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430" tabRatio="931" firstSheet="7" activeTab="13"/>
  </bookViews>
  <sheets>
    <sheet name="财务映射表" sheetId="17" state="hidden" r:id="rId1"/>
    <sheet name="运营成本管理看板" sheetId="24" r:id="rId2"/>
    <sheet name="运营成本管理看板（2）" sheetId="41"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2 引出数据_合同数据仓库" sheetId="12" r:id="rId12"/>
    <sheet name="2-1 采购订单物料明细表报表导出" sheetId="13"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4-1主要费项费项月累成本使用情况 " sheetId="40" r:id="rId22"/>
    <sheet name="物资过程计算表" sheetId="30" r:id="rId23"/>
    <sheet name="一次费项异常项统计表" sheetId="31" r:id="rId24"/>
    <sheet name="劳务派遣统计表" sheetId="33" r:id="rId25"/>
    <sheet name="自有人员计算表" sheetId="32" r:id="rId26"/>
    <sheet name="劳务外包表" sheetId="35" r:id="rId27"/>
    <sheet name="三级费项月累表格" sheetId="36" r:id="rId28"/>
    <sheet name="人工服务拆分" sheetId="42" r:id="rId29"/>
    <sheet name="物耗拆分" sheetId="43" r:id="rId30"/>
    <sheet name="维改拆分" sheetId="44" r:id="rId31"/>
  </sheets>
  <externalReferences>
    <externalReference r:id="rId35"/>
  </externalReferences>
  <definedNames>
    <definedName name="_xlnm._FilterDatabase" localSheetId="7" hidden="1">'1-2 人员岗位信息'!$A$1:$C$233</definedName>
    <definedName name="_xlnm._FilterDatabase" localSheetId="10" hidden="1">'2 过程管理表单'!$A$3:$CQ$659</definedName>
    <definedName name="_xlnm._FilterDatabase" localSheetId="11" hidden="1">'2-2 引出数据_合同数据仓库'!$C$4:$AT$257</definedName>
    <definedName name="_xlnm._FilterDatabase" localSheetId="13" hidden="1">引用修正!$A$1:$J$2231</definedName>
    <definedName name="_xlnm._FilterDatabase" localSheetId="16" hidden="1">物资过程计算!$A$1:$O$952</definedName>
    <definedName name="_xlnm._FilterDatabase" localSheetId="24" hidden="1">劳务派遣统计表!$B$1:$B$37</definedName>
    <definedName name="_xlnm._FilterDatabase" localSheetId="25" hidden="1">自有人员计算表!$B$1:$B$37</definedName>
    <definedName name="_xlnm._FilterDatabase" localSheetId="26" hidden="1">劳务外包表!$B$1:$B$49</definedName>
    <definedName name="_xlnm._FilterDatabase" localSheetId="27" hidden="1">三级费项月累表格!$B$1:$B$153</definedName>
    <definedName name="切片器_二级费项2">#N/A</definedName>
    <definedName name="切片器_月份">#N/A</definedName>
    <definedName name="切片器_二级费项">#N/A</definedName>
    <definedName name="_xlnm._FilterDatabase" localSheetId="5" hidden="1">'1 预算编制表单'!$A$3:$BL$694</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<sst xmlns="http://schemas.openxmlformats.org/spreadsheetml/2006/main" count="48247" uniqueCount="9015">
  <si>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</si>
  <si>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</si>
  <si>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</si>
  <si>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</si>
  <si>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</si>
  <si>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</si>
  <si>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</si>
  <si>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</si>
  <si>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</si>
  <si>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</si>
  <si>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</si>
  <si>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</si>
  <si>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</si>
  <si>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</si>
  <si>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</si>
  <si>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</si>
  <si>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</si>
  <si>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</si>
  <si>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</si>
  <si>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</si>
  <si>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</si>
  <si>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</si>
  <si>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</si>
  <si>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</si>
  <si>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</si>
  <si>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</si>
  <si>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</si>
  <si>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</si>
  <si>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</si>
  <si>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</si>
  <si>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</si>
  <si>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</si>
  <si>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</si>
  <si>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</si>
  <si>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</si>
  <si>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</si>
  <si>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</si>
  <si>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</si>
  <si>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</si>
  <si>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</si>
  <si>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</si>
  <si>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</si>
  <si>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</si>
  <si>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</si>
  <si>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</si>
  <si>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</si>
  <si>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</si>
  <si>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</si>
  <si>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</si>
  <si>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</si>
  <si>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</si>
  <si>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</si>
  <si>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</si>
  <si>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</si>
  <si>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</si>
  <si>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</si>
  <si>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</si>
  <si>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</si>
  <si>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</si>
  <si>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</si>
  <si>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</si>
  <si>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</si>
  <si>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</si>
  <si>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</si>
  <si>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</si>
  <si>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</si>
  <si>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</si>
  <si>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</si>
  <si>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</si>
  <si>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</si>
  <si>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</si>
  <si>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</si>
  <si>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</si>
  <si>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</si>
  <si>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</si>
  <si>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</si>
  <si>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</si>
  <si>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</si>
  <si>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</si>
  <si>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</si>
  <si>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</si>
  <si>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</si>
  <si>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</si>
  <si>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</si>
  <si>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</si>
  <si>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</si>
  <si>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</si>
  <si>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</si>
  <si>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</si>
  <si>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</si>
  <si>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</si>
  <si>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</si>
  <si>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</si>
  <si>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</si>
  <si>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</si>
  <si>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</si>
  <si>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</si>
  <si>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</si>
  <si>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</si>
  <si>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</si>
  <si>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</si>
  <si>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</si>
  <si>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</si>
  <si>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</si>
  <si>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</si>
  <si>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</si>
  <si>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</si>
  <si>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</si>
  <si>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</si>
  <si>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</si>
  <si>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</si>
  <si>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</si>
  <si>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</si>
  <si>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</si>
  <si>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</si>
  <si>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</si>
  <si>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</si>
  <si>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</si>
  <si>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</si>
  <si>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</si>
  <si>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</si>
  <si>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</si>
  <si>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</si>
  <si>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</si>
  <si>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</si>
  <si>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</si>
  <si>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</si>
  <si>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</si>
  <si>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</si>
  <si>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</si>
  <si>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</si>
  <si>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</si>
  <si>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</si>
  <si>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</si>
  <si>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</si>
  <si>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</si>
  <si>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</si>
  <si>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</si>
  <si>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</si>
  <si>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</si>
  <si>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</si>
  <si>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</si>
  <si>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</si>
  <si>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</si>
  <si>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</si>
  <si>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</si>
  <si>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</si>
  <si>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</si>
  <si>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</si>
  <si>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</si>
  <si>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</si>
  <si>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</si>
  <si>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</si>
  <si>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</si>
  <si>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</si>
  <si>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</si>
  <si>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</si>
  <si>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</si>
  <si>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</si>
  <si>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</si>
  <si>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</si>
  <si>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</si>
  <si>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</si>
  <si>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</si>
  <si>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</si>
  <si>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</si>
  <si>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</si>
  <si>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</si>
  <si>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</si>
  <si>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</si>
  <si>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</si>
  <si>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</si>
  <si>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</si>
  <si>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</si>
  <si>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</si>
  <si>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</si>
  <si>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</si>
  <si>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</si>
  <si>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</si>
  <si>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</si>
  <si>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</si>
  <si>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</si>
  <si>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</si>
  <si>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</si>
  <si>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</si>
  <si>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</si>
  <si>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</si>
  <si>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</si>
  <si>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</si>
  <si>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</si>
  <si>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</si>
  <si>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</si>
  <si>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</si>
  <si>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</si>
  <si>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</si>
  <si>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</si>
  <si>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</si>
  <si>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</si>
  <si>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</si>
  <si>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</si>
  <si>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</si>
  <si>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</si>
  <si>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</si>
  <si>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</si>
  <si>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</si>
  <si>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</si>
  <si>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</si>
  <si>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</si>
  <si>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</si>
  <si>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</si>
  <si>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</si>
  <si>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</si>
  <si>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</si>
  <si>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</si>
  <si>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</si>
  <si>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</si>
  <si>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</si>
  <si>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</si>
  <si>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</si>
  <si>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</si>
  <si>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</si>
  <si>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</si>
  <si>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</si>
  <si>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</si>
  <si>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</si>
  <si>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</si>
  <si>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</si>
  <si>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</si>
  <si>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</si>
  <si>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</si>
  <si>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</si>
  <si>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</si>
  <si>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</si>
  <si>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</si>
  <si>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</si>
  <si>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</si>
  <si>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</si>
  <si>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</si>
  <si>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</si>
  <si>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</si>
  <si>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</si>
  <si>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</si>
  <si>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</si>
  <si>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</si>
  <si>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</si>
  <si>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</si>
  <si>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</si>
  <si>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</si>
  <si>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</si>
  <si>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</si>
  <si>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</si>
  <si>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</si>
  <si>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</si>
  <si>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</si>
  <si>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</si>
  <si>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</si>
  <si>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</si>
  <si>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</si>
  <si>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</si>
  <si>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</si>
  <si>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</si>
  <si>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</si>
  <si>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</si>
  <si>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</si>
  <si>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</si>
  <si>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</si>
  <si>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</si>
  <si>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</si>
  <si>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</si>
  <si>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</si>
  <si>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</si>
  <si>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</si>
  <si>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</si>
  <si>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</si>
  <si>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</si>
  <si>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</si>
  <si>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</si>
  <si>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</si>
  <si>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</si>
  <si>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</si>
  <si>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</si>
  <si>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</si>
  <si>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</si>
  <si>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</si>
  <si>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</si>
  <si>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</si>
  <si>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</si>
  <si>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</si>
  <si>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</si>
  <si>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</si>
  <si>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</si>
  <si>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</si>
  <si>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</si>
  <si>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</si>
  <si>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</si>
  <si>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</si>
  <si>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</si>
  <si>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</si>
  <si>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</si>
  <si>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</si>
  <si>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</si>
  <si>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</si>
  <si>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</si>
  <si>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</si>
  <si>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</si>
  <si>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</si>
  <si>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</si>
  <si>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</si>
  <si>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</si>
  <si>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</si>
  <si>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</si>
  <si>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</si>
  <si>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</si>
  <si>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</si>
  <si>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</si>
  <si>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</si>
  <si>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</si>
  <si>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</si>
  <si>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</si>
  <si>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</si>
  <si>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</si>
  <si>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</si>
  <si>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</si>
  <si>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</si>
  <si>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</si>
  <si>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</si>
  <si>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</si>
  <si>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</si>
  <si>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</si>
  <si>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</si>
  <si>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</si>
  <si>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</si>
  <si>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</si>
  <si>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</si>
  <si>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</si>
  <si>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</si>
  <si>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</si>
  <si>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</si>
  <si>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</si>
  <si>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</si>
  <si>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</si>
  <si>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</si>
  <si>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</si>
  <si>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</si>
  <si>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</si>
  <si>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</si>
  <si>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</si>
  <si>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</si>
  <si>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</si>
  <si>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</si>
  <si>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</si>
  <si>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</si>
  <si>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</si>
  <si>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</si>
  <si>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</si>
  <si>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</si>
  <si>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</si>
  <si>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</si>
  <si>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</si>
  <si>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</si>
  <si>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</si>
  <si>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</si>
  <si>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</si>
  <si>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</si>
  <si>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</si>
  <si>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</si>
  <si>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</si>
  <si>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</si>
  <si>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</si>
  <si>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</si>
  <si>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</si>
  <si>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</si>
  <si>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</si>
  <si>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</si>
  <si>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</si>
  <si>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</si>
  <si>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</si>
  <si>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</si>
  <si>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</si>
  <si>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</si>
  <si>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</si>
  <si>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</si>
  <si>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</si>
  <si>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</si>
  <si>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</si>
  <si>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</si>
  <si>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</si>
  <si>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</si>
  <si>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</si>
  <si>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</si>
  <si>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</si>
  <si>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</si>
  <si>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</si>
  <si>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</si>
  <si>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</si>
  <si>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</si>
  <si>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</si>
  <si>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</si>
  <si>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</si>
  <si>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</si>
  <si>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</si>
  <si>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</si>
  <si>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</si>
  <si>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</si>
  <si>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</si>
  <si>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</si>
  <si>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</si>
  <si>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</si>
  <si>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</si>
  <si>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</si>
  <si>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</si>
  <si>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</si>
  <si>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</si>
  <si>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</si>
  <si>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</si>
  <si>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</si>
  <si>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</si>
  <si>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</si>
  <si>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</si>
  <si>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</si>
  <si>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</si>
  <si>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</si>
  <si>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</si>
  <si>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</si>
  <si>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</si>
  <si>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</si>
  <si>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</si>
  <si>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</si>
  <si>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</si>
  <si>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</si>
  <si>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</si>
  <si>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</si>
  <si>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</si>
  <si>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</si>
  <si>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</si>
  <si>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</si>
  <si>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</si>
  <si>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</si>
  <si>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</si>
  <si>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</si>
  <si>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</si>
  <si>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</si>
  <si>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</si>
  <si>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</si>
  <si>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</si>
  <si>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</si>
  <si>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</si>
  <si>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</si>
  <si>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</si>
  <si>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</si>
  <si>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</si>
  <si>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</si>
  <si>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</si>
  <si>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</si>
  <si>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</si>
  <si>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</si>
  <si>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</si>
  <si>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</si>
  <si>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</si>
  <si>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</si>
  <si>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</si>
  <si>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</si>
  <si>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</si>
  <si>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</si>
  <si>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</si>
  <si>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</si>
  <si>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</si>
  <si>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</si>
  <si>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</si>
  <si>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</si>
  <si>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</si>
  <si>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</si>
  <si>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</si>
  <si>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</si>
  <si>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</si>
  <si>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</si>
  <si>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</si>
  <si>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</si>
  <si>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</si>
  <si>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</si>
  <si>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</si>
  <si>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</si>
  <si>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</si>
  <si>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</si>
  <si>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</si>
  <si>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</si>
  <si>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</si>
  <si>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</si>
  <si>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</si>
  <si>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</si>
  <si>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</si>
  <si>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</si>
  <si>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</si>
  <si>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</si>
  <si>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</si>
  <si>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</si>
  <si>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</si>
  <si>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</si>
  <si>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</si>
  <si>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</si>
  <si>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</si>
  <si>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</si>
  <si>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</si>
  <si>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</si>
  <si>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</si>
  <si>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</si>
  <si>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</si>
  <si>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</si>
  <si>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</si>
  <si>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</si>
  <si>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</si>
  <si>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</si>
  <si>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</si>
  <si>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</si>
  <si>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</si>
  <si>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</si>
  <si>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</si>
  <si>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</si>
  <si>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</si>
  <si>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</si>
  <si>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</si>
  <si>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</si>
  <si>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</si>
  <si>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</si>
  <si>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</si>
  <si>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</si>
  <si>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</si>
  <si>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</si>
  <si>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</si>
  <si>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</si>
  <si>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</si>
  <si>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</si>
  <si>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</si>
  <si>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</si>
  <si>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</si>
  <si>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</si>
  <si>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</si>
  <si>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</si>
  <si>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</si>
  <si>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</si>
  <si>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</si>
  <si>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</si>
  <si>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</si>
  <si>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</si>
  <si>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</si>
  <si>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</si>
  <si>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</si>
  <si>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</si>
  <si>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</si>
  <si>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</si>
  <si>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</si>
  <si>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</si>
  <si>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</si>
  <si>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</si>
  <si>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</si>
  <si>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</si>
  <si>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</si>
  <si>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</si>
  <si>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</si>
  <si>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</si>
  <si>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</si>
  <si>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</si>
  <si>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</si>
  <si>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</si>
  <si>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</si>
  <si>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</si>
  <si>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</si>
  <si>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</si>
  <si>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</si>
  <si>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</si>
  <si>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</si>
  <si>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</si>
  <si>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</si>
  <si>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</si>
  <si>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</si>
  <si>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</si>
  <si>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</si>
  <si>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</si>
  <si>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</si>
  <si>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</si>
  <si>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</si>
  <si>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</si>
  <si>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</si>
  <si>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</si>
  <si>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</si>
  <si>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</si>
  <si>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</si>
  <si>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</si>
  <si>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</si>
  <si>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</si>
  <si>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</si>
  <si>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</si>
  <si>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</si>
  <si>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</si>
  <si>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</si>
  <si>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</si>
  <si>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</si>
  <si>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</si>
  <si>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</si>
  <si>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</si>
  <si>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</si>
  <si>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</si>
  <si>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</si>
  <si>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</si>
  <si>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</si>
  <si>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</si>
  <si>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</si>
  <si>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</si>
  <si>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</si>
  <si>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</si>
  <si>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</si>
  <si>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</si>
  <si>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</si>
  <si>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</si>
  <si>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</si>
  <si>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</si>
  <si>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</si>
  <si>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</si>
  <si>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</si>
  <si>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</si>
  <si>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</si>
  <si>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</si>
  <si>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</si>
  <si>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</si>
  <si>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</si>
  <si>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</si>
  <si>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</si>
  <si>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</si>
  <si>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</si>
  <si>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</si>
  <si>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</si>
  <si>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</si>
  <si>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</si>
  <si>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</si>
  <si>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</si>
  <si>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</si>
  <si>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</si>
  <si>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</si>
  <si>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</si>
  <si>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</si>
  <si>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</si>
  <si>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</si>
  <si>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</si>
  <si>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</si>
  <si>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</si>
  <si>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</si>
  <si>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</si>
  <si>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</si>
  <si>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</si>
  <si>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</si>
  <si>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</si>
  <si>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</si>
  <si>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</si>
  <si>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</si>
  <si>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</si>
  <si>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</si>
  <si>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</si>
  <si>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</si>
  <si>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</si>
  <si>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</si>
  <si>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</si>
  <si>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</si>
  <si>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</si>
  <si>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</si>
  <si>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</si>
  <si>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</si>
  <si>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</si>
  <si>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</si>
  <si>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</si>
  <si>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</si>
  <si>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</si>
  <si>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</si>
  <si>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</si>
  <si>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</si>
  <si>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</si>
  <si>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</si>
  <si>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</si>
  <si>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</si>
  <si>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</si>
  <si>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</si>
  <si>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</si>
  <si>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</si>
  <si>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</si>
  <si>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</si>
  <si>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</si>
  <si>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</si>
  <si>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</si>
  <si>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</si>
  <si>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</si>
  <si>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</si>
  <si>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</si>
  <si>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</si>
  <si>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</si>
  <si>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</si>
  <si>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</si>
  <si>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</si>
  <si>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</si>
  <si>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</si>
  <si>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</si>
  <si>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</si>
  <si>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</si>
  <si>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</si>
  <si>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</si>
  <si>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</si>
  <si>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</si>
  <si>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</si>
  <si>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</si>
  <si>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</si>
  <si>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</si>
  <si>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</si>
  <si>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</si>
  <si>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</si>
  <si>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</si>
  <si>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WY.FW.01.10.02</t>
  </si>
  <si>
    <t>深圳市金地物业服务有限公司-深圳金地中心</t>
  </si>
  <si>
    <t>版本</t>
  </si>
  <si>
    <t>VNone</t>
  </si>
  <si>
    <t>不区分版本</t>
  </si>
  <si>
    <t>预算期间</t>
  </si>
  <si>
    <t>2025年</t>
  </si>
  <si>
    <t>填报单位名称</t>
  </si>
  <si>
    <t>深圳金地中心</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</si>
  <si>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</si>
  <si>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</si>
  <si>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</si>
  <si>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</si>
  <si>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</si>
  <si>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</si>
  <si>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</si>
  <si>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</si>
  <si>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</si>
  <si>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</si>
  <si>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</si>
  <si>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</si>
  <si>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</si>
  <si>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</si>
  <si>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</si>
  <si>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</si>
  <si>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</si>
  <si>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</si>
  <si>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</si>
  <si>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</si>
  <si>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</si>
  <si>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</si>
  <si>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</si>
  <si>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</si>
  <si>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</si>
  <si>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</si>
  <si>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</si>
  <si>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</si>
  <si>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</si>
  <si>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</si>
  <si>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</si>
  <si>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</si>
  <si>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</si>
  <si>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</si>
  <si>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</si>
  <si>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</si>
  <si>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</si>
  <si>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</si>
  <si>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</si>
  <si>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</si>
  <si>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</si>
  <si>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</si>
  <si>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</si>
  <si>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</si>
  <si>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</si>
  <si>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</si>
  <si>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</si>
  <si>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</si>
  <si>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</si>
  <si>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</si>
  <si>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</si>
  <si>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</si>
  <si>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</si>
  <si>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</si>
  <si>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</si>
  <si>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</si>
  <si>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</si>
  <si>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</si>
  <si>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</si>
  <si>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</si>
  <si>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</si>
  <si>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</si>
  <si>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</si>
  <si>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</si>
  <si>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</si>
  <si>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</si>
  <si>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</si>
  <si>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</si>
  <si>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</si>
  <si>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</si>
  <si>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</si>
  <si>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</si>
  <si>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</si>
  <si>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</si>
  <si>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</si>
  <si>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</si>
  <si>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</si>
  <si>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</si>
  <si>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</si>
  <si>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</si>
  <si>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</si>
  <si>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</si>
  <si>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</si>
  <si>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</si>
  <si>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</si>
  <si>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</si>
  <si>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</si>
  <si>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</si>
  <si>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</si>
  <si>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</si>
  <si>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</si>
  <si>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</si>
  <si>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</si>
  <si>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</si>
  <si>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</si>
  <si>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</si>
  <si>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</si>
  <si>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</si>
  <si>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</si>
  <si>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</si>
  <si>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</si>
  <si>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</si>
  <si>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</si>
  <si>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</si>
  <si>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</si>
  <si>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</si>
  <si>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</si>
  <si>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</si>
  <si>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</si>
  <si>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</si>
  <si>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</si>
  <si>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</si>
  <si>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</si>
  <si>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</si>
  <si>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</si>
  <si>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</si>
  <si>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</si>
  <si>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</si>
  <si>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</si>
  <si>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</si>
  <si>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</si>
  <si>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</si>
  <si>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</si>
  <si>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</si>
  <si>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</si>
  <si>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</si>
  <si>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</si>
  <si>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</si>
  <si>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</si>
  <si>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</si>
  <si>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</si>
  <si>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</si>
  <si>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</si>
  <si>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</si>
  <si>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</si>
  <si>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</si>
  <si>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</si>
  <si>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</si>
  <si>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</si>
  <si>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</si>
  <si>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</si>
  <si>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</si>
  <si>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</si>
  <si>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</si>
  <si>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</si>
  <si>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</si>
  <si>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</si>
  <si>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</si>
  <si>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</si>
  <si>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</si>
  <si>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</si>
  <si>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</si>
  <si>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</si>
  <si>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</si>
  <si>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</si>
  <si>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</si>
  <si>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</si>
  <si>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</si>
  <si>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</si>
  <si>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</si>
  <si>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</si>
  <si>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</si>
  <si>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</si>
  <si>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</si>
  <si>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</si>
  <si>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</si>
  <si>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</si>
  <si>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</si>
  <si>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</si>
  <si>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</si>
  <si>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</si>
  <si>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</si>
  <si>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</si>
  <si>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</si>
  <si>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</si>
  <si>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</si>
  <si>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</si>
  <si>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</si>
  <si>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</si>
  <si>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</si>
  <si>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</si>
  <si>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</si>
  <si>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</si>
  <si>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</si>
  <si>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</si>
  <si>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</si>
  <si>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</si>
  <si>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</si>
  <si>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</si>
  <si>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</si>
  <si>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</si>
  <si>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</si>
  <si>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</si>
  <si>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</si>
  <si>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</si>
  <si>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</si>
  <si>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</si>
  <si>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</si>
  <si>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</si>
  <si>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</si>
  <si>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</si>
  <si>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</si>
  <si>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</si>
  <si>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</si>
  <si>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</si>
  <si>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</si>
  <si>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</si>
  <si>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</si>
  <si>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</si>
  <si>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</si>
  <si>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</si>
  <si>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</si>
  <si>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</si>
  <si>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</si>
  <si>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</si>
  <si>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</si>
  <si>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</si>
  <si>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</si>
  <si>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</si>
  <si>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</si>
  <si>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</si>
  <si>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</si>
  <si>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</si>
  <si>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</si>
  <si>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</si>
  <si>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</si>
  <si>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</si>
  <si>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</si>
  <si>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</si>
  <si>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</si>
  <si>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</si>
  <si>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</si>
  <si>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</si>
  <si>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</si>
  <si>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</si>
  <si>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</si>
  <si>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</si>
  <si>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</si>
  <si>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</si>
  <si>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</si>
  <si>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</si>
  <si>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</si>
  <si>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</si>
  <si>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</si>
  <si>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</si>
  <si>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</si>
  <si>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</si>
  <si>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</si>
  <si>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</si>
  <si>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</si>
  <si>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</si>
  <si>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</si>
  <si>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</si>
  <si>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</si>
  <si>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</si>
  <si>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</si>
  <si>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</si>
  <si>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</si>
  <si>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</si>
  <si>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</si>
  <si>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</si>
  <si>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</si>
  <si>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</si>
  <si>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</si>
  <si>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</si>
  <si>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</si>
  <si>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</si>
  <si>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</si>
  <si>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</si>
  <si>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</si>
  <si>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</si>
  <si>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</si>
  <si>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</si>
  <si>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</si>
  <si>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</si>
  <si>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</si>
  <si>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</si>
  <si>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</si>
  <si>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</si>
  <si>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</si>
  <si>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</si>
  <si>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</si>
  <si>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</si>
  <si>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</si>
  <si>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</si>
  <si>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</si>
  <si>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</si>
  <si>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</si>
  <si>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</si>
  <si>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</si>
  <si>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</si>
  <si>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</si>
  <si>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</si>
  <si>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</si>
  <si>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</si>
  <si>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</si>
  <si>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</si>
  <si>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</si>
  <si>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</si>
  <si>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</si>
  <si>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</si>
  <si>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</si>
  <si>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</si>
  <si>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</si>
  <si>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</si>
  <si>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</si>
  <si>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</si>
  <si>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</si>
  <si>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</si>
  <si>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</si>
  <si>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</si>
  <si>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</si>
  <si>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</si>
  <si>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</si>
  <si>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</si>
  <si>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</si>
  <si>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</si>
  <si>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</si>
  <si>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</si>
  <si>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</si>
  <si>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</si>
  <si>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</si>
  <si>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</si>
  <si>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</si>
  <si>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</si>
  <si>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</si>
  <si>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</si>
  <si>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</si>
  <si>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</si>
  <si>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</si>
  <si>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</si>
  <si>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</si>
  <si>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</si>
  <si>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</si>
  <si>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</si>
  <si>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</si>
  <si>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</si>
  <si>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</si>
  <si>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</si>
  <si>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</si>
  <si>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</si>
  <si>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</si>
  <si>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</si>
  <si>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</si>
  <si>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</si>
  <si>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</si>
  <si>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</si>
  <si>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</si>
  <si>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</si>
  <si>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</si>
  <si>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</si>
  <si>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</si>
  <si>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</si>
  <si>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</si>
  <si>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</si>
  <si>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</si>
  <si>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</si>
  <si>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</si>
  <si>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</si>
  <si>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</si>
  <si>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</si>
  <si>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</si>
  <si>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</si>
  <si>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</si>
  <si>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</si>
  <si>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</si>
  <si>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</si>
  <si>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</si>
  <si>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</si>
  <si>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</si>
  <si>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</si>
  <si>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</si>
  <si>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</si>
  <si>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</si>
  <si>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</si>
  <si>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</si>
  <si>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</si>
  <si>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</si>
  <si>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</si>
  <si>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</si>
  <si>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</si>
  <si>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</si>
  <si>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</si>
  <si>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</si>
  <si>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</si>
  <si>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</si>
  <si>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</si>
  <si>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</si>
  <si>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</si>
  <si>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</si>
  <si>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</si>
  <si>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</si>
  <si>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</si>
  <si>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</si>
  <si>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</si>
  <si>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</si>
  <si>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</si>
  <si>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</si>
  <si>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</si>
  <si>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</si>
  <si>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</si>
  <si>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</si>
  <si>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</si>
  <si>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</si>
  <si>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</si>
  <si>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</si>
  <si>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</si>
  <si>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</si>
  <si>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</si>
  <si>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</si>
  <si>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</si>
  <si>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</si>
  <si>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</si>
  <si>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</si>
  <si>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</si>
  <si>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</si>
  <si>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</si>
  <si>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</si>
  <si>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</si>
  <si>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</si>
  <si>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</si>
  <si>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</si>
  <si>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</si>
  <si>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</si>
  <si>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</si>
  <si>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</si>
  <si>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</si>
  <si>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</si>
  <si>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</si>
  <si>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</si>
  <si>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</si>
  <si>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</si>
  <si>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</si>
  <si>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</si>
  <si>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</si>
  <si>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</si>
  <si>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</si>
  <si>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</si>
  <si>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</si>
  <si>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</si>
  <si>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</si>
  <si>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</si>
  <si>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</si>
  <si>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</si>
  <si>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</si>
  <si>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</si>
  <si>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</si>
  <si>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</si>
  <si>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</si>
  <si>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</si>
  <si>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</si>
  <si>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</si>
  <si>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</si>
  <si>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</si>
  <si>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</si>
  <si>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</si>
  <si>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</si>
  <si>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</si>
  <si>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</si>
  <si>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</si>
  <si>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</si>
  <si>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</si>
  <si>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</si>
  <si>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</si>
  <si>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</si>
  <si>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</si>
  <si>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</si>
  <si>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</si>
  <si>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</si>
  <si>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</si>
  <si>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</si>
  <si>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</si>
  <si>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</si>
  <si>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</si>
  <si>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</si>
  <si>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</si>
  <si>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</si>
  <si>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</si>
  <si>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</si>
  <si>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</si>
  <si>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</si>
  <si>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</si>
  <si>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</si>
  <si>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</si>
  <si>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</si>
  <si>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</si>
  <si>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</si>
  <si>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</si>
  <si>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</si>
  <si>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</si>
  <si>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</si>
  <si>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</si>
  <si>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</si>
  <si>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</si>
  <si>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</si>
  <si>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</si>
  <si>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</si>
  <si>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</si>
  <si>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</si>
  <si>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</si>
  <si>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</si>
  <si>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</si>
  <si>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</si>
  <si>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</si>
  <si>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</si>
  <si>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</si>
  <si>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</si>
  <si>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</si>
  <si>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</si>
  <si>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</si>
  <si>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</si>
  <si>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</si>
  <si>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</si>
  <si>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</si>
  <si>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</si>
  <si>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</si>
  <si>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</si>
  <si>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</si>
  <si>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</si>
  <si>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</si>
  <si>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</si>
  <si>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</si>
  <si>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</si>
  <si>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</si>
  <si>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</si>
  <si>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</si>
  <si>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</si>
  <si>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</si>
  <si>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</si>
  <si>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</si>
  <si>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</si>
  <si>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</si>
  <si>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</si>
  <si>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</si>
  <si>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</si>
  <si>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</si>
  <si>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</si>
  <si>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</si>
  <si>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</si>
  <si>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</si>
  <si>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</si>
  <si>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</si>
  <si>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</si>
  <si>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</si>
  <si>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</si>
  <si>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</si>
  <si>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</si>
  <si>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</si>
  <si>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</si>
  <si>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</si>
  <si>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</si>
  <si>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</si>
  <si>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</si>
  <si>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</si>
  <si>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</si>
  <si>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</si>
  <si>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</si>
  <si>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</si>
  <si>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</si>
  <si>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</si>
  <si>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</si>
  <si>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</si>
  <si>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</si>
  <si>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</si>
  <si>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</si>
  <si>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</si>
  <si>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</si>
  <si>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</si>
  <si>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</si>
  <si>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</si>
  <si>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</si>
  <si>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</si>
  <si>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</si>
  <si>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</si>
  <si>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</si>
  <si>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</si>
  <si>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</si>
  <si>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</si>
  <si>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</si>
  <si>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</si>
  <si>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</si>
  <si>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</si>
  <si>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</si>
  <si>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</si>
  <si>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</si>
  <si>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</si>
  <si>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</si>
  <si>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</si>
  <si>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</si>
  <si>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</si>
  <si>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</si>
  <si>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</si>
  <si>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</si>
  <si>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</si>
  <si>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</si>
  <si>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</si>
  <si>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</si>
  <si>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</si>
  <si>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</si>
  <si>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</si>
  <si>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</si>
  <si>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</si>
  <si>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</si>
  <si>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</si>
  <si>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</si>
  <si>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</si>
  <si>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</si>
  <si>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</si>
  <si>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</si>
  <si>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</si>
  <si>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</si>
  <si>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</si>
  <si>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</si>
  <si>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</si>
  <si>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</si>
  <si>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</si>
  <si>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</si>
  <si>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</si>
  <si>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</si>
  <si>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</si>
  <si>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</si>
  <si>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</si>
  <si>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</si>
  <si>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</si>
  <si>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</si>
  <si>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</si>
  <si>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</si>
  <si>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</si>
  <si>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</si>
  <si>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</si>
  <si>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</si>
  <si>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</si>
  <si>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</si>
  <si>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</si>
  <si>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</si>
  <si>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</si>
  <si>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</si>
  <si>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</si>
  <si>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</si>
  <si>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</si>
  <si>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</si>
  <si>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</si>
  <si>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</si>
  <si>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</si>
  <si>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</si>
  <si>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</si>
  <si>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</si>
  <si>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</si>
  <si>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</si>
  <si>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</si>
  <si>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</si>
  <si>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</si>
  <si>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</si>
  <si>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</si>
  <si>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</si>
  <si>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</si>
  <si>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</si>
  <si>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</si>
  <si>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</si>
  <si>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</si>
  <si>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</si>
  <si>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</si>
  <si>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</si>
  <si>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</si>
  <si>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</si>
  <si>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</si>
  <si>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</si>
  <si>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</si>
  <si>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</si>
  <si>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</si>
  <si>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</si>
  <si>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</si>
  <si>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</si>
  <si>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</si>
  <si>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</si>
  <si>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</si>
  <si>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</si>
  <si>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</si>
  <si>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</si>
  <si>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</si>
  <si>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</si>
  <si>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</si>
  <si>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</si>
  <si>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</si>
  <si>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</si>
  <si>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</si>
  <si>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</si>
  <si>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</si>
  <si>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</si>
  <si>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</si>
  <si>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</si>
  <si>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</si>
  <si>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</si>
  <si>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</si>
  <si>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</si>
  <si>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</si>
  <si>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</si>
  <si>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</si>
  <si>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</si>
  <si>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</si>
  <si>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</si>
  <si>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</si>
  <si>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</si>
  <si>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</si>
  <si>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</si>
  <si>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</si>
  <si>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</si>
  <si>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</si>
  <si>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</si>
  <si>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</si>
  <si>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</si>
  <si>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</si>
  <si>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</si>
  <si>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</si>
  <si>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</si>
  <si>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</si>
  <si>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</si>
  <si>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</si>
  <si>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</si>
  <si>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</si>
  <si>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</si>
  <si>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</si>
  <si>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</si>
  <si>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</si>
  <si>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</si>
  <si>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</si>
  <si>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</si>
  <si>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</si>
  <si>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</si>
  <si>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</si>
  <si>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</si>
  <si>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</si>
  <si>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</si>
  <si>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</si>
  <si>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</si>
  <si>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</si>
  <si>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</si>
  <si>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</si>
  <si>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</si>
  <si>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</si>
  <si>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</si>
  <si>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</si>
  <si>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</si>
  <si>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</si>
  <si>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</si>
  <si>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</si>
  <si>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</si>
  <si>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</si>
  <si>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</si>
  <si>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</si>
  <si>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</si>
  <si>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</si>
  <si>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</si>
  <si>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</si>
  <si>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</si>
  <si>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</si>
  <si>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</si>
  <si>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</si>
  <si>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</si>
  <si>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</si>
  <si>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</si>
  <si>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</si>
  <si>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</si>
  <si>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</si>
  <si>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</si>
  <si>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</si>
  <si>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</si>
  <si>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</si>
  <si>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</si>
  <si>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</si>
  <si>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</si>
  <si>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</si>
  <si>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</si>
  <si>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</si>
  <si>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</si>
  <si>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</si>
  <si>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</si>
  <si>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</si>
  <si>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</si>
  <si>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</si>
  <si>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</si>
  <si>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</si>
  <si>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</si>
  <si>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</si>
  <si>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</si>
  <si>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</si>
  <si>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</si>
  <si>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</si>
  <si>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</si>
  <si>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</si>
  <si>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</si>
  <si>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</si>
  <si>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</si>
  <si>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</si>
  <si>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</si>
  <si>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</si>
  <si>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</si>
  <si>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</si>
  <si>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</si>
  <si>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</si>
  <si>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</si>
  <si>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</si>
  <si>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</si>
  <si>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</si>
  <si>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</si>
  <si>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</si>
  <si>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</si>
  <si>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</si>
  <si>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</si>
  <si>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</si>
  <si>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</si>
  <si>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</si>
  <si>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</si>
  <si>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</si>
  <si>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</si>
  <si>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</si>
  <si>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</si>
  <si>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</si>
  <si>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</si>
  <si>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</si>
  <si>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</si>
  <si>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</si>
  <si>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</si>
  <si>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</si>
  <si>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</si>
  <si>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</si>
  <si>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</si>
  <si>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</si>
  <si>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</si>
  <si>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</si>
  <si>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</si>
  <si>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</si>
  <si>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</si>
  <si>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</si>
  <si>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</si>
  <si>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</si>
  <si>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</si>
  <si>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</si>
  <si>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</si>
  <si>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</si>
  <si>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</si>
  <si>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</si>
  <si>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</si>
  <si>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</si>
  <si>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</si>
  <si>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</si>
  <si>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</si>
  <si>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</si>
  <si>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</si>
  <si>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</si>
  <si>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</si>
  <si>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</si>
  <si>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</si>
  <si>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</si>
  <si>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</si>
  <si>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</si>
  <si>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</si>
  <si>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</si>
  <si>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</si>
  <si>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</si>
  <si>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</si>
  <si>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</si>
  <si>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</si>
  <si>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</si>
  <si>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</si>
  <si>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</si>
  <si>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</si>
  <si>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</si>
  <si>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</si>
  <si>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</si>
  <si>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</si>
  <si>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</si>
  <si>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</si>
  <si>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</si>
  <si>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</si>
  <si>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</si>
  <si>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</si>
  <si>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</si>
  <si>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</si>
  <si>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</si>
  <si>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</si>
  <si>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</si>
  <si>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</si>
  <si>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</si>
  <si>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</si>
  <si>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</si>
  <si>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</si>
  <si>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</si>
  <si>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</si>
  <si>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</si>
  <si>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</si>
  <si>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</si>
  <si>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</si>
  <si>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</si>
  <si>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</si>
  <si>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</si>
  <si>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</si>
  <si>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</si>
  <si>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</si>
  <si>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</si>
  <si>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</si>
  <si>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</si>
  <si>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</si>
  <si>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</si>
  <si>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</si>
  <si>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</si>
  <si>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</si>
  <si>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</si>
  <si>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</si>
  <si>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</si>
  <si>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</si>
  <si>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</si>
  <si>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</si>
  <si>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</si>
  <si>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</si>
  <si>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</si>
  <si>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</si>
  <si>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</si>
  <si>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</si>
  <si>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</si>
  <si>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</si>
  <si>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</si>
  <si>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</si>
  <si>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</si>
  <si>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</si>
  <si>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</si>
  <si>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</si>
  <si>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</si>
  <si>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</si>
  <si>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</si>
  <si>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</si>
  <si>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</si>
  <si>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</si>
  <si>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</si>
  <si>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</si>
  <si>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</si>
  <si>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</si>
  <si>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</si>
  <si>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</si>
  <si>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</si>
  <si>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</si>
  <si>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</si>
  <si>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</si>
  <si>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</si>
  <si>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</si>
  <si>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</si>
  <si>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</si>
  <si>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</si>
  <si>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</si>
  <si>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</si>
  <si>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</si>
  <si>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</si>
  <si>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</si>
  <si>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</si>
  <si>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</si>
  <si>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</si>
  <si>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</si>
  <si>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</si>
  <si>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</si>
  <si>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</si>
  <si>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</si>
  <si>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</si>
  <si>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</si>
  <si>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</si>
  <si>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</si>
  <si>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</si>
  <si>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</si>
  <si>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</si>
  <si>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</si>
  <si>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</si>
  <si>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</si>
  <si>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</si>
  <si>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</si>
  <si>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</si>
  <si>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</si>
  <si>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</si>
  <si>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</si>
  <si>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</si>
  <si>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</si>
  <si>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</si>
  <si>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</si>
  <si>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</si>
  <si>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</si>
  <si>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</si>
  <si>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</si>
  <si>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</si>
  <si>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</si>
  <si>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</si>
  <si>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</si>
  <si>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</si>
  <si>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</si>
  <si>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</si>
  <si>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</si>
  <si>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</si>
  <si>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</si>
  <si>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</si>
  <si>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</si>
  <si>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</si>
  <si>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</si>
  <si>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</si>
  <si>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</si>
  <si>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</si>
  <si>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</si>
  <si>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</si>
  <si>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</si>
  <si>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</si>
  <si>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</si>
  <si>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</si>
  <si>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</si>
  <si>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</si>
  <si>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</si>
  <si>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</si>
  <si>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</si>
  <si>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</si>
  <si>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</si>
  <si>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</si>
  <si>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</si>
  <si>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</si>
  <si>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</si>
  <si>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</si>
  <si>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</si>
  <si>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</si>
  <si>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</si>
  <si>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</si>
  <si>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</si>
  <si>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</si>
  <si>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</si>
  <si>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</si>
  <si>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</si>
  <si>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</si>
  <si>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</si>
  <si>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</si>
  <si>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</si>
  <si>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</si>
  <si>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</si>
  <si>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</si>
  <si>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</si>
  <si>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</si>
  <si>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</si>
  <si>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</si>
  <si>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</si>
  <si>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</si>
  <si>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</si>
  <si>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</si>
  <si>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</si>
  <si>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</si>
  <si>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</si>
  <si>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</si>
  <si>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</si>
  <si>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</si>
  <si>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</si>
  <si>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</si>
  <si>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</si>
  <si>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</si>
  <si>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</si>
  <si>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</si>
  <si>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</si>
  <si>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</si>
  <si>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</si>
  <si>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</si>
  <si>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</si>
  <si>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</si>
  <si>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</si>
  <si>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</si>
  <si>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</si>
  <si>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</si>
  <si>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</si>
  <si>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</si>
  <si>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</si>
  <si>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</si>
  <si>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</si>
  <si>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</si>
  <si>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</si>
  <si>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</si>
  <si>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</si>
  <si>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</si>
  <si>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</si>
  <si>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</si>
  <si>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</si>
  <si>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</si>
  <si>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</si>
  <si>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</si>
  <si>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</si>
  <si>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</si>
  <si>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</si>
  <si>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</si>
  <si>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</si>
  <si>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</si>
  <si>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</si>
  <si>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</si>
  <si>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</si>
  <si>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</si>
  <si>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</si>
  <si>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</si>
  <si>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</si>
  <si>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</si>
  <si>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</si>
  <si>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</si>
  <si>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</si>
  <si>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</si>
  <si>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</si>
  <si>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</si>
  <si>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</si>
  <si>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</si>
  <si>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</si>
  <si>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</si>
  <si>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</si>
  <si>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</si>
  <si>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</si>
  <si>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</si>
  <si>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</si>
  <si>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</si>
  <si>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</si>
  <si>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</si>
  <si>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</si>
  <si>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</si>
  <si>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</si>
  <si>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</si>
  <si>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</si>
  <si>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</si>
  <si>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</si>
  <si>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</si>
  <si>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</si>
  <si>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</si>
  <si>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</si>
  <si>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</si>
  <si>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</si>
  <si>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</si>
  <si>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</si>
  <si>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</si>
  <si>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</si>
  <si>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</si>
  <si>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</si>
  <si>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</si>
  <si>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</si>
  <si>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</si>
  <si>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</si>
  <si>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</si>
  <si>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</si>
  <si>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</si>
  <si>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</si>
  <si>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</si>
  <si>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</si>
  <si>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</si>
  <si>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</si>
  <si>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</si>
  <si>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</si>
  <si>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</si>
  <si>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</si>
  <si>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</si>
  <si>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</si>
  <si>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</si>
  <si>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</si>
  <si>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</si>
  <si>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</si>
  <si>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</si>
  <si>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</si>
  <si>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</si>
  <si>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</si>
  <si>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</si>
  <si>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</si>
  <si>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</si>
  <si>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</si>
  <si>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</si>
  <si>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</si>
  <si>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</si>
  <si>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</si>
  <si>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</si>
  <si>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</si>
  <si>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</si>
  <si>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</si>
  <si>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</si>
  <si>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</si>
  <si>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</si>
  <si>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</si>
  <si>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</si>
  <si>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</si>
  <si>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</si>
  <si>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</si>
  <si>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</si>
  <si>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</si>
  <si>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</si>
  <si>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</si>
  <si>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</si>
  <si>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</si>
  <si>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</si>
  <si>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</si>
  <si>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</si>
  <si>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</si>
  <si>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</si>
  <si>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</si>
  <si>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</si>
  <si>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</si>
  <si>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</si>
  <si>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</si>
  <si>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</si>
  <si>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</si>
  <si>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</si>
  <si>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</si>
  <si>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</si>
  <si>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</si>
  <si>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</si>
  <si>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</si>
  <si>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</si>
  <si>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</si>
  <si>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</si>
  <si>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</si>
  <si>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</si>
  <si>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</si>
  <si>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</si>
  <si>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</si>
  <si>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</si>
  <si>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</si>
  <si>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</si>
  <si>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</si>
  <si>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</si>
  <si>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</si>
  <si>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</si>
  <si>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</si>
  <si>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</si>
  <si>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</si>
  <si>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</si>
  <si>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</si>
  <si>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</si>
  <si>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</si>
  <si>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</si>
  <si>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</si>
  <si>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</si>
  <si>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</si>
  <si>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</si>
  <si>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</si>
  <si>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</si>
  <si>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</si>
  <si>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</si>
  <si>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</si>
  <si>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</si>
  <si>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</si>
  <si>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</si>
  <si>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</si>
  <si>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</si>
  <si>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</si>
  <si>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</si>
  <si>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</si>
  <si>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</si>
  <si>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</si>
  <si>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</si>
  <si>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</si>
  <si>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</si>
  <si>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</si>
  <si>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</si>
  <si>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</si>
  <si>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</si>
  <si>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</si>
  <si>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</si>
  <si>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</si>
  <si>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</si>
  <si>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</si>
  <si>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</si>
  <si>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</si>
  <si>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</si>
  <si>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</si>
  <si>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</si>
  <si>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</si>
  <si>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</si>
  <si>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</si>
  <si>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</si>
  <si>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</si>
  <si>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</si>
  <si>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</si>
  <si>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</si>
  <si>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</si>
  <si>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</si>
  <si>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</si>
  <si>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</si>
  <si>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</si>
  <si>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</si>
  <si>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</si>
  <si>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</si>
  <si>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</si>
  <si>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</si>
  <si>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</si>
  <si>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</si>
  <si>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</si>
  <si>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</si>
  <si>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</si>
  <si>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</si>
  <si>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</si>
  <si>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</si>
  <si>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</si>
  <si>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</si>
  <si>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</si>
  <si>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</si>
  <si>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</si>
  <si>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</si>
  <si>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</si>
  <si>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</si>
  <si>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</si>
  <si>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</si>
  <si>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</si>
  <si>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</si>
  <si>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</si>
  <si>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</si>
  <si>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</si>
  <si>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</si>
  <si>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</si>
  <si>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</si>
  <si>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</si>
  <si>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</si>
  <si>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</si>
  <si>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</si>
  <si>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</si>
  <si>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</si>
  <si>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</si>
  <si>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</si>
  <si>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</si>
  <si>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</si>
  <si>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</si>
  <si>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</si>
  <si>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</si>
  <si>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</si>
  <si>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</si>
  <si>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</si>
  <si>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</si>
  <si>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</si>
  <si>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</si>
  <si>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</si>
  <si>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</si>
  <si>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</si>
  <si>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</si>
  <si>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</si>
  <si>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</si>
  <si>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</si>
  <si>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</si>
  <si>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</si>
  <si>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</si>
  <si>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</si>
  <si>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</si>
  <si>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</si>
  <si>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</si>
  <si>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</si>
  <si>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</si>
  <si>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</si>
  <si>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</si>
  <si>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</si>
  <si>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</si>
  <si>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</si>
  <si>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</si>
  <si>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</si>
  <si>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</si>
  <si>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</si>
  <si>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</si>
  <si>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</si>
  <si>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</si>
  <si>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</si>
  <si>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</si>
  <si>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</si>
  <si>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</si>
  <si>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</si>
  <si>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</si>
  <si>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</si>
  <si>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</si>
  <si>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</si>
  <si>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</si>
  <si>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</si>
  <si>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</si>
  <si>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</si>
  <si>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</si>
  <si>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</si>
  <si>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</si>
  <si>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</si>
  <si>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</si>
  <si>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</si>
  <si>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</si>
  <si>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</si>
  <si>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</si>
  <si>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</si>
  <si>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</si>
  <si>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</si>
  <si>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</si>
  <si>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</si>
  <si>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</si>
  <si>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</si>
  <si>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</si>
  <si>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</si>
  <si>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</si>
  <si>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</si>
  <si>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</si>
  <si>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</si>
  <si>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</si>
  <si>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</si>
  <si>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</si>
  <si>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</si>
  <si>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</si>
  <si>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</si>
  <si>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</si>
  <si>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</si>
  <si>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</si>
  <si>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</si>
  <si>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</si>
  <si>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</si>
  <si>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</si>
  <si>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</si>
  <si>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</si>
  <si>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</si>
  <si>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</si>
  <si>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</si>
  <si>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</si>
  <si>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</si>
  <si>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</si>
  <si>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</si>
  <si>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</si>
  <si>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</si>
  <si>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</si>
  <si>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</si>
  <si>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</si>
  <si>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</si>
  <si>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</si>
  <si>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</si>
  <si>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</si>
  <si>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</si>
  <si>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</si>
  <si>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</si>
  <si>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</si>
  <si>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</si>
  <si>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</si>
  <si>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</si>
  <si>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</si>
  <si>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</si>
  <si>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</si>
  <si>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</si>
  <si>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</si>
  <si>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</si>
  <si>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</si>
  <si>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</si>
  <si>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</si>
  <si>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</si>
  <si>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</si>
  <si>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</si>
  <si>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</si>
  <si>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</si>
  <si>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</si>
  <si>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</si>
  <si>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</si>
  <si>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</si>
  <si>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</si>
  <si>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</si>
  <si>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</si>
  <si>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</si>
  <si>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</si>
  <si>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</si>
  <si>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</si>
  <si>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</si>
  <si>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</si>
  <si>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</si>
  <si>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</si>
  <si>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</si>
  <si>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</si>
  <si>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</si>
  <si>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</si>
  <si>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</si>
  <si>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</si>
  <si>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</si>
  <si>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</si>
  <si>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</si>
  <si>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</si>
  <si>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</si>
  <si>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</si>
  <si>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</si>
  <si>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</si>
  <si>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</si>
  <si>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</si>
  <si>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</si>
  <si>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</si>
  <si>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</si>
  <si>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</si>
  <si>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</si>
  <si>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</si>
  <si>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</si>
  <si>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</si>
  <si>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</si>
  <si>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</si>
  <si>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</si>
  <si>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</si>
  <si>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</si>
  <si>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</si>
  <si>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</si>
  <si>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</si>
  <si>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</si>
  <si>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</si>
  <si>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</si>
  <si>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</si>
  <si>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</si>
  <si>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</si>
  <si>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</si>
  <si>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</si>
  <si>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</si>
  <si>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</si>
  <si>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</si>
  <si>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</si>
  <si>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</si>
  <si>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</si>
  <si>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</si>
  <si>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</si>
  <si>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</si>
  <si>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</si>
  <si>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</si>
  <si>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</si>
  <si>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</si>
  <si>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</si>
  <si>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</si>
  <si>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</si>
  <si>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</si>
  <si>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</si>
  <si>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</si>
  <si>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</si>
  <si>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</si>
  <si>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</si>
  <si>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</si>
  <si>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</si>
  <si>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</si>
  <si>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</si>
  <si>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</si>
  <si>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</si>
  <si>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</si>
  <si>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</si>
  <si>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</si>
  <si>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</si>
  <si>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</si>
  <si>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</si>
  <si>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</si>
  <si>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</si>
  <si>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</si>
  <si>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</si>
  <si>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</si>
  <si>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</si>
  <si>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</si>
  <si>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</si>
  <si>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</si>
  <si>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</si>
  <si>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</si>
  <si>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</si>
  <si>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</si>
  <si>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</si>
  <si>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</si>
  <si>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</si>
  <si>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</si>
  <si>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</si>
  <si>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</si>
  <si>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</si>
  <si>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</si>
  <si>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</si>
  <si>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</si>
  <si>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</si>
  <si>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</si>
  <si>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</si>
  <si>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</si>
  <si>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</si>
  <si>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</si>
  <si>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</si>
  <si>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</si>
  <si>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</si>
  <si>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</si>
  <si>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</si>
  <si>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</si>
  <si>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</si>
  <si>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</si>
  <si>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</si>
  <si>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</si>
  <si>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</si>
  <si>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</si>
  <si>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</si>
  <si>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</si>
  <si>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</si>
  <si>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</si>
  <si>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</si>
  <si>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</si>
  <si>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</si>
  <si>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</si>
  <si>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</si>
  <si>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</si>
  <si>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</si>
  <si>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</si>
  <si>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</si>
  <si>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</si>
  <si>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</si>
  <si>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</si>
  <si>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</si>
  <si>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</si>
  <si>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</si>
  <si>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</si>
  <si>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</si>
  <si>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</si>
  <si>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</si>
  <si>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</si>
  <si>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</si>
  <si>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</si>
  <si>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</si>
  <si>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</si>
  <si>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</si>
  <si>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</si>
  <si>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</si>
  <si>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</si>
  <si>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</si>
  <si>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</si>
  <si>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</si>
  <si>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</si>
  <si>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</si>
  <si>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</si>
  <si>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</si>
  <si>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</si>
  <si>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</si>
  <si>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</si>
  <si>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</si>
  <si>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</si>
  <si>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</si>
  <si>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</si>
  <si>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</si>
  <si>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</si>
  <si>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</si>
  <si>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</si>
  <si>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</si>
  <si>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</si>
  <si>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</si>
  <si>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</si>
  <si>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</si>
  <si>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</si>
  <si>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</si>
  <si>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</si>
  <si>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</si>
  <si>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</si>
  <si>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</si>
  <si>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</si>
  <si>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</si>
  <si>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</si>
  <si>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</si>
  <si>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</si>
  <si>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</si>
  <si>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</si>
  <si>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</si>
  <si>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</si>
  <si>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</si>
  <si>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</si>
  <si>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</si>
  <si>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</si>
  <si>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</si>
  <si>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</si>
  <si>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</si>
  <si>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</si>
  <si>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</si>
  <si>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</si>
  <si>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</si>
  <si>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</si>
  <si>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</si>
  <si>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</si>
  <si>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</si>
  <si>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</si>
  <si>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</si>
  <si>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</si>
  <si>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</si>
  <si>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</si>
  <si>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</si>
  <si>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</si>
  <si>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</si>
  <si>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</si>
  <si>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</si>
  <si>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</si>
  <si>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</si>
  <si>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</si>
  <si>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</si>
  <si>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</si>
  <si>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</si>
  <si>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</si>
  <si>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</si>
  <si>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</si>
  <si>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U1015000795</t>
  </si>
  <si>
    <t>车位总数</t>
  </si>
  <si>
    <t>深圳区域公司深圳金地中心物业管理服务中心</t>
  </si>
  <si>
    <t>建筑面积</t>
  </si>
  <si>
    <t>项目类型</t>
  </si>
  <si>
    <t>非住</t>
  </si>
  <si>
    <t>项目来源</t>
  </si>
  <si>
    <t>自有项目</t>
  </si>
  <si>
    <t>收费面积</t>
  </si>
  <si>
    <t>项目性质</t>
  </si>
  <si>
    <t>写字楼</t>
  </si>
  <si>
    <t>业务组织</t>
  </si>
  <si>
    <t>定档</t>
  </si>
  <si>
    <t>接管时间</t>
  </si>
  <si>
    <t>2017-10</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</si>
  <si>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</si>
  <si>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</si>
  <si>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</si>
  <si>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</si>
  <si>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</si>
  <si>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</si>
  <si>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</si>
  <si>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</si>
  <si>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</si>
  <si>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</si>
  <si>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</si>
  <si>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</si>
  <si>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</si>
  <si>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</si>
  <si>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</si>
  <si>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</si>
  <si>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</si>
  <si>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</si>
  <si>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</si>
  <si>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</si>
  <si>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</si>
  <si>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</si>
  <si>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</si>
  <si>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</si>
  <si>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</si>
  <si>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</si>
  <si>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</si>
  <si>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</si>
  <si>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</si>
  <si>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</si>
  <si>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</si>
  <si>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</si>
  <si>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</si>
  <si>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</si>
  <si>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</si>
  <si>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</si>
  <si>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</si>
  <si>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</si>
  <si>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</si>
  <si>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</si>
  <si>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</si>
  <si>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</si>
  <si>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</si>
  <si>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</si>
  <si>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</si>
  <si>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</si>
  <si>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</si>
  <si>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</si>
  <si>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</si>
  <si>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</si>
  <si>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</si>
  <si>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</si>
  <si>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</si>
  <si>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</si>
  <si>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</si>
  <si>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</si>
  <si>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</si>
  <si>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</si>
  <si>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</si>
  <si>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</si>
  <si>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</si>
  <si>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</si>
  <si>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</si>
  <si>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</si>
  <si>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</si>
  <si>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</si>
  <si>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</si>
  <si>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</si>
  <si>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</si>
  <si>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</si>
  <si>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</si>
  <si>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</si>
  <si>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</si>
  <si>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</si>
  <si>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</si>
  <si>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</si>
  <si>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</si>
  <si>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</si>
  <si>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</si>
  <si>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</si>
  <si>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</si>
  <si>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</si>
  <si>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</si>
  <si>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</si>
  <si>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</si>
  <si>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</si>
  <si>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</si>
  <si>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</si>
  <si>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</si>
  <si>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</si>
  <si>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</si>
  <si>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</si>
  <si>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</si>
  <si>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</si>
  <si>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</si>
  <si>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</si>
  <si>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</si>
  <si>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</si>
  <si>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</si>
  <si>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</si>
  <si>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</si>
  <si>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</si>
  <si>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</si>
  <si>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</si>
  <si>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</si>
  <si>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</si>
  <si>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</si>
  <si>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</si>
  <si>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</si>
  <si>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</si>
  <si>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</si>
  <si>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</si>
  <si>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</si>
  <si>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</si>
  <si>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</si>
  <si>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</si>
  <si>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</si>
  <si>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</si>
  <si>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</si>
  <si>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</si>
  <si>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</si>
  <si>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</si>
  <si>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</si>
  <si>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</si>
  <si>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</si>
  <si>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</si>
  <si>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</si>
  <si>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</si>
  <si>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</si>
  <si>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</si>
  <si>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</si>
  <si>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</si>
  <si>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</si>
  <si>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</si>
  <si>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</si>
  <si>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</si>
  <si>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</si>
  <si>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</si>
  <si>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</si>
  <si>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</si>
  <si>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</si>
  <si>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</si>
  <si>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</si>
  <si>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</si>
  <si>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</si>
  <si>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</si>
  <si>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</si>
  <si>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</si>
  <si>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</si>
  <si>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</si>
  <si>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</si>
  <si>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</si>
  <si>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</si>
  <si>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</si>
  <si>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</si>
  <si>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</si>
  <si>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</si>
  <si>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</si>
  <si>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</si>
  <si>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</si>
  <si>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</si>
  <si>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</si>
  <si>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</si>
  <si>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</si>
  <si>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</si>
  <si>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</si>
  <si>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</si>
  <si>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</si>
  <si>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</si>
  <si>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</si>
  <si>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</si>
  <si>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</si>
  <si>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</si>
  <si>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</si>
  <si>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</si>
  <si>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</si>
  <si>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</si>
  <si>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</si>
  <si>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</si>
  <si>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</si>
  <si>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</si>
  <si>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</si>
  <si>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</si>
  <si>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</si>
  <si>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</si>
  <si>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</si>
  <si>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</si>
  <si>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</si>
  <si>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</si>
  <si>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</si>
  <si>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</si>
  <si>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</si>
  <si>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</si>
  <si>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</si>
  <si>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</si>
  <si>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</si>
  <si>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</si>
  <si>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</si>
  <si>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</si>
  <si>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</si>
  <si>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</si>
  <si>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</si>
  <si>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</si>
  <si>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</si>
  <si>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</si>
  <si>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</si>
  <si>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</si>
  <si>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</si>
  <si>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</si>
  <si>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</si>
  <si>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</si>
  <si>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</si>
  <si>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</si>
  <si>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</si>
  <si>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</si>
  <si>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</si>
  <si>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</si>
  <si>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</si>
  <si>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</si>
  <si>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</si>
  <si>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</si>
  <si>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</si>
  <si>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</si>
  <si>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</si>
  <si>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</si>
  <si>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</si>
  <si>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</si>
  <si>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</si>
  <si>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</si>
  <si>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</si>
  <si>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</si>
  <si>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</si>
  <si>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</si>
  <si>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</si>
  <si>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</si>
  <si>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</si>
  <si>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</si>
  <si>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</si>
  <si>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</si>
  <si>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</si>
  <si>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</si>
  <si>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</si>
  <si>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</si>
  <si>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</si>
  <si>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</si>
  <si>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</si>
  <si>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</si>
  <si>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</si>
  <si>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</si>
  <si>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</si>
  <si>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</si>
  <si>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</si>
  <si>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</si>
  <si>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</si>
  <si>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</si>
  <si>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</si>
  <si>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</si>
  <si>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</si>
  <si>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</si>
  <si>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</si>
  <si>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</si>
  <si>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</si>
  <si>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</si>
  <si>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</si>
  <si>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</si>
  <si>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</si>
  <si>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</si>
  <si>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</si>
  <si>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</si>
  <si>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</si>
  <si>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</si>
  <si>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</si>
  <si>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</si>
  <si>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</si>
  <si>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</si>
  <si>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</si>
  <si>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</si>
  <si>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</si>
  <si>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</si>
  <si>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</si>
  <si>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</si>
  <si>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</si>
  <si>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</si>
  <si>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</si>
  <si>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</si>
  <si>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</si>
  <si>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</si>
  <si>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</si>
  <si>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</si>
  <si>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</si>
  <si>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</si>
  <si>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</si>
  <si>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</si>
  <si>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</si>
  <si>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</si>
  <si>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</si>
  <si>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</si>
  <si>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</si>
  <si>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</si>
  <si>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</si>
  <si>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</si>
  <si>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</si>
  <si>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</si>
  <si>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</si>
  <si>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</si>
  <si>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</si>
  <si>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</si>
  <si>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</si>
  <si>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</si>
  <si>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</si>
  <si>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</si>
  <si>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</si>
  <si>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</si>
  <si>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</si>
  <si>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</si>
  <si>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</si>
  <si>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</si>
  <si>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</si>
  <si>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</si>
  <si>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</si>
  <si>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</si>
  <si>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</si>
  <si>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</si>
  <si>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</si>
  <si>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</si>
  <si>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</si>
  <si>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</si>
  <si>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</si>
  <si>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</si>
  <si>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</si>
  <si>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</si>
  <si>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</si>
  <si>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</si>
  <si>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</si>
  <si>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</si>
  <si>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</si>
  <si>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</si>
  <si>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</si>
  <si>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</si>
  <si>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</si>
  <si>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</si>
  <si>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</si>
  <si>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</si>
  <si>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</si>
  <si>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</si>
  <si>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</si>
  <si>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</si>
  <si>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</si>
  <si>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</si>
  <si>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</si>
  <si>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</si>
  <si>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</si>
  <si>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</si>
  <si>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</si>
  <si>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</si>
  <si>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</si>
  <si>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</si>
  <si>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</si>
  <si>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</si>
  <si>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</si>
  <si>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</si>
  <si>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</si>
  <si>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</si>
  <si>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</si>
  <si>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</si>
  <si>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</si>
  <si>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</si>
  <si>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</si>
  <si>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</si>
  <si>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</si>
  <si>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</si>
  <si>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</si>
  <si>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</si>
  <si>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</si>
  <si>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</si>
  <si>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</si>
  <si>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</si>
  <si>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</si>
  <si>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</si>
  <si>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</si>
  <si>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</si>
  <si>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</si>
  <si>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</si>
  <si>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</si>
  <si>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</si>
  <si>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</si>
  <si>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</si>
  <si>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</si>
  <si>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</si>
  <si>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</si>
  <si>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</si>
  <si>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</si>
  <si>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</si>
  <si>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</si>
  <si>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</si>
  <si>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</si>
  <si>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</si>
  <si>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</si>
  <si>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</si>
  <si>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</si>
  <si>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</si>
  <si>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</si>
  <si>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</si>
  <si>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</si>
  <si>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</si>
  <si>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</si>
  <si>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AQFW-Z-2025-00231</t>
  </si>
  <si>
    <t>JZFW-S-2025-00058</t>
  </si>
  <si>
    <t>JZFW-S-2025-00043</t>
  </si>
  <si>
    <t>JZFW-S-2025-00033</t>
  </si>
  <si>
    <t>JZFW-S-2025-00032</t>
  </si>
  <si>
    <t>JZFW-S-2025-00021</t>
  </si>
  <si>
    <t>HJFW-Z-2024-6456</t>
  </si>
  <si>
    <t>HJFW-Z-2024-3191</t>
  </si>
  <si>
    <t>HJFW-Z-2023-3080</t>
  </si>
  <si>
    <t>HJFW-Z-2025-00041</t>
  </si>
  <si>
    <t>HJFW-Z-2024-6982</t>
  </si>
  <si>
    <t>HJFW-Z-2024-6899</t>
  </si>
  <si>
    <t>HJFW-Z-2024-5208</t>
  </si>
  <si>
    <t>HJFW-Z-2024-0333</t>
  </si>
  <si>
    <t>HJFW-Z-2023-3060</t>
  </si>
  <si>
    <t>HTTZ-20221123-118583</t>
  </si>
  <si>
    <t>人事外包费-报销单</t>
  </si>
  <si>
    <t>清包</t>
  </si>
  <si>
    <t>GCFW-Z-2025-06805</t>
  </si>
  <si>
    <t>GCFW-Z-2024-6638</t>
  </si>
  <si>
    <t>GCFW-Z-2023-3312</t>
  </si>
  <si>
    <t>GCFW-Z-2024-1011</t>
  </si>
  <si>
    <t>半包</t>
  </si>
  <si>
    <t>GCFW-Z-2024-10927</t>
  </si>
  <si>
    <t>GCFW-Z-2024-0302</t>
  </si>
  <si>
    <t>GCFW-Z-2023-3204</t>
  </si>
  <si>
    <t>GCFW-Z-2023-2974</t>
  </si>
  <si>
    <t>GCFW-Z-2025-03034</t>
  </si>
  <si>
    <t>GCFW-Z-2024-9735</t>
  </si>
  <si>
    <t>GCFW-Z-2023-5897</t>
  </si>
  <si>
    <t>GCFW-Z-2024-5845</t>
  </si>
  <si>
    <t>GCFW-Z-2025-02700</t>
  </si>
  <si>
    <t>GCFW-Z-2024-2454</t>
  </si>
  <si>
    <t>HJFW-Z-2025-03033</t>
  </si>
  <si>
    <t>HJFW-Z-2024-3877</t>
  </si>
  <si>
    <t>HJFW-Z-2023-2114</t>
  </si>
  <si>
    <t>生活垃圾清运外包-报销单</t>
  </si>
  <si>
    <t>HJFW-Z-2025-03034</t>
  </si>
  <si>
    <t>HJFW-Z-2024-3793</t>
  </si>
  <si>
    <t>HJFW-Z-2023-5113</t>
  </si>
  <si>
    <t>HJFW-Z-2024-2754</t>
  </si>
  <si>
    <t>HJFW-Z-2023-3084</t>
  </si>
  <si>
    <t>HJFW-Z-2023-5483</t>
  </si>
  <si>
    <t>财产保险费-报销单</t>
  </si>
  <si>
    <t>咨询服务费-报销单</t>
  </si>
  <si>
    <t>1.1.2.9.2.1</t>
  </si>
  <si>
    <t>诉讼费-报销单</t>
  </si>
  <si>
    <t>GCFW-Z-2024-2600</t>
  </si>
  <si>
    <t>GCFW-Z-2025-03436</t>
  </si>
  <si>
    <t>GCFW-Z-2025-02345</t>
  </si>
  <si>
    <t>GCFW-Z-2024-6555</t>
  </si>
  <si>
    <t>GCFW-Z-2023-4713</t>
  </si>
  <si>
    <t>GCFW-Z-2023-5690</t>
  </si>
  <si>
    <t>HTTZ-20230331-134724</t>
  </si>
  <si>
    <t>特种设备年检-报销单</t>
  </si>
  <si>
    <t>GCFW-Z-2023-5493</t>
  </si>
  <si>
    <t>GCFW-Z-2025-04112</t>
  </si>
  <si>
    <t>GCFW-Z-2023-5054</t>
  </si>
  <si>
    <t>HTTZ-20230421-137097</t>
  </si>
  <si>
    <t>水质检测-报销单</t>
  </si>
  <si>
    <t>GCFW-Z-2023-5451</t>
  </si>
  <si>
    <t>GCFW-Z-2024-3927</t>
  </si>
  <si>
    <t>GCFW-Z-2024-9434</t>
  </si>
  <si>
    <t>GCFW-Z-2024-4780</t>
  </si>
  <si>
    <t>社区文化活动-汇总</t>
  </si>
  <si>
    <t>社区文化费用-报销单</t>
  </si>
  <si>
    <t>GCFW-Z-2024-1759</t>
  </si>
  <si>
    <t>GCFW-Z-2024-0183</t>
  </si>
  <si>
    <t>GCFW-Z-2024-0174</t>
  </si>
  <si>
    <t>GCFW-Z-2023-1067</t>
  </si>
  <si>
    <t>GCFW-Z-2023-1063</t>
  </si>
  <si>
    <t>GCFW-Z-2025-04354</t>
  </si>
  <si>
    <t>GCFW-Z-2024-4380</t>
  </si>
  <si>
    <t>GCFW-Z-2023-2693</t>
  </si>
  <si>
    <t>GCFW-Z-2024-5254</t>
  </si>
  <si>
    <t>GCFW-Z-2024-4478</t>
  </si>
  <si>
    <t>GCFW-Z-2023-4240</t>
  </si>
  <si>
    <t>GCFW-Z-2024-0177</t>
  </si>
  <si>
    <t>GCFW-Z-2024-0185</t>
  </si>
  <si>
    <t>GCFW-Z-2024-0537</t>
  </si>
  <si>
    <t>GCFW-Z-2023-1807</t>
  </si>
  <si>
    <t>GCFW-Z-2023-5119</t>
  </si>
  <si>
    <t>GCFW-Z-2023-4187</t>
  </si>
  <si>
    <t>GCFW-Z-2025-04451</t>
  </si>
  <si>
    <t>GCFW-Z-2025-04055</t>
  </si>
  <si>
    <t>GCFW-Z-2025-02344</t>
  </si>
  <si>
    <t>GCFW-Z-2024-8433</t>
  </si>
  <si>
    <t>GCFW-Z-2024-8192</t>
  </si>
  <si>
    <t>GCFW-Z-2024-8146</t>
  </si>
  <si>
    <t>GCFW-Z-2024-2864</t>
  </si>
  <si>
    <t>GCFW-Z-2023-5885</t>
  </si>
  <si>
    <t>GCFW-Z-2023-6458</t>
  </si>
  <si>
    <t>GCFW-Z-2024-1141</t>
  </si>
  <si>
    <t>GCFW-Z-2023-6027</t>
  </si>
  <si>
    <t>GCFW-Z-2024-2456</t>
  </si>
  <si>
    <t>GCFW-Z-2024-5847</t>
  </si>
  <si>
    <t>办公耗材-合计</t>
  </si>
  <si>
    <t>1.5.2.1</t>
  </si>
  <si>
    <t>1.5.2.1.1</t>
  </si>
  <si>
    <t>办公费-报销单</t>
  </si>
  <si>
    <t>1.5.4.1</t>
  </si>
  <si>
    <t>物业管理费-报销单</t>
  </si>
  <si>
    <t>QTFW-Z-2025-00301</t>
  </si>
  <si>
    <t>QTFW-Z-2025-00010</t>
  </si>
  <si>
    <t>QTFW-Z-2024-0205</t>
  </si>
  <si>
    <t>QTFW-Z-2024-0015</t>
  </si>
  <si>
    <t>HTTZ-20230324-133987</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</si>
  <si>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</si>
  <si>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</si>
  <si>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</si>
  <si>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</si>
  <si>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</si>
  <si>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</si>
  <si>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</si>
  <si>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</si>
  <si>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</si>
  <si>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</si>
  <si>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</si>
  <si>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</si>
  <si>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</si>
  <si>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</si>
  <si>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</si>
  <si>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</si>
  <si>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</si>
  <si>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</si>
  <si>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</si>
  <si>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</si>
  <si>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</si>
  <si>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</si>
  <si>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</si>
  <si>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</si>
  <si>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</si>
  <si>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</si>
  <si>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</si>
  <si>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</si>
  <si>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</si>
  <si>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</si>
  <si>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</si>
  <si>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</si>
  <si>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</si>
  <si>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</si>
  <si>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</si>
  <si>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</si>
  <si>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</si>
  <si>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</si>
  <si>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</si>
  <si>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</si>
  <si>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</si>
  <si>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</si>
  <si>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</si>
  <si>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</si>
  <si>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</si>
  <si>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</si>
  <si>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</si>
  <si>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</si>
  <si>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</si>
  <si>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</si>
  <si>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</si>
  <si>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</si>
  <si>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</si>
  <si>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</si>
  <si>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</si>
  <si>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</si>
  <si>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</si>
  <si>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</si>
  <si>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</si>
  <si>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</si>
  <si>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</si>
  <si>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</si>
  <si>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</si>
  <si>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</si>
  <si>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</si>
  <si>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</si>
  <si>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</si>
  <si>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</si>
  <si>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</si>
  <si>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</si>
  <si>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</si>
  <si>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</si>
  <si>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</si>
  <si>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</si>
  <si>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</si>
  <si>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</si>
  <si>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</si>
  <si>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</si>
  <si>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</si>
  <si>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</si>
  <si>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</si>
  <si>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</si>
  <si>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</si>
  <si>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</si>
  <si>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</si>
  <si>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</si>
  <si>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</si>
  <si>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</si>
  <si>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</si>
  <si>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</si>
  <si>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</si>
  <si>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</si>
  <si>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</si>
  <si>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</si>
  <si>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</si>
  <si>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</si>
  <si>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</si>
  <si>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</si>
  <si>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</si>
  <si>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</si>
  <si>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</si>
  <si>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</si>
  <si>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</si>
  <si>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</si>
  <si>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</si>
  <si>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</si>
  <si>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</si>
  <si>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</si>
  <si>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</si>
  <si>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</si>
  <si>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</si>
  <si>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</si>
  <si>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</si>
  <si>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</si>
  <si>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</si>
  <si>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</si>
  <si>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</si>
  <si>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</si>
  <si>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</si>
  <si>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</si>
  <si>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</si>
  <si>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</si>
  <si>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</si>
  <si>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</si>
  <si>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</si>
  <si>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</si>
  <si>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</si>
  <si>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</si>
  <si>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</si>
  <si>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</si>
  <si>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</si>
  <si>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</si>
  <si>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</si>
  <si>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</si>
  <si>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</si>
  <si>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</si>
  <si>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2291460647969363968</t>
  </si>
  <si>
    <t>GCFW-Z-2025-07329</t>
  </si>
  <si>
    <t>已提交</t>
  </si>
  <si>
    <t>深圳区域公司非住一片区深圳金地中心项目H1、FV1、消防梯、H4、L1电梯维修服务合同</t>
  </si>
  <si>
    <t>2026-09-30</t>
  </si>
  <si>
    <t>主合同</t>
  </si>
  <si>
    <t>线下签署（智能+物理）</t>
  </si>
  <si>
    <t>001</t>
  </si>
  <si>
    <t>银行转账</t>
  </si>
  <si>
    <t>CNY</t>
  </si>
  <si>
    <t>人民币</t>
  </si>
  <si>
    <t/>
  </si>
  <si>
    <t>增值税专用发票</t>
  </si>
  <si>
    <t>U1015000229</t>
  </si>
  <si>
    <t>深圳区域公司</t>
  </si>
  <si>
    <t>2025-10-01</t>
  </si>
  <si>
    <t>20016515</t>
  </si>
  <si>
    <t>张凤英</t>
  </si>
  <si>
    <t>V1.0</t>
  </si>
  <si>
    <t>80106525</t>
  </si>
  <si>
    <t>叶翠玉</t>
  </si>
  <si>
    <t>正常</t>
  </si>
  <si>
    <t>待履约</t>
  </si>
  <si>
    <t>未签章</t>
  </si>
  <si>
    <t>未归档</t>
  </si>
  <si>
    <t>JD-YWLX-060</t>
  </si>
  <si>
    <t>电梯维保/施工</t>
  </si>
  <si>
    <t>工程服务类</t>
  </si>
  <si>
    <t>2291460608534606848</t>
  </si>
  <si>
    <t>SealSign-20250828-0097</t>
  </si>
  <si>
    <t>新签</t>
  </si>
  <si>
    <t>通过现维保单位进行维修，专项维修资金支出，单价按照集采合同约定执行：清单外的按照出厂价的7折结算，共计85398.92元，妥否，请领导审批。</t>
  </si>
  <si>
    <t>2025-08-28 14:19:48:032</t>
  </si>
  <si>
    <t>2025-08-28 14:45:46:147</t>
  </si>
  <si>
    <t>2291448838755546112</t>
  </si>
  <si>
    <t>fxyz_engineeringservice</t>
  </si>
  <si>
    <t>2291460647969364992</t>
  </si>
  <si>
    <t>792</t>
  </si>
  <si>
    <t>深圳市金地物业服务有限公司</t>
  </si>
  <si>
    <t>2291460647969364993</t>
  </si>
  <si>
    <t>45783</t>
  </si>
  <si>
    <t>日立电梯（中国）有限公司深圳分公司</t>
  </si>
  <si>
    <t>2284282769666234368</t>
  </si>
  <si>
    <t>JZFW-S-2025-00063</t>
  </si>
  <si>
    <t>关于深圳金地中心402室内清洁服务协议</t>
  </si>
  <si>
    <t>2026-12-11</t>
  </si>
  <si>
    <t>柒仟玖佰叁拾元壹角伍分</t>
  </si>
  <si>
    <t>2025-08-18</t>
  </si>
  <si>
    <t>2026-02-01</t>
  </si>
  <si>
    <t>80039736</t>
  </si>
  <si>
    <t>陈浩彬</t>
  </si>
  <si>
    <t>JD-YWLX-112</t>
  </si>
  <si>
    <t>家政服务</t>
  </si>
  <si>
    <t>2284282752368998400</t>
  </si>
  <si>
    <t>SealSign-20250818-0133</t>
  </si>
  <si>
    <t>物业专项服务-家政服务</t>
  </si>
  <si>
    <t>尊敬的领导：
        您好！ 关于深圳金地中心402单元鼎睿信息管理（深圳）有限公司（以下简称为客户）室内清洁服务，经双方沟通确认签定室内保洁服务协议，合同签于2026年2月1日至2026年12月11日止；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
服务面积：95.73平方米，单价8元/平方米/月，每月含税额：765.84元；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2、成本支出:6天8小时制员工每月工资4200元/月，本流程客户合同为员工服务得其中一家，员工实际共为四家客户提供室内清洁服务，创收金额共为12985.28元/月，利润为8785.28元月/，每月利润率为8785.28/4200=209.17%。
         现申请在《深圳金地中心室内清洁服务协议》加盖公司公章、法人章，一式肆份。
         妥否，请领导审批，谢谢！</t>
  </si>
  <si>
    <t>2025-08-18 16:40:10:133</t>
  </si>
  <si>
    <t>2025-08-20 10:20:44:532</t>
  </si>
  <si>
    <t>2284282753291745280</t>
  </si>
  <si>
    <t>fxyz_housekeeping</t>
  </si>
  <si>
    <t>2284282769666279424</t>
  </si>
  <si>
    <t>XDFK-20240201-011</t>
  </si>
  <si>
    <t>鼎睿信息管理（深圳）有限公司</t>
  </si>
  <si>
    <t>2284282769666279425</t>
  </si>
  <si>
    <t>2279054928427101184</t>
  </si>
  <si>
    <t>审核通过</t>
  </si>
  <si>
    <t>深圳金地中心大堂与负一楼闸机口订做地毯采购服务合同</t>
  </si>
  <si>
    <t>2026-08-31</t>
  </si>
  <si>
    <t>2025-08-11</t>
  </si>
  <si>
    <t>2025-09-01</t>
  </si>
  <si>
    <t>11501025</t>
  </si>
  <si>
    <t>王学思</t>
  </si>
  <si>
    <t>20054490</t>
  </si>
  <si>
    <t>靳红菊</t>
  </si>
  <si>
    <t>已签章</t>
  </si>
  <si>
    <t>已归档</t>
  </si>
  <si>
    <t>JD-YWLX-087</t>
  </si>
  <si>
    <t>其他服务</t>
  </si>
  <si>
    <t>其他服务类</t>
  </si>
  <si>
    <t>2279054907782739968</t>
  </si>
  <si>
    <t>SealSign-20250811-0068</t>
  </si>
  <si>
    <t xml:space="preserve">关于深圳区域公司非住一片区深圳金地中心项目大堂与负一楼闸机口地毯订做服务 需求，项目结算主体深圳市金地物业服务有限公司为一般纳税人， 比价规则按照不含税总价最低者中标执行，有效报价供应商3家，经比价后拟定不含税总价最低的供应商康帝（深圳）实业发展有限公司中标，定标含税总金额24256.05元，税率13%。
</t>
  </si>
  <si>
    <t>2025-08-15 16:39:18:567</t>
  </si>
  <si>
    <t>2025-08-11 11:49:44:251</t>
  </si>
  <si>
    <t>2025-08-18 14:28:41:238</t>
  </si>
  <si>
    <t>eipuser</t>
  </si>
  <si>
    <t>EIP接口用户</t>
  </si>
  <si>
    <t>2279052122144129024</t>
  </si>
  <si>
    <t>fxyz_otherserviceclasses</t>
  </si>
  <si>
    <t>2279054928427146240</t>
  </si>
  <si>
    <t>2279054928427146241</t>
  </si>
  <si>
    <t>426209</t>
  </si>
  <si>
    <t>康帝（深圳）实业发展有限公司</t>
  </si>
  <si>
    <t>2279054169056805888</t>
  </si>
  <si>
    <t>关于深圳区域公司非住一片区深圳金地中心项目2025年电梯维保合同</t>
  </si>
  <si>
    <t>2025-09-30</t>
  </si>
  <si>
    <t>2279054104615549952</t>
  </si>
  <si>
    <t>SealSign-20250811-0067</t>
  </si>
  <si>
    <t>1、电梯品牌：日立，原厂维保；
2、2台观光梯340元/台/月（4层，运行速度1.5m/s），
     6台低区970元/台/月（19层，运行速度3.5m/s），
     1台消防梯1098元/台/月(38层，运行速度3.5m/s），
     9台高区梯1208元/台/月（36层，运行速度6m/s），
    2台扶梯650元/月/台（提升高度7m）;
     以上均含500元以内的配件。
3、与总部集采价格一致，年合同含税金额237240元。</t>
  </si>
  <si>
    <t>2025-08-25 09:25:26:993</t>
  </si>
  <si>
    <t>2025-08-11 11:06:29:431</t>
  </si>
  <si>
    <t>2025-08-25 09:25:28:773</t>
  </si>
  <si>
    <t>2279030355241479168</t>
  </si>
  <si>
    <t>2279054169056760832</t>
  </si>
  <si>
    <t>2279054169056760833</t>
  </si>
  <si>
    <t>2275573695860717568</t>
  </si>
  <si>
    <t>HJFW-Z-2025-05095</t>
  </si>
  <si>
    <t>废弃</t>
  </si>
  <si>
    <t>深圳金地中心项目大堂与负一楼闸机口9块地毯订做服务合同</t>
  </si>
  <si>
    <t>2025-08-06</t>
  </si>
  <si>
    <t>已作废</t>
  </si>
  <si>
    <t>JD-YWLX-059</t>
  </si>
  <si>
    <t>其他环境服务</t>
  </si>
  <si>
    <t>环境服务类</t>
  </si>
  <si>
    <t>2275573676038439936</t>
  </si>
  <si>
    <t>SealSign-20250806-0129</t>
  </si>
  <si>
    <t>2025-08-06 15:14:22:523</t>
  </si>
  <si>
    <t>2025-08-11 12:07:16:952</t>
  </si>
  <si>
    <t>2275531240872412160</t>
  </si>
  <si>
    <t>fxyz_environmentalservice</t>
  </si>
  <si>
    <t>2275573695860762624</t>
  </si>
  <si>
    <t>2275573695860762625</t>
  </si>
  <si>
    <t>2264050042568499200</t>
  </si>
  <si>
    <t>关于深圳金地中心1305-09室内清洁服务协议</t>
  </si>
  <si>
    <t>2027-06-30</t>
  </si>
  <si>
    <t>玖万陆仟伍佰元壹角捌分</t>
  </si>
  <si>
    <t>2025-08-01</t>
  </si>
  <si>
    <t>2264050022578395136</t>
  </si>
  <si>
    <t>SealSign-20250721-0220</t>
  </si>
  <si>
    <t>尊敬的领导：
        您好！ 关于深圳金地中心1305-09单元万联证券股份有限公司（以下简称为客户）室内清洁服务，经双方沟通确认签定室内保洁服务协议，合同签于2025年8月1日至2027年6月30日止；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
服务面积：1104.12平方米，单价3.8元/平方米/月，每月含税额：4195.66元；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2、成本支出:6天8小时制员工每月工资4200元/月，本流程客户合同为员工服务得其中一家，员工实际共为四家客户提供室内清洁服务，创收金额共为12985.28元/月，利润为8785.28元月/，每月利润率为8785.28/4200=209.17%。
         现申请在《深圳金地中心室内清洁服务协议》加盖公司公章、法人章，一式肆份。
         妥否，请领导审批，谢谢！</t>
  </si>
  <si>
    <t>2025-07-29 17:30:27:218</t>
  </si>
  <si>
    <t>2025-07-21 17:53:28:426</t>
  </si>
  <si>
    <t>2025-08-04 11:24:30:540</t>
  </si>
  <si>
    <t>2264050024012848128</t>
  </si>
  <si>
    <t>2264050042568454144</t>
  </si>
  <si>
    <t>XDFK-20230718-014</t>
  </si>
  <si>
    <t>万联证券股份有限公司</t>
  </si>
  <si>
    <t>2264050042568454145</t>
  </si>
  <si>
    <t>2261117068575305728</t>
  </si>
  <si>
    <t>JZFW-S-2025-00057</t>
  </si>
  <si>
    <t>深圳金地中心非住一片区2025年深圳金地中心增值28-33楼金地集团石材养护合同</t>
  </si>
  <si>
    <t>2026-07-31</t>
  </si>
  <si>
    <t>肆万零捌佰叁拾叁元叁角陆分</t>
  </si>
  <si>
    <t>2025-07-17</t>
  </si>
  <si>
    <t>2261117063927976960</t>
  </si>
  <si>
    <t>SealSign-20250717-0193</t>
  </si>
  <si>
    <t xml:space="preserve">	
尊敬的各位领导：
       您好！
       深圳金地中心28楼-33楼单元“ 金地（集团）股份有限公司  ”向深圳金地中心物业管理服务中心申请续签室内石材养护服务需求，经甲乙双方沟通室内石材养护服务协议的相关服务内容、合同时间及收费明细确认如下：
      1、服务时间：2025年8月1日-2026年7月31日（1年）；
      2、服务内容：金地中心28楼、30楼、31楼、32楼、33楼。包括：大小饭堂、洗手间、茶水间、前台、洗手间、洗手间通道、茶水间通道、VIP电梯厅、货梯厅通道/VIP电梯厅通道、高区电梯厅、西通道、南通道、北通道、新装楼梯、董事长办公室；
     3、服务频次：每两个月养护1次；
     4、服务面积：2056.06㎡；
     5、收费方式/合同总金额：两个月结算一次费用，结算费含税 6805.56元/次，年度总费用：40833.36元/年，含税6%；
     6、承包方式：包工包安全保质量（材料乙方及金地中心自行提供）；
为使项目室内石材养护服务更快更好地落实，甲方已申请盖章，现申请《金地集团总部大理石晶面养护协议》一式肆份加盖总部公章及法人章。
     妥否，请领导审批，谢谢。</t>
  </si>
  <si>
    <t>2025-07-17 17:34:42:907</t>
  </si>
  <si>
    <t>2025-07-24 11:51:03:298</t>
  </si>
  <si>
    <t>2261117064590676992</t>
  </si>
  <si>
    <t>2261117068575306752</t>
  </si>
  <si>
    <t>2261131162393055232</t>
  </si>
  <si>
    <t>XDFK-20240314-034</t>
  </si>
  <si>
    <t>金地（集团）股份有限公司</t>
  </si>
  <si>
    <t>2236431053717831680</t>
  </si>
  <si>
    <t>深圳区域公司非住一片区深圳金地中心项目大堂、电梯厅及电梯轿厢石材更换维修合同</t>
  </si>
  <si>
    <t>2026-07-18</t>
  </si>
  <si>
    <t>2025-07-15</t>
  </si>
  <si>
    <t>2025-07-18</t>
  </si>
  <si>
    <t>JD-YWLX-066</t>
  </si>
  <si>
    <t>设备设施维护</t>
  </si>
  <si>
    <t>2236431048516887552</t>
  </si>
  <si>
    <t>SealSign-20250613-0185</t>
  </si>
  <si>
    <t>关于深圳区域公司非住一片区深圳金地中心项目大堂、电梯厅及电梯轿厢石材更换维修 需求，项目结算主体深圳市金地物业管理有限公司为一般纳税人：
1、项目预算：86091.24元整（含税1%）（预算内）；
2、大堂、电梯厅及电梯轿厢石材于2017年开始投入运营，部分地面石材松动、翘边损坏，影响客户行走，存在安全隐患，现申请维修资金进行维修。
3、采购价：86091.24元整（含税3%）；
4、合同金额及期限：合同金额86091.24元整（含税3%），（2025年10月1日-2026年9月30日，以实际签订为准）；
5、其他说明：甲方大百汇公司同意直委维修并已盖章，直委深圳市明启泉机电工程有限公司。</t>
  </si>
  <si>
    <t>2025-07-01 18:57:56:942</t>
  </si>
  <si>
    <t>2025-06-13 16:13:34:586</t>
  </si>
  <si>
    <t>2025-07-08 16:33:27:644</t>
  </si>
  <si>
    <t>2236423148167813120</t>
  </si>
  <si>
    <t>2236431053717786624</t>
  </si>
  <si>
    <t>2236431053717786625</t>
  </si>
  <si>
    <t>430893</t>
  </si>
  <si>
    <t>深圳市明启泉机电工程有限公司</t>
  </si>
  <si>
    <t>2234987553025483776</t>
  </si>
  <si>
    <t>关于深圳区域公司非住一片区深圳金地中心项目2025年电梯钢丝绳裁剪服务合同</t>
  </si>
  <si>
    <t>2234987530225199104</t>
  </si>
  <si>
    <t>SealSign-20250611-0173</t>
  </si>
  <si>
    <t>深圳区域公司非住一片区深圳金地中心项目H8、消防梯和VIP电梯钢丝绳过长需裁剪，由现维保单位日立电梯(中国)有限公司深圳分公司进行裁剪：
电梯品牌：日立
裁剪工时及工时单价与总部集采数据一致；
现申请报销，妥否，请领导审批。</t>
  </si>
  <si>
    <t>2025-06-20 17:52:34:814</t>
  </si>
  <si>
    <t>2025-06-11 16:30:54:070</t>
  </si>
  <si>
    <t>2025-07-31 10:30:32:430</t>
  </si>
  <si>
    <t>2234982316847928320</t>
  </si>
  <si>
    <t>2234987553025438720</t>
  </si>
  <si>
    <t>2234987553025438721</t>
  </si>
  <si>
    <t>2230668092864733184</t>
  </si>
  <si>
    <t>深圳区域公司非住一片区深圳金地中心2025年生活垃圾合同</t>
  </si>
  <si>
    <t>2025-12-31</t>
  </si>
  <si>
    <t>2025-06-05</t>
  </si>
  <si>
    <t>2025-07-01</t>
  </si>
  <si>
    <t>JD-YWLX-055</t>
  </si>
  <si>
    <t>生活垃圾清运</t>
  </si>
  <si>
    <t>2230668086967592960</t>
  </si>
  <si>
    <t>SealSign-20250605-0254</t>
  </si>
  <si>
    <t>关于深圳区域公司 非住一片区深圳金地中心项目2025年生活垃圾清运外包服务降价续签需求，项目结算主体深圳市金地物业管理有限公司为一般纳税人， 具体情况如下：
1、项目预算费用：58035元/年，与甲方结算方式：包干制业务；
2、是否政府指定单位：是；
3、生活垃圾桶数：生活垃圾10桶/天（660升/桶），餐厨垃圾不涉及
4、清运频次：1次/日，垃圾日产日清；
5、续签说明：原2024年生活垃圾清运合同月度费用：4836.25元/月，2025年降价续签费用：4398元/月，可节约成本：-438.25元/月；续签要求和内容与原合同一致，供方整体履约情况良好；续签供应商为深圳市恒捷达清洁服务有限公司</t>
  </si>
  <si>
    <t>2025-06-12 15:13:14:706</t>
  </si>
  <si>
    <t>2025-06-05 17:29:44:914</t>
  </si>
  <si>
    <t>2025-06-16 08:57:28:722</t>
  </si>
  <si>
    <t>2230663281209576448</t>
  </si>
  <si>
    <t>2230668092864734208</t>
  </si>
  <si>
    <t>2230668092864734209</t>
  </si>
  <si>
    <t>42349</t>
  </si>
  <si>
    <t>深圳市恒捷达清洁服务有限公司</t>
  </si>
  <si>
    <t>2230659741711874048</t>
  </si>
  <si>
    <t>深圳区域公司非住一片区深圳金地中心2025年四害消杀合同</t>
  </si>
  <si>
    <t>JD-YWLX-051</t>
  </si>
  <si>
    <t>四害消杀</t>
  </si>
  <si>
    <t>2230659737886661632</t>
  </si>
  <si>
    <t>SealSign-20250605-0241</t>
  </si>
  <si>
    <t>关于深圳区域公司非住一片区深圳金地中心项目2025年四害消杀服务外包 需求，项目结算主体深圳市金地物业管理有限公司为一般纳税人， 四害消杀合同于2025年6月30日到期，现对项目四害消杀业务进行外包降价续签立项申请（供方：亿腾达，降价:3%)），续签6个月，合同期限：2025.7.1-2025.12.31，合同金额12458.46元（即2076.41元/月），片区运营经理已走完报备申请。</t>
  </si>
  <si>
    <t>2025-06-12 15:19:53:541</t>
  </si>
  <si>
    <t>2025-06-05 17:21:26:265</t>
  </si>
  <si>
    <t>2025-06-16 08:55:51:166</t>
  </si>
  <si>
    <t>2230659098280466432</t>
  </si>
  <si>
    <t>2230659741711919104</t>
  </si>
  <si>
    <t>2230659741711919105</t>
  </si>
  <si>
    <t>415891</t>
  </si>
  <si>
    <t>深圳市亿腾达环保科技有限公司</t>
  </si>
  <si>
    <t>2230606239698541568</t>
  </si>
  <si>
    <t>关于深圳区域公司非住一片区深圳金地中心项目2025年防雷检测服务合同</t>
  </si>
  <si>
    <t>2026-06-30</t>
  </si>
  <si>
    <t>JD-YWLX-068</t>
  </si>
  <si>
    <t>工程检测/测量</t>
  </si>
  <si>
    <t>2230606219297485824</t>
  </si>
  <si>
    <t>SealSign-20250605-0166</t>
  </si>
  <si>
    <t>关于深圳区域公司 非住一片区深圳金地中心项目防雷检测外包需求，项目结算主体深圳市金地物业服务有限公司 为一般纳税人， 比价规则按照不含税总价最低者中标执行，有效报价供应商3家，经比价后拟定不含税总价最低的供应商深圳市众鑫检测技术有限公司中标，定标含税总金额7270.06元，税率6%。</t>
  </si>
  <si>
    <t>2025-06-18 19:17:05:154</t>
  </si>
  <si>
    <t>2025-06-05 15:11:46:268</t>
  </si>
  <si>
    <t>2025-06-27 11:13:19:531</t>
  </si>
  <si>
    <t>2230593835782725632</t>
  </si>
  <si>
    <t>2230606239698586624</t>
  </si>
  <si>
    <t>2230606239698586625</t>
  </si>
  <si>
    <t>415892</t>
  </si>
  <si>
    <t>深圳市众鑫检测技术有限公司</t>
  </si>
  <si>
    <t>2229933705953024000</t>
  </si>
  <si>
    <t>关于深圳区域公司非住一片区深圳金地中心项目货梯前室成品保护改造工程项目合同</t>
  </si>
  <si>
    <t>2229933687313579008</t>
  </si>
  <si>
    <t>SealSign-20250604-0216</t>
  </si>
  <si>
    <t>关于深圳区域公司 需求，项目结算主体深圳市金地物业管理有限公司为一般纳税人， 比价规则按照不含税总价最低者中标执行，有效报价供应商3家，经比价后拟定不含税总价最低的供应商深圳市泰盛源建筑装饰工程有限公司中标，定标含税总金额19969元，税率1%。</t>
  </si>
  <si>
    <t>2025-06-18 19:15:09:494</t>
  </si>
  <si>
    <t>2025-06-04 16:56:46:311</t>
  </si>
  <si>
    <t>2025-06-26 16:39:30:721</t>
  </si>
  <si>
    <t>2229921907795305472</t>
  </si>
  <si>
    <t>2229933705953025024</t>
  </si>
  <si>
    <t>2229933705953025025</t>
  </si>
  <si>
    <t>42774</t>
  </si>
  <si>
    <t>深圳市泰盛源建筑装饰工程有限公司</t>
  </si>
  <si>
    <t>2229915587985869824</t>
  </si>
  <si>
    <t>HJFW-Z-2025-03018</t>
  </si>
  <si>
    <t>关闭</t>
  </si>
  <si>
    <t>2025-06-04</t>
  </si>
  <si>
    <t>2229915547007519744</t>
  </si>
  <si>
    <t>SealSign-20250604-0197</t>
  </si>
  <si>
    <t>2025-06-04 16:42:20:288</t>
  </si>
  <si>
    <t>2025-06-05 17:20:00:170</t>
  </si>
  <si>
    <t>2229914644149969920</t>
  </si>
  <si>
    <t>2229915587985824768</t>
  </si>
  <si>
    <t>2229915587985824769</t>
  </si>
  <si>
    <t>2229000548961574912</t>
  </si>
  <si>
    <t>HJFW-Z-2025-02986</t>
  </si>
  <si>
    <t>非住一片区深圳金地中心2025年四害消杀合同</t>
  </si>
  <si>
    <t>2025-06-03</t>
  </si>
  <si>
    <t>2229000514383651840</t>
  </si>
  <si>
    <t>SealSign-20250603-0043</t>
  </si>
  <si>
    <t>2025-06-03 10:01:35:024</t>
  </si>
  <si>
    <t>2025-06-04 16:49:23:213</t>
  </si>
  <si>
    <t>2228988161143347200</t>
  </si>
  <si>
    <t>2229000548961529856</t>
  </si>
  <si>
    <t>2229000548961529857</t>
  </si>
  <si>
    <t>2219825250953121792</t>
  </si>
  <si>
    <t>RLZY-Z-2025-00295</t>
  </si>
  <si>
    <t>深圳区域公司深圳金地中心劳务派遣补充协议</t>
  </si>
  <si>
    <t>2026-05-31</t>
  </si>
  <si>
    <t>从合同</t>
  </si>
  <si>
    <t>壹元</t>
  </si>
  <si>
    <t>2025-06-01</t>
  </si>
  <si>
    <t>80104770</t>
  </si>
  <si>
    <t>李可莹</t>
  </si>
  <si>
    <t>HTTZ-068734</t>
  </si>
  <si>
    <t>RLZY-Z-2025-00280</t>
  </si>
  <si>
    <t>JD-YWLX-078</t>
  </si>
  <si>
    <t>劳务外包/劳务派遣</t>
  </si>
  <si>
    <t>人力资源类</t>
  </si>
  <si>
    <t>2219825215502830592</t>
  </si>
  <si>
    <t>SealSign-20250521-0256</t>
  </si>
  <si>
    <t>2025-05-21 18:27:54:277</t>
  </si>
  <si>
    <t>2025-06-09 17:49:14:354</t>
  </si>
  <si>
    <t>2219825216224249856</t>
  </si>
  <si>
    <t>fxyz_humanresourcesclass</t>
  </si>
  <si>
    <t>2219825250953122816</t>
  </si>
  <si>
    <t>2219825250953122817</t>
  </si>
  <si>
    <t>417816</t>
  </si>
  <si>
    <t>广东民企人力资源开发服务中心有限公司</t>
  </si>
  <si>
    <t>2219767786614311936</t>
  </si>
  <si>
    <t>RLZY-Z-2025-00287</t>
  </si>
  <si>
    <t>壹佰陆拾捌万元</t>
  </si>
  <si>
    <t>2219767751105338368</t>
  </si>
  <si>
    <t>SealSign-20250521-0190</t>
  </si>
  <si>
    <t>2025-05-21 16:16:53:891</t>
  </si>
  <si>
    <t>2025-06-09 17:49:37:630</t>
  </si>
  <si>
    <t>2219767751986187264</t>
  </si>
  <si>
    <t>2219767786614310912</t>
  </si>
  <si>
    <t>2219767786614310913</t>
  </si>
  <si>
    <t>2218170901390699520</t>
  </si>
  <si>
    <t>关于深圳区域公司非住一片区深圳金地中心项目2025年擦窗机维保合同</t>
  </si>
  <si>
    <t>11519428</t>
  </si>
  <si>
    <t>马小曼</t>
  </si>
  <si>
    <t>2218170893648049152</t>
  </si>
  <si>
    <t>SealSign-20250519-0091</t>
  </si>
  <si>
    <t>关于深圳区域公司深圳非住一片区深圳金地中心项目擦窗机维保服务外包 需求，项目结算主体深圳市金地物业管理有限公司为一般纳税人， 比价规则按照不含税总价最低者中标执行，有效报价供应商3家，经比价后拟定不含税总价最低的供应商上海普英特高层设备股份有限公司中标，定标含税总金额14000元，税率6%。</t>
  </si>
  <si>
    <t>2025-06-11 18:21:48:109</t>
  </si>
  <si>
    <t>2025-05-19 11:47:45:636</t>
  </si>
  <si>
    <t>2025-06-18 17:09:25:650</t>
  </si>
  <si>
    <t>2218169965557590016</t>
  </si>
  <si>
    <t>2218170901390744576</t>
  </si>
  <si>
    <t>2218170901390744577</t>
  </si>
  <si>
    <t>416022</t>
  </si>
  <si>
    <t>上海普英特高层设备股份有限公司</t>
  </si>
  <si>
    <t>2213821169822403584</t>
  </si>
  <si>
    <t>关于深圳金地中心1006室内清洁服务协议</t>
  </si>
  <si>
    <t>贰万捌仟肆佰壹拾元柒角伍分</t>
  </si>
  <si>
    <t>2213821154076928000</t>
  </si>
  <si>
    <t>SealSign-20250513-0145</t>
  </si>
  <si>
    <t>尊敬的领导：
        您好！ 关于深圳金地中心1006单元克瑞纽付通国际商贸（上海）有限公司（以下简称为客户）室内清洁服务，经双方沟通确认签定室内保洁服务协议，合同签于2025年6月1日至2026年8月31日止；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
服务面积：378.81平方米，单价5元/平方米/月，每月含税额：1894.05元；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2、成本支出:6天8小时制员工每月工资4200元/月，本流程客户合同为员工服务得其中一家，员工实际共为七家客户提供室内清洁服务，创收金额共为13452.53元/月，利润为9252.53元月/，每月利润率为13452.53/4200=312.85%。
         现申请在《深圳金地中心室内清洁服务协议》加盖公司公章、法人章，一式肆份。
         妥否，请领导审批，谢谢！</t>
  </si>
  <si>
    <t>2025-05-28 09:22:27:858</t>
  </si>
  <si>
    <t>2025-05-13 10:43:36:329</t>
  </si>
  <si>
    <t>2025-05-29 18:39:26:874</t>
  </si>
  <si>
    <t>2213821154982897664</t>
  </si>
  <si>
    <t>2213821169822358528</t>
  </si>
  <si>
    <t>CUS453141072625841813</t>
  </si>
  <si>
    <t>克瑞纽付通国际商贸（上海）有限公司</t>
  </si>
  <si>
    <t>2213821169822358529</t>
  </si>
  <si>
    <t>2204501705045838848</t>
  </si>
  <si>
    <t>关于深圳区域公司非住一片区深圳金地中心项目2025年中央空调维保服务合同</t>
  </si>
  <si>
    <t>2025-11-30</t>
  </si>
  <si>
    <t>2024-12-01</t>
  </si>
  <si>
    <t>JD-YWLX-064</t>
  </si>
  <si>
    <t>中央空调维保</t>
  </si>
  <si>
    <t>2204501700599936000</t>
  </si>
  <si>
    <t>SealSign-20250430-0152</t>
  </si>
  <si>
    <t>关于深圳区域公司非住一片区深圳金地中心项目空调维保降价续签 需求，项目结算主体深圳市金地物业管理有限公司为一般纳税人， 定标含税总金额68800元。空调品牌及数量：约克主机4台，水泵25台，冷却塔6台；罗茨风机2台；续签说明：整体履约情况良好，2024年维保费用69800元，经与维保单位沟通在24年维保费基础上降价1000元，降价金额为：68800元/年，25年耗材费用对比24年耗材费增加4040元，耗材为增值服务免费提供，最终优惠5040元；续签供应商为深圳市深拓展机电设备有限公司。</t>
  </si>
  <si>
    <t>2025-05-13 15:11:38:473</t>
  </si>
  <si>
    <t>2025-04-30 15:08:55:307</t>
  </si>
  <si>
    <t>2025-05-13 16:27:46:207</t>
  </si>
  <si>
    <t>2204500474252549120</t>
  </si>
  <si>
    <t>2204501705045837824</t>
  </si>
  <si>
    <t>2204501705045837825</t>
  </si>
  <si>
    <t>43858</t>
  </si>
  <si>
    <t>深圳市深拓展机电设备有限公司</t>
  </si>
  <si>
    <t>2199296899628947456</t>
  </si>
  <si>
    <t>关于深圳区域公司非住一片区深圳金地中心项目2025年生活水池水箱清洗服务合同</t>
  </si>
  <si>
    <t>JD-YWLX-063</t>
  </si>
  <si>
    <t>水箱/水池清洁</t>
  </si>
  <si>
    <t>2199296865629912064</t>
  </si>
  <si>
    <t>SealSign-20250423-0083</t>
  </si>
  <si>
    <t>关于深圳区域公司非住一片区深圳金地中心项目饮用水二次供水设施设备清洗消毒维保降价续签 需求，项目结算主体深圳市金地物业管理有限公司为一般纳税人， 具体情况如下：
1、项目预算：4900元（预算内）；
2、承包范围：一年两次清洗合格，并出检测报告，提交水务局系统。
3、续签说明：整体履约情况良好，上年度整体维修情况良好，该供应商续签维保合同在原来的价格上下调3%，优惠147元；续签供应商深圳市滢水水处理技术有限公司;
4、合同金额：合同金额4753元（含税6%）
5、合同续签期限：2025年7月1日至2026年6月30日；
    妥否，请领导审批，谢谢！</t>
  </si>
  <si>
    <t>2025-04-29 19:23:22:924</t>
  </si>
  <si>
    <t>2025-04-23 09:43:36:170</t>
  </si>
  <si>
    <t>2025-05-08 10:26:14:289</t>
  </si>
  <si>
    <t>2199263305938250752</t>
  </si>
  <si>
    <t>2199296899628992512</t>
  </si>
  <si>
    <t>2199296899628992513</t>
  </si>
  <si>
    <t>42783</t>
  </si>
  <si>
    <t>深圳市滢水水处理技术有限公司</t>
  </si>
  <si>
    <t>2199262721654937600</t>
  </si>
  <si>
    <t>GCFW-Z-2025-02698</t>
  </si>
  <si>
    <t>2025-04-23 09:39:39:389</t>
  </si>
  <si>
    <t>2025-04-23 09:42:26:587</t>
  </si>
  <si>
    <t>2199261319633371136</t>
  </si>
  <si>
    <t>2199262721654982656</t>
  </si>
  <si>
    <t>2199262721654982657</t>
  </si>
  <si>
    <t>2198782904996205568</t>
  </si>
  <si>
    <t>关于深圳金地中心207-09室内清洁服务协议</t>
  </si>
  <si>
    <t>贰万陆仟玖佰陆拾贰元贰角</t>
  </si>
  <si>
    <t>2025-04-22</t>
  </si>
  <si>
    <t>2198782899384224768</t>
  </si>
  <si>
    <t>SealSign-20250422-0271</t>
  </si>
  <si>
    <t>尊敬的领导：
        您好！ 关于深圳金地中心207-09单元瑞太信息技术（深圳）有限公司（以下简称为客户）室内清洁服务，经双方沟通确认签定室内保洁服务协议，因客户扩租207单元也需要室内清洁服务已于2025年3月17号签订合同（详见附件一），现在因208-09单元的合同签于2023年8月1日至2025年7月31日止（详见附件二）故此合并207单元与208-09单元合同，合并为207-09单元整合合同，合同签于2025年8月1日至2026年7月31日止（详见附件三）；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服务频次：工作日（周一至周五）清洁1次，周六清洁1次
服务面积：449.37，单价5元/平方米/月，每月含税额：2246.85元；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2、成本支出:6天8小时制员工每月工资4200元/月，本流程客户合同为员工服务得其中一家，员工实际共为五家客户提供室内清洁服务，创收金额共为12985.28元/月，利润为8985.28元月/，每月利润率为8985.28/4200=213.94%。
         现申请在《深圳金地中心室内清洁服务协议》加盖公司公章、法人章，一式肆份。
         妥否，请领导审批，谢谢！</t>
  </si>
  <si>
    <t>2025-05-07 21:27:45:863</t>
  </si>
  <si>
    <t>2025-04-22 17:32:20:234</t>
  </si>
  <si>
    <t>2025-05-09 11:53:00:651</t>
  </si>
  <si>
    <t>2198782900122422272</t>
  </si>
  <si>
    <t>2198782904996204544</t>
  </si>
  <si>
    <t>1904101058299092993</t>
  </si>
  <si>
    <t>瑞太信息技术（深圳）有限公司</t>
  </si>
  <si>
    <t>2198782904996204545</t>
  </si>
  <si>
    <t>2198760659808681984</t>
  </si>
  <si>
    <t>关于深圳金地中心1004B-05室内清洁服务协议</t>
  </si>
  <si>
    <t>2027-04-15</t>
  </si>
  <si>
    <t>陆万肆仟肆佰贰拾贰元贰角肆分</t>
  </si>
  <si>
    <t>2025-04-16</t>
  </si>
  <si>
    <t>2198760640607160320</t>
  </si>
  <si>
    <t>SealSign-20250422-0247</t>
  </si>
  <si>
    <t>尊敬的领导：
        您好！ 关于深圳金地中心1004B-05单元横琴淳臻投资管理中心(有限合伙)（以下简称为客户）室内清洁服务，经双方沟通确认签定室内保洁服务协议，合同签于2025年4月16日至2027年4月15日止；
服务内容：租户室内桌面（卡位）清洁、茶几、冰箱、门框、桌椅、2米以下墙壁、储物柜、灯具、logo、花盆、窗帘、窗框、饮水机、碎纸机清洁、杯具清洗（老总办公室）、垃圾清倒每天1次，室内玻璃每月一次，室内地毯吸尘每周一次。
服务频次：工作日（周一至周五）清洁1次，周六清洁1次
服务面积：559.22平方米，单价4.8元/平方米/月，每月含税额：2684.26元；
承包方式：包工包安全保质量（材料乙方提供）；
人员管理&amp;成本支出的管理规则：
1、人员管理:我们招聘人员均为劳务派遣方式，签订合同均为我司合作劳务派遣公司，后期用工风险由劳务派遣公司承担（详见附件）。
2、成本支出:6天8小时制员工每月工资4200元/月，本流程客户合同为员工服务得其中一家，员工实际共为五家客户提供室内清洁服务，创收金额共为12985.28元/月，利润为8985.28元月/，每月利润率为8985.28/4200=213.94%。
         现申请在《深圳金地中心室内清洁服务协议》加盖公司公章、法人章，一式肆份。
         妥否，请领导审批，谢谢！</t>
  </si>
  <si>
    <t>2025-04-29 23:57:44:582</t>
  </si>
  <si>
    <t>2025-04-22 16:47:08:427</t>
  </si>
  <si>
    <t>2025-05-13 09:45:35:198</t>
  </si>
  <si>
    <t>2198760642024835072</t>
  </si>
  <si>
    <t>2198760659808683008</t>
  </si>
  <si>
    <t>CUS453140625630475925</t>
  </si>
  <si>
    <t>横琴淳臻投资管理中心（有限合伙）</t>
  </si>
  <si>
    <t>2198760659808683009</t>
  </si>
  <si>
    <t>2194404634913730560</t>
  </si>
  <si>
    <t>深圳金地中心保安服务合同</t>
  </si>
  <si>
    <t>2025-04-28</t>
  </si>
  <si>
    <t>20059039</t>
  </si>
  <si>
    <t>陈小丽</t>
  </si>
  <si>
    <t>JD-YWLX-075</t>
  </si>
  <si>
    <t>其他安全服务</t>
  </si>
  <si>
    <t>安全服务类</t>
  </si>
  <si>
    <t>2194404630853596160</t>
  </si>
  <si>
    <t>SealSign-20250416-0226</t>
  </si>
  <si>
    <t>关于深圳区域公司 非住一片区深圳金地中心项目保安服务需求，项目结算主体深圳市金地物业管理有限公司为一般纳税人，因金地集团及华南地产总部、特殊时期突发上访事件较频繁，为了快速处理突发事件，需聘请第三方保安公司，现申请直委（深圳市保安服务有限公司），该公司为福田所领导推荐，具体情况如下：
1、费用由华南地产甲方承担（深圳市安达房地产开发有限公司），我司代付，另甲方按实际发生费用的6%计提服务费支付给我司）
2、外包人数：6人（单价人民币 430 元/人/天，每天工作10小时），以实际出勤人数结算；
3、合同金额：甲方预估全年提供10次安保服务，总计费用预计￥100000元，以实际发生为准。</t>
  </si>
  <si>
    <t>2025-04-24 14:32:51:491</t>
  </si>
  <si>
    <t>2025-04-16 16:46:20:229</t>
  </si>
  <si>
    <t>2025-05-13 15:21:06:201</t>
  </si>
  <si>
    <t>2194402645043628032</t>
  </si>
  <si>
    <t>fxyz_securityservice</t>
  </si>
  <si>
    <t>2194404634913731584</t>
  </si>
  <si>
    <t>2194404634913731585</t>
  </si>
  <si>
    <t>46897</t>
  </si>
  <si>
    <t>深圳市保安服务有限公司</t>
  </si>
  <si>
    <t>2194400239761294336</t>
  </si>
  <si>
    <t>关于深圳区域公司非住一片区深圳金地中心项目2025年幕墙维保合同</t>
  </si>
  <si>
    <t>2026-04-24</t>
  </si>
  <si>
    <t>2025-04-25</t>
  </si>
  <si>
    <t>2194400213622335488</t>
  </si>
  <si>
    <t>SealSign-20250416-0208</t>
  </si>
  <si>
    <t>关于深圳区域公司 非住一片区深圳金地中心项目幕墙维保降价续签需求，项目结算主体深圳市金地物业管理有限公司为一般纳税人，具体情况如下：
1、项目预算：84000元（预算内）；
2、承包方式：全包干；
3、续签说明：整体履约情况良好，上年度整体维修情况良好，该供应商续签维保合同在原来的价格上优惠2520元；续签供应商深圳市安耐幕墙维保技术服务有限公司;
4、合同金额：合同金额81480元（含税，税率为9%）；
5、合同续签期限：2025年4月25日至2026年4月24日；
     妥否，请领导审批。谢谢！</t>
  </si>
  <si>
    <t>2025-04-29 19:22:30:164</t>
  </si>
  <si>
    <t>2025-04-15 14:16:13:230</t>
  </si>
  <si>
    <t>2025-05-08 10:21:09:647</t>
  </si>
  <si>
    <t>2193602312801416192</t>
  </si>
  <si>
    <t>2194400239761249280</t>
  </si>
  <si>
    <t>2194400239761249281</t>
  </si>
  <si>
    <t>43826</t>
  </si>
  <si>
    <t>深圳市安耐幕墙维保技术服务有限公司</t>
  </si>
  <si>
    <t>2193604745606732800</t>
  </si>
  <si>
    <t>关于深圳区域公司非住一片区深圳金地中心项目2025年中央空调系统水质处理合同</t>
  </si>
  <si>
    <t>2193604741630533632</t>
  </si>
  <si>
    <t>SealSign-20250415-0138</t>
  </si>
  <si>
    <t>关于深圳区域公司非住一片区深圳金地中心项目中央空调系统水质处理降价续签需求，项目结算主体深圳市金地物业管理有限公司为一般纳税人，具体情况如下：
1、项目预算：46800元（预算内）；
2、承包范围：中央空调系统水质处理、清洗55台风柜过滤网，46台分体空调。
3、续签说明：整体履约情况良好，上年度整体维修情况良好，该供应商续签维保合同在原来的价格上下调3%，优惠1404元；续签供应商深圳市滢水水处理技术有限公司;
4、合同金额：合同金额45396元（含税6%）
5、合同续签期限：2025年6月1日至2026年5月31日；
     妥否，请领导审批，谢谢！</t>
  </si>
  <si>
    <t>2025-04-28 11:02:55:592</t>
  </si>
  <si>
    <t>2025-04-15 14:11:59:042</t>
  </si>
  <si>
    <t>2025-05-08 10:23:09:268</t>
  </si>
  <si>
    <t>2193600180626980864</t>
  </si>
  <si>
    <t>2193604745606731776</t>
  </si>
  <si>
    <t>2193604745606731777</t>
  </si>
  <si>
    <t>2193240707878157312</t>
  </si>
  <si>
    <t>GCFW-Z-2024-9732</t>
  </si>
  <si>
    <t>U1015001027</t>
  </si>
  <si>
    <t>商业物业事业部-失效（已注销）</t>
  </si>
  <si>
    <t xml:space="preserve">金地中心项目，空调维保合同于2024年11月30日到期，现项目空调维保业务进行降价续签（详见报备流程）：
合同金额：68800元（含6%的增值税专用发票）；
合同期限：2024年12月1日至2025年11月30日；
注：相比上期合同成本节省5040元。
</t>
  </si>
  <si>
    <t>ID-000028</t>
  </si>
  <si>
    <t>杨振华</t>
  </si>
  <si>
    <t>2024-12-11 10:27:53:142</t>
  </si>
  <si>
    <t>2025-04-15 02:17:46:604</t>
  </si>
  <si>
    <t>2102890422387929088</t>
  </si>
  <si>
    <t>2193240707878156288</t>
  </si>
  <si>
    <t>2193240707878156289</t>
  </si>
  <si>
    <t>2182843920575112192</t>
  </si>
  <si>
    <t>关于深圳金地中心207室内清洁服务协议</t>
  </si>
  <si>
    <t>2025-07-31</t>
  </si>
  <si>
    <t>贰仟壹佰叁拾元柒角陆分</t>
  </si>
  <si>
    <t>2025-03-13</t>
  </si>
  <si>
    <t>2025-03-17</t>
  </si>
  <si>
    <t>2182843886769035264</t>
  </si>
  <si>
    <t>SealSign-20250331-0272</t>
  </si>
  <si>
    <t>尊敬的领导：
        您好！ 关于深圳金地中心207单元瑞太信息技术（深圳）有限公司（以下简称为客户）室内清洁服务，经双方沟通确认签定室内保洁服务协议，合同签于2025年3月17日至2025年7月31日止；
服务内容：租户室内桌面（卡位）清洁、茶几、冰箱、门框、桌椅、2米以下墙壁、储物柜、灯具、logo、花盆、窗框、饮水机、碎纸机清洁、杯具清洗（老总办公室）、垃圾清倒每天1次，室内玻璃每月一次，室内地毯吸尘每周一次。
服务频次：工作日（周一至周五）清洁1次
服务面积：95.73平方米，单价5元/平方米/月，每月含税额：478.65元；
承包方式：包工包安全保质量（材料乙方提供）；
         客户已用章，现申请在《深圳金地中心室内清洁服务协议》加盖公司公章、法人章，一式肆份。
         妥否，请领导审批，谢谢！</t>
  </si>
  <si>
    <t>2025-04-16 20:26:44:434</t>
  </si>
  <si>
    <t>2025-03-31 17:57:11:876</t>
  </si>
  <si>
    <t>2025-04-21 17:46:30:772</t>
  </si>
  <si>
    <t>2182843887792490496</t>
  </si>
  <si>
    <t>2182843920575111168</t>
  </si>
  <si>
    <t>2182843920575111169</t>
  </si>
  <si>
    <t>2182753499861836800</t>
  </si>
  <si>
    <t>JZFW-S-2025-00020</t>
  </si>
  <si>
    <t>贰万玖仟贰佰零玖元壹角捌分</t>
  </si>
  <si>
    <t>2182753459638377472</t>
  </si>
  <si>
    <t>SealSign-20250331-0142</t>
  </si>
  <si>
    <t>尊敬的领导：
        您好！ 关于深圳金地中心207-09单元瑞太信息技术（深圳）有限公司（以下简称为客户）室内清洁服务，经双方沟通确认合并续签207单元及208-09单元室内保洁服务协议，207单元室内清洁流程已同步发起，合同签于2025年8月1日至2026年7月31日止；
服务内容：租户室内桌面（卡位）清洁、茶几、冰箱、门框、桌椅、2米以下墙壁、储物柜、灯具、logo、花盆、窗框、饮水机、碎纸机清洁、杯具清洗（老总办公室）、垃圾清倒每天1次，室内玻璃每月一次，室内地毯吸尘每周一次。
服务频次：工作日（周一至周五）清洁1次
服务面积：449.37平方米，单价5元/平方米/月，每月含税额：2246.85元；
承包方式：包工包安全保质量（材料乙方提供）；
         客户已用章，现申请在《深圳金地中心室内清洁服务协议》加盖公司公章、法人章，一式肆份。
         妥否，请领导审批，谢谢</t>
  </si>
  <si>
    <t>2025-03-31 14:54:11:198</t>
  </si>
  <si>
    <t>2025-03-31 18:15:56:294</t>
  </si>
  <si>
    <t>2182753460728895488</t>
  </si>
  <si>
    <t>2182753499861791744</t>
  </si>
  <si>
    <t>2182753499861791745</t>
  </si>
  <si>
    <t>2182749256962546688</t>
  </si>
  <si>
    <t>JZFW-S-2025-00019</t>
  </si>
  <si>
    <t>2182749204961564672</t>
  </si>
  <si>
    <t>SealSign-20250331-0136</t>
  </si>
  <si>
    <t>2025-03-31 14:45:14:778</t>
  </si>
  <si>
    <t>2025-03-31 18:14:19:255</t>
  </si>
  <si>
    <t>2182749207452982272</t>
  </si>
  <si>
    <t>2182749256970934272</t>
  </si>
  <si>
    <t>2182749256970934273</t>
  </si>
  <si>
    <t>2179943772664673280</t>
  </si>
  <si>
    <t>SQSY-Z-2025-00036</t>
  </si>
  <si>
    <t>审核未通过</t>
  </si>
  <si>
    <t>JD-YWLX-088</t>
  </si>
  <si>
    <t>社区商业自营服务类</t>
  </si>
  <si>
    <t>社区商业服务类</t>
  </si>
  <si>
    <t>2179943738179150848</t>
  </si>
  <si>
    <t>SealSign-20250327-0344</t>
  </si>
  <si>
    <t>2025-03-27 17:25:00:334</t>
  </si>
  <si>
    <t>2025-03-28 15:27:56:022</t>
  </si>
  <si>
    <t>2179943739932369920</t>
  </si>
  <si>
    <t>fxyz_communitybusiness</t>
  </si>
  <si>
    <t>2179943772664718336</t>
  </si>
  <si>
    <t>2179943772664718337</t>
  </si>
  <si>
    <t>2178992037532014592</t>
  </si>
  <si>
    <t>SQSY-Z-2025-00032</t>
  </si>
  <si>
    <t>2178992007853136896</t>
  </si>
  <si>
    <t>SealSign-20250326-0089</t>
  </si>
  <si>
    <t>2025-03-26 09:03:09:251</t>
  </si>
  <si>
    <t>2025-03-28 15:28:26:263</t>
  </si>
  <si>
    <t>2178992008490716160</t>
  </si>
  <si>
    <t>2178992037532015616</t>
  </si>
  <si>
    <t>2178992037532015617</t>
  </si>
  <si>
    <t>2126778863638806528</t>
  </si>
  <si>
    <t>深圳金地中心工服洗涤服务合同（2025年）</t>
  </si>
  <si>
    <t>2025-01-01</t>
  </si>
  <si>
    <t>80041571</t>
  </si>
  <si>
    <t>殷蕾</t>
  </si>
  <si>
    <t>履约中</t>
  </si>
  <si>
    <t>2126778864653876224</t>
  </si>
  <si>
    <t>SealSign-20250113-0013</t>
  </si>
  <si>
    <t>关于商业粤东一管理中心深圳金地中心工服洗涤采购品类需求，项目结算主体深圳市金地物业服务有限公司 为一般纳税人， 比价规则按照不含税总价最低者中标执行，有效报价供应商3X家，经比价后拟定不含税总价最低的供应商深圳市天鹅湖洗衣有限公司中标，税率6%，定标含税总金额7750元。</t>
  </si>
  <si>
    <t>2025-01-16 14:09:43:963</t>
  </si>
  <si>
    <t>2025-01-13 09:27:19:538</t>
  </si>
  <si>
    <t>2025-04-15 01:58:08:156</t>
  </si>
  <si>
    <t>2126777540495296512</t>
  </si>
  <si>
    <t>2126778863638807552</t>
  </si>
  <si>
    <t>2126778863638807553</t>
  </si>
  <si>
    <t>428887</t>
  </si>
  <si>
    <t>广东天鹅湖洗衣有限公司</t>
  </si>
  <si>
    <t>2126768844000265216</t>
  </si>
  <si>
    <t>QTFW-Z-2025-00009</t>
  </si>
  <si>
    <t>2126768837171879936</t>
  </si>
  <si>
    <t>SealSign-20250113-0008</t>
  </si>
  <si>
    <t>2025-01-13 09:04:19:530</t>
  </si>
  <si>
    <t>2025-04-15 01:58:08:030</t>
  </si>
  <si>
    <t>2126765963998145536</t>
  </si>
  <si>
    <t>2126768844000220160</t>
  </si>
  <si>
    <t>2126768844000220161</t>
  </si>
  <si>
    <t>2119533735534662656</t>
  </si>
  <si>
    <t>QTFW-Z-2025-00003</t>
  </si>
  <si>
    <t>2119533694212379648</t>
  </si>
  <si>
    <t>SealSign-20250103-0024</t>
  </si>
  <si>
    <t>2025-01-03 09:31:57:197</t>
  </si>
  <si>
    <t>2025-04-15 01:58:07:158</t>
  </si>
  <si>
    <t>2119532113144370176</t>
  </si>
  <si>
    <t>2119533735534661632</t>
  </si>
  <si>
    <t>2119533735534661633</t>
  </si>
  <si>
    <t>2119514331275075584</t>
  </si>
  <si>
    <t>深圳金地中心2025年年桔租摆服务外包合同</t>
  </si>
  <si>
    <t>2025-02-20</t>
  </si>
  <si>
    <t>2025-01-03</t>
  </si>
  <si>
    <t>2025-01-20</t>
  </si>
  <si>
    <t>80083771</t>
  </si>
  <si>
    <t>杨东宁</t>
  </si>
  <si>
    <t>JD-YWLX-050</t>
  </si>
  <si>
    <t>绿化养护</t>
  </si>
  <si>
    <t>2119514321460398080</t>
  </si>
  <si>
    <t>SealSign-20250103-0007</t>
  </si>
  <si>
    <t>关于商业物业事业部粤东一管理中心金地中心项目年桔采购品类需求，项目结算主体深圳市金地物业管理有限公司为一般纳税人， 比价规则按照不含税总价最低者中标执行，有效报价供应商3家，经比价后拟定不含税总价最低的供应商深圳市心蕊园艺有限公司中标，定标含税单价9002，税率9%，定标数量1，定标含税总金额9002元。</t>
  </si>
  <si>
    <t>2025-01-16 19:55:13:796</t>
  </si>
  <si>
    <t>2025-01-03 08:55:44:953</t>
  </si>
  <si>
    <t>2025-04-15 02:00:35:017</t>
  </si>
  <si>
    <t>2119513890285953024</t>
  </si>
  <si>
    <t>2119514331275076608</t>
  </si>
  <si>
    <t>2119514331275076609</t>
  </si>
  <si>
    <t>42804</t>
  </si>
  <si>
    <t>深圳市心蕊园艺有限公司</t>
  </si>
  <si>
    <t>2118844392713278464</t>
  </si>
  <si>
    <t>QTFW-Z-2025-00002</t>
  </si>
  <si>
    <t>深圳金地中心工服洗涤服务合同</t>
  </si>
  <si>
    <t>2118844378192599040</t>
  </si>
  <si>
    <t>SealSign-20250102-0055</t>
  </si>
  <si>
    <t>2025-01-02 10:43:22:504</t>
  </si>
  <si>
    <t>2025-05-07 09:47:53:307</t>
  </si>
  <si>
    <t>2118843284158731264</t>
  </si>
  <si>
    <t>2118844392713277440</t>
  </si>
  <si>
    <t>2118844392713277441</t>
  </si>
  <si>
    <t>2116656271963809792</t>
  </si>
  <si>
    <t>深圳金地中心消防系统维护保养合同</t>
  </si>
  <si>
    <t>JD-YWLX-061</t>
  </si>
  <si>
    <t>2116656249633340416</t>
  </si>
  <si>
    <t>SealSign-20241230-0042</t>
  </si>
  <si>
    <t xml:space="preserve">粤东一管理中心金地中心项目，消防维保合同于2024年12月31日到期，现对项目消防维保业务进行降价续签（详见报备流程）：
维保面积：80778.45㎡；
维保单价：0.656元/㎡/年（含200元以内的配件）；
合同金额：56200元/年（含6%的增值税专用发票）；
注：相比上期合同成本节省1800元/年。
(以上为定标说明，请项目在发起合同时另行说明)
</t>
  </si>
  <si>
    <t>2025-01-07 22:09:13:259</t>
  </si>
  <si>
    <t>2024-12-30 10:05:57:027</t>
  </si>
  <si>
    <t>2025-04-15 02:20:35:012</t>
  </si>
  <si>
    <t>2116650120631095296</t>
  </si>
  <si>
    <t>2116656271963810816</t>
  </si>
  <si>
    <t>132</t>
  </si>
  <si>
    <t>深圳市金地物业管理有限公司</t>
  </si>
  <si>
    <t>2116656271963810817</t>
  </si>
  <si>
    <t>42735</t>
  </si>
  <si>
    <t>广东兴冠工程有限公司</t>
  </si>
  <si>
    <t>2113214649154429952</t>
  </si>
  <si>
    <t>HJFW-Z-2024-8504</t>
  </si>
  <si>
    <t>深圳金地中心2025年年桔年花租摆服务外包合同</t>
  </si>
  <si>
    <t>2024-12-25</t>
  </si>
  <si>
    <t>2113214652258281472</t>
  </si>
  <si>
    <t>SealSign-20241225-0245</t>
  </si>
  <si>
    <t>2024-12-25 16:17:24:658</t>
  </si>
  <si>
    <t>2025-04-15 02:00:07:011</t>
  </si>
  <si>
    <t>2113213204048913408</t>
  </si>
  <si>
    <t>2113214649154475008</t>
  </si>
  <si>
    <t>2113214649154475009</t>
  </si>
  <si>
    <t>2102905048169246720</t>
  </si>
  <si>
    <t>深圳金地中心中央空调主机维保合同</t>
  </si>
  <si>
    <t>2024-12-11</t>
  </si>
  <si>
    <t>2102905025914233856</t>
  </si>
  <si>
    <t>SealSign-20241211-0076</t>
  </si>
  <si>
    <t>2024-12-20 11:36:09:790</t>
  </si>
  <si>
    <t>2024-12-11 10:38:18:561</t>
  </si>
  <si>
    <t>2025-04-15 02:17:47:035</t>
  </si>
  <si>
    <t>2102895668329775104</t>
  </si>
  <si>
    <t>2102905048169247744</t>
  </si>
  <si>
    <t>2102905048169247745</t>
  </si>
  <si>
    <t>2097815466079733760</t>
  </si>
  <si>
    <t>深圳金地中心电气安全检测服务合同</t>
  </si>
  <si>
    <t>2097815444252526592</t>
  </si>
  <si>
    <t>SealSign-20241204-0042</t>
  </si>
  <si>
    <t xml:space="preserve">粤东一管理中心金地中心项目，电气安全检测合同即将到期，现申请续签（详见报备流程）：
合同金额：合同总金额10000元/年（含税6%）。
合同续签期限：2025年1月1日至2025年12月31日；
注：相比上期合同金额成本节省1118元。
(以上为定标说明，请项目在发起合同时另行说明)
</t>
  </si>
  <si>
    <t>2024-12-16 09:19:11:634</t>
  </si>
  <si>
    <t>2024-12-04 10:17:39:289</t>
  </si>
  <si>
    <t>2025-04-15 02:17:02:894</t>
  </si>
  <si>
    <t>2097811842536623104</t>
  </si>
  <si>
    <t>2097815466079778816</t>
  </si>
  <si>
    <t>2097815466079778817</t>
  </si>
  <si>
    <t>46966</t>
  </si>
  <si>
    <t>深圳政安电气防火检测有限公司</t>
  </si>
  <si>
    <t>2097793795880967168</t>
  </si>
  <si>
    <t>GCFW-Z-2024-9426</t>
  </si>
  <si>
    <t>2097793766554434560</t>
  </si>
  <si>
    <t>SealSign-20241204-0016</t>
  </si>
  <si>
    <t>2024-12-04 09:39:47:446</t>
  </si>
  <si>
    <t>2025-04-15 02:17:01:668</t>
  </si>
  <si>
    <t>2097792784877583360</t>
  </si>
  <si>
    <t>2097793795880922112</t>
  </si>
  <si>
    <t>2097793795880922113</t>
  </si>
  <si>
    <t>2073177160104898560</t>
  </si>
  <si>
    <t>深圳市金地中心柴油 发电机电池更换服务合同</t>
  </si>
  <si>
    <t>2073177106711374848</t>
  </si>
  <si>
    <t>SealSign-20241031-0042</t>
  </si>
  <si>
    <t xml:space="preserve">深圳金地中心项目柴油发电机启动电池更换，为避免市政停电突发情况，为保障大厦和客户人身安全及经济损失需及时更换发电机启动电池
更换单位：深圳市富东康发电机有限公司
合同金额4800元（含1%的增值税专用发票）；
</t>
  </si>
  <si>
    <t>2024-11-12 09:26:55:716</t>
  </si>
  <si>
    <t>2024-10-31 10:25:30:220</t>
  </si>
  <si>
    <t>2025-04-15 02:14:37:412</t>
  </si>
  <si>
    <t>2073173418290723840</t>
  </si>
  <si>
    <t>2073177160104899584</t>
  </si>
  <si>
    <t>2073177160104899585</t>
  </si>
  <si>
    <t>43850</t>
  </si>
  <si>
    <t>深圳市富东康发电机有限公司</t>
  </si>
  <si>
    <t>2068102577291027456</t>
  </si>
  <si>
    <t>深圳金地中心项目负一层高压配电房房屋渗漏维修服务合同</t>
  </si>
  <si>
    <t>2026-11-30</t>
  </si>
  <si>
    <t>2068102538065896448</t>
  </si>
  <si>
    <t>SealSign-20241024-0034</t>
  </si>
  <si>
    <t>深圳金地中心项目负一层10KV进线高压配电房房屋渗漏需进行维修：
本次提供服务的供应商由甲方指定，维修费用及报价甲方确认已盖章，详情请见附件；
共计4630元。</t>
  </si>
  <si>
    <t>2024-11-11 09:02:07:479</t>
  </si>
  <si>
    <t>2024-10-24 10:19:25:813</t>
  </si>
  <si>
    <t>2025-04-15 02:14:01:572</t>
  </si>
  <si>
    <t>2068096931036452864</t>
  </si>
  <si>
    <t>2068102577291072512</t>
  </si>
  <si>
    <t>2068102577291072513</t>
  </si>
  <si>
    <t>XDFK-20240117-038</t>
  </si>
  <si>
    <t>深圳市子墨装饰设计工程有限公司</t>
  </si>
  <si>
    <t>2067365355357006848</t>
  </si>
  <si>
    <t>深圳市金地中心13楼北面电梯厅墙身石材脱落维修服务合同</t>
  </si>
  <si>
    <t>2067365326626020352</t>
  </si>
  <si>
    <t>SealSign-20241023-0032</t>
  </si>
  <si>
    <t>深圳金地中心项目13楼北面通道墙身石材脱落更换，甲方直委云浮市新亚冠石材有限公司进行更换（详见甲方盖章版文件）：
合同总费用：13070.48元（含13%的增值税专用发票）；</t>
  </si>
  <si>
    <t>2024-11-08 09:20:30:743</t>
  </si>
  <si>
    <t>2024-10-23 09:54:08:411</t>
  </si>
  <si>
    <t>2025-04-15 02:13:54:896</t>
  </si>
  <si>
    <t>2067359426431481856</t>
  </si>
  <si>
    <t>2067365355356961792</t>
  </si>
  <si>
    <t>2067365355356961793</t>
  </si>
  <si>
    <t>427742</t>
  </si>
  <si>
    <t>云浮市新亚冠石材有限公司</t>
  </si>
  <si>
    <t>2061664466411505664</t>
  </si>
  <si>
    <t>金地中心项目22楼中国中铁室内绿植租摆多经业务降价合同申请合同用印</t>
  </si>
  <si>
    <t>2024-10-15</t>
  </si>
  <si>
    <t>2024-10-01</t>
  </si>
  <si>
    <t>2061664460027820032</t>
  </si>
  <si>
    <t>SealSign-20241015-0089</t>
  </si>
  <si>
    <t xml:space="preserve">粤东一管理中心深圳金地中心项目，2楼中铁客户室内绿植租摆合同于2024年9月30日到期，现对项目绿植租摆业务进行降价续签（详见续签报备邮件）：
原租摆费用：2983.9元/，续签租摆费用2376.52元/月；
合同金额：28518.24元（含6%的增值税专用发票）
合同期限：2024年10月1日至2025年09月30日
注：较上期合同节约7288.56元/年。
(以上为定标说明，请项目在发起合同时另行说明)
</t>
  </si>
  <si>
    <t>2024-10-24 09:26:04:524</t>
  </si>
  <si>
    <t>2024-10-15 13:15:01:886</t>
  </si>
  <si>
    <t>2025-04-15 01:57:39:999</t>
  </si>
  <si>
    <t>2061662332819406848</t>
  </si>
  <si>
    <t>2061664466411550720</t>
  </si>
  <si>
    <t>2061664466411550721</t>
  </si>
  <si>
    <t>2057486922388878336</t>
  </si>
  <si>
    <t>深圳金地中心2024年绿植租摆合同</t>
  </si>
  <si>
    <t>2024-10-09</t>
  </si>
  <si>
    <t>2057486913530500096</t>
  </si>
  <si>
    <t>SealSign-20241009-0264</t>
  </si>
  <si>
    <t>深圳金地中心项目，绿植租摆合同于2024年9月30日到期，现对项目绿植租摆业务进行合同续签申请（详见续签报备）：
月度单价：含税4060元/月（租摆需求不变，上期合同单价9256元/月）
合同金额：48720元/年（含6%的增值税专用发票）
合同期限：2024年10月1日至2025年09月30日；
相比上期合同节省62352元/年。</t>
  </si>
  <si>
    <t>2024-10-22 09:37:41:428</t>
  </si>
  <si>
    <t>2024-10-09 18:55:26:401</t>
  </si>
  <si>
    <t>2025-04-15 01:57:31:818</t>
  </si>
  <si>
    <t>2057485011371697152</t>
  </si>
  <si>
    <t>2057486922388880384</t>
  </si>
  <si>
    <t>2057486922388880385</t>
  </si>
  <si>
    <t>2042972871365507072</t>
  </si>
  <si>
    <t>粤东一管理中心深圳金地中心保洁服务外包合同</t>
  </si>
  <si>
    <t>2025-02-24</t>
  </si>
  <si>
    <t>电子签章</t>
  </si>
  <si>
    <t>伍拾贰万伍仟柒佰柒拾贰元捌角</t>
  </si>
  <si>
    <t>2024-09-23 20:28:38:626</t>
  </si>
  <si>
    <t>2024-09-01</t>
  </si>
  <si>
    <t>V2.0</t>
  </si>
  <si>
    <t>已变更</t>
  </si>
  <si>
    <t>JD-YWLX-048</t>
  </si>
  <si>
    <t>保洁外包</t>
  </si>
  <si>
    <t>2042972863195084800</t>
  </si>
  <si>
    <t>SealSign-20240919-0249</t>
  </si>
  <si>
    <t>粤东一管理中心深圳金地中心1-34楼保洁服务，经项目、管理中心和商业本部沟通：采取直接委托深圳智境清洁服务有限责任公司，具体情况如下： 
1、外包数量：28人，月休四天，8小时/天；
2、含税外包单价：4800元/人/月； 
3、人员年龄要求：男55岁以内，女55岁以内； 
4、保洁物料及洗手间耗材：项目自行购买； 
5、含税合同金额：1708762.82元， 
6、合同期限：2024年9月1日至2025年9月30日； 
备注：深圳智境清洁服务有限责任公司为金地物业旗下子公司，故本次未附直委报备流程；
妥否， 请领导审批1
 (以上为定标说明，请项目在发起合同时另行说明)</t>
  </si>
  <si>
    <t>2024-09-19 18:21:35:035</t>
  </si>
  <si>
    <t>2025-04-15 01:56:50:895</t>
  </si>
  <si>
    <t>2042972456230156288</t>
  </si>
  <si>
    <t>2042972871365552128</t>
  </si>
  <si>
    <t>2042972871365552129</t>
  </si>
  <si>
    <t>425837</t>
  </si>
  <si>
    <t>深圳智境清洁服务有限责任公司</t>
  </si>
  <si>
    <t>2042954671131256832</t>
  </si>
  <si>
    <t>HJFW-Z-2024-6453</t>
  </si>
  <si>
    <t>粤东一管理中心深圳金地中心2024年保洁外包服务合同</t>
  </si>
  <si>
    <t>2024-09-19</t>
  </si>
  <si>
    <t>2042954665594730496</t>
  </si>
  <si>
    <t>SealSign-20240919-0234</t>
  </si>
  <si>
    <t>ID-000021</t>
  </si>
  <si>
    <t>刘海明</t>
  </si>
  <si>
    <t>2024-09-19 17:44:34:608</t>
  </si>
  <si>
    <t>2025-08-21 11:28:27:696</t>
  </si>
  <si>
    <t>2042953830290704384</t>
  </si>
  <si>
    <t>2042954671139600384</t>
  </si>
  <si>
    <t>2042954671139600385</t>
  </si>
  <si>
    <t>2037835314365527040</t>
  </si>
  <si>
    <t>深圳金地中心电梯维保服务外包合同</t>
  </si>
  <si>
    <t>2037835167204133888</t>
  </si>
  <si>
    <t>SealSign-20240912-0202</t>
  </si>
  <si>
    <t>深圳金地中心项目，电梯维保合同于2024年09月30日到期，现对项目电梯维保业务进行降价续签：
电梯品牌及数量：日立电梯，直梯18台（其中观光梯2台，消防梯2台，客梯16台）；扶梯2台；
承包方式：半包（包含300元内配件）；
续签价格：降价10%进行续签，不同电梯维保单价不同（详见报价清单），
注明：相比上期合同节约49380元。</t>
  </si>
  <si>
    <t>2024-09-19 15:08:05:242</t>
  </si>
  <si>
    <t>2024-09-12 15:44:55:523</t>
  </si>
  <si>
    <t>2025-04-15 02:10:16:651</t>
  </si>
  <si>
    <t>2037820178296790016</t>
  </si>
  <si>
    <t>2037835314365526016</t>
  </si>
  <si>
    <t>2037835314365526017</t>
  </si>
  <si>
    <t>2036349236848633856</t>
  </si>
  <si>
    <t>深圳金地中心项目柴油发电机外包维保服务合同</t>
  </si>
  <si>
    <t>2036349231043728384</t>
  </si>
  <si>
    <t>SealSign-20240910-0134</t>
  </si>
  <si>
    <t xml:space="preserve">心金地中心项目，柴油发电机维保合同于2024年09月30日到期，现对项目发电机维保业务进行外包续签；
合同金额：9600元（含1%的增值税专用发票）；
合同期：2024年9月1日至2024年10月30日。
妥否，请领导审批！
(以上为定标说明，请项目在发起合同时另行说明)
</t>
  </si>
  <si>
    <t>2024-09-19 09:59:51:372</t>
  </si>
  <si>
    <t>2024-09-10 14:46:31:821</t>
  </si>
  <si>
    <t>2025-04-15 02:10:04:989</t>
  </si>
  <si>
    <t>2036341234938742784</t>
  </si>
  <si>
    <t>2036349236848678912</t>
  </si>
  <si>
    <t>2036349236848678913</t>
  </si>
  <si>
    <t>2016054747550769152</t>
  </si>
  <si>
    <t>深圳金地中心项目2024年停车场改造接入智慧平台的服务合同</t>
  </si>
  <si>
    <t>2025-08-31</t>
  </si>
  <si>
    <t>JD-YWLX-070</t>
  </si>
  <si>
    <t>智能化工程</t>
  </si>
  <si>
    <t>2016054724314287104</t>
  </si>
  <si>
    <t>SealSign-20240813-0182</t>
  </si>
  <si>
    <t>根据深圳市交通运输局要求，停车场系统需要改造接入政府智慧停车平台对接并联网，
深圳金地中心项目使用的停车场系统由通通提供技术服务，物业和通通已签订战略采购合同，平台开发只能委托通通来做停车场系统接入政府平台，接入服务费5000元，税率6%专票。</t>
  </si>
  <si>
    <t>2024-09-05 09:11:33:212</t>
  </si>
  <si>
    <t>2024-08-13 14:49:51:024</t>
  </si>
  <si>
    <t>2025-04-15 02:08:18:689</t>
  </si>
  <si>
    <t>2016049185308112896</t>
  </si>
  <si>
    <t>2016054747550724096</t>
  </si>
  <si>
    <t>2016054747550724097</t>
  </si>
  <si>
    <t>XDFK-20230916-843</t>
  </si>
  <si>
    <t>北京通通易联科技有限公司</t>
  </si>
  <si>
    <t>2016042980430859264</t>
  </si>
  <si>
    <t>深圳金地中心化粪池清理服务外包合同</t>
  </si>
  <si>
    <t>JD-YWLX-062</t>
  </si>
  <si>
    <t>化粪池清淘及管道冲洗</t>
  </si>
  <si>
    <t>2016064501127885824</t>
  </si>
  <si>
    <t>SealSign-20240813-0192</t>
  </si>
  <si>
    <t>深圳金地中心项目化粪池清掏合同于2024年9月30日到期，现对项目化粪池清掏业务进行外包续签；
合同金额：6360元（含6%的增值税专用发票）
合同期限：2024年10月1日至2025年9月30；
妥否，请领导审批！</t>
  </si>
  <si>
    <t>2024-09-05 09:11:28:697</t>
  </si>
  <si>
    <t>2024-08-13 14:25:42:555</t>
  </si>
  <si>
    <t>2025-04-15 02:08:18:339</t>
  </si>
  <si>
    <t>2016037034652649472</t>
  </si>
  <si>
    <t>2016042980430858240</t>
  </si>
  <si>
    <t>2016042980430858241</t>
  </si>
  <si>
    <t>42109</t>
  </si>
  <si>
    <t>深圳市顺威达清洁服务有限公司</t>
  </si>
  <si>
    <t>2005987790063467520</t>
  </si>
  <si>
    <t>深圳金地中心2024年绿化养护合同续签申请</t>
  </si>
  <si>
    <t>2025-06-30</t>
  </si>
  <si>
    <t>2024-07-30</t>
  </si>
  <si>
    <t>2024-07-01</t>
  </si>
  <si>
    <t>2005987782715052032</t>
  </si>
  <si>
    <t>SealSign-20240730-0239</t>
  </si>
  <si>
    <t>深圳金地中心项目绿植养护合同即将到期，申请原价续签1年；
合同金额：30000元/年（含6%的增值税专用发票）；
合同期限：2024年7月1日-2025年6月30日；
妥否，请领导审批！</t>
  </si>
  <si>
    <t>2024-08-07 15:10:23:852</t>
  </si>
  <si>
    <t>2024-07-30 17:09:11:821</t>
  </si>
  <si>
    <t>2025-04-15 01:54:53:976</t>
  </si>
  <si>
    <t>2005972460486353920</t>
  </si>
  <si>
    <t>2005987790063466496</t>
  </si>
  <si>
    <t>2005987790063466497</t>
  </si>
  <si>
    <t>2000957923303449600</t>
  </si>
  <si>
    <t>2024年深圳金地中心四害消杀外包合同</t>
  </si>
  <si>
    <t>贰万伍仟陆佰捌拾柒元伍角陆分</t>
  </si>
  <si>
    <t>2024-06-26</t>
  </si>
  <si>
    <t>HTTZ-037209</t>
  </si>
  <si>
    <t>HJFW-Z-2024-3155</t>
  </si>
  <si>
    <t>1981313121746212864</t>
  </si>
  <si>
    <t>SealSign-20240626-0271</t>
  </si>
  <si>
    <t>2024-06-27 18:39:18:285</t>
  </si>
  <si>
    <t>2024-06-26 16:30:39:371</t>
  </si>
  <si>
    <t>2025-04-15 01:52:50:847</t>
  </si>
  <si>
    <t>1981313122526308352</t>
  </si>
  <si>
    <t>2000957923303404544</t>
  </si>
  <si>
    <t>2000957923303404545</t>
  </si>
  <si>
    <t>CUS472999623036783404</t>
  </si>
  <si>
    <t>2000957867645035520</t>
  </si>
  <si>
    <t>2024年深圳金地中心生活垃圾清运外包合同</t>
  </si>
  <si>
    <t>伍万捌仟零叁拾伍元</t>
  </si>
  <si>
    <t>2024-06-25</t>
  </si>
  <si>
    <t>HTTZ-036606</t>
  </si>
  <si>
    <t>HJFW-Z-2024-3239</t>
  </si>
  <si>
    <t>1980456646781980672</t>
  </si>
  <si>
    <t>SealSign-20240625-0133</t>
  </si>
  <si>
    <t>2024-06-27 15:07:38:622</t>
  </si>
  <si>
    <t>2024-06-25 12:11:05:248</t>
  </si>
  <si>
    <t>2025-04-15 01:52:43:321</t>
  </si>
  <si>
    <t>1980456647847378944</t>
  </si>
  <si>
    <t>2000957867644990464</t>
  </si>
  <si>
    <t>2000957867644990465</t>
  </si>
  <si>
    <t>2000957485443232768</t>
  </si>
  <si>
    <t>深圳岗厦汇清洁外包服务合同</t>
  </si>
  <si>
    <t>2025-04-30</t>
  </si>
  <si>
    <t>2024-04-30</t>
  </si>
  <si>
    <t>2024-05-01</t>
  </si>
  <si>
    <t>20075986</t>
  </si>
  <si>
    <t>杨久正</t>
  </si>
  <si>
    <t>20026485</t>
  </si>
  <si>
    <t>王明</t>
  </si>
  <si>
    <t>1965404884098417664</t>
  </si>
  <si>
    <t>SealSign-20240604-0284</t>
  </si>
  <si>
    <t>各位领导：
       粤东一管理中心深圳岗厦汇项目，因清洁服务外包合同续签事宜需求，现进行定标申请，具体情况如下：
       1、项目预算：730484.16元/年（年度预算内费用）；
       2、需提供服务事项描述：对项目提供清洁外包服务等；
       3、中标金额：金额730484.16元，发票税率6%，中标单位：深圳市天运清洁服务有限公司；
妥否！请领导审批！</t>
  </si>
  <si>
    <t>2024-06-18 09:20:25:787</t>
  </si>
  <si>
    <t>2024-06-04 17:46:55:512</t>
  </si>
  <si>
    <t>2025-04-15 01:51:50:200</t>
  </si>
  <si>
    <t>1965404008738779136</t>
  </si>
  <si>
    <t>2000957485443277824</t>
  </si>
  <si>
    <t>1208</t>
  </si>
  <si>
    <t>深圳市金地怡佳物业服务有限公司</t>
  </si>
  <si>
    <t>2000957485443277825</t>
  </si>
  <si>
    <t>42587</t>
  </si>
  <si>
    <t>深圳市天运清洁服务有限公司</t>
  </si>
  <si>
    <t>2000957482775700480</t>
  </si>
  <si>
    <t>HJFW-Z-2024-3187</t>
  </si>
  <si>
    <t>1965402529038601216</t>
  </si>
  <si>
    <t>SealSign-20240604-0280</t>
  </si>
  <si>
    <t>2024-06-04 16:49:48:506</t>
  </si>
  <si>
    <t>2025-08-21 11:29:36:127</t>
  </si>
  <si>
    <t>1965375261130103808</t>
  </si>
  <si>
    <t>2000957482775655424</t>
  </si>
  <si>
    <t>2000957482775655425</t>
  </si>
  <si>
    <t>2000957334565774336</t>
  </si>
  <si>
    <t>HJFW-Z-2024-2966</t>
  </si>
  <si>
    <t>关于深圳岗厦汇外包保洁服务合同</t>
  </si>
  <si>
    <t>1955791229899824128</t>
  </si>
  <si>
    <t>SealSign-20240522-0140</t>
  </si>
  <si>
    <t>2024-05-22 11:22:43:657</t>
  </si>
  <si>
    <t>2025-08-21 11:27:03:202</t>
  </si>
  <si>
    <t>1955788551912165376</t>
  </si>
  <si>
    <t>2000957334565729280</t>
  </si>
  <si>
    <t>2000957334565729281</t>
  </si>
  <si>
    <t>2000957312411460608</t>
  </si>
  <si>
    <t>HJFW-Z-2024-2931</t>
  </si>
  <si>
    <t>关于深圳岗厦汇清洁外包服务合同用印申请</t>
  </si>
  <si>
    <t>1954538478351955968</t>
  </si>
  <si>
    <t>SealSign-20240520-0383</t>
  </si>
  <si>
    <t>2024-05-20 11:03:00:576</t>
  </si>
  <si>
    <t>2025-04-15 01:51:26:154</t>
  </si>
  <si>
    <t>1954329075577270272</t>
  </si>
  <si>
    <t>2000957312411415552</t>
  </si>
  <si>
    <t>2000957312411415553</t>
  </si>
  <si>
    <t>2000957194970903552</t>
  </si>
  <si>
    <t>深圳金地中心2024年香氛服务续签外包合同用印申请</t>
  </si>
  <si>
    <t>2024-05-11</t>
  </si>
  <si>
    <t>JD-YWLX-058</t>
  </si>
  <si>
    <t>香薰服务</t>
  </si>
  <si>
    <t>1947234396922771456</t>
  </si>
  <si>
    <t>SealSign-20240510-0329</t>
  </si>
  <si>
    <t>各位领导：
       粤东一管理中心深圳金地中心项目，因2024年香薰服务外包续签事宜需求，现进行定标申请，具体情况如下：
       1、项目预算：50400元/年（年度预算内费用）；
       2、需提供服务事项描述：对项目提供香薰机送货安装服务等；
       3、中标金额：金额50400元，发票税率6%，中标单位：深圳市森蒂菲科技有限责任公司；
妥否！请领导审批！</t>
  </si>
  <si>
    <t>2024-05-20 13:39:59:233</t>
  </si>
  <si>
    <t>2024-05-10 16:02:29:217</t>
  </si>
  <si>
    <t>2025-04-15 01:51:10:434</t>
  </si>
  <si>
    <t>1947232049974803456</t>
  </si>
  <si>
    <t>2000957194970948608</t>
  </si>
  <si>
    <t>2000957194970948609</t>
  </si>
  <si>
    <t>42702</t>
  </si>
  <si>
    <t>深圳市森蒂菲科技有限责任公司</t>
  </si>
  <si>
    <t>2000955200646505472</t>
  </si>
  <si>
    <t>深圳金地中心2024年年桔采购服务协议盖章申请</t>
  </si>
  <si>
    <t>2024-02-25</t>
  </si>
  <si>
    <t>2024-01-15</t>
  </si>
  <si>
    <t>2024-01-25</t>
  </si>
  <si>
    <t>1863055504968838144</t>
  </si>
  <si>
    <t>SealSign-20240115-079</t>
  </si>
  <si>
    <t>尊敬的各位领导：
       您好！粤东一管理中心深圳金地中心项目，因2024年年花年桔采购服务续签事宜需求，现进行定标申请，具体情况如下：
       1、项目预算：9400元/年（年度预算内文化活动费用，不允许超出预算）；
       2、需提供服务事项描述：为项目提供年花、桃树、年桔的安装布置服务等；
       3、中标金额：金额9400元，发票税率3%，中标单位：深圳市雅美园林景观有限公司；
妥否！请领导审批！</t>
  </si>
  <si>
    <t>2024-01-19 11:45:06:160</t>
  </si>
  <si>
    <t>2024-01-15 12:34:29:140</t>
  </si>
  <si>
    <t>2025-04-15 01:46:48:723</t>
  </si>
  <si>
    <t>1863053375235426304</t>
  </si>
  <si>
    <t>2000955200646460416</t>
  </si>
  <si>
    <t>2000955200646460417</t>
  </si>
  <si>
    <t>WYCSR-202212-1884</t>
  </si>
  <si>
    <t>深圳市雅美园林景观有限公司</t>
  </si>
  <si>
    <t>2000954739860222976</t>
  </si>
  <si>
    <t>粤东一管理中心深圳金地中心外墙清洗合同用印申请</t>
  </si>
  <si>
    <t>2024-11-30</t>
  </si>
  <si>
    <t>壹拾柒万贰仟零壹拾伍元叁角壹分</t>
  </si>
  <si>
    <t>2023-12-18</t>
  </si>
  <si>
    <t>2023-12-01</t>
  </si>
  <si>
    <t>HTTZ-015530</t>
  </si>
  <si>
    <t>HJFW-Z-2023-5012</t>
  </si>
  <si>
    <t>JD-YWLX-053</t>
  </si>
  <si>
    <t>外墙清洗</t>
  </si>
  <si>
    <t>1842875550679491584</t>
  </si>
  <si>
    <t>SealSign-20231218-202</t>
  </si>
  <si>
    <t>2023-12-20 16:54:31:117</t>
  </si>
  <si>
    <t>2023-12-18 16:18:30:203</t>
  </si>
  <si>
    <t>2025-04-15 01:45:44:249</t>
  </si>
  <si>
    <t>1842875551778399232</t>
  </si>
  <si>
    <t>2000954739860268032</t>
  </si>
  <si>
    <t>2000954739860268033</t>
  </si>
  <si>
    <t>42692</t>
  </si>
  <si>
    <t>深圳市江木木清洁服务有限公司</t>
  </si>
  <si>
    <t>2000954739860268034</t>
  </si>
  <si>
    <t>2000954738979464192</t>
  </si>
  <si>
    <t>HJFW-Z-2023-5482</t>
  </si>
  <si>
    <t>1842861739440399360</t>
  </si>
  <si>
    <t>SealSign-20231218-178</t>
  </si>
  <si>
    <t>2023-12-18 15:44:28:596</t>
  </si>
  <si>
    <t>2025-04-15 01:45:44:160</t>
  </si>
  <si>
    <t>1842861741403333632</t>
  </si>
  <si>
    <t>2000954738979419137</t>
  </si>
  <si>
    <t>2000954738979419136</t>
  </si>
  <si>
    <t>2000954588504613888</t>
  </si>
  <si>
    <t>HJFW-Z-2023-5246</t>
  </si>
  <si>
    <t>粤东一管理中心深圳岗厦汇项目保洁服务外包合同用印申请</t>
  </si>
  <si>
    <t>贰拾肆万叁仟肆佰玖拾肆元柒角贰分</t>
  </si>
  <si>
    <t>2024-01-01</t>
  </si>
  <si>
    <t>11554237</t>
  </si>
  <si>
    <t>梁鑫</t>
  </si>
  <si>
    <t>HTTZ-006032</t>
  </si>
  <si>
    <t>HJFW-Z-2023-2177</t>
  </si>
  <si>
    <t>1834730554927365120</t>
  </si>
  <si>
    <t>SealSign-20231207-059</t>
  </si>
  <si>
    <t>2023-12-07 10:39:13:540</t>
  </si>
  <si>
    <t>2025-08-21 11:27:47:659</t>
  </si>
  <si>
    <t>1834730556445748224</t>
  </si>
  <si>
    <t>2000954588504568832</t>
  </si>
  <si>
    <t>2000954588504568833</t>
  </si>
  <si>
    <t>2000954502789817344</t>
  </si>
  <si>
    <t>粤东一管理中心深圳金地中心2023年生活垃圾清运合同续签用印申请</t>
  </si>
  <si>
    <t>2024-06-30</t>
  </si>
  <si>
    <t>2023-11-30</t>
  </si>
  <si>
    <t>2023-12-11</t>
  </si>
  <si>
    <t>1829613289559079936</t>
  </si>
  <si>
    <t>SealSign-20231130-011</t>
  </si>
  <si>
    <t>尊敬的各位领导：
您好！粤东一管理中心深圳金地中心项目，因生活垃圾清运服务外包续签事宜需求，现进行定标申请，具体情况如下：
1、项目预算：6000元/月，72000元/年（项目预算内）；
2、续签说明：原价续签生活垃圾清运合同、新旧合同的其他变化条款，供方改装车辆为项目提供优质垃圾清运服务；
3、中标金额：金额40000元，发票税率3%已核，中标单位：深圳市海龙清洁服务有限公司；
4、供方说明：该单位为政府指定供方，生活垃圾 600元/桶/月（660升/桶）一次/日，日产日清；
5、合同期限：2023年12月11日至2024年6月30日 。
以上妥否！请领导审批！</t>
  </si>
  <si>
    <t>2023-12-05 09:37:28:586</t>
  </si>
  <si>
    <t>2023-11-30 09:07:49:210</t>
  </si>
  <si>
    <t>2025-04-15 01:45:09:646</t>
  </si>
  <si>
    <t>1829609673641187328</t>
  </si>
  <si>
    <t>2000954502789772288</t>
  </si>
  <si>
    <t>2000954502789772289</t>
  </si>
  <si>
    <t>42408</t>
  </si>
  <si>
    <t>深圳市海龙清洁服务有限公司</t>
  </si>
  <si>
    <t>2000953122712761344</t>
  </si>
  <si>
    <t>深圳金地中心绿植租摆合同用印申请</t>
  </si>
  <si>
    <t>2024-09-30</t>
  </si>
  <si>
    <t>2023-09-01</t>
  </si>
  <si>
    <t>2023-10-01</t>
  </si>
  <si>
    <t>1764424064958509056</t>
  </si>
  <si>
    <t>SealSign-20230901-037</t>
  </si>
  <si>
    <t>深圳金地中心绿植租摆外包服务续签供方为深圳市心蕊园艺有限公司，合同金额111072元，发票税率6%已核，合同期限以项目实际为准。</t>
  </si>
  <si>
    <t>2023-09-12 09:44:06:566</t>
  </si>
  <si>
    <t>2023-09-01 10:27:40:703</t>
  </si>
  <si>
    <t>2025-04-15 01:41:54:895</t>
  </si>
  <si>
    <t>1764420051043092480</t>
  </si>
  <si>
    <t>2000953122712806400</t>
  </si>
  <si>
    <t>2000953122712806401</t>
  </si>
  <si>
    <t>2000953120087172096</t>
  </si>
  <si>
    <t>深圳金地中心化粪池清洁服务外包盖章申请</t>
  </si>
  <si>
    <t>1764397490972406784</t>
  </si>
  <si>
    <t>SealSign-20230901-017</t>
  </si>
  <si>
    <t>深圳金地中心“化粪池清理”外包服务续签供方为深圳市顺威达清洁服务有限公司，合同金额6360元，发票税率6%已核，合同期限以项目实际为准。</t>
  </si>
  <si>
    <t>2023-09-07 10:43:50:272</t>
  </si>
  <si>
    <t>2023-09-01 09:38:58:599</t>
  </si>
  <si>
    <t>2025-04-15 01:41:54:527</t>
  </si>
  <si>
    <t>1764395539220149248</t>
  </si>
  <si>
    <t>2000953120087127040</t>
  </si>
  <si>
    <t>2000953120087127041</t>
  </si>
  <si>
    <t>2000953105918813184</t>
  </si>
  <si>
    <t>深圳市金地中心2023年绿化养护合同盖章申请</t>
  </si>
  <si>
    <t>2023-08-31</t>
  </si>
  <si>
    <t>2023-09-16</t>
  </si>
  <si>
    <t>1763649674436207616</t>
  </si>
  <si>
    <t>SealSign-20230831-002</t>
  </si>
  <si>
    <t>深圳金地中心2023年绿化养护外包服务续签供方为深圳市心蕊园艺有限公司，合同金额23750元，发票税率6%已核，合同期限以项目实际为准。</t>
  </si>
  <si>
    <t>2023-09-06 14:34:18:906</t>
  </si>
  <si>
    <t>2023-08-31 08:47:16:132</t>
  </si>
  <si>
    <t>2025-04-15 01:41:52:673</t>
  </si>
  <si>
    <t>1763644737639736320</t>
  </si>
  <si>
    <t>2000953105918768128</t>
  </si>
  <si>
    <t>2000953105918768129</t>
  </si>
  <si>
    <t>2000952475489756160</t>
  </si>
  <si>
    <t>深圳金地中心2023年“四害消杀”外包服务合同盖章申请</t>
  </si>
  <si>
    <t>贰万伍仟陆佰捌拾柒元伍角伍分</t>
  </si>
  <si>
    <t>2023-07-01</t>
  </si>
  <si>
    <t>HTTZ-002226</t>
  </si>
  <si>
    <t>HJFW-Z-2023-1732</t>
  </si>
  <si>
    <t>1741239405990908928</t>
  </si>
  <si>
    <t>SealSign-20230731-052</t>
  </si>
  <si>
    <t>2023-08-03 09:50:23:081</t>
  </si>
  <si>
    <t>2023-07-31 10:50:21:837</t>
  </si>
  <si>
    <t>2025-04-15 01:40:24:792</t>
  </si>
  <si>
    <t>1741239406880101376</t>
  </si>
  <si>
    <t>2000952475489711104</t>
  </si>
  <si>
    <t>130</t>
  </si>
  <si>
    <t>深圳金地荣尚荟服务有限公司</t>
  </si>
  <si>
    <t>2000952475489711105</t>
  </si>
  <si>
    <t>2000951248370623488</t>
  </si>
  <si>
    <t>HJFW-Z-2023-0627</t>
  </si>
  <si>
    <t>深圳金地中心“装修/大件杂物垃圾”外包清运合同</t>
  </si>
  <si>
    <t>柒仟玖佰贰拾元</t>
  </si>
  <si>
    <t>2023-06-30</t>
  </si>
  <si>
    <t>JD-YWLX-054</t>
  </si>
  <si>
    <t>装修垃圾清运</t>
  </si>
  <si>
    <t>1700604205175199744</t>
  </si>
  <si>
    <t>SealSign-20230605-007</t>
  </si>
  <si>
    <t>深圳金地中心“装修/大件杂物垃圾”外包清运续签供方为深圳市粤盛隆环境工程有限公司，合同金额为7920元，发票税率为3%，合同期限是2023年7月1日——2024年6月30日。</t>
  </si>
  <si>
    <t>2023-06-05 09:08:29:887</t>
  </si>
  <si>
    <t>2025-08-21 11:26:46:160</t>
  </si>
  <si>
    <t>1700599936069977088</t>
  </si>
  <si>
    <t>2000951248370578432</t>
  </si>
  <si>
    <t>2000951248370578433</t>
  </si>
  <si>
    <t>42713</t>
  </si>
  <si>
    <t>深圳市粤盛隆环境工程有限公司</t>
  </si>
  <si>
    <t>2000951248370578434</t>
  </si>
  <si>
    <t>2000951190136906752</t>
  </si>
  <si>
    <t>HJFW-Z-2023-0543</t>
  </si>
  <si>
    <t>金地物业装修垃圾清运合同</t>
  </si>
  <si>
    <t>HTFB-000181</t>
  </si>
  <si>
    <t>48-服务类采购-环境服务类-绿化养护-绿化养护项目合同</t>
  </si>
  <si>
    <t>1697005054709465088</t>
  </si>
  <si>
    <t>SealSign-20230531-027</t>
  </si>
  <si>
    <t>2023-05-31 09:43:59:111</t>
  </si>
  <si>
    <t>2025-08-21 11:26:29:251</t>
  </si>
  <si>
    <t>1696993916751987712</t>
  </si>
  <si>
    <t>2000951190136861696</t>
  </si>
  <si>
    <t>2000951190136861697</t>
  </si>
  <si>
    <t>2000948300521412608</t>
  </si>
  <si>
    <t>关于粤东一管理中心深圳金地中心项目幕墙维保服务合同</t>
  </si>
  <si>
    <t>2025-04-24</t>
  </si>
  <si>
    <t>2024-04-12</t>
  </si>
  <si>
    <t>2024-04-25</t>
  </si>
  <si>
    <t>V3.0</t>
  </si>
  <si>
    <t>80042981</t>
  </si>
  <si>
    <t>贺晓敏</t>
  </si>
  <si>
    <t>JD-YWLX-072</t>
  </si>
  <si>
    <t>其他工程服务</t>
  </si>
  <si>
    <t>1926792385019254784</t>
  </si>
  <si>
    <t>SealSign-20240412-0097</t>
  </si>
  <si>
    <t>各位领导：
       粤东一管理中心深圳金地中心项目，因幕墙维保服务续签事宜需求，现进行定标申请，具体情况如下：
       1、项目预算：84000元/年（年度预算内费用）；
       2、需提供服务事项描述：对项目提供幕墙维保服务等；
       3、中标金额：金额84000元，发票税率9%，中标单位：深圳市安耐幕墙维保技术服务有限公司；
妥否！请领导审批！</t>
  </si>
  <si>
    <t>2024-04-17 09:12:51:250</t>
  </si>
  <si>
    <t>2024-04-12 11:09:03:774</t>
  </si>
  <si>
    <t>2025-04-15 02:00:26:977</t>
  </si>
  <si>
    <t>1926790644441829376</t>
  </si>
  <si>
    <t>2000948300521413632</t>
  </si>
  <si>
    <t>2000948300521413633</t>
  </si>
  <si>
    <t>2000948217541303296</t>
  </si>
  <si>
    <t>关于粤东一管理中心深圳金地中心电梯钢丝绳裁剪服务合同</t>
  </si>
  <si>
    <t>2024-06-21</t>
  </si>
  <si>
    <t>1977688167460945920</t>
  </si>
  <si>
    <t>SealSign-20240621-0229</t>
  </si>
  <si>
    <t>深圳金地中心项目电梯钢丝绳裁剪，为了确保电梯安全稳定运行，现对项目电梯钢丝绳裁剪；
施工单位：日立电梯（中国）有限公司深圳分公司，是甲方原安装施工方，且金地中心现维保单位也是该公司；
共计20345元（含9%的增值税专用发票）；
妥否，请领导审批！</t>
  </si>
  <si>
    <t>2024-07-08 10:00:39:381</t>
  </si>
  <si>
    <t>2024-06-21 16:19:25:044</t>
  </si>
  <si>
    <t>2025-04-15 02:04:44:275</t>
  </si>
  <si>
    <t>1977681152151962624</t>
  </si>
  <si>
    <t>2000948217541302272</t>
  </si>
  <si>
    <t>2000948217541302273</t>
  </si>
  <si>
    <t>2000948077350885376</t>
  </si>
  <si>
    <t>深圳金地中心4#约克螺杆机组主板更换服务合同</t>
  </si>
  <si>
    <t>2024-08-01</t>
  </si>
  <si>
    <t>1997774088046646272</t>
  </si>
  <si>
    <t>SealSign-20240719-0029</t>
  </si>
  <si>
    <t>粤东一管理中心深圳金地中心项目4#约克螺杆机组主板更换，为了确保大厦正常供冷，现对项目4#约克螺杆机组更换进行直委，由项目现维保单位进行维修；
合同金额：9675元（含13%的增值税专用发票）；
妥否，请领导审批！</t>
  </si>
  <si>
    <t>2024-07-25 09:11:51:804</t>
  </si>
  <si>
    <t>2024-07-19 09:37:59:745</t>
  </si>
  <si>
    <t>2025-04-15 02:06:53:394</t>
  </si>
  <si>
    <t>1997772830451699712</t>
  </si>
  <si>
    <t>2000948077350886400</t>
  </si>
  <si>
    <t>2000948077350886401</t>
  </si>
  <si>
    <t>2000947855052773376</t>
  </si>
  <si>
    <t>关于粤东一管理中心深圳金地中心水量平衡测试服务合同</t>
  </si>
  <si>
    <t>2025-06-19</t>
  </si>
  <si>
    <t>2024-06-06</t>
  </si>
  <si>
    <t>2024-06-20</t>
  </si>
  <si>
    <t>1965387355548355584</t>
  </si>
  <si>
    <t>SealSign-20240604-0261</t>
  </si>
  <si>
    <t>于粤东一管理中心深圳金地中心项目水量平衡测试服务外包，通过金采易购线上三方比价，
最终深圳市鼎新检测技术有限公司保健最低含税8000元（含1%增值税专用发票），建议为中标单位，请领导审批！</t>
  </si>
  <si>
    <t>2024-06-18 09:08:48:400</t>
  </si>
  <si>
    <t>2024-06-04 17:13:40:770</t>
  </si>
  <si>
    <t>2025-04-15 02:03:40:491</t>
  </si>
  <si>
    <t>1965387275965565952</t>
  </si>
  <si>
    <t>2000947855052774400</t>
  </si>
  <si>
    <t>2000947855052774401</t>
  </si>
  <si>
    <t>424855</t>
  </si>
  <si>
    <t>深圳市鼎新检测技术有限公司</t>
  </si>
  <si>
    <t>2000947763096852480</t>
  </si>
  <si>
    <t>深圳金地中心中央空调主机维保合同用印</t>
  </si>
  <si>
    <t>80045919</t>
  </si>
  <si>
    <t>林育德</t>
  </si>
  <si>
    <t>1835672339451219968</t>
  </si>
  <si>
    <t>SealSign-20231208-187</t>
  </si>
  <si>
    <t>粤东一管理中心深圳金地中心项目中央空调设备维保服务比价中标供方为深圳市深拓展机电设备有限公司，含税合同金额69800元，发票税率分别为6%（人工费）和13%（材料费）已核，合同期限以项目实际为准。情况说明：三家供方都自己调整了报价单格式，型号数量等关键信息无变化。</t>
  </si>
  <si>
    <t>2023-12-19 09:40:42:490</t>
  </si>
  <si>
    <t>2023-12-08 17:50:14:229</t>
  </si>
  <si>
    <t>2025-04-15 01:51:29:514</t>
  </si>
  <si>
    <t>1835670820156873728</t>
  </si>
  <si>
    <t>2000947763096853504</t>
  </si>
  <si>
    <t>2000947763096853505</t>
  </si>
  <si>
    <t>2000947674605426688</t>
  </si>
  <si>
    <t>深圳金地中心电梯维保合同</t>
  </si>
  <si>
    <t>2023-09-30</t>
  </si>
  <si>
    <t>80053266</t>
  </si>
  <si>
    <t>容富其</t>
  </si>
  <si>
    <t>1768007673078401024</t>
  </si>
  <si>
    <t>SealSign-20230906-007</t>
  </si>
  <si>
    <t>深圳金地中心项目电梯维保续签供方为日立电梯（中国）有限公司深圳分公司，合同金额511428元，发票税率6%已核，合同期限以项目实际为准。</t>
  </si>
  <si>
    <t>2023-09-20 10:44:33:104</t>
  </si>
  <si>
    <t>2023-09-06 09:12:12:176</t>
  </si>
  <si>
    <t>2025-04-15 01:45:31:642</t>
  </si>
  <si>
    <t>1768005941912939520</t>
  </si>
  <si>
    <t>2000947674605427712</t>
  </si>
  <si>
    <t>2000947674605427713</t>
  </si>
  <si>
    <t>2000947664102890496</t>
  </si>
  <si>
    <t>深圳金地中心柴油发电机组维保服务合同</t>
  </si>
  <si>
    <t>2023-11-01</t>
  </si>
  <si>
    <t>1803532401100481536</t>
  </si>
  <si>
    <t>SealSign-20231025-029</t>
  </si>
  <si>
    <t>深圳金地中心柴油发电机组维保服续签供方为深圳市富东康发电机有限公司，合同金额7200元，发票税率1%已核，合同期限以项目实际为准。情况说明：邮件报备为整年，后经与采购领导沟通确定，需签到24年9月30日（9个月），故实际金额与邮件报备金额有出入。</t>
  </si>
  <si>
    <t>2023-11-06 17:31:08:567</t>
  </si>
  <si>
    <t>2023-10-25 09:27:03:758</t>
  </si>
  <si>
    <t>2025-04-15 01:48:44:345</t>
  </si>
  <si>
    <t>1803527431974321152</t>
  </si>
  <si>
    <t>2000947664102889472</t>
  </si>
  <si>
    <t>2000947664102889473</t>
  </si>
  <si>
    <t>2000947617445451776</t>
  </si>
  <si>
    <t>关于粤东一管理中心深圳金地中心项目配电房高低压预防性试验检测服务合同</t>
  </si>
  <si>
    <t>2025-05-17</t>
  </si>
  <si>
    <t>2024-05-18</t>
  </si>
  <si>
    <t>1934931174459763712</t>
  </si>
  <si>
    <t>SealSign-20240423-0225</t>
  </si>
  <si>
    <t>各位领导：
       粤东一管理中心深圳金地中心项目，因配电房高低压预防性试验检测三方询价事宜需求，现进行定标申请，具体情况如下：
       1、项目预算：29880元/年（整体预算内，从其他科目调剂）；
       2、需提供服务事项描述：对项目提供配电房高低压预防性试验检测服务等；
       3、中标金额：金额37170元，发票税率6%，中标单位：深圳东盛方电力科技有限公司；
       4、其他说明：第一轮报价中，报价内容不统一，故发起二轮询价；
妥否！请领导审批！</t>
  </si>
  <si>
    <t>2024-05-06 14:23:08:448</t>
  </si>
  <si>
    <t>2024-04-23 16:31:34:080</t>
  </si>
  <si>
    <t>2025-04-15 02:01:05:101</t>
  </si>
  <si>
    <t>1934925500078152704</t>
  </si>
  <si>
    <t>2000947617445452800</t>
  </si>
  <si>
    <t>2000947617445452801</t>
  </si>
  <si>
    <t>423902</t>
  </si>
  <si>
    <t>深圳东盛方电力科技有限公司</t>
  </si>
  <si>
    <t>2000947544976267264</t>
  </si>
  <si>
    <t>关于粤东一管理中心深圳金地中心项目低区L6电梯编码器更换服务合同</t>
  </si>
  <si>
    <t>2025-03-31</t>
  </si>
  <si>
    <t>2024-03-15</t>
  </si>
  <si>
    <t>2024-04-01</t>
  </si>
  <si>
    <t>1906643803024928768</t>
  </si>
  <si>
    <t>SealSign-20240315-115</t>
  </si>
  <si>
    <t>各位领导：
       粤东一管理中心深圳金地中心项目，因电梯维修服务（L6电梯限速器的编码器）直委事宜需求，现进行定标申请，具体情况如下：
       1、项目预算：1345元（年度电梯维修费预算范围内）；
       2、需提供服务事项描述：对项目提供L6电梯限速器的编码器维修服务等；
       3、中标金额：金额1345元，发票税率9%，中标单位：日立电梯（中国）有限公司深圳分公司；
妥否！请领导审批！</t>
  </si>
  <si>
    <t>2024-03-25 08:52:33:355</t>
  </si>
  <si>
    <t>2024-03-15 15:54:14:630</t>
  </si>
  <si>
    <t>2025-04-15 01:57:26:579</t>
  </si>
  <si>
    <t>1906640462035304448</t>
  </si>
  <si>
    <t>2000947544976268288</t>
  </si>
  <si>
    <t>2000947544976268289</t>
  </si>
  <si>
    <t>2000947502345361408</t>
  </si>
  <si>
    <t>关于粤东一管理中心深圳金地中心擦窗机维修服务合同</t>
  </si>
  <si>
    <t>1980565342413448192</t>
  </si>
  <si>
    <t>SealSign-20240625-0227</t>
  </si>
  <si>
    <t>深圳金地中心项目擦窗机由于脱保时间已达三年，为了降低幕墙维保人员高空作业的风险，加强幕墙维保作业规范，现对项目擦窗机工程维保外包；
项目直委深圳市中港岳机电设备有限公司进行合作，是甲方原安装及保修施工方；
共计15900元/年（含1%的增值税专用发票）；
合同期：2024年7月1日-2025年6月30日；
妥否，请领导审批！</t>
  </si>
  <si>
    <t>2024-06-28 16:15:18:264</t>
  </si>
  <si>
    <t>2024-06-25 15:41:33:380</t>
  </si>
  <si>
    <t>2025-04-15 02:05:00:209</t>
  </si>
  <si>
    <t>1980561199045031936</t>
  </si>
  <si>
    <t>2000947502345362432</t>
  </si>
  <si>
    <t>2000947502345362433</t>
  </si>
  <si>
    <t>425355</t>
  </si>
  <si>
    <t>深圳市中港岳机电设备有限公司</t>
  </si>
  <si>
    <t>2000946856741312512</t>
  </si>
  <si>
    <t>深圳金地中心电池更换服务合同</t>
  </si>
  <si>
    <t>2024-05-31</t>
  </si>
  <si>
    <t>变更中</t>
  </si>
  <si>
    <t>1835592098749876224</t>
  </si>
  <si>
    <t>SealSign-20231208-124</t>
  </si>
  <si>
    <t>尊敬的各位领导：
       您好！粤东一管理中心深圳金地中心项目，因UPS系统电池更换工程服务直委事宜需求，现进行定标申请，具体情况如下：
       1、项目预算：60000元，预算内，专项维修范围；
       2、需提供服务事项描述：中控室 、 B2层停车场、卷帘门UPS系统电池故障维修（漏液、氧化、失效）等；
       3、中标金额：金额56000.54元，发票税率13%，中标单位：深圳理士实业发展有限公司；
妥否！请领导审批！</t>
  </si>
  <si>
    <t>2023-12-15 14:04:08:695</t>
  </si>
  <si>
    <t>2023-12-08 15:09:28:555</t>
  </si>
  <si>
    <t>2025-04-15 01:51:27:954</t>
  </si>
  <si>
    <t>1835589906252957696</t>
  </si>
  <si>
    <t>2000946856741313536</t>
  </si>
  <si>
    <t>2000946856741313537</t>
  </si>
  <si>
    <t>417765</t>
  </si>
  <si>
    <t>深圳理士实业发展有限公司</t>
  </si>
  <si>
    <t>2000946564817755136</t>
  </si>
  <si>
    <t>GCFW-Z-2024-2350</t>
  </si>
  <si>
    <t>关于粤东一管理中心深圳金地中心项目幕墙维保外包服务合同</t>
  </si>
  <si>
    <t>2024-03-31</t>
  </si>
  <si>
    <t>1920279683417521152</t>
  </si>
  <si>
    <t>SealSign-20240403-0082</t>
  </si>
  <si>
    <t>各位领导：
       粤东一管理中心深圳金地中心项目因幕墙维保服务续签事宜需求，现进行定标申请，具体情况如下：
       1、项目预算：84000元/年（年度预算内费用）；
       2、需提供服务事项描述：对项目提供幕墙维保服务等；
       3、中标金额：金额84000元，发票税率3%，中标单位：深圳市安耐幕墙维保技术服务有限公司；
妥否！请领导审批！</t>
  </si>
  <si>
    <t>2024-04-03 11:26:34:397</t>
  </si>
  <si>
    <t>2025-04-15 01:59:51:277</t>
  </si>
  <si>
    <t>1920276476242973696</t>
  </si>
  <si>
    <t>2000946564817754112</t>
  </si>
  <si>
    <t>2000946564817754113</t>
  </si>
  <si>
    <t>2000946236529581056</t>
  </si>
  <si>
    <t>2024-12-31</t>
  </si>
  <si>
    <t>2023-12-31</t>
  </si>
  <si>
    <t>1858135400913101824</t>
  </si>
  <si>
    <t>SealSign-20240108-231</t>
  </si>
  <si>
    <t>尊敬的各位领导：
       您好！粤东一管理中心深圳金地中心项目，因消防维保服务三方比价事宜需求，现进行定标申请，具体情况如下：
       1、项目预算：64992元/年（年度预算内费用）；
       2、需提供服务事项描述：按要求提供消防维保服务；
       3、中标金额：金额58000元，发票税率6%，中标单位：广东兴冠工程有限公司；
       4、其他说明：第一轮报价中，广东兴冠工程有限公司平台税率与盖章版报价单税率不一致，经复核确认，供方平台报价有误，故发起二轮询价，让第一轮三方比价拟中标供方广东兴冠工程有限公司修改税率，未改变含税价格及中标结果
妥否！请领导审批！</t>
  </si>
  <si>
    <t>2024-01-19 14:08:54:624</t>
  </si>
  <si>
    <t>2024-01-08 17:39:33:477</t>
  </si>
  <si>
    <t>2025-04-15 01:54:01:175</t>
  </si>
  <si>
    <t>1858133492597001216</t>
  </si>
  <si>
    <t>2000946236529580032</t>
  </si>
  <si>
    <t>2000946236529580033</t>
  </si>
  <si>
    <t>2000945621678169088</t>
  </si>
  <si>
    <t>深圳金地中心屋面LOGO照度调整服务合同</t>
  </si>
  <si>
    <t>1792818578311928832</t>
  </si>
  <si>
    <t>SealSign-20231010-086</t>
  </si>
  <si>
    <t>粤东一管理中心深圳金地中心项目屋面LOGO照度调整工程直委供方为深圳市盛世经典照明科技有限公司，合同金额58410元，发票税率6%已核，合同期限以项目实际为准。
单据说明：深圳金地中心屋顶《LOGO照度调整工程》，经福田街道办事处巡查，深圳金地中心屋顶LOGO照度存在超标现象，影响灯光秀效果，对周边居民生活造成影响。 经“甲方”以及“公司领导”充分沟通选定“深圳市盛世经典照明科技有限公司”为施工单位，合同为一次性服务合同，服务完成后支付费用，合同签订后15日内完成施工。</t>
  </si>
  <si>
    <t>2023-10-27 16:29:58:961</t>
  </si>
  <si>
    <t>2023-10-10 14:41:04:640</t>
  </si>
  <si>
    <t>2025-04-15 01:47:36:352</t>
  </si>
  <si>
    <t>1792813853285866496</t>
  </si>
  <si>
    <t>2000945621678168064</t>
  </si>
  <si>
    <t>2000945621678168065</t>
  </si>
  <si>
    <t>45779</t>
  </si>
  <si>
    <t>深圳市盛世经典照明科技有限公司</t>
  </si>
  <si>
    <t>2000945573988932608</t>
  </si>
  <si>
    <t>深圳金地中心建筑消防检测服务合同</t>
  </si>
  <si>
    <t>2024-01-08</t>
  </si>
  <si>
    <t>2024-01-09</t>
  </si>
  <si>
    <t>1827589496414149632</t>
  </si>
  <si>
    <t>SealSign-20231127-080</t>
  </si>
  <si>
    <t>深圳金地中心项目建筑消防检测服务续签供方为深圳市新天泽消防工程有限公司，合同金额32311.38元，发票税率6%已核，合同期限以项目实际为准。
订单说明：
1、项目预算：32311.38 元 （含税6%） （预算内）；
2、项目占地面积与建筑面积：占地面积为：5847.81m²；总建筑面积为：80778.45m²；
3、建筑物高度为：深圳金地中心建筑高度169.5m
4、检测频率：1次/年，出具合格建筑消防检测报告和建筑消防安全评估报告；上次建筑消防检测日期：2023年3月6日；
5、续签说明（续签填写）：原价 32311.38 元 （含税6%）、现价 32311.38 元 （含税6%）</t>
  </si>
  <si>
    <t>2023-12-04 08:21:08:617</t>
  </si>
  <si>
    <t>2023-11-27 14:13:45:410</t>
  </si>
  <si>
    <t>2025-04-15 01:50:32:906</t>
  </si>
  <si>
    <t>1827589329875158016</t>
  </si>
  <si>
    <t>2000945573988931584</t>
  </si>
  <si>
    <t>2000945573988931585</t>
  </si>
  <si>
    <t>CUS342345486423977984</t>
  </si>
  <si>
    <t>深圳市新天泽消防工程有限公司</t>
  </si>
  <si>
    <t>2000945065555401728</t>
  </si>
  <si>
    <t>深圳金地中心仪表更换服务合同</t>
  </si>
  <si>
    <t>1848636523600169984</t>
  </si>
  <si>
    <t>SealSign-20231226-165</t>
  </si>
  <si>
    <t>尊敬的各位领导：
       您好！粤东一管理中心深圳金地中心项目，因能耗系统线路检查及更换仪表（IBMS系统改造）直委事宜需求，现进行定标申请，具体情况如下：
       1、项目预算：44936元（预算内）；
       2、需提供服务事项描述：供方对项目进行一次电表检测，同时恢复系统数据等；
       3、中标金额：金额44936元，发票税率13%，中标单位：深圳市伯威机电设备有限公司；
妥否！请领导审批！</t>
  </si>
  <si>
    <t>2024-01-11 14:18:33:218</t>
  </si>
  <si>
    <t>2023-12-26 15:04:18:695</t>
  </si>
  <si>
    <t>2025-04-15 01:52:49:254</t>
  </si>
  <si>
    <t>1848633271840191488</t>
  </si>
  <si>
    <t>2000945065555400704</t>
  </si>
  <si>
    <t>2000945065555400705</t>
  </si>
  <si>
    <t>420472</t>
  </si>
  <si>
    <t>深圳市伯威机电设备有限公司</t>
  </si>
  <si>
    <t>2000945044877483008</t>
  </si>
  <si>
    <t>关于粤东一管理中心深圳金地中心电梯满载试验外包服务合同</t>
  </si>
  <si>
    <t>1874610090196108288</t>
  </si>
  <si>
    <t>SealSign-20240131-036</t>
  </si>
  <si>
    <t>各位领导：
       粤东一管理中心深圳金地中心项目，因电梯满载试验服务直委事宜需求，现进行定标申请，具体情况如下：
       1、项目预算：36000元（年度预算内电梯维修费用）；
       2、需提供服务事项描述：对项目18台电梯进行限速器满载试验服务；
       3、中标金额：金额36000元，发票税率9%，中标单位：日立电梯（中国）有限公司深圳分公司；
妥否！请领导审批！</t>
  </si>
  <si>
    <t>2024-02-18 15:55:54:187</t>
  </si>
  <si>
    <t>2024-01-31 11:14:36:722</t>
  </si>
  <si>
    <t>2025-04-15 01:55:42:957</t>
  </si>
  <si>
    <t>1874609584874747904</t>
  </si>
  <si>
    <t>2000945044877481984</t>
  </si>
  <si>
    <t>2000945044877481985</t>
  </si>
  <si>
    <t>2000944869958227968</t>
  </si>
  <si>
    <t>深圳金地中心大堂设备维修服务合同</t>
  </si>
  <si>
    <t>1855712139604407296</t>
  </si>
  <si>
    <t>SealSign-20240105-007</t>
  </si>
  <si>
    <t>尊敬的各位领导：
       您好！粤东一管理中心深圳金地中心项目，因大堂设备维修服务直委事宜需求，现进行定标申请，具体情况如下：
       1、项目预算：14238元（预算内）；
       2、需提供服务事项描述：对项目出现的道闸卡人、门禁以及大堂门口监控故障等事项进行更换维修；
       3、中标金额：金额14238元，发票税率13%，中标单位：深圳市金地楼宇科技有限公司；
妥否！请领导审批！</t>
  </si>
  <si>
    <t>2024-01-11 14:18:43:282</t>
  </si>
  <si>
    <t>2024-01-05 09:24:54:266</t>
  </si>
  <si>
    <t>2025-04-15 01:53:42:893</t>
  </si>
  <si>
    <t>1855710198044353536</t>
  </si>
  <si>
    <t>2000944869958228992</t>
  </si>
  <si>
    <t>2000944869958228993</t>
  </si>
  <si>
    <t>XDFK-20230824-002</t>
  </si>
  <si>
    <t>深圳市金地楼宇科技有限公司</t>
  </si>
  <si>
    <t>2000944761468361728</t>
  </si>
  <si>
    <t>关于粤东一管理中心深圳金地中心仪表调试外包服务合同</t>
  </si>
  <si>
    <t>2024-01-31</t>
  </si>
  <si>
    <t>2024-02-01</t>
  </si>
  <si>
    <t>1878200939286905856</t>
  </si>
  <si>
    <t>SealSign-20240205-019</t>
  </si>
  <si>
    <t>各位领导：
粤东一管理中心深圳金地中心项目，因仪表调试费（IBMS系统改造）直委事宜需求，现进行定标申请，具体情况如下：
1、项目预算：6000元（年度预算内文化活动费用，不允许超出预算，与甲方结算方式）；
2、需提供服务事项描述：将16块多功能电表接入远程抄表系统等；
3、中标金额：金额6000元，发票税率13%，中标单位：深圳市伯威机电设备有限公司；
4、其他说明：6000为新增仪表调试金额，前期约谈记录与会议纪要内此部分为未确认需求，现确认下推。
妥否！请领导审批！</t>
  </si>
  <si>
    <t>2024-02-18 15:55:43:449</t>
  </si>
  <si>
    <t>2024-02-05 10:05:17:930</t>
  </si>
  <si>
    <t>2025-04-15 01:56:00:958</t>
  </si>
  <si>
    <t>1878198576929056768</t>
  </si>
  <si>
    <t>2000944761468360704</t>
  </si>
  <si>
    <t>2000944761468360705</t>
  </si>
  <si>
    <t>2000944688168705024</t>
  </si>
  <si>
    <t>深圳金地中心消防水泵房空调补水水表改造服务合同</t>
  </si>
  <si>
    <t>1855727883855652864</t>
  </si>
  <si>
    <t>SealSign-20240105-021</t>
  </si>
  <si>
    <t>尊敬的各位领导：
       您好！粤东一管理中心深圳金地中心项目，因空调补水水表改造服务直委事宜需求，现进行定标申请，具体情况如下：
       1、项目预算：9264.4元（预算内）；
       2、需提供服务事项描述：因补水表爆裂，导致负一楼消防水泵房跑水，影响空调系统无法补水，需要对空调补水水表进行改造；
       3、中标金额：金额9264.4元，发票税率13%，中标单位：深圳市金地楼宇科技有限公司；
妥否！请领导审批！</t>
  </si>
  <si>
    <t>2024-01-19 14:08:51:355</t>
  </si>
  <si>
    <t>2024-01-05 09:57:29:612</t>
  </si>
  <si>
    <t>2025-04-15 01:53:44:192</t>
  </si>
  <si>
    <t>1855726600608345088</t>
  </si>
  <si>
    <t>2000944688168704000</t>
  </si>
  <si>
    <t>2000944688168704001</t>
  </si>
  <si>
    <t>2000944310270303232</t>
  </si>
  <si>
    <t>深圳金地中心蓄冰机房空调自控系统维护保养合同</t>
  </si>
  <si>
    <t>2023-12-13</t>
  </si>
  <si>
    <t>1839232910826143744</t>
  </si>
  <si>
    <t>SealSign-20231213-152</t>
  </si>
  <si>
    <t>尊敬的各位领导：
       您好！粤东一管理中心深圳金地中心项目，因蓄冰设备保养及自控系统保养（IBMS系统改造）直委事宜需求，现进行定标申请，具体情况如下：
       1、项目预算：92000元（预算内）；
       2、需提供服务事项描述：IBMS系统改造，蓄冰设备保养和自控系统保养等；
       3、中标金额：金额92000元，发票税率6%，中标单位：深圳市华富可节能技术有限公司；
妥否！请领导审批！</t>
  </si>
  <si>
    <t>2023-12-27 09:14:22:059</t>
  </si>
  <si>
    <t>2023-12-13 15:44:59:914</t>
  </si>
  <si>
    <t>2025-04-15 01:51:47:294</t>
  </si>
  <si>
    <t>1839231667483451392</t>
  </si>
  <si>
    <t>2000944310270302208</t>
  </si>
  <si>
    <t>2000944310270302209</t>
  </si>
  <si>
    <t>419311</t>
  </si>
  <si>
    <t>深圳市华富可节能技术有限公司</t>
  </si>
  <si>
    <t>2000944232054922240</t>
  </si>
  <si>
    <t>深圳金地中心电梯维修服务合同</t>
  </si>
  <si>
    <t>1855722779714794496</t>
  </si>
  <si>
    <t>SealSign-20240105-015</t>
  </si>
  <si>
    <t>尊敬的各位领导：
       您好！粤东一管理中心深圳金地中心项目，因电梯维修（低区L1电梯编码器和扶梯盘式制动器）服务直委事宜需求，现进行定标申请，具体情况如下：
       1、项目预算：9888元（预算内）；
       2、需提供服务事项描述：维修安装低区L1电梯编码器和扶梯盘式制动器等；
       3、中标金额：金额9888元，发票税率9%，中标单位：日立电梯（中国）有限公司深圳分公司；
妥否！请领导审批！</t>
  </si>
  <si>
    <t>2024-01-15 09:11:18:975</t>
  </si>
  <si>
    <t>2024-01-05 09:44:54:625</t>
  </si>
  <si>
    <t>2025-04-15 01:53:43:744</t>
  </si>
  <si>
    <t>1855720267393809408</t>
  </si>
  <si>
    <t>2000944232054921216</t>
  </si>
  <si>
    <t>2000944232054921217</t>
  </si>
  <si>
    <t>2000944163821984768</t>
  </si>
  <si>
    <t>深圳金地中心负三楼垃圾房改造施工合同盖章申请</t>
  </si>
  <si>
    <t>2025-01-22</t>
  </si>
  <si>
    <t>2024-01-22</t>
  </si>
  <si>
    <t>1863250678055439360</t>
  </si>
  <si>
    <t>SealSign-20240115-206</t>
  </si>
  <si>
    <t>尊敬的各位领导：
       您好！粤东一管理中心深圳金地中心项目，因负三楼垃圾房工程改造服务外包三方比价事宜需求，现进行定标申请，具体情况如下：
       1、项目预算：7600元（预算内）；
       2、需提供服务事项描述：根据垃圾房附近情况对垃圾房进行规划改造；
       3、中标金额：金额7600元，发票税率3%，中标单位：深圳市百分比装饰设计工程有限公司；
妥否！请领导审批！</t>
  </si>
  <si>
    <t>2024-01-19 11:45:01:212</t>
  </si>
  <si>
    <t>2024-01-15 19:01:04:799</t>
  </si>
  <si>
    <t>2025-04-15 01:54:34:823</t>
  </si>
  <si>
    <t>1863247954492538880</t>
  </si>
  <si>
    <t>2000944163821983744</t>
  </si>
  <si>
    <t>2000944163821983745</t>
  </si>
  <si>
    <t>42748</t>
  </si>
  <si>
    <t>深圳市百分比装饰设计工程有限公司</t>
  </si>
  <si>
    <t>2000944136533841920</t>
  </si>
  <si>
    <t>1855700536699969536</t>
  </si>
  <si>
    <t>SealSign-20240105-003</t>
  </si>
  <si>
    <t>尊敬的各位领导：
       您好！粤东一管理中心深圳金地中心项目，因电梯维修服务直委事宜需求，现进行定标申请，具体情况如下：
       1、项目预算：5089.48元（预算内）；
       2、需提供服务事项描述：对电梯维保过程发现的损坏配件（开关电源、滚轮等）进行更换维修；
       3、中标金额：金额5089.48元，发票税率9%，中标单位：日立电梯（中国）有限公司深圳分公司；
妥否！请领导审批！</t>
  </si>
  <si>
    <t>2024-01-15 09:14:40:498</t>
  </si>
  <si>
    <t>2024-01-05 08:59:34:440</t>
  </si>
  <si>
    <t>2025-04-15 01:53:42:436</t>
  </si>
  <si>
    <t>1855697448878485504</t>
  </si>
  <si>
    <t>2000944136533842944</t>
  </si>
  <si>
    <t>2000944136533842945</t>
  </si>
  <si>
    <t>2000943757620419584</t>
  </si>
  <si>
    <t>GCFW-Z-2024-0280</t>
  </si>
  <si>
    <t>圳金地中心消防系统维护保养合同</t>
  </si>
  <si>
    <t>1858038968419889152</t>
  </si>
  <si>
    <t>SealSign-20240108-139</t>
  </si>
  <si>
    <t>2024-01-08 14:28:18:535</t>
  </si>
  <si>
    <t>2025-04-15 01:53:58:112</t>
  </si>
  <si>
    <t>1858037233764807680</t>
  </si>
  <si>
    <t>2000943757620418560</t>
  </si>
  <si>
    <t>2000943757620418561</t>
  </si>
  <si>
    <t>2000943177531399168</t>
  </si>
  <si>
    <t>关于粤东一管理中心深圳金地中心项目中央空调系统水质处理合同</t>
  </si>
  <si>
    <t>2025-05-31</t>
  </si>
  <si>
    <t>2024-06-01</t>
  </si>
  <si>
    <t>1924001080312597504</t>
  </si>
  <si>
    <t>SealSign-20240408-0138</t>
  </si>
  <si>
    <t>各位领导：
       粤东一管理中心深圳金地中心项目，因中央空调水质处理服务外包续签事宜需求，现进行定标申请，具体情况如下：
       1、项目预算：46800元（预算内费用）；
       2、需提供服务事项描述：对项目提供中央空调水质处理服务外包续签服务等；
       3、中标金额：金额46800元，发票税率6%，中标单位：深圳市滢水水处理技术有限公司；
妥否！请领导审批！</t>
  </si>
  <si>
    <t>2024-04-17 09:19:18:769</t>
  </si>
  <si>
    <t>2024-04-08 14:34:29:722</t>
  </si>
  <si>
    <t>2025-04-15 02:00:06:511</t>
  </si>
  <si>
    <t>1923994939063033856</t>
  </si>
  <si>
    <t>2000943177531398144</t>
  </si>
  <si>
    <t>2000943177531398145</t>
  </si>
  <si>
    <t>2000943119599672320</t>
  </si>
  <si>
    <t>GCFW-Z-2023-5562</t>
  </si>
  <si>
    <t>2023-11-29</t>
  </si>
  <si>
    <t>1829055849553726464</t>
  </si>
  <si>
    <t>SealSign-20231129-102</t>
  </si>
  <si>
    <t>2023-11-29 14:42:12:656</t>
  </si>
  <si>
    <t>2025-04-15 01:50:43:149</t>
  </si>
  <si>
    <t>1829053201563827200</t>
  </si>
  <si>
    <t>2000943119599671296</t>
  </si>
  <si>
    <t>2000943119599671297</t>
  </si>
  <si>
    <t>2000942861809359872</t>
  </si>
  <si>
    <t>GCFW-Z-2023-5317</t>
  </si>
  <si>
    <t>1822379379976625152</t>
  </si>
  <si>
    <t>SealSign-20231120-042</t>
  </si>
  <si>
    <t>2023-11-20 09:31:26:386</t>
  </si>
  <si>
    <t>2025-04-15 01:50:08:011</t>
  </si>
  <si>
    <t>1822373807583670272</t>
  </si>
  <si>
    <t>2000942861809358848</t>
  </si>
  <si>
    <t>2000942861809358849</t>
  </si>
  <si>
    <t>2000942131765581824</t>
  </si>
  <si>
    <t>深圳金地中心停车场系统改造合同</t>
  </si>
  <si>
    <t>2023-06-20</t>
  </si>
  <si>
    <t>20111543</t>
  </si>
  <si>
    <t>朱欣</t>
  </si>
  <si>
    <t>1721190497260669952</t>
  </si>
  <si>
    <t>SealSign-20230703-195</t>
  </si>
  <si>
    <t>深圳金地中心停车场系统改造方案直委供方为深圳市金地楼宇工程有限公司，合同金额79656.59元，发票税率13%，合同期限以项目合同为准。</t>
  </si>
  <si>
    <t>2023-07-17 09:56:25:616</t>
  </si>
  <si>
    <t>2023-07-03 18:39:37:980</t>
  </si>
  <si>
    <t>2025-04-15 01:41:59:190</t>
  </si>
  <si>
    <t>1721181116079016960</t>
  </si>
  <si>
    <t>2000942131765582848</t>
  </si>
  <si>
    <t>2000942131765582849</t>
  </si>
  <si>
    <t>42328</t>
  </si>
  <si>
    <t>2000941924231419904</t>
  </si>
  <si>
    <t>深圳金地中心VAV变风量系统维保合同</t>
  </si>
  <si>
    <t>2023-12-04</t>
  </si>
  <si>
    <t>1832662994958473216</t>
  </si>
  <si>
    <t>SealSign-20231204-087</t>
  </si>
  <si>
    <t>尊敬的各位领导：
       您好！粤东一管理中心深圳金地中心项目，因VAV变风量系统（IBMS系统改造）直委事宜需求，现进行定标申请，具体情况如下：
       1、项目预算：128000元（预算内）；
       2、需提供服务事项描述：保障系统稳定运行，符合IBMS系统改造要求，VAV变风量系统维保等；
       3、中标金额：金额128000元，发票税率6%已核，中标单位：深圳市迈科智控科技实业有限公司。
       以上妥否！请领导审批！</t>
  </si>
  <si>
    <t>2023-12-15 14:04:16:544</t>
  </si>
  <si>
    <t>2023-12-04 14:09:22:485</t>
  </si>
  <si>
    <t>2025-04-15 01:51:01:379</t>
  </si>
  <si>
    <t>1832660553647045632</t>
  </si>
  <si>
    <t>2000941924231420928</t>
  </si>
  <si>
    <t>2000941924231420929</t>
  </si>
  <si>
    <t>WYCSR-202212-2565</t>
  </si>
  <si>
    <t>深圳市迈科智控科技实业有限公司</t>
  </si>
  <si>
    <t>2000941917059161088</t>
  </si>
  <si>
    <t>GCFW-Z-2024-2588</t>
  </si>
  <si>
    <t>1926730777924469760</t>
  </si>
  <si>
    <t>SealSign-20240412-0010</t>
  </si>
  <si>
    <t>2024-04-12 09:05:48:028</t>
  </si>
  <si>
    <t>2025-04-15 02:00:25:272</t>
  </si>
  <si>
    <t>1926728604545205248</t>
  </si>
  <si>
    <t>2000941917059160064</t>
  </si>
  <si>
    <t>2000941917059160065</t>
  </si>
  <si>
    <t>2000941885484439552</t>
  </si>
  <si>
    <t>深圳金地中心低区L2电梯维修合同</t>
  </si>
  <si>
    <t>2024-06-19</t>
  </si>
  <si>
    <t>1706423189313169408</t>
  </si>
  <si>
    <t>SealSign-20230613-016</t>
  </si>
  <si>
    <t>粤东一管理中心深圳金地中心低区L2电梯维修外包服务直委供方为日立电梯（中国）有限公司深圳分公司，合同金额45450元，发票税率9%，合同期限根据维修现场情况待定。</t>
  </si>
  <si>
    <t>2023-06-24 14:36:18:528</t>
  </si>
  <si>
    <t>2023-06-13 09:47:53:845</t>
  </si>
  <si>
    <t>2025-04-15 01:39:51:294</t>
  </si>
  <si>
    <t>1706417970147764224</t>
  </si>
  <si>
    <t>2000941885484440576</t>
  </si>
  <si>
    <t>2000941885484440577</t>
  </si>
  <si>
    <t>2000940906877819904</t>
  </si>
  <si>
    <t>2023-11-28</t>
  </si>
  <si>
    <t>1828318927436961792</t>
  </si>
  <si>
    <t>SealSign-20231128-092</t>
  </si>
  <si>
    <t>粤东一管理中心深圳金地中心项目电气安全检测服务三方询价中标供方为深圳政安电气防火检测有限公司，合同金额11118元，发票税率6%已核，合同期限以项目实际为准。</t>
  </si>
  <si>
    <t>2023-12-05 14:33:36:603</t>
  </si>
  <si>
    <t>2023-11-24 11:26:26:171</t>
  </si>
  <si>
    <t>2025-04-15 01:50:26:947</t>
  </si>
  <si>
    <t>1825330786325284864</t>
  </si>
  <si>
    <t>2000940906877818880</t>
  </si>
  <si>
    <t>2000940906877818881</t>
  </si>
  <si>
    <t>2000940883020617728</t>
  </si>
  <si>
    <t>深圳金地中心防雷检测服务合同</t>
  </si>
  <si>
    <t>2023-11-07</t>
  </si>
  <si>
    <t>1813174959330034688</t>
  </si>
  <si>
    <t>SealSign-20231107-204</t>
  </si>
  <si>
    <t>深圳金地中心项目防雷检测服务续签供方为河北德创检测服务有限公司深圳分公司，合同金额6180元，发票税率3%已核，合同期限以项目实际为准。
订单说明：
1、项目预算：6180元 （含税3%） （预算内）；
2、项目占地面积与建筑面积：占地面积为：5847.81m²；总建筑面积为：80778.45m²；
3、建筑物高度为：深圳金地中心建筑高度169.5m
4、检测频率：1次/年，出具合格防雷检测报告；上次防雷检测日期：2022年12月6日；
5、续签说明：原价6180元 （含税3%）、现价6180元 （含税3%）、 新旧合同的检测条款无变化 ；续签供应商为河北德创检测服务有限公司深圳分公司。</t>
  </si>
  <si>
    <t>2023-11-20 09:39:30:666</t>
  </si>
  <si>
    <t>2023-11-07 16:40:16:133</t>
  </si>
  <si>
    <t>2025-04-15 01:49:32:243</t>
  </si>
  <si>
    <t>1813167568144306176</t>
  </si>
  <si>
    <t>2000940883020618752</t>
  </si>
  <si>
    <t>2000940883020618753</t>
  </si>
  <si>
    <t>43857</t>
  </si>
  <si>
    <t>河北德创检测服务有限公司深圳分公司</t>
  </si>
  <si>
    <t>2000940861352843264</t>
  </si>
  <si>
    <t>深圳金地中心中央空调维修服务合同</t>
  </si>
  <si>
    <t>1815171076997526528</t>
  </si>
  <si>
    <t>SealSign-20231110-054</t>
  </si>
  <si>
    <t>深圳金地中心项目中央空调故障（低压配电房）维修工程直委供方为深圳市深拓展机电设备有限公司，合同金额3600元，发票税13%已核，合同期限以项目实际为准。
订单说明：
1、项目预算：3600元 （含税13%） 预算内；
2、维修合同约定配件承担主体：根据双方维修合同约定，3600元 （含税13%） 维修配件由我司承担；
3、维修供应商及配件清单：库内供应商 （深圳市深拓展机电设备有限公司） ​；
4、配件是否在维保合同清单范围内：否；
5、采购限价（新需求填写）：此次维修控制在3600元 （含税13%） ；
6、配件保质期：6个月；
7、付款方式：验收后一次性付款</t>
  </si>
  <si>
    <t>2023-11-27 14:14:15:939</t>
  </si>
  <si>
    <t>2023-11-10 10:49:25:175</t>
  </si>
  <si>
    <t>2025-04-15 01:49:40:866</t>
  </si>
  <si>
    <t>1815165295073965056</t>
  </si>
  <si>
    <t>2000940861352844288</t>
  </si>
  <si>
    <t>2000940861352844289</t>
  </si>
  <si>
    <t>2000940295591566336</t>
  </si>
  <si>
    <t>深圳金地中心屋面LOGO检测服务合同</t>
  </si>
  <si>
    <t>1986194270456968192</t>
  </si>
  <si>
    <t>SealSign-20240703-0029</t>
  </si>
  <si>
    <t>深圳金地中心项目，根据政府下发的整改要求通知，要求项目对楼顶标识广告牌（金地logo）进行钢结构检测和电气线路防火安全检测，通过金采易购线上比价：
其中深圳市宝利检测有限公司报价最低：12000元（含6%的增值税专用发票）；
建议深圳市宝利检测有限公司为本次中标单位，妥否，请领导审批！</t>
  </si>
  <si>
    <t>2024-07-16 11:18:41:231</t>
  </si>
  <si>
    <t>2024-07-03 10:06:34:051</t>
  </si>
  <si>
    <t>2025-04-15 02:05:44:400</t>
  </si>
  <si>
    <t>1986190799552925696</t>
  </si>
  <si>
    <t>2000940295591565312</t>
  </si>
  <si>
    <t>2000940295591565313</t>
  </si>
  <si>
    <t>415719</t>
  </si>
  <si>
    <t>深圳市宝利检测有限公司</t>
  </si>
  <si>
    <t>2000940165073214464</t>
  </si>
  <si>
    <t>深圳金地中心VIP电梯钢丝绳维修合同</t>
  </si>
  <si>
    <t>2024-04-24</t>
  </si>
  <si>
    <t>2023-04-25</t>
  </si>
  <si>
    <t>1706406328278193152</t>
  </si>
  <si>
    <t>SealSign-20230613-010</t>
  </si>
  <si>
    <t>粤东一管理中心深圳金地中心VIP电梯钢丝绳断股紧急维修直委供方为日立电梯（中国）有限公司深圳分公司，合同金额为74210元，发票税率9%，合同期限以项目合同为准。</t>
  </si>
  <si>
    <t>2023-07-11 10:03:13:582</t>
  </si>
  <si>
    <t>2023-06-13 08:59:06:429</t>
  </si>
  <si>
    <t>2025-04-15 01:39:50:767</t>
  </si>
  <si>
    <t>1706393413152151552</t>
  </si>
  <si>
    <t>2000940165073213440</t>
  </si>
  <si>
    <t>2000940165073213441</t>
  </si>
  <si>
    <t>2000939714940508160</t>
  </si>
  <si>
    <t>深圳金地中心电梯维修外包服务合同</t>
  </si>
  <si>
    <t>2023-07-30</t>
  </si>
  <si>
    <t>1747867595555480576</t>
  </si>
  <si>
    <t>SealSign-20230809-104</t>
  </si>
  <si>
    <t>深圳金地中心项目电梯维修直委供方为日立电梯（中国）有限公司深圳分公司，合同金额89999.73元，发票税率9%已核，合同期限以项目实际为准。</t>
  </si>
  <si>
    <t>2023-08-16 11:23:35:996</t>
  </si>
  <si>
    <t>2023-08-09 14:15:44:860</t>
  </si>
  <si>
    <t>2025-04-15 01:44:03:576</t>
  </si>
  <si>
    <t>1747865000321489920</t>
  </si>
  <si>
    <t>2000939714940509184</t>
  </si>
  <si>
    <t>2000939714940509185</t>
  </si>
  <si>
    <t>2000939602684156928</t>
  </si>
  <si>
    <t>关于粤东一管理中心深圳金地中心生活水池水箱清洗服务合同</t>
  </si>
  <si>
    <t>1923989420936006656</t>
  </si>
  <si>
    <t>SealSign-20240408-0126</t>
  </si>
  <si>
    <t>各位领导：
       粤东一管理中心深圳金地中心项目，因生活水池水箱清洗服务外包续签事宜需求，现进行定标申请，具体情况如下：
       1、项目预算：4900元（预算内费用）；
       2、需提供服务事项描述：对项目提供水池水箱清洗服务等；
       3、中标金额：金额4900元，发票税率6%，中标单位：深圳市滢水水处理技术有限公司；
妥否！请领导审批！</t>
  </si>
  <si>
    <t>2024-04-17 09:20:04:312</t>
  </si>
  <si>
    <t>2024-04-08 14:11:53:325</t>
  </si>
  <si>
    <t>2025-04-15 02:00:06:215</t>
  </si>
  <si>
    <t>1923983560822251520</t>
  </si>
  <si>
    <t>2000939602684155904</t>
  </si>
  <si>
    <t>2000939602684155905</t>
  </si>
  <si>
    <t>2000939493086992384</t>
  </si>
  <si>
    <t>GCFW-Z-2023-5854</t>
  </si>
  <si>
    <t>2023-12-07 15:48:33:938</t>
  </si>
  <si>
    <t>2025-04-15 01:51:23:926</t>
  </si>
  <si>
    <t>1834884804970076160</t>
  </si>
  <si>
    <t>2000939493086993408</t>
  </si>
  <si>
    <t>2000939493086993409</t>
  </si>
  <si>
    <t>2000939419686672384</t>
  </si>
  <si>
    <t>深圳金地中心消防稳压泵气压罐外包服务合同</t>
  </si>
  <si>
    <t>1764430413465400320</t>
  </si>
  <si>
    <t>SealSign-20230901-039</t>
  </si>
  <si>
    <t>深圳金地中心项目消防维修服务直委供方为广东兴冠工程有限公司，合同金额3350元，发票税率3%已核，合同期限以项目实际为准。</t>
  </si>
  <si>
    <t>2023-09-07 10:44:01:330</t>
  </si>
  <si>
    <t>2023-09-01 10:40:50:851</t>
  </si>
  <si>
    <t>2025-04-15 01:45:16:494</t>
  </si>
  <si>
    <t>1764426679326912512</t>
  </si>
  <si>
    <t>2000939419686673408</t>
  </si>
  <si>
    <t>2000939419686673409</t>
  </si>
  <si>
    <t>2000939190996442112</t>
  </si>
  <si>
    <t>深圳金地中心消防维保合同</t>
  </si>
  <si>
    <t>1757329932268088320</t>
  </si>
  <si>
    <t>SealSign-20230822-127</t>
  </si>
  <si>
    <t>深圳金地中心项目消防维保三个月续签供方为广东兴冠工程有限公司，合同金额16248元，发票税率6%已核，合同期限2023年10月1日——2023年12月31日。</t>
  </si>
  <si>
    <t>2023-08-31 09:04:53:744</t>
  </si>
  <si>
    <t>2023-08-22 15:29:57:262</t>
  </si>
  <si>
    <t>2025-04-15 01:44:43:694</t>
  </si>
  <si>
    <t>1757324434181468160</t>
  </si>
  <si>
    <t>2000939191004829696</t>
  </si>
  <si>
    <t>2000939191004829697</t>
  </si>
  <si>
    <t>2000938733842471936</t>
  </si>
  <si>
    <t>深圳金地中心南广场外围不锈钢井盖更换服务合同</t>
  </si>
  <si>
    <t>1791965093475385344</t>
  </si>
  <si>
    <t>SealSign-20231009-031</t>
  </si>
  <si>
    <t>深圳金地中心项目不锈钢井盖更换工程服务直委供方为深圳市木雅园林股份有限公司，合同金额21597.39元，发票税率9%已核，合同期限以项目实际为准。</t>
  </si>
  <si>
    <t>2023-10-18 11:59:02:500</t>
  </si>
  <si>
    <t>2023-10-09 10:29:07:262</t>
  </si>
  <si>
    <t>2025-04-15 01:47:28:814</t>
  </si>
  <si>
    <t>1791962255198259200</t>
  </si>
  <si>
    <t>2000938733842470912</t>
  </si>
  <si>
    <t>2000938733842470913</t>
  </si>
  <si>
    <t>417074</t>
  </si>
  <si>
    <t>深圳市木雅园林股份有限公司</t>
  </si>
  <si>
    <t>2000903139225511936</t>
  </si>
  <si>
    <t>深圳金地中心大堂门口地毯和VIP轿厢地毯5块采购订做外包服务合同用印</t>
  </si>
  <si>
    <t>1936268991341329408</t>
  </si>
  <si>
    <t>SealSign-20240425-0132</t>
  </si>
  <si>
    <t>各位领导：
       粤东一管理中心深圳金地中心项目，因大堂门口地毯和VIP轿厢地毯订做服务直委事宜需求，现进行定标申请，具体情况如下：
       1、项目预算：32252.71元/年（预算内费用）；
       2、需提供服务事项描述：对项目提供大堂门口地毯和VIP轿厢地毯订做服务等；
       3、中标金额：金额32252.71元，发票税率3%，中标单位：深圳市比利斯科技有限公司；
妥否！请领导审批！</t>
  </si>
  <si>
    <t>2024-05-06 14:20:59:460</t>
  </si>
  <si>
    <t>2024-04-25 12:55:16:521</t>
  </si>
  <si>
    <t>2025-04-15 01:57:04:681</t>
  </si>
  <si>
    <t>1936266187390411776</t>
  </si>
  <si>
    <t>2000903139225556992</t>
  </si>
  <si>
    <t>2000903139225556993</t>
  </si>
  <si>
    <t>43199</t>
  </si>
  <si>
    <t>深圳市比利斯科技有限公司</t>
  </si>
  <si>
    <t>2000902928143013888</t>
  </si>
  <si>
    <t>深圳金地中心2024年工服干洗合同用印</t>
  </si>
  <si>
    <t>80014088</t>
  </si>
  <si>
    <t>宋宇妃</t>
  </si>
  <si>
    <t>1847950146235550720</t>
  </si>
  <si>
    <t>SealSign-20231225-184</t>
  </si>
  <si>
    <t>尊敬的各位领导：
       您好！粤东一管理中心深圳金地中心项目，因2024年工服干洗外包服务续签事宜需求，现进行定标申请，具体情况如下：
       1、项目预算：15000元/年（年度预算内费用），此费用为预估金额；
       2、需提供服务事项描述：对项目的西装、大衣、马甲、西裤等进行干洗服务，每2周干洗1次，每月干洗2次；
       3、中标金额：金额15000元，原价续签，发票税率6%，中标单位：深圳小白兔专业干洗有限公司；
妥否！请领导审批！</t>
  </si>
  <si>
    <t>2024-01-11 14:15:12:156</t>
  </si>
  <si>
    <t>2024-01-04 09:19:16:965</t>
  </si>
  <si>
    <t>2025-04-15 01:56:29:862</t>
  </si>
  <si>
    <t>1854984170439237632</t>
  </si>
  <si>
    <t>2000902928142968832</t>
  </si>
  <si>
    <t>2000902928142968833</t>
  </si>
  <si>
    <t>43197</t>
  </si>
  <si>
    <t>深圳小白兔专业干洗有限公司</t>
  </si>
  <si>
    <t>2000902888255182848</t>
  </si>
  <si>
    <t>QTFW-Z-2023-0459</t>
  </si>
  <si>
    <t>2023-12-25</t>
  </si>
  <si>
    <t>2023-12-25 16:17:49:966</t>
  </si>
  <si>
    <t>2025-04-15 01:56:23:561</t>
  </si>
  <si>
    <t>1847945499114519552</t>
  </si>
  <si>
    <t>2000902888255137792</t>
  </si>
  <si>
    <t>2000902888255137793</t>
  </si>
  <si>
    <t>1987701518010176512</t>
  </si>
  <si>
    <t>RLZY-Z-2024-0415</t>
  </si>
  <si>
    <t>深圳金地中心人力资源外包采购服务框架合同（民企）</t>
  </si>
  <si>
    <t>HTTZ-037779</t>
  </si>
  <si>
    <t>RLZY-Z-2024-0320</t>
  </si>
  <si>
    <t>1987626013818903552</t>
  </si>
  <si>
    <t>SealSign-20240705-0017</t>
  </si>
  <si>
    <t>2024-07-05 09:14:02:842</t>
  </si>
  <si>
    <t>2025-04-15 01:40:33:857</t>
  </si>
  <si>
    <t>1987626014917811200</t>
  </si>
  <si>
    <t>1987701518010221568</t>
  </si>
  <si>
    <t>1987701518010221569</t>
  </si>
  <si>
    <t>1986422583620330496</t>
  </si>
  <si>
    <t>RLZY-Z-2024-0403</t>
  </si>
  <si>
    <t>人力资源外包采购服务框架合同（民企）</t>
  </si>
  <si>
    <t>1986422615111168000</t>
  </si>
  <si>
    <t>SealSign-20240703-0211</t>
  </si>
  <si>
    <t>2024-07-03 17:42:28:542</t>
  </si>
  <si>
    <t>2025-04-15 01:40:32:793</t>
  </si>
  <si>
    <t>1986422616503676928</t>
  </si>
  <si>
    <t>1986422583620285440</t>
  </si>
  <si>
    <t>1986422583620285441</t>
  </si>
  <si>
    <t>1986411096881324032</t>
  </si>
  <si>
    <t>RLZY-Z-2024-0401</t>
  </si>
  <si>
    <t>暂存</t>
  </si>
  <si>
    <t>20109696</t>
  </si>
  <si>
    <t>陈莹</t>
  </si>
  <si>
    <t>1986411032549055488</t>
  </si>
  <si>
    <t>SealSign-20240703-0202</t>
  </si>
  <si>
    <t>2024-07-03 17:20:25:787</t>
  </si>
  <si>
    <t>2025-04-15 01:40:32:589</t>
  </si>
  <si>
    <t>1986411033312373760</t>
  </si>
  <si>
    <t>1986411096881278976</t>
  </si>
  <si>
    <t>1986411096881278977</t>
  </si>
  <si>
    <t>1912506235723215872</t>
  </si>
  <si>
    <t>深圳金地中心幕墙维保合同</t>
  </si>
  <si>
    <t>无需用印</t>
  </si>
  <si>
    <t>2023-03-24</t>
  </si>
  <si>
    <t>2023-04-01</t>
  </si>
  <si>
    <t>80021849</t>
  </si>
  <si>
    <t>杜健</t>
  </si>
  <si>
    <t>1913743491960181760</t>
  </si>
  <si>
    <t>SealSign-20240325-490</t>
  </si>
  <si>
    <t>20240331业财全国推广上线初始化合同</t>
  </si>
  <si>
    <t>2024-03-25 11:07:05:567</t>
  </si>
  <si>
    <t>2024-03-23 18:08:02:719</t>
  </si>
  <si>
    <t>2025-04-15 01:58:40:793</t>
  </si>
  <si>
    <t>ID-000027</t>
  </si>
  <si>
    <t>张玓</t>
  </si>
  <si>
    <t>1912506085298718720</t>
  </si>
  <si>
    <t>1912506235723214848</t>
  </si>
  <si>
    <t>1912506235723214849</t>
  </si>
  <si>
    <t>1912506211756985344</t>
  </si>
  <si>
    <t>深圳金地中心中央空调系统水质处理合同</t>
  </si>
  <si>
    <t>2023-04-21 15:04:46:172</t>
  </si>
  <si>
    <t>2023-06-01</t>
  </si>
  <si>
    <t>1913759913306262528</t>
  </si>
  <si>
    <t>SealSign-20240325-678</t>
  </si>
  <si>
    <t>2024-03-25 11:39:23:847</t>
  </si>
  <si>
    <t>2024-03-23 18:08:02:716</t>
  </si>
  <si>
    <t>2025-04-15 01:58:33:331</t>
  </si>
  <si>
    <t>1912506083428060160</t>
  </si>
  <si>
    <t>1912506211756984320</t>
  </si>
  <si>
    <t>1912506211756984321</t>
  </si>
  <si>
    <t>1912440967042961408</t>
  </si>
  <si>
    <t>金地物业香氛扩香服务采购合同</t>
  </si>
  <si>
    <t>2023-03-24 14:08:51:571</t>
  </si>
  <si>
    <t>2023-03-10</t>
  </si>
  <si>
    <t>1913759261058437120</t>
  </si>
  <si>
    <t>SealSign-20240325-667</t>
  </si>
  <si>
    <t>2024-03-25 11:38:08:733</t>
  </si>
  <si>
    <t>2024-03-23 15:58:14:543</t>
  </si>
  <si>
    <t>2025-04-15 01:49:04:701</t>
  </si>
  <si>
    <t>ID-000032</t>
  </si>
  <si>
    <t>王毓龙</t>
  </si>
  <si>
    <t>1912440805235102720</t>
  </si>
  <si>
    <t>1912440967042962432</t>
  </si>
  <si>
    <t>1912440967042962433</t>
  </si>
  <si>
    <t>1912440853930988544</t>
  </si>
  <si>
    <t>金地物业绿化服务外包采购合同</t>
  </si>
  <si>
    <t>2022-09-16</t>
  </si>
  <si>
    <t>1913839207604865024</t>
  </si>
  <si>
    <t>SealSign-20240325-903</t>
  </si>
  <si>
    <t>2024-03-25 14:17:23:698</t>
  </si>
  <si>
    <t>2024-03-23 15:58:14:528</t>
  </si>
  <si>
    <t>2025-04-15 01:48:38:936</t>
  </si>
  <si>
    <t>ID-000026</t>
  </si>
  <si>
    <t>李强</t>
  </si>
  <si>
    <t>1912440788164285440</t>
  </si>
  <si>
    <t>1912440853930987520</t>
  </si>
  <si>
    <t>1912440853930987521</t>
  </si>
  <si>
    <t>采购订单物料明细表</t>
  </si>
  <si>
    <t>操作时间:2025年09月01日 17时51分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</si>
  <si>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</si>
  <si>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</si>
  <si>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</si>
  <si>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</si>
  <si>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</si>
  <si>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</si>
  <si>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</si>
  <si>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</si>
  <si>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</si>
  <si>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</si>
  <si>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</si>
  <si>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</si>
  <si>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</si>
  <si>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PO250812000002</t>
  </si>
  <si>
    <t>2020030092</t>
  </si>
  <si>
    <t>雨伞 定制 27寸 210T高密度碰击布</t>
  </si>
  <si>
    <t>家居生活/日杂生活/生活日用</t>
  </si>
  <si>
    <t>雨伞</t>
  </si>
  <si>
    <t>深圳市柏申标识有限公司</t>
  </si>
  <si>
    <t>2025-08-12 00:02:56.0</t>
  </si>
  <si>
    <t>U金地智慧服务集团公司/UB深圳区域公司/UBQ深圳区域公司深圳非住一片区运营中心/UBQA深圳区域公司深圳金地中心物业管理服务中心//</t>
  </si>
  <si>
    <t>3687323</t>
  </si>
  <si>
    <t>PO250807000364</t>
  </si>
  <si>
    <t>AG3770</t>
  </si>
  <si>
    <t>DOWSIL/陶熙 建筑胶-好适玻璃胶 好适-C 半透明色 300mL 1支</t>
  </si>
  <si>
    <t>工程物资/五金辅料/结构胶</t>
  </si>
  <si>
    <t>震坤行工业超市（上海）有限公司</t>
  </si>
  <si>
    <t>3685239</t>
  </si>
  <si>
    <t>PO250812000001</t>
  </si>
  <si>
    <t>4080090028</t>
  </si>
  <si>
    <t>钢丝棉垫 百亮 0# 20盘/箱 0#较细，钢丝粗细均匀，耐磨不易掉渣，专用于大理石地面打磨抛光。</t>
  </si>
  <si>
    <t>清洁物资类/清洁耗材/其它清洁耗材</t>
  </si>
  <si>
    <t>钢丝棉垫</t>
  </si>
  <si>
    <t>上海艾丝薇实业有限公司</t>
  </si>
  <si>
    <t>3687322</t>
  </si>
  <si>
    <t>AA5850000</t>
  </si>
  <si>
    <t>LONCOOL/蓝固 中性硅酮密封胶 612 白色 300mL 1支</t>
  </si>
  <si>
    <t>3685238</t>
  </si>
  <si>
    <t>4080210177</t>
  </si>
  <si>
    <t xml:space="preserve">漂白水 芠森 约20KG/桶 </t>
  </si>
  <si>
    <t>清洁物资类/清洁耗材/清洁剂</t>
  </si>
  <si>
    <t>漂白水</t>
  </si>
  <si>
    <t>3687320</t>
  </si>
  <si>
    <t>AE3298069</t>
  </si>
  <si>
    <t>DILINGQU/第零区 全盖合页 DLQ-3450 开孔32mm 固定式 全盖 冷轧钢 1个</t>
  </si>
  <si>
    <t>工程物资/五金辅料/门合页/不锈钢合页</t>
  </si>
  <si>
    <t>3685236</t>
  </si>
  <si>
    <t>PO250812000003</t>
  </si>
  <si>
    <t>4070010128</t>
  </si>
  <si>
    <t>擦手纸 维达 VS2289 1层，208MMx226MM/张，200抽/包，20包/箱 一箱装【中档】</t>
  </si>
  <si>
    <t>清洁物资类/清洁纸品/擦手纸</t>
  </si>
  <si>
    <t>百邑供应链（广东）有限公司</t>
  </si>
  <si>
    <t>3687324</t>
  </si>
  <si>
    <t>PO250812000004</t>
  </si>
  <si>
    <t>6010040042</t>
  </si>
  <si>
    <t>灭火毯 汽车灭火毯 6000x8000x0.45MM 玻纤，袋装</t>
  </si>
  <si>
    <t>消防安保/消防工具/防火毯/灭火毯/消防毯</t>
  </si>
  <si>
    <t>灭火毯</t>
  </si>
  <si>
    <t>郑州鑫胜隆商贸有限公司</t>
  </si>
  <si>
    <t>3687325</t>
  </si>
  <si>
    <t>AC2246872</t>
  </si>
  <si>
    <t>LONGDAI/龙代 开关电源变压器GYJ S-240-24 / 24V 10A 240W 199×109×50mm 1个</t>
  </si>
  <si>
    <t>工程物资/电工物料/变压器</t>
  </si>
  <si>
    <t>3685237</t>
  </si>
  <si>
    <t>4080210050</t>
  </si>
  <si>
    <t>全能清洁剂 白云 JB112 3.78L/桶 中性清洁剂，气味请新，渗透力强，轻松去污</t>
  </si>
  <si>
    <t>全能清洁剂</t>
  </si>
  <si>
    <t>3687321</t>
  </si>
  <si>
    <t>PO250818000289</t>
  </si>
  <si>
    <t>2020041016</t>
  </si>
  <si>
    <t xml:space="preserve">生鲜食品 </t>
  </si>
  <si>
    <t>家居生活/日杂生活/食品饮料酒水</t>
  </si>
  <si>
    <t>生鲜食品</t>
  </si>
  <si>
    <t>深圳弘佳诚照明科技有限公司</t>
  </si>
  <si>
    <t>2025-08-08 10:02:24.0</t>
  </si>
  <si>
    <t>3700709</t>
  </si>
  <si>
    <t>2020100001</t>
  </si>
  <si>
    <t xml:space="preserve">社区文化活动 </t>
  </si>
  <si>
    <t>家居生活/日杂生活/社区文化活动</t>
  </si>
  <si>
    <t>3700710</t>
  </si>
  <si>
    <t>2020040360</t>
  </si>
  <si>
    <t>饮料 王老吉 310ml×24罐 草本凉茶植物清凉饮料凉茶</t>
  </si>
  <si>
    <t>饮料</t>
  </si>
  <si>
    <t>3700711</t>
  </si>
  <si>
    <t>PO250805000349</t>
  </si>
  <si>
    <t>7131030085</t>
  </si>
  <si>
    <t xml:space="preserve">锁芯 国产 防火门锁芯 </t>
  </si>
  <si>
    <t>工程物资/五金辅料/锁芯</t>
  </si>
  <si>
    <t>锁芯</t>
  </si>
  <si>
    <t>深圳市鸿粤实业发展有限公司</t>
  </si>
  <si>
    <t>2025-07-25 09:56:11.0</t>
  </si>
  <si>
    <t>3683467</t>
  </si>
  <si>
    <t>7130750007</t>
  </si>
  <si>
    <t>皮带 三星 SPA982LW 三角皮带</t>
  </si>
  <si>
    <t>工程物资/五金辅料/皮带</t>
  </si>
  <si>
    <t>皮带</t>
  </si>
  <si>
    <t>3683469</t>
  </si>
  <si>
    <t>6030040032</t>
  </si>
  <si>
    <t>消火栓按钮 专用</t>
  </si>
  <si>
    <t>消防安保/消防设施/消防栓配件</t>
  </si>
  <si>
    <t>消火栓按钮</t>
  </si>
  <si>
    <t>3683474</t>
  </si>
  <si>
    <t>7130750013</t>
  </si>
  <si>
    <t>皮带 国产 B-1500LI 直径80CM 三角皮带B型传动带</t>
  </si>
  <si>
    <t>3683470</t>
  </si>
  <si>
    <t>3683468</t>
  </si>
  <si>
    <t>3080070016</t>
  </si>
  <si>
    <t>护栏 国产定制 铝板喷绘，加印logo定制 根据实际情况而定 铁马护栏提示牌</t>
  </si>
  <si>
    <t>形象视觉/广告宣传/护栏（更新中）</t>
  </si>
  <si>
    <t>护栏</t>
  </si>
  <si>
    <t>3683475</t>
  </si>
  <si>
    <t>7140410012</t>
  </si>
  <si>
    <t>电机 准誉 国标380V三相异步电动机 1.1KW，6级，940转</t>
  </si>
  <si>
    <t>工程物资/电工物料/电机</t>
  </si>
  <si>
    <t>电机</t>
  </si>
  <si>
    <t>3683472</t>
  </si>
  <si>
    <t>CR6567</t>
  </si>
  <si>
    <t>IPS/爱彼亚斯 PVC进口管道胶粘剂 WELDON-711 473mL 1瓶</t>
  </si>
  <si>
    <t>3683471</t>
  </si>
  <si>
    <t>7120210003</t>
  </si>
  <si>
    <t>油漆稀释剂 金狮 10kg 稀料</t>
  </si>
  <si>
    <t>工程物资/油漆/油漆稀释剂</t>
  </si>
  <si>
    <t>油漆稀释剂</t>
  </si>
  <si>
    <t>3683473</t>
  </si>
  <si>
    <t>PO250722000213</t>
  </si>
  <si>
    <t>9010020001</t>
  </si>
  <si>
    <t>消防维保/施工</t>
  </si>
  <si>
    <t>服务类/工程服务类/消防维保/施工</t>
  </si>
  <si>
    <t>2025-07-18 13:01:09.0</t>
  </si>
  <si>
    <t>3656716</t>
  </si>
  <si>
    <t>PO250708000380</t>
  </si>
  <si>
    <t>AA2192984</t>
  </si>
  <si>
    <t>TP-LINK/普联 监控无线网桥套装 TL-S5-5KM摄像头端&amp;TL-S5-5KM录像机端 1套</t>
  </si>
  <si>
    <t>办公类/办公设备/网络产品</t>
  </si>
  <si>
    <t>2025-07-11 18:10:48.0</t>
  </si>
  <si>
    <t>3648318</t>
  </si>
  <si>
    <t>AE2057820</t>
  </si>
  <si>
    <t>YEYING/夜莺 镀锌铁丝 16号（1.6毫米）5公斤左右约300米 1捆</t>
  </si>
  <si>
    <t>工程物资/五金辅料/铁丝/铁丝网</t>
  </si>
  <si>
    <t>3648315</t>
  </si>
  <si>
    <t>AA2893042</t>
  </si>
  <si>
    <t>ZKTECO/中控智慧 两线常温型电插锁 ZL-100S 不带反馈信号 1个</t>
  </si>
  <si>
    <t>消防安保/安防设施/门禁</t>
  </si>
  <si>
    <t>3648314</t>
  </si>
  <si>
    <t>PO250711000402</t>
  </si>
  <si>
    <t>3070040055</t>
  </si>
  <si>
    <t>铁艺烤漆板 总部前台 长1005mm，宽771mm，围边厚度30mm 不锈钢激光切割焊接，表面烤漆</t>
  </si>
  <si>
    <t>形象视觉/标识标牌/铁艺烤漆牌</t>
  </si>
  <si>
    <t>铁艺烤漆板</t>
  </si>
  <si>
    <t>3651388</t>
  </si>
  <si>
    <t>PO250711000403</t>
  </si>
  <si>
    <t>2020031008</t>
  </si>
  <si>
    <t xml:space="preserve">卫生巾 苏菲 日用 250MMx13片/包 </t>
  </si>
  <si>
    <t>卫生巾</t>
  </si>
  <si>
    <t>3651389</t>
  </si>
  <si>
    <t>AE1953206</t>
  </si>
  <si>
    <t>H3C/华三 交换机 S1226FX-HPWR 24口千兆电+2万兆光纤口 非网管 1台</t>
  </si>
  <si>
    <t>3648316</t>
  </si>
  <si>
    <t>FA3647</t>
  </si>
  <si>
    <t>NEDFON/绿岛风 百叶窗式换气扇 APB25-5-B 1台</t>
  </si>
  <si>
    <t>工程物资/五金辅料/壁扇/落地扇/排风扇/电风扇</t>
  </si>
  <si>
    <t>3648311</t>
  </si>
  <si>
    <t>AA3794028</t>
  </si>
  <si>
    <t>GINNVA/晶华 常温中粘美纹纸胶带 307 米黄色 0.14mm×25mm×50m 1卷</t>
  </si>
  <si>
    <t>工程物资/建筑材料/美纹纸</t>
  </si>
  <si>
    <t>3648307</t>
  </si>
  <si>
    <t>EK3915</t>
  </si>
  <si>
    <t>GC/国产 封箱胶带 透明 60mm×40m 1卷</t>
  </si>
  <si>
    <t>工程物资/电工物料/绝缘胶布/防水胶布</t>
  </si>
  <si>
    <t>3648294</t>
  </si>
  <si>
    <t>AE2424095</t>
  </si>
  <si>
    <t>ZKH/震坤行 塑封膜 HBG-SF4071 适合A4文件 220×307mm 厚度为70mic 100张 1盒</t>
  </si>
  <si>
    <t>办公类/办公设备/设备耗材</t>
  </si>
  <si>
    <t>3648295</t>
  </si>
  <si>
    <t>AC8369443</t>
  </si>
  <si>
    <t>FANJIA/繁佳 闭门器 LGC-中号无定位-65kg-175×40×62mm 1个</t>
  </si>
  <si>
    <t>工程物资/五金辅料/闭门器</t>
  </si>
  <si>
    <t>3648299</t>
  </si>
  <si>
    <t>1020080425</t>
  </si>
  <si>
    <t>工位牌 柏申 150x150x35 5mm亚克力底板，3mm亚克力围边，内侧及内部金地色，顶部及外侧银色，内板5mm活动板，内装磁铁</t>
  </si>
  <si>
    <t>办公类/办公耗材/文件管理</t>
  </si>
  <si>
    <t>工位牌</t>
  </si>
  <si>
    <t>3651386</t>
  </si>
  <si>
    <t>AA4787412</t>
  </si>
  <si>
    <t>BULL/公牛 绝缘胶带 GN-ET6 红色 9m 1卷</t>
  </si>
  <si>
    <t>3648304</t>
  </si>
  <si>
    <t>AE8392603</t>
  </si>
  <si>
    <t>BULL/公牛 10A单相两极插头 GNT-10L1S 金地专用 1个</t>
  </si>
  <si>
    <t>工程物资/开关插座/插头</t>
  </si>
  <si>
    <t>3648306</t>
  </si>
  <si>
    <t>4080230008</t>
  </si>
  <si>
    <t>灭蚊灯 宝视达 30W 适合50平方米-100平方米</t>
  </si>
  <si>
    <t>清洁物资类/清洁耗材/生物防治用品</t>
  </si>
  <si>
    <t>灭蚊灯</t>
  </si>
  <si>
    <t>3651391</t>
  </si>
  <si>
    <t>AA3239541</t>
  </si>
  <si>
    <t>TP-LINK/普联 POE交换机 TL-SF1009P 9口 1个</t>
  </si>
  <si>
    <t>3648292</t>
  </si>
  <si>
    <t>AE8779533</t>
  </si>
  <si>
    <t>FANJIA/繁佳  不锈钢网 XM-LZJ-宽度1.5m 20目 孔径1.1mm 丝径0.11mm 1米</t>
  </si>
  <si>
    <t>3648310</t>
  </si>
  <si>
    <t>AA3792721</t>
  </si>
  <si>
    <t>GINNVA/晶华 铝箔胶带 JH-2604SP 0.06mm×50mm×20m 1卷</t>
  </si>
  <si>
    <t>工程物资/电工物料/铝箔胶带</t>
  </si>
  <si>
    <t>3648301</t>
  </si>
  <si>
    <t>AC8760608</t>
  </si>
  <si>
    <t>SCHNEIDER/施耐德电气 10A 斜五孔插座（奶油白） Caudro E皓呈 A3T426_10USA_WE_C1 1个</t>
  </si>
  <si>
    <t>工程物资/开关插座/插座</t>
  </si>
  <si>
    <t>3648313</t>
  </si>
  <si>
    <t>2020030903</t>
  </si>
  <si>
    <t xml:space="preserve">碱性电池 南孚 1号，2节/组 </t>
  </si>
  <si>
    <t>碱性电池</t>
  </si>
  <si>
    <t>3651390</t>
  </si>
  <si>
    <t>AA4215646</t>
  </si>
  <si>
    <t>NIPPON/立邦 绮得丽内墙乳胶漆 白色 白色 22kg 1桶</t>
  </si>
  <si>
    <t>工程物资/油漆/其他油漆</t>
  </si>
  <si>
    <t>3648300</t>
  </si>
  <si>
    <t>AE9794281</t>
  </si>
  <si>
    <t>FANJIA/繁佳 卫生间隔断指示锁 XM-LBX-孔距40mm 1套</t>
  </si>
  <si>
    <t>工程物资/五金辅料/门锁</t>
  </si>
  <si>
    <t>3648308</t>
  </si>
  <si>
    <t>AA2728779</t>
  </si>
  <si>
    <t>KANKUN 瞬干胶 502 透明 20g 1瓶</t>
  </si>
  <si>
    <t>3648309</t>
  </si>
  <si>
    <t>AC4243</t>
  </si>
  <si>
    <t>DOWSIL/陶熙 建筑胶-低成本酸性硅酮密封胶 GP 透明色 1支</t>
  </si>
  <si>
    <t>3648303</t>
  </si>
  <si>
    <t>PO250711000404</t>
  </si>
  <si>
    <t>7050020061</t>
  </si>
  <si>
    <t xml:space="preserve">LED灯盘 佛山照明 LED面板灯 42W，6500K白光，面径595x595MM，开孔585x585MM </t>
  </si>
  <si>
    <t>工程物资/LED灯具/LED灯盘</t>
  </si>
  <si>
    <t>LED灯盘</t>
  </si>
  <si>
    <t>广州市鸿志机电工程有限公司</t>
  </si>
  <si>
    <t>3651393</t>
  </si>
  <si>
    <t>AE3297306</t>
  </si>
  <si>
    <t>DILINGQU/第零区 防火门把手 DLQ-3447 1对</t>
  </si>
  <si>
    <t>工程物资/五金辅料/把手</t>
  </si>
  <si>
    <t>3648298</t>
  </si>
  <si>
    <t>CX9902</t>
  </si>
  <si>
    <t>BULL/公牛 明装底盒 H2 1个</t>
  </si>
  <si>
    <t>工程物资/电工物料/排插</t>
  </si>
  <si>
    <t>3648312</t>
  </si>
  <si>
    <t>AC7273220</t>
  </si>
  <si>
    <t>DELI/得力 莱茵河复印纸 7401 A4 70g 500张/包 1包</t>
  </si>
  <si>
    <t>办公类/办公耗材/办公用纸</t>
  </si>
  <si>
    <t>3648293</t>
  </si>
  <si>
    <t>PO250711000405</t>
  </si>
  <si>
    <t>7110200063</t>
  </si>
  <si>
    <t xml:space="preserve">腻子粉 国产 内墙腻子粉 20KG/包 </t>
  </si>
  <si>
    <t>工程物资/建筑材料/腻子粉</t>
  </si>
  <si>
    <t>腻子粉</t>
  </si>
  <si>
    <t>3651394</t>
  </si>
  <si>
    <t>4010020013</t>
  </si>
  <si>
    <t>烘手机 创点 CD-618A 产品尺寸：长22.5CM宽13.2CM高28.8CM，重量2.5KG 自动感应干手器，冷热风烘手器，安装方式：壁挂式，是否需打孔：需打孔，出风方式：单面出风，ABS工程塑料</t>
  </si>
  <si>
    <t>清洁物资类/清洁设备/烘手机</t>
  </si>
  <si>
    <t>烘手机</t>
  </si>
  <si>
    <t>3651392</t>
  </si>
  <si>
    <t>EX6082</t>
  </si>
  <si>
    <t>POWERKING/力王 组立背挂零件盒 PK-005A(薄款)蓝色 450×300×177mm 蓝色(含1张标签纸 1个透明标签牌 4根立柱) 1个</t>
  </si>
  <si>
    <t>家居生活/日杂生活/收纳用品</t>
  </si>
  <si>
    <t>3648296</t>
  </si>
  <si>
    <t>AE3505552</t>
  </si>
  <si>
    <t>LFANG/凌防 吸烟探测报警器套装(独立款) LF-SA005 含报警器×1+遥控器×1+电源×1 1套</t>
  </si>
  <si>
    <t>消防安保/消防设施/消防系统配件</t>
  </si>
  <si>
    <t>3648297</t>
  </si>
  <si>
    <t>3070012009</t>
  </si>
  <si>
    <t>亚克力 部门名称 成品尺寸：500*240mm 参考材质：亚克力、不锈钢、200g特种纸，工艺：丝网印刷、烤漆</t>
  </si>
  <si>
    <t>形象视觉/标识标牌/亚克力</t>
  </si>
  <si>
    <t>亚克力</t>
  </si>
  <si>
    <t>3651387</t>
  </si>
  <si>
    <t>AA2971107</t>
  </si>
  <si>
    <t>CHUANGXIN/创信 丁腈手套 N518 均码 白蓝色 掌浸 1副</t>
  </si>
  <si>
    <t>消防安保/安全防护装备/防割手套/棉手套（更新中）</t>
  </si>
  <si>
    <t>3648302</t>
  </si>
  <si>
    <t>AE2230047</t>
  </si>
  <si>
    <t>QIANJUMEI/千居美 水性木蜡油 亮光透明 1L 1桶</t>
  </si>
  <si>
    <t>工程物资/油漆/木蜡油</t>
  </si>
  <si>
    <t>3648317</t>
  </si>
  <si>
    <t>AC0642391</t>
  </si>
  <si>
    <t>XIONGZHAN/雄展 环保轻质稀释剂 10kg 1桶</t>
  </si>
  <si>
    <t>清洁物资类/清洁剂（更新中）/稀释剂（更新中）</t>
  </si>
  <si>
    <t>3648319</t>
  </si>
  <si>
    <t>FX7709</t>
  </si>
  <si>
    <t>BULL/公牛 绝缘胶带 GN-ET6黑色(9M) 0.13×18mm 1卷</t>
  </si>
  <si>
    <t>3648305</t>
  </si>
  <si>
    <t>PO250725000305</t>
  </si>
  <si>
    <t>9010030001</t>
  </si>
  <si>
    <t>设备维保/施工</t>
  </si>
  <si>
    <t>服务类/工程服务类/设备维保/施工</t>
  </si>
  <si>
    <t>2025-07-08 09:07:27.0</t>
  </si>
  <si>
    <t>3668428</t>
  </si>
  <si>
    <t>PO250707000103</t>
  </si>
  <si>
    <t>9010190001</t>
  </si>
  <si>
    <t xml:space="preserve">电梯配件更换/维修 </t>
  </si>
  <si>
    <t>服务类/工程服务类/电梯配件更换/维修</t>
  </si>
  <si>
    <t>电梯配件更换/维修</t>
  </si>
  <si>
    <t>2025-07-02 17:46:39.0</t>
  </si>
  <si>
    <t>3637025</t>
  </si>
  <si>
    <t>PO250704000143</t>
  </si>
  <si>
    <t>9050300027</t>
  </si>
  <si>
    <t>服务类/其他服务类/其他服务</t>
  </si>
  <si>
    <t>粤匠（广东）服务有限公司深圳分公司</t>
  </si>
  <si>
    <t>2025-07-01 15:59:21.0</t>
  </si>
  <si>
    <t>3635790</t>
  </si>
  <si>
    <t>PO250702000604</t>
  </si>
  <si>
    <t>9010080001</t>
  </si>
  <si>
    <t>化粪池清掏</t>
  </si>
  <si>
    <t>服务类/工程服务类/化粪池清掏</t>
  </si>
  <si>
    <t>2025-06-30 17:47:43.0</t>
  </si>
  <si>
    <t>3643715</t>
  </si>
  <si>
    <t>PO250630000106</t>
  </si>
  <si>
    <t>9050230131</t>
  </si>
  <si>
    <t>打印机租赁 爱普生 Epson，L15168 最大画幅A3+，彩色，打印速度25页/分钟，支持双面打印、复印、扫描 住宅：荣尚荟、智想荟且超1500户的项目；非住：年饱和收入超400万元</t>
  </si>
  <si>
    <t>服务类/其他服务类/设备租赁</t>
  </si>
  <si>
    <t>凌雄技术（深圳）有限公司</t>
  </si>
  <si>
    <t>2025-06-30 10:11:26.0</t>
  </si>
  <si>
    <t>3632226</t>
  </si>
  <si>
    <t>PO250702000574</t>
  </si>
  <si>
    <t>10010010002</t>
  </si>
  <si>
    <t xml:space="preserve">淘宝/天猫/京东C端/其他-报销专用物料 </t>
  </si>
  <si>
    <t>虚拟编码类/虚拟/通用编码/虚拟/通用编码</t>
  </si>
  <si>
    <t>淘宝/天猫/京东C端/其他-报销专用物料</t>
  </si>
  <si>
    <t>淘宝/天猫/京东C端/其他-深圳</t>
  </si>
  <si>
    <t>2025-06-25 10:33:02.0</t>
  </si>
  <si>
    <t>3643595</t>
  </si>
  <si>
    <t>3643596</t>
  </si>
  <si>
    <t>PO250617000343</t>
  </si>
  <si>
    <t>2025-06-13 10:28:29.0</t>
  </si>
  <si>
    <t>3613624</t>
  </si>
  <si>
    <t>3613623</t>
  </si>
  <si>
    <t>PO250618000161</t>
  </si>
  <si>
    <t>7080110571</t>
  </si>
  <si>
    <t>过滤器 国产优质 DN40 Y型过滤器丝扣 PVC水管道前置过滤网滤芯</t>
  </si>
  <si>
    <t>工程物资/管材/其他管材配件（更新中）</t>
  </si>
  <si>
    <t>过滤器</t>
  </si>
  <si>
    <t>2025-06-10 16:26:02.0</t>
  </si>
  <si>
    <t>3622737</t>
  </si>
  <si>
    <t>7130310012</t>
  </si>
  <si>
    <t xml:space="preserve">万能胶 国产优质 502胶强力瞬间胶水 </t>
  </si>
  <si>
    <t>工程物资/五金辅料/万能胶/502胶水</t>
  </si>
  <si>
    <t>万能胶</t>
  </si>
  <si>
    <t>3622735</t>
  </si>
  <si>
    <t>6050090007</t>
  </si>
  <si>
    <t>报警器 国标 呼救器，有3C认证，微型消防站适配</t>
  </si>
  <si>
    <t>消防安保/安防设施/报警器</t>
  </si>
  <si>
    <t>报警器</t>
  </si>
  <si>
    <t>3622736</t>
  </si>
  <si>
    <t>PO250718000106</t>
  </si>
  <si>
    <t>2025-06-06 18:02:28.0</t>
  </si>
  <si>
    <t>3664526</t>
  </si>
  <si>
    <t>PO250606000390</t>
  </si>
  <si>
    <t>4070100074</t>
  </si>
  <si>
    <t>马桶坐垫纸 清风 TS01AC 1层，425MMx360MM，250张/包，20包/箱 一箱装【高端品】</t>
  </si>
  <si>
    <t>清洁物资类/清洁纸品/马桶坐垫纸</t>
  </si>
  <si>
    <t>深圳市迪祺实业发展有限公司</t>
  </si>
  <si>
    <t>2025-06-06 17:21:44.0</t>
  </si>
  <si>
    <t>3606590</t>
  </si>
  <si>
    <t>PO250606000389</t>
  </si>
  <si>
    <t>6050020048</t>
  </si>
  <si>
    <t>摄像机 海康威视 DS-2CD3525FV3-IT（国内标配） 镜头焦距2MM，像素200万，支持POE供电 红外迷你半球型网络摄像机</t>
  </si>
  <si>
    <t>消防安保/安防设施/摄像机</t>
  </si>
  <si>
    <t>广东乐泽智联有限公司</t>
  </si>
  <si>
    <t>3606589</t>
  </si>
  <si>
    <t>PO250606000384</t>
  </si>
  <si>
    <t>4080050630</t>
  </si>
  <si>
    <t>垃圾袋 思达睿 连卷式/点断式 44CMx50CM，50个/卷，2卷/组，双层：1.8丝，克重：3.6g/个 黑色</t>
  </si>
  <si>
    <t>清洁物资类/清洁耗材/垃圾袋</t>
  </si>
  <si>
    <t>3598454</t>
  </si>
  <si>
    <t>4080210039</t>
  </si>
  <si>
    <t>除锈剂 WD-40 300ML 物理除锈，安全无酸碱腐蚀</t>
  </si>
  <si>
    <t>除锈剂</t>
  </si>
  <si>
    <t>3598458</t>
  </si>
  <si>
    <t>PO250606000386</t>
  </si>
  <si>
    <t>3080040537</t>
  </si>
  <si>
    <t>KT板 风机房制度 400x600MM，厚度5MM KT板裱车贴+覆哑膜</t>
  </si>
  <si>
    <t>形象视觉/广告宣传/kt板</t>
  </si>
  <si>
    <t>东莞科驱实业投资有限公司</t>
  </si>
  <si>
    <t>3606583</t>
  </si>
  <si>
    <t>PO250606000387</t>
  </si>
  <si>
    <t>7050090081</t>
  </si>
  <si>
    <t>T8LED灯管 佛山照明 220V，18W，6500K白光，1200MM 超炫系列，双端标准，每25支/箱</t>
  </si>
  <si>
    <t>工程物资/LED灯具/T8LED灯管</t>
  </si>
  <si>
    <t>T8LED灯管</t>
  </si>
  <si>
    <t>3606585</t>
  </si>
  <si>
    <t>4080050620</t>
  </si>
  <si>
    <t>垃圾袋 思达睿 平口袋 70CMx80CM，50只/包，双层：3.4丝，克重：23g/个 蓝色</t>
  </si>
  <si>
    <t>3598457</t>
  </si>
  <si>
    <t>4080050644</t>
  </si>
  <si>
    <t>垃圾袋 思达睿 平口袋 100CMx120CM，50只/包，双层：3丝，克重：30g/个 黑色</t>
  </si>
  <si>
    <t>3598455</t>
  </si>
  <si>
    <t>4050030039</t>
  </si>
  <si>
    <t xml:space="preserve">石材护理 汇智钻石光 瓷砖修复 约5KG/桶 </t>
  </si>
  <si>
    <t>清洁物资类/翻新护理/石材护理</t>
  </si>
  <si>
    <t>石材护理</t>
  </si>
  <si>
    <t>3598452</t>
  </si>
  <si>
    <t>4080050616</t>
  </si>
  <si>
    <t>垃圾袋 思达睿 平口袋 70CMx80CM，50只/包，双层：3.4丝，克重：23g/个 黑色</t>
  </si>
  <si>
    <t>3598456</t>
  </si>
  <si>
    <t>PO250606000385</t>
  </si>
  <si>
    <t>6010200012</t>
  </si>
  <si>
    <t>消防演习烟雾弹 艳阳天 XF-YWD-BS 白色烟雾 铁罐</t>
  </si>
  <si>
    <t>消防安保/消防工具/消防演习烟雾弹</t>
  </si>
  <si>
    <t>消防演习烟雾弹</t>
  </si>
  <si>
    <t>浙江援邦消防科技有限公司</t>
  </si>
  <si>
    <t>3606581</t>
  </si>
  <si>
    <t>PO250606000388</t>
  </si>
  <si>
    <t>3606588</t>
  </si>
  <si>
    <t>6020020209</t>
  </si>
  <si>
    <t>灭火器 援邦 手提式水基型灭火器MSZ/6 6L 碳钢瓶体</t>
  </si>
  <si>
    <t>消防安保/消防器材/灭火器</t>
  </si>
  <si>
    <t>3606580</t>
  </si>
  <si>
    <t>3598453</t>
  </si>
  <si>
    <t>4070030108</t>
  </si>
  <si>
    <t>大盘纸 维达 1004904 2层，180x134MM，520抽/卷，18卷/箱 中心抽取式卫生纸，一箱装【高档】</t>
  </si>
  <si>
    <t>清洁物资类/清洁纸品/大盘纸</t>
  </si>
  <si>
    <t>3606587</t>
  </si>
  <si>
    <t>7050100032</t>
  </si>
  <si>
    <t>T5LED灯架 佛山照明 T5无影支架 10W，3000K暖光，900MM 炫丽系列，公母插二线（插头线需另购）</t>
  </si>
  <si>
    <t>工程物资/LED灯具/T5LED灯架</t>
  </si>
  <si>
    <t>T5LED灯架</t>
  </si>
  <si>
    <t>3606586</t>
  </si>
  <si>
    <t>3080040602</t>
  </si>
  <si>
    <t>KT板 严禁攀爬横 220x100MM，厚度5MM KT板裱车贴+覆哑膜</t>
  </si>
  <si>
    <t>3606584</t>
  </si>
  <si>
    <t>PO250606000383</t>
  </si>
  <si>
    <t>7150030001</t>
  </si>
  <si>
    <t>电梯空调 世鼎 SD-25/T 1P 单冷1匹，不含安装及安装材料</t>
  </si>
  <si>
    <t>工程物资/空调/电梯空调</t>
  </si>
  <si>
    <t>深圳市鹏云电器有限公司</t>
  </si>
  <si>
    <t>3598451</t>
  </si>
  <si>
    <t>3070014195</t>
  </si>
  <si>
    <t>PVC 公告栏 1000x500MM，厚度10MM PVC雕刻，UV喷绘+卡槽</t>
  </si>
  <si>
    <t>PVC</t>
  </si>
  <si>
    <t>3606582</t>
  </si>
  <si>
    <t>3598459</t>
  </si>
  <si>
    <t>PO250801000114</t>
  </si>
  <si>
    <t>2025-05-29 09:25:40.0</t>
  </si>
  <si>
    <t>3681013</t>
  </si>
  <si>
    <t>PO250702000128</t>
  </si>
  <si>
    <t>9020030001</t>
  </si>
  <si>
    <t>服务类/环境服务类/四害消杀</t>
  </si>
  <si>
    <t>2025-05-26 09:31:30.0</t>
  </si>
  <si>
    <t>3633688</t>
  </si>
  <si>
    <t>PO250702000129</t>
  </si>
  <si>
    <t>9020070001</t>
  </si>
  <si>
    <t>服务类/环境服务类/生活垃圾清运</t>
  </si>
  <si>
    <t>2025-05-26 09:04:36.0</t>
  </si>
  <si>
    <t>3642763</t>
  </si>
  <si>
    <t>PO250527000249</t>
  </si>
  <si>
    <t>2025-05-21 08:59:06.0</t>
  </si>
  <si>
    <t>3601947</t>
  </si>
  <si>
    <t>PO250610000169</t>
  </si>
  <si>
    <t>6030050206</t>
  </si>
  <si>
    <t xml:space="preserve">烟感器 国产 JTYGDG3 烟感 </t>
  </si>
  <si>
    <t>烟感器</t>
  </si>
  <si>
    <t>2025-05-07 09:26:13.0</t>
  </si>
  <si>
    <t>3608042</t>
  </si>
  <si>
    <t>6030050045</t>
  </si>
  <si>
    <t xml:space="preserve">烟感器 国产 3C </t>
  </si>
  <si>
    <t>3608043</t>
  </si>
  <si>
    <t>PO250502000019</t>
  </si>
  <si>
    <t>AE3682650</t>
  </si>
  <si>
    <t>CNMF/谋福 多功能破窗应急灯锤 四合一多功能逃生锤 195×40mm 黄色 1个</t>
  </si>
  <si>
    <t>消防安保/消防工具/消防斧/消防锤/消防铲</t>
  </si>
  <si>
    <t>2025-05-07 09:25:14.0</t>
  </si>
  <si>
    <t>3567953</t>
  </si>
  <si>
    <t>PO250507000044</t>
  </si>
  <si>
    <t>6010120067</t>
  </si>
  <si>
    <t>水枪头 腾达 QZG3.5/7.5 DN65 开关直流式水枪</t>
  </si>
  <si>
    <t>消防安保/消防工具/水带接头</t>
  </si>
  <si>
    <t>3570305</t>
  </si>
  <si>
    <t>AC9189626</t>
  </si>
  <si>
    <t>LONGDAI/龙代 户外LED充电照明灯 LX-长19cm-宽16.5cm 800W 白光+红蓝光 1个</t>
  </si>
  <si>
    <t>工程物资/LED灯具/LED泛光灯/球泡灯/筒灯/探照灯</t>
  </si>
  <si>
    <t>3567955</t>
  </si>
  <si>
    <t>6010110094</t>
  </si>
  <si>
    <t>消防水带分水器 腾达 FⅢ80/65x3-1.6 三分水器 压铸铝制</t>
  </si>
  <si>
    <t>消防安保/消防工具/消防水带</t>
  </si>
  <si>
    <t>消防水带分水器</t>
  </si>
  <si>
    <t>3570306</t>
  </si>
  <si>
    <t>AE2809435</t>
  </si>
  <si>
    <t>ANSAIRUI/安赛瑞 304不锈钢门吸 701319 122×50×32mm 1个</t>
  </si>
  <si>
    <t>工程物资/五金辅料/门吸</t>
  </si>
  <si>
    <t>3567956</t>
  </si>
  <si>
    <t>PO250507000043</t>
  </si>
  <si>
    <t>3570304</t>
  </si>
  <si>
    <t>3567958</t>
  </si>
  <si>
    <t>PO250507000045</t>
  </si>
  <si>
    <t>3070014226</t>
  </si>
  <si>
    <t>亚克力 服务团队 800x1200MM，厚度5MM 亚克力雕刻，UV喷绘，贴保护膜+卡槽</t>
  </si>
  <si>
    <t>3570308</t>
  </si>
  <si>
    <t>6030050274</t>
  </si>
  <si>
    <t>其他消防系统配件 援邦 XF-SMJ 消防毛巾/白毛巾</t>
  </si>
  <si>
    <t>其他消防系统配件</t>
  </si>
  <si>
    <t>3570307</t>
  </si>
  <si>
    <t>AE8564775</t>
  </si>
  <si>
    <t>FANJIA/繁佳 汽油桶 XM-LZJ-20L 350×170×470mm 1个</t>
  </si>
  <si>
    <t>工程物资/五金辅料/柴油桶/汽油桶</t>
  </si>
  <si>
    <t>3567952</t>
  </si>
  <si>
    <t>PO250507000046</t>
  </si>
  <si>
    <t>6050020047</t>
  </si>
  <si>
    <t>摄像机 海康威视 DS-2CD3327FWDV3-L 镜头焦距4MM，像素200万，支持POE供电 网络摄像头</t>
  </si>
  <si>
    <t>3570309</t>
  </si>
  <si>
    <t>ER9086</t>
  </si>
  <si>
    <t>BULL/公牛 排插 GN-B7060-3M 新国标 1个</t>
  </si>
  <si>
    <t>3567959</t>
  </si>
  <si>
    <t>AC6421720</t>
  </si>
  <si>
    <t>DP/久量 LED强光手电筒 DP-7045B 1个</t>
  </si>
  <si>
    <t>工程物资/五金辅料/手电筒</t>
  </si>
  <si>
    <t>3567954</t>
  </si>
  <si>
    <t>AE1921908</t>
  </si>
  <si>
    <t>SAMZHE/山泽 六类网络工程线 SZ-T6305 非屏蔽 0.56mm 305m 1根</t>
  </si>
  <si>
    <t>3567957</t>
  </si>
  <si>
    <t>PO250508000378</t>
  </si>
  <si>
    <t>4050030028</t>
  </si>
  <si>
    <t>石材护理 石得士 C-302 4L/桶 除碱晶硬剂</t>
  </si>
  <si>
    <t>深圳市佳德清洁设备用品有限公司</t>
  </si>
  <si>
    <t>2025-04-22 16:46:50.0</t>
  </si>
  <si>
    <t>3572155</t>
  </si>
  <si>
    <t>4050030033</t>
  </si>
  <si>
    <t>石材护理 石得士 C-804防护剂 4L/桶 意大利生产</t>
  </si>
  <si>
    <t>3572154</t>
  </si>
  <si>
    <t>PO250513000271</t>
  </si>
  <si>
    <t>9010050001</t>
  </si>
  <si>
    <t>服务类/工程服务类/中央空调维保</t>
  </si>
  <si>
    <t>2025-04-21 18:15:15.0</t>
  </si>
  <si>
    <t>3584655</t>
  </si>
  <si>
    <t>3584656</t>
  </si>
  <si>
    <t>PO250421000226</t>
  </si>
  <si>
    <t>6050020128</t>
  </si>
  <si>
    <t>摄像机 海康威视 DS-IPC-K23HV2-LT 300万像素，对讲+POE，最高分辨率可达2304x1296@25fps，一个内置麦克风，一个内置扬声器，支持语音对讲 双光全彩对讲监控摄像头，符合IP66防尘防水设计</t>
  </si>
  <si>
    <t>2025-04-21 14:08:30.0</t>
  </si>
  <si>
    <t>3562480</t>
  </si>
  <si>
    <t>3562481</t>
  </si>
  <si>
    <t>PO250702000117</t>
  </si>
  <si>
    <t>2025-04-21 10:21:31.0</t>
  </si>
  <si>
    <t>3633677</t>
  </si>
  <si>
    <t>PO250415000055</t>
  </si>
  <si>
    <t>AE1589007</t>
  </si>
  <si>
    <t>ZKH/震坤行 布基胶带 红色 0.23mm×48mm×20m 1卷</t>
  </si>
  <si>
    <t>工程物资/电工物料/胶带</t>
  </si>
  <si>
    <t>2025-04-16 10:57:19.0</t>
  </si>
  <si>
    <t>3538957</t>
  </si>
  <si>
    <t>QK0801</t>
  </si>
  <si>
    <t>M&amp;G/晨光 中性替芯 MG6102 0.5mm 黑色 20支 1盒</t>
  </si>
  <si>
    <t>办公类/办公耗材/笔类</t>
  </si>
  <si>
    <t>3538962</t>
  </si>
  <si>
    <t>AE1205134</t>
  </si>
  <si>
    <t>ZKH/震坤行 高品质硒鼓碳粉盒 ZKH-CF228A 黑色 适用HP LaserJet Pro M403dn/M403n/M403dHP LaserJet Pro MFP M427dw/427fdn/427fdw 1个</t>
  </si>
  <si>
    <t>3538956</t>
  </si>
  <si>
    <t>AA2368138</t>
  </si>
  <si>
    <t>DELI/得力 磁性展示贴 50871 A4 银色 1个 1袋</t>
  </si>
  <si>
    <t>办公类/办公耗材/其他办公文具</t>
  </si>
  <si>
    <t>3538965</t>
  </si>
  <si>
    <t>3538958</t>
  </si>
  <si>
    <t>AE0680499</t>
  </si>
  <si>
    <t>ZKH/震坤行 双强力夹 HBG-WJJ01 A4 蓝色 1个</t>
  </si>
  <si>
    <t>3538964</t>
  </si>
  <si>
    <t>WR9659</t>
  </si>
  <si>
    <t>ZKH/震坤行 按动中性笔 30202 0.5mm 黑色 12支 1盒</t>
  </si>
  <si>
    <t>3538963</t>
  </si>
  <si>
    <t>PO250416000102</t>
  </si>
  <si>
    <t>1020050021</t>
  </si>
  <si>
    <t xml:space="preserve">出库单 出库领用单 220x108MM，无碳两联白粉，单面印黑，2x50组/本，左胶，简装本 </t>
  </si>
  <si>
    <t>办公类/办公耗材/凭证/单据</t>
  </si>
  <si>
    <t>出库单</t>
  </si>
  <si>
    <t>辽宁精诚印务发展有限公司</t>
  </si>
  <si>
    <t>3539783</t>
  </si>
  <si>
    <t>AA3750866</t>
  </si>
  <si>
    <t>PRINT-RITE/天威 硒鼓 PR-CC388AE 黑色 适用HP-1007(CC388A) 商用装 带芯片 1支</t>
  </si>
  <si>
    <t>3538954</t>
  </si>
  <si>
    <t>AE0680505</t>
  </si>
  <si>
    <t>ZKH/震坤行 档案盒 HBG-FB55 A4 背宽55mm 蓝色 1个</t>
  </si>
  <si>
    <t>3538961</t>
  </si>
  <si>
    <t>NC3812</t>
  </si>
  <si>
    <t>M&amp;G/晨光 修正液 T6072 12mL 1支</t>
  </si>
  <si>
    <t>3538959</t>
  </si>
  <si>
    <t>FV8635</t>
  </si>
  <si>
    <t>DELI/得力 网格拉链袋 5655 B5 颜色随机 1只</t>
  </si>
  <si>
    <t>3538955</t>
  </si>
  <si>
    <t>PO250416000101</t>
  </si>
  <si>
    <t>1020060377</t>
  </si>
  <si>
    <t>双面胶 得力 无痕双面胶 长3Mx宽24MMx厚1MM 【金喜服务】</t>
  </si>
  <si>
    <t>双面胶</t>
  </si>
  <si>
    <t>石家庄市博优工艺品有限公司</t>
  </si>
  <si>
    <t>3539782</t>
  </si>
  <si>
    <t>FV9293</t>
  </si>
  <si>
    <t>DELI/得力 4B橡皮擦 7544 26×18×9mm 黄色 1块</t>
  </si>
  <si>
    <t>3538960</t>
  </si>
  <si>
    <t>PO250416000022</t>
  </si>
  <si>
    <t>4080210158</t>
  </si>
  <si>
    <t>稀释剂 一力 20L/桶 适用范围：稀释各类油漆，去除胶印，清洗油漆喷枪</t>
  </si>
  <si>
    <t>稀释剂</t>
  </si>
  <si>
    <t>2025-04-16 09:03:28.0</t>
  </si>
  <si>
    <t>3550592</t>
  </si>
  <si>
    <t>PO250414000093</t>
  </si>
  <si>
    <t>AA1063432</t>
  </si>
  <si>
    <t>ZDYT/中大元通 RVV-300/500V-3×4 护套黑色 100m 1卷 铜芯聚氯乙烯绝缘聚氯乙烯护套软电线</t>
  </si>
  <si>
    <t>工程物资/电工物料/护套线</t>
  </si>
  <si>
    <t>2025-04-15 20:05:34.0</t>
  </si>
  <si>
    <t>3549186</t>
  </si>
  <si>
    <t>PO250415000354</t>
  </si>
  <si>
    <t>4040030040</t>
  </si>
  <si>
    <t>小垃圾桶 蓓尔蓝 YCL0093 15L 无盖灰色大号，带压圈</t>
  </si>
  <si>
    <t>清洁物资类/垃圾桶/垃圾篓/小垃圾桶</t>
  </si>
  <si>
    <t>小垃圾桶</t>
  </si>
  <si>
    <t>3539466</t>
  </si>
  <si>
    <t>PO250415000356</t>
  </si>
  <si>
    <t>4040010109</t>
  </si>
  <si>
    <t>大垃圾桶 一方塑业 挂车桶（带脚踏） 120L 颜色：绿色/蓝色/红色/灰色/黄色/咖啡色，颜色/分类要求下单备注</t>
  </si>
  <si>
    <t>清洁物资类/垃圾桶/大垃圾桶</t>
  </si>
  <si>
    <t>广东一方塑业有限公司</t>
  </si>
  <si>
    <t>3539475</t>
  </si>
  <si>
    <t>3539471</t>
  </si>
  <si>
    <t>AA2292034</t>
  </si>
  <si>
    <t>BAOPINFANG/寶品坊 防风防雾防飞溅护目镜 BPF-HMJ01 防刮擦 1副</t>
  </si>
  <si>
    <t>消防安保/常规防疫应急物资（更新中）/护目镜（更新中）</t>
  </si>
  <si>
    <t>3549185</t>
  </si>
  <si>
    <t>PO250415000355</t>
  </si>
  <si>
    <t>3539474</t>
  </si>
  <si>
    <t>4030120009</t>
  </si>
  <si>
    <t>清洁手推车 白云 AF08180 产品规格130x55x10CM，包装规格96x24x58CM 多功能用途清洁车，垃圾车，塑料手推车，杂物车水桶车，轻松卸物，结实耐用，省时省力</t>
  </si>
  <si>
    <t>清洁物资类/清洁工具/清洁手推车</t>
  </si>
  <si>
    <t>3539467</t>
  </si>
  <si>
    <t>3539472</t>
  </si>
  <si>
    <t>AA4253047</t>
  </si>
  <si>
    <t>SUSHI/苏识 塑料微静音平板车 YJ-TC002 台面尺寸90×60cm 额定载重300kg 折叠把手 蓝色 1辆</t>
  </si>
  <si>
    <t>工程物资/车辆/手推车/平板车</t>
  </si>
  <si>
    <t>3549187</t>
  </si>
  <si>
    <t>3539473</t>
  </si>
  <si>
    <t>4080210062</t>
  </si>
  <si>
    <t>管道疏通剂 净佰俐 无香型 500G/瓶 形态：粉状，酸碱度：弱碱性，主要成分：碱性溶解剂</t>
  </si>
  <si>
    <t>管道疏通剂</t>
  </si>
  <si>
    <t>3539469</t>
  </si>
  <si>
    <t>4080210103</t>
  </si>
  <si>
    <t>洁厕灵 白云/洁霸 JB115A 3.78L/桶 外观：浅红色透明液体，产品特点：清洁多种污垢、水锈、石灰垢等污渍</t>
  </si>
  <si>
    <t>洁厕灵</t>
  </si>
  <si>
    <t>3539470</t>
  </si>
  <si>
    <t>4030240096</t>
  </si>
  <si>
    <t>水桶 思达睿 带盖 45L 白色</t>
  </si>
  <si>
    <t>清洁物资类/清洁工具/水桶</t>
  </si>
  <si>
    <t>水桶</t>
  </si>
  <si>
    <t>3539468</t>
  </si>
  <si>
    <t>PO250702000118</t>
  </si>
  <si>
    <t>9010160001</t>
  </si>
  <si>
    <t>服务类/工程服务类/工程检测/测量</t>
  </si>
  <si>
    <t>2025-04-14 11:52:43.0</t>
  </si>
  <si>
    <t>3633678</t>
  </si>
  <si>
    <t>PO250702000140</t>
  </si>
  <si>
    <t>2025-04-08 18:45:50.0</t>
  </si>
  <si>
    <t>3642816</t>
  </si>
  <si>
    <t>PO250603000109</t>
  </si>
  <si>
    <t>2025-04-08 10:16:57.0</t>
  </si>
  <si>
    <t>3603955</t>
  </si>
  <si>
    <t>PO250415000298</t>
  </si>
  <si>
    <t>深圳市国网电气工程有限公司</t>
  </si>
  <si>
    <t>2025-04-07 08:55:45.0</t>
  </si>
  <si>
    <t>3550424</t>
  </si>
  <si>
    <t>PO250414000302</t>
  </si>
  <si>
    <t>AE4795733</t>
  </si>
  <si>
    <t>TCL 8kg波轮洗衣机 B80S2 1台</t>
  </si>
  <si>
    <t>家居生活/厨房卫浴/厨卫大电</t>
  </si>
  <si>
    <t>2025-04-01 16:47:00.0</t>
  </si>
  <si>
    <t>3549683</t>
  </si>
  <si>
    <t>PO250414000133</t>
  </si>
  <si>
    <t>2025-03-31 17:09:01.0</t>
  </si>
  <si>
    <t>3538468</t>
  </si>
  <si>
    <t>PO250508000120</t>
  </si>
  <si>
    <t>2025-03-27 19:54:30.0</t>
  </si>
  <si>
    <t>3571709</t>
  </si>
  <si>
    <t>PO250325000059</t>
  </si>
  <si>
    <t>2025-03-26 17:41:58.0</t>
  </si>
  <si>
    <t>3514760</t>
  </si>
  <si>
    <t>PO250702000121</t>
  </si>
  <si>
    <t>2025-03-25 10:29:57.0</t>
  </si>
  <si>
    <t>3642735</t>
  </si>
  <si>
    <t>PO250416000073</t>
  </si>
  <si>
    <t>AA2275783</t>
  </si>
  <si>
    <t>MEIZHUO/美卓 作训服 MZZXF 2XL(180) 黑色 含上衣和裤子 1套</t>
  </si>
  <si>
    <t>工程物资/五金辅料/雨衣（更新中）</t>
  </si>
  <si>
    <t>广东佛罗米服饰集团有限公司</t>
  </si>
  <si>
    <t>2025-03-25 09:09:07.0</t>
  </si>
  <si>
    <t>3539695</t>
  </si>
  <si>
    <t>PO250513000213</t>
  </si>
  <si>
    <t>9030050001</t>
  </si>
  <si>
    <t>服务类/安全服务类/其他安全服务</t>
  </si>
  <si>
    <t>2025-03-21 20:39:29.0</t>
  </si>
  <si>
    <t>3584439</t>
  </si>
  <si>
    <t>PO250317000291</t>
  </si>
  <si>
    <t>9020010001</t>
  </si>
  <si>
    <t>服务类/环境服务类/保洁外包</t>
  </si>
  <si>
    <t>深圳市荣盛环境产业有限公司</t>
  </si>
  <si>
    <t>2025-03-17 15:10:17.0</t>
  </si>
  <si>
    <t>3498572</t>
  </si>
  <si>
    <t>PO250311000034</t>
  </si>
  <si>
    <t>AE3746947</t>
  </si>
  <si>
    <t>DILINGQU/第零区 圆形防坠网 DLQ-4417 涤纶 直径700mm 网×1+钩子×7 1套</t>
  </si>
  <si>
    <t>2025-03-16 19:36:57.0</t>
  </si>
  <si>
    <t>3493928</t>
  </si>
  <si>
    <t>PO250225000207</t>
  </si>
  <si>
    <t>AC9871771</t>
  </si>
  <si>
    <t>LANOUDUN/蓝鸥盾 舒适牛皮绝缘电工鞋 D8112 41码 黑色 防砸防刺穿6kV绝缘 1双</t>
  </si>
  <si>
    <t>工程物资/五金辅料/电工鞋（更新中）</t>
  </si>
  <si>
    <t>2025-03-05 14:21:27.0</t>
  </si>
  <si>
    <t>3483245</t>
  </si>
  <si>
    <t>AC9871775</t>
  </si>
  <si>
    <t>LANOUDUN/蓝鸥盾 舒适牛皮绝缘电工鞋 D8112 43码 黑色 防砸防刺穿6kV绝缘 1双</t>
  </si>
  <si>
    <t>3483244</t>
  </si>
  <si>
    <t>PO250305000210</t>
  </si>
  <si>
    <t>3491322</t>
  </si>
  <si>
    <t>AA5232290</t>
  </si>
  <si>
    <t>ICEY/冰禹 转舌锁 BYll-647系列 正芯 30mm单开型 1个</t>
  </si>
  <si>
    <t>3483241</t>
  </si>
  <si>
    <t>AC9871778</t>
  </si>
  <si>
    <t>LANOUDUN/蓝鸥盾 舒适牛皮绝缘电工鞋 D8112 45码 黑色 防砸防刺穿6kV绝缘 1双</t>
  </si>
  <si>
    <t>3483242</t>
  </si>
  <si>
    <t>AC9871766</t>
  </si>
  <si>
    <t>LANOUDUN/蓝鸥盾 舒适牛皮绝缘电工鞋 D8112 39码 黑色 防砸防刺穿6kV绝缘 1双</t>
  </si>
  <si>
    <t>3483243</t>
  </si>
  <si>
    <t>AC9871773</t>
  </si>
  <si>
    <t>LANOUDUN/蓝鸥盾 舒适牛皮绝缘电工鞋 D8112 42码 黑色 防砸防刺穿6kV绝缘 1双</t>
  </si>
  <si>
    <t>3483246</t>
  </si>
  <si>
    <t>PO250305000184</t>
  </si>
  <si>
    <t>6060030016</t>
  </si>
  <si>
    <t>反光衣 安全员反光背心，金地物业LOGO,100%聚脂纤维，2XL码</t>
  </si>
  <si>
    <t>消防安保/安全防护装备/反光衣</t>
  </si>
  <si>
    <t>广州为高服饰有限公司</t>
  </si>
  <si>
    <t>2025-03-05 13:08:08.0</t>
  </si>
  <si>
    <t>3491281</t>
  </si>
  <si>
    <t>PO250305000187</t>
  </si>
  <si>
    <t>3050040001</t>
  </si>
  <si>
    <t xml:space="preserve">商业秩序男长袖衬衣（安全内保） 暄暄 49%ZT49CXT2AI50S×50S+40D200G 白色 </t>
  </si>
  <si>
    <t>形象视觉/商业服装/商业秩序服装</t>
  </si>
  <si>
    <t>商业秩序男长袖衬衣（安全内保）</t>
  </si>
  <si>
    <t>深圳市暄暄服装有限公司</t>
  </si>
  <si>
    <t>3491282</t>
  </si>
  <si>
    <t>PO250305000185</t>
  </si>
  <si>
    <t>3489284</t>
  </si>
  <si>
    <t>3050040003</t>
  </si>
  <si>
    <t xml:space="preserve">商业秩序男夏装西裤（安全内保） 暄暄 70%D39.5%R0.5%PT320G 黑色 </t>
  </si>
  <si>
    <t>商业秩序男夏装西裤（安全内保）</t>
  </si>
  <si>
    <t>3491283</t>
  </si>
  <si>
    <t>PO250303000473</t>
  </si>
  <si>
    <t>AA2420383</t>
  </si>
  <si>
    <t>HYSTIC/海斯迪克 HK-539系列平板车手推车 201不锈钢 台面尺寸900×600mm 载重400kg 1台</t>
  </si>
  <si>
    <t>3479840</t>
  </si>
  <si>
    <t>AA4684623</t>
  </si>
  <si>
    <t>DELI/得力 EVA泡棉双面胶带 30412 24mm×5yd 白色 12卷 1盒</t>
  </si>
  <si>
    <t>工程物资/五金辅料/泡沫胶</t>
  </si>
  <si>
    <t>3479839</t>
  </si>
  <si>
    <t>AA4700899</t>
  </si>
  <si>
    <t>SHUNXUAN/舜选 耐磨劳保手套 N538 均码 12副 1包</t>
  </si>
  <si>
    <t>3479838</t>
  </si>
  <si>
    <t>PO250305000186</t>
  </si>
  <si>
    <t>6040030094</t>
  </si>
  <si>
    <t>对讲机公网年度服务费 海能达 按年/台计价 适用机型PNC360</t>
  </si>
  <si>
    <t>消防安保/安防通讯/对讲机辅件</t>
  </si>
  <si>
    <t>对讲机公网年度服务费</t>
  </si>
  <si>
    <t>深圳市信腾通讯设备有限公司</t>
  </si>
  <si>
    <t>3489285</t>
  </si>
  <si>
    <t>PO250305000183</t>
  </si>
  <si>
    <t>6020050083</t>
  </si>
  <si>
    <t>灭火器箱 援邦 干粉灭火器箱 5KGx2，厚0.6MM 铁皮</t>
  </si>
  <si>
    <t>消防安保/消防器材/灭火器箱</t>
  </si>
  <si>
    <t>3491280</t>
  </si>
  <si>
    <t>PO250304000188</t>
  </si>
  <si>
    <t>3050030008</t>
  </si>
  <si>
    <t xml:space="preserve">商业管家女长袖衬衣（前台接待） 暄暄 60%T20%TS20%D100S/2×100S/2 白色 </t>
  </si>
  <si>
    <t>形象视觉/商业服装/商业管家服装</t>
  </si>
  <si>
    <t>商业管家女长袖衬衣（前台接待）</t>
  </si>
  <si>
    <t>2025-03-04 11:29:07.0</t>
  </si>
  <si>
    <t>3488296</t>
  </si>
  <si>
    <t>PO250226000309</t>
  </si>
  <si>
    <t>2025-02-26 18:05:56.0</t>
  </si>
  <si>
    <t>3484525</t>
  </si>
  <si>
    <t>4080050692</t>
  </si>
  <si>
    <t>垃圾袋 思达睿 平口袋 100CMx120CM，50只/包，双层：3丝，克重：30g/个 绿色</t>
  </si>
  <si>
    <t>3484533</t>
  </si>
  <si>
    <t>3484527</t>
  </si>
  <si>
    <t>PO250226000310</t>
  </si>
  <si>
    <t>4070010120</t>
  </si>
  <si>
    <t>擦手纸 清风 B913A1C 1层，225MMx230MM，200张/包，20包/箱 原木纯品擦手纸，一箱装</t>
  </si>
  <si>
    <t>3484538</t>
  </si>
  <si>
    <t>4080210257</t>
  </si>
  <si>
    <t>洁厕灵 威猛先生 约500ML/瓶 小瓶装</t>
  </si>
  <si>
    <t>3484528</t>
  </si>
  <si>
    <t>4080210048</t>
  </si>
  <si>
    <t>起蜡水 超宝 DFF013 3.8L/瓶 快速蜡面清洁除渍剂，地面底蜡清洗剂</t>
  </si>
  <si>
    <t>起蜡水</t>
  </si>
  <si>
    <t>3484530</t>
  </si>
  <si>
    <t>4080050694</t>
  </si>
  <si>
    <t>垃圾袋 思达睿 平口袋 100CMx120CM，50只/包，双层：3丝，克重：30g/个 蓝色</t>
  </si>
  <si>
    <t>3484534</t>
  </si>
  <si>
    <t>4080090025</t>
  </si>
  <si>
    <t>钢丝棉垫 超宝 0B 百亮金属抛光，纯钢丝材质</t>
  </si>
  <si>
    <t>3484536</t>
  </si>
  <si>
    <t>4030360002</t>
  </si>
  <si>
    <t>马桶刷 思达睿 厕刷连座 44CM加长手柄 白色</t>
  </si>
  <si>
    <t>清洁物资类/清洁工具/马桶刷</t>
  </si>
  <si>
    <t>马桶刷</t>
  </si>
  <si>
    <t>3484524</t>
  </si>
  <si>
    <t>3484531</t>
  </si>
  <si>
    <t>4080210147</t>
  </si>
  <si>
    <t>纯碱/烧碱 SUNDER 25KG/袋 工业级，产品含量：99%以上，杂质少</t>
  </si>
  <si>
    <t>纯碱/烧碱</t>
  </si>
  <si>
    <t>3484526</t>
  </si>
  <si>
    <t>4070030098</t>
  </si>
  <si>
    <t>大盘纸 清风 BJ10AVD 2层，180MMx134MM，1030段/卷，12卷/箱 中心抽珍宝卷纸，一箱装</t>
  </si>
  <si>
    <t>3484537</t>
  </si>
  <si>
    <t>4080210007</t>
  </si>
  <si>
    <t>洗洁精 立白 1.5KG 果蔬清洗，餐洗净，洗洁精，快速去油不伤手</t>
  </si>
  <si>
    <t>洗洁精</t>
  </si>
  <si>
    <t>3484535</t>
  </si>
  <si>
    <t>2020010491</t>
  </si>
  <si>
    <t>毛巾 忆家馨 约40CMx40CM，10条/组 蓝色</t>
  </si>
  <si>
    <t>家居生活/日杂生活/个人护理</t>
  </si>
  <si>
    <t>毛巾</t>
  </si>
  <si>
    <t>3484529</t>
  </si>
  <si>
    <t>3484532</t>
  </si>
  <si>
    <t>PO250226000311</t>
  </si>
  <si>
    <t>5040062124</t>
  </si>
  <si>
    <t>绿植 玉龙草 高40CM 不含盆</t>
  </si>
  <si>
    <t>绿化类/草本花卉/绿植/盆栽/摆株</t>
  </si>
  <si>
    <t>绿植</t>
  </si>
  <si>
    <t>深圳市万江春园绿化有限公司</t>
  </si>
  <si>
    <t>3476835</t>
  </si>
  <si>
    <t>PO250218000055</t>
  </si>
  <si>
    <t>FV7592</t>
  </si>
  <si>
    <t>DELI/得力 充电翻页激光笔 2801G 绿光 白色外壳 1支</t>
  </si>
  <si>
    <t>2025-02-21 12:13:37.0</t>
  </si>
  <si>
    <t>3468945</t>
  </si>
  <si>
    <t>PO250217000290</t>
  </si>
  <si>
    <t>6080030071</t>
  </si>
  <si>
    <t>车位锁 国产 遥控车位地锁（锂电池续航） 长44CMx宽39CM，升起高度39CM 加厚防撞</t>
  </si>
  <si>
    <t>消防安保/道路设施/车位锁</t>
  </si>
  <si>
    <t>深圳市致远交通设施有限公司</t>
  </si>
  <si>
    <t>2025-02-17 18:20:01.0</t>
  </si>
  <si>
    <t>3471182</t>
  </si>
  <si>
    <t>PO250123000024</t>
  </si>
  <si>
    <t>9050090040</t>
  </si>
  <si>
    <t xml:space="preserve">招聘服务 BOSS直聘 VIP账号 按个计价 </t>
  </si>
  <si>
    <t>服务类/其他服务类/招聘服务</t>
  </si>
  <si>
    <t>招聘服务</t>
  </si>
  <si>
    <t>北京华品博睿网络技术有限公司</t>
  </si>
  <si>
    <t>2025-01-23 10:50:50.0</t>
  </si>
  <si>
    <t>3463360</t>
  </si>
  <si>
    <t>PO250228000186</t>
  </si>
  <si>
    <t>2025-01-21 15:59:24.0</t>
  </si>
  <si>
    <t>3485621</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</si>
  <si>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</si>
  <si>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</si>
  <si>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</si>
  <si>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</si>
  <si>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</si>
  <si>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</si>
  <si>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</si>
  <si>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</si>
  <si>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</si>
  <si>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</si>
  <si>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</si>
  <si>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</si>
  <si>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</si>
  <si>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</si>
  <si>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</si>
  <si>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</si>
  <si>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</si>
  <si>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</si>
  <si>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</si>
  <si>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</si>
  <si>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</si>
  <si>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</si>
  <si>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</si>
  <si>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</si>
  <si>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</si>
  <si>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</si>
  <si>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</si>
  <si>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</si>
  <si>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</si>
  <si>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</si>
  <si>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</si>
  <si>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</si>
  <si>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</si>
  <si>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</si>
  <si>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</si>
  <si>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</si>
  <si>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</si>
  <si>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</si>
  <si>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</si>
  <si>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</si>
  <si>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</si>
  <si>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</si>
  <si>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</si>
  <si>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</si>
  <si>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</si>
  <si>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</si>
  <si>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</si>
  <si>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</si>
  <si>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</si>
  <si>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</si>
  <si>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</si>
  <si>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</si>
  <si>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</si>
  <si>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</si>
  <si>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</si>
  <si>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</si>
  <si>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</si>
  <si>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</si>
  <si>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</si>
  <si>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</si>
  <si>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</si>
  <si>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</si>
  <si>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</si>
  <si>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</si>
  <si>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</si>
  <si>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</si>
  <si>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</si>
  <si>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</si>
  <si>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</si>
  <si>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</si>
  <si>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</si>
  <si>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</si>
  <si>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</si>
  <si>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</si>
  <si>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</si>
  <si>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</si>
  <si>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</si>
  <si>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__source_file__</t>
  </si>
  <si>
    <t>__sheet__</t>
  </si>
  <si>
    <t>FK250825000811</t>
  </si>
  <si>
    <t>已审核</t>
  </si>
  <si>
    <t>FK-WY.FW.01.10.02-20250826-000224</t>
  </si>
  <si>
    <t>2025-08-25</t>
  </si>
  <si>
    <t>41050167283400000866</t>
  </si>
  <si>
    <t>中国建设银行郑州花园北路支行</t>
  </si>
  <si>
    <t>金采易购</t>
  </si>
  <si>
    <t>关于深圳金地中心2025年8月三季度安全部物资付款申请（鑫胜隆）</t>
  </si>
  <si>
    <t>业财用户</t>
  </si>
  <si>
    <t>2025-08-26</t>
  </si>
  <si>
    <t>采购付款</t>
  </si>
  <si>
    <t>主动付款</t>
  </si>
  <si>
    <t>物料消耗.物料消耗</t>
  </si>
  <si>
    <t>XHWZ-Z-2025-00072</t>
  </si>
  <si>
    <t>其他付款</t>
  </si>
  <si>
    <t>CF250822000223</t>
  </si>
  <si>
    <t>AP-202508-0096155</t>
  </si>
  <si>
    <t>深圳市金地物业服务有限公司-资金账套</t>
  </si>
  <si>
    <t>1-8月报销单(无重复版).xlsx</t>
  </si>
  <si>
    <t>列表数据</t>
  </si>
  <si>
    <t>FK250825000794</t>
  </si>
  <si>
    <t>FK-WY.FW.01.10.02-20250826-000225</t>
  </si>
  <si>
    <t>1001249809024856192</t>
  </si>
  <si>
    <t>中国工商银行股份有限公司上海市平凉支行</t>
  </si>
  <si>
    <t>关于深圳金地中心2025年8月三季度环境部物资付款申请（艾丝薇）</t>
  </si>
  <si>
    <t>清洁耗材</t>
  </si>
  <si>
    <t>XHWZ-Z-2024-0076</t>
  </si>
  <si>
    <t>CF250822000375</t>
  </si>
  <si>
    <t>AP-202508-0096158</t>
  </si>
  <si>
    <t>日常报销单</t>
  </si>
  <si>
    <t>FYBX-WY.FW.01.10.02-20250813-000020</t>
  </si>
  <si>
    <t>FK-WY.FW.01.10.02-20250825-000222</t>
  </si>
  <si>
    <t>6214830059643105</t>
  </si>
  <si>
    <t>招商银行深圳布吉支行</t>
  </si>
  <si>
    <t>金地中心-000020</t>
  </si>
  <si>
    <t>费用</t>
  </si>
  <si>
    <t>未生成</t>
  </si>
  <si>
    <t>费用报销</t>
  </si>
  <si>
    <t>办公事务.办公费</t>
  </si>
  <si>
    <t>职员</t>
  </si>
  <si>
    <t>FK250822000114</t>
  </si>
  <si>
    <t>FK-WY.FW.01.10.02-20250825-000223</t>
  </si>
  <si>
    <t>2025-08-22</t>
  </si>
  <si>
    <t>337080100100091688</t>
  </si>
  <si>
    <t>兴业银行股份有限公司深圳中心区支行</t>
  </si>
  <si>
    <t>关于深圳金地中心2025年8月三季度环境物资付款申请（百邑）</t>
  </si>
  <si>
    <t>清洁纸品</t>
  </si>
  <si>
    <t>XHWZ-Z-2025-00008</t>
  </si>
  <si>
    <t>CF250820000322</t>
  </si>
  <si>
    <t>AP-202508-0095120</t>
  </si>
  <si>
    <t>TK20250714926039</t>
  </si>
  <si>
    <t>FK-WY.FW.01.10.02-20250821-000188</t>
  </si>
  <si>
    <t>深圳满地顾问有限公司</t>
  </si>
  <si>
    <t>已付款</t>
  </si>
  <si>
    <t>2025-08-21</t>
  </si>
  <si>
    <t>个人客户</t>
  </si>
  <si>
    <t>755971386410001</t>
  </si>
  <si>
    <t>招商银行股份有限公司深圳中心区支行</t>
  </si>
  <si>
    <t>SIP</t>
  </si>
  <si>
    <t>EAS处理中</t>
  </si>
  <si>
    <t>WY.FW.01.10.02-202508-0143</t>
  </si>
  <si>
    <t>0094</t>
  </si>
  <si>
    <t>退销售回款</t>
  </si>
  <si>
    <t>转 WY.FW.01.10.02-202508-0143</t>
  </si>
  <si>
    <t>JT-其他押金</t>
  </si>
  <si>
    <t>保证金及押金.物业类押金</t>
  </si>
  <si>
    <t>财务应收单</t>
  </si>
  <si>
    <t>客户</t>
  </si>
  <si>
    <t>2025年8期</t>
  </si>
  <si>
    <t>退应收</t>
  </si>
  <si>
    <t>FK250818000707</t>
  </si>
  <si>
    <t>FK-WY.FW.01.10.02-20250825-000220</t>
  </si>
  <si>
    <t>450766344103</t>
  </si>
  <si>
    <t>中国银行上海市张江支行</t>
  </si>
  <si>
    <t>关于深圳金地中心2025年8月三季度工程物资付款申请（震坤行）</t>
  </si>
  <si>
    <t>ZB20210901JCWZ02</t>
  </si>
  <si>
    <t>CF250815000242</t>
  </si>
  <si>
    <t>AP-202508-0093209</t>
  </si>
  <si>
    <t>FYBX-WY.FW.01.10.02-20250807-000019</t>
  </si>
  <si>
    <t>FK-WY.FW.01.10.02-20250818-000217</t>
  </si>
  <si>
    <t>报销维护客户开业花篮费用</t>
  </si>
  <si>
    <t>对公报销单</t>
  </si>
  <si>
    <t>DGBX-250813-0061967</t>
  </si>
  <si>
    <t>FK-WY.FW.01.10.02-20250818-000216</t>
  </si>
  <si>
    <t>虚拟供应商</t>
  </si>
  <si>
    <t>默认供应商</t>
  </si>
  <si>
    <t>12222222222</t>
  </si>
  <si>
    <t>中国银行股份有限公司呼和浩特市中山东路支行</t>
  </si>
  <si>
    <t>银行托收</t>
  </si>
  <si>
    <t>金地中心+0061959</t>
  </si>
  <si>
    <t>办公事务.通讯费</t>
  </si>
  <si>
    <t>深圳市金地物业服务有限公司（深圳本部）</t>
  </si>
  <si>
    <t>FK250815000715</t>
  </si>
  <si>
    <t>FK-WY.FW.01.10.02-20250825-000221</t>
  </si>
  <si>
    <t>2025-08-15</t>
  </si>
  <si>
    <t>813082777410001</t>
  </si>
  <si>
    <t>招商银行股份有限公司深圳南山科创支行</t>
  </si>
  <si>
    <t>关于深圳区域公司非住一片区深圳金地中心项目2025年7月5日生活水箱二次供水清洗服务费付款申请</t>
  </si>
  <si>
    <t>外包服务费.设备设施维保外包</t>
  </si>
  <si>
    <t>CF250815000251</t>
  </si>
  <si>
    <t>AP-202508-0092351</t>
  </si>
  <si>
    <t>FK250815000326</t>
  </si>
  <si>
    <t>FK-WY.FW.01.10.02-20250820-000219</t>
  </si>
  <si>
    <t>4000026609202623943</t>
  </si>
  <si>
    <t>中国工商银行股份有限公司深圳龙华支行</t>
  </si>
  <si>
    <t>关于深圳区域公司非住一片区深圳金地中心项目1#空调主机水流压力开关更换的付款申请</t>
  </si>
  <si>
    <t>2025-08-20</t>
  </si>
  <si>
    <t>CF250815000170</t>
  </si>
  <si>
    <t>AP-202508-0092292</t>
  </si>
  <si>
    <t>TK20250812684763</t>
  </si>
  <si>
    <t>FK-WY.FW.01.10.02-20250814-000214</t>
  </si>
  <si>
    <t>即刻办工（深圳）科技有限公司</t>
  </si>
  <si>
    <t>2025-08-14</t>
  </si>
  <si>
    <t>79230078801500000921</t>
  </si>
  <si>
    <t>上海浦东发展银行股份有限公司深圳望海支行</t>
  </si>
  <si>
    <t>JT-装修押金</t>
  </si>
  <si>
    <t>AR-250627-14478412</t>
  </si>
  <si>
    <t>TK20250812599925</t>
  </si>
  <si>
    <t>FK-WY.FW.01.10.02-20250814-000213</t>
  </si>
  <si>
    <t>胡元军</t>
  </si>
  <si>
    <t>6013822000571098774</t>
  </si>
  <si>
    <t>中国银行股份有限公司深圳长城支行</t>
  </si>
  <si>
    <t>JT-证件类押金</t>
  </si>
  <si>
    <t>AR-250630-14650892</t>
  </si>
  <si>
    <t>FK250813000410</t>
  </si>
  <si>
    <t>FK-WY.FW.01.10.02-20250815-000215</t>
  </si>
  <si>
    <t>2025-08-13</t>
  </si>
  <si>
    <t>813180125510001</t>
  </si>
  <si>
    <t>招商银行股份有限公司深圳总行大厦营业部</t>
  </si>
  <si>
    <t>关于深圳区域公司非住一片区深圳金地中心项目2025年下半年化粪池清掏付款申请</t>
  </si>
  <si>
    <t>外包服务费.保洁外包</t>
  </si>
  <si>
    <t>CF250812000599</t>
  </si>
  <si>
    <t>AP-202508-0091208</t>
  </si>
  <si>
    <t>DGBX-250812-0061428</t>
  </si>
  <si>
    <t>FK-WY.FW.01.10.02-20250813-000207</t>
  </si>
  <si>
    <t>广州民企人力资源有限公司</t>
  </si>
  <si>
    <t>82210078801700001763</t>
  </si>
  <si>
    <t>上海浦东发展银行股份有限公司广州开发区支行</t>
  </si>
  <si>
    <t>深圳金地中心2025年7月保洁劳务派遣的付款申请</t>
  </si>
  <si>
    <t>2025-08-27</t>
  </si>
  <si>
    <t>WY.FW.01.10.02-202509-0002</t>
  </si>
  <si>
    <t>WY.FW.01.10.02-900281</t>
  </si>
  <si>
    <t>转 WY.FW.01.10.02-202509-0002</t>
  </si>
  <si>
    <t>劳务派遣.保洁人员劳务派遣</t>
  </si>
  <si>
    <t>2025年9期</t>
  </si>
  <si>
    <t>FK250810000097</t>
  </si>
  <si>
    <t>FK-WY.FW.01.10.02-20250814-000211</t>
  </si>
  <si>
    <t>2025-08-10</t>
  </si>
  <si>
    <t>深圳区域公司非住一片区深圳金地中心2025年7月采购常规物资付款申请（艾丝薇）</t>
  </si>
  <si>
    <t>CF250730000135</t>
  </si>
  <si>
    <t>AP-202508-0089745</t>
  </si>
  <si>
    <t>FK250810000050</t>
  </si>
  <si>
    <t>FK-WY.FW.01.10.02-20250818-000218</t>
  </si>
  <si>
    <t>000042451565</t>
  </si>
  <si>
    <t>深圳农村商业银行股份有限公司胜龙支行</t>
  </si>
  <si>
    <t>深圳区域公司非住一片区深圳金地中心2025年7月采购安全标识付款申请</t>
  </si>
  <si>
    <t>XHWZ-Z-2023-0106-XL</t>
  </si>
  <si>
    <t>CF250807000480</t>
  </si>
  <si>
    <t>AP-202508-0089721</t>
  </si>
  <si>
    <t>FK250808000699</t>
  </si>
  <si>
    <t>FK-WY.FW.01.10.02-20250814-000210</t>
  </si>
  <si>
    <t>2025-08-08</t>
  </si>
  <si>
    <t>813181446310001</t>
  </si>
  <si>
    <t>关于深圳金地中心2025年7月生活垃圾付款申请</t>
  </si>
  <si>
    <t>外包服务费.生活垃圾清运外包</t>
  </si>
  <si>
    <t>CF250808000319</t>
  </si>
  <si>
    <t>AP-202508-0089469</t>
  </si>
  <si>
    <t>FK250808000589</t>
  </si>
  <si>
    <t>FK-WY.FW.01.10.02-20250814-000209</t>
  </si>
  <si>
    <t>11014712015002</t>
  </si>
  <si>
    <t>平安银行深圳水贝珠宝支行</t>
  </si>
  <si>
    <t>关于深圳金地中心7月消杀付款申请</t>
  </si>
  <si>
    <t>外包服务费.消杀外包</t>
  </si>
  <si>
    <t>CF250808000266</t>
  </si>
  <si>
    <t>AP-202508-0089432</t>
  </si>
  <si>
    <t>FK250808000211</t>
  </si>
  <si>
    <t>FK-WY.FW.01.10.02-20250814-000212</t>
  </si>
  <si>
    <t xml:space="preserve">深圳市心蕊园艺有限公司   </t>
  </si>
  <si>
    <t>4000028219200284203</t>
  </si>
  <si>
    <t>中国工商银行深圳梅林一村支行</t>
  </si>
  <si>
    <t>关于深圳金地中心2025年7月22楼中国中铁租摆付款申请</t>
  </si>
  <si>
    <t>绿植租摆/养护</t>
  </si>
  <si>
    <t>外包服务费.绿化外包</t>
  </si>
  <si>
    <t>CF250808000104</t>
  </si>
  <si>
    <t>AP-202508-0089248</t>
  </si>
  <si>
    <t>FK250808000137</t>
  </si>
  <si>
    <t>FK-WY.FW.01.10.02-20250814-000208</t>
  </si>
  <si>
    <t>关于深圳金地中心2025年7月租摆付款申请</t>
  </si>
  <si>
    <t>CF250808000070</t>
  </si>
  <si>
    <t>AP-202508-0089217</t>
  </si>
  <si>
    <t>FYBX-WY.FW.01.10.02-20250804-000018</t>
  </si>
  <si>
    <t>FK-WY.FW.01.10.02-20250808-000206</t>
  </si>
  <si>
    <t>6214830701448762</t>
  </si>
  <si>
    <t>招商银行深圳龙华支行</t>
  </si>
  <si>
    <t>金地中心2025年第一、二季度交通费报销</t>
  </si>
  <si>
    <t>雷程霞</t>
  </si>
  <si>
    <t>WY.FW.01.10.02-202508-0129</t>
  </si>
  <si>
    <t>0084</t>
  </si>
  <si>
    <t>转 WY.FW.01.10.02-202508-0129</t>
  </si>
  <si>
    <t>业务活动.市内交通费</t>
  </si>
  <si>
    <t>DGBX-250729-0057727</t>
  </si>
  <si>
    <t>FK-WY.FW.01.10.02-20250808-000205</t>
  </si>
  <si>
    <t>用于7月水费银行托收扣款</t>
  </si>
  <si>
    <t>2025-08-19</t>
  </si>
  <si>
    <t>WY.FW.01.10.02-202508-0137</t>
  </si>
  <si>
    <t>0081</t>
  </si>
  <si>
    <t>转 WY.FW.01.10.02-202508-0137</t>
  </si>
  <si>
    <t>项目能耗.项目水费</t>
  </si>
  <si>
    <t>TK20250805925544</t>
  </si>
  <si>
    <t>FK-WY.FW.01.10.02-20250807-000203</t>
  </si>
  <si>
    <t>深圳淳臻视界投资合伙企业（有限合伙）</t>
  </si>
  <si>
    <t>2025-08-07</t>
  </si>
  <si>
    <t>755935108310802</t>
  </si>
  <si>
    <t>招商银行深圳上步支行</t>
  </si>
  <si>
    <t>WY.FW.01.10.02-202509-0003</t>
  </si>
  <si>
    <t>WY.FW.01.10.02-900283</t>
  </si>
  <si>
    <t>转 WY.FW.01.10.02-202509-0003</t>
  </si>
  <si>
    <t>DGBX-250728-0057590</t>
  </si>
  <si>
    <t>FK-WY.FW.01.10.02-20250804-000202</t>
  </si>
  <si>
    <t>2025-08-04</t>
  </si>
  <si>
    <t>用于6月份实际用电费银行托收扣款</t>
  </si>
  <si>
    <t>WY.FW.01.10.02-202508-0136</t>
  </si>
  <si>
    <t>0083</t>
  </si>
  <si>
    <t>转 WY.FW.01.10.02-202508-0136</t>
  </si>
  <si>
    <t>项目能耗.项目电费</t>
  </si>
  <si>
    <t>FYBX-WY.FW.01.10.02-20250722-000016</t>
  </si>
  <si>
    <t>FK-WY.FW.01.10.02-20250804-000200</t>
  </si>
  <si>
    <t>第一、二季度快递费</t>
  </si>
  <si>
    <t>WY.FW.01.10.02-202508-0116</t>
  </si>
  <si>
    <t>0062</t>
  </si>
  <si>
    <t>转 WY.FW.01.10.02-202508-0116</t>
  </si>
  <si>
    <t>FK250729000748</t>
  </si>
  <si>
    <t>FK-WY.FW.01.10.02-20250807-000204</t>
  </si>
  <si>
    <t>2025-07-29</t>
  </si>
  <si>
    <t>非住一片区深圳金地中心2025年7月采购工程类交换机等物资付款申请</t>
  </si>
  <si>
    <t>CF250723000581</t>
  </si>
  <si>
    <t>AP-202507-0085615</t>
  </si>
  <si>
    <t>FK250724000483</t>
  </si>
  <si>
    <t>FK-WY.FW.01.10.02-20250804-000201</t>
  </si>
  <si>
    <t>2025-07-24</t>
  </si>
  <si>
    <t>1815014170006333</t>
  </si>
  <si>
    <t>中国民生银行股份有限公司深圳宝安中心区支行</t>
  </si>
  <si>
    <t>关于深圳区域公司非住一片区深圳金地中心项目2025年二季度干洗费付款</t>
  </si>
  <si>
    <t>外包服务费.其他外包费</t>
  </si>
  <si>
    <t>CF250714000790</t>
  </si>
  <si>
    <t>AP-202507-0083405</t>
  </si>
  <si>
    <t>FK250724000331</t>
  </si>
  <si>
    <t>FK-WY.FW.01.10.02-20250731-000199</t>
  </si>
  <si>
    <t>44001541714053002218</t>
  </si>
  <si>
    <t>中国建设银行股份有限公司增城新塘港口大道支行</t>
  </si>
  <si>
    <t>关于深圳金地中心7月三季度工程物资LED面板灯付款申请（鸿志机电）</t>
  </si>
  <si>
    <t>XHWZ-Z-2024-0232</t>
  </si>
  <si>
    <t>CF250723000414</t>
  </si>
  <si>
    <t>AP-202507-0083426</t>
  </si>
  <si>
    <t>DGBX-250721-0055793</t>
  </si>
  <si>
    <t>FK-WY.FW.01.10.02-20250724-000197</t>
  </si>
  <si>
    <t>彭琳</t>
  </si>
  <si>
    <t>6214867553720518</t>
  </si>
  <si>
    <t>招商银行股份有限公司深圳龙城支行</t>
  </si>
  <si>
    <t>2025年8-10月份宿舍房租费</t>
  </si>
  <si>
    <t>WY.FW.01.10.02-202508-0127</t>
  </si>
  <si>
    <t>0063</t>
  </si>
  <si>
    <t>转 WY.FW.01.10.02-202508-0127</t>
  </si>
  <si>
    <t>人工费用.宿舍费</t>
  </si>
  <si>
    <t>FWL-Z-2025-00286</t>
  </si>
  <si>
    <t>FK250723000604</t>
  </si>
  <si>
    <t>FK-WY.FW.01.10.02-20250731-000198</t>
  </si>
  <si>
    <t>2025-07-23</t>
  </si>
  <si>
    <t>11014596419008</t>
  </si>
  <si>
    <t>平安银行深圳罗岗支行</t>
  </si>
  <si>
    <t>深圳区域公司非住一片区深圳金地中心7月采购工程部腻子粉物资费用报销【弘佳诚】</t>
  </si>
  <si>
    <t>XHWZ-Z-2023-0160</t>
  </si>
  <si>
    <t>CF250723000280</t>
  </si>
  <si>
    <t>AP-202507-0082893</t>
  </si>
  <si>
    <t>TK20250717495111</t>
  </si>
  <si>
    <t>FK-WY.FW.01.10.02-20250721-000195</t>
  </si>
  <si>
    <t>青浪宇宙（深圳）文化传播有限公司</t>
  </si>
  <si>
    <t>2025-07-21</t>
  </si>
  <si>
    <t>15047144970095</t>
  </si>
  <si>
    <t>平安银行深圳时代金融支行</t>
  </si>
  <si>
    <t>WY.FW.01.10.02-202508-0126</t>
  </si>
  <si>
    <t>0060</t>
  </si>
  <si>
    <t>转 WY.FW.01.10.02-202508-0126</t>
  </si>
  <si>
    <t>AR-240321-03320364</t>
  </si>
  <si>
    <t>DGBX-250709-0052723</t>
  </si>
  <si>
    <t>FK-WY.FW.01.10.02-20250718-000194</t>
  </si>
  <si>
    <t>金地中心+0052715</t>
  </si>
  <si>
    <t>WY.FW.01.10.02-202508-0081</t>
  </si>
  <si>
    <t>0006</t>
  </si>
  <si>
    <t>转 WY.FW.01.10.02-202508-0081</t>
  </si>
  <si>
    <t>FK250717000670</t>
  </si>
  <si>
    <t>FK-WY.FW.01.10.02-20250721-000196</t>
  </si>
  <si>
    <t>000240014242</t>
  </si>
  <si>
    <t>深圳农村商业银行股份有限公司松元支行</t>
  </si>
  <si>
    <t>深圳区域公司非住一片区深圳金地中心6月采购非商城物资费用报销（报警器等）</t>
  </si>
  <si>
    <t>CF250712000065</t>
  </si>
  <si>
    <t>AP-202507-0079923</t>
  </si>
  <si>
    <t>TK20250714269507</t>
  </si>
  <si>
    <t>FK-WY.FW.01.10.02-20250716-000193</t>
  </si>
  <si>
    <t>易纬（深圳）装饰工程有限公司</t>
  </si>
  <si>
    <t>2025-07-16</t>
  </si>
  <si>
    <t>4000021209200818706</t>
  </si>
  <si>
    <t>中国工商银行股份有限公司深圳红围支行</t>
  </si>
  <si>
    <t>WY.FW.01.10.02-202508-0128</t>
  </si>
  <si>
    <t>0076</t>
  </si>
  <si>
    <t>转 WY.FW.01.10.02-202508-0128</t>
  </si>
  <si>
    <t>DGBX-250630-0049304</t>
  </si>
  <si>
    <t>FK-WY.FW.01.10.02-20250715-000189</t>
  </si>
  <si>
    <t>用于5月电费、6月水费银行托收扣款入账</t>
  </si>
  <si>
    <t>WY.FW.01.10.02-202508-0080</t>
  </si>
  <si>
    <t>0028</t>
  </si>
  <si>
    <t>转 WY.FW.01.10.02-202508-0080</t>
  </si>
  <si>
    <t>DGBX-250710-0053034</t>
  </si>
  <si>
    <t>FK-WY.FW.01.10.02-20250714-000185</t>
  </si>
  <si>
    <t>2025-07-14</t>
  </si>
  <si>
    <t>深圳金地中心2025年6月保洁劳务派遣的付款申请</t>
  </si>
  <si>
    <t>已过账</t>
  </si>
  <si>
    <t>WY.FW.01.10.02-202507-0133</t>
  </si>
  <si>
    <t>0124</t>
  </si>
  <si>
    <t>转 WY.FW.01.10.02-202507-0133</t>
  </si>
  <si>
    <t>2025年7期</t>
  </si>
  <si>
    <t>FK250710000865</t>
  </si>
  <si>
    <t>FK-WY.FW.01.10.02-20250715-000191</t>
  </si>
  <si>
    <t>2025-07-10</t>
  </si>
  <si>
    <t>443066175013004389035</t>
  </si>
  <si>
    <t>交通银行股份有限公司深圳彩田支行</t>
  </si>
  <si>
    <t>关于深圳区域公司非住一片区深圳金地中心2025年4-6月消防维保费付款申请</t>
  </si>
  <si>
    <t>外包服务费.消防维保外包</t>
  </si>
  <si>
    <t>CF250710000426</t>
  </si>
  <si>
    <t>AP-202507-0075969</t>
  </si>
  <si>
    <t>FK250710000792</t>
  </si>
  <si>
    <t>FK-WY.FW.01.10.02-20250715-000192</t>
  </si>
  <si>
    <t>4000027719200272657</t>
  </si>
  <si>
    <t>中国工商银行股份有限公司深圳深圳湾支行</t>
  </si>
  <si>
    <t>关于深圳区域公司深圳非住一片区深圳金地中心项目2025年4-6月电梯维保费付款申请</t>
  </si>
  <si>
    <t>外包服务费.电梯维保外包</t>
  </si>
  <si>
    <t>CF250710000212</t>
  </si>
  <si>
    <t>AP-202507-0075879</t>
  </si>
  <si>
    <t>FK250710000289</t>
  </si>
  <si>
    <t>FK-WY.FW.01.10.02-20250715-000190</t>
  </si>
  <si>
    <t>李开虎</t>
  </si>
  <si>
    <t>6214867808616099</t>
  </si>
  <si>
    <t>招商银行深圳分行莲花支行</t>
  </si>
  <si>
    <t>深圳区域公司非住一片区深圳金地中心2025年员工宿舍旧空调采购报销申请（个人垫付采买）</t>
  </si>
  <si>
    <t>WY.FW.01.10.02-202508-0118</t>
  </si>
  <si>
    <t>0058</t>
  </si>
  <si>
    <t>转 WY.FW.01.10.02-202508-0118</t>
  </si>
  <si>
    <t>虚拟/通用编码</t>
  </si>
  <si>
    <t>CF250710000159</t>
  </si>
  <si>
    <t>AP-202507-0075695</t>
  </si>
  <si>
    <t>FK250708000853</t>
  </si>
  <si>
    <t>FK-WY.FW.01.10.02-20250714-000186</t>
  </si>
  <si>
    <t>2025-07-08</t>
  </si>
  <si>
    <t>关于深圳金地中心2025年6月生活垃圾付款申请</t>
  </si>
  <si>
    <t>CF250708000371</t>
  </si>
  <si>
    <t>AP-202507-0074752</t>
  </si>
  <si>
    <t>FK250708000827</t>
  </si>
  <si>
    <t>FK-WY.FW.01.10.02-20250711-000184</t>
  </si>
  <si>
    <t>关于深圳金地中心2025年6月消杀付款申请</t>
  </si>
  <si>
    <t>2025-07-11</t>
  </si>
  <si>
    <t>WY.FW.01.10.02-202509-0010</t>
  </si>
  <si>
    <t>WY.FW.01.10.02-900276</t>
  </si>
  <si>
    <t>转 WY.FW.01.10.02-202509-0010</t>
  </si>
  <si>
    <t>CF250708000356</t>
  </si>
  <si>
    <t>AP-202507-0074743</t>
  </si>
  <si>
    <t>FK250708000808</t>
  </si>
  <si>
    <t>FK-WY.FW.01.10.02-20250714-000187</t>
  </si>
  <si>
    <t>44201533400052510423</t>
  </si>
  <si>
    <t>中国建设银行股份有限公司东海支行</t>
  </si>
  <si>
    <t>关于深圳金地中心2025年6月香薰付款申请</t>
  </si>
  <si>
    <t>WY.FW.01.10.02-202509-0011</t>
  </si>
  <si>
    <t>WY.FW.01.10.02-900277</t>
  </si>
  <si>
    <t>转 WY.FW.01.10.02-202509-0011</t>
  </si>
  <si>
    <t>CF250708000351</t>
  </si>
  <si>
    <t>AP-202507-0074736</t>
  </si>
  <si>
    <t>FK250708000769</t>
  </si>
  <si>
    <t>FK-WY.FW.01.10.02-20250710-000183</t>
  </si>
  <si>
    <t>关于深圳金地中心2025年6月22楼中国中铁租摆付款申请</t>
  </si>
  <si>
    <t>WY.FW.01.10.02-202509-0009</t>
  </si>
  <si>
    <t>WY.FW.01.10.02-900279</t>
  </si>
  <si>
    <t>转 WY.FW.01.10.02-202509-0009</t>
  </si>
  <si>
    <t>CF250708000345</t>
  </si>
  <si>
    <t>AP-202507-0074723</t>
  </si>
  <si>
    <t>FK250708000726</t>
  </si>
  <si>
    <t>FK-WY.FW.01.10.02-20250710-000182</t>
  </si>
  <si>
    <t>关于深圳金地中心2025年6月租摆付款申请</t>
  </si>
  <si>
    <t>WY.FW.01.10.02-202509-0008</t>
  </si>
  <si>
    <t>WY.FW.01.10.02-900278</t>
  </si>
  <si>
    <t>转 WY.FW.01.10.02-202509-0008</t>
  </si>
  <si>
    <t>CF250708000328</t>
  </si>
  <si>
    <t>AP-202507-0074704</t>
  </si>
  <si>
    <t>DGBX-250616-0045979</t>
  </si>
  <si>
    <t>FK-WY.FW.01.10.02-20250704-000181</t>
  </si>
  <si>
    <t>2025-07-04</t>
  </si>
  <si>
    <t>金地中心+0045973</t>
  </si>
  <si>
    <t>WY.FW.01.10.02-202507-0075</t>
  </si>
  <si>
    <t>0055</t>
  </si>
  <si>
    <t>转 WY.FW.01.10.02-202507-0075</t>
  </si>
  <si>
    <t>FK250630000297</t>
  </si>
  <si>
    <t>FK-WY.FW.01.10.02-20250703-000180</t>
  </si>
  <si>
    <t>4000020219200109208</t>
  </si>
  <si>
    <t>中国工商银行股份有限公司深圳蛇口支行</t>
  </si>
  <si>
    <t>深圳区域公司非住一片区深圳金地中心6月采购环境物资费用报销（坐垫纸）</t>
  </si>
  <si>
    <t>2025-07-03</t>
  </si>
  <si>
    <t>WY.FW.01.10.02-202507-0056</t>
  </si>
  <si>
    <t>0046</t>
  </si>
  <si>
    <t>转 WY.FW.01.10.02-202507-0056</t>
  </si>
  <si>
    <t>XHWZ-Z-2025-00016</t>
  </si>
  <si>
    <t>CF250616000151</t>
  </si>
  <si>
    <t>AP-202506-0071256</t>
  </si>
  <si>
    <t>FK250630000102</t>
  </si>
  <si>
    <t>FK-WY.FW.01.10.02-20250703-000179</t>
  </si>
  <si>
    <t>深圳区域公司非住一片区深圳金地中心6月采购环境及工程物资费用报销（垃圾袋等）</t>
  </si>
  <si>
    <t>WY.FW.01.10.02-202507-0066</t>
  </si>
  <si>
    <t>0049</t>
  </si>
  <si>
    <t>转 WY.FW.01.10.02-202507-0066</t>
  </si>
  <si>
    <t>CF250624000245</t>
  </si>
  <si>
    <t>AP-202506-0071128</t>
  </si>
  <si>
    <t>TK20250625591748</t>
  </si>
  <si>
    <t>FK-WY.FW.01.10.02-20250630-000178</t>
  </si>
  <si>
    <t>国泰君安期货有限公司深圳分公司</t>
  </si>
  <si>
    <t>44201501100052525531</t>
  </si>
  <si>
    <t>中国建设银行股份有限公司深圳市分行</t>
  </si>
  <si>
    <t>WY.FW.01.10.02-202507-0073</t>
  </si>
  <si>
    <t>0090</t>
  </si>
  <si>
    <t>转 WY.FW.01.10.02-202507-0073</t>
  </si>
  <si>
    <t>TK20250625371250</t>
  </si>
  <si>
    <t>FK-WY.FW.01.10.02-20250627-000174</t>
  </si>
  <si>
    <t>中宏人寿保险有限公司深圳分公司</t>
  </si>
  <si>
    <t>2025-06-27</t>
  </si>
  <si>
    <t>44201530300052529953</t>
  </si>
  <si>
    <t>中国建设银行股份有限公司深圳泰然支行</t>
  </si>
  <si>
    <t>WY.FW.01.10.02-202507-0072</t>
  </si>
  <si>
    <t>0088</t>
  </si>
  <si>
    <t>转 WY.FW.01.10.02-202507-0072</t>
  </si>
  <si>
    <t>FYBX-WY.FW.01.10.02-20250620-000015</t>
  </si>
  <si>
    <t>FK-WY.FW.01.10.02-20250625-000172</t>
  </si>
  <si>
    <t>陈思源</t>
  </si>
  <si>
    <t>2025-06-25</t>
  </si>
  <si>
    <t>6214830634099476</t>
  </si>
  <si>
    <t>招商银行深圳福华支行</t>
  </si>
  <si>
    <t>管家工作手机话费报销</t>
  </si>
  <si>
    <t>WY.FW.01.10.02-202507-0121</t>
  </si>
  <si>
    <t>0121</t>
  </si>
  <si>
    <t>转 WY.FW.01.10.02-202507-0121</t>
  </si>
  <si>
    <t>DGBX-250311-0018518</t>
  </si>
  <si>
    <t>FK-WY.FW.01.10.02-20250624-000165</t>
  </si>
  <si>
    <t>深圳拾分用心物业代理有限公司</t>
  </si>
  <si>
    <t>2025-06-24</t>
  </si>
  <si>
    <t>337130100100288883</t>
  </si>
  <si>
    <t>兴业银行股份有限公司深圳高新区支行</t>
  </si>
  <si>
    <t>深圳金地中心2025年3月女生宿舍费用</t>
  </si>
  <si>
    <t>WY.FW.01.10.02-202507-0027</t>
  </si>
  <si>
    <t>0036</t>
  </si>
  <si>
    <t>转 WY.FW.01.10.02-202507-0027</t>
  </si>
  <si>
    <t>FWL-Z-2024-0845</t>
  </si>
  <si>
    <t>FK250623000652</t>
  </si>
  <si>
    <t>FK-WY.FW.01.10.02-20250627-000177</t>
  </si>
  <si>
    <t>2025-06-23</t>
  </si>
  <si>
    <t>关于深圳区域公司深圳非住一片区深圳金地中心项目2025年3-5月中央空调人工费付款申请</t>
  </si>
  <si>
    <t>WY.FW.01.10.02-202507-0068</t>
  </si>
  <si>
    <t>0069</t>
  </si>
  <si>
    <t>转 WY.FW.01.10.02-202507-0068</t>
  </si>
  <si>
    <t>CF250623000502</t>
  </si>
  <si>
    <t>AP-202506-0068728</t>
  </si>
  <si>
    <t>FK250623000623</t>
  </si>
  <si>
    <t>FK-WY.FW.01.10.02-20250627-000175</t>
  </si>
  <si>
    <t>关于深圳区域公司深圳非住一片区深圳金地中心项目2025年3-5月中央空调材料费付款申请</t>
  </si>
  <si>
    <t>WY.FW.01.10.02-202507-0069</t>
  </si>
  <si>
    <t>0071</t>
  </si>
  <si>
    <t>转 WY.FW.01.10.02-202507-0069</t>
  </si>
  <si>
    <t>CF250623000497</t>
  </si>
  <si>
    <t>AP-202506-0068724</t>
  </si>
  <si>
    <t>FK250623000119</t>
  </si>
  <si>
    <t>FK-WY.FW.01.10.02-20250627-000176</t>
  </si>
  <si>
    <t>深圳区域公司非住一片区深圳金地中心项目2025年3-5月中央空调水质处理服务费的付款申请</t>
  </si>
  <si>
    <t>WY.FW.01.10.02-202507-0067</t>
  </si>
  <si>
    <t>0072</t>
  </si>
  <si>
    <t>转 WY.FW.01.10.02-202507-0067</t>
  </si>
  <si>
    <t>外包服务费.工程施工外包</t>
  </si>
  <si>
    <t>CF250620000369</t>
  </si>
  <si>
    <t>AP-202506-0068448</t>
  </si>
  <si>
    <t>DGBX-250616-0046008</t>
  </si>
  <si>
    <t>FK-WY.FW.01.10.02-20250619-000163</t>
  </si>
  <si>
    <t>深圳金地中心+0045917</t>
  </si>
  <si>
    <t>WY.FW.01.10.02-202507-0076</t>
  </si>
  <si>
    <t>0056</t>
  </si>
  <si>
    <t>转 WY.FW.01.10.02-202507-0076</t>
  </si>
  <si>
    <t>DGBX-250609-0043315</t>
  </si>
  <si>
    <t>FK-WY.FW.01.10.02-20250619-000162</t>
  </si>
  <si>
    <t>深圳金地中心+0043287</t>
  </si>
  <si>
    <t>WY.FW.01.10.02-202507-0074</t>
  </si>
  <si>
    <t>0057</t>
  </si>
  <si>
    <t>转 WY.FW.01.10.02-202507-0074</t>
  </si>
  <si>
    <t>FK250617000341</t>
  </si>
  <si>
    <t>FK-WY.FW.01.10.02-20250624-000166</t>
  </si>
  <si>
    <t>2025-06-17</t>
  </si>
  <si>
    <t>110120190010013071</t>
  </si>
  <si>
    <t>东莞农村商业银行股份有限公司南城支行</t>
  </si>
  <si>
    <t>深圳区域公司非住一片区深圳金地中心6月采购安全KT板物资费用报销【科驱】</t>
  </si>
  <si>
    <t>WY.FW.01.10.02-202507-0060</t>
  </si>
  <si>
    <t>0043</t>
  </si>
  <si>
    <t>转 WY.FW.01.10.02-202507-0060</t>
  </si>
  <si>
    <t>XHWZ-Z-2024-0138</t>
  </si>
  <si>
    <t>CF250616000230</t>
  </si>
  <si>
    <t>AP-202506-0066106</t>
  </si>
  <si>
    <t>FK250617000305</t>
  </si>
  <si>
    <t>FK-WY.FW.01.10.02-20250624-000167</t>
  </si>
  <si>
    <t>深圳区域公司非住一片区深圳金地中心5月非商城比价采购安全类烟感物资费用报销【弘佳诚】</t>
  </si>
  <si>
    <t>WY.FW.01.10.02-202507-0065</t>
  </si>
  <si>
    <t>0048</t>
  </si>
  <si>
    <t>转 WY.FW.01.10.02-202507-0065</t>
  </si>
  <si>
    <t>消防设施</t>
  </si>
  <si>
    <t>CF250616000231</t>
  </si>
  <si>
    <t>AP-202506-0066074</t>
  </si>
  <si>
    <t>FK250617000285</t>
  </si>
  <si>
    <t>FK-WY.FW.01.10.02-20250624-000171</t>
  </si>
  <si>
    <t>深圳区域公司非住一片区深圳金地中心6月采购环境纸巾类物资费用报销【百邑】</t>
  </si>
  <si>
    <t>WY.FW.01.10.02-202507-0051</t>
  </si>
  <si>
    <t>0045</t>
  </si>
  <si>
    <t>转 WY.FW.01.10.02-202507-0051</t>
  </si>
  <si>
    <t>CF250616000238</t>
  </si>
  <si>
    <t>AP-202506-0066057</t>
  </si>
  <si>
    <t>FK250617000238</t>
  </si>
  <si>
    <t>FK-WY.FW.01.10.02-20250624-000170</t>
  </si>
  <si>
    <t>41005300040014945</t>
  </si>
  <si>
    <t>中国农业银行深圳红岭北路支行</t>
  </si>
  <si>
    <t>深圳区域公司非住一片区深圳金地中心6月采购工程类物资电梯空调费用报销【鹏云】</t>
  </si>
  <si>
    <t>WY.FW.01.10.02-202507-0054</t>
  </si>
  <si>
    <t>0079</t>
  </si>
  <si>
    <t>转 WY.FW.01.10.02-202507-0054</t>
  </si>
  <si>
    <t>空调</t>
  </si>
  <si>
    <t>XHWZ-Z-2024-0077</t>
  </si>
  <si>
    <t>CF250616000347</t>
  </si>
  <si>
    <t>AP-202506-0066028</t>
  </si>
  <si>
    <t>FK250617000189</t>
  </si>
  <si>
    <t>FK-WY.FW.01.10.02-20250624-000168</t>
  </si>
  <si>
    <t>深圳区域公司非住一片区深圳金地中心6月采购工程灯管类物资费用报销【鸿志机电】</t>
  </si>
  <si>
    <t>WY.FW.01.10.02-202507-0064</t>
  </si>
  <si>
    <t>0052</t>
  </si>
  <si>
    <t>转 WY.FW.01.10.02-202507-0064</t>
  </si>
  <si>
    <t>CF250616000401</t>
  </si>
  <si>
    <t>AP-202506-0065986</t>
  </si>
  <si>
    <t>FK250617000162</t>
  </si>
  <si>
    <t>FK-WY.FW.01.10.02-20250624-000169</t>
  </si>
  <si>
    <t>747173222403</t>
  </si>
  <si>
    <t>中国银行股份有限公司深圳文锦广场支行</t>
  </si>
  <si>
    <t>深圳区域公司非住一片区深圳金地中心6月采购工程类物资摄像头费用报销【乐泽】</t>
  </si>
  <si>
    <t>WY.FW.01.10.02-202507-0052</t>
  </si>
  <si>
    <t>0054</t>
  </si>
  <si>
    <t>转 WY.FW.01.10.02-202507-0052</t>
  </si>
  <si>
    <t>安防设施</t>
  </si>
  <si>
    <t>XHWZ-Z-2023-0020</t>
  </si>
  <si>
    <t>CF250617000096</t>
  </si>
  <si>
    <t>AP-202506-0065966</t>
  </si>
  <si>
    <t>FK250616000213</t>
  </si>
  <si>
    <t>FK-WY.FW.01.10.02-20250625-000173</t>
  </si>
  <si>
    <t>2025-06-16</t>
  </si>
  <si>
    <t>3301041060003632258</t>
  </si>
  <si>
    <t>杭州银行股份有限公司杭州崇贤支行</t>
  </si>
  <si>
    <t>深圳区域公司非住一片区深圳金地中心6月采购安全类物资灭火器等费用报销【浙江援邦】</t>
  </si>
  <si>
    <t>WY.FW.01.10.02-202507-0061</t>
  </si>
  <si>
    <t>0050</t>
  </si>
  <si>
    <t>转 WY.FW.01.10.02-202507-0061</t>
  </si>
  <si>
    <t>ZB20230601JCWZ01</t>
  </si>
  <si>
    <t>CF250613000414</t>
  </si>
  <si>
    <t>AP-202506-0065238</t>
  </si>
  <si>
    <t>DGBX-250610-0044384</t>
  </si>
  <si>
    <t>FK-WY.FW.01.10.02-20250616-000161</t>
  </si>
  <si>
    <t>深圳金地中心2025年5月保洁劳务派遣的付款申请</t>
  </si>
  <si>
    <t>WY.FW.01.10.02-202506-0119</t>
  </si>
  <si>
    <t>0119</t>
  </si>
  <si>
    <t>转 WY.FW.01.10.02-202506-0119</t>
  </si>
  <si>
    <t>2025年6期</t>
  </si>
  <si>
    <t>FYBX-WY.FW.01.10.02-20250609-000014</t>
  </si>
  <si>
    <t>FK-WY.FW.01.10.02-20250612-000154</t>
  </si>
  <si>
    <t>2025-06-12</t>
  </si>
  <si>
    <t>深圳金地中心-000020</t>
  </si>
  <si>
    <t>WY.FW.01.10.02-202507-0016</t>
  </si>
  <si>
    <t>0037</t>
  </si>
  <si>
    <t>转 WY.FW.01.10.02-202507-0016</t>
  </si>
  <si>
    <t>业务活动.业务招待费</t>
  </si>
  <si>
    <t>TK20250606320691</t>
  </si>
  <si>
    <t>FK-WY.FW.01.10.02-20250611-000153</t>
  </si>
  <si>
    <t>2025-06-11</t>
  </si>
  <si>
    <t>443066027011801150126</t>
  </si>
  <si>
    <t>交通银行股份有限公司深圳上步支行</t>
  </si>
  <si>
    <t>WY.FW.01.10.02-202507-0071</t>
  </si>
  <si>
    <t>0089</t>
  </si>
  <si>
    <t>转 WY.FW.01.10.02-202507-0071</t>
  </si>
  <si>
    <t>FK250610000781</t>
  </si>
  <si>
    <t>FK-WY.FW.01.10.02-20250612-000159</t>
  </si>
  <si>
    <t>2025-06-10</t>
  </si>
  <si>
    <t>关于深圳金地中心2025年5月租摆付款申请</t>
  </si>
  <si>
    <t>WY.FW.01.10.02-202507-0132</t>
  </si>
  <si>
    <t>0113</t>
  </si>
  <si>
    <t>转 WY.FW.01.10.02-202507-0132</t>
  </si>
  <si>
    <t>CF250610000442</t>
  </si>
  <si>
    <t>AP-202506-0062863</t>
  </si>
  <si>
    <t>FK250609000587</t>
  </si>
  <si>
    <t>FK-WY.FW.01.10.02-20250612-000157</t>
  </si>
  <si>
    <t>2025-06-09</t>
  </si>
  <si>
    <t>关于深圳金地中心2025年5月香薰付款申请</t>
  </si>
  <si>
    <t>WY.FW.01.10.02-202507-0129</t>
  </si>
  <si>
    <t>0110</t>
  </si>
  <si>
    <t>转 WY.FW.01.10.02-202507-0129</t>
  </si>
  <si>
    <t>CF250606000473</t>
  </si>
  <si>
    <t>AP-202506-0062139</t>
  </si>
  <si>
    <t>FK250606001051</t>
  </si>
  <si>
    <t>FK-WY.FW.01.10.02-20250612-000156</t>
  </si>
  <si>
    <t>2025-06-06</t>
  </si>
  <si>
    <t>关于深圳金地中心2025年5月生活垃圾付款申请</t>
  </si>
  <si>
    <t>WY.FW.01.10.02-202507-0130</t>
  </si>
  <si>
    <t>0112</t>
  </si>
  <si>
    <t>转 WY.FW.01.10.02-202507-0130</t>
  </si>
  <si>
    <t>CF250606000417</t>
  </si>
  <si>
    <t>AP-202506-0061531</t>
  </si>
  <si>
    <t>FK250606000996</t>
  </si>
  <si>
    <t>FK-WY.FW.01.10.02-20250612-000155</t>
  </si>
  <si>
    <t>关于深圳金地中心2025年5月22楼中国中铁租摆付款申请</t>
  </si>
  <si>
    <t>WY.FW.01.10.02-202507-0127</t>
  </si>
  <si>
    <t>0109</t>
  </si>
  <si>
    <t>转 WY.FW.01.10.02-202507-0127</t>
  </si>
  <si>
    <t>CF250606000408</t>
  </si>
  <si>
    <t>AP-202506-0061497</t>
  </si>
  <si>
    <t>FK250606000803</t>
  </si>
  <si>
    <t>FK-WY.FW.01.10.02-20250615-000160</t>
  </si>
  <si>
    <t>关于深圳区域公司深圳非住一片区深圳金地中心项目2024年12月-2025年2月中央空调材料费付款申请</t>
  </si>
  <si>
    <t>WY.FW.01.10.02-202507-0131</t>
  </si>
  <si>
    <t>0108</t>
  </si>
  <si>
    <t>转 WY.FW.01.10.02-202507-0131</t>
  </si>
  <si>
    <t>CF250528000331</t>
  </si>
  <si>
    <t>AP-202506-0061430</t>
  </si>
  <si>
    <t>FK250605000583</t>
  </si>
  <si>
    <t>FK-WY.FW.01.10.02-20250612-000158</t>
  </si>
  <si>
    <t>关于深圳金地中心2025年5月消杀付款申请</t>
  </si>
  <si>
    <t>WY.FW.01.10.02-202507-0128</t>
  </si>
  <si>
    <t>0111</t>
  </si>
  <si>
    <t>转 WY.FW.01.10.02-202507-0128</t>
  </si>
  <si>
    <t>CF250605000180</t>
  </si>
  <si>
    <t>AP-202506-0060762</t>
  </si>
  <si>
    <t>FK250529000572</t>
  </si>
  <si>
    <t>FK-WY.FW.01.10.02-20250604-000151</t>
  </si>
  <si>
    <t>2025-05-29</t>
  </si>
  <si>
    <t>关于深圳区域公司非住一片区深圳金地中心项目P1观光电梯钢丝绳更换的付款申请</t>
  </si>
  <si>
    <t>WY.FW.01.10.02-202507-0063</t>
  </si>
  <si>
    <t>0078</t>
  </si>
  <si>
    <t>转 WY.FW.01.10.02-202507-0063</t>
  </si>
  <si>
    <t>CF250529000310</t>
  </si>
  <si>
    <t>AP-202505-0058790</t>
  </si>
  <si>
    <t>FK250529000501</t>
  </si>
  <si>
    <t>FK-WY.FW.01.10.02-20250603-000150</t>
  </si>
  <si>
    <t>4000027209200472788</t>
  </si>
  <si>
    <t>中国工商银行股份有限公司深圳高新园南区支行</t>
  </si>
  <si>
    <t>关于深圳区域公司非住一片区深圳金地中心项目13楼玻璃幕墙维修的付款申请</t>
  </si>
  <si>
    <t>WY.FW.01.10.02-202507-0057</t>
  </si>
  <si>
    <t>0068</t>
  </si>
  <si>
    <t>转 WY.FW.01.10.02-202507-0057</t>
  </si>
  <si>
    <t>CF250528000318</t>
  </si>
  <si>
    <t>AP-202505-0058754</t>
  </si>
  <si>
    <t>FK250529000098</t>
  </si>
  <si>
    <t>FK-WY.FW.01.10.02-20250603-000149</t>
  </si>
  <si>
    <t>关于深圳区域公司深圳非住一片区深圳金地中心项目2024年12月-2025年2月中央空调人工费付款申请</t>
  </si>
  <si>
    <t>WY.FW.01.10.02-202507-0070</t>
  </si>
  <si>
    <t>0070</t>
  </si>
  <si>
    <t>转 WY.FW.01.10.02-202507-0070</t>
  </si>
  <si>
    <t>CF250528000351</t>
  </si>
  <si>
    <t>AP-202505-0058396</t>
  </si>
  <si>
    <t>TK20250526958742</t>
  </si>
  <si>
    <t>FK-WY.FW.01.10.02-20250527-000143</t>
  </si>
  <si>
    <t>深圳市旭哺投资有限公司</t>
  </si>
  <si>
    <t>2025-05-27</t>
  </si>
  <si>
    <t>10860000000338755</t>
  </si>
  <si>
    <t>华夏银行股份有限公司深圳分行高新支行</t>
  </si>
  <si>
    <t>2025-06-13</t>
  </si>
  <si>
    <t>WY.FW.01.10.02-202506-0085</t>
  </si>
  <si>
    <t>0026</t>
  </si>
  <si>
    <t>转 WY.FW.01.10.02-202506-0085</t>
  </si>
  <si>
    <t>AR-250325-06668833</t>
  </si>
  <si>
    <t>FK250526000484</t>
  </si>
  <si>
    <t>FK-WY.FW.01.10.02-20250527-000144</t>
  </si>
  <si>
    <t>2025-05-26</t>
  </si>
  <si>
    <t>11003935745801</t>
  </si>
  <si>
    <t>平安银行深圳宝安支行</t>
  </si>
  <si>
    <t>关于深圳金地中心2025年4月石材养护材料付款申请</t>
  </si>
  <si>
    <t>WY.FW.01.10.02-202508-0133</t>
  </si>
  <si>
    <t>0075</t>
  </si>
  <si>
    <t>转 WY.FW.01.10.02-202508-0133</t>
  </si>
  <si>
    <t>翻新护理</t>
  </si>
  <si>
    <t>CF250526000365</t>
  </si>
  <si>
    <t>AP-202505-0057388</t>
  </si>
  <si>
    <t>FK250523000595</t>
  </si>
  <si>
    <t>FK-WY.FW.01.10.02-20250527-000147</t>
  </si>
  <si>
    <t>2025-05-23</t>
  </si>
  <si>
    <t>深圳区域公司非住一片区深圳金地中心项目2025年5月采购工程常规物资费用报销申请（烘手机）</t>
  </si>
  <si>
    <t>WY.FW.01.10.02-202508-0131</t>
  </si>
  <si>
    <t>转 WY.FW.01.10.02-202508-0131</t>
  </si>
  <si>
    <t>CF250520000050</t>
  </si>
  <si>
    <t>AP-202505-0056794</t>
  </si>
  <si>
    <t>DGBX-250508-0035396</t>
  </si>
  <si>
    <t>FK-WY.FW.01.10.02-20250523-000140</t>
  </si>
  <si>
    <t>深圳市乐有家房产交易有限公司</t>
  </si>
  <si>
    <t>755915577910201</t>
  </si>
  <si>
    <t>招商银行深圳笋岗支行</t>
  </si>
  <si>
    <t>海连大厦连天阁5F租赁中介费</t>
  </si>
  <si>
    <t>WY.FW.01.10.02-202506-0087</t>
  </si>
  <si>
    <t>0023</t>
  </si>
  <si>
    <t>转 WY.FW.01.10.02-202506-0087</t>
  </si>
  <si>
    <t>FK250521000055</t>
  </si>
  <si>
    <t>FK-WY.FW.01.10.02-20250527-000145</t>
  </si>
  <si>
    <t>2025-05-21</t>
  </si>
  <si>
    <t>深圳区域公司非住一片区深圳金地中心5月采购工程常规物料费用报销申请（摄像头）</t>
  </si>
  <si>
    <t>WY.FW.01.10.02-202508-0134</t>
  </si>
  <si>
    <t>0073</t>
  </si>
  <si>
    <t>转 WY.FW.01.10.02-202508-0134</t>
  </si>
  <si>
    <t>CF250520000171</t>
  </si>
  <si>
    <t>AP-202505-0055271</t>
  </si>
  <si>
    <t>FK250520000301</t>
  </si>
  <si>
    <t>FK-WY.FW.01.10.02-20250523-000142</t>
  </si>
  <si>
    <t>2025-05-20</t>
  </si>
  <si>
    <t>44201583900052509072</t>
  </si>
  <si>
    <t>中国建设银行股份有限公司深圳南山大道支行</t>
  </si>
  <si>
    <t>关于深圳区域公司非住一片区深圳金地中心项目绝缘工具与仪表检测的付款申请</t>
  </si>
  <si>
    <t>WY.FW.01.10.02-202507-0020</t>
  </si>
  <si>
    <t>0022</t>
  </si>
  <si>
    <t>转 WY.FW.01.10.02-202507-0020</t>
  </si>
  <si>
    <t>CF250520000208</t>
  </si>
  <si>
    <t>AP-202505-0054869</t>
  </si>
  <si>
    <t>FK250520000171</t>
  </si>
  <si>
    <t>FK-WY.FW.01.10.02-20250523-000141</t>
  </si>
  <si>
    <t>深圳区域公司非住一片区深圳金地中心5月采购工程常规物料费用报销申请（交换机）</t>
  </si>
  <si>
    <t>WY.FW.01.10.02-202508-0135</t>
  </si>
  <si>
    <t>转 WY.FW.01.10.02-202508-0135</t>
  </si>
  <si>
    <t>办公设备</t>
  </si>
  <si>
    <t>CF250514000197</t>
  </si>
  <si>
    <t>AP-202505-0054794</t>
  </si>
  <si>
    <t>FK250520000131</t>
  </si>
  <si>
    <t>FK-WY.FW.01.10.02-20250527-000146</t>
  </si>
  <si>
    <t>深圳区域公司非住一片区深圳金地中心5月采购安全常规物料费用报销申请（消防水枪）</t>
  </si>
  <si>
    <t>WY.FW.01.10.02-202508-0117</t>
  </si>
  <si>
    <t>0059</t>
  </si>
  <si>
    <t>转 WY.FW.01.10.02-202508-0117</t>
  </si>
  <si>
    <t>ZB20230601JCWZ01-01</t>
  </si>
  <si>
    <t>CF250514000657</t>
  </si>
  <si>
    <t>AP-202505-0054765</t>
  </si>
  <si>
    <t>FK250520000064</t>
  </si>
  <si>
    <t>FK-WY.FW.01.10.02-20250527-000148</t>
  </si>
  <si>
    <t>深圳区域公司非住一片区深圳金地中心5月采购安全常规物料费用报销申请（亚克力牌）</t>
  </si>
  <si>
    <t>WY.FW.01.10.02-202508-0132</t>
  </si>
  <si>
    <t>转 WY.FW.01.10.02-202508-0132</t>
  </si>
  <si>
    <t>CF250516000346</t>
  </si>
  <si>
    <t>AP-202505-0054721</t>
  </si>
  <si>
    <t>TK20250513354666</t>
  </si>
  <si>
    <t>FK-WY.FW.01.10.02-20250519-000136</t>
  </si>
  <si>
    <t>2025-05-19</t>
  </si>
  <si>
    <t>WY.FW.01.10.02-202506-0084</t>
  </si>
  <si>
    <t>0025</t>
  </si>
  <si>
    <t>转 WY.FW.01.10.02-202506-0084</t>
  </si>
  <si>
    <t>AR-250325-06668834</t>
  </si>
  <si>
    <t>借款单</t>
  </si>
  <si>
    <t>JK-WY.FW.01.10.02-20250508-000004</t>
  </si>
  <si>
    <t>FK-WY.FW.01.10.02-20250515-000135</t>
  </si>
  <si>
    <t>2025-05-15</t>
  </si>
  <si>
    <t>6225887849535717</t>
  </si>
  <si>
    <t>招商银行股份有限公司深圳世界之窗支行</t>
  </si>
  <si>
    <t>海连大厦连天阁5F员工宿舍押金</t>
  </si>
  <si>
    <t>星瀚处理中</t>
  </si>
  <si>
    <t>WY.FW.01.10.02-202506-0007</t>
  </si>
  <si>
    <t>个人借款</t>
  </si>
  <si>
    <t>转 WY.FW.01.10.02-202506-0007</t>
  </si>
  <si>
    <t>借款.员工借款</t>
  </si>
  <si>
    <t>DGBX-250507-0034623</t>
  </si>
  <si>
    <t>FK-WY.FW.01.10.02-20250515-000134</t>
  </si>
  <si>
    <t>深圳金地中心2025年4月女生宿舍费用</t>
  </si>
  <si>
    <t>WY.FW.01.10.02-202506-0086</t>
  </si>
  <si>
    <t>0024</t>
  </si>
  <si>
    <t>转 WY.FW.01.10.02-202506-0086</t>
  </si>
  <si>
    <t>FK250513000734</t>
  </si>
  <si>
    <t>FK-WY.FW.01.10.02-20250519-000138</t>
  </si>
  <si>
    <t>2025-05-13</t>
  </si>
  <si>
    <t>关于深圳区域公司非住一片区深圳金地中心工程部2025年4月维修物资的付款申请（广东乐泽智联有限公司）</t>
  </si>
  <si>
    <t>WY.FW.01.10.02-202508-0130</t>
  </si>
  <si>
    <t>0074</t>
  </si>
  <si>
    <t>转 WY.FW.01.10.02-202508-0130</t>
  </si>
  <si>
    <t>CF250507000635</t>
  </si>
  <si>
    <t>AP-202505-0050805</t>
  </si>
  <si>
    <t>DGBX-250507-0034829</t>
  </si>
  <si>
    <t>FK-WY.FW.01.10.02-20250513-000133</t>
  </si>
  <si>
    <t>2025年5-7月份宿舍房租费（海连大厦连天阁5F）</t>
  </si>
  <si>
    <t>WY.FW.01.10.02-202506-0003</t>
  </si>
  <si>
    <t>转 WY.FW.01.10.02-202506-0003</t>
  </si>
  <si>
    <t>FK250512000660</t>
  </si>
  <si>
    <t>FK-WY.FW.01.10.02-20250519-000137</t>
  </si>
  <si>
    <t>2025-05-12</t>
  </si>
  <si>
    <t>关于深圳金地中心2025年4月生活垃圾付款申请</t>
  </si>
  <si>
    <t>WY.FW.01.10.02-202507-0026</t>
  </si>
  <si>
    <t>转 WY.FW.01.10.02-202507-0026</t>
  </si>
  <si>
    <t>CF250512000285</t>
  </si>
  <si>
    <t>AP-202505-0050692</t>
  </si>
  <si>
    <t>DGBX-250508-0035199</t>
  </si>
  <si>
    <t>FK-WY.FW.01.10.02-20250509-000132</t>
  </si>
  <si>
    <t>2025-05-09</t>
  </si>
  <si>
    <t>深圳金地中心2025年4月保洁劳务派遣的付款申请</t>
  </si>
  <si>
    <t>2025-05-16</t>
  </si>
  <si>
    <t>WY.FW.01.10.02-202505-0040</t>
  </si>
  <si>
    <t>0029</t>
  </si>
  <si>
    <t>转 WY.FW.01.10.02-202505-0040</t>
  </si>
  <si>
    <t>2025年5期</t>
  </si>
  <si>
    <t>FK250507001327</t>
  </si>
  <si>
    <t>FK-WY.FW.01.10.02-20250523-000139</t>
  </si>
  <si>
    <t>2025-05-07</t>
  </si>
  <si>
    <t>110909712010505</t>
  </si>
  <si>
    <t>招商银行股份有限公司北京太阳宫支行</t>
  </si>
  <si>
    <t>关于深圳金地中心项目招聘服务 BOSS直聘 VIP账号申请报销</t>
  </si>
  <si>
    <t>WY.FW.01.10.02-202506-0078</t>
  </si>
  <si>
    <t>0047</t>
  </si>
  <si>
    <t>转 WY.FW.01.10.02-202506-0078</t>
  </si>
  <si>
    <t>业务活动.招聘费</t>
  </si>
  <si>
    <t>RLZY-Z-2024-0343</t>
  </si>
  <si>
    <t>CF250507000665</t>
  </si>
  <si>
    <t>AP-202505-0049026</t>
  </si>
  <si>
    <t>FK250506000385</t>
  </si>
  <si>
    <t>FK-WY.FW.01.10.02-20250508-000130</t>
  </si>
  <si>
    <t>2025-05-06</t>
  </si>
  <si>
    <t>41010900040026535</t>
  </si>
  <si>
    <t>中国农业银行深圳人民北路支行</t>
  </si>
  <si>
    <t>关于深圳金地中心2025年一季度消防部物资采购费用报销申请</t>
  </si>
  <si>
    <t>2025-05-08</t>
  </si>
  <si>
    <t>WY.FW.01.10.02-202507-0053</t>
  </si>
  <si>
    <t>0044</t>
  </si>
  <si>
    <t>转 WY.FW.01.10.02-202507-0053</t>
  </si>
  <si>
    <t>CF250428000208</t>
  </si>
  <si>
    <t>AP-202505-0047983</t>
  </si>
  <si>
    <t>FK250506000187</t>
  </si>
  <si>
    <t>FK-WY.FW.01.10.02-20250508-000131</t>
  </si>
  <si>
    <t>21050141004100000048</t>
  </si>
  <si>
    <t>中国建设银行股份有限公司沈阳东站街支行</t>
  </si>
  <si>
    <t>关于深圳金地中心2025年4月二季度综合办公物资付款申请（辽宁精诚印务）</t>
  </si>
  <si>
    <t>WY.FW.01.10.02-202507-0062</t>
  </si>
  <si>
    <t>转 WY.FW.01.10.02-202507-0062</t>
  </si>
  <si>
    <t>XHWZ-Z-2024-0224</t>
  </si>
  <si>
    <t>CF250427000221</t>
  </si>
  <si>
    <t>AP-202505-0047957</t>
  </si>
  <si>
    <t>FK250506000146</t>
  </si>
  <si>
    <t>FK-WY.FW.01.10.02-20250508-000129</t>
  </si>
  <si>
    <t>913000010010428899</t>
  </si>
  <si>
    <t>中国邮政储蓄银行股份有限公司石家庄市藁城支行</t>
  </si>
  <si>
    <t>关于深圳金地中心2025年4月二季度综合办公物资付款申请（博优工艺品）</t>
  </si>
  <si>
    <t>WY.FW.01.10.02-202507-0055</t>
  </si>
  <si>
    <t>0053</t>
  </si>
  <si>
    <t>转 WY.FW.01.10.02-202507-0055</t>
  </si>
  <si>
    <t>XHWZ-Z-2024-0109</t>
  </si>
  <si>
    <t>CF250428000018</t>
  </si>
  <si>
    <t>AP-202505-0047956</t>
  </si>
  <si>
    <t>FK250429000812</t>
  </si>
  <si>
    <t>FK-WY.FW.01.10.02-20250506-000127</t>
  </si>
  <si>
    <t>2025-04-29</t>
  </si>
  <si>
    <t>关于深圳金地中心2025年4月二季度环境物资费用报销申请（艾丝薇）</t>
  </si>
  <si>
    <t>WY.FW.01.10.02-202507-0058</t>
  </si>
  <si>
    <t>0042</t>
  </si>
  <si>
    <t>转 WY.FW.01.10.02-202507-0058</t>
  </si>
  <si>
    <t>CF250428000100</t>
  </si>
  <si>
    <t>AP-202504-0047392</t>
  </si>
  <si>
    <t>FK250429000358</t>
  </si>
  <si>
    <t>FK-WY.FW.01.10.02-20250506-000123</t>
  </si>
  <si>
    <t>关于深圳金地中心2025年4月香薰付款申请</t>
  </si>
  <si>
    <t>2025-06-18</t>
  </si>
  <si>
    <t>WY.FW.01.10.02-202506-0108</t>
  </si>
  <si>
    <t>0115</t>
  </si>
  <si>
    <t>转 WY.FW.01.10.02-202506-0108</t>
  </si>
  <si>
    <t>CF250429000186</t>
  </si>
  <si>
    <t>AP-202504-0047174</t>
  </si>
  <si>
    <t>FK250429000353</t>
  </si>
  <si>
    <t>FK-WY.FW.01.10.02-20250506-000126</t>
  </si>
  <si>
    <t>关于深圳金地中心2025年4月租摆付款申请</t>
  </si>
  <si>
    <t>WY.FW.01.10.02-202506-0107</t>
  </si>
  <si>
    <t>转 WY.FW.01.10.02-202506-0107</t>
  </si>
  <si>
    <t>CF250429000180</t>
  </si>
  <si>
    <t>AP-202504-0047171</t>
  </si>
  <si>
    <t>FK250429000340</t>
  </si>
  <si>
    <t>FK-WY.FW.01.10.02-20250506-000125</t>
  </si>
  <si>
    <t>关于深圳金地中心2025年4月22楼中国中铁租摆付款申请</t>
  </si>
  <si>
    <t>WY.FW.01.10.02-202506-0106</t>
  </si>
  <si>
    <t>转 WY.FW.01.10.02-202506-0106</t>
  </si>
  <si>
    <t>CF250428000417</t>
  </si>
  <si>
    <t>AP-202504-0047165</t>
  </si>
  <si>
    <t>FK250429000326</t>
  </si>
  <si>
    <t>FK-WY.FW.01.10.02-20250506-000124</t>
  </si>
  <si>
    <t>关于深圳金地中心2025年4月消杀付款申请</t>
  </si>
  <si>
    <t>WY.FW.01.10.02-202506-0105</t>
  </si>
  <si>
    <t>0118</t>
  </si>
  <si>
    <t>转 WY.FW.01.10.02-202506-0105</t>
  </si>
  <si>
    <t>CF250428000419</t>
  </si>
  <si>
    <t>AP-202504-0047154</t>
  </si>
  <si>
    <t>TK20250427995387</t>
  </si>
  <si>
    <t>FK-WY.FW.01.10.02-20250429-000117</t>
  </si>
  <si>
    <t>朱春华</t>
  </si>
  <si>
    <t>6217001210052738968</t>
  </si>
  <si>
    <t>中国建设银行股份有限公司上海金汤路支行</t>
  </si>
  <si>
    <t>WY.FW.01.10.02-202506-0043</t>
  </si>
  <si>
    <t>转 WY.FW.01.10.02-202506-0043</t>
  </si>
  <si>
    <t>AR-250217-03813244</t>
  </si>
  <si>
    <t>TK20250427870572</t>
  </si>
  <si>
    <t>FK-WY.FW.01.10.02-20250429-000116</t>
  </si>
  <si>
    <t>皮其良</t>
  </si>
  <si>
    <t>6217007200117480395</t>
  </si>
  <si>
    <t>中国建设银行股份有限公司深圳吉华支行</t>
  </si>
  <si>
    <t>WY.FW.01.10.02-202506-0042</t>
  </si>
  <si>
    <t>转 WY.FW.01.10.02-202506-0042</t>
  </si>
  <si>
    <t>AR-250327-06774971</t>
  </si>
  <si>
    <t>FK250427000422</t>
  </si>
  <si>
    <t>FK-WY.FW.01.10.02-20250506-000128</t>
  </si>
  <si>
    <t>2025-04-27</t>
  </si>
  <si>
    <t>关于深圳金地中心2025年4月二季度石材养护剂费用付款申请（稀释剂）</t>
  </si>
  <si>
    <t>WY.FW.01.10.02-202507-0059</t>
  </si>
  <si>
    <t>0051</t>
  </si>
  <si>
    <t>转 WY.FW.01.10.02-202507-0059</t>
  </si>
  <si>
    <t>CF250425000027</t>
  </si>
  <si>
    <t>AP-202504-0046306</t>
  </si>
  <si>
    <t>FK250427000226</t>
  </si>
  <si>
    <t>FK-WY.FW.01.10.02-20250429-000122</t>
  </si>
  <si>
    <t>关于深圳金地中心2025年4月二季度综合办公物资付款申请（震坤行）</t>
  </si>
  <si>
    <t>WY.FW.01.10.02-202507-0023</t>
  </si>
  <si>
    <t>0027</t>
  </si>
  <si>
    <t>转 WY.FW.01.10.02-202507-0023</t>
  </si>
  <si>
    <t>CF250423000365</t>
  </si>
  <si>
    <t>AP-202504-0046205</t>
  </si>
  <si>
    <t>DGBX-250422-0031877</t>
  </si>
  <si>
    <t>FK-WY.FW.01.10.02-20250427-000115</t>
  </si>
  <si>
    <t>深圳金地中心+0031874</t>
  </si>
  <si>
    <t>WY.FW.01.10.02-202506-0115</t>
  </si>
  <si>
    <t>0104</t>
  </si>
  <si>
    <t>转 WY.FW.01.10.02-202506-0115</t>
  </si>
  <si>
    <t>FK250425000375</t>
  </si>
  <si>
    <t>FK-WY.FW.01.10.02-20250429-000118</t>
  </si>
  <si>
    <t>11014615077006</t>
  </si>
  <si>
    <t>平安银行深圳旭飞支行</t>
  </si>
  <si>
    <t>关于深圳金地中心2025年一季度消防部物资采购费用报销</t>
  </si>
  <si>
    <t>WY.FW.01.10.02-202507-0019</t>
  </si>
  <si>
    <t>转 WY.FW.01.10.02-202507-0019</t>
  </si>
  <si>
    <t>商业服装</t>
  </si>
  <si>
    <t>XHWZ-Z-2023-0190</t>
  </si>
  <si>
    <t>CF250421000343</t>
  </si>
  <si>
    <t>AP-202504-0045667</t>
  </si>
  <si>
    <t>FK250425000065</t>
  </si>
  <si>
    <t>FK-WY.FW.01.10.02-20250429-000121</t>
  </si>
  <si>
    <t>关于深圳金地中心2025年4月二季度非商城环境物资费用报销申请（洗衣机）</t>
  </si>
  <si>
    <t>WY.FW.01.10.02-202507-0025</t>
  </si>
  <si>
    <t>转 WY.FW.01.10.02-202507-0025</t>
  </si>
  <si>
    <t>厨卫电器</t>
  </si>
  <si>
    <t>CF250424000371</t>
  </si>
  <si>
    <t>AP-202504-0045264</t>
  </si>
  <si>
    <t>FK250424000587</t>
  </si>
  <si>
    <t>FK-WY.FW.01.10.02-20250429-000119</t>
  </si>
  <si>
    <t>44001717236053010293</t>
  </si>
  <si>
    <t>中国建设银行股份有限公司惠州博罗石湾支行</t>
  </si>
  <si>
    <t>关于深圳金地中心2025年4月二季度环境物资费用报销申请（垃圾桶）</t>
  </si>
  <si>
    <t>WY.FW.01.10.02-202507-0021</t>
  </si>
  <si>
    <t>0030</t>
  </si>
  <si>
    <t>转 WY.FW.01.10.02-202507-0021</t>
  </si>
  <si>
    <t>垃圾桶</t>
  </si>
  <si>
    <t>XHWZ-Z-2023-0047</t>
  </si>
  <si>
    <t>CF250423000166</t>
  </si>
  <si>
    <t>AP-202504-0045184</t>
  </si>
  <si>
    <t>FK250424000546</t>
  </si>
  <si>
    <t>FK-WY.FW.01.10.02-20250429-000120</t>
  </si>
  <si>
    <t>关于深圳金地中心2025年4月二季度环境物资费用报销申请（震坤行）</t>
  </si>
  <si>
    <t>WY.FW.01.10.02-202507-0022</t>
  </si>
  <si>
    <t>转 WY.FW.01.10.02-202507-0022</t>
  </si>
  <si>
    <t>常规防疫应急物资</t>
  </si>
  <si>
    <t>CF250423000364</t>
  </si>
  <si>
    <t>AP-202504-0045160</t>
  </si>
  <si>
    <t>FK250423000303</t>
  </si>
  <si>
    <t>FK-WY.FW.01.10.02-20250425-000114</t>
  </si>
  <si>
    <t>2025-04-23</t>
  </si>
  <si>
    <t>关于深圳金地中心2025年4月二季度环境物资费用报销申请（纸巾）</t>
  </si>
  <si>
    <t>WY.FW.01.10.02-202507-0024</t>
  </si>
  <si>
    <t>0031</t>
  </si>
  <si>
    <t>转 WY.FW.01.10.02-202507-0024</t>
  </si>
  <si>
    <t>CF250423000219</t>
  </si>
  <si>
    <t>AP-202504-0044364</t>
  </si>
  <si>
    <t>FYBX-WY.FW.01.10.02-20250421-000013</t>
  </si>
  <si>
    <t>FK-WY.FW.01.10.02-20250423-000112</t>
  </si>
  <si>
    <t>深圳金地中心-000013</t>
  </si>
  <si>
    <t>WY.FW.01.10.02-202506-0019</t>
  </si>
  <si>
    <t>转 WY.FW.01.10.02-202506-0019</t>
  </si>
  <si>
    <t>FK250418000736</t>
  </si>
  <si>
    <t>FK-WY.FW.01.10.02-20250423-000113</t>
  </si>
  <si>
    <t>2025-04-18</t>
  </si>
  <si>
    <t>4000025009200729649</t>
  </si>
  <si>
    <t>中国工商银行股份有限公司深圳弘雅支行</t>
  </si>
  <si>
    <t>关于深圳区域公司深圳非住一片区深圳金地中心项目2024年10月-2025年3月发电机维保费付款申请</t>
  </si>
  <si>
    <t>WY.FW.01.10.02-202506-0082</t>
  </si>
  <si>
    <t>0033</t>
  </si>
  <si>
    <t>转 WY.FW.01.10.02-202506-0082</t>
  </si>
  <si>
    <t>CF250418000235</t>
  </si>
  <si>
    <t>AP-202504-0042237</t>
  </si>
  <si>
    <t>FYBX-WY.FW.01.10.02-20250410-000012</t>
  </si>
  <si>
    <t>FK-WY.FW.01.10.02-20250417-000110</t>
  </si>
  <si>
    <t>2025-04-17</t>
  </si>
  <si>
    <t>WY.FW.01.10.02-202505-0015</t>
  </si>
  <si>
    <t>0034</t>
  </si>
  <si>
    <t>转 WY.FW.01.10.02-202505-0015</t>
  </si>
  <si>
    <t>DGBX-250409-0027421</t>
  </si>
  <si>
    <t>FK-WY.FW.01.10.02-20250415-000105</t>
  </si>
  <si>
    <t>刘平枯</t>
  </si>
  <si>
    <t>2025-04-15</t>
  </si>
  <si>
    <t>刘平牯</t>
  </si>
  <si>
    <t>6225887814916629</t>
  </si>
  <si>
    <t>招商银行深圳皇岗支行</t>
  </si>
  <si>
    <t>深圳金地中心2025年3月男生宿舍费</t>
  </si>
  <si>
    <t>FWL-Z-2024-0580</t>
  </si>
  <si>
    <t>厦门市金地物业管理有限公司本部</t>
  </si>
  <si>
    <t>DGBX-250409-0027431</t>
  </si>
  <si>
    <t>FK-WY.FW.01.10.02-20250415-000104</t>
  </si>
  <si>
    <t>WY.FW.01.10.02-202504-0070</t>
  </si>
  <si>
    <t>转 WY.FW.01.10.02-202504-0070</t>
  </si>
  <si>
    <t>2025年4期</t>
  </si>
  <si>
    <t>FK250414000751</t>
  </si>
  <si>
    <t>FK-WY.FW.01.10.02-20250417-000111</t>
  </si>
  <si>
    <t>2025-04-14</t>
  </si>
  <si>
    <t>关于深圳区域公司非住一片区深圳金地中心2025年1-3月幕墙维保费付款申请</t>
  </si>
  <si>
    <t>WY.FW.01.10.02-202506-0083</t>
  </si>
  <si>
    <t>转 WY.FW.01.10.02-202506-0083</t>
  </si>
  <si>
    <t>CF250414000271</t>
  </si>
  <si>
    <t>AP-202504-0039319</t>
  </si>
  <si>
    <t>FK250411000741</t>
  </si>
  <si>
    <t>FK-WY.FW.01.10.02-20250415-000106</t>
  </si>
  <si>
    <t>2025-04-11</t>
  </si>
  <si>
    <t>44201536500052533820</t>
  </si>
  <si>
    <t>中国建设银行股份有限公司深圳布心支行</t>
  </si>
  <si>
    <t>关于深圳区域公司非住一片区深圳金地中心项目电气消防检测工程的付款申请</t>
  </si>
  <si>
    <t>WY.FW.01.10.02-202506-0031</t>
  </si>
  <si>
    <t>转 WY.FW.01.10.02-202506-0031</t>
  </si>
  <si>
    <t>CF250410000520</t>
  </si>
  <si>
    <t>AP-202504-0038003</t>
  </si>
  <si>
    <t>FK250411000679</t>
  </si>
  <si>
    <t>FK-WY.FW.01.10.02-20250415-000109</t>
  </si>
  <si>
    <t>关于深圳区域公司非住一片区深圳金地中心2025年1-3月消防维保费付款申请</t>
  </si>
  <si>
    <t>WY.FW.01.10.02-202506-0035</t>
  </si>
  <si>
    <t>0087</t>
  </si>
  <si>
    <t>转 WY.FW.01.10.02-202506-0035</t>
  </si>
  <si>
    <t>CF250410000541</t>
  </si>
  <si>
    <t>AP-202504-0038269</t>
  </si>
  <si>
    <t>FK250411000595</t>
  </si>
  <si>
    <t>FK-WY.FW.01.10.02-20250415-000107</t>
  </si>
  <si>
    <t>关于深圳区域公司深圳非住一片区深圳金地中心项目2025年1-3月电梯维保费付款申请</t>
  </si>
  <si>
    <t>WY.FW.01.10.02-202506-0039</t>
  </si>
  <si>
    <t>0064</t>
  </si>
  <si>
    <t>转 WY.FW.01.10.02-202506-0039</t>
  </si>
  <si>
    <t>CF250410000581</t>
  </si>
  <si>
    <t>AP-202504-0038038</t>
  </si>
  <si>
    <t>FK250411000394</t>
  </si>
  <si>
    <t>FK-WY.FW.01.10.02-20250415-000103</t>
  </si>
  <si>
    <t>关于深圳区域公司非住一片区深圳金地中心2025年化粪池上半年的付款申请</t>
  </si>
  <si>
    <t>WY.FW.01.10.02-202506-0037</t>
  </si>
  <si>
    <t>0085</t>
  </si>
  <si>
    <t>转 WY.FW.01.10.02-202506-0037</t>
  </si>
  <si>
    <t>CF250411000178</t>
  </si>
  <si>
    <t>AP-202504-0038268</t>
  </si>
  <si>
    <t>DGBX-250408-0026915</t>
  </si>
  <si>
    <t>FK-WY.FW.01.10.02-20250411-000101</t>
  </si>
  <si>
    <t>深圳金地中心2025年3月保洁劳务派遣的付款申请</t>
  </si>
  <si>
    <t>林慧</t>
  </si>
  <si>
    <t>WY.FW.01.10.02-202504-0069</t>
  </si>
  <si>
    <t>0032</t>
  </si>
  <si>
    <t>转 WY.FW.01.10.02-202504-0069</t>
  </si>
  <si>
    <t>FK250409000350</t>
  </si>
  <si>
    <t>FK-WY.FW.01.10.02-20250410-000100</t>
  </si>
  <si>
    <t>2025-04-09</t>
  </si>
  <si>
    <t>关于深圳公司非住一片区管理中心深圳金地中心项目礼宾部3月付款申请</t>
  </si>
  <si>
    <t>2025-04-10</t>
  </si>
  <si>
    <t>WY.FW.01.10.02-202506-0073</t>
  </si>
  <si>
    <t>0014</t>
  </si>
  <si>
    <t>转 WY.FW.01.10.02-202506-0073</t>
  </si>
  <si>
    <t>CF250331000292</t>
  </si>
  <si>
    <t>AP-202504-0036837</t>
  </si>
  <si>
    <t>FK250408000760</t>
  </si>
  <si>
    <t>FK-WY.FW.01.10.02-20250415-000108</t>
  </si>
  <si>
    <t>2025-04-08</t>
  </si>
  <si>
    <t>深圳区域公司非住一片区深圳金地中心项目2024年12月-2025年2月中央空调水质处理服务外包的付款</t>
  </si>
  <si>
    <t>WY.FW.01.10.02-202506-0040</t>
  </si>
  <si>
    <t>转 WY.FW.01.10.02-202506-0040</t>
  </si>
  <si>
    <t>CF250407000529</t>
  </si>
  <si>
    <t>AP-202504-0035990</t>
  </si>
  <si>
    <t>FK250408000686</t>
  </si>
  <si>
    <t>FK-WY.FW.01.10.02-20250901-000227</t>
  </si>
  <si>
    <t>关于深圳区域公司非住一片区深圳金地中心项目2025年1季度干洗费付款</t>
  </si>
  <si>
    <t>CF250408000306</t>
  </si>
  <si>
    <t>AP-202504-0036350</t>
  </si>
  <si>
    <t>FK-WY.FW.01.10.02-20250414-000226</t>
  </si>
  <si>
    <t>深圳市天鹅湖洗衣有限公司</t>
  </si>
  <si>
    <t>41001800040042758</t>
  </si>
  <si>
    <t>中国农业银行深圳东湖支行</t>
  </si>
  <si>
    <t>2025-08-28</t>
  </si>
  <si>
    <t>WY.FW.01.10.02-202508-0148</t>
  </si>
  <si>
    <t>0095</t>
  </si>
  <si>
    <t>转 WY.FW.01.10.02-202508-0148</t>
  </si>
  <si>
    <t>FK-WY.FW.01.10.02-20250414-000102</t>
  </si>
  <si>
    <t>已退单</t>
  </si>
  <si>
    <t>WY.FW.01.10.02-202508-0147</t>
  </si>
  <si>
    <t>转 WY.FW.01.10.02-202508-0147</t>
  </si>
  <si>
    <t>DGBX-250402-0025596</t>
  </si>
  <si>
    <t>FK-WY.FW.01.10.02-20250408-000093</t>
  </si>
  <si>
    <t>深圳金地中心+0025596</t>
  </si>
  <si>
    <t>FK250407000811</t>
  </si>
  <si>
    <t>FK-WY.FW.01.10.02-20250409-000099</t>
  </si>
  <si>
    <t>2025-04-07</t>
  </si>
  <si>
    <t>关于深圳区域公司非住一片区深圳金地中心工程部2025年3月维修物资的付款申请（震坤行）</t>
  </si>
  <si>
    <t>WY.FW.01.10.02-202506-0104</t>
  </si>
  <si>
    <t>0114</t>
  </si>
  <si>
    <t>转 WY.FW.01.10.02-202506-0104</t>
  </si>
  <si>
    <t>CF250325000568</t>
  </si>
  <si>
    <t>AP-202503-0032480</t>
  </si>
  <si>
    <t>FK250407000497</t>
  </si>
  <si>
    <t>FK-WY.FW.01.10.02-20250409-000097</t>
  </si>
  <si>
    <t>关于深圳金地中心2025年3月香薰付款申请</t>
  </si>
  <si>
    <t>WY.FW.01.10.02-202506-0033</t>
  </si>
  <si>
    <t>转 WY.FW.01.10.02-202506-0033</t>
  </si>
  <si>
    <t>CF250407000143</t>
  </si>
  <si>
    <t>AP-202504-0035538</t>
  </si>
  <si>
    <t>FK250407000376</t>
  </si>
  <si>
    <t>FK-WY.FW.01.10.02-20250409-000098</t>
  </si>
  <si>
    <t>关于深圳金地中心2025年3月22楼中国中铁租摆付款申请</t>
  </si>
  <si>
    <t>WY.FW.01.10.02-202506-0038</t>
  </si>
  <si>
    <t>0077</t>
  </si>
  <si>
    <t>转 WY.FW.01.10.02-202506-0038</t>
  </si>
  <si>
    <t>CF250407000125</t>
  </si>
  <si>
    <t>AP-202504-0035476</t>
  </si>
  <si>
    <t>FK250407000204</t>
  </si>
  <si>
    <t>FK-WY.FW.01.10.02-20250409-000096</t>
  </si>
  <si>
    <t>关于深圳金地中心2025年3月消杀付款申请</t>
  </si>
  <si>
    <t>WY.FW.01.10.02-202506-0032</t>
  </si>
  <si>
    <t>转 WY.FW.01.10.02-202506-0032</t>
  </si>
  <si>
    <t>CF250407000079</t>
  </si>
  <si>
    <t>AP-202504-0035409</t>
  </si>
  <si>
    <t>FK250407000126</t>
  </si>
  <si>
    <t>FK-WY.FW.01.10.02-20250409-000095</t>
  </si>
  <si>
    <t>关于深圳金地中心2025年3月租摆付款申请</t>
  </si>
  <si>
    <t>WY.FW.01.10.02-202506-0034</t>
  </si>
  <si>
    <t>转 WY.FW.01.10.02-202506-0034</t>
  </si>
  <si>
    <t>CF250407000048</t>
  </si>
  <si>
    <t>AP-202504-0035370</t>
  </si>
  <si>
    <t>DGBX-250402-0025569</t>
  </si>
  <si>
    <t>未审核</t>
  </si>
  <si>
    <t>FK-WY.FW.01.10.02-20250407-000092</t>
  </si>
  <si>
    <t>深圳金地中心+0025569</t>
  </si>
  <si>
    <t>WY.FW.01.10.02-202504-0068</t>
  </si>
  <si>
    <t>付款账号是【XNZH-001】在资金系统不存在;根据付款账户未获取到所属单位;单位【】未分配计划科目【400011009】;</t>
  </si>
  <si>
    <t>转 WY.FW.01.10.02-202504-0068</t>
  </si>
  <si>
    <t>FK250403000252</t>
  </si>
  <si>
    <t>FK-WY.FW.01.10.02-20250409-000094</t>
  </si>
  <si>
    <t>2025-04-03</t>
  </si>
  <si>
    <t>关于深圳金地中心2025年3月生活垃圾付款申请</t>
  </si>
  <si>
    <t>WY.FW.01.10.02-202506-0036</t>
  </si>
  <si>
    <t>转 WY.FW.01.10.02-202506-0036</t>
  </si>
  <si>
    <t>CF250403000093</t>
  </si>
  <si>
    <t>AP-202504-0034747</t>
  </si>
  <si>
    <t>TK20250331440964</t>
  </si>
  <si>
    <t>FK-WY.FW.01.10.02-20250402-000091</t>
  </si>
  <si>
    <t>广州斯五建筑设计有限公司</t>
  </si>
  <si>
    <t>2025-04-02</t>
  </si>
  <si>
    <t>673067533638</t>
  </si>
  <si>
    <t>中国银行股份有限公司广州林和西路支行</t>
  </si>
  <si>
    <t>WY.FW.01.10.02-202504-0044</t>
  </si>
  <si>
    <t>0021</t>
  </si>
  <si>
    <t>转 WY.FW.01.10.02-202504-0044</t>
  </si>
  <si>
    <t>AR-250213-03609248</t>
  </si>
  <si>
    <t>FK250326000535</t>
  </si>
  <si>
    <t>FK-WY.FW.01.10.02-20250401-000090</t>
  </si>
  <si>
    <t>2025-03-26</t>
  </si>
  <si>
    <t>关于深圳金地中心2025年一季度消防部物资采购费用报销（震坤行）</t>
  </si>
  <si>
    <t>2025-04-01</t>
  </si>
  <si>
    <t>WY.FW.01.10.02-202506-0075</t>
  </si>
  <si>
    <t>0008</t>
  </si>
  <si>
    <t>转 WY.FW.01.10.02-202506-0075</t>
  </si>
  <si>
    <t>CF250320000304</t>
  </si>
  <si>
    <t>AP-202503-0031672</t>
  </si>
  <si>
    <t>FK250325000759</t>
  </si>
  <si>
    <t>FK-WY.FW.01.10.02-20250327-000088</t>
  </si>
  <si>
    <t>2025-03-25</t>
  </si>
  <si>
    <t>关于深圳区域公司非住一片区深圳金地中心工程部2025年2月维修物资采购的付款申请（震坤行）</t>
  </si>
  <si>
    <t>2025-03-27</t>
  </si>
  <si>
    <t>WY.FW.01.10.02-202506-0072</t>
  </si>
  <si>
    <t>0013</t>
  </si>
  <si>
    <t>转 WY.FW.01.10.02-202506-0072</t>
  </si>
  <si>
    <t>CF250320000305</t>
  </si>
  <si>
    <t>AP-202503-0031253</t>
  </si>
  <si>
    <t>FK250325000651</t>
  </si>
  <si>
    <t>FK-WY.FW.01.10.02-20250327-000089</t>
  </si>
  <si>
    <t>关于深圳区域公司非住一片区深圳金地中心工程部2025年2月维修物资采购的付款申请（上海艾丝薇）</t>
  </si>
  <si>
    <t>WY.FW.01.10.02-202506-0080</t>
  </si>
  <si>
    <t>0012</t>
  </si>
  <si>
    <t>转 WY.FW.01.10.02-202506-0080</t>
  </si>
  <si>
    <t>CF250320000235</t>
  </si>
  <si>
    <t>AP-202503-0031254</t>
  </si>
  <si>
    <t>DGBX-250314-0019910</t>
  </si>
  <si>
    <t>FK-WY.FW.01.10.02-20250321-000082</t>
  </si>
  <si>
    <t>2025-03-21</t>
  </si>
  <si>
    <t>深圳金地中心2台石材养护晶面机维修费：720元(申请费用报销)</t>
  </si>
  <si>
    <t>WY.FW.01.10.02-202505-0018</t>
  </si>
  <si>
    <t>转 WY.FW.01.10.02-202505-0018</t>
  </si>
  <si>
    <t>FK250320000329</t>
  </si>
  <si>
    <t>FK-WY.FW.01.10.02-20250321-000083</t>
  </si>
  <si>
    <t>2025-03-20</t>
  </si>
  <si>
    <t>101008512010007505</t>
  </si>
  <si>
    <t>广发银行股份有限公司广州白云机场支行</t>
  </si>
  <si>
    <t>关于深圳金地中心2025年安全部一季度采购反光背心付款申请</t>
  </si>
  <si>
    <t>WY.FW.01.10.02-202506-0079</t>
  </si>
  <si>
    <t>转 WY.FW.01.10.02-202506-0079</t>
  </si>
  <si>
    <t>ZB20220930JCWZ01</t>
  </si>
  <si>
    <t>CF250312000051</t>
  </si>
  <si>
    <t>AP-202503-0027853</t>
  </si>
  <si>
    <t>FK250320000307</t>
  </si>
  <si>
    <t>FK-WY.FW.01.10.02-20250324-000086</t>
  </si>
  <si>
    <t>关于深圳金地中心2025年安全部一季度采购电池付款申请</t>
  </si>
  <si>
    <t>2025-03-24</t>
  </si>
  <si>
    <t>WY.FW.01.10.02-202506-0081</t>
  </si>
  <si>
    <t>0010</t>
  </si>
  <si>
    <t>转 WY.FW.01.10.02-202506-0081</t>
  </si>
  <si>
    <t>日杂生活</t>
  </si>
  <si>
    <t>CF250312000079</t>
  </si>
  <si>
    <t>AP-202503-0027851</t>
  </si>
  <si>
    <t>FK250320000293</t>
  </si>
  <si>
    <t>FK-WY.FW.01.10.02-20250327-000087</t>
  </si>
  <si>
    <t>关于深圳区域公司非住一片区深圳金地中心项目2025年礼宾服装采购的付款申请（暄暄服装）</t>
  </si>
  <si>
    <t>WY.FW.01.10.02-202506-0070</t>
  </si>
  <si>
    <t>0009</t>
  </si>
  <si>
    <t>转 WY.FW.01.10.02-202506-0070</t>
  </si>
  <si>
    <t>CF250317000474</t>
  </si>
  <si>
    <t>AP-202503-0029175</t>
  </si>
  <si>
    <t>FK250320000294</t>
  </si>
  <si>
    <t>FK-WY.FW.01.10.02-20250321-000085</t>
  </si>
  <si>
    <t>关于深圳金地中心2025年安全部一季度采购灭火器箱付款申请</t>
  </si>
  <si>
    <t>WY.FW.01.10.02-202506-0069</t>
  </si>
  <si>
    <t>0038</t>
  </si>
  <si>
    <t>转 WY.FW.01.10.02-202506-0069</t>
  </si>
  <si>
    <t>CF250312000651</t>
  </si>
  <si>
    <t>AP-202503-0026486</t>
  </si>
  <si>
    <t>FK250320000262</t>
  </si>
  <si>
    <t>FK-WY.FW.01.10.02-20250321-000084</t>
  </si>
  <si>
    <t>160800392</t>
  </si>
  <si>
    <t>中国民生银行股份有限公司深圳泰然支行</t>
  </si>
  <si>
    <t>关于深圳金地中心2025年安全部一季度采购对讲机通讯卡付款申请</t>
  </si>
  <si>
    <t>WY.FW.01.10.02-202506-0071</t>
  </si>
  <si>
    <t>转 WY.FW.01.10.02-202506-0071</t>
  </si>
  <si>
    <t>安防通讯</t>
  </si>
  <si>
    <t>XHWZ-Z-2024-0089</t>
  </si>
  <si>
    <t>CF250314000514</t>
  </si>
  <si>
    <t>AP-202503-0027850</t>
  </si>
  <si>
    <t>DGBX-250313-0019363</t>
  </si>
  <si>
    <t>FK-WY.FW.01.10.02-20250320-000078</t>
  </si>
  <si>
    <t>富德财产保险股份有限公司深圳分公司</t>
  </si>
  <si>
    <t>41000500040030420</t>
  </si>
  <si>
    <t>中国农业银行深圳市分行营业部</t>
  </si>
  <si>
    <t>深圳金地中心25年公众责任险及财产一切险</t>
  </si>
  <si>
    <t>2025-03-28</t>
  </si>
  <si>
    <t>WY.FW.01.10.02-202503-0127</t>
  </si>
  <si>
    <t>0138</t>
  </si>
  <si>
    <t>转 WY.FW.01.10.02-202503-0127</t>
  </si>
  <si>
    <t>财产费用.财产保险费</t>
  </si>
  <si>
    <t>2025年3期</t>
  </si>
  <si>
    <t>FK250313000359</t>
  </si>
  <si>
    <t>FK-WY.FW.01.10.02-20250321-000081</t>
  </si>
  <si>
    <t>44201012000052532287</t>
  </si>
  <si>
    <t>中国建设银行股份有限公司深圳新城支行</t>
  </si>
  <si>
    <t>深圳金地中心项目2025年2月礼宾物资采购的付款申请（致远交通）</t>
  </si>
  <si>
    <t>WY.FW.01.10.02-202506-0074</t>
  </si>
  <si>
    <t>0039</t>
  </si>
  <si>
    <t>转 WY.FW.01.10.02-202506-0074</t>
  </si>
  <si>
    <t>道路设施</t>
  </si>
  <si>
    <t>XHWZ-Z-2023-0095</t>
  </si>
  <si>
    <t>CF250307000213</t>
  </si>
  <si>
    <t>AP-202503-0023785</t>
  </si>
  <si>
    <t>FK-WY.FW.01.10.02-20250313-000164</t>
  </si>
  <si>
    <t>2025-06-20</t>
  </si>
  <si>
    <t>DGBX-250311-0018614</t>
  </si>
  <si>
    <t>FK-WY.FW.01.10.02-20250313-000076</t>
  </si>
  <si>
    <t>WY.FW.01.10.02-202503-0106</t>
  </si>
  <si>
    <t>0122</t>
  </si>
  <si>
    <t>转 WY.FW.01.10.02-202503-0106</t>
  </si>
  <si>
    <t>FK-WY.FW.01.10.02-20250313-000075</t>
  </si>
  <si>
    <t>WY.FW.01.10.02-202503-0105</t>
  </si>
  <si>
    <t>转 WY.FW.01.10.02-202503-0105</t>
  </si>
  <si>
    <t>FK250312001082</t>
  </si>
  <si>
    <t>FK-WY.FW.01.10.02-20250321-000079</t>
  </si>
  <si>
    <t>2025-03-12</t>
  </si>
  <si>
    <t>关于深圳金地中心2025年2月一季度环境物资付款申请</t>
  </si>
  <si>
    <t>WY.FW.01.10.02-202506-0076</t>
  </si>
  <si>
    <t>0011</t>
  </si>
  <si>
    <t>转 WY.FW.01.10.02-202506-0076</t>
  </si>
  <si>
    <t>CF250305000311</t>
  </si>
  <si>
    <t>AP-202503-0025481</t>
  </si>
  <si>
    <t>FK250312000942</t>
  </si>
  <si>
    <t>FK-WY.FW.01.10.02-20250321-000080</t>
  </si>
  <si>
    <t>826015655108091001</t>
  </si>
  <si>
    <t>中国银行股份有限公司深圳福强支行</t>
  </si>
  <si>
    <t>关于深圳金地中心2025年一季度2月环境物资采购付款申请（玉龙草）</t>
  </si>
  <si>
    <t>WY.FW.01.10.02-202506-0077</t>
  </si>
  <si>
    <t>转 WY.FW.01.10.02-202506-0077</t>
  </si>
  <si>
    <t>草本花卉</t>
  </si>
  <si>
    <t>XHWZ-Z-2024-0131</t>
  </si>
  <si>
    <t>CF250306000130</t>
  </si>
  <si>
    <t>AP-202503-0025470</t>
  </si>
  <si>
    <t>FK250312000915</t>
  </si>
  <si>
    <t>FK-WY.FW.01.10.02-20250313-000074</t>
  </si>
  <si>
    <t>关于深圳金地中心2025年2月租摆付款申请</t>
  </si>
  <si>
    <t>WY.FW.01.10.02-202504-0064</t>
  </si>
  <si>
    <t>转 WY.FW.01.10.02-202504-0064</t>
  </si>
  <si>
    <t>CF250312000443</t>
  </si>
  <si>
    <t>AP-202503-0025457</t>
  </si>
  <si>
    <t>FK250312000889</t>
  </si>
  <si>
    <t>FK-WY.FW.01.10.02-20250313-000073</t>
  </si>
  <si>
    <t>关于深圳金地中心2025年2月香薰付款申请</t>
  </si>
  <si>
    <t>WY.FW.01.10.02-202504-0066</t>
  </si>
  <si>
    <t>转 WY.FW.01.10.02-202504-0066</t>
  </si>
  <si>
    <t>CF250312000421</t>
  </si>
  <si>
    <t>AP-202503-0025421</t>
  </si>
  <si>
    <t>FYBX-WY.FW.01.10.02-20250103-000003</t>
  </si>
  <si>
    <t>FK-WY.FW.01.10.02-20250312-000072</t>
  </si>
  <si>
    <t>2024年第4季度交通费报销</t>
  </si>
  <si>
    <t>WY.FW.01.10.02-202503-0119</t>
  </si>
  <si>
    <t>0137</t>
  </si>
  <si>
    <t>转 WY.FW.01.10.02-202503-0119</t>
  </si>
  <si>
    <t>FYBX-WY.FW.01.10.02-20250221-000009</t>
  </si>
  <si>
    <t>FK-WY.FW.01.10.02-20250310-000069</t>
  </si>
  <si>
    <t>2025-03-10</t>
  </si>
  <si>
    <t>2025年深圳金地中心春节联谊费</t>
  </si>
  <si>
    <t>WY.FW.01.10.02-202503-0069</t>
  </si>
  <si>
    <t>转 WY.FW.01.10.02-202503-0069</t>
  </si>
  <si>
    <t>非并表</t>
  </si>
  <si>
    <t>FK250307000223</t>
  </si>
  <si>
    <t>FK-WY.FW.01.10.02-20250314-000077</t>
  </si>
  <si>
    <t>2025-03-07</t>
  </si>
  <si>
    <t>关于深圳金地中心项目2025年1月12日生活水箱二次供水清洗服务费付款申请</t>
  </si>
  <si>
    <t>2025-03-14</t>
  </si>
  <si>
    <t>WY.FW.01.10.02-202504-0065</t>
  </si>
  <si>
    <t>转 WY.FW.01.10.02-202504-0065</t>
  </si>
  <si>
    <t>CF250307000097</t>
  </si>
  <si>
    <t>AP-202503-0023137</t>
  </si>
  <si>
    <t>DGBX-250304-0015599</t>
  </si>
  <si>
    <t>FK-WY.FW.01.10.02-20250307-000068</t>
  </si>
  <si>
    <t>2025年2月保洁劳务派遣工资（深圳金地中心）</t>
  </si>
  <si>
    <t>WY.FW.01.10.02-202503-0058</t>
  </si>
  <si>
    <t>转 WY.FW.01.10.02-202503-0058</t>
  </si>
  <si>
    <t>DGBX-241121-0077140</t>
  </si>
  <si>
    <t>FK-WY.FW.01.10.02-20250307-000064</t>
  </si>
  <si>
    <t>袁馨</t>
  </si>
  <si>
    <t>6212264402098163532</t>
  </si>
  <si>
    <t>中国工商银行股份有限公司成都龙泉广场支行</t>
  </si>
  <si>
    <t>深圳金地中心下半年消防演习活动费用报销</t>
  </si>
  <si>
    <t>WY.FW.01.10.02-202503-0118</t>
  </si>
  <si>
    <t>0133</t>
  </si>
  <si>
    <t>转 WY.FW.01.10.02-202503-0118</t>
  </si>
  <si>
    <t>社区及业委会费用.社区文化费用</t>
  </si>
  <si>
    <t>FK250305001243</t>
  </si>
  <si>
    <t>FK-WY.FW.01.10.02-20250311-000071</t>
  </si>
  <si>
    <t>2025-03-05</t>
  </si>
  <si>
    <t>关于深圳金地中心2月一季度环境采购物资费用付款申请</t>
  </si>
  <si>
    <t>2025-03-11</t>
  </si>
  <si>
    <t>WY.FW.01.10.02-202506-0030</t>
  </si>
  <si>
    <t>转 WY.FW.01.10.02-202506-0030</t>
  </si>
  <si>
    <t>XHWZ-Z-2024-0032</t>
  </si>
  <si>
    <t>CF250305000026</t>
  </si>
  <si>
    <t>AP-202503-0022416</t>
  </si>
  <si>
    <t>FK250305001220</t>
  </si>
  <si>
    <t>FK-WY.FW.01.10.02-20250307-000066</t>
  </si>
  <si>
    <t>关于深圳金地中心2025年2月生活垃圾付款申请</t>
  </si>
  <si>
    <t>WY.FW.01.10.02-202504-0041</t>
  </si>
  <si>
    <t>转 WY.FW.01.10.02-202504-0041</t>
  </si>
  <si>
    <t>CF250305000450</t>
  </si>
  <si>
    <t>AP-202503-0022408</t>
  </si>
  <si>
    <t>FK250305001165</t>
  </si>
  <si>
    <t>FK-WY.FW.01.10.02-20250307-000065</t>
  </si>
  <si>
    <t>关于深圳金地中心2025年2月22楼中国中铁租摆付款申请</t>
  </si>
  <si>
    <t>WY.FW.01.10.02-202504-0042</t>
  </si>
  <si>
    <t>0040</t>
  </si>
  <si>
    <t>转 WY.FW.01.10.02-202504-0042</t>
  </si>
  <si>
    <t>CF250305000431</t>
  </si>
  <si>
    <t>AP-202503-0022390</t>
  </si>
  <si>
    <t>FK250305000760</t>
  </si>
  <si>
    <t>FK-WY.FW.01.10.02-20250307-000067</t>
  </si>
  <si>
    <t>关于深圳金地中心2025年2月消杀付款申请</t>
  </si>
  <si>
    <t>WY.FW.01.10.02-202504-0040</t>
  </si>
  <si>
    <t>转 WY.FW.01.10.02-202504-0040</t>
  </si>
  <si>
    <t>CF250305000293</t>
  </si>
  <si>
    <t>AP-202503-0022260</t>
  </si>
  <si>
    <t>FK-WY.FW.01.10.02-20250221-000063</t>
  </si>
  <si>
    <t>2025-02-21</t>
  </si>
  <si>
    <t>6217003800047523828</t>
  </si>
  <si>
    <t>范清霞</t>
  </si>
  <si>
    <t>WY.FW.01.10.02-202503-0007</t>
  </si>
  <si>
    <t>0002</t>
  </si>
  <si>
    <t>转 WY.FW.01.10.02-202503-0007</t>
  </si>
  <si>
    <t>FK250228000089</t>
  </si>
  <si>
    <t>FK-WY.FW.01.10.02-20250303-000060</t>
  </si>
  <si>
    <t>2025-02-28</t>
  </si>
  <si>
    <t>关于深圳公司非住一片区管理中心深圳金地中心项目礼宾部2月付款申请</t>
  </si>
  <si>
    <t>2025-03-03</t>
  </si>
  <si>
    <t>WY.FW.01.10.02-202505-0016</t>
  </si>
  <si>
    <t>0035</t>
  </si>
  <si>
    <t>转 WY.FW.01.10.02-202505-0016</t>
  </si>
  <si>
    <t>CF250225000328</t>
  </si>
  <si>
    <t>AP-202502-0020128</t>
  </si>
  <si>
    <t>FK250228000049</t>
  </si>
  <si>
    <t>FK-WY.FW.01.10.02-20250303-000061</t>
  </si>
  <si>
    <t>关于深圳金地中心2025年年桔租摆付款申请</t>
  </si>
  <si>
    <t>2025-03-04</t>
  </si>
  <si>
    <t>WY.FW.01.10.02-202504-0020</t>
  </si>
  <si>
    <t>转 WY.FW.01.10.02-202504-0020</t>
  </si>
  <si>
    <t>CF250228000030</t>
  </si>
  <si>
    <t>AP-202502-0020351</t>
  </si>
  <si>
    <t>DGBX-250221-0013089</t>
  </si>
  <si>
    <t>FK-WY.FW.01.10.02-20250221-000058</t>
  </si>
  <si>
    <t>818380414510001</t>
  </si>
  <si>
    <t>招商银行股份有限公司深圳华润城支行</t>
  </si>
  <si>
    <t>往来清理</t>
  </si>
  <si>
    <t>WY.FW.01.10.02-202503-0028</t>
  </si>
  <si>
    <t>转 WY.FW.01.10.02-202503-0028</t>
  </si>
  <si>
    <t>内部往来.内部公司往来清理</t>
  </si>
  <si>
    <t>FK-WY.FW.01.10.02-20250221-000056</t>
  </si>
  <si>
    <t>FK250103001188</t>
  </si>
  <si>
    <t>FK-WY.FW.01.10.02-20250106-000024</t>
  </si>
  <si>
    <t>关于深圳金地中心2024年22楼中国中铁租摆付款申请</t>
  </si>
  <si>
    <t>2025-01-06</t>
  </si>
  <si>
    <t>WY.FW.01.10.02-202502-0169</t>
  </si>
  <si>
    <t>0166</t>
  </si>
  <si>
    <t>转 WY.FW.01.10.02-202502-0169</t>
  </si>
  <si>
    <t>CF250103000461</t>
  </si>
  <si>
    <t>2025年2期</t>
  </si>
  <si>
    <t>AP-202501-0001127</t>
  </si>
  <si>
    <t>FK250103001274</t>
  </si>
  <si>
    <t>FK-WY.FW.01.10.02-20250106-000018</t>
  </si>
  <si>
    <t>关于深圳金地中心2024年12月租摆付款申请</t>
  </si>
  <si>
    <t>WY.FW.01.10.02-202502-0170</t>
  </si>
  <si>
    <t>0164</t>
  </si>
  <si>
    <t>转 WY.FW.01.10.02-202502-0170</t>
  </si>
  <si>
    <t>CF250103000483</t>
  </si>
  <si>
    <t>AP-202501-0001152</t>
  </si>
  <si>
    <t>FYBX-WY.FW.01.10.02-20250217-000008</t>
  </si>
  <si>
    <t>FK-WY.FW.01.10.02-20250223-000059</t>
  </si>
  <si>
    <t>李仁博</t>
  </si>
  <si>
    <t>2025-02-23</t>
  </si>
  <si>
    <t>6212261901020122196</t>
  </si>
  <si>
    <t>中国工商银行长沙市南门口支行</t>
  </si>
  <si>
    <t>年前答谢礼品费用</t>
  </si>
  <si>
    <t>WY.FW.01.10.02-202503-0030</t>
  </si>
  <si>
    <t>转 WY.FW.01.10.02-202503-0030</t>
  </si>
  <si>
    <t>FYBX-WY.FW.01.10.02-20250217-000006</t>
  </si>
  <si>
    <t>FK-WY.FW.01.10.02-20250221-000057</t>
  </si>
  <si>
    <t>金地中心管家工作手机话费</t>
  </si>
  <si>
    <t>WY.FW.01.10.02-202503-0029</t>
  </si>
  <si>
    <t>转 WY.FW.01.10.02-202503-0029</t>
  </si>
  <si>
    <t>FK241218000697</t>
  </si>
  <si>
    <t>FK-WY.FW.01.10.02-20250106-000023</t>
  </si>
  <si>
    <t>2024-12-18</t>
  </si>
  <si>
    <t>关于深圳金地中心2024年11月金地中心租摆付款申请</t>
  </si>
  <si>
    <t>WY.FW.01.10.02-202502-0145</t>
  </si>
  <si>
    <t>0144</t>
  </si>
  <si>
    <t>转 WY.FW.01.10.02-202502-0145</t>
  </si>
  <si>
    <t>CF241218000445</t>
  </si>
  <si>
    <t>AP-202412-0143299</t>
  </si>
  <si>
    <t>FK250103001230</t>
  </si>
  <si>
    <t>FK-WY.FW.01.10.02-20250106-000021</t>
  </si>
  <si>
    <t>关于深圳金地中心2024年12月生活垃圾付款申请</t>
  </si>
  <si>
    <t>WY.FW.01.10.02-202502-0149</t>
  </si>
  <si>
    <t>0149</t>
  </si>
  <si>
    <t>转 WY.FW.01.10.02-202502-0149</t>
  </si>
  <si>
    <t>CF250103000479</t>
  </si>
  <si>
    <t>AP-202501-0001143</t>
  </si>
  <si>
    <t>FK250103001122</t>
  </si>
  <si>
    <t>FK-WY.FW.01.10.02-20250106-000020</t>
  </si>
  <si>
    <t>关于深圳金地中心2024年12月消杀付款申请</t>
  </si>
  <si>
    <t>WY.FW.01.10.02-202502-0152</t>
  </si>
  <si>
    <t>转 WY.FW.01.10.02-202502-0152</t>
  </si>
  <si>
    <t>CF250103000454</t>
  </si>
  <si>
    <t>AP-202501-0001102</t>
  </si>
  <si>
    <t>FK250103000127</t>
  </si>
  <si>
    <t>FK-WY.FW.01.10.02-20250103-000016</t>
  </si>
  <si>
    <t>深圳金地中心项目2024年10-12月消防维保费付款申请</t>
  </si>
  <si>
    <t>WY.FW.01.10.02-202502-0147</t>
  </si>
  <si>
    <t>0132</t>
  </si>
  <si>
    <t>转 WY.FW.01.10.02-202502-0147</t>
  </si>
  <si>
    <t>CF250103000067</t>
  </si>
  <si>
    <t>AP-202501-0000670</t>
  </si>
  <si>
    <t>FK241230000176</t>
  </si>
  <si>
    <t>FK-WY.FW.01.10.02-20250103-000013</t>
  </si>
  <si>
    <t>2024-12-30</t>
  </si>
  <si>
    <t>关于深圳金地中心2024年11月22楼中国中铁租摆费用报销</t>
  </si>
  <si>
    <t>WY.FW.01.10.02-202502-0153</t>
  </si>
  <si>
    <t>0140</t>
  </si>
  <si>
    <t>转 WY.FW.01.10.02-202502-0153</t>
  </si>
  <si>
    <t>CF241225000343</t>
  </si>
  <si>
    <t>AP-202412-0149505</t>
  </si>
  <si>
    <t>FK250101000234</t>
  </si>
  <si>
    <t>FK-WY.FW.01.10.02-20250102-000011</t>
  </si>
  <si>
    <t>关于粤东一管理中心深圳金地中心中央空调主机2024年四季度（9月-11月）人工费付款申请</t>
  </si>
  <si>
    <t>WY.FW.01.10.02-202502-0151</t>
  </si>
  <si>
    <t>0154</t>
  </si>
  <si>
    <t>转 WY.FW.01.10.02-202502-0151</t>
  </si>
  <si>
    <t>CF250101000029</t>
  </si>
  <si>
    <t>AP-202501-0000079</t>
  </si>
  <si>
    <t>FK250101000199</t>
  </si>
  <si>
    <t>FK-WY.FW.01.10.02-20250102-000009</t>
  </si>
  <si>
    <t>深圳金地中心项目2024年四季度（9月-11月）中央空调水质处理检测服务外包的付款</t>
  </si>
  <si>
    <t>WY.FW.01.10.02-202502-0146</t>
  </si>
  <si>
    <t>0136</t>
  </si>
  <si>
    <t>转 WY.FW.01.10.02-202502-0146</t>
  </si>
  <si>
    <t>CF250101000027</t>
  </si>
  <si>
    <t>AP-202501-0000076</t>
  </si>
  <si>
    <t>FK250101000254</t>
  </si>
  <si>
    <t>FK-WY.FW.01.10.02-20250102-000002</t>
  </si>
  <si>
    <t>44250100005000002154</t>
  </si>
  <si>
    <t>中国建设银行股份有限公司深圳爱华支行</t>
  </si>
  <si>
    <t>深圳金地中心项目负一层高压配电房房屋渗漏维修服务付款申请</t>
  </si>
  <si>
    <t>WY.FW.01.10.02-202502-0148</t>
  </si>
  <si>
    <t>0156</t>
  </si>
  <si>
    <t>转 WY.FW.01.10.02-202502-0148</t>
  </si>
  <si>
    <t>CF250101000028</t>
  </si>
  <si>
    <t>AP-202501-0000078</t>
  </si>
  <si>
    <t>FK241209000497</t>
  </si>
  <si>
    <t>FK-WY.FW.01.10.02-20241224-000275</t>
  </si>
  <si>
    <t>2024-12-09</t>
  </si>
  <si>
    <t>79340078801200000788</t>
  </si>
  <si>
    <t>上海浦东发展银行股份有限公司深圳龙城支行</t>
  </si>
  <si>
    <t>尊敬的各位领导： 您好，深圳金地中心项目仪表更换服务验收合格，合同总金额：44936元（含税13%），合同为一次性付款，无扣款项，费用从项目自有成本中支出，现申请付款 。</t>
  </si>
  <si>
    <t>2024-12-24</t>
  </si>
  <si>
    <t>WY.FW.01.10.02-202502-0150</t>
  </si>
  <si>
    <t>0151</t>
  </si>
  <si>
    <t>转 WY.FW.01.10.02-202502-0150</t>
  </si>
  <si>
    <t>CF241209000287</t>
  </si>
  <si>
    <t>AP-202412-0136686</t>
  </si>
  <si>
    <t>FK241209001219</t>
  </si>
  <si>
    <t>FK-WY.FW.01.10.02-20241210-000264</t>
  </si>
  <si>
    <t>1、付款金额：2095元；
2、费用用途：我司派遣4名员工为中国中铁香港投资有限公司服务，本次月度工装采购在本部业务部审批的需求计划内，已验收入库完毕，现申请付款。</t>
  </si>
  <si>
    <t>2024-12-10</t>
  </si>
  <si>
    <t>WY.FW.01.10.02-202502-0144</t>
  </si>
  <si>
    <t>0147</t>
  </si>
  <si>
    <t>转 WY.FW.01.10.02-202502-0144</t>
  </si>
  <si>
    <t>案场服装</t>
  </si>
  <si>
    <t>CF241209000633</t>
  </si>
  <si>
    <t>AP-202412-0137056</t>
  </si>
  <si>
    <t>FK241209001228</t>
  </si>
  <si>
    <t>FK-WY.FW.01.10.02-20241210-000263</t>
  </si>
  <si>
    <t>深圳市乐华德服饰有限公司</t>
  </si>
  <si>
    <t>4000022309201717285</t>
  </si>
  <si>
    <t>中国工商银行股份有限公司深圳布吉支行</t>
  </si>
  <si>
    <t>1、付款金额：2912元；
2、费用用途：我司派遣4名员工为中国中铁香港投资有限公司服务，本次月度工装采购在本部业务部审批的需求计划内，已验收入库完毕，现申请付款。</t>
  </si>
  <si>
    <t>WY.FW.01.10.02-202502-0143</t>
  </si>
  <si>
    <t>0148</t>
  </si>
  <si>
    <t>转 WY.FW.01.10.02-202502-0143</t>
  </si>
  <si>
    <t>技能序列服装</t>
  </si>
  <si>
    <t>ZB20220428JCWZ03</t>
  </si>
  <si>
    <t>CF241209000184</t>
  </si>
  <si>
    <t>AP-202412-0137057</t>
  </si>
  <si>
    <t>FK241206000181</t>
  </si>
  <si>
    <t>FK-WY.FW.01.10.02-20241206-000261</t>
  </si>
  <si>
    <t>2024-12-06</t>
  </si>
  <si>
    <t>尊敬的领导
 您好，关于深圳金地中心2024年11月四季度环境物资绿水、线手套，供应商为：震坤行工业超市（上海）有限公司，金额为：150.95元，妥否，请领导审批，谢谢！</t>
  </si>
  <si>
    <t>WY.FW.01.10.02-202502-0141</t>
  </si>
  <si>
    <t>0146</t>
  </si>
  <si>
    <t>转 WY.FW.01.10.02-202502-0141</t>
  </si>
  <si>
    <t>有害生物防治</t>
  </si>
  <si>
    <t>CF241121000415</t>
  </si>
  <si>
    <t>AP-202412-0135182</t>
  </si>
  <si>
    <t>FK241120000952</t>
  </si>
  <si>
    <t>FK-WY.FW.01.10.02-20241121-000248</t>
  </si>
  <si>
    <t>2024-11-20</t>
  </si>
  <si>
    <t>1、付款金额:1813.4元
2、费用用途:采购工程11月日常维修物料，在本部业务部审批的月度物资采购需求计划内，已验收入库完毕，申请付款。</t>
  </si>
  <si>
    <t>2024-11-21</t>
  </si>
  <si>
    <t>WY.FW.01.10.02-202502-0142</t>
  </si>
  <si>
    <t>0145</t>
  </si>
  <si>
    <t>转 WY.FW.01.10.02-202502-0142,转 WY.FW.01.10.02-202502-0142,转 WY.FW.01.10.02-202502-0142,转 WY.FW.01.10.02-202502-0142</t>
  </si>
  <si>
    <t>CF241115000564</t>
  </si>
  <si>
    <t>AP-202411-0126817</t>
  </si>
  <si>
    <t>FK-WY.FW.01.10.02-20241209-000276</t>
  </si>
  <si>
    <t>2025-02-19</t>
  </si>
  <si>
    <t>中国建设银行股份有限公司成都龙泉驿马桥支行</t>
  </si>
  <si>
    <t>WY.FW.01.10.02-202502-0133</t>
  </si>
  <si>
    <t>0129</t>
  </si>
  <si>
    <t>转 WY.FW.01.10.02-202502-0133</t>
  </si>
  <si>
    <t>DGBX-250214-0011072</t>
  </si>
  <si>
    <t>FK-WY.FW.01.10.02-20250219-000053</t>
  </si>
  <si>
    <t>深圳金地中心2025年2月女生宿舍费用</t>
  </si>
  <si>
    <t>WY.FW.01.10.02-202503-0057</t>
  </si>
  <si>
    <t>转 WY.FW.01.10.02-202503-0057</t>
  </si>
  <si>
    <t>DGBX-250213-0010765</t>
  </si>
  <si>
    <t>FK-WY.FW.01.10.02-20250218-000055</t>
  </si>
  <si>
    <t>2025-02-18</t>
  </si>
  <si>
    <t>深圳金地中心2025年2月男生宿舍费</t>
  </si>
  <si>
    <t>WY.FW.01.10.02-202503-0056</t>
  </si>
  <si>
    <t>转 WY.FW.01.10.02-202503-0056</t>
  </si>
  <si>
    <t>FK250217000300</t>
  </si>
  <si>
    <t>FK-WY.FW.01.10.02-20250304-000062</t>
  </si>
  <si>
    <t>2025-02-17</t>
  </si>
  <si>
    <t>深圳金地中心项目深圳金地中心项目柴油发电机启动电池更换服务付款申请</t>
  </si>
  <si>
    <t>WY.FW.01.10.02-202504-0019</t>
  </si>
  <si>
    <t>转 WY.FW.01.10.02-202504-0019</t>
  </si>
  <si>
    <t>CF250217000165</t>
  </si>
  <si>
    <t>AP-202502-0015322</t>
  </si>
  <si>
    <t>FK250214000562</t>
  </si>
  <si>
    <t>FK-WY.FW.01.10.02-20250218-000051</t>
  </si>
  <si>
    <t>2025-02-14</t>
  </si>
  <si>
    <t>关于深圳金地中心2025年1月香薰付款申请</t>
  </si>
  <si>
    <t>WY.FW.01.10.02-202503-0101</t>
  </si>
  <si>
    <t>0128</t>
  </si>
  <si>
    <t>转 WY.FW.01.10.02-202503-0101</t>
  </si>
  <si>
    <t>CF250214000245</t>
  </si>
  <si>
    <t>AP-202502-0014637</t>
  </si>
  <si>
    <t>FK250214000477</t>
  </si>
  <si>
    <t>FK-WY.FW.01.10.02-20250218-000050</t>
  </si>
  <si>
    <t>关于深圳金地中心2025年1月生活垃圾付款申请</t>
  </si>
  <si>
    <t>WY.FW.01.10.02-202503-0100</t>
  </si>
  <si>
    <t>0126</t>
  </si>
  <si>
    <t>转 WY.FW.01.10.02-202503-0100</t>
  </si>
  <si>
    <t>CF250214000217</t>
  </si>
  <si>
    <t>AP-202502-0014613</t>
  </si>
  <si>
    <t>FK250214000412</t>
  </si>
  <si>
    <t>FK-WY.FW.01.10.02-20250218-000054</t>
  </si>
  <si>
    <t>关于深圳金地中心2025年1月消杀付款申请</t>
  </si>
  <si>
    <t>WY.FW.01.10.02-202503-0103</t>
  </si>
  <si>
    <t>转 WY.FW.01.10.02-202503-0103</t>
  </si>
  <si>
    <t>CF250214000190</t>
  </si>
  <si>
    <t>AP-202502-0014577</t>
  </si>
  <si>
    <t>FK250214000319</t>
  </si>
  <si>
    <t>FK-WY.FW.01.10.02-20250310-000070</t>
  </si>
  <si>
    <t>关于深圳金地中心2025年1月22楼中国中铁租摆付款申请</t>
  </si>
  <si>
    <t>WY.FW.01.10.02-202504-0050</t>
  </si>
  <si>
    <t>转 WY.FW.01.10.02-202504-0050</t>
  </si>
  <si>
    <t>CF250214000140</t>
  </si>
  <si>
    <t>AP-202502-0014533</t>
  </si>
  <si>
    <t>FK250214000274</t>
  </si>
  <si>
    <t>FK-WY.FW.01.10.02-20250218-000052</t>
  </si>
  <si>
    <t>关于深圳金地中心2025年1月租摆付款申请</t>
  </si>
  <si>
    <t>WY.FW.01.10.02-202503-0102</t>
  </si>
  <si>
    <t>转 WY.FW.01.10.02-202503-0102</t>
  </si>
  <si>
    <t>CF250213000439</t>
  </si>
  <si>
    <t>AP-202502-0014213</t>
  </si>
  <si>
    <t>FYBX-WY.FW.01.10.02-20250102-000001</t>
  </si>
  <si>
    <t>FK-WY.FW.01.10.02-20250214-000049</t>
  </si>
  <si>
    <t>深圳金地中心-000001</t>
  </si>
  <si>
    <t>WY.FW.01.10.02-202503-0032</t>
  </si>
  <si>
    <t>转 WY.FW.01.10.02-202503-0032</t>
  </si>
  <si>
    <t>DGBX-250207-0008152</t>
  </si>
  <si>
    <t>FK-WY.FW.01.10.02-20250213-000047</t>
  </si>
  <si>
    <t>2025-02-13</t>
  </si>
  <si>
    <t>深圳金地中心2025年1月保洁劳务派遣费用</t>
  </si>
  <si>
    <t>WY.FW.01.10.02-202502-0100</t>
  </si>
  <si>
    <t>转 WY.FW.01.10.02-202502-0100</t>
  </si>
  <si>
    <t>DGBX-250114-0003275</t>
  </si>
  <si>
    <t>FK-WY.FW.01.10.02-20250122-000037</t>
  </si>
  <si>
    <t>2025年1月员工宿舍费</t>
  </si>
  <si>
    <t>WY.FW.01.10.02-202502-0099</t>
  </si>
  <si>
    <t>转 WY.FW.01.10.02-202502-0099</t>
  </si>
  <si>
    <t>JK-WY.FW.01.10.02-20250113-000002</t>
  </si>
  <si>
    <t>FK-WY.FW.01.10.02-20250121-000034</t>
  </si>
  <si>
    <t>2025-01-21</t>
  </si>
  <si>
    <t>2025深圳金地中心“春节”活动</t>
  </si>
  <si>
    <t>WY.FW.01.10.02-202502-0128</t>
  </si>
  <si>
    <t>0130</t>
  </si>
  <si>
    <t>转 WY.FW.01.10.02-202502-0128</t>
  </si>
  <si>
    <t>JK-WY.FW.01.10.02-20250115-000003</t>
  </si>
  <si>
    <t>FK-WY.FW.01.10.02-20250121-000033</t>
  </si>
  <si>
    <t>2025年深圳金地中心开工利是</t>
  </si>
  <si>
    <t>WY.FW.01.10.02-202502-0127</t>
  </si>
  <si>
    <t>0131</t>
  </si>
  <si>
    <t>转 WY.FW.01.10.02-202502-0127</t>
  </si>
  <si>
    <t>FYBX-WY.FW.01.10.02-20241204-002030</t>
  </si>
  <si>
    <t>FK-WY.FW.01.10.02-20241210-000265</t>
  </si>
  <si>
    <t>深圳金地中心-002030</t>
  </si>
  <si>
    <t>WY.FW.01.10.02-202502-0096</t>
  </si>
  <si>
    <t>0107</t>
  </si>
  <si>
    <t>转 WY.FW.01.10.02-202502-0096</t>
  </si>
  <si>
    <t>FK241015000128</t>
  </si>
  <si>
    <t>FK-WY.FW.01.10.02-20241016-000206</t>
  </si>
  <si>
    <t>关于深圳金地中心2024年9月三季度物资采购K2、钢丝棉，供应商为：上海艾丝薇事业有限公司，金额：975元，现申请付款，妥否，请领导审批，谢谢！</t>
  </si>
  <si>
    <t>2025-02-10</t>
  </si>
  <si>
    <t>WY.FW.01.10.02-202502-0097</t>
  </si>
  <si>
    <t>0106</t>
  </si>
  <si>
    <t>转 WY.FW.01.10.02-202502-0097</t>
  </si>
  <si>
    <t>CF240926000427</t>
  </si>
  <si>
    <t>AP-202410-0106900</t>
  </si>
  <si>
    <t>FYBX-WY.FW.01.10.02-20250210-000004</t>
  </si>
  <si>
    <t>FK-WY.FW.01.10.02-20250213-000048</t>
  </si>
  <si>
    <t>6214836551539196</t>
  </si>
  <si>
    <t>深圳金地中心2025年春节值班人员伙食补贴的报销</t>
  </si>
  <si>
    <t>WY.FW.01.10.02-202503-0031</t>
  </si>
  <si>
    <t>转 WY.FW.01.10.02-202503-0031</t>
  </si>
  <si>
    <t>人工费用.节日及餐费福利</t>
  </si>
  <si>
    <t>TK20250121592723</t>
  </si>
  <si>
    <t>FK-WY.FW.01.10.02-20250212-000045</t>
  </si>
  <si>
    <t>山高（深圳）投资有限公司</t>
  </si>
  <si>
    <t>2025-02-12</t>
  </si>
  <si>
    <t>753670108164</t>
  </si>
  <si>
    <t>中国银行股份有限公司深圳科苑路支行</t>
  </si>
  <si>
    <t>WY.FW.01.10.02-202503-0054</t>
  </si>
  <si>
    <t>转 WY.FW.01.10.02-202503-0054</t>
  </si>
  <si>
    <t>TK20250115185891</t>
  </si>
  <si>
    <t>FK-WY.FW.01.10.02-20250212-000044</t>
  </si>
  <si>
    <t>深圳厨易时代食品科技有限公司</t>
  </si>
  <si>
    <t>754975661785</t>
  </si>
  <si>
    <t>中国银行股份有限公司深圳西丽支行</t>
  </si>
  <si>
    <t>WY.FW.01.10.02-202503-0053</t>
  </si>
  <si>
    <t>转 WY.FW.01.10.02-202503-0053</t>
  </si>
  <si>
    <t>JT-场地使用押金</t>
  </si>
  <si>
    <t>DGBX-250103-0000726</t>
  </si>
  <si>
    <t>FK-WY.FW.01.10.02-20250212-000046</t>
  </si>
  <si>
    <t>2024年第4季度招聘费</t>
  </si>
  <si>
    <t>WY.FW.01.10.02-202503-0055</t>
  </si>
  <si>
    <t>转 WY.FW.01.10.02-202503-0055</t>
  </si>
  <si>
    <t>DGBX-250116-0005021</t>
  </si>
  <si>
    <t>FK-WY.FW.01.10.02-20250124-000043</t>
  </si>
  <si>
    <t>2025-01-24</t>
  </si>
  <si>
    <t>深圳市金地中心+0004933</t>
  </si>
  <si>
    <t>FK250103000283</t>
  </si>
  <si>
    <t>FK-WY.FW.01.10.02-20250107-000027</t>
  </si>
  <si>
    <t>2025-01-23</t>
  </si>
  <si>
    <t>755966292010332</t>
  </si>
  <si>
    <t>招商银行股份有限公司深圳滨河时代支行</t>
  </si>
  <si>
    <t>深圳金地中心2024年12月智境保洁外包费用</t>
  </si>
  <si>
    <t>2025-01-07</t>
  </si>
  <si>
    <t>WY.FW.01.10.02-202502-0066</t>
  </si>
  <si>
    <t>转 WY.FW.01.10.02-202502-0066</t>
  </si>
  <si>
    <t>CF250103000092</t>
  </si>
  <si>
    <t>AP-202501-0000736</t>
  </si>
  <si>
    <t>物业并表</t>
  </si>
  <si>
    <t>FYBX-WY.FW.01.10.02-20250103-000002</t>
  </si>
  <si>
    <t>FK-WY.FW.01.10.02-20250107-000026</t>
  </si>
  <si>
    <t>2024年第4季度快递费</t>
  </si>
  <si>
    <t>WY.FW.01.10.02-202502-0003</t>
  </si>
  <si>
    <t>转 WY.FW.01.10.02-202502-0003</t>
  </si>
  <si>
    <t>DGBX-250102-0000426</t>
  </si>
  <si>
    <t>FK-WY.FW.01.10.02-20250107-000025</t>
  </si>
  <si>
    <t>2025年1月深大新村17栋404宿舍费</t>
  </si>
  <si>
    <t>WY.FW.01.10.02-202502-0032</t>
  </si>
  <si>
    <t>转 WY.FW.01.10.02-202502-0032</t>
  </si>
  <si>
    <t>YFK250102012742</t>
  </si>
  <si>
    <t>FK-WY.FW.01.10.02-20250106-000017</t>
  </si>
  <si>
    <t>2025-01-02</t>
  </si>
  <si>
    <t>44661301040007611</t>
  </si>
  <si>
    <t>中国农业银行股份有限公司云浮安塘支行</t>
  </si>
  <si>
    <t>关于粤东一管理中心深圳金地中心项目13楼北面通道石材维修预付款申请</t>
  </si>
  <si>
    <t>WY.FW.01.10.02-202502-0073</t>
  </si>
  <si>
    <t>0082</t>
  </si>
  <si>
    <t>预付款</t>
  </si>
  <si>
    <t>转 WY.FW.01.10.02-202502-0073</t>
  </si>
  <si>
    <t>FK250103000375</t>
  </si>
  <si>
    <t>FK-WY.FW.01.10.02-20250103-000014</t>
  </si>
  <si>
    <t>张航</t>
  </si>
  <si>
    <t>淘宝/天猫/京东C端/其他-商业事业部</t>
  </si>
  <si>
    <t>6214830032305418</t>
  </si>
  <si>
    <t>招商银行深圳安联支行</t>
  </si>
  <si>
    <t>关于深圳金地中心2024年第四季度综合部非商城采购（饮水机滤芯）的费用报销申请</t>
  </si>
  <si>
    <t>WY.FW.01.10.02-202502-0034</t>
  </si>
  <si>
    <t>0020</t>
  </si>
  <si>
    <t>转 WY.FW.01.10.02-202502-0034</t>
  </si>
  <si>
    <t>CF250103000176</t>
  </si>
  <si>
    <t>AP-202501-0000781</t>
  </si>
  <si>
    <t>FYBX-WY.FW.01.10.02-20241210-002034</t>
  </si>
  <si>
    <t>FK-WY.FW.01.10.02-20241211-000272</t>
  </si>
  <si>
    <t>002034</t>
  </si>
  <si>
    <t>WY.FW.01.10.02-202502-0002</t>
  </si>
  <si>
    <t>转 WY.FW.01.10.02-202502-0002</t>
  </si>
  <si>
    <t>FYBX-WY.FW.01.10.02-20241209-002033</t>
  </si>
  <si>
    <t>FK-WY.FW.01.10.02-20241211-000270</t>
  </si>
  <si>
    <t>深圳金地中心-002033</t>
  </si>
  <si>
    <t>WY.FW.01.10.02-202502-0004</t>
  </si>
  <si>
    <t>转 WY.FW.01.10.02-202502-0004</t>
  </si>
  <si>
    <t>FK241206000300</t>
  </si>
  <si>
    <t>FK-WY.FW.01.10.02-20241211-000269</t>
  </si>
  <si>
    <t>尊敬的领导
      您好，关于深圳金地中心2024年11月香薰服务验收申请合格，现申请付款金额为：4200元，妥否，清理审批，谢谢！</t>
  </si>
  <si>
    <t>WY.FW.01.10.02-202502-0058</t>
  </si>
  <si>
    <t>转 WY.FW.01.10.02-202502-0058</t>
  </si>
  <si>
    <t>CF241206000126</t>
  </si>
  <si>
    <t>AP-202412-0135293</t>
  </si>
  <si>
    <t>FK241209000522</t>
  </si>
  <si>
    <t>FK-WY.FW.01.10.02-20241211-000266</t>
  </si>
  <si>
    <t xml:space="preserve">尊敬的各位领导： 您好，深圳金地中心项目仪表调试费服务验收合格，合同总金额：6000元（含税13%），合同为一次性付款，无扣款项，费用从项目自有成本中支出，现申请付款 </t>
  </si>
  <si>
    <t>WY.FW.01.10.02-202502-0057</t>
  </si>
  <si>
    <t>转 WY.FW.01.10.02-202502-0057</t>
  </si>
  <si>
    <t>零星工程</t>
  </si>
  <si>
    <t>CF241209000272</t>
  </si>
  <si>
    <t>AP-202412-0136674</t>
  </si>
  <si>
    <t>FK-WY.FW.01.10.02-20241209-000262</t>
  </si>
  <si>
    <t>2024-12-13</t>
  </si>
  <si>
    <t>WY.FW.01.10.02-202502-0030</t>
  </si>
  <si>
    <t>转 WY.FW.01.10.02-202502-0030</t>
  </si>
  <si>
    <t>FK241206000354</t>
  </si>
  <si>
    <t>FK-WY.FW.01.10.02-20241206-000260</t>
  </si>
  <si>
    <t>尊敬的领导
      您好，关于深圳金地中心2024年11月消杀服务验收申请合格，现申请付款金额为：2140.63元，妥否，请领导审批，谢谢！</t>
  </si>
  <si>
    <t>WY.FW.01.10.02-202502-0054</t>
  </si>
  <si>
    <t>转 WY.FW.01.10.02-202502-0054</t>
  </si>
  <si>
    <t>CF241206000148</t>
  </si>
  <si>
    <t>AP-202412-0135332</t>
  </si>
  <si>
    <t>FK241205000184</t>
  </si>
  <si>
    <t>FK-WY.FW.01.10.02-20241206-000259</t>
  </si>
  <si>
    <t>2024-12-05</t>
  </si>
  <si>
    <t>尊敬的领导
      您好，关于深圳金地中心2024年11月生活垃圾服务验收申请合格，现申请付款金额为：2146.50元，妥否，请领导审批，谢谢！</t>
  </si>
  <si>
    <t>WY.FW.01.10.02-202502-0068</t>
  </si>
  <si>
    <t>转 WY.FW.01.10.02-202502-0068</t>
  </si>
  <si>
    <t>CF241205000070</t>
  </si>
  <si>
    <t>AP-202412-0134411</t>
  </si>
  <si>
    <t>FK241125000922</t>
  </si>
  <si>
    <t>FK-WY.FW.01.10.02-20241206-000258</t>
  </si>
  <si>
    <t>2024-11-25</t>
  </si>
  <si>
    <t>4000021019200038554</t>
  </si>
  <si>
    <t>中国工商银行股份有限公司深圳深东支行</t>
  </si>
  <si>
    <t>领导您好，
深圳市金地中心2024年第3季度工服干洗费用共计产生1489.5元，详见附件，现发起该笔费用报销申请，妥否？请领导批示，谢谢</t>
  </si>
  <si>
    <t>WY.FW.01.10.02-202502-0070</t>
  </si>
  <si>
    <t>转 WY.FW.01.10.02-202502-0070</t>
  </si>
  <si>
    <t>CF241125000488</t>
  </si>
  <si>
    <t>AP-202411-0129436</t>
  </si>
  <si>
    <t>FK241203001390</t>
  </si>
  <si>
    <t>FK-WY.FW.01.10.02-20241205-000256</t>
  </si>
  <si>
    <t>2024-12-03</t>
  </si>
  <si>
    <t>44250100016500000754</t>
  </si>
  <si>
    <t>中国建设银行股份有限公司深圳石岩支行</t>
  </si>
  <si>
    <t>尊敬的领导
      您好，关于深圳金地中心2024年外墙清洗服务验收申请合格，现申请付款金额为：170015.31元，妥否，请领导审批，谢谢！</t>
  </si>
  <si>
    <t>WY.FW.01.10.02-202502-0069</t>
  </si>
  <si>
    <t>转 WY.FW.01.10.02-202502-0069</t>
  </si>
  <si>
    <t>CF241203000564</t>
  </si>
  <si>
    <t>AP-202412-0133308</t>
  </si>
  <si>
    <t>FK241121000941</t>
  </si>
  <si>
    <t>FK-WY.FW.01.10.02-20241204-000255</t>
  </si>
  <si>
    <t>尊敬的领导
       您好，关于深圳金地中心2024年外围广场大腹木棉周边改造提升玉龙草200课验收申请合格，现申请付款金额为：280元，妥否，请领导审批，谢谢！</t>
  </si>
  <si>
    <t>WY.FW.01.10.02-202502-0039</t>
  </si>
  <si>
    <t>转 WY.FW.01.10.02-202502-0039</t>
  </si>
  <si>
    <t>CF241121000491</t>
  </si>
  <si>
    <t>AP-202411-0128026</t>
  </si>
  <si>
    <t>FK241128000531</t>
  </si>
  <si>
    <t>FK-WY.FW.01.10.02-20241202-000254</t>
  </si>
  <si>
    <t>2024-11-28</t>
  </si>
  <si>
    <t>1、付款金额:504元
2、费用用途:采购工程11月日常维修物料，在本部业务部审批的月度物资采购需求计划内，已验收入库完毕，申请付款</t>
  </si>
  <si>
    <t>2024-12-04</t>
  </si>
  <si>
    <t>WY.FW.01.10.02-202502-0035</t>
  </si>
  <si>
    <t>0019</t>
  </si>
  <si>
    <t>转 WY.FW.01.10.02-202502-0035</t>
  </si>
  <si>
    <t>CF241128000262</t>
  </si>
  <si>
    <t>AP-202411-0131161</t>
  </si>
  <si>
    <t>FK241128000336</t>
  </si>
  <si>
    <t>FK-WY.FW.01.10.02-20241202-000253</t>
  </si>
  <si>
    <t>11050188380000000095</t>
  </si>
  <si>
    <t>中国建设银行股份有限公司北京中关村软件园支行</t>
  </si>
  <si>
    <t>尊敬的各位领导：您好！深圳金地中心项目2024年停车场改造接入智慧平台服务验收合格，由北京通通易联科技有限公司提供服务，合计金额5000元，现申请付款。</t>
  </si>
  <si>
    <t>WY.FW.01.10.02-202502-0071</t>
  </si>
  <si>
    <t>转 WY.FW.01.10.02-202502-0071</t>
  </si>
  <si>
    <t>CF241128000227</t>
  </si>
  <si>
    <t>AP-202411-0131065</t>
  </si>
  <si>
    <t>FK241120000937</t>
  </si>
  <si>
    <t>FK-WY.FW.01.10.02-20241125-000252</t>
  </si>
  <si>
    <t>尊敬的各位领导：您好！深圳金地中心项目4#约克螺杆机组主板更换服务验收合格，由深圳市深拓展机电设备有限公司提供服务，合计金额9675元，由专项维修基金支出，现申请付款。</t>
  </si>
  <si>
    <t>WY.FW.01.10.02-202502-0072</t>
  </si>
  <si>
    <t>转 WY.FW.01.10.02-202502-0072</t>
  </si>
  <si>
    <t>CF241120000577</t>
  </si>
  <si>
    <t>AP-202411-0127251</t>
  </si>
  <si>
    <t>FK241120000926</t>
  </si>
  <si>
    <t>FK-WY.FW.01.10.02-20241121-000251</t>
  </si>
  <si>
    <t>尊敬的各位领导：您好！深圳金地中心2号空调补水泵止回阀更换服务验收合格，由深圳市深拓展机电设备有限公司提供服务，合计金额1221元，现申请付款。</t>
  </si>
  <si>
    <t>2024-11-22</t>
  </si>
  <si>
    <t>WY.FW.01.10.02-202502-0042</t>
  </si>
  <si>
    <t>转 WY.FW.01.10.02-202502-0042</t>
  </si>
  <si>
    <t>CF241120000579</t>
  </si>
  <si>
    <t>AP-202411-0127253</t>
  </si>
  <si>
    <t>FK241112000865</t>
  </si>
  <si>
    <t>FK-WY.FW.01.10.02-20241121-000250</t>
  </si>
  <si>
    <t>2024-11-12</t>
  </si>
  <si>
    <t>尊敬的领导
       您好，关于深圳金地中心2024年10月香薰服务验收申请合格，现申请付款金额为：4200元，妥否，请领导审批，谢谢！</t>
  </si>
  <si>
    <t>WY.FW.01.10.02-202502-0059</t>
  </si>
  <si>
    <t>转 WY.FW.01.10.02-202502-0059</t>
  </si>
  <si>
    <t>CF241112000557</t>
  </si>
  <si>
    <t>AP-202411-0122017</t>
  </si>
  <si>
    <t>FK241114000180</t>
  </si>
  <si>
    <t>FK-WY.FW.01.10.02-20241121-000249</t>
  </si>
  <si>
    <t>2024-11-14</t>
  </si>
  <si>
    <t>尊敬的领导
       您好，关于深圳金地中心2024年10月租摆服务验收申请合格，现申请付款金额为：4060元，妥否，请领导审批，谢谢！</t>
  </si>
  <si>
    <t>WY.FW.01.10.02-202502-0055</t>
  </si>
  <si>
    <t>转 WY.FW.01.10.02-202502-0055</t>
  </si>
  <si>
    <t>CF241114000153</t>
  </si>
  <si>
    <t>AP-202411-0123390</t>
  </si>
  <si>
    <t>FK241120000274</t>
  </si>
  <si>
    <t>FK-WY.FW.01.10.02-20241121-000247</t>
  </si>
  <si>
    <t>深圳市欢喜创展广告有限公司</t>
  </si>
  <si>
    <t>44201627100052520070</t>
  </si>
  <si>
    <t>中国建设银行股份有限公司深圳民治支行</t>
  </si>
  <si>
    <t>1、付款金额：900元；
2、费用用途：本月申请采购5个亚克力板，此次采购5个亚克力板用于上墙，本次月度物资采购在本部业务部审批的需求计划内，已验收入库完毕，现申请付款。</t>
  </si>
  <si>
    <t>WY.FW.01.10.02-202502-0040</t>
  </si>
  <si>
    <t>转 WY.FW.01.10.02-202502-0040</t>
  </si>
  <si>
    <t>XHWZ-Z-2024-0060</t>
  </si>
  <si>
    <t>CF241119000041</t>
  </si>
  <si>
    <t>AP-202411-0126875</t>
  </si>
  <si>
    <t>FK241114000138</t>
  </si>
  <si>
    <t>FK-WY.FW.01.10.02-20241121-000246</t>
  </si>
  <si>
    <t>尊敬的领导
       您好，关于深圳金地中心2024年22楼中国中铁室内租摆服务费用服务验收申请合格，现申请付款金额为：2376.52元，妥否，请领导审批，谢谢！</t>
  </si>
  <si>
    <t>WY.FW.01.10.02-202502-0052</t>
  </si>
  <si>
    <t>转 WY.FW.01.10.02-202502-0052</t>
  </si>
  <si>
    <t>CF241114000129</t>
  </si>
  <si>
    <t>AP-202411-0123370</t>
  </si>
  <si>
    <t>FK241107000408</t>
  </si>
  <si>
    <t>FK-WY.FW.01.10.02-20241111-000237</t>
  </si>
  <si>
    <t>2024-11-07</t>
  </si>
  <si>
    <t>尊敬的领导
       您好，关于深圳金地中心2024年10月消杀服务验收合格，现申请付款金额为：1840.63元，妥否，请领导审批，谢谢！</t>
  </si>
  <si>
    <t>2024-11-11</t>
  </si>
  <si>
    <t>WY.FW.01.10.02-202502-0053</t>
  </si>
  <si>
    <t>转 WY.FW.01.10.02-202502-0053</t>
  </si>
  <si>
    <t>CF241107000175</t>
  </si>
  <si>
    <t>AP-202411-0119566</t>
  </si>
  <si>
    <t>FK241107000373</t>
  </si>
  <si>
    <t>FK-WY.FW.01.10.02-20241111-000236</t>
  </si>
  <si>
    <t>尊敬的领导
       您好，关于深圳金地中心2024年10月生活垃圾服务验收申请合格，先申请付款金额为1812.6元，妥否，请领导审批，谢谢！</t>
  </si>
  <si>
    <t>WY.FW.01.10.02-202502-0050</t>
  </si>
  <si>
    <t>转 WY.FW.01.10.02-202502-0050</t>
  </si>
  <si>
    <t>CF241107000144</t>
  </si>
  <si>
    <t>AP-202411-0119554</t>
  </si>
  <si>
    <t>FK241022000245</t>
  </si>
  <si>
    <t>FK-WY.FW.01.10.02-20241108-000235</t>
  </si>
  <si>
    <t>2024-10-22</t>
  </si>
  <si>
    <t>尊敬的领导
       您好，关于深圳金地中心2024年9月租摆服务验收申请合格，现申请付款金额为：6436.52元，妥否，请领导审批，谢谢！</t>
  </si>
  <si>
    <t>2024-11-08</t>
  </si>
  <si>
    <t>WY.FW.01.10.02-202502-0048</t>
  </si>
  <si>
    <t>转 WY.FW.01.10.02-202502-0048</t>
  </si>
  <si>
    <t>CF241022000140</t>
  </si>
  <si>
    <t>AP-202410-0111097</t>
  </si>
  <si>
    <t>FK241011000706</t>
  </si>
  <si>
    <t>FK-WY.FW.01.10.02-20241108-000234</t>
  </si>
  <si>
    <t>2024-10-11</t>
  </si>
  <si>
    <t>尊敬的各位领导：您好！深圳金地中心项目2024年7-9月幕墙维保，已履约验收完毕，由深圳市安耐幕墙维保技术提供服务，现申请付款金额：21000元。妥否。请领导审批，谢谢！</t>
  </si>
  <si>
    <t>WY.FW.01.10.02-202502-0044</t>
  </si>
  <si>
    <t>转 WY.FW.01.10.02-202502-0044</t>
  </si>
  <si>
    <t>CF241011000383</t>
  </si>
  <si>
    <t>AP-202410-0105085</t>
  </si>
  <si>
    <t>FK241105000944</t>
  </si>
  <si>
    <t>FK-WY.FW.01.10.02-20241106-000232</t>
  </si>
  <si>
    <t>2024-11-05</t>
  </si>
  <si>
    <t>2024-11-06</t>
  </si>
  <si>
    <t>WY.FW.01.10.02-202502-0036</t>
  </si>
  <si>
    <t>转 WY.FW.01.10.02-202502-0036</t>
  </si>
  <si>
    <t>CF241104000035</t>
  </si>
  <si>
    <t>AP-202411-0118323</t>
  </si>
  <si>
    <t>FK241031000095</t>
  </si>
  <si>
    <t>FK-WY.FW.01.10.02-20241101-000230</t>
  </si>
  <si>
    <t>2024-10-31</t>
  </si>
  <si>
    <t>1、付款金额:105元
2、费用用途:采购工程10月日常维修物料，在本部业务部审批的月度物资采购需求计划内，已验收入库完毕，申请付款。</t>
  </si>
  <si>
    <t>2024-11-04</t>
  </si>
  <si>
    <t>WY.FW.01.10.02-202502-0038</t>
  </si>
  <si>
    <t>0017</t>
  </si>
  <si>
    <t>转 WY.FW.01.10.02-202502-0038</t>
  </si>
  <si>
    <t>CF241030000343</t>
  </si>
  <si>
    <t>AP-202410-0115919</t>
  </si>
  <si>
    <t>FK241031000099</t>
  </si>
  <si>
    <t>FK-WY.FW.01.10.02-20241101-000229</t>
  </si>
  <si>
    <t>1、付款金额:761.62元
2、费用用途:采购工程10月日常维修物料，在本部业务部审批的月度物资采购需求计划内，已验收入库完毕，申请付款。</t>
  </si>
  <si>
    <t>WY.FW.01.10.02-202502-0037</t>
  </si>
  <si>
    <t>0016</t>
  </si>
  <si>
    <t>转 WY.FW.01.10.02-202502-0037</t>
  </si>
  <si>
    <t>CF241028000254</t>
  </si>
  <si>
    <t>AP-202410-0115437</t>
  </si>
  <si>
    <t>FK241023001141</t>
  </si>
  <si>
    <t>FK-WY.FW.01.10.02-20241025-000228</t>
  </si>
  <si>
    <t>2024-10-23</t>
  </si>
  <si>
    <t>尊敬的领导
      您好，关于深圳金地中心2024年10月四季度环境物资垃圾袋，供应商为:上海艾丝薇实业有限公司，金额为：4221.10元，妥否，请领导审批，谢谢！</t>
  </si>
  <si>
    <t>2024-10-26</t>
  </si>
  <si>
    <t>WY.FW.01.10.02-202502-0041</t>
  </si>
  <si>
    <t>0015</t>
  </si>
  <si>
    <t>转 WY.FW.01.10.02-202502-0041</t>
  </si>
  <si>
    <t>CF241022000670</t>
  </si>
  <si>
    <t>AP-202410-0112429</t>
  </si>
  <si>
    <t>FK241023001194</t>
  </si>
  <si>
    <t>FK-WY.FW.01.10.02-20241025-000227</t>
  </si>
  <si>
    <t>尊敬的领导
  您好，关于深圳金地中心2024年9台环境机器设备维修已完成，供应商为：深圳市佳德清洁设备用品有限公司，现申请付款金额为：3540元，妥否，请领导审批，谢谢</t>
  </si>
  <si>
    <t>WY.FW.01.10.02-202502-0043</t>
  </si>
  <si>
    <t>转 WY.FW.01.10.02-202502-0043</t>
  </si>
  <si>
    <t>CF241023000738</t>
  </si>
  <si>
    <t>AP-202410-0112463</t>
  </si>
  <si>
    <t>FK241022000303</t>
  </si>
  <si>
    <t>FK-WY.FW.01.10.02-20241024-000226</t>
  </si>
  <si>
    <t>尊敬的领导
      您好，关于深圳金地中心2024年9月生活垃圾服务验收申请合格，现申请付款金额为：2082.9元，妥否，请领导申批，谢谢！</t>
  </si>
  <si>
    <t>2024-10-24</t>
  </si>
  <si>
    <t>WY.FW.01.10.02-202502-0047</t>
  </si>
  <si>
    <t>转 WY.FW.01.10.02-202502-0047</t>
  </si>
  <si>
    <t>CF241022000176</t>
  </si>
  <si>
    <t>AP-202410-0111127</t>
  </si>
  <si>
    <t>FK241022000214</t>
  </si>
  <si>
    <t>FK-WY.FW.01.10.02-20241024-000225</t>
  </si>
  <si>
    <t>尊敬的领导
      您好，关于深圳金地中心2024年9月香薰服务验收申请合格，现申请付款金额为：4200元，妥否，请领导审批，谢谢！</t>
  </si>
  <si>
    <t>WY.FW.01.10.02-202502-0045</t>
  </si>
  <si>
    <t>转 WY.FW.01.10.02-202502-0045</t>
  </si>
  <si>
    <t>CF241022000128</t>
  </si>
  <si>
    <t>AP-202410-0111080</t>
  </si>
  <si>
    <t>FK241022000267</t>
  </si>
  <si>
    <t>FK-WY.FW.01.10.02-20241022-000223</t>
  </si>
  <si>
    <t>尊敬的领导
       您好，关于深圳金地中心2024年9月消杀服务验收申请合格，现申请付款金额为：2140.63元，妥否，请领导审批，谢谢！</t>
  </si>
  <si>
    <t>WY.FW.01.10.02-202502-0061</t>
  </si>
  <si>
    <t>转 WY.FW.01.10.02-202502-0061</t>
  </si>
  <si>
    <t>CF241022000156</t>
  </si>
  <si>
    <t>AP-202410-0111109</t>
  </si>
  <si>
    <t>FK241011000201</t>
  </si>
  <si>
    <t>FK-WY.FW.01.10.02-20241021-000221</t>
  </si>
  <si>
    <t>尊敬的各位领导：您好！深圳金地中心项目2024年7-9月电梯维保，已履约验收完毕，由日立电梯（中国）有限公司提供服务，实付金额：127857元。</t>
  </si>
  <si>
    <t>WY.FW.01.10.02-202502-0049</t>
  </si>
  <si>
    <t>转 WY.FW.01.10.02-202502-0049</t>
  </si>
  <si>
    <t>CF241011000099</t>
  </si>
  <si>
    <t>AP-202410-0104870</t>
  </si>
  <si>
    <t>FK240918000648</t>
  </si>
  <si>
    <t>FK-WY.FW.01.10.02-20241021-000220</t>
  </si>
  <si>
    <t>2024-09-18</t>
  </si>
  <si>
    <t>755922803810909</t>
  </si>
  <si>
    <t>招商银行股份有限公司深圳高新园科创支行</t>
  </si>
  <si>
    <t>尊敬的各位领导： 您好，深圳金地中心大堂设备维修服务验收合格，合同总金额：14238元（含税13%），合同为一次性付款，无扣款项，费用从项目自有成本中支出，现申请付款 。</t>
  </si>
  <si>
    <t>WY.FW.01.10.02-202502-0051</t>
  </si>
  <si>
    <t>转 WY.FW.01.10.02-202502-0051</t>
  </si>
  <si>
    <t>CF240918000475</t>
  </si>
  <si>
    <t>AP-202409-0097167</t>
  </si>
  <si>
    <t>金地空间科技</t>
  </si>
  <si>
    <t>FK241012000300</t>
  </si>
  <si>
    <t>FK-WY.FW.01.10.02-20241020-000217</t>
  </si>
  <si>
    <t>2024-10-12</t>
  </si>
  <si>
    <t>44250100008600003042</t>
  </si>
  <si>
    <t>中国建设银行股份有限公司深圳景苑支行</t>
  </si>
  <si>
    <t>尊敬的各位领导：您好！深圳金地中心项目2024年7-9月蓄冰设备维保，已履约验收完毕，由深圳市华富可节能技术有提供服务，现申请付款金额：10500元。妥否，请领导审批。</t>
  </si>
  <si>
    <t>2024-10-21</t>
  </si>
  <si>
    <t>WY.FW.01.10.02-202502-0063</t>
  </si>
  <si>
    <t>0067</t>
  </si>
  <si>
    <t>转 WY.FW.01.10.02-202502-0063</t>
  </si>
  <si>
    <t>CF241012000122</t>
  </si>
  <si>
    <t>AP-202410-0105554</t>
  </si>
  <si>
    <t>FK241010001457</t>
  </si>
  <si>
    <t>FK-WY.FW.01.10.02-20241020-000216</t>
  </si>
  <si>
    <t>2024-10-10</t>
  </si>
  <si>
    <t>尊敬的各位领导：您好！深圳金地中心项目2024年7-9月消防维保，已履约验收完毕，由广东兴冠工程有限公司提供服务，现申请付款金额：14500元。妥否。请领导审批，谢谢！</t>
  </si>
  <si>
    <t>WY.FW.01.10.02-202502-0064</t>
  </si>
  <si>
    <t>转 WY.FW.01.10.02-202502-0064</t>
  </si>
  <si>
    <t>CF241010000678</t>
  </si>
  <si>
    <t>AP-202410-0104720</t>
  </si>
  <si>
    <t>FK241012000135</t>
  </si>
  <si>
    <t>FK-WY.FW.01.10.02-20241020-000215</t>
  </si>
  <si>
    <t>尊敬的各位领导：您好！深圳金地中心项目2024年7-9月自控系统维保，已履约验收完毕，由深圳市华富可节能技术有提供服务，现申请付款金额：12500元。妥否，请领导审批。</t>
  </si>
  <si>
    <t>WY.FW.01.10.02-202502-0065</t>
  </si>
  <si>
    <t>0080</t>
  </si>
  <si>
    <t>转 WY.FW.01.10.02-202502-0065</t>
  </si>
  <si>
    <t>CF241012000057</t>
  </si>
  <si>
    <t>AP-202410-0105494</t>
  </si>
  <si>
    <t>FK240910000337</t>
  </si>
  <si>
    <t>FK-WY.FW.01.10.02-20241018-000213</t>
  </si>
  <si>
    <t>2024-09-10</t>
  </si>
  <si>
    <t>尊敬的领导
       您好，关于深圳金地中心2024年8月生活垃圾服务验收合格，现申请付款金额为：2170.30元，妥否，请领导审批，谢谢！</t>
  </si>
  <si>
    <t>2024-10-18</t>
  </si>
  <si>
    <t>WY.FW.01.10.02-202502-0067</t>
  </si>
  <si>
    <t>0041</t>
  </si>
  <si>
    <t>转 WY.FW.01.10.02-202502-0067</t>
  </si>
  <si>
    <t>CF240909000531</t>
  </si>
  <si>
    <t>AP-202409-0093880</t>
  </si>
  <si>
    <t>FK240807000669</t>
  </si>
  <si>
    <t>FK-WY.FW.01.10.02-20241018-000212</t>
  </si>
  <si>
    <t>2024-08-07</t>
  </si>
  <si>
    <t>尊敬的领导
       您好，关于深圳金地中心2024年7月香薰服务验收合格，先申请付款金额为：4200元，妥否，请领导审批，谢谢！</t>
  </si>
  <si>
    <t>WY.FW.01.10.02-202502-0062</t>
  </si>
  <si>
    <t>转 WY.FW.01.10.02-202502-0062</t>
  </si>
  <si>
    <t>CF240807000266</t>
  </si>
  <si>
    <t>AP-202408-0080955</t>
  </si>
  <si>
    <t>FK241016001093</t>
  </si>
  <si>
    <t>FK-WY.FW.01.10.02-20241018-000211</t>
  </si>
  <si>
    <t>2024-10-16</t>
  </si>
  <si>
    <t>尊敬的领导
       您好，关于深圳金地中心2024年9月绿化服务验收申请合格，现申请付款金额为：1500元，妥否，请领导审批，谢谢！</t>
  </si>
  <si>
    <t>WY.FW.01.10.02-202502-0060</t>
  </si>
  <si>
    <t>0066</t>
  </si>
  <si>
    <t>转 WY.FW.01.10.02-202502-0060</t>
  </si>
  <si>
    <t>绿化改造/养护</t>
  </si>
  <si>
    <t>CF241015000597</t>
  </si>
  <si>
    <t>AP-202410-0108217</t>
  </si>
  <si>
    <t>FK240923000507</t>
  </si>
  <si>
    <t>FK-WY.FW.01.10.02-20240928-000201</t>
  </si>
  <si>
    <t>2024-09-23</t>
  </si>
  <si>
    <t>关于深圳金地中心2024年9月三季度采购物资纸巾，供应商为：深圳市迪祺实业发展有限公司，金额：24920元，现申请付款，妥否，请领导审批，谢谢！</t>
  </si>
  <si>
    <t>WY.FW.01.10.02-202502-0033</t>
  </si>
  <si>
    <t>0018</t>
  </si>
  <si>
    <t>转 WY.FW.01.10.02-202502-0033</t>
  </si>
  <si>
    <t>CF240923000002</t>
  </si>
  <si>
    <t>AP-202409-0099502</t>
  </si>
  <si>
    <t>FK240918000624</t>
  </si>
  <si>
    <t>FK-WY.FW.01.10.02-20240920-000198</t>
  </si>
  <si>
    <t>尊敬的各位领导： 您好，深圳金地中心项目消防水泵房空调补水水表改造外包服务验收合格，合同总金额：9264.4元（含税13%），无扣款项，费用从专项维修资金支出 。</t>
  </si>
  <si>
    <t>WY.FW.01.10.02-202502-0046</t>
  </si>
  <si>
    <t>转 WY.FW.01.10.02-202502-0046</t>
  </si>
  <si>
    <t>CF240918000476</t>
  </si>
  <si>
    <t>AP-202409-0097172</t>
  </si>
  <si>
    <t>FK240829000117</t>
  </si>
  <si>
    <t>FK-WY.FW.01.10.02-20240919-000197</t>
  </si>
  <si>
    <t>2024-08-29</t>
  </si>
  <si>
    <t>41002900040016874</t>
  </si>
  <si>
    <t>中国农业银行深圳华侨城支行</t>
  </si>
  <si>
    <t>尊敬的各位领导： 您好，深圳金地中心项目水量平衡测试服务验收合格，合同总金额：8000元（含税1%），合同为一次性付款，无扣款项，费用从项目自有成本中支出，现申请付款 。</t>
  </si>
  <si>
    <t>WY.FW.01.10.02-202502-0056</t>
  </si>
  <si>
    <t>转 WY.FW.01.10.02-202502-0056</t>
  </si>
  <si>
    <t>CF240829000080</t>
  </si>
  <si>
    <t>AP-202408-0089928</t>
  </si>
  <si>
    <t>FK250122000056</t>
  </si>
  <si>
    <t>FK-WY.FW.01.10.02-20250124-000042</t>
  </si>
  <si>
    <t>关于深圳公司非住一片区管理中心深圳金地中心项目礼宾部1月付款申请</t>
  </si>
  <si>
    <t>WY.FW.01.10.02-202504-0015</t>
  </si>
  <si>
    <t>转 WY.FW.01.10.02-202504-0015</t>
  </si>
  <si>
    <t>CF250116000641</t>
  </si>
  <si>
    <t>AP-202501-0009298</t>
  </si>
  <si>
    <t>DGBX-241211-0084330</t>
  </si>
  <si>
    <t>FK-WY.FW.01.10.02-20241213-000273</t>
  </si>
  <si>
    <t>资金申请</t>
  </si>
  <si>
    <t>深圳市金地中心资金申请+0084330</t>
  </si>
  <si>
    <t>2025-01-18</t>
  </si>
  <si>
    <t>WY.FW.01.10.02-202502-0031</t>
  </si>
  <si>
    <t>转 WY.FW.01.10.02-202502-0031</t>
  </si>
  <si>
    <t>FK250120000652</t>
  </si>
  <si>
    <t>FK-WY.FW.01.10.02-20250122-000036</t>
  </si>
  <si>
    <t>关于深圳金地中心2024年12月四季度物资采购费用报销申请（艾丝薇）</t>
  </si>
  <si>
    <t>WY.FW.01.10.02-202504-0018</t>
  </si>
  <si>
    <t>转 WY.FW.01.10.02-202504-0018</t>
  </si>
  <si>
    <t>CF250115000978</t>
  </si>
  <si>
    <t>AP-202501-0007800</t>
  </si>
  <si>
    <t>FK250120000233</t>
  </si>
  <si>
    <t>FK-WY.FW.01.10.02-20250121-000031</t>
  </si>
  <si>
    <t>深圳金地中心项目2024年10-12月电梯维保费付款申请</t>
  </si>
  <si>
    <t>WY.FW.01.10.02-202503-0051</t>
  </si>
  <si>
    <t>转 WY.FW.01.10.02-202503-0051</t>
  </si>
  <si>
    <t>CF250120000052</t>
  </si>
  <si>
    <t>AP-202501-0007521</t>
  </si>
  <si>
    <t>FK250120000184</t>
  </si>
  <si>
    <t>FK-WY.FW.01.10.02-20250122-000040</t>
  </si>
  <si>
    <t>44201618500050000405</t>
  </si>
  <si>
    <t>中国建设银行股份有限公司深圳国会大厦支行</t>
  </si>
  <si>
    <t>深圳金地中心项目建筑消防检测服务的付款申请</t>
  </si>
  <si>
    <t>WY.FW.01.10.02-202503-0048</t>
  </si>
  <si>
    <t>转 WY.FW.01.10.02-202503-0048</t>
  </si>
  <si>
    <t>CF250120000071</t>
  </si>
  <si>
    <t>AP-202501-0007539</t>
  </si>
  <si>
    <t>FK250120000171</t>
  </si>
  <si>
    <t>FK-WY.FW.01.10.02-20250121-000030</t>
  </si>
  <si>
    <t>深圳金地中心项目2024年10-12月幕墙维保费付款申请</t>
  </si>
  <si>
    <t>WY.FW.01.10.02-202503-0047</t>
  </si>
  <si>
    <t>转 WY.FW.01.10.02-202503-0047</t>
  </si>
  <si>
    <t>CF250120000073</t>
  </si>
  <si>
    <t>AP-202501-0007544</t>
  </si>
  <si>
    <t>FK250120000165</t>
  </si>
  <si>
    <t>FK-WY.FW.01.10.02-20250122-000038</t>
  </si>
  <si>
    <t>深圳金地中心自控系统2024年10-12月维保服务报销申请</t>
  </si>
  <si>
    <t>WY.FW.01.10.02-202503-0052</t>
  </si>
  <si>
    <t>转 WY.FW.01.10.02-202503-0052</t>
  </si>
  <si>
    <t>CF250120000108</t>
  </si>
  <si>
    <t>AP-202501-0007550</t>
  </si>
  <si>
    <t>FK250120000138</t>
  </si>
  <si>
    <t>FK-WY.FW.01.10.02-20250121-000032</t>
  </si>
  <si>
    <t>深圳金地中心蓄冰设备2024年10-12月维保服务报销申请</t>
  </si>
  <si>
    <t>WY.FW.01.10.02-202503-0050</t>
  </si>
  <si>
    <t>转 WY.FW.01.10.02-202503-0050</t>
  </si>
  <si>
    <t>CF250120000109</t>
  </si>
  <si>
    <t>AP-202501-0007549</t>
  </si>
  <si>
    <t>FK250117001189</t>
  </si>
  <si>
    <t>FK-WY.FW.01.10.02-20250120-000029</t>
  </si>
  <si>
    <t>2025-01-17</t>
  </si>
  <si>
    <t>WY.FW.01.10.02-202503-0099</t>
  </si>
  <si>
    <t>0123</t>
  </si>
  <si>
    <t>转 WY.FW.01.10.02-202503-0099</t>
  </si>
  <si>
    <t>CF250115000038</t>
  </si>
  <si>
    <t>AP-202501-0006571</t>
  </si>
  <si>
    <t>FK250117001167</t>
  </si>
  <si>
    <t>FK-WY.FW.01.10.02-20250122-000035</t>
  </si>
  <si>
    <t>WY.FW.01.10.02-202504-0017</t>
  </si>
  <si>
    <t>转 WY.FW.01.10.02-202504-0017</t>
  </si>
  <si>
    <t>CF250115001040</t>
  </si>
  <si>
    <t>AP-202501-0006084</t>
  </si>
  <si>
    <t>FK250117000133</t>
  </si>
  <si>
    <t>FK-WY.FW.01.10.02-20250122-000039</t>
  </si>
  <si>
    <t>关于深圳金地中心紧急防暴物资采购付款申请单</t>
  </si>
  <si>
    <t>WY.FW.01.10.02-202504-0014</t>
  </si>
  <si>
    <t>转 WY.FW.01.10.02-202504-0014</t>
  </si>
  <si>
    <t>CF250116000668</t>
  </si>
  <si>
    <t>AP-202501-0006396</t>
  </si>
  <si>
    <t>FK250117000065</t>
  </si>
  <si>
    <t>FK-WY.FW.01.10.02-20250122-000041</t>
  </si>
  <si>
    <t>关于深圳金地中心2024年12月份采购防爆物资的付款申请</t>
  </si>
  <si>
    <t>WY.FW.01.10.02-202504-0016</t>
  </si>
  <si>
    <t>转 WY.FW.01.10.02-202504-0016</t>
  </si>
  <si>
    <t>CF250116000916</t>
  </si>
  <si>
    <t>AP-202501-0006395</t>
  </si>
  <si>
    <t>FK250116001854</t>
  </si>
  <si>
    <t>FK-WY.FW.01.10.02-20250117-000028</t>
  </si>
  <si>
    <t>2025-01-16</t>
  </si>
  <si>
    <t>关于非住一片区管理中心深圳金地中心礼宾部2025年1月服装付款申请</t>
  </si>
  <si>
    <t>WY.FW.01.10.02-202503-0098</t>
  </si>
  <si>
    <t>转 WY.FW.01.10.02-202503-0098</t>
  </si>
  <si>
    <t>CF250116000084</t>
  </si>
  <si>
    <t>AP-202501-0006120</t>
  </si>
  <si>
    <t>FK250103001084</t>
  </si>
  <si>
    <t>FK-WY.FW.01.10.02-20250106-000022</t>
  </si>
  <si>
    <t>关于深圳金地中心2024年12月香薰付款申请</t>
  </si>
  <si>
    <t>WY.FW.01.10.02-202503-0073</t>
  </si>
  <si>
    <t>0086</t>
  </si>
  <si>
    <t>转 WY.FW.01.10.02-202503-0073</t>
  </si>
  <si>
    <t>CF250103000435</t>
  </si>
  <si>
    <t>AP-202501-0001086</t>
  </si>
  <si>
    <t>FK250103000238</t>
  </si>
  <si>
    <t>FK-WY.FW.01.10.02-20250103-000015</t>
  </si>
  <si>
    <t>关于深圳金地中心2024年12月四季度综合部办公物资付款申请（震坤行）</t>
  </si>
  <si>
    <t>WY.FW.01.10.02-202503-0071</t>
  </si>
  <si>
    <t>转 WY.FW.01.10.02-202503-0071</t>
  </si>
  <si>
    <t>CF241218000838</t>
  </si>
  <si>
    <t>AP-202501-0000715</t>
  </si>
  <si>
    <t>FK250102000093</t>
  </si>
  <si>
    <t>FK-WY.FW.01.10.02-20250102-000008</t>
  </si>
  <si>
    <t>关于粤东一管理中心深圳金地中心礼宾部2024年12月物料采购付款申请</t>
  </si>
  <si>
    <t>WY.FW.01.10.02-202503-0041</t>
  </si>
  <si>
    <t>转 WY.FW.01.10.02-202503-0041</t>
  </si>
  <si>
    <t>CF241210000102</t>
  </si>
  <si>
    <t>AP-202412-0149898</t>
  </si>
  <si>
    <t>FK250101000264</t>
  </si>
  <si>
    <t>FK-WY.FW.01.10.02-20250102-000003</t>
  </si>
  <si>
    <t>深圳金地中心项目2024年12月工程物资采购的付款申请（震坤行）</t>
  </si>
  <si>
    <t>WY.FW.01.10.02-202503-0044</t>
  </si>
  <si>
    <t>转 WY.FW.01.10.02-202503-0044</t>
  </si>
  <si>
    <t>CF241225000085</t>
  </si>
  <si>
    <t>AP-202412-0148882</t>
  </si>
  <si>
    <t>FK250101000261</t>
  </si>
  <si>
    <t>FK-WY.FW.01.10.02-20250102-000005</t>
  </si>
  <si>
    <t>深圳金地中心项目2024年12月工程物资采购的付款申请（鹏云电器）</t>
  </si>
  <si>
    <t>WY.FW.01.10.02-202503-0043</t>
  </si>
  <si>
    <t>转 WY.FW.01.10.02-202503-0043</t>
  </si>
  <si>
    <t>CF241225000610</t>
  </si>
  <si>
    <t>AP-202412-0148879</t>
  </si>
  <si>
    <t>FK250101000257</t>
  </si>
  <si>
    <t>FK-WY.FW.01.10.02-20250102-000006</t>
  </si>
  <si>
    <t>深圳金地中心项目2024年12月工程物资采购的付款申请（广州市鸿志机电）</t>
  </si>
  <si>
    <t>WY.FW.01.10.02-202503-0042</t>
  </si>
  <si>
    <t>转 WY.FW.01.10.02-202503-0042</t>
  </si>
  <si>
    <t>ZB20221124JCWZ01</t>
  </si>
  <si>
    <t>CF241226000110</t>
  </si>
  <si>
    <t>AP-202412-0148878</t>
  </si>
  <si>
    <t>FK250101000220</t>
  </si>
  <si>
    <t>FK-WY.FW.01.10.02-20250102-000012</t>
  </si>
  <si>
    <t>关于粤东一管理中心深圳金地中心中央空调主机2024年四季度（9月-11月）材料费付款申请</t>
  </si>
  <si>
    <t>WY.FW.01.10.02-202503-0049</t>
  </si>
  <si>
    <t>转 WY.FW.01.10.02-202503-0049</t>
  </si>
  <si>
    <t>CF250101000030</t>
  </si>
  <si>
    <t>AP-202501-0000080</t>
  </si>
  <si>
    <t>付款单</t>
  </si>
  <si>
    <t>FK-WY.FW.01.10.01-20250815-000266</t>
  </si>
  <si>
    <t>付款成功</t>
  </si>
  <si>
    <t>755944959710603</t>
  </si>
  <si>
    <t>出纳</t>
  </si>
  <si>
    <t>WY.FW.01.10.01-202508-0105</t>
  </si>
  <si>
    <t>代付款</t>
  </si>
  <si>
    <t>付 WY.FW.01.10.01-202508-0105</t>
  </si>
  <si>
    <t>FK-WY.FW.01.10.01-20250815-000265</t>
  </si>
  <si>
    <t>WY.FW.01.10.01-202508-0104</t>
  </si>
  <si>
    <t>付 WY.FW.01.10.01-202508-0104</t>
  </si>
  <si>
    <t>FK-WY.FW.01.10.01-20250801-000244</t>
  </si>
  <si>
    <t>WY.FW.01.10.01-202508-0034</t>
  </si>
  <si>
    <t>付 WY.FW.01.10.01-202508-0034</t>
  </si>
  <si>
    <t>FK-WY.FW.01.10.01-20250801-000243</t>
  </si>
  <si>
    <t>WY.FW.01.10.01-202508-0033</t>
  </si>
  <si>
    <t>付 WY.FW.01.10.01-202508-0033</t>
  </si>
  <si>
    <t>FK-WY.FW.01.10.01-20250710-000219</t>
  </si>
  <si>
    <t>WY.FW.01.10.01-202507-0036</t>
  </si>
  <si>
    <t>付 WY.FW.01.10.01-202507-0036</t>
  </si>
  <si>
    <t>FK-WY.FW.01.10.01-20250710-000218</t>
  </si>
  <si>
    <t>WY.FW.01.10.01-202507-0035</t>
  </si>
  <si>
    <t>付 WY.FW.01.10.01-202507-0035</t>
  </si>
  <si>
    <t>FK-WY.FW.01.10.01-20250710-000217</t>
  </si>
  <si>
    <t>WY.FW.01.10.01-202507-0034</t>
  </si>
  <si>
    <t>付 WY.FW.01.10.01-202507-0034</t>
  </si>
  <si>
    <t>FK-WY.FW.01.10.01-20250617-000190</t>
  </si>
  <si>
    <t>WY.FW.01.10.01-202506-0110</t>
  </si>
  <si>
    <t>付 WY.FW.01.10.01-202506-0110</t>
  </si>
  <si>
    <t>FK-WY.FW.01.10.01-20250418-000120</t>
  </si>
  <si>
    <t>WY.FW.01.10.01-202504-0082</t>
  </si>
  <si>
    <t>付 WY.FW.01.10.01-202504-0082</t>
  </si>
  <si>
    <t>FK-WY.FW.01.10.01-20250224-000051</t>
  </si>
  <si>
    <t>WY.FW.01.10.01-202503-0010</t>
  </si>
  <si>
    <t>250228000255</t>
  </si>
  <si>
    <t>付 WY.FW.01.10.01-202503-0010</t>
  </si>
  <si>
    <t>FK-WY.FW.01.10.01-20250118-000019</t>
  </si>
  <si>
    <t>2025-01</t>
  </si>
  <si>
    <t>2025-02</t>
  </si>
  <si>
    <t>2025-03</t>
  </si>
  <si>
    <t>2025-04</t>
  </si>
  <si>
    <t>2025-05</t>
  </si>
  <si>
    <t>2025-06</t>
  </si>
  <si>
    <t>2025-07</t>
  </si>
  <si>
    <t>2025-08</t>
  </si>
  <si>
    <t>2025-09</t>
  </si>
  <si>
    <t>2025-10</t>
  </si>
  <si>
    <t>2025-11</t>
  </si>
  <si>
    <t>2025-12</t>
  </si>
  <si>
    <t>办公事务.办公能耗</t>
  </si>
  <si>
    <t>办公事务.房租</t>
  </si>
  <si>
    <t>办公事务.物业管理费</t>
  </si>
  <si>
    <t>办公事务.诉讼费</t>
  </si>
  <si>
    <t>业务活动.咨询服务费</t>
  </si>
  <si>
    <t>项目能耗.项目燃气费</t>
  </si>
  <si>
    <t>项目能耗.项目暖气费</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</si>
  <si>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</si>
  <si>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</si>
  <si>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</si>
  <si>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</si>
  <si>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</si>
  <si>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</si>
  <si>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</si>
  <si>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</si>
  <si>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t>
  </si>
  <si>
    <t>表单分类</t>
  </si>
  <si>
    <t>办公类/办公耗材/本册/便签</t>
  </si>
  <si>
    <t>办公类/办公耗材/大头针/回形针/工字钉/图钉</t>
  </si>
  <si>
    <t>办公类/办公耗材/订书机/订书针</t>
  </si>
  <si>
    <t>办公类/办公耗材/起钉器/打孔机</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</si>
  <si>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</si>
  <si>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</si>
  <si>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</si>
  <si>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</si>
  <si>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</si>
  <si>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</si>
  <si>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</si>
  <si>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</si>
  <si>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</si>
  <si>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</si>
  <si>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</si>
  <si>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</si>
  <si>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</si>
  <si>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</si>
  <si>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</si>
  <si>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</si>
  <si>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</si>
  <si>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</si>
  <si>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</si>
  <si>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</si>
  <si>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服务类/安全服务类/秩序外包</t>
  </si>
  <si>
    <t>服务类/工程服务类/安防工程</t>
  </si>
  <si>
    <t>服务类/工程服务类/电梯维保</t>
  </si>
  <si>
    <t>服务类/工程服务类/电梯维保/施工</t>
  </si>
  <si>
    <t>服务类/工程服务类/防水/保温工程</t>
  </si>
  <si>
    <t>服务类/工程服务类/隔油池/污水池清掏</t>
  </si>
  <si>
    <t>服务类/工程服务类/工程咨询</t>
  </si>
  <si>
    <t>服务类/工程服务类/供水电服务</t>
  </si>
  <si>
    <t>服务类/工程服务类/管道清洗/疏通</t>
  </si>
  <si>
    <t>服务类/工程服务类/锅炉维保</t>
  </si>
  <si>
    <t>服务类/工程服务类/零星工程</t>
  </si>
  <si>
    <t>服务类/工程服务类/其他工程服务</t>
  </si>
  <si>
    <t>服务类/工程服务类/水箱/水池清洁</t>
  </si>
  <si>
    <t>服务类/工程服务类/智能化工程</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</si>
  <si>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</si>
  <si>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</si>
  <si>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</si>
  <si>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</si>
  <si>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</si>
  <si>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</si>
  <si>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</si>
  <si>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</si>
  <si>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</si>
  <si>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</si>
  <si>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</si>
  <si>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</si>
  <si>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</si>
  <si>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</si>
  <si>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</si>
  <si>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</si>
  <si>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</si>
  <si>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</si>
  <si>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</si>
  <si>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</si>
  <si>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</si>
  <si>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</si>
  <si>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</si>
  <si>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</si>
  <si>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</si>
  <si>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</si>
  <si>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</si>
  <si>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</si>
  <si>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</si>
  <si>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服务类/其他服务类/体检服务</t>
  </si>
  <si>
    <t>服务类/其他服务类/资产修理</t>
  </si>
  <si>
    <t>服务类/增值业务服务类/增值业务服务类</t>
  </si>
  <si>
    <t>工程物资/LED灯具/LED投光灯</t>
  </si>
  <si>
    <t>工程物资/LED灯具/LED吸顶灯/射灯/玉米灯/烛形灯</t>
  </si>
  <si>
    <t>工程物资/LED灯具/T5LED灯管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</si>
  <si>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</si>
  <si>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</si>
  <si>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</si>
  <si>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</si>
  <si>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</si>
  <si>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</si>
  <si>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</si>
  <si>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</si>
  <si>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</si>
  <si>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</si>
  <si>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</si>
  <si>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</si>
  <si>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</si>
  <si>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</si>
  <si>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</si>
  <si>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</si>
  <si>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</si>
  <si>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</si>
  <si>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</si>
  <si>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</si>
  <si>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</si>
  <si>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</si>
  <si>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</si>
  <si>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</si>
  <si>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</si>
  <si>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</si>
  <si>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</si>
  <si>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</si>
  <si>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</si>
  <si>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</si>
  <si>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</si>
  <si>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</si>
  <si>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</si>
  <si>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</si>
  <si>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</si>
  <si>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</si>
  <si>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</si>
  <si>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</si>
  <si>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</si>
  <si>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</si>
  <si>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</si>
  <si>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</si>
  <si>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</si>
  <si>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</si>
  <si>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</si>
  <si>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</si>
  <si>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</si>
  <si>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</si>
  <si>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</si>
  <si>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</si>
  <si>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</si>
  <si>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</si>
  <si>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</si>
  <si>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</si>
  <si>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</si>
  <si>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</si>
  <si>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工程物资/电工物料/电缆线</t>
  </si>
  <si>
    <t>工程物资/电工物料/电流互感器</t>
  </si>
  <si>
    <t>工程物资/电工物料/电容</t>
  </si>
  <si>
    <t>工程物资/电工物料/电线</t>
  </si>
  <si>
    <t>工程物资/电工物料/花线</t>
  </si>
  <si>
    <t>工程物资/电工物料/继电器</t>
  </si>
  <si>
    <t>工程物资/电工物料/交流接触器</t>
  </si>
  <si>
    <t>工程物资/电工物料/脚轮</t>
  </si>
  <si>
    <t>工程物资/电工物料/接触器</t>
  </si>
  <si>
    <t>工程物资/电工物料/接地线</t>
  </si>
  <si>
    <t>工程物资/电工物料/控制器</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</si>
  <si>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</si>
  <si>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</si>
  <si>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</si>
  <si>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</si>
  <si>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</si>
  <si>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</si>
  <si>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</si>
  <si>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</si>
  <si>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</si>
  <si>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</si>
  <si>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</si>
  <si>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</si>
  <si>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</si>
  <si>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</si>
  <si>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</si>
  <si>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</si>
  <si>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</si>
  <si>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</si>
  <si>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</si>
  <si>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</si>
  <si>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</si>
  <si>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</si>
  <si>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</si>
  <si>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</si>
  <si>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</si>
  <si>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</si>
  <si>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</si>
  <si>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</si>
  <si>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</si>
  <si>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</si>
  <si>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</si>
  <si>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</si>
  <si>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</si>
  <si>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</si>
  <si>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</si>
  <si>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</si>
  <si>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</si>
  <si>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</si>
  <si>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</si>
  <si>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</si>
  <si>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</si>
  <si>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</si>
  <si>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</si>
  <si>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</si>
  <si>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</si>
  <si>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</si>
  <si>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</si>
  <si>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</si>
  <si>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</si>
  <si>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</si>
  <si>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</si>
  <si>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</si>
  <si>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</si>
  <si>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</si>
  <si>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</si>
  <si>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</si>
  <si>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</si>
  <si>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</si>
  <si>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</si>
  <si>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</si>
  <si>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</si>
  <si>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</si>
  <si>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</si>
  <si>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</si>
  <si>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</si>
  <si>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</si>
  <si>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</si>
  <si>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</si>
  <si>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</si>
  <si>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</si>
  <si>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</si>
  <si>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</si>
  <si>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</si>
  <si>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</si>
  <si>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</si>
  <si>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</si>
  <si>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</si>
  <si>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</si>
  <si>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</si>
  <si>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</si>
  <si>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</si>
  <si>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</si>
  <si>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</si>
  <si>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</si>
  <si>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</si>
  <si>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</si>
  <si>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</si>
  <si>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</si>
  <si>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</si>
  <si>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</si>
  <si>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</si>
  <si>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</si>
  <si>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</si>
  <si>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</si>
  <si>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</si>
  <si>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</si>
  <si>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</si>
  <si>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</si>
  <si>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</si>
  <si>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工程物资/建筑材料/米石</t>
  </si>
  <si>
    <t>工程物资/建筑材料/木材/板材</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</si>
  <si>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</si>
  <si>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</si>
  <si>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</si>
  <si>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</si>
  <si>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</si>
  <si>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</si>
  <si>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</si>
  <si>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</si>
  <si>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</si>
  <si>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</si>
  <si>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</si>
  <si>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</si>
  <si>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工程物资/开关插座/插头二脚/插头三脚（更新中）</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</si>
  <si>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</si>
  <si>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</si>
  <si>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</si>
  <si>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</si>
  <si>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</si>
  <si>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</si>
  <si>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</si>
  <si>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</si>
  <si>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</si>
  <si>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</si>
  <si>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</si>
  <si>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</si>
  <si>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</si>
  <si>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</si>
  <si>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</si>
  <si>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</si>
  <si>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</si>
  <si>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</si>
  <si>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</si>
  <si>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</si>
  <si>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</si>
  <si>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</si>
  <si>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</si>
  <si>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</si>
  <si>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</si>
  <si>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</si>
  <si>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</si>
  <si>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</si>
  <si>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</si>
  <si>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</si>
  <si>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</si>
  <si>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</si>
  <si>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</si>
  <si>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</si>
  <si>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</si>
  <si>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</si>
  <si>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</si>
  <si>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</si>
  <si>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</si>
  <si>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</si>
  <si>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</si>
  <si>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</si>
  <si>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</si>
  <si>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</si>
  <si>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</si>
  <si>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</si>
  <si>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</si>
  <si>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</si>
  <si>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</si>
  <si>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</si>
  <si>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</si>
  <si>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</si>
  <si>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</si>
  <si>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</si>
  <si>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</si>
  <si>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</si>
  <si>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</si>
  <si>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</si>
  <si>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</si>
  <si>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</si>
  <si>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</si>
  <si>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</si>
  <si>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</si>
  <si>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</si>
  <si>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</si>
  <si>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</si>
  <si>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</si>
  <si>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</si>
  <si>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</si>
  <si>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</si>
  <si>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</si>
  <si>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</si>
  <si>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</si>
  <si>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</si>
  <si>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</si>
  <si>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</si>
  <si>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</si>
  <si>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工程物资/五金辅料/白铁皮</t>
  </si>
  <si>
    <t>工程物资/五金辅料/百叶窗</t>
  </si>
  <si>
    <t>工程物资/五金辅料/保温棉</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</si>
  <si>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</si>
  <si>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</si>
  <si>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</si>
  <si>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</si>
  <si>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</si>
  <si>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</si>
  <si>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</si>
  <si>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</si>
  <si>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</si>
  <si>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</si>
  <si>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</si>
  <si>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</si>
  <si>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</si>
  <si>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</si>
  <si>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</si>
  <si>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</si>
  <si>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</si>
  <si>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</si>
  <si>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</si>
  <si>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</si>
  <si>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</si>
  <si>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</si>
  <si>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</si>
  <si>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</si>
  <si>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</si>
  <si>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</si>
  <si>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</si>
  <si>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</si>
  <si>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</si>
  <si>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</si>
  <si>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</si>
  <si>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</si>
  <si>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</si>
  <si>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</si>
  <si>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</si>
  <si>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</si>
  <si>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</si>
  <si>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</si>
  <si>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</si>
  <si>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</si>
  <si>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</si>
  <si>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</si>
  <si>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</si>
  <si>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</si>
  <si>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</si>
  <si>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</si>
  <si>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</si>
  <si>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</si>
  <si>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</si>
  <si>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</si>
  <si>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</si>
  <si>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</si>
  <si>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</si>
  <si>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</si>
  <si>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</si>
  <si>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</si>
  <si>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</si>
  <si>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工程物资/五金辅料/配电箱</t>
  </si>
  <si>
    <t>工程物资/五金辅料/膨胀螺栓/六角螺栓</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</si>
  <si>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</si>
  <si>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</si>
  <si>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</si>
  <si>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</si>
  <si>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</si>
  <si>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</si>
  <si>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</si>
  <si>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</si>
  <si>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</si>
  <si>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</si>
  <si>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</si>
  <si>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</si>
  <si>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</si>
  <si>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</si>
  <si>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</si>
  <si>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</si>
  <si>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</si>
  <si>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</si>
  <si>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</si>
  <si>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工程物资/五金辅料/铁链</t>
  </si>
  <si>
    <t>工程物资/五金辅料/头灯</t>
  </si>
  <si>
    <t>工程物资/五金辅料/拖线盘</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</si>
  <si>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</si>
  <si>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</si>
  <si>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</si>
  <si>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</si>
  <si>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</si>
  <si>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</si>
  <si>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</si>
  <si>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</si>
  <si>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</si>
  <si>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</si>
  <si>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</si>
  <si>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</si>
  <si>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</si>
  <si>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</si>
  <si>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</si>
  <si>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</si>
  <si>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</si>
  <si>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</si>
  <si>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</si>
  <si>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</si>
  <si>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</si>
  <si>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</si>
  <si>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</si>
  <si>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</si>
  <si>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</si>
  <si>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</si>
  <si>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</si>
  <si>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</si>
  <si>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</si>
  <si>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</si>
  <si>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</si>
  <si>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</si>
  <si>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</si>
  <si>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</si>
  <si>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</si>
  <si>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</si>
  <si>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</si>
  <si>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</si>
  <si>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</si>
  <si>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</si>
  <si>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</si>
  <si>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</si>
  <si>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</si>
  <si>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</si>
  <si>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</si>
  <si>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</si>
  <si>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</si>
  <si>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家居生活/厨房卫浴/餐具（更新中）</t>
  </si>
  <si>
    <t>家居生活/厨房卫浴/厨具</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</si>
  <si>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</si>
  <si>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</si>
  <si>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</si>
  <si>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</si>
  <si>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</si>
  <si>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</si>
  <si>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</si>
  <si>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</si>
  <si>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</si>
  <si>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</si>
  <si>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</si>
  <si>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</si>
  <si>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</si>
  <si>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</si>
  <si>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</si>
  <si>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</si>
  <si>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</si>
  <si>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</si>
  <si>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</si>
  <si>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</si>
  <si>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</si>
  <si>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</si>
  <si>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</si>
  <si>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</si>
  <si>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</si>
  <si>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</si>
  <si>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</si>
  <si>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</si>
  <si>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</si>
  <si>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</si>
  <si>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</si>
  <si>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</si>
  <si>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</si>
  <si>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</si>
  <si>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</si>
  <si>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</si>
  <si>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</si>
  <si>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</si>
  <si>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</si>
  <si>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</si>
  <si>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</si>
  <si>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</si>
  <si>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</si>
  <si>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</si>
  <si>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</si>
  <si>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</si>
  <si>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</si>
  <si>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</si>
  <si>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</si>
  <si>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</si>
  <si>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</si>
  <si>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</si>
  <si>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</si>
  <si>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</si>
  <si>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</si>
  <si>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</si>
  <si>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</si>
  <si>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</si>
  <si>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</si>
  <si>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</si>
  <si>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</si>
  <si>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</si>
  <si>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</si>
  <si>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</si>
  <si>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</si>
  <si>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</si>
  <si>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</si>
  <si>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</si>
  <si>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</si>
  <si>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</si>
  <si>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</si>
  <si>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</si>
  <si>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</si>
  <si>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</si>
  <si>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</si>
  <si>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</si>
  <si>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</si>
  <si>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</si>
  <si>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</si>
  <si>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</si>
  <si>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</si>
  <si>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</si>
  <si>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清洁物资类/垃圾桶/户外垃圾桶</t>
  </si>
  <si>
    <t>清洁物资类/垃圾桶/环保分类垃圾桶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</si>
  <si>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</si>
  <si>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</si>
  <si>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</si>
  <si>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</si>
  <si>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</si>
  <si>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</si>
  <si>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</si>
  <si>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</si>
  <si>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</si>
  <si>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</si>
  <si>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</si>
  <si>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</si>
  <si>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</si>
  <si>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</si>
  <si>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</si>
  <si>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清洁物资类/清洁工具/喷壶</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</si>
  <si>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</si>
  <si>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</si>
  <si>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</si>
  <si>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</si>
  <si>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</si>
  <si>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</si>
  <si>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</si>
  <si>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</si>
  <si>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</si>
  <si>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</si>
  <si>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</si>
  <si>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</si>
  <si>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</si>
  <si>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</si>
  <si>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</si>
  <si>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</si>
  <si>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</si>
  <si>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</si>
  <si>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</si>
  <si>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</si>
  <si>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</si>
  <si>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</si>
  <si>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</si>
  <si>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</si>
  <si>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</si>
  <si>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</si>
  <si>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</si>
  <si>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</si>
  <si>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</si>
  <si>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</si>
  <si>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</si>
  <si>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</si>
  <si>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</si>
  <si>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</si>
  <si>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</si>
  <si>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</si>
  <si>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</si>
  <si>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</si>
  <si>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</si>
  <si>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</si>
  <si>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</si>
  <si>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</si>
  <si>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</si>
  <si>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</si>
  <si>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</si>
  <si>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</si>
  <si>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</si>
  <si>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</si>
  <si>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</si>
  <si>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</si>
  <si>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</si>
  <si>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</si>
  <si>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</si>
  <si>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</si>
  <si>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</si>
  <si>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</si>
  <si>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</si>
  <si>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</si>
  <si>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</si>
  <si>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</si>
  <si>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</si>
  <si>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</si>
  <si>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</si>
  <si>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</si>
  <si>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</si>
  <si>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</si>
  <si>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</si>
  <si>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</si>
  <si>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</si>
  <si>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</si>
  <si>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</si>
  <si>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</si>
  <si>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</si>
  <si>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</si>
  <si>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</si>
  <si>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</si>
  <si>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清洁物资类/清洁纸品/卷纸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</si>
  <si>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</si>
  <si>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</si>
  <si>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</si>
  <si>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</si>
  <si>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</si>
  <si>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</si>
  <si>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</si>
  <si>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</si>
  <si>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</si>
  <si>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</si>
  <si>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</si>
  <si>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</si>
  <si>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</si>
  <si>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</si>
  <si>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</si>
  <si>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</si>
  <si>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</si>
  <si>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</si>
  <si>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</si>
  <si>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</si>
  <si>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</si>
  <si>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</si>
  <si>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</si>
  <si>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</si>
  <si>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</si>
  <si>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</si>
  <si>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</si>
  <si>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</si>
  <si>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</si>
  <si>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</si>
  <si>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</si>
  <si>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</si>
  <si>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</si>
  <si>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</si>
  <si>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</si>
  <si>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</si>
  <si>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消防安保/安防设施/门禁辅件</t>
  </si>
  <si>
    <t>消防安保/安防通讯/避雷器</t>
  </si>
  <si>
    <t>消防安保/安防通讯/对讲机</t>
  </si>
  <si>
    <t>消防安保/安防通讯/中转台</t>
  </si>
  <si>
    <t>消防安保/安防通讯/中转台辅件</t>
  </si>
  <si>
    <t>消防安保/安全防护装备/挡鼠板</t>
  </si>
  <si>
    <t>消防安保/安全防护装备/盾牌</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</si>
  <si>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</si>
  <si>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</si>
  <si>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</si>
  <si>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</si>
  <si>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</si>
  <si>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</si>
  <si>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</si>
  <si>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</si>
  <si>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</si>
  <si>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</si>
  <si>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</si>
  <si>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</si>
  <si>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</si>
  <si>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</si>
  <si>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</si>
  <si>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</si>
  <si>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</si>
  <si>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</si>
  <si>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</si>
  <si>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</si>
  <si>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</si>
  <si>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</si>
  <si>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</si>
  <si>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</si>
  <si>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</si>
  <si>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</si>
  <si>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</si>
  <si>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</si>
  <si>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</si>
  <si>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</si>
  <si>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</si>
  <si>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</si>
  <si>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</si>
  <si>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</si>
  <si>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</si>
  <si>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</si>
  <si>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</si>
  <si>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</si>
  <si>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</si>
  <si>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</si>
  <si>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</si>
  <si>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</si>
  <si>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</si>
  <si>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</si>
  <si>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</si>
  <si>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</si>
  <si>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</si>
  <si>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消防安保/消防工具/护栏带（更新中）</t>
  </si>
  <si>
    <t>消防安保/消防工具/急救箱</t>
  </si>
  <si>
    <t>消防安保/消防工具/扩音器</t>
  </si>
  <si>
    <t>消防安保/消防工具/手电</t>
  </si>
  <si>
    <t>消防安保/消防工具/消防扳手</t>
  </si>
  <si>
    <t>消防安保/消防工具/消防背带</t>
  </si>
  <si>
    <t>消防安保/消防工具/消防封条</t>
  </si>
  <si>
    <t>消防安保/消防工具/消防服装</t>
  </si>
  <si>
    <t>消防安保/消防工具/消防钩</t>
  </si>
  <si>
    <t>消防安保/消防工具/消防锯</t>
  </si>
  <si>
    <t>消防安保/消防工具/消防撬棍</t>
  </si>
  <si>
    <t>消防安保/消防工具/消防软梯</t>
  </si>
  <si>
    <t>消防安保/消防工具/消防桶</t>
  </si>
  <si>
    <t>消防安保/消防工具/消防凿子</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</si>
  <si>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</si>
  <si>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</si>
  <si>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</si>
  <si>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</si>
  <si>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</si>
  <si>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消防安保/消防器材/消防柜</t>
  </si>
  <si>
    <t>消防安保/消防设施/消防警铃</t>
  </si>
  <si>
    <t>消防安保/消防设施/消防门</t>
  </si>
  <si>
    <t>消防安保/消防设施/消防栓</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</si>
  <si>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</si>
  <si>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</si>
  <si>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</si>
  <si>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</si>
  <si>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</si>
  <si>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</si>
  <si>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</si>
  <si>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</si>
  <si>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</si>
  <si>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</si>
  <si>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</si>
  <si>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</si>
  <si>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</si>
  <si>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</si>
  <si>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</si>
  <si>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</si>
  <si>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</si>
  <si>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</si>
  <si>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</si>
  <si>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</si>
  <si>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</si>
  <si>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</si>
  <si>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形象视觉/广告宣传/背胶</t>
  </si>
  <si>
    <t>形象视觉/广告宣传/定制卡</t>
  </si>
  <si>
    <t>形象视觉/广告宣传/海报/宣传单/宣传册</t>
  </si>
  <si>
    <t>形象视觉/广告宣传/横幅/条幅/旗帜</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</si>
  <si>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</si>
  <si>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</si>
  <si>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</si>
  <si>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</si>
  <si>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</si>
  <si>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</si>
  <si>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</si>
  <si>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</si>
  <si>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</si>
  <si>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</si>
  <si>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</si>
  <si>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</si>
  <si>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</si>
  <si>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</si>
  <si>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</si>
  <si>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</si>
  <si>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</si>
  <si>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</si>
  <si>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</si>
  <si>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</si>
  <si>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</si>
  <si>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</si>
  <si>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</si>
  <si>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</si>
  <si>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</si>
  <si>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</si>
  <si>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</si>
  <si>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</si>
  <si>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</si>
  <si>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</si>
  <si>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</si>
  <si>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</si>
  <si>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</si>
  <si>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</si>
  <si>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</si>
  <si>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</si>
  <si>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</si>
  <si>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</si>
  <si>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</si>
  <si>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</si>
  <si>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</si>
  <si>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</si>
  <si>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</si>
  <si>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</si>
  <si>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</si>
  <si>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</si>
  <si>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</si>
  <si>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</si>
  <si>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形象视觉/商业服装/商业行政男装</t>
  </si>
  <si>
    <t>形象视觉/商业服装/商业行政女装</t>
  </si>
  <si>
    <t>形象视觉/商业服装/商业仪仗队</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</si>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</sst>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0000000%"/>
    <numFmt numFmtId="189" formatCode="0_ "/>
    <numFmt numFmtId="190" formatCode="0.00_ "/>
  </numFmts>
  <fonts count="75">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theme="1"/>
      <name val="宋体"/>
      <charset val="134"/>
      <scheme val="minor"/>
    </font>
    <font>
      <b/>
      <sz val="11"/>
      <name val="宋体"/>
      <charset val="134"/>
      <scheme val="minor"/>
    </font>
    <font>
      <b/>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7">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0" fillId="44" borderId="35" applyNumberFormat="0" applyFont="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36" applyNumberFormat="0" applyFill="0" applyAlignment="0" applyProtection="0">
      <alignment vertical="center"/>
    </xf>
    <xf numFmtId="0" fontId="55" fillId="0" borderId="36" applyNumberFormat="0" applyFill="0" applyAlignment="0" applyProtection="0">
      <alignment vertical="center"/>
    </xf>
    <xf numFmtId="0" fontId="56" fillId="0" borderId="37" applyNumberFormat="0" applyFill="0" applyAlignment="0" applyProtection="0">
      <alignment vertical="center"/>
    </xf>
    <xf numFmtId="0" fontId="56" fillId="0" borderId="0" applyNumberFormat="0" applyFill="0" applyBorder="0" applyAlignment="0" applyProtection="0">
      <alignment vertical="center"/>
    </xf>
    <xf numFmtId="0" fontId="57" fillId="45" borderId="38" applyNumberFormat="0" applyAlignment="0" applyProtection="0">
      <alignment vertical="center"/>
    </xf>
    <xf numFmtId="0" fontId="58" fillId="46" borderId="39" applyNumberFormat="0" applyAlignment="0" applyProtection="0">
      <alignment vertical="center"/>
    </xf>
    <xf numFmtId="0" fontId="59" fillId="46" borderId="38" applyNumberFormat="0" applyAlignment="0" applyProtection="0">
      <alignment vertical="center"/>
    </xf>
    <xf numFmtId="0" fontId="60" fillId="47" borderId="40" applyNumberFormat="0" applyAlignment="0" applyProtection="0">
      <alignment vertical="center"/>
    </xf>
    <xf numFmtId="0" fontId="61" fillId="0" borderId="41" applyNumberFormat="0" applyFill="0" applyAlignment="0" applyProtection="0">
      <alignment vertical="center"/>
    </xf>
    <xf numFmtId="0" fontId="62" fillId="0" borderId="42" applyNumberFormat="0" applyFill="0" applyAlignment="0" applyProtection="0">
      <alignment vertical="center"/>
    </xf>
    <xf numFmtId="0" fontId="63" fillId="48" borderId="0" applyNumberFormat="0" applyBorder="0" applyAlignment="0" applyProtection="0">
      <alignment vertical="center"/>
    </xf>
    <xf numFmtId="0" fontId="64" fillId="49" borderId="0" applyNumberFormat="0" applyBorder="0" applyAlignment="0" applyProtection="0">
      <alignment vertical="center"/>
    </xf>
    <xf numFmtId="0" fontId="65" fillId="50" borderId="0" applyNumberFormat="0" applyBorder="0" applyAlignment="0" applyProtection="0">
      <alignment vertical="center"/>
    </xf>
    <xf numFmtId="0" fontId="66" fillId="13" borderId="0" applyNumberFormat="0" applyBorder="0" applyAlignment="0" applyProtection="0">
      <alignment vertical="center"/>
    </xf>
    <xf numFmtId="0" fontId="67" fillId="37" borderId="0" applyNumberFormat="0" applyBorder="0" applyAlignment="0" applyProtection="0">
      <alignment vertical="center"/>
    </xf>
    <xf numFmtId="0" fontId="67" fillId="33" borderId="0" applyNumberFormat="0" applyBorder="0" applyAlignment="0" applyProtection="0">
      <alignment vertical="center"/>
    </xf>
    <xf numFmtId="0" fontId="66" fillId="51" borderId="0" applyNumberFormat="0" applyBorder="0" applyAlignment="0" applyProtection="0">
      <alignment vertical="center"/>
    </xf>
    <xf numFmtId="0" fontId="66" fillId="17" borderId="0" applyNumberFormat="0" applyBorder="0" applyAlignment="0" applyProtection="0">
      <alignment vertical="center"/>
    </xf>
    <xf numFmtId="0" fontId="67" fillId="52" borderId="0" applyNumberFormat="0" applyBorder="0" applyAlignment="0" applyProtection="0">
      <alignment vertical="center"/>
    </xf>
    <xf numFmtId="0" fontId="67" fillId="53" borderId="0" applyNumberFormat="0" applyBorder="0" applyAlignment="0" applyProtection="0">
      <alignment vertical="center"/>
    </xf>
    <xf numFmtId="0" fontId="66" fillId="54" borderId="0" applyNumberFormat="0" applyBorder="0" applyAlignment="0" applyProtection="0">
      <alignment vertical="center"/>
    </xf>
    <xf numFmtId="0" fontId="66" fillId="5" borderId="0" applyNumberFormat="0" applyBorder="0" applyAlignment="0" applyProtection="0">
      <alignment vertical="center"/>
    </xf>
    <xf numFmtId="0" fontId="67" fillId="36" borderId="0" applyNumberFormat="0" applyBorder="0" applyAlignment="0" applyProtection="0">
      <alignment vertical="center"/>
    </xf>
    <xf numFmtId="0" fontId="67" fillId="55" borderId="0" applyNumberFormat="0" applyBorder="0" applyAlignment="0" applyProtection="0">
      <alignment vertical="center"/>
    </xf>
    <xf numFmtId="0" fontId="66" fillId="56" borderId="0" applyNumberFormat="0" applyBorder="0" applyAlignment="0" applyProtection="0">
      <alignment vertical="center"/>
    </xf>
    <xf numFmtId="0" fontId="66" fillId="8" borderId="0" applyNumberFormat="0" applyBorder="0" applyAlignment="0" applyProtection="0">
      <alignment vertical="center"/>
    </xf>
    <xf numFmtId="0" fontId="67" fillId="38" borderId="0" applyNumberFormat="0" applyBorder="0" applyAlignment="0" applyProtection="0">
      <alignment vertical="center"/>
    </xf>
    <xf numFmtId="0" fontId="67" fillId="57" borderId="0" applyNumberFormat="0" applyBorder="0" applyAlignment="0" applyProtection="0">
      <alignment vertical="center"/>
    </xf>
    <xf numFmtId="0" fontId="66" fillId="58" borderId="0" applyNumberFormat="0" applyBorder="0" applyAlignment="0" applyProtection="0">
      <alignment vertical="center"/>
    </xf>
    <xf numFmtId="0" fontId="66" fillId="59" borderId="0" applyNumberFormat="0" applyBorder="0" applyAlignment="0" applyProtection="0">
      <alignment vertical="center"/>
    </xf>
    <xf numFmtId="0" fontId="67" fillId="60" borderId="0" applyNumberFormat="0" applyBorder="0" applyAlignment="0" applyProtection="0">
      <alignment vertical="center"/>
    </xf>
    <xf numFmtId="0" fontId="67" fillId="61" borderId="0" applyNumberFormat="0" applyBorder="0" applyAlignment="0" applyProtection="0">
      <alignment vertical="center"/>
    </xf>
    <xf numFmtId="0" fontId="66" fillId="62" borderId="0" applyNumberFormat="0" applyBorder="0" applyAlignment="0" applyProtection="0">
      <alignment vertical="center"/>
    </xf>
    <xf numFmtId="0" fontId="66" fillId="63" borderId="0" applyNumberFormat="0" applyBorder="0" applyAlignment="0" applyProtection="0">
      <alignment vertical="center"/>
    </xf>
    <xf numFmtId="0" fontId="67" fillId="64" borderId="0" applyNumberFormat="0" applyBorder="0" applyAlignment="0" applyProtection="0">
      <alignment vertical="center"/>
    </xf>
    <xf numFmtId="0" fontId="67" fillId="65" borderId="0" applyNumberFormat="0" applyBorder="0" applyAlignment="0" applyProtection="0">
      <alignment vertical="center"/>
    </xf>
    <xf numFmtId="0" fontId="66" fillId="66"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8" fillId="0" borderId="0" applyFill="0" applyBorder="0">
      <alignment vertical="top"/>
    </xf>
    <xf numFmtId="43" fontId="11" fillId="0" borderId="0" applyFont="0" applyFill="0" applyBorder="0" applyAlignment="0" applyProtection="0">
      <alignment vertical="center"/>
    </xf>
  </cellStyleXfs>
  <cellXfs count="470">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3"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6" fillId="0" borderId="0" xfId="0" applyFont="1" applyFill="1" applyAlignment="1"/>
    <xf numFmtId="0" fontId="7" fillId="0" borderId="7" xfId="0" applyFont="1" applyFill="1" applyBorder="1" applyAlignment="1">
      <alignment horizontal="center" vertical="top"/>
    </xf>
    <xf numFmtId="177" fontId="6" fillId="0" borderId="0" xfId="0" applyNumberFormat="1" applyFont="1" applyFill="1" applyAlignment="1"/>
    <xf numFmtId="0" fontId="0" fillId="12"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8" fillId="0" borderId="0" xfId="0" applyFont="1" applyFill="1" applyAlignment="1">
      <alignment horizontal="left" vertical="center" wrapText="1"/>
    </xf>
    <xf numFmtId="0" fontId="3" fillId="0" borderId="0" xfId="0" applyFont="1" applyFill="1" applyAlignment="1">
      <alignment vertical="center"/>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178" fontId="3" fillId="0" borderId="0" xfId="0" applyNumberFormat="1" applyFont="1" applyFill="1" applyAlignment="1">
      <alignment horizontal="left" vertical="center"/>
    </xf>
    <xf numFmtId="49" fontId="9" fillId="0" borderId="0" xfId="0" applyNumberFormat="1" applyFont="1" applyFill="1" applyAlignment="1">
      <alignment vertical="top" wrapText="1"/>
    </xf>
    <xf numFmtId="0" fontId="3" fillId="12" borderId="0" xfId="0" applyFont="1" applyFill="1" applyAlignment="1">
      <alignment vertical="center"/>
    </xf>
    <xf numFmtId="0" fontId="9" fillId="12"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0" fontId="10" fillId="13" borderId="7" xfId="0" applyFont="1" applyFill="1" applyBorder="1" applyAlignment="1">
      <alignment horizontal="center" vertical="center" wrapText="1"/>
    </xf>
    <xf numFmtId="0" fontId="10" fillId="14"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1" fillId="11" borderId="7" xfId="0" applyFont="1" applyFill="1" applyBorder="1">
      <alignment vertical="center"/>
    </xf>
    <xf numFmtId="0" fontId="11" fillId="15" borderId="7" xfId="0" applyFont="1" applyFill="1" applyBorder="1">
      <alignment vertical="center"/>
    </xf>
    <xf numFmtId="0" fontId="11" fillId="0" borderId="7" xfId="0" applyFont="1" applyBorder="1">
      <alignment vertical="center"/>
    </xf>
    <xf numFmtId="0" fontId="4" fillId="0" borderId="7" xfId="0" applyFont="1" applyBorder="1" applyAlignment="1">
      <alignment horizontal="left" vertical="center" wrapText="1"/>
    </xf>
    <xf numFmtId="0" fontId="12" fillId="0" borderId="7" xfId="0" applyFont="1" applyBorder="1" applyAlignment="1">
      <alignment horizontal="left" vertical="center" wrapText="1"/>
    </xf>
    <xf numFmtId="0" fontId="13" fillId="0" borderId="7" xfId="0" applyFont="1" applyBorder="1" applyAlignment="1">
      <alignment horizontal="left" vertical="center" wrapText="1"/>
    </xf>
    <xf numFmtId="0" fontId="12" fillId="0" borderId="7" xfId="0" applyFont="1" applyBorder="1" applyAlignment="1">
      <alignment horizontal="center" vertical="center" wrapText="1"/>
    </xf>
    <xf numFmtId="0" fontId="10" fillId="13" borderId="8" xfId="0" applyFont="1" applyFill="1" applyBorder="1" applyAlignment="1">
      <alignment horizontal="center" vertical="center" wrapText="1"/>
    </xf>
    <xf numFmtId="0" fontId="10" fillId="16" borderId="8" xfId="0" applyFont="1" applyFill="1" applyBorder="1" applyAlignment="1">
      <alignment horizontal="center" vertical="center" wrapText="1"/>
    </xf>
    <xf numFmtId="0" fontId="10" fillId="16" borderId="7"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10" fillId="13" borderId="9"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10" fillId="16" borderId="10" xfId="0" applyFont="1" applyFill="1" applyBorder="1" applyAlignment="1">
      <alignment horizontal="center" vertical="center" wrapText="1"/>
    </xf>
    <xf numFmtId="0" fontId="10" fillId="13" borderId="11" xfId="0" applyFont="1" applyFill="1" applyBorder="1" applyAlignment="1">
      <alignment horizontal="center" vertical="center" wrapText="1"/>
    </xf>
    <xf numFmtId="0" fontId="10" fillId="13" borderId="12" xfId="0" applyFont="1" applyFill="1" applyBorder="1" applyAlignment="1">
      <alignment horizontal="center" vertical="center" wrapText="1"/>
    </xf>
    <xf numFmtId="0" fontId="10" fillId="16" borderId="12" xfId="0" applyFont="1" applyFill="1" applyBorder="1" applyAlignment="1">
      <alignment horizontal="center" vertical="center" wrapText="1"/>
    </xf>
    <xf numFmtId="0" fontId="10" fillId="16" borderId="7" xfId="0" applyFont="1" applyFill="1" applyBorder="1" applyAlignment="1">
      <alignment horizontal="left" vertical="center" wrapText="1"/>
    </xf>
    <xf numFmtId="0" fontId="14" fillId="14" borderId="7" xfId="0" applyFont="1" applyFill="1" applyBorder="1" applyAlignment="1">
      <alignment horizontal="center" vertical="center" wrapText="1"/>
    </xf>
    <xf numFmtId="0" fontId="10" fillId="14" borderId="7" xfId="0" applyFont="1" applyFill="1" applyBorder="1" applyAlignment="1">
      <alignment horizontal="left" vertical="center" wrapText="1"/>
    </xf>
    <xf numFmtId="0" fontId="14" fillId="14" borderId="7" xfId="0" applyFont="1" applyFill="1" applyBorder="1" applyAlignment="1">
      <alignment horizontal="left" vertical="center" wrapText="1"/>
    </xf>
    <xf numFmtId="0" fontId="4" fillId="14" borderId="7" xfId="0" applyFont="1" applyFill="1" applyBorder="1" applyAlignment="1">
      <alignment horizontal="center" vertical="center" wrapText="1"/>
    </xf>
    <xf numFmtId="182" fontId="10" fillId="14"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2"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2" fontId="4" fillId="17" borderId="7" xfId="0" applyNumberFormat="1" applyFont="1" applyFill="1" applyBorder="1" applyAlignment="1">
      <alignment horizontal="right" vertical="center" wrapText="1"/>
    </xf>
    <xf numFmtId="43" fontId="12"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2" fillId="5" borderId="7" xfId="0" applyNumberFormat="1" applyFont="1" applyFill="1" applyBorder="1" applyAlignment="1">
      <alignment horizontal="right" vertical="center" wrapText="1"/>
    </xf>
    <xf numFmtId="43" fontId="12"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2" fillId="9"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2"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12"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2"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2"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2" fontId="12"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2"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2" fillId="11" borderId="7" xfId="0" applyNumberFormat="1" applyFont="1" applyFill="1" applyBorder="1" applyAlignment="1">
      <alignment horizontal="right" vertical="center" wrapText="1"/>
    </xf>
    <xf numFmtId="0" fontId="10" fillId="21" borderId="7" xfId="0" applyFont="1" applyFill="1" applyBorder="1" applyAlignment="1">
      <alignment horizontal="center" vertical="center" wrapText="1"/>
    </xf>
    <xf numFmtId="0" fontId="10" fillId="22" borderId="8"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0" fillId="8" borderId="9" xfId="0" applyFont="1" applyFill="1" applyBorder="1" applyAlignment="1">
      <alignment horizontal="left" vertical="center" wrapText="1"/>
    </xf>
    <xf numFmtId="0" fontId="10" fillId="22" borderId="12"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1" xfId="0" applyFont="1" applyFill="1" applyBorder="1" applyAlignment="1">
      <alignment horizontal="left" vertical="center" wrapText="1"/>
    </xf>
    <xf numFmtId="0" fontId="10" fillId="22"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5" fillId="8" borderId="7" xfId="0" applyFont="1" applyFill="1" applyBorder="1" applyAlignment="1">
      <alignment horizontal="center" vertical="center" wrapText="1"/>
    </xf>
    <xf numFmtId="182" fontId="10" fillId="14" borderId="7" xfId="0" applyNumberFormat="1" applyFont="1" applyFill="1" applyBorder="1" applyAlignment="1">
      <alignment horizontal="left" vertical="center" wrapText="1"/>
    </xf>
    <xf numFmtId="182" fontId="4" fillId="17" borderId="7" xfId="0" applyNumberFormat="1" applyFont="1" applyFill="1" applyBorder="1" applyAlignment="1">
      <alignment horizontal="left" vertical="center" wrapText="1"/>
    </xf>
    <xf numFmtId="182" fontId="12" fillId="5" borderId="7" xfId="0" applyNumberFormat="1" applyFont="1" applyFill="1" applyBorder="1" applyAlignment="1">
      <alignment horizontal="left" vertical="center" wrapText="1"/>
    </xf>
    <xf numFmtId="182" fontId="12" fillId="9" borderId="7" xfId="0" applyNumberFormat="1" applyFont="1" applyFill="1" applyBorder="1" applyAlignment="1">
      <alignment horizontal="left" vertical="center" wrapText="1"/>
    </xf>
    <xf numFmtId="182" fontId="12" fillId="18" borderId="7" xfId="0" applyNumberFormat="1" applyFont="1" applyFill="1" applyBorder="1" applyAlignment="1">
      <alignment horizontal="left" vertical="center" wrapText="1"/>
    </xf>
    <xf numFmtId="182" fontId="12" fillId="3" borderId="7" xfId="0" applyNumberFormat="1" applyFont="1" applyFill="1" applyBorder="1" applyAlignment="1">
      <alignment horizontal="left" vertical="center" wrapText="1"/>
    </xf>
    <xf numFmtId="182" fontId="12" fillId="0" borderId="7" xfId="0" applyNumberFormat="1" applyFont="1" applyBorder="1" applyAlignment="1">
      <alignment horizontal="left" vertical="center" wrapText="1"/>
    </xf>
    <xf numFmtId="182" fontId="12" fillId="19" borderId="7" xfId="0" applyNumberFormat="1" applyFont="1" applyFill="1" applyBorder="1" applyAlignment="1">
      <alignment horizontal="left" vertical="center" wrapText="1"/>
    </xf>
    <xf numFmtId="182" fontId="12" fillId="0" borderId="7" xfId="0" applyNumberFormat="1" applyFont="1" applyFill="1" applyBorder="1" applyAlignment="1">
      <alignment horizontal="right" vertical="center" wrapText="1"/>
    </xf>
    <xf numFmtId="182" fontId="12" fillId="0" borderId="7" xfId="0" applyNumberFormat="1" applyFont="1" applyFill="1" applyBorder="1" applyAlignment="1">
      <alignment horizontal="left" vertical="center" wrapText="1"/>
    </xf>
    <xf numFmtId="182" fontId="12" fillId="11" borderId="7" xfId="0" applyNumberFormat="1" applyFont="1" applyFill="1" applyBorder="1" applyAlignment="1">
      <alignment horizontal="left" vertical="center" wrapText="1"/>
    </xf>
    <xf numFmtId="0" fontId="10" fillId="16" borderId="13" xfId="0" applyFont="1" applyFill="1" applyBorder="1" applyAlignment="1">
      <alignment horizontal="center" vertical="center" wrapText="1"/>
    </xf>
    <xf numFmtId="183" fontId="12" fillId="0" borderId="7" xfId="0" applyNumberFormat="1" applyFont="1" applyBorder="1" applyAlignment="1">
      <alignment horizontal="right" vertical="center" wrapText="1"/>
    </xf>
    <xf numFmtId="183" fontId="12" fillId="11" borderId="7" xfId="0" applyNumberFormat="1" applyFont="1" applyFill="1" applyBorder="1" applyAlignment="1">
      <alignment horizontal="right" vertical="center" wrapText="1"/>
    </xf>
    <xf numFmtId="0" fontId="10" fillId="16" borderId="14" xfId="0" applyFont="1" applyFill="1" applyBorder="1" applyAlignment="1">
      <alignment horizontal="center" vertical="center" wrapText="1"/>
    </xf>
    <xf numFmtId="0" fontId="10" fillId="16" borderId="15" xfId="0" applyFont="1" applyFill="1" applyBorder="1" applyAlignment="1">
      <alignment horizontal="center" vertical="center" wrapText="1"/>
    </xf>
    <xf numFmtId="182" fontId="12" fillId="10" borderId="7" xfId="0" applyNumberFormat="1" applyFont="1" applyFill="1" applyBorder="1" applyAlignment="1">
      <alignment horizontal="right" vertical="center" wrapText="1"/>
    </xf>
    <xf numFmtId="183" fontId="12" fillId="0" borderId="7" xfId="0" applyNumberFormat="1" applyFont="1" applyFill="1" applyBorder="1" applyAlignment="1">
      <alignment horizontal="right" vertical="center" wrapText="1"/>
    </xf>
    <xf numFmtId="0" fontId="10" fillId="23" borderId="13" xfId="0" applyFont="1" applyFill="1" applyBorder="1" applyAlignment="1">
      <alignment horizontal="center" vertical="center" wrapText="1"/>
    </xf>
    <xf numFmtId="0" fontId="10" fillId="23" borderId="14" xfId="0" applyFont="1" applyFill="1" applyBorder="1" applyAlignment="1">
      <alignment horizontal="center" vertical="center" wrapText="1"/>
    </xf>
    <xf numFmtId="0" fontId="10" fillId="23" borderId="15" xfId="0" applyFont="1" applyFill="1" applyBorder="1" applyAlignment="1">
      <alignment horizontal="center" vertical="center" wrapText="1"/>
    </xf>
    <xf numFmtId="182" fontId="12" fillId="24" borderId="7" xfId="0" applyNumberFormat="1" applyFont="1" applyFill="1" applyBorder="1" applyAlignment="1">
      <alignment horizontal="right" vertical="center" wrapText="1"/>
    </xf>
    <xf numFmtId="182" fontId="12" fillId="17" borderId="7" xfId="0" applyNumberFormat="1" applyFont="1" applyFill="1" applyBorder="1" applyAlignment="1">
      <alignment horizontal="right" vertical="center" wrapText="1"/>
    </xf>
    <xf numFmtId="182" fontId="12" fillId="17"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3" fontId="12" fillId="15" borderId="7" xfId="0" applyNumberFormat="1" applyFont="1" applyFill="1" applyBorder="1" applyAlignment="1">
      <alignment horizontal="center" vertical="center" wrapText="1"/>
    </xf>
    <xf numFmtId="49" fontId="4" fillId="15" borderId="7" xfId="0" applyNumberFormat="1" applyFont="1" applyFill="1" applyBorder="1" applyAlignment="1">
      <alignment horizontal="left" vertical="center" wrapText="1"/>
    </xf>
    <xf numFmtId="182" fontId="12" fillId="15" borderId="7" xfId="0" applyNumberFormat="1" applyFont="1" applyFill="1" applyBorder="1" applyAlignment="1">
      <alignment horizontal="right" vertical="center" wrapText="1"/>
    </xf>
    <xf numFmtId="182" fontId="12" fillId="15" borderId="7" xfId="0" applyNumberFormat="1" applyFont="1" applyFill="1" applyBorder="1" applyAlignment="1">
      <alignment horizontal="left" vertical="center" wrapText="1"/>
    </xf>
    <xf numFmtId="0" fontId="0" fillId="0" borderId="7" xfId="0" applyBorder="1">
      <alignment vertical="center"/>
    </xf>
    <xf numFmtId="43" fontId="12" fillId="25" borderId="7" xfId="0" applyNumberFormat="1" applyFont="1" applyFill="1" applyBorder="1" applyAlignment="1">
      <alignment horizontal="center" vertical="center" wrapText="1"/>
    </xf>
    <xf numFmtId="43" fontId="12" fillId="25" borderId="0" xfId="0" applyNumberFormat="1" applyFont="1" applyFill="1" applyAlignment="1">
      <alignment horizontal="center" vertical="center" wrapText="1"/>
    </xf>
    <xf numFmtId="184" fontId="16" fillId="11" borderId="7" xfId="0" applyNumberFormat="1" applyFont="1" applyFill="1" applyBorder="1" applyAlignment="1">
      <alignment horizontal="center" vertical="center" wrapText="1"/>
    </xf>
    <xf numFmtId="184" fontId="16" fillId="11" borderId="8"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6" fillId="11" borderId="10" xfId="0" applyNumberFormat="1" applyFont="1" applyFill="1" applyBorder="1" applyAlignment="1">
      <alignment horizontal="center" vertical="center" wrapText="1"/>
    </xf>
    <xf numFmtId="184" fontId="16" fillId="11" borderId="12" xfId="0" applyNumberFormat="1" applyFont="1" applyFill="1" applyBorder="1" applyAlignment="1">
      <alignment horizontal="center" vertical="center" wrapText="1"/>
    </xf>
    <xf numFmtId="184" fontId="18" fillId="11" borderId="7" xfId="0" applyNumberFormat="1" applyFont="1" applyFill="1" applyBorder="1" applyAlignment="1">
      <alignment horizontal="center" vertical="center" wrapText="1"/>
    </xf>
    <xf numFmtId="184" fontId="19" fillId="11" borderId="8" xfId="0" applyNumberFormat="1" applyFont="1" applyFill="1" applyBorder="1" applyAlignment="1">
      <alignment vertical="center" wrapText="1"/>
    </xf>
    <xf numFmtId="184" fontId="20"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20"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20" fillId="11" borderId="7" xfId="0" applyNumberFormat="1" applyFont="1" applyFill="1" applyBorder="1" applyAlignment="1">
      <alignment vertical="center" wrapText="1"/>
    </xf>
    <xf numFmtId="184" fontId="21" fillId="11" borderId="7" xfId="0" applyNumberFormat="1" applyFont="1" applyFill="1" applyBorder="1" applyAlignment="1">
      <alignment vertical="center" wrapText="1"/>
    </xf>
    <xf numFmtId="184" fontId="20" fillId="11" borderId="13" xfId="0" applyNumberFormat="1" applyFont="1" applyFill="1" applyBorder="1" applyAlignment="1">
      <alignment vertical="center" wrapText="1"/>
    </xf>
    <xf numFmtId="184" fontId="20"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1" fillId="11" borderId="8" xfId="0" applyNumberFormat="1" applyFont="1" applyFill="1" applyBorder="1" applyAlignment="1">
      <alignment vertical="center" wrapText="1"/>
    </xf>
    <xf numFmtId="184" fontId="20" fillId="11" borderId="16" xfId="0" applyNumberFormat="1" applyFont="1" applyFill="1" applyBorder="1" applyAlignment="1">
      <alignment vertical="center" wrapText="1"/>
    </xf>
    <xf numFmtId="184" fontId="20" fillId="11" borderId="17" xfId="0" applyNumberFormat="1" applyFont="1" applyFill="1" applyBorder="1" applyAlignment="1">
      <alignment vertical="center" wrapText="1"/>
    </xf>
    <xf numFmtId="0" fontId="22" fillId="0" borderId="0" xfId="0" applyFont="1" applyAlignment="1">
      <alignment horizontal="center" vertical="center" wrapText="1"/>
    </xf>
    <xf numFmtId="0" fontId="23" fillId="11" borderId="7" xfId="0" applyFont="1" applyFill="1" applyBorder="1" applyAlignment="1">
      <alignment horizontal="center" vertical="center"/>
    </xf>
    <xf numFmtId="0" fontId="24" fillId="3" borderId="7" xfId="0" applyFont="1" applyFill="1" applyBorder="1" applyAlignment="1">
      <alignment horizontal="center" vertical="center"/>
    </xf>
    <xf numFmtId="0" fontId="24" fillId="26" borderId="7" xfId="0" applyFont="1" applyFill="1" applyBorder="1" applyAlignment="1">
      <alignment horizontal="center" vertical="center"/>
    </xf>
    <xf numFmtId="0" fontId="24" fillId="27" borderId="7" xfId="0" applyFont="1" applyFill="1" applyBorder="1" applyAlignment="1">
      <alignment horizontal="center" vertical="center"/>
    </xf>
    <xf numFmtId="0" fontId="24" fillId="0" borderId="7" xfId="0" applyFont="1" applyBorder="1" applyAlignment="1">
      <alignment horizontal="center" vertical="center"/>
    </xf>
    <xf numFmtId="184" fontId="25" fillId="0" borderId="7" xfId="0" applyNumberFormat="1" applyFont="1" applyBorder="1" applyAlignment="1">
      <alignment horizontal="center" vertical="center" wrapText="1"/>
    </xf>
    <xf numFmtId="184" fontId="18"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6" fillId="0" borderId="7" xfId="0" applyNumberFormat="1" applyFont="1" applyBorder="1" applyAlignment="1">
      <alignment horizontal="center" vertical="center"/>
    </xf>
    <xf numFmtId="1" fontId="26" fillId="0" borderId="7" xfId="0" applyNumberFormat="1" applyFont="1" applyBorder="1" applyAlignment="1">
      <alignment horizontal="center" vertical="center"/>
    </xf>
    <xf numFmtId="184" fontId="17"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wrapText="1"/>
    </xf>
    <xf numFmtId="185" fontId="28" fillId="0" borderId="7" xfId="0" applyNumberFormat="1" applyFont="1" applyBorder="1" applyAlignment="1">
      <alignment horizontal="center" vertical="center"/>
    </xf>
    <xf numFmtId="184" fontId="25" fillId="11" borderId="7" xfId="0" applyNumberFormat="1" applyFont="1" applyFill="1" applyBorder="1" applyAlignment="1">
      <alignment horizontal="center" vertical="center" wrapText="1"/>
    </xf>
    <xf numFmtId="185" fontId="26" fillId="11" borderId="7" xfId="0" applyNumberFormat="1" applyFont="1" applyFill="1" applyBorder="1" applyAlignment="1">
      <alignment horizontal="center" vertical="center"/>
    </xf>
    <xf numFmtId="185" fontId="5" fillId="28" borderId="7" xfId="0" applyNumberFormat="1" applyFont="1" applyFill="1" applyBorder="1" applyAlignment="1">
      <alignment horizontal="center" vertical="center"/>
    </xf>
    <xf numFmtId="1" fontId="26" fillId="11" borderId="7" xfId="0" applyNumberFormat="1" applyFont="1" applyFill="1" applyBorder="1" applyAlignment="1">
      <alignment horizontal="center"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1" fillId="0" borderId="0" xfId="0" applyFont="1" applyAlignment="1">
      <alignment horizontal="center" vertical="center"/>
    </xf>
    <xf numFmtId="43" fontId="31" fillId="0" borderId="0" xfId="0" applyNumberFormat="1" applyFont="1" applyAlignment="1">
      <alignment horizontal="center" vertical="center"/>
    </xf>
    <xf numFmtId="186" fontId="32" fillId="29" borderId="7" xfId="52" applyNumberFormat="1" applyFont="1" applyFill="1" applyBorder="1" applyAlignment="1">
      <alignment horizontal="center" vertical="center" wrapText="1"/>
    </xf>
    <xf numFmtId="43" fontId="32" fillId="29" borderId="7" xfId="52" applyNumberFormat="1" applyFont="1" applyFill="1" applyBorder="1" applyAlignment="1">
      <alignment horizontal="center" vertical="center" wrapText="1"/>
    </xf>
    <xf numFmtId="176" fontId="32" fillId="29" borderId="7" xfId="52" applyFont="1" applyFill="1" applyBorder="1" applyAlignment="1">
      <alignment horizontal="center" vertical="center" wrapText="1"/>
    </xf>
    <xf numFmtId="0" fontId="10" fillId="30" borderId="7" xfId="0" applyFont="1" applyFill="1" applyBorder="1" applyAlignment="1">
      <alignment horizontal="center" vertical="center"/>
    </xf>
    <xf numFmtId="43" fontId="10" fillId="30" borderId="7" xfId="0" applyNumberFormat="1" applyFont="1" applyFill="1" applyBorder="1" applyAlignment="1">
      <alignment horizontal="center" vertical="center"/>
    </xf>
    <xf numFmtId="187" fontId="10" fillId="30" borderId="7" xfId="0" applyNumberFormat="1" applyFont="1" applyFill="1" applyBorder="1">
      <alignment vertical="center"/>
    </xf>
    <xf numFmtId="0" fontId="31" fillId="9" borderId="7" xfId="0" applyFont="1" applyFill="1" applyBorder="1" applyAlignment="1">
      <alignment horizontal="center" vertical="center"/>
    </xf>
    <xf numFmtId="43" fontId="31" fillId="9" borderId="7" xfId="0" applyNumberFormat="1" applyFont="1" applyFill="1" applyBorder="1" applyAlignment="1">
      <alignment horizontal="center" vertical="center"/>
    </xf>
    <xf numFmtId="187" fontId="31" fillId="9" borderId="7" xfId="0" applyNumberFormat="1" applyFont="1" applyFill="1" applyBorder="1">
      <alignment vertical="center"/>
    </xf>
    <xf numFmtId="0" fontId="31" fillId="31" borderId="7" xfId="0" applyFont="1" applyFill="1" applyBorder="1" applyAlignment="1">
      <alignment horizontal="center" vertical="center"/>
    </xf>
    <xf numFmtId="43" fontId="31" fillId="31" borderId="7" xfId="0" applyNumberFormat="1" applyFont="1" applyFill="1" applyBorder="1" applyAlignment="1">
      <alignment horizontal="center" vertical="center"/>
    </xf>
    <xf numFmtId="187" fontId="31" fillId="31" borderId="7" xfId="0" applyNumberFormat="1" applyFont="1" applyFill="1" applyBorder="1">
      <alignment vertical="center"/>
    </xf>
    <xf numFmtId="0" fontId="31" fillId="32" borderId="7" xfId="0" applyFont="1" applyFill="1" applyBorder="1" applyAlignment="1">
      <alignment horizontal="center" vertical="center"/>
    </xf>
    <xf numFmtId="43" fontId="31" fillId="32" borderId="7" xfId="0" applyNumberFormat="1" applyFont="1" applyFill="1" applyBorder="1" applyAlignment="1">
      <alignment horizontal="center" vertical="center"/>
    </xf>
    <xf numFmtId="187" fontId="31" fillId="32" borderId="7" xfId="0" applyNumberFormat="1" applyFont="1" applyFill="1" applyBorder="1">
      <alignment vertical="center"/>
    </xf>
    <xf numFmtId="0" fontId="10" fillId="13" borderId="7" xfId="0" applyFont="1" applyFill="1" applyBorder="1" applyAlignment="1">
      <alignment horizontal="center" vertical="center"/>
    </xf>
    <xf numFmtId="43" fontId="10" fillId="13" borderId="7" xfId="0" applyNumberFormat="1" applyFont="1" applyFill="1" applyBorder="1" applyAlignment="1">
      <alignment horizontal="center" vertical="center"/>
    </xf>
    <xf numFmtId="187" fontId="10" fillId="13" borderId="7" xfId="0" applyNumberFormat="1" applyFont="1" applyFill="1" applyBorder="1">
      <alignment vertical="center"/>
    </xf>
    <xf numFmtId="0" fontId="4" fillId="33" borderId="7" xfId="0" applyFont="1" applyFill="1" applyBorder="1" applyAlignment="1">
      <alignment horizontal="center" vertical="center" wrapText="1"/>
    </xf>
    <xf numFmtId="0" fontId="31" fillId="33" borderId="7" xfId="0" applyFont="1" applyFill="1" applyBorder="1" applyAlignment="1">
      <alignment horizontal="center" vertical="center"/>
    </xf>
    <xf numFmtId="43" fontId="31" fillId="33" borderId="7" xfId="0" applyNumberFormat="1" applyFont="1" applyFill="1" applyBorder="1" applyAlignment="1">
      <alignment horizontal="center" vertical="center"/>
    </xf>
    <xf numFmtId="187" fontId="31" fillId="33" borderId="7" xfId="0" applyNumberFormat="1" applyFont="1" applyFill="1" applyBorder="1">
      <alignment vertical="center"/>
    </xf>
    <xf numFmtId="187" fontId="31" fillId="3" borderId="7" xfId="0" applyNumberFormat="1" applyFont="1" applyFill="1" applyBorder="1" applyProtection="1">
      <alignment vertical="center"/>
      <protection locked="0"/>
    </xf>
    <xf numFmtId="0" fontId="31" fillId="33" borderId="7" xfId="0" applyFont="1" applyFill="1" applyBorder="1">
      <alignment vertical="center"/>
    </xf>
    <xf numFmtId="0" fontId="31" fillId="3" borderId="7" xfId="0" applyFont="1" applyFill="1" applyBorder="1" applyProtection="1">
      <alignment vertical="center"/>
      <protection locked="0"/>
    </xf>
    <xf numFmtId="0" fontId="12" fillId="34" borderId="0" xfId="0" applyFont="1" applyFill="1">
      <alignment vertical="center"/>
    </xf>
    <xf numFmtId="0" fontId="12" fillId="0" borderId="0" xfId="0" applyFont="1">
      <alignment vertical="center"/>
    </xf>
    <xf numFmtId="0" fontId="12" fillId="0" borderId="0" xfId="0" applyFont="1" applyAlignment="1">
      <alignment horizontal="center" vertical="center"/>
    </xf>
    <xf numFmtId="0" fontId="12" fillId="0" borderId="0" xfId="0" applyFont="1" applyAlignment="1">
      <alignment horizontal="center" vertical="center" wrapText="1"/>
    </xf>
    <xf numFmtId="0" fontId="12" fillId="34" borderId="0" xfId="0" applyFont="1" applyFill="1" applyAlignment="1">
      <alignment horizontal="center" vertical="center"/>
    </xf>
    <xf numFmtId="0" fontId="12" fillId="34" borderId="0" xfId="0" applyFont="1" applyFill="1" applyAlignment="1">
      <alignment horizontal="center" vertical="center" wrapText="1"/>
    </xf>
    <xf numFmtId="0" fontId="33" fillId="0" borderId="0" xfId="0" applyFont="1" applyAlignment="1">
      <alignment horizontal="left" vertical="center"/>
    </xf>
    <xf numFmtId="0" fontId="12" fillId="3" borderId="7" xfId="0" applyFont="1" applyFill="1" applyBorder="1" applyAlignment="1" applyProtection="1">
      <alignment horizontal="center" vertical="center" wrapText="1"/>
      <protection locked="0"/>
    </xf>
    <xf numFmtId="0" fontId="10" fillId="14" borderId="13" xfId="0" applyFont="1" applyFill="1" applyBorder="1" applyAlignment="1">
      <alignment horizontal="center" vertical="center" wrapText="1"/>
    </xf>
    <xf numFmtId="0" fontId="10" fillId="14" borderId="14" xfId="0" applyFont="1" applyFill="1" applyBorder="1" applyAlignment="1">
      <alignment horizontal="center" vertical="center" wrapText="1"/>
    </xf>
    <xf numFmtId="0" fontId="10" fillId="14" borderId="8" xfId="0" applyFont="1" applyFill="1" applyBorder="1" applyAlignment="1">
      <alignment horizontal="center" vertical="center" wrapText="1"/>
    </xf>
    <xf numFmtId="0" fontId="10" fillId="14" borderId="12" xfId="0" applyFont="1" applyFill="1" applyBorder="1" applyAlignment="1">
      <alignment horizontal="center" vertical="center" wrapText="1"/>
    </xf>
    <xf numFmtId="187" fontId="12" fillId="3" borderId="7" xfId="0" applyNumberFormat="1" applyFont="1" applyFill="1" applyBorder="1" applyAlignment="1" applyProtection="1">
      <alignment horizontal="center" vertical="center" wrapText="1"/>
      <protection locked="0"/>
    </xf>
    <xf numFmtId="0" fontId="12" fillId="35" borderId="7" xfId="0" applyFont="1" applyFill="1" applyBorder="1" applyAlignment="1" applyProtection="1">
      <alignment horizontal="center" vertical="center" wrapText="1"/>
      <protection locked="0"/>
    </xf>
    <xf numFmtId="0" fontId="10" fillId="14" borderId="15" xfId="0" applyFont="1" applyFill="1" applyBorder="1" applyAlignment="1">
      <alignment horizontal="center" vertical="center" wrapText="1"/>
    </xf>
    <xf numFmtId="43" fontId="10" fillId="13" borderId="7" xfId="0" applyNumberFormat="1" applyFont="1" applyFill="1" applyBorder="1" applyAlignment="1">
      <alignment horizontal="center" vertical="center" wrapText="1"/>
    </xf>
    <xf numFmtId="43" fontId="10" fillId="13" borderId="7" xfId="0" applyNumberFormat="1" applyFont="1" applyFill="1" applyBorder="1" applyAlignment="1">
      <alignment horizontal="center" vertical="top" wrapText="1"/>
    </xf>
    <xf numFmtId="43" fontId="10" fillId="14" borderId="7" xfId="0" applyNumberFormat="1" applyFont="1" applyFill="1" applyBorder="1" applyAlignment="1">
      <alignment horizontal="center" vertical="center" wrapText="1"/>
    </xf>
    <xf numFmtId="43" fontId="4" fillId="25" borderId="7" xfId="0" applyNumberFormat="1" applyFont="1" applyFill="1" applyBorder="1" applyAlignment="1">
      <alignment horizontal="center" vertical="center" wrapText="1"/>
    </xf>
    <xf numFmtId="43" fontId="11" fillId="0" borderId="7" xfId="0" applyNumberFormat="1" applyFont="1" applyBorder="1" applyAlignment="1">
      <alignment horizontal="center" vertical="center"/>
    </xf>
    <xf numFmtId="43" fontId="13" fillId="0" borderId="7" xfId="0" applyNumberFormat="1" applyFont="1" applyBorder="1" applyAlignment="1">
      <alignment horizontal="center" vertical="center" wrapText="1"/>
    </xf>
    <xf numFmtId="43" fontId="12" fillId="0" borderId="13" xfId="0" applyNumberFormat="1" applyFont="1" applyBorder="1" applyAlignment="1">
      <alignment horizontal="center" vertical="center" wrapText="1"/>
    </xf>
    <xf numFmtId="43" fontId="11" fillId="32" borderId="10" xfId="0" applyNumberFormat="1" applyFont="1" applyFill="1" applyBorder="1" applyAlignment="1">
      <alignment horizontal="center" vertical="center"/>
    </xf>
    <xf numFmtId="43" fontId="11" fillId="0" borderId="15" xfId="0" applyNumberFormat="1" applyFont="1" applyBorder="1" applyAlignment="1">
      <alignment horizontal="center" vertical="center"/>
    </xf>
    <xf numFmtId="43" fontId="10" fillId="13" borderId="8" xfId="0" applyNumberFormat="1" applyFont="1" applyFill="1" applyBorder="1" applyAlignment="1">
      <alignment horizontal="center" vertical="center" wrapText="1"/>
    </xf>
    <xf numFmtId="43" fontId="10" fillId="16" borderId="8" xfId="0" applyNumberFormat="1" applyFont="1" applyFill="1" applyBorder="1" applyAlignment="1">
      <alignment horizontal="center" vertical="center" wrapText="1"/>
    </xf>
    <xf numFmtId="49" fontId="10" fillId="16" borderId="7" xfId="0" applyNumberFormat="1" applyFont="1" applyFill="1" applyBorder="1" applyAlignment="1">
      <alignment vertical="center" wrapText="1"/>
    </xf>
    <xf numFmtId="43" fontId="10" fillId="13" borderId="9" xfId="0" applyNumberFormat="1" applyFont="1" applyFill="1" applyBorder="1" applyAlignment="1">
      <alignment horizontal="center" vertical="center" wrapText="1"/>
    </xf>
    <xf numFmtId="43" fontId="10" fillId="13" borderId="10" xfId="0" applyNumberFormat="1" applyFont="1" applyFill="1" applyBorder="1" applyAlignment="1">
      <alignment horizontal="center" vertical="center" wrapText="1"/>
    </xf>
    <xf numFmtId="43" fontId="10" fillId="16" borderId="10" xfId="0" applyNumberFormat="1" applyFont="1" applyFill="1" applyBorder="1" applyAlignment="1">
      <alignment horizontal="center" vertical="center" wrapText="1"/>
    </xf>
    <xf numFmtId="43" fontId="10" fillId="13" borderId="11" xfId="0" applyNumberFormat="1" applyFont="1" applyFill="1" applyBorder="1" applyAlignment="1">
      <alignment horizontal="center" vertical="center" wrapText="1"/>
    </xf>
    <xf numFmtId="43" fontId="10" fillId="13" borderId="12" xfId="0" applyNumberFormat="1" applyFont="1" applyFill="1" applyBorder="1" applyAlignment="1">
      <alignment horizontal="center" vertical="top" wrapText="1"/>
    </xf>
    <xf numFmtId="43" fontId="10" fillId="16" borderId="12" xfId="0" applyNumberFormat="1" applyFont="1" applyFill="1" applyBorder="1" applyAlignment="1">
      <alignment horizontal="center" vertical="top" wrapText="1"/>
    </xf>
    <xf numFmtId="49" fontId="10" fillId="16" borderId="7" xfId="0" applyNumberFormat="1" applyFont="1" applyFill="1" applyBorder="1" applyAlignment="1">
      <alignment horizontal="left" vertical="top" wrapText="1"/>
    </xf>
    <xf numFmtId="43" fontId="10" fillId="16" borderId="7" xfId="0" applyNumberFormat="1" applyFont="1" applyFill="1" applyBorder="1" applyAlignment="1">
      <alignment horizontal="center" vertical="top" wrapText="1"/>
    </xf>
    <xf numFmtId="43" fontId="14" fillId="14" borderId="7" xfId="0" applyNumberFormat="1" applyFont="1" applyFill="1" applyBorder="1" applyAlignment="1">
      <alignment horizontal="center" vertical="center" wrapText="1"/>
    </xf>
    <xf numFmtId="49" fontId="10" fillId="14"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9" fontId="4" fillId="25" borderId="7" xfId="0" applyNumberFormat="1" applyFont="1" applyFill="1" applyBorder="1" applyAlignment="1">
      <alignment horizontal="left" vertical="center" wrapText="1"/>
    </xf>
    <xf numFmtId="43" fontId="10" fillId="13" borderId="8" xfId="0" applyNumberFormat="1" applyFont="1" applyFill="1" applyBorder="1" applyAlignment="1">
      <alignment horizontal="center" vertical="top" wrapText="1"/>
    </xf>
    <xf numFmtId="43" fontId="10" fillId="14"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12" fillId="5" borderId="15" xfId="0" applyNumberFormat="1" applyFont="1" applyFill="1" applyBorder="1" applyAlignment="1">
      <alignment horizontal="center" vertical="center" wrapText="1"/>
    </xf>
    <xf numFmtId="43" fontId="12" fillId="9" borderId="15" xfId="0" applyNumberFormat="1" applyFont="1" applyFill="1" applyBorder="1" applyAlignment="1">
      <alignment horizontal="center" vertical="center" wrapText="1"/>
    </xf>
    <xf numFmtId="43" fontId="12" fillId="18" borderId="15" xfId="0" applyNumberFormat="1" applyFont="1" applyFill="1" applyBorder="1" applyAlignment="1">
      <alignment horizontal="center" vertical="center" wrapText="1"/>
    </xf>
    <xf numFmtId="43" fontId="12" fillId="25" borderId="15" xfId="0" applyNumberFormat="1" applyFont="1" applyFill="1" applyBorder="1" applyAlignment="1">
      <alignment horizontal="center" vertical="center" wrapText="1"/>
    </xf>
    <xf numFmtId="43" fontId="34" fillId="13" borderId="7" xfId="0" applyNumberFormat="1" applyFont="1" applyFill="1" applyBorder="1" applyAlignment="1">
      <alignment horizontal="center" vertical="center" wrapText="1"/>
    </xf>
    <xf numFmtId="43" fontId="10" fillId="13" borderId="12" xfId="0" applyNumberFormat="1" applyFont="1" applyFill="1" applyBorder="1" applyAlignment="1">
      <alignment horizontal="center" vertical="center" wrapText="1"/>
    </xf>
    <xf numFmtId="43" fontId="10" fillId="13" borderId="13" xfId="0" applyNumberFormat="1" applyFont="1" applyFill="1" applyBorder="1" applyAlignment="1">
      <alignment horizontal="center" vertical="center"/>
    </xf>
    <xf numFmtId="43" fontId="10" fillId="13" borderId="14" xfId="0" applyNumberFormat="1" applyFont="1" applyFill="1" applyBorder="1" applyAlignment="1">
      <alignment horizontal="center" vertical="center"/>
    </xf>
    <xf numFmtId="43" fontId="10" fillId="13" borderId="15" xfId="0" applyNumberFormat="1" applyFont="1" applyFill="1" applyBorder="1" applyAlignment="1">
      <alignment horizontal="center" vertical="center"/>
    </xf>
    <xf numFmtId="43" fontId="10" fillId="13" borderId="13" xfId="0" applyNumberFormat="1" applyFont="1" applyFill="1" applyBorder="1" applyAlignment="1">
      <alignment horizontal="center" vertical="center" wrapText="1"/>
    </xf>
    <xf numFmtId="43" fontId="34" fillId="13" borderId="7" xfId="0" applyNumberFormat="1" applyFont="1" applyFill="1" applyBorder="1" applyAlignment="1">
      <alignment horizontal="center" vertical="top" wrapText="1"/>
    </xf>
    <xf numFmtId="43" fontId="12" fillId="3" borderId="7" xfId="0" applyNumberFormat="1" applyFont="1" applyFill="1" applyBorder="1" applyAlignment="1" applyProtection="1">
      <alignment horizontal="center" vertical="center" wrapText="1"/>
      <protection locked="0"/>
    </xf>
    <xf numFmtId="43" fontId="10" fillId="13" borderId="14" xfId="0" applyNumberFormat="1" applyFont="1" applyFill="1" applyBorder="1" applyAlignment="1">
      <alignment horizontal="center" vertical="center" wrapText="1"/>
    </xf>
    <xf numFmtId="43" fontId="10" fillId="13" borderId="15" xfId="0" applyNumberFormat="1" applyFont="1" applyFill="1" applyBorder="1" applyAlignment="1">
      <alignment horizontal="center" vertical="center" wrapText="1"/>
    </xf>
    <xf numFmtId="43" fontId="10" fillId="13" borderId="13" xfId="0" applyNumberFormat="1" applyFont="1" applyFill="1" applyBorder="1" applyAlignment="1">
      <alignment horizontal="center" vertical="top" wrapText="1"/>
    </xf>
    <xf numFmtId="43" fontId="10" fillId="14" borderId="13" xfId="0" applyNumberFormat="1" applyFont="1" applyFill="1" applyBorder="1" applyAlignment="1">
      <alignment horizontal="center" vertical="center" wrapText="1"/>
    </xf>
    <xf numFmtId="43" fontId="4" fillId="17" borderId="13" xfId="0" applyNumberFormat="1" applyFont="1" applyFill="1" applyBorder="1" applyAlignment="1">
      <alignment horizontal="center" vertical="center" wrapText="1"/>
    </xf>
    <xf numFmtId="43" fontId="12" fillId="5" borderId="13" xfId="0" applyNumberFormat="1" applyFont="1" applyFill="1" applyBorder="1" applyAlignment="1">
      <alignment horizontal="center" vertical="center" wrapText="1"/>
    </xf>
    <xf numFmtId="43" fontId="12" fillId="9" borderId="13" xfId="0" applyNumberFormat="1" applyFont="1" applyFill="1" applyBorder="1" applyAlignment="1">
      <alignment horizontal="center" vertical="center" wrapText="1"/>
    </xf>
    <xf numFmtId="43" fontId="12" fillId="18" borderId="13" xfId="0" applyNumberFormat="1" applyFont="1" applyFill="1" applyBorder="1" applyAlignment="1">
      <alignment horizontal="center" vertical="center" wrapText="1"/>
    </xf>
    <xf numFmtId="43" fontId="12" fillId="3" borderId="13" xfId="0" applyNumberFormat="1" applyFont="1" applyFill="1" applyBorder="1" applyAlignment="1" applyProtection="1">
      <alignment horizontal="center" vertical="center" wrapText="1"/>
      <protection locked="0"/>
    </xf>
    <xf numFmtId="43" fontId="10" fillId="32" borderId="10" xfId="0" applyNumberFormat="1" applyFont="1" applyFill="1" applyBorder="1" applyAlignment="1">
      <alignment horizontal="center" vertical="center" wrapText="1"/>
    </xf>
    <xf numFmtId="43" fontId="10" fillId="32" borderId="10" xfId="0" applyNumberFormat="1" applyFont="1" applyFill="1" applyBorder="1" applyAlignment="1">
      <alignment horizontal="center" vertical="top" wrapText="1"/>
    </xf>
    <xf numFmtId="43" fontId="10" fillId="13" borderId="15" xfId="0" applyNumberFormat="1" applyFont="1" applyFill="1" applyBorder="1" applyAlignment="1">
      <alignment horizontal="center" vertical="top" wrapText="1"/>
    </xf>
    <xf numFmtId="43" fontId="4" fillId="32"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5" borderId="15" xfId="0" applyNumberFormat="1" applyFont="1" applyFill="1" applyBorder="1" applyAlignment="1">
      <alignment horizontal="center" vertical="center" wrapText="1"/>
    </xf>
    <xf numFmtId="43" fontId="12" fillId="3" borderId="8" xfId="0" applyNumberFormat="1" applyFont="1" applyFill="1" applyBorder="1" applyAlignment="1" applyProtection="1">
      <alignment horizontal="center" vertical="center" wrapText="1"/>
      <protection locked="0"/>
    </xf>
    <xf numFmtId="43" fontId="12" fillId="3" borderId="12" xfId="0" applyNumberFormat="1" applyFont="1" applyFill="1" applyBorder="1" applyAlignment="1" applyProtection="1">
      <alignment horizontal="center" vertical="center" wrapText="1"/>
      <protection locked="0"/>
    </xf>
    <xf numFmtId="43" fontId="12" fillId="18" borderId="7" xfId="0" applyNumberFormat="1" applyFont="1" applyFill="1" applyBorder="1" applyAlignment="1" applyProtection="1">
      <alignment horizontal="center" vertical="center" wrapText="1"/>
      <protection locked="0"/>
    </xf>
    <xf numFmtId="43" fontId="12" fillId="18" borderId="13" xfId="0" applyNumberFormat="1" applyFont="1" applyFill="1" applyBorder="1" applyAlignment="1" applyProtection="1">
      <alignment horizontal="center" vertical="center" wrapText="1"/>
      <protection locked="0"/>
    </xf>
    <xf numFmtId="43" fontId="12" fillId="25" borderId="13" xfId="0" applyNumberFormat="1" applyFont="1" applyFill="1" applyBorder="1" applyAlignment="1">
      <alignment horizontal="center" vertical="center" wrapText="1"/>
    </xf>
    <xf numFmtId="188" fontId="12" fillId="18" borderId="7" xfId="3" applyNumberFormat="1" applyFont="1" applyFill="1" applyBorder="1" applyAlignment="1">
      <alignment horizontal="center" vertical="center" wrapText="1"/>
    </xf>
    <xf numFmtId="0" fontId="4" fillId="17" borderId="7" xfId="0" applyFont="1" applyFill="1" applyBorder="1" applyAlignment="1">
      <alignment horizontal="left" vertical="center" wrapText="1"/>
    </xf>
    <xf numFmtId="43" fontId="12"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2" fillId="5" borderId="7" xfId="0" applyNumberFormat="1" applyFont="1" applyFill="1" applyBorder="1" applyAlignment="1">
      <alignment horizontal="center" vertical="center" wrapText="1"/>
    </xf>
    <xf numFmtId="4" fontId="12" fillId="5" borderId="13" xfId="0" applyNumberFormat="1" applyFont="1" applyFill="1" applyBorder="1" applyAlignment="1">
      <alignment horizontal="center" vertical="center" wrapText="1"/>
    </xf>
    <xf numFmtId="0" fontId="0" fillId="28" borderId="0" xfId="0" applyFill="1">
      <alignment vertical="center"/>
    </xf>
    <xf numFmtId="0" fontId="0" fillId="0" borderId="0" xfId="0" applyFill="1">
      <alignment vertical="center"/>
    </xf>
    <xf numFmtId="0" fontId="35" fillId="0" borderId="0" xfId="0" applyFont="1">
      <alignment vertical="center"/>
    </xf>
    <xf numFmtId="0" fontId="36"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7"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6" fillId="0" borderId="0" xfId="0" applyFont="1" applyFill="1">
      <alignment vertical="center"/>
    </xf>
    <xf numFmtId="0" fontId="39" fillId="16" borderId="7" xfId="0" applyFont="1" applyFill="1" applyBorder="1" applyAlignment="1">
      <alignment horizontal="center" vertical="center"/>
    </xf>
    <xf numFmtId="0" fontId="40" fillId="0" borderId="7" xfId="0" applyFont="1" applyFill="1" applyBorder="1" applyAlignment="1">
      <alignment horizontal="center" vertical="center"/>
    </xf>
    <xf numFmtId="0" fontId="35" fillId="0" borderId="0" xfId="0" applyFont="1" applyFill="1" applyAlignment="1">
      <alignment vertical="center"/>
    </xf>
    <xf numFmtId="0" fontId="39" fillId="16" borderId="7" xfId="0" applyFont="1" applyFill="1" applyBorder="1" applyAlignment="1">
      <alignment horizontal="right" wrapText="1"/>
    </xf>
    <xf numFmtId="187" fontId="41" fillId="11" borderId="7" xfId="0" applyNumberFormat="1" applyFont="1" applyFill="1" applyBorder="1" applyAlignment="1">
      <alignment horizontal="right"/>
    </xf>
    <xf numFmtId="0" fontId="39" fillId="16" borderId="7" xfId="0" applyFont="1" applyFill="1" applyBorder="1" applyAlignment="1">
      <alignment horizontal="right"/>
    </xf>
    <xf numFmtId="9" fontId="41" fillId="0" borderId="7" xfId="3" applyFont="1" applyFill="1" applyBorder="1" applyAlignment="1">
      <alignment horizontal="center"/>
    </xf>
    <xf numFmtId="187" fontId="41" fillId="11" borderId="8" xfId="0" applyNumberFormat="1" applyFont="1" applyFill="1" applyBorder="1" applyAlignment="1">
      <alignment horizontal="right"/>
    </xf>
    <xf numFmtId="0" fontId="39" fillId="16"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6" borderId="15" xfId="0" applyFont="1" applyFill="1" applyBorder="1" applyAlignment="1">
      <alignment horizontal="right" wrapText="1"/>
    </xf>
    <xf numFmtId="9" fontId="41" fillId="36"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37" borderId="7" xfId="3" applyNumberFormat="1" applyFont="1" applyFill="1" applyBorder="1" applyAlignment="1">
      <alignment horizontal="center"/>
    </xf>
    <xf numFmtId="9" fontId="42" fillId="0" borderId="15" xfId="3" applyFont="1" applyFill="1" applyBorder="1" applyAlignment="1">
      <alignment horizontal="left"/>
    </xf>
    <xf numFmtId="9" fontId="41" fillId="38"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19" borderId="18" xfId="0" applyFont="1" applyFill="1" applyBorder="1" applyAlignment="1">
      <alignment horizontal="center" vertical="center"/>
    </xf>
    <xf numFmtId="0" fontId="35" fillId="19" borderId="0" xfId="0" applyFont="1" applyFill="1" applyBorder="1" applyAlignment="1">
      <alignment horizontal="center" vertical="center"/>
    </xf>
    <xf numFmtId="0" fontId="44" fillId="16" borderId="16" xfId="0" applyFont="1" applyFill="1" applyBorder="1" applyAlignment="1">
      <alignment horizontal="left" vertical="center"/>
    </xf>
    <xf numFmtId="0" fontId="44" fillId="16"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5" fillId="0" borderId="18" xfId="0" applyFont="1" applyFill="1" applyBorder="1" applyAlignment="1">
      <alignment horizontal="left" vertical="center"/>
    </xf>
    <xf numFmtId="0" fontId="45" fillId="0" borderId="0" xfId="0" applyFont="1" applyFill="1" applyBorder="1" applyAlignment="1">
      <alignment horizontal="left" vertical="center"/>
    </xf>
    <xf numFmtId="0" fontId="45" fillId="0" borderId="19" xfId="0" applyFont="1" applyFill="1" applyBorder="1" applyAlignment="1">
      <alignment horizontal="left" vertical="center"/>
    </xf>
    <xf numFmtId="0" fontId="45" fillId="0" borderId="11" xfId="0" applyFont="1" applyFill="1" applyBorder="1" applyAlignment="1">
      <alignment horizontal="left" vertical="center"/>
    </xf>
    <xf numFmtId="0" fontId="35" fillId="0" borderId="0" xfId="0" applyFont="1" applyFill="1" applyBorder="1">
      <alignment vertical="center"/>
    </xf>
    <xf numFmtId="0" fontId="39" fillId="16"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6" fillId="32" borderId="15" xfId="0" applyFont="1" applyFill="1" applyBorder="1">
      <alignment vertical="center"/>
    </xf>
    <xf numFmtId="0" fontId="39" fillId="16"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2" borderId="0" xfId="0" applyFill="1" applyAlignment="1">
      <alignment vertical="center"/>
    </xf>
    <xf numFmtId="0" fontId="39" fillId="13" borderId="13" xfId="0" applyFont="1" applyFill="1" applyBorder="1" applyAlignment="1">
      <alignment horizontal="center" vertical="center" wrapText="1"/>
    </xf>
    <xf numFmtId="189" fontId="36"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5" fillId="0" borderId="0" xfId="0" applyNumberFormat="1" applyFont="1" applyAlignment="1">
      <alignment vertical="center"/>
    </xf>
    <xf numFmtId="9" fontId="41" fillId="36"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37" borderId="7" xfId="3" applyFont="1" applyFill="1" applyBorder="1" applyAlignment="1">
      <alignment horizontal="center"/>
    </xf>
    <xf numFmtId="187" fontId="35" fillId="0" borderId="0" xfId="0" applyNumberFormat="1" applyFont="1" applyAlignment="1">
      <alignment horizontal="center" vertical="center"/>
    </xf>
    <xf numFmtId="9" fontId="41" fillId="38" borderId="7" xfId="3" applyFont="1" applyFill="1" applyBorder="1" applyAlignment="1">
      <alignment horizontal="center"/>
    </xf>
    <xf numFmtId="187" fontId="0" fillId="0" borderId="0" xfId="0" applyNumberFormat="1" applyAlignment="1">
      <alignment vertical="center"/>
    </xf>
    <xf numFmtId="0" fontId="43" fillId="11" borderId="7" xfId="0" applyNumberFormat="1" applyFont="1" applyFill="1" applyBorder="1" applyAlignment="1">
      <alignment horizontal="center"/>
    </xf>
    <xf numFmtId="0" fontId="35" fillId="32" borderId="0" xfId="0" applyFont="1" applyFill="1" applyAlignment="1">
      <alignment horizontal="center" vertical="center"/>
    </xf>
    <xf numFmtId="187" fontId="35" fillId="0" borderId="11" xfId="0" applyNumberFormat="1" applyFont="1" applyBorder="1" applyAlignment="1">
      <alignment horizontal="center" vertical="center"/>
    </xf>
    <xf numFmtId="0" fontId="37" fillId="19" borderId="0" xfId="0" applyFont="1" applyFill="1" applyBorder="1" applyAlignment="1">
      <alignment horizontal="center" vertical="center"/>
    </xf>
    <xf numFmtId="0" fontId="35" fillId="19" borderId="0" xfId="0" applyFont="1" applyFill="1" applyBorder="1">
      <alignment vertical="center"/>
    </xf>
    <xf numFmtId="0" fontId="35" fillId="19" borderId="0" xfId="0" applyFont="1" applyFill="1" applyAlignment="1">
      <alignment horizontal="center" vertical="center"/>
    </xf>
    <xf numFmtId="0" fontId="35" fillId="19" borderId="0" xfId="0" applyFont="1" applyFill="1">
      <alignment vertical="center"/>
    </xf>
    <xf numFmtId="49" fontId="39" fillId="13" borderId="7" xfId="0" applyNumberFormat="1" applyFont="1" applyFill="1" applyBorder="1" applyAlignment="1">
      <alignment horizontal="center" vertical="center" wrapText="1"/>
    </xf>
    <xf numFmtId="43" fontId="39" fillId="13" borderId="7" xfId="0" applyNumberFormat="1" applyFont="1" applyFill="1" applyBorder="1" applyAlignment="1">
      <alignment horizontal="center" vertical="center" wrapText="1"/>
    </xf>
    <xf numFmtId="49" fontId="33" fillId="17" borderId="7" xfId="0" applyNumberFormat="1" applyFont="1" applyFill="1" applyBorder="1" applyAlignment="1">
      <alignment horizontal="center" vertical="center" wrapText="1"/>
    </xf>
    <xf numFmtId="43" fontId="33" fillId="17" borderId="7" xfId="0" applyNumberFormat="1" applyFont="1" applyFill="1" applyBorder="1" applyAlignment="1">
      <alignment horizontal="center" vertical="center" wrapText="1"/>
    </xf>
    <xf numFmtId="190" fontId="46" fillId="11" borderId="7" xfId="0" applyNumberFormat="1" applyFont="1" applyFill="1" applyBorder="1" applyAlignment="1">
      <alignment horizontal="center" vertical="center"/>
    </xf>
    <xf numFmtId="0" fontId="33" fillId="17" borderId="7" xfId="0" applyFont="1" applyFill="1" applyBorder="1" applyAlignment="1">
      <alignment horizontal="center" vertical="center" wrapText="1"/>
    </xf>
    <xf numFmtId="49" fontId="33" fillId="5" borderId="7" xfId="0" applyNumberFormat="1" applyFont="1" applyFill="1" applyBorder="1" applyAlignment="1">
      <alignment horizontal="center" vertical="center" wrapText="1"/>
    </xf>
    <xf numFmtId="43" fontId="33"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9" fillId="16" borderId="15" xfId="0" applyFont="1" applyFill="1" applyBorder="1" applyAlignment="1">
      <alignment horizontal="center" vertical="center"/>
    </xf>
    <xf numFmtId="0" fontId="39" fillId="13" borderId="14" xfId="0" applyFont="1" applyFill="1" applyBorder="1" applyAlignment="1">
      <alignment horizontal="center" vertical="center" wrapText="1"/>
    </xf>
    <xf numFmtId="0" fontId="36" fillId="11" borderId="21" xfId="0" applyFont="1" applyFill="1" applyBorder="1" applyAlignment="1">
      <alignment horizontal="center" vertical="center"/>
    </xf>
    <xf numFmtId="0" fontId="36" fillId="11" borderId="15" xfId="0" applyFont="1" applyFill="1" applyBorder="1" applyAlignment="1">
      <alignment horizontal="center" vertical="center"/>
    </xf>
    <xf numFmtId="0" fontId="35" fillId="0" borderId="0" xfId="0" applyFont="1" applyAlignment="1">
      <alignment vertical="center"/>
    </xf>
    <xf numFmtId="187" fontId="35" fillId="0" borderId="9" xfId="0" applyNumberFormat="1" applyFont="1" applyBorder="1" applyAlignment="1">
      <alignment vertical="center"/>
    </xf>
    <xf numFmtId="0" fontId="35" fillId="0" borderId="20" xfId="0" applyFont="1" applyBorder="1" applyAlignment="1">
      <alignment vertical="center"/>
    </xf>
    <xf numFmtId="187" fontId="35" fillId="0" borderId="11" xfId="0" applyNumberFormat="1" applyFont="1" applyBorder="1" applyAlignment="1">
      <alignment vertical="center"/>
    </xf>
    <xf numFmtId="0" fontId="35" fillId="0" borderId="22" xfId="0" applyFont="1" applyBorder="1" applyAlignment="1">
      <alignment vertical="center"/>
    </xf>
    <xf numFmtId="0" fontId="35" fillId="19" borderId="20" xfId="0" applyFont="1" applyFill="1" applyBorder="1">
      <alignment vertical="center"/>
    </xf>
    <xf numFmtId="0" fontId="44" fillId="16"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5" fillId="0" borderId="20" xfId="0" applyFont="1" applyFill="1" applyBorder="1">
      <alignment vertical="center"/>
    </xf>
    <xf numFmtId="0" fontId="36" fillId="0" borderId="0" xfId="0" applyFont="1" applyAlignment="1">
      <alignment vertical="center"/>
    </xf>
    <xf numFmtId="0" fontId="41" fillId="3" borderId="13" xfId="3" applyNumberFormat="1" applyFont="1" applyFill="1" applyBorder="1" applyAlignment="1">
      <alignment horizontal="right"/>
    </xf>
    <xf numFmtId="0" fontId="0" fillId="0" borderId="7" xfId="0" applyBorder="1" applyAlignment="1">
      <alignment horizontal="center" vertical="center"/>
    </xf>
    <xf numFmtId="4" fontId="47" fillId="39" borderId="23" xfId="0" applyNumberFormat="1" applyFont="1" applyFill="1" applyBorder="1" applyAlignment="1" applyProtection="1">
      <alignment horizontal="center" vertical="center"/>
      <protection locked="0"/>
    </xf>
    <xf numFmtId="0" fontId="47" fillId="39"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7" fillId="39" borderId="26" xfId="0" applyNumberFormat="1" applyFont="1" applyFill="1" applyBorder="1" applyAlignment="1" applyProtection="1">
      <alignment horizontal="center" vertical="center"/>
      <protection locked="0"/>
    </xf>
    <xf numFmtId="0" fontId="47" fillId="39"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7" fillId="40" borderId="26" xfId="0" applyNumberFormat="1" applyFont="1" applyFill="1" applyBorder="1" applyAlignment="1" applyProtection="1">
      <alignment horizontal="center" vertical="center"/>
      <protection locked="0"/>
    </xf>
    <xf numFmtId="0" fontId="47" fillId="40" borderId="27" xfId="0" applyFont="1" applyFill="1" applyBorder="1" applyAlignment="1" applyProtection="1">
      <alignment horizontal="center" vertical="center"/>
      <protection locked="0"/>
    </xf>
    <xf numFmtId="49" fontId="4" fillId="17" borderId="7" xfId="0" applyNumberFormat="1" applyFont="1" applyFill="1" applyBorder="1" applyAlignment="1">
      <alignment horizontal="center" vertical="center" wrapText="1"/>
    </xf>
    <xf numFmtId="4" fontId="48" fillId="40" borderId="26" xfId="0" applyNumberFormat="1" applyFont="1" applyFill="1" applyBorder="1" applyAlignment="1" applyProtection="1">
      <alignment horizontal="center" vertical="center"/>
      <protection locked="0"/>
    </xf>
    <xf numFmtId="0" fontId="48" fillId="40"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8" fillId="40" borderId="29" xfId="0" applyNumberFormat="1" applyFont="1" applyFill="1" applyBorder="1" applyAlignment="1" applyProtection="1">
      <alignment horizontal="center" vertical="center"/>
      <protection locked="0"/>
    </xf>
    <xf numFmtId="0" fontId="48" fillId="40" borderId="30"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48" fillId="40" borderId="23" xfId="0" applyNumberFormat="1" applyFont="1" applyFill="1" applyBorder="1" applyAlignment="1" applyProtection="1">
      <alignment horizontal="center" vertical="center"/>
      <protection locked="0"/>
    </xf>
    <xf numFmtId="0" fontId="48" fillId="40" borderId="31" xfId="0" applyFont="1" applyFill="1" applyBorder="1" applyAlignment="1" applyProtection="1">
      <alignment horizontal="center" vertical="center"/>
      <protection locked="0"/>
    </xf>
    <xf numFmtId="0" fontId="48" fillId="40" borderId="32"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8" fillId="40" borderId="33" xfId="0" applyNumberFormat="1" applyFont="1" applyFill="1" applyBorder="1" applyAlignment="1" applyProtection="1">
      <alignment horizontal="center" vertical="center"/>
      <protection locked="0"/>
    </xf>
    <xf numFmtId="0" fontId="48" fillId="40" borderId="34"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3" fontId="15"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22</c:v>
                </c:pt>
                <c:pt idx="1">
                  <c:v>20</c:v>
                </c:pt>
                <c:pt idx="2">
                  <c:v>24</c:v>
                </c:pt>
                <c:pt idx="3">
                  <c:v>24</c:v>
                </c:pt>
                <c:pt idx="4">
                  <c:v>22</c:v>
                </c:pt>
                <c:pt idx="5">
                  <c:v>23</c:v>
                </c:pt>
                <c:pt idx="6">
                  <c:v>23</c:v>
                </c:pt>
                <c:pt idx="7">
                  <c:v>21</c:v>
                </c:pt>
                <c:pt idx="8">
                  <c:v>19</c:v>
                </c:pt>
                <c:pt idx="9">
                  <c:v>19</c:v>
                </c:pt>
                <c:pt idx="10">
                  <c:v>14</c:v>
                </c:pt>
                <c:pt idx="11">
                  <c:v>11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1</c:v>
                </c:pt>
                <c:pt idx="1">
                  <c:v>7</c:v>
                </c:pt>
                <c:pt idx="2">
                  <c:v>10</c:v>
                </c:pt>
                <c:pt idx="3">
                  <c:v>9</c:v>
                </c:pt>
                <c:pt idx="4">
                  <c:v>10</c:v>
                </c:pt>
                <c:pt idx="5">
                  <c:v>14</c:v>
                </c:pt>
                <c:pt idx="6">
                  <c:v>12</c:v>
                </c:pt>
                <c:pt idx="7">
                  <c:v>6</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2</c:v>
                </c:pt>
                <c:pt idx="1">
                  <c:v>2</c:v>
                </c:pt>
                <c:pt idx="2">
                  <c:v>2</c:v>
                </c:pt>
                <c:pt idx="3">
                  <c:v>2</c:v>
                </c:pt>
                <c:pt idx="4">
                  <c:v>2</c:v>
                </c:pt>
                <c:pt idx="5">
                  <c:v>2</c:v>
                </c:pt>
                <c:pt idx="6">
                  <c:v>1</c:v>
                </c:pt>
                <c:pt idx="7">
                  <c:v>2</c:v>
                </c:pt>
                <c:pt idx="8">
                  <c:v>2</c:v>
                </c:pt>
                <c:pt idx="9">
                  <c:v>2</c:v>
                </c:pt>
                <c:pt idx="10">
                  <c:v>2</c:v>
                </c:pt>
                <c:pt idx="11">
                  <c:v>2</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1</c:v>
                </c:pt>
                <c:pt idx="1">
                  <c:v>0</c:v>
                </c:pt>
                <c:pt idx="2">
                  <c:v>0</c:v>
                </c:pt>
                <c:pt idx="3">
                  <c:v>2</c:v>
                </c:pt>
                <c:pt idx="4">
                  <c:v>0</c:v>
                </c:pt>
                <c:pt idx="5">
                  <c:v>1</c:v>
                </c:pt>
                <c:pt idx="6">
                  <c:v>1</c:v>
                </c:pt>
                <c:pt idx="7">
                  <c:v>2</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2</c:v>
                </c:pt>
                <c:pt idx="1">
                  <c:v>1</c:v>
                </c:pt>
                <c:pt idx="2">
                  <c:v>1</c:v>
                </c:pt>
                <c:pt idx="3">
                  <c:v>1</c:v>
                </c:pt>
                <c:pt idx="4">
                  <c:v>0</c:v>
                </c:pt>
                <c:pt idx="5">
                  <c:v>1</c:v>
                </c:pt>
                <c:pt idx="6">
                  <c:v>1</c:v>
                </c:pt>
                <c:pt idx="7">
                  <c:v>1</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1</c:v>
                </c:pt>
                <c:pt idx="4">
                  <c:v>0</c:v>
                </c:pt>
                <c:pt idx="5">
                  <c:v>0</c:v>
                </c:pt>
                <c:pt idx="6">
                  <c:v>1</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28</c:v>
                </c:pt>
                <c:pt idx="1">
                  <c:v>30</c:v>
                </c:pt>
                <c:pt idx="2">
                  <c:v>37</c:v>
                </c:pt>
                <c:pt idx="3">
                  <c:v>39</c:v>
                </c:pt>
                <c:pt idx="4">
                  <c:v>34</c:v>
                </c:pt>
                <c:pt idx="5">
                  <c:v>41</c:v>
                </c:pt>
                <c:pt idx="6">
                  <c:v>39</c:v>
                </c:pt>
                <c:pt idx="7">
                  <c:v>32</c:v>
                </c:pt>
                <c:pt idx="8">
                  <c:v>21</c:v>
                </c:pt>
                <c:pt idx="9">
                  <c:v>21</c:v>
                </c:pt>
                <c:pt idx="10">
                  <c:v>16</c:v>
                </c:pt>
                <c:pt idx="11">
                  <c:v>13</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0.666666666666667</c:v>
                </c:pt>
                <c:pt idx="1">
                  <c:v>0.333333333333333</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0.876593391894541</c:v>
                </c:pt>
                <c:pt idx="1">
                  <c:v>0.123406608105459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1.30888654945874</c:v>
                </c:pt>
                <c:pt idx="1">
                  <c:v>-0.308886549458739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0.599122711056866</c:v>
                </c:pt>
                <c:pt idx="1">
                  <c:v>0.400877288943134</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0.422677549467276</c:v>
                </c:pt>
                <c:pt idx="1">
                  <c:v>0.577322450532724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15</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24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13</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1.63793456762621</c:v>
                </c:pt>
                <c:pt idx="1">
                  <c:v>1.33193723472252</c:v>
                </c:pt>
                <c:pt idx="2">
                  <c:v>1.18526901846066</c:v>
                </c:pt>
                <c:pt idx="3">
                  <c:v>1.284231661998</c:v>
                </c:pt>
                <c:pt idx="4">
                  <c:v>1.17746899704241</c:v>
                </c:pt>
                <c:pt idx="5">
                  <c:v>1.23631859969333</c:v>
                </c:pt>
                <c:pt idx="6">
                  <c:v>1.31287854899489</c:v>
                </c:pt>
                <c:pt idx="7">
                  <c:v>1.30888654945874</c:v>
                </c:pt>
                <c:pt idx="8">
                  <c:v>1.17790125525256</c:v>
                </c:pt>
                <c:pt idx="9">
                  <c:v>1.07058736536218</c:v>
                </c:pt>
                <c:pt idx="10">
                  <c:v>0.982320458101391</c:v>
                </c:pt>
                <c:pt idx="11">
                  <c:v>0.90780828693114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1856566.48382735</c:v>
                </c:pt>
                <c:pt idx="1">
                  <c:v>2868488.71341175</c:v>
                </c:pt>
                <c:pt idx="2">
                  <c:v>3761762.74460363</c:v>
                </c:pt>
                <c:pt idx="3">
                  <c:v>5385944.44221496</c:v>
                </c:pt>
                <c:pt idx="4">
                  <c:v>6139376.79964622</c:v>
                </c:pt>
                <c:pt idx="5">
                  <c:v>7707440.94506469</c:v>
                </c:pt>
                <c:pt idx="6">
                  <c:v>9524051.57207582</c:v>
                </c:pt>
                <c:pt idx="7">
                  <c:v>10830341.5056061</c:v>
                </c:pt>
                <c:pt idx="8">
                  <c:v>10948133.4174184</c:v>
                </c:pt>
                <c:pt idx="9">
                  <c:v>11042842.9771404</c:v>
                </c:pt>
                <c:pt idx="10">
                  <c:v>11134497.3897747</c:v>
                </c:pt>
                <c:pt idx="11">
                  <c:v>11216002.6073597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1133480.25038509</c:v>
                </c:pt>
                <c:pt idx="1">
                  <c:v>2153621.53608487</c:v>
                </c:pt>
                <c:pt idx="2">
                  <c:v>3173762.82178465</c:v>
                </c:pt>
                <c:pt idx="3">
                  <c:v>4193904.10748443</c:v>
                </c:pt>
                <c:pt idx="4">
                  <c:v>5214045.39318421</c:v>
                </c:pt>
                <c:pt idx="5">
                  <c:v>6234186.67888399</c:v>
                </c:pt>
                <c:pt idx="6">
                  <c:v>7254327.96458377</c:v>
                </c:pt>
                <c:pt idx="7">
                  <c:v>8274469.25028355</c:v>
                </c:pt>
                <c:pt idx="8">
                  <c:v>9294610.53598333</c:v>
                </c:pt>
                <c:pt idx="9">
                  <c:v>10314751.8216831</c:v>
                </c:pt>
                <c:pt idx="10">
                  <c:v>11334893.1073829</c:v>
                </c:pt>
                <c:pt idx="11">
                  <c:v>12355034.3930827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912.836266786809</c:v>
                </c:pt>
                <c:pt idx="1">
                  <c:v>41.8585769911505</c:v>
                </c:pt>
                <c:pt idx="2">
                  <c:v>38.528</c:v>
                </c:pt>
                <c:pt idx="3">
                  <c:v>211.903234209553</c:v>
                </c:pt>
                <c:pt idx="4">
                  <c:v>3.5932</c:v>
                </c:pt>
                <c:pt idx="5">
                  <c:v>26.7841613207547</c:v>
                </c:pt>
                <c:pt idx="6">
                  <c:v>854.240353998549</c:v>
                </c:pt>
                <c:pt idx="7">
                  <c:v>58.59591278826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612.335476680716</c:v>
                </c:pt>
                <c:pt idx="1">
                  <c:v>27.9057179941003</c:v>
                </c:pt>
                <c:pt idx="2">
                  <c:v>25.6853333333333</c:v>
                </c:pt>
                <c:pt idx="3">
                  <c:v>141.268822806368</c:v>
                </c:pt>
                <c:pt idx="4">
                  <c:v>2.39546666666667</c:v>
                </c:pt>
                <c:pt idx="5">
                  <c:v>17.8561075471698</c:v>
                </c:pt>
                <c:pt idx="6">
                  <c:v>573.271534821876</c:v>
                </c:pt>
                <c:pt idx="7">
                  <c:v>0</c:v>
                </c:pt>
                <c:pt idx="8">
                  <c:v>39.06394185884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618.313448333262</c:v>
                </c:pt>
                <c:pt idx="1">
                  <c:v>17.722646</c:v>
                </c:pt>
                <c:pt idx="2">
                  <c:v>1.55499438055244</c:v>
                </c:pt>
                <c:pt idx="3">
                  <c:v>399.368906</c:v>
                </c:pt>
                <c:pt idx="4">
                  <c:v>34.729193</c:v>
                </c:pt>
                <c:pt idx="5">
                  <c:v>2.94007097260274</c:v>
                </c:pt>
                <c:pt idx="6">
                  <c:v>553.691663657681</c:v>
                </c:pt>
                <c:pt idx="7">
                  <c:v>1.85883389589041</c:v>
                </c:pt>
                <c:pt idx="8">
                  <c:v>63.498427952293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0.677354166163588</c:v>
                </c:pt>
                <c:pt idx="1">
                  <c:v>0.423393418360754</c:v>
                </c:pt>
                <c:pt idx="2">
                  <c:v>0.0403601116214815</c:v>
                </c:pt>
                <c:pt idx="3">
                  <c:v>1.88467584031804</c:v>
                </c:pt>
                <c:pt idx="4">
                  <c:v>9.66525464766782</c:v>
                </c:pt>
                <c:pt idx="5">
                  <c:v>0.109769013761298</c:v>
                </c:pt>
                <c:pt idx="6">
                  <c:v>0.648168470461443</c:v>
                </c:pt>
                <c:pt idx="7">
                  <c:v>0.0317229275462851</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1.00976257603912</c:v>
                </c:pt>
                <c:pt idx="1">
                  <c:v>0.635090127541131</c:v>
                </c:pt>
                <c:pt idx="2">
                  <c:v>0.0605401674322224</c:v>
                </c:pt>
                <c:pt idx="3">
                  <c:v>2.82701376047707</c:v>
                </c:pt>
                <c:pt idx="4">
                  <c:v>14.4978819715017</c:v>
                </c:pt>
                <c:pt idx="5">
                  <c:v>0.164653520641947</c:v>
                </c:pt>
                <c:pt idx="6">
                  <c:v>0.965845380461322</c:v>
                </c:pt>
                <c:pt idx="7">
                  <c:v>0</c:v>
                </c:pt>
                <c:pt idx="8">
                  <c:v>1.62549975580418</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1.63793456762621</c:v>
                </c:pt>
                <c:pt idx="1">
                  <c:v>0.991943217836004</c:v>
                </c:pt>
                <c:pt idx="2">
                  <c:v>0.875637564829196</c:v>
                </c:pt>
                <c:pt idx="3">
                  <c:v>1.592114465299</c:v>
                </c:pt>
                <c:pt idx="4">
                  <c:v>0.738556872457553</c:v>
                </c:pt>
                <c:pt idx="5">
                  <c:v>1.53710487694147</c:v>
                </c:pt>
                <c:pt idx="6">
                  <c:v>1.78074415032129</c:v>
                </c:pt>
                <c:pt idx="7">
                  <c:v>1.28049903659589</c:v>
                </c:pt>
                <c:pt idx="8">
                  <c:v>0.115466272626655</c:v>
                </c:pt>
                <c:pt idx="9">
                  <c:v>0.0928396498109332</c:v>
                </c:pt>
                <c:pt idx="10">
                  <c:v>0.0898448223976773</c:v>
                </c:pt>
                <c:pt idx="11">
                  <c:v>0.0798960092367468</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1.63793456762621</c:v>
                      </c:pt>
                      <c:pt idx="1">
                        <c:v>1.33193723472252</c:v>
                      </c:pt>
                      <c:pt idx="2">
                        <c:v>1.18526901846066</c:v>
                      </c:pt>
                      <c:pt idx="3">
                        <c:v>1.284231661998</c:v>
                      </c:pt>
                      <c:pt idx="4">
                        <c:v>1.17746899704241</c:v>
                      </c:pt>
                      <c:pt idx="5">
                        <c:v>1.23631859969333</c:v>
                      </c:pt>
                      <c:pt idx="6">
                        <c:v>1.31287854899489</c:v>
                      </c:pt>
                      <c:pt idx="7">
                        <c:v>1.30888654945874</c:v>
                      </c:pt>
                      <c:pt idx="8">
                        <c:v>1.17790125525256</c:v>
                      </c:pt>
                      <c:pt idx="9">
                        <c:v>1.07058736536218</c:v>
                      </c:pt>
                      <c:pt idx="10">
                        <c:v>0.982320458101391</c:v>
                      </c:pt>
                      <c:pt idx="11">
                        <c:v>0.90780828693114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1856566.48382735</c:v>
                </c:pt>
                <c:pt idx="1">
                  <c:v>1011922.2295844</c:v>
                </c:pt>
                <c:pt idx="2">
                  <c:v>893274.031191881</c:v>
                </c:pt>
                <c:pt idx="3">
                  <c:v>1624181.69761134</c:v>
                </c:pt>
                <c:pt idx="4">
                  <c:v>753432.357431257</c:v>
                </c:pt>
                <c:pt idx="5">
                  <c:v>1568064.14541847</c:v>
                </c:pt>
                <c:pt idx="6">
                  <c:v>1816610.62701113</c:v>
                </c:pt>
                <c:pt idx="7">
                  <c:v>1306289.93353026</c:v>
                </c:pt>
                <c:pt idx="8">
                  <c:v>117791.911812317</c:v>
                </c:pt>
                <c:pt idx="9">
                  <c:v>94709.5597220427</c:v>
                </c:pt>
                <c:pt idx="10">
                  <c:v>91654.4126342349</c:v>
                </c:pt>
                <c:pt idx="11">
                  <c:v>81505.2175850564</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1133480.25038509</c:v>
                </c:pt>
                <c:pt idx="1">
                  <c:v>1020141.28569978</c:v>
                </c:pt>
                <c:pt idx="2">
                  <c:v>1020141.28569978</c:v>
                </c:pt>
                <c:pt idx="3">
                  <c:v>1020141.28569978</c:v>
                </c:pt>
                <c:pt idx="4">
                  <c:v>1020141.28569978</c:v>
                </c:pt>
                <c:pt idx="5">
                  <c:v>1020141.28569978</c:v>
                </c:pt>
                <c:pt idx="6">
                  <c:v>1020141.28569978</c:v>
                </c:pt>
                <c:pt idx="7">
                  <c:v>1020141.28569978</c:v>
                </c:pt>
                <c:pt idx="8">
                  <c:v>1020141.28569978</c:v>
                </c:pt>
                <c:pt idx="9">
                  <c:v>1020141.28569978</c:v>
                </c:pt>
                <c:pt idx="10">
                  <c:v>1020141.28569978</c:v>
                </c:pt>
                <c:pt idx="11">
                  <c:v>1020141.28569978</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706872</c:v>
                </c:pt>
                <c:pt idx="1">
                  <c:v>0</c:v>
                </c:pt>
                <c:pt idx="2">
                  <c:v>0</c:v>
                </c:pt>
                <c:pt idx="3">
                  <c:v>714515.58</c:v>
                </c:pt>
                <c:pt idx="4">
                  <c:v>0</c:v>
                </c:pt>
                <c:pt idx="5">
                  <c:v>580376.45</c:v>
                </c:pt>
                <c:pt idx="6">
                  <c:v>915288.12</c:v>
                </c:pt>
                <c:pt idx="7">
                  <c:v>1076636.91</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176586.02850796</c:v>
                </c:pt>
                <c:pt idx="1">
                  <c:v>176586.02850796</c:v>
                </c:pt>
                <c:pt idx="2">
                  <c:v>176586.02850796</c:v>
                </c:pt>
                <c:pt idx="3">
                  <c:v>176586.02850796</c:v>
                </c:pt>
                <c:pt idx="4">
                  <c:v>176586.02850796</c:v>
                </c:pt>
                <c:pt idx="5">
                  <c:v>176586.02850796</c:v>
                </c:pt>
                <c:pt idx="6">
                  <c:v>176586.02850796</c:v>
                </c:pt>
                <c:pt idx="7">
                  <c:v>176586.02850796</c:v>
                </c:pt>
                <c:pt idx="8">
                  <c:v>176586.02850796</c:v>
                </c:pt>
                <c:pt idx="9">
                  <c:v>176586.02850796</c:v>
                </c:pt>
                <c:pt idx="10">
                  <c:v>176586.02850796</c:v>
                </c:pt>
                <c:pt idx="11">
                  <c:v>176586.02850796</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176586.02850796</c:v>
                </c:pt>
                <c:pt idx="1">
                  <c:v>176586.02850796</c:v>
                </c:pt>
                <c:pt idx="2">
                  <c:v>176586.02850796</c:v>
                </c:pt>
                <c:pt idx="3">
                  <c:v>176586.02850796</c:v>
                </c:pt>
                <c:pt idx="4">
                  <c:v>176586.02850796</c:v>
                </c:pt>
                <c:pt idx="5">
                  <c:v>176586.02850796</c:v>
                </c:pt>
                <c:pt idx="6">
                  <c:v>176586.02850796</c:v>
                </c:pt>
                <c:pt idx="7">
                  <c:v>176586.02850796</c:v>
                </c:pt>
                <c:pt idx="8">
                  <c:v>176586.02850796</c:v>
                </c:pt>
                <c:pt idx="9">
                  <c:v>176586.02850796</c:v>
                </c:pt>
                <c:pt idx="10">
                  <c:v>176586.02850796</c:v>
                </c:pt>
                <c:pt idx="11">
                  <c:v>176586.02850796</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706872</c:v>
                </c:pt>
                <c:pt idx="1">
                  <c:v>0</c:v>
                </c:pt>
                <c:pt idx="2">
                  <c:v>0</c:v>
                </c:pt>
                <c:pt idx="3">
                  <c:v>714515.58</c:v>
                </c:pt>
                <c:pt idx="4">
                  <c:v>0</c:v>
                </c:pt>
                <c:pt idx="5">
                  <c:v>580376.45</c:v>
                </c:pt>
                <c:pt idx="6">
                  <c:v>915288.12</c:v>
                </c:pt>
                <c:pt idx="7">
                  <c:v>1076636.91</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706872</c:v>
                      </c:pt>
                      <c:pt idx="1">
                        <c:v>706872</c:v>
                      </c:pt>
                      <c:pt idx="2">
                        <c:v>706872</c:v>
                      </c:pt>
                      <c:pt idx="3">
                        <c:v>1421387.58</c:v>
                      </c:pt>
                      <c:pt idx="4">
                        <c:v>1421387.58</c:v>
                      </c:pt>
                      <c:pt idx="5">
                        <c:v>2001764.03</c:v>
                      </c:pt>
                      <c:pt idx="6">
                        <c:v>2917052.15</c:v>
                      </c:pt>
                      <c:pt idx="7">
                        <c:v>3993689.06</c:v>
                      </c:pt>
                      <c:pt idx="8">
                        <c:v>3993689.06</c:v>
                      </c:pt>
                      <c:pt idx="9">
                        <c:v>3993689.06</c:v>
                      </c:pt>
                      <c:pt idx="10">
                        <c:v>3993689.06</c:v>
                      </c:pt>
                      <c:pt idx="11">
                        <c:v>3993689.06</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176586.02850796</c:v>
                      </c:pt>
                      <c:pt idx="1">
                        <c:v>353172.057015921</c:v>
                      </c:pt>
                      <c:pt idx="2">
                        <c:v>529758.085523881</c:v>
                      </c:pt>
                      <c:pt idx="3">
                        <c:v>706344.114031842</c:v>
                      </c:pt>
                      <c:pt idx="4">
                        <c:v>882930.142539802</c:v>
                      </c:pt>
                      <c:pt idx="5">
                        <c:v>1059516.17104776</c:v>
                      </c:pt>
                      <c:pt idx="6">
                        <c:v>1236102.19955572</c:v>
                      </c:pt>
                      <c:pt idx="7">
                        <c:v>1412688.22806368</c:v>
                      </c:pt>
                      <c:pt idx="8">
                        <c:v>1589274.25657164</c:v>
                      </c:pt>
                      <c:pt idx="9">
                        <c:v>1765860.2850796</c:v>
                      </c:pt>
                      <c:pt idx="10">
                        <c:v>1942446.31358756</c:v>
                      </c:pt>
                      <c:pt idx="11">
                        <c:v>2119032.34209553</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6574770" y="26924000"/>
              <a:ext cx="1706245" cy="305054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1329035" y="2332355"/>
          <a:ext cx="69322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58115" y="13112750"/>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6563975" y="23014305"/>
              <a:ext cx="1712595" cy="32975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70510" y="27098625"/>
        <a:ext cx="15448915" cy="29178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251065" y="1473200"/>
        <a:ext cx="301434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173595" y="4217035"/>
        <a:ext cx="309753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1329035" y="2332355"/>
          <a:ext cx="69322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61925" y="8470265"/>
        <a:ext cx="1790192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196850" y="18331815"/>
        <a:ext cx="10322560"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0335" y="11737975"/>
        <a:ext cx="1786636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82880" y="23026370"/>
        <a:ext cx="15432405" cy="33661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089660" y="19530060"/>
          <a:ext cx="873950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3484225" y="638175"/>
              <a:ext cx="1714500" cy="24701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1018540"/>
        <a:ext cx="7707630" cy="37045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8608695" y="1035685"/>
              <a:ext cx="1664970" cy="252666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tableColumn id="4" name="2月"/>
    <tableColumn id="5" name="3月"/>
    <tableColumn id="6" name="4月"/>
    <tableColumn id="7" name="5月"/>
    <tableColumn id="8" name="6月"/>
    <tableColumn id="9" name="7月"/>
    <tableColumn id="10" name="8月"/>
    <tableColumn id="11" name="9月"/>
    <tableColumn id="12" name="10月"/>
    <tableColumn id="13" name="11月"/>
    <tableColumn id="14" name="12月"/>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4" outlineLevelCol="5"/>
  <cols>
    <col min="1" max="1" width="25.8727272727273" style="38" customWidth="1"/>
    <col min="2" max="2" width="26.2545454545455" style="38" customWidth="1"/>
    <col min="3" max="4" width="21.7545454545455" style="38" customWidth="1"/>
    <col min="6" max="6" width="28.6272727272727" customWidth="1"/>
  </cols>
  <sheetData>
    <row r="1" spans="1:4">
      <c r="A1" s="442" t="s">
        <v>0</v>
      </c>
      <c r="B1" s="442"/>
      <c r="C1" s="442" t="s">
        <v>1</v>
      </c>
      <c r="D1" s="442"/>
    </row>
    <row r="2" spans="1:4">
      <c r="A2" s="442" t="s">
        <v>2</v>
      </c>
      <c r="B2" s="442" t="s">
        <v>3</v>
      </c>
      <c r="C2" s="442" t="s">
        <v>2</v>
      </c>
      <c r="D2" s="442" t="s">
        <v>3</v>
      </c>
    </row>
    <row r="3" ht="14.5" spans="1:4">
      <c r="A3" s="443">
        <v>6400</v>
      </c>
      <c r="B3" s="444" t="s">
        <v>4</v>
      </c>
      <c r="C3" s="445"/>
      <c r="D3" s="446"/>
    </row>
    <row r="4" ht="14.5" spans="1:4">
      <c r="A4" s="447">
        <v>6401</v>
      </c>
      <c r="B4" s="448" t="s">
        <v>5</v>
      </c>
      <c r="C4" s="449"/>
      <c r="D4" s="442"/>
    </row>
    <row r="5" ht="14.5" spans="1:4">
      <c r="A5" s="447">
        <v>6401.03</v>
      </c>
      <c r="B5" s="448" t="s">
        <v>6</v>
      </c>
      <c r="C5" s="449"/>
      <c r="D5" s="442"/>
    </row>
    <row r="6" ht="14.5" spans="1:4">
      <c r="A6" s="450" t="s">
        <v>7</v>
      </c>
      <c r="B6" s="451" t="s">
        <v>8</v>
      </c>
      <c r="C6" s="452">
        <v>1.2</v>
      </c>
      <c r="D6" s="110" t="s">
        <v>9</v>
      </c>
    </row>
    <row r="7" ht="14.5" spans="1:4">
      <c r="A7" s="447" t="s">
        <v>10</v>
      </c>
      <c r="B7" s="448" t="s">
        <v>11</v>
      </c>
      <c r="C7" s="449"/>
      <c r="D7" s="442"/>
    </row>
    <row r="8" ht="14.5" spans="1:4">
      <c r="A8" s="453" t="s">
        <v>12</v>
      </c>
      <c r="B8" s="454" t="s">
        <v>13</v>
      </c>
      <c r="C8" s="455" t="s">
        <v>14</v>
      </c>
      <c r="D8" s="120" t="s">
        <v>15</v>
      </c>
    </row>
    <row r="9" ht="14.5" spans="1:4">
      <c r="A9" s="453" t="s">
        <v>16</v>
      </c>
      <c r="B9" s="454" t="s">
        <v>17</v>
      </c>
      <c r="C9" s="455" t="s">
        <v>18</v>
      </c>
      <c r="D9" s="120" t="s">
        <v>19</v>
      </c>
    </row>
    <row r="10" ht="14.5" spans="1:4">
      <c r="A10" s="456" t="s">
        <v>20</v>
      </c>
      <c r="B10" s="457" t="s">
        <v>21</v>
      </c>
      <c r="C10" s="458" t="s">
        <v>22</v>
      </c>
      <c r="D10" s="459" t="s">
        <v>23</v>
      </c>
    </row>
    <row r="11" ht="14.5" spans="1:4">
      <c r="A11" s="460"/>
      <c r="B11" s="461"/>
      <c r="C11" s="458" t="s">
        <v>24</v>
      </c>
      <c r="D11" s="459" t="s">
        <v>25</v>
      </c>
    </row>
    <row r="12" ht="14.5" spans="1:4">
      <c r="A12" s="453" t="s">
        <v>26</v>
      </c>
      <c r="B12" s="454" t="s">
        <v>27</v>
      </c>
      <c r="C12" s="458" t="s">
        <v>28</v>
      </c>
      <c r="D12" s="459" t="s">
        <v>29</v>
      </c>
    </row>
    <row r="13" ht="14.5" spans="1:4">
      <c r="A13" s="453" t="s">
        <v>30</v>
      </c>
      <c r="B13" s="462" t="s">
        <v>31</v>
      </c>
      <c r="C13" s="463" t="s">
        <v>32</v>
      </c>
      <c r="D13" s="464" t="s">
        <v>33</v>
      </c>
    </row>
    <row r="14" ht="14.5" spans="1:4">
      <c r="A14" s="456" t="s">
        <v>34</v>
      </c>
      <c r="B14" s="457" t="s">
        <v>35</v>
      </c>
      <c r="C14" s="463" t="s">
        <v>36</v>
      </c>
      <c r="D14" s="464" t="s">
        <v>37</v>
      </c>
    </row>
    <row r="15" ht="14.5" spans="1:4">
      <c r="A15" s="465"/>
      <c r="B15" s="466"/>
      <c r="C15" s="463" t="s">
        <v>38</v>
      </c>
      <c r="D15" s="464" t="s">
        <v>39</v>
      </c>
    </row>
    <row r="16" ht="14.5" spans="1:4">
      <c r="A16" s="465"/>
      <c r="B16" s="466"/>
      <c r="C16" s="463" t="s">
        <v>40</v>
      </c>
      <c r="D16" s="464" t="s">
        <v>41</v>
      </c>
    </row>
    <row r="17" ht="14.5" spans="1:4">
      <c r="A17" s="460"/>
      <c r="B17" s="461"/>
      <c r="C17" s="463" t="s">
        <v>42</v>
      </c>
      <c r="D17" s="464" t="s">
        <v>43</v>
      </c>
    </row>
    <row r="18" ht="14.5" spans="1:4">
      <c r="A18" s="453" t="s">
        <v>44</v>
      </c>
      <c r="B18" s="454" t="s">
        <v>45</v>
      </c>
      <c r="C18" s="463" t="s">
        <v>46</v>
      </c>
      <c r="D18" s="464" t="s">
        <v>47</v>
      </c>
    </row>
    <row r="19" ht="29" spans="1:4">
      <c r="A19" s="456" t="s">
        <v>48</v>
      </c>
      <c r="B19" s="457" t="s">
        <v>49</v>
      </c>
      <c r="C19" s="467" t="s">
        <v>50</v>
      </c>
      <c r="D19" s="468" t="s">
        <v>51</v>
      </c>
    </row>
    <row r="20" ht="29" spans="1:4">
      <c r="A20" s="460"/>
      <c r="B20" s="461"/>
      <c r="C20" s="467" t="s">
        <v>52</v>
      </c>
      <c r="D20" s="468" t="s">
        <v>53</v>
      </c>
    </row>
    <row r="21" ht="29" spans="1:4">
      <c r="A21" s="456" t="s">
        <v>54</v>
      </c>
      <c r="B21" s="457" t="s">
        <v>55</v>
      </c>
      <c r="C21" s="467" t="s">
        <v>56</v>
      </c>
      <c r="D21" s="468" t="s">
        <v>57</v>
      </c>
    </row>
    <row r="22" ht="14.5" spans="1:4">
      <c r="A22" s="465"/>
      <c r="B22" s="466"/>
      <c r="C22" s="467" t="s">
        <v>58</v>
      </c>
      <c r="D22" s="468" t="s">
        <v>59</v>
      </c>
    </row>
    <row r="23" ht="14.5" spans="1:4">
      <c r="A23" s="460"/>
      <c r="B23" s="461"/>
      <c r="C23" s="467" t="s">
        <v>60</v>
      </c>
      <c r="D23" s="468" t="s">
        <v>61</v>
      </c>
    </row>
    <row r="24" ht="14.5" spans="1:4">
      <c r="A24" s="453" t="s">
        <v>62</v>
      </c>
      <c r="B24" s="454" t="s">
        <v>63</v>
      </c>
      <c r="C24" s="452">
        <v>1.3</v>
      </c>
      <c r="D24" s="110" t="s">
        <v>64</v>
      </c>
    </row>
    <row r="25" ht="14.5" spans="1:4">
      <c r="A25" s="456" t="s">
        <v>65</v>
      </c>
      <c r="B25" s="457" t="s">
        <v>66</v>
      </c>
      <c r="C25" s="458" t="s">
        <v>67</v>
      </c>
      <c r="D25" s="459" t="s">
        <v>68</v>
      </c>
    </row>
    <row r="26" ht="14.5" spans="1:4">
      <c r="A26" s="465"/>
      <c r="B26" s="466"/>
      <c r="C26" s="458" t="s">
        <v>69</v>
      </c>
      <c r="D26" s="459" t="s">
        <v>68</v>
      </c>
    </row>
    <row r="27" ht="14.5" spans="1:4">
      <c r="A27" s="465"/>
      <c r="B27" s="466"/>
      <c r="C27" s="458" t="s">
        <v>70</v>
      </c>
      <c r="D27" s="459" t="s">
        <v>68</v>
      </c>
    </row>
    <row r="28" ht="14.5" spans="1:4">
      <c r="A28" s="465"/>
      <c r="B28" s="466"/>
      <c r="C28" s="458" t="s">
        <v>71</v>
      </c>
      <c r="D28" s="459" t="s">
        <v>68</v>
      </c>
    </row>
    <row r="29" ht="14.5" spans="1:4">
      <c r="A29" s="465"/>
      <c r="B29" s="466"/>
      <c r="C29" s="458" t="s">
        <v>72</v>
      </c>
      <c r="D29" s="459" t="s">
        <v>68</v>
      </c>
    </row>
    <row r="30" ht="14.5" spans="1:4">
      <c r="A30" s="465"/>
      <c r="B30" s="466"/>
      <c r="C30" s="458" t="s">
        <v>73</v>
      </c>
      <c r="D30" s="459" t="s">
        <v>68</v>
      </c>
    </row>
    <row r="31" ht="14.5" spans="1:4">
      <c r="A31" s="465"/>
      <c r="B31" s="466"/>
      <c r="C31" s="458" t="s">
        <v>74</v>
      </c>
      <c r="D31" s="459" t="s">
        <v>68</v>
      </c>
    </row>
    <row r="32" ht="14.5" spans="1:4">
      <c r="A32" s="460"/>
      <c r="B32" s="461"/>
      <c r="C32" s="458" t="s">
        <v>75</v>
      </c>
      <c r="D32" s="459" t="s">
        <v>68</v>
      </c>
    </row>
    <row r="33" ht="14.5" spans="1:4">
      <c r="A33" s="450" t="s">
        <v>76</v>
      </c>
      <c r="B33" s="451" t="s">
        <v>77</v>
      </c>
      <c r="C33" s="21" t="s">
        <v>78</v>
      </c>
      <c r="D33" s="22" t="s">
        <v>79</v>
      </c>
    </row>
    <row r="34" ht="14.5" spans="1:2">
      <c r="A34" s="447" t="s">
        <v>80</v>
      </c>
      <c r="B34" s="448" t="s">
        <v>81</v>
      </c>
    </row>
    <row r="35" ht="14.5" spans="1:4">
      <c r="A35" s="453" t="s">
        <v>82</v>
      </c>
      <c r="B35" s="454" t="s">
        <v>83</v>
      </c>
      <c r="C35" s="21" t="s">
        <v>84</v>
      </c>
      <c r="D35" s="22" t="s">
        <v>85</v>
      </c>
    </row>
    <row r="36" ht="14.5" spans="1:6">
      <c r="A36" s="453" t="s">
        <v>86</v>
      </c>
      <c r="B36" s="454" t="s">
        <v>87</v>
      </c>
      <c r="C36" s="21" t="s">
        <v>88</v>
      </c>
      <c r="D36" s="22" t="s">
        <v>89</v>
      </c>
      <c r="F36" s="9"/>
    </row>
    <row r="37" ht="14.5" spans="1:6">
      <c r="A37" s="453" t="s">
        <v>90</v>
      </c>
      <c r="B37" s="454" t="s">
        <v>91</v>
      </c>
      <c r="C37" s="21" t="s">
        <v>92</v>
      </c>
      <c r="D37" s="22" t="s">
        <v>93</v>
      </c>
      <c r="F37" s="9"/>
    </row>
    <row r="38" ht="14.5" spans="1:4">
      <c r="A38" s="453" t="s">
        <v>94</v>
      </c>
      <c r="B38" s="454" t="s">
        <v>95</v>
      </c>
      <c r="C38" s="21" t="s">
        <v>96</v>
      </c>
      <c r="D38" s="22" t="s">
        <v>97</v>
      </c>
    </row>
    <row r="39" ht="14.5" spans="1:4">
      <c r="A39" s="456" t="s">
        <v>98</v>
      </c>
      <c r="B39" s="457" t="s">
        <v>99</v>
      </c>
      <c r="C39" s="21" t="s">
        <v>100</v>
      </c>
      <c r="D39" s="22" t="s">
        <v>101</v>
      </c>
    </row>
    <row r="40" ht="14.5" spans="1:4">
      <c r="A40" s="460"/>
      <c r="B40" s="461"/>
      <c r="C40" s="21" t="s">
        <v>102</v>
      </c>
      <c r="D40" s="22" t="s">
        <v>103</v>
      </c>
    </row>
    <row r="41" ht="14.5" spans="1:2">
      <c r="A41" s="447" t="s">
        <v>104</v>
      </c>
      <c r="B41" s="448" t="s">
        <v>105</v>
      </c>
    </row>
    <row r="42" ht="14.5" spans="1:4">
      <c r="A42" s="453" t="s">
        <v>106</v>
      </c>
      <c r="B42" s="454" t="s">
        <v>107</v>
      </c>
      <c r="C42" s="458" t="s">
        <v>108</v>
      </c>
      <c r="D42" s="459" t="s">
        <v>109</v>
      </c>
    </row>
    <row r="43" ht="14.5" spans="1:4">
      <c r="A43" s="453" t="s">
        <v>110</v>
      </c>
      <c r="B43" s="454" t="s">
        <v>111</v>
      </c>
      <c r="C43" s="458" t="s">
        <v>112</v>
      </c>
      <c r="D43" s="459" t="s">
        <v>109</v>
      </c>
    </row>
    <row r="44" ht="14.5" spans="1:4">
      <c r="A44" s="453" t="s">
        <v>113</v>
      </c>
      <c r="B44" s="454" t="s">
        <v>114</v>
      </c>
      <c r="C44" s="458" t="s">
        <v>115</v>
      </c>
      <c r="D44" s="459" t="s">
        <v>109</v>
      </c>
    </row>
    <row r="45" ht="14.5" spans="1:4">
      <c r="A45" s="453" t="s">
        <v>116</v>
      </c>
      <c r="B45" s="454" t="s">
        <v>117</v>
      </c>
      <c r="C45" s="458" t="s">
        <v>118</v>
      </c>
      <c r="D45" s="459" t="s">
        <v>109</v>
      </c>
    </row>
    <row r="46" ht="14.5" spans="1:4">
      <c r="A46" s="453" t="s">
        <v>119</v>
      </c>
      <c r="B46" s="454" t="s">
        <v>120</v>
      </c>
      <c r="C46" s="458" t="s">
        <v>121</v>
      </c>
      <c r="D46" s="459" t="s">
        <v>109</v>
      </c>
    </row>
    <row r="47" ht="14.5" spans="1:4">
      <c r="A47" s="453" t="s">
        <v>122</v>
      </c>
      <c r="B47" s="454" t="s">
        <v>123</v>
      </c>
      <c r="C47" s="458" t="s">
        <v>124</v>
      </c>
      <c r="D47" s="459" t="s">
        <v>109</v>
      </c>
    </row>
    <row r="48" ht="14.5" spans="1:4">
      <c r="A48" s="453" t="s">
        <v>125</v>
      </c>
      <c r="B48" s="454" t="s">
        <v>126</v>
      </c>
      <c r="C48" s="458" t="s">
        <v>127</v>
      </c>
      <c r="D48" s="459" t="s">
        <v>109</v>
      </c>
    </row>
    <row r="49" ht="14.5" spans="1:4">
      <c r="A49" s="453" t="s">
        <v>128</v>
      </c>
      <c r="B49" s="454" t="s">
        <v>129</v>
      </c>
      <c r="C49" s="458" t="s">
        <v>130</v>
      </c>
      <c r="D49" s="459" t="s">
        <v>109</v>
      </c>
    </row>
    <row r="50" ht="14.5" spans="1:2">
      <c r="A50" s="447" t="s">
        <v>131</v>
      </c>
      <c r="B50" s="448" t="s">
        <v>132</v>
      </c>
    </row>
    <row r="51" ht="14.5" spans="1:4">
      <c r="A51" s="456" t="s">
        <v>133</v>
      </c>
      <c r="B51" s="457" t="s">
        <v>134</v>
      </c>
      <c r="C51" s="21" t="s">
        <v>135</v>
      </c>
      <c r="D51" s="469" t="s">
        <v>136</v>
      </c>
    </row>
    <row r="52" ht="14.5" spans="1:4">
      <c r="A52" s="460"/>
      <c r="B52" s="461"/>
      <c r="C52" s="21" t="s">
        <v>137</v>
      </c>
      <c r="D52" s="22" t="s">
        <v>138</v>
      </c>
    </row>
    <row r="53" ht="14.5" spans="1:4">
      <c r="A53" s="456" t="s">
        <v>139</v>
      </c>
      <c r="B53" s="457" t="s">
        <v>140</v>
      </c>
      <c r="C53" s="21" t="s">
        <v>141</v>
      </c>
      <c r="D53" s="22" t="s">
        <v>142</v>
      </c>
    </row>
    <row r="54" ht="14.5" spans="1:4">
      <c r="A54" s="460"/>
      <c r="B54" s="461"/>
      <c r="C54" s="21" t="s">
        <v>143</v>
      </c>
      <c r="D54" s="469" t="s">
        <v>144</v>
      </c>
    </row>
    <row r="55" ht="14.5" spans="1:4">
      <c r="A55" s="453" t="s">
        <v>145</v>
      </c>
      <c r="B55" s="454" t="s">
        <v>146</v>
      </c>
      <c r="C55" s="21" t="s">
        <v>147</v>
      </c>
      <c r="D55" s="22" t="s">
        <v>148</v>
      </c>
    </row>
    <row r="56" ht="14.5" spans="1:2">
      <c r="A56" s="447" t="s">
        <v>149</v>
      </c>
      <c r="B56" s="448" t="s">
        <v>150</v>
      </c>
    </row>
    <row r="57" ht="14.5" spans="1:4">
      <c r="A57" s="453" t="s">
        <v>151</v>
      </c>
      <c r="B57" s="454" t="s">
        <v>152</v>
      </c>
      <c r="C57" s="21" t="s">
        <v>153</v>
      </c>
      <c r="D57" s="22" t="s">
        <v>154</v>
      </c>
    </row>
    <row r="58" ht="14.5" spans="1:4">
      <c r="A58" s="453" t="s">
        <v>155</v>
      </c>
      <c r="B58" s="454" t="s">
        <v>156</v>
      </c>
      <c r="C58" s="21" t="s">
        <v>157</v>
      </c>
      <c r="D58" s="22" t="s">
        <v>158</v>
      </c>
    </row>
    <row r="59" ht="14.5" spans="1:2">
      <c r="A59" s="453" t="s">
        <v>159</v>
      </c>
      <c r="B59" s="454" t="s">
        <v>160</v>
      </c>
    </row>
    <row r="60" ht="14.5" spans="1:2">
      <c r="A60" s="453" t="s">
        <v>161</v>
      </c>
      <c r="B60" s="454" t="s">
        <v>162</v>
      </c>
    </row>
    <row r="61" ht="14.5" spans="1:2">
      <c r="A61" s="453" t="s">
        <v>163</v>
      </c>
      <c r="B61" s="454" t="s">
        <v>164</v>
      </c>
    </row>
    <row r="62" ht="14.5" spans="1:2">
      <c r="A62" s="453" t="s">
        <v>165</v>
      </c>
      <c r="B62" s="454" t="s">
        <v>166</v>
      </c>
    </row>
    <row r="63" ht="14.5" spans="1:2">
      <c r="A63" s="453" t="s">
        <v>167</v>
      </c>
      <c r="B63" s="45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3" sqref="L3"/>
    </sheetView>
  </sheetViews>
  <sheetFormatPr defaultColWidth="9" defaultRowHeight="16.5"/>
  <cols>
    <col min="1" max="1" width="1.5" style="335" customWidth="1"/>
    <col min="2" max="2" width="11.8727272727273" style="331" customWidth="1"/>
    <col min="3" max="3" width="13.7545454545455" style="331" customWidth="1"/>
    <col min="4" max="4" width="12.6272727272727" style="331" customWidth="1"/>
    <col min="5" max="5" width="10.7545454545455" style="331" customWidth="1"/>
    <col min="6" max="13" width="12.6272727272727" style="331" customWidth="1"/>
    <col min="14" max="14" width="9.5" style="334" customWidth="1"/>
    <col min="15" max="15" width="17.6272727272727" style="334" customWidth="1"/>
    <col min="16" max="20" width="17.6272727272727" style="331" customWidth="1"/>
    <col min="21" max="21" width="1.5" style="331" customWidth="1"/>
    <col min="22" max="16384" width="9" style="331"/>
  </cols>
  <sheetData>
    <row r="1" s="330" customFormat="1" ht="8.1" customHeight="1" spans="1:33">
      <c r="A1" s="335"/>
      <c r="B1" s="336"/>
      <c r="C1" s="337"/>
      <c r="D1" s="337"/>
      <c r="E1" s="337"/>
      <c r="F1" s="337"/>
      <c r="G1" s="337"/>
      <c r="H1" s="337"/>
      <c r="I1" s="336"/>
      <c r="J1" s="337"/>
      <c r="K1" s="336"/>
      <c r="L1" s="337"/>
      <c r="M1" s="377"/>
      <c r="N1" s="366"/>
      <c r="O1" s="366"/>
      <c r="P1" s="335"/>
      <c r="Q1" s="335"/>
      <c r="R1" s="335"/>
      <c r="S1" s="335"/>
      <c r="T1" s="335"/>
      <c r="U1" s="335"/>
      <c r="V1" s="335"/>
      <c r="W1" s="335"/>
      <c r="X1" s="335"/>
      <c r="Y1" s="335"/>
      <c r="Z1" s="335"/>
      <c r="AA1" s="335"/>
      <c r="AB1" s="335"/>
      <c r="AC1" s="335"/>
      <c r="AD1" s="335"/>
      <c r="AE1" s="335"/>
      <c r="AF1" s="335"/>
      <c r="AG1" s="335"/>
    </row>
    <row r="2" ht="51" customHeight="1" spans="2:20">
      <c r="B2" s="338" t="s">
        <v>169</v>
      </c>
      <c r="C2" s="338"/>
      <c r="D2" s="339"/>
      <c r="E2" s="339"/>
      <c r="F2" s="339"/>
      <c r="G2" s="339"/>
      <c r="H2" s="339"/>
      <c r="I2" s="339"/>
      <c r="J2" s="339"/>
      <c r="K2" s="339"/>
      <c r="L2" s="339"/>
      <c r="M2" s="339"/>
      <c r="N2" s="339"/>
      <c r="O2" s="338"/>
      <c r="P2" s="338"/>
      <c r="Q2" s="338"/>
      <c r="R2" s="338"/>
      <c r="S2" s="338"/>
      <c r="T2" s="338"/>
    </row>
    <row r="3" s="332" customFormat="1" ht="47.1" customHeight="1" spans="1:29">
      <c r="A3" s="340"/>
      <c r="B3" s="341" t="s">
        <v>170</v>
      </c>
      <c r="C3" s="341"/>
      <c r="D3" s="342" t="str">
        <f>'1-1 项目基础信息'!D8</f>
        <v>深圳区域公司深圳金地中心物业管理服务中心</v>
      </c>
      <c r="E3" s="342"/>
      <c r="F3" s="342"/>
      <c r="G3" s="342"/>
      <c r="H3" s="342"/>
      <c r="I3" s="341" t="s">
        <v>171</v>
      </c>
      <c r="J3" s="342">
        <v>2025</v>
      </c>
      <c r="K3" s="378" t="s">
        <v>172</v>
      </c>
      <c r="L3" s="379">
        <v>8</v>
      </c>
      <c r="M3" s="380" t="s">
        <v>173</v>
      </c>
      <c r="N3" s="381"/>
      <c r="O3" s="378" t="s">
        <v>174</v>
      </c>
      <c r="P3" s="382"/>
      <c r="Q3" s="382"/>
      <c r="R3" s="382"/>
      <c r="S3" s="382"/>
      <c r="T3" s="422"/>
      <c r="AC3" s="440"/>
    </row>
    <row r="4" s="333" customFormat="1" ht="74.1" customHeight="1" spans="1:33">
      <c r="A4" s="343"/>
      <c r="B4" s="344" t="s">
        <v>175</v>
      </c>
      <c r="C4" s="344"/>
      <c r="D4" s="345">
        <f>'2 过程管理表单'!H4/10000</f>
        <v>1235.50343930827</v>
      </c>
      <c r="E4" s="345"/>
      <c r="F4" s="344" t="s">
        <v>176</v>
      </c>
      <c r="G4" s="346"/>
      <c r="H4" s="347">
        <f>L3/12</f>
        <v>0.666666666666667</v>
      </c>
      <c r="I4" s="347"/>
      <c r="J4" s="383">
        <f t="shared" ref="J4:J9" si="0">H4</f>
        <v>0.666666666666667</v>
      </c>
      <c r="K4" s="384">
        <f t="shared" ref="K4:K9" si="1">1-J4</f>
        <v>0.333333333333333</v>
      </c>
      <c r="L4" s="385"/>
      <c r="M4" s="386"/>
      <c r="N4" s="387"/>
      <c r="O4" s="388" t="s">
        <v>177</v>
      </c>
      <c r="P4" s="389">
        <f>SUM(P6:P10)</f>
        <v>51</v>
      </c>
      <c r="Q4" s="423" t="s">
        <v>178</v>
      </c>
      <c r="R4" s="424">
        <f>SUM(Q6:Q10)</f>
        <v>0</v>
      </c>
      <c r="S4" s="423" t="s">
        <v>179</v>
      </c>
      <c r="T4" s="425">
        <f>SUM(R6:R10)</f>
        <v>24</v>
      </c>
      <c r="U4" s="426"/>
      <c r="V4" s="426"/>
      <c r="W4" s="426"/>
      <c r="X4" s="426"/>
      <c r="Y4" s="426"/>
      <c r="Z4" s="426"/>
      <c r="AA4" s="426"/>
      <c r="AB4" s="426"/>
      <c r="AC4" s="426"/>
      <c r="AD4" s="426"/>
      <c r="AE4" s="426"/>
      <c r="AF4" s="426"/>
      <c r="AG4" s="426"/>
    </row>
    <row r="5" s="333" customFormat="1" ht="74.1" customHeight="1" spans="1:33">
      <c r="A5" s="343"/>
      <c r="B5" s="344" t="s">
        <v>180</v>
      </c>
      <c r="C5" s="344"/>
      <c r="D5" s="345">
        <f>INDEX('4主要费项费项月累成本使用情况'!C38:N38,MATCH($L$3&amp;"月",表3_3[[#Headers],[1月]:[12月]],0))/10000</f>
        <v>827.446925028355</v>
      </c>
      <c r="E5" s="345"/>
      <c r="F5" s="344" t="s">
        <v>181</v>
      </c>
      <c r="G5" s="346"/>
      <c r="H5" s="347">
        <f>D6/D4</f>
        <v>0.876593391894541</v>
      </c>
      <c r="I5" s="347"/>
      <c r="J5" s="390">
        <f t="shared" si="0"/>
        <v>0.876593391894541</v>
      </c>
      <c r="K5" s="391">
        <f t="shared" si="1"/>
        <v>0.123406608105459</v>
      </c>
      <c r="L5" s="385"/>
      <c r="M5" s="386"/>
      <c r="N5" s="387"/>
      <c r="O5" s="392"/>
      <c r="P5" s="393" t="s">
        <v>182</v>
      </c>
      <c r="Q5" s="393" t="s">
        <v>183</v>
      </c>
      <c r="R5" s="393" t="s">
        <v>184</v>
      </c>
      <c r="S5" s="427"/>
      <c r="T5" s="401"/>
      <c r="U5" s="426"/>
      <c r="Y5" s="426"/>
      <c r="Z5" s="426"/>
      <c r="AA5" s="426"/>
      <c r="AB5" s="426"/>
      <c r="AC5" s="426"/>
      <c r="AD5" s="426"/>
      <c r="AE5" s="426"/>
      <c r="AF5" s="426"/>
      <c r="AG5" s="426"/>
    </row>
    <row r="6" s="333" customFormat="1" ht="74.1" customHeight="1" spans="1:33">
      <c r="A6" s="343"/>
      <c r="B6" s="344" t="s">
        <v>185</v>
      </c>
      <c r="C6" s="344"/>
      <c r="D6" s="348">
        <f>INDEX('4主要费项费项月累成本使用情况'!C39:N39,MATCH($L$3&amp;"月",表3_3[[#Headers],[1月]:[12月]],0))/10000</f>
        <v>1083.03415056061</v>
      </c>
      <c r="E6" s="348"/>
      <c r="F6" s="344" t="s">
        <v>186</v>
      </c>
      <c r="G6" s="346"/>
      <c r="H6" s="347">
        <f>D6/D5</f>
        <v>1.30888654945874</v>
      </c>
      <c r="I6" s="347"/>
      <c r="J6" s="394">
        <f t="shared" si="0"/>
        <v>1.30888654945874</v>
      </c>
      <c r="K6" s="395">
        <f t="shared" si="1"/>
        <v>-0.308886549458739</v>
      </c>
      <c r="L6" s="396"/>
      <c r="M6" s="397"/>
      <c r="N6" s="387"/>
      <c r="O6" s="367" t="s">
        <v>187</v>
      </c>
      <c r="P6" s="398">
        <f>'1-2 人员岗位信息'!D7</f>
        <v>15</v>
      </c>
      <c r="Q6" s="398">
        <f>'1-2 人员岗位信息'!D8</f>
        <v>0</v>
      </c>
      <c r="R6" s="398">
        <f>'1-2 人员岗位信息'!D9</f>
        <v>0</v>
      </c>
      <c r="S6" s="398"/>
      <c r="T6" s="386"/>
      <c r="U6" s="426"/>
      <c r="Y6" s="426"/>
      <c r="Z6" s="426"/>
      <c r="AA6" s="426"/>
      <c r="AB6" s="426"/>
      <c r="AC6" s="426"/>
      <c r="AD6" s="426"/>
      <c r="AE6" s="426"/>
      <c r="AF6" s="426"/>
      <c r="AG6" s="426"/>
    </row>
    <row r="7" s="333" customFormat="1" ht="74.1" customHeight="1" spans="1:33">
      <c r="A7" s="343"/>
      <c r="B7" s="344" t="s">
        <v>188</v>
      </c>
      <c r="C7" s="349"/>
      <c r="D7" s="350">
        <f>INDEX('4主要费项费项月累成本使用情况'!C48:N48,MATCH($L$3&amp;"月",表3_3[[#Headers],[1月]:[12月]],0))</f>
        <v>0</v>
      </c>
      <c r="E7" s="351" t="s">
        <v>189</v>
      </c>
      <c r="F7" s="352" t="s">
        <v>190</v>
      </c>
      <c r="G7" s="344"/>
      <c r="H7" s="353">
        <f>IFERROR(INDEX(自有人员计算表!C35:N35,MATCH($L$3&amp;"月",自有人员计算表!C1:N1,0))/自有人员计算表!N37,"无目标值")</f>
        <v>0.599122711056866</v>
      </c>
      <c r="I7" s="399"/>
      <c r="J7" s="383">
        <f t="shared" si="0"/>
        <v>0.599122711056866</v>
      </c>
      <c r="K7" s="384">
        <f t="shared" si="1"/>
        <v>0.400877288943134</v>
      </c>
      <c r="L7" s="400"/>
      <c r="M7" s="401"/>
      <c r="N7" s="387"/>
      <c r="O7" s="367" t="s">
        <v>191</v>
      </c>
      <c r="P7" s="398">
        <f>'1-2 人员岗位信息'!D71</f>
        <v>0</v>
      </c>
      <c r="Q7" s="398">
        <f>'1-2 人员岗位信息'!D72</f>
        <v>0</v>
      </c>
      <c r="R7" s="398">
        <f>'1-2 人员岗位信息'!D73</f>
        <v>24</v>
      </c>
      <c r="S7" s="398"/>
      <c r="T7" s="428"/>
      <c r="U7" s="426"/>
      <c r="Y7" s="426"/>
      <c r="Z7" s="426"/>
      <c r="AA7" s="426"/>
      <c r="AB7" s="426"/>
      <c r="AC7" s="426"/>
      <c r="AD7" s="426"/>
      <c r="AE7" s="426"/>
      <c r="AF7" s="426"/>
      <c r="AG7" s="426"/>
    </row>
    <row r="8" s="333" customFormat="1" ht="74.1" customHeight="1" spans="1:33">
      <c r="A8" s="343"/>
      <c r="B8" s="344" t="s">
        <v>192</v>
      </c>
      <c r="C8" s="349"/>
      <c r="D8" s="350">
        <f>INDEX(三级费项月累表格!C195:N195,MATCH($L$3&amp;"月",表3_3[[#Headers],[1月]:[12月]],0))</f>
        <v>108</v>
      </c>
      <c r="E8" s="354" t="s">
        <v>193</v>
      </c>
      <c r="F8" s="352" t="s">
        <v>194</v>
      </c>
      <c r="G8" s="344"/>
      <c r="H8" s="355"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11</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3" customFormat="1" ht="74.1" customHeight="1" spans="1:33">
      <c r="A9" s="343"/>
      <c r="B9" s="344" t="s">
        <v>196</v>
      </c>
      <c r="C9" s="349"/>
      <c r="D9" s="441">
        <v>35</v>
      </c>
      <c r="E9" s="356" t="s">
        <v>197</v>
      </c>
      <c r="F9" s="352" t="s">
        <v>198</v>
      </c>
      <c r="G9" s="346"/>
      <c r="H9" s="357">
        <f>IFERROR(INDEX(劳务外包表!C47:N47,MATCH($L$3&amp;"月",劳务外包表!C1:N1,0))/劳务外包表!N49,"无目标值")</f>
        <v>0.422677549467276</v>
      </c>
      <c r="I9" s="404"/>
      <c r="J9" s="394">
        <f t="shared" si="0"/>
        <v>0.422677549467276</v>
      </c>
      <c r="K9" s="395">
        <f t="shared" si="1"/>
        <v>0.577322450532724</v>
      </c>
      <c r="L9" s="396"/>
      <c r="M9" s="397"/>
      <c r="N9" s="387"/>
      <c r="O9" s="367" t="s">
        <v>199</v>
      </c>
      <c r="P9" s="405">
        <f>'1-2 人员岗位信息'!D155</f>
        <v>12</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3" customFormat="1" ht="74.1" customHeight="1" spans="1:33">
      <c r="A10" s="343"/>
      <c r="B10" s="344" t="s">
        <v>200</v>
      </c>
      <c r="C10" s="344"/>
      <c r="D10" s="358" cm="1">
        <f t="array" ref="D10">SUMPRODUCT((TEXT('2-2 引出数据_合同数据仓库'!$E:$E,"yyyymm")&lt;=TEXT(DATE(2025,$L$3+1,0),"yyyymm"))*(('2-2 引出数据_合同数据仓库'!$C:$C="审核通过")))</f>
        <v>59</v>
      </c>
      <c r="E10" s="358"/>
      <c r="F10" s="344" t="s">
        <v>201</v>
      </c>
      <c r="G10" s="344"/>
      <c r="H10" s="359" cm="1">
        <f t="array" ref="H10">SUMPRODUCT(--(LEFT('2-1 采购订单物料明细表报表导出'!$K:$K,7)&lt;&gt;"")*--(LEFT('2-1 采购订单物料明细表报表导出'!$K:$K,7)&lt;=TEXT(DATE(2025,$L$3,1),"yyyy-mm")))</f>
        <v>198</v>
      </c>
      <c r="I10" s="406"/>
      <c r="J10" s="344" t="s">
        <v>202</v>
      </c>
      <c r="K10" s="344"/>
      <c r="L10" s="359" cm="1">
        <f t="array" ref="L10">SUMPRODUCT((TEXT('2-3 引出列表'!$N:$N,"yyyymm")&lt;=TEXT(DATE(2025,$L$3+1,0),"yyyymm"))*(('2-3 引出列表'!$L:$L="已审核")+('2-3 引出列表'!$L:$L="已付款")))</f>
        <v>275</v>
      </c>
      <c r="M10" s="406"/>
      <c r="N10" s="407"/>
      <c r="O10" s="369" t="s">
        <v>203</v>
      </c>
      <c r="P10" s="408">
        <f>'1-2 人员岗位信息'!D35</f>
        <v>13</v>
      </c>
      <c r="Q10" s="429">
        <f>'1-2 人员岗位信息'!D36</f>
        <v>0</v>
      </c>
      <c r="R10" s="429">
        <f>'1-2 人员岗位信息'!D37</f>
        <v>0</v>
      </c>
      <c r="S10" s="429"/>
      <c r="T10" s="430"/>
      <c r="U10" s="426"/>
      <c r="V10" s="426"/>
      <c r="W10" s="426"/>
      <c r="X10" s="426"/>
      <c r="Y10" s="426"/>
      <c r="Z10" s="426"/>
      <c r="AA10" s="426"/>
      <c r="AB10" s="426"/>
      <c r="AC10" s="426"/>
      <c r="AD10" s="426"/>
      <c r="AE10" s="426"/>
      <c r="AF10" s="426"/>
      <c r="AG10" s="426"/>
    </row>
    <row r="11" ht="9" customHeight="1" spans="2:20">
      <c r="B11" s="360"/>
      <c r="C11" s="361"/>
      <c r="D11" s="361"/>
      <c r="E11" s="361"/>
      <c r="F11" s="361"/>
      <c r="G11" s="361"/>
      <c r="H11" s="361"/>
      <c r="I11" s="409"/>
      <c r="J11" s="361"/>
      <c r="K11" s="409"/>
      <c r="L11" s="361"/>
      <c r="M11" s="410"/>
      <c r="N11" s="411"/>
      <c r="O11" s="411"/>
      <c r="P11" s="412"/>
      <c r="Q11" s="412"/>
      <c r="R11" s="412"/>
      <c r="S11" s="412"/>
      <c r="T11" s="431"/>
    </row>
    <row r="12" ht="27.95" customHeight="1" spans="2:20">
      <c r="B12" s="362" t="s">
        <v>204</v>
      </c>
      <c r="C12" s="363"/>
      <c r="D12" s="363"/>
      <c r="E12" s="363"/>
      <c r="F12" s="363"/>
      <c r="G12" s="363"/>
      <c r="H12" s="363"/>
      <c r="I12" s="363"/>
      <c r="J12" s="363"/>
      <c r="K12" s="363"/>
      <c r="L12" s="363"/>
      <c r="M12" s="363"/>
      <c r="N12" s="363"/>
      <c r="O12" s="363"/>
      <c r="P12" s="363"/>
      <c r="Q12" s="363"/>
      <c r="R12" s="363"/>
      <c r="S12" s="363"/>
      <c r="T12" s="432"/>
    </row>
    <row r="13" ht="17.1" customHeight="1" spans="2:20">
      <c r="B13" s="364"/>
      <c r="C13" s="365"/>
      <c r="D13" s="365"/>
      <c r="E13" s="365"/>
      <c r="F13" s="365"/>
      <c r="G13" s="365"/>
      <c r="H13" s="365"/>
      <c r="I13" s="365"/>
      <c r="J13" s="365"/>
      <c r="K13" s="365"/>
      <c r="L13" s="365"/>
      <c r="M13" s="365"/>
      <c r="T13" s="433"/>
    </row>
    <row r="14" s="334" customFormat="1" ht="29.1" customHeight="1" spans="1:20">
      <c r="A14" s="366"/>
      <c r="B14" s="367"/>
      <c r="C14" s="368"/>
      <c r="D14" s="368"/>
      <c r="E14" s="368"/>
      <c r="F14" s="368"/>
      <c r="G14" s="368"/>
      <c r="H14" s="368"/>
      <c r="I14" s="368"/>
      <c r="J14" s="368"/>
      <c r="K14" s="368"/>
      <c r="L14" s="368"/>
      <c r="M14" s="368"/>
      <c r="T14" s="434"/>
    </row>
    <row r="15" s="334" customFormat="1" ht="29.1" customHeight="1" spans="1:20">
      <c r="A15" s="366"/>
      <c r="B15" s="367"/>
      <c r="C15" s="368"/>
      <c r="D15" s="368"/>
      <c r="E15" s="368"/>
      <c r="F15" s="368"/>
      <c r="G15" s="368"/>
      <c r="H15" s="368"/>
      <c r="I15" s="368"/>
      <c r="J15" s="368"/>
      <c r="K15" s="368"/>
      <c r="L15" s="368"/>
      <c r="M15" s="368"/>
      <c r="T15" s="434"/>
    </row>
    <row r="16" s="334" customFormat="1" ht="29.1" customHeight="1" spans="1:20">
      <c r="A16" s="366"/>
      <c r="B16" s="367"/>
      <c r="C16" s="368"/>
      <c r="D16" s="368"/>
      <c r="E16" s="368"/>
      <c r="F16" s="368"/>
      <c r="G16" s="368"/>
      <c r="H16" s="368"/>
      <c r="I16" s="368"/>
      <c r="J16" s="368"/>
      <c r="K16" s="368"/>
      <c r="L16" s="368"/>
      <c r="M16" s="368"/>
      <c r="T16" s="434"/>
    </row>
    <row r="17" s="334" customFormat="1" ht="29.1" customHeight="1" spans="1:20">
      <c r="A17" s="366"/>
      <c r="B17" s="367"/>
      <c r="C17" s="368"/>
      <c r="D17" s="368"/>
      <c r="E17" s="368"/>
      <c r="F17" s="368"/>
      <c r="G17" s="368"/>
      <c r="H17" s="368"/>
      <c r="I17" s="368"/>
      <c r="J17" s="368"/>
      <c r="K17" s="368"/>
      <c r="L17" s="368"/>
      <c r="M17" s="368"/>
      <c r="T17" s="434"/>
    </row>
    <row r="18" s="334" customFormat="1" ht="29.1" customHeight="1" spans="1:20">
      <c r="A18" s="366"/>
      <c r="B18" s="367"/>
      <c r="C18" s="368"/>
      <c r="D18" s="368"/>
      <c r="E18" s="368"/>
      <c r="F18" s="368"/>
      <c r="G18" s="368"/>
      <c r="H18" s="368"/>
      <c r="I18" s="368"/>
      <c r="J18" s="368"/>
      <c r="K18" s="368"/>
      <c r="L18" s="368"/>
      <c r="M18" s="368"/>
      <c r="T18" s="434"/>
    </row>
    <row r="19" s="334" customFormat="1" ht="29.1" customHeight="1" spans="1:20">
      <c r="A19" s="366"/>
      <c r="B19" s="367"/>
      <c r="C19" s="368"/>
      <c r="D19" s="368"/>
      <c r="E19" s="368"/>
      <c r="F19" s="368"/>
      <c r="G19" s="368"/>
      <c r="H19" s="368"/>
      <c r="I19" s="368"/>
      <c r="J19" s="368"/>
      <c r="K19" s="368"/>
      <c r="L19" s="368"/>
      <c r="M19" s="368"/>
      <c r="T19" s="434"/>
    </row>
    <row r="20" s="334" customFormat="1" ht="29.1" customHeight="1" spans="1:20">
      <c r="A20" s="366"/>
      <c r="B20" s="367"/>
      <c r="C20" s="368"/>
      <c r="D20" s="368"/>
      <c r="E20" s="368"/>
      <c r="F20" s="368"/>
      <c r="G20" s="368"/>
      <c r="H20" s="368"/>
      <c r="I20" s="368"/>
      <c r="J20" s="368"/>
      <c r="K20" s="368"/>
      <c r="L20" s="368"/>
      <c r="M20" s="368"/>
      <c r="T20" s="434"/>
    </row>
    <row r="21" s="334" customFormat="1" ht="29.1" customHeight="1" spans="1:20">
      <c r="A21" s="366"/>
      <c r="B21" s="367"/>
      <c r="C21" s="368"/>
      <c r="D21" s="368"/>
      <c r="E21" s="368"/>
      <c r="F21" s="368"/>
      <c r="G21" s="368"/>
      <c r="H21" s="368"/>
      <c r="I21" s="368"/>
      <c r="J21" s="368"/>
      <c r="K21" s="368"/>
      <c r="L21" s="368"/>
      <c r="M21" s="368"/>
      <c r="T21" s="434"/>
    </row>
    <row r="22" s="334" customFormat="1" ht="29.1" customHeight="1" spans="1:20">
      <c r="A22" s="366"/>
      <c r="B22" s="367"/>
      <c r="C22" s="368"/>
      <c r="D22" s="368"/>
      <c r="E22" s="368"/>
      <c r="F22" s="368"/>
      <c r="G22" s="368"/>
      <c r="H22" s="368"/>
      <c r="I22" s="368"/>
      <c r="J22" s="368"/>
      <c r="K22" s="368"/>
      <c r="L22" s="368"/>
      <c r="M22" s="368"/>
      <c r="T22" s="434"/>
    </row>
    <row r="23" s="334" customFormat="1" ht="29.1" customHeight="1" spans="1:20">
      <c r="A23" s="366"/>
      <c r="B23" s="367"/>
      <c r="C23" s="368"/>
      <c r="D23" s="368"/>
      <c r="E23" s="368"/>
      <c r="F23" s="368"/>
      <c r="G23" s="368"/>
      <c r="H23" s="368"/>
      <c r="I23" s="368"/>
      <c r="J23" s="368"/>
      <c r="K23" s="368"/>
      <c r="L23" s="368"/>
      <c r="M23" s="368"/>
      <c r="T23" s="434"/>
    </row>
    <row r="24" s="334"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4"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4" customFormat="1" ht="17.1" customHeight="1" spans="1:30">
      <c r="A26" s="335"/>
      <c r="B26" s="364"/>
      <c r="C26" s="365"/>
      <c r="D26" s="365"/>
      <c r="E26" s="365"/>
      <c r="F26" s="365"/>
      <c r="G26" s="365"/>
      <c r="H26" s="365"/>
      <c r="I26" s="365"/>
      <c r="J26" s="365"/>
      <c r="K26" s="365"/>
      <c r="L26" s="365"/>
      <c r="M26" s="365"/>
      <c r="T26" s="434"/>
      <c r="X26" s="331"/>
      <c r="Y26" s="331"/>
      <c r="Z26" s="331"/>
      <c r="AA26" s="331"/>
      <c r="AB26" s="331"/>
      <c r="AC26" s="331"/>
      <c r="AD26" s="331"/>
    </row>
    <row r="27" s="334" customFormat="1" ht="20.1" customHeight="1" spans="1:20">
      <c r="A27" s="366"/>
      <c r="B27" s="367"/>
      <c r="C27" s="368"/>
      <c r="D27" s="368"/>
      <c r="E27" s="368"/>
      <c r="F27" s="368"/>
      <c r="G27" s="368"/>
      <c r="H27" s="368"/>
      <c r="I27" s="368"/>
      <c r="J27" s="368"/>
      <c r="K27" s="368"/>
      <c r="L27" s="368"/>
      <c r="M27" s="368"/>
      <c r="T27" s="434"/>
    </row>
    <row r="28" s="334" customFormat="1" ht="20.1" customHeight="1" spans="1:20">
      <c r="A28" s="366"/>
      <c r="B28" s="367"/>
      <c r="C28" s="368"/>
      <c r="D28" s="368"/>
      <c r="E28" s="368"/>
      <c r="F28" s="368"/>
      <c r="G28" s="368"/>
      <c r="H28" s="368"/>
      <c r="I28" s="368"/>
      <c r="J28" s="368"/>
      <c r="K28" s="368"/>
      <c r="L28" s="368"/>
      <c r="M28" s="368"/>
      <c r="T28" s="434"/>
    </row>
    <row r="29" s="334" customFormat="1" ht="20.1" customHeight="1" spans="1:20">
      <c r="A29" s="366"/>
      <c r="B29" s="367"/>
      <c r="C29" s="368"/>
      <c r="D29" s="368"/>
      <c r="E29" s="368"/>
      <c r="F29" s="368"/>
      <c r="G29" s="368"/>
      <c r="H29" s="368"/>
      <c r="I29" s="368"/>
      <c r="J29" s="368"/>
      <c r="K29" s="368"/>
      <c r="L29" s="368"/>
      <c r="M29" s="368"/>
      <c r="T29" s="434"/>
    </row>
    <row r="30" s="334" customFormat="1" ht="20.1" customHeight="1" spans="1:20">
      <c r="A30" s="366"/>
      <c r="B30" s="367"/>
      <c r="C30" s="368"/>
      <c r="D30" s="368"/>
      <c r="E30" s="368"/>
      <c r="F30" s="368"/>
      <c r="G30" s="368"/>
      <c r="H30" s="368"/>
      <c r="I30" s="368"/>
      <c r="J30" s="368"/>
      <c r="K30" s="368"/>
      <c r="L30" s="368"/>
      <c r="M30" s="368"/>
      <c r="T30" s="434"/>
    </row>
    <row r="31" s="334" customFormat="1" ht="20.1" customHeight="1" spans="1:20">
      <c r="A31" s="366"/>
      <c r="B31" s="367"/>
      <c r="C31" s="368"/>
      <c r="D31" s="368"/>
      <c r="E31" s="368"/>
      <c r="F31" s="368"/>
      <c r="G31" s="368"/>
      <c r="H31" s="368"/>
      <c r="I31" s="368"/>
      <c r="J31" s="368"/>
      <c r="K31" s="368"/>
      <c r="L31" s="368"/>
      <c r="M31" s="368"/>
      <c r="T31" s="434"/>
    </row>
    <row r="32" s="334" customFormat="1" ht="20.1" customHeight="1" spans="1:20">
      <c r="A32" s="366"/>
      <c r="B32" s="367"/>
      <c r="C32" s="368"/>
      <c r="D32" s="368"/>
      <c r="E32" s="368"/>
      <c r="F32" s="368"/>
      <c r="G32" s="368"/>
      <c r="H32" s="368"/>
      <c r="I32" s="368"/>
      <c r="J32" s="368"/>
      <c r="K32" s="368"/>
      <c r="L32" s="368"/>
      <c r="M32" s="368"/>
      <c r="T32" s="434"/>
    </row>
    <row r="33" s="334" customFormat="1" ht="20.1" customHeight="1" spans="1:20">
      <c r="A33" s="366"/>
      <c r="B33" s="367"/>
      <c r="C33" s="368"/>
      <c r="D33" s="368"/>
      <c r="E33" s="368"/>
      <c r="F33" s="368"/>
      <c r="G33" s="368"/>
      <c r="H33" s="368"/>
      <c r="I33" s="368"/>
      <c r="J33" s="368"/>
      <c r="K33" s="368"/>
      <c r="L33" s="368"/>
      <c r="M33" s="368"/>
      <c r="T33" s="434"/>
    </row>
    <row r="34" s="334" customFormat="1" ht="20.1" customHeight="1" spans="1:20">
      <c r="A34" s="366"/>
      <c r="B34" s="367"/>
      <c r="C34" s="368"/>
      <c r="D34" s="368"/>
      <c r="E34" s="368"/>
      <c r="F34" s="368"/>
      <c r="G34" s="368"/>
      <c r="H34" s="368"/>
      <c r="I34" s="368"/>
      <c r="J34" s="368"/>
      <c r="K34" s="368"/>
      <c r="L34" s="368"/>
      <c r="M34" s="368"/>
      <c r="T34" s="434"/>
    </row>
    <row r="35" s="334" customFormat="1" ht="20.1" customHeight="1" spans="1:20">
      <c r="A35" s="366"/>
      <c r="B35" s="367"/>
      <c r="C35" s="368"/>
      <c r="D35" s="368"/>
      <c r="E35" s="368"/>
      <c r="F35" s="368"/>
      <c r="G35" s="368"/>
      <c r="H35" s="368"/>
      <c r="I35" s="368"/>
      <c r="J35" s="368"/>
      <c r="K35" s="368"/>
      <c r="L35" s="368"/>
      <c r="M35" s="368"/>
      <c r="T35" s="434"/>
    </row>
    <row r="36" ht="20.1" customHeight="1" spans="2:20">
      <c r="B36" s="364"/>
      <c r="C36" s="365"/>
      <c r="D36" s="365"/>
      <c r="E36" s="365"/>
      <c r="F36" s="365"/>
      <c r="G36" s="365"/>
      <c r="H36" s="365"/>
      <c r="I36" s="365"/>
      <c r="J36" s="365"/>
      <c r="K36" s="365"/>
      <c r="L36" s="365"/>
      <c r="M36" s="365"/>
      <c r="T36" s="433"/>
    </row>
    <row r="37" ht="20.1" customHeight="1" spans="2:20">
      <c r="B37" s="364"/>
      <c r="C37" s="365"/>
      <c r="D37" s="365"/>
      <c r="E37" s="365"/>
      <c r="F37" s="365"/>
      <c r="G37" s="365"/>
      <c r="H37" s="365"/>
      <c r="I37" s="365"/>
      <c r="J37" s="365"/>
      <c r="K37" s="365"/>
      <c r="L37" s="365"/>
      <c r="M37" s="365"/>
      <c r="T37" s="433"/>
    </row>
    <row r="38" ht="20.1" customHeight="1" spans="2:20">
      <c r="B38" s="364"/>
      <c r="C38" s="365"/>
      <c r="D38" s="365"/>
      <c r="E38" s="365"/>
      <c r="F38" s="365"/>
      <c r="G38" s="365"/>
      <c r="H38" s="365"/>
      <c r="I38" s="365"/>
      <c r="J38" s="365"/>
      <c r="K38" s="365"/>
      <c r="L38" s="365"/>
      <c r="M38" s="365"/>
      <c r="T38" s="433"/>
    </row>
    <row r="39" ht="20.1" customHeight="1" spans="2:20">
      <c r="B39" s="364"/>
      <c r="C39" s="365"/>
      <c r="D39" s="365"/>
      <c r="E39" s="365"/>
      <c r="F39" s="365"/>
      <c r="G39" s="365"/>
      <c r="H39" s="365"/>
      <c r="I39" s="365"/>
      <c r="J39" s="365"/>
      <c r="K39" s="365"/>
      <c r="L39" s="365"/>
      <c r="M39" s="365"/>
      <c r="T39" s="433"/>
    </row>
    <row r="40" ht="20.1" customHeight="1" spans="2:20">
      <c r="B40" s="364"/>
      <c r="C40" s="365"/>
      <c r="D40" s="365"/>
      <c r="E40" s="365"/>
      <c r="F40" s="365"/>
      <c r="G40" s="365"/>
      <c r="H40" s="365"/>
      <c r="I40" s="365"/>
      <c r="J40" s="365"/>
      <c r="K40" s="365"/>
      <c r="L40" s="365"/>
      <c r="M40" s="365"/>
      <c r="T40" s="433"/>
    </row>
    <row r="41" ht="20.1" customHeight="1" spans="2:20">
      <c r="B41" s="364"/>
      <c r="C41" s="365"/>
      <c r="D41" s="365"/>
      <c r="E41" s="365"/>
      <c r="F41" s="365"/>
      <c r="G41" s="365"/>
      <c r="H41" s="365"/>
      <c r="I41" s="365"/>
      <c r="J41" s="365"/>
      <c r="K41" s="365"/>
      <c r="L41" s="365"/>
      <c r="M41" s="365"/>
      <c r="T41" s="433"/>
    </row>
    <row r="42" ht="20.1" customHeight="1" spans="2:20">
      <c r="B42" s="364"/>
      <c r="C42" s="365"/>
      <c r="D42" s="365"/>
      <c r="E42" s="365"/>
      <c r="F42" s="365"/>
      <c r="G42" s="365"/>
      <c r="H42" s="365"/>
      <c r="I42" s="365"/>
      <c r="J42" s="365"/>
      <c r="K42" s="365"/>
      <c r="L42" s="365"/>
      <c r="M42" s="365"/>
      <c r="T42" s="433"/>
    </row>
    <row r="43" ht="20.1" customHeight="1" spans="2:20">
      <c r="B43" s="364"/>
      <c r="C43" s="365"/>
      <c r="D43" s="365"/>
      <c r="E43" s="365"/>
      <c r="F43" s="365"/>
      <c r="G43" s="365"/>
      <c r="H43" s="365"/>
      <c r="I43" s="365"/>
      <c r="J43" s="365"/>
      <c r="K43" s="365"/>
      <c r="L43" s="365"/>
      <c r="M43" s="365"/>
      <c r="T43" s="433"/>
    </row>
    <row r="44" ht="20.1" customHeight="1" spans="2:20">
      <c r="B44" s="371"/>
      <c r="C44" s="372"/>
      <c r="D44" s="372"/>
      <c r="E44" s="372"/>
      <c r="F44" s="372"/>
      <c r="G44" s="372"/>
      <c r="H44" s="372"/>
      <c r="I44" s="372"/>
      <c r="J44" s="372"/>
      <c r="K44" s="372"/>
      <c r="L44" s="372"/>
      <c r="M44" s="372"/>
      <c r="N44" s="370"/>
      <c r="O44" s="370"/>
      <c r="P44" s="372"/>
      <c r="Q44" s="372"/>
      <c r="R44" s="372"/>
      <c r="S44" s="372"/>
      <c r="T44" s="436"/>
    </row>
    <row r="45" ht="27.95" customHeight="1" spans="2:20">
      <c r="B45" s="362" t="s">
        <v>206</v>
      </c>
      <c r="C45" s="363"/>
      <c r="D45" s="363"/>
      <c r="E45" s="363"/>
      <c r="F45" s="363"/>
      <c r="G45" s="363"/>
      <c r="H45" s="363"/>
      <c r="I45" s="363"/>
      <c r="J45" s="363"/>
      <c r="K45" s="363"/>
      <c r="L45" s="363"/>
      <c r="M45" s="363"/>
      <c r="N45" s="363"/>
      <c r="O45" s="363"/>
      <c r="P45" s="363"/>
      <c r="Q45" s="363"/>
      <c r="R45" s="363"/>
      <c r="S45" s="363"/>
      <c r="T45" s="432"/>
    </row>
    <row r="46" s="335"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5"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5" customFormat="1" ht="27.95" customHeight="1" spans="2:20">
      <c r="B48" s="373"/>
      <c r="C48" s="374"/>
      <c r="D48" s="374"/>
      <c r="E48" s="374"/>
      <c r="F48" s="374"/>
      <c r="G48" s="374"/>
      <c r="H48" s="374"/>
      <c r="I48" s="374"/>
      <c r="J48" s="374"/>
      <c r="K48" s="374"/>
      <c r="L48" s="374"/>
      <c r="M48" s="374"/>
      <c r="N48" s="415">
        <v>1.1</v>
      </c>
      <c r="O48" s="416" t="s">
        <v>214</v>
      </c>
      <c r="P48" s="417">
        <f>'2 过程管理表单'!H5/10000</f>
        <v>912.836266786809</v>
      </c>
      <c r="Q48" s="417">
        <f>INDEX('4主要费项费项月累成本使用情况'!C5:N5,MATCH($L$3&amp;"月",表3_3[[#Headers],[1月]:[12月]],0))/10000</f>
        <v>612.335476680716</v>
      </c>
      <c r="R48" s="417">
        <f>INDEX('4主要费项费项月累成本使用情况'!C3:N3,MATCH($L$3&amp;"月",表3_3[[#Headers],[1月]:[12月]],0))/10000</f>
        <v>618.313448333262</v>
      </c>
      <c r="S48" s="437">
        <f t="shared" ref="S48:S56" si="2">IFERROR(R48/P48,"无年度目标")</f>
        <v>0.677354166163588</v>
      </c>
      <c r="T48" s="438">
        <f t="shared" ref="T48:T56" si="3">IFERROR(R48/Q48,"无月度目标")</f>
        <v>1.00976257603912</v>
      </c>
    </row>
    <row r="49" s="335" customFormat="1" ht="27.95" customHeight="1" spans="2:20">
      <c r="B49" s="373"/>
      <c r="C49" s="374"/>
      <c r="D49" s="374"/>
      <c r="E49" s="374"/>
      <c r="F49" s="374"/>
      <c r="G49" s="374"/>
      <c r="H49" s="374"/>
      <c r="I49" s="374"/>
      <c r="J49" s="374"/>
      <c r="K49" s="374"/>
      <c r="L49" s="374"/>
      <c r="M49" s="374"/>
      <c r="N49" s="415">
        <v>1.2</v>
      </c>
      <c r="O49" s="416" t="s">
        <v>9</v>
      </c>
      <c r="P49" s="417">
        <f>'2 过程管理表单'!H519/10000</f>
        <v>41.8585769911505</v>
      </c>
      <c r="Q49" s="417">
        <f>INDEX('4主要费项费项月累成本使用情况'!C9:N9,MATCH($L$3&amp;"月",表3_3[[#Headers],[1月]:[12月]],0))/10000</f>
        <v>27.9057179941003</v>
      </c>
      <c r="R49" s="417">
        <f>INDEX('4主要费项费项月累成本使用情况'!C7:N7,MATCH($L$3&amp;"月",表3_3[[#Headers],[1月]:[12月]],0))/10000</f>
        <v>17.722646</v>
      </c>
      <c r="S49" s="437">
        <f t="shared" si="2"/>
        <v>0.423393418360754</v>
      </c>
      <c r="T49" s="438">
        <f t="shared" si="3"/>
        <v>0.635090127541131</v>
      </c>
    </row>
    <row r="50" s="335" customFormat="1" ht="27.95" customHeight="1" spans="2:20">
      <c r="B50" s="373"/>
      <c r="C50" s="374"/>
      <c r="D50" s="374"/>
      <c r="E50" s="374"/>
      <c r="F50" s="374"/>
      <c r="G50" s="374"/>
      <c r="H50" s="374"/>
      <c r="I50" s="374"/>
      <c r="J50" s="374"/>
      <c r="K50" s="374"/>
      <c r="L50" s="374"/>
      <c r="M50" s="374"/>
      <c r="N50" s="415">
        <v>1.3</v>
      </c>
      <c r="O50" s="415" t="s">
        <v>64</v>
      </c>
      <c r="P50" s="417">
        <f>'2 过程管理表单'!H547/10000</f>
        <v>38.528</v>
      </c>
      <c r="Q50" s="417">
        <f>INDEX('4主要费项费项月累成本使用情况'!C13:N13,MATCH($L$3&amp;"月",表3_3[[#Headers],[1月]:[12月]],0))/10000</f>
        <v>25.6853333333333</v>
      </c>
      <c r="R50" s="417">
        <f>INDEX('4主要费项费项月累成本使用情况'!C10:N10,MATCH($L$3&amp;"月",表3_3[[#Headers],[1月]:[12月]],0))/10000</f>
        <v>1.55499438055244</v>
      </c>
      <c r="S50" s="437">
        <f t="shared" si="2"/>
        <v>0.0403601116214815</v>
      </c>
      <c r="T50" s="438">
        <f t="shared" si="3"/>
        <v>0.0605401674322224</v>
      </c>
    </row>
    <row r="51" s="335" customFormat="1" ht="27.95" customHeight="1" spans="2:20">
      <c r="B51" s="373"/>
      <c r="C51" s="374"/>
      <c r="D51" s="374"/>
      <c r="E51" s="374"/>
      <c r="F51" s="374"/>
      <c r="G51" s="374"/>
      <c r="H51" s="374"/>
      <c r="I51" s="374"/>
      <c r="J51" s="374"/>
      <c r="K51" s="374"/>
      <c r="L51" s="374"/>
      <c r="M51" s="374"/>
      <c r="N51" s="415">
        <v>1.4</v>
      </c>
      <c r="O51" s="416" t="s">
        <v>215</v>
      </c>
      <c r="P51" s="417">
        <f>'2 过程管理表单'!H630/10000</f>
        <v>211.903234209553</v>
      </c>
      <c r="Q51" s="417">
        <f>INDEX('4主要费项费项月累成本使用情况'!C17:N17,MATCH($L$3&amp;"月",表3_3[[#Headers],[1月]:[12月]],0))/10000</f>
        <v>141.268822806368</v>
      </c>
      <c r="R51" s="417">
        <f>INDEX('4主要费项费项月累成本使用情况'!C15:N15,MATCH($L$3&amp;"月",表3_3[[#Headers],[1月]:[12月]],0))/10000</f>
        <v>399.368906</v>
      </c>
      <c r="S51" s="437">
        <f t="shared" si="2"/>
        <v>1.88467584031804</v>
      </c>
      <c r="T51" s="438">
        <f t="shared" si="3"/>
        <v>2.82701376047707</v>
      </c>
    </row>
    <row r="52" s="335" customFormat="1" ht="27.95" customHeight="1" spans="2:20">
      <c r="B52" s="373"/>
      <c r="C52" s="374"/>
      <c r="D52" s="374"/>
      <c r="E52" s="374"/>
      <c r="F52" s="374"/>
      <c r="G52" s="374"/>
      <c r="H52" s="374"/>
      <c r="I52" s="374"/>
      <c r="J52" s="374"/>
      <c r="K52" s="374"/>
      <c r="L52" s="374"/>
      <c r="M52" s="374"/>
      <c r="N52" s="418">
        <v>1.5</v>
      </c>
      <c r="O52" s="416" t="s">
        <v>216</v>
      </c>
      <c r="P52" s="417">
        <f>'2 过程管理表单'!H636/10000</f>
        <v>3.5932</v>
      </c>
      <c r="Q52" s="417">
        <f>INDEX('4主要费项费项月累成本使用情况'!C21:N21,MATCH($L$3&amp;"月",表3_3[[#Headers],[1月]:[12月]],0))/10000</f>
        <v>2.39546666666667</v>
      </c>
      <c r="R52" s="417">
        <f>INDEX('4主要费项费项月累成本使用情况'!C19:N19,MATCH($L$3&amp;"月",表3_3[[#Headers],[1月]:[12月]],0))/10000</f>
        <v>34.729193</v>
      </c>
      <c r="S52" s="437">
        <f t="shared" si="2"/>
        <v>9.66525464766782</v>
      </c>
      <c r="T52" s="438">
        <f t="shared" si="3"/>
        <v>14.4978819715017</v>
      </c>
    </row>
    <row r="53" s="335" customFormat="1" ht="27.95" customHeight="1" spans="2:20">
      <c r="B53" s="373"/>
      <c r="C53" s="374"/>
      <c r="D53" s="374"/>
      <c r="E53" s="374"/>
      <c r="F53" s="374"/>
      <c r="G53" s="374"/>
      <c r="H53" s="374"/>
      <c r="I53" s="374"/>
      <c r="J53" s="374"/>
      <c r="K53" s="374"/>
      <c r="L53" s="374"/>
      <c r="M53" s="374"/>
      <c r="N53" s="415">
        <v>1.6</v>
      </c>
      <c r="O53" s="416" t="s">
        <v>217</v>
      </c>
      <c r="P53" s="417">
        <f>'2 过程管理表单'!H649/10000</f>
        <v>26.7841613207547</v>
      </c>
      <c r="Q53" s="417">
        <f>INDEX('4主要费项费项月累成本使用情况'!C25:N25,MATCH($L$3&amp;"月",表3_3[[#Headers],[1月]:[12月]],0))/10000</f>
        <v>17.8561075471698</v>
      </c>
      <c r="R53" s="417">
        <f>INDEX('4主要费项费项月累成本使用情况'!C23:N23,MATCH($L$3&amp;"月",表3_3[[#Headers],[1月]:[12月]],0))/10000</f>
        <v>2.94007097260274</v>
      </c>
      <c r="S53" s="437">
        <f t="shared" si="2"/>
        <v>0.109769013761298</v>
      </c>
      <c r="T53" s="438">
        <f t="shared" si="3"/>
        <v>0.164653520641947</v>
      </c>
    </row>
    <row r="54" s="335" customFormat="1" ht="27.95" customHeight="1" spans="2:20">
      <c r="B54" s="373"/>
      <c r="C54" s="374"/>
      <c r="D54" s="374"/>
      <c r="E54" s="374"/>
      <c r="F54" s="374"/>
      <c r="G54" s="374"/>
      <c r="H54" s="374"/>
      <c r="I54" s="374"/>
      <c r="J54" s="374"/>
      <c r="K54" s="374"/>
      <c r="L54" s="374"/>
      <c r="M54" s="374"/>
      <c r="N54" s="419" t="s">
        <v>218</v>
      </c>
      <c r="O54" s="420" t="s">
        <v>219</v>
      </c>
      <c r="P54" s="417">
        <f>'2 过程管理表单'!H6/10000</f>
        <v>854.240353998549</v>
      </c>
      <c r="Q54" s="417">
        <f>INDEX('4主要费项费项月累成本使用情况'!C29:N29,MATCH($L$3&amp;"月",表3_3[[#Headers],[1月]:[12月]],0))/10000</f>
        <v>573.271534821876</v>
      </c>
      <c r="R54" s="417">
        <f>INDEX('4主要费项费项月累成本使用情况'!C27:N27,MATCH($L$3&amp;"月",表3_3[[#Headers],[1月]:[12月]],0))/10000</f>
        <v>553.691663657681</v>
      </c>
      <c r="S54" s="437">
        <f t="shared" si="2"/>
        <v>0.648168470461443</v>
      </c>
      <c r="T54" s="438">
        <f t="shared" si="3"/>
        <v>0.965845380461322</v>
      </c>
    </row>
    <row r="55" s="335" customFormat="1" ht="27.95" customHeight="1" spans="2:20">
      <c r="B55" s="373"/>
      <c r="C55" s="374"/>
      <c r="D55" s="374"/>
      <c r="E55" s="374"/>
      <c r="F55" s="374"/>
      <c r="G55" s="374"/>
      <c r="H55" s="374"/>
      <c r="I55" s="374"/>
      <c r="J55" s="374"/>
      <c r="K55" s="374"/>
      <c r="L55" s="374"/>
      <c r="M55" s="374"/>
      <c r="N55" s="419" t="s">
        <v>220</v>
      </c>
      <c r="O55" s="420" t="s">
        <v>221</v>
      </c>
      <c r="P55" s="417">
        <f>'2 过程管理表单'!H184/10000</f>
        <v>58.59591278826</v>
      </c>
      <c r="Q55" s="417">
        <f>INDEX('4主要费项费项月累成本使用情况'!C33:N33,MATCH($L$3&amp;"月",表3_3[[#Headers],[1月]:[12月]],0))/10000</f>
        <v>0</v>
      </c>
      <c r="R55" s="417">
        <f>INDEX('4主要费项费项月累成本使用情况'!C31:N31,MATCH($L$3&amp;"月",表3_3[[#Headers],[1月]:[12月]],0))/10000</f>
        <v>1.85883389589041</v>
      </c>
      <c r="S55" s="437">
        <f t="shared" si="2"/>
        <v>0.0317229275462851</v>
      </c>
      <c r="T55" s="438" t="str">
        <f t="shared" si="3"/>
        <v>无月度目标</v>
      </c>
    </row>
    <row r="56" s="335" customFormat="1" ht="27.95" customHeight="1" spans="2:20">
      <c r="B56" s="373"/>
      <c r="C56" s="374"/>
      <c r="D56" s="374"/>
      <c r="E56" s="374"/>
      <c r="F56" s="374"/>
      <c r="G56" s="374"/>
      <c r="H56" s="374"/>
      <c r="I56" s="374"/>
      <c r="J56" s="374"/>
      <c r="K56" s="374"/>
      <c r="L56" s="374"/>
      <c r="M56" s="374"/>
      <c r="N56" s="419" t="s">
        <v>222</v>
      </c>
      <c r="O56" s="420" t="s">
        <v>223</v>
      </c>
      <c r="P56" s="417">
        <f>'2 过程管理表单'!H439/10000</f>
        <v>0</v>
      </c>
      <c r="Q56" s="417">
        <f>INDEX('4主要费项费项月累成本使用情况'!C37:N37,MATCH($L$3&amp;"月",表3_3[[#Headers],[1月]:[12月]],0))/10000</f>
        <v>39.06394185884</v>
      </c>
      <c r="R56" s="417">
        <f>INDEX('4主要费项费项月累成本使用情况'!C35:N35,MATCH($L$3&amp;"月",表3_3[[#Headers],[1月]:[12月]],0))/10000</f>
        <v>63.498427952293</v>
      </c>
      <c r="S56" s="437" t="str">
        <f t="shared" si="2"/>
        <v>无年度目标</v>
      </c>
      <c r="T56" s="438">
        <f t="shared" si="3"/>
        <v>1.62549975580418</v>
      </c>
    </row>
    <row r="57" s="335"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5"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5" customFormat="1" ht="27.95" customHeight="1" spans="2:20">
      <c r="B59" s="373"/>
      <c r="C59" s="374"/>
      <c r="D59" s="374"/>
      <c r="E59" s="374"/>
      <c r="F59" s="374"/>
      <c r="G59" s="374"/>
      <c r="H59" s="374"/>
      <c r="I59" s="374"/>
      <c r="J59" s="374"/>
      <c r="K59" s="374"/>
      <c r="L59" s="374"/>
      <c r="M59" s="374"/>
      <c r="T59" s="439"/>
    </row>
    <row r="60" s="335" customFormat="1" ht="27.95" customHeight="1" spans="2:20">
      <c r="B60" s="373"/>
      <c r="C60" s="374"/>
      <c r="D60" s="374"/>
      <c r="E60" s="374"/>
      <c r="F60" s="374"/>
      <c r="G60" s="374"/>
      <c r="H60" s="374"/>
      <c r="I60" s="374"/>
      <c r="J60" s="374"/>
      <c r="K60" s="374"/>
      <c r="L60" s="374"/>
      <c r="M60" s="374"/>
      <c r="T60" s="439"/>
    </row>
    <row r="61" s="335" customFormat="1" ht="27.95" customHeight="1" spans="2:20">
      <c r="B61" s="373"/>
      <c r="C61" s="374"/>
      <c r="D61" s="374"/>
      <c r="E61" s="374"/>
      <c r="F61" s="374"/>
      <c r="G61" s="374"/>
      <c r="H61" s="374"/>
      <c r="I61" s="374"/>
      <c r="J61" s="374"/>
      <c r="K61" s="374"/>
      <c r="L61" s="374"/>
      <c r="M61" s="374"/>
      <c r="T61" s="439"/>
    </row>
    <row r="62" s="335" customFormat="1" ht="27.95" customHeight="1" spans="2:20">
      <c r="B62" s="373"/>
      <c r="C62" s="374"/>
      <c r="D62" s="374"/>
      <c r="E62" s="374"/>
      <c r="F62" s="374"/>
      <c r="G62" s="374"/>
      <c r="H62" s="374"/>
      <c r="I62" s="374"/>
      <c r="J62" s="374"/>
      <c r="K62" s="374"/>
      <c r="L62" s="374"/>
      <c r="M62" s="374"/>
      <c r="T62" s="439"/>
    </row>
    <row r="63" s="335" customFormat="1" ht="27.95" customHeight="1" spans="2:20">
      <c r="B63" s="373"/>
      <c r="C63" s="374"/>
      <c r="D63" s="374"/>
      <c r="E63" s="374"/>
      <c r="F63" s="374"/>
      <c r="G63" s="374"/>
      <c r="H63" s="374"/>
      <c r="I63" s="374"/>
      <c r="J63" s="374"/>
      <c r="K63" s="374"/>
      <c r="L63" s="374"/>
      <c r="M63" s="374"/>
      <c r="T63" s="439"/>
    </row>
    <row r="64" s="335" customFormat="1" ht="27.95" customHeight="1" spans="2:20">
      <c r="B64" s="373"/>
      <c r="C64" s="374"/>
      <c r="D64" s="374"/>
      <c r="E64" s="374"/>
      <c r="F64" s="374"/>
      <c r="G64" s="374"/>
      <c r="H64" s="374"/>
      <c r="I64" s="374"/>
      <c r="J64" s="374"/>
      <c r="K64" s="374"/>
      <c r="L64" s="374"/>
      <c r="M64" s="374"/>
      <c r="N64" s="366"/>
      <c r="O64" s="366"/>
      <c r="T64" s="439"/>
    </row>
    <row r="65" spans="2:20">
      <c r="B65" s="364"/>
      <c r="C65" s="365"/>
      <c r="D65" s="365"/>
      <c r="E65" s="365"/>
      <c r="F65" s="365"/>
      <c r="G65" s="365"/>
      <c r="H65" s="365"/>
      <c r="I65" s="365"/>
      <c r="J65" s="365"/>
      <c r="K65" s="365"/>
      <c r="L65" s="365"/>
      <c r="M65" s="365"/>
      <c r="T65" s="433"/>
    </row>
    <row r="66" ht="27.95" customHeight="1" spans="1:20">
      <c r="A66" s="334"/>
      <c r="B66" s="367"/>
      <c r="C66" s="334"/>
      <c r="D66" s="334"/>
      <c r="E66" s="334"/>
      <c r="F66" s="334"/>
      <c r="G66" s="334"/>
      <c r="H66" s="334"/>
      <c r="I66" s="334"/>
      <c r="J66" s="334"/>
      <c r="K66" s="334"/>
      <c r="L66" s="334"/>
      <c r="M66" s="334"/>
      <c r="T66" s="433"/>
    </row>
    <row r="67" spans="2:20">
      <c r="B67" s="364"/>
      <c r="C67" s="365"/>
      <c r="D67" s="365"/>
      <c r="E67" s="365"/>
      <c r="F67" s="365"/>
      <c r="G67" s="365"/>
      <c r="H67" s="365"/>
      <c r="I67" s="365"/>
      <c r="J67" s="365"/>
      <c r="K67" s="365"/>
      <c r="L67" s="365"/>
      <c r="M67" s="365"/>
      <c r="T67" s="433"/>
    </row>
    <row r="68" spans="2:20">
      <c r="B68" s="364"/>
      <c r="C68" s="365"/>
      <c r="D68" s="365"/>
      <c r="E68" s="365"/>
      <c r="F68" s="365"/>
      <c r="G68" s="365"/>
      <c r="H68" s="365"/>
      <c r="I68" s="365"/>
      <c r="J68" s="365"/>
      <c r="K68" s="365"/>
      <c r="L68" s="365"/>
      <c r="M68" s="365"/>
      <c r="T68" s="433"/>
    </row>
    <row r="69" spans="2:20">
      <c r="B69" s="364"/>
      <c r="C69" s="365"/>
      <c r="D69" s="365"/>
      <c r="E69" s="365"/>
      <c r="F69" s="365"/>
      <c r="G69" s="365"/>
      <c r="H69" s="365"/>
      <c r="I69" s="365"/>
      <c r="J69" s="365"/>
      <c r="K69" s="365"/>
      <c r="L69" s="365"/>
      <c r="M69" s="365"/>
      <c r="T69" s="433"/>
    </row>
    <row r="70" spans="2:20">
      <c r="B70" s="371"/>
      <c r="C70" s="372"/>
      <c r="D70" s="372"/>
      <c r="E70" s="372"/>
      <c r="F70" s="372"/>
      <c r="G70" s="372"/>
      <c r="H70" s="372"/>
      <c r="I70" s="372"/>
      <c r="J70" s="372"/>
      <c r="K70" s="372"/>
      <c r="L70" s="372"/>
      <c r="M70" s="372"/>
      <c r="N70" s="370"/>
      <c r="O70" s="370"/>
      <c r="P70" s="372"/>
      <c r="Q70" s="372"/>
      <c r="R70" s="372"/>
      <c r="S70" s="372"/>
      <c r="T70" s="436"/>
    </row>
    <row r="71" ht="27.95" customHeight="1" spans="2:20">
      <c r="B71" s="362" t="s">
        <v>225</v>
      </c>
      <c r="C71" s="363"/>
      <c r="D71" s="363"/>
      <c r="E71" s="363"/>
      <c r="F71" s="363"/>
      <c r="G71" s="363"/>
      <c r="H71" s="363"/>
      <c r="I71" s="363"/>
      <c r="J71" s="363"/>
      <c r="K71" s="363"/>
      <c r="L71" s="363"/>
      <c r="M71" s="363"/>
      <c r="N71" s="363"/>
      <c r="O71" s="363"/>
      <c r="P71" s="363"/>
      <c r="Q71" s="363"/>
      <c r="R71" s="363"/>
      <c r="S71" s="363"/>
      <c r="T71" s="432"/>
    </row>
    <row r="72" spans="2:20">
      <c r="B72" s="364"/>
      <c r="C72" s="365"/>
      <c r="D72" s="365"/>
      <c r="E72" s="365"/>
      <c r="F72" s="365"/>
      <c r="G72" s="365"/>
      <c r="H72" s="365"/>
      <c r="I72" s="365"/>
      <c r="J72" s="365"/>
      <c r="K72" s="365"/>
      <c r="L72" s="365"/>
      <c r="M72" s="365"/>
      <c r="T72" s="433"/>
    </row>
    <row r="73" spans="2:20">
      <c r="B73" s="364"/>
      <c r="C73" s="365"/>
      <c r="D73" s="365"/>
      <c r="E73" s="365"/>
      <c r="F73" s="365"/>
      <c r="G73" s="365"/>
      <c r="H73" s="365"/>
      <c r="I73" s="365"/>
      <c r="J73" s="365"/>
      <c r="K73" s="365"/>
      <c r="L73" s="365"/>
      <c r="M73" s="365"/>
      <c r="T73" s="433"/>
    </row>
    <row r="74" spans="2:20">
      <c r="B74" s="364"/>
      <c r="C74" s="365"/>
      <c r="D74" s="365"/>
      <c r="E74" s="365"/>
      <c r="F74" s="365"/>
      <c r="G74" s="365"/>
      <c r="H74" s="365"/>
      <c r="I74" s="365"/>
      <c r="J74" s="365"/>
      <c r="K74" s="365"/>
      <c r="L74" s="365"/>
      <c r="M74" s="365"/>
      <c r="T74" s="433"/>
    </row>
    <row r="75" spans="2:20">
      <c r="B75" s="364"/>
      <c r="C75" s="365"/>
      <c r="D75" s="365"/>
      <c r="E75" s="365"/>
      <c r="F75" s="365"/>
      <c r="G75" s="365"/>
      <c r="H75" s="365"/>
      <c r="I75" s="365"/>
      <c r="J75" s="365"/>
      <c r="K75" s="365"/>
      <c r="L75" s="365"/>
      <c r="M75" s="365"/>
      <c r="T75" s="433"/>
    </row>
    <row r="76" spans="2:20">
      <c r="B76" s="364"/>
      <c r="C76" s="365"/>
      <c r="D76" s="365"/>
      <c r="E76" s="365"/>
      <c r="F76" s="365"/>
      <c r="G76" s="365"/>
      <c r="H76" s="365"/>
      <c r="I76" s="365"/>
      <c r="J76" s="365"/>
      <c r="K76" s="365"/>
      <c r="L76" s="365"/>
      <c r="M76" s="365"/>
      <c r="T76" s="433"/>
    </row>
    <row r="77" spans="2:20">
      <c r="B77" s="364"/>
      <c r="C77" s="365"/>
      <c r="D77" s="365"/>
      <c r="E77" s="365"/>
      <c r="F77" s="365"/>
      <c r="G77" s="365"/>
      <c r="H77" s="365"/>
      <c r="I77" s="365"/>
      <c r="J77" s="365"/>
      <c r="K77" s="365"/>
      <c r="L77" s="365"/>
      <c r="M77" s="365"/>
      <c r="T77" s="433"/>
    </row>
    <row r="78" spans="2:20">
      <c r="B78" s="364"/>
      <c r="C78" s="365"/>
      <c r="D78" s="365"/>
      <c r="E78" s="365"/>
      <c r="F78" s="365"/>
      <c r="G78" s="365"/>
      <c r="H78" s="365"/>
      <c r="I78" s="365"/>
      <c r="J78" s="365"/>
      <c r="K78" s="365"/>
      <c r="L78" s="365"/>
      <c r="M78" s="365"/>
      <c r="T78" s="433"/>
    </row>
    <row r="79" spans="2:20">
      <c r="B79" s="364"/>
      <c r="C79" s="365"/>
      <c r="D79" s="365"/>
      <c r="E79" s="365"/>
      <c r="F79" s="365"/>
      <c r="G79" s="365"/>
      <c r="H79" s="365"/>
      <c r="I79" s="365"/>
      <c r="J79" s="365"/>
      <c r="K79" s="365"/>
      <c r="L79" s="365"/>
      <c r="M79" s="365"/>
      <c r="T79" s="433"/>
    </row>
    <row r="80" spans="2:20">
      <c r="B80" s="364"/>
      <c r="C80" s="365"/>
      <c r="D80" s="365"/>
      <c r="E80" s="365"/>
      <c r="F80" s="365"/>
      <c r="G80" s="365"/>
      <c r="H80" s="365"/>
      <c r="I80" s="365"/>
      <c r="J80" s="365"/>
      <c r="K80" s="365"/>
      <c r="L80" s="365"/>
      <c r="M80" s="365"/>
      <c r="T80" s="433"/>
    </row>
    <row r="81" spans="2:20">
      <c r="B81" s="364"/>
      <c r="C81" s="365"/>
      <c r="D81" s="365"/>
      <c r="E81" s="365"/>
      <c r="F81" s="365"/>
      <c r="G81" s="365"/>
      <c r="H81" s="365"/>
      <c r="I81" s="365"/>
      <c r="J81" s="365"/>
      <c r="K81" s="365"/>
      <c r="L81" s="365"/>
      <c r="M81" s="365"/>
      <c r="T81" s="433"/>
    </row>
    <row r="82" spans="2:20">
      <c r="B82" s="364"/>
      <c r="C82" s="365"/>
      <c r="D82" s="365"/>
      <c r="E82" s="365"/>
      <c r="F82" s="365"/>
      <c r="G82" s="365"/>
      <c r="H82" s="365"/>
      <c r="I82" s="365"/>
      <c r="J82" s="365"/>
      <c r="K82" s="365"/>
      <c r="L82" s="365"/>
      <c r="M82" s="365"/>
      <c r="T82" s="433"/>
    </row>
    <row r="83" spans="2:20">
      <c r="B83" s="364"/>
      <c r="C83" s="365"/>
      <c r="D83" s="365"/>
      <c r="E83" s="365"/>
      <c r="F83" s="365"/>
      <c r="G83" s="365"/>
      <c r="H83" s="365"/>
      <c r="I83" s="365"/>
      <c r="J83" s="365"/>
      <c r="K83" s="365"/>
      <c r="L83" s="365"/>
      <c r="M83" s="365"/>
      <c r="T83" s="433"/>
    </row>
    <row r="84" spans="2:20">
      <c r="B84" s="364"/>
      <c r="C84" s="365"/>
      <c r="D84" s="365"/>
      <c r="E84" s="365"/>
      <c r="F84" s="365"/>
      <c r="G84" s="365"/>
      <c r="H84" s="365"/>
      <c r="I84" s="365"/>
      <c r="J84" s="365"/>
      <c r="K84" s="365"/>
      <c r="L84" s="365"/>
      <c r="M84" s="365"/>
      <c r="T84" s="433"/>
    </row>
    <row r="85" spans="2:20">
      <c r="B85" s="364"/>
      <c r="C85" s="365"/>
      <c r="D85" s="365"/>
      <c r="E85" s="365"/>
      <c r="F85" s="365"/>
      <c r="G85" s="365"/>
      <c r="H85" s="365"/>
      <c r="I85" s="365"/>
      <c r="J85" s="365"/>
      <c r="K85" s="365"/>
      <c r="L85" s="365"/>
      <c r="M85" s="365"/>
      <c r="T85" s="433"/>
    </row>
    <row r="86" spans="2:20">
      <c r="B86" s="364"/>
      <c r="C86" s="365"/>
      <c r="D86" s="365"/>
      <c r="E86" s="365"/>
      <c r="F86" s="365"/>
      <c r="G86" s="365"/>
      <c r="H86" s="365"/>
      <c r="I86" s="365"/>
      <c r="J86" s="365"/>
      <c r="K86" s="365"/>
      <c r="L86" s="365"/>
      <c r="M86" s="365"/>
      <c r="T86" s="433"/>
    </row>
    <row r="87" spans="2:20">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55" zoomScaleNormal="55" topLeftCell="A6" workbookViewId="0">
      <selection activeCell="L10" sqref="L10:M10"/>
    </sheetView>
  </sheetViews>
  <sheetFormatPr defaultColWidth="9" defaultRowHeight="16.5"/>
  <cols>
    <col min="1" max="1" width="1.5" style="335" customWidth="1"/>
    <col min="2" max="2" width="11.8727272727273" style="331" customWidth="1"/>
    <col min="3" max="3" width="13.7545454545455" style="331" customWidth="1"/>
    <col min="4" max="4" width="12.6272727272727" style="331" customWidth="1"/>
    <col min="5" max="5" width="10.7545454545455" style="331" customWidth="1"/>
    <col min="6" max="13" width="12.6272727272727" style="331" customWidth="1"/>
    <col min="14" max="14" width="9.5" style="334" customWidth="1"/>
    <col min="15" max="15" width="17.6272727272727" style="334" customWidth="1"/>
    <col min="16" max="20" width="17.6272727272727" style="331" customWidth="1"/>
    <col min="21" max="21" width="1.5" style="331" customWidth="1"/>
    <col min="22" max="16384" width="9" style="331"/>
  </cols>
  <sheetData>
    <row r="1" s="330" customFormat="1" ht="8.1" customHeight="1" spans="1:33">
      <c r="A1" s="335"/>
      <c r="B1" s="336"/>
      <c r="C1" s="337"/>
      <c r="D1" s="337"/>
      <c r="E1" s="337"/>
      <c r="F1" s="337"/>
      <c r="G1" s="337"/>
      <c r="H1" s="337"/>
      <c r="I1" s="336"/>
      <c r="J1" s="337"/>
      <c r="K1" s="336"/>
      <c r="L1" s="337"/>
      <c r="M1" s="377"/>
      <c r="N1" s="366"/>
      <c r="O1" s="366"/>
      <c r="P1" s="335"/>
      <c r="Q1" s="335"/>
      <c r="R1" s="335"/>
      <c r="S1" s="335"/>
      <c r="T1" s="335"/>
      <c r="U1" s="335"/>
      <c r="V1" s="335"/>
      <c r="W1" s="335"/>
      <c r="X1" s="335"/>
      <c r="Y1" s="335"/>
      <c r="Z1" s="335"/>
      <c r="AA1" s="335"/>
      <c r="AB1" s="335"/>
      <c r="AC1" s="335"/>
      <c r="AD1" s="335"/>
      <c r="AE1" s="335"/>
      <c r="AF1" s="335"/>
      <c r="AG1" s="335"/>
    </row>
    <row r="2" s="331" customFormat="1" ht="51" customHeight="1" spans="1:20">
      <c r="A2" s="335"/>
      <c r="B2" s="338" t="s">
        <v>169</v>
      </c>
      <c r="C2" s="338"/>
      <c r="D2" s="339"/>
      <c r="E2" s="339"/>
      <c r="F2" s="339"/>
      <c r="G2" s="339"/>
      <c r="H2" s="339"/>
      <c r="I2" s="339"/>
      <c r="J2" s="339"/>
      <c r="K2" s="339"/>
      <c r="L2" s="339"/>
      <c r="M2" s="339"/>
      <c r="N2" s="339"/>
      <c r="O2" s="338"/>
      <c r="P2" s="338"/>
      <c r="Q2" s="338"/>
      <c r="R2" s="338"/>
      <c r="S2" s="338"/>
      <c r="T2" s="338"/>
    </row>
    <row r="3" s="332" customFormat="1" ht="47.1" customHeight="1" spans="1:29">
      <c r="A3" s="340"/>
      <c r="B3" s="341" t="s">
        <v>170</v>
      </c>
      <c r="C3" s="341"/>
      <c r="D3" s="342" t="str">
        <f>'1-1 项目基础信息'!D8</f>
        <v>深圳区域公司深圳金地中心物业管理服务中心</v>
      </c>
      <c r="E3" s="342"/>
      <c r="F3" s="342"/>
      <c r="G3" s="342"/>
      <c r="H3" s="342"/>
      <c r="I3" s="341" t="s">
        <v>171</v>
      </c>
      <c r="J3" s="342">
        <v>2025</v>
      </c>
      <c r="K3" s="378" t="s">
        <v>172</v>
      </c>
      <c r="L3" s="379">
        <v>5</v>
      </c>
      <c r="M3" s="380" t="s">
        <v>173</v>
      </c>
      <c r="N3" s="381"/>
      <c r="O3" s="378" t="s">
        <v>174</v>
      </c>
      <c r="P3" s="382"/>
      <c r="Q3" s="382"/>
      <c r="R3" s="382"/>
      <c r="S3" s="382"/>
      <c r="T3" s="422"/>
      <c r="AC3" s="440"/>
    </row>
    <row r="4" s="333" customFormat="1" ht="74.1" customHeight="1" spans="1:33">
      <c r="A4" s="343"/>
      <c r="B4" s="344" t="s">
        <v>175</v>
      </c>
      <c r="C4" s="344"/>
      <c r="D4" s="345">
        <f>'4-1主要费项费项月累成本使用情况 '!N38/10000</f>
        <v>512.862217385189</v>
      </c>
      <c r="E4" s="345"/>
      <c r="F4" s="344" t="s">
        <v>176</v>
      </c>
      <c r="G4" s="346"/>
      <c r="H4" s="347">
        <f>L3/12</f>
        <v>0.416666666666667</v>
      </c>
      <c r="I4" s="347"/>
      <c r="J4" s="383">
        <f t="shared" ref="J4:J9" si="0">H4</f>
        <v>0.416666666666667</v>
      </c>
      <c r="K4" s="384">
        <f t="shared" ref="K4:K9" si="1">1-J4</f>
        <v>0.583333333333333</v>
      </c>
      <c r="L4" s="385"/>
      <c r="M4" s="386"/>
      <c r="N4" s="387"/>
      <c r="O4" s="388" t="s">
        <v>177</v>
      </c>
      <c r="P4" s="389">
        <f>SUM(P6:P10)</f>
        <v>51</v>
      </c>
      <c r="Q4" s="423" t="s">
        <v>178</v>
      </c>
      <c r="R4" s="424">
        <f>SUM(Q6:Q10)</f>
        <v>0</v>
      </c>
      <c r="S4" s="423" t="s">
        <v>179</v>
      </c>
      <c r="T4" s="425">
        <f>SUM(R6:R10)</f>
        <v>24</v>
      </c>
      <c r="U4" s="426"/>
      <c r="V4" s="426"/>
      <c r="W4" s="426"/>
      <c r="X4" s="426"/>
      <c r="Y4" s="426"/>
      <c r="Z4" s="426"/>
      <c r="AA4" s="426"/>
      <c r="AB4" s="426"/>
      <c r="AC4" s="426"/>
      <c r="AD4" s="426"/>
      <c r="AE4" s="426"/>
      <c r="AF4" s="426"/>
      <c r="AG4" s="426"/>
    </row>
    <row r="5" s="333" customFormat="1" ht="74.1" customHeight="1" spans="1:33">
      <c r="A5" s="343"/>
      <c r="B5" s="344" t="s">
        <v>180</v>
      </c>
      <c r="C5" s="344"/>
      <c r="D5" s="345">
        <f>INDEX('4-1主要费项费项月累成本使用情况 '!C38:N38,MATCH($L$3&amp;"月",表3_3[[#Headers],[1月]:[12月]],0))/10000</f>
        <v>213.692590577162</v>
      </c>
      <c r="E5" s="345"/>
      <c r="F5" s="344" t="s">
        <v>181</v>
      </c>
      <c r="G5" s="346"/>
      <c r="H5" s="347">
        <f>D6/D4</f>
        <v>0.621251948698967</v>
      </c>
      <c r="I5" s="347"/>
      <c r="J5" s="390">
        <f t="shared" si="0"/>
        <v>0.621251948698967</v>
      </c>
      <c r="K5" s="391">
        <f t="shared" si="1"/>
        <v>0.378748051301033</v>
      </c>
      <c r="L5" s="385"/>
      <c r="M5" s="386"/>
      <c r="N5" s="387"/>
      <c r="O5" s="392"/>
      <c r="P5" s="393" t="s">
        <v>182</v>
      </c>
      <c r="Q5" s="393" t="s">
        <v>183</v>
      </c>
      <c r="R5" s="393" t="s">
        <v>184</v>
      </c>
      <c r="S5" s="427"/>
      <c r="T5" s="401"/>
      <c r="U5" s="426"/>
      <c r="Y5" s="426"/>
      <c r="Z5" s="426"/>
      <c r="AA5" s="426"/>
      <c r="AB5" s="426"/>
      <c r="AC5" s="426"/>
      <c r="AD5" s="426"/>
      <c r="AE5" s="426"/>
      <c r="AF5" s="426"/>
      <c r="AG5" s="426"/>
    </row>
    <row r="6" s="333" customFormat="1" ht="74.1" customHeight="1" spans="1:33">
      <c r="A6" s="343"/>
      <c r="B6" s="344" t="s">
        <v>185</v>
      </c>
      <c r="C6" s="344"/>
      <c r="D6" s="348">
        <f>INDEX('4-1主要费项费项月累成本使用情况 '!C39:N39,MATCH($L$3&amp;"月",表3_3[[#Headers],[1月]:[12月]],0))/10000</f>
        <v>318.616651964622</v>
      </c>
      <c r="E6" s="348"/>
      <c r="F6" s="344" t="s">
        <v>186</v>
      </c>
      <c r="G6" s="346"/>
      <c r="H6" s="347">
        <f>D6/D5</f>
        <v>1.49100467687752</v>
      </c>
      <c r="I6" s="347"/>
      <c r="J6" s="394">
        <f t="shared" si="0"/>
        <v>1.49100467687752</v>
      </c>
      <c r="K6" s="395">
        <f t="shared" si="1"/>
        <v>-0.491004676877521</v>
      </c>
      <c r="L6" s="396"/>
      <c r="M6" s="397"/>
      <c r="N6" s="387"/>
      <c r="O6" s="367" t="s">
        <v>187</v>
      </c>
      <c r="P6" s="398">
        <f>'1-2 人员岗位信息'!D7</f>
        <v>15</v>
      </c>
      <c r="Q6" s="398">
        <f>'1-2 人员岗位信息'!D8</f>
        <v>0</v>
      </c>
      <c r="R6" s="398">
        <f>'1-2 人员岗位信息'!D9</f>
        <v>0</v>
      </c>
      <c r="S6" s="398"/>
      <c r="T6" s="386"/>
      <c r="U6" s="426"/>
      <c r="Y6" s="426"/>
      <c r="Z6" s="426"/>
      <c r="AA6" s="426"/>
      <c r="AB6" s="426"/>
      <c r="AC6" s="426"/>
      <c r="AD6" s="426"/>
      <c r="AE6" s="426"/>
      <c r="AF6" s="426"/>
      <c r="AG6" s="426"/>
    </row>
    <row r="7" s="333" customFormat="1" ht="74.1" customHeight="1" spans="1:33">
      <c r="A7" s="343"/>
      <c r="B7" s="344" t="s">
        <v>188</v>
      </c>
      <c r="C7" s="349"/>
      <c r="D7" s="350">
        <f>INDEX('4-1主要费项费项月累成本使用情况 '!C48:N48,MATCH($L$3&amp;"月",表3_3[[#Headers],[1月]:[12月]],0))</f>
        <v>1</v>
      </c>
      <c r="E7" s="351" t="s">
        <v>189</v>
      </c>
      <c r="F7" s="352" t="s">
        <v>190</v>
      </c>
      <c r="G7" s="344"/>
      <c r="H7" s="353">
        <f>IFERROR(INDEX(自有人员计算表!C35:N35,MATCH($L$3&amp;"月",自有人员计算表!C1:N1,0))/自有人员计算表!N37,"无目标值")</f>
        <v>0.408668948076471</v>
      </c>
      <c r="I7" s="399"/>
      <c r="J7" s="383">
        <f t="shared" si="0"/>
        <v>0.408668948076471</v>
      </c>
      <c r="K7" s="384">
        <f t="shared" si="1"/>
        <v>0.591331051923529</v>
      </c>
      <c r="L7" s="400"/>
      <c r="M7" s="401"/>
      <c r="N7" s="387"/>
      <c r="O7" s="367" t="s">
        <v>191</v>
      </c>
      <c r="P7" s="398">
        <f>'1-2 人员岗位信息'!D71</f>
        <v>0</v>
      </c>
      <c r="Q7" s="398">
        <f>'1-2 人员岗位信息'!D72</f>
        <v>0</v>
      </c>
      <c r="R7" s="398">
        <f>'1-2 人员岗位信息'!D73</f>
        <v>24</v>
      </c>
      <c r="S7" s="398"/>
      <c r="T7" s="428"/>
      <c r="U7" s="426"/>
      <c r="Y7" s="426"/>
      <c r="Z7" s="426"/>
      <c r="AA7" s="426"/>
      <c r="AB7" s="426"/>
      <c r="AC7" s="426"/>
      <c r="AD7" s="426"/>
      <c r="AE7" s="426"/>
      <c r="AF7" s="426"/>
      <c r="AG7" s="426"/>
    </row>
    <row r="8" s="333" customFormat="1" ht="74.1" customHeight="1" spans="1:33">
      <c r="A8" s="343"/>
      <c r="B8" s="344" t="s">
        <v>192</v>
      </c>
      <c r="C8" s="349"/>
      <c r="D8" s="350">
        <f>INDEX(三级费项月累表格!C195:N195,MATCH($L$3&amp;"月",表3_3[[#Headers],[1月]:[12月]],0))</f>
        <v>63</v>
      </c>
      <c r="E8" s="354" t="s">
        <v>193</v>
      </c>
      <c r="F8" s="352" t="s">
        <v>194</v>
      </c>
      <c r="G8" s="344"/>
      <c r="H8" s="355"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11</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3" customFormat="1" ht="74.1" customHeight="1" spans="1:33">
      <c r="A9" s="343"/>
      <c r="B9" s="344" t="s">
        <v>196</v>
      </c>
      <c r="C9" s="349"/>
      <c r="D9" s="350">
        <f>INDEX('4-1主要费项费项月累成本使用情况 '!C52:N52,MATCH($L$3&amp;"月",表3_3[[#Headers],[1月]:[12月]],0))</f>
        <v>29</v>
      </c>
      <c r="E9" s="356" t="s">
        <v>197</v>
      </c>
      <c r="F9" s="352" t="s">
        <v>198</v>
      </c>
      <c r="G9" s="346"/>
      <c r="H9" s="357">
        <f>IFERROR(INDEX(劳务外包表!C47:N47,MATCH($L$3&amp;"月",劳务外包表!C1:N1,0))/劳务外包表!N49,"无目标值")</f>
        <v>0.361592359057824</v>
      </c>
      <c r="I9" s="404"/>
      <c r="J9" s="394">
        <f t="shared" si="0"/>
        <v>0.361592359057824</v>
      </c>
      <c r="K9" s="395">
        <f t="shared" si="1"/>
        <v>0.638407640942176</v>
      </c>
      <c r="L9" s="396"/>
      <c r="M9" s="397"/>
      <c r="N9" s="387"/>
      <c r="O9" s="367" t="s">
        <v>199</v>
      </c>
      <c r="P9" s="405">
        <f>'1-2 人员岗位信息'!D155</f>
        <v>12</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3" customFormat="1" ht="74.1" customHeight="1" spans="1:33">
      <c r="A10" s="343"/>
      <c r="B10" s="344" t="s">
        <v>200</v>
      </c>
      <c r="C10" s="344"/>
      <c r="D10" s="358" cm="1">
        <f t="array" ref="D10">SUMPRODUCT((TEXT('2-2 引出数据_合同数据仓库'!$E:$E,"yyyymm")&lt;=TEXT(DATE(2025,$L$3+1,0),"yyyymm"))*(('2-2 引出数据_合同数据仓库'!$C:$C="审核通过")))</f>
        <v>47</v>
      </c>
      <c r="E10" s="358"/>
      <c r="F10" s="344" t="s">
        <v>201</v>
      </c>
      <c r="G10" s="344"/>
      <c r="H10" s="359" cm="1">
        <f t="array" ref="H10">SUMPRODUCT(--(LEFT('2-1 采购订单物料明细表报表导出'!$K:$K,7)&lt;&gt;"")*--(LEFT('2-1 采购订单物料明细表报表导出'!$K:$K,7)&lt;=TEXT(DATE(2025,$L$3,1),"yyyy-mm")))</f>
        <v>105</v>
      </c>
      <c r="I10" s="406"/>
      <c r="J10" s="344" t="s">
        <v>202</v>
      </c>
      <c r="K10" s="344"/>
      <c r="L10" s="359" cm="1">
        <f t="array" ref="L10">SUMPRODUCT((TEXT('2-3 引出列表'!$N:$N,"yyyymm")&lt;=TEXT(DATE(2025,$L$3+1,0),"yyyymm"))*(('2-3 引出列表'!$L:$L="已审核")+('2-3 引出列表'!$L:$L="已付款")))</f>
        <v>196</v>
      </c>
      <c r="M10" s="406"/>
      <c r="N10" s="407"/>
      <c r="O10" s="369" t="s">
        <v>203</v>
      </c>
      <c r="P10" s="408">
        <f>'1-2 人员岗位信息'!D35</f>
        <v>13</v>
      </c>
      <c r="Q10" s="429">
        <f>'1-2 人员岗位信息'!D36</f>
        <v>0</v>
      </c>
      <c r="R10" s="429">
        <f>'1-2 人员岗位信息'!D37</f>
        <v>0</v>
      </c>
      <c r="S10" s="429"/>
      <c r="T10" s="430"/>
      <c r="U10" s="426"/>
      <c r="V10" s="426"/>
      <c r="W10" s="426"/>
      <c r="X10" s="426"/>
      <c r="Y10" s="426"/>
      <c r="Z10" s="426"/>
      <c r="AA10" s="426"/>
      <c r="AB10" s="426"/>
      <c r="AC10" s="426"/>
      <c r="AD10" s="426"/>
      <c r="AE10" s="426"/>
      <c r="AF10" s="426"/>
      <c r="AG10" s="426"/>
    </row>
    <row r="11" s="331" customFormat="1" ht="9" customHeight="1" spans="1:20">
      <c r="A11" s="335"/>
      <c r="B11" s="360"/>
      <c r="C11" s="361"/>
      <c r="D11" s="361"/>
      <c r="E11" s="361"/>
      <c r="F11" s="361"/>
      <c r="G11" s="361"/>
      <c r="H11" s="361"/>
      <c r="I11" s="409"/>
      <c r="J11" s="361"/>
      <c r="K11" s="409"/>
      <c r="L11" s="361"/>
      <c r="M11" s="410"/>
      <c r="N11" s="411"/>
      <c r="O11" s="411"/>
      <c r="P11" s="412"/>
      <c r="Q11" s="412"/>
      <c r="R11" s="412"/>
      <c r="S11" s="412"/>
      <c r="T11" s="431"/>
    </row>
    <row r="12" s="331" customFormat="1" ht="27.95" customHeight="1" spans="1:20">
      <c r="A12" s="335"/>
      <c r="B12" s="362" t="s">
        <v>204</v>
      </c>
      <c r="C12" s="363"/>
      <c r="D12" s="363"/>
      <c r="E12" s="363"/>
      <c r="F12" s="363"/>
      <c r="G12" s="363"/>
      <c r="H12" s="363"/>
      <c r="I12" s="363"/>
      <c r="J12" s="363"/>
      <c r="K12" s="363"/>
      <c r="L12" s="363"/>
      <c r="M12" s="363"/>
      <c r="N12" s="363"/>
      <c r="O12" s="363"/>
      <c r="P12" s="363"/>
      <c r="Q12" s="363"/>
      <c r="R12" s="363"/>
      <c r="S12" s="363"/>
      <c r="T12" s="432"/>
    </row>
    <row r="13" s="331" customFormat="1" ht="17.1" customHeight="1" spans="1:20">
      <c r="A13" s="335"/>
      <c r="B13" s="364"/>
      <c r="C13" s="365"/>
      <c r="D13" s="365"/>
      <c r="E13" s="365"/>
      <c r="F13" s="365"/>
      <c r="G13" s="365"/>
      <c r="H13" s="365"/>
      <c r="I13" s="365"/>
      <c r="J13" s="365"/>
      <c r="K13" s="365"/>
      <c r="L13" s="365"/>
      <c r="M13" s="365"/>
      <c r="N13" s="334"/>
      <c r="O13" s="334"/>
      <c r="T13" s="433"/>
    </row>
    <row r="14" s="334" customFormat="1" ht="29.1" customHeight="1" spans="1:20">
      <c r="A14" s="366"/>
      <c r="B14" s="367"/>
      <c r="C14" s="368"/>
      <c r="D14" s="368"/>
      <c r="E14" s="368"/>
      <c r="F14" s="368"/>
      <c r="G14" s="368"/>
      <c r="H14" s="368"/>
      <c r="I14" s="368"/>
      <c r="J14" s="368"/>
      <c r="K14" s="368"/>
      <c r="L14" s="368"/>
      <c r="M14" s="368"/>
      <c r="T14" s="434"/>
    </row>
    <row r="15" s="334" customFormat="1" ht="29.1" customHeight="1" spans="1:20">
      <c r="A15" s="366"/>
      <c r="B15" s="367"/>
      <c r="C15" s="368"/>
      <c r="D15" s="368"/>
      <c r="E15" s="368"/>
      <c r="F15" s="368"/>
      <c r="G15" s="368"/>
      <c r="H15" s="368"/>
      <c r="I15" s="368"/>
      <c r="J15" s="368"/>
      <c r="K15" s="368"/>
      <c r="L15" s="368"/>
      <c r="M15" s="368"/>
      <c r="T15" s="434"/>
    </row>
    <row r="16" s="334" customFormat="1" ht="29.1" customHeight="1" spans="1:20">
      <c r="A16" s="366"/>
      <c r="B16" s="367"/>
      <c r="C16" s="368"/>
      <c r="D16" s="368"/>
      <c r="E16" s="368"/>
      <c r="F16" s="368"/>
      <c r="G16" s="368"/>
      <c r="H16" s="368"/>
      <c r="I16" s="368"/>
      <c r="J16" s="368"/>
      <c r="K16" s="368"/>
      <c r="L16" s="368"/>
      <c r="M16" s="368"/>
      <c r="T16" s="434"/>
    </row>
    <row r="17" s="334" customFormat="1" ht="29.1" customHeight="1" spans="1:20">
      <c r="A17" s="366"/>
      <c r="B17" s="367"/>
      <c r="C17" s="368"/>
      <c r="D17" s="368"/>
      <c r="E17" s="368"/>
      <c r="F17" s="368"/>
      <c r="G17" s="368"/>
      <c r="H17" s="368"/>
      <c r="I17" s="368"/>
      <c r="J17" s="368"/>
      <c r="K17" s="368"/>
      <c r="L17" s="368"/>
      <c r="M17" s="368"/>
      <c r="T17" s="434"/>
    </row>
    <row r="18" s="334" customFormat="1" ht="29.1" customHeight="1" spans="1:20">
      <c r="A18" s="366"/>
      <c r="B18" s="367"/>
      <c r="C18" s="368"/>
      <c r="D18" s="368"/>
      <c r="E18" s="368"/>
      <c r="F18" s="368"/>
      <c r="G18" s="368"/>
      <c r="H18" s="368"/>
      <c r="I18" s="368"/>
      <c r="J18" s="368"/>
      <c r="K18" s="368"/>
      <c r="L18" s="368"/>
      <c r="M18" s="368"/>
      <c r="T18" s="434"/>
    </row>
    <row r="19" s="334" customFormat="1" ht="29.1" customHeight="1" spans="1:20">
      <c r="A19" s="366"/>
      <c r="B19" s="367"/>
      <c r="C19" s="368"/>
      <c r="D19" s="368"/>
      <c r="E19" s="368"/>
      <c r="F19" s="368"/>
      <c r="G19" s="368"/>
      <c r="H19" s="368"/>
      <c r="I19" s="368"/>
      <c r="J19" s="368"/>
      <c r="K19" s="368"/>
      <c r="L19" s="368"/>
      <c r="M19" s="368"/>
      <c r="T19" s="434"/>
    </row>
    <row r="20" s="334" customFormat="1" ht="29.1" customHeight="1" spans="1:20">
      <c r="A20" s="366"/>
      <c r="B20" s="367"/>
      <c r="C20" s="368"/>
      <c r="D20" s="368"/>
      <c r="E20" s="368"/>
      <c r="F20" s="368"/>
      <c r="G20" s="368"/>
      <c r="H20" s="368"/>
      <c r="I20" s="368"/>
      <c r="J20" s="368"/>
      <c r="K20" s="368"/>
      <c r="L20" s="368"/>
      <c r="M20" s="368"/>
      <c r="T20" s="434"/>
    </row>
    <row r="21" s="334" customFormat="1" ht="29.1" customHeight="1" spans="1:20">
      <c r="A21" s="366"/>
      <c r="B21" s="367"/>
      <c r="C21" s="368"/>
      <c r="D21" s="368"/>
      <c r="E21" s="368"/>
      <c r="F21" s="368"/>
      <c r="G21" s="368"/>
      <c r="H21" s="368"/>
      <c r="I21" s="368"/>
      <c r="J21" s="368"/>
      <c r="K21" s="368"/>
      <c r="L21" s="368"/>
      <c r="M21" s="368"/>
      <c r="T21" s="434"/>
    </row>
    <row r="22" s="334" customFormat="1" ht="29.1" customHeight="1" spans="1:20">
      <c r="A22" s="366"/>
      <c r="B22" s="367"/>
      <c r="C22" s="368"/>
      <c r="D22" s="368"/>
      <c r="E22" s="368"/>
      <c r="F22" s="368"/>
      <c r="G22" s="368"/>
      <c r="H22" s="368"/>
      <c r="I22" s="368"/>
      <c r="J22" s="368"/>
      <c r="K22" s="368"/>
      <c r="L22" s="368"/>
      <c r="M22" s="368"/>
      <c r="T22" s="434"/>
    </row>
    <row r="23" s="334" customFormat="1" ht="29.1" customHeight="1" spans="1:20">
      <c r="A23" s="366"/>
      <c r="B23" s="367"/>
      <c r="C23" s="368"/>
      <c r="D23" s="368"/>
      <c r="E23" s="368"/>
      <c r="F23" s="368"/>
      <c r="G23" s="368"/>
      <c r="H23" s="368"/>
      <c r="I23" s="368"/>
      <c r="J23" s="368"/>
      <c r="K23" s="368"/>
      <c r="L23" s="368"/>
      <c r="M23" s="368"/>
      <c r="T23" s="434"/>
    </row>
    <row r="24" s="334"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4"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4" customFormat="1" ht="17.1" customHeight="1" spans="1:30">
      <c r="A26" s="335"/>
      <c r="B26" s="364"/>
      <c r="C26" s="365"/>
      <c r="D26" s="365"/>
      <c r="E26" s="365"/>
      <c r="F26" s="365"/>
      <c r="G26" s="365"/>
      <c r="H26" s="365"/>
      <c r="I26" s="365"/>
      <c r="J26" s="365"/>
      <c r="K26" s="365"/>
      <c r="L26" s="365"/>
      <c r="M26" s="365"/>
      <c r="T26" s="434"/>
      <c r="X26" s="331"/>
      <c r="Y26" s="331"/>
      <c r="Z26" s="331"/>
      <c r="AA26" s="331"/>
      <c r="AB26" s="331"/>
      <c r="AC26" s="331"/>
      <c r="AD26" s="331"/>
    </row>
    <row r="27" s="334" customFormat="1" ht="20.1" customHeight="1" spans="1:20">
      <c r="A27" s="366"/>
      <c r="B27" s="367"/>
      <c r="C27" s="368"/>
      <c r="D27" s="368"/>
      <c r="E27" s="368"/>
      <c r="F27" s="368"/>
      <c r="G27" s="368"/>
      <c r="H27" s="368"/>
      <c r="I27" s="368"/>
      <c r="J27" s="368"/>
      <c r="K27" s="368"/>
      <c r="L27" s="368"/>
      <c r="M27" s="368"/>
      <c r="T27" s="434"/>
    </row>
    <row r="28" s="334" customFormat="1" ht="20.1" customHeight="1" spans="1:20">
      <c r="A28" s="366"/>
      <c r="B28" s="367"/>
      <c r="C28" s="368"/>
      <c r="D28" s="368"/>
      <c r="E28" s="368"/>
      <c r="F28" s="368"/>
      <c r="G28" s="368"/>
      <c r="H28" s="368"/>
      <c r="I28" s="368"/>
      <c r="J28" s="368"/>
      <c r="K28" s="368"/>
      <c r="L28" s="368"/>
      <c r="M28" s="368"/>
      <c r="T28" s="434"/>
    </row>
    <row r="29" s="334" customFormat="1" ht="20.1" customHeight="1" spans="1:20">
      <c r="A29" s="366"/>
      <c r="B29" s="367"/>
      <c r="C29" s="368"/>
      <c r="D29" s="368"/>
      <c r="E29" s="368"/>
      <c r="F29" s="368"/>
      <c r="G29" s="368"/>
      <c r="H29" s="368"/>
      <c r="I29" s="368"/>
      <c r="J29" s="368"/>
      <c r="K29" s="368"/>
      <c r="L29" s="368"/>
      <c r="M29" s="368"/>
      <c r="T29" s="434"/>
    </row>
    <row r="30" s="334" customFormat="1" ht="20.1" customHeight="1" spans="1:20">
      <c r="A30" s="366"/>
      <c r="B30" s="367"/>
      <c r="C30" s="368"/>
      <c r="D30" s="368"/>
      <c r="E30" s="368"/>
      <c r="F30" s="368"/>
      <c r="G30" s="368"/>
      <c r="H30" s="368"/>
      <c r="I30" s="368"/>
      <c r="J30" s="368"/>
      <c r="K30" s="368"/>
      <c r="L30" s="368"/>
      <c r="M30" s="368"/>
      <c r="T30" s="434"/>
    </row>
    <row r="31" s="334" customFormat="1" ht="20.1" customHeight="1" spans="1:20">
      <c r="A31" s="366"/>
      <c r="B31" s="367"/>
      <c r="C31" s="368"/>
      <c r="D31" s="368"/>
      <c r="E31" s="368"/>
      <c r="F31" s="368"/>
      <c r="G31" s="368"/>
      <c r="H31" s="368"/>
      <c r="I31" s="368"/>
      <c r="J31" s="368"/>
      <c r="K31" s="368"/>
      <c r="L31" s="368"/>
      <c r="M31" s="368"/>
      <c r="T31" s="434"/>
    </row>
    <row r="32" s="334" customFormat="1" ht="20.1" customHeight="1" spans="1:20">
      <c r="A32" s="366"/>
      <c r="B32" s="367"/>
      <c r="C32" s="368"/>
      <c r="D32" s="368"/>
      <c r="E32" s="368"/>
      <c r="F32" s="368"/>
      <c r="G32" s="368"/>
      <c r="H32" s="368"/>
      <c r="I32" s="368"/>
      <c r="J32" s="368"/>
      <c r="K32" s="368"/>
      <c r="L32" s="368"/>
      <c r="M32" s="368"/>
      <c r="T32" s="434"/>
    </row>
    <row r="33" s="334" customFormat="1" ht="20.1" customHeight="1" spans="1:20">
      <c r="A33" s="366"/>
      <c r="B33" s="367"/>
      <c r="C33" s="368"/>
      <c r="D33" s="368"/>
      <c r="E33" s="368"/>
      <c r="F33" s="368"/>
      <c r="G33" s="368"/>
      <c r="H33" s="368"/>
      <c r="I33" s="368"/>
      <c r="J33" s="368"/>
      <c r="K33" s="368"/>
      <c r="L33" s="368"/>
      <c r="M33" s="368"/>
      <c r="T33" s="434"/>
    </row>
    <row r="34" s="334" customFormat="1" ht="20.1" customHeight="1" spans="1:20">
      <c r="A34" s="366"/>
      <c r="B34" s="367"/>
      <c r="C34" s="368"/>
      <c r="D34" s="368"/>
      <c r="E34" s="368"/>
      <c r="F34" s="368"/>
      <c r="G34" s="368"/>
      <c r="H34" s="368"/>
      <c r="I34" s="368"/>
      <c r="J34" s="368"/>
      <c r="K34" s="368"/>
      <c r="L34" s="368"/>
      <c r="M34" s="368"/>
      <c r="T34" s="434"/>
    </row>
    <row r="35" s="334" customFormat="1" ht="20.1" customHeight="1" spans="1:20">
      <c r="A35" s="366"/>
      <c r="B35" s="367"/>
      <c r="C35" s="368"/>
      <c r="D35" s="368"/>
      <c r="E35" s="368"/>
      <c r="F35" s="368"/>
      <c r="G35" s="368"/>
      <c r="H35" s="368"/>
      <c r="I35" s="368"/>
      <c r="J35" s="368"/>
      <c r="K35" s="368"/>
      <c r="L35" s="368"/>
      <c r="M35" s="368"/>
      <c r="T35" s="434"/>
    </row>
    <row r="36" s="331" customFormat="1" ht="20.1" customHeight="1" spans="1:20">
      <c r="A36" s="335"/>
      <c r="B36" s="364"/>
      <c r="C36" s="365"/>
      <c r="D36" s="365"/>
      <c r="E36" s="365"/>
      <c r="F36" s="365"/>
      <c r="G36" s="365"/>
      <c r="H36" s="365"/>
      <c r="I36" s="365"/>
      <c r="J36" s="365"/>
      <c r="K36" s="365"/>
      <c r="L36" s="365"/>
      <c r="M36" s="365"/>
      <c r="N36" s="334"/>
      <c r="O36" s="334"/>
      <c r="T36" s="433"/>
    </row>
    <row r="37" s="331" customFormat="1" ht="20.1" customHeight="1" spans="1:20">
      <c r="A37" s="335"/>
      <c r="B37" s="364"/>
      <c r="C37" s="365"/>
      <c r="D37" s="365"/>
      <c r="E37" s="365"/>
      <c r="F37" s="365"/>
      <c r="G37" s="365"/>
      <c r="H37" s="365"/>
      <c r="I37" s="365"/>
      <c r="J37" s="365"/>
      <c r="K37" s="365"/>
      <c r="L37" s="365"/>
      <c r="M37" s="365"/>
      <c r="N37" s="334"/>
      <c r="O37" s="334"/>
      <c r="T37" s="433"/>
    </row>
    <row r="38" s="331" customFormat="1" ht="20.1" customHeight="1" spans="1:20">
      <c r="A38" s="335"/>
      <c r="B38" s="364"/>
      <c r="C38" s="365"/>
      <c r="D38" s="365"/>
      <c r="E38" s="365"/>
      <c r="F38" s="365"/>
      <c r="G38" s="365"/>
      <c r="H38" s="365"/>
      <c r="I38" s="365"/>
      <c r="J38" s="365"/>
      <c r="K38" s="365"/>
      <c r="L38" s="365"/>
      <c r="M38" s="365"/>
      <c r="N38" s="334"/>
      <c r="O38" s="334"/>
      <c r="T38" s="433"/>
    </row>
    <row r="39" s="331" customFormat="1" ht="20.1" customHeight="1" spans="1:20">
      <c r="A39" s="335"/>
      <c r="B39" s="364"/>
      <c r="C39" s="365"/>
      <c r="D39" s="365"/>
      <c r="E39" s="365"/>
      <c r="F39" s="365"/>
      <c r="G39" s="365"/>
      <c r="H39" s="365"/>
      <c r="I39" s="365"/>
      <c r="J39" s="365"/>
      <c r="K39" s="365"/>
      <c r="L39" s="365"/>
      <c r="M39" s="365"/>
      <c r="N39" s="334"/>
      <c r="O39" s="334"/>
      <c r="T39" s="433"/>
    </row>
    <row r="40" s="331" customFormat="1" ht="20.1" customHeight="1" spans="1:20">
      <c r="A40" s="335"/>
      <c r="B40" s="364"/>
      <c r="C40" s="365"/>
      <c r="D40" s="365"/>
      <c r="E40" s="365"/>
      <c r="F40" s="365"/>
      <c r="G40" s="365"/>
      <c r="H40" s="365"/>
      <c r="I40" s="365"/>
      <c r="J40" s="365"/>
      <c r="K40" s="365"/>
      <c r="L40" s="365"/>
      <c r="M40" s="365"/>
      <c r="N40" s="334"/>
      <c r="O40" s="334"/>
      <c r="T40" s="433"/>
    </row>
    <row r="41" s="331" customFormat="1" ht="20.1" customHeight="1" spans="1:20">
      <c r="A41" s="335"/>
      <c r="B41" s="364"/>
      <c r="C41" s="365"/>
      <c r="D41" s="365"/>
      <c r="E41" s="365"/>
      <c r="F41" s="365"/>
      <c r="G41" s="365"/>
      <c r="H41" s="365"/>
      <c r="I41" s="365"/>
      <c r="J41" s="365"/>
      <c r="K41" s="365"/>
      <c r="L41" s="365"/>
      <c r="M41" s="365"/>
      <c r="N41" s="334"/>
      <c r="O41" s="334"/>
      <c r="T41" s="433"/>
    </row>
    <row r="42" s="331" customFormat="1" ht="20.1" customHeight="1" spans="1:20">
      <c r="A42" s="335"/>
      <c r="B42" s="364"/>
      <c r="C42" s="365"/>
      <c r="D42" s="365"/>
      <c r="E42" s="365"/>
      <c r="F42" s="365"/>
      <c r="G42" s="365"/>
      <c r="H42" s="365"/>
      <c r="I42" s="365"/>
      <c r="J42" s="365"/>
      <c r="K42" s="365"/>
      <c r="L42" s="365"/>
      <c r="M42" s="365"/>
      <c r="N42" s="334"/>
      <c r="O42" s="334"/>
      <c r="T42" s="433"/>
    </row>
    <row r="43" s="331" customFormat="1" ht="20.1" customHeight="1" spans="1:20">
      <c r="A43" s="335"/>
      <c r="B43" s="364"/>
      <c r="C43" s="365"/>
      <c r="D43" s="365"/>
      <c r="E43" s="365"/>
      <c r="F43" s="365"/>
      <c r="G43" s="365"/>
      <c r="H43" s="365"/>
      <c r="I43" s="365"/>
      <c r="J43" s="365"/>
      <c r="K43" s="365"/>
      <c r="L43" s="365"/>
      <c r="M43" s="365"/>
      <c r="N43" s="334"/>
      <c r="O43" s="334"/>
      <c r="T43" s="433"/>
    </row>
    <row r="44" s="331" customFormat="1" ht="20.1" customHeight="1" spans="1:20">
      <c r="A44" s="335"/>
      <c r="B44" s="371"/>
      <c r="C44" s="372"/>
      <c r="D44" s="372"/>
      <c r="E44" s="372"/>
      <c r="F44" s="372"/>
      <c r="G44" s="372"/>
      <c r="H44" s="372"/>
      <c r="I44" s="372"/>
      <c r="J44" s="372"/>
      <c r="K44" s="372"/>
      <c r="L44" s="372"/>
      <c r="M44" s="372"/>
      <c r="N44" s="370"/>
      <c r="O44" s="370"/>
      <c r="P44" s="372"/>
      <c r="Q44" s="372"/>
      <c r="R44" s="372"/>
      <c r="S44" s="372"/>
      <c r="T44" s="436"/>
    </row>
    <row r="45" s="331" customFormat="1" ht="27.95" customHeight="1" spans="1:20">
      <c r="A45" s="335"/>
      <c r="B45" s="362" t="s">
        <v>206</v>
      </c>
      <c r="C45" s="363"/>
      <c r="D45" s="363"/>
      <c r="E45" s="363"/>
      <c r="F45" s="363"/>
      <c r="G45" s="363"/>
      <c r="H45" s="363"/>
      <c r="I45" s="363"/>
      <c r="J45" s="363"/>
      <c r="K45" s="363"/>
      <c r="L45" s="363"/>
      <c r="M45" s="363"/>
      <c r="N45" s="363"/>
      <c r="O45" s="363"/>
      <c r="P45" s="363"/>
      <c r="Q45" s="363"/>
      <c r="R45" s="363"/>
      <c r="S45" s="363"/>
      <c r="T45" s="432"/>
    </row>
    <row r="46" s="335"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5"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5" customFormat="1" ht="27.95" customHeight="1" spans="2:20">
      <c r="B48" s="373"/>
      <c r="C48" s="374"/>
      <c r="D48" s="374"/>
      <c r="E48" s="374"/>
      <c r="F48" s="374"/>
      <c r="G48" s="374"/>
      <c r="H48" s="374"/>
      <c r="I48" s="374"/>
      <c r="J48" s="374"/>
      <c r="K48" s="374"/>
      <c r="L48" s="374"/>
      <c r="M48" s="374"/>
      <c r="N48" s="415">
        <v>1.1</v>
      </c>
      <c r="O48" s="416" t="s">
        <v>214</v>
      </c>
      <c r="P48" s="417">
        <f>'2 过程管理表单'!H5/10000</f>
        <v>912.836266786809</v>
      </c>
      <c r="Q48" s="417">
        <f>INDEX('4-1主要费项费项月累成本使用情况 '!C5:N5,MATCH($L$3&amp;"月",表3_3[[#Headers],[1月]:[12月]],0))/10000</f>
        <v>79.247935359888</v>
      </c>
      <c r="R48" s="417">
        <f>INDEX('4-1主要费项费项月累成本使用情况 '!C3:N3,MATCH($L$3&amp;"月",表3_3[[#Headers],[1月]:[12月]],0))/10000</f>
        <v>126.592805989735</v>
      </c>
      <c r="S48" s="437">
        <f t="shared" ref="S48:S56" si="2">IFERROR(R48/P48,"无年度目标")</f>
        <v>0.138680736727675</v>
      </c>
      <c r="T48" s="438">
        <f t="shared" ref="T48:T56" si="3">IFERROR(R48/Q48,"无月度目标")</f>
        <v>1.5974271810974</v>
      </c>
    </row>
    <row r="49" s="335" customFormat="1" ht="27.95" customHeight="1" spans="2:20">
      <c r="B49" s="373"/>
      <c r="C49" s="374"/>
      <c r="D49" s="374"/>
      <c r="E49" s="374"/>
      <c r="F49" s="374"/>
      <c r="G49" s="374"/>
      <c r="H49" s="374"/>
      <c r="I49" s="374"/>
      <c r="J49" s="374"/>
      <c r="K49" s="374"/>
      <c r="L49" s="374"/>
      <c r="M49" s="374"/>
      <c r="N49" s="415">
        <v>1.2</v>
      </c>
      <c r="O49" s="416" t="s">
        <v>9</v>
      </c>
      <c r="P49" s="417">
        <f>'2 过程管理表单'!H519/10000</f>
        <v>41.8585769911505</v>
      </c>
      <c r="Q49" s="417">
        <f>INDEX('4-1主要费项费项月累成本使用情况 '!C9:N9,MATCH($L$3&amp;"月",表3_3[[#Headers],[1月]:[12月]],0))/10000</f>
        <v>17.4410737463127</v>
      </c>
      <c r="R49" s="417">
        <f>INDEX('4-1主要费项费项月累成本使用情况 '!C7:N7,MATCH($L$3&amp;"月",表3_3[[#Headers],[1月]:[12月]],0))/10000</f>
        <v>7.643845</v>
      </c>
      <c r="S49" s="437">
        <f t="shared" si="2"/>
        <v>0.182611200605697</v>
      </c>
      <c r="T49" s="438">
        <f t="shared" si="3"/>
        <v>0.438266881453673</v>
      </c>
    </row>
    <row r="50" s="335" customFormat="1" ht="27.95" customHeight="1" spans="2:20">
      <c r="B50" s="373"/>
      <c r="C50" s="374"/>
      <c r="D50" s="374"/>
      <c r="E50" s="374"/>
      <c r="F50" s="374"/>
      <c r="G50" s="374"/>
      <c r="H50" s="374"/>
      <c r="I50" s="374"/>
      <c r="J50" s="374"/>
      <c r="K50" s="374"/>
      <c r="L50" s="374"/>
      <c r="M50" s="374"/>
      <c r="N50" s="415">
        <v>1.3</v>
      </c>
      <c r="O50" s="415" t="s">
        <v>64</v>
      </c>
      <c r="P50" s="417">
        <f>'2 过程管理表单'!H547/10000</f>
        <v>38.528</v>
      </c>
      <c r="Q50" s="417">
        <f>INDEX('4-1主要费项费项月累成本使用情况 '!C13:N13,MATCH($L$3&amp;"月",表3_3[[#Headers],[1月]:[12月]],0))/10000</f>
        <v>16.0533333333333</v>
      </c>
      <c r="R50" s="417">
        <f>INDEX('4-1主要费项费项月累成本使用情况 '!C10:N10,MATCH($L$3&amp;"月",表3_3[[#Headers],[1月]:[12月]],0))/10000</f>
        <v>1.17450955616438</v>
      </c>
      <c r="S50" s="437">
        <f t="shared" si="2"/>
        <v>0.0304845711213761</v>
      </c>
      <c r="T50" s="438">
        <f t="shared" si="3"/>
        <v>0.0731629706913027</v>
      </c>
    </row>
    <row r="51" s="335" customFormat="1" ht="27.95" customHeight="1" spans="2:20">
      <c r="B51" s="373"/>
      <c r="C51" s="374"/>
      <c r="D51" s="374"/>
      <c r="E51" s="374"/>
      <c r="F51" s="374"/>
      <c r="G51" s="374"/>
      <c r="H51" s="374"/>
      <c r="I51" s="374"/>
      <c r="J51" s="374"/>
      <c r="K51" s="374"/>
      <c r="L51" s="374"/>
      <c r="M51" s="374"/>
      <c r="N51" s="415">
        <v>1.4</v>
      </c>
      <c r="O51" s="416" t="s">
        <v>215</v>
      </c>
      <c r="P51" s="417">
        <f>'2 过程管理表单'!H631/10000</f>
        <v>11.5035297087379</v>
      </c>
      <c r="Q51" s="417">
        <f>INDEX('4-1主要费项费项月累成本使用情况 '!C17:N17,MATCH($L$3&amp;"月",表3_3[[#Headers],[1月]:[12月]],0))/10000</f>
        <v>88.2930142539802</v>
      </c>
      <c r="R51" s="417">
        <f>INDEX('4-1主要费项费项月累成本使用情况 '!C15:N15,MATCH($L$3&amp;"月",表3_3[[#Headers],[1月]:[12月]],0))/10000</f>
        <v>142.138758</v>
      </c>
      <c r="S51" s="437">
        <f t="shared" si="2"/>
        <v>12.3560995276114</v>
      </c>
      <c r="T51" s="438">
        <f t="shared" si="3"/>
        <v>1.60985282019175</v>
      </c>
    </row>
    <row r="52" s="335" customFormat="1" ht="27.95" customHeight="1" spans="2:20">
      <c r="B52" s="373"/>
      <c r="C52" s="374"/>
      <c r="D52" s="374"/>
      <c r="E52" s="374"/>
      <c r="F52" s="374"/>
      <c r="G52" s="374"/>
      <c r="H52" s="374"/>
      <c r="I52" s="374"/>
      <c r="J52" s="374"/>
      <c r="K52" s="374"/>
      <c r="L52" s="374"/>
      <c r="M52" s="374"/>
      <c r="N52" s="418">
        <v>1.5</v>
      </c>
      <c r="O52" s="416" t="s">
        <v>216</v>
      </c>
      <c r="P52" s="417">
        <f>'2 过程管理表单'!H637/10000</f>
        <v>0</v>
      </c>
      <c r="Q52" s="417">
        <f>INDEX('4-1主要费项费项月累成本使用情况 '!C21:N21,MATCH($L$3&amp;"月",表3_3[[#Headers],[1月]:[12月]],0))/10000</f>
        <v>1.49716666666667</v>
      </c>
      <c r="R52" s="417">
        <f>INDEX('4-1主要费项费项月累成本使用情况 '!C19:N19,MATCH($L$3&amp;"月",表3_3[[#Headers],[1月]:[12月]],0))/10000</f>
        <v>34.113554</v>
      </c>
      <c r="S52" s="437" t="str">
        <f t="shared" si="2"/>
        <v>无年度目标</v>
      </c>
      <c r="T52" s="438">
        <f t="shared" si="3"/>
        <v>22.7854084381609</v>
      </c>
    </row>
    <row r="53" s="335" customFormat="1" ht="27.95" customHeight="1" spans="2:20">
      <c r="B53" s="373"/>
      <c r="C53" s="374"/>
      <c r="D53" s="374"/>
      <c r="E53" s="374"/>
      <c r="F53" s="374"/>
      <c r="G53" s="374"/>
      <c r="H53" s="374"/>
      <c r="I53" s="374"/>
      <c r="J53" s="374"/>
      <c r="K53" s="374"/>
      <c r="L53" s="374"/>
      <c r="M53" s="374"/>
      <c r="N53" s="415">
        <v>1.6</v>
      </c>
      <c r="O53" s="416" t="s">
        <v>217</v>
      </c>
      <c r="P53" s="417">
        <f>'2 过程管理表单'!H650/10000</f>
        <v>4.74</v>
      </c>
      <c r="Q53" s="417">
        <f>INDEX('4-1主要费项费项月累成本使用情况 '!C25:N25,MATCH($L$3&amp;"月",表3_3[[#Headers],[1月]:[12月]],0))/10000</f>
        <v>11.1600672169811</v>
      </c>
      <c r="R53" s="417">
        <f>INDEX('4-1主要费项费项月累成本使用情况 '!C23:N23,MATCH($L$3&amp;"月",表3_3[[#Headers],[1月]:[12月]],0))/10000</f>
        <v>1.77608450684932</v>
      </c>
      <c r="S53" s="437">
        <f t="shared" si="2"/>
        <v>0.374701372753021</v>
      </c>
      <c r="T53" s="438">
        <f t="shared" si="3"/>
        <v>0.159146398701509</v>
      </c>
    </row>
    <row r="54" s="335" customFormat="1" ht="27.95" customHeight="1" spans="2:20">
      <c r="B54" s="373"/>
      <c r="C54" s="374"/>
      <c r="D54" s="374"/>
      <c r="E54" s="374"/>
      <c r="F54" s="374"/>
      <c r="G54" s="374"/>
      <c r="H54" s="374"/>
      <c r="I54" s="374"/>
      <c r="J54" s="374"/>
      <c r="K54" s="374"/>
      <c r="L54" s="374"/>
      <c r="M54" s="374"/>
      <c r="N54" s="419" t="s">
        <v>218</v>
      </c>
      <c r="O54" s="420" t="s">
        <v>219</v>
      </c>
      <c r="P54" s="417">
        <f>'2 过程管理表单'!H6/10000</f>
        <v>854.240353998549</v>
      </c>
      <c r="Q54" s="417">
        <f>INDEX('4-1主要费项费项月累成本使用情况 '!C29:N29,MATCH($L$3&amp;"月",表3_3[[#Headers],[1月]:[12月]],0))/10000</f>
        <v>303.269309984826</v>
      </c>
      <c r="R54" s="417">
        <f>INDEX('4-1主要费项费项月累成本使用情况 '!C27:N27,MATCH($L$3&amp;"月",表3_3[[#Headers],[1月]:[12月]],0))/10000</f>
        <v>326.632288617132</v>
      </c>
      <c r="S54" s="437">
        <f t="shared" si="2"/>
        <v>0.38236579094891</v>
      </c>
      <c r="T54" s="438">
        <f t="shared" si="3"/>
        <v>1.07703706858262</v>
      </c>
    </row>
    <row r="55" s="335" customFormat="1" ht="27.95" customHeight="1" spans="2:20">
      <c r="B55" s="373"/>
      <c r="C55" s="374"/>
      <c r="D55" s="374"/>
      <c r="E55" s="374"/>
      <c r="F55" s="374"/>
      <c r="G55" s="374"/>
      <c r="H55" s="374"/>
      <c r="I55" s="374"/>
      <c r="J55" s="374"/>
      <c r="K55" s="374"/>
      <c r="L55" s="374"/>
      <c r="M55" s="374"/>
      <c r="N55" s="419" t="s">
        <v>220</v>
      </c>
      <c r="O55" s="420" t="s">
        <v>221</v>
      </c>
      <c r="P55" s="417">
        <f>'2 过程管理表单'!H184/10000</f>
        <v>58.59591278826</v>
      </c>
      <c r="Q55" s="417">
        <f>INDEX('4-1主要费项费项月累成本使用情况 '!C33:N33,MATCH($L$3&amp;"月",表3_3[[#Headers],[1月]:[12月]],0))/10000</f>
        <v>0</v>
      </c>
      <c r="R55" s="417">
        <f>INDEX('4-1主要费项费项月累成本使用情况 '!C31:N31,MATCH($L$3&amp;"月",表3_3[[#Headers],[1月]:[12月]],0))/10000</f>
        <v>1.24109589041096</v>
      </c>
      <c r="S55" s="437">
        <f t="shared" si="2"/>
        <v>0.0211805880539098</v>
      </c>
      <c r="T55" s="438" t="str">
        <f t="shared" si="3"/>
        <v>无月度目标</v>
      </c>
    </row>
    <row r="56" s="335" customFormat="1" ht="27.95" customHeight="1" spans="2:20">
      <c r="B56" s="373"/>
      <c r="C56" s="374"/>
      <c r="D56" s="374"/>
      <c r="E56" s="374"/>
      <c r="F56" s="374"/>
      <c r="G56" s="374"/>
      <c r="H56" s="374"/>
      <c r="I56" s="374"/>
      <c r="J56" s="374"/>
      <c r="K56" s="374"/>
      <c r="L56" s="374"/>
      <c r="M56" s="374"/>
      <c r="N56" s="419" t="s">
        <v>222</v>
      </c>
      <c r="O56" s="420" t="s">
        <v>223</v>
      </c>
      <c r="P56" s="417">
        <f>'2 过程管理表单'!H439/10000</f>
        <v>0</v>
      </c>
      <c r="Q56" s="417">
        <f>INDEX('4-1主要费项费项月累成本使用情况 '!C37:N37,MATCH($L$3&amp;"月",表3_3[[#Headers],[1月]:[12月]],0))/10000</f>
        <v>24.414963661775</v>
      </c>
      <c r="R56" s="417">
        <f>INDEX('4-1主要费项费项月累成本使用情况 '!C35:N35,MATCH($L$3&amp;"月",表3_3[[#Headers],[1月]:[12月]],0))/10000</f>
        <v>41.7412906547945</v>
      </c>
      <c r="S56" s="437" t="str">
        <f t="shared" si="2"/>
        <v>无年度目标</v>
      </c>
      <c r="T56" s="438">
        <f t="shared" si="3"/>
        <v>1.70966015895188</v>
      </c>
    </row>
    <row r="57" s="335"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5"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5" customFormat="1" ht="27.95" customHeight="1" spans="2:20">
      <c r="B59" s="373"/>
      <c r="C59" s="374"/>
      <c r="D59" s="374"/>
      <c r="E59" s="374"/>
      <c r="F59" s="374"/>
      <c r="G59" s="374"/>
      <c r="H59" s="374"/>
      <c r="I59" s="374"/>
      <c r="J59" s="374"/>
      <c r="K59" s="374"/>
      <c r="L59" s="374"/>
      <c r="M59" s="374"/>
      <c r="T59" s="439"/>
    </row>
    <row r="60" s="335" customFormat="1" ht="27.95" customHeight="1" spans="2:20">
      <c r="B60" s="373"/>
      <c r="C60" s="374"/>
      <c r="D60" s="374"/>
      <c r="E60" s="374"/>
      <c r="F60" s="374"/>
      <c r="G60" s="374"/>
      <c r="H60" s="374"/>
      <c r="I60" s="374"/>
      <c r="J60" s="374"/>
      <c r="K60" s="374"/>
      <c r="L60" s="374"/>
      <c r="M60" s="374"/>
      <c r="T60" s="439"/>
    </row>
    <row r="61" s="335" customFormat="1" ht="27.95" customHeight="1" spans="2:20">
      <c r="B61" s="373"/>
      <c r="C61" s="374"/>
      <c r="D61" s="374"/>
      <c r="E61" s="374"/>
      <c r="F61" s="374"/>
      <c r="G61" s="374"/>
      <c r="H61" s="374"/>
      <c r="I61" s="374"/>
      <c r="J61" s="374"/>
      <c r="K61" s="374"/>
      <c r="L61" s="374"/>
      <c r="M61" s="374"/>
      <c r="T61" s="439"/>
    </row>
    <row r="62" s="335" customFormat="1" ht="27.95" customHeight="1" spans="2:20">
      <c r="B62" s="373"/>
      <c r="C62" s="374"/>
      <c r="D62" s="374"/>
      <c r="E62" s="374"/>
      <c r="F62" s="374"/>
      <c r="G62" s="374"/>
      <c r="H62" s="374"/>
      <c r="I62" s="374"/>
      <c r="J62" s="374"/>
      <c r="K62" s="374"/>
      <c r="L62" s="374"/>
      <c r="M62" s="374"/>
      <c r="T62" s="439"/>
    </row>
    <row r="63" s="335" customFormat="1" ht="27.95" customHeight="1" spans="2:20">
      <c r="B63" s="373"/>
      <c r="C63" s="374"/>
      <c r="D63" s="374"/>
      <c r="E63" s="374"/>
      <c r="F63" s="374"/>
      <c r="G63" s="374"/>
      <c r="H63" s="374"/>
      <c r="I63" s="374"/>
      <c r="J63" s="374"/>
      <c r="K63" s="374"/>
      <c r="L63" s="374"/>
      <c r="M63" s="374"/>
      <c r="T63" s="439"/>
    </row>
    <row r="64" s="335" customFormat="1" ht="27.95" customHeight="1" spans="2:20">
      <c r="B64" s="373"/>
      <c r="C64" s="374"/>
      <c r="D64" s="374"/>
      <c r="E64" s="374"/>
      <c r="F64" s="374"/>
      <c r="G64" s="374"/>
      <c r="H64" s="374"/>
      <c r="I64" s="374"/>
      <c r="J64" s="374"/>
      <c r="K64" s="374"/>
      <c r="L64" s="374"/>
      <c r="M64" s="374"/>
      <c r="N64" s="366"/>
      <c r="O64" s="366"/>
      <c r="T64" s="439"/>
    </row>
    <row r="65" s="331" customFormat="1" spans="1:20">
      <c r="A65" s="335"/>
      <c r="B65" s="364"/>
      <c r="C65" s="365"/>
      <c r="D65" s="365"/>
      <c r="E65" s="365"/>
      <c r="F65" s="365"/>
      <c r="G65" s="365"/>
      <c r="H65" s="365"/>
      <c r="I65" s="365"/>
      <c r="J65" s="365"/>
      <c r="K65" s="365"/>
      <c r="L65" s="365"/>
      <c r="M65" s="365"/>
      <c r="N65" s="334"/>
      <c r="O65" s="334"/>
      <c r="T65" s="433"/>
    </row>
    <row r="66" s="331" customFormat="1" ht="27.95" customHeight="1" spans="1:20">
      <c r="A66" s="334"/>
      <c r="B66" s="367"/>
      <c r="C66" s="334"/>
      <c r="D66" s="334"/>
      <c r="E66" s="334"/>
      <c r="F66" s="334"/>
      <c r="G66" s="334"/>
      <c r="H66" s="334"/>
      <c r="I66" s="334"/>
      <c r="J66" s="334"/>
      <c r="K66" s="334"/>
      <c r="L66" s="334"/>
      <c r="M66" s="334"/>
      <c r="N66" s="334"/>
      <c r="O66" s="334"/>
      <c r="T66" s="433"/>
    </row>
    <row r="67" s="331" customFormat="1" spans="1:20">
      <c r="A67" s="335"/>
      <c r="B67" s="364"/>
      <c r="C67" s="365"/>
      <c r="D67" s="365"/>
      <c r="E67" s="365"/>
      <c r="F67" s="365"/>
      <c r="G67" s="365"/>
      <c r="H67" s="365"/>
      <c r="I67" s="365"/>
      <c r="J67" s="365"/>
      <c r="K67" s="365"/>
      <c r="L67" s="365"/>
      <c r="M67" s="365"/>
      <c r="N67" s="334"/>
      <c r="O67" s="334"/>
      <c r="T67" s="433"/>
    </row>
    <row r="68" s="331" customFormat="1" spans="1:20">
      <c r="A68" s="335"/>
      <c r="B68" s="364"/>
      <c r="C68" s="365"/>
      <c r="D68" s="365"/>
      <c r="E68" s="365"/>
      <c r="F68" s="365"/>
      <c r="G68" s="365"/>
      <c r="H68" s="365"/>
      <c r="I68" s="365"/>
      <c r="J68" s="365"/>
      <c r="K68" s="365"/>
      <c r="L68" s="365"/>
      <c r="M68" s="365"/>
      <c r="N68" s="334"/>
      <c r="O68" s="334"/>
      <c r="T68" s="433"/>
    </row>
    <row r="69" s="331" customFormat="1" spans="1:20">
      <c r="A69" s="335"/>
      <c r="B69" s="364"/>
      <c r="C69" s="365"/>
      <c r="D69" s="365"/>
      <c r="E69" s="365"/>
      <c r="F69" s="365"/>
      <c r="G69" s="365"/>
      <c r="H69" s="365"/>
      <c r="I69" s="365"/>
      <c r="J69" s="365"/>
      <c r="K69" s="365"/>
      <c r="L69" s="365"/>
      <c r="M69" s="365"/>
      <c r="N69" s="334"/>
      <c r="O69" s="334"/>
      <c r="T69" s="433"/>
    </row>
    <row r="70" s="331" customFormat="1" spans="1:20">
      <c r="A70" s="335"/>
      <c r="B70" s="371"/>
      <c r="C70" s="372"/>
      <c r="D70" s="372"/>
      <c r="E70" s="372"/>
      <c r="F70" s="372"/>
      <c r="G70" s="372"/>
      <c r="H70" s="372"/>
      <c r="I70" s="372"/>
      <c r="J70" s="372"/>
      <c r="K70" s="372"/>
      <c r="L70" s="372"/>
      <c r="M70" s="372"/>
      <c r="N70" s="370"/>
      <c r="O70" s="370"/>
      <c r="P70" s="372"/>
      <c r="Q70" s="372"/>
      <c r="R70" s="372"/>
      <c r="S70" s="372"/>
      <c r="T70" s="436"/>
    </row>
    <row r="71" s="331" customFormat="1" ht="27.95" customHeight="1" spans="1:20">
      <c r="A71" s="335"/>
      <c r="B71" s="362" t="s">
        <v>225</v>
      </c>
      <c r="C71" s="363"/>
      <c r="D71" s="363"/>
      <c r="E71" s="363"/>
      <c r="F71" s="363"/>
      <c r="G71" s="363"/>
      <c r="H71" s="363"/>
      <c r="I71" s="363"/>
      <c r="J71" s="363"/>
      <c r="K71" s="363"/>
      <c r="L71" s="363"/>
      <c r="M71" s="363"/>
      <c r="N71" s="363"/>
      <c r="O71" s="363"/>
      <c r="P71" s="363"/>
      <c r="Q71" s="363"/>
      <c r="R71" s="363"/>
      <c r="S71" s="363"/>
      <c r="T71" s="432"/>
    </row>
    <row r="72" s="331" customFormat="1" spans="1:20">
      <c r="A72" s="335"/>
      <c r="B72" s="364"/>
      <c r="C72" s="365"/>
      <c r="D72" s="365"/>
      <c r="E72" s="365"/>
      <c r="F72" s="365"/>
      <c r="G72" s="365"/>
      <c r="H72" s="365"/>
      <c r="I72" s="365"/>
      <c r="J72" s="365"/>
      <c r="K72" s="365"/>
      <c r="L72" s="365"/>
      <c r="M72" s="365"/>
      <c r="N72" s="334"/>
      <c r="O72" s="334"/>
      <c r="T72" s="433"/>
    </row>
    <row r="73" s="331" customFormat="1" spans="1:20">
      <c r="A73" s="335"/>
      <c r="B73" s="364"/>
      <c r="C73" s="365"/>
      <c r="D73" s="365"/>
      <c r="E73" s="365"/>
      <c r="F73" s="365"/>
      <c r="G73" s="365"/>
      <c r="H73" s="365"/>
      <c r="I73" s="365"/>
      <c r="J73" s="365"/>
      <c r="K73" s="365"/>
      <c r="L73" s="365"/>
      <c r="M73" s="365"/>
      <c r="N73" s="334"/>
      <c r="O73" s="334"/>
      <c r="T73" s="433"/>
    </row>
    <row r="74" s="331" customFormat="1" spans="1:20">
      <c r="A74" s="335"/>
      <c r="B74" s="364"/>
      <c r="C74" s="365"/>
      <c r="D74" s="365"/>
      <c r="E74" s="365"/>
      <c r="F74" s="365"/>
      <c r="G74" s="365"/>
      <c r="H74" s="365"/>
      <c r="I74" s="365"/>
      <c r="J74" s="365"/>
      <c r="K74" s="365"/>
      <c r="L74" s="365"/>
      <c r="M74" s="365"/>
      <c r="N74" s="334"/>
      <c r="O74" s="334"/>
      <c r="T74" s="433"/>
    </row>
    <row r="75" s="331" customFormat="1" spans="1:20">
      <c r="A75" s="335"/>
      <c r="B75" s="364"/>
      <c r="C75" s="365"/>
      <c r="D75" s="365"/>
      <c r="E75" s="365"/>
      <c r="F75" s="365"/>
      <c r="G75" s="365"/>
      <c r="H75" s="365"/>
      <c r="I75" s="365"/>
      <c r="J75" s="365"/>
      <c r="K75" s="365"/>
      <c r="L75" s="365"/>
      <c r="M75" s="365"/>
      <c r="N75" s="334"/>
      <c r="O75" s="334"/>
      <c r="T75" s="433"/>
    </row>
    <row r="76" s="331" customFormat="1" spans="1:20">
      <c r="A76" s="335"/>
      <c r="B76" s="364"/>
      <c r="C76" s="365"/>
      <c r="D76" s="365"/>
      <c r="E76" s="365"/>
      <c r="F76" s="365"/>
      <c r="G76" s="365"/>
      <c r="H76" s="365"/>
      <c r="I76" s="365"/>
      <c r="J76" s="365"/>
      <c r="K76" s="365"/>
      <c r="L76" s="365"/>
      <c r="M76" s="365"/>
      <c r="N76" s="334"/>
      <c r="O76" s="334"/>
      <c r="T76" s="433"/>
    </row>
    <row r="77" s="331" customFormat="1" spans="1:20">
      <c r="A77" s="335"/>
      <c r="B77" s="364"/>
      <c r="C77" s="365"/>
      <c r="D77" s="365"/>
      <c r="E77" s="365"/>
      <c r="F77" s="365"/>
      <c r="G77" s="365"/>
      <c r="H77" s="365"/>
      <c r="I77" s="365"/>
      <c r="J77" s="365"/>
      <c r="K77" s="365"/>
      <c r="L77" s="365"/>
      <c r="M77" s="365"/>
      <c r="N77" s="334"/>
      <c r="O77" s="334"/>
      <c r="T77" s="433"/>
    </row>
    <row r="78" s="331" customFormat="1" spans="1:20">
      <c r="A78" s="335"/>
      <c r="B78" s="364"/>
      <c r="C78" s="365"/>
      <c r="D78" s="365"/>
      <c r="E78" s="365"/>
      <c r="F78" s="365"/>
      <c r="G78" s="365"/>
      <c r="H78" s="365"/>
      <c r="I78" s="365"/>
      <c r="J78" s="365"/>
      <c r="K78" s="365"/>
      <c r="L78" s="365"/>
      <c r="M78" s="365"/>
      <c r="N78" s="334"/>
      <c r="O78" s="334"/>
      <c r="T78" s="433"/>
    </row>
    <row r="79" s="331" customFormat="1" spans="1:20">
      <c r="A79" s="335"/>
      <c r="B79" s="364"/>
      <c r="C79" s="365"/>
      <c r="D79" s="365"/>
      <c r="E79" s="365"/>
      <c r="F79" s="365"/>
      <c r="G79" s="365"/>
      <c r="H79" s="365"/>
      <c r="I79" s="365"/>
      <c r="J79" s="365"/>
      <c r="K79" s="365"/>
      <c r="L79" s="365"/>
      <c r="M79" s="365"/>
      <c r="N79" s="334"/>
      <c r="O79" s="334"/>
      <c r="T79" s="433"/>
    </row>
    <row r="80" s="331" customFormat="1" spans="1:20">
      <c r="A80" s="335"/>
      <c r="B80" s="364"/>
      <c r="C80" s="365"/>
      <c r="D80" s="365"/>
      <c r="E80" s="365"/>
      <c r="F80" s="365"/>
      <c r="G80" s="365"/>
      <c r="H80" s="365"/>
      <c r="I80" s="365"/>
      <c r="J80" s="365"/>
      <c r="K80" s="365"/>
      <c r="L80" s="365"/>
      <c r="M80" s="365"/>
      <c r="N80" s="334"/>
      <c r="O80" s="334"/>
      <c r="T80" s="433"/>
    </row>
    <row r="81" s="331" customFormat="1" spans="1:20">
      <c r="A81" s="335"/>
      <c r="B81" s="364"/>
      <c r="C81" s="365"/>
      <c r="D81" s="365"/>
      <c r="E81" s="365"/>
      <c r="F81" s="365"/>
      <c r="G81" s="365"/>
      <c r="H81" s="365"/>
      <c r="I81" s="365"/>
      <c r="J81" s="365"/>
      <c r="K81" s="365"/>
      <c r="L81" s="365"/>
      <c r="M81" s="365"/>
      <c r="N81" s="334"/>
      <c r="O81" s="334"/>
      <c r="T81" s="433"/>
    </row>
    <row r="82" s="331" customFormat="1" spans="1:20">
      <c r="A82" s="335"/>
      <c r="B82" s="364"/>
      <c r="C82" s="365"/>
      <c r="D82" s="365"/>
      <c r="E82" s="365"/>
      <c r="F82" s="365"/>
      <c r="G82" s="365"/>
      <c r="H82" s="365"/>
      <c r="I82" s="365"/>
      <c r="J82" s="365"/>
      <c r="K82" s="365"/>
      <c r="L82" s="365"/>
      <c r="M82" s="365"/>
      <c r="N82" s="334"/>
      <c r="O82" s="334"/>
      <c r="T82" s="433"/>
    </row>
    <row r="83" s="331" customFormat="1" spans="1:20">
      <c r="A83" s="335"/>
      <c r="B83" s="364"/>
      <c r="C83" s="365"/>
      <c r="D83" s="365"/>
      <c r="E83" s="365"/>
      <c r="F83" s="365"/>
      <c r="G83" s="365"/>
      <c r="H83" s="365"/>
      <c r="I83" s="365"/>
      <c r="J83" s="365"/>
      <c r="K83" s="365"/>
      <c r="L83" s="365"/>
      <c r="M83" s="365"/>
      <c r="N83" s="334"/>
      <c r="O83" s="334"/>
      <c r="T83" s="433"/>
    </row>
    <row r="84" s="331" customFormat="1" spans="1:20">
      <c r="A84" s="335"/>
      <c r="B84" s="364"/>
      <c r="C84" s="365"/>
      <c r="D84" s="365"/>
      <c r="E84" s="365"/>
      <c r="F84" s="365"/>
      <c r="G84" s="365"/>
      <c r="H84" s="365"/>
      <c r="I84" s="365"/>
      <c r="J84" s="365"/>
      <c r="K84" s="365"/>
      <c r="L84" s="365"/>
      <c r="M84" s="365"/>
      <c r="N84" s="334"/>
      <c r="O84" s="334"/>
      <c r="T84" s="433"/>
    </row>
    <row r="85" s="331" customFormat="1" spans="1:20">
      <c r="A85" s="335"/>
      <c r="B85" s="364"/>
      <c r="C85" s="365"/>
      <c r="D85" s="365"/>
      <c r="E85" s="365"/>
      <c r="F85" s="365"/>
      <c r="G85" s="365"/>
      <c r="H85" s="365"/>
      <c r="I85" s="365"/>
      <c r="J85" s="365"/>
      <c r="K85" s="365"/>
      <c r="L85" s="365"/>
      <c r="M85" s="365"/>
      <c r="N85" s="334"/>
      <c r="O85" s="334"/>
      <c r="T85" s="433"/>
    </row>
    <row r="86" s="331" customFormat="1" spans="1:20">
      <c r="A86" s="335"/>
      <c r="B86" s="364"/>
      <c r="C86" s="365"/>
      <c r="D86" s="365"/>
      <c r="E86" s="365"/>
      <c r="F86" s="365"/>
      <c r="G86" s="365"/>
      <c r="H86" s="365"/>
      <c r="I86" s="365"/>
      <c r="J86" s="365"/>
      <c r="K86" s="365"/>
      <c r="L86" s="365"/>
      <c r="M86" s="365"/>
      <c r="N86" s="334"/>
      <c r="O86" s="334"/>
      <c r="T86" s="433"/>
    </row>
    <row r="87" s="331" customFormat="1" spans="1:20">
      <c r="A87" s="335"/>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70" workbookViewId="0">
      <selection activeCell="P106" sqref="P106"/>
    </sheetView>
  </sheetViews>
  <sheetFormatPr defaultColWidth="9" defaultRowHeight="14"/>
  <cols>
    <col min="1" max="1" width="23.7545454545455" customWidth="1"/>
    <col min="2" max="2" width="17.5" customWidth="1"/>
    <col min="3" max="3" width="15.8636363636364" hidden="1" customWidth="1"/>
    <col min="4" max="14" width="9" hidden="1" customWidth="1"/>
    <col min="15" max="15" width="12.6272727272727" hidden="1" customWidth="1"/>
    <col min="16" max="27" width="12.6272727272727" customWidth="1"/>
  </cols>
  <sheetData>
    <row r="1" spans="1:1">
      <c r="A1" t="s">
        <v>226</v>
      </c>
    </row>
    <row r="2" ht="13.5"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21558224.33</v>
      </c>
      <c r="D3">
        <v>1570864.52</v>
      </c>
      <c r="E3">
        <v>1751568.05</v>
      </c>
      <c r="F3">
        <v>2115678.34</v>
      </c>
      <c r="G3">
        <v>1484751.84</v>
      </c>
      <c r="H3">
        <v>1473544.62</v>
      </c>
      <c r="I3">
        <v>1993105.59</v>
      </c>
      <c r="J3">
        <v>1589348.49</v>
      </c>
      <c r="K3">
        <v>1686218.11</v>
      </c>
      <c r="L3">
        <v>2015157.21</v>
      </c>
      <c r="M3">
        <v>1564690.54</v>
      </c>
      <c r="N3">
        <v>1757259.11</v>
      </c>
      <c r="O3">
        <v>2556037.91</v>
      </c>
      <c r="P3">
        <v>21574149.428255</v>
      </c>
      <c r="Q3">
        <v>1782612.96914704</v>
      </c>
      <c r="R3">
        <v>1775757.62348666</v>
      </c>
      <c r="S3">
        <v>1797226.51914704</v>
      </c>
      <c r="T3">
        <v>1776323.65348666</v>
      </c>
      <c r="U3">
        <v>1805443.16235458</v>
      </c>
      <c r="V3">
        <v>1814616.44669421</v>
      </c>
      <c r="W3">
        <v>1804311.08235458</v>
      </c>
      <c r="X3">
        <v>1800851.96669421</v>
      </c>
      <c r="Y3">
        <v>1822320.85235458</v>
      </c>
      <c r="Z3">
        <v>1796606.67669421</v>
      </c>
      <c r="AA3">
        <v>1797455.73669421</v>
      </c>
      <c r="AB3">
        <v>1800622.73914704</v>
      </c>
    </row>
    <row r="4" spans="1:28">
      <c r="A4">
        <v>6001</v>
      </c>
      <c r="B4" t="s">
        <v>256</v>
      </c>
      <c r="C4">
        <v>21558224.33</v>
      </c>
      <c r="D4">
        <v>1570864.52</v>
      </c>
      <c r="E4">
        <v>1751568.05</v>
      </c>
      <c r="F4">
        <v>2115678.34</v>
      </c>
      <c r="G4">
        <v>1484751.84</v>
      </c>
      <c r="H4">
        <v>1473544.62</v>
      </c>
      <c r="I4">
        <v>1993105.59</v>
      </c>
      <c r="J4">
        <v>1589348.49</v>
      </c>
      <c r="K4">
        <v>1686218.11</v>
      </c>
      <c r="L4">
        <v>2015157.21</v>
      </c>
      <c r="M4">
        <v>1564690.54</v>
      </c>
      <c r="N4">
        <v>1757259.11</v>
      </c>
      <c r="O4">
        <v>2556037.91</v>
      </c>
      <c r="P4">
        <v>21574149.428255</v>
      </c>
      <c r="Q4">
        <v>1782612.96914704</v>
      </c>
      <c r="R4">
        <v>1775757.62348666</v>
      </c>
      <c r="S4">
        <v>1797226.51914704</v>
      </c>
      <c r="T4">
        <v>1776323.65348666</v>
      </c>
      <c r="U4">
        <v>1805443.16235458</v>
      </c>
      <c r="V4">
        <v>1814616.44669421</v>
      </c>
      <c r="W4">
        <v>1804311.08235458</v>
      </c>
      <c r="X4">
        <v>1800851.96669421</v>
      </c>
      <c r="Y4">
        <v>1822320.85235458</v>
      </c>
      <c r="Z4">
        <v>1796606.67669421</v>
      </c>
      <c r="AA4">
        <v>1797455.73669421</v>
      </c>
      <c r="AB4">
        <v>1800622.73914704</v>
      </c>
    </row>
    <row r="5" spans="1:28">
      <c r="A5">
        <v>6001.03</v>
      </c>
      <c r="B5" t="s">
        <v>257</v>
      </c>
      <c r="C5">
        <v>21558224.33</v>
      </c>
      <c r="D5">
        <v>1570864.52</v>
      </c>
      <c r="E5">
        <v>1751568.05</v>
      </c>
      <c r="F5">
        <v>2115678.34</v>
      </c>
      <c r="G5">
        <v>1484751.84</v>
      </c>
      <c r="H5">
        <v>1473544.62</v>
      </c>
      <c r="I5">
        <v>1993105.59</v>
      </c>
      <c r="J5">
        <v>1589348.49</v>
      </c>
      <c r="K5">
        <v>1686218.11</v>
      </c>
      <c r="L5">
        <v>2015157.21</v>
      </c>
      <c r="M5">
        <v>1564690.54</v>
      </c>
      <c r="N5">
        <v>1757259.11</v>
      </c>
      <c r="O5">
        <v>2556037.91</v>
      </c>
      <c r="P5">
        <v>21574149.428255</v>
      </c>
      <c r="Q5">
        <v>1782612.96914704</v>
      </c>
      <c r="R5">
        <v>1775757.62348666</v>
      </c>
      <c r="S5">
        <v>1797226.51914704</v>
      </c>
      <c r="T5">
        <v>1776323.65348666</v>
      </c>
      <c r="U5">
        <v>1805443.16235458</v>
      </c>
      <c r="V5">
        <v>1814616.44669421</v>
      </c>
      <c r="W5">
        <v>1804311.08235458</v>
      </c>
      <c r="X5">
        <v>1800851.96669421</v>
      </c>
      <c r="Y5">
        <v>1822320.85235458</v>
      </c>
      <c r="Z5">
        <v>1796606.67669421</v>
      </c>
      <c r="AA5">
        <v>1797455.73669421</v>
      </c>
      <c r="AB5">
        <v>1800622.73914704</v>
      </c>
    </row>
    <row r="6" spans="1:28">
      <c r="A6" t="s">
        <v>258</v>
      </c>
      <c r="B6" t="s">
        <v>259</v>
      </c>
      <c r="C6">
        <v>21558224.33</v>
      </c>
      <c r="D6">
        <v>1570864.52</v>
      </c>
      <c r="E6">
        <v>1751568.05</v>
      </c>
      <c r="F6">
        <v>2115678.34</v>
      </c>
      <c r="G6">
        <v>1484751.84</v>
      </c>
      <c r="H6">
        <v>1473544.62</v>
      </c>
      <c r="I6">
        <v>1993105.59</v>
      </c>
      <c r="J6">
        <v>1589348.49</v>
      </c>
      <c r="K6">
        <v>1686218.11</v>
      </c>
      <c r="L6">
        <v>2015157.21</v>
      </c>
      <c r="M6">
        <v>1564690.54</v>
      </c>
      <c r="N6">
        <v>1757259.11</v>
      </c>
      <c r="O6">
        <v>2556037.91</v>
      </c>
      <c r="P6">
        <v>21574149.428255</v>
      </c>
      <c r="Q6">
        <v>1782612.96914704</v>
      </c>
      <c r="R6">
        <v>1775757.62348666</v>
      </c>
      <c r="S6">
        <v>1797226.51914704</v>
      </c>
      <c r="T6">
        <v>1776323.65348666</v>
      </c>
      <c r="U6">
        <v>1805443.16235458</v>
      </c>
      <c r="V6">
        <v>1814616.44669421</v>
      </c>
      <c r="W6">
        <v>1804311.08235458</v>
      </c>
      <c r="X6">
        <v>1800851.96669421</v>
      </c>
      <c r="Y6">
        <v>1822320.85235458</v>
      </c>
      <c r="Z6">
        <v>1796606.67669421</v>
      </c>
      <c r="AA6">
        <v>1797455.73669421</v>
      </c>
      <c r="AB6">
        <v>1800622.73914704</v>
      </c>
    </row>
    <row r="7" spans="1:28">
      <c r="A7" t="s">
        <v>260</v>
      </c>
      <c r="B7" t="s">
        <v>261</v>
      </c>
      <c r="C7">
        <v>19832559.43</v>
      </c>
      <c r="D7">
        <v>1426823.38</v>
      </c>
      <c r="E7">
        <v>1586944.17</v>
      </c>
      <c r="F7">
        <v>1955759.02</v>
      </c>
      <c r="G7">
        <v>1304737.1</v>
      </c>
      <c r="H7">
        <v>1480012.9</v>
      </c>
      <c r="I7">
        <v>1794315.41</v>
      </c>
      <c r="J7">
        <v>1457005.8</v>
      </c>
      <c r="K7">
        <v>1479251.56</v>
      </c>
      <c r="L7">
        <v>1733573.03</v>
      </c>
      <c r="M7">
        <v>1393976.28</v>
      </c>
      <c r="N7">
        <v>1725344.89</v>
      </c>
      <c r="O7">
        <v>2494815.89</v>
      </c>
      <c r="P7">
        <v>18684673.0287605</v>
      </c>
      <c r="Q7">
        <v>1557056.08573004</v>
      </c>
      <c r="R7">
        <v>1557056.08573004</v>
      </c>
      <c r="S7">
        <v>1557056.08573004</v>
      </c>
      <c r="T7">
        <v>1557056.08573004</v>
      </c>
      <c r="U7">
        <v>1557056.08573004</v>
      </c>
      <c r="V7">
        <v>1557056.08573004</v>
      </c>
      <c r="W7">
        <v>1557056.08573004</v>
      </c>
      <c r="X7">
        <v>1557056.08573004</v>
      </c>
      <c r="Y7">
        <v>1557056.08573004</v>
      </c>
      <c r="Z7">
        <v>1557056.08573004</v>
      </c>
      <c r="AA7">
        <v>1557056.08573004</v>
      </c>
      <c r="AB7">
        <v>1557056.08573004</v>
      </c>
    </row>
    <row r="8" spans="1:28">
      <c r="A8" t="s">
        <v>262</v>
      </c>
      <c r="B8" t="s">
        <v>263</v>
      </c>
      <c r="C8">
        <v>32802.76</v>
      </c>
      <c r="D8">
        <v>5045.87</v>
      </c>
      <c r="E8">
        <v>3633.03</v>
      </c>
      <c r="F8">
        <v>4403.67</v>
      </c>
      <c r="G8">
        <v>1559.63</v>
      </c>
      <c r="H8">
        <v>3853.21</v>
      </c>
      <c r="I8">
        <v>6233.94</v>
      </c>
      <c r="J8">
        <v>4311.93</v>
      </c>
      <c r="K8">
        <v>1834.87</v>
      </c>
      <c r="L8">
        <v>1009.18</v>
      </c>
      <c r="M8">
        <v>917.43</v>
      </c>
      <c r="N8">
        <v>0</v>
      </c>
      <c r="O8">
        <v>0</v>
      </c>
      <c r="P8">
        <v>0</v>
      </c>
      <c r="Q8">
        <v>0</v>
      </c>
      <c r="R8">
        <v>0</v>
      </c>
      <c r="S8">
        <v>0</v>
      </c>
      <c r="T8">
        <v>0</v>
      </c>
      <c r="U8">
        <v>0</v>
      </c>
      <c r="V8">
        <v>0</v>
      </c>
      <c r="W8">
        <v>0</v>
      </c>
      <c r="X8">
        <v>0</v>
      </c>
      <c r="Y8">
        <v>0</v>
      </c>
      <c r="Z8">
        <v>0</v>
      </c>
      <c r="AA8">
        <v>0</v>
      </c>
      <c r="AB8">
        <v>0</v>
      </c>
    </row>
    <row r="9" spans="1:28">
      <c r="A9" t="s">
        <v>264</v>
      </c>
      <c r="B9" t="s">
        <v>265</v>
      </c>
      <c r="C9">
        <v>530723.93</v>
      </c>
      <c r="D9">
        <v>34760.09</v>
      </c>
      <c r="E9">
        <v>35251.37</v>
      </c>
      <c r="F9">
        <v>62060.64</v>
      </c>
      <c r="G9">
        <v>36752.75</v>
      </c>
      <c r="H9">
        <v>34180.73</v>
      </c>
      <c r="I9">
        <v>65300.93</v>
      </c>
      <c r="J9">
        <v>35175.68</v>
      </c>
      <c r="K9">
        <v>40969.26</v>
      </c>
      <c r="L9">
        <v>61222.02</v>
      </c>
      <c r="M9">
        <v>31914.22</v>
      </c>
      <c r="N9">
        <v>31914.22</v>
      </c>
      <c r="O9">
        <v>61222.02</v>
      </c>
      <c r="P9">
        <v>548917.431192661</v>
      </c>
      <c r="Q9">
        <v>45743.119266055</v>
      </c>
      <c r="R9">
        <v>45743.119266055</v>
      </c>
      <c r="S9">
        <v>45743.119266055</v>
      </c>
      <c r="T9">
        <v>45743.119266055</v>
      </c>
      <c r="U9">
        <v>45743.119266055</v>
      </c>
      <c r="V9">
        <v>45743.119266055</v>
      </c>
      <c r="W9">
        <v>45743.119266055</v>
      </c>
      <c r="X9">
        <v>45743.119266055</v>
      </c>
      <c r="Y9">
        <v>45743.119266055</v>
      </c>
      <c r="Z9">
        <v>45743.119266055</v>
      </c>
      <c r="AA9">
        <v>45743.119266055</v>
      </c>
      <c r="AB9">
        <v>45743.119266055</v>
      </c>
    </row>
    <row r="10" spans="1:28">
      <c r="A10" t="s">
        <v>266</v>
      </c>
      <c r="B10" t="s">
        <v>267</v>
      </c>
      <c r="C10">
        <v>-26702.69</v>
      </c>
      <c r="D10">
        <v>5501.17</v>
      </c>
      <c r="E10">
        <v>5501.17</v>
      </c>
      <c r="F10">
        <v>5828.06</v>
      </c>
      <c r="G10">
        <v>5828.06</v>
      </c>
      <c r="H10">
        <v>-87613.4</v>
      </c>
      <c r="I10">
        <v>1503.63</v>
      </c>
      <c r="J10">
        <v>11478.64</v>
      </c>
      <c r="K10">
        <v>1958.4</v>
      </c>
      <c r="L10">
        <v>2142.72</v>
      </c>
      <c r="M10">
        <v>21168.86</v>
      </c>
      <c r="N10">
        <v>0</v>
      </c>
      <c r="O10">
        <v>0</v>
      </c>
      <c r="P10">
        <v>77133.44</v>
      </c>
      <c r="Q10">
        <v>0</v>
      </c>
      <c r="R10">
        <v>849.06</v>
      </c>
      <c r="S10">
        <v>14613.55</v>
      </c>
      <c r="T10">
        <v>1415.09</v>
      </c>
      <c r="U10">
        <v>1132.08</v>
      </c>
      <c r="V10">
        <v>18009.77</v>
      </c>
      <c r="W10">
        <v>0</v>
      </c>
      <c r="X10">
        <v>4245.29</v>
      </c>
      <c r="Y10">
        <v>18009.77</v>
      </c>
      <c r="Z10">
        <v>0</v>
      </c>
      <c r="AA10">
        <v>849.06</v>
      </c>
      <c r="AB10">
        <v>18009.77</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1188840.9</v>
      </c>
      <c r="D19">
        <v>98734.01</v>
      </c>
      <c r="E19">
        <v>120238.31</v>
      </c>
      <c r="F19">
        <v>87626.95</v>
      </c>
      <c r="G19">
        <v>135874.3</v>
      </c>
      <c r="H19">
        <v>43111.18</v>
      </c>
      <c r="I19">
        <v>125751.68</v>
      </c>
      <c r="J19">
        <v>81376.44</v>
      </c>
      <c r="K19">
        <v>162204.02</v>
      </c>
      <c r="L19">
        <v>217210.26</v>
      </c>
      <c r="M19">
        <v>116713.75</v>
      </c>
      <c r="P19">
        <v>2263425.52830189</v>
      </c>
      <c r="Q19">
        <v>179813.764150943</v>
      </c>
      <c r="R19">
        <v>172109.358490566</v>
      </c>
      <c r="S19">
        <v>179813.764150943</v>
      </c>
      <c r="T19">
        <v>172109.358490566</v>
      </c>
      <c r="U19">
        <v>201511.877358491</v>
      </c>
      <c r="V19">
        <v>193807.471698113</v>
      </c>
      <c r="W19">
        <v>201511.877358491</v>
      </c>
      <c r="X19">
        <v>193807.471698113</v>
      </c>
      <c r="Y19">
        <v>201511.877358491</v>
      </c>
      <c r="Z19">
        <v>193807.471698113</v>
      </c>
      <c r="AA19">
        <v>193807.471698113</v>
      </c>
      <c r="AB19">
        <v>179813.764150943</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4" t="s">
        <v>296</v>
      </c>
      <c r="B25" s="54" t="s">
        <v>297</v>
      </c>
      <c r="C25" s="54">
        <v>0</v>
      </c>
      <c r="D25" s="54"/>
      <c r="E25" s="54"/>
      <c r="F25" s="54"/>
      <c r="G25" s="54"/>
      <c r="H25" s="54"/>
      <c r="I25" s="54"/>
      <c r="J25" s="54"/>
      <c r="K25" s="54"/>
      <c r="L25" s="54"/>
      <c r="M25" s="54"/>
      <c r="N25" s="54"/>
      <c r="O25" s="54"/>
      <c r="P25" s="54">
        <v>0</v>
      </c>
      <c r="Q25" s="54">
        <v>0</v>
      </c>
      <c r="R25" s="54">
        <v>0</v>
      </c>
      <c r="S25" s="54">
        <v>0</v>
      </c>
      <c r="T25" s="54">
        <v>0</v>
      </c>
      <c r="U25" s="54">
        <v>0</v>
      </c>
      <c r="V25" s="54">
        <v>0</v>
      </c>
      <c r="W25" s="54">
        <v>0</v>
      </c>
      <c r="X25" s="54">
        <v>0</v>
      </c>
      <c r="Y25" s="54">
        <v>0</v>
      </c>
      <c r="Z25" s="54">
        <v>0</v>
      </c>
      <c r="AA25" s="54">
        <v>0</v>
      </c>
      <c r="AB25" s="54">
        <v>0</v>
      </c>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row>
    <row r="26" spans="1:62">
      <c r="A26" s="54" t="s">
        <v>298</v>
      </c>
      <c r="B26" s="54" t="s">
        <v>299</v>
      </c>
      <c r="C26" s="54">
        <v>0</v>
      </c>
      <c r="D26" s="54"/>
      <c r="E26" s="54"/>
      <c r="F26" s="54"/>
      <c r="G26" s="54"/>
      <c r="H26" s="54"/>
      <c r="I26" s="54"/>
      <c r="J26" s="54"/>
      <c r="K26" s="54"/>
      <c r="L26" s="54"/>
      <c r="M26" s="54"/>
      <c r="N26" s="54"/>
      <c r="O26" s="54"/>
      <c r="P26" s="54">
        <v>0</v>
      </c>
      <c r="Q26" s="54">
        <v>0</v>
      </c>
      <c r="R26" s="54">
        <v>0</v>
      </c>
      <c r="S26" s="54">
        <v>0</v>
      </c>
      <c r="T26" s="54">
        <v>0</v>
      </c>
      <c r="U26" s="54">
        <v>0</v>
      </c>
      <c r="V26" s="54">
        <v>0</v>
      </c>
      <c r="W26" s="54">
        <v>0</v>
      </c>
      <c r="X26" s="54">
        <v>0</v>
      </c>
      <c r="Y26" s="54">
        <v>0</v>
      </c>
      <c r="Z26" s="54">
        <v>0</v>
      </c>
      <c r="AA26" s="54">
        <v>0</v>
      </c>
      <c r="AB26" s="54">
        <v>0</v>
      </c>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row>
    <row r="27" ht="13.5" customHeight="1" spans="1:62">
      <c r="A27" s="54" t="s">
        <v>300</v>
      </c>
      <c r="B27" s="54" t="s">
        <v>301</v>
      </c>
      <c r="C27" s="54">
        <v>0</v>
      </c>
      <c r="D27" s="54"/>
      <c r="E27" s="54"/>
      <c r="F27" s="54"/>
      <c r="G27" s="54"/>
      <c r="H27" s="54"/>
      <c r="I27" s="54"/>
      <c r="J27" s="54"/>
      <c r="K27" s="54"/>
      <c r="L27" s="54"/>
      <c r="M27" s="54"/>
      <c r="N27" s="54"/>
      <c r="O27" s="54"/>
      <c r="P27" s="54">
        <v>0</v>
      </c>
      <c r="Q27" s="54">
        <v>0</v>
      </c>
      <c r="R27" s="54">
        <v>0</v>
      </c>
      <c r="S27" s="54">
        <v>0</v>
      </c>
      <c r="T27" s="54">
        <v>0</v>
      </c>
      <c r="U27" s="54">
        <v>0</v>
      </c>
      <c r="V27" s="54">
        <v>0</v>
      </c>
      <c r="W27" s="54">
        <v>0</v>
      </c>
      <c r="X27" s="54">
        <v>0</v>
      </c>
      <c r="Y27" s="54">
        <v>0</v>
      </c>
      <c r="Z27" s="54">
        <v>0</v>
      </c>
      <c r="AA27" s="54">
        <v>0</v>
      </c>
      <c r="AB27" s="54">
        <v>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row>
    <row r="28" spans="1:62">
      <c r="A28" s="54" t="s">
        <v>302</v>
      </c>
      <c r="B28" s="54" t="s">
        <v>303</v>
      </c>
      <c r="C28" s="54">
        <v>0</v>
      </c>
      <c r="D28" s="54">
        <v>0</v>
      </c>
      <c r="E28" s="54">
        <v>0</v>
      </c>
      <c r="F28" s="54">
        <v>0</v>
      </c>
      <c r="G28" s="54">
        <v>0</v>
      </c>
      <c r="H28" s="54">
        <v>0</v>
      </c>
      <c r="I28" s="54">
        <v>0</v>
      </c>
      <c r="J28" s="54">
        <v>0</v>
      </c>
      <c r="K28" s="54">
        <v>0</v>
      </c>
      <c r="L28" s="54">
        <v>0</v>
      </c>
      <c r="M28" s="54">
        <v>0</v>
      </c>
      <c r="N28" s="54">
        <v>0</v>
      </c>
      <c r="O28" s="54">
        <v>0</v>
      </c>
      <c r="P28" s="54">
        <v>0</v>
      </c>
      <c r="Q28" s="54">
        <v>0</v>
      </c>
      <c r="R28" s="54">
        <v>0</v>
      </c>
      <c r="S28" s="54">
        <v>0</v>
      </c>
      <c r="T28" s="54">
        <v>0</v>
      </c>
      <c r="U28" s="54">
        <v>0</v>
      </c>
      <c r="V28" s="54">
        <v>0</v>
      </c>
      <c r="W28" s="54">
        <v>0</v>
      </c>
      <c r="X28" s="54">
        <v>0</v>
      </c>
      <c r="Y28" s="54">
        <v>0</v>
      </c>
      <c r="Z28" s="54">
        <v>0</v>
      </c>
      <c r="AA28" s="54">
        <v>0</v>
      </c>
      <c r="AB28" s="54">
        <v>0</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row>
    <row r="29" spans="1:62">
      <c r="A29" s="54" t="s">
        <v>304</v>
      </c>
      <c r="B29" s="54" t="s">
        <v>305</v>
      </c>
      <c r="C29" s="54">
        <v>0</v>
      </c>
      <c r="D29" s="54"/>
      <c r="E29" s="54"/>
      <c r="F29" s="54"/>
      <c r="G29" s="54"/>
      <c r="H29" s="54"/>
      <c r="I29" s="54"/>
      <c r="J29" s="54"/>
      <c r="K29" s="54"/>
      <c r="L29" s="54"/>
      <c r="M29" s="54"/>
      <c r="N29" s="54"/>
      <c r="O29" s="54"/>
      <c r="P29" s="54">
        <v>0</v>
      </c>
      <c r="Q29" s="54">
        <v>0</v>
      </c>
      <c r="R29" s="54">
        <v>0</v>
      </c>
      <c r="S29" s="54">
        <v>0</v>
      </c>
      <c r="T29" s="54">
        <v>0</v>
      </c>
      <c r="U29" s="54">
        <v>0</v>
      </c>
      <c r="V29" s="54">
        <v>0</v>
      </c>
      <c r="W29" s="54">
        <v>0</v>
      </c>
      <c r="X29" s="54">
        <v>0</v>
      </c>
      <c r="Y29" s="54">
        <v>0</v>
      </c>
      <c r="Z29" s="54">
        <v>0</v>
      </c>
      <c r="AA29" s="54">
        <v>0</v>
      </c>
      <c r="AB29" s="54">
        <v>0</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row>
    <row r="30" spans="1:62">
      <c r="A30" s="54" t="s">
        <v>306</v>
      </c>
      <c r="B30" s="54" t="s">
        <v>301</v>
      </c>
      <c r="C30" s="54">
        <v>0</v>
      </c>
      <c r="D30" s="54"/>
      <c r="E30" s="54"/>
      <c r="F30" s="54"/>
      <c r="G30" s="54"/>
      <c r="H30" s="54"/>
      <c r="I30" s="54"/>
      <c r="J30" s="54"/>
      <c r="K30" s="54"/>
      <c r="L30" s="54"/>
      <c r="M30" s="54"/>
      <c r="N30" s="54"/>
      <c r="O30" s="54"/>
      <c r="P30" s="54">
        <v>0</v>
      </c>
      <c r="Q30" s="54">
        <v>0</v>
      </c>
      <c r="R30" s="54">
        <v>0</v>
      </c>
      <c r="S30" s="54">
        <v>0</v>
      </c>
      <c r="T30" s="54">
        <v>0</v>
      </c>
      <c r="U30" s="54">
        <v>0</v>
      </c>
      <c r="V30" s="54">
        <v>0</v>
      </c>
      <c r="W30" s="54">
        <v>0</v>
      </c>
      <c r="X30" s="54">
        <v>0</v>
      </c>
      <c r="Y30" s="54">
        <v>0</v>
      </c>
      <c r="Z30" s="54">
        <v>0</v>
      </c>
      <c r="AA30" s="54">
        <v>0</v>
      </c>
      <c r="AB30" s="54">
        <v>0</v>
      </c>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row>
    <row r="31" spans="1:62">
      <c r="A31" s="54" t="s">
        <v>307</v>
      </c>
      <c r="B31" s="54" t="s">
        <v>308</v>
      </c>
      <c r="C31" s="54">
        <v>0</v>
      </c>
      <c r="D31" s="54">
        <v>0</v>
      </c>
      <c r="E31" s="54">
        <v>0</v>
      </c>
      <c r="F31" s="54">
        <v>0</v>
      </c>
      <c r="G31" s="54">
        <v>0</v>
      </c>
      <c r="H31" s="54">
        <v>0</v>
      </c>
      <c r="I31" s="54">
        <v>0</v>
      </c>
      <c r="J31" s="54">
        <v>0</v>
      </c>
      <c r="K31" s="54">
        <v>0</v>
      </c>
      <c r="L31" s="54">
        <v>0</v>
      </c>
      <c r="M31" s="54">
        <v>0</v>
      </c>
      <c r="N31" s="54">
        <v>0</v>
      </c>
      <c r="O31" s="54">
        <v>0</v>
      </c>
      <c r="P31" s="54">
        <v>0</v>
      </c>
      <c r="Q31" s="54">
        <v>0</v>
      </c>
      <c r="R31" s="54">
        <v>0</v>
      </c>
      <c r="S31" s="54">
        <v>0</v>
      </c>
      <c r="T31" s="54">
        <v>0</v>
      </c>
      <c r="U31" s="54">
        <v>0</v>
      </c>
      <c r="V31" s="54">
        <v>0</v>
      </c>
      <c r="W31" s="54">
        <v>0</v>
      </c>
      <c r="X31" s="54">
        <v>0</v>
      </c>
      <c r="Y31" s="54">
        <v>0</v>
      </c>
      <c r="Z31" s="54">
        <v>0</v>
      </c>
      <c r="AA31" s="54">
        <v>0</v>
      </c>
      <c r="AB31" s="54">
        <v>0</v>
      </c>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row>
    <row r="32" spans="1:62">
      <c r="A32" s="54" t="s">
        <v>309</v>
      </c>
      <c r="B32" s="54" t="s">
        <v>310</v>
      </c>
      <c r="C32" s="54">
        <v>0</v>
      </c>
      <c r="D32" s="54"/>
      <c r="E32" s="54"/>
      <c r="F32" s="54"/>
      <c r="G32" s="54"/>
      <c r="H32" s="54"/>
      <c r="I32" s="54"/>
      <c r="J32" s="54"/>
      <c r="K32" s="54"/>
      <c r="L32" s="54"/>
      <c r="M32" s="54"/>
      <c r="N32" s="54"/>
      <c r="O32" s="54"/>
      <c r="P32" s="54">
        <v>0</v>
      </c>
      <c r="Q32" s="54">
        <v>0</v>
      </c>
      <c r="R32" s="54">
        <v>0</v>
      </c>
      <c r="S32" s="54">
        <v>0</v>
      </c>
      <c r="T32" s="54">
        <v>0</v>
      </c>
      <c r="U32" s="54">
        <v>0</v>
      </c>
      <c r="V32" s="54">
        <v>0</v>
      </c>
      <c r="W32" s="54">
        <v>0</v>
      </c>
      <c r="X32" s="54">
        <v>0</v>
      </c>
      <c r="Y32" s="54">
        <v>0</v>
      </c>
      <c r="Z32" s="54">
        <v>0</v>
      </c>
      <c r="AA32" s="54">
        <v>0</v>
      </c>
      <c r="AB32" s="54">
        <v>0</v>
      </c>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row>
    <row r="33" spans="1:62">
      <c r="A33" s="54" t="s">
        <v>311</v>
      </c>
      <c r="B33" s="54" t="s">
        <v>312</v>
      </c>
      <c r="C33" s="54">
        <v>0</v>
      </c>
      <c r="D33" s="54"/>
      <c r="E33" s="54"/>
      <c r="F33" s="54"/>
      <c r="G33" s="54"/>
      <c r="H33" s="54"/>
      <c r="I33" s="54"/>
      <c r="J33" s="54"/>
      <c r="K33" s="54"/>
      <c r="L33" s="54"/>
      <c r="M33" s="54"/>
      <c r="N33" s="54"/>
      <c r="O33" s="54"/>
      <c r="P33" s="54">
        <v>0</v>
      </c>
      <c r="Q33" s="54">
        <v>0</v>
      </c>
      <c r="R33" s="54">
        <v>0</v>
      </c>
      <c r="S33" s="54">
        <v>0</v>
      </c>
      <c r="T33" s="54">
        <v>0</v>
      </c>
      <c r="U33" s="54">
        <v>0</v>
      </c>
      <c r="V33" s="54">
        <v>0</v>
      </c>
      <c r="W33" s="54">
        <v>0</v>
      </c>
      <c r="X33" s="54">
        <v>0</v>
      </c>
      <c r="Y33" s="54">
        <v>0</v>
      </c>
      <c r="Z33" s="54">
        <v>0</v>
      </c>
      <c r="AA33" s="54">
        <v>0</v>
      </c>
      <c r="AB33" s="54">
        <v>0</v>
      </c>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row>
    <row r="34" spans="1:62">
      <c r="A34" s="54" t="s">
        <v>313</v>
      </c>
      <c r="B34" s="54" t="s">
        <v>314</v>
      </c>
      <c r="C34" s="54">
        <v>0</v>
      </c>
      <c r="D34" s="54">
        <v>0</v>
      </c>
      <c r="E34" s="54">
        <v>0</v>
      </c>
      <c r="F34" s="54">
        <v>0</v>
      </c>
      <c r="G34" s="54">
        <v>0</v>
      </c>
      <c r="H34" s="54">
        <v>0</v>
      </c>
      <c r="I34" s="54">
        <v>0</v>
      </c>
      <c r="J34" s="54">
        <v>0</v>
      </c>
      <c r="K34" s="54">
        <v>0</v>
      </c>
      <c r="L34" s="54">
        <v>0</v>
      </c>
      <c r="M34" s="54">
        <v>0</v>
      </c>
      <c r="N34" s="54">
        <v>0</v>
      </c>
      <c r="O34" s="54">
        <v>0</v>
      </c>
      <c r="P34" s="54">
        <v>0</v>
      </c>
      <c r="Q34" s="54">
        <v>0</v>
      </c>
      <c r="R34" s="54">
        <v>0</v>
      </c>
      <c r="S34" s="54">
        <v>0</v>
      </c>
      <c r="T34" s="54">
        <v>0</v>
      </c>
      <c r="U34" s="54">
        <v>0</v>
      </c>
      <c r="V34" s="54">
        <v>0</v>
      </c>
      <c r="W34" s="54">
        <v>0</v>
      </c>
      <c r="X34" s="54">
        <v>0</v>
      </c>
      <c r="Y34" s="54">
        <v>0</v>
      </c>
      <c r="Z34" s="54">
        <v>0</v>
      </c>
      <c r="AA34" s="54">
        <v>0</v>
      </c>
      <c r="AB34" s="54">
        <v>0</v>
      </c>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row>
    <row r="35" spans="1:62">
      <c r="A35" s="54" t="s">
        <v>315</v>
      </c>
      <c r="B35" s="54" t="s">
        <v>316</v>
      </c>
      <c r="C35" s="54">
        <v>0</v>
      </c>
      <c r="D35" s="54"/>
      <c r="E35" s="54"/>
      <c r="F35" s="54"/>
      <c r="G35" s="54"/>
      <c r="H35" s="54"/>
      <c r="I35" s="54"/>
      <c r="J35" s="54"/>
      <c r="K35" s="54"/>
      <c r="L35" s="54"/>
      <c r="M35" s="54"/>
      <c r="N35" s="54"/>
      <c r="O35" s="54"/>
      <c r="P35" s="54">
        <v>0</v>
      </c>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row>
    <row r="36" spans="1:62">
      <c r="A36" s="54" t="s">
        <v>317</v>
      </c>
      <c r="B36" s="54" t="s">
        <v>318</v>
      </c>
      <c r="C36" s="54">
        <v>0</v>
      </c>
      <c r="D36" s="54"/>
      <c r="E36" s="54"/>
      <c r="F36" s="54"/>
      <c r="G36" s="54"/>
      <c r="H36" s="54"/>
      <c r="I36" s="54"/>
      <c r="J36" s="54"/>
      <c r="K36" s="54"/>
      <c r="L36" s="54"/>
      <c r="M36" s="54"/>
      <c r="N36" s="54"/>
      <c r="O36" s="54"/>
      <c r="P36" s="54">
        <v>0</v>
      </c>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c r="A37" s="54" t="s">
        <v>319</v>
      </c>
      <c r="B37" s="54" t="s">
        <v>320</v>
      </c>
      <c r="C37" s="54">
        <v>0</v>
      </c>
      <c r="D37" s="54"/>
      <c r="E37" s="54"/>
      <c r="F37" s="54"/>
      <c r="G37" s="54"/>
      <c r="H37" s="54"/>
      <c r="I37" s="54"/>
      <c r="J37" s="54"/>
      <c r="K37" s="54"/>
      <c r="L37" s="54"/>
      <c r="M37" s="54"/>
      <c r="N37" s="54"/>
      <c r="O37" s="54"/>
      <c r="P37" s="54">
        <v>0</v>
      </c>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c r="A38" s="54" t="s">
        <v>321</v>
      </c>
      <c r="B38" s="54" t="s">
        <v>322</v>
      </c>
      <c r="C38" s="54">
        <v>0</v>
      </c>
      <c r="D38" s="54">
        <v>0</v>
      </c>
      <c r="E38" s="54">
        <v>0</v>
      </c>
      <c r="F38" s="54">
        <v>0</v>
      </c>
      <c r="G38" s="54">
        <v>0</v>
      </c>
      <c r="H38" s="54">
        <v>0</v>
      </c>
      <c r="I38" s="54">
        <v>0</v>
      </c>
      <c r="J38" s="54">
        <v>0</v>
      </c>
      <c r="K38" s="54">
        <v>0</v>
      </c>
      <c r="L38" s="54">
        <v>0</v>
      </c>
      <c r="M38" s="54">
        <v>0</v>
      </c>
      <c r="N38" s="54">
        <v>0</v>
      </c>
      <c r="O38" s="54">
        <v>0</v>
      </c>
      <c r="P38" s="54">
        <v>0</v>
      </c>
      <c r="Q38" s="54">
        <v>0</v>
      </c>
      <c r="R38" s="54">
        <v>0</v>
      </c>
      <c r="S38" s="54">
        <v>0</v>
      </c>
      <c r="T38" s="54">
        <v>0</v>
      </c>
      <c r="U38" s="54">
        <v>0</v>
      </c>
      <c r="V38" s="54">
        <v>0</v>
      </c>
      <c r="W38" s="54">
        <v>0</v>
      </c>
      <c r="X38" s="54">
        <v>0</v>
      </c>
      <c r="Y38" s="54">
        <v>0</v>
      </c>
      <c r="Z38" s="54">
        <v>0</v>
      </c>
      <c r="AA38" s="54">
        <v>0</v>
      </c>
      <c r="AB38" s="54">
        <v>0</v>
      </c>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c r="A39" s="54" t="s">
        <v>323</v>
      </c>
      <c r="B39" s="54" t="s">
        <v>316</v>
      </c>
      <c r="C39" s="54">
        <v>0</v>
      </c>
      <c r="D39" s="54"/>
      <c r="E39" s="54"/>
      <c r="F39" s="54"/>
      <c r="G39" s="54"/>
      <c r="H39" s="54"/>
      <c r="I39" s="54"/>
      <c r="J39" s="54"/>
      <c r="K39" s="54"/>
      <c r="L39" s="54"/>
      <c r="M39" s="54"/>
      <c r="N39" s="54"/>
      <c r="O39" s="54"/>
      <c r="P39" s="54">
        <v>0</v>
      </c>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c r="A40" s="54" t="s">
        <v>324</v>
      </c>
      <c r="B40" s="54" t="s">
        <v>325</v>
      </c>
      <c r="C40" s="54">
        <v>0</v>
      </c>
      <c r="D40" s="54"/>
      <c r="E40" s="54"/>
      <c r="F40" s="54"/>
      <c r="G40" s="54"/>
      <c r="H40" s="54"/>
      <c r="I40" s="54"/>
      <c r="J40" s="54"/>
      <c r="K40" s="54"/>
      <c r="L40" s="54"/>
      <c r="M40" s="54"/>
      <c r="N40" s="54"/>
      <c r="O40" s="54"/>
      <c r="P40" s="54">
        <v>0</v>
      </c>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c r="A41" s="54" t="s">
        <v>326</v>
      </c>
      <c r="B41" s="54" t="s">
        <v>327</v>
      </c>
      <c r="C41" s="54">
        <v>0</v>
      </c>
      <c r="D41" s="54"/>
      <c r="E41" s="54"/>
      <c r="F41" s="54"/>
      <c r="G41" s="54"/>
      <c r="H41" s="54"/>
      <c r="I41" s="54"/>
      <c r="J41" s="54"/>
      <c r="K41" s="54"/>
      <c r="L41" s="54"/>
      <c r="M41" s="54"/>
      <c r="N41" s="54"/>
      <c r="O41" s="54"/>
      <c r="P41" s="54">
        <v>0</v>
      </c>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c r="A42" s="54" t="s">
        <v>328</v>
      </c>
      <c r="B42" s="54" t="s">
        <v>329</v>
      </c>
      <c r="C42" s="54">
        <v>0</v>
      </c>
      <c r="D42" s="54"/>
      <c r="E42" s="54"/>
      <c r="F42" s="54"/>
      <c r="G42" s="54"/>
      <c r="H42" s="54"/>
      <c r="I42" s="54"/>
      <c r="J42" s="54"/>
      <c r="K42" s="54"/>
      <c r="L42" s="54"/>
      <c r="M42" s="54"/>
      <c r="N42" s="54"/>
      <c r="O42" s="54"/>
      <c r="P42" s="54">
        <v>0</v>
      </c>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c r="A43" s="54" t="s">
        <v>330</v>
      </c>
      <c r="B43" s="54" t="s">
        <v>331</v>
      </c>
      <c r="C43" s="54">
        <v>0</v>
      </c>
      <c r="D43" s="54">
        <v>0</v>
      </c>
      <c r="E43" s="54">
        <v>0</v>
      </c>
      <c r="F43" s="54">
        <v>0</v>
      </c>
      <c r="G43" s="54">
        <v>0</v>
      </c>
      <c r="H43" s="54">
        <v>0</v>
      </c>
      <c r="I43" s="54">
        <v>0</v>
      </c>
      <c r="J43" s="54">
        <v>0</v>
      </c>
      <c r="K43" s="54">
        <v>0</v>
      </c>
      <c r="L43" s="54">
        <v>0</v>
      </c>
      <c r="M43" s="54">
        <v>0</v>
      </c>
      <c r="N43" s="54">
        <v>0</v>
      </c>
      <c r="O43" s="54">
        <v>0</v>
      </c>
      <c r="P43" s="54">
        <v>0</v>
      </c>
      <c r="Q43" s="54">
        <v>0</v>
      </c>
      <c r="R43" s="54">
        <v>0</v>
      </c>
      <c r="S43" s="54">
        <v>0</v>
      </c>
      <c r="T43" s="54">
        <v>0</v>
      </c>
      <c r="U43" s="54">
        <v>0</v>
      </c>
      <c r="V43" s="54">
        <v>0</v>
      </c>
      <c r="W43" s="54">
        <v>0</v>
      </c>
      <c r="X43" s="54">
        <v>0</v>
      </c>
      <c r="Y43" s="54">
        <v>0</v>
      </c>
      <c r="Z43" s="54">
        <v>0</v>
      </c>
      <c r="AA43" s="54">
        <v>0</v>
      </c>
      <c r="AB43" s="54">
        <v>0</v>
      </c>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c r="A44" s="54" t="s">
        <v>332</v>
      </c>
      <c r="B44" s="54" t="s">
        <v>333</v>
      </c>
      <c r="C44" s="54">
        <v>0</v>
      </c>
      <c r="D44" s="54"/>
      <c r="E44" s="54"/>
      <c r="F44" s="54"/>
      <c r="G44" s="54"/>
      <c r="H44" s="54"/>
      <c r="I44" s="54"/>
      <c r="J44" s="54"/>
      <c r="K44" s="54"/>
      <c r="L44" s="54"/>
      <c r="M44" s="54"/>
      <c r="N44" s="54"/>
      <c r="O44" s="54"/>
      <c r="P44" s="54">
        <v>0</v>
      </c>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c r="A45" s="54" t="s">
        <v>334</v>
      </c>
      <c r="B45" s="54" t="s">
        <v>335</v>
      </c>
      <c r="C45" s="54">
        <v>0</v>
      </c>
      <c r="D45" s="54"/>
      <c r="E45" s="54"/>
      <c r="F45" s="54"/>
      <c r="G45" s="54"/>
      <c r="H45" s="54"/>
      <c r="I45" s="54"/>
      <c r="J45" s="54"/>
      <c r="K45" s="54"/>
      <c r="L45" s="54"/>
      <c r="M45" s="54"/>
      <c r="N45" s="54"/>
      <c r="O45" s="54"/>
      <c r="P45" s="54">
        <v>0</v>
      </c>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c r="A46" s="54">
        <v>6001.1</v>
      </c>
      <c r="B46" s="54" t="s">
        <v>336</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c r="A47" s="54" t="s">
        <v>337</v>
      </c>
      <c r="B47" s="54" t="s">
        <v>338</v>
      </c>
      <c r="C47" s="54">
        <v>0</v>
      </c>
      <c r="D47" s="54"/>
      <c r="E47" s="54"/>
      <c r="F47" s="54"/>
      <c r="G47" s="54"/>
      <c r="H47" s="54"/>
      <c r="I47" s="54"/>
      <c r="J47" s="54"/>
      <c r="K47" s="54"/>
      <c r="L47" s="54"/>
      <c r="M47" s="54"/>
      <c r="N47" s="54"/>
      <c r="O47" s="54"/>
      <c r="P47" s="54">
        <v>0</v>
      </c>
      <c r="Q47" s="54">
        <v>0</v>
      </c>
      <c r="R47" s="54">
        <v>0</v>
      </c>
      <c r="S47" s="54">
        <v>0</v>
      </c>
      <c r="T47" s="54">
        <v>0</v>
      </c>
      <c r="U47" s="54">
        <v>0</v>
      </c>
      <c r="V47" s="54">
        <v>0</v>
      </c>
      <c r="W47" s="54">
        <v>0</v>
      </c>
      <c r="X47" s="54">
        <v>0</v>
      </c>
      <c r="Y47" s="54">
        <v>0</v>
      </c>
      <c r="Z47" s="54">
        <v>0</v>
      </c>
      <c r="AA47" s="54">
        <v>0</v>
      </c>
      <c r="AB47" s="54">
        <v>0</v>
      </c>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c r="A48" s="54" t="s">
        <v>339</v>
      </c>
      <c r="B48" s="54" t="s">
        <v>340</v>
      </c>
      <c r="C48" s="54">
        <v>0</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0</v>
      </c>
      <c r="Y48" s="54">
        <v>0</v>
      </c>
      <c r="Z48" s="54">
        <v>0</v>
      </c>
      <c r="AA48" s="54">
        <v>0</v>
      </c>
      <c r="AB48" s="54">
        <v>0</v>
      </c>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36" customFormat="1" spans="1:62">
      <c r="A49" s="54" t="s">
        <v>341</v>
      </c>
      <c r="B49" s="54" t="s">
        <v>342</v>
      </c>
      <c r="C49" s="54">
        <v>0</v>
      </c>
      <c r="D49" s="54"/>
      <c r="E49" s="54"/>
      <c r="F49" s="54"/>
      <c r="G49" s="54"/>
      <c r="H49" s="54"/>
      <c r="I49" s="54"/>
      <c r="J49" s="54"/>
      <c r="K49" s="54"/>
      <c r="L49" s="54"/>
      <c r="M49" s="54"/>
      <c r="N49" s="54"/>
      <c r="O49" s="54"/>
      <c r="P49" s="54">
        <v>0</v>
      </c>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c r="A50" s="54" t="s">
        <v>343</v>
      </c>
      <c r="B50" s="54" t="s">
        <v>344</v>
      </c>
      <c r="C50" s="54">
        <v>0</v>
      </c>
      <c r="D50" s="54"/>
      <c r="E50" s="54"/>
      <c r="F50" s="54"/>
      <c r="G50" s="54"/>
      <c r="H50" s="54"/>
      <c r="I50" s="54"/>
      <c r="J50" s="54"/>
      <c r="K50" s="54"/>
      <c r="L50" s="54"/>
      <c r="M50" s="54"/>
      <c r="N50" s="54"/>
      <c r="O50" s="54"/>
      <c r="P50" s="54">
        <v>0</v>
      </c>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c r="A51" s="54" t="s">
        <v>345</v>
      </c>
      <c r="B51" s="54" t="s">
        <v>346</v>
      </c>
      <c r="C51" s="54">
        <v>0</v>
      </c>
      <c r="D51" s="54"/>
      <c r="E51" s="54"/>
      <c r="F51" s="54"/>
      <c r="G51" s="54"/>
      <c r="H51" s="54"/>
      <c r="I51" s="54"/>
      <c r="J51" s="54"/>
      <c r="K51" s="54"/>
      <c r="L51" s="54"/>
      <c r="M51" s="54"/>
      <c r="N51" s="54"/>
      <c r="O51" s="54"/>
      <c r="P51" s="54">
        <v>0</v>
      </c>
      <c r="Q51" s="54">
        <v>0</v>
      </c>
      <c r="R51" s="54">
        <v>0</v>
      </c>
      <c r="S51" s="54">
        <v>0</v>
      </c>
      <c r="T51" s="54">
        <v>0</v>
      </c>
      <c r="U51" s="54">
        <v>0</v>
      </c>
      <c r="V51" s="54">
        <v>0</v>
      </c>
      <c r="W51" s="54">
        <v>0</v>
      </c>
      <c r="X51" s="54">
        <v>0</v>
      </c>
      <c r="Y51" s="54">
        <v>0</v>
      </c>
      <c r="Z51" s="54">
        <v>0</v>
      </c>
      <c r="AA51" s="54">
        <v>0</v>
      </c>
      <c r="AB51" s="54">
        <v>0</v>
      </c>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c r="A52" s="54">
        <v>6001.13</v>
      </c>
      <c r="B52" s="54" t="s">
        <v>347</v>
      </c>
      <c r="C52" s="54">
        <v>0</v>
      </c>
      <c r="D52" s="54">
        <v>0</v>
      </c>
      <c r="E52" s="54">
        <v>0</v>
      </c>
      <c r="F52" s="54">
        <v>0</v>
      </c>
      <c r="G52" s="54">
        <v>0</v>
      </c>
      <c r="H52" s="54">
        <v>0</v>
      </c>
      <c r="I52" s="54">
        <v>0</v>
      </c>
      <c r="J52" s="54">
        <v>0</v>
      </c>
      <c r="K52" s="54">
        <v>0</v>
      </c>
      <c r="L52" s="54">
        <v>0</v>
      </c>
      <c r="M52" s="54">
        <v>0</v>
      </c>
      <c r="N52" s="54">
        <v>0</v>
      </c>
      <c r="O52" s="54">
        <v>0</v>
      </c>
      <c r="P52" s="54">
        <v>0</v>
      </c>
      <c r="Q52" s="54">
        <v>0</v>
      </c>
      <c r="R52" s="54">
        <v>0</v>
      </c>
      <c r="S52" s="54">
        <v>0</v>
      </c>
      <c r="T52" s="54">
        <v>0</v>
      </c>
      <c r="U52" s="54">
        <v>0</v>
      </c>
      <c r="V52" s="54">
        <v>0</v>
      </c>
      <c r="W52" s="54">
        <v>0</v>
      </c>
      <c r="X52" s="54">
        <v>0</v>
      </c>
      <c r="Y52" s="54">
        <v>0</v>
      </c>
      <c r="Z52" s="54">
        <v>0</v>
      </c>
      <c r="AA52" s="54">
        <v>0</v>
      </c>
      <c r="AB52" s="54">
        <v>0</v>
      </c>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c r="A53" s="54" t="s">
        <v>348</v>
      </c>
      <c r="B53" s="54" t="s">
        <v>349</v>
      </c>
      <c r="C53" s="54">
        <v>0</v>
      </c>
      <c r="D53" s="54">
        <v>0</v>
      </c>
      <c r="E53" s="54">
        <v>0</v>
      </c>
      <c r="F53" s="54">
        <v>0</v>
      </c>
      <c r="G53" s="54">
        <v>0</v>
      </c>
      <c r="H53" s="54">
        <v>0</v>
      </c>
      <c r="I53" s="54">
        <v>0</v>
      </c>
      <c r="J53" s="54">
        <v>0</v>
      </c>
      <c r="K53" s="54">
        <v>0</v>
      </c>
      <c r="L53" s="54">
        <v>0</v>
      </c>
      <c r="M53" s="54">
        <v>0</v>
      </c>
      <c r="N53" s="54">
        <v>0</v>
      </c>
      <c r="O53" s="54">
        <v>0</v>
      </c>
      <c r="P53" s="54">
        <v>0</v>
      </c>
      <c r="Q53" s="54">
        <v>0</v>
      </c>
      <c r="R53" s="54">
        <v>0</v>
      </c>
      <c r="S53" s="54">
        <v>0</v>
      </c>
      <c r="T53" s="54">
        <v>0</v>
      </c>
      <c r="U53" s="54">
        <v>0</v>
      </c>
      <c r="V53" s="54">
        <v>0</v>
      </c>
      <c r="W53" s="54">
        <v>0</v>
      </c>
      <c r="X53" s="54">
        <v>0</v>
      </c>
      <c r="Y53" s="54">
        <v>0</v>
      </c>
      <c r="Z53" s="54">
        <v>0</v>
      </c>
      <c r="AA53" s="54">
        <v>0</v>
      </c>
      <c r="AB53" s="54">
        <v>0</v>
      </c>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c r="A54" s="54" t="s">
        <v>350</v>
      </c>
      <c r="B54" s="54" t="s">
        <v>351</v>
      </c>
      <c r="C54" s="54">
        <v>0</v>
      </c>
      <c r="D54" s="54"/>
      <c r="E54" s="54"/>
      <c r="F54" s="54"/>
      <c r="G54" s="54"/>
      <c r="H54" s="54"/>
      <c r="I54" s="54"/>
      <c r="J54" s="54"/>
      <c r="K54" s="54"/>
      <c r="L54" s="54"/>
      <c r="M54" s="54"/>
      <c r="N54" s="54"/>
      <c r="O54" s="54"/>
      <c r="P54" s="54">
        <v>0</v>
      </c>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c r="A55" s="54" t="s">
        <v>352</v>
      </c>
      <c r="B55" s="54" t="s">
        <v>353</v>
      </c>
      <c r="C55" s="54">
        <v>0</v>
      </c>
      <c r="D55" s="54"/>
      <c r="E55" s="54"/>
      <c r="F55" s="54"/>
      <c r="G55" s="54"/>
      <c r="H55" s="54"/>
      <c r="I55" s="54"/>
      <c r="J55" s="54"/>
      <c r="K55" s="54"/>
      <c r="L55" s="54"/>
      <c r="M55" s="54"/>
      <c r="N55" s="54"/>
      <c r="O55" s="54"/>
      <c r="P55" s="54">
        <v>0</v>
      </c>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c r="A56" s="54" t="s">
        <v>354</v>
      </c>
      <c r="B56" s="54" t="s">
        <v>355</v>
      </c>
      <c r="C56" s="54">
        <v>0</v>
      </c>
      <c r="D56" s="54"/>
      <c r="E56" s="54"/>
      <c r="F56" s="54"/>
      <c r="G56" s="54"/>
      <c r="H56" s="54"/>
      <c r="I56" s="54"/>
      <c r="J56" s="54"/>
      <c r="K56" s="54"/>
      <c r="L56" s="54"/>
      <c r="M56" s="54"/>
      <c r="N56" s="54"/>
      <c r="O56" s="54"/>
      <c r="P56" s="54">
        <v>0</v>
      </c>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c r="A57" s="54" t="s">
        <v>356</v>
      </c>
      <c r="B57" s="54" t="s">
        <v>357</v>
      </c>
      <c r="C57" s="54">
        <v>0</v>
      </c>
      <c r="D57" s="54"/>
      <c r="E57" s="54"/>
      <c r="F57" s="54"/>
      <c r="G57" s="54"/>
      <c r="H57" s="54"/>
      <c r="I57" s="54"/>
      <c r="J57" s="54"/>
      <c r="K57" s="54"/>
      <c r="L57" s="54"/>
      <c r="M57" s="54"/>
      <c r="N57" s="54"/>
      <c r="O57" s="54"/>
      <c r="P57" s="54">
        <v>0</v>
      </c>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c r="A58" s="54" t="s">
        <v>358</v>
      </c>
      <c r="B58" s="54" t="s">
        <v>359</v>
      </c>
      <c r="C58" s="54">
        <v>0</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4">
        <v>0</v>
      </c>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c r="A59" s="54" t="s">
        <v>360</v>
      </c>
      <c r="B59" s="54" t="s">
        <v>361</v>
      </c>
      <c r="C59" s="54">
        <v>0</v>
      </c>
      <c r="D59" s="54"/>
      <c r="E59" s="54"/>
      <c r="F59" s="54"/>
      <c r="G59" s="54"/>
      <c r="H59" s="54"/>
      <c r="I59" s="54"/>
      <c r="J59" s="54"/>
      <c r="K59" s="54"/>
      <c r="L59" s="54"/>
      <c r="M59" s="54"/>
      <c r="N59" s="54"/>
      <c r="O59" s="54"/>
      <c r="P59" s="54">
        <v>0</v>
      </c>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c r="A60" s="54" t="s">
        <v>362</v>
      </c>
      <c r="B60" s="54" t="s">
        <v>363</v>
      </c>
      <c r="C60" s="54">
        <v>0</v>
      </c>
      <c r="D60" s="54"/>
      <c r="E60" s="54"/>
      <c r="F60" s="54"/>
      <c r="G60" s="54"/>
      <c r="H60" s="54"/>
      <c r="I60" s="54"/>
      <c r="J60" s="54"/>
      <c r="K60" s="54"/>
      <c r="L60" s="54"/>
      <c r="M60" s="54"/>
      <c r="N60" s="54"/>
      <c r="O60" s="54"/>
      <c r="P60" s="54">
        <v>0</v>
      </c>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c r="A61" s="54" t="s">
        <v>364</v>
      </c>
      <c r="B61" s="54" t="s">
        <v>365</v>
      </c>
      <c r="C61" s="54">
        <v>0</v>
      </c>
      <c r="D61" s="54"/>
      <c r="E61" s="54"/>
      <c r="F61" s="54"/>
      <c r="G61" s="54"/>
      <c r="H61" s="54"/>
      <c r="I61" s="54"/>
      <c r="J61" s="54"/>
      <c r="K61" s="54"/>
      <c r="L61" s="54"/>
      <c r="M61" s="54"/>
      <c r="N61" s="54"/>
      <c r="O61" s="54"/>
      <c r="P61" s="54">
        <v>0</v>
      </c>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c r="A62" s="54" t="s">
        <v>366</v>
      </c>
      <c r="B62" s="54" t="s">
        <v>367</v>
      </c>
      <c r="C62" s="54">
        <v>0</v>
      </c>
      <c r="D62" s="54"/>
      <c r="E62" s="54"/>
      <c r="F62" s="54"/>
      <c r="G62" s="54"/>
      <c r="H62" s="54"/>
      <c r="I62" s="54"/>
      <c r="J62" s="54"/>
      <c r="K62" s="54"/>
      <c r="L62" s="54"/>
      <c r="M62" s="54"/>
      <c r="N62" s="54"/>
      <c r="O62" s="54"/>
      <c r="P62" s="54">
        <v>0</v>
      </c>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row>
    <row r="63" spans="1:62">
      <c r="A63" s="54">
        <v>6001.14</v>
      </c>
      <c r="B63" s="54" t="s">
        <v>368</v>
      </c>
      <c r="C63" s="54">
        <v>0</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4">
        <v>0</v>
      </c>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row>
    <row r="64" spans="1:62">
      <c r="A64" s="54" t="s">
        <v>369</v>
      </c>
      <c r="B64" s="54" t="s">
        <v>370</v>
      </c>
      <c r="C64" s="54">
        <v>0</v>
      </c>
      <c r="D64" s="54"/>
      <c r="E64" s="54"/>
      <c r="F64" s="54"/>
      <c r="G64" s="54"/>
      <c r="H64" s="54"/>
      <c r="I64" s="54"/>
      <c r="J64" s="54"/>
      <c r="K64" s="54"/>
      <c r="L64" s="54"/>
      <c r="M64" s="54"/>
      <c r="N64" s="54"/>
      <c r="O64" s="54"/>
      <c r="P64" s="54">
        <v>0</v>
      </c>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row>
    <row r="65" spans="1:16">
      <c r="A65" t="s">
        <v>371</v>
      </c>
      <c r="B65" t="s">
        <v>372</v>
      </c>
      <c r="C65">
        <v>0</v>
      </c>
      <c r="O65" s="329"/>
      <c r="P65">
        <v>0</v>
      </c>
    </row>
    <row r="66" spans="1:16">
      <c r="A66" t="s">
        <v>373</v>
      </c>
      <c r="B66" t="s">
        <v>374</v>
      </c>
      <c r="C66">
        <v>0</v>
      </c>
      <c r="O66" s="329"/>
      <c r="P66">
        <v>0</v>
      </c>
    </row>
    <row r="67" spans="1:16">
      <c r="A67" t="s">
        <v>375</v>
      </c>
      <c r="B67" t="s">
        <v>376</v>
      </c>
      <c r="C67">
        <v>0</v>
      </c>
      <c r="O67" s="329"/>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29"/>
      <c r="P70">
        <v>0</v>
      </c>
    </row>
    <row r="71" spans="1:16">
      <c r="A71" t="s">
        <v>382</v>
      </c>
      <c r="B71" t="s">
        <v>383</v>
      </c>
      <c r="C71">
        <v>0</v>
      </c>
      <c r="O71" s="329"/>
      <c r="P71">
        <v>0</v>
      </c>
    </row>
    <row r="72" spans="1:16">
      <c r="A72" t="s">
        <v>384</v>
      </c>
      <c r="B72" t="s">
        <v>385</v>
      </c>
      <c r="C72">
        <v>0</v>
      </c>
      <c r="O72" s="329"/>
      <c r="P72">
        <v>0</v>
      </c>
    </row>
    <row r="73" spans="1:16">
      <c r="A73">
        <v>6051</v>
      </c>
      <c r="B73" t="s">
        <v>386</v>
      </c>
      <c r="C73">
        <v>0</v>
      </c>
      <c r="O73" s="329"/>
      <c r="P73">
        <v>0</v>
      </c>
    </row>
    <row r="74" s="36" customFormat="1" spans="1:28">
      <c r="A74" s="36">
        <v>6400</v>
      </c>
      <c r="B74" s="36" t="s">
        <v>4</v>
      </c>
      <c r="C74" s="36">
        <v>11690933.0573585</v>
      </c>
      <c r="D74" s="36">
        <v>448535.49</v>
      </c>
      <c r="E74" s="36">
        <v>1581000.38</v>
      </c>
      <c r="F74" s="36">
        <v>770818.17</v>
      </c>
      <c r="G74" s="36">
        <v>984500.57</v>
      </c>
      <c r="H74" s="36">
        <v>908781.18</v>
      </c>
      <c r="I74" s="36">
        <v>1036527.82</v>
      </c>
      <c r="J74" s="36">
        <v>928190.14</v>
      </c>
      <c r="K74" s="36">
        <v>1053268.2</v>
      </c>
      <c r="L74" s="36">
        <v>968170.7</v>
      </c>
      <c r="M74" s="36">
        <v>967448.89</v>
      </c>
      <c r="N74" s="36">
        <v>1036974.75867925</v>
      </c>
      <c r="O74" s="36">
        <v>1006716.75867925</v>
      </c>
      <c r="P74" s="36">
        <v>12355034.3930827</v>
      </c>
      <c r="Q74" s="36">
        <v>1136002.61851958</v>
      </c>
      <c r="R74" s="36">
        <v>887706.455715113</v>
      </c>
      <c r="S74" s="36">
        <v>1096287.96434873</v>
      </c>
      <c r="T74" s="36">
        <v>922806.073015067</v>
      </c>
      <c r="U74" s="36">
        <v>923978.624295601</v>
      </c>
      <c r="V74" s="36">
        <v>1217987.57760421</v>
      </c>
      <c r="W74" s="36">
        <v>939635.163709017</v>
      </c>
      <c r="X74" s="36">
        <v>1109473.60664652</v>
      </c>
      <c r="Y74" s="36">
        <v>1126853.84670174</v>
      </c>
      <c r="Z74" s="36">
        <v>954606.387363701</v>
      </c>
      <c r="AA74" s="36">
        <v>960340.189064917</v>
      </c>
      <c r="AB74" s="36">
        <v>1079355.88609846</v>
      </c>
    </row>
    <row r="75" spans="1:28">
      <c r="A75">
        <v>6401</v>
      </c>
      <c r="B75" t="s">
        <v>5</v>
      </c>
      <c r="C75">
        <v>11690933.0573585</v>
      </c>
      <c r="D75">
        <v>448535.49</v>
      </c>
      <c r="E75">
        <v>1581000.38</v>
      </c>
      <c r="F75">
        <v>770818.17</v>
      </c>
      <c r="G75">
        <v>984500.57</v>
      </c>
      <c r="H75">
        <v>908781.18</v>
      </c>
      <c r="I75">
        <v>1036527.82</v>
      </c>
      <c r="J75">
        <v>928190.14</v>
      </c>
      <c r="K75">
        <v>1053268.2</v>
      </c>
      <c r="L75">
        <v>968170.7</v>
      </c>
      <c r="M75">
        <v>967448.89</v>
      </c>
      <c r="N75">
        <v>1036974.75867925</v>
      </c>
      <c r="O75" s="329">
        <v>1006716.75867925</v>
      </c>
      <c r="P75">
        <v>12355034.3930827</v>
      </c>
      <c r="Q75">
        <v>1136002.61851958</v>
      </c>
      <c r="R75">
        <v>887706.455715113</v>
      </c>
      <c r="S75">
        <v>1096287.96434873</v>
      </c>
      <c r="T75">
        <v>922806.073015067</v>
      </c>
      <c r="U75">
        <v>923978.624295601</v>
      </c>
      <c r="V75">
        <v>1217987.57760421</v>
      </c>
      <c r="W75">
        <v>939635.163709017</v>
      </c>
      <c r="X75">
        <v>1109473.60664652</v>
      </c>
      <c r="Y75">
        <v>1126853.84670174</v>
      </c>
      <c r="Z75">
        <v>954606.387363701</v>
      </c>
      <c r="AA75">
        <v>960340.189064917</v>
      </c>
      <c r="AB75">
        <v>1079355.88609846</v>
      </c>
    </row>
    <row r="76" spans="1:28">
      <c r="A76">
        <v>6401.03</v>
      </c>
      <c r="B76" t="s">
        <v>6</v>
      </c>
      <c r="C76">
        <v>11690933.0573585</v>
      </c>
      <c r="D76">
        <v>448535.49</v>
      </c>
      <c r="E76">
        <v>1581000.38</v>
      </c>
      <c r="F76">
        <v>770818.17</v>
      </c>
      <c r="G76">
        <v>984500.57</v>
      </c>
      <c r="H76">
        <v>908781.18</v>
      </c>
      <c r="I76">
        <v>1036527.82</v>
      </c>
      <c r="J76">
        <v>928190.14</v>
      </c>
      <c r="K76">
        <v>1053268.2</v>
      </c>
      <c r="L76">
        <v>968170.7</v>
      </c>
      <c r="M76">
        <v>967448.89</v>
      </c>
      <c r="N76">
        <v>1036974.75867925</v>
      </c>
      <c r="O76" s="329">
        <v>1006716.75867925</v>
      </c>
      <c r="P76">
        <v>12355034.3930827</v>
      </c>
      <c r="Q76">
        <v>1136002.61851958</v>
      </c>
      <c r="R76">
        <v>887706.455715113</v>
      </c>
      <c r="S76">
        <v>1096287.96434873</v>
      </c>
      <c r="T76">
        <v>922806.073015067</v>
      </c>
      <c r="U76">
        <v>923978.624295601</v>
      </c>
      <c r="V76">
        <v>1217987.57760421</v>
      </c>
      <c r="W76">
        <v>939635.163709017</v>
      </c>
      <c r="X76">
        <v>1109473.60664652</v>
      </c>
      <c r="Y76">
        <v>1126853.84670174</v>
      </c>
      <c r="Z76">
        <v>954606.387363701</v>
      </c>
      <c r="AA76">
        <v>960340.189064917</v>
      </c>
      <c r="AB76">
        <v>1079355.88609846</v>
      </c>
    </row>
    <row r="77" spans="1:28">
      <c r="A77" t="s">
        <v>7</v>
      </c>
      <c r="B77" t="s">
        <v>8</v>
      </c>
      <c r="C77">
        <v>323435.27</v>
      </c>
      <c r="D77">
        <v>18806.1</v>
      </c>
      <c r="E77">
        <v>24739.89</v>
      </c>
      <c r="F77">
        <v>-8850.13</v>
      </c>
      <c r="G77">
        <v>47906.51</v>
      </c>
      <c r="H77">
        <v>0</v>
      </c>
      <c r="I77">
        <v>37588.86</v>
      </c>
      <c r="J77">
        <v>788.5</v>
      </c>
      <c r="K77">
        <v>640.6</v>
      </c>
      <c r="L77">
        <v>5274.52</v>
      </c>
      <c r="M77">
        <v>86540.42</v>
      </c>
      <c r="N77">
        <v>60000</v>
      </c>
      <c r="O77" s="329">
        <v>50000</v>
      </c>
      <c r="P77" s="36">
        <v>353585.769911505</v>
      </c>
      <c r="Q77">
        <v>42419.610619469</v>
      </c>
      <c r="R77">
        <v>25191.2920353982</v>
      </c>
      <c r="S77">
        <v>26961.203539823</v>
      </c>
      <c r="T77">
        <v>26961.203539823</v>
      </c>
      <c r="U77">
        <v>51739.9646017699</v>
      </c>
      <c r="V77">
        <v>25191.2920353982</v>
      </c>
      <c r="W77">
        <v>29164.7433628319</v>
      </c>
      <c r="X77">
        <v>25191.2920353982</v>
      </c>
      <c r="Y77">
        <v>25191.2920353982</v>
      </c>
      <c r="Z77">
        <v>25191.2920353982</v>
      </c>
      <c r="AA77">
        <v>25191.2920353982</v>
      </c>
      <c r="AB77">
        <v>25191.2920353982</v>
      </c>
    </row>
    <row r="78" spans="1:28">
      <c r="A78" t="s">
        <v>10</v>
      </c>
      <c r="B78" t="s">
        <v>11</v>
      </c>
      <c r="C78">
        <v>2414879.79735849</v>
      </c>
      <c r="D78">
        <v>216824.9</v>
      </c>
      <c r="E78">
        <v>203396.64</v>
      </c>
      <c r="F78">
        <v>59481.18</v>
      </c>
      <c r="G78">
        <v>159100.27</v>
      </c>
      <c r="H78">
        <v>267652.58</v>
      </c>
      <c r="I78">
        <v>267837</v>
      </c>
      <c r="J78">
        <v>178832.07</v>
      </c>
      <c r="K78">
        <v>237023.83</v>
      </c>
      <c r="L78">
        <v>227499.02</v>
      </c>
      <c r="M78">
        <v>150440.99</v>
      </c>
      <c r="N78">
        <v>223395.658679245</v>
      </c>
      <c r="O78" s="329">
        <v>223395.658679245</v>
      </c>
      <c r="P78">
        <v>2470893.83962264</v>
      </c>
      <c r="Q78">
        <v>124078.896226415</v>
      </c>
      <c r="R78">
        <v>121628.896226415</v>
      </c>
      <c r="S78">
        <v>314872.29245283</v>
      </c>
      <c r="T78">
        <v>139077.764150943</v>
      </c>
      <c r="U78">
        <v>124983.613207547</v>
      </c>
      <c r="V78">
        <v>388631.726415094</v>
      </c>
      <c r="W78">
        <v>122228.896226415</v>
      </c>
      <c r="X78">
        <v>279190.509433962</v>
      </c>
      <c r="Y78">
        <v>298981.726415094</v>
      </c>
      <c r="Z78">
        <v>121628.896226415</v>
      </c>
      <c r="AA78">
        <v>122228.896226415</v>
      </c>
      <c r="AB78">
        <v>313361.726415094</v>
      </c>
    </row>
    <row r="79" spans="1:28">
      <c r="A79" t="s">
        <v>12</v>
      </c>
      <c r="B79" s="329" t="s">
        <v>13</v>
      </c>
      <c r="C79">
        <v>1089427.08</v>
      </c>
      <c r="D79">
        <v>55043.64</v>
      </c>
      <c r="E79">
        <v>96258.21</v>
      </c>
      <c r="F79">
        <v>18094.31</v>
      </c>
      <c r="G79">
        <v>74681.11</v>
      </c>
      <c r="H79">
        <v>149282.12</v>
      </c>
      <c r="I79">
        <v>59520.86</v>
      </c>
      <c r="J79">
        <v>94965.38</v>
      </c>
      <c r="K79">
        <v>116705.41</v>
      </c>
      <c r="L79">
        <v>127394.14</v>
      </c>
      <c r="M79">
        <v>42693.62</v>
      </c>
      <c r="N79">
        <v>127394.14</v>
      </c>
      <c r="O79" s="329">
        <v>127394.14</v>
      </c>
      <c r="P79" s="36">
        <v>1255991.32075472</v>
      </c>
      <c r="Q79">
        <v>104150.943396226</v>
      </c>
      <c r="R79">
        <v>104150.943396226</v>
      </c>
      <c r="S79">
        <v>104150.943396226</v>
      </c>
      <c r="T79">
        <v>104150.943396226</v>
      </c>
      <c r="U79">
        <v>104150.943396226</v>
      </c>
      <c r="V79">
        <v>107150.943396226</v>
      </c>
      <c r="W79">
        <v>104150.943396226</v>
      </c>
      <c r="X79">
        <v>104150.943396226</v>
      </c>
      <c r="Y79">
        <v>104150.943396226</v>
      </c>
      <c r="Z79">
        <v>104150.943396226</v>
      </c>
      <c r="AA79">
        <v>104150.943396226</v>
      </c>
      <c r="AB79">
        <v>107330.943396226</v>
      </c>
    </row>
    <row r="80" spans="1:28">
      <c r="A80" t="s">
        <v>16</v>
      </c>
      <c r="B80" s="329" t="s">
        <v>17</v>
      </c>
      <c r="C80">
        <v>0</v>
      </c>
      <c r="D80">
        <v>0</v>
      </c>
      <c r="E80">
        <v>0</v>
      </c>
      <c r="F80">
        <v>0</v>
      </c>
      <c r="G80">
        <v>0</v>
      </c>
      <c r="H80">
        <v>0</v>
      </c>
      <c r="I80">
        <v>0</v>
      </c>
      <c r="J80">
        <v>0</v>
      </c>
      <c r="K80">
        <v>0</v>
      </c>
      <c r="L80">
        <v>0</v>
      </c>
      <c r="M80">
        <v>0</v>
      </c>
      <c r="O80" s="329"/>
      <c r="P80" s="36">
        <v>0</v>
      </c>
      <c r="Q80">
        <v>0</v>
      </c>
      <c r="R80">
        <v>0</v>
      </c>
      <c r="S80">
        <v>0</v>
      </c>
      <c r="T80">
        <v>0</v>
      </c>
      <c r="U80">
        <v>0</v>
      </c>
      <c r="V80">
        <v>0</v>
      </c>
      <c r="W80">
        <v>0</v>
      </c>
      <c r="X80">
        <v>0</v>
      </c>
      <c r="Y80">
        <v>0</v>
      </c>
      <c r="Z80">
        <v>0</v>
      </c>
      <c r="AA80">
        <v>0</v>
      </c>
      <c r="AB80">
        <v>0</v>
      </c>
    </row>
    <row r="81" spans="1:28">
      <c r="A81" t="s">
        <v>20</v>
      </c>
      <c r="B81" s="329" t="s">
        <v>21</v>
      </c>
      <c r="C81">
        <v>138296.78</v>
      </c>
      <c r="D81">
        <v>11207.55</v>
      </c>
      <c r="E81">
        <v>19933.76</v>
      </c>
      <c r="F81">
        <v>10807.55</v>
      </c>
      <c r="G81">
        <v>10690.57</v>
      </c>
      <c r="H81">
        <v>10807.55</v>
      </c>
      <c r="I81">
        <v>10430.19</v>
      </c>
      <c r="J81">
        <v>11090.57</v>
      </c>
      <c r="K81">
        <v>11090.57</v>
      </c>
      <c r="L81">
        <v>9815.82</v>
      </c>
      <c r="M81">
        <v>10807.55</v>
      </c>
      <c r="N81">
        <v>10807.55</v>
      </c>
      <c r="O81" s="36">
        <v>10807.55</v>
      </c>
      <c r="P81" s="36">
        <v>60000</v>
      </c>
      <c r="Q81">
        <v>5000</v>
      </c>
      <c r="R81">
        <v>5000</v>
      </c>
      <c r="S81">
        <v>5000</v>
      </c>
      <c r="T81">
        <v>5000</v>
      </c>
      <c r="U81">
        <v>5000</v>
      </c>
      <c r="V81">
        <v>5000</v>
      </c>
      <c r="W81">
        <v>5000</v>
      </c>
      <c r="X81">
        <v>5000</v>
      </c>
      <c r="Y81">
        <v>5000</v>
      </c>
      <c r="Z81">
        <v>5000</v>
      </c>
      <c r="AA81">
        <v>5000</v>
      </c>
      <c r="AB81">
        <v>5000</v>
      </c>
    </row>
    <row r="82" spans="1:28">
      <c r="A82" t="s">
        <v>26</v>
      </c>
      <c r="B82" t="s">
        <v>27</v>
      </c>
      <c r="C82">
        <v>21931.04</v>
      </c>
      <c r="D82">
        <v>2019.46</v>
      </c>
      <c r="E82">
        <v>2019.46</v>
      </c>
      <c r="F82">
        <v>0</v>
      </c>
      <c r="G82">
        <v>2019.46</v>
      </c>
      <c r="H82">
        <v>2019.46</v>
      </c>
      <c r="I82">
        <v>1736.44</v>
      </c>
      <c r="J82">
        <v>2019.46</v>
      </c>
      <c r="K82">
        <v>2019.46</v>
      </c>
      <c r="L82">
        <v>2019.46</v>
      </c>
      <c r="M82">
        <v>2019.46</v>
      </c>
      <c r="N82">
        <v>2019.46</v>
      </c>
      <c r="O82" s="36">
        <v>2019.46</v>
      </c>
      <c r="P82" s="36">
        <v>24233.5471698113</v>
      </c>
      <c r="Q82">
        <v>2019.46226415094</v>
      </c>
      <c r="R82">
        <v>2019.46226415094</v>
      </c>
      <c r="S82">
        <v>2019.46226415094</v>
      </c>
      <c r="T82">
        <v>2019.46226415094</v>
      </c>
      <c r="U82">
        <v>2019.46226415094</v>
      </c>
      <c r="V82">
        <v>2019.46226415094</v>
      </c>
      <c r="W82">
        <v>2019.46226415094</v>
      </c>
      <c r="X82">
        <v>2019.46226415094</v>
      </c>
      <c r="Y82">
        <v>2019.46226415094</v>
      </c>
      <c r="Z82">
        <v>2019.46226415094</v>
      </c>
      <c r="AA82">
        <v>2019.46226415094</v>
      </c>
      <c r="AB82">
        <v>2019.46226415094</v>
      </c>
    </row>
    <row r="83" spans="1:28">
      <c r="A83" t="s">
        <v>30</v>
      </c>
      <c r="B83" t="s">
        <v>31</v>
      </c>
      <c r="C83">
        <v>445700</v>
      </c>
      <c r="D83">
        <v>44672.64</v>
      </c>
      <c r="E83">
        <v>44672.64</v>
      </c>
      <c r="F83">
        <v>-4749.05</v>
      </c>
      <c r="G83">
        <v>44672.64</v>
      </c>
      <c r="H83">
        <v>44672.64</v>
      </c>
      <c r="I83">
        <v>35880.05</v>
      </c>
      <c r="J83">
        <v>40206.6</v>
      </c>
      <c r="K83">
        <v>40206.6</v>
      </c>
      <c r="L83">
        <v>40206.6</v>
      </c>
      <c r="M83">
        <v>30872.64</v>
      </c>
      <c r="N83">
        <v>42193</v>
      </c>
      <c r="O83" s="36">
        <v>42193</v>
      </c>
      <c r="P83" s="36">
        <v>454408.490566038</v>
      </c>
      <c r="Q83">
        <v>0</v>
      </c>
      <c r="R83">
        <v>0</v>
      </c>
      <c r="S83">
        <v>123464.150943396</v>
      </c>
      <c r="T83">
        <v>1268.8679245283</v>
      </c>
      <c r="U83">
        <v>2754.71698113208</v>
      </c>
      <c r="V83">
        <v>108973.58490566</v>
      </c>
      <c r="W83">
        <v>0</v>
      </c>
      <c r="X83">
        <v>0</v>
      </c>
      <c r="Y83">
        <v>108973.58490566</v>
      </c>
      <c r="Z83">
        <v>0</v>
      </c>
      <c r="AA83">
        <v>0</v>
      </c>
      <c r="AB83">
        <v>108973.58490566</v>
      </c>
    </row>
    <row r="84" spans="1:28">
      <c r="A84" t="s">
        <v>34</v>
      </c>
      <c r="B84" t="s">
        <v>35</v>
      </c>
      <c r="C84">
        <v>421766.96</v>
      </c>
      <c r="D84">
        <v>97160.88</v>
      </c>
      <c r="E84">
        <v>30127.58</v>
      </c>
      <c r="F84">
        <v>26799.3</v>
      </c>
      <c r="G84">
        <v>24390.17</v>
      </c>
      <c r="H84">
        <v>22836.78</v>
      </c>
      <c r="I84">
        <v>86589.88</v>
      </c>
      <c r="J84">
        <v>16386.99</v>
      </c>
      <c r="K84">
        <v>5565.1</v>
      </c>
      <c r="L84">
        <v>27977.57</v>
      </c>
      <c r="M84">
        <v>27977.57</v>
      </c>
      <c r="N84">
        <v>27977.57</v>
      </c>
      <c r="O84" s="36">
        <v>27977.57</v>
      </c>
      <c r="P84" s="36">
        <v>355280</v>
      </c>
      <c r="Q84">
        <v>3850</v>
      </c>
      <c r="R84">
        <v>1400</v>
      </c>
      <c r="S84">
        <v>57500</v>
      </c>
      <c r="T84">
        <v>17580</v>
      </c>
      <c r="U84">
        <v>2000</v>
      </c>
      <c r="V84">
        <v>142750</v>
      </c>
      <c r="W84">
        <v>2000</v>
      </c>
      <c r="X84">
        <v>1400</v>
      </c>
      <c r="Y84">
        <v>56100</v>
      </c>
      <c r="Z84">
        <v>1400</v>
      </c>
      <c r="AA84">
        <v>2000</v>
      </c>
      <c r="AB84">
        <v>67300</v>
      </c>
    </row>
    <row r="85" spans="1:28">
      <c r="A85" t="s">
        <v>44</v>
      </c>
      <c r="B85" t="s">
        <v>45</v>
      </c>
      <c r="C85">
        <v>54043.2</v>
      </c>
      <c r="D85">
        <v>4559.76</v>
      </c>
      <c r="E85">
        <v>4559.75</v>
      </c>
      <c r="F85">
        <v>4559.75</v>
      </c>
      <c r="G85">
        <v>4113.3</v>
      </c>
      <c r="H85">
        <v>4559.75</v>
      </c>
      <c r="I85">
        <v>4332.39</v>
      </c>
      <c r="J85">
        <v>4559.75</v>
      </c>
      <c r="K85">
        <v>4559.75</v>
      </c>
      <c r="L85">
        <v>4559.75</v>
      </c>
      <c r="M85">
        <v>4559.75</v>
      </c>
      <c r="N85">
        <v>4559.75</v>
      </c>
      <c r="O85" s="36">
        <v>4559.75</v>
      </c>
      <c r="P85" s="36">
        <v>54716.9811320755</v>
      </c>
      <c r="Q85">
        <v>0</v>
      </c>
      <c r="R85">
        <v>0</v>
      </c>
      <c r="S85">
        <v>13679.2452830189</v>
      </c>
      <c r="T85">
        <v>0</v>
      </c>
      <c r="U85">
        <v>0</v>
      </c>
      <c r="V85">
        <v>13679.2452830189</v>
      </c>
      <c r="W85">
        <v>0</v>
      </c>
      <c r="X85">
        <v>0</v>
      </c>
      <c r="Y85">
        <v>13679.2452830189</v>
      </c>
      <c r="Z85">
        <v>0</v>
      </c>
      <c r="AA85">
        <v>0</v>
      </c>
      <c r="AB85">
        <v>13679.2452830189</v>
      </c>
    </row>
    <row r="86" spans="1:28">
      <c r="A86" t="s">
        <v>48</v>
      </c>
      <c r="B86" t="s">
        <v>49</v>
      </c>
      <c r="C86">
        <v>0</v>
      </c>
      <c r="D86">
        <v>0</v>
      </c>
      <c r="E86">
        <v>0</v>
      </c>
      <c r="F86">
        <v>0</v>
      </c>
      <c r="G86">
        <v>0</v>
      </c>
      <c r="H86">
        <v>0</v>
      </c>
      <c r="I86">
        <v>0</v>
      </c>
      <c r="J86">
        <v>0</v>
      </c>
      <c r="K86">
        <v>0</v>
      </c>
      <c r="L86">
        <v>0</v>
      </c>
      <c r="M86">
        <v>0</v>
      </c>
      <c r="O86" s="36"/>
      <c r="P86" s="36">
        <v>0</v>
      </c>
      <c r="Q86">
        <v>0</v>
      </c>
      <c r="R86">
        <v>0</v>
      </c>
      <c r="S86">
        <v>0</v>
      </c>
      <c r="T86">
        <v>0</v>
      </c>
      <c r="U86">
        <v>0</v>
      </c>
      <c r="V86">
        <v>0</v>
      </c>
      <c r="W86">
        <v>0</v>
      </c>
      <c r="X86">
        <v>0</v>
      </c>
      <c r="Y86">
        <v>0</v>
      </c>
      <c r="Z86">
        <v>0</v>
      </c>
      <c r="AA86">
        <v>0</v>
      </c>
      <c r="AB86">
        <v>0</v>
      </c>
    </row>
    <row r="87" spans="1:28">
      <c r="A87" t="s">
        <v>54</v>
      </c>
      <c r="B87" t="s">
        <v>55</v>
      </c>
      <c r="C87">
        <v>24304.8873584906</v>
      </c>
      <c r="D87">
        <v>2160.97</v>
      </c>
      <c r="E87">
        <v>5825.24</v>
      </c>
      <c r="F87">
        <v>3969.32</v>
      </c>
      <c r="G87">
        <v>-1466.98</v>
      </c>
      <c r="H87">
        <v>2160.97</v>
      </c>
      <c r="I87">
        <v>-4649.56</v>
      </c>
      <c r="J87">
        <v>4562.5</v>
      </c>
      <c r="K87">
        <v>2135.85</v>
      </c>
      <c r="L87">
        <v>2047.45</v>
      </c>
      <c r="M87">
        <v>1898.75</v>
      </c>
      <c r="N87">
        <v>2830.18867924528</v>
      </c>
      <c r="O87" s="36">
        <v>2830.18867924528</v>
      </c>
      <c r="P87" s="36">
        <v>28301.8867924528</v>
      </c>
      <c r="Q87">
        <v>2358.49056603774</v>
      </c>
      <c r="R87">
        <v>2358.49056603774</v>
      </c>
      <c r="S87">
        <v>2358.49056603774</v>
      </c>
      <c r="T87">
        <v>2358.49056603774</v>
      </c>
      <c r="U87">
        <v>2358.49056603774</v>
      </c>
      <c r="V87">
        <v>2358.49056603774</v>
      </c>
      <c r="W87">
        <v>2358.49056603774</v>
      </c>
      <c r="X87">
        <v>2358.49056603774</v>
      </c>
      <c r="Y87">
        <v>2358.49056603774</v>
      </c>
      <c r="Z87">
        <v>2358.49056603774</v>
      </c>
      <c r="AA87">
        <v>2358.49056603774</v>
      </c>
      <c r="AB87">
        <v>2358.49056603774</v>
      </c>
    </row>
    <row r="88" spans="1:28">
      <c r="A88" t="s">
        <v>62</v>
      </c>
      <c r="B88" t="s">
        <v>63</v>
      </c>
      <c r="C88">
        <v>152032.2</v>
      </c>
      <c r="D88">
        <v>0</v>
      </c>
      <c r="E88">
        <v>0</v>
      </c>
      <c r="F88">
        <v>0</v>
      </c>
      <c r="G88">
        <v>0</v>
      </c>
      <c r="H88">
        <v>0</v>
      </c>
      <c r="I88">
        <v>73996.75</v>
      </c>
      <c r="J88">
        <v>3908.26</v>
      </c>
      <c r="K88">
        <v>54741.09</v>
      </c>
      <c r="L88">
        <v>9284.83</v>
      </c>
      <c r="M88">
        <v>10101.27</v>
      </c>
      <c r="O88" s="36"/>
      <c r="P88" s="36">
        <v>30000</v>
      </c>
      <c r="Q88">
        <v>2500</v>
      </c>
      <c r="R88">
        <v>2500</v>
      </c>
      <c r="S88">
        <v>2500</v>
      </c>
      <c r="T88">
        <v>2500</v>
      </c>
      <c r="U88">
        <v>2500</v>
      </c>
      <c r="V88">
        <v>2500</v>
      </c>
      <c r="W88">
        <v>2500</v>
      </c>
      <c r="X88">
        <v>2500</v>
      </c>
      <c r="Y88">
        <v>2500</v>
      </c>
      <c r="Z88">
        <v>2500</v>
      </c>
      <c r="AA88">
        <v>2500</v>
      </c>
      <c r="AB88">
        <v>2500</v>
      </c>
    </row>
    <row r="89" spans="1:28">
      <c r="A89" t="s">
        <v>65</v>
      </c>
      <c r="B89" t="s">
        <v>66</v>
      </c>
      <c r="C89">
        <v>0</v>
      </c>
      <c r="D89">
        <v>0</v>
      </c>
      <c r="E89">
        <v>0</v>
      </c>
      <c r="F89">
        <v>0</v>
      </c>
      <c r="G89">
        <v>0</v>
      </c>
      <c r="H89">
        <v>0</v>
      </c>
      <c r="I89">
        <v>0</v>
      </c>
      <c r="J89">
        <v>0</v>
      </c>
      <c r="K89">
        <v>0</v>
      </c>
      <c r="L89">
        <v>0</v>
      </c>
      <c r="M89">
        <v>0</v>
      </c>
      <c r="O89" s="36"/>
      <c r="P89" s="36">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O90" s="54"/>
      <c r="P90">
        <v>0</v>
      </c>
    </row>
    <row r="91" spans="1:16">
      <c r="A91" t="s">
        <v>389</v>
      </c>
      <c r="B91" t="s">
        <v>390</v>
      </c>
      <c r="C91">
        <v>0</v>
      </c>
      <c r="D91">
        <v>0</v>
      </c>
      <c r="E91">
        <v>0</v>
      </c>
      <c r="F91">
        <v>0</v>
      </c>
      <c r="G91">
        <v>0</v>
      </c>
      <c r="H91">
        <v>0</v>
      </c>
      <c r="I91">
        <v>0</v>
      </c>
      <c r="J91">
        <v>0</v>
      </c>
      <c r="K91">
        <v>0</v>
      </c>
      <c r="L91">
        <v>0</v>
      </c>
      <c r="M91">
        <v>0</v>
      </c>
      <c r="O91" s="36"/>
      <c r="P91">
        <v>0</v>
      </c>
    </row>
    <row r="92" spans="1:16">
      <c r="A92" t="s">
        <v>391</v>
      </c>
      <c r="B92" t="s">
        <v>392</v>
      </c>
      <c r="C92">
        <v>0</v>
      </c>
      <c r="D92">
        <v>0</v>
      </c>
      <c r="E92">
        <v>0</v>
      </c>
      <c r="F92">
        <v>0</v>
      </c>
      <c r="G92">
        <v>0</v>
      </c>
      <c r="H92">
        <v>0</v>
      </c>
      <c r="I92">
        <v>0</v>
      </c>
      <c r="J92">
        <v>0</v>
      </c>
      <c r="K92">
        <v>0</v>
      </c>
      <c r="L92">
        <v>0</v>
      </c>
      <c r="M92">
        <v>0</v>
      </c>
      <c r="O92" s="36"/>
      <c r="P92">
        <v>0</v>
      </c>
    </row>
    <row r="93" spans="1:28">
      <c r="A93" t="s">
        <v>393</v>
      </c>
      <c r="B93" t="s">
        <v>394</v>
      </c>
      <c r="C93">
        <v>67377.65</v>
      </c>
      <c r="D93">
        <v>0</v>
      </c>
      <c r="E93">
        <v>0</v>
      </c>
      <c r="F93">
        <v>0</v>
      </c>
      <c r="G93">
        <v>0</v>
      </c>
      <c r="H93">
        <v>31313.31</v>
      </c>
      <c r="I93">
        <v>0</v>
      </c>
      <c r="J93">
        <v>1132.56</v>
      </c>
      <c r="K93">
        <v>0</v>
      </c>
      <c r="L93">
        <v>4193.4</v>
      </c>
      <c r="M93">
        <v>19510.38</v>
      </c>
      <c r="N93">
        <v>5614</v>
      </c>
      <c r="O93" s="329">
        <v>5614</v>
      </c>
      <c r="P93" s="36">
        <v>207961.613207547</v>
      </c>
      <c r="Q93">
        <v>4200</v>
      </c>
      <c r="R93">
        <v>4200</v>
      </c>
      <c r="S93">
        <v>4200</v>
      </c>
      <c r="T93">
        <v>4200</v>
      </c>
      <c r="U93">
        <v>4200</v>
      </c>
      <c r="V93">
        <v>4200</v>
      </c>
      <c r="W93">
        <v>4200</v>
      </c>
      <c r="X93">
        <v>161761.613207547</v>
      </c>
      <c r="Y93">
        <v>4200</v>
      </c>
      <c r="Z93">
        <v>4200</v>
      </c>
      <c r="AA93">
        <v>4200</v>
      </c>
      <c r="AB93">
        <v>4200</v>
      </c>
    </row>
    <row r="94" spans="1:28">
      <c r="A94" t="s">
        <v>395</v>
      </c>
      <c r="B94" t="s">
        <v>396</v>
      </c>
      <c r="C94">
        <v>42123.2</v>
      </c>
      <c r="D94">
        <v>-23800</v>
      </c>
      <c r="E94">
        <v>0</v>
      </c>
      <c r="F94">
        <v>30923.2</v>
      </c>
      <c r="G94">
        <v>5000</v>
      </c>
      <c r="H94">
        <v>0</v>
      </c>
      <c r="I94">
        <v>0</v>
      </c>
      <c r="J94">
        <v>0</v>
      </c>
      <c r="K94">
        <v>0</v>
      </c>
      <c r="L94">
        <v>0</v>
      </c>
      <c r="M94">
        <v>0</v>
      </c>
      <c r="N94">
        <v>30000</v>
      </c>
      <c r="O94" s="36"/>
      <c r="P94" s="36">
        <v>65000</v>
      </c>
      <c r="Q94">
        <v>30000</v>
      </c>
      <c r="R94">
        <v>0</v>
      </c>
      <c r="S94">
        <v>0</v>
      </c>
      <c r="T94">
        <v>0</v>
      </c>
      <c r="U94">
        <v>0</v>
      </c>
      <c r="V94">
        <v>0</v>
      </c>
      <c r="W94">
        <v>0</v>
      </c>
      <c r="X94">
        <v>5000</v>
      </c>
      <c r="Y94">
        <v>0</v>
      </c>
      <c r="Z94">
        <v>0</v>
      </c>
      <c r="AA94">
        <v>30000</v>
      </c>
      <c r="AB94">
        <v>0</v>
      </c>
    </row>
    <row r="95" spans="1:16">
      <c r="A95" t="s">
        <v>397</v>
      </c>
      <c r="B95" t="s">
        <v>398</v>
      </c>
      <c r="C95">
        <v>0</v>
      </c>
      <c r="D95">
        <v>0</v>
      </c>
      <c r="E95">
        <v>0</v>
      </c>
      <c r="F95">
        <v>0</v>
      </c>
      <c r="G95">
        <v>0</v>
      </c>
      <c r="H95">
        <v>0</v>
      </c>
      <c r="I95">
        <v>0</v>
      </c>
      <c r="J95">
        <v>0</v>
      </c>
      <c r="K95">
        <v>0</v>
      </c>
      <c r="L95">
        <v>0</v>
      </c>
      <c r="M95">
        <v>0</v>
      </c>
      <c r="O95" s="329"/>
      <c r="P95" s="36">
        <v>0</v>
      </c>
    </row>
    <row r="96" spans="1:28">
      <c r="A96" t="s">
        <v>399</v>
      </c>
      <c r="B96" t="s">
        <v>400</v>
      </c>
      <c r="C96">
        <v>0</v>
      </c>
      <c r="D96">
        <v>0</v>
      </c>
      <c r="E96">
        <v>0</v>
      </c>
      <c r="F96">
        <v>0</v>
      </c>
      <c r="G96">
        <v>0</v>
      </c>
      <c r="H96">
        <v>0</v>
      </c>
      <c r="I96">
        <v>0</v>
      </c>
      <c r="J96">
        <v>0</v>
      </c>
      <c r="K96">
        <v>0</v>
      </c>
      <c r="L96">
        <v>0</v>
      </c>
      <c r="M96">
        <v>0</v>
      </c>
      <c r="O96" s="329"/>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O97" s="329"/>
      <c r="P97">
        <v>0</v>
      </c>
    </row>
    <row r="98" spans="1:16">
      <c r="A98" t="s">
        <v>76</v>
      </c>
      <c r="B98" t="s">
        <v>77</v>
      </c>
      <c r="C98">
        <v>0</v>
      </c>
      <c r="O98" s="329"/>
      <c r="P98" s="36">
        <v>0</v>
      </c>
    </row>
    <row r="99" spans="1:28">
      <c r="A99" t="s">
        <v>80</v>
      </c>
      <c r="B99" t="s">
        <v>81</v>
      </c>
      <c r="C99">
        <v>2108879.17</v>
      </c>
      <c r="D99">
        <v>107847.23</v>
      </c>
      <c r="E99">
        <v>157162.32</v>
      </c>
      <c r="F99">
        <v>134654.26</v>
      </c>
      <c r="G99">
        <v>58205.16</v>
      </c>
      <c r="H99">
        <v>152854.37</v>
      </c>
      <c r="I99">
        <v>159212.93</v>
      </c>
      <c r="J99">
        <v>205808.57</v>
      </c>
      <c r="K99">
        <v>261877.39</v>
      </c>
      <c r="L99">
        <v>260062.3</v>
      </c>
      <c r="M99">
        <v>227239.96</v>
      </c>
      <c r="N99">
        <v>210056.34</v>
      </c>
      <c r="O99">
        <v>173898.34</v>
      </c>
      <c r="P99">
        <v>2119032.34209553</v>
      </c>
      <c r="Q99">
        <v>101616.042442928</v>
      </c>
      <c r="R99">
        <v>155244.673008855</v>
      </c>
      <c r="S99">
        <v>143362.873911631</v>
      </c>
      <c r="T99">
        <v>168218.844213189</v>
      </c>
      <c r="U99">
        <v>152965.785375173</v>
      </c>
      <c r="V99">
        <v>212645.464709276</v>
      </c>
      <c r="W99">
        <v>199297.429675326</v>
      </c>
      <c r="X99">
        <v>209542.710732712</v>
      </c>
      <c r="Y99">
        <v>211661.733806807</v>
      </c>
      <c r="Z99">
        <v>218342.104657443</v>
      </c>
      <c r="AA99">
        <v>196850.906358659</v>
      </c>
      <c r="AB99">
        <v>149283.773203525</v>
      </c>
    </row>
    <row r="100" spans="1:28">
      <c r="A100" t="s">
        <v>82</v>
      </c>
      <c r="B100" s="329" t="s">
        <v>83</v>
      </c>
      <c r="C100">
        <v>106609.15</v>
      </c>
      <c r="D100">
        <v>6687.07</v>
      </c>
      <c r="E100">
        <v>7627.82</v>
      </c>
      <c r="F100">
        <v>2650.28</v>
      </c>
      <c r="G100">
        <v>7218.32</v>
      </c>
      <c r="H100">
        <v>6318.59</v>
      </c>
      <c r="I100">
        <v>8394.46</v>
      </c>
      <c r="J100">
        <v>10912.8</v>
      </c>
      <c r="K100">
        <v>12781.01</v>
      </c>
      <c r="L100">
        <v>13849.78</v>
      </c>
      <c r="M100">
        <v>10056.34</v>
      </c>
      <c r="N100">
        <v>10056.34</v>
      </c>
      <c r="O100" s="36">
        <v>10056.34</v>
      </c>
      <c r="P100" s="36">
        <v>115035.297087379</v>
      </c>
      <c r="Q100">
        <v>7660.32038834951</v>
      </c>
      <c r="R100">
        <v>8124.28932038835</v>
      </c>
      <c r="S100">
        <v>5103.65825242718</v>
      </c>
      <c r="T100">
        <v>8153.28737864078</v>
      </c>
      <c r="U100">
        <v>7684.4854368932</v>
      </c>
      <c r="V100">
        <v>9786.84466019418</v>
      </c>
      <c r="W100">
        <v>11439.7339805825</v>
      </c>
      <c r="X100">
        <v>13227.9475728155</v>
      </c>
      <c r="Y100">
        <v>13387.4368932039</v>
      </c>
      <c r="Z100">
        <v>10129.9883495146</v>
      </c>
      <c r="AA100">
        <v>10753.4466019417</v>
      </c>
      <c r="AB100">
        <v>9583.85825242718</v>
      </c>
    </row>
    <row r="101" spans="1:28">
      <c r="A101" t="s">
        <v>86</v>
      </c>
      <c r="B101" s="329" t="s">
        <v>87</v>
      </c>
      <c r="C101">
        <v>2002270.02</v>
      </c>
      <c r="D101">
        <v>101160.16</v>
      </c>
      <c r="E101">
        <v>149534.5</v>
      </c>
      <c r="F101">
        <v>132003.98</v>
      </c>
      <c r="G101">
        <v>50986.84</v>
      </c>
      <c r="H101">
        <v>146535.78</v>
      </c>
      <c r="I101">
        <v>150818.47</v>
      </c>
      <c r="J101">
        <v>194895.77</v>
      </c>
      <c r="K101">
        <v>249096.38</v>
      </c>
      <c r="L101">
        <v>246212.52</v>
      </c>
      <c r="M101">
        <v>217183.62</v>
      </c>
      <c r="N101">
        <v>200000</v>
      </c>
      <c r="O101">
        <v>163842</v>
      </c>
      <c r="P101" s="36">
        <v>2003997.04500815</v>
      </c>
      <c r="Q101">
        <v>93955.7220545788</v>
      </c>
      <c r="R101">
        <v>147120.383688467</v>
      </c>
      <c r="S101">
        <v>138259.215659204</v>
      </c>
      <c r="T101">
        <v>160065.556834549</v>
      </c>
      <c r="U101">
        <v>145281.29993828</v>
      </c>
      <c r="V101">
        <v>202858.620049082</v>
      </c>
      <c r="W101">
        <v>187857.695694743</v>
      </c>
      <c r="X101">
        <v>196314.763159896</v>
      </c>
      <c r="Y101">
        <v>198274.296913603</v>
      </c>
      <c r="Z101">
        <v>208212.116307929</v>
      </c>
      <c r="AA101">
        <v>186097.459756718</v>
      </c>
      <c r="AB101">
        <v>139699.914951098</v>
      </c>
    </row>
    <row r="102" spans="1:16">
      <c r="A102" t="s">
        <v>90</v>
      </c>
      <c r="B102" t="s">
        <v>91</v>
      </c>
      <c r="C102">
        <v>0</v>
      </c>
      <c r="D102">
        <v>0</v>
      </c>
      <c r="E102">
        <v>0</v>
      </c>
      <c r="F102">
        <v>0</v>
      </c>
      <c r="G102">
        <v>0</v>
      </c>
      <c r="H102">
        <v>0</v>
      </c>
      <c r="I102">
        <v>0</v>
      </c>
      <c r="J102">
        <v>0</v>
      </c>
      <c r="K102">
        <v>0</v>
      </c>
      <c r="L102">
        <v>0</v>
      </c>
      <c r="O102" s="36"/>
      <c r="P102">
        <v>0</v>
      </c>
    </row>
    <row r="103" spans="1:16">
      <c r="A103" t="s">
        <v>94</v>
      </c>
      <c r="B103" t="s">
        <v>95</v>
      </c>
      <c r="C103">
        <v>0</v>
      </c>
      <c r="D103">
        <v>0</v>
      </c>
      <c r="E103">
        <v>0</v>
      </c>
      <c r="F103">
        <v>0</v>
      </c>
      <c r="G103">
        <v>0</v>
      </c>
      <c r="H103">
        <v>0</v>
      </c>
      <c r="I103">
        <v>0</v>
      </c>
      <c r="J103">
        <v>0</v>
      </c>
      <c r="K103">
        <v>0</v>
      </c>
      <c r="L103">
        <v>0</v>
      </c>
      <c r="P103">
        <v>0</v>
      </c>
    </row>
    <row r="104" spans="1:28">
      <c r="A104" t="s">
        <v>403</v>
      </c>
      <c r="B104" t="s">
        <v>404</v>
      </c>
      <c r="C104">
        <v>0</v>
      </c>
      <c r="D104">
        <v>0</v>
      </c>
      <c r="E104">
        <v>0</v>
      </c>
      <c r="F104">
        <v>0</v>
      </c>
      <c r="G104">
        <v>0</v>
      </c>
      <c r="H104">
        <v>0</v>
      </c>
      <c r="I104">
        <v>0</v>
      </c>
      <c r="J104">
        <v>0</v>
      </c>
      <c r="K104">
        <v>0</v>
      </c>
      <c r="L104">
        <v>0</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O105" s="36"/>
      <c r="P105">
        <v>0</v>
      </c>
      <c r="Q105">
        <v>0</v>
      </c>
      <c r="R105">
        <v>0</v>
      </c>
      <c r="S105">
        <v>0</v>
      </c>
      <c r="T105">
        <v>0</v>
      </c>
      <c r="U105">
        <v>0</v>
      </c>
      <c r="V105">
        <v>0</v>
      </c>
      <c r="W105">
        <v>0</v>
      </c>
      <c r="X105">
        <v>0</v>
      </c>
      <c r="Y105">
        <v>0</v>
      </c>
      <c r="Z105">
        <v>0</v>
      </c>
      <c r="AA105">
        <v>0</v>
      </c>
      <c r="AB105">
        <v>0</v>
      </c>
    </row>
    <row r="106" spans="1:28">
      <c r="A106" t="s">
        <v>104</v>
      </c>
      <c r="B106" t="s">
        <v>105</v>
      </c>
      <c r="C106">
        <v>6633448.77</v>
      </c>
      <c r="D106">
        <v>120686.51</v>
      </c>
      <c r="E106">
        <v>1182569.64</v>
      </c>
      <c r="F106">
        <v>535669.77</v>
      </c>
      <c r="G106">
        <v>703823.74</v>
      </c>
      <c r="H106">
        <v>481196.16</v>
      </c>
      <c r="I106">
        <v>524137.18</v>
      </c>
      <c r="J106">
        <v>531143.3</v>
      </c>
      <c r="K106">
        <v>545046.51</v>
      </c>
      <c r="L106">
        <v>466426.91</v>
      </c>
      <c r="M106">
        <v>489285.75</v>
      </c>
      <c r="N106">
        <v>503781.65</v>
      </c>
      <c r="O106">
        <v>549681.65</v>
      </c>
      <c r="P106" s="36">
        <v>7226412.21923077</v>
      </c>
      <c r="Q106">
        <v>797895.069230769</v>
      </c>
      <c r="R106">
        <v>584410.65</v>
      </c>
      <c r="S106">
        <v>584410.65</v>
      </c>
      <c r="T106">
        <v>584410.65</v>
      </c>
      <c r="U106">
        <v>584410.65</v>
      </c>
      <c r="V106">
        <v>584410.65</v>
      </c>
      <c r="W106">
        <v>584410.65</v>
      </c>
      <c r="X106">
        <v>584410.65</v>
      </c>
      <c r="Y106">
        <v>584410.65</v>
      </c>
      <c r="Z106">
        <v>584410.65</v>
      </c>
      <c r="AA106">
        <v>584410.65</v>
      </c>
      <c r="AB106">
        <v>584410.65</v>
      </c>
    </row>
    <row r="107" spans="1:28">
      <c r="A107" t="s">
        <v>106</v>
      </c>
      <c r="B107" t="s">
        <v>107</v>
      </c>
      <c r="C107">
        <v>5564713.16</v>
      </c>
      <c r="D107">
        <v>13679.35</v>
      </c>
      <c r="E107">
        <v>1074305.84</v>
      </c>
      <c r="F107">
        <v>404703.4</v>
      </c>
      <c r="G107">
        <v>596313.68</v>
      </c>
      <c r="H107">
        <v>401479.96</v>
      </c>
      <c r="I107">
        <v>427750.1</v>
      </c>
      <c r="J107">
        <v>432578.09</v>
      </c>
      <c r="K107">
        <v>446904.11</v>
      </c>
      <c r="L107">
        <v>381558.53</v>
      </c>
      <c r="M107">
        <v>457988.1</v>
      </c>
      <c r="N107">
        <v>463726</v>
      </c>
      <c r="O107" s="36">
        <v>463726</v>
      </c>
      <c r="P107" s="36">
        <v>5855699.73</v>
      </c>
      <c r="Q107">
        <v>488531.99</v>
      </c>
      <c r="R107">
        <v>487924.34</v>
      </c>
      <c r="S107">
        <v>487924.34</v>
      </c>
      <c r="T107">
        <v>487924.34</v>
      </c>
      <c r="U107">
        <v>487924.34</v>
      </c>
      <c r="V107">
        <v>487924.34</v>
      </c>
      <c r="W107">
        <v>487924.34</v>
      </c>
      <c r="X107">
        <v>487924.34</v>
      </c>
      <c r="Y107">
        <v>487924.34</v>
      </c>
      <c r="Z107">
        <v>487924.34</v>
      </c>
      <c r="AA107">
        <v>487924.34</v>
      </c>
      <c r="AB107">
        <v>487924.34</v>
      </c>
    </row>
    <row r="108" spans="1:28">
      <c r="A108" t="s">
        <v>110</v>
      </c>
      <c r="B108" t="s">
        <v>111</v>
      </c>
      <c r="C108">
        <v>242231.38</v>
      </c>
      <c r="D108">
        <v>15863.57</v>
      </c>
      <c r="E108">
        <v>49470.21</v>
      </c>
      <c r="F108">
        <v>18449.76</v>
      </c>
      <c r="G108">
        <v>17649.76</v>
      </c>
      <c r="H108">
        <v>18049.76</v>
      </c>
      <c r="I108">
        <v>17649.76</v>
      </c>
      <c r="J108">
        <v>17649.76</v>
      </c>
      <c r="K108">
        <v>17449.76</v>
      </c>
      <c r="L108">
        <v>17649.76</v>
      </c>
      <c r="M108">
        <v>17449.76</v>
      </c>
      <c r="N108">
        <v>17449.76</v>
      </c>
      <c r="O108">
        <v>17449.76</v>
      </c>
      <c r="P108" s="36">
        <v>194544</v>
      </c>
      <c r="Q108">
        <v>16212</v>
      </c>
      <c r="R108">
        <v>16212</v>
      </c>
      <c r="S108">
        <v>16212</v>
      </c>
      <c r="T108">
        <v>16212</v>
      </c>
      <c r="U108">
        <v>16212</v>
      </c>
      <c r="V108">
        <v>16212</v>
      </c>
      <c r="W108">
        <v>16212</v>
      </c>
      <c r="X108">
        <v>16212</v>
      </c>
      <c r="Y108">
        <v>16212</v>
      </c>
      <c r="Z108">
        <v>16212</v>
      </c>
      <c r="AA108">
        <v>16212</v>
      </c>
      <c r="AB108">
        <v>16212</v>
      </c>
    </row>
    <row r="109" spans="1:28">
      <c r="A109" t="s">
        <v>113</v>
      </c>
      <c r="B109" t="s">
        <v>114</v>
      </c>
      <c r="C109">
        <v>266272</v>
      </c>
      <c r="D109">
        <v>32350</v>
      </c>
      <c r="E109">
        <v>0</v>
      </c>
      <c r="F109">
        <v>60350</v>
      </c>
      <c r="G109">
        <v>26880</v>
      </c>
      <c r="H109">
        <v>0</v>
      </c>
      <c r="I109">
        <v>26880</v>
      </c>
      <c r="J109">
        <v>27380</v>
      </c>
      <c r="K109">
        <v>28382</v>
      </c>
      <c r="L109">
        <v>18202</v>
      </c>
      <c r="M109">
        <v>9444</v>
      </c>
      <c r="N109">
        <v>18202</v>
      </c>
      <c r="O109">
        <v>18202</v>
      </c>
      <c r="P109" s="36">
        <v>339536.769230769</v>
      </c>
      <c r="Q109">
        <v>139281.769230769</v>
      </c>
      <c r="R109">
        <v>18205</v>
      </c>
      <c r="S109">
        <v>18205</v>
      </c>
      <c r="T109">
        <v>18205</v>
      </c>
      <c r="U109">
        <v>18205</v>
      </c>
      <c r="V109">
        <v>18205</v>
      </c>
      <c r="W109">
        <v>18205</v>
      </c>
      <c r="X109">
        <v>18205</v>
      </c>
      <c r="Y109">
        <v>18205</v>
      </c>
      <c r="Z109">
        <v>18205</v>
      </c>
      <c r="AA109">
        <v>18205</v>
      </c>
      <c r="AB109">
        <v>18205</v>
      </c>
    </row>
    <row r="110" spans="1:28">
      <c r="A110" t="s">
        <v>116</v>
      </c>
      <c r="B110" t="s">
        <v>117</v>
      </c>
      <c r="C110">
        <v>479861.93</v>
      </c>
      <c r="D110">
        <v>49301.59</v>
      </c>
      <c r="E110">
        <v>49301.59</v>
      </c>
      <c r="F110">
        <v>43618.61</v>
      </c>
      <c r="G110">
        <v>51449.3</v>
      </c>
      <c r="H110">
        <v>52376.94</v>
      </c>
      <c r="I110">
        <v>44181.82</v>
      </c>
      <c r="J110">
        <v>45801.55</v>
      </c>
      <c r="K110">
        <v>44360.44</v>
      </c>
      <c r="L110">
        <v>41774.42</v>
      </c>
      <c r="M110">
        <v>3931.89</v>
      </c>
      <c r="N110">
        <v>3931.89</v>
      </c>
      <c r="O110">
        <v>49831.89</v>
      </c>
      <c r="P110" s="36">
        <v>723959.76</v>
      </c>
      <c r="Q110">
        <v>144479.98</v>
      </c>
      <c r="R110">
        <v>52679.98</v>
      </c>
      <c r="S110">
        <v>52679.98</v>
      </c>
      <c r="T110">
        <v>52679.98</v>
      </c>
      <c r="U110">
        <v>52679.98</v>
      </c>
      <c r="V110">
        <v>52679.98</v>
      </c>
      <c r="W110">
        <v>52679.98</v>
      </c>
      <c r="X110">
        <v>52679.98</v>
      </c>
      <c r="Y110">
        <v>52679.98</v>
      </c>
      <c r="Z110">
        <v>52679.98</v>
      </c>
      <c r="AA110">
        <v>52679.98</v>
      </c>
      <c r="AB110">
        <v>52679.98</v>
      </c>
    </row>
    <row r="111" spans="1:28">
      <c r="A111" t="s">
        <v>119</v>
      </c>
      <c r="B111" t="s">
        <v>120</v>
      </c>
      <c r="C111">
        <v>78120.3</v>
      </c>
      <c r="D111">
        <v>9492</v>
      </c>
      <c r="E111">
        <v>9492</v>
      </c>
      <c r="F111">
        <v>8548</v>
      </c>
      <c r="G111">
        <v>10031</v>
      </c>
      <c r="H111">
        <v>9289.5</v>
      </c>
      <c r="I111">
        <v>6925.5</v>
      </c>
      <c r="J111">
        <v>7733.9</v>
      </c>
      <c r="K111">
        <v>7950.2</v>
      </c>
      <c r="L111">
        <v>7242.2</v>
      </c>
      <c r="M111">
        <v>472</v>
      </c>
      <c r="N111">
        <v>472</v>
      </c>
      <c r="O111">
        <v>472</v>
      </c>
      <c r="P111" s="36">
        <v>112671.96</v>
      </c>
      <c r="Q111">
        <v>9389.33</v>
      </c>
      <c r="R111">
        <v>9389.33</v>
      </c>
      <c r="S111">
        <v>9389.33</v>
      </c>
      <c r="T111">
        <v>9389.33</v>
      </c>
      <c r="U111">
        <v>9389.33</v>
      </c>
      <c r="V111">
        <v>9389.33</v>
      </c>
      <c r="W111">
        <v>9389.33</v>
      </c>
      <c r="X111">
        <v>9389.33</v>
      </c>
      <c r="Y111">
        <v>9389.33</v>
      </c>
      <c r="Z111">
        <v>9389.33</v>
      </c>
      <c r="AA111">
        <v>9389.33</v>
      </c>
      <c r="AB111">
        <v>9389.33</v>
      </c>
    </row>
    <row r="112" spans="1:28">
      <c r="A112" t="s">
        <v>122</v>
      </c>
      <c r="B112" t="s">
        <v>123</v>
      </c>
      <c r="C112">
        <v>0</v>
      </c>
      <c r="D112">
        <v>0</v>
      </c>
      <c r="E112">
        <v>0</v>
      </c>
      <c r="F112">
        <v>0</v>
      </c>
      <c r="G112">
        <v>0</v>
      </c>
      <c r="H112">
        <v>0</v>
      </c>
      <c r="I112">
        <v>0</v>
      </c>
      <c r="J112">
        <v>0</v>
      </c>
      <c r="K112">
        <v>0</v>
      </c>
      <c r="L112">
        <v>0</v>
      </c>
      <c r="M112">
        <v>0</v>
      </c>
      <c r="P112" s="36">
        <v>0</v>
      </c>
      <c r="Q112">
        <v>0</v>
      </c>
      <c r="R112">
        <v>0</v>
      </c>
      <c r="S112">
        <v>0</v>
      </c>
      <c r="T112">
        <v>0</v>
      </c>
      <c r="U112">
        <v>0</v>
      </c>
      <c r="V112">
        <v>0</v>
      </c>
      <c r="W112">
        <v>0</v>
      </c>
      <c r="X112">
        <v>0</v>
      </c>
      <c r="Y112">
        <v>0</v>
      </c>
      <c r="Z112">
        <v>0</v>
      </c>
      <c r="AA112">
        <v>0</v>
      </c>
      <c r="AB112">
        <v>0</v>
      </c>
    </row>
    <row r="113" spans="1:28">
      <c r="A113" t="s">
        <v>125</v>
      </c>
      <c r="B113" t="s">
        <v>126</v>
      </c>
      <c r="C113">
        <v>2250</v>
      </c>
      <c r="D113">
        <v>0</v>
      </c>
      <c r="E113">
        <v>0</v>
      </c>
      <c r="F113">
        <v>0</v>
      </c>
      <c r="G113">
        <v>1500</v>
      </c>
      <c r="H113">
        <v>0</v>
      </c>
      <c r="I113">
        <v>750</v>
      </c>
      <c r="J113">
        <v>0</v>
      </c>
      <c r="K113">
        <v>0</v>
      </c>
      <c r="L113">
        <v>0</v>
      </c>
      <c r="M113">
        <v>0</v>
      </c>
      <c r="P113" s="36">
        <v>0</v>
      </c>
      <c r="Q113">
        <v>0</v>
      </c>
      <c r="R113">
        <v>0</v>
      </c>
      <c r="S113">
        <v>0</v>
      </c>
      <c r="T113">
        <v>0</v>
      </c>
      <c r="U113">
        <v>0</v>
      </c>
      <c r="V113">
        <v>0</v>
      </c>
      <c r="W113">
        <v>0</v>
      </c>
      <c r="X113">
        <v>0</v>
      </c>
      <c r="Y113">
        <v>0</v>
      </c>
      <c r="Z113">
        <v>0</v>
      </c>
      <c r="AA113">
        <v>0</v>
      </c>
      <c r="AB113">
        <v>0</v>
      </c>
    </row>
    <row r="114" spans="1:28">
      <c r="A114" t="s">
        <v>128</v>
      </c>
      <c r="B114" t="s">
        <v>129</v>
      </c>
      <c r="C114">
        <v>0</v>
      </c>
      <c r="D114">
        <v>0</v>
      </c>
      <c r="E114">
        <v>0</v>
      </c>
      <c r="F114">
        <v>0</v>
      </c>
      <c r="G114">
        <v>0</v>
      </c>
      <c r="H114">
        <v>0</v>
      </c>
      <c r="I114">
        <v>0</v>
      </c>
      <c r="J114">
        <v>0</v>
      </c>
      <c r="K114">
        <v>0</v>
      </c>
      <c r="L114">
        <v>0</v>
      </c>
      <c r="M114">
        <v>0</v>
      </c>
      <c r="P114" s="36">
        <v>0</v>
      </c>
      <c r="Q114">
        <v>0</v>
      </c>
      <c r="R114">
        <v>0</v>
      </c>
      <c r="S114">
        <v>0</v>
      </c>
      <c r="T114">
        <v>0</v>
      </c>
      <c r="U114">
        <v>0</v>
      </c>
      <c r="V114">
        <v>0</v>
      </c>
      <c r="W114">
        <v>0</v>
      </c>
      <c r="X114">
        <v>0</v>
      </c>
      <c r="Y114">
        <v>0</v>
      </c>
      <c r="Z114">
        <v>0</v>
      </c>
      <c r="AA114">
        <v>0</v>
      </c>
      <c r="AB114">
        <v>0</v>
      </c>
    </row>
    <row r="115" spans="1:28">
      <c r="A115" t="s">
        <v>131</v>
      </c>
      <c r="B115" t="s">
        <v>132</v>
      </c>
      <c r="C115">
        <v>58204.47</v>
      </c>
      <c r="D115">
        <v>1790.31</v>
      </c>
      <c r="E115">
        <v>5500.19</v>
      </c>
      <c r="F115">
        <v>6903</v>
      </c>
      <c r="G115">
        <v>1428</v>
      </c>
      <c r="H115">
        <v>799</v>
      </c>
      <c r="I115">
        <v>21893.51</v>
      </c>
      <c r="J115">
        <v>5338.63</v>
      </c>
      <c r="K115">
        <v>1345.74</v>
      </c>
      <c r="L115">
        <v>2628.78</v>
      </c>
      <c r="M115">
        <v>3341.01</v>
      </c>
      <c r="N115">
        <v>3618.15</v>
      </c>
      <c r="O115">
        <v>3618.15</v>
      </c>
      <c r="P115">
        <v>80932</v>
      </c>
      <c r="Q115">
        <v>33993</v>
      </c>
      <c r="R115">
        <v>1118</v>
      </c>
      <c r="S115">
        <v>5468</v>
      </c>
      <c r="T115">
        <v>3993</v>
      </c>
      <c r="U115">
        <v>9734</v>
      </c>
      <c r="V115">
        <v>5468</v>
      </c>
      <c r="W115">
        <v>3993</v>
      </c>
      <c r="X115">
        <v>1118</v>
      </c>
      <c r="Y115">
        <v>5468</v>
      </c>
      <c r="Z115">
        <v>3993</v>
      </c>
      <c r="AA115">
        <v>1118</v>
      </c>
      <c r="AB115">
        <v>5468</v>
      </c>
    </row>
    <row r="116" spans="1:28">
      <c r="A116" t="s">
        <v>133</v>
      </c>
      <c r="B116" t="s">
        <v>134</v>
      </c>
      <c r="C116">
        <v>43226.89</v>
      </c>
      <c r="D116">
        <v>3991.31</v>
      </c>
      <c r="E116">
        <v>4701.19</v>
      </c>
      <c r="F116">
        <v>6104</v>
      </c>
      <c r="G116">
        <v>629</v>
      </c>
      <c r="H116">
        <v>0</v>
      </c>
      <c r="I116">
        <v>13179.73</v>
      </c>
      <c r="J116">
        <v>4875.28</v>
      </c>
      <c r="K116">
        <v>411.89</v>
      </c>
      <c r="L116">
        <v>1834.04</v>
      </c>
      <c r="M116">
        <v>2500.15</v>
      </c>
      <c r="N116">
        <v>2500.15</v>
      </c>
      <c r="O116">
        <v>2500.15</v>
      </c>
      <c r="P116" s="36">
        <v>11500</v>
      </c>
      <c r="Q116">
        <v>2875</v>
      </c>
      <c r="R116">
        <v>0</v>
      </c>
      <c r="S116">
        <v>0</v>
      </c>
      <c r="T116">
        <v>2875</v>
      </c>
      <c r="U116">
        <v>0</v>
      </c>
      <c r="V116">
        <v>0</v>
      </c>
      <c r="W116">
        <v>2875</v>
      </c>
      <c r="X116">
        <v>0</v>
      </c>
      <c r="Y116">
        <v>0</v>
      </c>
      <c r="Z116">
        <v>2875</v>
      </c>
      <c r="AA116">
        <v>0</v>
      </c>
      <c r="AB116">
        <v>0</v>
      </c>
    </row>
    <row r="117" spans="1:28">
      <c r="A117" t="s">
        <v>139</v>
      </c>
      <c r="B117" t="s">
        <v>140</v>
      </c>
      <c r="C117">
        <v>7624.78</v>
      </c>
      <c r="D117">
        <v>0</v>
      </c>
      <c r="E117">
        <v>0</v>
      </c>
      <c r="F117">
        <v>0</v>
      </c>
      <c r="G117">
        <v>0</v>
      </c>
      <c r="H117">
        <v>0</v>
      </c>
      <c r="I117">
        <v>7624.78</v>
      </c>
      <c r="J117">
        <v>0</v>
      </c>
      <c r="K117">
        <v>0</v>
      </c>
      <c r="L117">
        <v>0</v>
      </c>
      <c r="M117">
        <v>0</v>
      </c>
      <c r="P117" s="36">
        <v>8616</v>
      </c>
      <c r="Q117">
        <v>0</v>
      </c>
      <c r="R117">
        <v>0</v>
      </c>
      <c r="S117">
        <v>0</v>
      </c>
      <c r="T117">
        <v>0</v>
      </c>
      <c r="U117">
        <v>8616</v>
      </c>
      <c r="V117">
        <v>0</v>
      </c>
      <c r="W117">
        <v>0</v>
      </c>
      <c r="X117">
        <v>0</v>
      </c>
      <c r="Y117">
        <v>0</v>
      </c>
      <c r="Z117">
        <v>0</v>
      </c>
      <c r="AA117">
        <v>0</v>
      </c>
      <c r="AB117">
        <v>0</v>
      </c>
    </row>
    <row r="118" spans="1:28">
      <c r="A118" t="s">
        <v>405</v>
      </c>
      <c r="B118" t="s">
        <v>406</v>
      </c>
      <c r="C118">
        <v>0</v>
      </c>
      <c r="D118">
        <v>0</v>
      </c>
      <c r="E118">
        <v>0</v>
      </c>
      <c r="F118">
        <v>0</v>
      </c>
      <c r="G118">
        <v>0</v>
      </c>
      <c r="H118">
        <v>0</v>
      </c>
      <c r="I118">
        <v>0</v>
      </c>
      <c r="J118">
        <v>0</v>
      </c>
      <c r="K118">
        <v>0</v>
      </c>
      <c r="L118">
        <v>0</v>
      </c>
      <c r="M118">
        <v>0</v>
      </c>
      <c r="P118">
        <v>0</v>
      </c>
      <c r="Q118">
        <v>0</v>
      </c>
      <c r="R118">
        <v>0</v>
      </c>
      <c r="S118">
        <v>0</v>
      </c>
      <c r="T118">
        <v>0</v>
      </c>
      <c r="U118">
        <v>0</v>
      </c>
      <c r="V118">
        <v>0</v>
      </c>
      <c r="W118">
        <v>0</v>
      </c>
      <c r="X118">
        <v>0</v>
      </c>
      <c r="Y118">
        <v>0</v>
      </c>
      <c r="Z118">
        <v>0</v>
      </c>
      <c r="AA118">
        <v>0</v>
      </c>
      <c r="AB118">
        <v>0</v>
      </c>
    </row>
    <row r="119" spans="1:28">
      <c r="A119" t="s">
        <v>145</v>
      </c>
      <c r="B119" t="s">
        <v>146</v>
      </c>
      <c r="C119">
        <v>10352.8</v>
      </c>
      <c r="D119">
        <v>799</v>
      </c>
      <c r="E119">
        <v>799</v>
      </c>
      <c r="F119">
        <v>799</v>
      </c>
      <c r="G119">
        <v>799</v>
      </c>
      <c r="H119">
        <v>799</v>
      </c>
      <c r="I119">
        <v>1089</v>
      </c>
      <c r="J119">
        <v>463.35</v>
      </c>
      <c r="K119">
        <v>933.85</v>
      </c>
      <c r="L119">
        <v>794.74</v>
      </c>
      <c r="M119">
        <v>840.86</v>
      </c>
      <c r="N119">
        <v>1118</v>
      </c>
      <c r="O119">
        <v>1118</v>
      </c>
      <c r="P119" s="36">
        <v>13416</v>
      </c>
      <c r="Q119">
        <v>1118</v>
      </c>
      <c r="R119">
        <v>1118</v>
      </c>
      <c r="S119">
        <v>1118</v>
      </c>
      <c r="T119">
        <v>1118</v>
      </c>
      <c r="U119">
        <v>1118</v>
      </c>
      <c r="V119">
        <v>1118</v>
      </c>
      <c r="W119">
        <v>1118</v>
      </c>
      <c r="X119">
        <v>1118</v>
      </c>
      <c r="Y119">
        <v>1118</v>
      </c>
      <c r="Z119">
        <v>1118</v>
      </c>
      <c r="AA119">
        <v>1118</v>
      </c>
      <c r="AB119">
        <v>1118</v>
      </c>
    </row>
    <row r="120" spans="1:28">
      <c r="A120" t="s">
        <v>407</v>
      </c>
      <c r="B120" t="s">
        <v>408</v>
      </c>
      <c r="C120">
        <v>0</v>
      </c>
      <c r="D120">
        <v>0</v>
      </c>
      <c r="E120">
        <v>0</v>
      </c>
      <c r="F120">
        <v>0</v>
      </c>
      <c r="G120">
        <v>0</v>
      </c>
      <c r="H120">
        <v>0</v>
      </c>
      <c r="I120">
        <v>0</v>
      </c>
      <c r="J120">
        <v>0</v>
      </c>
      <c r="K120">
        <v>0</v>
      </c>
      <c r="L120">
        <v>0</v>
      </c>
      <c r="M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P122">
        <v>0</v>
      </c>
      <c r="Q122">
        <v>0</v>
      </c>
      <c r="R122">
        <v>0</v>
      </c>
      <c r="S122">
        <v>0</v>
      </c>
      <c r="T122">
        <v>0</v>
      </c>
      <c r="U122">
        <v>0</v>
      </c>
      <c r="V122">
        <v>0</v>
      </c>
      <c r="W122">
        <v>0</v>
      </c>
      <c r="X122">
        <v>0</v>
      </c>
      <c r="Y122">
        <v>0</v>
      </c>
      <c r="Z122">
        <v>0</v>
      </c>
      <c r="AA122">
        <v>0</v>
      </c>
      <c r="AB122">
        <v>0</v>
      </c>
    </row>
    <row r="123" spans="1:28">
      <c r="A123" t="s">
        <v>413</v>
      </c>
      <c r="B123" t="s">
        <v>414</v>
      </c>
      <c r="C123">
        <v>-3000</v>
      </c>
      <c r="D123">
        <v>-3000</v>
      </c>
      <c r="E123">
        <v>0</v>
      </c>
      <c r="F123">
        <v>0</v>
      </c>
      <c r="G123">
        <v>0</v>
      </c>
      <c r="H123">
        <v>0</v>
      </c>
      <c r="I123">
        <v>0</v>
      </c>
      <c r="J123">
        <v>0</v>
      </c>
      <c r="K123">
        <v>0</v>
      </c>
      <c r="L123">
        <v>0</v>
      </c>
      <c r="M123">
        <v>0</v>
      </c>
      <c r="P123" s="36">
        <v>47400</v>
      </c>
      <c r="Q123">
        <v>30000</v>
      </c>
      <c r="R123">
        <v>0</v>
      </c>
      <c r="S123">
        <v>4350</v>
      </c>
      <c r="T123">
        <v>0</v>
      </c>
      <c r="U123">
        <v>0</v>
      </c>
      <c r="V123">
        <v>4350</v>
      </c>
      <c r="W123">
        <v>0</v>
      </c>
      <c r="X123">
        <v>0</v>
      </c>
      <c r="Y123">
        <v>4350</v>
      </c>
      <c r="Z123">
        <v>0</v>
      </c>
      <c r="AA123">
        <v>0</v>
      </c>
      <c r="AB123">
        <v>4350</v>
      </c>
    </row>
    <row r="124" spans="1:28">
      <c r="A124" t="s">
        <v>149</v>
      </c>
      <c r="B124" t="s">
        <v>150</v>
      </c>
      <c r="C124">
        <v>17494.52</v>
      </c>
      <c r="D124">
        <v>0</v>
      </c>
      <c r="E124">
        <v>1251.26</v>
      </c>
      <c r="F124">
        <v>6000</v>
      </c>
      <c r="G124">
        <v>3000</v>
      </c>
      <c r="H124">
        <v>0</v>
      </c>
      <c r="I124">
        <v>1710.4</v>
      </c>
      <c r="J124">
        <v>0</v>
      </c>
      <c r="K124">
        <v>1055.06</v>
      </c>
      <c r="L124">
        <v>0</v>
      </c>
      <c r="M124">
        <v>4477.8</v>
      </c>
      <c r="N124">
        <v>0</v>
      </c>
      <c r="O124">
        <v>0</v>
      </c>
      <c r="P124">
        <v>14880</v>
      </c>
      <c r="Q124">
        <v>6000</v>
      </c>
      <c r="R124">
        <v>0</v>
      </c>
      <c r="S124">
        <v>1100</v>
      </c>
      <c r="T124">
        <v>0</v>
      </c>
      <c r="U124">
        <v>0</v>
      </c>
      <c r="V124">
        <v>1100</v>
      </c>
      <c r="W124">
        <v>0</v>
      </c>
      <c r="X124">
        <v>4480</v>
      </c>
      <c r="Y124">
        <v>600</v>
      </c>
      <c r="Z124">
        <v>500</v>
      </c>
      <c r="AA124">
        <v>0</v>
      </c>
      <c r="AB124">
        <v>1100</v>
      </c>
    </row>
    <row r="125" spans="1:28">
      <c r="A125" t="s">
        <v>151</v>
      </c>
      <c r="B125" t="s">
        <v>152</v>
      </c>
      <c r="C125">
        <v>0</v>
      </c>
      <c r="D125">
        <v>0</v>
      </c>
      <c r="E125">
        <v>0</v>
      </c>
      <c r="F125">
        <v>0</v>
      </c>
      <c r="G125">
        <v>0</v>
      </c>
      <c r="H125">
        <v>0</v>
      </c>
      <c r="I125">
        <v>0</v>
      </c>
      <c r="J125">
        <v>0</v>
      </c>
      <c r="K125">
        <v>0</v>
      </c>
      <c r="L125">
        <v>0</v>
      </c>
      <c r="M125">
        <v>0</v>
      </c>
      <c r="P125" s="36">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P126">
        <v>0</v>
      </c>
      <c r="Q126">
        <v>0</v>
      </c>
      <c r="R126">
        <v>0</v>
      </c>
      <c r="S126">
        <v>0</v>
      </c>
      <c r="T126">
        <v>0</v>
      </c>
      <c r="U126">
        <v>0</v>
      </c>
      <c r="V126">
        <v>0</v>
      </c>
      <c r="W126">
        <v>0</v>
      </c>
      <c r="X126">
        <v>0</v>
      </c>
      <c r="Y126">
        <v>0</v>
      </c>
      <c r="Z126">
        <v>0</v>
      </c>
      <c r="AA126">
        <v>0</v>
      </c>
      <c r="AB126">
        <v>0</v>
      </c>
    </row>
    <row r="127" spans="1:28">
      <c r="A127" t="s">
        <v>155</v>
      </c>
      <c r="B127" t="s">
        <v>156</v>
      </c>
      <c r="C127">
        <v>2422.72</v>
      </c>
      <c r="D127">
        <v>0</v>
      </c>
      <c r="E127">
        <v>1251.26</v>
      </c>
      <c r="F127">
        <v>0</v>
      </c>
      <c r="G127">
        <v>0</v>
      </c>
      <c r="H127">
        <v>0</v>
      </c>
      <c r="I127">
        <v>532.4</v>
      </c>
      <c r="J127">
        <v>0</v>
      </c>
      <c r="K127">
        <v>639.06</v>
      </c>
      <c r="L127">
        <v>0</v>
      </c>
      <c r="M127">
        <v>0</v>
      </c>
      <c r="P127" s="36">
        <v>2400</v>
      </c>
      <c r="Q127">
        <v>0</v>
      </c>
      <c r="R127">
        <v>0</v>
      </c>
      <c r="S127">
        <v>600</v>
      </c>
      <c r="T127">
        <v>0</v>
      </c>
      <c r="U127">
        <v>0</v>
      </c>
      <c r="V127">
        <v>600</v>
      </c>
      <c r="W127">
        <v>0</v>
      </c>
      <c r="X127">
        <v>0</v>
      </c>
      <c r="Y127">
        <v>600</v>
      </c>
      <c r="Z127">
        <v>0</v>
      </c>
      <c r="AA127">
        <v>0</v>
      </c>
      <c r="AB127">
        <v>600</v>
      </c>
    </row>
    <row r="128" spans="1:28">
      <c r="A128" t="s">
        <v>159</v>
      </c>
      <c r="B128" t="s">
        <v>160</v>
      </c>
      <c r="C128">
        <v>0</v>
      </c>
      <c r="D128">
        <v>0</v>
      </c>
      <c r="E128">
        <v>0</v>
      </c>
      <c r="F128">
        <v>0</v>
      </c>
      <c r="G128">
        <v>0</v>
      </c>
      <c r="H128">
        <v>0</v>
      </c>
      <c r="I128">
        <v>0</v>
      </c>
      <c r="J128">
        <v>0</v>
      </c>
      <c r="K128">
        <v>0</v>
      </c>
      <c r="L128">
        <v>0</v>
      </c>
      <c r="M128">
        <v>0</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P129">
        <v>0</v>
      </c>
      <c r="Q129">
        <v>0</v>
      </c>
      <c r="R129">
        <v>0</v>
      </c>
      <c r="S129">
        <v>0</v>
      </c>
      <c r="T129">
        <v>0</v>
      </c>
      <c r="U129">
        <v>0</v>
      </c>
      <c r="V129">
        <v>0</v>
      </c>
      <c r="W129">
        <v>0</v>
      </c>
      <c r="X129">
        <v>0</v>
      </c>
      <c r="Y129">
        <v>0</v>
      </c>
      <c r="Z129">
        <v>0</v>
      </c>
      <c r="AA129">
        <v>0</v>
      </c>
      <c r="AB129">
        <v>0</v>
      </c>
    </row>
    <row r="130" spans="1:28">
      <c r="A130" t="s">
        <v>163</v>
      </c>
      <c r="B130" t="s">
        <v>164</v>
      </c>
      <c r="C130">
        <v>1594</v>
      </c>
      <c r="D130">
        <v>0</v>
      </c>
      <c r="E130">
        <v>0</v>
      </c>
      <c r="F130">
        <v>0</v>
      </c>
      <c r="G130">
        <v>0</v>
      </c>
      <c r="H130">
        <v>0</v>
      </c>
      <c r="I130">
        <v>1178</v>
      </c>
      <c r="J130">
        <v>0</v>
      </c>
      <c r="K130">
        <v>416</v>
      </c>
      <c r="L130">
        <v>0</v>
      </c>
      <c r="M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P131">
        <v>0</v>
      </c>
      <c r="Q131">
        <v>0</v>
      </c>
      <c r="R131">
        <v>0</v>
      </c>
      <c r="S131">
        <v>0</v>
      </c>
      <c r="T131">
        <v>0</v>
      </c>
      <c r="U131">
        <v>0</v>
      </c>
      <c r="V131">
        <v>0</v>
      </c>
      <c r="W131">
        <v>0</v>
      </c>
      <c r="X131">
        <v>0</v>
      </c>
      <c r="Y131">
        <v>0</v>
      </c>
      <c r="Z131">
        <v>0</v>
      </c>
      <c r="AA131">
        <v>0</v>
      </c>
      <c r="AB131">
        <v>0</v>
      </c>
    </row>
    <row r="132" spans="1:28">
      <c r="A132" t="s">
        <v>167</v>
      </c>
      <c r="B132" t="s">
        <v>168</v>
      </c>
      <c r="C132">
        <v>13477.8</v>
      </c>
      <c r="D132">
        <v>0</v>
      </c>
      <c r="E132">
        <v>0</v>
      </c>
      <c r="F132">
        <v>6000</v>
      </c>
      <c r="G132">
        <v>3000</v>
      </c>
      <c r="H132">
        <v>0</v>
      </c>
      <c r="I132">
        <v>0</v>
      </c>
      <c r="J132">
        <v>0</v>
      </c>
      <c r="K132">
        <v>0</v>
      </c>
      <c r="L132">
        <v>0</v>
      </c>
      <c r="M132">
        <v>4477.8</v>
      </c>
      <c r="P132" s="36">
        <v>12480</v>
      </c>
      <c r="Q132">
        <v>6000</v>
      </c>
      <c r="R132">
        <v>0</v>
      </c>
      <c r="S132">
        <v>500</v>
      </c>
      <c r="T132">
        <v>0</v>
      </c>
      <c r="U132">
        <v>0</v>
      </c>
      <c r="V132">
        <v>500</v>
      </c>
      <c r="W132">
        <v>0</v>
      </c>
      <c r="X132">
        <v>4480</v>
      </c>
      <c r="Y132">
        <v>0</v>
      </c>
      <c r="Z132">
        <v>500</v>
      </c>
      <c r="AA132">
        <v>0</v>
      </c>
      <c r="AB132">
        <v>500</v>
      </c>
    </row>
    <row r="133" spans="1:28">
      <c r="A133" t="s">
        <v>417</v>
      </c>
      <c r="B133" t="s">
        <v>418</v>
      </c>
      <c r="C133">
        <v>92467.86</v>
      </c>
      <c r="D133">
        <v>6380.44</v>
      </c>
      <c r="E133">
        <v>6380.44</v>
      </c>
      <c r="F133">
        <v>6036.89</v>
      </c>
      <c r="G133">
        <v>6036.89</v>
      </c>
      <c r="H133">
        <v>6279.07</v>
      </c>
      <c r="I133">
        <v>24147.94</v>
      </c>
      <c r="J133">
        <v>6279.07</v>
      </c>
      <c r="K133">
        <v>6279.07</v>
      </c>
      <c r="L133">
        <v>6279.17</v>
      </c>
      <c r="M133">
        <v>6122.96</v>
      </c>
      <c r="N133">
        <v>6122.96</v>
      </c>
      <c r="O133">
        <v>6122.96</v>
      </c>
      <c r="P133">
        <v>24298.2222222222</v>
      </c>
      <c r="Q133">
        <v>0</v>
      </c>
      <c r="R133">
        <v>112.944444444444</v>
      </c>
      <c r="S133">
        <v>20112.9444444444</v>
      </c>
      <c r="T133">
        <v>144.611111111111</v>
      </c>
      <c r="U133">
        <v>144.611111111111</v>
      </c>
      <c r="V133">
        <v>540.444444444444</v>
      </c>
      <c r="W133">
        <v>540.444444444444</v>
      </c>
      <c r="X133">
        <v>540.444444444444</v>
      </c>
      <c r="Y133">
        <v>540.444444444444</v>
      </c>
      <c r="Z133">
        <v>540.444444444444</v>
      </c>
      <c r="AA133">
        <v>540.444444444444</v>
      </c>
      <c r="AB133">
        <v>540.444444444444</v>
      </c>
    </row>
    <row r="134" spans="1:28">
      <c r="A134" t="s">
        <v>419</v>
      </c>
      <c r="B134" t="s">
        <v>420</v>
      </c>
      <c r="C134">
        <v>74598.99</v>
      </c>
      <c r="D134">
        <v>6380.44</v>
      </c>
      <c r="E134">
        <v>6380.44</v>
      </c>
      <c r="F134">
        <v>6036.89</v>
      </c>
      <c r="G134">
        <v>6036.89</v>
      </c>
      <c r="H134">
        <v>6279.07</v>
      </c>
      <c r="I134">
        <v>6279.07</v>
      </c>
      <c r="J134">
        <v>6279.07</v>
      </c>
      <c r="K134">
        <v>6279.07</v>
      </c>
      <c r="L134">
        <v>6279.17</v>
      </c>
      <c r="M134">
        <v>6122.96</v>
      </c>
      <c r="N134">
        <v>6122.96</v>
      </c>
      <c r="O134">
        <v>6122.96</v>
      </c>
      <c r="P134" s="36">
        <v>4298.22222222222</v>
      </c>
      <c r="Q134">
        <v>0</v>
      </c>
      <c r="R134">
        <v>112.944444444444</v>
      </c>
      <c r="S134">
        <v>112.944444444444</v>
      </c>
      <c r="T134">
        <v>144.611111111111</v>
      </c>
      <c r="U134">
        <v>144.611111111111</v>
      </c>
      <c r="V134">
        <v>540.444444444444</v>
      </c>
      <c r="W134">
        <v>540.444444444444</v>
      </c>
      <c r="X134">
        <v>540.444444444444</v>
      </c>
      <c r="Y134">
        <v>540.444444444444</v>
      </c>
      <c r="Z134">
        <v>540.444444444444</v>
      </c>
      <c r="AA134">
        <v>540.444444444444</v>
      </c>
      <c r="AB134">
        <v>540.444444444444</v>
      </c>
    </row>
    <row r="135" spans="1:28">
      <c r="A135" t="s">
        <v>421</v>
      </c>
      <c r="B135" t="s">
        <v>422</v>
      </c>
      <c r="C135">
        <v>0</v>
      </c>
      <c r="D135">
        <v>0</v>
      </c>
      <c r="E135">
        <v>0</v>
      </c>
      <c r="F135">
        <v>0</v>
      </c>
      <c r="G135">
        <v>0</v>
      </c>
      <c r="H135">
        <v>0</v>
      </c>
      <c r="I135">
        <v>0</v>
      </c>
      <c r="J135">
        <v>0</v>
      </c>
      <c r="K135">
        <v>0</v>
      </c>
      <c r="L135">
        <v>0</v>
      </c>
      <c r="P135">
        <v>0</v>
      </c>
      <c r="Q135">
        <v>0</v>
      </c>
      <c r="R135">
        <v>0</v>
      </c>
      <c r="S135">
        <v>0</v>
      </c>
      <c r="T135">
        <v>0</v>
      </c>
      <c r="U135">
        <v>0</v>
      </c>
      <c r="V135">
        <v>0</v>
      </c>
      <c r="W135">
        <v>0</v>
      </c>
      <c r="X135">
        <v>0</v>
      </c>
      <c r="Y135">
        <v>0</v>
      </c>
      <c r="Z135">
        <v>0</v>
      </c>
      <c r="AA135">
        <v>0</v>
      </c>
      <c r="AB135">
        <v>0</v>
      </c>
    </row>
    <row r="136" spans="1:28">
      <c r="A136" t="s">
        <v>423</v>
      </c>
      <c r="B136" t="s">
        <v>424</v>
      </c>
      <c r="C136">
        <v>0</v>
      </c>
      <c r="D136">
        <v>0</v>
      </c>
      <c r="E136">
        <v>0</v>
      </c>
      <c r="F136">
        <v>0</v>
      </c>
      <c r="G136">
        <v>0</v>
      </c>
      <c r="H136">
        <v>0</v>
      </c>
      <c r="I136">
        <v>0</v>
      </c>
      <c r="J136">
        <v>0</v>
      </c>
      <c r="K136">
        <v>0</v>
      </c>
      <c r="L136">
        <v>0</v>
      </c>
      <c r="P136">
        <v>0</v>
      </c>
      <c r="Q136">
        <v>0</v>
      </c>
      <c r="R136">
        <v>0</v>
      </c>
      <c r="S136">
        <v>0</v>
      </c>
      <c r="T136">
        <v>0</v>
      </c>
      <c r="U136">
        <v>0</v>
      </c>
      <c r="V136">
        <v>0</v>
      </c>
      <c r="W136">
        <v>0</v>
      </c>
      <c r="X136">
        <v>0</v>
      </c>
      <c r="Y136">
        <v>0</v>
      </c>
      <c r="Z136">
        <v>0</v>
      </c>
      <c r="AA136">
        <v>0</v>
      </c>
      <c r="AB136">
        <v>0</v>
      </c>
    </row>
    <row r="137" spans="1:28">
      <c r="A137" t="s">
        <v>425</v>
      </c>
      <c r="B137" t="s">
        <v>426</v>
      </c>
      <c r="C137">
        <v>0</v>
      </c>
      <c r="D137">
        <v>0</v>
      </c>
      <c r="E137">
        <v>0</v>
      </c>
      <c r="F137">
        <v>0</v>
      </c>
      <c r="G137">
        <v>0</v>
      </c>
      <c r="H137">
        <v>0</v>
      </c>
      <c r="I137">
        <v>0</v>
      </c>
      <c r="J137">
        <v>0</v>
      </c>
      <c r="K137">
        <v>0</v>
      </c>
      <c r="L137">
        <v>0</v>
      </c>
      <c r="P137">
        <v>0</v>
      </c>
      <c r="Q137">
        <v>0</v>
      </c>
      <c r="R137">
        <v>0</v>
      </c>
      <c r="S137">
        <v>0</v>
      </c>
      <c r="T137">
        <v>0</v>
      </c>
      <c r="U137">
        <v>0</v>
      </c>
      <c r="V137">
        <v>0</v>
      </c>
      <c r="W137">
        <v>0</v>
      </c>
      <c r="X137">
        <v>0</v>
      </c>
      <c r="Y137">
        <v>0</v>
      </c>
      <c r="Z137">
        <v>0</v>
      </c>
      <c r="AA137">
        <v>0</v>
      </c>
      <c r="AB137">
        <v>0</v>
      </c>
    </row>
    <row r="138" spans="1:28">
      <c r="A138" t="s">
        <v>427</v>
      </c>
      <c r="B138" t="s">
        <v>428</v>
      </c>
      <c r="C138">
        <v>0</v>
      </c>
      <c r="D138">
        <v>0</v>
      </c>
      <c r="E138">
        <v>0</v>
      </c>
      <c r="F138">
        <v>0</v>
      </c>
      <c r="G138">
        <v>0</v>
      </c>
      <c r="H138">
        <v>0</v>
      </c>
      <c r="I138">
        <v>0</v>
      </c>
      <c r="J138">
        <v>0</v>
      </c>
      <c r="K138">
        <v>0</v>
      </c>
      <c r="L138">
        <v>0</v>
      </c>
      <c r="P138">
        <v>0</v>
      </c>
      <c r="Q138">
        <v>0</v>
      </c>
      <c r="R138">
        <v>0</v>
      </c>
      <c r="S138">
        <v>0</v>
      </c>
      <c r="T138">
        <v>0</v>
      </c>
      <c r="U138">
        <v>0</v>
      </c>
      <c r="V138">
        <v>0</v>
      </c>
      <c r="W138">
        <v>0</v>
      </c>
      <c r="X138">
        <v>0</v>
      </c>
      <c r="Y138">
        <v>0</v>
      </c>
      <c r="Z138">
        <v>0</v>
      </c>
      <c r="AA138">
        <v>0</v>
      </c>
      <c r="AB138">
        <v>0</v>
      </c>
    </row>
    <row r="139" spans="1:28">
      <c r="A139" t="s">
        <v>429</v>
      </c>
      <c r="B139" t="s">
        <v>430</v>
      </c>
      <c r="C139">
        <v>0</v>
      </c>
      <c r="D139">
        <v>0</v>
      </c>
      <c r="E139">
        <v>0</v>
      </c>
      <c r="F139">
        <v>0</v>
      </c>
      <c r="G139">
        <v>0</v>
      </c>
      <c r="H139">
        <v>0</v>
      </c>
      <c r="I139">
        <v>0</v>
      </c>
      <c r="J139">
        <v>0</v>
      </c>
      <c r="K139">
        <v>0</v>
      </c>
      <c r="L139">
        <v>0</v>
      </c>
      <c r="P139">
        <v>0</v>
      </c>
      <c r="Q139">
        <v>0</v>
      </c>
      <c r="R139">
        <v>0</v>
      </c>
      <c r="S139">
        <v>0</v>
      </c>
      <c r="T139">
        <v>0</v>
      </c>
      <c r="U139">
        <v>0</v>
      </c>
      <c r="V139">
        <v>0</v>
      </c>
      <c r="W139">
        <v>0</v>
      </c>
      <c r="X139">
        <v>0</v>
      </c>
      <c r="Y139">
        <v>0</v>
      </c>
      <c r="Z139">
        <v>0</v>
      </c>
      <c r="AA139">
        <v>0</v>
      </c>
      <c r="AB139">
        <v>0</v>
      </c>
    </row>
    <row r="140" spans="1:28">
      <c r="A140" t="s">
        <v>431</v>
      </c>
      <c r="B140" t="s">
        <v>432</v>
      </c>
      <c r="C140">
        <v>17868.87</v>
      </c>
      <c r="D140">
        <v>0</v>
      </c>
      <c r="E140">
        <v>0</v>
      </c>
      <c r="F140">
        <v>0</v>
      </c>
      <c r="G140">
        <v>0</v>
      </c>
      <c r="H140">
        <v>0</v>
      </c>
      <c r="I140">
        <v>17868.87</v>
      </c>
      <c r="J140">
        <v>0</v>
      </c>
      <c r="K140">
        <v>0</v>
      </c>
      <c r="L140">
        <v>0</v>
      </c>
      <c r="M140">
        <v>0</v>
      </c>
      <c r="P140" s="36">
        <v>20000</v>
      </c>
      <c r="Q140">
        <v>0</v>
      </c>
      <c r="R140">
        <v>0</v>
      </c>
      <c r="S140">
        <v>20000</v>
      </c>
      <c r="T140">
        <v>0</v>
      </c>
      <c r="U140">
        <v>0</v>
      </c>
      <c r="V140">
        <v>0</v>
      </c>
      <c r="W140">
        <v>0</v>
      </c>
      <c r="X140">
        <v>0</v>
      </c>
      <c r="Y140">
        <v>0</v>
      </c>
      <c r="Z140">
        <v>0</v>
      </c>
      <c r="AA140">
        <v>0</v>
      </c>
      <c r="AB140">
        <v>0</v>
      </c>
    </row>
    <row r="141" spans="1:28">
      <c r="A141" t="s">
        <v>433</v>
      </c>
      <c r="B141" t="s">
        <v>434</v>
      </c>
      <c r="C141">
        <v>0</v>
      </c>
      <c r="D141">
        <v>0</v>
      </c>
      <c r="E141">
        <v>0</v>
      </c>
      <c r="F141">
        <v>0</v>
      </c>
      <c r="G141">
        <v>0</v>
      </c>
      <c r="H141">
        <v>0</v>
      </c>
      <c r="I141">
        <v>0</v>
      </c>
      <c r="J141">
        <v>0</v>
      </c>
      <c r="K141">
        <v>0</v>
      </c>
      <c r="L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76045.54</v>
      </c>
      <c r="D332">
        <v>6643.4</v>
      </c>
      <c r="E332">
        <v>12970.83</v>
      </c>
      <c r="F332">
        <v>14788.76</v>
      </c>
      <c r="G332">
        <v>-742.54</v>
      </c>
      <c r="H332">
        <v>8175.44</v>
      </c>
      <c r="I332">
        <v>7694.33</v>
      </c>
      <c r="J332">
        <v>7438.39</v>
      </c>
      <c r="K332">
        <v>6954</v>
      </c>
      <c r="L332">
        <v>8296.13</v>
      </c>
      <c r="M332">
        <v>3826.8</v>
      </c>
      <c r="N332">
        <v>0</v>
      </c>
      <c r="O332">
        <v>0</v>
      </c>
      <c r="P332">
        <v>105508.516008185</v>
      </c>
      <c r="Q332">
        <v>10027.0482112731</v>
      </c>
      <c r="R332">
        <v>9415.41248278586</v>
      </c>
      <c r="S332">
        <v>8704.05395234253</v>
      </c>
      <c r="T332">
        <v>9180.69233617164</v>
      </c>
      <c r="U332">
        <v>9225.42810881887</v>
      </c>
      <c r="V332">
        <v>7936.59394607281</v>
      </c>
      <c r="W332">
        <v>8911.57387785233</v>
      </c>
      <c r="X332">
        <v>7675.84264932282</v>
      </c>
      <c r="Y332">
        <v>8050.61897570217</v>
      </c>
      <c r="Z332">
        <v>8605.27412051175</v>
      </c>
      <c r="AA332">
        <v>8954.1315450019</v>
      </c>
      <c r="AB332">
        <v>8821.8458023297</v>
      </c>
    </row>
    <row r="333" spans="1:28">
      <c r="A333">
        <v>6404</v>
      </c>
      <c r="B333" t="s">
        <v>674</v>
      </c>
      <c r="C333">
        <v>9791245.73264151</v>
      </c>
      <c r="D333">
        <v>1115685.63</v>
      </c>
      <c r="E333">
        <v>157596.84</v>
      </c>
      <c r="F333">
        <v>1330071.41</v>
      </c>
      <c r="G333">
        <v>500993.81</v>
      </c>
      <c r="H333">
        <v>556588</v>
      </c>
      <c r="I333">
        <v>948883.44</v>
      </c>
      <c r="J333">
        <v>653719.96</v>
      </c>
      <c r="K333">
        <v>625995.91</v>
      </c>
      <c r="L333">
        <v>1038690.38</v>
      </c>
      <c r="M333">
        <v>593414.85</v>
      </c>
      <c r="N333">
        <v>720284.351320755</v>
      </c>
      <c r="O333">
        <v>1549321.15132075</v>
      </c>
      <c r="P333">
        <v>9113606.51916416</v>
      </c>
      <c r="Q333">
        <v>636583.302416181</v>
      </c>
      <c r="R333">
        <v>878635.75528876</v>
      </c>
      <c r="S333">
        <v>692234.500845966</v>
      </c>
      <c r="T333">
        <v>844336.88813542</v>
      </c>
      <c r="U333">
        <v>872239.109950164</v>
      </c>
      <c r="V333">
        <v>588692.27514392</v>
      </c>
      <c r="W333">
        <v>855764.344767713</v>
      </c>
      <c r="X333">
        <v>683702.517398367</v>
      </c>
      <c r="Y333">
        <v>687416.386677138</v>
      </c>
      <c r="Z333">
        <v>833395.015209995</v>
      </c>
      <c r="AA333">
        <v>828161.416084287</v>
      </c>
      <c r="AB333">
        <v>712445.007246244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246.31</v>
      </c>
      <c r="D336">
        <v>92.89</v>
      </c>
      <c r="E336">
        <v>175.25</v>
      </c>
      <c r="F336">
        <v>82.21</v>
      </c>
      <c r="G336">
        <v>87.92</v>
      </c>
      <c r="H336">
        <v>88.35</v>
      </c>
      <c r="I336">
        <v>-231.39</v>
      </c>
      <c r="J336">
        <v>0</v>
      </c>
      <c r="K336">
        <v>0</v>
      </c>
      <c r="L336">
        <v>-57.92</v>
      </c>
      <c r="M336">
        <v>9</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-292.08</v>
      </c>
      <c r="D338">
        <v>-81.67</v>
      </c>
      <c r="E338">
        <v>0</v>
      </c>
      <c r="F338">
        <v>-96.95</v>
      </c>
      <c r="G338">
        <v>0</v>
      </c>
      <c r="H338">
        <v>0</v>
      </c>
      <c r="I338">
        <v>-55.46</v>
      </c>
      <c r="J338">
        <v>0</v>
      </c>
      <c r="K338">
        <v>0</v>
      </c>
      <c r="L338">
        <v>-58</v>
      </c>
      <c r="M338">
        <v>0</v>
      </c>
      <c r="P338">
        <v>0</v>
      </c>
    </row>
    <row r="339" spans="1:16">
      <c r="A339">
        <v>6603.99</v>
      </c>
      <c r="B339" t="s">
        <v>680</v>
      </c>
      <c r="C339">
        <v>538.39</v>
      </c>
      <c r="D339">
        <v>174.56</v>
      </c>
      <c r="E339">
        <v>175.25</v>
      </c>
      <c r="F339">
        <v>179.16</v>
      </c>
      <c r="G339">
        <v>87.92</v>
      </c>
      <c r="H339">
        <v>88.35</v>
      </c>
      <c r="I339">
        <v>-175.93</v>
      </c>
      <c r="J339">
        <v>0</v>
      </c>
      <c r="K339">
        <v>0</v>
      </c>
      <c r="L339">
        <v>0.08</v>
      </c>
      <c r="M339">
        <v>9</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328580.88</v>
      </c>
      <c r="D343">
        <v>46825.7</v>
      </c>
      <c r="E343">
        <v>59163.35</v>
      </c>
      <c r="F343">
        <v>7696.52</v>
      </c>
      <c r="G343">
        <v>60.18</v>
      </c>
      <c r="H343">
        <v>58310.52</v>
      </c>
      <c r="I343">
        <v>-2345.69</v>
      </c>
      <c r="J343">
        <v>-267.7</v>
      </c>
      <c r="K343">
        <v>31.22</v>
      </c>
      <c r="L343">
        <v>159045.51</v>
      </c>
      <c r="M343">
        <v>61.27</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893.54</v>
      </c>
      <c r="D345">
        <v>0</v>
      </c>
      <c r="E345">
        <v>0</v>
      </c>
      <c r="F345">
        <v>0</v>
      </c>
      <c r="G345">
        <v>0</v>
      </c>
      <c r="H345">
        <v>0</v>
      </c>
      <c r="I345">
        <v>893.54</v>
      </c>
      <c r="J345">
        <v>0</v>
      </c>
      <c r="K345">
        <v>0</v>
      </c>
      <c r="L345">
        <v>0</v>
      </c>
      <c r="M345">
        <v>0</v>
      </c>
      <c r="P345">
        <v>0</v>
      </c>
    </row>
    <row r="346" spans="1:16">
      <c r="A346">
        <v>6112</v>
      </c>
      <c r="B346" t="s">
        <v>687</v>
      </c>
      <c r="C346">
        <v>0</v>
      </c>
      <c r="D346">
        <v>0</v>
      </c>
      <c r="E346">
        <v>0</v>
      </c>
      <c r="F346">
        <v>0</v>
      </c>
      <c r="G346">
        <v>0</v>
      </c>
      <c r="H346">
        <v>0</v>
      </c>
      <c r="I346">
        <v>0</v>
      </c>
      <c r="J346">
        <v>0</v>
      </c>
      <c r="K346">
        <v>0</v>
      </c>
      <c r="L346">
        <v>0</v>
      </c>
      <c r="M346">
        <v>0</v>
      </c>
      <c r="P346">
        <v>0</v>
      </c>
    </row>
    <row r="347" spans="1:28">
      <c r="A347">
        <v>6113</v>
      </c>
      <c r="B347" t="s">
        <v>688</v>
      </c>
      <c r="C347">
        <v>9463312.08264151</v>
      </c>
      <c r="D347">
        <v>1068767.04</v>
      </c>
      <c r="E347">
        <v>98258.2399999999</v>
      </c>
      <c r="F347">
        <v>1322292.68</v>
      </c>
      <c r="G347">
        <v>500845.71</v>
      </c>
      <c r="H347">
        <v>498189.13</v>
      </c>
      <c r="I347">
        <v>952354.06</v>
      </c>
      <c r="J347">
        <v>653987.66</v>
      </c>
      <c r="K347">
        <v>625964.69</v>
      </c>
      <c r="L347">
        <v>879702.79</v>
      </c>
      <c r="M347">
        <v>593344.58</v>
      </c>
      <c r="N347">
        <v>720284.351320755</v>
      </c>
      <c r="O347">
        <v>1549321.15132075</v>
      </c>
      <c r="P347">
        <v>9113606.51916416</v>
      </c>
      <c r="Q347">
        <v>636583.302416181</v>
      </c>
      <c r="R347">
        <v>878635.75528876</v>
      </c>
      <c r="S347">
        <v>692234.500845966</v>
      </c>
      <c r="T347">
        <v>844336.88813542</v>
      </c>
      <c r="U347">
        <v>872239.109950164</v>
      </c>
      <c r="V347">
        <v>588692.27514392</v>
      </c>
      <c r="W347">
        <v>855764.344767713</v>
      </c>
      <c r="X347">
        <v>683702.517398367</v>
      </c>
      <c r="Y347">
        <v>687416.386677138</v>
      </c>
      <c r="Z347">
        <v>833395.015209995</v>
      </c>
      <c r="AA347">
        <v>828161.416084287</v>
      </c>
      <c r="AB347">
        <v>712445.007246244</v>
      </c>
    </row>
    <row r="348" spans="1:28">
      <c r="A348">
        <v>6712</v>
      </c>
      <c r="B348" t="s">
        <v>689</v>
      </c>
      <c r="C348">
        <v>150</v>
      </c>
      <c r="D348">
        <v>0</v>
      </c>
      <c r="E348">
        <v>0</v>
      </c>
      <c r="F348">
        <v>0</v>
      </c>
      <c r="G348">
        <v>0</v>
      </c>
      <c r="H348">
        <v>0</v>
      </c>
      <c r="I348">
        <v>0</v>
      </c>
      <c r="J348">
        <v>0</v>
      </c>
      <c r="K348">
        <v>0</v>
      </c>
      <c r="L348">
        <v>150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150</v>
      </c>
      <c r="D349">
        <v>0</v>
      </c>
      <c r="E349">
        <v>0</v>
      </c>
      <c r="F349">
        <v>0</v>
      </c>
      <c r="G349">
        <v>0</v>
      </c>
      <c r="H349">
        <v>0</v>
      </c>
      <c r="I349">
        <v>0</v>
      </c>
      <c r="J349">
        <v>0</v>
      </c>
      <c r="K349">
        <v>0</v>
      </c>
      <c r="L349">
        <v>150</v>
      </c>
      <c r="M349">
        <v>0</v>
      </c>
      <c r="P349">
        <v>0</v>
      </c>
    </row>
    <row r="350" spans="1:16">
      <c r="A350">
        <v>6711</v>
      </c>
      <c r="B350" t="s">
        <v>691</v>
      </c>
      <c r="C350">
        <v>0</v>
      </c>
      <c r="D350">
        <v>0</v>
      </c>
      <c r="E350">
        <v>0</v>
      </c>
      <c r="F350">
        <v>0</v>
      </c>
      <c r="G350">
        <v>0</v>
      </c>
      <c r="H350">
        <v>0</v>
      </c>
      <c r="I350">
        <v>0</v>
      </c>
      <c r="J350">
        <v>0</v>
      </c>
      <c r="K350">
        <v>0</v>
      </c>
      <c r="L350">
        <v>0</v>
      </c>
      <c r="M350">
        <v>0</v>
      </c>
      <c r="P350">
        <v>0</v>
      </c>
    </row>
    <row r="351" spans="1:28">
      <c r="A351">
        <v>6713</v>
      </c>
      <c r="B351" t="s">
        <v>692</v>
      </c>
      <c r="C351">
        <v>9463462.08264151</v>
      </c>
      <c r="D351">
        <v>1068767.04</v>
      </c>
      <c r="E351">
        <v>98258.2399999999</v>
      </c>
      <c r="F351">
        <v>1322292.68</v>
      </c>
      <c r="G351">
        <v>500845.71</v>
      </c>
      <c r="H351">
        <v>498189.13</v>
      </c>
      <c r="I351">
        <v>952354.06</v>
      </c>
      <c r="J351">
        <v>653987.66</v>
      </c>
      <c r="K351">
        <v>625964.69</v>
      </c>
      <c r="L351">
        <v>879852.79</v>
      </c>
      <c r="M351">
        <v>593344.58</v>
      </c>
      <c r="N351">
        <v>720284.351320755</v>
      </c>
      <c r="O351">
        <v>1549321.15132075</v>
      </c>
      <c r="P351">
        <v>9113606.51916416</v>
      </c>
      <c r="Q351">
        <v>636583.302416181</v>
      </c>
      <c r="R351">
        <v>878635.75528876</v>
      </c>
      <c r="S351">
        <v>692234.500845966</v>
      </c>
      <c r="T351">
        <v>844336.88813542</v>
      </c>
      <c r="U351">
        <v>872239.109950164</v>
      </c>
      <c r="V351">
        <v>588692.27514392</v>
      </c>
      <c r="W351">
        <v>855764.344767713</v>
      </c>
      <c r="X351">
        <v>683702.517398367</v>
      </c>
      <c r="Y351">
        <v>687416.386677138</v>
      </c>
      <c r="Z351">
        <v>833395.015209995</v>
      </c>
      <c r="AA351">
        <v>828161.416084287</v>
      </c>
      <c r="AB351">
        <v>712445.007246244</v>
      </c>
    </row>
    <row r="352" spans="1:28">
      <c r="A352">
        <v>6714</v>
      </c>
      <c r="B352" t="s">
        <v>693</v>
      </c>
      <c r="C352">
        <v>9463462.08264151</v>
      </c>
      <c r="D352">
        <v>1068767.04</v>
      </c>
      <c r="E352">
        <v>98258.2399999999</v>
      </c>
      <c r="F352">
        <v>1322292.68</v>
      </c>
      <c r="G352">
        <v>500845.71</v>
      </c>
      <c r="H352">
        <v>498189.13</v>
      </c>
      <c r="I352">
        <v>952354.06</v>
      </c>
      <c r="J352">
        <v>653987.66</v>
      </c>
      <c r="K352">
        <v>625964.69</v>
      </c>
      <c r="L352">
        <v>879852.79</v>
      </c>
      <c r="M352">
        <v>593344.58</v>
      </c>
      <c r="N352">
        <v>720284.351320755</v>
      </c>
      <c r="O352">
        <v>1549321.15132075</v>
      </c>
      <c r="P352">
        <v>9113606.51916416</v>
      </c>
      <c r="Q352">
        <v>636583.302416181</v>
      </c>
      <c r="R352">
        <v>878635.75528876</v>
      </c>
      <c r="S352">
        <v>692234.500845966</v>
      </c>
      <c r="T352">
        <v>844336.88813542</v>
      </c>
      <c r="U352">
        <v>872239.109950164</v>
      </c>
      <c r="V352">
        <v>588692.27514392</v>
      </c>
      <c r="W352">
        <v>855764.344767713</v>
      </c>
      <c r="X352">
        <v>683702.517398367</v>
      </c>
      <c r="Y352">
        <v>687416.386677138</v>
      </c>
      <c r="Z352">
        <v>833395.015209995</v>
      </c>
      <c r="AA352">
        <v>828161.416084287</v>
      </c>
      <c r="AB352">
        <v>712445.007246244</v>
      </c>
    </row>
    <row r="353" spans="1:16">
      <c r="A353">
        <v>6801</v>
      </c>
      <c r="B353" t="s">
        <v>694</v>
      </c>
      <c r="C353">
        <v>1614359.01</v>
      </c>
      <c r="D353">
        <v>170484.26</v>
      </c>
      <c r="E353">
        <v>-14790.83</v>
      </c>
      <c r="F353">
        <v>-1924.13</v>
      </c>
      <c r="G353">
        <v>566025.75</v>
      </c>
      <c r="H353">
        <v>-14577.63</v>
      </c>
      <c r="I353">
        <v>586.43</v>
      </c>
      <c r="J353">
        <v>433461.06</v>
      </c>
      <c r="K353">
        <v>-7.81</v>
      </c>
      <c r="L353">
        <v>-39761.37</v>
      </c>
      <c r="M353">
        <v>514863.28</v>
      </c>
      <c r="P353">
        <v>0</v>
      </c>
    </row>
    <row r="354" spans="1:28">
      <c r="A354">
        <v>6715</v>
      </c>
      <c r="B354" t="s">
        <v>695</v>
      </c>
      <c r="C354">
        <v>7849103.07264151</v>
      </c>
      <c r="D354">
        <v>898282.78</v>
      </c>
      <c r="E354">
        <v>113049.07</v>
      </c>
      <c r="F354">
        <v>1324216.81</v>
      </c>
      <c r="G354">
        <v>-65180.0400000001</v>
      </c>
      <c r="H354">
        <v>512766.76</v>
      </c>
      <c r="I354">
        <v>951767.63</v>
      </c>
      <c r="J354">
        <v>220526.6</v>
      </c>
      <c r="K354">
        <v>625972.5</v>
      </c>
      <c r="L354">
        <v>919614.16</v>
      </c>
      <c r="M354">
        <v>78481.2999999999</v>
      </c>
      <c r="N354">
        <v>720284.351320755</v>
      </c>
      <c r="O354">
        <v>1549321.15132075</v>
      </c>
      <c r="P354">
        <v>9113606.51916416</v>
      </c>
      <c r="Q354">
        <v>636583.302416181</v>
      </c>
      <c r="R354">
        <v>878635.75528876</v>
      </c>
      <c r="S354">
        <v>692234.500845966</v>
      </c>
      <c r="T354">
        <v>844336.88813542</v>
      </c>
      <c r="U354">
        <v>872239.109950164</v>
      </c>
      <c r="V354">
        <v>588692.27514392</v>
      </c>
      <c r="W354">
        <v>855764.344767713</v>
      </c>
      <c r="X354">
        <v>683702.517398367</v>
      </c>
      <c r="Y354">
        <v>687416.386677138</v>
      </c>
      <c r="Z354">
        <v>833395.015209995</v>
      </c>
      <c r="AA354">
        <v>828161.416084287</v>
      </c>
      <c r="AB354">
        <v>712445.007246244</v>
      </c>
    </row>
    <row r="355" spans="1:16">
      <c r="A355">
        <v>6716</v>
      </c>
      <c r="B355" t="s">
        <v>696</v>
      </c>
      <c r="C355">
        <v>0</v>
      </c>
      <c r="P355">
        <v>0</v>
      </c>
    </row>
    <row r="356" spans="1:28">
      <c r="A356" t="s">
        <v>697</v>
      </c>
      <c r="B356" t="s">
        <v>698</v>
      </c>
      <c r="C356">
        <v>0.457704267364468</v>
      </c>
      <c r="D356">
        <v>0.714465834392898</v>
      </c>
      <c r="E356">
        <v>0.0973799847513774</v>
      </c>
      <c r="F356">
        <v>0.635663817402413</v>
      </c>
      <c r="G356">
        <v>0.336925846140052</v>
      </c>
      <c r="H356">
        <v>0.383268638312425</v>
      </c>
      <c r="I356">
        <v>0.479943348109319</v>
      </c>
      <c r="J356">
        <v>0.415993316859036</v>
      </c>
      <c r="K356">
        <v>0.375366571054085</v>
      </c>
      <c r="L356">
        <v>0.519555747216367</v>
      </c>
      <c r="M356">
        <v>0.381699534017762</v>
      </c>
      <c r="N356">
        <v>0.409890805073564</v>
      </c>
      <c r="O356">
        <v>0.606141695027033</v>
      </c>
      <c r="P356">
        <v>0.42732229448167</v>
      </c>
      <c r="Q356">
        <v>0.362731766131406</v>
      </c>
      <c r="R356">
        <v>0.500097060559356</v>
      </c>
      <c r="S356">
        <v>0.390011246401468</v>
      </c>
      <c r="T356">
        <v>0.480496658813423</v>
      </c>
      <c r="U356">
        <v>0.488226135520884</v>
      </c>
      <c r="V356">
        <v>0.328790621388287</v>
      </c>
      <c r="W356">
        <v>0.479227738000248</v>
      </c>
      <c r="X356">
        <v>0.383917375128196</v>
      </c>
      <c r="Y356">
        <v>0.38163806596091</v>
      </c>
      <c r="Z356">
        <v>0.46866144952762</v>
      </c>
      <c r="AA356">
        <v>0.465722482362137</v>
      </c>
      <c r="AB356">
        <v>0.40056522522327</v>
      </c>
    </row>
    <row r="357" spans="2:28">
      <c r="B357" t="s">
        <v>697</v>
      </c>
      <c r="C357">
        <v>0.438972242694049</v>
      </c>
      <c r="D357">
        <v>0.680368692775619</v>
      </c>
      <c r="E357">
        <v>0.0560973009298725</v>
      </c>
      <c r="F357">
        <v>0.624997030503229</v>
      </c>
      <c r="G357">
        <v>0.337326209341488</v>
      </c>
      <c r="H357">
        <v>0.338088934151176</v>
      </c>
      <c r="I357">
        <v>0.477824187929752</v>
      </c>
      <c r="J357">
        <v>0.41148160023734</v>
      </c>
      <c r="K357">
        <v>0.371224034594196</v>
      </c>
      <c r="L357">
        <v>0.436617443856899</v>
      </c>
      <c r="M357">
        <v>0.379208900949833</v>
      </c>
      <c r="N357">
        <v>0.409890805073564</v>
      </c>
      <c r="O357">
        <v>0.606141695027033</v>
      </c>
      <c r="P357">
        <v>0.422431788074497</v>
      </c>
      <c r="Q357">
        <v>0.357106850131793</v>
      </c>
      <c r="R357">
        <v>0.494794865959004</v>
      </c>
      <c r="S357">
        <v>0.38516819859441</v>
      </c>
      <c r="T357">
        <v>0.475328291934926</v>
      </c>
      <c r="U357">
        <v>0.483116349568505</v>
      </c>
      <c r="V357">
        <v>0.324416918085569</v>
      </c>
      <c r="W357">
        <v>0.474288692862741</v>
      </c>
      <c r="X357">
        <v>0.379655035529338</v>
      </c>
      <c r="Y357">
        <v>0.377220282470533</v>
      </c>
      <c r="Z357">
        <v>0.463871712167662</v>
      </c>
      <c r="AA357">
        <v>0.460740923505244</v>
      </c>
      <c r="AB357">
        <v>0.395665894780232</v>
      </c>
    </row>
    <row r="358" spans="2:28">
      <c r="B358" t="s">
        <v>699</v>
      </c>
      <c r="C358">
        <v>0.364088570213032</v>
      </c>
      <c r="D358">
        <v>0.57183975356449</v>
      </c>
      <c r="E358">
        <v>0.0645416374202532</v>
      </c>
      <c r="F358">
        <v>0.625906492950152</v>
      </c>
      <c r="G358">
        <v>-0.0438996189423817</v>
      </c>
      <c r="H358">
        <v>0.347981834442177</v>
      </c>
      <c r="I358">
        <v>0.477529958661146</v>
      </c>
      <c r="J358">
        <v>0.138752829469137</v>
      </c>
      <c r="K358">
        <v>0.371228666260737</v>
      </c>
      <c r="L358">
        <v>0.456348594261785</v>
      </c>
      <c r="M358">
        <v>0.0501577136140926</v>
      </c>
      <c r="N358">
        <v>0.409890805073564</v>
      </c>
      <c r="O358">
        <v>0.606141695027033</v>
      </c>
      <c r="P358">
        <v>0.422431788074497</v>
      </c>
      <c r="Q358">
        <v>0.357106850131793</v>
      </c>
      <c r="R358">
        <v>0.494794865959004</v>
      </c>
      <c r="S358">
        <v>0.38516819859441</v>
      </c>
      <c r="T358">
        <v>0.475328291934926</v>
      </c>
      <c r="U358">
        <v>0.483116349568505</v>
      </c>
      <c r="V358">
        <v>0.324416918085569</v>
      </c>
      <c r="W358">
        <v>0.474288692862741</v>
      </c>
      <c r="X358">
        <v>0.379655035529338</v>
      </c>
      <c r="Y358">
        <v>0.377220282470533</v>
      </c>
      <c r="Z358">
        <v>0.463871712167662</v>
      </c>
      <c r="AA358">
        <v>0.460740923505244</v>
      </c>
      <c r="AB358">
        <v>0.395665894780232</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workbookViewId="0">
      <selection activeCell="R32" sqref="R32"/>
    </sheetView>
  </sheetViews>
  <sheetFormatPr defaultColWidth="9" defaultRowHeight="14"/>
  <cols>
    <col min="3" max="3" width="12.8727272727273" customWidth="1"/>
    <col min="4" max="4" width="12.8727272727273" hidden="1" customWidth="1"/>
    <col min="5" max="5" width="12.6272727272727" customWidth="1"/>
    <col min="6" max="16" width="12.6272727272727"/>
  </cols>
  <sheetData>
    <row r="1" ht="13.5" customHeight="1" spans="1:3">
      <c r="A1" t="s">
        <v>709</v>
      </c>
      <c r="B1" t="s">
        <v>710</v>
      </c>
      <c r="C1" t="s">
        <v>711</v>
      </c>
    </row>
    <row r="2" ht="13.5" customHeight="1" spans="2:4">
      <c r="B2" t="s">
        <v>712</v>
      </c>
      <c r="C2" t="s">
        <v>713</v>
      </c>
      <c r="D2" t="s">
        <v>714</v>
      </c>
    </row>
    <row r="3" ht="13.5" customHeight="1" spans="2:4">
      <c r="B3" t="s">
        <v>715</v>
      </c>
      <c r="C3" t="s">
        <v>716</v>
      </c>
      <c r="D3" t="s">
        <v>717</v>
      </c>
    </row>
    <row r="4" ht="13.5" customHeight="1" spans="2:3">
      <c r="B4" t="s">
        <v>718</v>
      </c>
      <c r="C4" t="s">
        <v>719</v>
      </c>
    </row>
    <row r="5" ht="13.5" customHeight="1" spans="2:3">
      <c r="B5" t="s">
        <v>720</v>
      </c>
      <c r="C5" t="s">
        <v>721</v>
      </c>
    </row>
    <row r="7" ht="13.5" customHeight="1" spans="2:2">
      <c r="B7" t="s">
        <v>722</v>
      </c>
    </row>
    <row r="8" ht="13.5" customHeight="1" spans="2:16">
      <c r="B8" t="s">
        <v>723</v>
      </c>
      <c r="C8" t="s">
        <v>724</v>
      </c>
      <c r="D8" t="s">
        <v>242</v>
      </c>
      <c r="E8" t="s">
        <v>243</v>
      </c>
      <c r="F8" t="s">
        <v>244</v>
      </c>
      <c r="G8" t="s">
        <v>245</v>
      </c>
      <c r="H8" t="s">
        <v>246</v>
      </c>
      <c r="I8" t="s">
        <v>247</v>
      </c>
      <c r="J8" t="s">
        <v>248</v>
      </c>
      <c r="K8" t="s">
        <v>249</v>
      </c>
      <c r="L8" t="s">
        <v>250</v>
      </c>
      <c r="M8" t="s">
        <v>251</v>
      </c>
      <c r="N8" t="s">
        <v>252</v>
      </c>
      <c r="O8" t="s">
        <v>253</v>
      </c>
      <c r="P8" t="s">
        <v>254</v>
      </c>
    </row>
    <row r="9" s="36" customFormat="1" ht="13.5" customHeight="1" spans="2:16">
      <c r="B9" s="36" t="s">
        <v>725</v>
      </c>
      <c r="C9" s="36" t="s">
        <v>726</v>
      </c>
      <c r="D9" s="36">
        <v>0</v>
      </c>
      <c r="E9" s="36">
        <v>12</v>
      </c>
      <c r="F9" s="36">
        <v>12</v>
      </c>
      <c r="G9" s="36">
        <v>12</v>
      </c>
      <c r="H9" s="36">
        <v>12</v>
      </c>
      <c r="I9" s="36">
        <v>12</v>
      </c>
      <c r="J9" s="36">
        <v>12</v>
      </c>
      <c r="K9" s="36">
        <v>12</v>
      </c>
      <c r="L9" s="36">
        <v>12</v>
      </c>
      <c r="M9" s="36">
        <v>12</v>
      </c>
      <c r="N9" s="36">
        <v>12</v>
      </c>
      <c r="O9" s="36">
        <v>12</v>
      </c>
      <c r="P9" s="36">
        <v>12</v>
      </c>
    </row>
    <row r="10" s="36" customFormat="1" ht="13.5" customHeight="1" spans="2:16">
      <c r="B10" s="36" t="s">
        <v>195</v>
      </c>
      <c r="C10" s="36" t="s">
        <v>727</v>
      </c>
      <c r="D10" s="36">
        <v>0</v>
      </c>
      <c r="E10" s="36">
        <v>11</v>
      </c>
      <c r="F10" s="36">
        <v>11</v>
      </c>
      <c r="G10" s="36">
        <v>11</v>
      </c>
      <c r="H10" s="36">
        <v>11</v>
      </c>
      <c r="I10" s="36">
        <v>11</v>
      </c>
      <c r="J10" s="36">
        <v>11</v>
      </c>
      <c r="K10" s="36">
        <v>11</v>
      </c>
      <c r="L10" s="36">
        <v>11</v>
      </c>
      <c r="M10" s="36">
        <v>11</v>
      </c>
      <c r="N10" s="36">
        <v>11</v>
      </c>
      <c r="O10" s="36">
        <v>11</v>
      </c>
      <c r="P10" s="36">
        <v>11</v>
      </c>
    </row>
    <row r="11" s="36" customFormat="1" ht="13.5" customHeight="1" spans="2:16">
      <c r="B11" s="36" t="s">
        <v>728</v>
      </c>
      <c r="C11" s="36" t="s">
        <v>729</v>
      </c>
      <c r="D11" s="36">
        <v>0</v>
      </c>
      <c r="E11" s="36">
        <v>15</v>
      </c>
      <c r="F11" s="36">
        <v>15</v>
      </c>
      <c r="G11" s="36">
        <v>15</v>
      </c>
      <c r="H11" s="36">
        <v>15</v>
      </c>
      <c r="I11" s="36">
        <v>15</v>
      </c>
      <c r="J11" s="36">
        <v>15</v>
      </c>
      <c r="K11" s="36">
        <v>15</v>
      </c>
      <c r="L11" s="36">
        <v>15</v>
      </c>
      <c r="M11" s="36">
        <v>15</v>
      </c>
      <c r="N11" s="36">
        <v>15</v>
      </c>
      <c r="O11" s="36">
        <v>15</v>
      </c>
      <c r="P11" s="36">
        <v>15</v>
      </c>
    </row>
    <row r="12" s="36" customFormat="1" ht="13.5" customHeight="1" spans="2:16">
      <c r="B12" s="36" t="s">
        <v>730</v>
      </c>
      <c r="C12" s="36" t="s">
        <v>731</v>
      </c>
      <c r="D12" s="36">
        <v>0</v>
      </c>
      <c r="E12" s="36">
        <v>7</v>
      </c>
      <c r="F12" s="36">
        <v>7</v>
      </c>
      <c r="G12" s="36">
        <v>7</v>
      </c>
      <c r="H12" s="36">
        <v>7</v>
      </c>
      <c r="I12" s="36">
        <v>7</v>
      </c>
      <c r="J12" s="36">
        <v>7</v>
      </c>
      <c r="K12" s="36">
        <v>7</v>
      </c>
      <c r="L12" s="36">
        <v>7</v>
      </c>
      <c r="M12" s="36">
        <v>7</v>
      </c>
      <c r="N12" s="36">
        <v>7</v>
      </c>
      <c r="O12" s="36">
        <v>7</v>
      </c>
      <c r="P12" s="36">
        <v>7</v>
      </c>
    </row>
    <row r="13" s="36" customFormat="1" ht="13.5" customHeight="1" spans="2:16">
      <c r="B13" s="36" t="s">
        <v>203</v>
      </c>
      <c r="C13" s="36" t="s">
        <v>732</v>
      </c>
      <c r="D13" s="36">
        <v>0</v>
      </c>
      <c r="E13" s="36">
        <v>13</v>
      </c>
      <c r="F13" s="36">
        <v>13</v>
      </c>
      <c r="G13" s="36">
        <v>13</v>
      </c>
      <c r="H13" s="36">
        <v>13</v>
      </c>
      <c r="I13" s="36">
        <v>13</v>
      </c>
      <c r="J13" s="36">
        <v>13</v>
      </c>
      <c r="K13" s="36">
        <v>13</v>
      </c>
      <c r="L13" s="36">
        <v>13</v>
      </c>
      <c r="M13" s="36">
        <v>13</v>
      </c>
      <c r="N13" s="36">
        <v>13</v>
      </c>
      <c r="O13" s="36">
        <v>13</v>
      </c>
      <c r="P13" s="36">
        <v>13</v>
      </c>
    </row>
    <row r="14" s="36" customFormat="1" ht="13.5" customHeight="1" spans="2:16">
      <c r="B14" s="36" t="s">
        <v>733</v>
      </c>
      <c r="C14" s="36" t="s">
        <v>734</v>
      </c>
      <c r="D14" s="36">
        <v>0</v>
      </c>
      <c r="E14" s="36">
        <v>5</v>
      </c>
      <c r="F14" s="36">
        <v>5</v>
      </c>
      <c r="G14" s="36">
        <v>5</v>
      </c>
      <c r="H14" s="36">
        <v>5</v>
      </c>
      <c r="I14" s="36">
        <v>5</v>
      </c>
      <c r="J14" s="36">
        <v>5</v>
      </c>
      <c r="K14" s="36">
        <v>5</v>
      </c>
      <c r="L14" s="36">
        <v>5</v>
      </c>
      <c r="M14" s="36">
        <v>5</v>
      </c>
      <c r="N14" s="36">
        <v>5</v>
      </c>
      <c r="O14" s="36">
        <v>5</v>
      </c>
      <c r="P14" s="36">
        <v>5</v>
      </c>
    </row>
    <row r="15" ht="13.5" customHeight="1" spans="2:4">
      <c r="B15" t="s">
        <v>735</v>
      </c>
      <c r="C15" t="s">
        <v>735</v>
      </c>
      <c r="D15">
        <v>0</v>
      </c>
    </row>
    <row r="16" ht="13.5" customHeight="1" spans="2:4">
      <c r="B16" t="s">
        <v>736</v>
      </c>
      <c r="C16" t="s">
        <v>736</v>
      </c>
      <c r="D16">
        <v>0</v>
      </c>
    </row>
    <row r="17" ht="13.5" customHeight="1" spans="2:4">
      <c r="B17" t="s">
        <v>737</v>
      </c>
      <c r="C17" t="s">
        <v>737</v>
      </c>
      <c r="D17">
        <v>0</v>
      </c>
    </row>
    <row r="18" ht="13.5" customHeight="1" spans="2:4">
      <c r="B18" t="s">
        <v>738</v>
      </c>
      <c r="C18" t="s">
        <v>738</v>
      </c>
      <c r="D18">
        <v>0</v>
      </c>
    </row>
    <row r="19" ht="13.5" customHeight="1" spans="2:4">
      <c r="B19" t="s">
        <v>733</v>
      </c>
      <c r="C19" t="s">
        <v>733</v>
      </c>
      <c r="D19">
        <v>0</v>
      </c>
    </row>
    <row r="20" ht="13.5" customHeight="1" spans="2:16">
      <c r="B20" t="s">
        <v>739</v>
      </c>
      <c r="D20">
        <v>0</v>
      </c>
      <c r="E20">
        <v>0</v>
      </c>
      <c r="F20">
        <v>0</v>
      </c>
      <c r="G20">
        <v>0</v>
      </c>
      <c r="H20">
        <v>0</v>
      </c>
      <c r="I20">
        <v>0</v>
      </c>
      <c r="J20">
        <v>0</v>
      </c>
      <c r="K20">
        <v>0</v>
      </c>
      <c r="L20">
        <v>0</v>
      </c>
      <c r="M20">
        <v>0</v>
      </c>
      <c r="N20">
        <v>0</v>
      </c>
      <c r="O20">
        <v>0</v>
      </c>
      <c r="P20">
        <v>0</v>
      </c>
    </row>
    <row r="22" ht="13.5" customHeight="1" spans="2:2">
      <c r="B22" t="s">
        <v>740</v>
      </c>
    </row>
    <row r="23" ht="13.5" customHeight="1" spans="2:16">
      <c r="B23" t="s">
        <v>723</v>
      </c>
      <c r="C23" t="s">
        <v>724</v>
      </c>
      <c r="D23" t="s">
        <v>242</v>
      </c>
      <c r="E23" t="s">
        <v>243</v>
      </c>
      <c r="F23" t="s">
        <v>244</v>
      </c>
      <c r="G23" t="s">
        <v>245</v>
      </c>
      <c r="H23" t="s">
        <v>246</v>
      </c>
      <c r="I23" t="s">
        <v>247</v>
      </c>
      <c r="J23" t="s">
        <v>248</v>
      </c>
      <c r="K23" t="s">
        <v>249</v>
      </c>
      <c r="L23" t="s">
        <v>250</v>
      </c>
      <c r="M23" t="s">
        <v>251</v>
      </c>
      <c r="N23" t="s">
        <v>252</v>
      </c>
      <c r="O23" t="s">
        <v>253</v>
      </c>
      <c r="P23" t="s">
        <v>254</v>
      </c>
    </row>
    <row r="24" s="36" customFormat="1" spans="2:16">
      <c r="B24" s="36" t="s">
        <v>725</v>
      </c>
      <c r="C24" s="36" t="s">
        <v>726</v>
      </c>
      <c r="D24" s="36">
        <v>1683714.72</v>
      </c>
      <c r="E24" s="36">
        <v>189457.56</v>
      </c>
      <c r="F24" s="36">
        <v>135841.56</v>
      </c>
      <c r="G24" s="36">
        <v>135841.56</v>
      </c>
      <c r="H24" s="36">
        <v>135841.56</v>
      </c>
      <c r="I24" s="36">
        <v>135841.56</v>
      </c>
      <c r="J24" s="36">
        <v>135841.56</v>
      </c>
      <c r="K24" s="36">
        <v>135841.56</v>
      </c>
      <c r="L24" s="36">
        <v>135841.56</v>
      </c>
      <c r="M24" s="36">
        <v>135841.56</v>
      </c>
      <c r="N24" s="36">
        <v>135841.56</v>
      </c>
      <c r="O24" s="36">
        <v>135841.56</v>
      </c>
      <c r="P24" s="36">
        <v>135841.56</v>
      </c>
    </row>
    <row r="25" s="36" customFormat="1" spans="2:16">
      <c r="B25" s="36" t="s">
        <v>195</v>
      </c>
      <c r="C25" s="36" t="s">
        <v>727</v>
      </c>
      <c r="D25" s="36">
        <v>1108729.6</v>
      </c>
      <c r="E25" s="36">
        <v>94713.3</v>
      </c>
      <c r="F25" s="36">
        <f>92183.3+91800/11</f>
        <v>100528.754545455</v>
      </c>
      <c r="G25" s="36">
        <f t="shared" ref="G25:P25" si="0">92183.3+91800/11</f>
        <v>100528.754545455</v>
      </c>
      <c r="H25" s="36">
        <f t="shared" si="0"/>
        <v>100528.754545455</v>
      </c>
      <c r="I25" s="36">
        <f t="shared" si="0"/>
        <v>100528.754545455</v>
      </c>
      <c r="J25" s="36">
        <f t="shared" si="0"/>
        <v>100528.754545455</v>
      </c>
      <c r="K25" s="36">
        <f t="shared" si="0"/>
        <v>100528.754545455</v>
      </c>
      <c r="L25" s="36">
        <f t="shared" si="0"/>
        <v>100528.754545455</v>
      </c>
      <c r="M25" s="36">
        <f t="shared" si="0"/>
        <v>100528.754545455</v>
      </c>
      <c r="N25" s="36">
        <f t="shared" si="0"/>
        <v>100528.754545455</v>
      </c>
      <c r="O25" s="36">
        <f t="shared" si="0"/>
        <v>100528.754545455</v>
      </c>
      <c r="P25" s="36">
        <f t="shared" si="0"/>
        <v>100528.754545455</v>
      </c>
    </row>
    <row r="26" s="36" customFormat="1" spans="2:16">
      <c r="B26" s="36" t="s">
        <v>728</v>
      </c>
      <c r="C26" s="36" t="s">
        <v>729</v>
      </c>
      <c r="D26" s="36">
        <v>1715797.41923077</v>
      </c>
      <c r="E26" s="36">
        <v>197789.169230769</v>
      </c>
      <c r="F26" s="36">
        <v>138000.75</v>
      </c>
      <c r="G26" s="36">
        <v>138000.75</v>
      </c>
      <c r="H26" s="36">
        <v>138000.75</v>
      </c>
      <c r="I26" s="36">
        <v>138000.75</v>
      </c>
      <c r="J26" s="36">
        <v>138000.75</v>
      </c>
      <c r="K26" s="36">
        <v>138000.75</v>
      </c>
      <c r="L26" s="36">
        <v>138000.75</v>
      </c>
      <c r="M26" s="36">
        <v>138000.75</v>
      </c>
      <c r="N26" s="36">
        <v>138000.75</v>
      </c>
      <c r="O26" s="36">
        <v>138000.75</v>
      </c>
      <c r="P26" s="36">
        <v>138000.75</v>
      </c>
    </row>
    <row r="27" s="329" customFormat="1" spans="2:16">
      <c r="B27" s="329" t="s">
        <v>730</v>
      </c>
      <c r="C27" s="329" t="s">
        <v>731</v>
      </c>
      <c r="D27" s="329">
        <v>449941.52</v>
      </c>
      <c r="E27" s="329">
        <v>38970.96</v>
      </c>
      <c r="F27" s="329">
        <v>37360.96</v>
      </c>
      <c r="G27" s="329">
        <v>37360.96</v>
      </c>
      <c r="H27" s="329">
        <v>37360.96</v>
      </c>
      <c r="I27" s="329">
        <v>37360.96</v>
      </c>
      <c r="J27" s="329">
        <v>37360.96</v>
      </c>
      <c r="K27" s="329">
        <v>37360.96</v>
      </c>
      <c r="L27" s="329">
        <v>37360.96</v>
      </c>
      <c r="M27" s="329">
        <v>37360.96</v>
      </c>
      <c r="N27" s="329">
        <v>37360.96</v>
      </c>
      <c r="O27" s="329">
        <v>37360.96</v>
      </c>
      <c r="P27" s="329">
        <v>37360.96</v>
      </c>
    </row>
    <row r="28" s="36" customFormat="1" spans="2:16">
      <c r="B28" s="36" t="s">
        <v>203</v>
      </c>
      <c r="C28" s="36" t="s">
        <v>732</v>
      </c>
      <c r="D28" s="36">
        <v>1409128.76</v>
      </c>
      <c r="E28" s="36">
        <v>120168.23</v>
      </c>
      <c r="F28" s="36">
        <v>117178.23</v>
      </c>
      <c r="G28" s="36">
        <v>117178.23</v>
      </c>
      <c r="H28" s="36">
        <v>117178.23</v>
      </c>
      <c r="I28" s="36">
        <v>117178.23</v>
      </c>
      <c r="J28" s="36">
        <v>117178.23</v>
      </c>
      <c r="K28" s="36">
        <v>117178.23</v>
      </c>
      <c r="L28" s="36">
        <v>117178.23</v>
      </c>
      <c r="M28" s="36">
        <v>117178.23</v>
      </c>
      <c r="N28" s="36">
        <v>117178.23</v>
      </c>
      <c r="O28" s="36">
        <v>117178.23</v>
      </c>
      <c r="P28" s="36">
        <v>117178.23</v>
      </c>
    </row>
    <row r="29" s="36" customFormat="1" spans="2:16">
      <c r="B29" s="36" t="s">
        <v>733</v>
      </c>
      <c r="C29" s="36" t="s">
        <v>734</v>
      </c>
      <c r="D29" s="36">
        <v>767300.2</v>
      </c>
      <c r="E29" s="36">
        <v>64995.85</v>
      </c>
      <c r="F29" s="36">
        <v>63845.85</v>
      </c>
      <c r="G29" s="36">
        <v>63845.85</v>
      </c>
      <c r="H29" s="36">
        <v>63845.85</v>
      </c>
      <c r="I29" s="36">
        <v>63845.85</v>
      </c>
      <c r="J29" s="36">
        <v>63845.85</v>
      </c>
      <c r="K29" s="36">
        <v>63845.85</v>
      </c>
      <c r="L29" s="36">
        <v>63845.85</v>
      </c>
      <c r="M29" s="36">
        <v>63845.85</v>
      </c>
      <c r="N29" s="36">
        <v>63845.85</v>
      </c>
      <c r="O29" s="36">
        <v>63845.85</v>
      </c>
      <c r="P29" s="36">
        <v>63845.85</v>
      </c>
    </row>
    <row r="30" ht="13.5" customHeight="1" spans="2:16">
      <c r="B30" t="s">
        <v>735</v>
      </c>
      <c r="C30" t="s">
        <v>735</v>
      </c>
      <c r="D30">
        <v>0</v>
      </c>
      <c r="E30">
        <v>0</v>
      </c>
      <c r="F30">
        <v>0</v>
      </c>
      <c r="G30">
        <v>0</v>
      </c>
      <c r="H30">
        <v>0</v>
      </c>
      <c r="I30">
        <v>0</v>
      </c>
      <c r="J30">
        <v>0</v>
      </c>
      <c r="K30">
        <v>0</v>
      </c>
      <c r="L30">
        <v>0</v>
      </c>
      <c r="M30">
        <v>0</v>
      </c>
      <c r="N30">
        <v>0</v>
      </c>
      <c r="O30">
        <v>0</v>
      </c>
      <c r="P30">
        <v>0</v>
      </c>
    </row>
    <row r="31" ht="13.5" customHeight="1" spans="2:16">
      <c r="B31" t="s">
        <v>736</v>
      </c>
      <c r="C31" t="s">
        <v>736</v>
      </c>
      <c r="D31">
        <v>0</v>
      </c>
      <c r="E31">
        <v>0</v>
      </c>
      <c r="F31">
        <v>0</v>
      </c>
      <c r="G31">
        <v>0</v>
      </c>
      <c r="H31">
        <v>0</v>
      </c>
      <c r="I31">
        <v>0</v>
      </c>
      <c r="J31">
        <v>0</v>
      </c>
      <c r="K31">
        <v>0</v>
      </c>
      <c r="L31">
        <v>0</v>
      </c>
      <c r="M31">
        <v>0</v>
      </c>
      <c r="N31">
        <v>0</v>
      </c>
      <c r="O31">
        <v>0</v>
      </c>
      <c r="P31">
        <v>0</v>
      </c>
    </row>
    <row r="32" ht="13.5" customHeight="1" spans="2:16">
      <c r="B32" t="s">
        <v>737</v>
      </c>
      <c r="C32" t="s">
        <v>737</v>
      </c>
      <c r="D32">
        <v>0</v>
      </c>
      <c r="E32">
        <v>0</v>
      </c>
      <c r="F32">
        <v>0</v>
      </c>
      <c r="G32">
        <v>0</v>
      </c>
      <c r="H32">
        <v>0</v>
      </c>
      <c r="I32">
        <v>0</v>
      </c>
      <c r="J32">
        <v>0</v>
      </c>
      <c r="K32">
        <v>0</v>
      </c>
      <c r="L32">
        <v>0</v>
      </c>
      <c r="M32">
        <v>0</v>
      </c>
      <c r="N32">
        <v>0</v>
      </c>
      <c r="O32">
        <v>0</v>
      </c>
      <c r="P32">
        <v>0</v>
      </c>
    </row>
    <row r="33" ht="13.5" customHeight="1" spans="2:16">
      <c r="B33" t="s">
        <v>738</v>
      </c>
      <c r="C33" t="s">
        <v>738</v>
      </c>
      <c r="D33">
        <v>0</v>
      </c>
      <c r="E33">
        <v>0</v>
      </c>
      <c r="F33">
        <v>0</v>
      </c>
      <c r="G33">
        <v>0</v>
      </c>
      <c r="H33">
        <v>0</v>
      </c>
      <c r="I33">
        <v>0</v>
      </c>
      <c r="J33">
        <v>0</v>
      </c>
      <c r="K33">
        <v>0</v>
      </c>
      <c r="L33">
        <v>0</v>
      </c>
      <c r="M33">
        <v>0</v>
      </c>
      <c r="N33">
        <v>0</v>
      </c>
      <c r="O33">
        <v>0</v>
      </c>
      <c r="P33">
        <v>0</v>
      </c>
    </row>
    <row r="34" ht="13.5" customHeight="1" spans="2:16">
      <c r="B34" t="s">
        <v>733</v>
      </c>
      <c r="C34" t="s">
        <v>733</v>
      </c>
      <c r="D34">
        <v>0</v>
      </c>
      <c r="E34">
        <v>0</v>
      </c>
      <c r="F34">
        <v>0</v>
      </c>
      <c r="G34">
        <v>0</v>
      </c>
      <c r="H34">
        <v>0</v>
      </c>
      <c r="I34">
        <v>0</v>
      </c>
      <c r="J34">
        <v>0</v>
      </c>
      <c r="K34">
        <v>0</v>
      </c>
      <c r="L34">
        <v>0</v>
      </c>
      <c r="M34">
        <v>0</v>
      </c>
      <c r="N34">
        <v>0</v>
      </c>
      <c r="O34">
        <v>0</v>
      </c>
      <c r="P34">
        <v>0</v>
      </c>
    </row>
    <row r="35" ht="13.5" customHeight="1" spans="2:16">
      <c r="B35" t="s">
        <v>739</v>
      </c>
      <c r="D35">
        <v>7134612.21923077</v>
      </c>
      <c r="E35">
        <v>706095.069230769</v>
      </c>
      <c r="F35">
        <v>584410.65</v>
      </c>
      <c r="G35">
        <v>584410.65</v>
      </c>
      <c r="H35">
        <v>584410.65</v>
      </c>
      <c r="I35">
        <v>584410.65</v>
      </c>
      <c r="J35">
        <v>584410.65</v>
      </c>
      <c r="K35">
        <v>584410.65</v>
      </c>
      <c r="L35">
        <v>584410.65</v>
      </c>
      <c r="M35">
        <v>584410.65</v>
      </c>
      <c r="N35">
        <v>584410.65</v>
      </c>
      <c r="O35">
        <v>584410.65</v>
      </c>
      <c r="P35">
        <v>584410.65</v>
      </c>
    </row>
    <row r="37" ht="13.5" customHeight="1" spans="2:2">
      <c r="B37" t="s">
        <v>741</v>
      </c>
    </row>
    <row r="38" ht="13.5" customHeight="1" spans="2:16">
      <c r="B38" t="s">
        <v>723</v>
      </c>
      <c r="C38" t="s">
        <v>724</v>
      </c>
      <c r="D38" t="s">
        <v>242</v>
      </c>
      <c r="E38" t="s">
        <v>243</v>
      </c>
      <c r="F38" t="s">
        <v>244</v>
      </c>
      <c r="G38" t="s">
        <v>245</v>
      </c>
      <c r="H38" t="s">
        <v>246</v>
      </c>
      <c r="I38" t="s">
        <v>247</v>
      </c>
      <c r="J38" t="s">
        <v>248</v>
      </c>
      <c r="K38" t="s">
        <v>249</v>
      </c>
      <c r="L38" t="s">
        <v>250</v>
      </c>
      <c r="M38" t="s">
        <v>251</v>
      </c>
      <c r="N38" t="s">
        <v>252</v>
      </c>
      <c r="O38" t="s">
        <v>253</v>
      </c>
      <c r="P38" t="s">
        <v>254</v>
      </c>
    </row>
    <row r="39" ht="13.5" customHeight="1" spans="2:16">
      <c r="B39" t="s">
        <v>725</v>
      </c>
      <c r="C39" t="s">
        <v>726</v>
      </c>
      <c r="D39">
        <v>1192079.52</v>
      </c>
      <c r="E39">
        <v>99339.96</v>
      </c>
      <c r="F39">
        <v>99339.96</v>
      </c>
      <c r="G39">
        <v>99339.96</v>
      </c>
      <c r="H39">
        <v>99339.96</v>
      </c>
      <c r="I39">
        <v>99339.96</v>
      </c>
      <c r="J39">
        <v>99339.96</v>
      </c>
      <c r="K39">
        <v>99339.96</v>
      </c>
      <c r="L39">
        <v>99339.96</v>
      </c>
      <c r="M39">
        <v>99339.96</v>
      </c>
      <c r="N39">
        <v>99339.96</v>
      </c>
      <c r="O39">
        <v>99339.96</v>
      </c>
      <c r="P39">
        <v>99339.96</v>
      </c>
    </row>
    <row r="40" ht="13.5" customHeight="1" spans="2:16">
      <c r="B40" t="s">
        <v>195</v>
      </c>
      <c r="C40" t="s">
        <v>727</v>
      </c>
      <c r="D40">
        <v>996893.04</v>
      </c>
      <c r="E40">
        <v>83074.42</v>
      </c>
      <c r="F40">
        <v>83074.42</v>
      </c>
      <c r="G40">
        <v>83074.42</v>
      </c>
      <c r="H40">
        <v>83074.42</v>
      </c>
      <c r="I40">
        <v>83074.42</v>
      </c>
      <c r="J40">
        <v>83074.42</v>
      </c>
      <c r="K40">
        <v>83074.42</v>
      </c>
      <c r="L40">
        <v>83074.42</v>
      </c>
      <c r="M40">
        <v>83074.42</v>
      </c>
      <c r="N40">
        <v>83074.42</v>
      </c>
      <c r="O40">
        <v>83074.42</v>
      </c>
      <c r="P40">
        <v>83074.42</v>
      </c>
    </row>
    <row r="41" ht="13.5" customHeight="1" spans="2:16">
      <c r="B41" t="s">
        <v>728</v>
      </c>
      <c r="C41" t="s">
        <v>729</v>
      </c>
      <c r="D41">
        <v>1504595.85</v>
      </c>
      <c r="E41">
        <v>125940</v>
      </c>
      <c r="F41">
        <v>125332.35</v>
      </c>
      <c r="G41">
        <v>125332.35</v>
      </c>
      <c r="H41">
        <v>125332.35</v>
      </c>
      <c r="I41">
        <v>125332.35</v>
      </c>
      <c r="J41">
        <v>125332.35</v>
      </c>
      <c r="K41">
        <v>125332.35</v>
      </c>
      <c r="L41">
        <v>125332.35</v>
      </c>
      <c r="M41">
        <v>125332.35</v>
      </c>
      <c r="N41">
        <v>125332.35</v>
      </c>
      <c r="O41">
        <v>125332.35</v>
      </c>
      <c r="P41">
        <v>125332.35</v>
      </c>
    </row>
    <row r="42" ht="13.5" customHeight="1" spans="2:16">
      <c r="B42" t="s">
        <v>730</v>
      </c>
      <c r="C42" t="s">
        <v>731</v>
      </c>
      <c r="D42">
        <v>390684</v>
      </c>
      <c r="E42">
        <v>32557</v>
      </c>
      <c r="F42">
        <v>32557</v>
      </c>
      <c r="G42">
        <v>32557</v>
      </c>
      <c r="H42">
        <v>32557</v>
      </c>
      <c r="I42">
        <v>32557</v>
      </c>
      <c r="J42">
        <v>32557</v>
      </c>
      <c r="K42">
        <v>32557</v>
      </c>
      <c r="L42">
        <v>32557</v>
      </c>
      <c r="M42">
        <v>32557</v>
      </c>
      <c r="N42">
        <v>32557</v>
      </c>
      <c r="O42">
        <v>32557</v>
      </c>
      <c r="P42">
        <v>32557</v>
      </c>
    </row>
    <row r="43" ht="13.5" customHeight="1" spans="2:16">
      <c r="B43" t="s">
        <v>203</v>
      </c>
      <c r="C43" t="s">
        <v>732</v>
      </c>
      <c r="D43">
        <v>1283797.32</v>
      </c>
      <c r="E43">
        <v>106983.11</v>
      </c>
      <c r="F43">
        <v>106983.11</v>
      </c>
      <c r="G43">
        <v>106983.11</v>
      </c>
      <c r="H43">
        <v>106983.11</v>
      </c>
      <c r="I43">
        <v>106983.11</v>
      </c>
      <c r="J43">
        <v>106983.11</v>
      </c>
      <c r="K43">
        <v>106983.11</v>
      </c>
      <c r="L43">
        <v>106983.11</v>
      </c>
      <c r="M43">
        <v>106983.11</v>
      </c>
      <c r="N43">
        <v>106983.11</v>
      </c>
      <c r="O43">
        <v>106983.11</v>
      </c>
      <c r="P43">
        <v>106983.11</v>
      </c>
    </row>
    <row r="44" ht="13.5" customHeight="1" spans="2:16">
      <c r="B44" t="s">
        <v>733</v>
      </c>
      <c r="C44" t="s">
        <v>734</v>
      </c>
      <c r="D44">
        <v>487650</v>
      </c>
      <c r="E44">
        <v>40637.5</v>
      </c>
      <c r="F44">
        <v>40637.5</v>
      </c>
      <c r="G44">
        <v>40637.5</v>
      </c>
      <c r="H44">
        <v>40637.5</v>
      </c>
      <c r="I44">
        <v>40637.5</v>
      </c>
      <c r="J44">
        <v>40637.5</v>
      </c>
      <c r="K44">
        <v>40637.5</v>
      </c>
      <c r="L44">
        <v>40637.5</v>
      </c>
      <c r="M44">
        <v>40637.5</v>
      </c>
      <c r="N44">
        <v>40637.5</v>
      </c>
      <c r="O44">
        <v>40637.5</v>
      </c>
      <c r="P44">
        <v>40637.5</v>
      </c>
    </row>
    <row r="45" ht="13.5" customHeight="1" spans="2:16">
      <c r="B45" t="s">
        <v>735</v>
      </c>
      <c r="C45" t="s">
        <v>735</v>
      </c>
      <c r="D45">
        <v>0</v>
      </c>
      <c r="E45">
        <v>0</v>
      </c>
      <c r="F45">
        <v>0</v>
      </c>
      <c r="G45">
        <v>0</v>
      </c>
      <c r="H45">
        <v>0</v>
      </c>
      <c r="I45">
        <v>0</v>
      </c>
      <c r="J45">
        <v>0</v>
      </c>
      <c r="K45">
        <v>0</v>
      </c>
      <c r="L45">
        <v>0</v>
      </c>
      <c r="M45">
        <v>0</v>
      </c>
      <c r="N45">
        <v>0</v>
      </c>
      <c r="O45">
        <v>0</v>
      </c>
      <c r="P45">
        <v>0</v>
      </c>
    </row>
    <row r="46" ht="13.5" customHeight="1" spans="2:16">
      <c r="B46" t="s">
        <v>736</v>
      </c>
      <c r="C46" t="s">
        <v>736</v>
      </c>
      <c r="D46">
        <v>0</v>
      </c>
      <c r="E46">
        <v>0</v>
      </c>
      <c r="F46">
        <v>0</v>
      </c>
      <c r="G46">
        <v>0</v>
      </c>
      <c r="H46">
        <v>0</v>
      </c>
      <c r="I46">
        <v>0</v>
      </c>
      <c r="J46">
        <v>0</v>
      </c>
      <c r="K46">
        <v>0</v>
      </c>
      <c r="L46">
        <v>0</v>
      </c>
      <c r="M46">
        <v>0</v>
      </c>
      <c r="N46">
        <v>0</v>
      </c>
      <c r="O46">
        <v>0</v>
      </c>
      <c r="P46">
        <v>0</v>
      </c>
    </row>
    <row r="47" ht="13.5" customHeight="1" spans="2:16">
      <c r="B47" t="s">
        <v>737</v>
      </c>
      <c r="C47" t="s">
        <v>737</v>
      </c>
      <c r="D47">
        <v>0</v>
      </c>
      <c r="E47">
        <v>0</v>
      </c>
      <c r="F47">
        <v>0</v>
      </c>
      <c r="G47">
        <v>0</v>
      </c>
      <c r="H47">
        <v>0</v>
      </c>
      <c r="I47">
        <v>0</v>
      </c>
      <c r="J47">
        <v>0</v>
      </c>
      <c r="K47">
        <v>0</v>
      </c>
      <c r="L47">
        <v>0</v>
      </c>
      <c r="M47">
        <v>0</v>
      </c>
      <c r="N47">
        <v>0</v>
      </c>
      <c r="O47">
        <v>0</v>
      </c>
      <c r="P47">
        <v>0</v>
      </c>
    </row>
    <row r="48" ht="13.5" customHeight="1" spans="2:16">
      <c r="B48" t="s">
        <v>738</v>
      </c>
      <c r="C48" t="s">
        <v>738</v>
      </c>
      <c r="D48">
        <v>0</v>
      </c>
      <c r="E48">
        <v>0</v>
      </c>
      <c r="F48">
        <v>0</v>
      </c>
      <c r="G48">
        <v>0</v>
      </c>
      <c r="H48">
        <v>0</v>
      </c>
      <c r="I48">
        <v>0</v>
      </c>
      <c r="J48">
        <v>0</v>
      </c>
      <c r="K48">
        <v>0</v>
      </c>
      <c r="L48">
        <v>0</v>
      </c>
      <c r="M48">
        <v>0</v>
      </c>
      <c r="N48">
        <v>0</v>
      </c>
      <c r="O48">
        <v>0</v>
      </c>
      <c r="P48">
        <v>0</v>
      </c>
    </row>
    <row r="49" ht="13.5" customHeight="1" spans="2:16">
      <c r="B49" t="s">
        <v>733</v>
      </c>
      <c r="C49" t="s">
        <v>733</v>
      </c>
      <c r="D49">
        <v>0</v>
      </c>
      <c r="E49">
        <v>0</v>
      </c>
      <c r="F49">
        <v>0</v>
      </c>
      <c r="G49">
        <v>0</v>
      </c>
      <c r="H49">
        <v>0</v>
      </c>
      <c r="I49">
        <v>0</v>
      </c>
      <c r="J49">
        <v>0</v>
      </c>
      <c r="K49">
        <v>0</v>
      </c>
      <c r="L49">
        <v>0</v>
      </c>
      <c r="M49">
        <v>0</v>
      </c>
      <c r="N49">
        <v>0</v>
      </c>
      <c r="O49">
        <v>0</v>
      </c>
      <c r="P49">
        <v>0</v>
      </c>
    </row>
    <row r="50" ht="13.5" customHeight="1" spans="2:16">
      <c r="B50" t="s">
        <v>739</v>
      </c>
      <c r="D50">
        <v>5855699.73</v>
      </c>
      <c r="E50">
        <v>488531.99</v>
      </c>
      <c r="F50">
        <v>487924.34</v>
      </c>
      <c r="G50">
        <v>487924.34</v>
      </c>
      <c r="H50">
        <v>487924.34</v>
      </c>
      <c r="I50">
        <v>487924.34</v>
      </c>
      <c r="J50">
        <v>487924.34</v>
      </c>
      <c r="K50">
        <v>487924.34</v>
      </c>
      <c r="L50">
        <v>487924.34</v>
      </c>
      <c r="M50">
        <v>487924.34</v>
      </c>
      <c r="N50">
        <v>487924.34</v>
      </c>
      <c r="O50">
        <v>487924.34</v>
      </c>
      <c r="P50">
        <v>487924.34</v>
      </c>
    </row>
    <row r="52" ht="13.5" customHeight="1" spans="2:2">
      <c r="B52" t="s">
        <v>742</v>
      </c>
    </row>
    <row r="53" ht="13.5" customHeight="1" spans="2:16">
      <c r="B53" t="s">
        <v>723</v>
      </c>
      <c r="C53" t="s">
        <v>724</v>
      </c>
      <c r="D53" t="s">
        <v>242</v>
      </c>
      <c r="E53" t="s">
        <v>243</v>
      </c>
      <c r="F53" t="s">
        <v>244</v>
      </c>
      <c r="G53" t="s">
        <v>245</v>
      </c>
      <c r="H53" t="s">
        <v>246</v>
      </c>
      <c r="I53" t="s">
        <v>247</v>
      </c>
      <c r="J53" t="s">
        <v>248</v>
      </c>
      <c r="K53" t="s">
        <v>249</v>
      </c>
      <c r="L53" t="s">
        <v>250</v>
      </c>
      <c r="M53" t="s">
        <v>251</v>
      </c>
      <c r="N53" t="s">
        <v>252</v>
      </c>
      <c r="O53" t="s">
        <v>253</v>
      </c>
      <c r="P53" t="s">
        <v>254</v>
      </c>
    </row>
    <row r="54" ht="13.5" customHeight="1" spans="2:16">
      <c r="B54" t="s">
        <v>725</v>
      </c>
      <c r="C54" t="s">
        <v>726</v>
      </c>
      <c r="D54">
        <v>194544</v>
      </c>
      <c r="E54">
        <v>16212</v>
      </c>
      <c r="F54">
        <v>16212</v>
      </c>
      <c r="G54">
        <v>16212</v>
      </c>
      <c r="H54">
        <v>16212</v>
      </c>
      <c r="I54">
        <v>16212</v>
      </c>
      <c r="J54">
        <v>16212</v>
      </c>
      <c r="K54">
        <v>16212</v>
      </c>
      <c r="L54">
        <v>16212</v>
      </c>
      <c r="M54">
        <v>16212</v>
      </c>
      <c r="N54">
        <v>16212</v>
      </c>
      <c r="O54">
        <v>16212</v>
      </c>
      <c r="P54">
        <v>16212</v>
      </c>
    </row>
    <row r="55" ht="13.5" customHeight="1" spans="2:16">
      <c r="B55" t="s">
        <v>195</v>
      </c>
      <c r="C55" t="s">
        <v>727</v>
      </c>
      <c r="D55">
        <v>0</v>
      </c>
      <c r="E55">
        <v>0</v>
      </c>
      <c r="F55">
        <v>0</v>
      </c>
      <c r="G55">
        <v>0</v>
      </c>
      <c r="H55">
        <v>0</v>
      </c>
      <c r="I55">
        <v>0</v>
      </c>
      <c r="J55">
        <v>0</v>
      </c>
      <c r="K55">
        <v>0</v>
      </c>
      <c r="L55">
        <v>0</v>
      </c>
      <c r="M55">
        <v>0</v>
      </c>
      <c r="N55">
        <v>0</v>
      </c>
      <c r="O55">
        <v>0</v>
      </c>
      <c r="P55">
        <v>0</v>
      </c>
    </row>
    <row r="56" ht="13.5" customHeight="1" spans="2:16">
      <c r="B56" t="s">
        <v>728</v>
      </c>
      <c r="C56" t="s">
        <v>729</v>
      </c>
      <c r="D56">
        <v>0</v>
      </c>
      <c r="E56">
        <v>0</v>
      </c>
      <c r="F56">
        <v>0</v>
      </c>
      <c r="G56">
        <v>0</v>
      </c>
      <c r="H56">
        <v>0</v>
      </c>
      <c r="I56">
        <v>0</v>
      </c>
      <c r="J56">
        <v>0</v>
      </c>
      <c r="K56">
        <v>0</v>
      </c>
      <c r="L56">
        <v>0</v>
      </c>
      <c r="M56">
        <v>0</v>
      </c>
      <c r="N56">
        <v>0</v>
      </c>
      <c r="O56">
        <v>0</v>
      </c>
      <c r="P56">
        <v>0</v>
      </c>
    </row>
    <row r="57" ht="13.5" customHeight="1" spans="2:16">
      <c r="B57" t="s">
        <v>730</v>
      </c>
      <c r="C57" t="s">
        <v>731</v>
      </c>
      <c r="D57">
        <v>0</v>
      </c>
      <c r="E57">
        <v>0</v>
      </c>
      <c r="F57">
        <v>0</v>
      </c>
      <c r="G57">
        <v>0</v>
      </c>
      <c r="H57">
        <v>0</v>
      </c>
      <c r="I57">
        <v>0</v>
      </c>
      <c r="J57">
        <v>0</v>
      </c>
      <c r="K57">
        <v>0</v>
      </c>
      <c r="L57">
        <v>0</v>
      </c>
      <c r="M57">
        <v>0</v>
      </c>
      <c r="N57">
        <v>0</v>
      </c>
      <c r="O57">
        <v>0</v>
      </c>
      <c r="P57">
        <v>0</v>
      </c>
    </row>
    <row r="58" ht="13.5" customHeight="1" spans="2:16">
      <c r="B58" t="s">
        <v>203</v>
      </c>
      <c r="C58" t="s">
        <v>732</v>
      </c>
      <c r="D58">
        <v>0</v>
      </c>
      <c r="E58">
        <v>0</v>
      </c>
      <c r="F58">
        <v>0</v>
      </c>
      <c r="G58">
        <v>0</v>
      </c>
      <c r="H58">
        <v>0</v>
      </c>
      <c r="I58">
        <v>0</v>
      </c>
      <c r="J58">
        <v>0</v>
      </c>
      <c r="K58">
        <v>0</v>
      </c>
      <c r="L58">
        <v>0</v>
      </c>
      <c r="M58">
        <v>0</v>
      </c>
      <c r="N58">
        <v>0</v>
      </c>
      <c r="O58">
        <v>0</v>
      </c>
      <c r="P58">
        <v>0</v>
      </c>
    </row>
    <row r="59" ht="13.5" customHeight="1" spans="2:16">
      <c r="B59" t="s">
        <v>733</v>
      </c>
      <c r="C59" t="s">
        <v>734</v>
      </c>
      <c r="D59">
        <v>0</v>
      </c>
      <c r="E59">
        <v>0</v>
      </c>
      <c r="F59">
        <v>0</v>
      </c>
      <c r="G59">
        <v>0</v>
      </c>
      <c r="H59">
        <v>0</v>
      </c>
      <c r="I59">
        <v>0</v>
      </c>
      <c r="J59">
        <v>0</v>
      </c>
      <c r="K59">
        <v>0</v>
      </c>
      <c r="L59">
        <v>0</v>
      </c>
      <c r="M59">
        <v>0</v>
      </c>
      <c r="N59">
        <v>0</v>
      </c>
      <c r="O59">
        <v>0</v>
      </c>
      <c r="P59">
        <v>0</v>
      </c>
    </row>
    <row r="60" ht="13.5" customHeight="1" spans="2:16">
      <c r="B60" t="s">
        <v>735</v>
      </c>
      <c r="C60" t="s">
        <v>735</v>
      </c>
      <c r="D60">
        <v>0</v>
      </c>
      <c r="E60">
        <v>0</v>
      </c>
      <c r="F60">
        <v>0</v>
      </c>
      <c r="G60">
        <v>0</v>
      </c>
      <c r="H60">
        <v>0</v>
      </c>
      <c r="I60">
        <v>0</v>
      </c>
      <c r="J60">
        <v>0</v>
      </c>
      <c r="K60">
        <v>0</v>
      </c>
      <c r="L60">
        <v>0</v>
      </c>
      <c r="M60">
        <v>0</v>
      </c>
      <c r="N60">
        <v>0</v>
      </c>
      <c r="O60">
        <v>0</v>
      </c>
      <c r="P60">
        <v>0</v>
      </c>
    </row>
    <row r="61" ht="13.5" customHeight="1" spans="2:16">
      <c r="B61" t="s">
        <v>736</v>
      </c>
      <c r="C61" t="s">
        <v>736</v>
      </c>
      <c r="D61">
        <v>0</v>
      </c>
      <c r="E61">
        <v>0</v>
      </c>
      <c r="F61">
        <v>0</v>
      </c>
      <c r="G61">
        <v>0</v>
      </c>
      <c r="H61">
        <v>0</v>
      </c>
      <c r="I61">
        <v>0</v>
      </c>
      <c r="J61">
        <v>0</v>
      </c>
      <c r="K61">
        <v>0</v>
      </c>
      <c r="L61">
        <v>0</v>
      </c>
      <c r="M61">
        <v>0</v>
      </c>
      <c r="N61">
        <v>0</v>
      </c>
      <c r="O61">
        <v>0</v>
      </c>
      <c r="P61">
        <v>0</v>
      </c>
    </row>
    <row r="62" ht="13.5" customHeight="1" spans="2:16">
      <c r="B62" t="s">
        <v>737</v>
      </c>
      <c r="C62" t="s">
        <v>737</v>
      </c>
      <c r="D62">
        <v>0</v>
      </c>
      <c r="E62">
        <v>0</v>
      </c>
      <c r="F62">
        <v>0</v>
      </c>
      <c r="G62">
        <v>0</v>
      </c>
      <c r="H62">
        <v>0</v>
      </c>
      <c r="I62">
        <v>0</v>
      </c>
      <c r="J62">
        <v>0</v>
      </c>
      <c r="K62">
        <v>0</v>
      </c>
      <c r="L62">
        <v>0</v>
      </c>
      <c r="M62">
        <v>0</v>
      </c>
      <c r="N62">
        <v>0</v>
      </c>
      <c r="O62">
        <v>0</v>
      </c>
      <c r="P62">
        <v>0</v>
      </c>
    </row>
    <row r="63" ht="13.5" customHeight="1" spans="2:16">
      <c r="B63" t="s">
        <v>738</v>
      </c>
      <c r="C63" t="s">
        <v>738</v>
      </c>
      <c r="D63">
        <v>0</v>
      </c>
      <c r="E63">
        <v>0</v>
      </c>
      <c r="F63">
        <v>0</v>
      </c>
      <c r="G63">
        <v>0</v>
      </c>
      <c r="H63">
        <v>0</v>
      </c>
      <c r="I63">
        <v>0</v>
      </c>
      <c r="J63">
        <v>0</v>
      </c>
      <c r="K63">
        <v>0</v>
      </c>
      <c r="L63">
        <v>0</v>
      </c>
      <c r="M63">
        <v>0</v>
      </c>
      <c r="N63">
        <v>0</v>
      </c>
      <c r="O63">
        <v>0</v>
      </c>
      <c r="P63">
        <v>0</v>
      </c>
    </row>
    <row r="64" ht="13.5" customHeight="1" spans="2:16">
      <c r="B64" t="s">
        <v>733</v>
      </c>
      <c r="C64" t="s">
        <v>733</v>
      </c>
      <c r="D64">
        <v>0</v>
      </c>
      <c r="E64">
        <v>0</v>
      </c>
      <c r="F64">
        <v>0</v>
      </c>
      <c r="G64">
        <v>0</v>
      </c>
      <c r="H64">
        <v>0</v>
      </c>
      <c r="I64">
        <v>0</v>
      </c>
      <c r="J64">
        <v>0</v>
      </c>
      <c r="K64">
        <v>0</v>
      </c>
      <c r="L64">
        <v>0</v>
      </c>
      <c r="M64">
        <v>0</v>
      </c>
      <c r="N64">
        <v>0</v>
      </c>
      <c r="O64">
        <v>0</v>
      </c>
      <c r="P64">
        <v>0</v>
      </c>
    </row>
    <row r="65" ht="13.5" customHeight="1" spans="2:16">
      <c r="B65" t="s">
        <v>739</v>
      </c>
      <c r="D65">
        <v>194544</v>
      </c>
      <c r="E65">
        <v>16212</v>
      </c>
      <c r="F65">
        <v>16212</v>
      </c>
      <c r="G65">
        <v>16212</v>
      </c>
      <c r="H65">
        <v>16212</v>
      </c>
      <c r="I65">
        <v>16212</v>
      </c>
      <c r="J65">
        <v>16212</v>
      </c>
      <c r="K65">
        <v>16212</v>
      </c>
      <c r="L65">
        <v>16212</v>
      </c>
      <c r="M65">
        <v>16212</v>
      </c>
      <c r="N65">
        <v>16212</v>
      </c>
      <c r="O65">
        <v>16212</v>
      </c>
      <c r="P65">
        <v>16212</v>
      </c>
    </row>
    <row r="67" ht="13.5" customHeight="1" spans="2:2">
      <c r="B67" t="s">
        <v>743</v>
      </c>
    </row>
    <row r="68" ht="13.5" customHeight="1" spans="2:16">
      <c r="B68" t="s">
        <v>723</v>
      </c>
      <c r="C68" t="s">
        <v>724</v>
      </c>
      <c r="D68" t="s">
        <v>242</v>
      </c>
      <c r="E68" t="s">
        <v>243</v>
      </c>
      <c r="F68" t="s">
        <v>244</v>
      </c>
      <c r="G68" t="s">
        <v>245</v>
      </c>
      <c r="H68" t="s">
        <v>246</v>
      </c>
      <c r="I68" t="s">
        <v>247</v>
      </c>
      <c r="J68" t="s">
        <v>248</v>
      </c>
      <c r="K68" t="s">
        <v>249</v>
      </c>
      <c r="L68" t="s">
        <v>250</v>
      </c>
      <c r="M68" t="s">
        <v>251</v>
      </c>
      <c r="N68" t="s">
        <v>252</v>
      </c>
      <c r="O68" t="s">
        <v>253</v>
      </c>
      <c r="P68" t="s">
        <v>254</v>
      </c>
    </row>
    <row r="69" ht="13.5" customHeight="1" spans="2:16">
      <c r="B69" t="s">
        <v>725</v>
      </c>
      <c r="C69" t="s">
        <v>726</v>
      </c>
      <c r="D69">
        <v>191792.16</v>
      </c>
      <c r="E69">
        <v>15982.68</v>
      </c>
      <c r="F69">
        <v>15982.68</v>
      </c>
      <c r="G69">
        <v>15982.68</v>
      </c>
      <c r="H69">
        <v>15982.68</v>
      </c>
      <c r="I69">
        <v>15982.68</v>
      </c>
      <c r="J69">
        <v>15982.68</v>
      </c>
      <c r="K69">
        <v>15982.68</v>
      </c>
      <c r="L69">
        <v>15982.68</v>
      </c>
      <c r="M69">
        <v>15982.68</v>
      </c>
      <c r="N69">
        <v>15982.68</v>
      </c>
      <c r="O69">
        <v>15982.68</v>
      </c>
      <c r="P69">
        <v>15982.68</v>
      </c>
    </row>
    <row r="70" ht="13.5" customHeight="1" spans="2:16">
      <c r="B70" t="s">
        <v>195</v>
      </c>
      <c r="C70" t="s">
        <v>727</v>
      </c>
      <c r="D70">
        <v>93730.56</v>
      </c>
      <c r="E70">
        <v>7810.88</v>
      </c>
      <c r="F70">
        <v>7810.88</v>
      </c>
      <c r="G70">
        <v>7810.88</v>
      </c>
      <c r="H70">
        <v>7810.88</v>
      </c>
      <c r="I70">
        <v>7810.88</v>
      </c>
      <c r="J70">
        <v>7810.88</v>
      </c>
      <c r="K70">
        <v>7810.88</v>
      </c>
      <c r="L70">
        <v>7810.88</v>
      </c>
      <c r="M70">
        <v>7810.88</v>
      </c>
      <c r="N70">
        <v>7810.88</v>
      </c>
      <c r="O70">
        <v>7810.88</v>
      </c>
      <c r="P70">
        <v>7810.88</v>
      </c>
    </row>
    <row r="71" ht="13.5" customHeight="1" spans="2:16">
      <c r="B71" t="s">
        <v>728</v>
      </c>
      <c r="C71" t="s">
        <v>729</v>
      </c>
      <c r="D71">
        <v>130780.8</v>
      </c>
      <c r="E71">
        <v>10898.4</v>
      </c>
      <c r="F71">
        <v>10898.4</v>
      </c>
      <c r="G71">
        <v>10898.4</v>
      </c>
      <c r="H71">
        <v>10898.4</v>
      </c>
      <c r="I71">
        <v>10898.4</v>
      </c>
      <c r="J71">
        <v>10898.4</v>
      </c>
      <c r="K71">
        <v>10898.4</v>
      </c>
      <c r="L71">
        <v>10898.4</v>
      </c>
      <c r="M71">
        <v>10898.4</v>
      </c>
      <c r="N71">
        <v>10898.4</v>
      </c>
      <c r="O71">
        <v>10898.4</v>
      </c>
      <c r="P71">
        <v>10898.4</v>
      </c>
    </row>
    <row r="72" ht="13.5" customHeight="1" spans="2:16">
      <c r="B72" t="s">
        <v>730</v>
      </c>
      <c r="C72" t="s">
        <v>731</v>
      </c>
      <c r="D72">
        <v>57647.52</v>
      </c>
      <c r="E72">
        <v>4803.96</v>
      </c>
      <c r="F72">
        <v>4803.96</v>
      </c>
      <c r="G72">
        <v>4803.96</v>
      </c>
      <c r="H72">
        <v>4803.96</v>
      </c>
      <c r="I72">
        <v>4803.96</v>
      </c>
      <c r="J72">
        <v>4803.96</v>
      </c>
      <c r="K72">
        <v>4803.96</v>
      </c>
      <c r="L72">
        <v>4803.96</v>
      </c>
      <c r="M72">
        <v>4803.96</v>
      </c>
      <c r="N72">
        <v>4803.96</v>
      </c>
      <c r="O72">
        <v>4803.96</v>
      </c>
      <c r="P72">
        <v>4803.96</v>
      </c>
    </row>
    <row r="73" ht="13.5" customHeight="1" spans="2:16">
      <c r="B73" t="s">
        <v>203</v>
      </c>
      <c r="C73" t="s">
        <v>732</v>
      </c>
      <c r="D73">
        <v>105248.52</v>
      </c>
      <c r="E73">
        <v>8770.71</v>
      </c>
      <c r="F73">
        <v>8770.71</v>
      </c>
      <c r="G73">
        <v>8770.71</v>
      </c>
      <c r="H73">
        <v>8770.71</v>
      </c>
      <c r="I73">
        <v>8770.71</v>
      </c>
      <c r="J73">
        <v>8770.71</v>
      </c>
      <c r="K73">
        <v>8770.71</v>
      </c>
      <c r="L73">
        <v>8770.71</v>
      </c>
      <c r="M73">
        <v>8770.71</v>
      </c>
      <c r="N73">
        <v>8770.71</v>
      </c>
      <c r="O73">
        <v>8770.71</v>
      </c>
      <c r="P73">
        <v>8770.71</v>
      </c>
    </row>
    <row r="74" ht="13.5" customHeight="1" spans="2:16">
      <c r="B74" t="s">
        <v>733</v>
      </c>
      <c r="C74" t="s">
        <v>734</v>
      </c>
      <c r="D74">
        <v>52960.2</v>
      </c>
      <c r="E74">
        <v>4413.35</v>
      </c>
      <c r="F74">
        <v>4413.35</v>
      </c>
      <c r="G74">
        <v>4413.35</v>
      </c>
      <c r="H74">
        <v>4413.35</v>
      </c>
      <c r="I74">
        <v>4413.35</v>
      </c>
      <c r="J74">
        <v>4413.35</v>
      </c>
      <c r="K74">
        <v>4413.35</v>
      </c>
      <c r="L74">
        <v>4413.35</v>
      </c>
      <c r="M74">
        <v>4413.35</v>
      </c>
      <c r="N74">
        <v>4413.35</v>
      </c>
      <c r="O74">
        <v>4413.35</v>
      </c>
      <c r="P74">
        <v>4413.35</v>
      </c>
    </row>
    <row r="75" ht="13.5" customHeight="1" spans="2:16">
      <c r="B75" t="s">
        <v>735</v>
      </c>
      <c r="C75" t="s">
        <v>735</v>
      </c>
      <c r="D75">
        <v>0</v>
      </c>
      <c r="E75">
        <v>0</v>
      </c>
      <c r="F75">
        <v>0</v>
      </c>
      <c r="G75">
        <v>0</v>
      </c>
      <c r="H75">
        <v>0</v>
      </c>
      <c r="I75">
        <v>0</v>
      </c>
      <c r="J75">
        <v>0</v>
      </c>
      <c r="K75">
        <v>0</v>
      </c>
      <c r="L75">
        <v>0</v>
      </c>
      <c r="M75">
        <v>0</v>
      </c>
      <c r="N75">
        <v>0</v>
      </c>
      <c r="O75">
        <v>0</v>
      </c>
      <c r="P75">
        <v>0</v>
      </c>
    </row>
    <row r="76" ht="13.5" customHeight="1" spans="2:16">
      <c r="B76" t="s">
        <v>736</v>
      </c>
      <c r="C76" t="s">
        <v>736</v>
      </c>
      <c r="D76">
        <v>0</v>
      </c>
      <c r="E76">
        <v>0</v>
      </c>
      <c r="F76">
        <v>0</v>
      </c>
      <c r="G76">
        <v>0</v>
      </c>
      <c r="H76">
        <v>0</v>
      </c>
      <c r="I76">
        <v>0</v>
      </c>
      <c r="J76">
        <v>0</v>
      </c>
      <c r="K76">
        <v>0</v>
      </c>
      <c r="L76">
        <v>0</v>
      </c>
      <c r="M76">
        <v>0</v>
      </c>
      <c r="N76">
        <v>0</v>
      </c>
      <c r="O76">
        <v>0</v>
      </c>
      <c r="P76">
        <v>0</v>
      </c>
    </row>
    <row r="77" ht="13.5" customHeight="1" spans="2:16">
      <c r="B77" t="s">
        <v>737</v>
      </c>
      <c r="C77" t="s">
        <v>737</v>
      </c>
      <c r="D77">
        <v>0</v>
      </c>
      <c r="E77">
        <v>0</v>
      </c>
      <c r="F77">
        <v>0</v>
      </c>
      <c r="G77">
        <v>0</v>
      </c>
      <c r="H77">
        <v>0</v>
      </c>
      <c r="I77">
        <v>0</v>
      </c>
      <c r="J77">
        <v>0</v>
      </c>
      <c r="K77">
        <v>0</v>
      </c>
      <c r="L77">
        <v>0</v>
      </c>
      <c r="M77">
        <v>0</v>
      </c>
      <c r="N77">
        <v>0</v>
      </c>
      <c r="O77">
        <v>0</v>
      </c>
      <c r="P77">
        <v>0</v>
      </c>
    </row>
    <row r="78" ht="13.5" customHeight="1" spans="2:16">
      <c r="B78" t="s">
        <v>738</v>
      </c>
      <c r="C78" t="s">
        <v>738</v>
      </c>
      <c r="D78">
        <v>0</v>
      </c>
      <c r="E78">
        <v>0</v>
      </c>
      <c r="F78">
        <v>0</v>
      </c>
      <c r="G78">
        <v>0</v>
      </c>
      <c r="H78">
        <v>0</v>
      </c>
      <c r="I78">
        <v>0</v>
      </c>
      <c r="J78">
        <v>0</v>
      </c>
      <c r="K78">
        <v>0</v>
      </c>
      <c r="L78">
        <v>0</v>
      </c>
      <c r="M78">
        <v>0</v>
      </c>
      <c r="N78">
        <v>0</v>
      </c>
      <c r="O78">
        <v>0</v>
      </c>
      <c r="P78">
        <v>0</v>
      </c>
    </row>
    <row r="79" ht="13.5" customHeight="1" spans="2:16">
      <c r="B79" t="s">
        <v>733</v>
      </c>
      <c r="C79" t="s">
        <v>733</v>
      </c>
      <c r="D79">
        <v>0</v>
      </c>
      <c r="E79">
        <v>0</v>
      </c>
      <c r="F79">
        <v>0</v>
      </c>
      <c r="G79">
        <v>0</v>
      </c>
      <c r="H79">
        <v>0</v>
      </c>
      <c r="I79">
        <v>0</v>
      </c>
      <c r="J79">
        <v>0</v>
      </c>
      <c r="K79">
        <v>0</v>
      </c>
      <c r="L79">
        <v>0</v>
      </c>
      <c r="M79">
        <v>0</v>
      </c>
      <c r="N79">
        <v>0</v>
      </c>
      <c r="O79">
        <v>0</v>
      </c>
      <c r="P79">
        <v>0</v>
      </c>
    </row>
    <row r="80" ht="13.5" customHeight="1" spans="2:16">
      <c r="B80" t="s">
        <v>739</v>
      </c>
      <c r="D80">
        <v>632159.76</v>
      </c>
      <c r="E80">
        <v>52679.98</v>
      </c>
      <c r="F80">
        <v>52679.98</v>
      </c>
      <c r="G80">
        <v>52679.98</v>
      </c>
      <c r="H80">
        <v>52679.98</v>
      </c>
      <c r="I80">
        <v>52679.98</v>
      </c>
      <c r="J80">
        <v>52679.98</v>
      </c>
      <c r="K80">
        <v>52679.98</v>
      </c>
      <c r="L80">
        <v>52679.98</v>
      </c>
      <c r="M80">
        <v>52679.98</v>
      </c>
      <c r="N80">
        <v>52679.98</v>
      </c>
      <c r="O80">
        <v>52679.98</v>
      </c>
      <c r="P80">
        <v>52679.98</v>
      </c>
    </row>
    <row r="82" ht="13.5" customHeight="1" spans="2:2">
      <c r="B82" t="s">
        <v>744</v>
      </c>
    </row>
    <row r="83" ht="13.5" customHeight="1" spans="2:16">
      <c r="B83" t="s">
        <v>723</v>
      </c>
      <c r="C83" t="s">
        <v>724</v>
      </c>
      <c r="D83" t="s">
        <v>242</v>
      </c>
      <c r="E83" t="s">
        <v>243</v>
      </c>
      <c r="F83" t="s">
        <v>244</v>
      </c>
      <c r="G83" t="s">
        <v>245</v>
      </c>
      <c r="H83" t="s">
        <v>246</v>
      </c>
      <c r="I83" t="s">
        <v>247</v>
      </c>
      <c r="J83" t="s">
        <v>248</v>
      </c>
      <c r="K83" t="s">
        <v>249</v>
      </c>
      <c r="L83" t="s">
        <v>250</v>
      </c>
      <c r="M83" t="s">
        <v>251</v>
      </c>
      <c r="N83" t="s">
        <v>252</v>
      </c>
      <c r="O83" t="s">
        <v>253</v>
      </c>
      <c r="P83" t="s">
        <v>254</v>
      </c>
    </row>
    <row r="84" ht="13.5" customHeight="1" spans="2:16">
      <c r="B84" t="s">
        <v>725</v>
      </c>
      <c r="C84" t="s">
        <v>726</v>
      </c>
      <c r="D84">
        <v>51683.04</v>
      </c>
      <c r="E84">
        <v>4306.92</v>
      </c>
      <c r="F84">
        <v>4306.92</v>
      </c>
      <c r="G84">
        <v>4306.92</v>
      </c>
      <c r="H84">
        <v>4306.92</v>
      </c>
      <c r="I84">
        <v>4306.92</v>
      </c>
      <c r="J84">
        <v>4306.92</v>
      </c>
      <c r="K84">
        <v>4306.92</v>
      </c>
      <c r="L84">
        <v>4306.92</v>
      </c>
      <c r="M84">
        <v>4306.92</v>
      </c>
      <c r="N84">
        <v>4306.92</v>
      </c>
      <c r="O84">
        <v>4306.92</v>
      </c>
      <c r="P84">
        <v>4306.92</v>
      </c>
    </row>
    <row r="85" ht="13.5" customHeight="1" spans="2:16">
      <c r="B85" t="s">
        <v>195</v>
      </c>
      <c r="C85" t="s">
        <v>727</v>
      </c>
      <c r="D85">
        <v>15576</v>
      </c>
      <c r="E85">
        <v>1298</v>
      </c>
      <c r="F85">
        <v>1298</v>
      </c>
      <c r="G85">
        <v>1298</v>
      </c>
      <c r="H85">
        <v>1298</v>
      </c>
      <c r="I85">
        <v>1298</v>
      </c>
      <c r="J85">
        <v>1298</v>
      </c>
      <c r="K85">
        <v>1298</v>
      </c>
      <c r="L85">
        <v>1298</v>
      </c>
      <c r="M85">
        <v>1298</v>
      </c>
      <c r="N85">
        <v>1298</v>
      </c>
      <c r="O85">
        <v>1298</v>
      </c>
      <c r="P85">
        <v>1298</v>
      </c>
    </row>
    <row r="86" ht="13.5" customHeight="1" spans="2:16">
      <c r="B86" t="s">
        <v>728</v>
      </c>
      <c r="C86" t="s">
        <v>729</v>
      </c>
      <c r="D86">
        <v>21240</v>
      </c>
      <c r="E86">
        <v>1770</v>
      </c>
      <c r="F86">
        <v>1770</v>
      </c>
      <c r="G86">
        <v>1770</v>
      </c>
      <c r="H86">
        <v>1770</v>
      </c>
      <c r="I86">
        <v>1770</v>
      </c>
      <c r="J86">
        <v>1770</v>
      </c>
      <c r="K86">
        <v>1770</v>
      </c>
      <c r="L86">
        <v>1770</v>
      </c>
      <c r="M86">
        <v>1770</v>
      </c>
      <c r="N86">
        <v>1770</v>
      </c>
      <c r="O86">
        <v>1770</v>
      </c>
      <c r="P86">
        <v>1770</v>
      </c>
    </row>
    <row r="87" ht="13.5" customHeight="1" spans="2:16">
      <c r="B87" t="s">
        <v>730</v>
      </c>
      <c r="C87" t="s">
        <v>731</v>
      </c>
      <c r="D87">
        <v>0</v>
      </c>
      <c r="E87">
        <v>0</v>
      </c>
      <c r="F87">
        <v>0</v>
      </c>
      <c r="G87">
        <v>0</v>
      </c>
      <c r="H87">
        <v>0</v>
      </c>
      <c r="I87">
        <v>0</v>
      </c>
      <c r="J87">
        <v>0</v>
      </c>
      <c r="K87">
        <v>0</v>
      </c>
      <c r="L87">
        <v>0</v>
      </c>
      <c r="M87">
        <v>0</v>
      </c>
      <c r="N87">
        <v>0</v>
      </c>
      <c r="O87">
        <v>0</v>
      </c>
      <c r="P87">
        <v>0</v>
      </c>
    </row>
    <row r="88" ht="13.5" customHeight="1" spans="2:16">
      <c r="B88" t="s">
        <v>203</v>
      </c>
      <c r="C88" t="s">
        <v>732</v>
      </c>
      <c r="D88">
        <v>17092.92</v>
      </c>
      <c r="E88">
        <v>1424.41</v>
      </c>
      <c r="F88">
        <v>1424.41</v>
      </c>
      <c r="G88">
        <v>1424.41</v>
      </c>
      <c r="H88">
        <v>1424.41</v>
      </c>
      <c r="I88">
        <v>1424.41</v>
      </c>
      <c r="J88">
        <v>1424.41</v>
      </c>
      <c r="K88">
        <v>1424.41</v>
      </c>
      <c r="L88">
        <v>1424.41</v>
      </c>
      <c r="M88">
        <v>1424.41</v>
      </c>
      <c r="N88">
        <v>1424.41</v>
      </c>
      <c r="O88">
        <v>1424.41</v>
      </c>
      <c r="P88">
        <v>1424.41</v>
      </c>
    </row>
    <row r="89" ht="13.5" customHeight="1" spans="2:16">
      <c r="B89" t="s">
        <v>733</v>
      </c>
      <c r="C89" t="s">
        <v>734</v>
      </c>
      <c r="D89">
        <v>7080</v>
      </c>
      <c r="E89">
        <v>590</v>
      </c>
      <c r="F89">
        <v>590</v>
      </c>
      <c r="G89">
        <v>590</v>
      </c>
      <c r="H89">
        <v>590</v>
      </c>
      <c r="I89">
        <v>590</v>
      </c>
      <c r="J89">
        <v>590</v>
      </c>
      <c r="K89">
        <v>590</v>
      </c>
      <c r="L89">
        <v>590</v>
      </c>
      <c r="M89">
        <v>590</v>
      </c>
      <c r="N89">
        <v>590</v>
      </c>
      <c r="O89">
        <v>590</v>
      </c>
      <c r="P89">
        <v>590</v>
      </c>
    </row>
    <row r="90" ht="13.5" customHeight="1" spans="2:16">
      <c r="B90" t="s">
        <v>735</v>
      </c>
      <c r="C90" t="s">
        <v>735</v>
      </c>
      <c r="D90">
        <v>0</v>
      </c>
      <c r="E90">
        <v>0</v>
      </c>
      <c r="F90">
        <v>0</v>
      </c>
      <c r="G90">
        <v>0</v>
      </c>
      <c r="H90">
        <v>0</v>
      </c>
      <c r="I90">
        <v>0</v>
      </c>
      <c r="J90">
        <v>0</v>
      </c>
      <c r="K90">
        <v>0</v>
      </c>
      <c r="L90">
        <v>0</v>
      </c>
      <c r="M90">
        <v>0</v>
      </c>
      <c r="N90">
        <v>0</v>
      </c>
      <c r="O90">
        <v>0</v>
      </c>
      <c r="P90">
        <v>0</v>
      </c>
    </row>
    <row r="91" ht="13.5" customHeight="1" spans="2:16">
      <c r="B91" t="s">
        <v>736</v>
      </c>
      <c r="C91" t="s">
        <v>736</v>
      </c>
      <c r="D91">
        <v>0</v>
      </c>
      <c r="E91">
        <v>0</v>
      </c>
      <c r="F91">
        <v>0</v>
      </c>
      <c r="G91">
        <v>0</v>
      </c>
      <c r="H91">
        <v>0</v>
      </c>
      <c r="I91">
        <v>0</v>
      </c>
      <c r="J91">
        <v>0</v>
      </c>
      <c r="K91">
        <v>0</v>
      </c>
      <c r="L91">
        <v>0</v>
      </c>
      <c r="M91">
        <v>0</v>
      </c>
      <c r="N91">
        <v>0</v>
      </c>
      <c r="O91">
        <v>0</v>
      </c>
      <c r="P91">
        <v>0</v>
      </c>
    </row>
    <row r="92" ht="13.5" customHeight="1" spans="2:16">
      <c r="B92" t="s">
        <v>737</v>
      </c>
      <c r="C92" t="s">
        <v>737</v>
      </c>
      <c r="D92">
        <v>0</v>
      </c>
      <c r="E92">
        <v>0</v>
      </c>
      <c r="F92">
        <v>0</v>
      </c>
      <c r="G92">
        <v>0</v>
      </c>
      <c r="H92">
        <v>0</v>
      </c>
      <c r="I92">
        <v>0</v>
      </c>
      <c r="J92">
        <v>0</v>
      </c>
      <c r="K92">
        <v>0</v>
      </c>
      <c r="L92">
        <v>0</v>
      </c>
      <c r="M92">
        <v>0</v>
      </c>
      <c r="N92">
        <v>0</v>
      </c>
      <c r="O92">
        <v>0</v>
      </c>
      <c r="P92">
        <v>0</v>
      </c>
    </row>
    <row r="93" ht="13.5" customHeight="1" spans="2:16">
      <c r="B93" t="s">
        <v>738</v>
      </c>
      <c r="C93" t="s">
        <v>738</v>
      </c>
      <c r="D93">
        <v>0</v>
      </c>
      <c r="E93">
        <v>0</v>
      </c>
      <c r="F93">
        <v>0</v>
      </c>
      <c r="G93">
        <v>0</v>
      </c>
      <c r="H93">
        <v>0</v>
      </c>
      <c r="I93">
        <v>0</v>
      </c>
      <c r="J93">
        <v>0</v>
      </c>
      <c r="K93">
        <v>0</v>
      </c>
      <c r="L93">
        <v>0</v>
      </c>
      <c r="M93">
        <v>0</v>
      </c>
      <c r="N93">
        <v>0</v>
      </c>
      <c r="O93">
        <v>0</v>
      </c>
      <c r="P93">
        <v>0</v>
      </c>
    </row>
    <row r="94" ht="13.5" customHeight="1" spans="2:16">
      <c r="B94" t="s">
        <v>733</v>
      </c>
      <c r="C94" t="s">
        <v>733</v>
      </c>
      <c r="D94">
        <v>0</v>
      </c>
      <c r="E94">
        <v>0</v>
      </c>
      <c r="F94">
        <v>0</v>
      </c>
      <c r="G94">
        <v>0</v>
      </c>
      <c r="H94">
        <v>0</v>
      </c>
      <c r="I94">
        <v>0</v>
      </c>
      <c r="J94">
        <v>0</v>
      </c>
      <c r="K94">
        <v>0</v>
      </c>
      <c r="L94">
        <v>0</v>
      </c>
      <c r="M94">
        <v>0</v>
      </c>
      <c r="N94">
        <v>0</v>
      </c>
      <c r="O94">
        <v>0</v>
      </c>
      <c r="P94">
        <v>0</v>
      </c>
    </row>
    <row r="95" ht="13.5" customHeight="1" spans="2:16">
      <c r="B95" t="s">
        <v>739</v>
      </c>
      <c r="D95">
        <v>112671.96</v>
      </c>
      <c r="E95">
        <v>9389.33</v>
      </c>
      <c r="F95">
        <v>9389.33</v>
      </c>
      <c r="G95">
        <v>9389.33</v>
      </c>
      <c r="H95">
        <v>9389.33</v>
      </c>
      <c r="I95">
        <v>9389.33</v>
      </c>
      <c r="J95">
        <v>9389.33</v>
      </c>
      <c r="K95">
        <v>9389.33</v>
      </c>
      <c r="L95">
        <v>9389.33</v>
      </c>
      <c r="M95">
        <v>9389.33</v>
      </c>
      <c r="N95">
        <v>9389.33</v>
      </c>
      <c r="O95">
        <v>9389.33</v>
      </c>
      <c r="P95">
        <v>9389.33</v>
      </c>
    </row>
    <row r="97" ht="13.5" customHeight="1" spans="2:2">
      <c r="B97" t="s">
        <v>745</v>
      </c>
    </row>
    <row r="98" ht="13.5" customHeight="1" spans="2:16">
      <c r="B98" t="s">
        <v>723</v>
      </c>
      <c r="C98" t="s">
        <v>724</v>
      </c>
      <c r="D98" t="s">
        <v>242</v>
      </c>
      <c r="E98" t="s">
        <v>243</v>
      </c>
      <c r="F98" t="s">
        <v>244</v>
      </c>
      <c r="G98" t="s">
        <v>245</v>
      </c>
      <c r="H98" t="s">
        <v>246</v>
      </c>
      <c r="I98" t="s">
        <v>247</v>
      </c>
      <c r="J98" t="s">
        <v>248</v>
      </c>
      <c r="K98" t="s">
        <v>249</v>
      </c>
      <c r="L98" t="s">
        <v>250</v>
      </c>
      <c r="M98" t="s">
        <v>251</v>
      </c>
      <c r="N98" t="s">
        <v>252</v>
      </c>
      <c r="O98" t="s">
        <v>253</v>
      </c>
      <c r="P98" t="s">
        <v>254</v>
      </c>
    </row>
    <row r="99" ht="13.5" customHeight="1" spans="2:16">
      <c r="B99" t="s">
        <v>725</v>
      </c>
      <c r="C99" t="s">
        <v>726</v>
      </c>
      <c r="D99">
        <v>53616</v>
      </c>
      <c r="E99">
        <v>53616</v>
      </c>
      <c r="F99">
        <v>0</v>
      </c>
      <c r="G99">
        <v>0</v>
      </c>
      <c r="H99">
        <v>0</v>
      </c>
      <c r="I99">
        <v>0</v>
      </c>
      <c r="J99">
        <v>0</v>
      </c>
      <c r="K99">
        <v>0</v>
      </c>
      <c r="L99">
        <v>0</v>
      </c>
      <c r="M99">
        <v>0</v>
      </c>
      <c r="N99">
        <v>0</v>
      </c>
      <c r="O99">
        <v>0</v>
      </c>
      <c r="P99">
        <v>0</v>
      </c>
    </row>
    <row r="100" ht="13.5" customHeight="1" spans="2:16">
      <c r="B100" t="s">
        <v>195</v>
      </c>
      <c r="C100" t="s">
        <v>727</v>
      </c>
      <c r="D100">
        <v>2530</v>
      </c>
      <c r="E100">
        <v>2530</v>
      </c>
      <c r="F100">
        <v>0</v>
      </c>
      <c r="G100">
        <v>0</v>
      </c>
      <c r="H100">
        <v>0</v>
      </c>
      <c r="I100">
        <v>0</v>
      </c>
      <c r="J100">
        <v>0</v>
      </c>
      <c r="K100">
        <v>0</v>
      </c>
      <c r="L100">
        <v>0</v>
      </c>
      <c r="M100">
        <v>0</v>
      </c>
      <c r="N100">
        <v>0</v>
      </c>
      <c r="O100">
        <v>0</v>
      </c>
      <c r="P100">
        <v>0</v>
      </c>
    </row>
    <row r="101" ht="13.5" customHeight="1" spans="2:16">
      <c r="B101" t="s">
        <v>728</v>
      </c>
      <c r="C101" t="s">
        <v>729</v>
      </c>
      <c r="D101">
        <v>59180.7692307692</v>
      </c>
      <c r="E101">
        <v>59180.7692307692</v>
      </c>
      <c r="F101">
        <v>0</v>
      </c>
      <c r="G101">
        <v>0</v>
      </c>
      <c r="H101">
        <v>0</v>
      </c>
      <c r="I101">
        <v>0</v>
      </c>
      <c r="J101">
        <v>0</v>
      </c>
      <c r="K101">
        <v>0</v>
      </c>
      <c r="L101">
        <v>0</v>
      </c>
      <c r="M101">
        <v>0</v>
      </c>
      <c r="N101">
        <v>0</v>
      </c>
      <c r="O101">
        <v>0</v>
      </c>
      <c r="P101">
        <v>0</v>
      </c>
    </row>
    <row r="102" ht="13.5" customHeight="1" spans="2:16">
      <c r="B102" t="s">
        <v>730</v>
      </c>
      <c r="C102" t="s">
        <v>731</v>
      </c>
      <c r="D102">
        <v>1610</v>
      </c>
      <c r="E102">
        <v>1610</v>
      </c>
      <c r="F102">
        <v>0</v>
      </c>
      <c r="G102">
        <v>0</v>
      </c>
      <c r="H102">
        <v>0</v>
      </c>
      <c r="I102">
        <v>0</v>
      </c>
      <c r="J102">
        <v>0</v>
      </c>
      <c r="K102">
        <v>0</v>
      </c>
      <c r="L102">
        <v>0</v>
      </c>
      <c r="M102">
        <v>0</v>
      </c>
      <c r="N102">
        <v>0</v>
      </c>
      <c r="O102">
        <v>0</v>
      </c>
      <c r="P102">
        <v>0</v>
      </c>
    </row>
    <row r="103" ht="13.5" customHeight="1" spans="2:16">
      <c r="B103" t="s">
        <v>203</v>
      </c>
      <c r="C103" t="s">
        <v>732</v>
      </c>
      <c r="D103">
        <v>2990</v>
      </c>
      <c r="E103">
        <v>2990</v>
      </c>
      <c r="F103">
        <v>0</v>
      </c>
      <c r="G103">
        <v>0</v>
      </c>
      <c r="H103">
        <v>0</v>
      </c>
      <c r="I103">
        <v>0</v>
      </c>
      <c r="J103">
        <v>0</v>
      </c>
      <c r="K103">
        <v>0</v>
      </c>
      <c r="L103">
        <v>0</v>
      </c>
      <c r="M103">
        <v>0</v>
      </c>
      <c r="N103">
        <v>0</v>
      </c>
      <c r="O103">
        <v>0</v>
      </c>
      <c r="P103">
        <v>0</v>
      </c>
    </row>
    <row r="104" ht="13.5" customHeight="1" spans="2:16">
      <c r="B104" t="s">
        <v>733</v>
      </c>
      <c r="C104" t="s">
        <v>734</v>
      </c>
      <c r="D104">
        <v>219610</v>
      </c>
      <c r="E104">
        <v>19355</v>
      </c>
      <c r="F104">
        <v>18205</v>
      </c>
      <c r="G104">
        <v>18205</v>
      </c>
      <c r="H104">
        <v>18205</v>
      </c>
      <c r="I104">
        <v>18205</v>
      </c>
      <c r="J104">
        <v>18205</v>
      </c>
      <c r="K104">
        <v>18205</v>
      </c>
      <c r="L104">
        <v>18205</v>
      </c>
      <c r="M104">
        <v>18205</v>
      </c>
      <c r="N104">
        <v>18205</v>
      </c>
      <c r="O104">
        <v>18205</v>
      </c>
      <c r="P104">
        <v>18205</v>
      </c>
    </row>
    <row r="105" ht="13.5" customHeight="1" spans="2:16">
      <c r="B105" t="s">
        <v>735</v>
      </c>
      <c r="C105" t="s">
        <v>735</v>
      </c>
      <c r="D105">
        <v>0</v>
      </c>
      <c r="E105">
        <v>0</v>
      </c>
      <c r="F105">
        <v>0</v>
      </c>
      <c r="G105">
        <v>0</v>
      </c>
      <c r="H105">
        <v>0</v>
      </c>
      <c r="I105">
        <v>0</v>
      </c>
      <c r="J105">
        <v>0</v>
      </c>
      <c r="K105">
        <v>0</v>
      </c>
      <c r="L105">
        <v>0</v>
      </c>
      <c r="M105">
        <v>0</v>
      </c>
      <c r="N105">
        <v>0</v>
      </c>
      <c r="O105">
        <v>0</v>
      </c>
      <c r="P105">
        <v>0</v>
      </c>
    </row>
    <row r="106" ht="13.5" customHeight="1" spans="2:16">
      <c r="B106" t="s">
        <v>736</v>
      </c>
      <c r="C106" t="s">
        <v>736</v>
      </c>
      <c r="D106">
        <v>0</v>
      </c>
      <c r="E106">
        <v>0</v>
      </c>
      <c r="F106">
        <v>0</v>
      </c>
      <c r="G106">
        <v>0</v>
      </c>
      <c r="H106">
        <v>0</v>
      </c>
      <c r="I106">
        <v>0</v>
      </c>
      <c r="J106">
        <v>0</v>
      </c>
      <c r="K106">
        <v>0</v>
      </c>
      <c r="L106">
        <v>0</v>
      </c>
      <c r="M106">
        <v>0</v>
      </c>
      <c r="N106">
        <v>0</v>
      </c>
      <c r="O106">
        <v>0</v>
      </c>
      <c r="P106">
        <v>0</v>
      </c>
    </row>
    <row r="107" ht="13.5" customHeight="1" spans="2:16">
      <c r="B107" t="s">
        <v>737</v>
      </c>
      <c r="C107" t="s">
        <v>737</v>
      </c>
      <c r="D107">
        <v>0</v>
      </c>
      <c r="E107">
        <v>0</v>
      </c>
      <c r="F107">
        <v>0</v>
      </c>
      <c r="G107">
        <v>0</v>
      </c>
      <c r="H107">
        <v>0</v>
      </c>
      <c r="I107">
        <v>0</v>
      </c>
      <c r="J107">
        <v>0</v>
      </c>
      <c r="K107">
        <v>0</v>
      </c>
      <c r="L107">
        <v>0</v>
      </c>
      <c r="M107">
        <v>0</v>
      </c>
      <c r="N107">
        <v>0</v>
      </c>
      <c r="O107">
        <v>0</v>
      </c>
      <c r="P107">
        <v>0</v>
      </c>
    </row>
    <row r="108" ht="13.5" customHeight="1" spans="2:16">
      <c r="B108" t="s">
        <v>738</v>
      </c>
      <c r="C108" t="s">
        <v>738</v>
      </c>
      <c r="D108">
        <v>0</v>
      </c>
      <c r="E108">
        <v>0</v>
      </c>
      <c r="F108">
        <v>0</v>
      </c>
      <c r="G108">
        <v>0</v>
      </c>
      <c r="H108">
        <v>0</v>
      </c>
      <c r="I108">
        <v>0</v>
      </c>
      <c r="J108">
        <v>0</v>
      </c>
      <c r="K108">
        <v>0</v>
      </c>
      <c r="L108">
        <v>0</v>
      </c>
      <c r="M108">
        <v>0</v>
      </c>
      <c r="N108">
        <v>0</v>
      </c>
      <c r="O108">
        <v>0</v>
      </c>
      <c r="P108">
        <v>0</v>
      </c>
    </row>
    <row r="109" ht="13.5" customHeight="1" spans="2:16">
      <c r="B109" t="s">
        <v>733</v>
      </c>
      <c r="C109" t="s">
        <v>733</v>
      </c>
      <c r="D109">
        <v>0</v>
      </c>
      <c r="E109">
        <v>0</v>
      </c>
      <c r="F109">
        <v>0</v>
      </c>
      <c r="G109">
        <v>0</v>
      </c>
      <c r="H109">
        <v>0</v>
      </c>
      <c r="I109">
        <v>0</v>
      </c>
      <c r="J109">
        <v>0</v>
      </c>
      <c r="K109">
        <v>0</v>
      </c>
      <c r="L109">
        <v>0</v>
      </c>
      <c r="M109">
        <v>0</v>
      </c>
      <c r="N109">
        <v>0</v>
      </c>
      <c r="O109">
        <v>0</v>
      </c>
      <c r="P109">
        <v>0</v>
      </c>
    </row>
    <row r="110" ht="13.5" customHeight="1" spans="2:16">
      <c r="B110" t="s">
        <v>739</v>
      </c>
      <c r="D110">
        <v>339536.769230769</v>
      </c>
      <c r="E110">
        <v>139281.769230769</v>
      </c>
      <c r="F110">
        <v>18205</v>
      </c>
      <c r="G110">
        <v>18205</v>
      </c>
      <c r="H110">
        <v>18205</v>
      </c>
      <c r="I110">
        <v>18205</v>
      </c>
      <c r="J110">
        <v>18205</v>
      </c>
      <c r="K110">
        <v>18205</v>
      </c>
      <c r="L110">
        <v>18205</v>
      </c>
      <c r="M110">
        <v>18205</v>
      </c>
      <c r="N110">
        <v>18205</v>
      </c>
      <c r="O110">
        <v>18205</v>
      </c>
      <c r="P110">
        <v>18205</v>
      </c>
    </row>
    <row r="112" ht="13.5" customHeight="1" spans="2:2">
      <c r="B112" t="s">
        <v>746</v>
      </c>
    </row>
    <row r="113" ht="13.5" customHeight="1" spans="2:16">
      <c r="B113" t="s">
        <v>723</v>
      </c>
      <c r="C113" t="s">
        <v>724</v>
      </c>
      <c r="D113" t="s">
        <v>242</v>
      </c>
      <c r="E113" t="s">
        <v>243</v>
      </c>
      <c r="F113" t="s">
        <v>244</v>
      </c>
      <c r="G113" t="s">
        <v>245</v>
      </c>
      <c r="H113" t="s">
        <v>246</v>
      </c>
      <c r="I113" t="s">
        <v>247</v>
      </c>
      <c r="J113" t="s">
        <v>248</v>
      </c>
      <c r="K113" t="s">
        <v>249</v>
      </c>
      <c r="L113" t="s">
        <v>250</v>
      </c>
      <c r="M113" t="s">
        <v>251</v>
      </c>
      <c r="N113" t="s">
        <v>252</v>
      </c>
      <c r="O113" t="s">
        <v>253</v>
      </c>
      <c r="P113" t="s">
        <v>254</v>
      </c>
    </row>
    <row r="114" ht="13.5" customHeight="1" spans="2:16">
      <c r="B114" t="s">
        <v>725</v>
      </c>
      <c r="C114" t="s">
        <v>726</v>
      </c>
      <c r="D114">
        <v>0</v>
      </c>
      <c r="E114">
        <v>0</v>
      </c>
      <c r="F114">
        <v>0</v>
      </c>
      <c r="G114">
        <v>0</v>
      </c>
      <c r="H114">
        <v>0</v>
      </c>
      <c r="I114">
        <v>0</v>
      </c>
      <c r="J114">
        <v>0</v>
      </c>
      <c r="K114">
        <v>0</v>
      </c>
      <c r="L114">
        <v>0</v>
      </c>
      <c r="M114">
        <v>0</v>
      </c>
      <c r="N114">
        <v>0</v>
      </c>
      <c r="O114">
        <v>0</v>
      </c>
      <c r="P114">
        <v>0</v>
      </c>
    </row>
    <row r="115" ht="13.5" customHeight="1" spans="2:16">
      <c r="B115" t="s">
        <v>195</v>
      </c>
      <c r="C115" t="s">
        <v>727</v>
      </c>
      <c r="D115">
        <v>0</v>
      </c>
      <c r="E115">
        <v>0</v>
      </c>
      <c r="F115">
        <v>0</v>
      </c>
      <c r="G115">
        <v>0</v>
      </c>
      <c r="H115">
        <v>0</v>
      </c>
      <c r="I115">
        <v>0</v>
      </c>
      <c r="J115">
        <v>0</v>
      </c>
      <c r="K115">
        <v>0</v>
      </c>
      <c r="L115">
        <v>0</v>
      </c>
      <c r="M115">
        <v>0</v>
      </c>
      <c r="N115">
        <v>0</v>
      </c>
      <c r="O115">
        <v>0</v>
      </c>
      <c r="P115">
        <v>0</v>
      </c>
    </row>
    <row r="116" ht="13.5" customHeight="1" spans="2:16">
      <c r="B116" t="s">
        <v>728</v>
      </c>
      <c r="C116" t="s">
        <v>729</v>
      </c>
      <c r="D116">
        <v>0</v>
      </c>
      <c r="E116">
        <v>0</v>
      </c>
      <c r="F116">
        <v>0</v>
      </c>
      <c r="G116">
        <v>0</v>
      </c>
      <c r="H116">
        <v>0</v>
      </c>
      <c r="I116">
        <v>0</v>
      </c>
      <c r="J116">
        <v>0</v>
      </c>
      <c r="K116">
        <v>0</v>
      </c>
      <c r="L116">
        <v>0</v>
      </c>
      <c r="M116">
        <v>0</v>
      </c>
      <c r="N116">
        <v>0</v>
      </c>
      <c r="O116">
        <v>0</v>
      </c>
      <c r="P116">
        <v>0</v>
      </c>
    </row>
    <row r="117" ht="13.5" customHeight="1" spans="2:16">
      <c r="B117" t="s">
        <v>730</v>
      </c>
      <c r="C117" t="s">
        <v>731</v>
      </c>
      <c r="D117">
        <v>0</v>
      </c>
      <c r="E117">
        <v>0</v>
      </c>
      <c r="F117">
        <v>0</v>
      </c>
      <c r="G117">
        <v>0</v>
      </c>
      <c r="H117">
        <v>0</v>
      </c>
      <c r="I117">
        <v>0</v>
      </c>
      <c r="J117">
        <v>0</v>
      </c>
      <c r="K117">
        <v>0</v>
      </c>
      <c r="L117">
        <v>0</v>
      </c>
      <c r="M117">
        <v>0</v>
      </c>
      <c r="N117">
        <v>0</v>
      </c>
      <c r="O117">
        <v>0</v>
      </c>
      <c r="P117">
        <v>0</v>
      </c>
    </row>
    <row r="118" ht="13.5" customHeight="1" spans="2:16">
      <c r="B118" t="s">
        <v>203</v>
      </c>
      <c r="C118" t="s">
        <v>732</v>
      </c>
      <c r="D118">
        <v>0</v>
      </c>
      <c r="E118">
        <v>0</v>
      </c>
      <c r="F118">
        <v>0</v>
      </c>
      <c r="G118">
        <v>0</v>
      </c>
      <c r="H118">
        <v>0</v>
      </c>
      <c r="I118">
        <v>0</v>
      </c>
      <c r="J118">
        <v>0</v>
      </c>
      <c r="K118">
        <v>0</v>
      </c>
      <c r="L118">
        <v>0</v>
      </c>
      <c r="M118">
        <v>0</v>
      </c>
      <c r="N118">
        <v>0</v>
      </c>
      <c r="O118">
        <v>0</v>
      </c>
      <c r="P118">
        <v>0</v>
      </c>
    </row>
    <row r="119" ht="13.5" customHeight="1" spans="2:16">
      <c r="B119" t="s">
        <v>733</v>
      </c>
      <c r="C119" t="s">
        <v>734</v>
      </c>
      <c r="D119">
        <v>0</v>
      </c>
      <c r="E119">
        <v>0</v>
      </c>
      <c r="F119">
        <v>0</v>
      </c>
      <c r="G119">
        <v>0</v>
      </c>
      <c r="H119">
        <v>0</v>
      </c>
      <c r="I119">
        <v>0</v>
      </c>
      <c r="J119">
        <v>0</v>
      </c>
      <c r="K119">
        <v>0</v>
      </c>
      <c r="L119">
        <v>0</v>
      </c>
      <c r="M119">
        <v>0</v>
      </c>
      <c r="N119">
        <v>0</v>
      </c>
      <c r="O119">
        <v>0</v>
      </c>
      <c r="P119">
        <v>0</v>
      </c>
    </row>
    <row r="120" ht="13.5" customHeight="1" spans="2:16">
      <c r="B120" t="s">
        <v>735</v>
      </c>
      <c r="C120" t="s">
        <v>735</v>
      </c>
      <c r="D120">
        <v>0</v>
      </c>
      <c r="E120">
        <v>0</v>
      </c>
      <c r="F120">
        <v>0</v>
      </c>
      <c r="G120">
        <v>0</v>
      </c>
      <c r="H120">
        <v>0</v>
      </c>
      <c r="I120">
        <v>0</v>
      </c>
      <c r="J120">
        <v>0</v>
      </c>
      <c r="K120">
        <v>0</v>
      </c>
      <c r="L120">
        <v>0</v>
      </c>
      <c r="M120">
        <v>0</v>
      </c>
      <c r="N120">
        <v>0</v>
      </c>
      <c r="O120">
        <v>0</v>
      </c>
      <c r="P120">
        <v>0</v>
      </c>
    </row>
    <row r="121" ht="13.5" customHeight="1" spans="2:16">
      <c r="B121" t="s">
        <v>736</v>
      </c>
      <c r="C121" t="s">
        <v>736</v>
      </c>
      <c r="D121">
        <v>0</v>
      </c>
      <c r="E121">
        <v>0</v>
      </c>
      <c r="F121">
        <v>0</v>
      </c>
      <c r="G121">
        <v>0</v>
      </c>
      <c r="H121">
        <v>0</v>
      </c>
      <c r="I121">
        <v>0</v>
      </c>
      <c r="J121">
        <v>0</v>
      </c>
      <c r="K121">
        <v>0</v>
      </c>
      <c r="L121">
        <v>0</v>
      </c>
      <c r="M121">
        <v>0</v>
      </c>
      <c r="N121">
        <v>0</v>
      </c>
      <c r="O121">
        <v>0</v>
      </c>
      <c r="P121">
        <v>0</v>
      </c>
    </row>
    <row r="122" ht="13.5" customHeight="1" spans="2:16">
      <c r="B122" t="s">
        <v>737</v>
      </c>
      <c r="C122" t="s">
        <v>737</v>
      </c>
      <c r="D122">
        <v>0</v>
      </c>
      <c r="E122">
        <v>0</v>
      </c>
      <c r="F122">
        <v>0</v>
      </c>
      <c r="G122">
        <v>0</v>
      </c>
      <c r="H122">
        <v>0</v>
      </c>
      <c r="I122">
        <v>0</v>
      </c>
      <c r="J122">
        <v>0</v>
      </c>
      <c r="K122">
        <v>0</v>
      </c>
      <c r="L122">
        <v>0</v>
      </c>
      <c r="M122">
        <v>0</v>
      </c>
      <c r="N122">
        <v>0</v>
      </c>
      <c r="O122">
        <v>0</v>
      </c>
      <c r="P122">
        <v>0</v>
      </c>
    </row>
    <row r="123" ht="13.5" customHeight="1" spans="2:16">
      <c r="B123" t="s">
        <v>738</v>
      </c>
      <c r="C123" t="s">
        <v>738</v>
      </c>
      <c r="D123">
        <v>0</v>
      </c>
      <c r="E123">
        <v>0</v>
      </c>
      <c r="F123">
        <v>0</v>
      </c>
      <c r="G123">
        <v>0</v>
      </c>
      <c r="H123">
        <v>0</v>
      </c>
      <c r="I123">
        <v>0</v>
      </c>
      <c r="J123">
        <v>0</v>
      </c>
      <c r="K123">
        <v>0</v>
      </c>
      <c r="L123">
        <v>0</v>
      </c>
      <c r="M123">
        <v>0</v>
      </c>
      <c r="N123">
        <v>0</v>
      </c>
      <c r="O123">
        <v>0</v>
      </c>
      <c r="P123">
        <v>0</v>
      </c>
    </row>
    <row r="124" ht="13.5" customHeight="1" spans="2:16">
      <c r="B124" t="s">
        <v>733</v>
      </c>
      <c r="C124" t="s">
        <v>733</v>
      </c>
      <c r="D124">
        <v>0</v>
      </c>
      <c r="E124">
        <v>0</v>
      </c>
      <c r="F124">
        <v>0</v>
      </c>
      <c r="G124">
        <v>0</v>
      </c>
      <c r="H124">
        <v>0</v>
      </c>
      <c r="I124">
        <v>0</v>
      </c>
      <c r="J124">
        <v>0</v>
      </c>
      <c r="K124">
        <v>0</v>
      </c>
      <c r="L124">
        <v>0</v>
      </c>
      <c r="M124">
        <v>0</v>
      </c>
      <c r="N124">
        <v>0</v>
      </c>
      <c r="O124">
        <v>0</v>
      </c>
      <c r="P124">
        <v>0</v>
      </c>
    </row>
    <row r="125" ht="13.5" customHeight="1" spans="2:16">
      <c r="B125" t="s">
        <v>739</v>
      </c>
      <c r="D125">
        <v>0</v>
      </c>
      <c r="E125">
        <v>0</v>
      </c>
      <c r="F125">
        <v>0</v>
      </c>
      <c r="G125">
        <v>0</v>
      </c>
      <c r="H125">
        <v>0</v>
      </c>
      <c r="I125">
        <v>0</v>
      </c>
      <c r="J125">
        <v>0</v>
      </c>
      <c r="K125">
        <v>0</v>
      </c>
      <c r="L125">
        <v>0</v>
      </c>
      <c r="M125">
        <v>0</v>
      </c>
      <c r="N125">
        <v>0</v>
      </c>
      <c r="O125">
        <v>0</v>
      </c>
      <c r="P125">
        <v>0</v>
      </c>
    </row>
    <row r="127" ht="13.5" customHeight="1" spans="2:2">
      <c r="B127" t="s">
        <v>747</v>
      </c>
    </row>
    <row r="128" ht="13.5" customHeight="1" spans="2:16">
      <c r="B128" t="s">
        <v>723</v>
      </c>
      <c r="C128" t="s">
        <v>724</v>
      </c>
      <c r="D128" t="s">
        <v>242</v>
      </c>
      <c r="E128" t="s">
        <v>243</v>
      </c>
      <c r="F128" t="s">
        <v>244</v>
      </c>
      <c r="G128" t="s">
        <v>245</v>
      </c>
      <c r="H128" t="s">
        <v>246</v>
      </c>
      <c r="I128" t="s">
        <v>247</v>
      </c>
      <c r="J128" t="s">
        <v>248</v>
      </c>
      <c r="K128" t="s">
        <v>249</v>
      </c>
      <c r="L128" t="s">
        <v>250</v>
      </c>
      <c r="M128" t="s">
        <v>251</v>
      </c>
      <c r="N128" t="s">
        <v>252</v>
      </c>
      <c r="O128" t="s">
        <v>253</v>
      </c>
      <c r="P128" t="s">
        <v>254</v>
      </c>
    </row>
    <row r="129" ht="13.5" customHeight="1" spans="2:16">
      <c r="B129" t="s">
        <v>725</v>
      </c>
      <c r="C129" t="s">
        <v>726</v>
      </c>
      <c r="D129">
        <v>0</v>
      </c>
      <c r="E129">
        <v>0</v>
      </c>
      <c r="F129">
        <v>0</v>
      </c>
      <c r="G129">
        <v>0</v>
      </c>
      <c r="H129">
        <v>0</v>
      </c>
      <c r="I129">
        <v>0</v>
      </c>
      <c r="J129">
        <v>0</v>
      </c>
      <c r="K129">
        <v>0</v>
      </c>
      <c r="L129">
        <v>0</v>
      </c>
      <c r="M129">
        <v>0</v>
      </c>
      <c r="N129">
        <v>0</v>
      </c>
      <c r="O129">
        <v>0</v>
      </c>
      <c r="P129">
        <v>0</v>
      </c>
    </row>
    <row r="130" ht="13.5" customHeight="1" spans="2:16">
      <c r="B130" t="s">
        <v>195</v>
      </c>
      <c r="C130" t="s">
        <v>727</v>
      </c>
      <c r="D130">
        <v>0</v>
      </c>
      <c r="E130">
        <v>0</v>
      </c>
      <c r="F130">
        <v>0</v>
      </c>
      <c r="G130">
        <v>0</v>
      </c>
      <c r="H130">
        <v>0</v>
      </c>
      <c r="I130">
        <v>0</v>
      </c>
      <c r="J130">
        <v>0</v>
      </c>
      <c r="K130">
        <v>0</v>
      </c>
      <c r="L130">
        <v>0</v>
      </c>
      <c r="M130">
        <v>0</v>
      </c>
      <c r="N130">
        <v>0</v>
      </c>
      <c r="O130">
        <v>0</v>
      </c>
      <c r="P130">
        <v>0</v>
      </c>
    </row>
    <row r="131" ht="13.5" customHeight="1" spans="2:16">
      <c r="B131" t="s">
        <v>728</v>
      </c>
      <c r="C131" t="s">
        <v>729</v>
      </c>
      <c r="D131">
        <v>0</v>
      </c>
      <c r="E131">
        <v>0</v>
      </c>
      <c r="F131">
        <v>0</v>
      </c>
      <c r="G131">
        <v>0</v>
      </c>
      <c r="H131">
        <v>0</v>
      </c>
      <c r="I131">
        <v>0</v>
      </c>
      <c r="J131">
        <v>0</v>
      </c>
      <c r="K131">
        <v>0</v>
      </c>
      <c r="L131">
        <v>0</v>
      </c>
      <c r="M131">
        <v>0</v>
      </c>
      <c r="N131">
        <v>0</v>
      </c>
      <c r="O131">
        <v>0</v>
      </c>
      <c r="P131">
        <v>0</v>
      </c>
    </row>
    <row r="132" ht="13.5" customHeight="1" spans="2:16">
      <c r="B132" t="s">
        <v>730</v>
      </c>
      <c r="C132" t="s">
        <v>731</v>
      </c>
      <c r="D132">
        <v>0</v>
      </c>
      <c r="E132">
        <v>0</v>
      </c>
      <c r="F132">
        <v>0</v>
      </c>
      <c r="G132">
        <v>0</v>
      </c>
      <c r="H132">
        <v>0</v>
      </c>
      <c r="I132">
        <v>0</v>
      </c>
      <c r="J132">
        <v>0</v>
      </c>
      <c r="K132">
        <v>0</v>
      </c>
      <c r="L132">
        <v>0</v>
      </c>
      <c r="M132">
        <v>0</v>
      </c>
      <c r="N132">
        <v>0</v>
      </c>
      <c r="O132">
        <v>0</v>
      </c>
      <c r="P132">
        <v>0</v>
      </c>
    </row>
    <row r="133" ht="13.5" customHeight="1" spans="2:16">
      <c r="B133" t="s">
        <v>203</v>
      </c>
      <c r="C133" t="s">
        <v>732</v>
      </c>
      <c r="D133">
        <v>0</v>
      </c>
      <c r="E133">
        <v>0</v>
      </c>
      <c r="F133">
        <v>0</v>
      </c>
      <c r="G133">
        <v>0</v>
      </c>
      <c r="H133">
        <v>0</v>
      </c>
      <c r="I133">
        <v>0</v>
      </c>
      <c r="J133">
        <v>0</v>
      </c>
      <c r="K133">
        <v>0</v>
      </c>
      <c r="L133">
        <v>0</v>
      </c>
      <c r="M133">
        <v>0</v>
      </c>
      <c r="N133">
        <v>0</v>
      </c>
      <c r="O133">
        <v>0</v>
      </c>
      <c r="P133">
        <v>0</v>
      </c>
    </row>
    <row r="134" ht="13.5" customHeight="1" spans="2:16">
      <c r="B134" t="s">
        <v>733</v>
      </c>
      <c r="C134" t="s">
        <v>734</v>
      </c>
      <c r="D134">
        <v>0</v>
      </c>
      <c r="E134">
        <v>0</v>
      </c>
      <c r="F134">
        <v>0</v>
      </c>
      <c r="G134">
        <v>0</v>
      </c>
      <c r="H134">
        <v>0</v>
      </c>
      <c r="I134">
        <v>0</v>
      </c>
      <c r="J134">
        <v>0</v>
      </c>
      <c r="K134">
        <v>0</v>
      </c>
      <c r="L134">
        <v>0</v>
      </c>
      <c r="M134">
        <v>0</v>
      </c>
      <c r="N134">
        <v>0</v>
      </c>
      <c r="O134">
        <v>0</v>
      </c>
      <c r="P134">
        <v>0</v>
      </c>
    </row>
    <row r="135" ht="13.5" customHeight="1" spans="2:16">
      <c r="B135" t="s">
        <v>735</v>
      </c>
      <c r="C135" t="s">
        <v>735</v>
      </c>
      <c r="D135">
        <v>0</v>
      </c>
      <c r="E135">
        <v>0</v>
      </c>
      <c r="F135">
        <v>0</v>
      </c>
      <c r="G135">
        <v>0</v>
      </c>
      <c r="H135">
        <v>0</v>
      </c>
      <c r="I135">
        <v>0</v>
      </c>
      <c r="J135">
        <v>0</v>
      </c>
      <c r="K135">
        <v>0</v>
      </c>
      <c r="L135">
        <v>0</v>
      </c>
      <c r="M135">
        <v>0</v>
      </c>
      <c r="N135">
        <v>0</v>
      </c>
      <c r="O135">
        <v>0</v>
      </c>
      <c r="P135">
        <v>0</v>
      </c>
    </row>
    <row r="136" ht="13.5" customHeight="1" spans="2:16">
      <c r="B136" t="s">
        <v>736</v>
      </c>
      <c r="C136" t="s">
        <v>736</v>
      </c>
      <c r="D136">
        <v>0</v>
      </c>
      <c r="E136">
        <v>0</v>
      </c>
      <c r="F136">
        <v>0</v>
      </c>
      <c r="G136">
        <v>0</v>
      </c>
      <c r="H136">
        <v>0</v>
      </c>
      <c r="I136">
        <v>0</v>
      </c>
      <c r="J136">
        <v>0</v>
      </c>
      <c r="K136">
        <v>0</v>
      </c>
      <c r="L136">
        <v>0</v>
      </c>
      <c r="M136">
        <v>0</v>
      </c>
      <c r="N136">
        <v>0</v>
      </c>
      <c r="O136">
        <v>0</v>
      </c>
      <c r="P136">
        <v>0</v>
      </c>
    </row>
    <row r="137" ht="13.5" customHeight="1" spans="2:16">
      <c r="B137" t="s">
        <v>737</v>
      </c>
      <c r="C137" t="s">
        <v>737</v>
      </c>
      <c r="D137">
        <v>0</v>
      </c>
      <c r="E137">
        <v>0</v>
      </c>
      <c r="F137">
        <v>0</v>
      </c>
      <c r="G137">
        <v>0</v>
      </c>
      <c r="H137">
        <v>0</v>
      </c>
      <c r="I137">
        <v>0</v>
      </c>
      <c r="J137">
        <v>0</v>
      </c>
      <c r="K137">
        <v>0</v>
      </c>
      <c r="L137">
        <v>0</v>
      </c>
      <c r="M137">
        <v>0</v>
      </c>
      <c r="N137">
        <v>0</v>
      </c>
      <c r="O137">
        <v>0</v>
      </c>
      <c r="P137">
        <v>0</v>
      </c>
    </row>
    <row r="138" ht="13.5" customHeight="1" spans="2:16">
      <c r="B138" t="s">
        <v>738</v>
      </c>
      <c r="C138" t="s">
        <v>738</v>
      </c>
      <c r="D138">
        <v>0</v>
      </c>
      <c r="E138">
        <v>0</v>
      </c>
      <c r="F138">
        <v>0</v>
      </c>
      <c r="G138">
        <v>0</v>
      </c>
      <c r="H138">
        <v>0</v>
      </c>
      <c r="I138">
        <v>0</v>
      </c>
      <c r="J138">
        <v>0</v>
      </c>
      <c r="K138">
        <v>0</v>
      </c>
      <c r="L138">
        <v>0</v>
      </c>
      <c r="M138">
        <v>0</v>
      </c>
      <c r="N138">
        <v>0</v>
      </c>
      <c r="O138">
        <v>0</v>
      </c>
      <c r="P138">
        <v>0</v>
      </c>
    </row>
    <row r="139" ht="13.5" customHeight="1" spans="2:16">
      <c r="B139" t="s">
        <v>733</v>
      </c>
      <c r="C139" t="s">
        <v>733</v>
      </c>
      <c r="D139">
        <v>0</v>
      </c>
      <c r="E139">
        <v>0</v>
      </c>
      <c r="F139">
        <v>0</v>
      </c>
      <c r="G139">
        <v>0</v>
      </c>
      <c r="H139">
        <v>0</v>
      </c>
      <c r="I139">
        <v>0</v>
      </c>
      <c r="J139">
        <v>0</v>
      </c>
      <c r="K139">
        <v>0</v>
      </c>
      <c r="L139">
        <v>0</v>
      </c>
      <c r="M139">
        <v>0</v>
      </c>
      <c r="N139">
        <v>0</v>
      </c>
      <c r="O139">
        <v>0</v>
      </c>
      <c r="P139">
        <v>0</v>
      </c>
    </row>
    <row r="140" ht="13.5" customHeight="1" spans="2:16">
      <c r="B140" t="s">
        <v>739</v>
      </c>
      <c r="D140">
        <v>0</v>
      </c>
      <c r="E140">
        <v>0</v>
      </c>
      <c r="F140">
        <v>0</v>
      </c>
      <c r="G140">
        <v>0</v>
      </c>
      <c r="H140">
        <v>0</v>
      </c>
      <c r="I140">
        <v>0</v>
      </c>
      <c r="J140">
        <v>0</v>
      </c>
      <c r="K140">
        <v>0</v>
      </c>
      <c r="L140">
        <v>0</v>
      </c>
      <c r="M140">
        <v>0</v>
      </c>
      <c r="N140">
        <v>0</v>
      </c>
      <c r="O140">
        <v>0</v>
      </c>
      <c r="P140">
        <v>0</v>
      </c>
    </row>
    <row r="142" ht="13.5" customHeight="1" spans="2:2">
      <c r="B142" t="s">
        <v>748</v>
      </c>
    </row>
    <row r="143" ht="13.5" customHeight="1" spans="2:16">
      <c r="B143" t="s">
        <v>723</v>
      </c>
      <c r="C143" t="s">
        <v>724</v>
      </c>
      <c r="D143" t="s">
        <v>242</v>
      </c>
      <c r="E143" t="s">
        <v>243</v>
      </c>
      <c r="F143" t="s">
        <v>244</v>
      </c>
      <c r="G143" t="s">
        <v>245</v>
      </c>
      <c r="H143" t="s">
        <v>246</v>
      </c>
      <c r="I143" t="s">
        <v>247</v>
      </c>
      <c r="J143" t="s">
        <v>248</v>
      </c>
      <c r="K143" t="s">
        <v>249</v>
      </c>
      <c r="L143" t="s">
        <v>250</v>
      </c>
      <c r="M143" t="s">
        <v>251</v>
      </c>
      <c r="N143" t="s">
        <v>252</v>
      </c>
      <c r="O143" t="s">
        <v>253</v>
      </c>
      <c r="P143" t="s">
        <v>254</v>
      </c>
    </row>
    <row r="144" ht="13.5" customHeight="1" spans="2:4">
      <c r="B144" t="s">
        <v>725</v>
      </c>
      <c r="C144" t="s">
        <v>726</v>
      </c>
      <c r="D144">
        <v>0</v>
      </c>
    </row>
    <row r="145" ht="13.5" customHeight="1" spans="2:4">
      <c r="B145" t="s">
        <v>195</v>
      </c>
      <c r="C145" t="s">
        <v>727</v>
      </c>
      <c r="D145">
        <v>0</v>
      </c>
    </row>
    <row r="146" ht="13.5" customHeight="1" spans="2:4">
      <c r="B146" t="s">
        <v>728</v>
      </c>
      <c r="C146" t="s">
        <v>729</v>
      </c>
      <c r="D146">
        <v>0</v>
      </c>
    </row>
    <row r="147" ht="13.5" customHeight="1" spans="2:4">
      <c r="B147" t="s">
        <v>730</v>
      </c>
      <c r="C147" t="s">
        <v>731</v>
      </c>
      <c r="D147">
        <v>0</v>
      </c>
    </row>
    <row r="148" ht="13.5" customHeight="1" spans="2:4">
      <c r="B148" t="s">
        <v>203</v>
      </c>
      <c r="C148" t="s">
        <v>732</v>
      </c>
      <c r="D148">
        <v>0</v>
      </c>
    </row>
    <row r="149" ht="13.5" customHeight="1" spans="2:4">
      <c r="B149" t="s">
        <v>733</v>
      </c>
      <c r="C149" t="s">
        <v>734</v>
      </c>
      <c r="D149">
        <v>0</v>
      </c>
    </row>
    <row r="150" ht="13.5" customHeight="1" spans="2:4">
      <c r="B150" t="s">
        <v>735</v>
      </c>
      <c r="C150" t="s">
        <v>735</v>
      </c>
      <c r="D150">
        <v>0</v>
      </c>
    </row>
    <row r="151" ht="13.5" customHeight="1" spans="2:4">
      <c r="B151" t="s">
        <v>736</v>
      </c>
      <c r="C151" t="s">
        <v>736</v>
      </c>
      <c r="D151">
        <v>0</v>
      </c>
    </row>
    <row r="152" ht="13.5" customHeight="1" spans="2:4">
      <c r="B152" t="s">
        <v>737</v>
      </c>
      <c r="C152" t="s">
        <v>737</v>
      </c>
      <c r="D152">
        <v>0</v>
      </c>
    </row>
    <row r="153" ht="13.5" customHeight="1" spans="2:4">
      <c r="B153" t="s">
        <v>738</v>
      </c>
      <c r="C153" t="s">
        <v>738</v>
      </c>
      <c r="D153">
        <v>0</v>
      </c>
    </row>
    <row r="154" ht="13.5" customHeight="1" spans="2:4">
      <c r="B154" t="s">
        <v>733</v>
      </c>
      <c r="C154" t="s">
        <v>733</v>
      </c>
      <c r="D154">
        <v>0</v>
      </c>
    </row>
    <row r="155" ht="13.5" customHeight="1" spans="2:16">
      <c r="B155" t="s">
        <v>739</v>
      </c>
      <c r="D155">
        <v>0</v>
      </c>
      <c r="E155">
        <v>0</v>
      </c>
      <c r="F155">
        <v>0</v>
      </c>
      <c r="G155">
        <v>0</v>
      </c>
      <c r="H155">
        <v>0</v>
      </c>
      <c r="I155">
        <v>0</v>
      </c>
      <c r="J155">
        <v>0</v>
      </c>
      <c r="K155">
        <v>0</v>
      </c>
      <c r="L155">
        <v>0</v>
      </c>
      <c r="M155">
        <v>0</v>
      </c>
      <c r="N155">
        <v>0</v>
      </c>
      <c r="O155">
        <v>0</v>
      </c>
      <c r="P155">
        <v>0</v>
      </c>
    </row>
    <row r="157" ht="13.5" customHeight="1" spans="2:2">
      <c r="B157" t="s">
        <v>749</v>
      </c>
    </row>
    <row r="158" ht="13.5" customHeight="1" spans="2:16">
      <c r="B158" t="s">
        <v>723</v>
      </c>
      <c r="C158" t="s">
        <v>724</v>
      </c>
      <c r="D158" t="s">
        <v>242</v>
      </c>
      <c r="E158" t="s">
        <v>243</v>
      </c>
      <c r="F158" t="s">
        <v>244</v>
      </c>
      <c r="G158" t="s">
        <v>245</v>
      </c>
      <c r="H158" t="s">
        <v>246</v>
      </c>
      <c r="I158" t="s">
        <v>247</v>
      </c>
      <c r="J158" t="s">
        <v>248</v>
      </c>
      <c r="K158" t="s">
        <v>249</v>
      </c>
      <c r="L158" t="s">
        <v>250</v>
      </c>
      <c r="M158" t="s">
        <v>251</v>
      </c>
      <c r="N158" t="s">
        <v>252</v>
      </c>
      <c r="O158" t="s">
        <v>253</v>
      </c>
      <c r="P158" t="s">
        <v>254</v>
      </c>
    </row>
    <row r="159" ht="13.5" customHeight="1" spans="2:4">
      <c r="B159" t="s">
        <v>725</v>
      </c>
      <c r="C159" t="s">
        <v>726</v>
      </c>
      <c r="D159">
        <v>0</v>
      </c>
    </row>
    <row r="160" ht="13.5" customHeight="1" spans="2:4">
      <c r="B160" t="s">
        <v>195</v>
      </c>
      <c r="C160" t="s">
        <v>727</v>
      </c>
      <c r="D160">
        <v>0</v>
      </c>
    </row>
    <row r="161" ht="13.5" customHeight="1" spans="2:4">
      <c r="B161" t="s">
        <v>728</v>
      </c>
      <c r="C161" t="s">
        <v>729</v>
      </c>
      <c r="D161">
        <v>0</v>
      </c>
    </row>
    <row r="162" ht="13.5" customHeight="1" spans="2:4">
      <c r="B162" t="s">
        <v>730</v>
      </c>
      <c r="C162" t="s">
        <v>731</v>
      </c>
      <c r="D162">
        <v>0</v>
      </c>
    </row>
    <row r="163" ht="13.5" customHeight="1" spans="2:4">
      <c r="B163" t="s">
        <v>203</v>
      </c>
      <c r="C163" t="s">
        <v>732</v>
      </c>
      <c r="D163">
        <v>0</v>
      </c>
    </row>
    <row r="164" ht="13.5" customHeight="1" spans="2:4">
      <c r="B164" t="s">
        <v>733</v>
      </c>
      <c r="C164" t="s">
        <v>734</v>
      </c>
      <c r="D164">
        <v>0</v>
      </c>
    </row>
    <row r="165" ht="13.5" customHeight="1" spans="2:4">
      <c r="B165" t="s">
        <v>735</v>
      </c>
      <c r="C165" t="s">
        <v>735</v>
      </c>
      <c r="D165">
        <v>0</v>
      </c>
    </row>
    <row r="166" ht="13.5" customHeight="1" spans="2:4">
      <c r="B166" t="s">
        <v>736</v>
      </c>
      <c r="C166" t="s">
        <v>736</v>
      </c>
      <c r="D166">
        <v>0</v>
      </c>
    </row>
    <row r="167" ht="13.5" customHeight="1" spans="2:4">
      <c r="B167" t="s">
        <v>737</v>
      </c>
      <c r="C167" t="s">
        <v>737</v>
      </c>
      <c r="D167">
        <v>0</v>
      </c>
    </row>
    <row r="168" ht="13.5" customHeight="1" spans="2:4">
      <c r="B168" t="s">
        <v>738</v>
      </c>
      <c r="C168" t="s">
        <v>738</v>
      </c>
      <c r="D168">
        <v>0</v>
      </c>
    </row>
    <row r="169" ht="13.5" customHeight="1" spans="2:4">
      <c r="B169" t="s">
        <v>733</v>
      </c>
      <c r="C169" t="s">
        <v>733</v>
      </c>
      <c r="D169">
        <v>0</v>
      </c>
    </row>
    <row r="170" ht="13.5" customHeight="1" spans="2:16">
      <c r="B170" t="s">
        <v>739</v>
      </c>
      <c r="D170">
        <v>0</v>
      </c>
      <c r="E170">
        <v>0</v>
      </c>
      <c r="F170">
        <v>0</v>
      </c>
      <c r="G170">
        <v>0</v>
      </c>
      <c r="H170">
        <v>0</v>
      </c>
      <c r="I170">
        <v>0</v>
      </c>
      <c r="J170">
        <v>0</v>
      </c>
      <c r="K170">
        <v>0</v>
      </c>
      <c r="L170">
        <v>0</v>
      </c>
      <c r="M170">
        <v>0</v>
      </c>
      <c r="N170">
        <v>0</v>
      </c>
      <c r="O170">
        <v>0</v>
      </c>
      <c r="P170">
        <v>0</v>
      </c>
    </row>
    <row r="172" ht="13.5" customHeight="1" spans="2:2">
      <c r="B172" t="s">
        <v>750</v>
      </c>
    </row>
    <row r="173" ht="13.5" customHeight="1" spans="2:16">
      <c r="B173" t="s">
        <v>723</v>
      </c>
      <c r="C173" t="s">
        <v>724</v>
      </c>
      <c r="D173" t="s">
        <v>242</v>
      </c>
      <c r="E173" t="s">
        <v>243</v>
      </c>
      <c r="F173" t="s">
        <v>244</v>
      </c>
      <c r="G173" t="s">
        <v>245</v>
      </c>
      <c r="H173" t="s">
        <v>246</v>
      </c>
      <c r="I173" t="s">
        <v>247</v>
      </c>
      <c r="J173" t="s">
        <v>248</v>
      </c>
      <c r="K173" t="s">
        <v>249</v>
      </c>
      <c r="L173" t="s">
        <v>250</v>
      </c>
      <c r="M173" t="s">
        <v>251</v>
      </c>
      <c r="N173" t="s">
        <v>252</v>
      </c>
      <c r="O173" t="s">
        <v>253</v>
      </c>
      <c r="P173" t="s">
        <v>254</v>
      </c>
    </row>
    <row r="174" ht="13.5" customHeight="1" spans="2:4">
      <c r="B174" t="s">
        <v>725</v>
      </c>
      <c r="C174" t="s">
        <v>726</v>
      </c>
      <c r="D174">
        <v>0</v>
      </c>
    </row>
    <row r="175" ht="13.5" customHeight="1" spans="2:4">
      <c r="B175" t="s">
        <v>195</v>
      </c>
      <c r="C175" t="s">
        <v>727</v>
      </c>
      <c r="D175">
        <v>0</v>
      </c>
    </row>
    <row r="176" ht="13.5" customHeight="1" spans="2:4">
      <c r="B176" t="s">
        <v>728</v>
      </c>
      <c r="C176" t="s">
        <v>729</v>
      </c>
      <c r="D176">
        <v>0</v>
      </c>
    </row>
    <row r="177" ht="13.5" customHeight="1" spans="2:4">
      <c r="B177" t="s">
        <v>730</v>
      </c>
      <c r="C177" t="s">
        <v>731</v>
      </c>
      <c r="D177">
        <v>0</v>
      </c>
    </row>
    <row r="178" ht="13.5" customHeight="1" spans="2:4">
      <c r="B178" t="s">
        <v>203</v>
      </c>
      <c r="C178" t="s">
        <v>732</v>
      </c>
      <c r="D178">
        <v>0</v>
      </c>
    </row>
    <row r="179" ht="13.5" customHeight="1" spans="2:4">
      <c r="B179" t="s">
        <v>733</v>
      </c>
      <c r="C179" t="s">
        <v>734</v>
      </c>
      <c r="D179">
        <v>0</v>
      </c>
    </row>
    <row r="180" ht="13.5" customHeight="1" spans="2:4">
      <c r="B180" t="s">
        <v>735</v>
      </c>
      <c r="C180" t="s">
        <v>735</v>
      </c>
      <c r="D180">
        <v>0</v>
      </c>
    </row>
    <row r="181" ht="13.5" customHeight="1" spans="2:4">
      <c r="B181" t="s">
        <v>736</v>
      </c>
      <c r="C181" t="s">
        <v>736</v>
      </c>
      <c r="D181">
        <v>0</v>
      </c>
    </row>
    <row r="182" ht="13.5" customHeight="1" spans="2:4">
      <c r="B182" t="s">
        <v>737</v>
      </c>
      <c r="C182" t="s">
        <v>737</v>
      </c>
      <c r="D182">
        <v>0</v>
      </c>
    </row>
    <row r="183" ht="13.5" customHeight="1" spans="2:4">
      <c r="B183" t="s">
        <v>738</v>
      </c>
      <c r="C183" t="s">
        <v>738</v>
      </c>
      <c r="D183">
        <v>0</v>
      </c>
    </row>
    <row r="184" ht="13.5" customHeight="1" spans="2:4">
      <c r="B184" t="s">
        <v>733</v>
      </c>
      <c r="C184" t="s">
        <v>733</v>
      </c>
      <c r="D184">
        <v>0</v>
      </c>
    </row>
    <row r="185" ht="13.5" customHeight="1" spans="2:16">
      <c r="B185" t="s">
        <v>739</v>
      </c>
      <c r="D185">
        <v>0</v>
      </c>
      <c r="E185">
        <v>0</v>
      </c>
      <c r="F185">
        <v>0</v>
      </c>
      <c r="G185">
        <v>0</v>
      </c>
      <c r="H185">
        <v>0</v>
      </c>
      <c r="I185">
        <v>0</v>
      </c>
      <c r="J185">
        <v>0</v>
      </c>
      <c r="K185">
        <v>0</v>
      </c>
      <c r="L185">
        <v>0</v>
      </c>
      <c r="M185">
        <v>0</v>
      </c>
      <c r="N185">
        <v>0</v>
      </c>
      <c r="O185">
        <v>0</v>
      </c>
      <c r="P185">
        <v>0</v>
      </c>
    </row>
    <row r="187" ht="13.5" customHeight="1" spans="2:2">
      <c r="B187" t="s">
        <v>751</v>
      </c>
    </row>
    <row r="188" ht="13.5" customHeight="1" spans="2:16">
      <c r="B188" t="s">
        <v>723</v>
      </c>
      <c r="C188" t="s">
        <v>724</v>
      </c>
      <c r="D188" t="s">
        <v>242</v>
      </c>
      <c r="E188" t="s">
        <v>243</v>
      </c>
      <c r="F188" t="s">
        <v>244</v>
      </c>
      <c r="G188" t="s">
        <v>245</v>
      </c>
      <c r="H188" t="s">
        <v>246</v>
      </c>
      <c r="I188" t="s">
        <v>247</v>
      </c>
      <c r="J188" t="s">
        <v>248</v>
      </c>
      <c r="K188" t="s">
        <v>249</v>
      </c>
      <c r="L188" t="s">
        <v>250</v>
      </c>
      <c r="M188" t="s">
        <v>251</v>
      </c>
      <c r="N188" t="s">
        <v>252</v>
      </c>
      <c r="O188" t="s">
        <v>253</v>
      </c>
      <c r="P188" t="s">
        <v>254</v>
      </c>
    </row>
    <row r="189" ht="13.5" customHeight="1" spans="2:4">
      <c r="B189" t="s">
        <v>725</v>
      </c>
      <c r="C189" t="s">
        <v>726</v>
      </c>
      <c r="D189">
        <v>0</v>
      </c>
    </row>
    <row r="190" ht="13.5" customHeight="1" spans="2:4">
      <c r="B190" t="s">
        <v>195</v>
      </c>
      <c r="C190" t="s">
        <v>727</v>
      </c>
      <c r="D190">
        <v>0</v>
      </c>
    </row>
    <row r="191" ht="13.5" customHeight="1" spans="2:4">
      <c r="B191" t="s">
        <v>728</v>
      </c>
      <c r="C191" t="s">
        <v>729</v>
      </c>
      <c r="D191">
        <v>0</v>
      </c>
    </row>
    <row r="192" ht="13.5" customHeight="1" spans="2:4">
      <c r="B192" t="s">
        <v>730</v>
      </c>
      <c r="C192" t="s">
        <v>731</v>
      </c>
      <c r="D192">
        <v>0</v>
      </c>
    </row>
    <row r="193" ht="13.5" customHeight="1" spans="2:4">
      <c r="B193" t="s">
        <v>203</v>
      </c>
      <c r="C193" t="s">
        <v>732</v>
      </c>
      <c r="D193">
        <v>0</v>
      </c>
    </row>
    <row r="194" ht="13.5" customHeight="1" spans="2:4">
      <c r="B194" t="s">
        <v>733</v>
      </c>
      <c r="C194" t="s">
        <v>734</v>
      </c>
      <c r="D194">
        <v>0</v>
      </c>
    </row>
    <row r="195" ht="13.5" customHeight="1" spans="2:4">
      <c r="B195" t="s">
        <v>735</v>
      </c>
      <c r="C195" t="s">
        <v>735</v>
      </c>
      <c r="D195">
        <v>0</v>
      </c>
    </row>
    <row r="196" ht="13.5" customHeight="1" spans="2:4">
      <c r="B196" t="s">
        <v>736</v>
      </c>
      <c r="C196" t="s">
        <v>736</v>
      </c>
      <c r="D196">
        <v>0</v>
      </c>
    </row>
    <row r="197" ht="13.5" customHeight="1" spans="2:4">
      <c r="B197" t="s">
        <v>737</v>
      </c>
      <c r="C197" t="s">
        <v>737</v>
      </c>
      <c r="D197">
        <v>0</v>
      </c>
    </row>
    <row r="198" ht="13.5" customHeight="1" spans="2:4">
      <c r="B198" t="s">
        <v>738</v>
      </c>
      <c r="C198" t="s">
        <v>738</v>
      </c>
      <c r="D198">
        <v>0</v>
      </c>
    </row>
    <row r="199" ht="13.5" customHeight="1" spans="2:4">
      <c r="B199" t="s">
        <v>733</v>
      </c>
      <c r="C199" t="s">
        <v>733</v>
      </c>
      <c r="D199">
        <v>0</v>
      </c>
    </row>
    <row r="200" ht="13.5" customHeight="1" spans="2:16">
      <c r="B200" t="s">
        <v>739</v>
      </c>
      <c r="D200">
        <v>0</v>
      </c>
      <c r="E200">
        <v>0</v>
      </c>
      <c r="F200">
        <v>0</v>
      </c>
      <c r="G200">
        <v>0</v>
      </c>
      <c r="H200">
        <v>0</v>
      </c>
      <c r="I200">
        <v>0</v>
      </c>
      <c r="J200">
        <v>0</v>
      </c>
      <c r="K200">
        <v>0</v>
      </c>
      <c r="L200">
        <v>0</v>
      </c>
      <c r="M200">
        <v>0</v>
      </c>
      <c r="N200">
        <v>0</v>
      </c>
      <c r="O200">
        <v>0</v>
      </c>
      <c r="P200">
        <v>0</v>
      </c>
    </row>
    <row r="202" ht="13.5" customHeight="1" spans="2:2">
      <c r="B202" t="s">
        <v>752</v>
      </c>
    </row>
    <row r="203" ht="13.5" customHeight="1" spans="2:16">
      <c r="B203" t="s">
        <v>723</v>
      </c>
      <c r="C203" t="s">
        <v>724</v>
      </c>
      <c r="D203" t="s">
        <v>242</v>
      </c>
      <c r="E203" t="s">
        <v>243</v>
      </c>
      <c r="F203" t="s">
        <v>244</v>
      </c>
      <c r="G203" t="s">
        <v>245</v>
      </c>
      <c r="H203" t="s">
        <v>246</v>
      </c>
      <c r="I203" t="s">
        <v>247</v>
      </c>
      <c r="J203" t="s">
        <v>248</v>
      </c>
      <c r="K203" t="s">
        <v>249</v>
      </c>
      <c r="L203" t="s">
        <v>250</v>
      </c>
      <c r="M203" t="s">
        <v>251</v>
      </c>
      <c r="N203" t="s">
        <v>252</v>
      </c>
      <c r="O203" t="s">
        <v>253</v>
      </c>
      <c r="P203" t="s">
        <v>254</v>
      </c>
    </row>
    <row r="204" ht="13.5" customHeight="1" spans="2:4">
      <c r="B204" t="s">
        <v>725</v>
      </c>
      <c r="C204" t="s">
        <v>726</v>
      </c>
      <c r="D204">
        <v>0</v>
      </c>
    </row>
    <row r="205" ht="13.5" customHeight="1" spans="2:4">
      <c r="B205" t="s">
        <v>195</v>
      </c>
      <c r="C205" t="s">
        <v>727</v>
      </c>
      <c r="D205">
        <v>0</v>
      </c>
    </row>
    <row r="206" ht="13.5" customHeight="1" spans="2:4">
      <c r="B206" t="s">
        <v>728</v>
      </c>
      <c r="C206" t="s">
        <v>729</v>
      </c>
      <c r="D206">
        <v>0</v>
      </c>
    </row>
    <row r="207" ht="13.5" customHeight="1" spans="2:4">
      <c r="B207" t="s">
        <v>730</v>
      </c>
      <c r="C207" t="s">
        <v>731</v>
      </c>
      <c r="D207">
        <v>0</v>
      </c>
    </row>
    <row r="208" ht="13.5" customHeight="1" spans="2:4">
      <c r="B208" t="s">
        <v>203</v>
      </c>
      <c r="C208" t="s">
        <v>732</v>
      </c>
      <c r="D208">
        <v>0</v>
      </c>
    </row>
    <row r="209" ht="13.5" customHeight="1" spans="2:4">
      <c r="B209" t="s">
        <v>733</v>
      </c>
      <c r="C209" t="s">
        <v>734</v>
      </c>
      <c r="D209">
        <v>0</v>
      </c>
    </row>
    <row r="210" ht="13.5" customHeight="1" spans="2:4">
      <c r="B210" t="s">
        <v>735</v>
      </c>
      <c r="C210" t="s">
        <v>735</v>
      </c>
      <c r="D210">
        <v>0</v>
      </c>
    </row>
    <row r="211" ht="13.5" customHeight="1" spans="2:4">
      <c r="B211" t="s">
        <v>736</v>
      </c>
      <c r="C211" t="s">
        <v>736</v>
      </c>
      <c r="D211">
        <v>0</v>
      </c>
    </row>
    <row r="212" ht="13.5" customHeight="1" spans="2:4">
      <c r="B212" t="s">
        <v>737</v>
      </c>
      <c r="C212" t="s">
        <v>737</v>
      </c>
      <c r="D212">
        <v>0</v>
      </c>
    </row>
    <row r="213" ht="13.5" customHeight="1" spans="2:4">
      <c r="B213" t="s">
        <v>738</v>
      </c>
      <c r="C213" t="s">
        <v>738</v>
      </c>
      <c r="D213">
        <v>0</v>
      </c>
    </row>
    <row r="214" ht="13.5" customHeight="1" spans="2:4">
      <c r="B214" t="s">
        <v>733</v>
      </c>
      <c r="C214" t="s">
        <v>733</v>
      </c>
      <c r="D214">
        <v>0</v>
      </c>
    </row>
    <row r="215" ht="13.5" customHeight="1" spans="2:16">
      <c r="B215" t="s">
        <v>739</v>
      </c>
      <c r="D215">
        <v>0</v>
      </c>
      <c r="E215">
        <v>0</v>
      </c>
      <c r="F215">
        <v>0</v>
      </c>
      <c r="G215">
        <v>0</v>
      </c>
      <c r="H215">
        <v>0</v>
      </c>
      <c r="I215">
        <v>0</v>
      </c>
      <c r="J215">
        <v>0</v>
      </c>
      <c r="K215">
        <v>0</v>
      </c>
      <c r="L215">
        <v>0</v>
      </c>
      <c r="M215">
        <v>0</v>
      </c>
      <c r="N215">
        <v>0</v>
      </c>
      <c r="O215">
        <v>0</v>
      </c>
      <c r="P215">
        <v>0</v>
      </c>
    </row>
    <row r="217" ht="13.5" customHeight="1" spans="2:2">
      <c r="B217" t="s">
        <v>753</v>
      </c>
    </row>
    <row r="218" ht="13.5" customHeight="1" spans="2:16">
      <c r="B218" t="s">
        <v>723</v>
      </c>
      <c r="C218" t="s">
        <v>724</v>
      </c>
      <c r="D218" t="s">
        <v>242</v>
      </c>
      <c r="E218" t="s">
        <v>243</v>
      </c>
      <c r="F218" t="s">
        <v>244</v>
      </c>
      <c r="G218" t="s">
        <v>245</v>
      </c>
      <c r="H218" t="s">
        <v>246</v>
      </c>
      <c r="I218" t="s">
        <v>247</v>
      </c>
      <c r="J218" t="s">
        <v>248</v>
      </c>
      <c r="K218" t="s">
        <v>249</v>
      </c>
      <c r="L218" t="s">
        <v>250</v>
      </c>
      <c r="M218" t="s">
        <v>251</v>
      </c>
      <c r="N218" t="s">
        <v>252</v>
      </c>
      <c r="O218" t="s">
        <v>253</v>
      </c>
      <c r="P218" t="s">
        <v>254</v>
      </c>
    </row>
    <row r="219" ht="13.5" customHeight="1" spans="2:4">
      <c r="B219" t="s">
        <v>725</v>
      </c>
      <c r="C219" t="s">
        <v>726</v>
      </c>
      <c r="D219">
        <v>0</v>
      </c>
    </row>
    <row r="220" ht="13.5" customHeight="1" spans="2:4">
      <c r="B220" t="s">
        <v>195</v>
      </c>
      <c r="C220" t="s">
        <v>727</v>
      </c>
      <c r="D220">
        <v>0</v>
      </c>
    </row>
    <row r="221" ht="13.5" customHeight="1" spans="2:4">
      <c r="B221" t="s">
        <v>728</v>
      </c>
      <c r="C221" t="s">
        <v>729</v>
      </c>
      <c r="D221">
        <v>0</v>
      </c>
    </row>
    <row r="222" ht="13.5" customHeight="1" spans="2:4">
      <c r="B222" t="s">
        <v>730</v>
      </c>
      <c r="C222" t="s">
        <v>731</v>
      </c>
      <c r="D222">
        <v>0</v>
      </c>
    </row>
    <row r="223" ht="13.5" customHeight="1" spans="2:4">
      <c r="B223" t="s">
        <v>203</v>
      </c>
      <c r="C223" t="s">
        <v>732</v>
      </c>
      <c r="D223">
        <v>0</v>
      </c>
    </row>
    <row r="224" ht="13.5" customHeight="1" spans="2:4">
      <c r="B224" t="s">
        <v>733</v>
      </c>
      <c r="C224" t="s">
        <v>734</v>
      </c>
      <c r="D224">
        <v>0</v>
      </c>
    </row>
    <row r="225" ht="13.5" customHeight="1" spans="2:4">
      <c r="B225" t="s">
        <v>735</v>
      </c>
      <c r="C225" t="s">
        <v>735</v>
      </c>
      <c r="D225">
        <v>0</v>
      </c>
    </row>
    <row r="226" ht="13.5" customHeight="1" spans="2:4">
      <c r="B226" t="s">
        <v>736</v>
      </c>
      <c r="C226" t="s">
        <v>736</v>
      </c>
      <c r="D226">
        <v>0</v>
      </c>
    </row>
    <row r="227" ht="13.5" customHeight="1" spans="2:4">
      <c r="B227" t="s">
        <v>737</v>
      </c>
      <c r="C227" t="s">
        <v>737</v>
      </c>
      <c r="D227">
        <v>0</v>
      </c>
    </row>
    <row r="228" ht="13.5" customHeight="1" spans="2:4">
      <c r="B228" t="s">
        <v>738</v>
      </c>
      <c r="C228" t="s">
        <v>738</v>
      </c>
      <c r="D228">
        <v>0</v>
      </c>
    </row>
    <row r="229" ht="13.5" customHeight="1" spans="2:4">
      <c r="B229" t="s">
        <v>733</v>
      </c>
      <c r="C229" t="s">
        <v>733</v>
      </c>
      <c r="D229">
        <v>0</v>
      </c>
    </row>
    <row r="230" ht="13.5" customHeight="1" spans="2:16">
      <c r="B230" t="s">
        <v>739</v>
      </c>
      <c r="D230">
        <v>0</v>
      </c>
      <c r="E230">
        <v>0</v>
      </c>
      <c r="F230">
        <v>0</v>
      </c>
      <c r="G230">
        <v>0</v>
      </c>
      <c r="H230">
        <v>0</v>
      </c>
      <c r="I230">
        <v>0</v>
      </c>
      <c r="J230">
        <v>0</v>
      </c>
      <c r="K230">
        <v>0</v>
      </c>
      <c r="L230">
        <v>0</v>
      </c>
      <c r="M230">
        <v>0</v>
      </c>
      <c r="N230">
        <v>0</v>
      </c>
      <c r="O230">
        <v>0</v>
      </c>
      <c r="P230">
        <v>0</v>
      </c>
    </row>
    <row r="232" ht="13.5" customHeight="1" spans="2:2">
      <c r="B232" t="s">
        <v>754</v>
      </c>
    </row>
    <row r="233" ht="13.5" customHeight="1" spans="2:16">
      <c r="B233" t="s">
        <v>723</v>
      </c>
      <c r="C233" t="s">
        <v>724</v>
      </c>
      <c r="D233" t="s">
        <v>242</v>
      </c>
      <c r="E233" t="s">
        <v>243</v>
      </c>
      <c r="F233" t="s">
        <v>244</v>
      </c>
      <c r="G233" t="s">
        <v>245</v>
      </c>
      <c r="H233" t="s">
        <v>246</v>
      </c>
      <c r="I233" t="s">
        <v>247</v>
      </c>
      <c r="J233" t="s">
        <v>248</v>
      </c>
      <c r="K233" t="s">
        <v>249</v>
      </c>
      <c r="L233" t="s">
        <v>250</v>
      </c>
      <c r="M233" t="s">
        <v>251</v>
      </c>
      <c r="N233" t="s">
        <v>252</v>
      </c>
      <c r="O233" t="s">
        <v>253</v>
      </c>
      <c r="P233" t="s">
        <v>254</v>
      </c>
    </row>
    <row r="234" ht="13.5" customHeight="1" spans="2:4">
      <c r="B234" t="s">
        <v>725</v>
      </c>
      <c r="C234" t="s">
        <v>726</v>
      </c>
      <c r="D234">
        <v>0</v>
      </c>
    </row>
    <row r="235" ht="13.5" customHeight="1" spans="2:4">
      <c r="B235" t="s">
        <v>195</v>
      </c>
      <c r="C235" t="s">
        <v>727</v>
      </c>
      <c r="D235">
        <v>0</v>
      </c>
    </row>
    <row r="236" ht="13.5" customHeight="1" spans="2:4">
      <c r="B236" t="s">
        <v>728</v>
      </c>
      <c r="C236" t="s">
        <v>729</v>
      </c>
      <c r="D236">
        <v>0</v>
      </c>
    </row>
    <row r="237" ht="13.5" customHeight="1" spans="2:4">
      <c r="B237" t="s">
        <v>730</v>
      </c>
      <c r="C237" t="s">
        <v>731</v>
      </c>
      <c r="D237">
        <v>0</v>
      </c>
    </row>
    <row r="238" ht="13.5" customHeight="1" spans="2:4">
      <c r="B238" t="s">
        <v>203</v>
      </c>
      <c r="C238" t="s">
        <v>732</v>
      </c>
      <c r="D238">
        <v>0</v>
      </c>
    </row>
    <row r="239" ht="13.5" customHeight="1" spans="2:4">
      <c r="B239" t="s">
        <v>733</v>
      </c>
      <c r="C239" t="s">
        <v>734</v>
      </c>
      <c r="D239">
        <v>0</v>
      </c>
    </row>
    <row r="240" ht="13.5" customHeight="1" spans="2:4">
      <c r="B240" t="s">
        <v>735</v>
      </c>
      <c r="C240" t="s">
        <v>735</v>
      </c>
      <c r="D240">
        <v>0</v>
      </c>
    </row>
    <row r="241" ht="13.5" customHeight="1" spans="2:4">
      <c r="B241" t="s">
        <v>736</v>
      </c>
      <c r="C241" t="s">
        <v>736</v>
      </c>
      <c r="D241">
        <v>0</v>
      </c>
    </row>
    <row r="242" ht="13.5" customHeight="1" spans="2:4">
      <c r="B242" t="s">
        <v>737</v>
      </c>
      <c r="C242" t="s">
        <v>737</v>
      </c>
      <c r="D242">
        <v>0</v>
      </c>
    </row>
    <row r="243" ht="13.5" customHeight="1" spans="2:4">
      <c r="B243" t="s">
        <v>738</v>
      </c>
      <c r="C243" t="s">
        <v>738</v>
      </c>
      <c r="D243">
        <v>0</v>
      </c>
    </row>
    <row r="244" ht="13.5" customHeight="1" spans="2:4">
      <c r="B244" t="s">
        <v>733</v>
      </c>
      <c r="C244" t="s">
        <v>733</v>
      </c>
      <c r="D244">
        <v>0</v>
      </c>
    </row>
    <row r="245" ht="13.5" customHeight="1" spans="2:16">
      <c r="B245" t="s">
        <v>739</v>
      </c>
      <c r="D245">
        <v>0</v>
      </c>
      <c r="E245">
        <v>0</v>
      </c>
      <c r="F245">
        <v>0</v>
      </c>
      <c r="G245">
        <v>0</v>
      </c>
      <c r="H245">
        <v>0</v>
      </c>
      <c r="I245">
        <v>0</v>
      </c>
      <c r="J245">
        <v>0</v>
      </c>
      <c r="K245">
        <v>0</v>
      </c>
      <c r="L245">
        <v>0</v>
      </c>
      <c r="M245">
        <v>0</v>
      </c>
      <c r="N245">
        <v>0</v>
      </c>
      <c r="O245">
        <v>0</v>
      </c>
      <c r="P245">
        <v>0</v>
      </c>
    </row>
    <row r="247" ht="13.5" customHeight="1" spans="2:2">
      <c r="B247" t="s">
        <v>755</v>
      </c>
    </row>
    <row r="248" ht="13.5" customHeight="1" spans="2:16">
      <c r="B248" t="s">
        <v>723</v>
      </c>
      <c r="C248" t="s">
        <v>724</v>
      </c>
      <c r="D248" t="s">
        <v>242</v>
      </c>
      <c r="E248" t="s">
        <v>243</v>
      </c>
      <c r="F248" t="s">
        <v>244</v>
      </c>
      <c r="G248" t="s">
        <v>245</v>
      </c>
      <c r="H248" t="s">
        <v>246</v>
      </c>
      <c r="I248" t="s">
        <v>247</v>
      </c>
      <c r="J248" t="s">
        <v>248</v>
      </c>
      <c r="K248" t="s">
        <v>249</v>
      </c>
      <c r="L248" t="s">
        <v>250</v>
      </c>
      <c r="M248" t="s">
        <v>251</v>
      </c>
      <c r="N248" t="s">
        <v>252</v>
      </c>
      <c r="O248" t="s">
        <v>253</v>
      </c>
      <c r="P248" t="s">
        <v>254</v>
      </c>
    </row>
    <row r="249" ht="13.5" customHeight="1" spans="2:4">
      <c r="B249" t="s">
        <v>725</v>
      </c>
      <c r="C249" t="s">
        <v>726</v>
      </c>
      <c r="D249">
        <v>0</v>
      </c>
    </row>
    <row r="250" ht="13.5" customHeight="1" spans="2:4">
      <c r="B250" t="s">
        <v>195</v>
      </c>
      <c r="C250" t="s">
        <v>727</v>
      </c>
      <c r="D250">
        <v>0</v>
      </c>
    </row>
    <row r="251" ht="13.5" customHeight="1" spans="2:4">
      <c r="B251" t="s">
        <v>728</v>
      </c>
      <c r="C251" t="s">
        <v>729</v>
      </c>
      <c r="D251">
        <v>0</v>
      </c>
    </row>
    <row r="252" ht="13.5" customHeight="1" spans="2:4">
      <c r="B252" t="s">
        <v>730</v>
      </c>
      <c r="C252" t="s">
        <v>731</v>
      </c>
      <c r="D252">
        <v>0</v>
      </c>
    </row>
    <row r="253" ht="13.5" customHeight="1" spans="2:4">
      <c r="B253" t="s">
        <v>203</v>
      </c>
      <c r="C253" t="s">
        <v>732</v>
      </c>
      <c r="D253">
        <v>0</v>
      </c>
    </row>
    <row r="254" ht="13.5" customHeight="1" spans="2:4">
      <c r="B254" t="s">
        <v>733</v>
      </c>
      <c r="C254" t="s">
        <v>734</v>
      </c>
      <c r="D254">
        <v>0</v>
      </c>
    </row>
    <row r="255" ht="13.5" customHeight="1" spans="2:4">
      <c r="B255" t="s">
        <v>735</v>
      </c>
      <c r="C255" t="s">
        <v>735</v>
      </c>
      <c r="D255">
        <v>0</v>
      </c>
    </row>
    <row r="256" ht="13.5" customHeight="1" spans="2:4">
      <c r="B256" t="s">
        <v>736</v>
      </c>
      <c r="C256" t="s">
        <v>736</v>
      </c>
      <c r="D256">
        <v>0</v>
      </c>
    </row>
    <row r="257" ht="13.5" customHeight="1" spans="2:4">
      <c r="B257" t="s">
        <v>737</v>
      </c>
      <c r="C257" t="s">
        <v>737</v>
      </c>
      <c r="D257">
        <v>0</v>
      </c>
    </row>
    <row r="258" ht="13.5" customHeight="1" spans="2:4">
      <c r="B258" t="s">
        <v>738</v>
      </c>
      <c r="C258" t="s">
        <v>738</v>
      </c>
      <c r="D258">
        <v>0</v>
      </c>
    </row>
    <row r="259" ht="13.5" customHeight="1" spans="2:4">
      <c r="B259" t="s">
        <v>733</v>
      </c>
      <c r="C259" t="s">
        <v>733</v>
      </c>
      <c r="D259">
        <v>0</v>
      </c>
    </row>
    <row r="260" ht="13.5" customHeight="1" spans="2:16">
      <c r="B260" t="s">
        <v>739</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55" zoomScaleNormal="55" zoomScaleSheetLayoutView="40" topLeftCell="B1" workbookViewId="0">
      <pane xSplit="16630" topLeftCell="AO1" activePane="topLeft"/>
      <selection activeCell="H8" sqref="H8:H190"/>
      <selection pane="topRight"/>
    </sheetView>
  </sheetViews>
  <sheetFormatPr defaultColWidth="8.75454545454545" defaultRowHeight="14.5"/>
  <cols>
    <col min="1" max="1" width="8.75454545454545" style="266"/>
    <col min="2" max="2" width="10.5" style="124" customWidth="1"/>
    <col min="3" max="3" width="12.8727272727273" style="126" customWidth="1"/>
    <col min="4" max="4" width="25.1272727272727" style="124" customWidth="1"/>
    <col min="5" max="6" width="32.8727272727273" style="124" customWidth="1"/>
    <col min="7" max="7" width="16.3727272727273" style="125" customWidth="1"/>
    <col min="8" max="8" width="16.8727272727273" style="267" customWidth="1"/>
    <col min="9" max="9" width="13.1272727272727" style="267" customWidth="1" outlineLevel="1"/>
    <col min="10" max="13" width="12.3727272727273" style="125" customWidth="1" outlineLevel="1"/>
    <col min="14" max="14" width="15.5" style="125" customWidth="1"/>
    <col min="15" max="26" width="7.12727272727273" style="125" customWidth="1" outlineLevel="1"/>
    <col min="27" max="27" width="11.2545454545455" style="125" customWidth="1"/>
    <col min="28" max="28" width="18" style="125" customWidth="1"/>
    <col min="29" max="29" width="17.6272727272727" style="125" customWidth="1" outlineLevel="1"/>
    <col min="30" max="31" width="13.5" style="125" customWidth="1" outlineLevel="2"/>
    <col min="32" max="32" width="13.5" style="125" customWidth="1" outlineLevel="1"/>
    <col min="33" max="34" width="13.5" style="125" customWidth="1" outlineLevel="2"/>
    <col min="35" max="35" width="13.5" style="125" customWidth="1" outlineLevel="1"/>
    <col min="36" max="37" width="13.5" style="125" customWidth="1" outlineLevel="2"/>
    <col min="38" max="38" width="13.5" style="125" customWidth="1" outlineLevel="1"/>
    <col min="39" max="40" width="13.5" style="125" customWidth="1" outlineLevel="2"/>
    <col min="41" max="41" width="13.5" style="125" customWidth="1" outlineLevel="1"/>
    <col min="42" max="43" width="13.5" style="125" customWidth="1" outlineLevel="2"/>
    <col min="44" max="44" width="13.5" style="125" customWidth="1" outlineLevel="1"/>
    <col min="45" max="46" width="13.5" style="125" customWidth="1" outlineLevel="2"/>
    <col min="47" max="47" width="13.5" style="125" customWidth="1" outlineLevel="1"/>
    <col min="48" max="49" width="13.5" style="125" customWidth="1" outlineLevel="2"/>
    <col min="50" max="50" width="13.5" style="125" customWidth="1" outlineLevel="1"/>
    <col min="51" max="52" width="13.5" style="125" customWidth="1" outlineLevel="2"/>
    <col min="53" max="53" width="13.5" style="125" customWidth="1" outlineLevel="1"/>
    <col min="54" max="55" width="13.5" style="125" customWidth="1" outlineLevel="2"/>
    <col min="56" max="56" width="13.5" style="125" customWidth="1" outlineLevel="1"/>
    <col min="57" max="58" width="13.5" style="125" customWidth="1" outlineLevel="2"/>
    <col min="59" max="59" width="13.5" style="125" customWidth="1" outlineLevel="1"/>
    <col min="60" max="61" width="13.5" style="125" customWidth="1" outlineLevel="2"/>
    <col min="62" max="62" width="13.5" style="125" customWidth="1" outlineLevel="1"/>
    <col min="63" max="63" width="13.5" style="125" customWidth="1" outlineLevel="2"/>
    <col min="64" max="64" width="13.5" style="268" customWidth="1" outlineLevel="2"/>
    <col min="65" max="65" width="4.62727272727273" style="269" customWidth="1"/>
    <col min="66" max="66" width="8.75454545454545" style="270"/>
    <col min="67" max="16384" width="8.75454545454545" style="266"/>
  </cols>
  <sheetData>
    <row r="1" s="262" customFormat="1" ht="23.1" customHeight="1" spans="1:66">
      <c r="A1" s="271" t="s">
        <v>756</v>
      </c>
      <c r="B1" s="272" t="s">
        <v>757</v>
      </c>
      <c r="C1" s="273" t="s">
        <v>758</v>
      </c>
      <c r="D1" s="273"/>
      <c r="E1" s="273"/>
      <c r="F1" s="273"/>
      <c r="G1" s="273"/>
      <c r="H1" s="274" t="s">
        <v>719</v>
      </c>
      <c r="I1" s="274"/>
      <c r="J1" s="274"/>
      <c r="K1" s="274"/>
      <c r="L1" s="274"/>
      <c r="M1" s="274"/>
      <c r="N1" s="274"/>
      <c r="O1" s="274" t="s">
        <v>759</v>
      </c>
      <c r="P1" s="274"/>
      <c r="Q1" s="274"/>
      <c r="R1" s="274"/>
      <c r="S1" s="274"/>
      <c r="T1" s="274"/>
      <c r="U1" s="274"/>
      <c r="V1" s="274"/>
      <c r="W1" s="274"/>
      <c r="X1" s="274"/>
      <c r="Y1" s="274"/>
      <c r="Z1" s="274"/>
      <c r="AA1" s="293"/>
      <c r="AB1" s="271" t="s">
        <v>719</v>
      </c>
      <c r="AC1" s="262" t="s">
        <v>719</v>
      </c>
      <c r="AF1" s="262" t="s">
        <v>719</v>
      </c>
      <c r="AI1" s="262" t="s">
        <v>719</v>
      </c>
      <c r="AL1" s="262" t="s">
        <v>719</v>
      </c>
      <c r="AO1" s="262" t="s">
        <v>719</v>
      </c>
      <c r="AR1" s="262" t="s">
        <v>719</v>
      </c>
      <c r="AU1" s="262" t="s">
        <v>719</v>
      </c>
      <c r="AX1" s="262" t="s">
        <v>719</v>
      </c>
      <c r="BA1" s="262" t="s">
        <v>719</v>
      </c>
      <c r="BD1" s="262" t="s">
        <v>719</v>
      </c>
      <c r="BG1" s="262" t="s">
        <v>719</v>
      </c>
      <c r="BJ1" s="262" t="s">
        <v>719</v>
      </c>
      <c r="BL1" s="298"/>
      <c r="BM1" s="310"/>
      <c r="BN1" s="302"/>
    </row>
    <row r="2" s="262" customFormat="1" ht="23.1" customHeight="1" spans="1:66">
      <c r="A2" s="275"/>
      <c r="B2" s="276"/>
      <c r="C2" s="273"/>
      <c r="D2" s="273"/>
      <c r="E2" s="273"/>
      <c r="F2" s="273"/>
      <c r="G2" s="273"/>
      <c r="H2" s="277"/>
      <c r="I2" s="277"/>
      <c r="J2" s="277"/>
      <c r="K2" s="277"/>
      <c r="L2" s="277"/>
      <c r="M2" s="277"/>
      <c r="N2" s="277"/>
      <c r="O2" s="277"/>
      <c r="P2" s="277"/>
      <c r="Q2" s="277"/>
      <c r="R2" s="277"/>
      <c r="S2" s="277"/>
      <c r="T2" s="277"/>
      <c r="U2" s="277"/>
      <c r="V2" s="277"/>
      <c r="W2" s="277"/>
      <c r="X2" s="277"/>
      <c r="Y2" s="277"/>
      <c r="Z2" s="277"/>
      <c r="AA2" s="293"/>
      <c r="AB2" s="294"/>
      <c r="AC2" s="295" t="s">
        <v>760</v>
      </c>
      <c r="AD2" s="296"/>
      <c r="AE2" s="297"/>
      <c r="AF2" s="298" t="s">
        <v>761</v>
      </c>
      <c r="AG2" s="301"/>
      <c r="AH2" s="302"/>
      <c r="AI2" s="298" t="s">
        <v>762</v>
      </c>
      <c r="AJ2" s="301"/>
      <c r="AK2" s="302"/>
      <c r="AL2" s="298" t="s">
        <v>763</v>
      </c>
      <c r="AM2" s="301" t="s">
        <v>763</v>
      </c>
      <c r="AN2" s="302" t="s">
        <v>763</v>
      </c>
      <c r="AO2" s="298" t="s">
        <v>764</v>
      </c>
      <c r="AP2" s="301" t="s">
        <v>764</v>
      </c>
      <c r="AQ2" s="302" t="s">
        <v>764</v>
      </c>
      <c r="AR2" s="298" t="s">
        <v>765</v>
      </c>
      <c r="AS2" s="301" t="s">
        <v>765</v>
      </c>
      <c r="AT2" s="302" t="s">
        <v>765</v>
      </c>
      <c r="AU2" s="298" t="s">
        <v>766</v>
      </c>
      <c r="AV2" s="301" t="s">
        <v>766</v>
      </c>
      <c r="AW2" s="302" t="s">
        <v>766</v>
      </c>
      <c r="AX2" s="298" t="s">
        <v>767</v>
      </c>
      <c r="AY2" s="301" t="s">
        <v>767</v>
      </c>
      <c r="AZ2" s="302" t="s">
        <v>767</v>
      </c>
      <c r="BA2" s="298" t="s">
        <v>768</v>
      </c>
      <c r="BB2" s="301" t="s">
        <v>768</v>
      </c>
      <c r="BC2" s="302" t="s">
        <v>768</v>
      </c>
      <c r="BD2" s="298" t="s">
        <v>769</v>
      </c>
      <c r="BE2" s="301" t="s">
        <v>769</v>
      </c>
      <c r="BF2" s="302" t="s">
        <v>769</v>
      </c>
      <c r="BG2" s="298" t="s">
        <v>770</v>
      </c>
      <c r="BH2" s="301" t="s">
        <v>770</v>
      </c>
      <c r="BI2" s="302" t="s">
        <v>770</v>
      </c>
      <c r="BJ2" s="298" t="s">
        <v>771</v>
      </c>
      <c r="BK2" s="301" t="s">
        <v>771</v>
      </c>
      <c r="BL2" s="301" t="s">
        <v>771</v>
      </c>
      <c r="BM2" s="310"/>
      <c r="BN2" s="302"/>
    </row>
    <row r="3" s="263" customFormat="1" ht="53.1" customHeight="1" spans="1:66">
      <c r="A3" s="278"/>
      <c r="B3" s="279"/>
      <c r="C3" s="280" t="s">
        <v>772</v>
      </c>
      <c r="D3" s="281" t="s">
        <v>3</v>
      </c>
      <c r="E3" s="281" t="s">
        <v>773</v>
      </c>
      <c r="F3" s="281" t="s">
        <v>774</v>
      </c>
      <c r="G3" s="281" t="s">
        <v>775</v>
      </c>
      <c r="H3" s="263" t="s">
        <v>776</v>
      </c>
      <c r="I3" s="263" t="s">
        <v>777</v>
      </c>
      <c r="J3" s="263" t="s">
        <v>778</v>
      </c>
      <c r="K3" s="263" t="s">
        <v>779</v>
      </c>
      <c r="L3" s="263" t="s">
        <v>780</v>
      </c>
      <c r="M3" s="263" t="s">
        <v>781</v>
      </c>
      <c r="N3" s="263" t="s">
        <v>782</v>
      </c>
      <c r="O3" s="286" t="s">
        <v>760</v>
      </c>
      <c r="P3" s="286" t="s">
        <v>761</v>
      </c>
      <c r="Q3" s="286" t="s">
        <v>762</v>
      </c>
      <c r="R3" s="286" t="s">
        <v>763</v>
      </c>
      <c r="S3" s="286" t="s">
        <v>764</v>
      </c>
      <c r="T3" s="286" t="s">
        <v>765</v>
      </c>
      <c r="U3" s="286" t="s">
        <v>766</v>
      </c>
      <c r="V3" s="286" t="s">
        <v>767</v>
      </c>
      <c r="W3" s="286" t="s">
        <v>768</v>
      </c>
      <c r="X3" s="286" t="s">
        <v>769</v>
      </c>
      <c r="Y3" s="286" t="s">
        <v>770</v>
      </c>
      <c r="Z3" s="286" t="s">
        <v>771</v>
      </c>
      <c r="AA3" s="299" t="s">
        <v>783</v>
      </c>
      <c r="AB3" s="263" t="s">
        <v>784</v>
      </c>
      <c r="AC3" s="263" t="s">
        <v>785</v>
      </c>
      <c r="AD3" s="263" t="s">
        <v>786</v>
      </c>
      <c r="AE3" s="263" t="s">
        <v>787</v>
      </c>
      <c r="AF3" s="263" t="s">
        <v>785</v>
      </c>
      <c r="AG3" s="263" t="s">
        <v>786</v>
      </c>
      <c r="AH3" s="263" t="s">
        <v>787</v>
      </c>
      <c r="AI3" s="263" t="s">
        <v>785</v>
      </c>
      <c r="AJ3" s="263" t="s">
        <v>786</v>
      </c>
      <c r="AK3" s="263" t="s">
        <v>787</v>
      </c>
      <c r="AL3" s="263" t="s">
        <v>785</v>
      </c>
      <c r="AM3" s="263" t="s">
        <v>786</v>
      </c>
      <c r="AN3" s="263" t="s">
        <v>787</v>
      </c>
      <c r="AO3" s="263" t="s">
        <v>785</v>
      </c>
      <c r="AP3" s="263" t="s">
        <v>786</v>
      </c>
      <c r="AQ3" s="263" t="s">
        <v>787</v>
      </c>
      <c r="AR3" s="263" t="s">
        <v>785</v>
      </c>
      <c r="AS3" s="263" t="s">
        <v>786</v>
      </c>
      <c r="AT3" s="263" t="s">
        <v>787</v>
      </c>
      <c r="AU3" s="263" t="s">
        <v>785</v>
      </c>
      <c r="AV3" s="263" t="s">
        <v>786</v>
      </c>
      <c r="AW3" s="263" t="s">
        <v>787</v>
      </c>
      <c r="AX3" s="263" t="s">
        <v>785</v>
      </c>
      <c r="AY3" s="263" t="s">
        <v>786</v>
      </c>
      <c r="AZ3" s="263" t="s">
        <v>787</v>
      </c>
      <c r="BA3" s="263" t="s">
        <v>785</v>
      </c>
      <c r="BB3" s="263" t="s">
        <v>786</v>
      </c>
      <c r="BC3" s="263" t="s">
        <v>787</v>
      </c>
      <c r="BD3" s="263" t="s">
        <v>785</v>
      </c>
      <c r="BE3" s="263" t="s">
        <v>786</v>
      </c>
      <c r="BF3" s="263" t="s">
        <v>787</v>
      </c>
      <c r="BG3" s="263" t="s">
        <v>785</v>
      </c>
      <c r="BH3" s="263" t="s">
        <v>786</v>
      </c>
      <c r="BI3" s="263" t="s">
        <v>787</v>
      </c>
      <c r="BJ3" s="263" t="s">
        <v>785</v>
      </c>
      <c r="BK3" s="263" t="s">
        <v>786</v>
      </c>
      <c r="BL3" s="303" t="s">
        <v>787</v>
      </c>
      <c r="BM3" s="311"/>
      <c r="BN3" s="312"/>
    </row>
    <row r="4" s="264" customFormat="1" ht="33.95" customHeight="1" spans="2:66">
      <c r="B4" s="282" t="s">
        <v>788</v>
      </c>
      <c r="C4" s="283">
        <v>1</v>
      </c>
      <c r="D4" s="264" t="s">
        <v>789</v>
      </c>
      <c r="E4" s="264" t="s">
        <v>790</v>
      </c>
      <c r="G4" s="284"/>
      <c r="H4" s="264">
        <f>H5+H381+H582+H652+H658+H668</f>
        <v>12355034.3930827</v>
      </c>
      <c r="P4" s="287"/>
      <c r="Q4" s="287"/>
      <c r="R4" s="287"/>
      <c r="S4" s="287"/>
      <c r="T4" s="287"/>
      <c r="U4" s="287"/>
      <c r="V4" s="287"/>
      <c r="W4" s="287"/>
      <c r="X4" s="287"/>
      <c r="Y4" s="287"/>
      <c r="Z4" s="287"/>
      <c r="AA4" s="287"/>
      <c r="AB4" s="264">
        <f>AB5+AB381+AB582+AB652+AB658+AB668</f>
        <v>12355034.3930827</v>
      </c>
      <c r="AC4" s="264">
        <f>AC5+AC381+AC582+AC652+AC658+AC668</f>
        <v>1133480.25038509</v>
      </c>
      <c r="AF4" s="264">
        <f>AF5+AF381+AF582+AF652+AF658+AF668</f>
        <v>1020141.28569978</v>
      </c>
      <c r="AI4" s="264">
        <f>AI5+AI381+AI582+AI652+AI658+AI668</f>
        <v>1020141.28569978</v>
      </c>
      <c r="AL4" s="264">
        <f>AL5+AL381+AL582+AL652+AL658+AL668</f>
        <v>1020141.28569978</v>
      </c>
      <c r="AO4" s="264">
        <f>AO5+AO381+AO582+AO652+AO658+AO668</f>
        <v>1020141.28569978</v>
      </c>
      <c r="AR4" s="264">
        <f>AR5+AR381+AR582+AR652+AR658+AR668</f>
        <v>1020141.28569978</v>
      </c>
      <c r="AU4" s="264">
        <f>AU5+AU381+AU582+AU652+AU658+AU668</f>
        <v>1020141.28569978</v>
      </c>
      <c r="AX4" s="264">
        <f>AX5+AX381+AX582+AX652+AX658+AX668</f>
        <v>1020141.28569978</v>
      </c>
      <c r="BA4" s="264">
        <f>BA5+BA381+BA582+BA652+BA658+BA668</f>
        <v>1020141.28569978</v>
      </c>
      <c r="BD4" s="264">
        <f>BD5+BD381+BD582+BD652+BD658+BD668</f>
        <v>1020141.28569978</v>
      </c>
      <c r="BG4" s="264">
        <f>BG5+BG381+BG582+BG652+BG658+BG668</f>
        <v>1020141.28569978</v>
      </c>
      <c r="BJ4" s="264">
        <f>BJ5+BJ381+BJ582+BJ652+BJ658+BJ668</f>
        <v>1020141.28569978</v>
      </c>
      <c r="BL4" s="304"/>
      <c r="BM4" s="310"/>
      <c r="BN4" s="287"/>
    </row>
    <row r="5" s="110" customFormat="1" ht="33.95" customHeight="1" outlineLevel="1" spans="2:66">
      <c r="B5" s="111" t="s">
        <v>788</v>
      </c>
      <c r="C5" s="112">
        <v>1.1</v>
      </c>
      <c r="D5" s="110" t="s">
        <v>214</v>
      </c>
      <c r="E5" s="111"/>
      <c r="F5" s="111"/>
      <c r="H5" s="110">
        <f>H6+H208+H308</f>
        <v>9128362.66786809</v>
      </c>
      <c r="P5" s="288"/>
      <c r="Q5" s="288"/>
      <c r="R5" s="288"/>
      <c r="S5" s="288"/>
      <c r="T5" s="288"/>
      <c r="U5" s="288"/>
      <c r="V5" s="288"/>
      <c r="W5" s="288"/>
      <c r="X5" s="288"/>
      <c r="Y5" s="288"/>
      <c r="Z5" s="288"/>
      <c r="AA5" s="288"/>
      <c r="AB5" s="110">
        <f>AB6+AB208+AB308</f>
        <v>9128362.66786809</v>
      </c>
      <c r="AC5" s="110">
        <f>AC6+AC208+AC308</f>
        <v>864590.939950546</v>
      </c>
      <c r="AF5" s="110">
        <f>AF6+AF208+AF308</f>
        <v>751251.975265231</v>
      </c>
      <c r="AI5" s="110">
        <f>AI6+AI208+AI308</f>
        <v>751251.975265231</v>
      </c>
      <c r="AL5" s="110">
        <f>AL6+AL208+AL308</f>
        <v>751251.975265231</v>
      </c>
      <c r="AO5" s="110">
        <f>AO6+AO208+AO308</f>
        <v>751251.975265231</v>
      </c>
      <c r="AR5" s="110">
        <f>AR6+AR208+AR308</f>
        <v>751251.975265231</v>
      </c>
      <c r="AU5" s="110">
        <f>AU6+AU208+AU308</f>
        <v>751251.975265231</v>
      </c>
      <c r="AX5" s="110">
        <f>AX6+AX208+AX308</f>
        <v>751251.975265231</v>
      </c>
      <c r="BA5" s="110">
        <f>BA6+BA208+BA308</f>
        <v>751251.975265231</v>
      </c>
      <c r="BD5" s="110">
        <f>BD6+BD208+BD308</f>
        <v>751251.975265231</v>
      </c>
      <c r="BG5" s="110">
        <f>BG6+BG208+BG308</f>
        <v>751251.975265231</v>
      </c>
      <c r="BJ5" s="110">
        <f>BJ6+BJ208+BJ308</f>
        <v>751251.975265231</v>
      </c>
      <c r="BL5" s="305"/>
      <c r="BM5" s="313"/>
      <c r="BN5" s="288"/>
    </row>
    <row r="6" s="22" customFormat="1" ht="33.95" customHeight="1" outlineLevel="2" spans="2:66">
      <c r="B6" s="114" t="s">
        <v>788</v>
      </c>
      <c r="C6" s="115" t="s">
        <v>218</v>
      </c>
      <c r="D6" s="22" t="s">
        <v>219</v>
      </c>
      <c r="E6" s="114"/>
      <c r="F6" s="114"/>
      <c r="G6" s="114"/>
      <c r="H6" s="114">
        <f>H7+H29+H57+H111+H143+H159+H176+H189</f>
        <v>8542403.53998549</v>
      </c>
      <c r="I6" s="114"/>
      <c r="J6" s="114"/>
      <c r="K6" s="114"/>
      <c r="L6" s="114"/>
      <c r="M6" s="114"/>
      <c r="N6" s="114"/>
      <c r="O6" s="114"/>
      <c r="P6" s="289"/>
      <c r="Q6" s="289"/>
      <c r="R6" s="289"/>
      <c r="S6" s="289"/>
      <c r="T6" s="289"/>
      <c r="U6" s="289"/>
      <c r="V6" s="289"/>
      <c r="W6" s="289"/>
      <c r="X6" s="289"/>
      <c r="Y6" s="289"/>
      <c r="Z6" s="289"/>
      <c r="AA6" s="289"/>
      <c r="AB6" s="114">
        <f>AB7+AB29+AB57+AB111+AB143+AB159+AB176+AB189</f>
        <v>8542403.53998549</v>
      </c>
      <c r="AC6" s="114">
        <f>AC7+AC29+AC57+AC111+AC143+AC159+AC176+AC189</f>
        <v>815761.012626996</v>
      </c>
      <c r="AD6" s="114"/>
      <c r="AE6" s="114"/>
      <c r="AF6" s="114">
        <f>AF7+AF29+AF57+AF111+AF143+AF159+AF176+AF189</f>
        <v>702422.047941681</v>
      </c>
      <c r="AG6" s="114"/>
      <c r="AH6" s="114"/>
      <c r="AI6" s="114">
        <f>AI7+AI29+AI57+AI111+AI143+AI159+AI176+AI189</f>
        <v>702422.047941681</v>
      </c>
      <c r="AJ6" s="114"/>
      <c r="AK6" s="114"/>
      <c r="AL6" s="114">
        <f>AL7+AL29+AL57+AL111+AL143+AL159+AL176+AL189</f>
        <v>702422.047941681</v>
      </c>
      <c r="AM6" s="114"/>
      <c r="AN6" s="114"/>
      <c r="AO6" s="114">
        <f>AO7+AO29+AO57+AO111+AO143+AO159+AO176+AO189</f>
        <v>702422.047941681</v>
      </c>
      <c r="AP6" s="114"/>
      <c r="AQ6" s="114"/>
      <c r="AR6" s="114">
        <f>AR7+AR29+AR57+AR111+AR143+AR159+AR176+AR189</f>
        <v>702422.047941681</v>
      </c>
      <c r="AS6" s="114"/>
      <c r="AT6" s="114"/>
      <c r="AU6" s="114">
        <f>AU7+AU29+AU57+AU111+AU143+AU159+AU176+AU189</f>
        <v>702422.047941681</v>
      </c>
      <c r="AV6" s="114"/>
      <c r="AW6" s="114"/>
      <c r="AX6" s="114">
        <f>AX7+AX29+AX57+AX111+AX143+AX159+AX176+AX189</f>
        <v>702422.047941681</v>
      </c>
      <c r="AY6" s="114"/>
      <c r="AZ6" s="114"/>
      <c r="BA6" s="114">
        <f>BA7+BA29+BA57+BA111+BA143+BA159+BA176+BA189</f>
        <v>702422.047941681</v>
      </c>
      <c r="BB6" s="114"/>
      <c r="BC6" s="114"/>
      <c r="BD6" s="114">
        <f>BD7+BD29+BD57+BD111+BD143+BD159+BD176+BD189</f>
        <v>702422.047941681</v>
      </c>
      <c r="BE6" s="114"/>
      <c r="BF6" s="114"/>
      <c r="BG6" s="114">
        <f>BG7+BG29+BG57+BG111+BG143+BG159+BG176+BG189</f>
        <v>702422.047941681</v>
      </c>
      <c r="BH6" s="114"/>
      <c r="BI6" s="114"/>
      <c r="BJ6" s="114">
        <f>BJ7+BJ29+BJ57+BJ111+BJ143+BJ159+BJ176+BJ189</f>
        <v>702422.047941681</v>
      </c>
      <c r="BK6" s="114"/>
      <c r="BL6" s="306"/>
      <c r="BM6" s="313"/>
      <c r="BN6" s="314"/>
    </row>
    <row r="7" s="49" customFormat="1" ht="33.95" customHeight="1" outlineLevel="3" spans="2:66">
      <c r="B7" s="117" t="s">
        <v>788</v>
      </c>
      <c r="C7" s="118" t="s">
        <v>791</v>
      </c>
      <c r="D7" s="49" t="s">
        <v>792</v>
      </c>
      <c r="E7" s="117"/>
      <c r="F7" s="117"/>
      <c r="G7" s="117"/>
      <c r="H7" s="117">
        <f>H8+H15+H22</f>
        <v>1715797.41923077</v>
      </c>
      <c r="I7" s="117"/>
      <c r="J7" s="117"/>
      <c r="K7" s="117"/>
      <c r="L7" s="117"/>
      <c r="M7" s="117"/>
      <c r="N7" s="117"/>
      <c r="O7" s="117"/>
      <c r="P7" s="290"/>
      <c r="Q7" s="290"/>
      <c r="R7" s="290"/>
      <c r="S7" s="290"/>
      <c r="T7" s="290"/>
      <c r="U7" s="290"/>
      <c r="V7" s="290"/>
      <c r="W7" s="290"/>
      <c r="X7" s="290"/>
      <c r="Y7" s="290"/>
      <c r="Z7" s="290"/>
      <c r="AA7" s="290"/>
      <c r="AB7" s="117">
        <f>AB8+AB15+AB22</f>
        <v>1715797.41923077</v>
      </c>
      <c r="AC7" s="117">
        <f>AC8+AC15+AC22</f>
        <v>197789.169230769</v>
      </c>
      <c r="AD7" s="117"/>
      <c r="AE7" s="117"/>
      <c r="AF7" s="117">
        <f>AF8+AF15+AF22</f>
        <v>138000.75</v>
      </c>
      <c r="AG7" s="117"/>
      <c r="AH7" s="117"/>
      <c r="AI7" s="117">
        <f>AI8+AI15+AI22</f>
        <v>138000.75</v>
      </c>
      <c r="AJ7" s="117"/>
      <c r="AK7" s="117"/>
      <c r="AL7" s="117">
        <f>AL8+AL15+AL22</f>
        <v>138000.75</v>
      </c>
      <c r="AM7" s="117"/>
      <c r="AN7" s="117"/>
      <c r="AO7" s="117">
        <f>AO8+AO15+AO22</f>
        <v>138000.75</v>
      </c>
      <c r="AP7" s="117"/>
      <c r="AQ7" s="117"/>
      <c r="AR7" s="117">
        <f>AR8+AR15+AR22</f>
        <v>138000.75</v>
      </c>
      <c r="AS7" s="117"/>
      <c r="AT7" s="117"/>
      <c r="AU7" s="117">
        <f>AU8+AU15+AU22</f>
        <v>138000.75</v>
      </c>
      <c r="AV7" s="117"/>
      <c r="AW7" s="117"/>
      <c r="AX7" s="117">
        <f>AX8+AX15+AX22</f>
        <v>138000.75</v>
      </c>
      <c r="AY7" s="117"/>
      <c r="AZ7" s="117"/>
      <c r="BA7" s="117">
        <f>BA8+BA15+BA22</f>
        <v>138000.75</v>
      </c>
      <c r="BB7" s="117"/>
      <c r="BC7" s="117"/>
      <c r="BD7" s="117">
        <f>BD8+BD15+BD22</f>
        <v>138000.75</v>
      </c>
      <c r="BE7" s="117"/>
      <c r="BF7" s="117"/>
      <c r="BG7" s="117">
        <f>BG8+BG15+BG22</f>
        <v>138000.75</v>
      </c>
      <c r="BH7" s="117"/>
      <c r="BI7" s="117"/>
      <c r="BJ7" s="117">
        <f>BJ8+BJ15+BJ22</f>
        <v>138000.75</v>
      </c>
      <c r="BK7" s="117"/>
      <c r="BL7" s="307"/>
      <c r="BM7" s="313"/>
      <c r="BN7" s="315"/>
    </row>
    <row r="8" s="120" customFormat="1" ht="33.95" customHeight="1" outlineLevel="4" spans="2:66">
      <c r="B8" s="121" t="s">
        <v>788</v>
      </c>
      <c r="C8" s="122" t="s">
        <v>108</v>
      </c>
      <c r="D8" s="120" t="s">
        <v>109</v>
      </c>
      <c r="E8" s="121"/>
      <c r="F8" s="121"/>
      <c r="G8" s="121"/>
      <c r="H8" s="121">
        <f>SUM(H9:H14)</f>
        <v>1715797.41923077</v>
      </c>
      <c r="I8" s="121"/>
      <c r="J8" s="121"/>
      <c r="K8" s="121"/>
      <c r="L8" s="121"/>
      <c r="M8" s="121"/>
      <c r="N8" s="121"/>
      <c r="O8" s="121"/>
      <c r="P8" s="291"/>
      <c r="Q8" s="291"/>
      <c r="R8" s="291"/>
      <c r="S8" s="291"/>
      <c r="T8" s="291"/>
      <c r="U8" s="291"/>
      <c r="V8" s="291"/>
      <c r="W8" s="291"/>
      <c r="X8" s="291"/>
      <c r="Y8" s="291"/>
      <c r="Z8" s="291"/>
      <c r="AA8" s="291"/>
      <c r="AB8" s="121">
        <f>SUM(AB9:AB14)</f>
        <v>1715797.41923077</v>
      </c>
      <c r="AC8" s="121">
        <f>SUM(AC9:AC14)</f>
        <v>197789.169230769</v>
      </c>
      <c r="AD8" s="121"/>
      <c r="AE8" s="121"/>
      <c r="AF8" s="121">
        <f>SUM(AF9:AF14)</f>
        <v>138000.75</v>
      </c>
      <c r="AG8" s="121"/>
      <c r="AH8" s="121"/>
      <c r="AI8" s="121">
        <f>SUM(AI9:AI14)</f>
        <v>138000.75</v>
      </c>
      <c r="AJ8" s="121"/>
      <c r="AK8" s="121"/>
      <c r="AL8" s="121">
        <f>SUM(AL9:AL14)</f>
        <v>138000.75</v>
      </c>
      <c r="AM8" s="121"/>
      <c r="AN8" s="121"/>
      <c r="AO8" s="121">
        <f>SUM(AO9:AO14)</f>
        <v>138000.75</v>
      </c>
      <c r="AP8" s="121"/>
      <c r="AQ8" s="121"/>
      <c r="AR8" s="121">
        <f>SUM(AR9:AR14)</f>
        <v>138000.75</v>
      </c>
      <c r="AS8" s="121"/>
      <c r="AT8" s="121"/>
      <c r="AU8" s="121">
        <f>SUM(AU9:AU14)</f>
        <v>138000.75</v>
      </c>
      <c r="AV8" s="121"/>
      <c r="AW8" s="121"/>
      <c r="AX8" s="121">
        <f>SUM(AX9:AX14)</f>
        <v>138000.75</v>
      </c>
      <c r="AY8" s="121"/>
      <c r="AZ8" s="121"/>
      <c r="BA8" s="121">
        <f>SUM(BA9:BA14)</f>
        <v>138000.75</v>
      </c>
      <c r="BB8" s="121"/>
      <c r="BC8" s="121"/>
      <c r="BD8" s="121">
        <f>SUM(BD9:BD14)</f>
        <v>138000.75</v>
      </c>
      <c r="BE8" s="121"/>
      <c r="BF8" s="121"/>
      <c r="BG8" s="121">
        <f>SUM(BG9:BG14)</f>
        <v>138000.75</v>
      </c>
      <c r="BH8" s="121"/>
      <c r="BI8" s="121"/>
      <c r="BJ8" s="121">
        <f>SUM(BJ9:BJ14)</f>
        <v>138000.75</v>
      </c>
      <c r="BK8" s="121"/>
      <c r="BL8" s="308"/>
      <c r="BM8" s="313"/>
      <c r="BN8" s="316"/>
    </row>
    <row r="9" s="265" customFormat="1" ht="33.95" customHeight="1" outlineLevel="5" spans="2:66">
      <c r="B9" s="177" t="s">
        <v>793</v>
      </c>
      <c r="C9" s="285" t="s">
        <v>794</v>
      </c>
      <c r="D9" s="265" t="s">
        <v>795</v>
      </c>
      <c r="E9" s="177" t="s">
        <v>796</v>
      </c>
      <c r="F9" s="177"/>
      <c r="G9" s="177" t="s">
        <v>797</v>
      </c>
      <c r="H9" s="177">
        <f t="shared" ref="H9:H14" si="0">AB9</f>
        <v>1715797.41923077</v>
      </c>
      <c r="I9" s="177" t="s">
        <v>798</v>
      </c>
      <c r="J9" s="177">
        <f t="shared" ref="J9:J14" si="1">SUM(AD9,AG9,AJ9,AM9,AP9,AS9,AV9,AY9,BB9,BE9,BH9,BK9)/N9</f>
        <v>15</v>
      </c>
      <c r="K9" s="177" t="s">
        <v>799</v>
      </c>
      <c r="L9" s="177">
        <f t="shared" ref="L9:L14" si="2">H9/N9/J9</f>
        <v>9532.20788461538</v>
      </c>
      <c r="M9" s="177" t="s">
        <v>800</v>
      </c>
      <c r="N9" s="177">
        <f t="shared" ref="N9:N14" si="3">COUNTIF(AD9,"&gt;0")+COUNTIF(AG9,"&gt;0")+COUNTIF(AJ9,"&gt;0")+COUNTIF(AM9,"&gt;0")+COUNTIF(AP9,"&gt;0")+COUNTIF(AS9,"&gt;0")+COUNTIF(AV9,"&gt;0")+COUNTIF(AY9,"&gt;0")+COUNTIF(BB9,"&gt;0")+COUNTIF(BE9,"&gt;0")+COUNTIF(BH9,"&gt;0")+COUNTIF(BK9,"&gt;0")</f>
        <v>12</v>
      </c>
      <c r="O9" s="177"/>
      <c r="P9" s="292"/>
      <c r="Q9" s="292"/>
      <c r="R9" s="292"/>
      <c r="S9" s="292"/>
      <c r="T9" s="292"/>
      <c r="U9" s="292"/>
      <c r="V9" s="292"/>
      <c r="W9" s="292"/>
      <c r="X9" s="292"/>
      <c r="Y9" s="292"/>
      <c r="Z9" s="292"/>
      <c r="AA9" s="292"/>
      <c r="AB9" s="177">
        <f t="shared" ref="AB9:AB14" si="4">SUM(AC9,AF9,AI9,AL9,AO9,AR9,AU9,AX9,BA9,BD9,BG9,BJ9)</f>
        <v>1715797.41923077</v>
      </c>
      <c r="AC9" s="177">
        <f t="shared" ref="AC9:AC14" si="5">AD9*AE9</f>
        <v>197789.169230769</v>
      </c>
      <c r="AD9" s="177">
        <f>'1-2 人员岗位信息'!F11</f>
        <v>15</v>
      </c>
      <c r="AE9" s="300">
        <f>IFERROR('自有人工预算（附表）'!E26/AD9,0)</f>
        <v>13185.9446153846</v>
      </c>
      <c r="AF9" s="177">
        <f t="shared" ref="AF9:AF14" si="6">AG9*AH9</f>
        <v>138000.75</v>
      </c>
      <c r="AG9" s="177">
        <f>SUMIFS('1-2 人员岗位信息'!G:G,'1-2 人员岗位信息'!$C:$C,"自有人员",'1-2 人员岗位信息'!$B:$B,$D9)</f>
        <v>15</v>
      </c>
      <c r="AH9" s="300">
        <f>IFERROR('自有人工预算（附表）'!F26/AG9,0)</f>
        <v>9200.05</v>
      </c>
      <c r="AI9" s="177">
        <f t="shared" ref="AI9:AI14" si="7">AJ9*AK9</f>
        <v>138000.75</v>
      </c>
      <c r="AJ9" s="177">
        <f>SUMIFS('1-2 人员岗位信息'!H:H,'1-2 人员岗位信息'!$C:$C,"自有人员",'1-2 人员岗位信息'!$B:$B,$D9)</f>
        <v>15</v>
      </c>
      <c r="AK9" s="300">
        <f>IFERROR('自有人工预算（附表）'!G26/AJ9,0)</f>
        <v>9200.05</v>
      </c>
      <c r="AL9" s="177">
        <f t="shared" ref="AL9:AL14" si="8">AM9*AN9</f>
        <v>138000.75</v>
      </c>
      <c r="AM9" s="177">
        <f>SUMIFS('1-2 人员岗位信息'!I:I,'1-2 人员岗位信息'!$C:$C,"自有人员",'1-2 人员岗位信息'!$B:$B,$D9)</f>
        <v>15</v>
      </c>
      <c r="AN9" s="300">
        <f>IFERROR('自有人工预算（附表）'!H26/AM9,0)</f>
        <v>9200.05</v>
      </c>
      <c r="AO9" s="177">
        <f t="shared" ref="AO9:AO14" si="9">AP9*AQ9</f>
        <v>138000.75</v>
      </c>
      <c r="AP9" s="177">
        <f>SUMIFS('1-2 人员岗位信息'!J:J,'1-2 人员岗位信息'!$C:$C,"自有人员",'1-2 人员岗位信息'!$B:$B,$D9)</f>
        <v>15</v>
      </c>
      <c r="AQ9" s="300">
        <f>IFERROR('自有人工预算（附表）'!I26/AP9,0)</f>
        <v>9200.05</v>
      </c>
      <c r="AR9" s="177">
        <f t="shared" ref="AR9:AR14" si="10">AS9*AT9</f>
        <v>138000.75</v>
      </c>
      <c r="AS9" s="177">
        <f>SUMIFS('1-2 人员岗位信息'!K:K,'1-2 人员岗位信息'!$C:$C,"自有人员",'1-2 人员岗位信息'!$B:$B,$D9)</f>
        <v>15</v>
      </c>
      <c r="AT9" s="300">
        <f>IFERROR('自有人工预算（附表）'!J26/AS9,0)</f>
        <v>9200.05</v>
      </c>
      <c r="AU9" s="177">
        <f t="shared" ref="AU9:AU14" si="11">AV9*AW9</f>
        <v>138000.75</v>
      </c>
      <c r="AV9" s="177">
        <f>SUMIFS('1-2 人员岗位信息'!L:L,'1-2 人员岗位信息'!$C:$C,"自有人员",'1-2 人员岗位信息'!$B:$B,$D9)</f>
        <v>15</v>
      </c>
      <c r="AW9" s="300">
        <f>IFERROR('自有人工预算（附表）'!K26/AV9,0)</f>
        <v>9200.05</v>
      </c>
      <c r="AX9" s="177">
        <f t="shared" ref="AX9:AX14" si="12">AY9*AZ9</f>
        <v>138000.75</v>
      </c>
      <c r="AY9" s="177">
        <f>SUMIFS('1-2 人员岗位信息'!M:M,'1-2 人员岗位信息'!$C:$C,"自有人员",'1-2 人员岗位信息'!$B:$B,$D9)</f>
        <v>15</v>
      </c>
      <c r="AZ9" s="300">
        <f>IFERROR('自有人工预算（附表）'!L26/AY9,0)</f>
        <v>9200.05</v>
      </c>
      <c r="BA9" s="177">
        <f t="shared" ref="BA9:BA14" si="13">BB9*BC9</f>
        <v>138000.75</v>
      </c>
      <c r="BB9" s="177">
        <f>SUMIFS('1-2 人员岗位信息'!N:N,'1-2 人员岗位信息'!$C:$C,"自有人员",'1-2 人员岗位信息'!$B:$B,$D9)</f>
        <v>15</v>
      </c>
      <c r="BC9" s="300">
        <f>IFERROR('自有人工预算（附表）'!M26/BB9,0)</f>
        <v>9200.05</v>
      </c>
      <c r="BD9" s="177">
        <f t="shared" ref="BD9:BD14" si="14">BE9*BF9</f>
        <v>138000.75</v>
      </c>
      <c r="BE9" s="177">
        <f>SUMIFS('1-2 人员岗位信息'!O:O,'1-2 人员岗位信息'!$C:$C,"自有人员",'1-2 人员岗位信息'!$B:$B,$D9)</f>
        <v>15</v>
      </c>
      <c r="BF9" s="300">
        <f>IFERROR('自有人工预算（附表）'!N26/BE9,0)</f>
        <v>9200.05</v>
      </c>
      <c r="BG9" s="177">
        <f t="shared" ref="BG9:BG14" si="15">BH9*BI9</f>
        <v>138000.75</v>
      </c>
      <c r="BH9" s="177">
        <f>SUMIFS('1-2 人员岗位信息'!P:P,'1-2 人员岗位信息'!$C:$C,"自有人员",'1-2 人员岗位信息'!$B:$B,$D9)</f>
        <v>15</v>
      </c>
      <c r="BI9" s="300">
        <f>IFERROR('自有人工预算（附表）'!O26/BH9,0)</f>
        <v>9200.05</v>
      </c>
      <c r="BJ9" s="177">
        <f t="shared" ref="BJ9:BJ14" si="16">BK9*BL9</f>
        <v>138000.75</v>
      </c>
      <c r="BK9" s="177">
        <f>SUMIFS('1-2 人员岗位信息'!Q:Q,'1-2 人员岗位信息'!$C:$C,"自有人员",'1-2 人员岗位信息'!$B:$B,$D9)</f>
        <v>15</v>
      </c>
      <c r="BL9" s="300">
        <f>IFERROR('自有人工预算（附表）'!P26/BK9,0)</f>
        <v>9200.05</v>
      </c>
      <c r="BM9" s="313"/>
      <c r="BN9" s="317"/>
    </row>
    <row r="10" s="265" customFormat="1" ht="33.95" customHeight="1" outlineLevel="5" spans="2:66">
      <c r="B10" s="177" t="s">
        <v>793</v>
      </c>
      <c r="C10" s="285" t="s">
        <v>801</v>
      </c>
      <c r="D10" s="265" t="s">
        <v>802</v>
      </c>
      <c r="E10" s="177" t="s">
        <v>803</v>
      </c>
      <c r="F10" s="177"/>
      <c r="G10" s="177" t="s">
        <v>797</v>
      </c>
      <c r="H10" s="177">
        <f t="shared" si="0"/>
        <v>0</v>
      </c>
      <c r="I10" s="177" t="s">
        <v>798</v>
      </c>
      <c r="J10" s="177" t="e">
        <f t="shared" si="1"/>
        <v>#DIV/0!</v>
      </c>
      <c r="K10" s="177" t="s">
        <v>799</v>
      </c>
      <c r="L10" s="177" t="e">
        <f t="shared" si="2"/>
        <v>#DIV/0!</v>
      </c>
      <c r="M10" s="177" t="s">
        <v>800</v>
      </c>
      <c r="N10" s="177">
        <f t="shared" si="3"/>
        <v>0</v>
      </c>
      <c r="O10" s="177"/>
      <c r="P10" s="292"/>
      <c r="Q10" s="292"/>
      <c r="R10" s="292"/>
      <c r="S10" s="292"/>
      <c r="T10" s="292"/>
      <c r="U10" s="292"/>
      <c r="V10" s="292"/>
      <c r="W10" s="292"/>
      <c r="X10" s="292"/>
      <c r="Y10" s="292"/>
      <c r="Z10" s="292"/>
      <c r="AA10" s="292"/>
      <c r="AB10" s="177">
        <f t="shared" si="4"/>
        <v>0</v>
      </c>
      <c r="AC10" s="177">
        <f t="shared" si="5"/>
        <v>0</v>
      </c>
      <c r="AD10" s="177">
        <f>'1-2 人员岗位信息'!F15</f>
        <v>0</v>
      </c>
      <c r="AE10" s="300"/>
      <c r="AF10" s="177">
        <f t="shared" si="6"/>
        <v>0</v>
      </c>
      <c r="AG10" s="177">
        <f>SUMIFS('1-2 人员岗位信息'!G:G,'1-2 人员岗位信息'!$C:$C,"自有人员",'1-2 人员岗位信息'!$B:$B,$D10)</f>
        <v>0</v>
      </c>
      <c r="AH10" s="300"/>
      <c r="AI10" s="177">
        <f t="shared" si="7"/>
        <v>0</v>
      </c>
      <c r="AJ10" s="177">
        <f>SUMIFS('1-2 人员岗位信息'!H:H,'1-2 人员岗位信息'!$C:$C,"自有人员",'1-2 人员岗位信息'!$B:$B,$D10)</f>
        <v>0</v>
      </c>
      <c r="AK10" s="300"/>
      <c r="AL10" s="177">
        <f t="shared" si="8"/>
        <v>0</v>
      </c>
      <c r="AM10" s="177">
        <f>SUMIFS('1-2 人员岗位信息'!I:I,'1-2 人员岗位信息'!$C:$C,"自有人员",'1-2 人员岗位信息'!$B:$B,$D10)</f>
        <v>0</v>
      </c>
      <c r="AN10" s="300"/>
      <c r="AO10" s="177">
        <f t="shared" si="9"/>
        <v>0</v>
      </c>
      <c r="AP10" s="177">
        <f>SUMIFS('1-2 人员岗位信息'!J:J,'1-2 人员岗位信息'!$C:$C,"自有人员",'1-2 人员岗位信息'!$B:$B,$D10)</f>
        <v>0</v>
      </c>
      <c r="AQ10" s="300"/>
      <c r="AR10" s="177">
        <f t="shared" si="10"/>
        <v>0</v>
      </c>
      <c r="AS10" s="177">
        <f>SUMIFS('1-2 人员岗位信息'!K:K,'1-2 人员岗位信息'!$C:$C,"自有人员",'1-2 人员岗位信息'!$B:$B,$D10)</f>
        <v>0</v>
      </c>
      <c r="AT10" s="300"/>
      <c r="AU10" s="177">
        <f t="shared" si="11"/>
        <v>0</v>
      </c>
      <c r="AV10" s="177">
        <f>SUMIFS('1-2 人员岗位信息'!L:L,'1-2 人员岗位信息'!$C:$C,"自有人员",'1-2 人员岗位信息'!$B:$B,$D10)</f>
        <v>0</v>
      </c>
      <c r="AW10" s="300"/>
      <c r="AX10" s="177">
        <f t="shared" si="12"/>
        <v>0</v>
      </c>
      <c r="AY10" s="177">
        <f>SUMIFS('1-2 人员岗位信息'!M:M,'1-2 人员岗位信息'!$C:$C,"自有人员",'1-2 人员岗位信息'!$B:$B,$D10)</f>
        <v>0</v>
      </c>
      <c r="AZ10" s="300"/>
      <c r="BA10" s="177">
        <f t="shared" si="13"/>
        <v>0</v>
      </c>
      <c r="BB10" s="177">
        <f>SUMIFS('1-2 人员岗位信息'!N:N,'1-2 人员岗位信息'!$C:$C,"自有人员",'1-2 人员岗位信息'!$B:$B,$D10)</f>
        <v>0</v>
      </c>
      <c r="BC10" s="300"/>
      <c r="BD10" s="177">
        <f t="shared" si="14"/>
        <v>0</v>
      </c>
      <c r="BE10" s="177">
        <f>SUMIFS('1-2 人员岗位信息'!O:O,'1-2 人员岗位信息'!$C:$C,"自有人员",'1-2 人员岗位信息'!$B:$B,$D10)</f>
        <v>0</v>
      </c>
      <c r="BF10" s="300"/>
      <c r="BG10" s="177">
        <f t="shared" si="15"/>
        <v>0</v>
      </c>
      <c r="BH10" s="177">
        <f>SUMIFS('1-2 人员岗位信息'!P:P,'1-2 人员岗位信息'!$C:$C,"自有人员",'1-2 人员岗位信息'!$B:$B,$D10)</f>
        <v>0</v>
      </c>
      <c r="BI10" s="300"/>
      <c r="BJ10" s="177">
        <f t="shared" si="16"/>
        <v>0</v>
      </c>
      <c r="BK10" s="177">
        <f>SUMIFS('1-2 人员岗位信息'!Q:Q,'1-2 人员岗位信息'!$C:$C,"自有人员",'1-2 人员岗位信息'!$B:$B,$D10)</f>
        <v>0</v>
      </c>
      <c r="BL10" s="309"/>
      <c r="BM10" s="313"/>
      <c r="BN10" s="317"/>
    </row>
    <row r="11" s="265" customFormat="1" ht="33.95" customHeight="1" outlineLevel="5" spans="2:66">
      <c r="B11" s="177" t="s">
        <v>793</v>
      </c>
      <c r="C11" s="285" t="s">
        <v>804</v>
      </c>
      <c r="D11" s="265" t="s">
        <v>805</v>
      </c>
      <c r="E11" s="177" t="s">
        <v>806</v>
      </c>
      <c r="F11" s="177"/>
      <c r="G11" s="177" t="s">
        <v>797</v>
      </c>
      <c r="H11" s="177">
        <f t="shared" si="0"/>
        <v>0</v>
      </c>
      <c r="I11" s="177" t="s">
        <v>798</v>
      </c>
      <c r="J11" s="177" t="e">
        <f t="shared" si="1"/>
        <v>#DIV/0!</v>
      </c>
      <c r="K11" s="177" t="s">
        <v>799</v>
      </c>
      <c r="L11" s="177" t="e">
        <f t="shared" si="2"/>
        <v>#DIV/0!</v>
      </c>
      <c r="M11" s="177" t="s">
        <v>800</v>
      </c>
      <c r="N11" s="177">
        <f t="shared" si="3"/>
        <v>0</v>
      </c>
      <c r="O11" s="177"/>
      <c r="P11" s="292"/>
      <c r="Q11" s="292"/>
      <c r="R11" s="292"/>
      <c r="S11" s="292"/>
      <c r="T11" s="292"/>
      <c r="U11" s="292"/>
      <c r="V11" s="292"/>
      <c r="W11" s="292"/>
      <c r="X11" s="292"/>
      <c r="Y11" s="292"/>
      <c r="Z11" s="292"/>
      <c r="AA11" s="292"/>
      <c r="AB11" s="177">
        <f t="shared" si="4"/>
        <v>0</v>
      </c>
      <c r="AC11" s="177">
        <f t="shared" si="5"/>
        <v>0</v>
      </c>
      <c r="AD11" s="177">
        <f>'1-2 人员岗位信息'!F19</f>
        <v>0</v>
      </c>
      <c r="AE11" s="300"/>
      <c r="AF11" s="177">
        <f t="shared" si="6"/>
        <v>0</v>
      </c>
      <c r="AG11" s="177">
        <f>SUMIFS('1-2 人员岗位信息'!G:G,'1-2 人员岗位信息'!$C:$C,"自有人员",'1-2 人员岗位信息'!$B:$B,$D11)</f>
        <v>0</v>
      </c>
      <c r="AH11" s="300"/>
      <c r="AI11" s="177">
        <f t="shared" si="7"/>
        <v>0</v>
      </c>
      <c r="AJ11" s="177">
        <f>SUMIFS('1-2 人员岗位信息'!H:H,'1-2 人员岗位信息'!$C:$C,"自有人员",'1-2 人员岗位信息'!$B:$B,$D11)</f>
        <v>0</v>
      </c>
      <c r="AK11" s="300"/>
      <c r="AL11" s="177">
        <f t="shared" si="8"/>
        <v>0</v>
      </c>
      <c r="AM11" s="177">
        <f>SUMIFS('1-2 人员岗位信息'!I:I,'1-2 人员岗位信息'!$C:$C,"自有人员",'1-2 人员岗位信息'!$B:$B,$D11)</f>
        <v>0</v>
      </c>
      <c r="AN11" s="300"/>
      <c r="AO11" s="177">
        <f t="shared" si="9"/>
        <v>0</v>
      </c>
      <c r="AP11" s="177">
        <f>SUMIFS('1-2 人员岗位信息'!J:J,'1-2 人员岗位信息'!$C:$C,"自有人员",'1-2 人员岗位信息'!$B:$B,$D11)</f>
        <v>0</v>
      </c>
      <c r="AQ11" s="300"/>
      <c r="AR11" s="177">
        <f t="shared" si="10"/>
        <v>0</v>
      </c>
      <c r="AS11" s="177">
        <f>SUMIFS('1-2 人员岗位信息'!K:K,'1-2 人员岗位信息'!$C:$C,"自有人员",'1-2 人员岗位信息'!$B:$B,$D11)</f>
        <v>0</v>
      </c>
      <c r="AT11" s="300"/>
      <c r="AU11" s="177">
        <f t="shared" si="11"/>
        <v>0</v>
      </c>
      <c r="AV11" s="177">
        <f>SUMIFS('1-2 人员岗位信息'!L:L,'1-2 人员岗位信息'!$C:$C,"自有人员",'1-2 人员岗位信息'!$B:$B,$D11)</f>
        <v>0</v>
      </c>
      <c r="AW11" s="300"/>
      <c r="AX11" s="177">
        <f t="shared" si="12"/>
        <v>0</v>
      </c>
      <c r="AY11" s="177">
        <f>SUMIFS('1-2 人员岗位信息'!M:M,'1-2 人员岗位信息'!$C:$C,"自有人员",'1-2 人员岗位信息'!$B:$B,$D11)</f>
        <v>0</v>
      </c>
      <c r="AZ11" s="300"/>
      <c r="BA11" s="177">
        <f t="shared" si="13"/>
        <v>0</v>
      </c>
      <c r="BB11" s="177">
        <f>SUMIFS('1-2 人员岗位信息'!N:N,'1-2 人员岗位信息'!$C:$C,"自有人员",'1-2 人员岗位信息'!$B:$B,$D11)</f>
        <v>0</v>
      </c>
      <c r="BC11" s="300"/>
      <c r="BD11" s="177">
        <f t="shared" si="14"/>
        <v>0</v>
      </c>
      <c r="BE11" s="177">
        <f>SUMIFS('1-2 人员岗位信息'!O:O,'1-2 人员岗位信息'!$C:$C,"自有人员",'1-2 人员岗位信息'!$B:$B,$D11)</f>
        <v>0</v>
      </c>
      <c r="BF11" s="300"/>
      <c r="BG11" s="177">
        <f t="shared" si="15"/>
        <v>0</v>
      </c>
      <c r="BH11" s="177">
        <f>SUMIFS('1-2 人员岗位信息'!P:P,'1-2 人员岗位信息'!$C:$C,"自有人员",'1-2 人员岗位信息'!$B:$B,$D11)</f>
        <v>0</v>
      </c>
      <c r="BI11" s="300"/>
      <c r="BJ11" s="177">
        <f t="shared" si="16"/>
        <v>0</v>
      </c>
      <c r="BK11" s="177">
        <f>SUMIFS('1-2 人员岗位信息'!Q:Q,'1-2 人员岗位信息'!$C:$C,"自有人员",'1-2 人员岗位信息'!$B:$B,$D11)</f>
        <v>0</v>
      </c>
      <c r="BL11" s="309"/>
      <c r="BM11" s="313"/>
      <c r="BN11" s="317"/>
    </row>
    <row r="12" s="265" customFormat="1" ht="33.95" customHeight="1" outlineLevel="5" spans="2:66">
      <c r="B12" s="177" t="s">
        <v>793</v>
      </c>
      <c r="C12" s="285" t="s">
        <v>807</v>
      </c>
      <c r="D12" s="265" t="s">
        <v>808</v>
      </c>
      <c r="E12" s="177" t="s">
        <v>809</v>
      </c>
      <c r="F12" s="177"/>
      <c r="G12" s="177" t="s">
        <v>797</v>
      </c>
      <c r="H12" s="177">
        <f t="shared" si="0"/>
        <v>0</v>
      </c>
      <c r="I12" s="177" t="s">
        <v>798</v>
      </c>
      <c r="J12" s="177" t="e">
        <f t="shared" si="1"/>
        <v>#DIV/0!</v>
      </c>
      <c r="K12" s="177" t="s">
        <v>799</v>
      </c>
      <c r="L12" s="177" t="e">
        <f t="shared" si="2"/>
        <v>#DIV/0!</v>
      </c>
      <c r="M12" s="177" t="s">
        <v>800</v>
      </c>
      <c r="N12" s="177">
        <f t="shared" si="3"/>
        <v>0</v>
      </c>
      <c r="O12" s="177"/>
      <c r="P12" s="292"/>
      <c r="Q12" s="292"/>
      <c r="R12" s="292"/>
      <c r="S12" s="292"/>
      <c r="T12" s="292"/>
      <c r="U12" s="292"/>
      <c r="V12" s="292"/>
      <c r="W12" s="292"/>
      <c r="X12" s="292"/>
      <c r="Y12" s="292"/>
      <c r="Z12" s="292"/>
      <c r="AA12" s="292"/>
      <c r="AB12" s="177">
        <f t="shared" si="4"/>
        <v>0</v>
      </c>
      <c r="AC12" s="177">
        <f t="shared" si="5"/>
        <v>0</v>
      </c>
      <c r="AD12" s="177">
        <f>'1-2 人员岗位信息'!F23</f>
        <v>0</v>
      </c>
      <c r="AE12" s="300"/>
      <c r="AF12" s="177">
        <f t="shared" si="6"/>
        <v>0</v>
      </c>
      <c r="AG12" s="177">
        <f>SUMIFS('1-2 人员岗位信息'!G:G,'1-2 人员岗位信息'!$C:$C,"自有人员",'1-2 人员岗位信息'!$B:$B,$D12)</f>
        <v>0</v>
      </c>
      <c r="AH12" s="300"/>
      <c r="AI12" s="177">
        <f t="shared" si="7"/>
        <v>0</v>
      </c>
      <c r="AJ12" s="177">
        <f>SUMIFS('1-2 人员岗位信息'!H:H,'1-2 人员岗位信息'!$C:$C,"自有人员",'1-2 人员岗位信息'!$B:$B,$D12)</f>
        <v>0</v>
      </c>
      <c r="AK12" s="300"/>
      <c r="AL12" s="177">
        <f t="shared" si="8"/>
        <v>0</v>
      </c>
      <c r="AM12" s="177">
        <f>SUMIFS('1-2 人员岗位信息'!I:I,'1-2 人员岗位信息'!$C:$C,"自有人员",'1-2 人员岗位信息'!$B:$B,$D12)</f>
        <v>0</v>
      </c>
      <c r="AN12" s="300"/>
      <c r="AO12" s="177">
        <f t="shared" si="9"/>
        <v>0</v>
      </c>
      <c r="AP12" s="177">
        <f>SUMIFS('1-2 人员岗位信息'!J:J,'1-2 人员岗位信息'!$C:$C,"自有人员",'1-2 人员岗位信息'!$B:$B,$D12)</f>
        <v>0</v>
      </c>
      <c r="AQ12" s="300"/>
      <c r="AR12" s="177">
        <f t="shared" si="10"/>
        <v>0</v>
      </c>
      <c r="AS12" s="177">
        <f>SUMIFS('1-2 人员岗位信息'!K:K,'1-2 人员岗位信息'!$C:$C,"自有人员",'1-2 人员岗位信息'!$B:$B,$D12)</f>
        <v>0</v>
      </c>
      <c r="AT12" s="300"/>
      <c r="AU12" s="177">
        <f t="shared" si="11"/>
        <v>0</v>
      </c>
      <c r="AV12" s="177">
        <f>SUMIFS('1-2 人员岗位信息'!L:L,'1-2 人员岗位信息'!$C:$C,"自有人员",'1-2 人员岗位信息'!$B:$B,$D12)</f>
        <v>0</v>
      </c>
      <c r="AW12" s="300"/>
      <c r="AX12" s="177">
        <f t="shared" si="12"/>
        <v>0</v>
      </c>
      <c r="AY12" s="177">
        <f>SUMIFS('1-2 人员岗位信息'!M:M,'1-2 人员岗位信息'!$C:$C,"自有人员",'1-2 人员岗位信息'!$B:$B,$D12)</f>
        <v>0</v>
      </c>
      <c r="AZ12" s="300"/>
      <c r="BA12" s="177">
        <f t="shared" si="13"/>
        <v>0</v>
      </c>
      <c r="BB12" s="177">
        <f>SUMIFS('1-2 人员岗位信息'!N:N,'1-2 人员岗位信息'!$C:$C,"自有人员",'1-2 人员岗位信息'!$B:$B,$D12)</f>
        <v>0</v>
      </c>
      <c r="BC12" s="300"/>
      <c r="BD12" s="177">
        <f t="shared" si="14"/>
        <v>0</v>
      </c>
      <c r="BE12" s="177">
        <f>SUMIFS('1-2 人员岗位信息'!O:O,'1-2 人员岗位信息'!$C:$C,"自有人员",'1-2 人员岗位信息'!$B:$B,$D12)</f>
        <v>0</v>
      </c>
      <c r="BF12" s="300"/>
      <c r="BG12" s="177">
        <f t="shared" si="15"/>
        <v>0</v>
      </c>
      <c r="BH12" s="177">
        <f>SUMIFS('1-2 人员岗位信息'!P:P,'1-2 人员岗位信息'!$C:$C,"自有人员",'1-2 人员岗位信息'!$B:$B,$D12)</f>
        <v>0</v>
      </c>
      <c r="BI12" s="300"/>
      <c r="BJ12" s="177">
        <f t="shared" si="16"/>
        <v>0</v>
      </c>
      <c r="BK12" s="177">
        <f>SUMIFS('1-2 人员岗位信息'!Q:Q,'1-2 人员岗位信息'!$C:$C,"自有人员",'1-2 人员岗位信息'!$B:$B,$D12)</f>
        <v>0</v>
      </c>
      <c r="BL12" s="309"/>
      <c r="BM12" s="313"/>
      <c r="BN12" s="317"/>
    </row>
    <row r="13" s="265" customFormat="1" ht="33.95" customHeight="1" outlineLevel="5" spans="2:66">
      <c r="B13" s="177" t="s">
        <v>793</v>
      </c>
      <c r="C13" s="285" t="s">
        <v>810</v>
      </c>
      <c r="D13" s="265" t="s">
        <v>811</v>
      </c>
      <c r="E13" s="177" t="s">
        <v>812</v>
      </c>
      <c r="F13" s="177"/>
      <c r="G13" s="177" t="s">
        <v>797</v>
      </c>
      <c r="H13" s="177">
        <f t="shared" si="0"/>
        <v>0</v>
      </c>
      <c r="I13" s="177" t="s">
        <v>798</v>
      </c>
      <c r="J13" s="177" t="e">
        <f t="shared" si="1"/>
        <v>#DIV/0!</v>
      </c>
      <c r="K13" s="177" t="s">
        <v>799</v>
      </c>
      <c r="L13" s="177" t="e">
        <f t="shared" si="2"/>
        <v>#DIV/0!</v>
      </c>
      <c r="M13" s="177" t="s">
        <v>800</v>
      </c>
      <c r="N13" s="177">
        <f t="shared" si="3"/>
        <v>0</v>
      </c>
      <c r="O13" s="177"/>
      <c r="P13" s="292"/>
      <c r="Q13" s="292"/>
      <c r="R13" s="292"/>
      <c r="S13" s="292"/>
      <c r="T13" s="292"/>
      <c r="U13" s="292"/>
      <c r="V13" s="292"/>
      <c r="W13" s="292"/>
      <c r="X13" s="292"/>
      <c r="Y13" s="292"/>
      <c r="Z13" s="292"/>
      <c r="AA13" s="292"/>
      <c r="AB13" s="177">
        <f t="shared" si="4"/>
        <v>0</v>
      </c>
      <c r="AC13" s="177">
        <f t="shared" si="5"/>
        <v>0</v>
      </c>
      <c r="AD13" s="177">
        <f>'1-2 人员岗位信息'!F27</f>
        <v>0</v>
      </c>
      <c r="AE13" s="300"/>
      <c r="AF13" s="177">
        <f t="shared" si="6"/>
        <v>0</v>
      </c>
      <c r="AG13" s="177">
        <f>SUMIFS('1-2 人员岗位信息'!G:G,'1-2 人员岗位信息'!$C:$C,"自有人员",'1-2 人员岗位信息'!$B:$B,$D13)</f>
        <v>0</v>
      </c>
      <c r="AH13" s="300"/>
      <c r="AI13" s="177">
        <f t="shared" si="7"/>
        <v>0</v>
      </c>
      <c r="AJ13" s="177">
        <f>SUMIFS('1-2 人员岗位信息'!H:H,'1-2 人员岗位信息'!$C:$C,"自有人员",'1-2 人员岗位信息'!$B:$B,$D13)</f>
        <v>0</v>
      </c>
      <c r="AK13" s="300"/>
      <c r="AL13" s="177">
        <f t="shared" si="8"/>
        <v>0</v>
      </c>
      <c r="AM13" s="177">
        <f>SUMIFS('1-2 人员岗位信息'!I:I,'1-2 人员岗位信息'!$C:$C,"自有人员",'1-2 人员岗位信息'!$B:$B,$D13)</f>
        <v>0</v>
      </c>
      <c r="AN13" s="300"/>
      <c r="AO13" s="177">
        <f t="shared" si="9"/>
        <v>0</v>
      </c>
      <c r="AP13" s="177">
        <f>SUMIFS('1-2 人员岗位信息'!J:J,'1-2 人员岗位信息'!$C:$C,"自有人员",'1-2 人员岗位信息'!$B:$B,$D13)</f>
        <v>0</v>
      </c>
      <c r="AQ13" s="300"/>
      <c r="AR13" s="177">
        <f t="shared" si="10"/>
        <v>0</v>
      </c>
      <c r="AS13" s="177">
        <f>SUMIFS('1-2 人员岗位信息'!K:K,'1-2 人员岗位信息'!$C:$C,"自有人员",'1-2 人员岗位信息'!$B:$B,$D13)</f>
        <v>0</v>
      </c>
      <c r="AT13" s="300"/>
      <c r="AU13" s="177">
        <f t="shared" si="11"/>
        <v>0</v>
      </c>
      <c r="AV13" s="177">
        <f>SUMIFS('1-2 人员岗位信息'!L:L,'1-2 人员岗位信息'!$C:$C,"自有人员",'1-2 人员岗位信息'!$B:$B,$D13)</f>
        <v>0</v>
      </c>
      <c r="AW13" s="300"/>
      <c r="AX13" s="177">
        <f t="shared" si="12"/>
        <v>0</v>
      </c>
      <c r="AY13" s="177">
        <f>SUMIFS('1-2 人员岗位信息'!M:M,'1-2 人员岗位信息'!$C:$C,"自有人员",'1-2 人员岗位信息'!$B:$B,$D13)</f>
        <v>0</v>
      </c>
      <c r="AZ13" s="300"/>
      <c r="BA13" s="177">
        <f t="shared" si="13"/>
        <v>0</v>
      </c>
      <c r="BB13" s="177">
        <f>SUMIFS('1-2 人员岗位信息'!N:N,'1-2 人员岗位信息'!$C:$C,"自有人员",'1-2 人员岗位信息'!$B:$B,$D13)</f>
        <v>0</v>
      </c>
      <c r="BC13" s="300"/>
      <c r="BD13" s="177">
        <f t="shared" si="14"/>
        <v>0</v>
      </c>
      <c r="BE13" s="177">
        <f>SUMIFS('1-2 人员岗位信息'!O:O,'1-2 人员岗位信息'!$C:$C,"自有人员",'1-2 人员岗位信息'!$B:$B,$D13)</f>
        <v>0</v>
      </c>
      <c r="BF13" s="300"/>
      <c r="BG13" s="177">
        <f t="shared" si="15"/>
        <v>0</v>
      </c>
      <c r="BH13" s="177">
        <f>SUMIFS('1-2 人员岗位信息'!P:P,'1-2 人员岗位信息'!$C:$C,"自有人员",'1-2 人员岗位信息'!$B:$B,$D13)</f>
        <v>0</v>
      </c>
      <c r="BI13" s="300"/>
      <c r="BJ13" s="177">
        <f t="shared" si="16"/>
        <v>0</v>
      </c>
      <c r="BK13" s="177">
        <f>SUMIFS('1-2 人员岗位信息'!Q:Q,'1-2 人员岗位信息'!$C:$C,"自有人员",'1-2 人员岗位信息'!$B:$B,$D13)</f>
        <v>0</v>
      </c>
      <c r="BL13" s="309"/>
      <c r="BM13" s="313"/>
      <c r="BN13" s="317"/>
    </row>
    <row r="14" s="265" customFormat="1" ht="33.95" customHeight="1" outlineLevel="5" spans="2:66">
      <c r="B14" s="177" t="s">
        <v>793</v>
      </c>
      <c r="C14" s="285" t="s">
        <v>813</v>
      </c>
      <c r="D14" s="265" t="s">
        <v>814</v>
      </c>
      <c r="E14" s="177" t="s">
        <v>815</v>
      </c>
      <c r="F14" s="177"/>
      <c r="G14" s="177" t="s">
        <v>797</v>
      </c>
      <c r="H14" s="177">
        <f t="shared" si="0"/>
        <v>0</v>
      </c>
      <c r="I14" s="177" t="s">
        <v>798</v>
      </c>
      <c r="J14" s="177" t="e">
        <f t="shared" si="1"/>
        <v>#DIV/0!</v>
      </c>
      <c r="K14" s="177" t="s">
        <v>799</v>
      </c>
      <c r="L14" s="177" t="e">
        <f t="shared" si="2"/>
        <v>#DIV/0!</v>
      </c>
      <c r="M14" s="177" t="s">
        <v>800</v>
      </c>
      <c r="N14" s="177">
        <f t="shared" si="3"/>
        <v>0</v>
      </c>
      <c r="O14" s="177"/>
      <c r="P14" s="292"/>
      <c r="Q14" s="292"/>
      <c r="R14" s="292"/>
      <c r="S14" s="292"/>
      <c r="T14" s="292"/>
      <c r="U14" s="292"/>
      <c r="V14" s="292"/>
      <c r="W14" s="292"/>
      <c r="X14" s="292"/>
      <c r="Y14" s="292"/>
      <c r="Z14" s="292"/>
      <c r="AA14" s="292"/>
      <c r="AB14" s="177">
        <f t="shared" si="4"/>
        <v>0</v>
      </c>
      <c r="AC14" s="177">
        <f t="shared" si="5"/>
        <v>0</v>
      </c>
      <c r="AD14" s="177">
        <f>'1-2 人员岗位信息'!F31</f>
        <v>0</v>
      </c>
      <c r="AE14" s="300"/>
      <c r="AF14" s="177">
        <f t="shared" si="6"/>
        <v>0</v>
      </c>
      <c r="AG14" s="177">
        <f>SUMIFS('1-2 人员岗位信息'!G:G,'1-2 人员岗位信息'!$C:$C,"自有人员",'1-2 人员岗位信息'!$B:$B,$D14)</f>
        <v>0</v>
      </c>
      <c r="AH14" s="300"/>
      <c r="AI14" s="177">
        <f t="shared" si="7"/>
        <v>0</v>
      </c>
      <c r="AJ14" s="177">
        <f>SUMIFS('1-2 人员岗位信息'!H:H,'1-2 人员岗位信息'!$C:$C,"自有人员",'1-2 人员岗位信息'!$B:$B,$D14)</f>
        <v>0</v>
      </c>
      <c r="AK14" s="300"/>
      <c r="AL14" s="177">
        <f t="shared" si="8"/>
        <v>0</v>
      </c>
      <c r="AM14" s="177">
        <f>SUMIFS('1-2 人员岗位信息'!I:I,'1-2 人员岗位信息'!$C:$C,"自有人员",'1-2 人员岗位信息'!$B:$B,$D14)</f>
        <v>0</v>
      </c>
      <c r="AN14" s="300"/>
      <c r="AO14" s="177">
        <f t="shared" si="9"/>
        <v>0</v>
      </c>
      <c r="AP14" s="177">
        <f>SUMIFS('1-2 人员岗位信息'!J:J,'1-2 人员岗位信息'!$C:$C,"自有人员",'1-2 人员岗位信息'!$B:$B,$D14)</f>
        <v>0</v>
      </c>
      <c r="AQ14" s="300"/>
      <c r="AR14" s="177">
        <f t="shared" si="10"/>
        <v>0</v>
      </c>
      <c r="AS14" s="177">
        <f>SUMIFS('1-2 人员岗位信息'!K:K,'1-2 人员岗位信息'!$C:$C,"自有人员",'1-2 人员岗位信息'!$B:$B,$D14)</f>
        <v>0</v>
      </c>
      <c r="AT14" s="300"/>
      <c r="AU14" s="177">
        <f t="shared" si="11"/>
        <v>0</v>
      </c>
      <c r="AV14" s="177">
        <f>SUMIFS('1-2 人员岗位信息'!L:L,'1-2 人员岗位信息'!$C:$C,"自有人员",'1-2 人员岗位信息'!$B:$B,$D14)</f>
        <v>0</v>
      </c>
      <c r="AW14" s="300"/>
      <c r="AX14" s="177">
        <f t="shared" si="12"/>
        <v>0</v>
      </c>
      <c r="AY14" s="177">
        <f>SUMIFS('1-2 人员岗位信息'!M:M,'1-2 人员岗位信息'!$C:$C,"自有人员",'1-2 人员岗位信息'!$B:$B,$D14)</f>
        <v>0</v>
      </c>
      <c r="AZ14" s="300"/>
      <c r="BA14" s="177">
        <f t="shared" si="13"/>
        <v>0</v>
      </c>
      <c r="BB14" s="177">
        <f>SUMIFS('1-2 人员岗位信息'!N:N,'1-2 人员岗位信息'!$C:$C,"自有人员",'1-2 人员岗位信息'!$B:$B,$D14)</f>
        <v>0</v>
      </c>
      <c r="BC14" s="300"/>
      <c r="BD14" s="177">
        <f t="shared" si="14"/>
        <v>0</v>
      </c>
      <c r="BE14" s="177">
        <f>SUMIFS('1-2 人员岗位信息'!O:O,'1-2 人员岗位信息'!$C:$C,"自有人员",'1-2 人员岗位信息'!$B:$B,$D14)</f>
        <v>0</v>
      </c>
      <c r="BF14" s="300"/>
      <c r="BG14" s="177">
        <f t="shared" si="15"/>
        <v>0</v>
      </c>
      <c r="BH14" s="177">
        <f>SUMIFS('1-2 人员岗位信息'!P:P,'1-2 人员岗位信息'!$C:$C,"自有人员",'1-2 人员岗位信息'!$B:$B,$D14)</f>
        <v>0</v>
      </c>
      <c r="BI14" s="300"/>
      <c r="BJ14" s="177">
        <f t="shared" si="16"/>
        <v>0</v>
      </c>
      <c r="BK14" s="177">
        <f>SUMIFS('1-2 人员岗位信息'!Q:Q,'1-2 人员岗位信息'!$C:$C,"自有人员",'1-2 人员岗位信息'!$B:$B,$D14)</f>
        <v>0</v>
      </c>
      <c r="BL14" s="309"/>
      <c r="BM14" s="313"/>
      <c r="BN14" s="317"/>
    </row>
    <row r="15" s="120" customFormat="1" ht="33.95" customHeight="1" outlineLevel="4" spans="2:66">
      <c r="B15" s="121" t="s">
        <v>788</v>
      </c>
      <c r="C15" s="122" t="s">
        <v>67</v>
      </c>
      <c r="D15" s="120" t="s">
        <v>68</v>
      </c>
      <c r="E15" s="121"/>
      <c r="F15" s="121"/>
      <c r="G15" s="121"/>
      <c r="H15" s="121">
        <f>SUM(H16:H21)</f>
        <v>0</v>
      </c>
      <c r="I15" s="121"/>
      <c r="J15" s="121"/>
      <c r="K15" s="121"/>
      <c r="L15" s="121"/>
      <c r="M15" s="121"/>
      <c r="N15" s="121"/>
      <c r="O15" s="121"/>
      <c r="P15" s="291"/>
      <c r="Q15" s="291"/>
      <c r="R15" s="291"/>
      <c r="S15" s="291"/>
      <c r="T15" s="291"/>
      <c r="U15" s="291"/>
      <c r="V15" s="291"/>
      <c r="W15" s="291"/>
      <c r="X15" s="291"/>
      <c r="Y15" s="291"/>
      <c r="Z15" s="291"/>
      <c r="AA15" s="291"/>
      <c r="AB15" s="121">
        <f>SUM(AB16:AB21)</f>
        <v>0</v>
      </c>
      <c r="AC15" s="121">
        <f>SUM(AC16:AC21)</f>
        <v>0</v>
      </c>
      <c r="AD15" s="121"/>
      <c r="AE15" s="121"/>
      <c r="AF15" s="121">
        <f>SUM(AF16:AF21)</f>
        <v>0</v>
      </c>
      <c r="AG15" s="121"/>
      <c r="AH15" s="121"/>
      <c r="AI15" s="121">
        <f>SUM(AI16:AI21)</f>
        <v>0</v>
      </c>
      <c r="AJ15" s="121"/>
      <c r="AK15" s="121"/>
      <c r="AL15" s="121">
        <f>SUM(AL16:AL21)</f>
        <v>0</v>
      </c>
      <c r="AM15" s="121"/>
      <c r="AN15" s="121"/>
      <c r="AO15" s="121">
        <f>SUM(AO16:AO21)</f>
        <v>0</v>
      </c>
      <c r="AP15" s="121"/>
      <c r="AQ15" s="121"/>
      <c r="AR15" s="121">
        <f>SUM(AR16:AR21)</f>
        <v>0</v>
      </c>
      <c r="AS15" s="121"/>
      <c r="AT15" s="121"/>
      <c r="AU15" s="121">
        <f>SUM(AU16:AU21)</f>
        <v>0</v>
      </c>
      <c r="AV15" s="121"/>
      <c r="AW15" s="121"/>
      <c r="AX15" s="121">
        <f>SUM(AX16:AX21)</f>
        <v>0</v>
      </c>
      <c r="AY15" s="121"/>
      <c r="AZ15" s="121"/>
      <c r="BA15" s="121">
        <f>SUM(BA16:BA21)</f>
        <v>0</v>
      </c>
      <c r="BB15" s="121"/>
      <c r="BC15" s="121"/>
      <c r="BD15" s="121">
        <f>SUM(BD16:BD21)</f>
        <v>0</v>
      </c>
      <c r="BE15" s="121"/>
      <c r="BF15" s="121"/>
      <c r="BG15" s="121">
        <f>SUM(BG16:BG21)</f>
        <v>0</v>
      </c>
      <c r="BH15" s="121"/>
      <c r="BI15" s="121"/>
      <c r="BJ15" s="121">
        <f>SUM(BJ16:BJ21)</f>
        <v>0</v>
      </c>
      <c r="BK15" s="121"/>
      <c r="BL15" s="308"/>
      <c r="BM15" s="313"/>
      <c r="BN15" s="316"/>
    </row>
    <row r="16" s="265" customFormat="1" ht="33.95" customHeight="1" outlineLevel="5" spans="2:66">
      <c r="B16" s="177" t="s">
        <v>793</v>
      </c>
      <c r="C16" s="285" t="s">
        <v>816</v>
      </c>
      <c r="D16" s="265" t="s">
        <v>795</v>
      </c>
      <c r="E16" s="177" t="s">
        <v>817</v>
      </c>
      <c r="F16" s="177"/>
      <c r="G16" s="177" t="s">
        <v>797</v>
      </c>
      <c r="H16" s="177">
        <f t="shared" ref="H16:H21" si="17">AB16</f>
        <v>0</v>
      </c>
      <c r="I16" s="177" t="s">
        <v>798</v>
      </c>
      <c r="J16" s="177" t="e">
        <f t="shared" ref="J16:J21" si="18">SUM(AD16,AG16,AJ16,AM16,AP16,AS16,AV16,AY16,BB16,BE16,BH16,BK16)/N16</f>
        <v>#DIV/0!</v>
      </c>
      <c r="K16" s="177" t="s">
        <v>799</v>
      </c>
      <c r="L16" s="177" t="e">
        <f t="shared" ref="L16:L21" si="19">H16/N16/J16</f>
        <v>#DIV/0!</v>
      </c>
      <c r="M16" s="177" t="s">
        <v>800</v>
      </c>
      <c r="N16" s="177">
        <f t="shared" ref="N16:N21" si="20">COUNTIF(AD16,"&gt;0")+COUNTIF(AG16,"&gt;0")+COUNTIF(AJ16,"&gt;0")+COUNTIF(AM16,"&gt;0")+COUNTIF(AP16,"&gt;0")+COUNTIF(AS16,"&gt;0")+COUNTIF(AV16,"&gt;0")+COUNTIF(AY16,"&gt;0")+COUNTIF(BB16,"&gt;0")+COUNTIF(BE16,"&gt;0")+COUNTIF(BH16,"&gt;0")+COUNTIF(BK16,"&gt;0")</f>
        <v>0</v>
      </c>
      <c r="O16" s="177"/>
      <c r="P16" s="292"/>
      <c r="Q16" s="292"/>
      <c r="R16" s="292"/>
      <c r="S16" s="292"/>
      <c r="T16" s="292"/>
      <c r="U16" s="292"/>
      <c r="V16" s="292"/>
      <c r="W16" s="292"/>
      <c r="X16" s="292"/>
      <c r="Y16" s="292"/>
      <c r="Z16" s="292"/>
      <c r="AA16" s="292"/>
      <c r="AB16" s="177">
        <f t="shared" ref="AB16:AB21" si="21">SUM(AC16,AF16,AI16,AL16,AO16,AR16,AU16,AX16,BA16,BD16,BG16,BJ16)</f>
        <v>0</v>
      </c>
      <c r="AC16" s="177">
        <f t="shared" ref="AC16:AC21" si="22">AD16*AE16</f>
        <v>0</v>
      </c>
      <c r="AD16" s="177">
        <f>'1-2 人员岗位信息'!F12</f>
        <v>0</v>
      </c>
      <c r="AE16" s="300"/>
      <c r="AF16" s="177">
        <f t="shared" ref="AF16:AF21" si="23">AG16*AH16</f>
        <v>0</v>
      </c>
      <c r="AG16" s="177">
        <f>SUMIFS('1-2 人员岗位信息'!G:G,'1-2 人员岗位信息'!$C:$C,"劳务派遣",'1-2 人员岗位信息'!$B:$B,$D16)</f>
        <v>0</v>
      </c>
      <c r="AH16" s="300"/>
      <c r="AI16" s="177">
        <f t="shared" ref="AI16:AI21" si="24">AJ16*AK16</f>
        <v>0</v>
      </c>
      <c r="AJ16" s="177">
        <f>SUMIFS('1-2 人员岗位信息'!H:H,'1-2 人员岗位信息'!$C:$C,"劳务派遣",'1-2 人员岗位信息'!$B:$B,$D16)</f>
        <v>0</v>
      </c>
      <c r="AK16" s="300"/>
      <c r="AL16" s="177">
        <f t="shared" ref="AL16:AL21" si="25">AM16*AN16</f>
        <v>0</v>
      </c>
      <c r="AM16" s="177">
        <f>SUMIFS('1-2 人员岗位信息'!I:I,'1-2 人员岗位信息'!$C:$C,"劳务派遣",'1-2 人员岗位信息'!$B:$B,$D16)</f>
        <v>0</v>
      </c>
      <c r="AN16" s="300"/>
      <c r="AO16" s="177">
        <f t="shared" ref="AO16:AO21" si="26">AP16*AQ16</f>
        <v>0</v>
      </c>
      <c r="AP16" s="177">
        <f>SUMIFS('1-2 人员岗位信息'!J:J,'1-2 人员岗位信息'!$C:$C,"劳务派遣",'1-2 人员岗位信息'!$B:$B,$D16)</f>
        <v>0</v>
      </c>
      <c r="AQ16" s="300"/>
      <c r="AR16" s="177">
        <f t="shared" ref="AR16:AR21" si="27">AS16*AT16</f>
        <v>0</v>
      </c>
      <c r="AS16" s="177">
        <f>SUMIFS('1-2 人员岗位信息'!K:K,'1-2 人员岗位信息'!$C:$C,"劳务派遣",'1-2 人员岗位信息'!$B:$B,$D16)</f>
        <v>0</v>
      </c>
      <c r="AT16" s="300"/>
      <c r="AU16" s="177">
        <f t="shared" ref="AU16:AU21" si="28">AV16*AW16</f>
        <v>0</v>
      </c>
      <c r="AV16" s="177">
        <f>SUMIFS('1-2 人员岗位信息'!L:L,'1-2 人员岗位信息'!$C:$C,"劳务派遣",'1-2 人员岗位信息'!$B:$B,$D16)</f>
        <v>0</v>
      </c>
      <c r="AW16" s="300"/>
      <c r="AX16" s="177">
        <f t="shared" ref="AX16:AX21" si="29">AY16*AZ16</f>
        <v>0</v>
      </c>
      <c r="AY16" s="177">
        <f>SUMIFS('1-2 人员岗位信息'!M:M,'1-2 人员岗位信息'!$C:$C,"劳务派遣",'1-2 人员岗位信息'!$B:$B,$D16)</f>
        <v>0</v>
      </c>
      <c r="AZ16" s="300"/>
      <c r="BA16" s="177">
        <f t="shared" ref="BA16:BA21" si="30">BB16*BC16</f>
        <v>0</v>
      </c>
      <c r="BB16" s="177">
        <f>SUMIFS('1-2 人员岗位信息'!N:N,'1-2 人员岗位信息'!$C:$C,"劳务派遣",'1-2 人员岗位信息'!$B:$B,$D16)</f>
        <v>0</v>
      </c>
      <c r="BC16" s="300"/>
      <c r="BD16" s="177">
        <f t="shared" ref="BD16:BD21" si="31">BE16*BF16</f>
        <v>0</v>
      </c>
      <c r="BE16" s="177">
        <f>SUMIFS('1-2 人员岗位信息'!O:O,'1-2 人员岗位信息'!$C:$C,"劳务派遣",'1-2 人员岗位信息'!$B:$B,$D16)</f>
        <v>0</v>
      </c>
      <c r="BF16" s="300"/>
      <c r="BG16" s="177">
        <f t="shared" ref="BG16:BG21" si="32">BH16*BI16</f>
        <v>0</v>
      </c>
      <c r="BH16" s="177">
        <f>SUMIFS('1-2 人员岗位信息'!P:P,'1-2 人员岗位信息'!$C:$C,"劳务派遣",'1-2 人员岗位信息'!$B:$B,$D16)</f>
        <v>0</v>
      </c>
      <c r="BI16" s="300"/>
      <c r="BJ16" s="177">
        <f>BK16*BL16</f>
        <v>0</v>
      </c>
      <c r="BK16" s="177">
        <f>SUMIFS('1-2 人员岗位信息'!Q:Q,'1-2 人员岗位信息'!$C:$C,"劳务派遣",'1-2 人员岗位信息'!$B:$B,$D16)</f>
        <v>0</v>
      </c>
      <c r="BL16" s="309"/>
      <c r="BM16" s="313"/>
      <c r="BN16" s="317"/>
    </row>
    <row r="17" s="265" customFormat="1" ht="33.95" customHeight="1" outlineLevel="5" spans="2:66">
      <c r="B17" s="177" t="s">
        <v>793</v>
      </c>
      <c r="C17" s="285" t="s">
        <v>818</v>
      </c>
      <c r="D17" s="265" t="s">
        <v>802</v>
      </c>
      <c r="E17" s="177" t="s">
        <v>819</v>
      </c>
      <c r="F17" s="177"/>
      <c r="G17" s="177" t="s">
        <v>797</v>
      </c>
      <c r="H17" s="177">
        <f t="shared" si="17"/>
        <v>0</v>
      </c>
      <c r="I17" s="177" t="s">
        <v>798</v>
      </c>
      <c r="J17" s="177" t="e">
        <f t="shared" si="18"/>
        <v>#DIV/0!</v>
      </c>
      <c r="K17" s="177" t="s">
        <v>799</v>
      </c>
      <c r="L17" s="177" t="e">
        <f t="shared" si="19"/>
        <v>#DIV/0!</v>
      </c>
      <c r="M17" s="177" t="s">
        <v>800</v>
      </c>
      <c r="N17" s="177">
        <f t="shared" si="20"/>
        <v>0</v>
      </c>
      <c r="O17" s="177"/>
      <c r="P17" s="292"/>
      <c r="Q17" s="292"/>
      <c r="R17" s="292"/>
      <c r="S17" s="292"/>
      <c r="T17" s="292"/>
      <c r="U17" s="292"/>
      <c r="V17" s="292"/>
      <c r="W17" s="292"/>
      <c r="X17" s="292"/>
      <c r="Y17" s="292"/>
      <c r="Z17" s="292"/>
      <c r="AA17" s="292"/>
      <c r="AB17" s="177">
        <f t="shared" si="21"/>
        <v>0</v>
      </c>
      <c r="AC17" s="177">
        <f t="shared" si="22"/>
        <v>0</v>
      </c>
      <c r="AD17" s="177">
        <f>'1-2 人员岗位信息'!F16</f>
        <v>0</v>
      </c>
      <c r="AE17" s="300"/>
      <c r="AF17" s="177">
        <f t="shared" si="23"/>
        <v>0</v>
      </c>
      <c r="AG17" s="177">
        <f>SUMIFS('1-2 人员岗位信息'!G:G,'1-2 人员岗位信息'!$C:$C,"劳务派遣",'1-2 人员岗位信息'!$B:$B,$D17)</f>
        <v>0</v>
      </c>
      <c r="AH17" s="300"/>
      <c r="AI17" s="177">
        <f t="shared" si="24"/>
        <v>0</v>
      </c>
      <c r="AJ17" s="177">
        <f>SUMIFS('1-2 人员岗位信息'!H:H,'1-2 人员岗位信息'!$C:$C,"劳务派遣",'1-2 人员岗位信息'!$B:$B,$D17)</f>
        <v>0</v>
      </c>
      <c r="AK17" s="300"/>
      <c r="AL17" s="177">
        <f t="shared" si="25"/>
        <v>0</v>
      </c>
      <c r="AM17" s="177">
        <f>SUMIFS('1-2 人员岗位信息'!I:I,'1-2 人员岗位信息'!$C:$C,"劳务派遣",'1-2 人员岗位信息'!$B:$B,$D17)</f>
        <v>0</v>
      </c>
      <c r="AN17" s="300"/>
      <c r="AO17" s="177">
        <f t="shared" si="26"/>
        <v>0</v>
      </c>
      <c r="AP17" s="177">
        <f>SUMIFS('1-2 人员岗位信息'!J:J,'1-2 人员岗位信息'!$C:$C,"劳务派遣",'1-2 人员岗位信息'!$B:$B,$D17)</f>
        <v>0</v>
      </c>
      <c r="AQ17" s="300"/>
      <c r="AR17" s="177">
        <f t="shared" si="27"/>
        <v>0</v>
      </c>
      <c r="AS17" s="177">
        <f>SUMIFS('1-2 人员岗位信息'!K:K,'1-2 人员岗位信息'!$C:$C,"劳务派遣",'1-2 人员岗位信息'!$B:$B,$D17)</f>
        <v>0</v>
      </c>
      <c r="AT17" s="300"/>
      <c r="AU17" s="177">
        <f t="shared" si="28"/>
        <v>0</v>
      </c>
      <c r="AV17" s="177">
        <f>SUMIFS('1-2 人员岗位信息'!L:L,'1-2 人员岗位信息'!$C:$C,"劳务派遣",'1-2 人员岗位信息'!$B:$B,$D17)</f>
        <v>0</v>
      </c>
      <c r="AW17" s="300"/>
      <c r="AX17" s="177">
        <f t="shared" si="29"/>
        <v>0</v>
      </c>
      <c r="AY17" s="177">
        <f>SUMIFS('1-2 人员岗位信息'!M:M,'1-2 人员岗位信息'!$C:$C,"劳务派遣",'1-2 人员岗位信息'!$B:$B,$D17)</f>
        <v>0</v>
      </c>
      <c r="AZ17" s="300"/>
      <c r="BA17" s="177">
        <f t="shared" si="30"/>
        <v>0</v>
      </c>
      <c r="BB17" s="177">
        <f>SUMIFS('1-2 人员岗位信息'!N:N,'1-2 人员岗位信息'!$C:$C,"劳务派遣",'1-2 人员岗位信息'!$B:$B,$D17)</f>
        <v>0</v>
      </c>
      <c r="BC17" s="300"/>
      <c r="BD17" s="177">
        <f t="shared" si="31"/>
        <v>0</v>
      </c>
      <c r="BE17" s="177">
        <f>SUMIFS('1-2 人员岗位信息'!O:O,'1-2 人员岗位信息'!$C:$C,"劳务派遣",'1-2 人员岗位信息'!$B:$B,$D17)</f>
        <v>0</v>
      </c>
      <c r="BF17" s="300"/>
      <c r="BG17" s="177">
        <f t="shared" si="32"/>
        <v>0</v>
      </c>
      <c r="BH17" s="177">
        <f>SUMIFS('1-2 人员岗位信息'!P:P,'1-2 人员岗位信息'!$C:$C,"劳务派遣",'1-2 人员岗位信息'!$B:$B,$D17)</f>
        <v>0</v>
      </c>
      <c r="BI17" s="300"/>
      <c r="BJ17" s="177">
        <f>BK17*BL17</f>
        <v>0</v>
      </c>
      <c r="BK17" s="177">
        <f>SUMIFS('1-2 人员岗位信息'!Q:Q,'1-2 人员岗位信息'!$C:$C,"劳务派遣",'1-2 人员岗位信息'!$B:$B,$D17)</f>
        <v>0</v>
      </c>
      <c r="BL17" s="309"/>
      <c r="BM17" s="313"/>
      <c r="BN17" s="317"/>
    </row>
    <row r="18" s="265" customFormat="1" ht="33.95" customHeight="1" outlineLevel="5" spans="2:66">
      <c r="B18" s="177" t="s">
        <v>793</v>
      </c>
      <c r="C18" s="285" t="s">
        <v>820</v>
      </c>
      <c r="D18" s="265" t="s">
        <v>805</v>
      </c>
      <c r="E18" s="177" t="s">
        <v>806</v>
      </c>
      <c r="F18" s="177"/>
      <c r="G18" s="177" t="s">
        <v>797</v>
      </c>
      <c r="H18" s="177">
        <f t="shared" si="17"/>
        <v>0</v>
      </c>
      <c r="I18" s="177" t="s">
        <v>798</v>
      </c>
      <c r="J18" s="177" t="e">
        <f t="shared" si="18"/>
        <v>#DIV/0!</v>
      </c>
      <c r="K18" s="177" t="s">
        <v>799</v>
      </c>
      <c r="L18" s="177" t="e">
        <f t="shared" si="19"/>
        <v>#DIV/0!</v>
      </c>
      <c r="M18" s="177" t="s">
        <v>800</v>
      </c>
      <c r="N18" s="177">
        <f t="shared" si="20"/>
        <v>0</v>
      </c>
      <c r="O18" s="177"/>
      <c r="P18" s="292"/>
      <c r="Q18" s="292"/>
      <c r="R18" s="292"/>
      <c r="S18" s="292"/>
      <c r="T18" s="292"/>
      <c r="U18" s="292"/>
      <c r="V18" s="292"/>
      <c r="W18" s="292"/>
      <c r="X18" s="292"/>
      <c r="Y18" s="292"/>
      <c r="Z18" s="292"/>
      <c r="AA18" s="292"/>
      <c r="AB18" s="177">
        <f t="shared" si="21"/>
        <v>0</v>
      </c>
      <c r="AC18" s="177">
        <f t="shared" si="22"/>
        <v>0</v>
      </c>
      <c r="AD18" s="177">
        <f>'1-2 人员岗位信息'!F20</f>
        <v>0</v>
      </c>
      <c r="AE18" s="300"/>
      <c r="AF18" s="177">
        <f t="shared" si="23"/>
        <v>0</v>
      </c>
      <c r="AG18" s="177">
        <f>SUMIFS('1-2 人员岗位信息'!G:G,'1-2 人员岗位信息'!$C:$C,"劳务派遣",'1-2 人员岗位信息'!$B:$B,$D18)</f>
        <v>0</v>
      </c>
      <c r="AH18" s="300"/>
      <c r="AI18" s="177">
        <f t="shared" si="24"/>
        <v>0</v>
      </c>
      <c r="AJ18" s="177">
        <f>SUMIFS('1-2 人员岗位信息'!H:H,'1-2 人员岗位信息'!$C:$C,"劳务派遣",'1-2 人员岗位信息'!$B:$B,$D18)</f>
        <v>0</v>
      </c>
      <c r="AK18" s="300"/>
      <c r="AL18" s="177">
        <f t="shared" si="25"/>
        <v>0</v>
      </c>
      <c r="AM18" s="177">
        <f>SUMIFS('1-2 人员岗位信息'!I:I,'1-2 人员岗位信息'!$C:$C,"劳务派遣",'1-2 人员岗位信息'!$B:$B,$D18)</f>
        <v>0</v>
      </c>
      <c r="AN18" s="300"/>
      <c r="AO18" s="177">
        <f t="shared" si="26"/>
        <v>0</v>
      </c>
      <c r="AP18" s="177">
        <f>SUMIFS('1-2 人员岗位信息'!J:J,'1-2 人员岗位信息'!$C:$C,"劳务派遣",'1-2 人员岗位信息'!$B:$B,$D18)</f>
        <v>0</v>
      </c>
      <c r="AQ18" s="300"/>
      <c r="AR18" s="177">
        <f t="shared" si="27"/>
        <v>0</v>
      </c>
      <c r="AS18" s="177">
        <f>SUMIFS('1-2 人员岗位信息'!K:K,'1-2 人员岗位信息'!$C:$C,"劳务派遣",'1-2 人员岗位信息'!$B:$B,$D18)</f>
        <v>0</v>
      </c>
      <c r="AT18" s="300"/>
      <c r="AU18" s="177">
        <f t="shared" si="28"/>
        <v>0</v>
      </c>
      <c r="AV18" s="177">
        <f>SUMIFS('1-2 人员岗位信息'!L:L,'1-2 人员岗位信息'!$C:$C,"劳务派遣",'1-2 人员岗位信息'!$B:$B,$D18)</f>
        <v>0</v>
      </c>
      <c r="AW18" s="300"/>
      <c r="AX18" s="177">
        <f t="shared" si="29"/>
        <v>0</v>
      </c>
      <c r="AY18" s="177">
        <f>SUMIFS('1-2 人员岗位信息'!M:M,'1-2 人员岗位信息'!$C:$C,"劳务派遣",'1-2 人员岗位信息'!$B:$B,$D18)</f>
        <v>0</v>
      </c>
      <c r="AZ18" s="300"/>
      <c r="BA18" s="177">
        <f t="shared" si="30"/>
        <v>0</v>
      </c>
      <c r="BB18" s="177">
        <f>SUMIFS('1-2 人员岗位信息'!N:N,'1-2 人员岗位信息'!$C:$C,"劳务派遣",'1-2 人员岗位信息'!$B:$B,$D18)</f>
        <v>0</v>
      </c>
      <c r="BC18" s="300"/>
      <c r="BD18" s="177">
        <f t="shared" si="31"/>
        <v>0</v>
      </c>
      <c r="BE18" s="177">
        <f>SUMIFS('1-2 人员岗位信息'!O:O,'1-2 人员岗位信息'!$C:$C,"劳务派遣",'1-2 人员岗位信息'!$B:$B,$D18)</f>
        <v>0</v>
      </c>
      <c r="BF18" s="300"/>
      <c r="BG18" s="177">
        <f t="shared" si="32"/>
        <v>0</v>
      </c>
      <c r="BH18" s="177">
        <f>SUMIFS('1-2 人员岗位信息'!P:P,'1-2 人员岗位信息'!$C:$C,"劳务派遣",'1-2 人员岗位信息'!$B:$B,$D18)</f>
        <v>0</v>
      </c>
      <c r="BI18" s="300"/>
      <c r="BJ18" s="177">
        <f>BK18*BL18</f>
        <v>0</v>
      </c>
      <c r="BK18" s="177">
        <f>SUMIFS('1-2 人员岗位信息'!Q:Q,'1-2 人员岗位信息'!$C:$C,"劳务派遣",'1-2 人员岗位信息'!$B:$B,$D18)</f>
        <v>0</v>
      </c>
      <c r="BL18" s="300"/>
      <c r="BM18" s="313"/>
      <c r="BN18" s="317"/>
    </row>
    <row r="19" s="265" customFormat="1" ht="33.95" customHeight="1" outlineLevel="5" spans="2:66">
      <c r="B19" s="177" t="s">
        <v>793</v>
      </c>
      <c r="C19" s="285" t="s">
        <v>821</v>
      </c>
      <c r="D19" s="265" t="s">
        <v>808</v>
      </c>
      <c r="E19" s="177" t="s">
        <v>809</v>
      </c>
      <c r="F19" s="177"/>
      <c r="G19" s="177" t="s">
        <v>797</v>
      </c>
      <c r="H19" s="177">
        <f t="shared" si="17"/>
        <v>0</v>
      </c>
      <c r="I19" s="177" t="s">
        <v>798</v>
      </c>
      <c r="J19" s="177" t="e">
        <f t="shared" si="18"/>
        <v>#DIV/0!</v>
      </c>
      <c r="K19" s="177" t="s">
        <v>799</v>
      </c>
      <c r="L19" s="177" t="e">
        <f t="shared" si="19"/>
        <v>#DIV/0!</v>
      </c>
      <c r="M19" s="177" t="s">
        <v>800</v>
      </c>
      <c r="N19" s="177">
        <f t="shared" si="20"/>
        <v>0</v>
      </c>
      <c r="O19" s="177"/>
      <c r="P19" s="292"/>
      <c r="Q19" s="292"/>
      <c r="R19" s="292"/>
      <c r="S19" s="292"/>
      <c r="T19" s="292"/>
      <c r="U19" s="292"/>
      <c r="V19" s="292"/>
      <c r="W19" s="292"/>
      <c r="X19" s="292"/>
      <c r="Y19" s="292"/>
      <c r="Z19" s="292"/>
      <c r="AA19" s="292"/>
      <c r="AB19" s="177">
        <f t="shared" si="21"/>
        <v>0</v>
      </c>
      <c r="AC19" s="177">
        <f t="shared" si="22"/>
        <v>0</v>
      </c>
      <c r="AD19" s="177">
        <f>'1-2 人员岗位信息'!F24</f>
        <v>0</v>
      </c>
      <c r="AE19" s="300"/>
      <c r="AF19" s="177">
        <f t="shared" si="23"/>
        <v>0</v>
      </c>
      <c r="AG19" s="177">
        <f>SUMIFS('1-2 人员岗位信息'!G:G,'1-2 人员岗位信息'!$C:$C,"劳务派遣",'1-2 人员岗位信息'!$B:$B,$D19)</f>
        <v>0</v>
      </c>
      <c r="AH19" s="300"/>
      <c r="AI19" s="177">
        <f t="shared" si="24"/>
        <v>0</v>
      </c>
      <c r="AJ19" s="177">
        <f>SUMIFS('1-2 人员岗位信息'!H:H,'1-2 人员岗位信息'!$C:$C,"劳务派遣",'1-2 人员岗位信息'!$B:$B,$D19)</f>
        <v>0</v>
      </c>
      <c r="AK19" s="300"/>
      <c r="AL19" s="177">
        <f t="shared" si="25"/>
        <v>0</v>
      </c>
      <c r="AM19" s="177">
        <f>SUMIFS('1-2 人员岗位信息'!I:I,'1-2 人员岗位信息'!$C:$C,"劳务派遣",'1-2 人员岗位信息'!$B:$B,$D19)</f>
        <v>0</v>
      </c>
      <c r="AN19" s="300"/>
      <c r="AO19" s="177">
        <f t="shared" si="26"/>
        <v>0</v>
      </c>
      <c r="AP19" s="177">
        <f>SUMIFS('1-2 人员岗位信息'!J:J,'1-2 人员岗位信息'!$C:$C,"劳务派遣",'1-2 人员岗位信息'!$B:$B,$D19)</f>
        <v>0</v>
      </c>
      <c r="AQ19" s="300"/>
      <c r="AR19" s="177">
        <f t="shared" si="27"/>
        <v>0</v>
      </c>
      <c r="AS19" s="177">
        <f>SUMIFS('1-2 人员岗位信息'!K:K,'1-2 人员岗位信息'!$C:$C,"劳务派遣",'1-2 人员岗位信息'!$B:$B,$D19)</f>
        <v>0</v>
      </c>
      <c r="AT19" s="300"/>
      <c r="AU19" s="177">
        <f t="shared" si="28"/>
        <v>0</v>
      </c>
      <c r="AV19" s="177">
        <f>SUMIFS('1-2 人员岗位信息'!L:L,'1-2 人员岗位信息'!$C:$C,"劳务派遣",'1-2 人员岗位信息'!$B:$B,$D19)</f>
        <v>0</v>
      </c>
      <c r="AW19" s="300"/>
      <c r="AX19" s="177">
        <f t="shared" si="29"/>
        <v>0</v>
      </c>
      <c r="AY19" s="177">
        <f>SUMIFS('1-2 人员岗位信息'!M:M,'1-2 人员岗位信息'!$C:$C,"劳务派遣",'1-2 人员岗位信息'!$B:$B,$D19)</f>
        <v>0</v>
      </c>
      <c r="AZ19" s="300"/>
      <c r="BA19" s="177">
        <f t="shared" si="30"/>
        <v>0</v>
      </c>
      <c r="BB19" s="177">
        <f>SUMIFS('1-2 人员岗位信息'!N:N,'1-2 人员岗位信息'!$C:$C,"劳务派遣",'1-2 人员岗位信息'!$B:$B,$D19)</f>
        <v>0</v>
      </c>
      <c r="BC19" s="300"/>
      <c r="BD19" s="177">
        <f t="shared" si="31"/>
        <v>0</v>
      </c>
      <c r="BE19" s="177">
        <f>SUMIFS('1-2 人员岗位信息'!O:O,'1-2 人员岗位信息'!$C:$C,"劳务派遣",'1-2 人员岗位信息'!$B:$B,$D19)</f>
        <v>0</v>
      </c>
      <c r="BF19" s="300"/>
      <c r="BG19" s="177">
        <f t="shared" si="32"/>
        <v>0</v>
      </c>
      <c r="BH19" s="177">
        <f>SUMIFS('1-2 人员岗位信息'!P:P,'1-2 人员岗位信息'!$C:$C,"劳务派遣",'1-2 人员岗位信息'!$B:$B,$D19)</f>
        <v>0</v>
      </c>
      <c r="BI19" s="300"/>
      <c r="BJ19" s="177">
        <f>BK19*BL19</f>
        <v>0</v>
      </c>
      <c r="BK19" s="177">
        <f>SUMIFS('1-2 人员岗位信息'!Q:Q,'1-2 人员岗位信息'!$C:$C,"劳务派遣",'1-2 人员岗位信息'!$B:$B,$D19)</f>
        <v>0</v>
      </c>
      <c r="BL19" s="309"/>
      <c r="BM19" s="313"/>
      <c r="BN19" s="317"/>
    </row>
    <row r="20" s="265" customFormat="1" ht="33.95" customHeight="1" outlineLevel="5" spans="2:66">
      <c r="B20" s="177" t="s">
        <v>793</v>
      </c>
      <c r="C20" s="285" t="s">
        <v>822</v>
      </c>
      <c r="D20" s="265" t="s">
        <v>811</v>
      </c>
      <c r="E20" s="177" t="s">
        <v>812</v>
      </c>
      <c r="F20" s="177"/>
      <c r="G20" s="177" t="s">
        <v>797</v>
      </c>
      <c r="H20" s="177">
        <f t="shared" si="17"/>
        <v>0</v>
      </c>
      <c r="I20" s="177" t="s">
        <v>798</v>
      </c>
      <c r="J20" s="177" t="e">
        <f t="shared" si="18"/>
        <v>#DIV/0!</v>
      </c>
      <c r="K20" s="177" t="s">
        <v>799</v>
      </c>
      <c r="L20" s="177" t="e">
        <f t="shared" si="19"/>
        <v>#DIV/0!</v>
      </c>
      <c r="M20" s="177" t="s">
        <v>800</v>
      </c>
      <c r="N20" s="177">
        <f t="shared" si="20"/>
        <v>0</v>
      </c>
      <c r="O20" s="177"/>
      <c r="P20" s="292"/>
      <c r="Q20" s="292"/>
      <c r="R20" s="292"/>
      <c r="S20" s="292"/>
      <c r="T20" s="292"/>
      <c r="U20" s="292"/>
      <c r="V20" s="292"/>
      <c r="W20" s="292"/>
      <c r="X20" s="292"/>
      <c r="Y20" s="292"/>
      <c r="Z20" s="292"/>
      <c r="AA20" s="292"/>
      <c r="AB20" s="177">
        <f t="shared" si="21"/>
        <v>0</v>
      </c>
      <c r="AC20" s="177">
        <f t="shared" si="22"/>
        <v>0</v>
      </c>
      <c r="AD20" s="177">
        <f>'1-2 人员岗位信息'!F28</f>
        <v>0</v>
      </c>
      <c r="AE20" s="300"/>
      <c r="AF20" s="177">
        <f t="shared" si="23"/>
        <v>0</v>
      </c>
      <c r="AG20" s="177">
        <f>SUMIFS('1-2 人员岗位信息'!G:G,'1-2 人员岗位信息'!$C:$C,"劳务派遣",'1-2 人员岗位信息'!$B:$B,$D20)</f>
        <v>0</v>
      </c>
      <c r="AH20" s="300"/>
      <c r="AI20" s="177">
        <f t="shared" si="24"/>
        <v>0</v>
      </c>
      <c r="AJ20" s="177">
        <f>SUMIFS('1-2 人员岗位信息'!H:H,'1-2 人员岗位信息'!$C:$C,"劳务派遣",'1-2 人员岗位信息'!$B:$B,$D20)</f>
        <v>0</v>
      </c>
      <c r="AK20" s="300"/>
      <c r="AL20" s="177">
        <f t="shared" si="25"/>
        <v>0</v>
      </c>
      <c r="AM20" s="177">
        <f>SUMIFS('1-2 人员岗位信息'!I:I,'1-2 人员岗位信息'!$C:$C,"劳务派遣",'1-2 人员岗位信息'!$B:$B,$D20)</f>
        <v>0</v>
      </c>
      <c r="AN20" s="300"/>
      <c r="AO20" s="177">
        <f t="shared" si="26"/>
        <v>0</v>
      </c>
      <c r="AP20" s="177">
        <f>SUMIFS('1-2 人员岗位信息'!J:J,'1-2 人员岗位信息'!$C:$C,"劳务派遣",'1-2 人员岗位信息'!$B:$B,$D20)</f>
        <v>0</v>
      </c>
      <c r="AQ20" s="300"/>
      <c r="AR20" s="177">
        <f t="shared" si="27"/>
        <v>0</v>
      </c>
      <c r="AS20" s="177">
        <f>SUMIFS('1-2 人员岗位信息'!K:K,'1-2 人员岗位信息'!$C:$C,"劳务派遣",'1-2 人员岗位信息'!$B:$B,$D20)</f>
        <v>0</v>
      </c>
      <c r="AT20" s="300"/>
      <c r="AU20" s="177">
        <f t="shared" si="28"/>
        <v>0</v>
      </c>
      <c r="AV20" s="177">
        <f>SUMIFS('1-2 人员岗位信息'!L:L,'1-2 人员岗位信息'!$C:$C,"劳务派遣",'1-2 人员岗位信息'!$B:$B,$D20)</f>
        <v>0</v>
      </c>
      <c r="AW20" s="300"/>
      <c r="AX20" s="177">
        <f t="shared" si="29"/>
        <v>0</v>
      </c>
      <c r="AY20" s="177">
        <f>SUMIFS('1-2 人员岗位信息'!M:M,'1-2 人员岗位信息'!$C:$C,"劳务派遣",'1-2 人员岗位信息'!$B:$B,$D20)</f>
        <v>0</v>
      </c>
      <c r="AZ20" s="300"/>
      <c r="BA20" s="177">
        <f t="shared" si="30"/>
        <v>0</v>
      </c>
      <c r="BB20" s="177">
        <f>SUMIFS('1-2 人员岗位信息'!N:N,'1-2 人员岗位信息'!$C:$C,"劳务派遣",'1-2 人员岗位信息'!$B:$B,$D20)</f>
        <v>0</v>
      </c>
      <c r="BC20" s="300"/>
      <c r="BD20" s="177">
        <f t="shared" si="31"/>
        <v>0</v>
      </c>
      <c r="BE20" s="177">
        <f>SUMIFS('1-2 人员岗位信息'!O:O,'1-2 人员岗位信息'!$C:$C,"劳务派遣",'1-2 人员岗位信息'!$B:$B,$D20)</f>
        <v>0</v>
      </c>
      <c r="BF20" s="300"/>
      <c r="BG20" s="177">
        <f t="shared" si="32"/>
        <v>0</v>
      </c>
      <c r="BH20" s="177">
        <f>SUMIFS('1-2 人员岗位信息'!P:P,'1-2 人员岗位信息'!$C:$C,"劳务派遣",'1-2 人员岗位信息'!$B:$B,$D20)</f>
        <v>0</v>
      </c>
      <c r="BI20" s="300"/>
      <c r="BJ20" s="177">
        <f>BK20*BL20</f>
        <v>0</v>
      </c>
      <c r="BK20" s="177">
        <f>SUMIFS('1-2 人员岗位信息'!Q:Q,'1-2 人员岗位信息'!$C:$C,"劳务派遣",'1-2 人员岗位信息'!$B:$B,$D20)</f>
        <v>0</v>
      </c>
      <c r="BL20" s="309"/>
      <c r="BM20" s="313"/>
      <c r="BN20" s="317"/>
    </row>
    <row r="21" s="265" customFormat="1" ht="33.95" customHeight="1" outlineLevel="5" spans="2:66">
      <c r="B21" s="177" t="s">
        <v>793</v>
      </c>
      <c r="C21" s="285" t="s">
        <v>823</v>
      </c>
      <c r="D21" s="265" t="s">
        <v>814</v>
      </c>
      <c r="E21" s="177" t="s">
        <v>815</v>
      </c>
      <c r="F21" s="177"/>
      <c r="G21" s="177" t="s">
        <v>797</v>
      </c>
      <c r="H21" s="177">
        <f t="shared" si="17"/>
        <v>0</v>
      </c>
      <c r="I21" s="177" t="s">
        <v>798</v>
      </c>
      <c r="J21" s="177" t="e">
        <f t="shared" si="18"/>
        <v>#DIV/0!</v>
      </c>
      <c r="K21" s="177" t="s">
        <v>799</v>
      </c>
      <c r="L21" s="177" t="e">
        <f t="shared" si="19"/>
        <v>#DIV/0!</v>
      </c>
      <c r="M21" s="177" t="s">
        <v>800</v>
      </c>
      <c r="N21" s="177">
        <f t="shared" si="20"/>
        <v>0</v>
      </c>
      <c r="O21" s="177"/>
      <c r="P21" s="292"/>
      <c r="Q21" s="292"/>
      <c r="R21" s="292"/>
      <c r="S21" s="292"/>
      <c r="T21" s="292"/>
      <c r="U21" s="292"/>
      <c r="V21" s="292"/>
      <c r="W21" s="292"/>
      <c r="X21" s="292"/>
      <c r="Y21" s="292"/>
      <c r="Z21" s="292"/>
      <c r="AA21" s="292"/>
      <c r="AB21" s="177">
        <f t="shared" si="21"/>
        <v>0</v>
      </c>
      <c r="AC21" s="177">
        <f t="shared" si="22"/>
        <v>0</v>
      </c>
      <c r="AD21" s="177">
        <f>'1-2 人员岗位信息'!F32</f>
        <v>0</v>
      </c>
      <c r="AE21" s="300"/>
      <c r="AF21" s="177">
        <f t="shared" si="23"/>
        <v>0</v>
      </c>
      <c r="AG21" s="177">
        <f>SUMIFS('1-2 人员岗位信息'!G:G,'1-2 人员岗位信息'!$C:$C,"劳务派遣",'1-2 人员岗位信息'!$B:$B,$D21)</f>
        <v>0</v>
      </c>
      <c r="AH21" s="300"/>
      <c r="AI21" s="177">
        <f t="shared" si="24"/>
        <v>0</v>
      </c>
      <c r="AJ21" s="177">
        <f>SUMIFS('1-2 人员岗位信息'!H:H,'1-2 人员岗位信息'!$C:$C,"劳务派遣",'1-2 人员岗位信息'!$B:$B,$D21)</f>
        <v>0</v>
      </c>
      <c r="AK21" s="300"/>
      <c r="AL21" s="177">
        <f t="shared" si="25"/>
        <v>0</v>
      </c>
      <c r="AM21" s="177">
        <f>SUMIFS('1-2 人员岗位信息'!I:I,'1-2 人员岗位信息'!$C:$C,"劳务派遣",'1-2 人员岗位信息'!$B:$B,$D21)</f>
        <v>0</v>
      </c>
      <c r="AN21" s="300"/>
      <c r="AO21" s="177">
        <f t="shared" si="26"/>
        <v>0</v>
      </c>
      <c r="AP21" s="177">
        <f>SUMIFS('1-2 人员岗位信息'!J:J,'1-2 人员岗位信息'!$C:$C,"劳务派遣",'1-2 人员岗位信息'!$B:$B,$D21)</f>
        <v>0</v>
      </c>
      <c r="AQ21" s="300"/>
      <c r="AR21" s="177">
        <f t="shared" si="27"/>
        <v>0</v>
      </c>
      <c r="AS21" s="177">
        <f>SUMIFS('1-2 人员岗位信息'!K:K,'1-2 人员岗位信息'!$C:$C,"劳务派遣",'1-2 人员岗位信息'!$B:$B,$D21)</f>
        <v>0</v>
      </c>
      <c r="AT21" s="300"/>
      <c r="AU21" s="177">
        <f t="shared" si="28"/>
        <v>0</v>
      </c>
      <c r="AV21" s="177">
        <f>SUMIFS('1-2 人员岗位信息'!L:L,'1-2 人员岗位信息'!$C:$C,"劳务派遣",'1-2 人员岗位信息'!$B:$B,$D21)</f>
        <v>0</v>
      </c>
      <c r="AW21" s="300"/>
      <c r="AX21" s="177">
        <f t="shared" si="29"/>
        <v>0</v>
      </c>
      <c r="AY21" s="177">
        <f>SUMIFS('1-2 人员岗位信息'!M:M,'1-2 人员岗位信息'!$C:$C,"劳务派遣",'1-2 人员岗位信息'!$B:$B,$D21)</f>
        <v>0</v>
      </c>
      <c r="AZ21" s="300"/>
      <c r="BA21" s="177">
        <f t="shared" si="30"/>
        <v>0</v>
      </c>
      <c r="BB21" s="177">
        <f>SUMIFS('1-2 人员岗位信息'!N:N,'1-2 人员岗位信息'!$C:$C,"劳务派遣",'1-2 人员岗位信息'!$B:$B,$D21)</f>
        <v>0</v>
      </c>
      <c r="BC21" s="300"/>
      <c r="BD21" s="177">
        <f t="shared" si="31"/>
        <v>0</v>
      </c>
      <c r="BE21" s="177">
        <f>SUMIFS('1-2 人员岗位信息'!O:O,'1-2 人员岗位信息'!$C:$C,"劳务派遣",'1-2 人员岗位信息'!$B:$B,$D21)</f>
        <v>0</v>
      </c>
      <c r="BF21" s="300"/>
      <c r="BG21" s="177">
        <f t="shared" si="32"/>
        <v>0</v>
      </c>
      <c r="BH21" s="177">
        <f>SUMIFS('1-2 人员岗位信息'!P:P,'1-2 人员岗位信息'!$C:$C,"劳务派遣",'1-2 人员岗位信息'!$B:$B,$D21)</f>
        <v>0</v>
      </c>
      <c r="BI21" s="300"/>
      <c r="BJ21" s="177">
        <f>BK20*BL21</f>
        <v>0</v>
      </c>
      <c r="BK21" s="177">
        <f>SUMIFS('1-2 人员岗位信息'!Q:Q,'1-2 人员岗位信息'!$C:$C,"劳务派遣",'1-2 人员岗位信息'!$B:$B,$D21)</f>
        <v>0</v>
      </c>
      <c r="BL21" s="309"/>
      <c r="BM21" s="313"/>
      <c r="BN21" s="317"/>
    </row>
    <row r="22" s="120" customFormat="1" ht="33.95" customHeight="1" outlineLevel="4" spans="2:66">
      <c r="B22" s="121" t="s">
        <v>788</v>
      </c>
      <c r="C22" s="122" t="s">
        <v>18</v>
      </c>
      <c r="D22" s="120" t="s">
        <v>19</v>
      </c>
      <c r="E22" s="121"/>
      <c r="F22" s="121"/>
      <c r="G22" s="121"/>
      <c r="H22" s="121">
        <f>SUM(H23:H28)</f>
        <v>0</v>
      </c>
      <c r="I22" s="121"/>
      <c r="J22" s="121"/>
      <c r="K22" s="121"/>
      <c r="L22" s="121"/>
      <c r="M22" s="121"/>
      <c r="N22" s="121"/>
      <c r="O22" s="121"/>
      <c r="P22" s="291"/>
      <c r="Q22" s="291"/>
      <c r="R22" s="291"/>
      <c r="S22" s="291"/>
      <c r="T22" s="291"/>
      <c r="U22" s="291"/>
      <c r="V22" s="291"/>
      <c r="W22" s="291"/>
      <c r="X22" s="291"/>
      <c r="Y22" s="291"/>
      <c r="Z22" s="291"/>
      <c r="AA22" s="291"/>
      <c r="AB22" s="121">
        <f>SUM(AB23:AB28)</f>
        <v>0</v>
      </c>
      <c r="AC22" s="121">
        <f>SUM(AC23:AC28)</f>
        <v>0</v>
      </c>
      <c r="AD22" s="121"/>
      <c r="AE22" s="121"/>
      <c r="AF22" s="121">
        <f>SUM(AF23:AF28)</f>
        <v>0</v>
      </c>
      <c r="AG22" s="121"/>
      <c r="AH22" s="121"/>
      <c r="AI22" s="121">
        <f>SUM(AI23:AI28)</f>
        <v>0</v>
      </c>
      <c r="AJ22" s="121"/>
      <c r="AK22" s="121"/>
      <c r="AL22" s="121">
        <f>SUM(AL23:AL28)</f>
        <v>0</v>
      </c>
      <c r="AM22" s="121"/>
      <c r="AN22" s="121"/>
      <c r="AO22" s="121">
        <f>SUM(AO23:AO28)</f>
        <v>0</v>
      </c>
      <c r="AP22" s="121"/>
      <c r="AQ22" s="121"/>
      <c r="AR22" s="121">
        <f>SUM(AR23:AR28)</f>
        <v>0</v>
      </c>
      <c r="AS22" s="121"/>
      <c r="AT22" s="121"/>
      <c r="AU22" s="121">
        <f>SUM(AU23:AU28)</f>
        <v>0</v>
      </c>
      <c r="AV22" s="121"/>
      <c r="AW22" s="121"/>
      <c r="AX22" s="121">
        <f>SUM(AX23:AX28)</f>
        <v>0</v>
      </c>
      <c r="AY22" s="121"/>
      <c r="AZ22" s="121"/>
      <c r="BA22" s="121">
        <f>SUM(BA23:BA28)</f>
        <v>0</v>
      </c>
      <c r="BB22" s="121"/>
      <c r="BC22" s="121"/>
      <c r="BD22" s="121">
        <f>SUM(BD23:BD28)</f>
        <v>0</v>
      </c>
      <c r="BE22" s="121"/>
      <c r="BF22" s="121"/>
      <c r="BG22" s="121">
        <f>SUM(BG23:BG28)</f>
        <v>0</v>
      </c>
      <c r="BH22" s="121"/>
      <c r="BI22" s="121"/>
      <c r="BJ22" s="121">
        <f>SUM(BJ23:BJ28)</f>
        <v>0</v>
      </c>
      <c r="BK22" s="121"/>
      <c r="BL22" s="308"/>
      <c r="BM22" s="313"/>
      <c r="BN22" s="316"/>
    </row>
    <row r="23" s="265" customFormat="1" ht="33.95" customHeight="1" outlineLevel="5" spans="2:66">
      <c r="B23" s="177" t="s">
        <v>793</v>
      </c>
      <c r="C23" s="285" t="s">
        <v>824</v>
      </c>
      <c r="D23" s="265" t="s">
        <v>795</v>
      </c>
      <c r="E23" s="177" t="s">
        <v>825</v>
      </c>
      <c r="F23" s="177"/>
      <c r="G23" s="177" t="s">
        <v>797</v>
      </c>
      <c r="H23" s="177">
        <f t="shared" ref="H23:H28" si="33">AB23</f>
        <v>0</v>
      </c>
      <c r="I23" s="177" t="s">
        <v>798</v>
      </c>
      <c r="J23" s="177" t="e">
        <f t="shared" ref="J23:J28" si="34">SUM(AD23,AG23,AJ23,AM23,AP23,AS23,AV23,AY23,BB23,BE23,BH23,BK23)/N23</f>
        <v>#DIV/0!</v>
      </c>
      <c r="K23" s="177" t="s">
        <v>799</v>
      </c>
      <c r="L23" s="177" t="e">
        <f t="shared" ref="L23:L28" si="35">H23/N23/J23</f>
        <v>#DIV/0!</v>
      </c>
      <c r="M23" s="177" t="s">
        <v>800</v>
      </c>
      <c r="N23" s="177">
        <f t="shared" ref="N23:N28" si="36">COUNTIF(AD23,"&gt;0")+COUNTIF(AG23,"&gt;0")+COUNTIF(AJ23,"&gt;0")+COUNTIF(AM23,"&gt;0")+COUNTIF(AP23,"&gt;0")+COUNTIF(AS23,"&gt;0")+COUNTIF(AV23,"&gt;0")+COUNTIF(AY23,"&gt;0")+COUNTIF(BB23,"&gt;0")+COUNTIF(BE23,"&gt;0")+COUNTIF(BH23,"&gt;0")+COUNTIF(BK23,"&gt;0")</f>
        <v>0</v>
      </c>
      <c r="O23" s="177"/>
      <c r="P23" s="292"/>
      <c r="Q23" s="292"/>
      <c r="R23" s="292"/>
      <c r="S23" s="292"/>
      <c r="T23" s="292"/>
      <c r="U23" s="292"/>
      <c r="V23" s="292"/>
      <c r="W23" s="292"/>
      <c r="X23" s="292"/>
      <c r="Y23" s="292"/>
      <c r="Z23" s="292"/>
      <c r="AA23" s="292"/>
      <c r="AB23" s="177">
        <f t="shared" ref="AB23:AB28" si="37">SUM(AC23,AF23,AI23,AL23,AO23,AR23,AU23,AX23,BA23,BD23,BG23,BJ23)</f>
        <v>0</v>
      </c>
      <c r="AC23" s="177">
        <f t="shared" ref="AC23:AC28" si="38">AD23*AE23</f>
        <v>0</v>
      </c>
      <c r="AD23" s="177">
        <f>'1-2 人员岗位信息'!F13</f>
        <v>0</v>
      </c>
      <c r="AE23" s="300">
        <f>IFERROR(预算主表!P80/(12*AD23),0)</f>
        <v>0</v>
      </c>
      <c r="AF23" s="177">
        <f t="shared" ref="AF23:AF28" si="39">AG23*AH23</f>
        <v>0</v>
      </c>
      <c r="AG23" s="177">
        <f>SUMIFS('1-2 人员岗位信息'!G:G,'1-2 人员岗位信息'!$C:$C,"专业外包",'1-2 人员岗位信息'!$B:$B,$D23)</f>
        <v>0</v>
      </c>
      <c r="AH23" s="300">
        <f>AE23</f>
        <v>0</v>
      </c>
      <c r="AI23" s="177">
        <f t="shared" ref="AI23:AI28" si="40">AJ23*AK23</f>
        <v>0</v>
      </c>
      <c r="AJ23" s="177">
        <f>SUMIFS('1-2 人员岗位信息'!H:H,'1-2 人员岗位信息'!$C:$C,"专业外包",'1-2 人员岗位信息'!$B:$B,$D23)</f>
        <v>0</v>
      </c>
      <c r="AK23" s="300">
        <f>AE23</f>
        <v>0</v>
      </c>
      <c r="AL23" s="177">
        <f t="shared" ref="AL23:AL28" si="41">AM23*AN23</f>
        <v>0</v>
      </c>
      <c r="AM23" s="177">
        <f>SUMIFS('1-2 人员岗位信息'!I:I,'1-2 人员岗位信息'!$C:$C,"专业外包",'1-2 人员岗位信息'!$B:$B,$D23)</f>
        <v>0</v>
      </c>
      <c r="AN23" s="300">
        <f>AE23</f>
        <v>0</v>
      </c>
      <c r="AO23" s="177">
        <f t="shared" ref="AO23:AO28" si="42">AP23*AQ23</f>
        <v>0</v>
      </c>
      <c r="AP23" s="177">
        <f>SUMIFS('1-2 人员岗位信息'!J:J,'1-2 人员岗位信息'!$C:$C,"专业外包",'1-2 人员岗位信息'!$B:$B,$D23)</f>
        <v>0</v>
      </c>
      <c r="AQ23" s="300">
        <f>AE23</f>
        <v>0</v>
      </c>
      <c r="AR23" s="177">
        <f t="shared" ref="AR23:AR28" si="43">AS23*AT23</f>
        <v>0</v>
      </c>
      <c r="AS23" s="177">
        <f>SUMIFS('1-2 人员岗位信息'!K:K,'1-2 人员岗位信息'!$C:$C,"专业外包",'1-2 人员岗位信息'!$B:$B,$D23)</f>
        <v>0</v>
      </c>
      <c r="AT23" s="300">
        <f>AE23</f>
        <v>0</v>
      </c>
      <c r="AU23" s="177">
        <f t="shared" ref="AU23:AU28" si="44">AV23*AW23</f>
        <v>0</v>
      </c>
      <c r="AV23" s="177">
        <f>SUMIFS('1-2 人员岗位信息'!L:L,'1-2 人员岗位信息'!$C:$C,"专业外包",'1-2 人员岗位信息'!$B:$B,$D23)</f>
        <v>0</v>
      </c>
      <c r="AW23" s="300">
        <f>AE23</f>
        <v>0</v>
      </c>
      <c r="AX23" s="177">
        <f t="shared" ref="AX23:AX28" si="45">AY23*AZ23</f>
        <v>0</v>
      </c>
      <c r="AY23" s="177">
        <f>SUMIFS('1-2 人员岗位信息'!M:M,'1-2 人员岗位信息'!$C:$C,"专业外包",'1-2 人员岗位信息'!$B:$B,$D23)</f>
        <v>0</v>
      </c>
      <c r="AZ23" s="300">
        <f>AE23</f>
        <v>0</v>
      </c>
      <c r="BA23" s="177">
        <f t="shared" ref="BA23:BA28" si="46">BB23*BC23</f>
        <v>0</v>
      </c>
      <c r="BB23" s="177">
        <f>SUMIFS('1-2 人员岗位信息'!N:N,'1-2 人员岗位信息'!$C:$C,"专业外包",'1-2 人员岗位信息'!$B:$B,$D23)</f>
        <v>0</v>
      </c>
      <c r="BC23" s="300">
        <f>AE23</f>
        <v>0</v>
      </c>
      <c r="BD23" s="177">
        <f t="shared" ref="BD23:BD28" si="47">BE23*BF23</f>
        <v>0</v>
      </c>
      <c r="BE23" s="177">
        <f>SUMIFS('1-2 人员岗位信息'!O:O,'1-2 人员岗位信息'!$C:$C,"专业外包",'1-2 人员岗位信息'!$B:$B,$D23)</f>
        <v>0</v>
      </c>
      <c r="BF23" s="300">
        <f>AE23</f>
        <v>0</v>
      </c>
      <c r="BG23" s="177">
        <f t="shared" ref="BG23:BG28" si="48">BH23*BI23</f>
        <v>0</v>
      </c>
      <c r="BH23" s="177">
        <f>SUMIFS('1-2 人员岗位信息'!P:P,'1-2 人员岗位信息'!$C:$C,"专业外包",'1-2 人员岗位信息'!$B:$B,$D23)</f>
        <v>0</v>
      </c>
      <c r="BI23" s="300">
        <f>AE23</f>
        <v>0</v>
      </c>
      <c r="BJ23" s="177">
        <f t="shared" ref="BJ23:BJ28" si="49">BK23*BL23</f>
        <v>0</v>
      </c>
      <c r="BK23" s="177">
        <f>SUMIFS('1-2 人员岗位信息'!Q:Q,'1-2 人员岗位信息'!$C:$C,"专业外包",'1-2 人员岗位信息'!$B:$B,$D23)</f>
        <v>0</v>
      </c>
      <c r="BL23" s="309">
        <f>AE23</f>
        <v>0</v>
      </c>
      <c r="BM23" s="313"/>
      <c r="BN23" s="317"/>
    </row>
    <row r="24" s="265" customFormat="1" ht="33.95" customHeight="1" outlineLevel="5" spans="2:66">
      <c r="B24" s="177" t="s">
        <v>793</v>
      </c>
      <c r="C24" s="285" t="s">
        <v>826</v>
      </c>
      <c r="D24" s="265" t="s">
        <v>802</v>
      </c>
      <c r="E24" s="177" t="s">
        <v>827</v>
      </c>
      <c r="F24" s="177"/>
      <c r="G24" s="177" t="s">
        <v>797</v>
      </c>
      <c r="H24" s="177">
        <f t="shared" si="33"/>
        <v>0</v>
      </c>
      <c r="I24" s="177" t="s">
        <v>798</v>
      </c>
      <c r="J24" s="177" t="e">
        <f t="shared" si="34"/>
        <v>#DIV/0!</v>
      </c>
      <c r="K24" s="177" t="s">
        <v>799</v>
      </c>
      <c r="L24" s="177" t="e">
        <f t="shared" si="35"/>
        <v>#DIV/0!</v>
      </c>
      <c r="M24" s="177" t="s">
        <v>800</v>
      </c>
      <c r="N24" s="177">
        <f t="shared" si="36"/>
        <v>0</v>
      </c>
      <c r="O24" s="177"/>
      <c r="P24" s="292"/>
      <c r="Q24" s="292"/>
      <c r="R24" s="292"/>
      <c r="S24" s="292"/>
      <c r="T24" s="292"/>
      <c r="U24" s="292"/>
      <c r="V24" s="292"/>
      <c r="W24" s="292"/>
      <c r="X24" s="292"/>
      <c r="Y24" s="292"/>
      <c r="Z24" s="292"/>
      <c r="AA24" s="292"/>
      <c r="AB24" s="177">
        <f t="shared" si="37"/>
        <v>0</v>
      </c>
      <c r="AC24" s="177">
        <f t="shared" si="38"/>
        <v>0</v>
      </c>
      <c r="AD24" s="177">
        <f>'1-2 人员岗位信息'!F17</f>
        <v>0</v>
      </c>
      <c r="AE24" s="300"/>
      <c r="AF24" s="177">
        <f t="shared" si="39"/>
        <v>0</v>
      </c>
      <c r="AG24" s="177">
        <f>SUMIFS('1-2 人员岗位信息'!G:G,'1-2 人员岗位信息'!$C:$C,"专业外包",'1-2 人员岗位信息'!$B:$B,$D24)</f>
        <v>0</v>
      </c>
      <c r="AH24" s="300"/>
      <c r="AI24" s="177">
        <f t="shared" si="40"/>
        <v>0</v>
      </c>
      <c r="AJ24" s="177">
        <f>SUMIFS('1-2 人员岗位信息'!H:H,'1-2 人员岗位信息'!$C:$C,"专业外包",'1-2 人员岗位信息'!$B:$B,$D24)</f>
        <v>0</v>
      </c>
      <c r="AK24" s="300"/>
      <c r="AL24" s="177">
        <f t="shared" si="41"/>
        <v>0</v>
      </c>
      <c r="AM24" s="177">
        <f>SUMIFS('1-2 人员岗位信息'!I:I,'1-2 人员岗位信息'!$C:$C,"专业外包",'1-2 人员岗位信息'!$B:$B,$D24)</f>
        <v>0</v>
      </c>
      <c r="AN24" s="300"/>
      <c r="AO24" s="177">
        <f t="shared" si="42"/>
        <v>0</v>
      </c>
      <c r="AP24" s="177">
        <f>SUMIFS('1-2 人员岗位信息'!J:J,'1-2 人员岗位信息'!$C:$C,"专业外包",'1-2 人员岗位信息'!$B:$B,$D24)</f>
        <v>0</v>
      </c>
      <c r="AQ24" s="300"/>
      <c r="AR24" s="177">
        <f t="shared" si="43"/>
        <v>0</v>
      </c>
      <c r="AS24" s="177">
        <f>SUMIFS('1-2 人员岗位信息'!K:K,'1-2 人员岗位信息'!$C:$C,"专业外包",'1-2 人员岗位信息'!$B:$B,$D24)</f>
        <v>0</v>
      </c>
      <c r="AT24" s="300"/>
      <c r="AU24" s="177">
        <f t="shared" si="44"/>
        <v>0</v>
      </c>
      <c r="AV24" s="177">
        <f>SUMIFS('1-2 人员岗位信息'!L:L,'1-2 人员岗位信息'!$C:$C,"专业外包",'1-2 人员岗位信息'!$B:$B,$D24)</f>
        <v>0</v>
      </c>
      <c r="AW24" s="300"/>
      <c r="AX24" s="177">
        <f t="shared" si="45"/>
        <v>0</v>
      </c>
      <c r="AY24" s="177">
        <f>SUMIFS('1-2 人员岗位信息'!M:M,'1-2 人员岗位信息'!$C:$C,"专业外包",'1-2 人员岗位信息'!$B:$B,$D24)</f>
        <v>0</v>
      </c>
      <c r="AZ24" s="300"/>
      <c r="BA24" s="177">
        <f t="shared" si="46"/>
        <v>0</v>
      </c>
      <c r="BB24" s="177">
        <f>SUMIFS('1-2 人员岗位信息'!N:N,'1-2 人员岗位信息'!$C:$C,"专业外包",'1-2 人员岗位信息'!$B:$B,$D24)</f>
        <v>0</v>
      </c>
      <c r="BC24" s="300"/>
      <c r="BD24" s="177">
        <f t="shared" si="47"/>
        <v>0</v>
      </c>
      <c r="BE24" s="177">
        <f>SUMIFS('1-2 人员岗位信息'!O:O,'1-2 人员岗位信息'!$C:$C,"专业外包",'1-2 人员岗位信息'!$B:$B,$D24)</f>
        <v>0</v>
      </c>
      <c r="BF24" s="300"/>
      <c r="BG24" s="177">
        <f t="shared" si="48"/>
        <v>0</v>
      </c>
      <c r="BH24" s="177">
        <f>SUMIFS('1-2 人员岗位信息'!P:P,'1-2 人员岗位信息'!$C:$C,"专业外包",'1-2 人员岗位信息'!$B:$B,$D24)</f>
        <v>0</v>
      </c>
      <c r="BI24" s="300"/>
      <c r="BJ24" s="177">
        <f t="shared" si="49"/>
        <v>0</v>
      </c>
      <c r="BK24" s="177">
        <f>SUMIFS('1-2 人员岗位信息'!Q:Q,'1-2 人员岗位信息'!$C:$C,"专业外包",'1-2 人员岗位信息'!$B:$B,$D24)</f>
        <v>0</v>
      </c>
      <c r="BL24" s="309"/>
      <c r="BM24" s="313"/>
      <c r="BN24" s="317"/>
    </row>
    <row r="25" s="265" customFormat="1" ht="33.95" customHeight="1" outlineLevel="5" spans="2:66">
      <c r="B25" s="177" t="s">
        <v>793</v>
      </c>
      <c r="C25" s="285" t="s">
        <v>828</v>
      </c>
      <c r="D25" s="265" t="s">
        <v>805</v>
      </c>
      <c r="E25" s="177" t="s">
        <v>806</v>
      </c>
      <c r="F25" s="177"/>
      <c r="G25" s="177" t="s">
        <v>797</v>
      </c>
      <c r="H25" s="177">
        <f t="shared" si="33"/>
        <v>0</v>
      </c>
      <c r="I25" s="177" t="s">
        <v>798</v>
      </c>
      <c r="J25" s="177" t="e">
        <f t="shared" si="34"/>
        <v>#DIV/0!</v>
      </c>
      <c r="K25" s="177" t="s">
        <v>799</v>
      </c>
      <c r="L25" s="177" t="e">
        <f t="shared" si="35"/>
        <v>#DIV/0!</v>
      </c>
      <c r="M25" s="177" t="s">
        <v>800</v>
      </c>
      <c r="N25" s="177">
        <f t="shared" si="36"/>
        <v>0</v>
      </c>
      <c r="O25" s="177"/>
      <c r="P25" s="292"/>
      <c r="Q25" s="292"/>
      <c r="R25" s="292"/>
      <c r="S25" s="292"/>
      <c r="T25" s="292"/>
      <c r="U25" s="292"/>
      <c r="V25" s="292"/>
      <c r="W25" s="292"/>
      <c r="X25" s="292"/>
      <c r="Y25" s="292"/>
      <c r="Z25" s="292"/>
      <c r="AA25" s="292"/>
      <c r="AB25" s="177">
        <f t="shared" si="37"/>
        <v>0</v>
      </c>
      <c r="AC25" s="177">
        <f t="shared" si="38"/>
        <v>0</v>
      </c>
      <c r="AD25" s="177">
        <f>'1-2 人员岗位信息'!F21</f>
        <v>0</v>
      </c>
      <c r="AE25" s="300"/>
      <c r="AF25" s="177">
        <f t="shared" si="39"/>
        <v>0</v>
      </c>
      <c r="AG25" s="177">
        <f>SUMIFS('1-2 人员岗位信息'!G:G,'1-2 人员岗位信息'!$C:$C,"专业外包",'1-2 人员岗位信息'!$B:$B,$D25)</f>
        <v>0</v>
      </c>
      <c r="AH25" s="300"/>
      <c r="AI25" s="177">
        <f t="shared" si="40"/>
        <v>0</v>
      </c>
      <c r="AJ25" s="177">
        <f>SUMIFS('1-2 人员岗位信息'!H:H,'1-2 人员岗位信息'!$C:$C,"专业外包",'1-2 人员岗位信息'!$B:$B,$D25)</f>
        <v>0</v>
      </c>
      <c r="AK25" s="300"/>
      <c r="AL25" s="177">
        <f t="shared" si="41"/>
        <v>0</v>
      </c>
      <c r="AM25" s="177">
        <f>SUMIFS('1-2 人员岗位信息'!I:I,'1-2 人员岗位信息'!$C:$C,"专业外包",'1-2 人员岗位信息'!$B:$B,$D25)</f>
        <v>0</v>
      </c>
      <c r="AN25" s="300"/>
      <c r="AO25" s="177">
        <f t="shared" si="42"/>
        <v>0</v>
      </c>
      <c r="AP25" s="177">
        <f>SUMIFS('1-2 人员岗位信息'!J:J,'1-2 人员岗位信息'!$C:$C,"专业外包",'1-2 人员岗位信息'!$B:$B,$D25)</f>
        <v>0</v>
      </c>
      <c r="AQ25" s="300"/>
      <c r="AR25" s="177">
        <f t="shared" si="43"/>
        <v>0</v>
      </c>
      <c r="AS25" s="177">
        <f>SUMIFS('1-2 人员岗位信息'!K:K,'1-2 人员岗位信息'!$C:$C,"专业外包",'1-2 人员岗位信息'!$B:$B,$D25)</f>
        <v>0</v>
      </c>
      <c r="AT25" s="300"/>
      <c r="AU25" s="177">
        <f t="shared" si="44"/>
        <v>0</v>
      </c>
      <c r="AV25" s="177">
        <f>SUMIFS('1-2 人员岗位信息'!L:L,'1-2 人员岗位信息'!$C:$C,"专业外包",'1-2 人员岗位信息'!$B:$B,$D25)</f>
        <v>0</v>
      </c>
      <c r="AW25" s="300"/>
      <c r="AX25" s="177">
        <f t="shared" si="45"/>
        <v>0</v>
      </c>
      <c r="AY25" s="177">
        <f>SUMIFS('1-2 人员岗位信息'!M:M,'1-2 人员岗位信息'!$C:$C,"专业外包",'1-2 人员岗位信息'!$B:$B,$D25)</f>
        <v>0</v>
      </c>
      <c r="AZ25" s="300"/>
      <c r="BA25" s="177">
        <f t="shared" si="46"/>
        <v>0</v>
      </c>
      <c r="BB25" s="177">
        <f>SUMIFS('1-2 人员岗位信息'!N:N,'1-2 人员岗位信息'!$C:$C,"专业外包",'1-2 人员岗位信息'!$B:$B,$D25)</f>
        <v>0</v>
      </c>
      <c r="BC25" s="300"/>
      <c r="BD25" s="177">
        <f t="shared" si="47"/>
        <v>0</v>
      </c>
      <c r="BE25" s="177">
        <f>SUMIFS('1-2 人员岗位信息'!O:O,'1-2 人员岗位信息'!$C:$C,"专业外包",'1-2 人员岗位信息'!$B:$B,$D25)</f>
        <v>0</v>
      </c>
      <c r="BF25" s="300"/>
      <c r="BG25" s="177">
        <f t="shared" si="48"/>
        <v>0</v>
      </c>
      <c r="BH25" s="177">
        <f>SUMIFS('1-2 人员岗位信息'!P:P,'1-2 人员岗位信息'!$C:$C,"专业外包",'1-2 人员岗位信息'!$B:$B,$D25)</f>
        <v>0</v>
      </c>
      <c r="BI25" s="300"/>
      <c r="BJ25" s="177">
        <f t="shared" si="49"/>
        <v>0</v>
      </c>
      <c r="BK25" s="177">
        <f>SUMIFS('1-2 人员岗位信息'!Q:Q,'1-2 人员岗位信息'!$C:$C,"专业外包",'1-2 人员岗位信息'!$B:$B,$D25)</f>
        <v>0</v>
      </c>
      <c r="BL25" s="309"/>
      <c r="BM25" s="313"/>
      <c r="BN25" s="317"/>
    </row>
    <row r="26" s="265" customFormat="1" ht="33.95" customHeight="1" outlineLevel="5" spans="2:66">
      <c r="B26" s="177" t="s">
        <v>793</v>
      </c>
      <c r="C26" s="285" t="s">
        <v>829</v>
      </c>
      <c r="D26" s="265" t="s">
        <v>808</v>
      </c>
      <c r="E26" s="177" t="s">
        <v>809</v>
      </c>
      <c r="F26" s="177"/>
      <c r="G26" s="177" t="s">
        <v>797</v>
      </c>
      <c r="H26" s="177">
        <f t="shared" si="33"/>
        <v>0</v>
      </c>
      <c r="I26" s="177" t="s">
        <v>798</v>
      </c>
      <c r="J26" s="177" t="e">
        <f t="shared" si="34"/>
        <v>#DIV/0!</v>
      </c>
      <c r="K26" s="177" t="s">
        <v>799</v>
      </c>
      <c r="L26" s="177" t="e">
        <f t="shared" si="35"/>
        <v>#DIV/0!</v>
      </c>
      <c r="M26" s="177" t="s">
        <v>800</v>
      </c>
      <c r="N26" s="177">
        <f t="shared" si="36"/>
        <v>0</v>
      </c>
      <c r="O26" s="177"/>
      <c r="P26" s="292"/>
      <c r="Q26" s="292"/>
      <c r="R26" s="292"/>
      <c r="S26" s="292"/>
      <c r="T26" s="292"/>
      <c r="U26" s="292"/>
      <c r="V26" s="292"/>
      <c r="W26" s="292"/>
      <c r="X26" s="292"/>
      <c r="Y26" s="292"/>
      <c r="Z26" s="292"/>
      <c r="AA26" s="292"/>
      <c r="AB26" s="177">
        <f t="shared" si="37"/>
        <v>0</v>
      </c>
      <c r="AC26" s="177">
        <f t="shared" si="38"/>
        <v>0</v>
      </c>
      <c r="AD26" s="177">
        <f>'1-2 人员岗位信息'!F25</f>
        <v>0</v>
      </c>
      <c r="AE26" s="300"/>
      <c r="AF26" s="177">
        <f t="shared" si="39"/>
        <v>0</v>
      </c>
      <c r="AG26" s="177">
        <f>SUMIFS('1-2 人员岗位信息'!G:G,'1-2 人员岗位信息'!$C:$C,"专业外包",'1-2 人员岗位信息'!$B:$B,$D26)</f>
        <v>0</v>
      </c>
      <c r="AH26" s="300"/>
      <c r="AI26" s="177">
        <f t="shared" si="40"/>
        <v>0</v>
      </c>
      <c r="AJ26" s="177">
        <f>SUMIFS('1-2 人员岗位信息'!H:H,'1-2 人员岗位信息'!$C:$C,"专业外包",'1-2 人员岗位信息'!$B:$B,$D26)</f>
        <v>0</v>
      </c>
      <c r="AK26" s="300"/>
      <c r="AL26" s="177">
        <f t="shared" si="41"/>
        <v>0</v>
      </c>
      <c r="AM26" s="177">
        <f>SUMIFS('1-2 人员岗位信息'!I:I,'1-2 人员岗位信息'!$C:$C,"专业外包",'1-2 人员岗位信息'!$B:$B,$D26)</f>
        <v>0</v>
      </c>
      <c r="AN26" s="300"/>
      <c r="AO26" s="177">
        <f t="shared" si="42"/>
        <v>0</v>
      </c>
      <c r="AP26" s="177">
        <f>SUMIFS('1-2 人员岗位信息'!J:J,'1-2 人员岗位信息'!$C:$C,"专业外包",'1-2 人员岗位信息'!$B:$B,$D26)</f>
        <v>0</v>
      </c>
      <c r="AQ26" s="300"/>
      <c r="AR26" s="177">
        <f t="shared" si="43"/>
        <v>0</v>
      </c>
      <c r="AS26" s="177">
        <f>SUMIFS('1-2 人员岗位信息'!K:K,'1-2 人员岗位信息'!$C:$C,"专业外包",'1-2 人员岗位信息'!$B:$B,$D26)</f>
        <v>0</v>
      </c>
      <c r="AT26" s="300"/>
      <c r="AU26" s="177">
        <f t="shared" si="44"/>
        <v>0</v>
      </c>
      <c r="AV26" s="177">
        <f>SUMIFS('1-2 人员岗位信息'!L:L,'1-2 人员岗位信息'!$C:$C,"专业外包",'1-2 人员岗位信息'!$B:$B,$D26)</f>
        <v>0</v>
      </c>
      <c r="AW26" s="300"/>
      <c r="AX26" s="177">
        <f t="shared" si="45"/>
        <v>0</v>
      </c>
      <c r="AY26" s="177">
        <f>SUMIFS('1-2 人员岗位信息'!M:M,'1-2 人员岗位信息'!$C:$C,"专业外包",'1-2 人员岗位信息'!$B:$B,$D26)</f>
        <v>0</v>
      </c>
      <c r="AZ26" s="300"/>
      <c r="BA26" s="177">
        <f t="shared" si="46"/>
        <v>0</v>
      </c>
      <c r="BB26" s="177">
        <f>SUMIFS('1-2 人员岗位信息'!N:N,'1-2 人员岗位信息'!$C:$C,"专业外包",'1-2 人员岗位信息'!$B:$B,$D26)</f>
        <v>0</v>
      </c>
      <c r="BC26" s="300"/>
      <c r="BD26" s="177">
        <f t="shared" si="47"/>
        <v>0</v>
      </c>
      <c r="BE26" s="177">
        <f>SUMIFS('1-2 人员岗位信息'!O:O,'1-2 人员岗位信息'!$C:$C,"专业外包",'1-2 人员岗位信息'!$B:$B,$D26)</f>
        <v>0</v>
      </c>
      <c r="BF26" s="300"/>
      <c r="BG26" s="177">
        <f t="shared" si="48"/>
        <v>0</v>
      </c>
      <c r="BH26" s="177">
        <f>SUMIFS('1-2 人员岗位信息'!P:P,'1-2 人员岗位信息'!$C:$C,"专业外包",'1-2 人员岗位信息'!$B:$B,$D26)</f>
        <v>0</v>
      </c>
      <c r="BI26" s="300"/>
      <c r="BJ26" s="177">
        <f t="shared" si="49"/>
        <v>0</v>
      </c>
      <c r="BK26" s="177">
        <f>SUMIFS('1-2 人员岗位信息'!Q:Q,'1-2 人员岗位信息'!$C:$C,"专业外包",'1-2 人员岗位信息'!$B:$B,$D26)</f>
        <v>0</v>
      </c>
      <c r="BL26" s="309"/>
      <c r="BM26" s="313"/>
      <c r="BN26" s="317"/>
    </row>
    <row r="27" s="265" customFormat="1" ht="33.95" customHeight="1" outlineLevel="5" spans="2:66">
      <c r="B27" s="177" t="s">
        <v>793</v>
      </c>
      <c r="C27" s="285" t="s">
        <v>830</v>
      </c>
      <c r="D27" s="265" t="s">
        <v>811</v>
      </c>
      <c r="E27" s="177" t="s">
        <v>812</v>
      </c>
      <c r="F27" s="177"/>
      <c r="G27" s="177" t="s">
        <v>797</v>
      </c>
      <c r="H27" s="177">
        <f t="shared" si="33"/>
        <v>0</v>
      </c>
      <c r="I27" s="177" t="s">
        <v>798</v>
      </c>
      <c r="J27" s="177" t="e">
        <f t="shared" si="34"/>
        <v>#DIV/0!</v>
      </c>
      <c r="K27" s="177" t="s">
        <v>799</v>
      </c>
      <c r="L27" s="177" t="e">
        <f t="shared" si="35"/>
        <v>#DIV/0!</v>
      </c>
      <c r="M27" s="177" t="s">
        <v>800</v>
      </c>
      <c r="N27" s="177">
        <f t="shared" si="36"/>
        <v>0</v>
      </c>
      <c r="O27" s="177"/>
      <c r="P27" s="292"/>
      <c r="Q27" s="292"/>
      <c r="R27" s="292"/>
      <c r="S27" s="292"/>
      <c r="T27" s="292"/>
      <c r="U27" s="292"/>
      <c r="V27" s="292"/>
      <c r="W27" s="292"/>
      <c r="X27" s="292"/>
      <c r="Y27" s="292"/>
      <c r="Z27" s="292"/>
      <c r="AA27" s="292"/>
      <c r="AB27" s="177">
        <f t="shared" si="37"/>
        <v>0</v>
      </c>
      <c r="AC27" s="177">
        <f t="shared" si="38"/>
        <v>0</v>
      </c>
      <c r="AD27" s="177">
        <f>'1-2 人员岗位信息'!F29</f>
        <v>0</v>
      </c>
      <c r="AE27" s="300"/>
      <c r="AF27" s="177">
        <f t="shared" si="39"/>
        <v>0</v>
      </c>
      <c r="AG27" s="177">
        <f>SUMIFS('1-2 人员岗位信息'!G:G,'1-2 人员岗位信息'!$C:$C,"专业外包",'1-2 人员岗位信息'!$B:$B,$D27)</f>
        <v>0</v>
      </c>
      <c r="AH27" s="300"/>
      <c r="AI27" s="177">
        <f t="shared" si="40"/>
        <v>0</v>
      </c>
      <c r="AJ27" s="177">
        <f>SUMIFS('1-2 人员岗位信息'!H:H,'1-2 人员岗位信息'!$C:$C,"专业外包",'1-2 人员岗位信息'!$B:$B,$D27)</f>
        <v>0</v>
      </c>
      <c r="AK27" s="300"/>
      <c r="AL27" s="177">
        <f t="shared" si="41"/>
        <v>0</v>
      </c>
      <c r="AM27" s="177">
        <f>SUMIFS('1-2 人员岗位信息'!I:I,'1-2 人员岗位信息'!$C:$C,"专业外包",'1-2 人员岗位信息'!$B:$B,$D27)</f>
        <v>0</v>
      </c>
      <c r="AN27" s="300"/>
      <c r="AO27" s="177">
        <f t="shared" si="42"/>
        <v>0</v>
      </c>
      <c r="AP27" s="177">
        <f>SUMIFS('1-2 人员岗位信息'!J:J,'1-2 人员岗位信息'!$C:$C,"专业外包",'1-2 人员岗位信息'!$B:$B,$D27)</f>
        <v>0</v>
      </c>
      <c r="AQ27" s="300"/>
      <c r="AR27" s="177">
        <f t="shared" si="43"/>
        <v>0</v>
      </c>
      <c r="AS27" s="177">
        <f>SUMIFS('1-2 人员岗位信息'!K:K,'1-2 人员岗位信息'!$C:$C,"专业外包",'1-2 人员岗位信息'!$B:$B,$D27)</f>
        <v>0</v>
      </c>
      <c r="AT27" s="300"/>
      <c r="AU27" s="177">
        <f t="shared" si="44"/>
        <v>0</v>
      </c>
      <c r="AV27" s="177">
        <f>SUMIFS('1-2 人员岗位信息'!L:L,'1-2 人员岗位信息'!$C:$C,"专业外包",'1-2 人员岗位信息'!$B:$B,$D27)</f>
        <v>0</v>
      </c>
      <c r="AW27" s="300"/>
      <c r="AX27" s="177">
        <f t="shared" si="45"/>
        <v>0</v>
      </c>
      <c r="AY27" s="177">
        <f>SUMIFS('1-2 人员岗位信息'!M:M,'1-2 人员岗位信息'!$C:$C,"专业外包",'1-2 人员岗位信息'!$B:$B,$D27)</f>
        <v>0</v>
      </c>
      <c r="AZ27" s="300"/>
      <c r="BA27" s="177">
        <f t="shared" si="46"/>
        <v>0</v>
      </c>
      <c r="BB27" s="177">
        <f>SUMIFS('1-2 人员岗位信息'!N:N,'1-2 人员岗位信息'!$C:$C,"专业外包",'1-2 人员岗位信息'!$B:$B,$D27)</f>
        <v>0</v>
      </c>
      <c r="BC27" s="300"/>
      <c r="BD27" s="177">
        <f t="shared" si="47"/>
        <v>0</v>
      </c>
      <c r="BE27" s="177">
        <f>SUMIFS('1-2 人员岗位信息'!O:O,'1-2 人员岗位信息'!$C:$C,"专业外包",'1-2 人员岗位信息'!$B:$B,$D27)</f>
        <v>0</v>
      </c>
      <c r="BF27" s="300"/>
      <c r="BG27" s="177">
        <f t="shared" si="48"/>
        <v>0</v>
      </c>
      <c r="BH27" s="177">
        <f>SUMIFS('1-2 人员岗位信息'!P:P,'1-2 人员岗位信息'!$C:$C,"专业外包",'1-2 人员岗位信息'!$B:$B,$D27)</f>
        <v>0</v>
      </c>
      <c r="BI27" s="300"/>
      <c r="BJ27" s="177">
        <f t="shared" si="49"/>
        <v>0</v>
      </c>
      <c r="BK27" s="177">
        <f>SUMIFS('1-2 人员岗位信息'!Q:Q,'1-2 人员岗位信息'!$C:$C,"专业外包",'1-2 人员岗位信息'!$B:$B,$D27)</f>
        <v>0</v>
      </c>
      <c r="BL27" s="309"/>
      <c r="BM27" s="313"/>
      <c r="BN27" s="317"/>
    </row>
    <row r="28" s="265" customFormat="1" ht="33.95" customHeight="1" outlineLevel="5" spans="2:66">
      <c r="B28" s="177" t="s">
        <v>793</v>
      </c>
      <c r="C28" s="285" t="s">
        <v>831</v>
      </c>
      <c r="D28" s="265" t="s">
        <v>814</v>
      </c>
      <c r="E28" s="177" t="s">
        <v>815</v>
      </c>
      <c r="F28" s="177"/>
      <c r="G28" s="177" t="s">
        <v>797</v>
      </c>
      <c r="H28" s="177">
        <f t="shared" si="33"/>
        <v>0</v>
      </c>
      <c r="I28" s="177" t="s">
        <v>798</v>
      </c>
      <c r="J28" s="177" t="e">
        <f t="shared" si="34"/>
        <v>#DIV/0!</v>
      </c>
      <c r="K28" s="177" t="s">
        <v>799</v>
      </c>
      <c r="L28" s="177" t="e">
        <f t="shared" si="35"/>
        <v>#DIV/0!</v>
      </c>
      <c r="M28" s="177" t="s">
        <v>800</v>
      </c>
      <c r="N28" s="177">
        <f t="shared" si="36"/>
        <v>0</v>
      </c>
      <c r="O28" s="177"/>
      <c r="P28" s="292"/>
      <c r="Q28" s="292"/>
      <c r="R28" s="292"/>
      <c r="S28" s="292"/>
      <c r="T28" s="292"/>
      <c r="U28" s="292"/>
      <c r="V28" s="292"/>
      <c r="W28" s="292"/>
      <c r="X28" s="292"/>
      <c r="Y28" s="292"/>
      <c r="Z28" s="292"/>
      <c r="AA28" s="292"/>
      <c r="AB28" s="177">
        <f t="shared" si="37"/>
        <v>0</v>
      </c>
      <c r="AC28" s="177">
        <f t="shared" si="38"/>
        <v>0</v>
      </c>
      <c r="AD28" s="177">
        <f>'1-2 人员岗位信息'!F33</f>
        <v>0</v>
      </c>
      <c r="AE28" s="300"/>
      <c r="AF28" s="177">
        <f t="shared" si="39"/>
        <v>0</v>
      </c>
      <c r="AG28" s="177">
        <f>SUMIFS('1-2 人员岗位信息'!G:G,'1-2 人员岗位信息'!$C:$C,"专业外包",'1-2 人员岗位信息'!$B:$B,$D28)</f>
        <v>0</v>
      </c>
      <c r="AH28" s="300"/>
      <c r="AI28" s="177">
        <f t="shared" si="40"/>
        <v>0</v>
      </c>
      <c r="AJ28" s="177">
        <f>SUMIFS('1-2 人员岗位信息'!H:H,'1-2 人员岗位信息'!$C:$C,"专业外包",'1-2 人员岗位信息'!$B:$B,$D28)</f>
        <v>0</v>
      </c>
      <c r="AK28" s="300"/>
      <c r="AL28" s="177">
        <f t="shared" si="41"/>
        <v>0</v>
      </c>
      <c r="AM28" s="177">
        <f>SUMIFS('1-2 人员岗位信息'!I:I,'1-2 人员岗位信息'!$C:$C,"专业外包",'1-2 人员岗位信息'!$B:$B,$D28)</f>
        <v>0</v>
      </c>
      <c r="AN28" s="300"/>
      <c r="AO28" s="177">
        <f t="shared" si="42"/>
        <v>0</v>
      </c>
      <c r="AP28" s="177">
        <f>SUMIFS('1-2 人员岗位信息'!J:J,'1-2 人员岗位信息'!$C:$C,"专业外包",'1-2 人员岗位信息'!$B:$B,$D28)</f>
        <v>0</v>
      </c>
      <c r="AQ28" s="300"/>
      <c r="AR28" s="177">
        <f t="shared" si="43"/>
        <v>0</v>
      </c>
      <c r="AS28" s="177">
        <f>SUMIFS('1-2 人员岗位信息'!K:K,'1-2 人员岗位信息'!$C:$C,"专业外包",'1-2 人员岗位信息'!$B:$B,$D28)</f>
        <v>0</v>
      </c>
      <c r="AT28" s="300"/>
      <c r="AU28" s="177">
        <f t="shared" si="44"/>
        <v>0</v>
      </c>
      <c r="AV28" s="177">
        <f>SUMIFS('1-2 人员岗位信息'!L:L,'1-2 人员岗位信息'!$C:$C,"专业外包",'1-2 人员岗位信息'!$B:$B,$D28)</f>
        <v>0</v>
      </c>
      <c r="AW28" s="300"/>
      <c r="AX28" s="177">
        <f t="shared" si="45"/>
        <v>0</v>
      </c>
      <c r="AY28" s="177">
        <f>SUMIFS('1-2 人员岗位信息'!M:M,'1-2 人员岗位信息'!$C:$C,"专业外包",'1-2 人员岗位信息'!$B:$B,$D28)</f>
        <v>0</v>
      </c>
      <c r="AZ28" s="300"/>
      <c r="BA28" s="177">
        <f t="shared" si="46"/>
        <v>0</v>
      </c>
      <c r="BB28" s="177">
        <f>SUMIFS('1-2 人员岗位信息'!N:N,'1-2 人员岗位信息'!$C:$C,"专业外包",'1-2 人员岗位信息'!$B:$B,$D28)</f>
        <v>0</v>
      </c>
      <c r="BC28" s="300"/>
      <c r="BD28" s="177">
        <f t="shared" si="47"/>
        <v>0</v>
      </c>
      <c r="BE28" s="177">
        <f>SUMIFS('1-2 人员岗位信息'!O:O,'1-2 人员岗位信息'!$C:$C,"专业外包",'1-2 人员岗位信息'!$B:$B,$D28)</f>
        <v>0</v>
      </c>
      <c r="BF28" s="300"/>
      <c r="BG28" s="177">
        <f t="shared" si="48"/>
        <v>0</v>
      </c>
      <c r="BH28" s="177">
        <f>SUMIFS('1-2 人员岗位信息'!P:P,'1-2 人员岗位信息'!$C:$C,"专业外包",'1-2 人员岗位信息'!$B:$B,$D28)</f>
        <v>0</v>
      </c>
      <c r="BI28" s="300"/>
      <c r="BJ28" s="177">
        <f t="shared" si="49"/>
        <v>0</v>
      </c>
      <c r="BK28" s="177">
        <f>SUMIFS('1-2 人员岗位信息'!Q:Q,'1-2 人员岗位信息'!$C:$C,"专业外包",'1-2 人员岗位信息'!$B:$B,$D28)</f>
        <v>0</v>
      </c>
      <c r="BL28" s="309"/>
      <c r="BM28" s="313"/>
      <c r="BN28" s="317"/>
    </row>
    <row r="29" s="49" customFormat="1" ht="33.95" customHeight="1" outlineLevel="3" spans="2:66">
      <c r="B29" s="117" t="s">
        <v>788</v>
      </c>
      <c r="C29" s="118" t="s">
        <v>832</v>
      </c>
      <c r="D29" s="49" t="s">
        <v>833</v>
      </c>
      <c r="E29" s="117"/>
      <c r="F29" s="117"/>
      <c r="G29" s="117"/>
      <c r="H29" s="117">
        <f>H30+H39+H48</f>
        <v>1409128.76</v>
      </c>
      <c r="I29" s="117"/>
      <c r="J29" s="117"/>
      <c r="K29" s="117"/>
      <c r="L29" s="117"/>
      <c r="M29" s="117"/>
      <c r="N29" s="117"/>
      <c r="O29" s="117"/>
      <c r="P29" s="290"/>
      <c r="Q29" s="290"/>
      <c r="R29" s="290"/>
      <c r="S29" s="290"/>
      <c r="T29" s="290"/>
      <c r="U29" s="290"/>
      <c r="V29" s="290"/>
      <c r="W29" s="290"/>
      <c r="X29" s="290"/>
      <c r="Y29" s="290"/>
      <c r="Z29" s="290"/>
      <c r="AA29" s="290"/>
      <c r="AB29" s="117">
        <f>AB30+AB39+AB48</f>
        <v>1409128.76</v>
      </c>
      <c r="AC29" s="117">
        <f>AC30+AC39+AC48</f>
        <v>120168.23</v>
      </c>
      <c r="AD29" s="117"/>
      <c r="AE29" s="117"/>
      <c r="AF29" s="117">
        <f>AF30+AF39+AF48</f>
        <v>117178.23</v>
      </c>
      <c r="AG29" s="117"/>
      <c r="AH29" s="117"/>
      <c r="AI29" s="117">
        <f>AI30+AI39+AI48</f>
        <v>117178.23</v>
      </c>
      <c r="AJ29" s="117"/>
      <c r="AK29" s="117"/>
      <c r="AL29" s="117">
        <f>AL30+AL39+AL48</f>
        <v>117178.23</v>
      </c>
      <c r="AM29" s="117"/>
      <c r="AN29" s="117"/>
      <c r="AO29" s="117">
        <f>AO30+AO39+AO48</f>
        <v>117178.23</v>
      </c>
      <c r="AP29" s="117"/>
      <c r="AQ29" s="117"/>
      <c r="AR29" s="117">
        <f>AR30+AR39+AR48</f>
        <v>117178.23</v>
      </c>
      <c r="AS29" s="117"/>
      <c r="AT29" s="117"/>
      <c r="AU29" s="117">
        <f>AU30+AU39+AU48</f>
        <v>117178.23</v>
      </c>
      <c r="AV29" s="117"/>
      <c r="AW29" s="117"/>
      <c r="AX29" s="117">
        <f>AX30+AX39+AX48</f>
        <v>117178.23</v>
      </c>
      <c r="AY29" s="117"/>
      <c r="AZ29" s="117"/>
      <c r="BA29" s="117">
        <f>BA30+BA39+BA48</f>
        <v>117178.23</v>
      </c>
      <c r="BB29" s="117"/>
      <c r="BC29" s="117"/>
      <c r="BD29" s="117">
        <f>BD30+BD39+BD48</f>
        <v>117178.23</v>
      </c>
      <c r="BE29" s="117"/>
      <c r="BF29" s="117"/>
      <c r="BG29" s="117">
        <f>BG30+BG39+BG48</f>
        <v>117178.23</v>
      </c>
      <c r="BH29" s="117"/>
      <c r="BI29" s="117"/>
      <c r="BJ29" s="117">
        <f>BJ30+BJ39+BJ48</f>
        <v>117178.23</v>
      </c>
      <c r="BK29" s="117"/>
      <c r="BL29" s="307"/>
      <c r="BM29" s="313"/>
      <c r="BN29" s="315"/>
    </row>
    <row r="30" s="120" customFormat="1" ht="33.95" customHeight="1" outlineLevel="4" spans="2:66">
      <c r="B30" s="121" t="s">
        <v>788</v>
      </c>
      <c r="C30" s="122" t="s">
        <v>112</v>
      </c>
      <c r="D30" s="120" t="s">
        <v>109</v>
      </c>
      <c r="E30" s="121"/>
      <c r="F30" s="121"/>
      <c r="G30" s="121"/>
      <c r="H30" s="121">
        <f>SUM(H31:H38)</f>
        <v>1409128.76</v>
      </c>
      <c r="I30" s="121"/>
      <c r="J30" s="121"/>
      <c r="K30" s="121"/>
      <c r="L30" s="121"/>
      <c r="M30" s="121"/>
      <c r="N30" s="121"/>
      <c r="O30" s="121"/>
      <c r="P30" s="291"/>
      <c r="Q30" s="291"/>
      <c r="R30" s="291"/>
      <c r="S30" s="291"/>
      <c r="T30" s="291"/>
      <c r="U30" s="291"/>
      <c r="V30" s="291"/>
      <c r="W30" s="291"/>
      <c r="X30" s="291"/>
      <c r="Y30" s="291"/>
      <c r="Z30" s="291"/>
      <c r="AA30" s="291"/>
      <c r="AB30" s="121">
        <f>SUM(AB31:AB38)</f>
        <v>1409128.76</v>
      </c>
      <c r="AC30" s="121">
        <f>SUM(AC31:AC38)</f>
        <v>120168.23</v>
      </c>
      <c r="AD30" s="121"/>
      <c r="AE30" s="121"/>
      <c r="AF30" s="121">
        <f>SUM(AF31:AF38)</f>
        <v>117178.23</v>
      </c>
      <c r="AG30" s="121"/>
      <c r="AH30" s="121"/>
      <c r="AI30" s="121">
        <f>SUM(AI31:AI38)</f>
        <v>117178.23</v>
      </c>
      <c r="AJ30" s="121"/>
      <c r="AK30" s="121"/>
      <c r="AL30" s="121">
        <f>SUM(AL31:AL38)</f>
        <v>117178.23</v>
      </c>
      <c r="AM30" s="121"/>
      <c r="AN30" s="121"/>
      <c r="AO30" s="121">
        <f>SUM(AO31:AO38)</f>
        <v>117178.23</v>
      </c>
      <c r="AP30" s="121"/>
      <c r="AQ30" s="121"/>
      <c r="AR30" s="121">
        <f>SUM(AR31:AR38)</f>
        <v>117178.23</v>
      </c>
      <c r="AS30" s="121"/>
      <c r="AT30" s="121"/>
      <c r="AU30" s="121">
        <f>SUM(AU31:AU38)</f>
        <v>117178.23</v>
      </c>
      <c r="AV30" s="121"/>
      <c r="AW30" s="121"/>
      <c r="AX30" s="121">
        <f>SUM(AX31:AX38)</f>
        <v>117178.23</v>
      </c>
      <c r="AY30" s="121"/>
      <c r="AZ30" s="121"/>
      <c r="BA30" s="121">
        <f>SUM(BA31:BA38)</f>
        <v>117178.23</v>
      </c>
      <c r="BB30" s="121"/>
      <c r="BC30" s="121"/>
      <c r="BD30" s="121">
        <f>SUM(BD31:BD38)</f>
        <v>117178.23</v>
      </c>
      <c r="BE30" s="121"/>
      <c r="BF30" s="121"/>
      <c r="BG30" s="121">
        <f>SUM(BG31:BG38)</f>
        <v>117178.23</v>
      </c>
      <c r="BH30" s="121"/>
      <c r="BI30" s="121"/>
      <c r="BJ30" s="121">
        <f>SUM(BJ31:BJ38)</f>
        <v>117178.23</v>
      </c>
      <c r="BK30" s="121"/>
      <c r="BL30" s="308"/>
      <c r="BM30" s="313"/>
      <c r="BN30" s="316"/>
    </row>
    <row r="31" s="265" customFormat="1" ht="33.95" customHeight="1" outlineLevel="5" spans="2:66">
      <c r="B31" s="177" t="s">
        <v>793</v>
      </c>
      <c r="C31" s="285" t="s">
        <v>834</v>
      </c>
      <c r="D31" s="265" t="s">
        <v>835</v>
      </c>
      <c r="E31" s="177" t="s">
        <v>836</v>
      </c>
      <c r="F31" s="177"/>
      <c r="G31" s="177" t="s">
        <v>797</v>
      </c>
      <c r="H31" s="177">
        <f t="shared" ref="H31:H38" si="50">AB31</f>
        <v>1409128.76</v>
      </c>
      <c r="I31" s="177" t="s">
        <v>798</v>
      </c>
      <c r="J31" s="177">
        <f t="shared" ref="J31:J38" si="51">SUM(AD31,AG31,AJ31,AM31,AP31,AS31,AV31,AY31,BB31,BE31,BH31,BK31)/N31</f>
        <v>13</v>
      </c>
      <c r="K31" s="177" t="s">
        <v>799</v>
      </c>
      <c r="L31" s="177">
        <f t="shared" ref="L31:L38" si="52">H31/N31/J31</f>
        <v>9032.87666666667</v>
      </c>
      <c r="M31" s="177" t="s">
        <v>800</v>
      </c>
      <c r="N31" s="177">
        <f t="shared" ref="N31:N38" si="53">COUNTIF(AD31,"&gt;0")+COUNTIF(AG31,"&gt;0")+COUNTIF(AJ31,"&gt;0")+COUNTIF(AM31,"&gt;0")+COUNTIF(AP31,"&gt;0")+COUNTIF(AS31,"&gt;0")+COUNTIF(AV31,"&gt;0")+COUNTIF(AY31,"&gt;0")+COUNTIF(BB31,"&gt;0")+COUNTIF(BE31,"&gt;0")+COUNTIF(BH31,"&gt;0")+COUNTIF(BK31,"&gt;0")</f>
        <v>12</v>
      </c>
      <c r="O31" s="177"/>
      <c r="P31" s="292"/>
      <c r="Q31" s="292"/>
      <c r="R31" s="292"/>
      <c r="S31" s="292"/>
      <c r="T31" s="292"/>
      <c r="U31" s="292"/>
      <c r="V31" s="292"/>
      <c r="W31" s="292"/>
      <c r="X31" s="292"/>
      <c r="Y31" s="292"/>
      <c r="Z31" s="292"/>
      <c r="AA31" s="292"/>
      <c r="AB31" s="177">
        <f t="shared" ref="AB31:AB38" si="54">SUM(AC31,AF31,AI31,AL31,AO31,AR31,AU31,AX31,BA31,BD31,BG31,BJ31)</f>
        <v>1409128.76</v>
      </c>
      <c r="AC31" s="177">
        <f t="shared" ref="AC31:AC38" si="55">AD31*AE31</f>
        <v>120168.23</v>
      </c>
      <c r="AD31" s="177">
        <f>SUMIFS('1-2 人员岗位信息'!F:F,'1-2 人员岗位信息'!$C:$C,"自有人员",'1-2 人员岗位信息'!$B:$B,$D31)</f>
        <v>13</v>
      </c>
      <c r="AE31" s="300">
        <f>'自有人工预算（附表）'!E28/AD31</f>
        <v>9243.71</v>
      </c>
      <c r="AF31" s="177">
        <f t="shared" ref="AF31:AF38" si="56">AG31*AH31</f>
        <v>117178.23</v>
      </c>
      <c r="AG31" s="177">
        <f>SUMIFS('1-2 人员岗位信息'!G:G,'1-2 人员岗位信息'!$C:$C,"自有人员",'1-2 人员岗位信息'!$B:$B,$D31)</f>
        <v>13</v>
      </c>
      <c r="AH31" s="300">
        <f>'自有人工预算（附表）'!F28/AG31</f>
        <v>9013.71</v>
      </c>
      <c r="AI31" s="177">
        <f t="shared" ref="AI31:AI38" si="57">AJ31*AK31</f>
        <v>117178.23</v>
      </c>
      <c r="AJ31" s="177">
        <f>SUMIFS('1-2 人员岗位信息'!H:H,'1-2 人员岗位信息'!$C:$C,"自有人员",'1-2 人员岗位信息'!$B:$B,$D31)</f>
        <v>13</v>
      </c>
      <c r="AK31" s="300">
        <f>'自有人工预算（附表）'!G28/AJ31</f>
        <v>9013.71</v>
      </c>
      <c r="AL31" s="177">
        <f t="shared" ref="AL31:AL38" si="58">AM31*AN31</f>
        <v>117178.23</v>
      </c>
      <c r="AM31" s="177">
        <f>SUMIFS('1-2 人员岗位信息'!I:I,'1-2 人员岗位信息'!$C:$C,"自有人员",'1-2 人员岗位信息'!$B:$B,$D31)</f>
        <v>13</v>
      </c>
      <c r="AN31" s="300">
        <f>'自有人工预算（附表）'!H28/AM31</f>
        <v>9013.71</v>
      </c>
      <c r="AO31" s="177">
        <f t="shared" ref="AO31:AO38" si="59">AP31*AQ31</f>
        <v>117178.23</v>
      </c>
      <c r="AP31" s="177">
        <f>SUMIFS('1-2 人员岗位信息'!J:J,'1-2 人员岗位信息'!$C:$C,"自有人员",'1-2 人员岗位信息'!$B:$B,$D31)</f>
        <v>13</v>
      </c>
      <c r="AQ31" s="300">
        <f>'自有人工预算（附表）'!I28/AP31</f>
        <v>9013.71</v>
      </c>
      <c r="AR31" s="177">
        <f t="shared" ref="AR31:AR38" si="60">AS31*AT31</f>
        <v>117178.23</v>
      </c>
      <c r="AS31" s="177">
        <f>SUMIFS('1-2 人员岗位信息'!K:K,'1-2 人员岗位信息'!$C:$C,"自有人员",'1-2 人员岗位信息'!$B:$B,$D31)</f>
        <v>13</v>
      </c>
      <c r="AT31" s="300">
        <f>'自有人工预算（附表）'!J28/AS31</f>
        <v>9013.71</v>
      </c>
      <c r="AU31" s="177">
        <f t="shared" ref="AU31:AU38" si="61">AV31*AW31</f>
        <v>117178.23</v>
      </c>
      <c r="AV31" s="177">
        <f>SUMIFS('1-2 人员岗位信息'!L:L,'1-2 人员岗位信息'!$C:$C,"自有人员",'1-2 人员岗位信息'!$B:$B,$D31)</f>
        <v>13</v>
      </c>
      <c r="AW31" s="300">
        <f>'自有人工预算（附表）'!K28/AV31</f>
        <v>9013.71</v>
      </c>
      <c r="AX31" s="177">
        <f t="shared" ref="AX31:AX38" si="62">AY31*AZ31</f>
        <v>117178.23</v>
      </c>
      <c r="AY31" s="177">
        <f>SUMIFS('1-2 人员岗位信息'!M:M,'1-2 人员岗位信息'!$C:$C,"自有人员",'1-2 人员岗位信息'!$B:$B,$D31)</f>
        <v>13</v>
      </c>
      <c r="AZ31" s="300">
        <f>'自有人工预算（附表）'!L28/AY31</f>
        <v>9013.71</v>
      </c>
      <c r="BA31" s="177">
        <f t="shared" ref="BA31:BA38" si="63">BB31*BC31</f>
        <v>117178.23</v>
      </c>
      <c r="BB31" s="177">
        <f>SUMIFS('1-2 人员岗位信息'!N:N,'1-2 人员岗位信息'!$C:$C,"自有人员",'1-2 人员岗位信息'!$B:$B,$D31)</f>
        <v>13</v>
      </c>
      <c r="BC31" s="300">
        <f>'自有人工预算（附表）'!M28/BB31</f>
        <v>9013.71</v>
      </c>
      <c r="BD31" s="177">
        <f t="shared" ref="BD31:BD38" si="64">BE31*BF31</f>
        <v>117178.23</v>
      </c>
      <c r="BE31" s="177">
        <f>SUMIFS('1-2 人员岗位信息'!O:O,'1-2 人员岗位信息'!$C:$C,"自有人员",'1-2 人员岗位信息'!$B:$B,$D31)</f>
        <v>13</v>
      </c>
      <c r="BF31" s="300">
        <f>'自有人工预算（附表）'!N28/BE31</f>
        <v>9013.71</v>
      </c>
      <c r="BG31" s="177">
        <f t="shared" ref="BG31:BG38" si="65">BH31*BI31</f>
        <v>117178.23</v>
      </c>
      <c r="BH31" s="177">
        <f>SUMIFS('1-2 人员岗位信息'!P:P,'1-2 人员岗位信息'!$C:$C,"自有人员",'1-2 人员岗位信息'!$B:$B,$D31)</f>
        <v>13</v>
      </c>
      <c r="BI31" s="300">
        <f>'自有人工预算（附表）'!O28/BH31</f>
        <v>9013.71</v>
      </c>
      <c r="BJ31" s="177">
        <f t="shared" ref="BJ31:BJ38" si="66">BK31*BL31</f>
        <v>117178.23</v>
      </c>
      <c r="BK31" s="177">
        <f>SUMIFS('1-2 人员岗位信息'!Q:Q,'1-2 人员岗位信息'!$C:$C,"自有人员",'1-2 人员岗位信息'!$B:$B,$D31)</f>
        <v>13</v>
      </c>
      <c r="BL31" s="300">
        <f>'自有人工预算（附表）'!P28/BK31</f>
        <v>9013.71</v>
      </c>
      <c r="BM31" s="313"/>
      <c r="BN31" s="317"/>
    </row>
    <row r="32" s="265" customFormat="1" ht="33.95" customHeight="1" outlineLevel="5" spans="2:66">
      <c r="B32" s="177" t="s">
        <v>793</v>
      </c>
      <c r="C32" s="285" t="s">
        <v>837</v>
      </c>
      <c r="D32" s="265" t="s">
        <v>838</v>
      </c>
      <c r="E32" s="177" t="s">
        <v>836</v>
      </c>
      <c r="F32" s="177"/>
      <c r="G32" s="177" t="s">
        <v>797</v>
      </c>
      <c r="H32" s="177">
        <f t="shared" si="50"/>
        <v>0</v>
      </c>
      <c r="I32" s="177" t="s">
        <v>798</v>
      </c>
      <c r="J32" s="177" t="e">
        <f t="shared" si="51"/>
        <v>#DIV/0!</v>
      </c>
      <c r="K32" s="177" t="s">
        <v>799</v>
      </c>
      <c r="L32" s="177" t="e">
        <f t="shared" si="52"/>
        <v>#DIV/0!</v>
      </c>
      <c r="M32" s="177" t="s">
        <v>800</v>
      </c>
      <c r="N32" s="177">
        <f t="shared" si="53"/>
        <v>0</v>
      </c>
      <c r="O32" s="177"/>
      <c r="P32" s="292"/>
      <c r="Q32" s="292"/>
      <c r="R32" s="292"/>
      <c r="S32" s="292"/>
      <c r="T32" s="292"/>
      <c r="U32" s="292"/>
      <c r="V32" s="292"/>
      <c r="W32" s="292"/>
      <c r="X32" s="292"/>
      <c r="Y32" s="292"/>
      <c r="Z32" s="292"/>
      <c r="AA32" s="292"/>
      <c r="AB32" s="177">
        <f t="shared" si="54"/>
        <v>0</v>
      </c>
      <c r="AC32" s="177">
        <f t="shared" si="55"/>
        <v>0</v>
      </c>
      <c r="AD32" s="177">
        <f>SUMIFS('1-2 人员岗位信息'!F:F,'1-2 人员岗位信息'!$C:$C,"自有人员",'1-2 人员岗位信息'!$B:$B,$D32)</f>
        <v>0</v>
      </c>
      <c r="AE32" s="300"/>
      <c r="AF32" s="177">
        <f t="shared" si="56"/>
        <v>0</v>
      </c>
      <c r="AG32" s="177">
        <f>SUMIFS('1-2 人员岗位信息'!G:G,'1-2 人员岗位信息'!$C:$C,"自有人员",'1-2 人员岗位信息'!$B:$B,$D32)</f>
        <v>0</v>
      </c>
      <c r="AH32" s="300"/>
      <c r="AI32" s="177">
        <f t="shared" si="57"/>
        <v>0</v>
      </c>
      <c r="AJ32" s="177">
        <f>SUMIFS('1-2 人员岗位信息'!H:H,'1-2 人员岗位信息'!$C:$C,"自有人员",'1-2 人员岗位信息'!$B:$B,$D32)</f>
        <v>0</v>
      </c>
      <c r="AK32" s="300"/>
      <c r="AL32" s="177">
        <f t="shared" si="58"/>
        <v>0</v>
      </c>
      <c r="AM32" s="177">
        <f>SUMIFS('1-2 人员岗位信息'!I:I,'1-2 人员岗位信息'!$C:$C,"自有人员",'1-2 人员岗位信息'!$B:$B,$D32)</f>
        <v>0</v>
      </c>
      <c r="AN32" s="300"/>
      <c r="AO32" s="177">
        <f t="shared" si="59"/>
        <v>0</v>
      </c>
      <c r="AP32" s="177">
        <f>SUMIFS('1-2 人员岗位信息'!J:J,'1-2 人员岗位信息'!$C:$C,"自有人员",'1-2 人员岗位信息'!$B:$B,$D32)</f>
        <v>0</v>
      </c>
      <c r="AQ32" s="300"/>
      <c r="AR32" s="177">
        <f t="shared" si="60"/>
        <v>0</v>
      </c>
      <c r="AS32" s="177">
        <f>SUMIFS('1-2 人员岗位信息'!K:K,'1-2 人员岗位信息'!$C:$C,"自有人员",'1-2 人员岗位信息'!$B:$B,$D32)</f>
        <v>0</v>
      </c>
      <c r="AT32" s="300"/>
      <c r="AU32" s="177">
        <f t="shared" si="61"/>
        <v>0</v>
      </c>
      <c r="AV32" s="177">
        <f>SUMIFS('1-2 人员岗位信息'!L:L,'1-2 人员岗位信息'!$C:$C,"自有人员",'1-2 人员岗位信息'!$B:$B,$D32)</f>
        <v>0</v>
      </c>
      <c r="AW32" s="300"/>
      <c r="AX32" s="177">
        <f t="shared" si="62"/>
        <v>0</v>
      </c>
      <c r="AY32" s="177">
        <f>SUMIFS('1-2 人员岗位信息'!M:M,'1-2 人员岗位信息'!$C:$C,"自有人员",'1-2 人员岗位信息'!$B:$B,$D32)</f>
        <v>0</v>
      </c>
      <c r="AZ32" s="300"/>
      <c r="BA32" s="177">
        <f t="shared" si="63"/>
        <v>0</v>
      </c>
      <c r="BB32" s="177">
        <f>SUMIFS('1-2 人员岗位信息'!N:N,'1-2 人员岗位信息'!$C:$C,"自有人员",'1-2 人员岗位信息'!$B:$B,$D32)</f>
        <v>0</v>
      </c>
      <c r="BC32" s="300"/>
      <c r="BD32" s="177">
        <f t="shared" si="64"/>
        <v>0</v>
      </c>
      <c r="BE32" s="177">
        <f>SUMIFS('1-2 人员岗位信息'!O:O,'1-2 人员岗位信息'!$C:$C,"自有人员",'1-2 人员岗位信息'!$B:$B,$D32)</f>
        <v>0</v>
      </c>
      <c r="BF32" s="300"/>
      <c r="BG32" s="177">
        <f t="shared" si="65"/>
        <v>0</v>
      </c>
      <c r="BH32" s="177">
        <f>SUMIFS('1-2 人员岗位信息'!P:P,'1-2 人员岗位信息'!$C:$C,"自有人员",'1-2 人员岗位信息'!$B:$B,$D32)</f>
        <v>0</v>
      </c>
      <c r="BI32" s="300"/>
      <c r="BJ32" s="177">
        <f t="shared" si="66"/>
        <v>0</v>
      </c>
      <c r="BK32" s="177">
        <f>SUMIFS('1-2 人员岗位信息'!Q:Q,'1-2 人员岗位信息'!$C:$C,"自有人员",'1-2 人员岗位信息'!$B:$B,$D32)</f>
        <v>0</v>
      </c>
      <c r="BL32" s="309"/>
      <c r="BM32" s="313"/>
      <c r="BN32" s="317"/>
    </row>
    <row r="33" s="265" customFormat="1" ht="33.95" customHeight="1" outlineLevel="5" spans="2:66">
      <c r="B33" s="177" t="s">
        <v>793</v>
      </c>
      <c r="C33" s="285" t="s">
        <v>839</v>
      </c>
      <c r="D33" s="265" t="s">
        <v>840</v>
      </c>
      <c r="E33" s="177" t="s">
        <v>841</v>
      </c>
      <c r="F33" s="177"/>
      <c r="G33" s="177" t="s">
        <v>797</v>
      </c>
      <c r="H33" s="177">
        <f t="shared" si="50"/>
        <v>0</v>
      </c>
      <c r="I33" s="177" t="s">
        <v>798</v>
      </c>
      <c r="J33" s="177" t="e">
        <f t="shared" si="51"/>
        <v>#DIV/0!</v>
      </c>
      <c r="K33" s="177" t="s">
        <v>799</v>
      </c>
      <c r="L33" s="177" t="e">
        <f t="shared" si="52"/>
        <v>#DIV/0!</v>
      </c>
      <c r="M33" s="177" t="s">
        <v>800</v>
      </c>
      <c r="N33" s="177">
        <f t="shared" si="53"/>
        <v>0</v>
      </c>
      <c r="O33" s="177"/>
      <c r="P33" s="292"/>
      <c r="Q33" s="292"/>
      <c r="R33" s="292"/>
      <c r="S33" s="292"/>
      <c r="T33" s="292"/>
      <c r="U33" s="292"/>
      <c r="V33" s="292"/>
      <c r="W33" s="292"/>
      <c r="X33" s="292"/>
      <c r="Y33" s="292"/>
      <c r="Z33" s="292"/>
      <c r="AA33" s="292"/>
      <c r="AB33" s="177">
        <f t="shared" si="54"/>
        <v>0</v>
      </c>
      <c r="AC33" s="177">
        <f t="shared" si="55"/>
        <v>0</v>
      </c>
      <c r="AD33" s="177">
        <f>SUMIFS('1-2 人员岗位信息'!F:F,'1-2 人员岗位信息'!$C:$C,"自有人员",'1-2 人员岗位信息'!$B:$B,$D33)</f>
        <v>0</v>
      </c>
      <c r="AE33" s="300"/>
      <c r="AF33" s="177">
        <f t="shared" si="56"/>
        <v>0</v>
      </c>
      <c r="AG33" s="177">
        <f>SUMIFS('1-2 人员岗位信息'!G:G,'1-2 人员岗位信息'!$C:$C,"自有人员",'1-2 人员岗位信息'!$B:$B,$D33)</f>
        <v>0</v>
      </c>
      <c r="AH33" s="300"/>
      <c r="AI33" s="177">
        <f t="shared" si="57"/>
        <v>0</v>
      </c>
      <c r="AJ33" s="177">
        <f>SUMIFS('1-2 人员岗位信息'!H:H,'1-2 人员岗位信息'!$C:$C,"自有人员",'1-2 人员岗位信息'!$B:$B,$D33)</f>
        <v>0</v>
      </c>
      <c r="AK33" s="300"/>
      <c r="AL33" s="177">
        <f t="shared" si="58"/>
        <v>0</v>
      </c>
      <c r="AM33" s="177">
        <f>SUMIFS('1-2 人员岗位信息'!I:I,'1-2 人员岗位信息'!$C:$C,"自有人员",'1-2 人员岗位信息'!$B:$B,$D33)</f>
        <v>0</v>
      </c>
      <c r="AN33" s="300"/>
      <c r="AO33" s="177">
        <f t="shared" si="59"/>
        <v>0</v>
      </c>
      <c r="AP33" s="177">
        <f>SUMIFS('1-2 人员岗位信息'!J:J,'1-2 人员岗位信息'!$C:$C,"自有人员",'1-2 人员岗位信息'!$B:$B,$D33)</f>
        <v>0</v>
      </c>
      <c r="AQ33" s="300"/>
      <c r="AR33" s="177">
        <f t="shared" si="60"/>
        <v>0</v>
      </c>
      <c r="AS33" s="177">
        <f>SUMIFS('1-2 人员岗位信息'!K:K,'1-2 人员岗位信息'!$C:$C,"自有人员",'1-2 人员岗位信息'!$B:$B,$D33)</f>
        <v>0</v>
      </c>
      <c r="AT33" s="300"/>
      <c r="AU33" s="177">
        <f t="shared" si="61"/>
        <v>0</v>
      </c>
      <c r="AV33" s="177">
        <f>SUMIFS('1-2 人员岗位信息'!L:L,'1-2 人员岗位信息'!$C:$C,"自有人员",'1-2 人员岗位信息'!$B:$B,$D33)</f>
        <v>0</v>
      </c>
      <c r="AW33" s="300"/>
      <c r="AX33" s="177">
        <f t="shared" si="62"/>
        <v>0</v>
      </c>
      <c r="AY33" s="177">
        <f>SUMIFS('1-2 人员岗位信息'!M:M,'1-2 人员岗位信息'!$C:$C,"自有人员",'1-2 人员岗位信息'!$B:$B,$D33)</f>
        <v>0</v>
      </c>
      <c r="AZ33" s="300"/>
      <c r="BA33" s="177">
        <f t="shared" si="63"/>
        <v>0</v>
      </c>
      <c r="BB33" s="177">
        <f>SUMIFS('1-2 人员岗位信息'!N:N,'1-2 人员岗位信息'!$C:$C,"自有人员",'1-2 人员岗位信息'!$B:$B,$D33)</f>
        <v>0</v>
      </c>
      <c r="BC33" s="300"/>
      <c r="BD33" s="177">
        <f t="shared" si="64"/>
        <v>0</v>
      </c>
      <c r="BE33" s="177">
        <f>SUMIFS('1-2 人员岗位信息'!O:O,'1-2 人员岗位信息'!$C:$C,"自有人员",'1-2 人员岗位信息'!$B:$B,$D33)</f>
        <v>0</v>
      </c>
      <c r="BF33" s="300"/>
      <c r="BG33" s="177">
        <f t="shared" si="65"/>
        <v>0</v>
      </c>
      <c r="BH33" s="177">
        <f>SUMIFS('1-2 人员岗位信息'!P:P,'1-2 人员岗位信息'!$C:$C,"自有人员",'1-2 人员岗位信息'!$B:$B,$D33)</f>
        <v>0</v>
      </c>
      <c r="BI33" s="300"/>
      <c r="BJ33" s="177">
        <f t="shared" si="66"/>
        <v>0</v>
      </c>
      <c r="BK33" s="177">
        <f>SUMIFS('1-2 人员岗位信息'!Q:Q,'1-2 人员岗位信息'!$C:$C,"自有人员",'1-2 人员岗位信息'!$B:$B,$D33)</f>
        <v>0</v>
      </c>
      <c r="BL33" s="309"/>
      <c r="BM33" s="313"/>
      <c r="BN33" s="317"/>
    </row>
    <row r="34" s="265" customFormat="1" ht="33.95" customHeight="1" outlineLevel="5" spans="2:66">
      <c r="B34" s="177" t="s">
        <v>793</v>
      </c>
      <c r="C34" s="285" t="s">
        <v>842</v>
      </c>
      <c r="D34" s="265" t="s">
        <v>843</v>
      </c>
      <c r="E34" s="177" t="s">
        <v>844</v>
      </c>
      <c r="F34" s="177"/>
      <c r="G34" s="177" t="s">
        <v>797</v>
      </c>
      <c r="H34" s="177">
        <f t="shared" si="50"/>
        <v>0</v>
      </c>
      <c r="I34" s="177" t="s">
        <v>798</v>
      </c>
      <c r="J34" s="177" t="e">
        <f t="shared" si="51"/>
        <v>#DIV/0!</v>
      </c>
      <c r="K34" s="177" t="s">
        <v>799</v>
      </c>
      <c r="L34" s="177" t="e">
        <f t="shared" si="52"/>
        <v>#DIV/0!</v>
      </c>
      <c r="M34" s="177" t="s">
        <v>800</v>
      </c>
      <c r="N34" s="177">
        <f t="shared" si="53"/>
        <v>0</v>
      </c>
      <c r="O34" s="177"/>
      <c r="P34" s="292"/>
      <c r="Q34" s="292"/>
      <c r="R34" s="292"/>
      <c r="S34" s="292"/>
      <c r="T34" s="292"/>
      <c r="U34" s="292"/>
      <c r="V34" s="292"/>
      <c r="W34" s="292"/>
      <c r="X34" s="292"/>
      <c r="Y34" s="292"/>
      <c r="Z34" s="292"/>
      <c r="AA34" s="292"/>
      <c r="AB34" s="177">
        <f t="shared" si="54"/>
        <v>0</v>
      </c>
      <c r="AC34" s="177">
        <f t="shared" si="55"/>
        <v>0</v>
      </c>
      <c r="AD34" s="177">
        <f>SUMIFS('1-2 人员岗位信息'!F:F,'1-2 人员岗位信息'!$C:$C,"自有人员",'1-2 人员岗位信息'!$B:$B,$D34)</f>
        <v>0</v>
      </c>
      <c r="AE34" s="300"/>
      <c r="AF34" s="177">
        <f t="shared" si="56"/>
        <v>0</v>
      </c>
      <c r="AG34" s="177">
        <f>SUMIFS('1-2 人员岗位信息'!G:G,'1-2 人员岗位信息'!$C:$C,"自有人员",'1-2 人员岗位信息'!$B:$B,$D34)</f>
        <v>0</v>
      </c>
      <c r="AH34" s="300"/>
      <c r="AI34" s="177">
        <f t="shared" si="57"/>
        <v>0</v>
      </c>
      <c r="AJ34" s="177">
        <f>SUMIFS('1-2 人员岗位信息'!H:H,'1-2 人员岗位信息'!$C:$C,"自有人员",'1-2 人员岗位信息'!$B:$B,$D34)</f>
        <v>0</v>
      </c>
      <c r="AK34" s="300"/>
      <c r="AL34" s="177">
        <f t="shared" si="58"/>
        <v>0</v>
      </c>
      <c r="AM34" s="177">
        <f>SUMIFS('1-2 人员岗位信息'!I:I,'1-2 人员岗位信息'!$C:$C,"自有人员",'1-2 人员岗位信息'!$B:$B,$D34)</f>
        <v>0</v>
      </c>
      <c r="AN34" s="300"/>
      <c r="AO34" s="177">
        <f t="shared" si="59"/>
        <v>0</v>
      </c>
      <c r="AP34" s="177">
        <f>SUMIFS('1-2 人员岗位信息'!J:J,'1-2 人员岗位信息'!$C:$C,"自有人员",'1-2 人员岗位信息'!$B:$B,$D34)</f>
        <v>0</v>
      </c>
      <c r="AQ34" s="300"/>
      <c r="AR34" s="177">
        <f t="shared" si="60"/>
        <v>0</v>
      </c>
      <c r="AS34" s="177">
        <f>SUMIFS('1-2 人员岗位信息'!K:K,'1-2 人员岗位信息'!$C:$C,"自有人员",'1-2 人员岗位信息'!$B:$B,$D34)</f>
        <v>0</v>
      </c>
      <c r="AT34" s="300"/>
      <c r="AU34" s="177">
        <f t="shared" si="61"/>
        <v>0</v>
      </c>
      <c r="AV34" s="177">
        <f>SUMIFS('1-2 人员岗位信息'!L:L,'1-2 人员岗位信息'!$C:$C,"自有人员",'1-2 人员岗位信息'!$B:$B,$D34)</f>
        <v>0</v>
      </c>
      <c r="AW34" s="300"/>
      <c r="AX34" s="177">
        <f t="shared" si="62"/>
        <v>0</v>
      </c>
      <c r="AY34" s="177">
        <f>SUMIFS('1-2 人员岗位信息'!M:M,'1-2 人员岗位信息'!$C:$C,"自有人员",'1-2 人员岗位信息'!$B:$B,$D34)</f>
        <v>0</v>
      </c>
      <c r="AZ34" s="300"/>
      <c r="BA34" s="177">
        <f t="shared" si="63"/>
        <v>0</v>
      </c>
      <c r="BB34" s="177">
        <f>SUMIFS('1-2 人员岗位信息'!N:N,'1-2 人员岗位信息'!$C:$C,"自有人员",'1-2 人员岗位信息'!$B:$B,$D34)</f>
        <v>0</v>
      </c>
      <c r="BC34" s="300"/>
      <c r="BD34" s="177">
        <f t="shared" si="64"/>
        <v>0</v>
      </c>
      <c r="BE34" s="177">
        <f>SUMIFS('1-2 人员岗位信息'!O:O,'1-2 人员岗位信息'!$C:$C,"自有人员",'1-2 人员岗位信息'!$B:$B,$D34)</f>
        <v>0</v>
      </c>
      <c r="BF34" s="300"/>
      <c r="BG34" s="177">
        <f t="shared" si="65"/>
        <v>0</v>
      </c>
      <c r="BH34" s="177">
        <f>SUMIFS('1-2 人员岗位信息'!P:P,'1-2 人员岗位信息'!$C:$C,"自有人员",'1-2 人员岗位信息'!$B:$B,$D34)</f>
        <v>0</v>
      </c>
      <c r="BI34" s="300"/>
      <c r="BJ34" s="177">
        <f t="shared" si="66"/>
        <v>0</v>
      </c>
      <c r="BK34" s="177">
        <f>SUMIFS('1-2 人员岗位信息'!Q:Q,'1-2 人员岗位信息'!$C:$C,"自有人员",'1-2 人员岗位信息'!$B:$B,$D34)</f>
        <v>0</v>
      </c>
      <c r="BL34" s="309"/>
      <c r="BM34" s="313"/>
      <c r="BN34" s="317"/>
    </row>
    <row r="35" s="265" customFormat="1" ht="33.95" customHeight="1" outlineLevel="5" spans="2:66">
      <c r="B35" s="177" t="s">
        <v>793</v>
      </c>
      <c r="C35" s="285" t="s">
        <v>845</v>
      </c>
      <c r="D35" s="265" t="s">
        <v>846</v>
      </c>
      <c r="E35" s="177" t="s">
        <v>847</v>
      </c>
      <c r="F35" s="177"/>
      <c r="G35" s="177" t="s">
        <v>797</v>
      </c>
      <c r="H35" s="177">
        <f t="shared" si="50"/>
        <v>0</v>
      </c>
      <c r="I35" s="177" t="s">
        <v>798</v>
      </c>
      <c r="J35" s="177" t="e">
        <f t="shared" si="51"/>
        <v>#DIV/0!</v>
      </c>
      <c r="K35" s="177" t="s">
        <v>799</v>
      </c>
      <c r="L35" s="177" t="e">
        <f t="shared" si="52"/>
        <v>#DIV/0!</v>
      </c>
      <c r="M35" s="177" t="s">
        <v>800</v>
      </c>
      <c r="N35" s="177">
        <f t="shared" si="53"/>
        <v>0</v>
      </c>
      <c r="O35" s="177"/>
      <c r="P35" s="292"/>
      <c r="Q35" s="292"/>
      <c r="R35" s="292"/>
      <c r="S35" s="292"/>
      <c r="T35" s="292"/>
      <c r="U35" s="292"/>
      <c r="V35" s="292"/>
      <c r="W35" s="292"/>
      <c r="X35" s="292"/>
      <c r="Y35" s="292"/>
      <c r="Z35" s="292"/>
      <c r="AA35" s="292"/>
      <c r="AB35" s="177">
        <f t="shared" si="54"/>
        <v>0</v>
      </c>
      <c r="AC35" s="177">
        <f t="shared" si="55"/>
        <v>0</v>
      </c>
      <c r="AD35" s="177">
        <f>SUMIFS('1-2 人员岗位信息'!F:F,'1-2 人员岗位信息'!$C:$C,"自有人员",'1-2 人员岗位信息'!$B:$B,$D35)</f>
        <v>0</v>
      </c>
      <c r="AE35" s="300"/>
      <c r="AF35" s="177">
        <f t="shared" si="56"/>
        <v>0</v>
      </c>
      <c r="AG35" s="177">
        <f>SUMIFS('1-2 人员岗位信息'!G:G,'1-2 人员岗位信息'!$C:$C,"自有人员",'1-2 人员岗位信息'!$B:$B,$D35)</f>
        <v>0</v>
      </c>
      <c r="AH35" s="300"/>
      <c r="AI35" s="177">
        <f t="shared" si="57"/>
        <v>0</v>
      </c>
      <c r="AJ35" s="177">
        <f>SUMIFS('1-2 人员岗位信息'!H:H,'1-2 人员岗位信息'!$C:$C,"自有人员",'1-2 人员岗位信息'!$B:$B,$D35)</f>
        <v>0</v>
      </c>
      <c r="AK35" s="300"/>
      <c r="AL35" s="177">
        <f t="shared" si="58"/>
        <v>0</v>
      </c>
      <c r="AM35" s="177">
        <f>SUMIFS('1-2 人员岗位信息'!I:I,'1-2 人员岗位信息'!$C:$C,"自有人员",'1-2 人员岗位信息'!$B:$B,$D35)</f>
        <v>0</v>
      </c>
      <c r="AN35" s="300"/>
      <c r="AO35" s="177">
        <f t="shared" si="59"/>
        <v>0</v>
      </c>
      <c r="AP35" s="177">
        <f>SUMIFS('1-2 人员岗位信息'!J:J,'1-2 人员岗位信息'!$C:$C,"自有人员",'1-2 人员岗位信息'!$B:$B,$D35)</f>
        <v>0</v>
      </c>
      <c r="AQ35" s="300"/>
      <c r="AR35" s="177">
        <f t="shared" si="60"/>
        <v>0</v>
      </c>
      <c r="AS35" s="177">
        <f>SUMIFS('1-2 人员岗位信息'!K:K,'1-2 人员岗位信息'!$C:$C,"自有人员",'1-2 人员岗位信息'!$B:$B,$D35)</f>
        <v>0</v>
      </c>
      <c r="AT35" s="300"/>
      <c r="AU35" s="177">
        <f t="shared" si="61"/>
        <v>0</v>
      </c>
      <c r="AV35" s="177">
        <f>SUMIFS('1-2 人员岗位信息'!L:L,'1-2 人员岗位信息'!$C:$C,"自有人员",'1-2 人员岗位信息'!$B:$B,$D35)</f>
        <v>0</v>
      </c>
      <c r="AW35" s="300"/>
      <c r="AX35" s="177">
        <f t="shared" si="62"/>
        <v>0</v>
      </c>
      <c r="AY35" s="177">
        <f>SUMIFS('1-2 人员岗位信息'!M:M,'1-2 人员岗位信息'!$C:$C,"自有人员",'1-2 人员岗位信息'!$B:$B,$D35)</f>
        <v>0</v>
      </c>
      <c r="AZ35" s="300"/>
      <c r="BA35" s="177">
        <f t="shared" si="63"/>
        <v>0</v>
      </c>
      <c r="BB35" s="177">
        <f>SUMIFS('1-2 人员岗位信息'!N:N,'1-2 人员岗位信息'!$C:$C,"自有人员",'1-2 人员岗位信息'!$B:$B,$D35)</f>
        <v>0</v>
      </c>
      <c r="BC35" s="300"/>
      <c r="BD35" s="177">
        <f t="shared" si="64"/>
        <v>0</v>
      </c>
      <c r="BE35" s="177">
        <f>SUMIFS('1-2 人员岗位信息'!O:O,'1-2 人员岗位信息'!$C:$C,"自有人员",'1-2 人员岗位信息'!$B:$B,$D35)</f>
        <v>0</v>
      </c>
      <c r="BF35" s="300"/>
      <c r="BG35" s="177">
        <f t="shared" si="65"/>
        <v>0</v>
      </c>
      <c r="BH35" s="177">
        <f>SUMIFS('1-2 人员岗位信息'!P:P,'1-2 人员岗位信息'!$C:$C,"自有人员",'1-2 人员岗位信息'!$B:$B,$D35)</f>
        <v>0</v>
      </c>
      <c r="BI35" s="300"/>
      <c r="BJ35" s="177">
        <f t="shared" si="66"/>
        <v>0</v>
      </c>
      <c r="BK35" s="177">
        <f>SUMIFS('1-2 人员岗位信息'!Q:Q,'1-2 人员岗位信息'!$C:$C,"自有人员",'1-2 人员岗位信息'!$B:$B,$D35)</f>
        <v>0</v>
      </c>
      <c r="BL35" s="309"/>
      <c r="BM35" s="313"/>
      <c r="BN35" s="317"/>
    </row>
    <row r="36" s="265" customFormat="1" ht="33.95" customHeight="1" outlineLevel="5" spans="2:66">
      <c r="B36" s="177" t="s">
        <v>793</v>
      </c>
      <c r="C36" s="285" t="s">
        <v>848</v>
      </c>
      <c r="D36" s="265" t="s">
        <v>849</v>
      </c>
      <c r="E36" s="177" t="s">
        <v>850</v>
      </c>
      <c r="F36" s="177"/>
      <c r="G36" s="177" t="s">
        <v>797</v>
      </c>
      <c r="H36" s="177">
        <f t="shared" si="50"/>
        <v>0</v>
      </c>
      <c r="I36" s="177" t="s">
        <v>798</v>
      </c>
      <c r="J36" s="177" t="e">
        <f t="shared" si="51"/>
        <v>#DIV/0!</v>
      </c>
      <c r="K36" s="177" t="s">
        <v>799</v>
      </c>
      <c r="L36" s="177" t="e">
        <f t="shared" si="52"/>
        <v>#DIV/0!</v>
      </c>
      <c r="M36" s="177" t="s">
        <v>800</v>
      </c>
      <c r="N36" s="177">
        <f t="shared" si="53"/>
        <v>0</v>
      </c>
      <c r="O36" s="177"/>
      <c r="P36" s="292"/>
      <c r="Q36" s="292"/>
      <c r="R36" s="292"/>
      <c r="S36" s="292"/>
      <c r="T36" s="292"/>
      <c r="U36" s="292"/>
      <c r="V36" s="292"/>
      <c r="W36" s="292"/>
      <c r="X36" s="292"/>
      <c r="Y36" s="292"/>
      <c r="Z36" s="292"/>
      <c r="AA36" s="292"/>
      <c r="AB36" s="177">
        <f t="shared" si="54"/>
        <v>0</v>
      </c>
      <c r="AC36" s="177">
        <f t="shared" si="55"/>
        <v>0</v>
      </c>
      <c r="AD36" s="177">
        <f>SUMIFS('1-2 人员岗位信息'!F:F,'1-2 人员岗位信息'!$C:$C,"自有人员",'1-2 人员岗位信息'!$B:$B,$D36)</f>
        <v>0</v>
      </c>
      <c r="AE36" s="300"/>
      <c r="AF36" s="177">
        <f t="shared" si="56"/>
        <v>0</v>
      </c>
      <c r="AG36" s="177">
        <f>SUMIFS('1-2 人员岗位信息'!G:G,'1-2 人员岗位信息'!$C:$C,"自有人员",'1-2 人员岗位信息'!$B:$B,$D36)</f>
        <v>0</v>
      </c>
      <c r="AH36" s="300"/>
      <c r="AI36" s="177">
        <f t="shared" si="57"/>
        <v>0</v>
      </c>
      <c r="AJ36" s="177">
        <f>SUMIFS('1-2 人员岗位信息'!H:H,'1-2 人员岗位信息'!$C:$C,"自有人员",'1-2 人员岗位信息'!$B:$B,$D36)</f>
        <v>0</v>
      </c>
      <c r="AK36" s="300"/>
      <c r="AL36" s="177">
        <f t="shared" si="58"/>
        <v>0</v>
      </c>
      <c r="AM36" s="177">
        <f>SUMIFS('1-2 人员岗位信息'!I:I,'1-2 人员岗位信息'!$C:$C,"自有人员",'1-2 人员岗位信息'!$B:$B,$D36)</f>
        <v>0</v>
      </c>
      <c r="AN36" s="300"/>
      <c r="AO36" s="177">
        <f t="shared" si="59"/>
        <v>0</v>
      </c>
      <c r="AP36" s="177">
        <f>SUMIFS('1-2 人员岗位信息'!J:J,'1-2 人员岗位信息'!$C:$C,"自有人员",'1-2 人员岗位信息'!$B:$B,$D36)</f>
        <v>0</v>
      </c>
      <c r="AQ36" s="300"/>
      <c r="AR36" s="177">
        <f t="shared" si="60"/>
        <v>0</v>
      </c>
      <c r="AS36" s="177">
        <f>SUMIFS('1-2 人员岗位信息'!K:K,'1-2 人员岗位信息'!$C:$C,"自有人员",'1-2 人员岗位信息'!$B:$B,$D36)</f>
        <v>0</v>
      </c>
      <c r="AT36" s="300"/>
      <c r="AU36" s="177">
        <f t="shared" si="61"/>
        <v>0</v>
      </c>
      <c r="AV36" s="177">
        <f>SUMIFS('1-2 人员岗位信息'!L:L,'1-2 人员岗位信息'!$C:$C,"自有人员",'1-2 人员岗位信息'!$B:$B,$D36)</f>
        <v>0</v>
      </c>
      <c r="AW36" s="300"/>
      <c r="AX36" s="177">
        <f t="shared" si="62"/>
        <v>0</v>
      </c>
      <c r="AY36" s="177">
        <f>SUMIFS('1-2 人员岗位信息'!M:M,'1-2 人员岗位信息'!$C:$C,"自有人员",'1-2 人员岗位信息'!$B:$B,$D36)</f>
        <v>0</v>
      </c>
      <c r="AZ36" s="300"/>
      <c r="BA36" s="177">
        <f t="shared" si="63"/>
        <v>0</v>
      </c>
      <c r="BB36" s="177">
        <f>SUMIFS('1-2 人员岗位信息'!N:N,'1-2 人员岗位信息'!$C:$C,"自有人员",'1-2 人员岗位信息'!$B:$B,$D36)</f>
        <v>0</v>
      </c>
      <c r="BC36" s="300"/>
      <c r="BD36" s="177">
        <f t="shared" si="64"/>
        <v>0</v>
      </c>
      <c r="BE36" s="177">
        <f>SUMIFS('1-2 人员岗位信息'!O:O,'1-2 人员岗位信息'!$C:$C,"自有人员",'1-2 人员岗位信息'!$B:$B,$D36)</f>
        <v>0</v>
      </c>
      <c r="BF36" s="300"/>
      <c r="BG36" s="177">
        <f t="shared" si="65"/>
        <v>0</v>
      </c>
      <c r="BH36" s="177">
        <f>SUMIFS('1-2 人员岗位信息'!P:P,'1-2 人员岗位信息'!$C:$C,"自有人员",'1-2 人员岗位信息'!$B:$B,$D36)</f>
        <v>0</v>
      </c>
      <c r="BI36" s="300"/>
      <c r="BJ36" s="177">
        <f t="shared" si="66"/>
        <v>0</v>
      </c>
      <c r="BK36" s="177">
        <f>SUMIFS('1-2 人员岗位信息'!Q:Q,'1-2 人员岗位信息'!$C:$C,"自有人员",'1-2 人员岗位信息'!$B:$B,$D36)</f>
        <v>0</v>
      </c>
      <c r="BL36" s="309"/>
      <c r="BM36" s="313"/>
      <c r="BN36" s="317"/>
    </row>
    <row r="37" s="265" customFormat="1" ht="33.95" customHeight="1" outlineLevel="5" spans="2:66">
      <c r="B37" s="177" t="s">
        <v>793</v>
      </c>
      <c r="C37" s="285" t="s">
        <v>851</v>
      </c>
      <c r="D37" s="265" t="s">
        <v>852</v>
      </c>
      <c r="E37" s="177" t="s">
        <v>853</v>
      </c>
      <c r="F37" s="177"/>
      <c r="G37" s="177" t="s">
        <v>797</v>
      </c>
      <c r="H37" s="177">
        <f t="shared" si="50"/>
        <v>0</v>
      </c>
      <c r="I37" s="177" t="s">
        <v>798</v>
      </c>
      <c r="J37" s="177" t="e">
        <f t="shared" si="51"/>
        <v>#DIV/0!</v>
      </c>
      <c r="K37" s="177" t="s">
        <v>799</v>
      </c>
      <c r="L37" s="177" t="e">
        <f t="shared" si="52"/>
        <v>#DIV/0!</v>
      </c>
      <c r="M37" s="177" t="s">
        <v>800</v>
      </c>
      <c r="N37" s="177">
        <f t="shared" si="53"/>
        <v>0</v>
      </c>
      <c r="O37" s="177"/>
      <c r="P37" s="292"/>
      <c r="Q37" s="292"/>
      <c r="R37" s="292"/>
      <c r="S37" s="292"/>
      <c r="T37" s="292"/>
      <c r="U37" s="292"/>
      <c r="V37" s="292"/>
      <c r="W37" s="292"/>
      <c r="X37" s="292"/>
      <c r="Y37" s="292"/>
      <c r="Z37" s="292"/>
      <c r="AA37" s="292"/>
      <c r="AB37" s="177">
        <f t="shared" si="54"/>
        <v>0</v>
      </c>
      <c r="AC37" s="177">
        <f t="shared" si="55"/>
        <v>0</v>
      </c>
      <c r="AD37" s="177">
        <f>SUMIFS('1-2 人员岗位信息'!F:F,'1-2 人员岗位信息'!$C:$C,"自有人员",'1-2 人员岗位信息'!$B:$B,$D37)</f>
        <v>0</v>
      </c>
      <c r="AE37" s="300"/>
      <c r="AF37" s="177">
        <f t="shared" si="56"/>
        <v>0</v>
      </c>
      <c r="AG37" s="177">
        <f>SUMIFS('1-2 人员岗位信息'!G:G,'1-2 人员岗位信息'!$C:$C,"自有人员",'1-2 人员岗位信息'!$B:$B,$D37)</f>
        <v>0</v>
      </c>
      <c r="AH37" s="300"/>
      <c r="AI37" s="177">
        <f t="shared" si="57"/>
        <v>0</v>
      </c>
      <c r="AJ37" s="177">
        <f>SUMIFS('1-2 人员岗位信息'!H:H,'1-2 人员岗位信息'!$C:$C,"自有人员",'1-2 人员岗位信息'!$B:$B,$D37)</f>
        <v>0</v>
      </c>
      <c r="AK37" s="300"/>
      <c r="AL37" s="177">
        <f t="shared" si="58"/>
        <v>0</v>
      </c>
      <c r="AM37" s="177">
        <f>SUMIFS('1-2 人员岗位信息'!I:I,'1-2 人员岗位信息'!$C:$C,"自有人员",'1-2 人员岗位信息'!$B:$B,$D37)</f>
        <v>0</v>
      </c>
      <c r="AN37" s="300"/>
      <c r="AO37" s="177">
        <f t="shared" si="59"/>
        <v>0</v>
      </c>
      <c r="AP37" s="177">
        <f>SUMIFS('1-2 人员岗位信息'!J:J,'1-2 人员岗位信息'!$C:$C,"自有人员",'1-2 人员岗位信息'!$B:$B,$D37)</f>
        <v>0</v>
      </c>
      <c r="AQ37" s="300"/>
      <c r="AR37" s="177">
        <f t="shared" si="60"/>
        <v>0</v>
      </c>
      <c r="AS37" s="177">
        <f>SUMIFS('1-2 人员岗位信息'!K:K,'1-2 人员岗位信息'!$C:$C,"自有人员",'1-2 人员岗位信息'!$B:$B,$D37)</f>
        <v>0</v>
      </c>
      <c r="AT37" s="300"/>
      <c r="AU37" s="177">
        <f t="shared" si="61"/>
        <v>0</v>
      </c>
      <c r="AV37" s="177">
        <f>SUMIFS('1-2 人员岗位信息'!L:L,'1-2 人员岗位信息'!$C:$C,"自有人员",'1-2 人员岗位信息'!$B:$B,$D37)</f>
        <v>0</v>
      </c>
      <c r="AW37" s="300"/>
      <c r="AX37" s="177">
        <f t="shared" si="62"/>
        <v>0</v>
      </c>
      <c r="AY37" s="177">
        <f>SUMIFS('1-2 人员岗位信息'!M:M,'1-2 人员岗位信息'!$C:$C,"自有人员",'1-2 人员岗位信息'!$B:$B,$D37)</f>
        <v>0</v>
      </c>
      <c r="AZ37" s="300"/>
      <c r="BA37" s="177">
        <f t="shared" si="63"/>
        <v>0</v>
      </c>
      <c r="BB37" s="177">
        <f>SUMIFS('1-2 人员岗位信息'!N:N,'1-2 人员岗位信息'!$C:$C,"自有人员",'1-2 人员岗位信息'!$B:$B,$D37)</f>
        <v>0</v>
      </c>
      <c r="BC37" s="300"/>
      <c r="BD37" s="177">
        <f t="shared" si="64"/>
        <v>0</v>
      </c>
      <c r="BE37" s="177">
        <f>SUMIFS('1-2 人员岗位信息'!O:O,'1-2 人员岗位信息'!$C:$C,"自有人员",'1-2 人员岗位信息'!$B:$B,$D37)</f>
        <v>0</v>
      </c>
      <c r="BF37" s="300"/>
      <c r="BG37" s="177">
        <f t="shared" si="65"/>
        <v>0</v>
      </c>
      <c r="BH37" s="177">
        <f>SUMIFS('1-2 人员岗位信息'!P:P,'1-2 人员岗位信息'!$C:$C,"自有人员",'1-2 人员岗位信息'!$B:$B,$D37)</f>
        <v>0</v>
      </c>
      <c r="BI37" s="300"/>
      <c r="BJ37" s="177">
        <f t="shared" si="66"/>
        <v>0</v>
      </c>
      <c r="BK37" s="177">
        <f>SUMIFS('1-2 人员岗位信息'!Q:Q,'1-2 人员岗位信息'!$C:$C,"自有人员",'1-2 人员岗位信息'!$B:$B,$D37)</f>
        <v>0</v>
      </c>
      <c r="BL37" s="309"/>
      <c r="BM37" s="313"/>
      <c r="BN37" s="317"/>
    </row>
    <row r="38" s="265" customFormat="1" ht="33.95" customHeight="1" outlineLevel="5" spans="2:66">
      <c r="B38" s="177" t="s">
        <v>793</v>
      </c>
      <c r="C38" s="285" t="s">
        <v>854</v>
      </c>
      <c r="D38" s="265" t="s">
        <v>855</v>
      </c>
      <c r="E38" s="177" t="s">
        <v>815</v>
      </c>
      <c r="F38" s="177"/>
      <c r="G38" s="177" t="s">
        <v>797</v>
      </c>
      <c r="H38" s="177">
        <f t="shared" si="50"/>
        <v>0</v>
      </c>
      <c r="I38" s="177" t="s">
        <v>798</v>
      </c>
      <c r="J38" s="177" t="e">
        <f t="shared" si="51"/>
        <v>#DIV/0!</v>
      </c>
      <c r="K38" s="177" t="s">
        <v>799</v>
      </c>
      <c r="L38" s="177" t="e">
        <f t="shared" si="52"/>
        <v>#DIV/0!</v>
      </c>
      <c r="M38" s="177" t="s">
        <v>800</v>
      </c>
      <c r="N38" s="177">
        <f t="shared" si="53"/>
        <v>0</v>
      </c>
      <c r="O38" s="177"/>
      <c r="P38" s="292"/>
      <c r="Q38" s="292"/>
      <c r="R38" s="292"/>
      <c r="S38" s="292"/>
      <c r="T38" s="292"/>
      <c r="U38" s="292"/>
      <c r="V38" s="292"/>
      <c r="W38" s="292"/>
      <c r="X38" s="292"/>
      <c r="Y38" s="292"/>
      <c r="Z38" s="292"/>
      <c r="AA38" s="292"/>
      <c r="AB38" s="177">
        <f t="shared" si="54"/>
        <v>0</v>
      </c>
      <c r="AC38" s="177">
        <f t="shared" si="55"/>
        <v>0</v>
      </c>
      <c r="AD38" s="177">
        <f>SUMIFS('1-2 人员岗位信息'!F:F,'1-2 人员岗位信息'!$C:$C,"自有人员",'1-2 人员岗位信息'!$B:$B,$D38)</f>
        <v>0</v>
      </c>
      <c r="AE38" s="300"/>
      <c r="AF38" s="177">
        <f t="shared" si="56"/>
        <v>0</v>
      </c>
      <c r="AG38" s="177">
        <f>SUMIFS('1-2 人员岗位信息'!G:G,'1-2 人员岗位信息'!$C:$C,"自有人员",'1-2 人员岗位信息'!$B:$B,$D38)</f>
        <v>0</v>
      </c>
      <c r="AH38" s="300"/>
      <c r="AI38" s="177">
        <f t="shared" si="57"/>
        <v>0</v>
      </c>
      <c r="AJ38" s="177">
        <f>SUMIFS('1-2 人员岗位信息'!H:H,'1-2 人员岗位信息'!$C:$C,"自有人员",'1-2 人员岗位信息'!$B:$B,$D38)</f>
        <v>0</v>
      </c>
      <c r="AK38" s="300"/>
      <c r="AL38" s="177">
        <f t="shared" si="58"/>
        <v>0</v>
      </c>
      <c r="AM38" s="177">
        <f>SUMIFS('1-2 人员岗位信息'!I:I,'1-2 人员岗位信息'!$C:$C,"自有人员",'1-2 人员岗位信息'!$B:$B,$D38)</f>
        <v>0</v>
      </c>
      <c r="AN38" s="300"/>
      <c r="AO38" s="177">
        <f t="shared" si="59"/>
        <v>0</v>
      </c>
      <c r="AP38" s="177">
        <f>SUMIFS('1-2 人员岗位信息'!J:J,'1-2 人员岗位信息'!$C:$C,"自有人员",'1-2 人员岗位信息'!$B:$B,$D38)</f>
        <v>0</v>
      </c>
      <c r="AQ38" s="300"/>
      <c r="AR38" s="177">
        <f t="shared" si="60"/>
        <v>0</v>
      </c>
      <c r="AS38" s="177">
        <f>SUMIFS('1-2 人员岗位信息'!K:K,'1-2 人员岗位信息'!$C:$C,"自有人员",'1-2 人员岗位信息'!$B:$B,$D38)</f>
        <v>0</v>
      </c>
      <c r="AT38" s="300"/>
      <c r="AU38" s="177">
        <f t="shared" si="61"/>
        <v>0</v>
      </c>
      <c r="AV38" s="177">
        <f>SUMIFS('1-2 人员岗位信息'!L:L,'1-2 人员岗位信息'!$C:$C,"自有人员",'1-2 人员岗位信息'!$B:$B,$D38)</f>
        <v>0</v>
      </c>
      <c r="AW38" s="300"/>
      <c r="AX38" s="177">
        <f t="shared" si="62"/>
        <v>0</v>
      </c>
      <c r="AY38" s="177">
        <f>SUMIFS('1-2 人员岗位信息'!M:M,'1-2 人员岗位信息'!$C:$C,"自有人员",'1-2 人员岗位信息'!$B:$B,$D38)</f>
        <v>0</v>
      </c>
      <c r="AZ38" s="300"/>
      <c r="BA38" s="177">
        <f t="shared" si="63"/>
        <v>0</v>
      </c>
      <c r="BB38" s="177">
        <f>SUMIFS('1-2 人员岗位信息'!N:N,'1-2 人员岗位信息'!$C:$C,"自有人员",'1-2 人员岗位信息'!$B:$B,$D38)</f>
        <v>0</v>
      </c>
      <c r="BC38" s="300"/>
      <c r="BD38" s="177">
        <f t="shared" si="64"/>
        <v>0</v>
      </c>
      <c r="BE38" s="177">
        <f>SUMIFS('1-2 人员岗位信息'!O:O,'1-2 人员岗位信息'!$C:$C,"自有人员",'1-2 人员岗位信息'!$B:$B,$D38)</f>
        <v>0</v>
      </c>
      <c r="BF38" s="300"/>
      <c r="BG38" s="177">
        <f t="shared" si="65"/>
        <v>0</v>
      </c>
      <c r="BH38" s="177">
        <f>SUMIFS('1-2 人员岗位信息'!P:P,'1-2 人员岗位信息'!$C:$C,"自有人员",'1-2 人员岗位信息'!$B:$B,$D38)</f>
        <v>0</v>
      </c>
      <c r="BI38" s="300"/>
      <c r="BJ38" s="177">
        <f t="shared" si="66"/>
        <v>0</v>
      </c>
      <c r="BK38" s="177">
        <f>SUMIFS('1-2 人员岗位信息'!Q:Q,'1-2 人员岗位信息'!$C:$C,"自有人员",'1-2 人员岗位信息'!$B:$B,$D38)</f>
        <v>0</v>
      </c>
      <c r="BL38" s="309"/>
      <c r="BM38" s="313"/>
      <c r="BN38" s="317"/>
    </row>
    <row r="39" s="120" customFormat="1" ht="33.95" customHeight="1" outlineLevel="4" spans="2:66">
      <c r="B39" s="121" t="s">
        <v>788</v>
      </c>
      <c r="C39" s="122" t="s">
        <v>69</v>
      </c>
      <c r="D39" s="120" t="s">
        <v>68</v>
      </c>
      <c r="E39" s="121"/>
      <c r="F39" s="121"/>
      <c r="G39" s="121"/>
      <c r="H39" s="121">
        <f>SUM(H40:H47)</f>
        <v>0</v>
      </c>
      <c r="I39" s="121"/>
      <c r="J39" s="121"/>
      <c r="K39" s="121"/>
      <c r="L39" s="121"/>
      <c r="M39" s="121"/>
      <c r="N39" s="121"/>
      <c r="O39" s="121"/>
      <c r="P39" s="291"/>
      <c r="Q39" s="291"/>
      <c r="R39" s="291"/>
      <c r="S39" s="291"/>
      <c r="T39" s="291"/>
      <c r="U39" s="291"/>
      <c r="V39" s="291"/>
      <c r="W39" s="291"/>
      <c r="X39" s="291"/>
      <c r="Y39" s="291"/>
      <c r="Z39" s="291"/>
      <c r="AA39" s="291"/>
      <c r="AB39" s="121">
        <f>SUM(AB40:AB47)</f>
        <v>0</v>
      </c>
      <c r="AC39" s="121">
        <f>SUM(AC40:AC47)</f>
        <v>0</v>
      </c>
      <c r="AD39" s="121"/>
      <c r="AE39" s="121"/>
      <c r="AF39" s="121">
        <f>SUM(AF40:AF47)</f>
        <v>0</v>
      </c>
      <c r="AG39" s="121"/>
      <c r="AH39" s="121"/>
      <c r="AI39" s="121">
        <f>SUM(AI40:AI47)</f>
        <v>0</v>
      </c>
      <c r="AJ39" s="121"/>
      <c r="AK39" s="121"/>
      <c r="AL39" s="121">
        <f>SUM(AL40:AL47)</f>
        <v>0</v>
      </c>
      <c r="AM39" s="121"/>
      <c r="AN39" s="121"/>
      <c r="AO39" s="121">
        <f>SUM(AO40:AO47)</f>
        <v>0</v>
      </c>
      <c r="AP39" s="121"/>
      <c r="AQ39" s="121"/>
      <c r="AR39" s="121">
        <f>SUM(AR40:AR47)</f>
        <v>0</v>
      </c>
      <c r="AS39" s="121"/>
      <c r="AT39" s="121"/>
      <c r="AU39" s="121">
        <f>SUM(AU40:AU47)</f>
        <v>0</v>
      </c>
      <c r="AV39" s="121"/>
      <c r="AW39" s="121"/>
      <c r="AX39" s="121">
        <f>SUM(AX40:AX47)</f>
        <v>0</v>
      </c>
      <c r="AY39" s="121"/>
      <c r="AZ39" s="121"/>
      <c r="BA39" s="121">
        <f>SUM(BA40:BA47)</f>
        <v>0</v>
      </c>
      <c r="BB39" s="121"/>
      <c r="BC39" s="121"/>
      <c r="BD39" s="121">
        <f>SUM(BD40:BD47)</f>
        <v>0</v>
      </c>
      <c r="BE39" s="121"/>
      <c r="BF39" s="121"/>
      <c r="BG39" s="121">
        <f>SUM(BG40:BG47)</f>
        <v>0</v>
      </c>
      <c r="BH39" s="121"/>
      <c r="BI39" s="121"/>
      <c r="BJ39" s="121">
        <f>SUM(BJ40:BJ47)</f>
        <v>0</v>
      </c>
      <c r="BK39" s="121"/>
      <c r="BL39" s="308"/>
      <c r="BM39" s="313"/>
      <c r="BN39" s="316"/>
    </row>
    <row r="40" s="265" customFormat="1" ht="33.95" customHeight="1" outlineLevel="5" spans="2:66">
      <c r="B40" s="177" t="s">
        <v>793</v>
      </c>
      <c r="C40" s="285" t="s">
        <v>856</v>
      </c>
      <c r="D40" s="265" t="s">
        <v>835</v>
      </c>
      <c r="E40" s="177" t="s">
        <v>857</v>
      </c>
      <c r="F40" s="177"/>
      <c r="G40" s="177" t="s">
        <v>797</v>
      </c>
      <c r="H40" s="177">
        <f t="shared" ref="H40:H47" si="67">AB40</f>
        <v>0</v>
      </c>
      <c r="I40" s="177" t="s">
        <v>798</v>
      </c>
      <c r="J40" s="177" t="e">
        <f t="shared" ref="J40:J47" si="68">SUM(AD40,AG40,AJ40,AM40,AP40,AS40,AV40,AY40,BB40,BE40,BH40,BK40)/N40</f>
        <v>#DIV/0!</v>
      </c>
      <c r="K40" s="177" t="s">
        <v>799</v>
      </c>
      <c r="L40" s="177" t="e">
        <f t="shared" ref="L40:L47" si="69">H40/N40/J40</f>
        <v>#DIV/0!</v>
      </c>
      <c r="M40" s="177" t="s">
        <v>800</v>
      </c>
      <c r="N40" s="177">
        <f t="shared" ref="N40:N47" si="70">COUNTIF(AD40,"&gt;0")+COUNTIF(AG40,"&gt;0")+COUNTIF(AJ40,"&gt;0")+COUNTIF(AM40,"&gt;0")+COUNTIF(AP40,"&gt;0")+COUNTIF(AS40,"&gt;0")+COUNTIF(AV40,"&gt;0")+COUNTIF(AY40,"&gt;0")+COUNTIF(BB40,"&gt;0")+COUNTIF(BE40,"&gt;0")+COUNTIF(BH40,"&gt;0")+COUNTIF(BK40,"&gt;0")</f>
        <v>0</v>
      </c>
      <c r="O40" s="177"/>
      <c r="P40" s="292"/>
      <c r="Q40" s="292"/>
      <c r="R40" s="292"/>
      <c r="S40" s="292"/>
      <c r="T40" s="292"/>
      <c r="U40" s="292"/>
      <c r="V40" s="292"/>
      <c r="W40" s="292"/>
      <c r="X40" s="292"/>
      <c r="Y40" s="292"/>
      <c r="Z40" s="292"/>
      <c r="AA40" s="292"/>
      <c r="AB40" s="177">
        <f t="shared" ref="AB40:AB47" si="71">SUM(AC40,AF40,AI40,AL40,AO40,AR40,AU40,AX40,BA40,BD40,BG40,BJ40)</f>
        <v>0</v>
      </c>
      <c r="AC40" s="177">
        <f t="shared" ref="AC40:AC47" si="72">AD40*AE40</f>
        <v>0</v>
      </c>
      <c r="AD40" s="177">
        <f>SUMIFS('1-2 人员岗位信息'!F:F,'1-2 人员岗位信息'!$C:$C,"劳务派遣",'1-2 人员岗位信息'!$B:$B,$D40)</f>
        <v>0</v>
      </c>
      <c r="AE40" s="300"/>
      <c r="AF40" s="177">
        <f t="shared" ref="AF40:AF47" si="73">AG40*AH40</f>
        <v>0</v>
      </c>
      <c r="AG40" s="177">
        <f>SUMIFS('1-2 人员岗位信息'!G:G,'1-2 人员岗位信息'!$C:$C,"劳务派遣",'1-2 人员岗位信息'!$B:$B,$D40)</f>
        <v>0</v>
      </c>
      <c r="AH40" s="300"/>
      <c r="AI40" s="177">
        <f t="shared" ref="AI40:AI47" si="74">AJ40*AK40</f>
        <v>0</v>
      </c>
      <c r="AJ40" s="177">
        <f>SUMIFS('1-2 人员岗位信息'!H:H,'1-2 人员岗位信息'!$C:$C,"劳务派遣",'1-2 人员岗位信息'!$B:$B,$D40)</f>
        <v>0</v>
      </c>
      <c r="AK40" s="300"/>
      <c r="AL40" s="177">
        <f t="shared" ref="AL40:AL47" si="75">AM40*AN40</f>
        <v>0</v>
      </c>
      <c r="AM40" s="177">
        <f>SUMIFS('1-2 人员岗位信息'!I:I,'1-2 人员岗位信息'!$C:$C,"劳务派遣",'1-2 人员岗位信息'!$B:$B,$D40)</f>
        <v>0</v>
      </c>
      <c r="AN40" s="300"/>
      <c r="AO40" s="177">
        <f t="shared" ref="AO40:AO47" si="76">AP40*AQ40</f>
        <v>0</v>
      </c>
      <c r="AP40" s="177">
        <f>SUMIFS('1-2 人员岗位信息'!J:J,'1-2 人员岗位信息'!$C:$C,"劳务派遣",'1-2 人员岗位信息'!$B:$B,$D40)</f>
        <v>0</v>
      </c>
      <c r="AQ40" s="300"/>
      <c r="AR40" s="177">
        <f t="shared" ref="AR40:AR47" si="77">AS40*AT40</f>
        <v>0</v>
      </c>
      <c r="AS40" s="177">
        <f>SUMIFS('1-2 人员岗位信息'!K:K,'1-2 人员岗位信息'!$C:$C,"劳务派遣",'1-2 人员岗位信息'!$B:$B,$D40)</f>
        <v>0</v>
      </c>
      <c r="AT40" s="300"/>
      <c r="AU40" s="177">
        <f t="shared" ref="AU40:AU47" si="78">AV40*AW40</f>
        <v>0</v>
      </c>
      <c r="AV40" s="177">
        <f>SUMIFS('1-2 人员岗位信息'!L:L,'1-2 人员岗位信息'!$C:$C,"劳务派遣",'1-2 人员岗位信息'!$B:$B,$D40)</f>
        <v>0</v>
      </c>
      <c r="AW40" s="300"/>
      <c r="AX40" s="177">
        <f t="shared" ref="AX40:AX47" si="79">AY40*AZ40</f>
        <v>0</v>
      </c>
      <c r="AY40" s="177">
        <f>SUMIFS('1-2 人员岗位信息'!M:M,'1-2 人员岗位信息'!$C:$C,"劳务派遣",'1-2 人员岗位信息'!$B:$B,$D40)</f>
        <v>0</v>
      </c>
      <c r="AZ40" s="300"/>
      <c r="BA40" s="177">
        <f t="shared" ref="BA40:BA47" si="80">BB40*BC40</f>
        <v>0</v>
      </c>
      <c r="BB40" s="177">
        <f>SUMIFS('1-2 人员岗位信息'!N:N,'1-2 人员岗位信息'!$C:$C,"劳务派遣",'1-2 人员岗位信息'!$B:$B,$D40)</f>
        <v>0</v>
      </c>
      <c r="BC40" s="300"/>
      <c r="BD40" s="177">
        <f t="shared" ref="BD40:BD47" si="81">BE40*BF40</f>
        <v>0</v>
      </c>
      <c r="BE40" s="177">
        <f>SUMIFS('1-2 人员岗位信息'!O:O,'1-2 人员岗位信息'!$C:$C,"劳务派遣",'1-2 人员岗位信息'!$B:$B,$D40)</f>
        <v>0</v>
      </c>
      <c r="BF40" s="300"/>
      <c r="BG40" s="177">
        <f t="shared" ref="BG40:BG47" si="82">BH40*BI40</f>
        <v>0</v>
      </c>
      <c r="BH40" s="177">
        <f>SUMIFS('1-2 人员岗位信息'!P:P,'1-2 人员岗位信息'!$C:$C,"劳务派遣",'1-2 人员岗位信息'!$B:$B,$D40)</f>
        <v>0</v>
      </c>
      <c r="BI40" s="300"/>
      <c r="BJ40" s="177">
        <f t="shared" ref="BJ40:BJ47" si="83">BK40*BL40</f>
        <v>0</v>
      </c>
      <c r="BK40" s="177">
        <f>SUMIFS('1-2 人员岗位信息'!Q:Q,'1-2 人员岗位信息'!$C:$C,"劳务派遣",'1-2 人员岗位信息'!$B:$B,$D40)</f>
        <v>0</v>
      </c>
      <c r="BL40" s="309"/>
      <c r="BM40" s="313"/>
      <c r="BN40" s="317"/>
    </row>
    <row r="41" s="265" customFormat="1" ht="33.95" customHeight="1" outlineLevel="5" spans="2:66">
      <c r="B41" s="177" t="s">
        <v>793</v>
      </c>
      <c r="C41" s="285" t="s">
        <v>858</v>
      </c>
      <c r="D41" s="265" t="s">
        <v>838</v>
      </c>
      <c r="E41" s="177" t="s">
        <v>857</v>
      </c>
      <c r="F41" s="177"/>
      <c r="G41" s="177" t="s">
        <v>797</v>
      </c>
      <c r="H41" s="177">
        <f t="shared" si="67"/>
        <v>0</v>
      </c>
      <c r="I41" s="177" t="s">
        <v>798</v>
      </c>
      <c r="J41" s="177" t="e">
        <f t="shared" si="68"/>
        <v>#DIV/0!</v>
      </c>
      <c r="K41" s="177" t="s">
        <v>799</v>
      </c>
      <c r="L41" s="177" t="e">
        <f t="shared" si="69"/>
        <v>#DIV/0!</v>
      </c>
      <c r="M41" s="177" t="s">
        <v>800</v>
      </c>
      <c r="N41" s="177">
        <f t="shared" si="70"/>
        <v>0</v>
      </c>
      <c r="O41" s="177"/>
      <c r="P41" s="292"/>
      <c r="Q41" s="292"/>
      <c r="R41" s="292"/>
      <c r="S41" s="292"/>
      <c r="T41" s="292"/>
      <c r="U41" s="292"/>
      <c r="V41" s="292"/>
      <c r="W41" s="292"/>
      <c r="X41" s="292"/>
      <c r="Y41" s="292"/>
      <c r="Z41" s="292"/>
      <c r="AA41" s="292"/>
      <c r="AB41" s="177">
        <f t="shared" si="71"/>
        <v>0</v>
      </c>
      <c r="AC41" s="177">
        <f t="shared" si="72"/>
        <v>0</v>
      </c>
      <c r="AD41" s="177">
        <f>SUMIFS('1-2 人员岗位信息'!F:F,'1-2 人员岗位信息'!$C:$C,"劳务派遣",'1-2 人员岗位信息'!$B:$B,$D41)</f>
        <v>0</v>
      </c>
      <c r="AE41" s="300"/>
      <c r="AF41" s="177">
        <f t="shared" si="73"/>
        <v>0</v>
      </c>
      <c r="AG41" s="177">
        <f>SUMIFS('1-2 人员岗位信息'!G:G,'1-2 人员岗位信息'!$C:$C,"劳务派遣",'1-2 人员岗位信息'!$B:$B,$D41)</f>
        <v>0</v>
      </c>
      <c r="AH41" s="300"/>
      <c r="AI41" s="177">
        <f t="shared" si="74"/>
        <v>0</v>
      </c>
      <c r="AJ41" s="177">
        <f>SUMIFS('1-2 人员岗位信息'!H:H,'1-2 人员岗位信息'!$C:$C,"劳务派遣",'1-2 人员岗位信息'!$B:$B,$D41)</f>
        <v>0</v>
      </c>
      <c r="AK41" s="300"/>
      <c r="AL41" s="177">
        <f t="shared" si="75"/>
        <v>0</v>
      </c>
      <c r="AM41" s="177">
        <f>SUMIFS('1-2 人员岗位信息'!I:I,'1-2 人员岗位信息'!$C:$C,"劳务派遣",'1-2 人员岗位信息'!$B:$B,$D41)</f>
        <v>0</v>
      </c>
      <c r="AN41" s="300"/>
      <c r="AO41" s="177">
        <f t="shared" si="76"/>
        <v>0</v>
      </c>
      <c r="AP41" s="177">
        <f>SUMIFS('1-2 人员岗位信息'!J:J,'1-2 人员岗位信息'!$C:$C,"劳务派遣",'1-2 人员岗位信息'!$B:$B,$D41)</f>
        <v>0</v>
      </c>
      <c r="AQ41" s="300"/>
      <c r="AR41" s="177">
        <f t="shared" si="77"/>
        <v>0</v>
      </c>
      <c r="AS41" s="177">
        <f>SUMIFS('1-2 人员岗位信息'!K:K,'1-2 人员岗位信息'!$C:$C,"劳务派遣",'1-2 人员岗位信息'!$B:$B,$D41)</f>
        <v>0</v>
      </c>
      <c r="AT41" s="300"/>
      <c r="AU41" s="177">
        <f t="shared" si="78"/>
        <v>0</v>
      </c>
      <c r="AV41" s="177">
        <f>SUMIFS('1-2 人员岗位信息'!L:L,'1-2 人员岗位信息'!$C:$C,"劳务派遣",'1-2 人员岗位信息'!$B:$B,$D41)</f>
        <v>0</v>
      </c>
      <c r="AW41" s="300"/>
      <c r="AX41" s="177">
        <f t="shared" si="79"/>
        <v>0</v>
      </c>
      <c r="AY41" s="177">
        <f>SUMIFS('1-2 人员岗位信息'!M:M,'1-2 人员岗位信息'!$C:$C,"劳务派遣",'1-2 人员岗位信息'!$B:$B,$D41)</f>
        <v>0</v>
      </c>
      <c r="AZ41" s="300"/>
      <c r="BA41" s="177">
        <f t="shared" si="80"/>
        <v>0</v>
      </c>
      <c r="BB41" s="177">
        <f>SUMIFS('1-2 人员岗位信息'!N:N,'1-2 人员岗位信息'!$C:$C,"劳务派遣",'1-2 人员岗位信息'!$B:$B,$D41)</f>
        <v>0</v>
      </c>
      <c r="BC41" s="300"/>
      <c r="BD41" s="177">
        <f t="shared" si="81"/>
        <v>0</v>
      </c>
      <c r="BE41" s="177">
        <f>SUMIFS('1-2 人员岗位信息'!O:O,'1-2 人员岗位信息'!$C:$C,"劳务派遣",'1-2 人员岗位信息'!$B:$B,$D41)</f>
        <v>0</v>
      </c>
      <c r="BF41" s="300"/>
      <c r="BG41" s="177">
        <f t="shared" si="82"/>
        <v>0</v>
      </c>
      <c r="BH41" s="177">
        <f>SUMIFS('1-2 人员岗位信息'!P:P,'1-2 人员岗位信息'!$C:$C,"劳务派遣",'1-2 人员岗位信息'!$B:$B,$D41)</f>
        <v>0</v>
      </c>
      <c r="BI41" s="300"/>
      <c r="BJ41" s="177">
        <f t="shared" si="83"/>
        <v>0</v>
      </c>
      <c r="BK41" s="177">
        <f>SUMIFS('1-2 人员岗位信息'!Q:Q,'1-2 人员岗位信息'!$C:$C,"劳务派遣",'1-2 人员岗位信息'!$B:$B,$D41)</f>
        <v>0</v>
      </c>
      <c r="BL41" s="309"/>
      <c r="BM41" s="313"/>
      <c r="BN41" s="317"/>
    </row>
    <row r="42" s="265" customFormat="1" ht="33.95" customHeight="1" outlineLevel="5" spans="2:66">
      <c r="B42" s="177" t="s">
        <v>793</v>
      </c>
      <c r="C42" s="285" t="s">
        <v>859</v>
      </c>
      <c r="D42" s="265" t="s">
        <v>840</v>
      </c>
      <c r="E42" s="177" t="s">
        <v>841</v>
      </c>
      <c r="F42" s="177"/>
      <c r="G42" s="177" t="s">
        <v>797</v>
      </c>
      <c r="H42" s="177">
        <f t="shared" si="67"/>
        <v>0</v>
      </c>
      <c r="I42" s="177" t="s">
        <v>798</v>
      </c>
      <c r="J42" s="177" t="e">
        <f t="shared" si="68"/>
        <v>#DIV/0!</v>
      </c>
      <c r="K42" s="177" t="s">
        <v>799</v>
      </c>
      <c r="L42" s="177" t="e">
        <f t="shared" si="69"/>
        <v>#DIV/0!</v>
      </c>
      <c r="M42" s="177" t="s">
        <v>800</v>
      </c>
      <c r="N42" s="177">
        <f t="shared" si="70"/>
        <v>0</v>
      </c>
      <c r="O42" s="177"/>
      <c r="P42" s="292"/>
      <c r="Q42" s="292"/>
      <c r="R42" s="292"/>
      <c r="S42" s="292"/>
      <c r="T42" s="292"/>
      <c r="U42" s="292"/>
      <c r="V42" s="292"/>
      <c r="W42" s="292"/>
      <c r="X42" s="292"/>
      <c r="Y42" s="292"/>
      <c r="Z42" s="292"/>
      <c r="AA42" s="292"/>
      <c r="AB42" s="177">
        <f t="shared" si="71"/>
        <v>0</v>
      </c>
      <c r="AC42" s="177">
        <f t="shared" si="72"/>
        <v>0</v>
      </c>
      <c r="AD42" s="177">
        <f>SUMIFS('1-2 人员岗位信息'!F:F,'1-2 人员岗位信息'!$C:$C,"劳务派遣",'1-2 人员岗位信息'!$B:$B,$D42)</f>
        <v>0</v>
      </c>
      <c r="AE42" s="300"/>
      <c r="AF42" s="177">
        <f t="shared" si="73"/>
        <v>0</v>
      </c>
      <c r="AG42" s="177">
        <f>SUMIFS('1-2 人员岗位信息'!G:G,'1-2 人员岗位信息'!$C:$C,"劳务派遣",'1-2 人员岗位信息'!$B:$B,$D42)</f>
        <v>0</v>
      </c>
      <c r="AH42" s="300"/>
      <c r="AI42" s="177">
        <f t="shared" si="74"/>
        <v>0</v>
      </c>
      <c r="AJ42" s="177">
        <f>SUMIFS('1-2 人员岗位信息'!H:H,'1-2 人员岗位信息'!$C:$C,"劳务派遣",'1-2 人员岗位信息'!$B:$B,$D42)</f>
        <v>0</v>
      </c>
      <c r="AK42" s="300"/>
      <c r="AL42" s="177">
        <f t="shared" si="75"/>
        <v>0</v>
      </c>
      <c r="AM42" s="177">
        <f>SUMIFS('1-2 人员岗位信息'!I:I,'1-2 人员岗位信息'!$C:$C,"劳务派遣",'1-2 人员岗位信息'!$B:$B,$D42)</f>
        <v>0</v>
      </c>
      <c r="AN42" s="300"/>
      <c r="AO42" s="177">
        <f t="shared" si="76"/>
        <v>0</v>
      </c>
      <c r="AP42" s="177">
        <f>SUMIFS('1-2 人员岗位信息'!J:J,'1-2 人员岗位信息'!$C:$C,"劳务派遣",'1-2 人员岗位信息'!$B:$B,$D42)</f>
        <v>0</v>
      </c>
      <c r="AQ42" s="300"/>
      <c r="AR42" s="177">
        <f t="shared" si="77"/>
        <v>0</v>
      </c>
      <c r="AS42" s="177">
        <f>SUMIFS('1-2 人员岗位信息'!K:K,'1-2 人员岗位信息'!$C:$C,"劳务派遣",'1-2 人员岗位信息'!$B:$B,$D42)</f>
        <v>0</v>
      </c>
      <c r="AT42" s="300"/>
      <c r="AU42" s="177">
        <f t="shared" si="78"/>
        <v>0</v>
      </c>
      <c r="AV42" s="177">
        <f>SUMIFS('1-2 人员岗位信息'!L:L,'1-2 人员岗位信息'!$C:$C,"劳务派遣",'1-2 人员岗位信息'!$B:$B,$D42)</f>
        <v>0</v>
      </c>
      <c r="AW42" s="300"/>
      <c r="AX42" s="177">
        <f t="shared" si="79"/>
        <v>0</v>
      </c>
      <c r="AY42" s="177">
        <f>SUMIFS('1-2 人员岗位信息'!M:M,'1-2 人员岗位信息'!$C:$C,"劳务派遣",'1-2 人员岗位信息'!$B:$B,$D42)</f>
        <v>0</v>
      </c>
      <c r="AZ42" s="300"/>
      <c r="BA42" s="177">
        <f t="shared" si="80"/>
        <v>0</v>
      </c>
      <c r="BB42" s="177">
        <f>SUMIFS('1-2 人员岗位信息'!N:N,'1-2 人员岗位信息'!$C:$C,"劳务派遣",'1-2 人员岗位信息'!$B:$B,$D42)</f>
        <v>0</v>
      </c>
      <c r="BC42" s="300"/>
      <c r="BD42" s="177">
        <f t="shared" si="81"/>
        <v>0</v>
      </c>
      <c r="BE42" s="177">
        <f>SUMIFS('1-2 人员岗位信息'!O:O,'1-2 人员岗位信息'!$C:$C,"劳务派遣",'1-2 人员岗位信息'!$B:$B,$D42)</f>
        <v>0</v>
      </c>
      <c r="BF42" s="300"/>
      <c r="BG42" s="177">
        <f t="shared" si="82"/>
        <v>0</v>
      </c>
      <c r="BH42" s="177">
        <f>SUMIFS('1-2 人员岗位信息'!P:P,'1-2 人员岗位信息'!$C:$C,"劳务派遣",'1-2 人员岗位信息'!$B:$B,$D42)</f>
        <v>0</v>
      </c>
      <c r="BI42" s="300"/>
      <c r="BJ42" s="177">
        <f t="shared" si="83"/>
        <v>0</v>
      </c>
      <c r="BK42" s="177">
        <f>SUMIFS('1-2 人员岗位信息'!Q:Q,'1-2 人员岗位信息'!$C:$C,"劳务派遣",'1-2 人员岗位信息'!$B:$B,$D42)</f>
        <v>0</v>
      </c>
      <c r="BL42" s="309"/>
      <c r="BM42" s="313"/>
      <c r="BN42" s="317"/>
    </row>
    <row r="43" s="265" customFormat="1" ht="33.95" customHeight="1" outlineLevel="5" spans="2:66">
      <c r="B43" s="177" t="s">
        <v>793</v>
      </c>
      <c r="C43" s="285" t="s">
        <v>860</v>
      </c>
      <c r="D43" s="265" t="s">
        <v>843</v>
      </c>
      <c r="E43" s="177" t="s">
        <v>844</v>
      </c>
      <c r="F43" s="177"/>
      <c r="G43" s="177" t="s">
        <v>797</v>
      </c>
      <c r="H43" s="177">
        <f t="shared" si="67"/>
        <v>0</v>
      </c>
      <c r="I43" s="177" t="s">
        <v>798</v>
      </c>
      <c r="J43" s="177" t="e">
        <f t="shared" si="68"/>
        <v>#DIV/0!</v>
      </c>
      <c r="K43" s="177" t="s">
        <v>799</v>
      </c>
      <c r="L43" s="177" t="e">
        <f t="shared" si="69"/>
        <v>#DIV/0!</v>
      </c>
      <c r="M43" s="177" t="s">
        <v>800</v>
      </c>
      <c r="N43" s="177">
        <f t="shared" si="70"/>
        <v>0</v>
      </c>
      <c r="O43" s="177"/>
      <c r="P43" s="292"/>
      <c r="Q43" s="292"/>
      <c r="R43" s="292"/>
      <c r="S43" s="292"/>
      <c r="T43" s="292"/>
      <c r="U43" s="292"/>
      <c r="V43" s="292"/>
      <c r="W43" s="292"/>
      <c r="X43" s="292"/>
      <c r="Y43" s="292"/>
      <c r="Z43" s="292"/>
      <c r="AA43" s="292"/>
      <c r="AB43" s="177">
        <f t="shared" si="71"/>
        <v>0</v>
      </c>
      <c r="AC43" s="177">
        <f t="shared" si="72"/>
        <v>0</v>
      </c>
      <c r="AD43" s="177">
        <f>SUMIFS('1-2 人员岗位信息'!F:F,'1-2 人员岗位信息'!$C:$C,"劳务派遣",'1-2 人员岗位信息'!$B:$B,$D43)</f>
        <v>0</v>
      </c>
      <c r="AE43" s="300"/>
      <c r="AF43" s="177">
        <f t="shared" si="73"/>
        <v>0</v>
      </c>
      <c r="AG43" s="177">
        <f>SUMIFS('1-2 人员岗位信息'!G:G,'1-2 人员岗位信息'!$C:$C,"劳务派遣",'1-2 人员岗位信息'!$B:$B,$D43)</f>
        <v>0</v>
      </c>
      <c r="AH43" s="300"/>
      <c r="AI43" s="177">
        <f t="shared" si="74"/>
        <v>0</v>
      </c>
      <c r="AJ43" s="177">
        <f>SUMIFS('1-2 人员岗位信息'!H:H,'1-2 人员岗位信息'!$C:$C,"劳务派遣",'1-2 人员岗位信息'!$B:$B,$D43)</f>
        <v>0</v>
      </c>
      <c r="AK43" s="300"/>
      <c r="AL43" s="177">
        <f t="shared" si="75"/>
        <v>0</v>
      </c>
      <c r="AM43" s="177">
        <f>SUMIFS('1-2 人员岗位信息'!I:I,'1-2 人员岗位信息'!$C:$C,"劳务派遣",'1-2 人员岗位信息'!$B:$B,$D43)</f>
        <v>0</v>
      </c>
      <c r="AN43" s="300"/>
      <c r="AO43" s="177">
        <f t="shared" si="76"/>
        <v>0</v>
      </c>
      <c r="AP43" s="177">
        <f>SUMIFS('1-2 人员岗位信息'!J:J,'1-2 人员岗位信息'!$C:$C,"劳务派遣",'1-2 人员岗位信息'!$B:$B,$D43)</f>
        <v>0</v>
      </c>
      <c r="AQ43" s="300"/>
      <c r="AR43" s="177">
        <f t="shared" si="77"/>
        <v>0</v>
      </c>
      <c r="AS43" s="177">
        <f>SUMIFS('1-2 人员岗位信息'!K:K,'1-2 人员岗位信息'!$C:$C,"劳务派遣",'1-2 人员岗位信息'!$B:$B,$D43)</f>
        <v>0</v>
      </c>
      <c r="AT43" s="300"/>
      <c r="AU43" s="177">
        <f t="shared" si="78"/>
        <v>0</v>
      </c>
      <c r="AV43" s="177">
        <f>SUMIFS('1-2 人员岗位信息'!L:L,'1-2 人员岗位信息'!$C:$C,"劳务派遣",'1-2 人员岗位信息'!$B:$B,$D43)</f>
        <v>0</v>
      </c>
      <c r="AW43" s="300"/>
      <c r="AX43" s="177">
        <f t="shared" si="79"/>
        <v>0</v>
      </c>
      <c r="AY43" s="177">
        <f>SUMIFS('1-2 人员岗位信息'!M:M,'1-2 人员岗位信息'!$C:$C,"劳务派遣",'1-2 人员岗位信息'!$B:$B,$D43)</f>
        <v>0</v>
      </c>
      <c r="AZ43" s="300"/>
      <c r="BA43" s="177">
        <f t="shared" si="80"/>
        <v>0</v>
      </c>
      <c r="BB43" s="177">
        <f>SUMIFS('1-2 人员岗位信息'!N:N,'1-2 人员岗位信息'!$C:$C,"劳务派遣",'1-2 人员岗位信息'!$B:$B,$D43)</f>
        <v>0</v>
      </c>
      <c r="BC43" s="300"/>
      <c r="BD43" s="177">
        <f t="shared" si="81"/>
        <v>0</v>
      </c>
      <c r="BE43" s="177">
        <f>SUMIFS('1-2 人员岗位信息'!O:O,'1-2 人员岗位信息'!$C:$C,"劳务派遣",'1-2 人员岗位信息'!$B:$B,$D43)</f>
        <v>0</v>
      </c>
      <c r="BF43" s="300"/>
      <c r="BG43" s="177">
        <f t="shared" si="82"/>
        <v>0</v>
      </c>
      <c r="BH43" s="177">
        <f>SUMIFS('1-2 人员岗位信息'!P:P,'1-2 人员岗位信息'!$C:$C,"劳务派遣",'1-2 人员岗位信息'!$B:$B,$D43)</f>
        <v>0</v>
      </c>
      <c r="BI43" s="300"/>
      <c r="BJ43" s="177">
        <f t="shared" si="83"/>
        <v>0</v>
      </c>
      <c r="BK43" s="177">
        <f>SUMIFS('1-2 人员岗位信息'!Q:Q,'1-2 人员岗位信息'!$C:$C,"劳务派遣",'1-2 人员岗位信息'!$B:$B,$D43)</f>
        <v>0</v>
      </c>
      <c r="BL43" s="309"/>
      <c r="BM43" s="313"/>
      <c r="BN43" s="317"/>
    </row>
    <row r="44" s="265" customFormat="1" ht="33.95" customHeight="1" outlineLevel="5" spans="2:66">
      <c r="B44" s="177" t="s">
        <v>793</v>
      </c>
      <c r="C44" s="285" t="s">
        <v>861</v>
      </c>
      <c r="D44" s="265" t="s">
        <v>846</v>
      </c>
      <c r="E44" s="177" t="s">
        <v>847</v>
      </c>
      <c r="F44" s="177"/>
      <c r="G44" s="177" t="s">
        <v>797</v>
      </c>
      <c r="H44" s="177">
        <f t="shared" si="67"/>
        <v>0</v>
      </c>
      <c r="I44" s="177" t="s">
        <v>798</v>
      </c>
      <c r="J44" s="177" t="e">
        <f t="shared" si="68"/>
        <v>#DIV/0!</v>
      </c>
      <c r="K44" s="177" t="s">
        <v>799</v>
      </c>
      <c r="L44" s="177" t="e">
        <f t="shared" si="69"/>
        <v>#DIV/0!</v>
      </c>
      <c r="M44" s="177" t="s">
        <v>800</v>
      </c>
      <c r="N44" s="177">
        <f t="shared" si="70"/>
        <v>0</v>
      </c>
      <c r="O44" s="177"/>
      <c r="P44" s="292"/>
      <c r="Q44" s="292"/>
      <c r="R44" s="292"/>
      <c r="S44" s="292"/>
      <c r="T44" s="292"/>
      <c r="U44" s="292"/>
      <c r="V44" s="292"/>
      <c r="W44" s="292"/>
      <c r="X44" s="292"/>
      <c r="Y44" s="292"/>
      <c r="Z44" s="292"/>
      <c r="AA44" s="292"/>
      <c r="AB44" s="177">
        <f t="shared" si="71"/>
        <v>0</v>
      </c>
      <c r="AC44" s="177">
        <f t="shared" si="72"/>
        <v>0</v>
      </c>
      <c r="AD44" s="177">
        <f>SUMIFS('1-2 人员岗位信息'!F:F,'1-2 人员岗位信息'!$C:$C,"劳务派遣",'1-2 人员岗位信息'!$B:$B,$D44)</f>
        <v>0</v>
      </c>
      <c r="AE44" s="300"/>
      <c r="AF44" s="177">
        <f t="shared" si="73"/>
        <v>0</v>
      </c>
      <c r="AG44" s="177">
        <f>SUMIFS('1-2 人员岗位信息'!G:G,'1-2 人员岗位信息'!$C:$C,"劳务派遣",'1-2 人员岗位信息'!$B:$B,$D44)</f>
        <v>0</v>
      </c>
      <c r="AH44" s="300"/>
      <c r="AI44" s="177">
        <f t="shared" si="74"/>
        <v>0</v>
      </c>
      <c r="AJ44" s="177">
        <f>SUMIFS('1-2 人员岗位信息'!H:H,'1-2 人员岗位信息'!$C:$C,"劳务派遣",'1-2 人员岗位信息'!$B:$B,$D44)</f>
        <v>0</v>
      </c>
      <c r="AK44" s="300"/>
      <c r="AL44" s="177">
        <f t="shared" si="75"/>
        <v>0</v>
      </c>
      <c r="AM44" s="177">
        <f>SUMIFS('1-2 人员岗位信息'!I:I,'1-2 人员岗位信息'!$C:$C,"劳务派遣",'1-2 人员岗位信息'!$B:$B,$D44)</f>
        <v>0</v>
      </c>
      <c r="AN44" s="300"/>
      <c r="AO44" s="177">
        <f t="shared" si="76"/>
        <v>0</v>
      </c>
      <c r="AP44" s="177">
        <f>SUMIFS('1-2 人员岗位信息'!J:J,'1-2 人员岗位信息'!$C:$C,"劳务派遣",'1-2 人员岗位信息'!$B:$B,$D44)</f>
        <v>0</v>
      </c>
      <c r="AQ44" s="300"/>
      <c r="AR44" s="177">
        <f t="shared" si="77"/>
        <v>0</v>
      </c>
      <c r="AS44" s="177">
        <f>SUMIFS('1-2 人员岗位信息'!K:K,'1-2 人员岗位信息'!$C:$C,"劳务派遣",'1-2 人员岗位信息'!$B:$B,$D44)</f>
        <v>0</v>
      </c>
      <c r="AT44" s="300"/>
      <c r="AU44" s="177">
        <f t="shared" si="78"/>
        <v>0</v>
      </c>
      <c r="AV44" s="177">
        <f>SUMIFS('1-2 人员岗位信息'!L:L,'1-2 人员岗位信息'!$C:$C,"劳务派遣",'1-2 人员岗位信息'!$B:$B,$D44)</f>
        <v>0</v>
      </c>
      <c r="AW44" s="300"/>
      <c r="AX44" s="177">
        <f t="shared" si="79"/>
        <v>0</v>
      </c>
      <c r="AY44" s="177">
        <f>SUMIFS('1-2 人员岗位信息'!M:M,'1-2 人员岗位信息'!$C:$C,"劳务派遣",'1-2 人员岗位信息'!$B:$B,$D44)</f>
        <v>0</v>
      </c>
      <c r="AZ44" s="300"/>
      <c r="BA44" s="177">
        <f t="shared" si="80"/>
        <v>0</v>
      </c>
      <c r="BB44" s="177">
        <f>SUMIFS('1-2 人员岗位信息'!N:N,'1-2 人员岗位信息'!$C:$C,"劳务派遣",'1-2 人员岗位信息'!$B:$B,$D44)</f>
        <v>0</v>
      </c>
      <c r="BC44" s="300"/>
      <c r="BD44" s="177">
        <f t="shared" si="81"/>
        <v>0</v>
      </c>
      <c r="BE44" s="177">
        <f>SUMIFS('1-2 人员岗位信息'!O:O,'1-2 人员岗位信息'!$C:$C,"劳务派遣",'1-2 人员岗位信息'!$B:$B,$D44)</f>
        <v>0</v>
      </c>
      <c r="BF44" s="300"/>
      <c r="BG44" s="177">
        <f t="shared" si="82"/>
        <v>0</v>
      </c>
      <c r="BH44" s="177">
        <f>SUMIFS('1-2 人员岗位信息'!P:P,'1-2 人员岗位信息'!$C:$C,"劳务派遣",'1-2 人员岗位信息'!$B:$B,$D44)</f>
        <v>0</v>
      </c>
      <c r="BI44" s="300"/>
      <c r="BJ44" s="177">
        <f t="shared" si="83"/>
        <v>0</v>
      </c>
      <c r="BK44" s="177">
        <f>SUMIFS('1-2 人员岗位信息'!Q:Q,'1-2 人员岗位信息'!$C:$C,"劳务派遣",'1-2 人员岗位信息'!$B:$B,$D44)</f>
        <v>0</v>
      </c>
      <c r="BL44" s="309"/>
      <c r="BM44" s="313"/>
      <c r="BN44" s="317"/>
    </row>
    <row r="45" s="265" customFormat="1" ht="33.95" customHeight="1" outlineLevel="5" spans="2:66">
      <c r="B45" s="177" t="s">
        <v>793</v>
      </c>
      <c r="C45" s="285" t="s">
        <v>862</v>
      </c>
      <c r="D45" s="265" t="s">
        <v>849</v>
      </c>
      <c r="E45" s="177" t="s">
        <v>850</v>
      </c>
      <c r="F45" s="177"/>
      <c r="G45" s="177" t="s">
        <v>797</v>
      </c>
      <c r="H45" s="177">
        <f t="shared" si="67"/>
        <v>0</v>
      </c>
      <c r="I45" s="177" t="s">
        <v>798</v>
      </c>
      <c r="J45" s="177" t="e">
        <f t="shared" si="68"/>
        <v>#DIV/0!</v>
      </c>
      <c r="K45" s="177" t="s">
        <v>799</v>
      </c>
      <c r="L45" s="177" t="e">
        <f t="shared" si="69"/>
        <v>#DIV/0!</v>
      </c>
      <c r="M45" s="177" t="s">
        <v>800</v>
      </c>
      <c r="N45" s="177">
        <f t="shared" si="70"/>
        <v>0</v>
      </c>
      <c r="O45" s="177"/>
      <c r="P45" s="292"/>
      <c r="Q45" s="292"/>
      <c r="R45" s="292"/>
      <c r="S45" s="292"/>
      <c r="T45" s="292"/>
      <c r="U45" s="292"/>
      <c r="V45" s="292"/>
      <c r="W45" s="292"/>
      <c r="X45" s="292"/>
      <c r="Y45" s="292"/>
      <c r="Z45" s="292"/>
      <c r="AA45" s="292"/>
      <c r="AB45" s="177">
        <f t="shared" si="71"/>
        <v>0</v>
      </c>
      <c r="AC45" s="177">
        <f t="shared" si="72"/>
        <v>0</v>
      </c>
      <c r="AD45" s="177">
        <f>SUMIFS('1-2 人员岗位信息'!F:F,'1-2 人员岗位信息'!$C:$C,"劳务派遣",'1-2 人员岗位信息'!$B:$B,$D45)</f>
        <v>0</v>
      </c>
      <c r="AE45" s="300"/>
      <c r="AF45" s="177">
        <f t="shared" si="73"/>
        <v>0</v>
      </c>
      <c r="AG45" s="177">
        <f>SUMIFS('1-2 人员岗位信息'!G:G,'1-2 人员岗位信息'!$C:$C,"劳务派遣",'1-2 人员岗位信息'!$B:$B,$D45)</f>
        <v>0</v>
      </c>
      <c r="AH45" s="300"/>
      <c r="AI45" s="177">
        <f t="shared" si="74"/>
        <v>0</v>
      </c>
      <c r="AJ45" s="177">
        <f>SUMIFS('1-2 人员岗位信息'!H:H,'1-2 人员岗位信息'!$C:$C,"劳务派遣",'1-2 人员岗位信息'!$B:$B,$D45)</f>
        <v>0</v>
      </c>
      <c r="AK45" s="300"/>
      <c r="AL45" s="177">
        <f t="shared" si="75"/>
        <v>0</v>
      </c>
      <c r="AM45" s="177">
        <f>SUMIFS('1-2 人员岗位信息'!I:I,'1-2 人员岗位信息'!$C:$C,"劳务派遣",'1-2 人员岗位信息'!$B:$B,$D45)</f>
        <v>0</v>
      </c>
      <c r="AN45" s="300"/>
      <c r="AO45" s="177">
        <f t="shared" si="76"/>
        <v>0</v>
      </c>
      <c r="AP45" s="177">
        <f>SUMIFS('1-2 人员岗位信息'!J:J,'1-2 人员岗位信息'!$C:$C,"劳务派遣",'1-2 人员岗位信息'!$B:$B,$D45)</f>
        <v>0</v>
      </c>
      <c r="AQ45" s="300"/>
      <c r="AR45" s="177">
        <f t="shared" si="77"/>
        <v>0</v>
      </c>
      <c r="AS45" s="177">
        <f>SUMIFS('1-2 人员岗位信息'!K:K,'1-2 人员岗位信息'!$C:$C,"劳务派遣",'1-2 人员岗位信息'!$B:$B,$D45)</f>
        <v>0</v>
      </c>
      <c r="AT45" s="300"/>
      <c r="AU45" s="177">
        <f t="shared" si="78"/>
        <v>0</v>
      </c>
      <c r="AV45" s="177">
        <f>SUMIFS('1-2 人员岗位信息'!L:L,'1-2 人员岗位信息'!$C:$C,"劳务派遣",'1-2 人员岗位信息'!$B:$B,$D45)</f>
        <v>0</v>
      </c>
      <c r="AW45" s="300"/>
      <c r="AX45" s="177">
        <f t="shared" si="79"/>
        <v>0</v>
      </c>
      <c r="AY45" s="177">
        <f>SUMIFS('1-2 人员岗位信息'!M:M,'1-2 人员岗位信息'!$C:$C,"劳务派遣",'1-2 人员岗位信息'!$B:$B,$D45)</f>
        <v>0</v>
      </c>
      <c r="AZ45" s="300"/>
      <c r="BA45" s="177">
        <f t="shared" si="80"/>
        <v>0</v>
      </c>
      <c r="BB45" s="177">
        <f>SUMIFS('1-2 人员岗位信息'!N:N,'1-2 人员岗位信息'!$C:$C,"劳务派遣",'1-2 人员岗位信息'!$B:$B,$D45)</f>
        <v>0</v>
      </c>
      <c r="BC45" s="300"/>
      <c r="BD45" s="177">
        <f t="shared" si="81"/>
        <v>0</v>
      </c>
      <c r="BE45" s="177">
        <f>SUMIFS('1-2 人员岗位信息'!O:O,'1-2 人员岗位信息'!$C:$C,"劳务派遣",'1-2 人员岗位信息'!$B:$B,$D45)</f>
        <v>0</v>
      </c>
      <c r="BF45" s="300"/>
      <c r="BG45" s="177">
        <f t="shared" si="82"/>
        <v>0</v>
      </c>
      <c r="BH45" s="177">
        <f>SUMIFS('1-2 人员岗位信息'!P:P,'1-2 人员岗位信息'!$C:$C,"劳务派遣",'1-2 人员岗位信息'!$B:$B,$D45)</f>
        <v>0</v>
      </c>
      <c r="BI45" s="300"/>
      <c r="BJ45" s="177">
        <f t="shared" si="83"/>
        <v>0</v>
      </c>
      <c r="BK45" s="177">
        <f>SUMIFS('1-2 人员岗位信息'!Q:Q,'1-2 人员岗位信息'!$C:$C,"劳务派遣",'1-2 人员岗位信息'!$B:$B,$D45)</f>
        <v>0</v>
      </c>
      <c r="BL45" s="309"/>
      <c r="BM45" s="313"/>
      <c r="BN45" s="317"/>
    </row>
    <row r="46" s="265" customFormat="1" ht="33.95" customHeight="1" outlineLevel="5" spans="2:66">
      <c r="B46" s="177" t="s">
        <v>793</v>
      </c>
      <c r="C46" s="285" t="s">
        <v>863</v>
      </c>
      <c r="D46" s="265" t="s">
        <v>852</v>
      </c>
      <c r="E46" s="177" t="s">
        <v>853</v>
      </c>
      <c r="F46" s="177"/>
      <c r="G46" s="177" t="s">
        <v>797</v>
      </c>
      <c r="H46" s="177">
        <f t="shared" si="67"/>
        <v>0</v>
      </c>
      <c r="I46" s="177" t="s">
        <v>798</v>
      </c>
      <c r="J46" s="177" t="e">
        <f t="shared" si="68"/>
        <v>#DIV/0!</v>
      </c>
      <c r="K46" s="177" t="s">
        <v>799</v>
      </c>
      <c r="L46" s="177" t="e">
        <f t="shared" si="69"/>
        <v>#DIV/0!</v>
      </c>
      <c r="M46" s="177" t="s">
        <v>800</v>
      </c>
      <c r="N46" s="177">
        <f t="shared" si="70"/>
        <v>0</v>
      </c>
      <c r="O46" s="177"/>
      <c r="P46" s="292"/>
      <c r="Q46" s="292"/>
      <c r="R46" s="292"/>
      <c r="S46" s="292"/>
      <c r="T46" s="292"/>
      <c r="U46" s="292"/>
      <c r="V46" s="292"/>
      <c r="W46" s="292"/>
      <c r="X46" s="292"/>
      <c r="Y46" s="292"/>
      <c r="Z46" s="292"/>
      <c r="AA46" s="292"/>
      <c r="AB46" s="177">
        <f t="shared" si="71"/>
        <v>0</v>
      </c>
      <c r="AC46" s="177">
        <f t="shared" si="72"/>
        <v>0</v>
      </c>
      <c r="AD46" s="177">
        <f>SUMIFS('1-2 人员岗位信息'!F:F,'1-2 人员岗位信息'!$C:$C,"劳务派遣",'1-2 人员岗位信息'!$B:$B,$D46)</f>
        <v>0</v>
      </c>
      <c r="AE46" s="300"/>
      <c r="AF46" s="177">
        <f t="shared" si="73"/>
        <v>0</v>
      </c>
      <c r="AG46" s="177">
        <f>SUMIFS('1-2 人员岗位信息'!G:G,'1-2 人员岗位信息'!$C:$C,"劳务派遣",'1-2 人员岗位信息'!$B:$B,$D46)</f>
        <v>0</v>
      </c>
      <c r="AH46" s="300"/>
      <c r="AI46" s="177">
        <f t="shared" si="74"/>
        <v>0</v>
      </c>
      <c r="AJ46" s="177">
        <f>SUMIFS('1-2 人员岗位信息'!H:H,'1-2 人员岗位信息'!$C:$C,"劳务派遣",'1-2 人员岗位信息'!$B:$B,$D46)</f>
        <v>0</v>
      </c>
      <c r="AK46" s="300"/>
      <c r="AL46" s="177">
        <f t="shared" si="75"/>
        <v>0</v>
      </c>
      <c r="AM46" s="177">
        <f>SUMIFS('1-2 人员岗位信息'!I:I,'1-2 人员岗位信息'!$C:$C,"劳务派遣",'1-2 人员岗位信息'!$B:$B,$D46)</f>
        <v>0</v>
      </c>
      <c r="AN46" s="300"/>
      <c r="AO46" s="177">
        <f t="shared" si="76"/>
        <v>0</v>
      </c>
      <c r="AP46" s="177">
        <f>SUMIFS('1-2 人员岗位信息'!J:J,'1-2 人员岗位信息'!$C:$C,"劳务派遣",'1-2 人员岗位信息'!$B:$B,$D46)</f>
        <v>0</v>
      </c>
      <c r="AQ46" s="300"/>
      <c r="AR46" s="177">
        <f t="shared" si="77"/>
        <v>0</v>
      </c>
      <c r="AS46" s="177">
        <f>SUMIFS('1-2 人员岗位信息'!K:K,'1-2 人员岗位信息'!$C:$C,"劳务派遣",'1-2 人员岗位信息'!$B:$B,$D46)</f>
        <v>0</v>
      </c>
      <c r="AT46" s="300"/>
      <c r="AU46" s="177">
        <f t="shared" si="78"/>
        <v>0</v>
      </c>
      <c r="AV46" s="177">
        <f>SUMIFS('1-2 人员岗位信息'!L:L,'1-2 人员岗位信息'!$C:$C,"劳务派遣",'1-2 人员岗位信息'!$B:$B,$D46)</f>
        <v>0</v>
      </c>
      <c r="AW46" s="300"/>
      <c r="AX46" s="177">
        <f t="shared" si="79"/>
        <v>0</v>
      </c>
      <c r="AY46" s="177">
        <f>SUMIFS('1-2 人员岗位信息'!M:M,'1-2 人员岗位信息'!$C:$C,"劳务派遣",'1-2 人员岗位信息'!$B:$B,$D46)</f>
        <v>0</v>
      </c>
      <c r="AZ46" s="300"/>
      <c r="BA46" s="177">
        <f t="shared" si="80"/>
        <v>0</v>
      </c>
      <c r="BB46" s="177">
        <f>SUMIFS('1-2 人员岗位信息'!N:N,'1-2 人员岗位信息'!$C:$C,"劳务派遣",'1-2 人员岗位信息'!$B:$B,$D46)</f>
        <v>0</v>
      </c>
      <c r="BC46" s="300"/>
      <c r="BD46" s="177">
        <f t="shared" si="81"/>
        <v>0</v>
      </c>
      <c r="BE46" s="177">
        <f>SUMIFS('1-2 人员岗位信息'!O:O,'1-2 人员岗位信息'!$C:$C,"劳务派遣",'1-2 人员岗位信息'!$B:$B,$D46)</f>
        <v>0</v>
      </c>
      <c r="BF46" s="300"/>
      <c r="BG46" s="177">
        <f t="shared" si="82"/>
        <v>0</v>
      </c>
      <c r="BH46" s="177">
        <f>SUMIFS('1-2 人员岗位信息'!P:P,'1-2 人员岗位信息'!$C:$C,"劳务派遣",'1-2 人员岗位信息'!$B:$B,$D46)</f>
        <v>0</v>
      </c>
      <c r="BI46" s="300"/>
      <c r="BJ46" s="177">
        <f t="shared" si="83"/>
        <v>0</v>
      </c>
      <c r="BK46" s="177">
        <f>SUMIFS('1-2 人员岗位信息'!Q:Q,'1-2 人员岗位信息'!$C:$C,"劳务派遣",'1-2 人员岗位信息'!$B:$B,$D46)</f>
        <v>0</v>
      </c>
      <c r="BL46" s="309"/>
      <c r="BM46" s="313"/>
      <c r="BN46" s="317"/>
    </row>
    <row r="47" s="265" customFormat="1" ht="33.95" customHeight="1" outlineLevel="5" spans="2:66">
      <c r="B47" s="177" t="s">
        <v>793</v>
      </c>
      <c r="C47" s="285" t="s">
        <v>864</v>
      </c>
      <c r="D47" s="265" t="s">
        <v>855</v>
      </c>
      <c r="E47" s="177" t="s">
        <v>815</v>
      </c>
      <c r="F47" s="177"/>
      <c r="G47" s="177" t="s">
        <v>797</v>
      </c>
      <c r="H47" s="177">
        <f t="shared" si="67"/>
        <v>0</v>
      </c>
      <c r="I47" s="177" t="s">
        <v>798</v>
      </c>
      <c r="J47" s="177" t="e">
        <f t="shared" si="68"/>
        <v>#DIV/0!</v>
      </c>
      <c r="K47" s="177" t="s">
        <v>799</v>
      </c>
      <c r="L47" s="177" t="e">
        <f t="shared" si="69"/>
        <v>#DIV/0!</v>
      </c>
      <c r="M47" s="177" t="s">
        <v>800</v>
      </c>
      <c r="N47" s="177">
        <f t="shared" si="70"/>
        <v>0</v>
      </c>
      <c r="O47" s="177"/>
      <c r="P47" s="292"/>
      <c r="Q47" s="292"/>
      <c r="R47" s="292"/>
      <c r="S47" s="292"/>
      <c r="T47" s="292"/>
      <c r="U47" s="292"/>
      <c r="V47" s="292"/>
      <c r="W47" s="292"/>
      <c r="X47" s="292"/>
      <c r="Y47" s="292"/>
      <c r="Z47" s="292"/>
      <c r="AA47" s="292"/>
      <c r="AB47" s="177">
        <f t="shared" si="71"/>
        <v>0</v>
      </c>
      <c r="AC47" s="177">
        <f t="shared" si="72"/>
        <v>0</v>
      </c>
      <c r="AD47" s="177">
        <f>SUMIFS('1-2 人员岗位信息'!F:F,'1-2 人员岗位信息'!$C:$C,"劳务派遣",'1-2 人员岗位信息'!$B:$B,$D47)</f>
        <v>0</v>
      </c>
      <c r="AE47" s="300"/>
      <c r="AF47" s="177">
        <f t="shared" si="73"/>
        <v>0</v>
      </c>
      <c r="AG47" s="177">
        <f>SUMIFS('1-2 人员岗位信息'!G:G,'1-2 人员岗位信息'!$C:$C,"劳务派遣",'1-2 人员岗位信息'!$B:$B,$D47)</f>
        <v>0</v>
      </c>
      <c r="AH47" s="300"/>
      <c r="AI47" s="177">
        <f t="shared" si="74"/>
        <v>0</v>
      </c>
      <c r="AJ47" s="177">
        <f>SUMIFS('1-2 人员岗位信息'!H:H,'1-2 人员岗位信息'!$C:$C,"劳务派遣",'1-2 人员岗位信息'!$B:$B,$D47)</f>
        <v>0</v>
      </c>
      <c r="AK47" s="300"/>
      <c r="AL47" s="177">
        <f t="shared" si="75"/>
        <v>0</v>
      </c>
      <c r="AM47" s="177">
        <f>SUMIFS('1-2 人员岗位信息'!I:I,'1-2 人员岗位信息'!$C:$C,"劳务派遣",'1-2 人员岗位信息'!$B:$B,$D47)</f>
        <v>0</v>
      </c>
      <c r="AN47" s="300"/>
      <c r="AO47" s="177">
        <f t="shared" si="76"/>
        <v>0</v>
      </c>
      <c r="AP47" s="177">
        <f>SUMIFS('1-2 人员岗位信息'!J:J,'1-2 人员岗位信息'!$C:$C,"劳务派遣",'1-2 人员岗位信息'!$B:$B,$D47)</f>
        <v>0</v>
      </c>
      <c r="AQ47" s="300"/>
      <c r="AR47" s="177">
        <f t="shared" si="77"/>
        <v>0</v>
      </c>
      <c r="AS47" s="177">
        <f>SUMIFS('1-2 人员岗位信息'!K:K,'1-2 人员岗位信息'!$C:$C,"劳务派遣",'1-2 人员岗位信息'!$B:$B,$D47)</f>
        <v>0</v>
      </c>
      <c r="AT47" s="300"/>
      <c r="AU47" s="177">
        <f t="shared" si="78"/>
        <v>0</v>
      </c>
      <c r="AV47" s="177">
        <f>SUMIFS('1-2 人员岗位信息'!L:L,'1-2 人员岗位信息'!$C:$C,"劳务派遣",'1-2 人员岗位信息'!$B:$B,$D47)</f>
        <v>0</v>
      </c>
      <c r="AW47" s="300"/>
      <c r="AX47" s="177">
        <f t="shared" si="79"/>
        <v>0</v>
      </c>
      <c r="AY47" s="177">
        <f>SUMIFS('1-2 人员岗位信息'!M:M,'1-2 人员岗位信息'!$C:$C,"劳务派遣",'1-2 人员岗位信息'!$B:$B,$D47)</f>
        <v>0</v>
      </c>
      <c r="AZ47" s="300"/>
      <c r="BA47" s="177">
        <f t="shared" si="80"/>
        <v>0</v>
      </c>
      <c r="BB47" s="177">
        <f>SUMIFS('1-2 人员岗位信息'!N:N,'1-2 人员岗位信息'!$C:$C,"劳务派遣",'1-2 人员岗位信息'!$B:$B,$D47)</f>
        <v>0</v>
      </c>
      <c r="BC47" s="300"/>
      <c r="BD47" s="177">
        <f t="shared" si="81"/>
        <v>0</v>
      </c>
      <c r="BE47" s="177">
        <f>SUMIFS('1-2 人员岗位信息'!O:O,'1-2 人员岗位信息'!$C:$C,"劳务派遣",'1-2 人员岗位信息'!$B:$B,$D47)</f>
        <v>0</v>
      </c>
      <c r="BF47" s="300"/>
      <c r="BG47" s="177">
        <f t="shared" si="82"/>
        <v>0</v>
      </c>
      <c r="BH47" s="177">
        <f>SUMIFS('1-2 人员岗位信息'!P:P,'1-2 人员岗位信息'!$C:$C,"劳务派遣",'1-2 人员岗位信息'!$B:$B,$D47)</f>
        <v>0</v>
      </c>
      <c r="BI47" s="300"/>
      <c r="BJ47" s="177">
        <f t="shared" si="83"/>
        <v>0</v>
      </c>
      <c r="BK47" s="177">
        <f>SUMIFS('1-2 人员岗位信息'!Q:Q,'1-2 人员岗位信息'!$C:$C,"劳务派遣",'1-2 人员岗位信息'!$B:$B,$D47)</f>
        <v>0</v>
      </c>
      <c r="BL47" s="309"/>
      <c r="BM47" s="313"/>
      <c r="BN47" s="317"/>
    </row>
    <row r="48" s="120" customFormat="1" ht="33.95" customHeight="1" outlineLevel="4" spans="2:66">
      <c r="B48" s="121" t="s">
        <v>788</v>
      </c>
      <c r="C48" s="122" t="s">
        <v>865</v>
      </c>
      <c r="D48" s="120" t="s">
        <v>19</v>
      </c>
      <c r="E48" s="121"/>
      <c r="F48" s="121"/>
      <c r="G48" s="121"/>
      <c r="H48" s="121">
        <f>SUM(H49:H56)</f>
        <v>0</v>
      </c>
      <c r="I48" s="121"/>
      <c r="J48" s="121"/>
      <c r="K48" s="121"/>
      <c r="L48" s="121"/>
      <c r="M48" s="121"/>
      <c r="N48" s="121"/>
      <c r="O48" s="121"/>
      <c r="P48" s="291"/>
      <c r="Q48" s="291"/>
      <c r="R48" s="291"/>
      <c r="S48" s="291"/>
      <c r="T48" s="291"/>
      <c r="U48" s="291"/>
      <c r="V48" s="291"/>
      <c r="W48" s="291"/>
      <c r="X48" s="291"/>
      <c r="Y48" s="291"/>
      <c r="Z48" s="291"/>
      <c r="AA48" s="291"/>
      <c r="AB48" s="121">
        <f>SUM(AB49:AB56)</f>
        <v>0</v>
      </c>
      <c r="AC48" s="121">
        <f>SUM(AC49:AC56)</f>
        <v>0</v>
      </c>
      <c r="AD48" s="121"/>
      <c r="AE48" s="121"/>
      <c r="AF48" s="121">
        <f>SUM(AF49:AF56)</f>
        <v>0</v>
      </c>
      <c r="AG48" s="121"/>
      <c r="AH48" s="121"/>
      <c r="AI48" s="121">
        <f>SUM(AI49:AI56)</f>
        <v>0</v>
      </c>
      <c r="AJ48" s="121"/>
      <c r="AK48" s="121"/>
      <c r="AL48" s="121">
        <f>SUM(AL49:AL56)</f>
        <v>0</v>
      </c>
      <c r="AM48" s="121"/>
      <c r="AN48" s="121"/>
      <c r="AO48" s="121">
        <f>SUM(AO49:AO56)</f>
        <v>0</v>
      </c>
      <c r="AP48" s="121"/>
      <c r="AQ48" s="121"/>
      <c r="AR48" s="121">
        <f>SUM(AR49:AR56)</f>
        <v>0</v>
      </c>
      <c r="AS48" s="121"/>
      <c r="AT48" s="121"/>
      <c r="AU48" s="121">
        <f>SUM(AU49:AU56)</f>
        <v>0</v>
      </c>
      <c r="AV48" s="121"/>
      <c r="AW48" s="121"/>
      <c r="AX48" s="121">
        <f>SUM(AX49:AX56)</f>
        <v>0</v>
      </c>
      <c r="AY48" s="121"/>
      <c r="AZ48" s="121"/>
      <c r="BA48" s="121">
        <f>SUM(BA49:BA56)</f>
        <v>0</v>
      </c>
      <c r="BB48" s="121"/>
      <c r="BC48" s="121"/>
      <c r="BD48" s="121">
        <f>SUM(BD49:BD56)</f>
        <v>0</v>
      </c>
      <c r="BE48" s="121"/>
      <c r="BF48" s="121"/>
      <c r="BG48" s="121">
        <f>SUM(BG49:BG56)</f>
        <v>0</v>
      </c>
      <c r="BH48" s="121"/>
      <c r="BI48" s="121"/>
      <c r="BJ48" s="121">
        <f>SUM(BJ49:BJ56)</f>
        <v>0</v>
      </c>
      <c r="BK48" s="121"/>
      <c r="BL48" s="308"/>
      <c r="BM48" s="313"/>
      <c r="BN48" s="316"/>
    </row>
    <row r="49" s="265" customFormat="1" ht="33.95" customHeight="1" outlineLevel="5" spans="2:66">
      <c r="B49" s="177" t="s">
        <v>793</v>
      </c>
      <c r="C49" s="285" t="s">
        <v>866</v>
      </c>
      <c r="D49" s="265" t="s">
        <v>835</v>
      </c>
      <c r="E49" s="177" t="s">
        <v>867</v>
      </c>
      <c r="F49" s="177"/>
      <c r="G49" s="177" t="s">
        <v>797</v>
      </c>
      <c r="H49" s="177">
        <f t="shared" ref="H49:H56" si="84">AB49</f>
        <v>0</v>
      </c>
      <c r="I49" s="177" t="s">
        <v>798</v>
      </c>
      <c r="J49" s="177" t="e">
        <f t="shared" ref="J49:J56" si="85">SUM(AD49,AG49,AJ49,AM49,AP49,AS49,AV49,AY49,BB49,BE49,BH49,BK49)/N49</f>
        <v>#DIV/0!</v>
      </c>
      <c r="K49" s="177" t="s">
        <v>799</v>
      </c>
      <c r="L49" s="177" t="e">
        <f t="shared" ref="L49:L56" si="86">H49/N49/J49</f>
        <v>#DIV/0!</v>
      </c>
      <c r="M49" s="177" t="s">
        <v>800</v>
      </c>
      <c r="N49" s="177">
        <f t="shared" ref="N49:N56" si="87">COUNTIF(AD49,"&gt;0")+COUNTIF(AG49,"&gt;0")+COUNTIF(AJ49,"&gt;0")+COUNTIF(AM49,"&gt;0")+COUNTIF(AP49,"&gt;0")+COUNTIF(AS49,"&gt;0")+COUNTIF(AV49,"&gt;0")+COUNTIF(AY49,"&gt;0")+COUNTIF(BB49,"&gt;0")+COUNTIF(BE49,"&gt;0")+COUNTIF(BH49,"&gt;0")+COUNTIF(BK49,"&gt;0")</f>
        <v>0</v>
      </c>
      <c r="O49" s="177"/>
      <c r="P49" s="292"/>
      <c r="Q49" s="292"/>
      <c r="R49" s="292"/>
      <c r="S49" s="292"/>
      <c r="T49" s="292"/>
      <c r="U49" s="292"/>
      <c r="V49" s="292"/>
      <c r="W49" s="292"/>
      <c r="X49" s="292"/>
      <c r="Y49" s="292"/>
      <c r="Z49" s="292"/>
      <c r="AA49" s="292"/>
      <c r="AB49" s="177">
        <f t="shared" ref="AB49:AB56" si="88">SUM(AC49,AF49,AI49,AL49,AO49,AR49,AU49,AX49,BA49,BD49,BG49,BJ49)</f>
        <v>0</v>
      </c>
      <c r="AC49" s="177">
        <f t="shared" ref="AC49:AC56" si="89">AD49*AE49</f>
        <v>0</v>
      </c>
      <c r="AD49" s="177">
        <f>SUMIFS('1-2 人员岗位信息'!F:F,'1-2 人员岗位信息'!$C:$C,"专业外包",'1-2 人员岗位信息'!$B:$B,$D49)</f>
        <v>0</v>
      </c>
      <c r="AE49" s="300"/>
      <c r="AF49" s="177">
        <f t="shared" ref="AF49:AF56" si="90">AG49*AH49</f>
        <v>0</v>
      </c>
      <c r="AG49" s="177">
        <f>SUMIFS('1-2 人员岗位信息'!G:G,'1-2 人员岗位信息'!$C:$C,"专业外包",'1-2 人员岗位信息'!$B:$B,$D49)</f>
        <v>0</v>
      </c>
      <c r="AH49" s="300"/>
      <c r="AI49" s="177">
        <f t="shared" ref="AI49:AI56" si="91">AJ49*AK49</f>
        <v>0</v>
      </c>
      <c r="AJ49" s="177">
        <f>SUMIFS('1-2 人员岗位信息'!H:H,'1-2 人员岗位信息'!$C:$C,"专业外包",'1-2 人员岗位信息'!$B:$B,$D49)</f>
        <v>0</v>
      </c>
      <c r="AK49" s="300"/>
      <c r="AL49" s="177">
        <f t="shared" ref="AL49:AL56" si="92">AM49*AN49</f>
        <v>0</v>
      </c>
      <c r="AM49" s="177">
        <f>SUMIFS('1-2 人员岗位信息'!I:I,'1-2 人员岗位信息'!$C:$C,"专业外包",'1-2 人员岗位信息'!$B:$B,$D49)</f>
        <v>0</v>
      </c>
      <c r="AN49" s="300"/>
      <c r="AO49" s="177">
        <f t="shared" ref="AO49:AO56" si="93">AP49*AQ49</f>
        <v>0</v>
      </c>
      <c r="AP49" s="177">
        <f>SUMIFS('1-2 人员岗位信息'!J:J,'1-2 人员岗位信息'!$C:$C,"专业外包",'1-2 人员岗位信息'!$B:$B,$D49)</f>
        <v>0</v>
      </c>
      <c r="AQ49" s="300"/>
      <c r="AR49" s="177">
        <f t="shared" ref="AR49:AR56" si="94">AS49*AT49</f>
        <v>0</v>
      </c>
      <c r="AS49" s="177">
        <f>SUMIFS('1-2 人员岗位信息'!K:K,'1-2 人员岗位信息'!$C:$C,"专业外包",'1-2 人员岗位信息'!$B:$B,$D49)</f>
        <v>0</v>
      </c>
      <c r="AT49" s="300"/>
      <c r="AU49" s="177">
        <f t="shared" ref="AU49:AU56" si="95">AV49*AW49</f>
        <v>0</v>
      </c>
      <c r="AV49" s="177">
        <f>SUMIFS('1-2 人员岗位信息'!L:L,'1-2 人员岗位信息'!$C:$C,"专业外包",'1-2 人员岗位信息'!$B:$B,$D49)</f>
        <v>0</v>
      </c>
      <c r="AW49" s="300"/>
      <c r="AX49" s="177">
        <f t="shared" ref="AX49:AX56" si="96">AY49*AZ49</f>
        <v>0</v>
      </c>
      <c r="AY49" s="177">
        <f>SUMIFS('1-2 人员岗位信息'!M:M,'1-2 人员岗位信息'!$C:$C,"专业外包",'1-2 人员岗位信息'!$B:$B,$D49)</f>
        <v>0</v>
      </c>
      <c r="AZ49" s="300"/>
      <c r="BA49" s="177">
        <f t="shared" ref="BA49:BA56" si="97">BB49*BC49</f>
        <v>0</v>
      </c>
      <c r="BB49" s="177">
        <f>SUMIFS('1-2 人员岗位信息'!N:N,'1-2 人员岗位信息'!$C:$C,"专业外包",'1-2 人员岗位信息'!$B:$B,$D49)</f>
        <v>0</v>
      </c>
      <c r="BC49" s="300"/>
      <c r="BD49" s="177">
        <f t="shared" ref="BD49:BD56" si="98">BE49*BF49</f>
        <v>0</v>
      </c>
      <c r="BE49" s="177">
        <f>SUMIFS('1-2 人员岗位信息'!O:O,'1-2 人员岗位信息'!$C:$C,"专业外包",'1-2 人员岗位信息'!$B:$B,$D49)</f>
        <v>0</v>
      </c>
      <c r="BF49" s="300"/>
      <c r="BG49" s="177">
        <f t="shared" ref="BG49:BG56" si="99">BH49*BI49</f>
        <v>0</v>
      </c>
      <c r="BH49" s="177">
        <f>SUMIFS('1-2 人员岗位信息'!P:P,'1-2 人员岗位信息'!$C:$C,"专业外包",'1-2 人员岗位信息'!$B:$B,$D49)</f>
        <v>0</v>
      </c>
      <c r="BI49" s="300"/>
      <c r="BJ49" s="177">
        <f t="shared" ref="BJ49:BJ56" si="100">BK49*BL49</f>
        <v>0</v>
      </c>
      <c r="BK49" s="177">
        <f>SUMIFS('1-2 人员岗位信息'!Q:Q,'1-2 人员岗位信息'!$C:$C,"专业外包",'1-2 人员岗位信息'!$B:$B,$D49)</f>
        <v>0</v>
      </c>
      <c r="BL49" s="309"/>
      <c r="BM49" s="313"/>
      <c r="BN49" s="317"/>
    </row>
    <row r="50" s="265" customFormat="1" ht="33.95" customHeight="1" outlineLevel="5" spans="2:66">
      <c r="B50" s="177" t="s">
        <v>793</v>
      </c>
      <c r="C50" s="285" t="s">
        <v>868</v>
      </c>
      <c r="D50" s="265" t="s">
        <v>838</v>
      </c>
      <c r="E50" s="177" t="s">
        <v>869</v>
      </c>
      <c r="F50" s="177"/>
      <c r="G50" s="177" t="s">
        <v>797</v>
      </c>
      <c r="H50" s="177">
        <f t="shared" si="84"/>
        <v>0</v>
      </c>
      <c r="I50" s="177" t="s">
        <v>798</v>
      </c>
      <c r="J50" s="177" t="e">
        <f t="shared" si="85"/>
        <v>#DIV/0!</v>
      </c>
      <c r="K50" s="177" t="s">
        <v>799</v>
      </c>
      <c r="L50" s="177" t="e">
        <f t="shared" si="86"/>
        <v>#DIV/0!</v>
      </c>
      <c r="M50" s="177" t="s">
        <v>800</v>
      </c>
      <c r="N50" s="177">
        <f t="shared" si="87"/>
        <v>0</v>
      </c>
      <c r="O50" s="177"/>
      <c r="P50" s="292"/>
      <c r="Q50" s="292"/>
      <c r="R50" s="292"/>
      <c r="S50" s="292"/>
      <c r="T50" s="292"/>
      <c r="U50" s="292"/>
      <c r="V50" s="292"/>
      <c r="W50" s="292"/>
      <c r="X50" s="292"/>
      <c r="Y50" s="292"/>
      <c r="Z50" s="292"/>
      <c r="AA50" s="292"/>
      <c r="AB50" s="177">
        <f t="shared" si="88"/>
        <v>0</v>
      </c>
      <c r="AC50" s="177">
        <f t="shared" si="89"/>
        <v>0</v>
      </c>
      <c r="AD50" s="177">
        <f>SUMIFS('1-2 人员岗位信息'!F:F,'1-2 人员岗位信息'!$C:$C,"专业外包",'1-2 人员岗位信息'!$B:$B,$D50)</f>
        <v>0</v>
      </c>
      <c r="AE50" s="300"/>
      <c r="AF50" s="177">
        <f t="shared" si="90"/>
        <v>0</v>
      </c>
      <c r="AG50" s="177">
        <f>SUMIFS('1-2 人员岗位信息'!G:G,'1-2 人员岗位信息'!$C:$C,"专业外包",'1-2 人员岗位信息'!$B:$B,$D50)</f>
        <v>0</v>
      </c>
      <c r="AH50" s="300"/>
      <c r="AI50" s="177">
        <f t="shared" si="91"/>
        <v>0</v>
      </c>
      <c r="AJ50" s="177">
        <f>SUMIFS('1-2 人员岗位信息'!H:H,'1-2 人员岗位信息'!$C:$C,"专业外包",'1-2 人员岗位信息'!$B:$B,$D50)</f>
        <v>0</v>
      </c>
      <c r="AK50" s="300"/>
      <c r="AL50" s="177">
        <f t="shared" si="92"/>
        <v>0</v>
      </c>
      <c r="AM50" s="177">
        <f>SUMIFS('1-2 人员岗位信息'!I:I,'1-2 人员岗位信息'!$C:$C,"专业外包",'1-2 人员岗位信息'!$B:$B,$D50)</f>
        <v>0</v>
      </c>
      <c r="AN50" s="300"/>
      <c r="AO50" s="177">
        <f t="shared" si="93"/>
        <v>0</v>
      </c>
      <c r="AP50" s="177">
        <f>SUMIFS('1-2 人员岗位信息'!J:J,'1-2 人员岗位信息'!$C:$C,"专业外包",'1-2 人员岗位信息'!$B:$B,$D50)</f>
        <v>0</v>
      </c>
      <c r="AQ50" s="300"/>
      <c r="AR50" s="177">
        <f t="shared" si="94"/>
        <v>0</v>
      </c>
      <c r="AS50" s="177">
        <f>SUMIFS('1-2 人员岗位信息'!K:K,'1-2 人员岗位信息'!$C:$C,"专业外包",'1-2 人员岗位信息'!$B:$B,$D50)</f>
        <v>0</v>
      </c>
      <c r="AT50" s="300"/>
      <c r="AU50" s="177">
        <f t="shared" si="95"/>
        <v>0</v>
      </c>
      <c r="AV50" s="177">
        <f>SUMIFS('1-2 人员岗位信息'!L:L,'1-2 人员岗位信息'!$C:$C,"专业外包",'1-2 人员岗位信息'!$B:$B,$D50)</f>
        <v>0</v>
      </c>
      <c r="AW50" s="300"/>
      <c r="AX50" s="177">
        <f t="shared" si="96"/>
        <v>0</v>
      </c>
      <c r="AY50" s="177">
        <f>SUMIFS('1-2 人员岗位信息'!M:M,'1-2 人员岗位信息'!$C:$C,"专业外包",'1-2 人员岗位信息'!$B:$B,$D50)</f>
        <v>0</v>
      </c>
      <c r="AZ50" s="300"/>
      <c r="BA50" s="177">
        <f t="shared" si="97"/>
        <v>0</v>
      </c>
      <c r="BB50" s="177">
        <f>SUMIFS('1-2 人员岗位信息'!N:N,'1-2 人员岗位信息'!$C:$C,"专业外包",'1-2 人员岗位信息'!$B:$B,$D50)</f>
        <v>0</v>
      </c>
      <c r="BC50" s="300"/>
      <c r="BD50" s="177">
        <f t="shared" si="98"/>
        <v>0</v>
      </c>
      <c r="BE50" s="177">
        <f>SUMIFS('1-2 人员岗位信息'!O:O,'1-2 人员岗位信息'!$C:$C,"专业外包",'1-2 人员岗位信息'!$B:$B,$D50)</f>
        <v>0</v>
      </c>
      <c r="BF50" s="300"/>
      <c r="BG50" s="177">
        <f t="shared" si="99"/>
        <v>0</v>
      </c>
      <c r="BH50" s="177">
        <f>SUMIFS('1-2 人员岗位信息'!P:P,'1-2 人员岗位信息'!$C:$C,"专业外包",'1-2 人员岗位信息'!$B:$B,$D50)</f>
        <v>0</v>
      </c>
      <c r="BI50" s="300"/>
      <c r="BJ50" s="177">
        <f t="shared" si="100"/>
        <v>0</v>
      </c>
      <c r="BK50" s="177">
        <f>SUMIFS('1-2 人员岗位信息'!Q:Q,'1-2 人员岗位信息'!$C:$C,"专业外包",'1-2 人员岗位信息'!$B:$B,$D50)</f>
        <v>0</v>
      </c>
      <c r="BL50" s="309"/>
      <c r="BM50" s="313"/>
      <c r="BN50" s="317"/>
    </row>
    <row r="51" s="265" customFormat="1" ht="33.95" customHeight="1" outlineLevel="5" spans="2:66">
      <c r="B51" s="177" t="s">
        <v>793</v>
      </c>
      <c r="C51" s="285" t="s">
        <v>870</v>
      </c>
      <c r="D51" s="265" t="s">
        <v>840</v>
      </c>
      <c r="E51" s="177" t="s">
        <v>841</v>
      </c>
      <c r="F51" s="177"/>
      <c r="G51" s="177" t="s">
        <v>797</v>
      </c>
      <c r="H51" s="177">
        <f t="shared" si="84"/>
        <v>0</v>
      </c>
      <c r="I51" s="177" t="s">
        <v>798</v>
      </c>
      <c r="J51" s="177" t="e">
        <f t="shared" si="85"/>
        <v>#DIV/0!</v>
      </c>
      <c r="K51" s="177" t="s">
        <v>799</v>
      </c>
      <c r="L51" s="177" t="e">
        <f t="shared" si="86"/>
        <v>#DIV/0!</v>
      </c>
      <c r="M51" s="177" t="s">
        <v>800</v>
      </c>
      <c r="N51" s="177">
        <f t="shared" si="87"/>
        <v>0</v>
      </c>
      <c r="O51" s="177"/>
      <c r="P51" s="292"/>
      <c r="Q51" s="292"/>
      <c r="R51" s="292"/>
      <c r="S51" s="292"/>
      <c r="T51" s="292"/>
      <c r="U51" s="292"/>
      <c r="V51" s="292"/>
      <c r="W51" s="292"/>
      <c r="X51" s="292"/>
      <c r="Y51" s="292"/>
      <c r="Z51" s="292"/>
      <c r="AA51" s="292"/>
      <c r="AB51" s="177">
        <f t="shared" si="88"/>
        <v>0</v>
      </c>
      <c r="AC51" s="177">
        <f t="shared" si="89"/>
        <v>0</v>
      </c>
      <c r="AD51" s="177">
        <f>SUMIFS('1-2 人员岗位信息'!F:F,'1-2 人员岗位信息'!$C:$C,"专业外包",'1-2 人员岗位信息'!$B:$B,$D51)</f>
        <v>0</v>
      </c>
      <c r="AE51" s="300"/>
      <c r="AF51" s="177">
        <f t="shared" si="90"/>
        <v>0</v>
      </c>
      <c r="AG51" s="177">
        <f>SUMIFS('1-2 人员岗位信息'!G:G,'1-2 人员岗位信息'!$C:$C,"专业外包",'1-2 人员岗位信息'!$B:$B,$D51)</f>
        <v>0</v>
      </c>
      <c r="AH51" s="300"/>
      <c r="AI51" s="177">
        <f t="shared" si="91"/>
        <v>0</v>
      </c>
      <c r="AJ51" s="177">
        <f>SUMIFS('1-2 人员岗位信息'!H:H,'1-2 人员岗位信息'!$C:$C,"专业外包",'1-2 人员岗位信息'!$B:$B,$D51)</f>
        <v>0</v>
      </c>
      <c r="AK51" s="300"/>
      <c r="AL51" s="177">
        <f t="shared" si="92"/>
        <v>0</v>
      </c>
      <c r="AM51" s="177">
        <f>SUMIFS('1-2 人员岗位信息'!I:I,'1-2 人员岗位信息'!$C:$C,"专业外包",'1-2 人员岗位信息'!$B:$B,$D51)</f>
        <v>0</v>
      </c>
      <c r="AN51" s="300"/>
      <c r="AO51" s="177">
        <f t="shared" si="93"/>
        <v>0</v>
      </c>
      <c r="AP51" s="177">
        <f>SUMIFS('1-2 人员岗位信息'!J:J,'1-2 人员岗位信息'!$C:$C,"专业外包",'1-2 人员岗位信息'!$B:$B,$D51)</f>
        <v>0</v>
      </c>
      <c r="AQ51" s="300"/>
      <c r="AR51" s="177">
        <f t="shared" si="94"/>
        <v>0</v>
      </c>
      <c r="AS51" s="177">
        <f>SUMIFS('1-2 人员岗位信息'!K:K,'1-2 人员岗位信息'!$C:$C,"专业外包",'1-2 人员岗位信息'!$B:$B,$D51)</f>
        <v>0</v>
      </c>
      <c r="AT51" s="300"/>
      <c r="AU51" s="177">
        <f t="shared" si="95"/>
        <v>0</v>
      </c>
      <c r="AV51" s="177">
        <f>SUMIFS('1-2 人员岗位信息'!L:L,'1-2 人员岗位信息'!$C:$C,"专业外包",'1-2 人员岗位信息'!$B:$B,$D51)</f>
        <v>0</v>
      </c>
      <c r="AW51" s="300"/>
      <c r="AX51" s="177">
        <f t="shared" si="96"/>
        <v>0</v>
      </c>
      <c r="AY51" s="177">
        <f>SUMIFS('1-2 人员岗位信息'!M:M,'1-2 人员岗位信息'!$C:$C,"专业外包",'1-2 人员岗位信息'!$B:$B,$D51)</f>
        <v>0</v>
      </c>
      <c r="AZ51" s="300"/>
      <c r="BA51" s="177">
        <f t="shared" si="97"/>
        <v>0</v>
      </c>
      <c r="BB51" s="177">
        <f>SUMIFS('1-2 人员岗位信息'!N:N,'1-2 人员岗位信息'!$C:$C,"专业外包",'1-2 人员岗位信息'!$B:$B,$D51)</f>
        <v>0</v>
      </c>
      <c r="BC51" s="300"/>
      <c r="BD51" s="177">
        <f t="shared" si="98"/>
        <v>0</v>
      </c>
      <c r="BE51" s="177">
        <f>SUMIFS('1-2 人员岗位信息'!O:O,'1-2 人员岗位信息'!$C:$C,"专业外包",'1-2 人员岗位信息'!$B:$B,$D51)</f>
        <v>0</v>
      </c>
      <c r="BF51" s="300"/>
      <c r="BG51" s="177">
        <f t="shared" si="99"/>
        <v>0</v>
      </c>
      <c r="BH51" s="177">
        <f>SUMIFS('1-2 人员岗位信息'!P:P,'1-2 人员岗位信息'!$C:$C,"专业外包",'1-2 人员岗位信息'!$B:$B,$D51)</f>
        <v>0</v>
      </c>
      <c r="BI51" s="300"/>
      <c r="BJ51" s="177">
        <f t="shared" si="100"/>
        <v>0</v>
      </c>
      <c r="BK51" s="177">
        <f>SUMIFS('1-2 人员岗位信息'!Q:Q,'1-2 人员岗位信息'!$C:$C,"专业外包",'1-2 人员岗位信息'!$B:$B,$D51)</f>
        <v>0</v>
      </c>
      <c r="BL51" s="309"/>
      <c r="BM51" s="313"/>
      <c r="BN51" s="317"/>
    </row>
    <row r="52" s="265" customFormat="1" ht="33.95" customHeight="1" outlineLevel="5" spans="2:66">
      <c r="B52" s="177" t="s">
        <v>793</v>
      </c>
      <c r="C52" s="285" t="s">
        <v>871</v>
      </c>
      <c r="D52" s="265" t="s">
        <v>843</v>
      </c>
      <c r="E52" s="177" t="s">
        <v>844</v>
      </c>
      <c r="F52" s="177"/>
      <c r="G52" s="177" t="s">
        <v>797</v>
      </c>
      <c r="H52" s="177">
        <f t="shared" si="84"/>
        <v>0</v>
      </c>
      <c r="I52" s="177" t="s">
        <v>798</v>
      </c>
      <c r="J52" s="177" t="e">
        <f t="shared" si="85"/>
        <v>#DIV/0!</v>
      </c>
      <c r="K52" s="177" t="s">
        <v>799</v>
      </c>
      <c r="L52" s="177" t="e">
        <f t="shared" si="86"/>
        <v>#DIV/0!</v>
      </c>
      <c r="M52" s="177" t="s">
        <v>800</v>
      </c>
      <c r="N52" s="177">
        <f t="shared" si="87"/>
        <v>0</v>
      </c>
      <c r="O52" s="177"/>
      <c r="P52" s="292"/>
      <c r="Q52" s="292"/>
      <c r="R52" s="292"/>
      <c r="S52" s="292"/>
      <c r="T52" s="292"/>
      <c r="U52" s="292"/>
      <c r="V52" s="292"/>
      <c r="W52" s="292"/>
      <c r="X52" s="292"/>
      <c r="Y52" s="292"/>
      <c r="Z52" s="292"/>
      <c r="AA52" s="292"/>
      <c r="AB52" s="177">
        <f t="shared" si="88"/>
        <v>0</v>
      </c>
      <c r="AC52" s="177">
        <f t="shared" si="89"/>
        <v>0</v>
      </c>
      <c r="AD52" s="177">
        <f>SUMIFS('1-2 人员岗位信息'!F:F,'1-2 人员岗位信息'!$C:$C,"专业外包",'1-2 人员岗位信息'!$B:$B,$D52)</f>
        <v>0</v>
      </c>
      <c r="AE52" s="300"/>
      <c r="AF52" s="177">
        <f t="shared" si="90"/>
        <v>0</v>
      </c>
      <c r="AG52" s="177">
        <f>SUMIFS('1-2 人员岗位信息'!G:G,'1-2 人员岗位信息'!$C:$C,"专业外包",'1-2 人员岗位信息'!$B:$B,$D52)</f>
        <v>0</v>
      </c>
      <c r="AH52" s="300"/>
      <c r="AI52" s="177">
        <f t="shared" si="91"/>
        <v>0</v>
      </c>
      <c r="AJ52" s="177">
        <f>SUMIFS('1-2 人员岗位信息'!H:H,'1-2 人员岗位信息'!$C:$C,"专业外包",'1-2 人员岗位信息'!$B:$B,$D52)</f>
        <v>0</v>
      </c>
      <c r="AK52" s="300"/>
      <c r="AL52" s="177">
        <f t="shared" si="92"/>
        <v>0</v>
      </c>
      <c r="AM52" s="177">
        <f>SUMIFS('1-2 人员岗位信息'!I:I,'1-2 人员岗位信息'!$C:$C,"专业外包",'1-2 人员岗位信息'!$B:$B,$D52)</f>
        <v>0</v>
      </c>
      <c r="AN52" s="300"/>
      <c r="AO52" s="177">
        <f t="shared" si="93"/>
        <v>0</v>
      </c>
      <c r="AP52" s="177">
        <f>SUMIFS('1-2 人员岗位信息'!J:J,'1-2 人员岗位信息'!$C:$C,"专业外包",'1-2 人员岗位信息'!$B:$B,$D52)</f>
        <v>0</v>
      </c>
      <c r="AQ52" s="300"/>
      <c r="AR52" s="177">
        <f t="shared" si="94"/>
        <v>0</v>
      </c>
      <c r="AS52" s="177">
        <f>SUMIFS('1-2 人员岗位信息'!K:K,'1-2 人员岗位信息'!$C:$C,"专业外包",'1-2 人员岗位信息'!$B:$B,$D52)</f>
        <v>0</v>
      </c>
      <c r="AT52" s="300"/>
      <c r="AU52" s="177">
        <f t="shared" si="95"/>
        <v>0</v>
      </c>
      <c r="AV52" s="177">
        <f>SUMIFS('1-2 人员岗位信息'!L:L,'1-2 人员岗位信息'!$C:$C,"专业外包",'1-2 人员岗位信息'!$B:$B,$D52)</f>
        <v>0</v>
      </c>
      <c r="AW52" s="300"/>
      <c r="AX52" s="177">
        <f t="shared" si="96"/>
        <v>0</v>
      </c>
      <c r="AY52" s="177">
        <f>SUMIFS('1-2 人员岗位信息'!M:M,'1-2 人员岗位信息'!$C:$C,"专业外包",'1-2 人员岗位信息'!$B:$B,$D52)</f>
        <v>0</v>
      </c>
      <c r="AZ52" s="300"/>
      <c r="BA52" s="177">
        <f t="shared" si="97"/>
        <v>0</v>
      </c>
      <c r="BB52" s="177">
        <f>SUMIFS('1-2 人员岗位信息'!N:N,'1-2 人员岗位信息'!$C:$C,"专业外包",'1-2 人员岗位信息'!$B:$B,$D52)</f>
        <v>0</v>
      </c>
      <c r="BC52" s="300"/>
      <c r="BD52" s="177">
        <f t="shared" si="98"/>
        <v>0</v>
      </c>
      <c r="BE52" s="177">
        <f>SUMIFS('1-2 人员岗位信息'!O:O,'1-2 人员岗位信息'!$C:$C,"专业外包",'1-2 人员岗位信息'!$B:$B,$D52)</f>
        <v>0</v>
      </c>
      <c r="BF52" s="300"/>
      <c r="BG52" s="177">
        <f t="shared" si="99"/>
        <v>0</v>
      </c>
      <c r="BH52" s="177">
        <f>SUMIFS('1-2 人员岗位信息'!P:P,'1-2 人员岗位信息'!$C:$C,"专业外包",'1-2 人员岗位信息'!$B:$B,$D52)</f>
        <v>0</v>
      </c>
      <c r="BI52" s="300"/>
      <c r="BJ52" s="177">
        <f t="shared" si="100"/>
        <v>0</v>
      </c>
      <c r="BK52" s="177">
        <f>SUMIFS('1-2 人员岗位信息'!Q:Q,'1-2 人员岗位信息'!$C:$C,"专业外包",'1-2 人员岗位信息'!$B:$B,$D52)</f>
        <v>0</v>
      </c>
      <c r="BL52" s="309"/>
      <c r="BM52" s="313"/>
      <c r="BN52" s="317"/>
    </row>
    <row r="53" s="265" customFormat="1" ht="33.95" customHeight="1" outlineLevel="5" spans="2:66">
      <c r="B53" s="177" t="s">
        <v>793</v>
      </c>
      <c r="C53" s="285" t="s">
        <v>872</v>
      </c>
      <c r="D53" s="265" t="s">
        <v>846</v>
      </c>
      <c r="E53" s="177" t="s">
        <v>847</v>
      </c>
      <c r="F53" s="177"/>
      <c r="G53" s="177" t="s">
        <v>797</v>
      </c>
      <c r="H53" s="177">
        <f t="shared" si="84"/>
        <v>0</v>
      </c>
      <c r="I53" s="177" t="s">
        <v>798</v>
      </c>
      <c r="J53" s="177" t="e">
        <f t="shared" si="85"/>
        <v>#DIV/0!</v>
      </c>
      <c r="K53" s="177" t="s">
        <v>799</v>
      </c>
      <c r="L53" s="177" t="e">
        <f t="shared" si="86"/>
        <v>#DIV/0!</v>
      </c>
      <c r="M53" s="177" t="s">
        <v>800</v>
      </c>
      <c r="N53" s="177">
        <f t="shared" si="87"/>
        <v>0</v>
      </c>
      <c r="O53" s="177"/>
      <c r="P53" s="292"/>
      <c r="Q53" s="292"/>
      <c r="R53" s="292"/>
      <c r="S53" s="292"/>
      <c r="T53" s="292"/>
      <c r="U53" s="292"/>
      <c r="V53" s="292"/>
      <c r="W53" s="292"/>
      <c r="X53" s="292"/>
      <c r="Y53" s="292"/>
      <c r="Z53" s="292"/>
      <c r="AA53" s="292"/>
      <c r="AB53" s="177">
        <f t="shared" si="88"/>
        <v>0</v>
      </c>
      <c r="AC53" s="177">
        <f t="shared" si="89"/>
        <v>0</v>
      </c>
      <c r="AD53" s="177">
        <f>SUMIFS('1-2 人员岗位信息'!F:F,'1-2 人员岗位信息'!$C:$C,"专业外包",'1-2 人员岗位信息'!$B:$B,$D53)</f>
        <v>0</v>
      </c>
      <c r="AE53" s="300"/>
      <c r="AF53" s="177">
        <f t="shared" si="90"/>
        <v>0</v>
      </c>
      <c r="AG53" s="177">
        <f>SUMIFS('1-2 人员岗位信息'!G:G,'1-2 人员岗位信息'!$C:$C,"专业外包",'1-2 人员岗位信息'!$B:$B,$D53)</f>
        <v>0</v>
      </c>
      <c r="AH53" s="300"/>
      <c r="AI53" s="177">
        <f t="shared" si="91"/>
        <v>0</v>
      </c>
      <c r="AJ53" s="177">
        <f>SUMIFS('1-2 人员岗位信息'!H:H,'1-2 人员岗位信息'!$C:$C,"专业外包",'1-2 人员岗位信息'!$B:$B,$D53)</f>
        <v>0</v>
      </c>
      <c r="AK53" s="300"/>
      <c r="AL53" s="177">
        <f t="shared" si="92"/>
        <v>0</v>
      </c>
      <c r="AM53" s="177">
        <f>SUMIFS('1-2 人员岗位信息'!I:I,'1-2 人员岗位信息'!$C:$C,"专业外包",'1-2 人员岗位信息'!$B:$B,$D53)</f>
        <v>0</v>
      </c>
      <c r="AN53" s="300"/>
      <c r="AO53" s="177">
        <f t="shared" si="93"/>
        <v>0</v>
      </c>
      <c r="AP53" s="177">
        <f>SUMIFS('1-2 人员岗位信息'!J:J,'1-2 人员岗位信息'!$C:$C,"专业外包",'1-2 人员岗位信息'!$B:$B,$D53)</f>
        <v>0</v>
      </c>
      <c r="AQ53" s="300"/>
      <c r="AR53" s="177">
        <f t="shared" si="94"/>
        <v>0</v>
      </c>
      <c r="AS53" s="177">
        <f>SUMIFS('1-2 人员岗位信息'!K:K,'1-2 人员岗位信息'!$C:$C,"专业外包",'1-2 人员岗位信息'!$B:$B,$D53)</f>
        <v>0</v>
      </c>
      <c r="AT53" s="300"/>
      <c r="AU53" s="177">
        <f t="shared" si="95"/>
        <v>0</v>
      </c>
      <c r="AV53" s="177">
        <f>SUMIFS('1-2 人员岗位信息'!L:L,'1-2 人员岗位信息'!$C:$C,"专业外包",'1-2 人员岗位信息'!$B:$B,$D53)</f>
        <v>0</v>
      </c>
      <c r="AW53" s="300"/>
      <c r="AX53" s="177">
        <f t="shared" si="96"/>
        <v>0</v>
      </c>
      <c r="AY53" s="177">
        <f>SUMIFS('1-2 人员岗位信息'!M:M,'1-2 人员岗位信息'!$C:$C,"专业外包",'1-2 人员岗位信息'!$B:$B,$D53)</f>
        <v>0</v>
      </c>
      <c r="AZ53" s="300"/>
      <c r="BA53" s="177">
        <f t="shared" si="97"/>
        <v>0</v>
      </c>
      <c r="BB53" s="177">
        <f>SUMIFS('1-2 人员岗位信息'!N:N,'1-2 人员岗位信息'!$C:$C,"专业外包",'1-2 人员岗位信息'!$B:$B,$D53)</f>
        <v>0</v>
      </c>
      <c r="BC53" s="300"/>
      <c r="BD53" s="177">
        <f t="shared" si="98"/>
        <v>0</v>
      </c>
      <c r="BE53" s="177">
        <f>SUMIFS('1-2 人员岗位信息'!O:O,'1-2 人员岗位信息'!$C:$C,"专业外包",'1-2 人员岗位信息'!$B:$B,$D53)</f>
        <v>0</v>
      </c>
      <c r="BF53" s="300"/>
      <c r="BG53" s="177">
        <f t="shared" si="99"/>
        <v>0</v>
      </c>
      <c r="BH53" s="177">
        <f>SUMIFS('1-2 人员岗位信息'!P:P,'1-2 人员岗位信息'!$C:$C,"专业外包",'1-2 人员岗位信息'!$B:$B,$D53)</f>
        <v>0</v>
      </c>
      <c r="BI53" s="300"/>
      <c r="BJ53" s="177">
        <f t="shared" si="100"/>
        <v>0</v>
      </c>
      <c r="BK53" s="177">
        <f>SUMIFS('1-2 人员岗位信息'!Q:Q,'1-2 人员岗位信息'!$C:$C,"专业外包",'1-2 人员岗位信息'!$B:$B,$D53)</f>
        <v>0</v>
      </c>
      <c r="BL53" s="309"/>
      <c r="BM53" s="313"/>
      <c r="BN53" s="317"/>
    </row>
    <row r="54" s="265" customFormat="1" ht="33.95" customHeight="1" outlineLevel="5" spans="2:66">
      <c r="B54" s="177" t="s">
        <v>793</v>
      </c>
      <c r="C54" s="285" t="s">
        <v>873</v>
      </c>
      <c r="D54" s="265" t="s">
        <v>849</v>
      </c>
      <c r="E54" s="177" t="s">
        <v>850</v>
      </c>
      <c r="F54" s="177"/>
      <c r="G54" s="177" t="s">
        <v>797</v>
      </c>
      <c r="H54" s="177">
        <f t="shared" si="84"/>
        <v>0</v>
      </c>
      <c r="I54" s="177" t="s">
        <v>798</v>
      </c>
      <c r="J54" s="177" t="e">
        <f t="shared" si="85"/>
        <v>#DIV/0!</v>
      </c>
      <c r="K54" s="177" t="s">
        <v>799</v>
      </c>
      <c r="L54" s="177" t="e">
        <f t="shared" si="86"/>
        <v>#DIV/0!</v>
      </c>
      <c r="M54" s="177" t="s">
        <v>800</v>
      </c>
      <c r="N54" s="177">
        <f t="shared" si="87"/>
        <v>0</v>
      </c>
      <c r="O54" s="177"/>
      <c r="P54" s="292"/>
      <c r="Q54" s="292"/>
      <c r="R54" s="292"/>
      <c r="S54" s="292"/>
      <c r="T54" s="292"/>
      <c r="U54" s="292"/>
      <c r="V54" s="292"/>
      <c r="W54" s="292"/>
      <c r="X54" s="292"/>
      <c r="Y54" s="292"/>
      <c r="Z54" s="292"/>
      <c r="AA54" s="292"/>
      <c r="AB54" s="177">
        <f t="shared" si="88"/>
        <v>0</v>
      </c>
      <c r="AC54" s="177">
        <f t="shared" si="89"/>
        <v>0</v>
      </c>
      <c r="AD54" s="177">
        <f>SUMIFS('1-2 人员岗位信息'!F:F,'1-2 人员岗位信息'!$C:$C,"专业外包",'1-2 人员岗位信息'!$B:$B,$D54)</f>
        <v>0</v>
      </c>
      <c r="AE54" s="300"/>
      <c r="AF54" s="177">
        <f t="shared" si="90"/>
        <v>0</v>
      </c>
      <c r="AG54" s="177">
        <f>SUMIFS('1-2 人员岗位信息'!G:G,'1-2 人员岗位信息'!$C:$C,"专业外包",'1-2 人员岗位信息'!$B:$B,$D54)</f>
        <v>0</v>
      </c>
      <c r="AH54" s="300"/>
      <c r="AI54" s="177">
        <f t="shared" si="91"/>
        <v>0</v>
      </c>
      <c r="AJ54" s="177">
        <f>SUMIFS('1-2 人员岗位信息'!H:H,'1-2 人员岗位信息'!$C:$C,"专业外包",'1-2 人员岗位信息'!$B:$B,$D54)</f>
        <v>0</v>
      </c>
      <c r="AK54" s="300"/>
      <c r="AL54" s="177">
        <f t="shared" si="92"/>
        <v>0</v>
      </c>
      <c r="AM54" s="177">
        <f>SUMIFS('1-2 人员岗位信息'!I:I,'1-2 人员岗位信息'!$C:$C,"专业外包",'1-2 人员岗位信息'!$B:$B,$D54)</f>
        <v>0</v>
      </c>
      <c r="AN54" s="300"/>
      <c r="AO54" s="177">
        <f t="shared" si="93"/>
        <v>0</v>
      </c>
      <c r="AP54" s="177">
        <f>SUMIFS('1-2 人员岗位信息'!J:J,'1-2 人员岗位信息'!$C:$C,"专业外包",'1-2 人员岗位信息'!$B:$B,$D54)</f>
        <v>0</v>
      </c>
      <c r="AQ54" s="300"/>
      <c r="AR54" s="177">
        <f t="shared" si="94"/>
        <v>0</v>
      </c>
      <c r="AS54" s="177">
        <f>SUMIFS('1-2 人员岗位信息'!K:K,'1-2 人员岗位信息'!$C:$C,"专业外包",'1-2 人员岗位信息'!$B:$B,$D54)</f>
        <v>0</v>
      </c>
      <c r="AT54" s="300"/>
      <c r="AU54" s="177">
        <f t="shared" si="95"/>
        <v>0</v>
      </c>
      <c r="AV54" s="177">
        <f>SUMIFS('1-2 人员岗位信息'!L:L,'1-2 人员岗位信息'!$C:$C,"专业外包",'1-2 人员岗位信息'!$B:$B,$D54)</f>
        <v>0</v>
      </c>
      <c r="AW54" s="300"/>
      <c r="AX54" s="177">
        <f t="shared" si="96"/>
        <v>0</v>
      </c>
      <c r="AY54" s="177">
        <f>SUMIFS('1-2 人员岗位信息'!M:M,'1-2 人员岗位信息'!$C:$C,"专业外包",'1-2 人员岗位信息'!$B:$B,$D54)</f>
        <v>0</v>
      </c>
      <c r="AZ54" s="300"/>
      <c r="BA54" s="177">
        <f t="shared" si="97"/>
        <v>0</v>
      </c>
      <c r="BB54" s="177">
        <f>SUMIFS('1-2 人员岗位信息'!N:N,'1-2 人员岗位信息'!$C:$C,"专业外包",'1-2 人员岗位信息'!$B:$B,$D54)</f>
        <v>0</v>
      </c>
      <c r="BC54" s="300"/>
      <c r="BD54" s="177">
        <f t="shared" si="98"/>
        <v>0</v>
      </c>
      <c r="BE54" s="177">
        <f>SUMIFS('1-2 人员岗位信息'!O:O,'1-2 人员岗位信息'!$C:$C,"专业外包",'1-2 人员岗位信息'!$B:$B,$D54)</f>
        <v>0</v>
      </c>
      <c r="BF54" s="300"/>
      <c r="BG54" s="177">
        <f t="shared" si="99"/>
        <v>0</v>
      </c>
      <c r="BH54" s="177">
        <f>SUMIFS('1-2 人员岗位信息'!P:P,'1-2 人员岗位信息'!$C:$C,"专业外包",'1-2 人员岗位信息'!$B:$B,$D54)</f>
        <v>0</v>
      </c>
      <c r="BI54" s="300"/>
      <c r="BJ54" s="177">
        <f t="shared" si="100"/>
        <v>0</v>
      </c>
      <c r="BK54" s="177">
        <f>SUMIFS('1-2 人员岗位信息'!Q:Q,'1-2 人员岗位信息'!$C:$C,"专业外包",'1-2 人员岗位信息'!$B:$B,$D54)</f>
        <v>0</v>
      </c>
      <c r="BL54" s="309"/>
      <c r="BM54" s="313"/>
      <c r="BN54" s="317"/>
    </row>
    <row r="55" s="265" customFormat="1" ht="33.95" customHeight="1" outlineLevel="5" spans="2:66">
      <c r="B55" s="177" t="s">
        <v>793</v>
      </c>
      <c r="C55" s="285" t="s">
        <v>874</v>
      </c>
      <c r="D55" s="265" t="s">
        <v>852</v>
      </c>
      <c r="E55" s="177" t="s">
        <v>853</v>
      </c>
      <c r="F55" s="177"/>
      <c r="G55" s="177" t="s">
        <v>797</v>
      </c>
      <c r="H55" s="177">
        <f t="shared" si="84"/>
        <v>0</v>
      </c>
      <c r="I55" s="177" t="s">
        <v>798</v>
      </c>
      <c r="J55" s="177" t="e">
        <f t="shared" si="85"/>
        <v>#DIV/0!</v>
      </c>
      <c r="K55" s="177" t="s">
        <v>799</v>
      </c>
      <c r="L55" s="177" t="e">
        <f t="shared" si="86"/>
        <v>#DIV/0!</v>
      </c>
      <c r="M55" s="177" t="s">
        <v>800</v>
      </c>
      <c r="N55" s="177">
        <f t="shared" si="87"/>
        <v>0</v>
      </c>
      <c r="O55" s="177"/>
      <c r="P55" s="292"/>
      <c r="Q55" s="292"/>
      <c r="R55" s="292"/>
      <c r="S55" s="292"/>
      <c r="T55" s="292"/>
      <c r="U55" s="292"/>
      <c r="V55" s="292"/>
      <c r="W55" s="292"/>
      <c r="X55" s="292"/>
      <c r="Y55" s="292"/>
      <c r="Z55" s="292"/>
      <c r="AA55" s="292"/>
      <c r="AB55" s="177">
        <f t="shared" si="88"/>
        <v>0</v>
      </c>
      <c r="AC55" s="177">
        <f t="shared" si="89"/>
        <v>0</v>
      </c>
      <c r="AD55" s="177">
        <f>SUMIFS('1-2 人员岗位信息'!F:F,'1-2 人员岗位信息'!$C:$C,"专业外包",'1-2 人员岗位信息'!$B:$B,$D55)</f>
        <v>0</v>
      </c>
      <c r="AE55" s="300"/>
      <c r="AF55" s="177">
        <f t="shared" si="90"/>
        <v>0</v>
      </c>
      <c r="AG55" s="177">
        <f>SUMIFS('1-2 人员岗位信息'!G:G,'1-2 人员岗位信息'!$C:$C,"专业外包",'1-2 人员岗位信息'!$B:$B,$D55)</f>
        <v>0</v>
      </c>
      <c r="AH55" s="300"/>
      <c r="AI55" s="177">
        <f t="shared" si="91"/>
        <v>0</v>
      </c>
      <c r="AJ55" s="177">
        <f>SUMIFS('1-2 人员岗位信息'!H:H,'1-2 人员岗位信息'!$C:$C,"专业外包",'1-2 人员岗位信息'!$B:$B,$D55)</f>
        <v>0</v>
      </c>
      <c r="AK55" s="300"/>
      <c r="AL55" s="177">
        <f t="shared" si="92"/>
        <v>0</v>
      </c>
      <c r="AM55" s="177">
        <f>SUMIFS('1-2 人员岗位信息'!I:I,'1-2 人员岗位信息'!$C:$C,"专业外包",'1-2 人员岗位信息'!$B:$B,$D55)</f>
        <v>0</v>
      </c>
      <c r="AN55" s="300"/>
      <c r="AO55" s="177">
        <f t="shared" si="93"/>
        <v>0</v>
      </c>
      <c r="AP55" s="177">
        <f>SUMIFS('1-2 人员岗位信息'!J:J,'1-2 人员岗位信息'!$C:$C,"专业外包",'1-2 人员岗位信息'!$B:$B,$D55)</f>
        <v>0</v>
      </c>
      <c r="AQ55" s="300"/>
      <c r="AR55" s="177">
        <f t="shared" si="94"/>
        <v>0</v>
      </c>
      <c r="AS55" s="177">
        <f>SUMIFS('1-2 人员岗位信息'!K:K,'1-2 人员岗位信息'!$C:$C,"专业外包",'1-2 人员岗位信息'!$B:$B,$D55)</f>
        <v>0</v>
      </c>
      <c r="AT55" s="300"/>
      <c r="AU55" s="177">
        <f t="shared" si="95"/>
        <v>0</v>
      </c>
      <c r="AV55" s="177">
        <f>SUMIFS('1-2 人员岗位信息'!L:L,'1-2 人员岗位信息'!$C:$C,"专业外包",'1-2 人员岗位信息'!$B:$B,$D55)</f>
        <v>0</v>
      </c>
      <c r="AW55" s="300"/>
      <c r="AX55" s="177">
        <f t="shared" si="96"/>
        <v>0</v>
      </c>
      <c r="AY55" s="177">
        <f>SUMIFS('1-2 人员岗位信息'!M:M,'1-2 人员岗位信息'!$C:$C,"专业外包",'1-2 人员岗位信息'!$B:$B,$D55)</f>
        <v>0</v>
      </c>
      <c r="AZ55" s="300"/>
      <c r="BA55" s="177">
        <f t="shared" si="97"/>
        <v>0</v>
      </c>
      <c r="BB55" s="177">
        <f>SUMIFS('1-2 人员岗位信息'!N:N,'1-2 人员岗位信息'!$C:$C,"专业外包",'1-2 人员岗位信息'!$B:$B,$D55)</f>
        <v>0</v>
      </c>
      <c r="BC55" s="300"/>
      <c r="BD55" s="177">
        <f t="shared" si="98"/>
        <v>0</v>
      </c>
      <c r="BE55" s="177">
        <f>SUMIFS('1-2 人员岗位信息'!O:O,'1-2 人员岗位信息'!$C:$C,"专业外包",'1-2 人员岗位信息'!$B:$B,$D55)</f>
        <v>0</v>
      </c>
      <c r="BF55" s="300"/>
      <c r="BG55" s="177">
        <f t="shared" si="99"/>
        <v>0</v>
      </c>
      <c r="BH55" s="177">
        <f>SUMIFS('1-2 人员岗位信息'!P:P,'1-2 人员岗位信息'!$C:$C,"专业外包",'1-2 人员岗位信息'!$B:$B,$D55)</f>
        <v>0</v>
      </c>
      <c r="BI55" s="300"/>
      <c r="BJ55" s="177">
        <f t="shared" si="100"/>
        <v>0</v>
      </c>
      <c r="BK55" s="177">
        <f>SUMIFS('1-2 人员岗位信息'!Q:Q,'1-2 人员岗位信息'!$C:$C,"专业外包",'1-2 人员岗位信息'!$B:$B,$D55)</f>
        <v>0</v>
      </c>
      <c r="BL55" s="309"/>
      <c r="BM55" s="313"/>
      <c r="BN55" s="317"/>
    </row>
    <row r="56" s="265" customFormat="1" ht="33.95" customHeight="1" outlineLevel="5" spans="2:66">
      <c r="B56" s="177" t="s">
        <v>793</v>
      </c>
      <c r="C56" s="285" t="s">
        <v>875</v>
      </c>
      <c r="D56" s="265" t="s">
        <v>855</v>
      </c>
      <c r="E56" s="177" t="s">
        <v>815</v>
      </c>
      <c r="F56" s="177"/>
      <c r="G56" s="177" t="s">
        <v>797</v>
      </c>
      <c r="H56" s="177">
        <f t="shared" si="84"/>
        <v>0</v>
      </c>
      <c r="I56" s="177" t="s">
        <v>798</v>
      </c>
      <c r="J56" s="177" t="e">
        <f t="shared" si="85"/>
        <v>#DIV/0!</v>
      </c>
      <c r="K56" s="177" t="s">
        <v>799</v>
      </c>
      <c r="L56" s="177" t="e">
        <f t="shared" si="86"/>
        <v>#DIV/0!</v>
      </c>
      <c r="M56" s="177" t="s">
        <v>800</v>
      </c>
      <c r="N56" s="177">
        <f t="shared" si="87"/>
        <v>0</v>
      </c>
      <c r="O56" s="177"/>
      <c r="P56" s="292"/>
      <c r="Q56" s="292"/>
      <c r="R56" s="292"/>
      <c r="S56" s="292"/>
      <c r="T56" s="292"/>
      <c r="U56" s="292"/>
      <c r="V56" s="292"/>
      <c r="W56" s="292"/>
      <c r="X56" s="292"/>
      <c r="Y56" s="292"/>
      <c r="Z56" s="292"/>
      <c r="AA56" s="292"/>
      <c r="AB56" s="177">
        <f t="shared" si="88"/>
        <v>0</v>
      </c>
      <c r="AC56" s="177">
        <f t="shared" si="89"/>
        <v>0</v>
      </c>
      <c r="AD56" s="177">
        <f>SUMIFS('1-2 人员岗位信息'!F:F,'1-2 人员岗位信息'!$C:$C,"专业外包",'1-2 人员岗位信息'!$B:$B,$D56)</f>
        <v>0</v>
      </c>
      <c r="AE56" s="300"/>
      <c r="AF56" s="177">
        <f t="shared" si="90"/>
        <v>0</v>
      </c>
      <c r="AG56" s="177">
        <f>SUMIFS('1-2 人员岗位信息'!G:G,'1-2 人员岗位信息'!$C:$C,"专业外包",'1-2 人员岗位信息'!$B:$B,$D56)</f>
        <v>0</v>
      </c>
      <c r="AH56" s="300"/>
      <c r="AI56" s="177">
        <f t="shared" si="91"/>
        <v>0</v>
      </c>
      <c r="AJ56" s="177">
        <f>SUMIFS('1-2 人员岗位信息'!H:H,'1-2 人员岗位信息'!$C:$C,"专业外包",'1-2 人员岗位信息'!$B:$B,$D56)</f>
        <v>0</v>
      </c>
      <c r="AK56" s="300"/>
      <c r="AL56" s="177">
        <f t="shared" si="92"/>
        <v>0</v>
      </c>
      <c r="AM56" s="177">
        <f>SUMIFS('1-2 人员岗位信息'!I:I,'1-2 人员岗位信息'!$C:$C,"专业外包",'1-2 人员岗位信息'!$B:$B,$D56)</f>
        <v>0</v>
      </c>
      <c r="AN56" s="300"/>
      <c r="AO56" s="177">
        <f t="shared" si="93"/>
        <v>0</v>
      </c>
      <c r="AP56" s="177">
        <f>SUMIFS('1-2 人员岗位信息'!J:J,'1-2 人员岗位信息'!$C:$C,"专业外包",'1-2 人员岗位信息'!$B:$B,$D56)</f>
        <v>0</v>
      </c>
      <c r="AQ56" s="300"/>
      <c r="AR56" s="177">
        <f t="shared" si="94"/>
        <v>0</v>
      </c>
      <c r="AS56" s="177">
        <f>SUMIFS('1-2 人员岗位信息'!K:K,'1-2 人员岗位信息'!$C:$C,"专业外包",'1-2 人员岗位信息'!$B:$B,$D56)</f>
        <v>0</v>
      </c>
      <c r="AT56" s="300"/>
      <c r="AU56" s="177">
        <f t="shared" si="95"/>
        <v>0</v>
      </c>
      <c r="AV56" s="177">
        <f>SUMIFS('1-2 人员岗位信息'!L:L,'1-2 人员岗位信息'!$C:$C,"专业外包",'1-2 人员岗位信息'!$B:$B,$D56)</f>
        <v>0</v>
      </c>
      <c r="AW56" s="300"/>
      <c r="AX56" s="177">
        <f t="shared" si="96"/>
        <v>0</v>
      </c>
      <c r="AY56" s="177">
        <f>SUMIFS('1-2 人员岗位信息'!M:M,'1-2 人员岗位信息'!$C:$C,"专业外包",'1-2 人员岗位信息'!$B:$B,$D56)</f>
        <v>0</v>
      </c>
      <c r="AZ56" s="300"/>
      <c r="BA56" s="177">
        <f t="shared" si="97"/>
        <v>0</v>
      </c>
      <c r="BB56" s="177">
        <f>SUMIFS('1-2 人员岗位信息'!N:N,'1-2 人员岗位信息'!$C:$C,"专业外包",'1-2 人员岗位信息'!$B:$B,$D56)</f>
        <v>0</v>
      </c>
      <c r="BC56" s="300"/>
      <c r="BD56" s="177">
        <f t="shared" si="98"/>
        <v>0</v>
      </c>
      <c r="BE56" s="177">
        <f>SUMIFS('1-2 人员岗位信息'!O:O,'1-2 人员岗位信息'!$C:$C,"专业外包",'1-2 人员岗位信息'!$B:$B,$D56)</f>
        <v>0</v>
      </c>
      <c r="BF56" s="300"/>
      <c r="BG56" s="177">
        <f t="shared" si="99"/>
        <v>0</v>
      </c>
      <c r="BH56" s="177">
        <f>SUMIFS('1-2 人员岗位信息'!P:P,'1-2 人员岗位信息'!$C:$C,"专业外包",'1-2 人员岗位信息'!$B:$B,$D56)</f>
        <v>0</v>
      </c>
      <c r="BI56" s="300"/>
      <c r="BJ56" s="177">
        <f t="shared" si="100"/>
        <v>0</v>
      </c>
      <c r="BK56" s="177">
        <f>SUMIFS('1-2 人员岗位信息'!Q:Q,'1-2 人员岗位信息'!$C:$C,"专业外包",'1-2 人员岗位信息'!$B:$B,$D56)</f>
        <v>0</v>
      </c>
      <c r="BL56" s="309"/>
      <c r="BM56" s="313"/>
      <c r="BN56" s="317"/>
    </row>
    <row r="57" s="49" customFormat="1" ht="33.95" customHeight="1" outlineLevel="3" spans="2:66">
      <c r="B57" s="117" t="s">
        <v>788</v>
      </c>
      <c r="C57" s="118" t="s">
        <v>876</v>
      </c>
      <c r="D57" s="49" t="s">
        <v>877</v>
      </c>
      <c r="E57" s="117"/>
      <c r="F57" s="117"/>
      <c r="G57" s="117"/>
      <c r="H57" s="117">
        <f>H58+H69+H80+H91</f>
        <v>1255991.32075472</v>
      </c>
      <c r="I57" s="117"/>
      <c r="J57" s="117"/>
      <c r="K57" s="117"/>
      <c r="L57" s="117"/>
      <c r="M57" s="117"/>
      <c r="N57" s="117"/>
      <c r="O57" s="117"/>
      <c r="P57" s="290"/>
      <c r="Q57" s="290"/>
      <c r="R57" s="290"/>
      <c r="S57" s="290"/>
      <c r="T57" s="290"/>
      <c r="U57" s="290"/>
      <c r="V57" s="290"/>
      <c r="W57" s="290"/>
      <c r="X57" s="290"/>
      <c r="Y57" s="290"/>
      <c r="Z57" s="290"/>
      <c r="AA57" s="290"/>
      <c r="AB57" s="117">
        <f>AB58+AB69+AB80+AB91</f>
        <v>1255991.32075472</v>
      </c>
      <c r="AC57" s="117">
        <f>AC58+AC69+AC80+AC91</f>
        <v>104665.943396226</v>
      </c>
      <c r="AD57" s="117"/>
      <c r="AE57" s="117"/>
      <c r="AF57" s="117">
        <f>AF58+AF69+AF80+AF91</f>
        <v>104665.943396226</v>
      </c>
      <c r="AG57" s="117"/>
      <c r="AH57" s="117"/>
      <c r="AI57" s="117">
        <f>AI58+AI69+AI80+AI91</f>
        <v>104665.943396226</v>
      </c>
      <c r="AJ57" s="117"/>
      <c r="AK57" s="117"/>
      <c r="AL57" s="117">
        <f>AL58+AL69+AL80+AL91</f>
        <v>104665.943396226</v>
      </c>
      <c r="AM57" s="117"/>
      <c r="AN57" s="117"/>
      <c r="AO57" s="117">
        <f>AO58+AO69+AO80+AO91</f>
        <v>104665.943396226</v>
      </c>
      <c r="AP57" s="117"/>
      <c r="AQ57" s="117"/>
      <c r="AR57" s="117">
        <f>AR58+AR69+AR80+AR91</f>
        <v>104665.943396226</v>
      </c>
      <c r="AS57" s="117"/>
      <c r="AT57" s="117"/>
      <c r="AU57" s="117">
        <f>AU58+AU69+AU80+AU91</f>
        <v>104665.943396226</v>
      </c>
      <c r="AV57" s="117"/>
      <c r="AW57" s="117"/>
      <c r="AX57" s="117">
        <f>AX58+AX69+AX80+AX91</f>
        <v>104665.943396226</v>
      </c>
      <c r="AY57" s="117"/>
      <c r="AZ57" s="117"/>
      <c r="BA57" s="117">
        <f>BA58+BA69+BA80+BA91</f>
        <v>104665.943396226</v>
      </c>
      <c r="BB57" s="117"/>
      <c r="BC57" s="117"/>
      <c r="BD57" s="117">
        <f>BD58+BD69+BD80+BD91</f>
        <v>104665.943396226</v>
      </c>
      <c r="BE57" s="117"/>
      <c r="BF57" s="117"/>
      <c r="BG57" s="117">
        <f>BG58+BG69+BG80+BG91</f>
        <v>104665.943396226</v>
      </c>
      <c r="BH57" s="117"/>
      <c r="BI57" s="117"/>
      <c r="BJ57" s="117">
        <f>BJ58+BJ69+BJ80+BJ91</f>
        <v>104665.943396226</v>
      </c>
      <c r="BK57" s="117"/>
      <c r="BL57" s="307"/>
      <c r="BM57" s="313"/>
      <c r="BN57" s="315"/>
    </row>
    <row r="58" s="120" customFormat="1" ht="33.95" customHeight="1" outlineLevel="4" spans="2:66">
      <c r="B58" s="121" t="s">
        <v>788</v>
      </c>
      <c r="C58" s="122" t="s">
        <v>115</v>
      </c>
      <c r="D58" s="120" t="s">
        <v>109</v>
      </c>
      <c r="E58" s="121"/>
      <c r="F58" s="121"/>
      <c r="G58" s="121"/>
      <c r="H58" s="121">
        <f>SUM(H59:H68)</f>
        <v>0</v>
      </c>
      <c r="I58" s="121"/>
      <c r="J58" s="121"/>
      <c r="K58" s="121"/>
      <c r="L58" s="121"/>
      <c r="M58" s="121"/>
      <c r="N58" s="121"/>
      <c r="O58" s="121"/>
      <c r="P58" s="291"/>
      <c r="Q58" s="291"/>
      <c r="R58" s="291"/>
      <c r="S58" s="291"/>
      <c r="T58" s="291"/>
      <c r="U58" s="291"/>
      <c r="V58" s="291"/>
      <c r="W58" s="291"/>
      <c r="X58" s="291"/>
      <c r="Y58" s="291"/>
      <c r="Z58" s="291"/>
      <c r="AA58" s="291"/>
      <c r="AB58" s="121">
        <f>SUM(AB59:AB68)</f>
        <v>0</v>
      </c>
      <c r="AC58" s="121">
        <f>SUM(AC59:AC68)</f>
        <v>0</v>
      </c>
      <c r="AD58" s="121"/>
      <c r="AE58" s="121"/>
      <c r="AF58" s="121">
        <f>SUM(AF59:AF68)</f>
        <v>0</v>
      </c>
      <c r="AG58" s="121"/>
      <c r="AH58" s="121"/>
      <c r="AI58" s="121">
        <f>SUM(AI59:AI68)</f>
        <v>0</v>
      </c>
      <c r="AJ58" s="121"/>
      <c r="AK58" s="121"/>
      <c r="AL58" s="121">
        <f>SUM(AL59:AL68)</f>
        <v>0</v>
      </c>
      <c r="AM58" s="121"/>
      <c r="AN58" s="121"/>
      <c r="AO58" s="121">
        <f>SUM(AO59:AO68)</f>
        <v>0</v>
      </c>
      <c r="AP58" s="121"/>
      <c r="AQ58" s="121"/>
      <c r="AR58" s="121">
        <f>SUM(AR59:AR68)</f>
        <v>0</v>
      </c>
      <c r="AS58" s="121"/>
      <c r="AT58" s="121"/>
      <c r="AU58" s="121">
        <f>SUM(AU59:AU68)</f>
        <v>0</v>
      </c>
      <c r="AV58" s="121"/>
      <c r="AW58" s="121"/>
      <c r="AX58" s="121">
        <f>SUM(AX59:AX68)</f>
        <v>0</v>
      </c>
      <c r="AY58" s="121"/>
      <c r="AZ58" s="121"/>
      <c r="BA58" s="121">
        <f>SUM(BA59:BA68)</f>
        <v>0</v>
      </c>
      <c r="BB58" s="121"/>
      <c r="BC58" s="121"/>
      <c r="BD58" s="121">
        <f>SUM(BD59:BD68)</f>
        <v>0</v>
      </c>
      <c r="BE58" s="121"/>
      <c r="BF58" s="121"/>
      <c r="BG58" s="121">
        <f>SUM(BG59:BG68)</f>
        <v>0</v>
      </c>
      <c r="BH58" s="121"/>
      <c r="BI58" s="121"/>
      <c r="BJ58" s="121">
        <f>SUM(BJ59:BJ68)</f>
        <v>0</v>
      </c>
      <c r="BK58" s="121"/>
      <c r="BL58" s="308"/>
      <c r="BM58" s="313"/>
      <c r="BN58" s="316"/>
    </row>
    <row r="59" s="265" customFormat="1" ht="33.95" customHeight="1" outlineLevel="5" spans="2:66">
      <c r="B59" s="177" t="s">
        <v>793</v>
      </c>
      <c r="C59" s="285" t="s">
        <v>878</v>
      </c>
      <c r="D59" s="265" t="s">
        <v>879</v>
      </c>
      <c r="E59" s="177" t="s">
        <v>880</v>
      </c>
      <c r="F59" s="177"/>
      <c r="G59" s="177" t="s">
        <v>797</v>
      </c>
      <c r="H59" s="177">
        <f t="shared" ref="H59:H68" si="101">AB59</f>
        <v>0</v>
      </c>
      <c r="I59" s="177" t="s">
        <v>798</v>
      </c>
      <c r="J59" s="177" t="e">
        <f t="shared" ref="J59:J68" si="102">SUM(AD59,AG59,AJ59,AM59,AP59,AS59,AV59,AY59,BB59,BE59,BH59,BK59)/N59</f>
        <v>#DIV/0!</v>
      </c>
      <c r="K59" s="177" t="s">
        <v>799</v>
      </c>
      <c r="L59" s="177" t="e">
        <f t="shared" ref="L59:L68" si="103">H59/N59/J59</f>
        <v>#DIV/0!</v>
      </c>
      <c r="M59" s="177" t="s">
        <v>800</v>
      </c>
      <c r="N59" s="177">
        <f t="shared" ref="N59:N68" si="104">COUNTIF(AD59,"&gt;0")+COUNTIF(AG59,"&gt;0")+COUNTIF(AJ59,"&gt;0")+COUNTIF(AM59,"&gt;0")+COUNTIF(AP59,"&gt;0")+COUNTIF(AS59,"&gt;0")+COUNTIF(AV59,"&gt;0")+COUNTIF(AY59,"&gt;0")+COUNTIF(BB59,"&gt;0")+COUNTIF(BE59,"&gt;0")+COUNTIF(BH59,"&gt;0")+COUNTIF(BK59,"&gt;0")</f>
        <v>0</v>
      </c>
      <c r="O59" s="177"/>
      <c r="P59" s="292"/>
      <c r="Q59" s="292"/>
      <c r="R59" s="292"/>
      <c r="S59" s="292"/>
      <c r="T59" s="292"/>
      <c r="U59" s="292"/>
      <c r="V59" s="292"/>
      <c r="W59" s="292"/>
      <c r="X59" s="292"/>
      <c r="Y59" s="292"/>
      <c r="Z59" s="292"/>
      <c r="AA59" s="292"/>
      <c r="AB59" s="177">
        <f t="shared" ref="AB59:AB68" si="105">SUM(AC59,AF59,AI59,AL59,AO59,AR59,AU59,AX59,BA59,BD59,BG59,BJ59)</f>
        <v>0</v>
      </c>
      <c r="AC59" s="177">
        <f t="shared" ref="AC59:AC68" si="106">AD59*AE59</f>
        <v>0</v>
      </c>
      <c r="AD59" s="177">
        <f>SUMIFS('1-2 人员岗位信息'!F:F,'1-2 人员岗位信息'!$C:$C,"自有人员",'1-2 人员岗位信息'!$B:$B,$D59)</f>
        <v>0</v>
      </c>
      <c r="AE59" s="300"/>
      <c r="AF59" s="177">
        <f t="shared" ref="AF59:AF68" si="107">AG59*AH59</f>
        <v>0</v>
      </c>
      <c r="AG59" s="177">
        <f>SUMIFS('1-2 人员岗位信息'!G:G,'1-2 人员岗位信息'!$C:$C,"自有人员",'1-2 人员岗位信息'!$B:$B,$D59)</f>
        <v>0</v>
      </c>
      <c r="AH59" s="300"/>
      <c r="AI59" s="177">
        <f t="shared" ref="AI59:AI68" si="108">AJ59*AK59</f>
        <v>0</v>
      </c>
      <c r="AJ59" s="177">
        <f>SUMIFS('1-2 人员岗位信息'!H:H,'1-2 人员岗位信息'!$C:$C,"自有人员",'1-2 人员岗位信息'!$B:$B,$D59)</f>
        <v>0</v>
      </c>
      <c r="AK59" s="300"/>
      <c r="AL59" s="177">
        <f t="shared" ref="AL59:AL68" si="109">AM59*AN59</f>
        <v>0</v>
      </c>
      <c r="AM59" s="177">
        <f>SUMIFS('1-2 人员岗位信息'!I:I,'1-2 人员岗位信息'!$C:$C,"自有人员",'1-2 人员岗位信息'!$B:$B,$D59)</f>
        <v>0</v>
      </c>
      <c r="AN59" s="300"/>
      <c r="AO59" s="177">
        <f t="shared" ref="AO59:AO68" si="110">AP59*AQ59</f>
        <v>0</v>
      </c>
      <c r="AP59" s="177">
        <f>SUMIFS('1-2 人员岗位信息'!J:J,'1-2 人员岗位信息'!$C:$C,"自有人员",'1-2 人员岗位信息'!$B:$B,$D59)</f>
        <v>0</v>
      </c>
      <c r="AQ59" s="300"/>
      <c r="AR59" s="177">
        <f t="shared" ref="AR59:AR68" si="111">AS59*AT59</f>
        <v>0</v>
      </c>
      <c r="AS59" s="177">
        <f>SUMIFS('1-2 人员岗位信息'!K:K,'1-2 人员岗位信息'!$C:$C,"自有人员",'1-2 人员岗位信息'!$B:$B,$D59)</f>
        <v>0</v>
      </c>
      <c r="AT59" s="300"/>
      <c r="AU59" s="177">
        <f t="shared" ref="AU59:AU68" si="112">AV59*AW59</f>
        <v>0</v>
      </c>
      <c r="AV59" s="177">
        <f>SUMIFS('1-2 人员岗位信息'!L:L,'1-2 人员岗位信息'!$C:$C,"自有人员",'1-2 人员岗位信息'!$B:$B,$D59)</f>
        <v>0</v>
      </c>
      <c r="AW59" s="300"/>
      <c r="AX59" s="177">
        <f t="shared" ref="AX59:AX68" si="113">AY59*AZ59</f>
        <v>0</v>
      </c>
      <c r="AY59" s="177">
        <f>SUMIFS('1-2 人员岗位信息'!M:M,'1-2 人员岗位信息'!$C:$C,"自有人员",'1-2 人员岗位信息'!$B:$B,$D59)</f>
        <v>0</v>
      </c>
      <c r="AZ59" s="300"/>
      <c r="BA59" s="177">
        <f t="shared" ref="BA59:BA68" si="114">BB59*BC59</f>
        <v>0</v>
      </c>
      <c r="BB59" s="177">
        <f>SUMIFS('1-2 人员岗位信息'!N:N,'1-2 人员岗位信息'!$C:$C,"自有人员",'1-2 人员岗位信息'!$B:$B,$D59)</f>
        <v>0</v>
      </c>
      <c r="BC59" s="300"/>
      <c r="BD59" s="177">
        <f t="shared" ref="BD59:BD68" si="115">BE59*BF59</f>
        <v>0</v>
      </c>
      <c r="BE59" s="177">
        <f>SUMIFS('1-2 人员岗位信息'!O:O,'1-2 人员岗位信息'!$C:$C,"自有人员",'1-2 人员岗位信息'!$B:$B,$D59)</f>
        <v>0</v>
      </c>
      <c r="BF59" s="300"/>
      <c r="BG59" s="177">
        <f t="shared" ref="BG59:BG68" si="116">BH59*BI59</f>
        <v>0</v>
      </c>
      <c r="BH59" s="177">
        <f>SUMIFS('1-2 人员岗位信息'!P:P,'1-2 人员岗位信息'!$C:$C,"自有人员",'1-2 人员岗位信息'!$B:$B,$D59)</f>
        <v>0</v>
      </c>
      <c r="BI59" s="300"/>
      <c r="BJ59" s="177">
        <f t="shared" ref="BJ59:BJ68" si="117">BK59*BL59</f>
        <v>0</v>
      </c>
      <c r="BK59" s="177">
        <f>SUMIFS('1-2 人员岗位信息'!Q:Q,'1-2 人员岗位信息'!$C:$C,"自有人员",'1-2 人员岗位信息'!$B:$B,$D59)</f>
        <v>0</v>
      </c>
      <c r="BL59" s="309"/>
      <c r="BM59" s="313"/>
      <c r="BN59" s="317"/>
    </row>
    <row r="60" s="265" customFormat="1" ht="33.95" customHeight="1" outlineLevel="5" spans="2:66">
      <c r="B60" s="177" t="s">
        <v>793</v>
      </c>
      <c r="C60" s="285" t="s">
        <v>881</v>
      </c>
      <c r="D60" s="265" t="s">
        <v>882</v>
      </c>
      <c r="E60" s="177" t="s">
        <v>883</v>
      </c>
      <c r="F60" s="177"/>
      <c r="G60" s="177" t="s">
        <v>797</v>
      </c>
      <c r="H60" s="177">
        <f t="shared" si="101"/>
        <v>0</v>
      </c>
      <c r="I60" s="177" t="s">
        <v>798</v>
      </c>
      <c r="J60" s="177" t="e">
        <f t="shared" si="102"/>
        <v>#DIV/0!</v>
      </c>
      <c r="K60" s="177" t="s">
        <v>799</v>
      </c>
      <c r="L60" s="177" t="e">
        <f t="shared" si="103"/>
        <v>#DIV/0!</v>
      </c>
      <c r="M60" s="177" t="s">
        <v>800</v>
      </c>
      <c r="N60" s="177">
        <f t="shared" si="104"/>
        <v>0</v>
      </c>
      <c r="O60" s="177"/>
      <c r="P60" s="292"/>
      <c r="Q60" s="292"/>
      <c r="R60" s="292"/>
      <c r="S60" s="292"/>
      <c r="T60" s="292"/>
      <c r="U60" s="292"/>
      <c r="V60" s="292"/>
      <c r="W60" s="292"/>
      <c r="X60" s="292"/>
      <c r="Y60" s="292"/>
      <c r="Z60" s="292"/>
      <c r="AA60" s="292"/>
      <c r="AB60" s="177">
        <f t="shared" si="105"/>
        <v>0</v>
      </c>
      <c r="AC60" s="177">
        <f t="shared" si="106"/>
        <v>0</v>
      </c>
      <c r="AD60" s="177">
        <f>SUMIFS('1-2 人员岗位信息'!F:F,'1-2 人员岗位信息'!$C:$C,"自有人员",'1-2 人员岗位信息'!$B:$B,$D60)</f>
        <v>0</v>
      </c>
      <c r="AE60" s="300"/>
      <c r="AF60" s="177">
        <f t="shared" si="107"/>
        <v>0</v>
      </c>
      <c r="AG60" s="177">
        <f>SUMIFS('1-2 人员岗位信息'!G:G,'1-2 人员岗位信息'!$C:$C,"自有人员",'1-2 人员岗位信息'!$B:$B,$D60)</f>
        <v>0</v>
      </c>
      <c r="AH60" s="300"/>
      <c r="AI60" s="177">
        <f t="shared" si="108"/>
        <v>0</v>
      </c>
      <c r="AJ60" s="177">
        <f>SUMIFS('1-2 人员岗位信息'!H:H,'1-2 人员岗位信息'!$C:$C,"自有人员",'1-2 人员岗位信息'!$B:$B,$D60)</f>
        <v>0</v>
      </c>
      <c r="AK60" s="300"/>
      <c r="AL60" s="177">
        <f t="shared" si="109"/>
        <v>0</v>
      </c>
      <c r="AM60" s="177">
        <f>SUMIFS('1-2 人员岗位信息'!I:I,'1-2 人员岗位信息'!$C:$C,"自有人员",'1-2 人员岗位信息'!$B:$B,$D60)</f>
        <v>0</v>
      </c>
      <c r="AN60" s="300"/>
      <c r="AO60" s="177">
        <f t="shared" si="110"/>
        <v>0</v>
      </c>
      <c r="AP60" s="177">
        <f>SUMIFS('1-2 人员岗位信息'!J:J,'1-2 人员岗位信息'!$C:$C,"自有人员",'1-2 人员岗位信息'!$B:$B,$D60)</f>
        <v>0</v>
      </c>
      <c r="AQ60" s="300"/>
      <c r="AR60" s="177">
        <f t="shared" si="111"/>
        <v>0</v>
      </c>
      <c r="AS60" s="177">
        <f>SUMIFS('1-2 人员岗位信息'!K:K,'1-2 人员岗位信息'!$C:$C,"自有人员",'1-2 人员岗位信息'!$B:$B,$D60)</f>
        <v>0</v>
      </c>
      <c r="AT60" s="300"/>
      <c r="AU60" s="177">
        <f t="shared" si="112"/>
        <v>0</v>
      </c>
      <c r="AV60" s="177">
        <f>SUMIFS('1-2 人员岗位信息'!L:L,'1-2 人员岗位信息'!$C:$C,"自有人员",'1-2 人员岗位信息'!$B:$B,$D60)</f>
        <v>0</v>
      </c>
      <c r="AW60" s="300"/>
      <c r="AX60" s="177">
        <f t="shared" si="113"/>
        <v>0</v>
      </c>
      <c r="AY60" s="177">
        <f>SUMIFS('1-2 人员岗位信息'!M:M,'1-2 人员岗位信息'!$C:$C,"自有人员",'1-2 人员岗位信息'!$B:$B,$D60)</f>
        <v>0</v>
      </c>
      <c r="AZ60" s="300"/>
      <c r="BA60" s="177">
        <f t="shared" si="114"/>
        <v>0</v>
      </c>
      <c r="BB60" s="177">
        <f>SUMIFS('1-2 人员岗位信息'!N:N,'1-2 人员岗位信息'!$C:$C,"自有人员",'1-2 人员岗位信息'!$B:$B,$D60)</f>
        <v>0</v>
      </c>
      <c r="BC60" s="300"/>
      <c r="BD60" s="177">
        <f t="shared" si="115"/>
        <v>0</v>
      </c>
      <c r="BE60" s="177">
        <f>SUMIFS('1-2 人员岗位信息'!O:O,'1-2 人员岗位信息'!$C:$C,"自有人员",'1-2 人员岗位信息'!$B:$B,$D60)</f>
        <v>0</v>
      </c>
      <c r="BF60" s="300"/>
      <c r="BG60" s="177">
        <f t="shared" si="116"/>
        <v>0</v>
      </c>
      <c r="BH60" s="177">
        <f>SUMIFS('1-2 人员岗位信息'!P:P,'1-2 人员岗位信息'!$C:$C,"自有人员",'1-2 人员岗位信息'!$B:$B,$D60)</f>
        <v>0</v>
      </c>
      <c r="BI60" s="300"/>
      <c r="BJ60" s="177">
        <f t="shared" si="117"/>
        <v>0</v>
      </c>
      <c r="BK60" s="177">
        <f>SUMIFS('1-2 人员岗位信息'!Q:Q,'1-2 人员岗位信息'!$C:$C,"自有人员",'1-2 人员岗位信息'!$B:$B,$D60)</f>
        <v>0</v>
      </c>
      <c r="BL60" s="309"/>
      <c r="BM60" s="313"/>
      <c r="BN60" s="317"/>
    </row>
    <row r="61" s="265" customFormat="1" ht="33.95" customHeight="1" outlineLevel="5" spans="2:66">
      <c r="B61" s="177" t="s">
        <v>793</v>
      </c>
      <c r="C61" s="285" t="s">
        <v>884</v>
      </c>
      <c r="D61" s="265" t="s">
        <v>885</v>
      </c>
      <c r="E61" s="177" t="s">
        <v>886</v>
      </c>
      <c r="F61" s="177"/>
      <c r="G61" s="177" t="s">
        <v>797</v>
      </c>
      <c r="H61" s="177">
        <f t="shared" si="101"/>
        <v>0</v>
      </c>
      <c r="I61" s="177" t="s">
        <v>798</v>
      </c>
      <c r="J61" s="177" t="e">
        <f t="shared" si="102"/>
        <v>#DIV/0!</v>
      </c>
      <c r="K61" s="177" t="s">
        <v>799</v>
      </c>
      <c r="L61" s="177" t="e">
        <f t="shared" si="103"/>
        <v>#DIV/0!</v>
      </c>
      <c r="M61" s="177" t="s">
        <v>800</v>
      </c>
      <c r="N61" s="177">
        <f t="shared" si="104"/>
        <v>0</v>
      </c>
      <c r="O61" s="177"/>
      <c r="P61" s="292"/>
      <c r="Q61" s="292"/>
      <c r="R61" s="292"/>
      <c r="S61" s="292"/>
      <c r="T61" s="292"/>
      <c r="U61" s="292"/>
      <c r="V61" s="292"/>
      <c r="W61" s="292"/>
      <c r="X61" s="292"/>
      <c r="Y61" s="292"/>
      <c r="Z61" s="292"/>
      <c r="AA61" s="292"/>
      <c r="AB61" s="177">
        <f t="shared" si="105"/>
        <v>0</v>
      </c>
      <c r="AC61" s="177">
        <f t="shared" si="106"/>
        <v>0</v>
      </c>
      <c r="AD61" s="177">
        <f>SUMIFS('1-2 人员岗位信息'!F:F,'1-2 人员岗位信息'!$C:$C,"自有人员",'1-2 人员岗位信息'!$B:$B,$D61)</f>
        <v>0</v>
      </c>
      <c r="AE61" s="300"/>
      <c r="AF61" s="177">
        <f t="shared" si="107"/>
        <v>0</v>
      </c>
      <c r="AG61" s="177">
        <f>SUMIFS('1-2 人员岗位信息'!G:G,'1-2 人员岗位信息'!$C:$C,"自有人员",'1-2 人员岗位信息'!$B:$B,$D61)</f>
        <v>0</v>
      </c>
      <c r="AH61" s="300"/>
      <c r="AI61" s="177">
        <f t="shared" si="108"/>
        <v>0</v>
      </c>
      <c r="AJ61" s="177">
        <f>SUMIFS('1-2 人员岗位信息'!H:H,'1-2 人员岗位信息'!$C:$C,"自有人员",'1-2 人员岗位信息'!$B:$B,$D61)</f>
        <v>0</v>
      </c>
      <c r="AK61" s="300"/>
      <c r="AL61" s="177">
        <f t="shared" si="109"/>
        <v>0</v>
      </c>
      <c r="AM61" s="177">
        <f>SUMIFS('1-2 人员岗位信息'!I:I,'1-2 人员岗位信息'!$C:$C,"自有人员",'1-2 人员岗位信息'!$B:$B,$D61)</f>
        <v>0</v>
      </c>
      <c r="AN61" s="300"/>
      <c r="AO61" s="177">
        <f t="shared" si="110"/>
        <v>0</v>
      </c>
      <c r="AP61" s="177">
        <f>SUMIFS('1-2 人员岗位信息'!J:J,'1-2 人员岗位信息'!$C:$C,"自有人员",'1-2 人员岗位信息'!$B:$B,$D61)</f>
        <v>0</v>
      </c>
      <c r="AQ61" s="300"/>
      <c r="AR61" s="177">
        <f t="shared" si="111"/>
        <v>0</v>
      </c>
      <c r="AS61" s="177">
        <f>SUMIFS('1-2 人员岗位信息'!K:K,'1-2 人员岗位信息'!$C:$C,"自有人员",'1-2 人员岗位信息'!$B:$B,$D61)</f>
        <v>0</v>
      </c>
      <c r="AT61" s="300"/>
      <c r="AU61" s="177">
        <f t="shared" si="112"/>
        <v>0</v>
      </c>
      <c r="AV61" s="177">
        <f>SUMIFS('1-2 人员岗位信息'!L:L,'1-2 人员岗位信息'!$C:$C,"自有人员",'1-2 人员岗位信息'!$B:$B,$D61)</f>
        <v>0</v>
      </c>
      <c r="AW61" s="300"/>
      <c r="AX61" s="177">
        <f t="shared" si="113"/>
        <v>0</v>
      </c>
      <c r="AY61" s="177">
        <f>SUMIFS('1-2 人员岗位信息'!M:M,'1-2 人员岗位信息'!$C:$C,"自有人员",'1-2 人员岗位信息'!$B:$B,$D61)</f>
        <v>0</v>
      </c>
      <c r="AZ61" s="300"/>
      <c r="BA61" s="177">
        <f t="shared" si="114"/>
        <v>0</v>
      </c>
      <c r="BB61" s="177">
        <f>SUMIFS('1-2 人员岗位信息'!N:N,'1-2 人员岗位信息'!$C:$C,"自有人员",'1-2 人员岗位信息'!$B:$B,$D61)</f>
        <v>0</v>
      </c>
      <c r="BC61" s="300"/>
      <c r="BD61" s="177">
        <f t="shared" si="115"/>
        <v>0</v>
      </c>
      <c r="BE61" s="177">
        <f>SUMIFS('1-2 人员岗位信息'!O:O,'1-2 人员岗位信息'!$C:$C,"自有人员",'1-2 人员岗位信息'!$B:$B,$D61)</f>
        <v>0</v>
      </c>
      <c r="BF61" s="300"/>
      <c r="BG61" s="177">
        <f t="shared" si="116"/>
        <v>0</v>
      </c>
      <c r="BH61" s="177">
        <f>SUMIFS('1-2 人员岗位信息'!P:P,'1-2 人员岗位信息'!$C:$C,"自有人员",'1-2 人员岗位信息'!$B:$B,$D61)</f>
        <v>0</v>
      </c>
      <c r="BI61" s="300"/>
      <c r="BJ61" s="177">
        <f t="shared" si="117"/>
        <v>0</v>
      </c>
      <c r="BK61" s="177">
        <f>SUMIFS('1-2 人员岗位信息'!Q:Q,'1-2 人员岗位信息'!$C:$C,"自有人员",'1-2 人员岗位信息'!$B:$B,$D61)</f>
        <v>0</v>
      </c>
      <c r="BL61" s="309"/>
      <c r="BM61" s="313"/>
      <c r="BN61" s="317"/>
    </row>
    <row r="62" s="265" customFormat="1" ht="33.95" customHeight="1" outlineLevel="5" spans="2:66">
      <c r="B62" s="177" t="s">
        <v>793</v>
      </c>
      <c r="C62" s="285" t="s">
        <v>887</v>
      </c>
      <c r="D62" s="265" t="s">
        <v>888</v>
      </c>
      <c r="E62" s="177" t="s">
        <v>889</v>
      </c>
      <c r="F62" s="177"/>
      <c r="G62" s="177" t="s">
        <v>797</v>
      </c>
      <c r="H62" s="177">
        <f t="shared" si="101"/>
        <v>0</v>
      </c>
      <c r="I62" s="177" t="s">
        <v>798</v>
      </c>
      <c r="J62" s="177" t="e">
        <f t="shared" si="102"/>
        <v>#DIV/0!</v>
      </c>
      <c r="K62" s="177" t="s">
        <v>799</v>
      </c>
      <c r="L62" s="177" t="e">
        <f t="shared" si="103"/>
        <v>#DIV/0!</v>
      </c>
      <c r="M62" s="177" t="s">
        <v>800</v>
      </c>
      <c r="N62" s="177">
        <f t="shared" si="104"/>
        <v>0</v>
      </c>
      <c r="O62" s="177"/>
      <c r="P62" s="292"/>
      <c r="Q62" s="292"/>
      <c r="R62" s="292"/>
      <c r="S62" s="292"/>
      <c r="T62" s="292"/>
      <c r="U62" s="292"/>
      <c r="V62" s="292"/>
      <c r="W62" s="292"/>
      <c r="X62" s="292"/>
      <c r="Y62" s="292"/>
      <c r="Z62" s="292"/>
      <c r="AA62" s="292"/>
      <c r="AB62" s="177">
        <f t="shared" si="105"/>
        <v>0</v>
      </c>
      <c r="AC62" s="177">
        <f t="shared" si="106"/>
        <v>0</v>
      </c>
      <c r="AD62" s="177">
        <f>SUMIFS('1-2 人员岗位信息'!F:F,'1-2 人员岗位信息'!$C:$C,"自有人员",'1-2 人员岗位信息'!$B:$B,$D62)</f>
        <v>0</v>
      </c>
      <c r="AE62" s="300"/>
      <c r="AF62" s="177">
        <f t="shared" si="107"/>
        <v>0</v>
      </c>
      <c r="AG62" s="177">
        <f>SUMIFS('1-2 人员岗位信息'!G:G,'1-2 人员岗位信息'!$C:$C,"自有人员",'1-2 人员岗位信息'!$B:$B,$D62)</f>
        <v>0</v>
      </c>
      <c r="AH62" s="300"/>
      <c r="AI62" s="177">
        <f t="shared" si="108"/>
        <v>0</v>
      </c>
      <c r="AJ62" s="177">
        <f>SUMIFS('1-2 人员岗位信息'!H:H,'1-2 人员岗位信息'!$C:$C,"自有人员",'1-2 人员岗位信息'!$B:$B,$D62)</f>
        <v>0</v>
      </c>
      <c r="AK62" s="300"/>
      <c r="AL62" s="177">
        <f t="shared" si="109"/>
        <v>0</v>
      </c>
      <c r="AM62" s="177">
        <f>SUMIFS('1-2 人员岗位信息'!I:I,'1-2 人员岗位信息'!$C:$C,"自有人员",'1-2 人员岗位信息'!$B:$B,$D62)</f>
        <v>0</v>
      </c>
      <c r="AN62" s="300"/>
      <c r="AO62" s="177">
        <f t="shared" si="110"/>
        <v>0</v>
      </c>
      <c r="AP62" s="177">
        <f>SUMIFS('1-2 人员岗位信息'!J:J,'1-2 人员岗位信息'!$C:$C,"自有人员",'1-2 人员岗位信息'!$B:$B,$D62)</f>
        <v>0</v>
      </c>
      <c r="AQ62" s="300"/>
      <c r="AR62" s="177">
        <f t="shared" si="111"/>
        <v>0</v>
      </c>
      <c r="AS62" s="177">
        <f>SUMIFS('1-2 人员岗位信息'!K:K,'1-2 人员岗位信息'!$C:$C,"自有人员",'1-2 人员岗位信息'!$B:$B,$D62)</f>
        <v>0</v>
      </c>
      <c r="AT62" s="300"/>
      <c r="AU62" s="177">
        <f t="shared" si="112"/>
        <v>0</v>
      </c>
      <c r="AV62" s="177">
        <f>SUMIFS('1-2 人员岗位信息'!L:L,'1-2 人员岗位信息'!$C:$C,"自有人员",'1-2 人员岗位信息'!$B:$B,$D62)</f>
        <v>0</v>
      </c>
      <c r="AW62" s="300"/>
      <c r="AX62" s="177">
        <f t="shared" si="113"/>
        <v>0</v>
      </c>
      <c r="AY62" s="177">
        <f>SUMIFS('1-2 人员岗位信息'!M:M,'1-2 人员岗位信息'!$C:$C,"自有人员",'1-2 人员岗位信息'!$B:$B,$D62)</f>
        <v>0</v>
      </c>
      <c r="AZ62" s="300"/>
      <c r="BA62" s="177">
        <f t="shared" si="114"/>
        <v>0</v>
      </c>
      <c r="BB62" s="177">
        <f>SUMIFS('1-2 人员岗位信息'!N:N,'1-2 人员岗位信息'!$C:$C,"自有人员",'1-2 人员岗位信息'!$B:$B,$D62)</f>
        <v>0</v>
      </c>
      <c r="BC62" s="300"/>
      <c r="BD62" s="177">
        <f t="shared" si="115"/>
        <v>0</v>
      </c>
      <c r="BE62" s="177">
        <f>SUMIFS('1-2 人员岗位信息'!O:O,'1-2 人员岗位信息'!$C:$C,"自有人员",'1-2 人员岗位信息'!$B:$B,$D62)</f>
        <v>0</v>
      </c>
      <c r="BF62" s="300"/>
      <c r="BG62" s="177">
        <f t="shared" si="116"/>
        <v>0</v>
      </c>
      <c r="BH62" s="177">
        <f>SUMIFS('1-2 人员岗位信息'!P:P,'1-2 人员岗位信息'!$C:$C,"自有人员",'1-2 人员岗位信息'!$B:$B,$D62)</f>
        <v>0</v>
      </c>
      <c r="BI62" s="300"/>
      <c r="BJ62" s="177">
        <f t="shared" si="117"/>
        <v>0</v>
      </c>
      <c r="BK62" s="177">
        <f>SUMIFS('1-2 人员岗位信息'!Q:Q,'1-2 人员岗位信息'!$C:$C,"自有人员",'1-2 人员岗位信息'!$B:$B,$D62)</f>
        <v>0</v>
      </c>
      <c r="BL62" s="309"/>
      <c r="BM62" s="313"/>
      <c r="BN62" s="317"/>
    </row>
    <row r="63" s="265" customFormat="1" ht="33.95" customHeight="1" outlineLevel="5" spans="2:66">
      <c r="B63" s="177" t="s">
        <v>793</v>
      </c>
      <c r="C63" s="285" t="s">
        <v>890</v>
      </c>
      <c r="D63" s="265" t="s">
        <v>891</v>
      </c>
      <c r="E63" s="177" t="s">
        <v>892</v>
      </c>
      <c r="F63" s="177"/>
      <c r="G63" s="177" t="s">
        <v>797</v>
      </c>
      <c r="H63" s="177">
        <f t="shared" si="101"/>
        <v>0</v>
      </c>
      <c r="I63" s="177" t="s">
        <v>798</v>
      </c>
      <c r="J63" s="177" t="e">
        <f t="shared" si="102"/>
        <v>#DIV/0!</v>
      </c>
      <c r="K63" s="177" t="s">
        <v>799</v>
      </c>
      <c r="L63" s="177" t="e">
        <f t="shared" si="103"/>
        <v>#DIV/0!</v>
      </c>
      <c r="M63" s="177" t="s">
        <v>800</v>
      </c>
      <c r="N63" s="177">
        <f t="shared" si="104"/>
        <v>0</v>
      </c>
      <c r="O63" s="177"/>
      <c r="P63" s="292"/>
      <c r="Q63" s="292"/>
      <c r="R63" s="292"/>
      <c r="S63" s="292"/>
      <c r="T63" s="292"/>
      <c r="U63" s="292"/>
      <c r="V63" s="292"/>
      <c r="W63" s="292"/>
      <c r="X63" s="292"/>
      <c r="Y63" s="292"/>
      <c r="Z63" s="292"/>
      <c r="AA63" s="292"/>
      <c r="AB63" s="177">
        <f t="shared" si="105"/>
        <v>0</v>
      </c>
      <c r="AC63" s="177">
        <f t="shared" si="106"/>
        <v>0</v>
      </c>
      <c r="AD63" s="177">
        <f>SUMIFS('1-2 人员岗位信息'!F:F,'1-2 人员岗位信息'!$C:$C,"自有人员",'1-2 人员岗位信息'!$B:$B,$D63)</f>
        <v>0</v>
      </c>
      <c r="AE63" s="300"/>
      <c r="AF63" s="177">
        <f t="shared" si="107"/>
        <v>0</v>
      </c>
      <c r="AG63" s="177">
        <f>SUMIFS('1-2 人员岗位信息'!G:G,'1-2 人员岗位信息'!$C:$C,"自有人员",'1-2 人员岗位信息'!$B:$B,$D63)</f>
        <v>0</v>
      </c>
      <c r="AH63" s="300"/>
      <c r="AI63" s="177">
        <f t="shared" si="108"/>
        <v>0</v>
      </c>
      <c r="AJ63" s="177">
        <f>SUMIFS('1-2 人员岗位信息'!H:H,'1-2 人员岗位信息'!$C:$C,"自有人员",'1-2 人员岗位信息'!$B:$B,$D63)</f>
        <v>0</v>
      </c>
      <c r="AK63" s="300"/>
      <c r="AL63" s="177">
        <f t="shared" si="109"/>
        <v>0</v>
      </c>
      <c r="AM63" s="177">
        <f>SUMIFS('1-2 人员岗位信息'!I:I,'1-2 人员岗位信息'!$C:$C,"自有人员",'1-2 人员岗位信息'!$B:$B,$D63)</f>
        <v>0</v>
      </c>
      <c r="AN63" s="300"/>
      <c r="AO63" s="177">
        <f t="shared" si="110"/>
        <v>0</v>
      </c>
      <c r="AP63" s="177">
        <f>SUMIFS('1-2 人员岗位信息'!J:J,'1-2 人员岗位信息'!$C:$C,"自有人员",'1-2 人员岗位信息'!$B:$B,$D63)</f>
        <v>0</v>
      </c>
      <c r="AQ63" s="300"/>
      <c r="AR63" s="177">
        <f t="shared" si="111"/>
        <v>0</v>
      </c>
      <c r="AS63" s="177">
        <f>SUMIFS('1-2 人员岗位信息'!K:K,'1-2 人员岗位信息'!$C:$C,"自有人员",'1-2 人员岗位信息'!$B:$B,$D63)</f>
        <v>0</v>
      </c>
      <c r="AT63" s="300"/>
      <c r="AU63" s="177">
        <f t="shared" si="112"/>
        <v>0</v>
      </c>
      <c r="AV63" s="177">
        <f>SUMIFS('1-2 人员岗位信息'!L:L,'1-2 人员岗位信息'!$C:$C,"自有人员",'1-2 人员岗位信息'!$B:$B,$D63)</f>
        <v>0</v>
      </c>
      <c r="AW63" s="300"/>
      <c r="AX63" s="177">
        <f t="shared" si="113"/>
        <v>0</v>
      </c>
      <c r="AY63" s="177">
        <f>SUMIFS('1-2 人员岗位信息'!M:M,'1-2 人员岗位信息'!$C:$C,"自有人员",'1-2 人员岗位信息'!$B:$B,$D63)</f>
        <v>0</v>
      </c>
      <c r="AZ63" s="300"/>
      <c r="BA63" s="177">
        <f t="shared" si="114"/>
        <v>0</v>
      </c>
      <c r="BB63" s="177">
        <f>SUMIFS('1-2 人员岗位信息'!N:N,'1-2 人员岗位信息'!$C:$C,"自有人员",'1-2 人员岗位信息'!$B:$B,$D63)</f>
        <v>0</v>
      </c>
      <c r="BC63" s="300"/>
      <c r="BD63" s="177">
        <f t="shared" si="115"/>
        <v>0</v>
      </c>
      <c r="BE63" s="177">
        <f>SUMIFS('1-2 人员岗位信息'!O:O,'1-2 人员岗位信息'!$C:$C,"自有人员",'1-2 人员岗位信息'!$B:$B,$D63)</f>
        <v>0</v>
      </c>
      <c r="BF63" s="300"/>
      <c r="BG63" s="177">
        <f t="shared" si="116"/>
        <v>0</v>
      </c>
      <c r="BH63" s="177">
        <f>SUMIFS('1-2 人员岗位信息'!P:P,'1-2 人员岗位信息'!$C:$C,"自有人员",'1-2 人员岗位信息'!$B:$B,$D63)</f>
        <v>0</v>
      </c>
      <c r="BI63" s="300"/>
      <c r="BJ63" s="177">
        <f t="shared" si="117"/>
        <v>0</v>
      </c>
      <c r="BK63" s="177">
        <f>SUMIFS('1-2 人员岗位信息'!Q:Q,'1-2 人员岗位信息'!$C:$C,"自有人员",'1-2 人员岗位信息'!$B:$B,$D63)</f>
        <v>0</v>
      </c>
      <c r="BL63" s="309"/>
      <c r="BM63" s="313"/>
      <c r="BN63" s="317"/>
    </row>
    <row r="64" s="265" customFormat="1" ht="33.95" customHeight="1" outlineLevel="5" spans="2:66">
      <c r="B64" s="177" t="s">
        <v>793</v>
      </c>
      <c r="C64" s="285" t="s">
        <v>893</v>
      </c>
      <c r="D64" s="265" t="s">
        <v>894</v>
      </c>
      <c r="E64" s="177" t="s">
        <v>895</v>
      </c>
      <c r="F64" s="177"/>
      <c r="G64" s="177" t="s">
        <v>797</v>
      </c>
      <c r="H64" s="177">
        <f t="shared" si="101"/>
        <v>0</v>
      </c>
      <c r="I64" s="177" t="s">
        <v>798</v>
      </c>
      <c r="J64" s="177" t="e">
        <f t="shared" si="102"/>
        <v>#DIV/0!</v>
      </c>
      <c r="K64" s="177" t="s">
        <v>799</v>
      </c>
      <c r="L64" s="177" t="e">
        <f t="shared" si="103"/>
        <v>#DIV/0!</v>
      </c>
      <c r="M64" s="177" t="s">
        <v>800</v>
      </c>
      <c r="N64" s="177">
        <f t="shared" si="104"/>
        <v>0</v>
      </c>
      <c r="O64" s="177"/>
      <c r="P64" s="292"/>
      <c r="Q64" s="292"/>
      <c r="R64" s="292"/>
      <c r="S64" s="292"/>
      <c r="T64" s="292"/>
      <c r="U64" s="292"/>
      <c r="V64" s="292"/>
      <c r="W64" s="292"/>
      <c r="X64" s="292"/>
      <c r="Y64" s="292"/>
      <c r="Z64" s="292"/>
      <c r="AA64" s="292"/>
      <c r="AB64" s="177">
        <f t="shared" si="105"/>
        <v>0</v>
      </c>
      <c r="AC64" s="177">
        <f t="shared" si="106"/>
        <v>0</v>
      </c>
      <c r="AD64" s="177">
        <f>SUMIFS('1-2 人员岗位信息'!F:F,'1-2 人员岗位信息'!$C:$C,"自有人员",'1-2 人员岗位信息'!$B:$B,$D64)</f>
        <v>0</v>
      </c>
      <c r="AE64" s="300"/>
      <c r="AF64" s="177">
        <f t="shared" si="107"/>
        <v>0</v>
      </c>
      <c r="AG64" s="177">
        <f>SUMIFS('1-2 人员岗位信息'!G:G,'1-2 人员岗位信息'!$C:$C,"自有人员",'1-2 人员岗位信息'!$B:$B,$D64)</f>
        <v>0</v>
      </c>
      <c r="AH64" s="300"/>
      <c r="AI64" s="177">
        <f t="shared" si="108"/>
        <v>0</v>
      </c>
      <c r="AJ64" s="177">
        <f>SUMIFS('1-2 人员岗位信息'!H:H,'1-2 人员岗位信息'!$C:$C,"自有人员",'1-2 人员岗位信息'!$B:$B,$D64)</f>
        <v>0</v>
      </c>
      <c r="AK64" s="300"/>
      <c r="AL64" s="177">
        <f t="shared" si="109"/>
        <v>0</v>
      </c>
      <c r="AM64" s="177">
        <f>SUMIFS('1-2 人员岗位信息'!I:I,'1-2 人员岗位信息'!$C:$C,"自有人员",'1-2 人员岗位信息'!$B:$B,$D64)</f>
        <v>0</v>
      </c>
      <c r="AN64" s="300"/>
      <c r="AO64" s="177">
        <f t="shared" si="110"/>
        <v>0</v>
      </c>
      <c r="AP64" s="177">
        <f>SUMIFS('1-2 人员岗位信息'!J:J,'1-2 人员岗位信息'!$C:$C,"自有人员",'1-2 人员岗位信息'!$B:$B,$D64)</f>
        <v>0</v>
      </c>
      <c r="AQ64" s="300"/>
      <c r="AR64" s="177">
        <f t="shared" si="111"/>
        <v>0</v>
      </c>
      <c r="AS64" s="177">
        <f>SUMIFS('1-2 人员岗位信息'!K:K,'1-2 人员岗位信息'!$C:$C,"自有人员",'1-2 人员岗位信息'!$B:$B,$D64)</f>
        <v>0</v>
      </c>
      <c r="AT64" s="300"/>
      <c r="AU64" s="177">
        <f t="shared" si="112"/>
        <v>0</v>
      </c>
      <c r="AV64" s="177">
        <f>SUMIFS('1-2 人员岗位信息'!L:L,'1-2 人员岗位信息'!$C:$C,"自有人员",'1-2 人员岗位信息'!$B:$B,$D64)</f>
        <v>0</v>
      </c>
      <c r="AW64" s="300"/>
      <c r="AX64" s="177">
        <f t="shared" si="113"/>
        <v>0</v>
      </c>
      <c r="AY64" s="177">
        <f>SUMIFS('1-2 人员岗位信息'!M:M,'1-2 人员岗位信息'!$C:$C,"自有人员",'1-2 人员岗位信息'!$B:$B,$D64)</f>
        <v>0</v>
      </c>
      <c r="AZ64" s="300"/>
      <c r="BA64" s="177">
        <f t="shared" si="114"/>
        <v>0</v>
      </c>
      <c r="BB64" s="177">
        <f>SUMIFS('1-2 人员岗位信息'!N:N,'1-2 人员岗位信息'!$C:$C,"自有人员",'1-2 人员岗位信息'!$B:$B,$D64)</f>
        <v>0</v>
      </c>
      <c r="BC64" s="300"/>
      <c r="BD64" s="177">
        <f t="shared" si="115"/>
        <v>0</v>
      </c>
      <c r="BE64" s="177">
        <f>SUMIFS('1-2 人员岗位信息'!O:O,'1-2 人员岗位信息'!$C:$C,"自有人员",'1-2 人员岗位信息'!$B:$B,$D64)</f>
        <v>0</v>
      </c>
      <c r="BF64" s="300"/>
      <c r="BG64" s="177">
        <f t="shared" si="116"/>
        <v>0</v>
      </c>
      <c r="BH64" s="177">
        <f>SUMIFS('1-2 人员岗位信息'!P:P,'1-2 人员岗位信息'!$C:$C,"自有人员",'1-2 人员岗位信息'!$B:$B,$D64)</f>
        <v>0</v>
      </c>
      <c r="BI64" s="300"/>
      <c r="BJ64" s="177">
        <f t="shared" si="117"/>
        <v>0</v>
      </c>
      <c r="BK64" s="177">
        <f>SUMIFS('1-2 人员岗位信息'!Q:Q,'1-2 人员岗位信息'!$C:$C,"自有人员",'1-2 人员岗位信息'!$B:$B,$D64)</f>
        <v>0</v>
      </c>
      <c r="BL64" s="309"/>
      <c r="BM64" s="313"/>
      <c r="BN64" s="317"/>
    </row>
    <row r="65" s="265" customFormat="1" ht="33.95" customHeight="1" outlineLevel="5" spans="2:66">
      <c r="B65" s="177" t="s">
        <v>793</v>
      </c>
      <c r="C65" s="285" t="s">
        <v>896</v>
      </c>
      <c r="D65" s="265" t="s">
        <v>897</v>
      </c>
      <c r="E65" s="177" t="s">
        <v>898</v>
      </c>
      <c r="F65" s="177"/>
      <c r="G65" s="177" t="s">
        <v>797</v>
      </c>
      <c r="H65" s="177">
        <f t="shared" si="101"/>
        <v>0</v>
      </c>
      <c r="I65" s="177" t="s">
        <v>798</v>
      </c>
      <c r="J65" s="177" t="e">
        <f t="shared" si="102"/>
        <v>#DIV/0!</v>
      </c>
      <c r="K65" s="177" t="s">
        <v>799</v>
      </c>
      <c r="L65" s="177" t="e">
        <f t="shared" si="103"/>
        <v>#DIV/0!</v>
      </c>
      <c r="M65" s="177" t="s">
        <v>800</v>
      </c>
      <c r="N65" s="177">
        <f t="shared" si="104"/>
        <v>0</v>
      </c>
      <c r="O65" s="177"/>
      <c r="P65" s="292"/>
      <c r="Q65" s="292"/>
      <c r="R65" s="292"/>
      <c r="S65" s="292"/>
      <c r="T65" s="292"/>
      <c r="U65" s="292"/>
      <c r="V65" s="292"/>
      <c r="W65" s="292"/>
      <c r="X65" s="292"/>
      <c r="Y65" s="292"/>
      <c r="Z65" s="292"/>
      <c r="AA65" s="292"/>
      <c r="AB65" s="177">
        <f t="shared" si="105"/>
        <v>0</v>
      </c>
      <c r="AC65" s="177">
        <f t="shared" si="106"/>
        <v>0</v>
      </c>
      <c r="AD65" s="177">
        <f>SUMIFS('1-2 人员岗位信息'!F:F,'1-2 人员岗位信息'!$C:$C,"自有人员",'1-2 人员岗位信息'!$B:$B,$D65)</f>
        <v>0</v>
      </c>
      <c r="AE65" s="300"/>
      <c r="AF65" s="177">
        <f t="shared" si="107"/>
        <v>0</v>
      </c>
      <c r="AG65" s="177">
        <f>SUMIFS('1-2 人员岗位信息'!G:G,'1-2 人员岗位信息'!$C:$C,"自有人员",'1-2 人员岗位信息'!$B:$B,$D65)</f>
        <v>0</v>
      </c>
      <c r="AH65" s="300"/>
      <c r="AI65" s="177">
        <f t="shared" si="108"/>
        <v>0</v>
      </c>
      <c r="AJ65" s="177">
        <f>SUMIFS('1-2 人员岗位信息'!H:H,'1-2 人员岗位信息'!$C:$C,"自有人员",'1-2 人员岗位信息'!$B:$B,$D65)</f>
        <v>0</v>
      </c>
      <c r="AK65" s="300"/>
      <c r="AL65" s="177">
        <f t="shared" si="109"/>
        <v>0</v>
      </c>
      <c r="AM65" s="177">
        <f>SUMIFS('1-2 人员岗位信息'!I:I,'1-2 人员岗位信息'!$C:$C,"自有人员",'1-2 人员岗位信息'!$B:$B,$D65)</f>
        <v>0</v>
      </c>
      <c r="AN65" s="300"/>
      <c r="AO65" s="177">
        <f t="shared" si="110"/>
        <v>0</v>
      </c>
      <c r="AP65" s="177">
        <f>SUMIFS('1-2 人员岗位信息'!J:J,'1-2 人员岗位信息'!$C:$C,"自有人员",'1-2 人员岗位信息'!$B:$B,$D65)</f>
        <v>0</v>
      </c>
      <c r="AQ65" s="300"/>
      <c r="AR65" s="177">
        <f t="shared" si="111"/>
        <v>0</v>
      </c>
      <c r="AS65" s="177">
        <f>SUMIFS('1-2 人员岗位信息'!K:K,'1-2 人员岗位信息'!$C:$C,"自有人员",'1-2 人员岗位信息'!$B:$B,$D65)</f>
        <v>0</v>
      </c>
      <c r="AT65" s="300"/>
      <c r="AU65" s="177">
        <f t="shared" si="112"/>
        <v>0</v>
      </c>
      <c r="AV65" s="177">
        <f>SUMIFS('1-2 人员岗位信息'!L:L,'1-2 人员岗位信息'!$C:$C,"自有人员",'1-2 人员岗位信息'!$B:$B,$D65)</f>
        <v>0</v>
      </c>
      <c r="AW65" s="300"/>
      <c r="AX65" s="177">
        <f t="shared" si="113"/>
        <v>0</v>
      </c>
      <c r="AY65" s="177">
        <f>SUMIFS('1-2 人员岗位信息'!M:M,'1-2 人员岗位信息'!$C:$C,"自有人员",'1-2 人员岗位信息'!$B:$B,$D65)</f>
        <v>0</v>
      </c>
      <c r="AZ65" s="300"/>
      <c r="BA65" s="177">
        <f t="shared" si="114"/>
        <v>0</v>
      </c>
      <c r="BB65" s="177">
        <f>SUMIFS('1-2 人员岗位信息'!N:N,'1-2 人员岗位信息'!$C:$C,"自有人员",'1-2 人员岗位信息'!$B:$B,$D65)</f>
        <v>0</v>
      </c>
      <c r="BC65" s="300"/>
      <c r="BD65" s="177">
        <f t="shared" si="115"/>
        <v>0</v>
      </c>
      <c r="BE65" s="177">
        <f>SUMIFS('1-2 人员岗位信息'!O:O,'1-2 人员岗位信息'!$C:$C,"自有人员",'1-2 人员岗位信息'!$B:$B,$D65)</f>
        <v>0</v>
      </c>
      <c r="BF65" s="300"/>
      <c r="BG65" s="177">
        <f t="shared" si="116"/>
        <v>0</v>
      </c>
      <c r="BH65" s="177">
        <f>SUMIFS('1-2 人员岗位信息'!P:P,'1-2 人员岗位信息'!$C:$C,"自有人员",'1-2 人员岗位信息'!$B:$B,$D65)</f>
        <v>0</v>
      </c>
      <c r="BI65" s="300"/>
      <c r="BJ65" s="177">
        <f t="shared" si="117"/>
        <v>0</v>
      </c>
      <c r="BK65" s="177">
        <f>SUMIFS('1-2 人员岗位信息'!Q:Q,'1-2 人员岗位信息'!$C:$C,"自有人员",'1-2 人员岗位信息'!$B:$B,$D65)</f>
        <v>0</v>
      </c>
      <c r="BL65" s="309"/>
      <c r="BM65" s="313"/>
      <c r="BN65" s="317"/>
    </row>
    <row r="66" s="265" customFormat="1" ht="33.95" customHeight="1" outlineLevel="5" spans="2:66">
      <c r="B66" s="177" t="s">
        <v>793</v>
      </c>
      <c r="C66" s="285" t="s">
        <v>899</v>
      </c>
      <c r="D66" s="265" t="s">
        <v>900</v>
      </c>
      <c r="E66" s="177" t="s">
        <v>901</v>
      </c>
      <c r="F66" s="177"/>
      <c r="G66" s="177" t="s">
        <v>797</v>
      </c>
      <c r="H66" s="177">
        <f t="shared" si="101"/>
        <v>0</v>
      </c>
      <c r="I66" s="177" t="s">
        <v>798</v>
      </c>
      <c r="J66" s="177" t="e">
        <f t="shared" si="102"/>
        <v>#DIV/0!</v>
      </c>
      <c r="K66" s="177" t="s">
        <v>799</v>
      </c>
      <c r="L66" s="177" t="e">
        <f t="shared" si="103"/>
        <v>#DIV/0!</v>
      </c>
      <c r="M66" s="177" t="s">
        <v>800</v>
      </c>
      <c r="N66" s="177">
        <f t="shared" si="104"/>
        <v>0</v>
      </c>
      <c r="O66" s="177"/>
      <c r="P66" s="292"/>
      <c r="Q66" s="292"/>
      <c r="R66" s="292"/>
      <c r="S66" s="292"/>
      <c r="T66" s="292"/>
      <c r="U66" s="292"/>
      <c r="V66" s="292"/>
      <c r="W66" s="292"/>
      <c r="X66" s="292"/>
      <c r="Y66" s="292"/>
      <c r="Z66" s="292"/>
      <c r="AA66" s="292"/>
      <c r="AB66" s="177">
        <f t="shared" si="105"/>
        <v>0</v>
      </c>
      <c r="AC66" s="177">
        <f t="shared" si="106"/>
        <v>0</v>
      </c>
      <c r="AD66" s="177">
        <f>SUMIFS('1-2 人员岗位信息'!F:F,'1-2 人员岗位信息'!$C:$C,"自有人员",'1-2 人员岗位信息'!$B:$B,$D66)</f>
        <v>0</v>
      </c>
      <c r="AE66" s="300"/>
      <c r="AF66" s="177">
        <f t="shared" si="107"/>
        <v>0</v>
      </c>
      <c r="AG66" s="177">
        <f>SUMIFS('1-2 人员岗位信息'!G:G,'1-2 人员岗位信息'!$C:$C,"自有人员",'1-2 人员岗位信息'!$B:$B,$D66)</f>
        <v>0</v>
      </c>
      <c r="AH66" s="300"/>
      <c r="AI66" s="177">
        <f t="shared" si="108"/>
        <v>0</v>
      </c>
      <c r="AJ66" s="177">
        <f>SUMIFS('1-2 人员岗位信息'!H:H,'1-2 人员岗位信息'!$C:$C,"自有人员",'1-2 人员岗位信息'!$B:$B,$D66)</f>
        <v>0</v>
      </c>
      <c r="AK66" s="300"/>
      <c r="AL66" s="177">
        <f t="shared" si="109"/>
        <v>0</v>
      </c>
      <c r="AM66" s="177">
        <f>SUMIFS('1-2 人员岗位信息'!I:I,'1-2 人员岗位信息'!$C:$C,"自有人员",'1-2 人员岗位信息'!$B:$B,$D66)</f>
        <v>0</v>
      </c>
      <c r="AN66" s="300"/>
      <c r="AO66" s="177">
        <f t="shared" si="110"/>
        <v>0</v>
      </c>
      <c r="AP66" s="177">
        <f>SUMIFS('1-2 人员岗位信息'!J:J,'1-2 人员岗位信息'!$C:$C,"自有人员",'1-2 人员岗位信息'!$B:$B,$D66)</f>
        <v>0</v>
      </c>
      <c r="AQ66" s="300"/>
      <c r="AR66" s="177">
        <f t="shared" si="111"/>
        <v>0</v>
      </c>
      <c r="AS66" s="177">
        <f>SUMIFS('1-2 人员岗位信息'!K:K,'1-2 人员岗位信息'!$C:$C,"自有人员",'1-2 人员岗位信息'!$B:$B,$D66)</f>
        <v>0</v>
      </c>
      <c r="AT66" s="300"/>
      <c r="AU66" s="177">
        <f t="shared" si="112"/>
        <v>0</v>
      </c>
      <c r="AV66" s="177">
        <f>SUMIFS('1-2 人员岗位信息'!L:L,'1-2 人员岗位信息'!$C:$C,"自有人员",'1-2 人员岗位信息'!$B:$B,$D66)</f>
        <v>0</v>
      </c>
      <c r="AW66" s="300"/>
      <c r="AX66" s="177">
        <f t="shared" si="113"/>
        <v>0</v>
      </c>
      <c r="AY66" s="177">
        <f>SUMIFS('1-2 人员岗位信息'!M:M,'1-2 人员岗位信息'!$C:$C,"自有人员",'1-2 人员岗位信息'!$B:$B,$D66)</f>
        <v>0</v>
      </c>
      <c r="AZ66" s="300"/>
      <c r="BA66" s="177">
        <f t="shared" si="114"/>
        <v>0</v>
      </c>
      <c r="BB66" s="177">
        <f>SUMIFS('1-2 人员岗位信息'!N:N,'1-2 人员岗位信息'!$C:$C,"自有人员",'1-2 人员岗位信息'!$B:$B,$D66)</f>
        <v>0</v>
      </c>
      <c r="BC66" s="300"/>
      <c r="BD66" s="177">
        <f t="shared" si="115"/>
        <v>0</v>
      </c>
      <c r="BE66" s="177">
        <f>SUMIFS('1-2 人员岗位信息'!O:O,'1-2 人员岗位信息'!$C:$C,"自有人员",'1-2 人员岗位信息'!$B:$B,$D66)</f>
        <v>0</v>
      </c>
      <c r="BF66" s="300"/>
      <c r="BG66" s="177">
        <f t="shared" si="116"/>
        <v>0</v>
      </c>
      <c r="BH66" s="177">
        <f>SUMIFS('1-2 人员岗位信息'!P:P,'1-2 人员岗位信息'!$C:$C,"自有人员",'1-2 人员岗位信息'!$B:$B,$D66)</f>
        <v>0</v>
      </c>
      <c r="BI66" s="300"/>
      <c r="BJ66" s="177">
        <f t="shared" si="117"/>
        <v>0</v>
      </c>
      <c r="BK66" s="177">
        <f>SUMIFS('1-2 人员岗位信息'!Q:Q,'1-2 人员岗位信息'!$C:$C,"自有人员",'1-2 人员岗位信息'!$B:$B,$D66)</f>
        <v>0</v>
      </c>
      <c r="BL66" s="309"/>
      <c r="BM66" s="313"/>
      <c r="BN66" s="317"/>
    </row>
    <row r="67" s="265" customFormat="1" ht="33.95" customHeight="1" outlineLevel="5" spans="2:66">
      <c r="B67" s="177" t="s">
        <v>793</v>
      </c>
      <c r="C67" s="285" t="s">
        <v>902</v>
      </c>
      <c r="D67" s="265" t="s">
        <v>903</v>
      </c>
      <c r="E67" s="177" t="s">
        <v>904</v>
      </c>
      <c r="F67" s="177"/>
      <c r="G67" s="177" t="s">
        <v>797</v>
      </c>
      <c r="H67" s="177">
        <f t="shared" si="101"/>
        <v>0</v>
      </c>
      <c r="I67" s="177" t="s">
        <v>798</v>
      </c>
      <c r="J67" s="177" t="e">
        <f t="shared" si="102"/>
        <v>#DIV/0!</v>
      </c>
      <c r="K67" s="177" t="s">
        <v>799</v>
      </c>
      <c r="L67" s="177" t="e">
        <f t="shared" si="103"/>
        <v>#DIV/0!</v>
      </c>
      <c r="M67" s="177" t="s">
        <v>800</v>
      </c>
      <c r="N67" s="177">
        <f t="shared" si="104"/>
        <v>0</v>
      </c>
      <c r="O67" s="177"/>
      <c r="P67" s="292"/>
      <c r="Q67" s="292"/>
      <c r="R67" s="292"/>
      <c r="S67" s="292"/>
      <c r="T67" s="292"/>
      <c r="U67" s="292"/>
      <c r="V67" s="292"/>
      <c r="W67" s="292"/>
      <c r="X67" s="292"/>
      <c r="Y67" s="292"/>
      <c r="Z67" s="292"/>
      <c r="AA67" s="292"/>
      <c r="AB67" s="177">
        <f t="shared" si="105"/>
        <v>0</v>
      </c>
      <c r="AC67" s="177">
        <f t="shared" si="106"/>
        <v>0</v>
      </c>
      <c r="AD67" s="177">
        <f>SUMIFS('1-2 人员岗位信息'!F:F,'1-2 人员岗位信息'!$C:$C,"自有人员",'1-2 人员岗位信息'!$B:$B,$D67)</f>
        <v>0</v>
      </c>
      <c r="AE67" s="300"/>
      <c r="AF67" s="177">
        <f t="shared" si="107"/>
        <v>0</v>
      </c>
      <c r="AG67" s="177">
        <f>SUMIFS('1-2 人员岗位信息'!G:G,'1-2 人员岗位信息'!$C:$C,"自有人员",'1-2 人员岗位信息'!$B:$B,$D67)</f>
        <v>0</v>
      </c>
      <c r="AH67" s="300"/>
      <c r="AI67" s="177">
        <f t="shared" si="108"/>
        <v>0</v>
      </c>
      <c r="AJ67" s="177">
        <f>SUMIFS('1-2 人员岗位信息'!H:H,'1-2 人员岗位信息'!$C:$C,"自有人员",'1-2 人员岗位信息'!$B:$B,$D67)</f>
        <v>0</v>
      </c>
      <c r="AK67" s="300"/>
      <c r="AL67" s="177">
        <f t="shared" si="109"/>
        <v>0</v>
      </c>
      <c r="AM67" s="177">
        <f>SUMIFS('1-2 人员岗位信息'!I:I,'1-2 人员岗位信息'!$C:$C,"自有人员",'1-2 人员岗位信息'!$B:$B,$D67)</f>
        <v>0</v>
      </c>
      <c r="AN67" s="300"/>
      <c r="AO67" s="177">
        <f t="shared" si="110"/>
        <v>0</v>
      </c>
      <c r="AP67" s="177">
        <f>SUMIFS('1-2 人员岗位信息'!J:J,'1-2 人员岗位信息'!$C:$C,"自有人员",'1-2 人员岗位信息'!$B:$B,$D67)</f>
        <v>0</v>
      </c>
      <c r="AQ67" s="300"/>
      <c r="AR67" s="177">
        <f t="shared" si="111"/>
        <v>0</v>
      </c>
      <c r="AS67" s="177">
        <f>SUMIFS('1-2 人员岗位信息'!K:K,'1-2 人员岗位信息'!$C:$C,"自有人员",'1-2 人员岗位信息'!$B:$B,$D67)</f>
        <v>0</v>
      </c>
      <c r="AT67" s="300"/>
      <c r="AU67" s="177">
        <f t="shared" si="112"/>
        <v>0</v>
      </c>
      <c r="AV67" s="177">
        <f>SUMIFS('1-2 人员岗位信息'!L:L,'1-2 人员岗位信息'!$C:$C,"自有人员",'1-2 人员岗位信息'!$B:$B,$D67)</f>
        <v>0</v>
      </c>
      <c r="AW67" s="300"/>
      <c r="AX67" s="177">
        <f t="shared" si="113"/>
        <v>0</v>
      </c>
      <c r="AY67" s="177">
        <f>SUMIFS('1-2 人员岗位信息'!M:M,'1-2 人员岗位信息'!$C:$C,"自有人员",'1-2 人员岗位信息'!$B:$B,$D67)</f>
        <v>0</v>
      </c>
      <c r="AZ67" s="300"/>
      <c r="BA67" s="177">
        <f t="shared" si="114"/>
        <v>0</v>
      </c>
      <c r="BB67" s="177">
        <f>SUMIFS('1-2 人员岗位信息'!N:N,'1-2 人员岗位信息'!$C:$C,"自有人员",'1-2 人员岗位信息'!$B:$B,$D67)</f>
        <v>0</v>
      </c>
      <c r="BC67" s="300"/>
      <c r="BD67" s="177">
        <f t="shared" si="115"/>
        <v>0</v>
      </c>
      <c r="BE67" s="177">
        <f>SUMIFS('1-2 人员岗位信息'!O:O,'1-2 人员岗位信息'!$C:$C,"自有人员",'1-2 人员岗位信息'!$B:$B,$D67)</f>
        <v>0</v>
      </c>
      <c r="BF67" s="300"/>
      <c r="BG67" s="177">
        <f t="shared" si="116"/>
        <v>0</v>
      </c>
      <c r="BH67" s="177">
        <f>SUMIFS('1-2 人员岗位信息'!P:P,'1-2 人员岗位信息'!$C:$C,"自有人员",'1-2 人员岗位信息'!$B:$B,$D67)</f>
        <v>0</v>
      </c>
      <c r="BI67" s="300"/>
      <c r="BJ67" s="177">
        <f t="shared" si="117"/>
        <v>0</v>
      </c>
      <c r="BK67" s="177">
        <f>SUMIFS('1-2 人员岗位信息'!Q:Q,'1-2 人员岗位信息'!$C:$C,"自有人员",'1-2 人员岗位信息'!$B:$B,$D67)</f>
        <v>0</v>
      </c>
      <c r="BL67" s="309"/>
      <c r="BM67" s="313"/>
      <c r="BN67" s="317"/>
    </row>
    <row r="68" s="265" customFormat="1" ht="33.95" customHeight="1" outlineLevel="5" spans="2:66">
      <c r="B68" s="177" t="s">
        <v>793</v>
      </c>
      <c r="C68" s="285" t="s">
        <v>905</v>
      </c>
      <c r="D68" s="265" t="s">
        <v>906</v>
      </c>
      <c r="E68" s="177" t="s">
        <v>815</v>
      </c>
      <c r="F68" s="177"/>
      <c r="G68" s="177" t="s">
        <v>797</v>
      </c>
      <c r="H68" s="177">
        <f t="shared" si="101"/>
        <v>0</v>
      </c>
      <c r="I68" s="177" t="s">
        <v>798</v>
      </c>
      <c r="J68" s="177" t="e">
        <f t="shared" si="102"/>
        <v>#DIV/0!</v>
      </c>
      <c r="K68" s="177" t="s">
        <v>799</v>
      </c>
      <c r="L68" s="177" t="e">
        <f t="shared" si="103"/>
        <v>#DIV/0!</v>
      </c>
      <c r="M68" s="177" t="s">
        <v>800</v>
      </c>
      <c r="N68" s="177">
        <f t="shared" si="104"/>
        <v>0</v>
      </c>
      <c r="O68" s="177"/>
      <c r="P68" s="292"/>
      <c r="Q68" s="292"/>
      <c r="R68" s="292"/>
      <c r="S68" s="292"/>
      <c r="T68" s="292"/>
      <c r="U68" s="292"/>
      <c r="V68" s="292"/>
      <c r="W68" s="292"/>
      <c r="X68" s="292"/>
      <c r="Y68" s="292"/>
      <c r="Z68" s="292"/>
      <c r="AA68" s="292"/>
      <c r="AB68" s="177">
        <f t="shared" si="105"/>
        <v>0</v>
      </c>
      <c r="AC68" s="177">
        <f t="shared" si="106"/>
        <v>0</v>
      </c>
      <c r="AD68" s="177">
        <f>SUMIFS('1-2 人员岗位信息'!F:F,'1-2 人员岗位信息'!$C:$C,"自有人员",'1-2 人员岗位信息'!$B:$B,$D68)</f>
        <v>0</v>
      </c>
      <c r="AE68" s="300"/>
      <c r="AF68" s="177">
        <f t="shared" si="107"/>
        <v>0</v>
      </c>
      <c r="AG68" s="177">
        <f>SUMIFS('1-2 人员岗位信息'!G:G,'1-2 人员岗位信息'!$C:$C,"自有人员",'1-2 人员岗位信息'!$B:$B,$D68)</f>
        <v>0</v>
      </c>
      <c r="AH68" s="300"/>
      <c r="AI68" s="177">
        <f t="shared" si="108"/>
        <v>0</v>
      </c>
      <c r="AJ68" s="177">
        <f>SUMIFS('1-2 人员岗位信息'!H:H,'1-2 人员岗位信息'!$C:$C,"自有人员",'1-2 人员岗位信息'!$B:$B,$D68)</f>
        <v>0</v>
      </c>
      <c r="AK68" s="300"/>
      <c r="AL68" s="177">
        <f t="shared" si="109"/>
        <v>0</v>
      </c>
      <c r="AM68" s="177">
        <f>SUMIFS('1-2 人员岗位信息'!I:I,'1-2 人员岗位信息'!$C:$C,"自有人员",'1-2 人员岗位信息'!$B:$B,$D68)</f>
        <v>0</v>
      </c>
      <c r="AN68" s="300"/>
      <c r="AO68" s="177">
        <f t="shared" si="110"/>
        <v>0</v>
      </c>
      <c r="AP68" s="177">
        <f>SUMIFS('1-2 人员岗位信息'!J:J,'1-2 人员岗位信息'!$C:$C,"自有人员",'1-2 人员岗位信息'!$B:$B,$D68)</f>
        <v>0</v>
      </c>
      <c r="AQ68" s="300"/>
      <c r="AR68" s="177">
        <f t="shared" si="111"/>
        <v>0</v>
      </c>
      <c r="AS68" s="177">
        <f>SUMIFS('1-2 人员岗位信息'!K:K,'1-2 人员岗位信息'!$C:$C,"自有人员",'1-2 人员岗位信息'!$B:$B,$D68)</f>
        <v>0</v>
      </c>
      <c r="AT68" s="300"/>
      <c r="AU68" s="177">
        <f t="shared" si="112"/>
        <v>0</v>
      </c>
      <c r="AV68" s="177">
        <f>SUMIFS('1-2 人员岗位信息'!L:L,'1-2 人员岗位信息'!$C:$C,"自有人员",'1-2 人员岗位信息'!$B:$B,$D68)</f>
        <v>0</v>
      </c>
      <c r="AW68" s="300"/>
      <c r="AX68" s="177">
        <f t="shared" si="113"/>
        <v>0</v>
      </c>
      <c r="AY68" s="177">
        <f>SUMIFS('1-2 人员岗位信息'!M:M,'1-2 人员岗位信息'!$C:$C,"自有人员",'1-2 人员岗位信息'!$B:$B,$D68)</f>
        <v>0</v>
      </c>
      <c r="AZ68" s="300"/>
      <c r="BA68" s="177">
        <f t="shared" si="114"/>
        <v>0</v>
      </c>
      <c r="BB68" s="177">
        <f>SUMIFS('1-2 人员岗位信息'!N:N,'1-2 人员岗位信息'!$C:$C,"自有人员",'1-2 人员岗位信息'!$B:$B,$D68)</f>
        <v>0</v>
      </c>
      <c r="BC68" s="300"/>
      <c r="BD68" s="177">
        <f t="shared" si="115"/>
        <v>0</v>
      </c>
      <c r="BE68" s="177">
        <f>SUMIFS('1-2 人员岗位信息'!O:O,'1-2 人员岗位信息'!$C:$C,"自有人员",'1-2 人员岗位信息'!$B:$B,$D68)</f>
        <v>0</v>
      </c>
      <c r="BF68" s="300"/>
      <c r="BG68" s="177">
        <f t="shared" si="116"/>
        <v>0</v>
      </c>
      <c r="BH68" s="177">
        <f>SUMIFS('1-2 人员岗位信息'!P:P,'1-2 人员岗位信息'!$C:$C,"自有人员",'1-2 人员岗位信息'!$B:$B,$D68)</f>
        <v>0</v>
      </c>
      <c r="BI68" s="300"/>
      <c r="BJ68" s="177">
        <f t="shared" si="117"/>
        <v>0</v>
      </c>
      <c r="BK68" s="177">
        <f>SUMIFS('1-2 人员岗位信息'!Q:Q,'1-2 人员岗位信息'!$C:$C,"自有人员",'1-2 人员岗位信息'!$B:$B,$D68)</f>
        <v>0</v>
      </c>
      <c r="BL68" s="309"/>
      <c r="BM68" s="313"/>
      <c r="BN68" s="317"/>
    </row>
    <row r="69" s="120" customFormat="1" ht="33.95" customHeight="1" outlineLevel="4" spans="2:66">
      <c r="B69" s="121" t="s">
        <v>788</v>
      </c>
      <c r="C69" s="122" t="s">
        <v>70</v>
      </c>
      <c r="D69" s="120" t="s">
        <v>68</v>
      </c>
      <c r="E69" s="121"/>
      <c r="F69" s="121"/>
      <c r="G69" s="121"/>
      <c r="H69" s="121">
        <f>SUM(H70:H79)</f>
        <v>0</v>
      </c>
      <c r="I69" s="121"/>
      <c r="J69" s="121"/>
      <c r="K69" s="121"/>
      <c r="L69" s="121"/>
      <c r="M69" s="121"/>
      <c r="N69" s="121"/>
      <c r="O69" s="121"/>
      <c r="P69" s="291"/>
      <c r="Q69" s="291"/>
      <c r="R69" s="291"/>
      <c r="S69" s="291"/>
      <c r="T69" s="291"/>
      <c r="U69" s="291"/>
      <c r="V69" s="291"/>
      <c r="W69" s="291"/>
      <c r="X69" s="291"/>
      <c r="Y69" s="291"/>
      <c r="Z69" s="291"/>
      <c r="AA69" s="291"/>
      <c r="AB69" s="121">
        <f>SUM(AB70:AB79)</f>
        <v>0</v>
      </c>
      <c r="AC69" s="121">
        <f>SUM(AC70:AC79)</f>
        <v>0</v>
      </c>
      <c r="AD69" s="121"/>
      <c r="AE69" s="121"/>
      <c r="AF69" s="121">
        <f>SUM(AF70:AF79)</f>
        <v>0</v>
      </c>
      <c r="AG69" s="121"/>
      <c r="AH69" s="121"/>
      <c r="AI69" s="121">
        <f>SUM(AI70:AI79)</f>
        <v>0</v>
      </c>
      <c r="AJ69" s="121"/>
      <c r="AK69" s="121"/>
      <c r="AL69" s="121">
        <f>SUM(AL70:AL79)</f>
        <v>0</v>
      </c>
      <c r="AM69" s="121"/>
      <c r="AN69" s="121"/>
      <c r="AO69" s="121">
        <f>SUM(AO70:AO79)</f>
        <v>0</v>
      </c>
      <c r="AP69" s="121"/>
      <c r="AQ69" s="121"/>
      <c r="AR69" s="121">
        <f>SUM(AR70:AR79)</f>
        <v>0</v>
      </c>
      <c r="AS69" s="121"/>
      <c r="AT69" s="121"/>
      <c r="AU69" s="121">
        <f>SUM(AU70:AU79)</f>
        <v>0</v>
      </c>
      <c r="AV69" s="121"/>
      <c r="AW69" s="121"/>
      <c r="AX69" s="121">
        <f>SUM(AX70:AX79)</f>
        <v>0</v>
      </c>
      <c r="AY69" s="121"/>
      <c r="AZ69" s="121"/>
      <c r="BA69" s="121">
        <f>SUM(BA70:BA79)</f>
        <v>0</v>
      </c>
      <c r="BB69" s="121"/>
      <c r="BC69" s="121"/>
      <c r="BD69" s="121">
        <f>SUM(BD70:BD79)</f>
        <v>0</v>
      </c>
      <c r="BE69" s="121"/>
      <c r="BF69" s="121"/>
      <c r="BG69" s="121">
        <f>SUM(BG70:BG79)</f>
        <v>0</v>
      </c>
      <c r="BH69" s="121"/>
      <c r="BI69" s="121"/>
      <c r="BJ69" s="121">
        <f>SUM(BJ70:BJ79)</f>
        <v>0</v>
      </c>
      <c r="BK69" s="121"/>
      <c r="BL69" s="308"/>
      <c r="BM69" s="313"/>
      <c r="BN69" s="316"/>
    </row>
    <row r="70" s="265" customFormat="1" ht="33.95" customHeight="1" outlineLevel="5" spans="2:66">
      <c r="B70" s="177" t="s">
        <v>793</v>
      </c>
      <c r="C70" s="285" t="s">
        <v>907</v>
      </c>
      <c r="D70" s="265" t="s">
        <v>879</v>
      </c>
      <c r="E70" s="177" t="s">
        <v>908</v>
      </c>
      <c r="F70" s="177"/>
      <c r="G70" s="177" t="s">
        <v>797</v>
      </c>
      <c r="H70" s="177">
        <f t="shared" ref="H70:H79" si="118">AB70</f>
        <v>0</v>
      </c>
      <c r="I70" s="177" t="s">
        <v>798</v>
      </c>
      <c r="J70" s="177" t="e">
        <f t="shared" ref="J70:J79" si="119">SUM(AD70,AG70,AJ70,AM70,AP70,AS70,AV70,AY70,BB70,BE70,BH70,BK70)/N70</f>
        <v>#DIV/0!</v>
      </c>
      <c r="K70" s="177" t="s">
        <v>799</v>
      </c>
      <c r="L70" s="177" t="e">
        <f t="shared" ref="L70:L79" si="120">H70/N70/J70</f>
        <v>#DIV/0!</v>
      </c>
      <c r="M70" s="177" t="s">
        <v>800</v>
      </c>
      <c r="N70" s="177">
        <f t="shared" ref="N70:N79" si="121">COUNTIF(AD70,"&gt;0")+COUNTIF(AG70,"&gt;0")+COUNTIF(AJ70,"&gt;0")+COUNTIF(AM70,"&gt;0")+COUNTIF(AP70,"&gt;0")+COUNTIF(AS70,"&gt;0")+COUNTIF(AV70,"&gt;0")+COUNTIF(AY70,"&gt;0")+COUNTIF(BB70,"&gt;0")+COUNTIF(BE70,"&gt;0")+COUNTIF(BH70,"&gt;0")+COUNTIF(BK70,"&gt;0")</f>
        <v>0</v>
      </c>
      <c r="O70" s="177"/>
      <c r="P70" s="292"/>
      <c r="Q70" s="292"/>
      <c r="R70" s="292"/>
      <c r="S70" s="292"/>
      <c r="T70" s="292"/>
      <c r="U70" s="292"/>
      <c r="V70" s="292"/>
      <c r="W70" s="292"/>
      <c r="X70" s="292"/>
      <c r="Y70" s="292"/>
      <c r="Z70" s="292"/>
      <c r="AA70" s="292"/>
      <c r="AB70" s="177">
        <f t="shared" ref="AB70:AB79" si="122">SUM(AC70,AF70,AI70,AL70,AO70,AR70,AU70,AX70,BA70,BD70,BG70,BJ70)</f>
        <v>0</v>
      </c>
      <c r="AC70" s="177">
        <f t="shared" ref="AC70:AC79" si="123">AD70*AE70</f>
        <v>0</v>
      </c>
      <c r="AD70" s="177">
        <f>SUMIFS('1-2 人员岗位信息'!F:F,'1-2 人员岗位信息'!$C:$C,"劳务派遣",'1-2 人员岗位信息'!$B:$B,$D70)</f>
        <v>0</v>
      </c>
      <c r="AE70" s="300"/>
      <c r="AF70" s="177">
        <f t="shared" ref="AF70:AF79" si="124">AG70*AH70</f>
        <v>0</v>
      </c>
      <c r="AG70" s="177">
        <f>SUMIFS('1-2 人员岗位信息'!G:G,'1-2 人员岗位信息'!$C:$C,"劳务派遣",'1-2 人员岗位信息'!$B:$B,$D70)</f>
        <v>0</v>
      </c>
      <c r="AH70" s="300"/>
      <c r="AI70" s="177">
        <f t="shared" ref="AI70:AI79" si="125">AJ70*AK70</f>
        <v>0</v>
      </c>
      <c r="AJ70" s="177">
        <f>SUMIFS('1-2 人员岗位信息'!H:H,'1-2 人员岗位信息'!$C:$C,"劳务派遣",'1-2 人员岗位信息'!$B:$B,$D70)</f>
        <v>0</v>
      </c>
      <c r="AK70" s="300"/>
      <c r="AL70" s="177">
        <f t="shared" ref="AL70:AL79" si="126">AM70*AN70</f>
        <v>0</v>
      </c>
      <c r="AM70" s="177">
        <f>SUMIFS('1-2 人员岗位信息'!I:I,'1-2 人员岗位信息'!$C:$C,"劳务派遣",'1-2 人员岗位信息'!$B:$B,$D70)</f>
        <v>0</v>
      </c>
      <c r="AN70" s="300"/>
      <c r="AO70" s="177">
        <f t="shared" ref="AO70:AO79" si="127">AP70*AQ70</f>
        <v>0</v>
      </c>
      <c r="AP70" s="177">
        <f>SUMIFS('1-2 人员岗位信息'!J:J,'1-2 人员岗位信息'!$C:$C,"劳务派遣",'1-2 人员岗位信息'!$B:$B,$D70)</f>
        <v>0</v>
      </c>
      <c r="AQ70" s="300"/>
      <c r="AR70" s="177">
        <f t="shared" ref="AR70:AR79" si="128">AS70*AT70</f>
        <v>0</v>
      </c>
      <c r="AS70" s="177">
        <f>SUMIFS('1-2 人员岗位信息'!K:K,'1-2 人员岗位信息'!$C:$C,"劳务派遣",'1-2 人员岗位信息'!$B:$B,$D70)</f>
        <v>0</v>
      </c>
      <c r="AT70" s="300"/>
      <c r="AU70" s="177">
        <f t="shared" ref="AU70:AU79" si="129">AV70*AW70</f>
        <v>0</v>
      </c>
      <c r="AV70" s="177">
        <f>SUMIFS('1-2 人员岗位信息'!L:L,'1-2 人员岗位信息'!$C:$C,"劳务派遣",'1-2 人员岗位信息'!$B:$B,$D70)</f>
        <v>0</v>
      </c>
      <c r="AW70" s="300"/>
      <c r="AX70" s="177">
        <f t="shared" ref="AX70:AX79" si="130">AY70*AZ70</f>
        <v>0</v>
      </c>
      <c r="AY70" s="177">
        <f>SUMIFS('1-2 人员岗位信息'!M:M,'1-2 人员岗位信息'!$C:$C,"劳务派遣",'1-2 人员岗位信息'!$B:$B,$D70)</f>
        <v>0</v>
      </c>
      <c r="AZ70" s="300"/>
      <c r="BA70" s="177">
        <f t="shared" ref="BA70:BA79" si="131">BB70*BC70</f>
        <v>0</v>
      </c>
      <c r="BB70" s="177">
        <f>SUMIFS('1-2 人员岗位信息'!N:N,'1-2 人员岗位信息'!$C:$C,"劳务派遣",'1-2 人员岗位信息'!$B:$B,$D70)</f>
        <v>0</v>
      </c>
      <c r="BC70" s="300"/>
      <c r="BD70" s="177">
        <f t="shared" ref="BD70:BD79" si="132">BE70*BF70</f>
        <v>0</v>
      </c>
      <c r="BE70" s="177">
        <f>SUMIFS('1-2 人员岗位信息'!O:O,'1-2 人员岗位信息'!$C:$C,"劳务派遣",'1-2 人员岗位信息'!$B:$B,$D70)</f>
        <v>0</v>
      </c>
      <c r="BF70" s="300"/>
      <c r="BG70" s="177">
        <f t="shared" ref="BG70:BG79" si="133">BH70*BI70</f>
        <v>0</v>
      </c>
      <c r="BH70" s="177">
        <f>SUMIFS('1-2 人员岗位信息'!P:P,'1-2 人员岗位信息'!$C:$C,"劳务派遣",'1-2 人员岗位信息'!$B:$B,$D70)</f>
        <v>0</v>
      </c>
      <c r="BI70" s="300"/>
      <c r="BJ70" s="177">
        <f t="shared" ref="BJ70:BJ79" si="134">BK70*BL70</f>
        <v>0</v>
      </c>
      <c r="BK70" s="177">
        <f>SUMIFS('1-2 人员岗位信息'!Q:Q,'1-2 人员岗位信息'!$C:$C,"劳务派遣",'1-2 人员岗位信息'!$B:$B,$D70)</f>
        <v>0</v>
      </c>
      <c r="BL70" s="309"/>
      <c r="BM70" s="313"/>
      <c r="BN70" s="317"/>
    </row>
    <row r="71" s="265" customFormat="1" ht="33.95" customHeight="1" outlineLevel="5" spans="2:66">
      <c r="B71" s="177" t="s">
        <v>793</v>
      </c>
      <c r="C71" s="285" t="s">
        <v>909</v>
      </c>
      <c r="D71" s="265" t="s">
        <v>882</v>
      </c>
      <c r="E71" s="177" t="s">
        <v>910</v>
      </c>
      <c r="F71" s="177"/>
      <c r="G71" s="177" t="s">
        <v>797</v>
      </c>
      <c r="H71" s="177">
        <f t="shared" si="118"/>
        <v>0</v>
      </c>
      <c r="I71" s="177" t="s">
        <v>798</v>
      </c>
      <c r="J71" s="177" t="e">
        <f t="shared" si="119"/>
        <v>#DIV/0!</v>
      </c>
      <c r="K71" s="177" t="s">
        <v>799</v>
      </c>
      <c r="L71" s="177" t="e">
        <f t="shared" si="120"/>
        <v>#DIV/0!</v>
      </c>
      <c r="M71" s="177" t="s">
        <v>800</v>
      </c>
      <c r="N71" s="177">
        <f t="shared" si="121"/>
        <v>0</v>
      </c>
      <c r="O71" s="177"/>
      <c r="P71" s="292"/>
      <c r="Q71" s="292"/>
      <c r="R71" s="292"/>
      <c r="S71" s="292"/>
      <c r="T71" s="292"/>
      <c r="U71" s="292"/>
      <c r="V71" s="292"/>
      <c r="W71" s="292"/>
      <c r="X71" s="292"/>
      <c r="Y71" s="292"/>
      <c r="Z71" s="292"/>
      <c r="AA71" s="292"/>
      <c r="AB71" s="177">
        <f t="shared" si="122"/>
        <v>0</v>
      </c>
      <c r="AC71" s="177">
        <f t="shared" si="123"/>
        <v>0</v>
      </c>
      <c r="AD71" s="177">
        <f>SUMIFS('1-2 人员岗位信息'!F:F,'1-2 人员岗位信息'!$C:$C,"劳务派遣",'1-2 人员岗位信息'!$B:$B,$D71)</f>
        <v>0</v>
      </c>
      <c r="AE71" s="300"/>
      <c r="AF71" s="177">
        <f t="shared" si="124"/>
        <v>0</v>
      </c>
      <c r="AG71" s="177">
        <f>SUMIFS('1-2 人员岗位信息'!G:G,'1-2 人员岗位信息'!$C:$C,"劳务派遣",'1-2 人员岗位信息'!$B:$B,$D71)</f>
        <v>0</v>
      </c>
      <c r="AH71" s="300"/>
      <c r="AI71" s="177">
        <f t="shared" si="125"/>
        <v>0</v>
      </c>
      <c r="AJ71" s="177">
        <f>SUMIFS('1-2 人员岗位信息'!H:H,'1-2 人员岗位信息'!$C:$C,"劳务派遣",'1-2 人员岗位信息'!$B:$B,$D71)</f>
        <v>0</v>
      </c>
      <c r="AK71" s="300"/>
      <c r="AL71" s="177">
        <f t="shared" si="126"/>
        <v>0</v>
      </c>
      <c r="AM71" s="177">
        <f>SUMIFS('1-2 人员岗位信息'!I:I,'1-2 人员岗位信息'!$C:$C,"劳务派遣",'1-2 人员岗位信息'!$B:$B,$D71)</f>
        <v>0</v>
      </c>
      <c r="AN71" s="300"/>
      <c r="AO71" s="177">
        <f t="shared" si="127"/>
        <v>0</v>
      </c>
      <c r="AP71" s="177">
        <f>SUMIFS('1-2 人员岗位信息'!J:J,'1-2 人员岗位信息'!$C:$C,"劳务派遣",'1-2 人员岗位信息'!$B:$B,$D71)</f>
        <v>0</v>
      </c>
      <c r="AQ71" s="300"/>
      <c r="AR71" s="177">
        <f t="shared" si="128"/>
        <v>0</v>
      </c>
      <c r="AS71" s="177">
        <f>SUMIFS('1-2 人员岗位信息'!K:K,'1-2 人员岗位信息'!$C:$C,"劳务派遣",'1-2 人员岗位信息'!$B:$B,$D71)</f>
        <v>0</v>
      </c>
      <c r="AT71" s="300"/>
      <c r="AU71" s="177">
        <f t="shared" si="129"/>
        <v>0</v>
      </c>
      <c r="AV71" s="177">
        <f>SUMIFS('1-2 人员岗位信息'!L:L,'1-2 人员岗位信息'!$C:$C,"劳务派遣",'1-2 人员岗位信息'!$B:$B,$D71)</f>
        <v>0</v>
      </c>
      <c r="AW71" s="300"/>
      <c r="AX71" s="177">
        <f t="shared" si="130"/>
        <v>0</v>
      </c>
      <c r="AY71" s="177">
        <f>SUMIFS('1-2 人员岗位信息'!M:M,'1-2 人员岗位信息'!$C:$C,"劳务派遣",'1-2 人员岗位信息'!$B:$B,$D71)</f>
        <v>0</v>
      </c>
      <c r="AZ71" s="300"/>
      <c r="BA71" s="177">
        <f t="shared" si="131"/>
        <v>0</v>
      </c>
      <c r="BB71" s="177">
        <f>SUMIFS('1-2 人员岗位信息'!N:N,'1-2 人员岗位信息'!$C:$C,"劳务派遣",'1-2 人员岗位信息'!$B:$B,$D71)</f>
        <v>0</v>
      </c>
      <c r="BC71" s="300"/>
      <c r="BD71" s="177">
        <f t="shared" si="132"/>
        <v>0</v>
      </c>
      <c r="BE71" s="177">
        <f>SUMIFS('1-2 人员岗位信息'!O:O,'1-2 人员岗位信息'!$C:$C,"劳务派遣",'1-2 人员岗位信息'!$B:$B,$D71)</f>
        <v>0</v>
      </c>
      <c r="BF71" s="300"/>
      <c r="BG71" s="177">
        <f t="shared" si="133"/>
        <v>0</v>
      </c>
      <c r="BH71" s="177">
        <f>SUMIFS('1-2 人员岗位信息'!P:P,'1-2 人员岗位信息'!$C:$C,"劳务派遣",'1-2 人员岗位信息'!$B:$B,$D71)</f>
        <v>0</v>
      </c>
      <c r="BI71" s="300"/>
      <c r="BJ71" s="177">
        <f t="shared" si="134"/>
        <v>0</v>
      </c>
      <c r="BK71" s="177">
        <f>SUMIFS('1-2 人员岗位信息'!Q:Q,'1-2 人员岗位信息'!$C:$C,"劳务派遣",'1-2 人员岗位信息'!$B:$B,$D71)</f>
        <v>0</v>
      </c>
      <c r="BL71" s="309"/>
      <c r="BM71" s="313"/>
      <c r="BN71" s="317"/>
    </row>
    <row r="72" s="265" customFormat="1" ht="33.95" customHeight="1" outlineLevel="5" spans="2:66">
      <c r="B72" s="177" t="s">
        <v>793</v>
      </c>
      <c r="C72" s="285" t="s">
        <v>911</v>
      </c>
      <c r="D72" s="265" t="s">
        <v>885</v>
      </c>
      <c r="E72" s="177" t="s">
        <v>886</v>
      </c>
      <c r="F72" s="177"/>
      <c r="G72" s="177" t="s">
        <v>797</v>
      </c>
      <c r="H72" s="177">
        <f t="shared" si="118"/>
        <v>0</v>
      </c>
      <c r="I72" s="177" t="s">
        <v>798</v>
      </c>
      <c r="J72" s="177" t="e">
        <f t="shared" si="119"/>
        <v>#DIV/0!</v>
      </c>
      <c r="K72" s="177" t="s">
        <v>799</v>
      </c>
      <c r="L72" s="177" t="e">
        <f t="shared" si="120"/>
        <v>#DIV/0!</v>
      </c>
      <c r="M72" s="177" t="s">
        <v>800</v>
      </c>
      <c r="N72" s="177">
        <f t="shared" si="121"/>
        <v>0</v>
      </c>
      <c r="O72" s="177"/>
      <c r="P72" s="292"/>
      <c r="Q72" s="292"/>
      <c r="R72" s="292"/>
      <c r="S72" s="292"/>
      <c r="T72" s="292"/>
      <c r="U72" s="292"/>
      <c r="V72" s="292"/>
      <c r="W72" s="292"/>
      <c r="X72" s="292"/>
      <c r="Y72" s="292"/>
      <c r="Z72" s="292"/>
      <c r="AA72" s="292"/>
      <c r="AB72" s="177">
        <f t="shared" si="122"/>
        <v>0</v>
      </c>
      <c r="AC72" s="177">
        <f t="shared" si="123"/>
        <v>0</v>
      </c>
      <c r="AD72" s="177">
        <f>SUMIFS('1-2 人员岗位信息'!F:F,'1-2 人员岗位信息'!$C:$C,"劳务派遣",'1-2 人员岗位信息'!$B:$B,$D72)</f>
        <v>0</v>
      </c>
      <c r="AE72" s="300"/>
      <c r="AF72" s="177">
        <f t="shared" si="124"/>
        <v>0</v>
      </c>
      <c r="AG72" s="177">
        <f>SUMIFS('1-2 人员岗位信息'!G:G,'1-2 人员岗位信息'!$C:$C,"劳务派遣",'1-2 人员岗位信息'!$B:$B,$D72)</f>
        <v>0</v>
      </c>
      <c r="AH72" s="300"/>
      <c r="AI72" s="177">
        <f t="shared" si="125"/>
        <v>0</v>
      </c>
      <c r="AJ72" s="177">
        <f>SUMIFS('1-2 人员岗位信息'!H:H,'1-2 人员岗位信息'!$C:$C,"劳务派遣",'1-2 人员岗位信息'!$B:$B,$D72)</f>
        <v>0</v>
      </c>
      <c r="AK72" s="300"/>
      <c r="AL72" s="177">
        <f t="shared" si="126"/>
        <v>0</v>
      </c>
      <c r="AM72" s="177">
        <f>SUMIFS('1-2 人员岗位信息'!I:I,'1-2 人员岗位信息'!$C:$C,"劳务派遣",'1-2 人员岗位信息'!$B:$B,$D72)</f>
        <v>0</v>
      </c>
      <c r="AN72" s="300"/>
      <c r="AO72" s="177">
        <f t="shared" si="127"/>
        <v>0</v>
      </c>
      <c r="AP72" s="177">
        <f>SUMIFS('1-2 人员岗位信息'!J:J,'1-2 人员岗位信息'!$C:$C,"劳务派遣",'1-2 人员岗位信息'!$B:$B,$D72)</f>
        <v>0</v>
      </c>
      <c r="AQ72" s="300"/>
      <c r="AR72" s="177">
        <f t="shared" si="128"/>
        <v>0</v>
      </c>
      <c r="AS72" s="177">
        <f>SUMIFS('1-2 人员岗位信息'!K:K,'1-2 人员岗位信息'!$C:$C,"劳务派遣",'1-2 人员岗位信息'!$B:$B,$D72)</f>
        <v>0</v>
      </c>
      <c r="AT72" s="300"/>
      <c r="AU72" s="177">
        <f t="shared" si="129"/>
        <v>0</v>
      </c>
      <c r="AV72" s="177">
        <f>SUMIFS('1-2 人员岗位信息'!L:L,'1-2 人员岗位信息'!$C:$C,"劳务派遣",'1-2 人员岗位信息'!$B:$B,$D72)</f>
        <v>0</v>
      </c>
      <c r="AW72" s="300"/>
      <c r="AX72" s="177">
        <f t="shared" si="130"/>
        <v>0</v>
      </c>
      <c r="AY72" s="177">
        <f>SUMIFS('1-2 人员岗位信息'!M:M,'1-2 人员岗位信息'!$C:$C,"劳务派遣",'1-2 人员岗位信息'!$B:$B,$D72)</f>
        <v>0</v>
      </c>
      <c r="AZ72" s="300"/>
      <c r="BA72" s="177">
        <f t="shared" si="131"/>
        <v>0</v>
      </c>
      <c r="BB72" s="177">
        <f>SUMIFS('1-2 人员岗位信息'!N:N,'1-2 人员岗位信息'!$C:$C,"劳务派遣",'1-2 人员岗位信息'!$B:$B,$D72)</f>
        <v>0</v>
      </c>
      <c r="BC72" s="300"/>
      <c r="BD72" s="177">
        <f t="shared" si="132"/>
        <v>0</v>
      </c>
      <c r="BE72" s="177">
        <f>SUMIFS('1-2 人员岗位信息'!O:O,'1-2 人员岗位信息'!$C:$C,"劳务派遣",'1-2 人员岗位信息'!$B:$B,$D72)</f>
        <v>0</v>
      </c>
      <c r="BF72" s="300"/>
      <c r="BG72" s="177">
        <f t="shared" si="133"/>
        <v>0</v>
      </c>
      <c r="BH72" s="177">
        <f>SUMIFS('1-2 人员岗位信息'!P:P,'1-2 人员岗位信息'!$C:$C,"劳务派遣",'1-2 人员岗位信息'!$B:$B,$D72)</f>
        <v>0</v>
      </c>
      <c r="BI72" s="300"/>
      <c r="BJ72" s="177">
        <f t="shared" si="134"/>
        <v>0</v>
      </c>
      <c r="BK72" s="177">
        <f>SUMIFS('1-2 人员岗位信息'!Q:Q,'1-2 人员岗位信息'!$C:$C,"劳务派遣",'1-2 人员岗位信息'!$B:$B,$D72)</f>
        <v>0</v>
      </c>
      <c r="BL72" s="309"/>
      <c r="BM72" s="313"/>
      <c r="BN72" s="317"/>
    </row>
    <row r="73" s="265" customFormat="1" ht="33.95" customHeight="1" outlineLevel="5" spans="2:66">
      <c r="B73" s="177" t="s">
        <v>793</v>
      </c>
      <c r="C73" s="285" t="s">
        <v>912</v>
      </c>
      <c r="D73" s="265" t="s">
        <v>888</v>
      </c>
      <c r="E73" s="177" t="s">
        <v>889</v>
      </c>
      <c r="F73" s="177"/>
      <c r="G73" s="177" t="s">
        <v>797</v>
      </c>
      <c r="H73" s="177">
        <f t="shared" si="118"/>
        <v>0</v>
      </c>
      <c r="I73" s="177" t="s">
        <v>798</v>
      </c>
      <c r="J73" s="177" t="e">
        <f t="shared" si="119"/>
        <v>#DIV/0!</v>
      </c>
      <c r="K73" s="177" t="s">
        <v>799</v>
      </c>
      <c r="L73" s="177" t="e">
        <f t="shared" si="120"/>
        <v>#DIV/0!</v>
      </c>
      <c r="M73" s="177" t="s">
        <v>800</v>
      </c>
      <c r="N73" s="177">
        <f t="shared" si="121"/>
        <v>0</v>
      </c>
      <c r="O73" s="177"/>
      <c r="P73" s="292"/>
      <c r="Q73" s="292"/>
      <c r="R73" s="292"/>
      <c r="S73" s="292"/>
      <c r="T73" s="292"/>
      <c r="U73" s="292"/>
      <c r="V73" s="292"/>
      <c r="W73" s="292"/>
      <c r="X73" s="292"/>
      <c r="Y73" s="292"/>
      <c r="Z73" s="292"/>
      <c r="AA73" s="292"/>
      <c r="AB73" s="177">
        <f t="shared" si="122"/>
        <v>0</v>
      </c>
      <c r="AC73" s="177">
        <f t="shared" si="123"/>
        <v>0</v>
      </c>
      <c r="AD73" s="177">
        <f>SUMIFS('1-2 人员岗位信息'!F:F,'1-2 人员岗位信息'!$C:$C,"劳务派遣",'1-2 人员岗位信息'!$B:$B,$D73)</f>
        <v>0</v>
      </c>
      <c r="AE73" s="300"/>
      <c r="AF73" s="177">
        <f t="shared" si="124"/>
        <v>0</v>
      </c>
      <c r="AG73" s="177">
        <f>SUMIFS('1-2 人员岗位信息'!G:G,'1-2 人员岗位信息'!$C:$C,"劳务派遣",'1-2 人员岗位信息'!$B:$B,$D73)</f>
        <v>0</v>
      </c>
      <c r="AH73" s="300"/>
      <c r="AI73" s="177">
        <f t="shared" si="125"/>
        <v>0</v>
      </c>
      <c r="AJ73" s="177">
        <f>SUMIFS('1-2 人员岗位信息'!H:H,'1-2 人员岗位信息'!$C:$C,"劳务派遣",'1-2 人员岗位信息'!$B:$B,$D73)</f>
        <v>0</v>
      </c>
      <c r="AK73" s="300"/>
      <c r="AL73" s="177">
        <f t="shared" si="126"/>
        <v>0</v>
      </c>
      <c r="AM73" s="177">
        <f>SUMIFS('1-2 人员岗位信息'!I:I,'1-2 人员岗位信息'!$C:$C,"劳务派遣",'1-2 人员岗位信息'!$B:$B,$D73)</f>
        <v>0</v>
      </c>
      <c r="AN73" s="300"/>
      <c r="AO73" s="177">
        <f t="shared" si="127"/>
        <v>0</v>
      </c>
      <c r="AP73" s="177">
        <f>SUMIFS('1-2 人员岗位信息'!J:J,'1-2 人员岗位信息'!$C:$C,"劳务派遣",'1-2 人员岗位信息'!$B:$B,$D73)</f>
        <v>0</v>
      </c>
      <c r="AQ73" s="300"/>
      <c r="AR73" s="177">
        <f t="shared" si="128"/>
        <v>0</v>
      </c>
      <c r="AS73" s="177">
        <f>SUMIFS('1-2 人员岗位信息'!K:K,'1-2 人员岗位信息'!$C:$C,"劳务派遣",'1-2 人员岗位信息'!$B:$B,$D73)</f>
        <v>0</v>
      </c>
      <c r="AT73" s="300"/>
      <c r="AU73" s="177">
        <f t="shared" si="129"/>
        <v>0</v>
      </c>
      <c r="AV73" s="177">
        <f>SUMIFS('1-2 人员岗位信息'!L:L,'1-2 人员岗位信息'!$C:$C,"劳务派遣",'1-2 人员岗位信息'!$B:$B,$D73)</f>
        <v>0</v>
      </c>
      <c r="AW73" s="300"/>
      <c r="AX73" s="177">
        <f t="shared" si="130"/>
        <v>0</v>
      </c>
      <c r="AY73" s="177">
        <f>SUMIFS('1-2 人员岗位信息'!M:M,'1-2 人员岗位信息'!$C:$C,"劳务派遣",'1-2 人员岗位信息'!$B:$B,$D73)</f>
        <v>0</v>
      </c>
      <c r="AZ73" s="300"/>
      <c r="BA73" s="177">
        <f t="shared" si="131"/>
        <v>0</v>
      </c>
      <c r="BB73" s="177">
        <f>SUMIFS('1-2 人员岗位信息'!N:N,'1-2 人员岗位信息'!$C:$C,"劳务派遣",'1-2 人员岗位信息'!$B:$B,$D73)</f>
        <v>0</v>
      </c>
      <c r="BC73" s="300"/>
      <c r="BD73" s="177">
        <f t="shared" si="132"/>
        <v>0</v>
      </c>
      <c r="BE73" s="177">
        <f>SUMIFS('1-2 人员岗位信息'!O:O,'1-2 人员岗位信息'!$C:$C,"劳务派遣",'1-2 人员岗位信息'!$B:$B,$D73)</f>
        <v>0</v>
      </c>
      <c r="BF73" s="300"/>
      <c r="BG73" s="177">
        <f t="shared" si="133"/>
        <v>0</v>
      </c>
      <c r="BH73" s="177">
        <f>SUMIFS('1-2 人员岗位信息'!P:P,'1-2 人员岗位信息'!$C:$C,"劳务派遣",'1-2 人员岗位信息'!$B:$B,$D73)</f>
        <v>0</v>
      </c>
      <c r="BI73" s="300"/>
      <c r="BJ73" s="177">
        <f t="shared" si="134"/>
        <v>0</v>
      </c>
      <c r="BK73" s="177">
        <f>SUMIFS('1-2 人员岗位信息'!Q:Q,'1-2 人员岗位信息'!$C:$C,"劳务派遣",'1-2 人员岗位信息'!$B:$B,$D73)</f>
        <v>0</v>
      </c>
      <c r="BL73" s="309"/>
      <c r="BM73" s="313"/>
      <c r="BN73" s="317"/>
    </row>
    <row r="74" s="265" customFormat="1" ht="33.95" customHeight="1" outlineLevel="5" spans="2:66">
      <c r="B74" s="177" t="s">
        <v>793</v>
      </c>
      <c r="C74" s="285" t="s">
        <v>913</v>
      </c>
      <c r="D74" s="265" t="s">
        <v>891</v>
      </c>
      <c r="E74" s="177" t="s">
        <v>892</v>
      </c>
      <c r="F74" s="177"/>
      <c r="G74" s="177" t="s">
        <v>797</v>
      </c>
      <c r="H74" s="177">
        <f t="shared" si="118"/>
        <v>0</v>
      </c>
      <c r="I74" s="177" t="s">
        <v>798</v>
      </c>
      <c r="J74" s="177" t="e">
        <f t="shared" si="119"/>
        <v>#DIV/0!</v>
      </c>
      <c r="K74" s="177" t="s">
        <v>799</v>
      </c>
      <c r="L74" s="177" t="e">
        <f t="shared" si="120"/>
        <v>#DIV/0!</v>
      </c>
      <c r="M74" s="177" t="s">
        <v>800</v>
      </c>
      <c r="N74" s="177">
        <f t="shared" si="121"/>
        <v>0</v>
      </c>
      <c r="O74" s="177"/>
      <c r="P74" s="292"/>
      <c r="Q74" s="292"/>
      <c r="R74" s="292"/>
      <c r="S74" s="292"/>
      <c r="T74" s="292"/>
      <c r="U74" s="292"/>
      <c r="V74" s="292"/>
      <c r="W74" s="292"/>
      <c r="X74" s="292"/>
      <c r="Y74" s="292"/>
      <c r="Z74" s="292"/>
      <c r="AA74" s="292"/>
      <c r="AB74" s="177">
        <f t="shared" si="122"/>
        <v>0</v>
      </c>
      <c r="AC74" s="177">
        <f t="shared" si="123"/>
        <v>0</v>
      </c>
      <c r="AD74" s="177">
        <f>SUMIFS('1-2 人员岗位信息'!F:F,'1-2 人员岗位信息'!$C:$C,"劳务派遣",'1-2 人员岗位信息'!$B:$B,$D74)</f>
        <v>0</v>
      </c>
      <c r="AE74" s="300"/>
      <c r="AF74" s="177">
        <f t="shared" si="124"/>
        <v>0</v>
      </c>
      <c r="AG74" s="177">
        <f>SUMIFS('1-2 人员岗位信息'!G:G,'1-2 人员岗位信息'!$C:$C,"劳务派遣",'1-2 人员岗位信息'!$B:$B,$D74)</f>
        <v>0</v>
      </c>
      <c r="AH74" s="300"/>
      <c r="AI74" s="177">
        <f t="shared" si="125"/>
        <v>0</v>
      </c>
      <c r="AJ74" s="177">
        <f>SUMIFS('1-2 人员岗位信息'!H:H,'1-2 人员岗位信息'!$C:$C,"劳务派遣",'1-2 人员岗位信息'!$B:$B,$D74)</f>
        <v>0</v>
      </c>
      <c r="AK74" s="300"/>
      <c r="AL74" s="177">
        <f t="shared" si="126"/>
        <v>0</v>
      </c>
      <c r="AM74" s="177">
        <f>SUMIFS('1-2 人员岗位信息'!I:I,'1-2 人员岗位信息'!$C:$C,"劳务派遣",'1-2 人员岗位信息'!$B:$B,$D74)</f>
        <v>0</v>
      </c>
      <c r="AN74" s="300"/>
      <c r="AO74" s="177">
        <f t="shared" si="127"/>
        <v>0</v>
      </c>
      <c r="AP74" s="177">
        <f>SUMIFS('1-2 人员岗位信息'!J:J,'1-2 人员岗位信息'!$C:$C,"劳务派遣",'1-2 人员岗位信息'!$B:$B,$D74)</f>
        <v>0</v>
      </c>
      <c r="AQ74" s="300"/>
      <c r="AR74" s="177">
        <f t="shared" si="128"/>
        <v>0</v>
      </c>
      <c r="AS74" s="177">
        <f>SUMIFS('1-2 人员岗位信息'!K:K,'1-2 人员岗位信息'!$C:$C,"劳务派遣",'1-2 人员岗位信息'!$B:$B,$D74)</f>
        <v>0</v>
      </c>
      <c r="AT74" s="300"/>
      <c r="AU74" s="177">
        <f t="shared" si="129"/>
        <v>0</v>
      </c>
      <c r="AV74" s="177">
        <f>SUMIFS('1-2 人员岗位信息'!L:L,'1-2 人员岗位信息'!$C:$C,"劳务派遣",'1-2 人员岗位信息'!$B:$B,$D74)</f>
        <v>0</v>
      </c>
      <c r="AW74" s="300"/>
      <c r="AX74" s="177">
        <f t="shared" si="130"/>
        <v>0</v>
      </c>
      <c r="AY74" s="177">
        <f>SUMIFS('1-2 人员岗位信息'!M:M,'1-2 人员岗位信息'!$C:$C,"劳务派遣",'1-2 人员岗位信息'!$B:$B,$D74)</f>
        <v>0</v>
      </c>
      <c r="AZ74" s="300"/>
      <c r="BA74" s="177">
        <f t="shared" si="131"/>
        <v>0</v>
      </c>
      <c r="BB74" s="177">
        <f>SUMIFS('1-2 人员岗位信息'!N:N,'1-2 人员岗位信息'!$C:$C,"劳务派遣",'1-2 人员岗位信息'!$B:$B,$D74)</f>
        <v>0</v>
      </c>
      <c r="BC74" s="300"/>
      <c r="BD74" s="177">
        <f t="shared" si="132"/>
        <v>0</v>
      </c>
      <c r="BE74" s="177">
        <f>SUMIFS('1-2 人员岗位信息'!O:O,'1-2 人员岗位信息'!$C:$C,"劳务派遣",'1-2 人员岗位信息'!$B:$B,$D74)</f>
        <v>0</v>
      </c>
      <c r="BF74" s="300"/>
      <c r="BG74" s="177">
        <f t="shared" si="133"/>
        <v>0</v>
      </c>
      <c r="BH74" s="177">
        <f>SUMIFS('1-2 人员岗位信息'!P:P,'1-2 人员岗位信息'!$C:$C,"劳务派遣",'1-2 人员岗位信息'!$B:$B,$D74)</f>
        <v>0</v>
      </c>
      <c r="BI74" s="300"/>
      <c r="BJ74" s="177">
        <f t="shared" si="134"/>
        <v>0</v>
      </c>
      <c r="BK74" s="177">
        <f>SUMIFS('1-2 人员岗位信息'!Q:Q,'1-2 人员岗位信息'!$C:$C,"劳务派遣",'1-2 人员岗位信息'!$B:$B,$D74)</f>
        <v>0</v>
      </c>
      <c r="BL74" s="309"/>
      <c r="BM74" s="313"/>
      <c r="BN74" s="317"/>
    </row>
    <row r="75" s="265" customFormat="1" ht="33.95" customHeight="1" outlineLevel="5" spans="2:66">
      <c r="B75" s="177" t="s">
        <v>793</v>
      </c>
      <c r="C75" s="285" t="s">
        <v>914</v>
      </c>
      <c r="D75" s="265" t="s">
        <v>894</v>
      </c>
      <c r="E75" s="177" t="s">
        <v>895</v>
      </c>
      <c r="F75" s="177"/>
      <c r="G75" s="177" t="s">
        <v>797</v>
      </c>
      <c r="H75" s="177">
        <f t="shared" si="118"/>
        <v>0</v>
      </c>
      <c r="I75" s="177" t="s">
        <v>798</v>
      </c>
      <c r="J75" s="177" t="e">
        <f t="shared" si="119"/>
        <v>#DIV/0!</v>
      </c>
      <c r="K75" s="177" t="s">
        <v>799</v>
      </c>
      <c r="L75" s="177" t="e">
        <f t="shared" si="120"/>
        <v>#DIV/0!</v>
      </c>
      <c r="M75" s="177" t="s">
        <v>800</v>
      </c>
      <c r="N75" s="177">
        <f t="shared" si="121"/>
        <v>0</v>
      </c>
      <c r="O75" s="177"/>
      <c r="P75" s="292"/>
      <c r="Q75" s="292"/>
      <c r="R75" s="292"/>
      <c r="S75" s="292"/>
      <c r="T75" s="292"/>
      <c r="U75" s="292"/>
      <c r="V75" s="292"/>
      <c r="W75" s="292"/>
      <c r="X75" s="292"/>
      <c r="Y75" s="292"/>
      <c r="Z75" s="292"/>
      <c r="AA75" s="292"/>
      <c r="AB75" s="177">
        <f t="shared" si="122"/>
        <v>0</v>
      </c>
      <c r="AC75" s="177">
        <f t="shared" si="123"/>
        <v>0</v>
      </c>
      <c r="AD75" s="177">
        <f>SUMIFS('1-2 人员岗位信息'!F:F,'1-2 人员岗位信息'!$C:$C,"劳务派遣",'1-2 人员岗位信息'!$B:$B,$D75)</f>
        <v>0</v>
      </c>
      <c r="AE75" s="300"/>
      <c r="AF75" s="177">
        <f t="shared" si="124"/>
        <v>0</v>
      </c>
      <c r="AG75" s="177">
        <f>SUMIFS('1-2 人员岗位信息'!G:G,'1-2 人员岗位信息'!$C:$C,"劳务派遣",'1-2 人员岗位信息'!$B:$B,$D75)</f>
        <v>0</v>
      </c>
      <c r="AH75" s="300"/>
      <c r="AI75" s="177">
        <f t="shared" si="125"/>
        <v>0</v>
      </c>
      <c r="AJ75" s="177">
        <f>SUMIFS('1-2 人员岗位信息'!H:H,'1-2 人员岗位信息'!$C:$C,"劳务派遣",'1-2 人员岗位信息'!$B:$B,$D75)</f>
        <v>0</v>
      </c>
      <c r="AK75" s="300"/>
      <c r="AL75" s="177">
        <f t="shared" si="126"/>
        <v>0</v>
      </c>
      <c r="AM75" s="177">
        <f>SUMIFS('1-2 人员岗位信息'!I:I,'1-2 人员岗位信息'!$C:$C,"劳务派遣",'1-2 人员岗位信息'!$B:$B,$D75)</f>
        <v>0</v>
      </c>
      <c r="AN75" s="300"/>
      <c r="AO75" s="177">
        <f t="shared" si="127"/>
        <v>0</v>
      </c>
      <c r="AP75" s="177">
        <f>SUMIFS('1-2 人员岗位信息'!J:J,'1-2 人员岗位信息'!$C:$C,"劳务派遣",'1-2 人员岗位信息'!$B:$B,$D75)</f>
        <v>0</v>
      </c>
      <c r="AQ75" s="300"/>
      <c r="AR75" s="177">
        <f t="shared" si="128"/>
        <v>0</v>
      </c>
      <c r="AS75" s="177">
        <f>SUMIFS('1-2 人员岗位信息'!K:K,'1-2 人员岗位信息'!$C:$C,"劳务派遣",'1-2 人员岗位信息'!$B:$B,$D75)</f>
        <v>0</v>
      </c>
      <c r="AT75" s="300"/>
      <c r="AU75" s="177">
        <f t="shared" si="129"/>
        <v>0</v>
      </c>
      <c r="AV75" s="177">
        <f>SUMIFS('1-2 人员岗位信息'!L:L,'1-2 人员岗位信息'!$C:$C,"劳务派遣",'1-2 人员岗位信息'!$B:$B,$D75)</f>
        <v>0</v>
      </c>
      <c r="AW75" s="300"/>
      <c r="AX75" s="177">
        <f t="shared" si="130"/>
        <v>0</v>
      </c>
      <c r="AY75" s="177">
        <f>SUMIFS('1-2 人员岗位信息'!M:M,'1-2 人员岗位信息'!$C:$C,"劳务派遣",'1-2 人员岗位信息'!$B:$B,$D75)</f>
        <v>0</v>
      </c>
      <c r="AZ75" s="300"/>
      <c r="BA75" s="177">
        <f t="shared" si="131"/>
        <v>0</v>
      </c>
      <c r="BB75" s="177">
        <f>SUMIFS('1-2 人员岗位信息'!N:N,'1-2 人员岗位信息'!$C:$C,"劳务派遣",'1-2 人员岗位信息'!$B:$B,$D75)</f>
        <v>0</v>
      </c>
      <c r="BC75" s="300"/>
      <c r="BD75" s="177">
        <f t="shared" si="132"/>
        <v>0</v>
      </c>
      <c r="BE75" s="177">
        <f>SUMIFS('1-2 人员岗位信息'!O:O,'1-2 人员岗位信息'!$C:$C,"劳务派遣",'1-2 人员岗位信息'!$B:$B,$D75)</f>
        <v>0</v>
      </c>
      <c r="BF75" s="300"/>
      <c r="BG75" s="177">
        <f t="shared" si="133"/>
        <v>0</v>
      </c>
      <c r="BH75" s="177">
        <f>SUMIFS('1-2 人员岗位信息'!P:P,'1-2 人员岗位信息'!$C:$C,"劳务派遣",'1-2 人员岗位信息'!$B:$B,$D75)</f>
        <v>0</v>
      </c>
      <c r="BI75" s="300"/>
      <c r="BJ75" s="177">
        <f t="shared" si="134"/>
        <v>0</v>
      </c>
      <c r="BK75" s="177">
        <f>SUMIFS('1-2 人员岗位信息'!Q:Q,'1-2 人员岗位信息'!$C:$C,"劳务派遣",'1-2 人员岗位信息'!$B:$B,$D75)</f>
        <v>0</v>
      </c>
      <c r="BL75" s="309"/>
      <c r="BM75" s="313"/>
      <c r="BN75" s="317"/>
    </row>
    <row r="76" s="265" customFormat="1" ht="33.95" customHeight="1" outlineLevel="5" spans="2:66">
      <c r="B76" s="177" t="s">
        <v>793</v>
      </c>
      <c r="C76" s="285" t="s">
        <v>915</v>
      </c>
      <c r="D76" s="265" t="s">
        <v>897</v>
      </c>
      <c r="E76" s="177" t="s">
        <v>898</v>
      </c>
      <c r="F76" s="177"/>
      <c r="G76" s="177" t="s">
        <v>797</v>
      </c>
      <c r="H76" s="177">
        <f t="shared" si="118"/>
        <v>0</v>
      </c>
      <c r="I76" s="177" t="s">
        <v>798</v>
      </c>
      <c r="J76" s="177" t="e">
        <f t="shared" si="119"/>
        <v>#DIV/0!</v>
      </c>
      <c r="K76" s="177" t="s">
        <v>799</v>
      </c>
      <c r="L76" s="177" t="e">
        <f t="shared" si="120"/>
        <v>#DIV/0!</v>
      </c>
      <c r="M76" s="177" t="s">
        <v>800</v>
      </c>
      <c r="N76" s="177">
        <f t="shared" si="121"/>
        <v>0</v>
      </c>
      <c r="O76" s="177"/>
      <c r="P76" s="292"/>
      <c r="Q76" s="292"/>
      <c r="R76" s="292"/>
      <c r="S76" s="292"/>
      <c r="T76" s="292"/>
      <c r="U76" s="292"/>
      <c r="V76" s="292"/>
      <c r="W76" s="292"/>
      <c r="X76" s="292"/>
      <c r="Y76" s="292"/>
      <c r="Z76" s="292"/>
      <c r="AA76" s="292"/>
      <c r="AB76" s="177">
        <f t="shared" si="122"/>
        <v>0</v>
      </c>
      <c r="AC76" s="177">
        <f t="shared" si="123"/>
        <v>0</v>
      </c>
      <c r="AD76" s="177">
        <f>SUMIFS('1-2 人员岗位信息'!F:F,'1-2 人员岗位信息'!$C:$C,"劳务派遣",'1-2 人员岗位信息'!$B:$B,$D76)</f>
        <v>0</v>
      </c>
      <c r="AE76" s="300"/>
      <c r="AF76" s="177">
        <f t="shared" si="124"/>
        <v>0</v>
      </c>
      <c r="AG76" s="177">
        <f>SUMIFS('1-2 人员岗位信息'!G:G,'1-2 人员岗位信息'!$C:$C,"劳务派遣",'1-2 人员岗位信息'!$B:$B,$D76)</f>
        <v>0</v>
      </c>
      <c r="AH76" s="300"/>
      <c r="AI76" s="177">
        <f t="shared" si="125"/>
        <v>0</v>
      </c>
      <c r="AJ76" s="177">
        <f>SUMIFS('1-2 人员岗位信息'!H:H,'1-2 人员岗位信息'!$C:$C,"劳务派遣",'1-2 人员岗位信息'!$B:$B,$D76)</f>
        <v>0</v>
      </c>
      <c r="AK76" s="300"/>
      <c r="AL76" s="177">
        <f t="shared" si="126"/>
        <v>0</v>
      </c>
      <c r="AM76" s="177">
        <f>SUMIFS('1-2 人员岗位信息'!I:I,'1-2 人员岗位信息'!$C:$C,"劳务派遣",'1-2 人员岗位信息'!$B:$B,$D76)</f>
        <v>0</v>
      </c>
      <c r="AN76" s="300"/>
      <c r="AO76" s="177">
        <f t="shared" si="127"/>
        <v>0</v>
      </c>
      <c r="AP76" s="177">
        <f>SUMIFS('1-2 人员岗位信息'!J:J,'1-2 人员岗位信息'!$C:$C,"劳务派遣",'1-2 人员岗位信息'!$B:$B,$D76)</f>
        <v>0</v>
      </c>
      <c r="AQ76" s="300"/>
      <c r="AR76" s="177">
        <f t="shared" si="128"/>
        <v>0</v>
      </c>
      <c r="AS76" s="177">
        <f>SUMIFS('1-2 人员岗位信息'!K:K,'1-2 人员岗位信息'!$C:$C,"劳务派遣",'1-2 人员岗位信息'!$B:$B,$D76)</f>
        <v>0</v>
      </c>
      <c r="AT76" s="300"/>
      <c r="AU76" s="177">
        <f t="shared" si="129"/>
        <v>0</v>
      </c>
      <c r="AV76" s="177">
        <f>SUMIFS('1-2 人员岗位信息'!L:L,'1-2 人员岗位信息'!$C:$C,"劳务派遣",'1-2 人员岗位信息'!$B:$B,$D76)</f>
        <v>0</v>
      </c>
      <c r="AW76" s="300"/>
      <c r="AX76" s="177">
        <f t="shared" si="130"/>
        <v>0</v>
      </c>
      <c r="AY76" s="177">
        <f>SUMIFS('1-2 人员岗位信息'!M:M,'1-2 人员岗位信息'!$C:$C,"劳务派遣",'1-2 人员岗位信息'!$B:$B,$D76)</f>
        <v>0</v>
      </c>
      <c r="AZ76" s="300"/>
      <c r="BA76" s="177">
        <f t="shared" si="131"/>
        <v>0</v>
      </c>
      <c r="BB76" s="177">
        <f>SUMIFS('1-2 人员岗位信息'!N:N,'1-2 人员岗位信息'!$C:$C,"劳务派遣",'1-2 人员岗位信息'!$B:$B,$D76)</f>
        <v>0</v>
      </c>
      <c r="BC76" s="300"/>
      <c r="BD76" s="177">
        <f t="shared" si="132"/>
        <v>0</v>
      </c>
      <c r="BE76" s="177">
        <f>SUMIFS('1-2 人员岗位信息'!O:O,'1-2 人员岗位信息'!$C:$C,"劳务派遣",'1-2 人员岗位信息'!$B:$B,$D76)</f>
        <v>0</v>
      </c>
      <c r="BF76" s="300"/>
      <c r="BG76" s="177">
        <f t="shared" si="133"/>
        <v>0</v>
      </c>
      <c r="BH76" s="177">
        <f>SUMIFS('1-2 人员岗位信息'!P:P,'1-2 人员岗位信息'!$C:$C,"劳务派遣",'1-2 人员岗位信息'!$B:$B,$D76)</f>
        <v>0</v>
      </c>
      <c r="BI76" s="300"/>
      <c r="BJ76" s="177">
        <f t="shared" si="134"/>
        <v>0</v>
      </c>
      <c r="BK76" s="177">
        <f>SUMIFS('1-2 人员岗位信息'!Q:Q,'1-2 人员岗位信息'!$C:$C,"劳务派遣",'1-2 人员岗位信息'!$B:$B,$D76)</f>
        <v>0</v>
      </c>
      <c r="BL76" s="309"/>
      <c r="BM76" s="313"/>
      <c r="BN76" s="317"/>
    </row>
    <row r="77" s="265" customFormat="1" ht="33.95" customHeight="1" outlineLevel="5" spans="2:66">
      <c r="B77" s="177" t="s">
        <v>793</v>
      </c>
      <c r="C77" s="285" t="s">
        <v>916</v>
      </c>
      <c r="D77" s="265" t="s">
        <v>900</v>
      </c>
      <c r="E77" s="177" t="s">
        <v>901</v>
      </c>
      <c r="F77" s="177"/>
      <c r="G77" s="177" t="s">
        <v>797</v>
      </c>
      <c r="H77" s="177">
        <f t="shared" si="118"/>
        <v>0</v>
      </c>
      <c r="I77" s="177" t="s">
        <v>798</v>
      </c>
      <c r="J77" s="177" t="e">
        <f t="shared" si="119"/>
        <v>#DIV/0!</v>
      </c>
      <c r="K77" s="177" t="s">
        <v>799</v>
      </c>
      <c r="L77" s="177" t="e">
        <f t="shared" si="120"/>
        <v>#DIV/0!</v>
      </c>
      <c r="M77" s="177" t="s">
        <v>800</v>
      </c>
      <c r="N77" s="177">
        <f t="shared" si="121"/>
        <v>0</v>
      </c>
      <c r="O77" s="177"/>
      <c r="P77" s="292"/>
      <c r="Q77" s="292"/>
      <c r="R77" s="292"/>
      <c r="S77" s="292"/>
      <c r="T77" s="292"/>
      <c r="U77" s="292"/>
      <c r="V77" s="292"/>
      <c r="W77" s="292"/>
      <c r="X77" s="292"/>
      <c r="Y77" s="292"/>
      <c r="Z77" s="292"/>
      <c r="AA77" s="292"/>
      <c r="AB77" s="177">
        <f t="shared" si="122"/>
        <v>0</v>
      </c>
      <c r="AC77" s="177">
        <f t="shared" si="123"/>
        <v>0</v>
      </c>
      <c r="AD77" s="177">
        <f>SUMIFS('1-2 人员岗位信息'!F:F,'1-2 人员岗位信息'!$C:$C,"劳务派遣",'1-2 人员岗位信息'!$B:$B,$D77)</f>
        <v>0</v>
      </c>
      <c r="AE77" s="300"/>
      <c r="AF77" s="177">
        <f t="shared" si="124"/>
        <v>0</v>
      </c>
      <c r="AG77" s="177">
        <f>SUMIFS('1-2 人员岗位信息'!G:G,'1-2 人员岗位信息'!$C:$C,"劳务派遣",'1-2 人员岗位信息'!$B:$B,$D77)</f>
        <v>0</v>
      </c>
      <c r="AH77" s="300"/>
      <c r="AI77" s="177">
        <f t="shared" si="125"/>
        <v>0</v>
      </c>
      <c r="AJ77" s="177">
        <f>SUMIFS('1-2 人员岗位信息'!H:H,'1-2 人员岗位信息'!$C:$C,"劳务派遣",'1-2 人员岗位信息'!$B:$B,$D77)</f>
        <v>0</v>
      </c>
      <c r="AK77" s="300"/>
      <c r="AL77" s="177">
        <f t="shared" si="126"/>
        <v>0</v>
      </c>
      <c r="AM77" s="177">
        <f>SUMIFS('1-2 人员岗位信息'!I:I,'1-2 人员岗位信息'!$C:$C,"劳务派遣",'1-2 人员岗位信息'!$B:$B,$D77)</f>
        <v>0</v>
      </c>
      <c r="AN77" s="300"/>
      <c r="AO77" s="177">
        <f t="shared" si="127"/>
        <v>0</v>
      </c>
      <c r="AP77" s="177">
        <f>SUMIFS('1-2 人员岗位信息'!J:J,'1-2 人员岗位信息'!$C:$C,"劳务派遣",'1-2 人员岗位信息'!$B:$B,$D77)</f>
        <v>0</v>
      </c>
      <c r="AQ77" s="300"/>
      <c r="AR77" s="177">
        <f t="shared" si="128"/>
        <v>0</v>
      </c>
      <c r="AS77" s="177">
        <f>SUMIFS('1-2 人员岗位信息'!K:K,'1-2 人员岗位信息'!$C:$C,"劳务派遣",'1-2 人员岗位信息'!$B:$B,$D77)</f>
        <v>0</v>
      </c>
      <c r="AT77" s="300"/>
      <c r="AU77" s="177">
        <f t="shared" si="129"/>
        <v>0</v>
      </c>
      <c r="AV77" s="177">
        <f>SUMIFS('1-2 人员岗位信息'!L:L,'1-2 人员岗位信息'!$C:$C,"劳务派遣",'1-2 人员岗位信息'!$B:$B,$D77)</f>
        <v>0</v>
      </c>
      <c r="AW77" s="300"/>
      <c r="AX77" s="177">
        <f t="shared" si="130"/>
        <v>0</v>
      </c>
      <c r="AY77" s="177">
        <f>SUMIFS('1-2 人员岗位信息'!M:M,'1-2 人员岗位信息'!$C:$C,"劳务派遣",'1-2 人员岗位信息'!$B:$B,$D77)</f>
        <v>0</v>
      </c>
      <c r="AZ77" s="300"/>
      <c r="BA77" s="177">
        <f t="shared" si="131"/>
        <v>0</v>
      </c>
      <c r="BB77" s="177">
        <f>SUMIFS('1-2 人员岗位信息'!N:N,'1-2 人员岗位信息'!$C:$C,"劳务派遣",'1-2 人员岗位信息'!$B:$B,$D77)</f>
        <v>0</v>
      </c>
      <c r="BC77" s="300"/>
      <c r="BD77" s="177">
        <f t="shared" si="132"/>
        <v>0</v>
      </c>
      <c r="BE77" s="177">
        <f>SUMIFS('1-2 人员岗位信息'!O:O,'1-2 人员岗位信息'!$C:$C,"劳务派遣",'1-2 人员岗位信息'!$B:$B,$D77)</f>
        <v>0</v>
      </c>
      <c r="BF77" s="300"/>
      <c r="BG77" s="177">
        <f t="shared" si="133"/>
        <v>0</v>
      </c>
      <c r="BH77" s="177">
        <f>SUMIFS('1-2 人员岗位信息'!P:P,'1-2 人员岗位信息'!$C:$C,"劳务派遣",'1-2 人员岗位信息'!$B:$B,$D77)</f>
        <v>0</v>
      </c>
      <c r="BI77" s="300"/>
      <c r="BJ77" s="177">
        <f t="shared" si="134"/>
        <v>0</v>
      </c>
      <c r="BK77" s="177">
        <f>SUMIFS('1-2 人员岗位信息'!Q:Q,'1-2 人员岗位信息'!$C:$C,"劳务派遣",'1-2 人员岗位信息'!$B:$B,$D77)</f>
        <v>0</v>
      </c>
      <c r="BL77" s="309"/>
      <c r="BM77" s="313"/>
      <c r="BN77" s="317"/>
    </row>
    <row r="78" s="265" customFormat="1" ht="33.95" customHeight="1" outlineLevel="5" spans="2:66">
      <c r="B78" s="177" t="s">
        <v>793</v>
      </c>
      <c r="C78" s="285" t="s">
        <v>917</v>
      </c>
      <c r="D78" s="265" t="s">
        <v>903</v>
      </c>
      <c r="E78" s="177" t="s">
        <v>904</v>
      </c>
      <c r="F78" s="177"/>
      <c r="G78" s="177" t="s">
        <v>797</v>
      </c>
      <c r="H78" s="177">
        <f t="shared" si="118"/>
        <v>0</v>
      </c>
      <c r="I78" s="177" t="s">
        <v>798</v>
      </c>
      <c r="J78" s="177" t="e">
        <f t="shared" si="119"/>
        <v>#DIV/0!</v>
      </c>
      <c r="K78" s="177" t="s">
        <v>799</v>
      </c>
      <c r="L78" s="177" t="e">
        <f t="shared" si="120"/>
        <v>#DIV/0!</v>
      </c>
      <c r="M78" s="177" t="s">
        <v>800</v>
      </c>
      <c r="N78" s="177">
        <f t="shared" si="121"/>
        <v>0</v>
      </c>
      <c r="O78" s="177"/>
      <c r="P78" s="292"/>
      <c r="Q78" s="292"/>
      <c r="R78" s="292"/>
      <c r="S78" s="292"/>
      <c r="T78" s="292"/>
      <c r="U78" s="292"/>
      <c r="V78" s="292"/>
      <c r="W78" s="292"/>
      <c r="X78" s="292"/>
      <c r="Y78" s="292"/>
      <c r="Z78" s="292"/>
      <c r="AA78" s="292"/>
      <c r="AB78" s="177">
        <f t="shared" si="122"/>
        <v>0</v>
      </c>
      <c r="AC78" s="177">
        <f t="shared" si="123"/>
        <v>0</v>
      </c>
      <c r="AD78" s="177">
        <f>SUMIFS('1-2 人员岗位信息'!F:F,'1-2 人员岗位信息'!$C:$C,"劳务派遣",'1-2 人员岗位信息'!$B:$B,$D78)</f>
        <v>0</v>
      </c>
      <c r="AE78" s="300"/>
      <c r="AF78" s="177">
        <f t="shared" si="124"/>
        <v>0</v>
      </c>
      <c r="AG78" s="177">
        <f>SUMIFS('1-2 人员岗位信息'!G:G,'1-2 人员岗位信息'!$C:$C,"劳务派遣",'1-2 人员岗位信息'!$B:$B,$D78)</f>
        <v>0</v>
      </c>
      <c r="AH78" s="300"/>
      <c r="AI78" s="177">
        <f t="shared" si="125"/>
        <v>0</v>
      </c>
      <c r="AJ78" s="177">
        <f>SUMIFS('1-2 人员岗位信息'!H:H,'1-2 人员岗位信息'!$C:$C,"劳务派遣",'1-2 人员岗位信息'!$B:$B,$D78)</f>
        <v>0</v>
      </c>
      <c r="AK78" s="300"/>
      <c r="AL78" s="177">
        <f t="shared" si="126"/>
        <v>0</v>
      </c>
      <c r="AM78" s="177">
        <f>SUMIFS('1-2 人员岗位信息'!I:I,'1-2 人员岗位信息'!$C:$C,"劳务派遣",'1-2 人员岗位信息'!$B:$B,$D78)</f>
        <v>0</v>
      </c>
      <c r="AN78" s="300"/>
      <c r="AO78" s="177">
        <f t="shared" si="127"/>
        <v>0</v>
      </c>
      <c r="AP78" s="177">
        <f>SUMIFS('1-2 人员岗位信息'!J:J,'1-2 人员岗位信息'!$C:$C,"劳务派遣",'1-2 人员岗位信息'!$B:$B,$D78)</f>
        <v>0</v>
      </c>
      <c r="AQ78" s="300"/>
      <c r="AR78" s="177">
        <f t="shared" si="128"/>
        <v>0</v>
      </c>
      <c r="AS78" s="177">
        <f>SUMIFS('1-2 人员岗位信息'!K:K,'1-2 人员岗位信息'!$C:$C,"劳务派遣",'1-2 人员岗位信息'!$B:$B,$D78)</f>
        <v>0</v>
      </c>
      <c r="AT78" s="300"/>
      <c r="AU78" s="177">
        <f t="shared" si="129"/>
        <v>0</v>
      </c>
      <c r="AV78" s="177">
        <f>SUMIFS('1-2 人员岗位信息'!L:L,'1-2 人员岗位信息'!$C:$C,"劳务派遣",'1-2 人员岗位信息'!$B:$B,$D78)</f>
        <v>0</v>
      </c>
      <c r="AW78" s="300"/>
      <c r="AX78" s="177">
        <f t="shared" si="130"/>
        <v>0</v>
      </c>
      <c r="AY78" s="177">
        <f>SUMIFS('1-2 人员岗位信息'!M:M,'1-2 人员岗位信息'!$C:$C,"劳务派遣",'1-2 人员岗位信息'!$B:$B,$D78)</f>
        <v>0</v>
      </c>
      <c r="AZ78" s="300"/>
      <c r="BA78" s="177">
        <f t="shared" si="131"/>
        <v>0</v>
      </c>
      <c r="BB78" s="177">
        <f>SUMIFS('1-2 人员岗位信息'!N:N,'1-2 人员岗位信息'!$C:$C,"劳务派遣",'1-2 人员岗位信息'!$B:$B,$D78)</f>
        <v>0</v>
      </c>
      <c r="BC78" s="300"/>
      <c r="BD78" s="177">
        <f t="shared" si="132"/>
        <v>0</v>
      </c>
      <c r="BE78" s="177">
        <f>SUMIFS('1-2 人员岗位信息'!O:O,'1-2 人员岗位信息'!$C:$C,"劳务派遣",'1-2 人员岗位信息'!$B:$B,$D78)</f>
        <v>0</v>
      </c>
      <c r="BF78" s="300"/>
      <c r="BG78" s="177">
        <f t="shared" si="133"/>
        <v>0</v>
      </c>
      <c r="BH78" s="177">
        <f>SUMIFS('1-2 人员岗位信息'!P:P,'1-2 人员岗位信息'!$C:$C,"劳务派遣",'1-2 人员岗位信息'!$B:$B,$D78)</f>
        <v>0</v>
      </c>
      <c r="BI78" s="300"/>
      <c r="BJ78" s="177">
        <f t="shared" si="134"/>
        <v>0</v>
      </c>
      <c r="BK78" s="177">
        <f>SUMIFS('1-2 人员岗位信息'!Q:Q,'1-2 人员岗位信息'!$C:$C,"劳务派遣",'1-2 人员岗位信息'!$B:$B,$D78)</f>
        <v>0</v>
      </c>
      <c r="BL78" s="309"/>
      <c r="BM78" s="313"/>
      <c r="BN78" s="317"/>
    </row>
    <row r="79" s="265" customFormat="1" ht="33.95" customHeight="1" outlineLevel="5" spans="2:66">
      <c r="B79" s="177" t="s">
        <v>793</v>
      </c>
      <c r="C79" s="285" t="s">
        <v>918</v>
      </c>
      <c r="D79" s="265" t="s">
        <v>906</v>
      </c>
      <c r="E79" s="177" t="s">
        <v>919</v>
      </c>
      <c r="F79" s="177"/>
      <c r="G79" s="177" t="s">
        <v>797</v>
      </c>
      <c r="H79" s="177">
        <f t="shared" si="118"/>
        <v>0</v>
      </c>
      <c r="I79" s="177" t="s">
        <v>798</v>
      </c>
      <c r="J79" s="177" t="e">
        <f t="shared" si="119"/>
        <v>#DIV/0!</v>
      </c>
      <c r="K79" s="177" t="s">
        <v>799</v>
      </c>
      <c r="L79" s="177" t="e">
        <f t="shared" si="120"/>
        <v>#DIV/0!</v>
      </c>
      <c r="M79" s="177" t="s">
        <v>800</v>
      </c>
      <c r="N79" s="177">
        <f t="shared" si="121"/>
        <v>0</v>
      </c>
      <c r="O79" s="177"/>
      <c r="P79" s="292"/>
      <c r="Q79" s="292"/>
      <c r="R79" s="292"/>
      <c r="S79" s="292"/>
      <c r="T79" s="292"/>
      <c r="U79" s="292"/>
      <c r="V79" s="292"/>
      <c r="W79" s="292"/>
      <c r="X79" s="292"/>
      <c r="Y79" s="292"/>
      <c r="Z79" s="292"/>
      <c r="AA79" s="292"/>
      <c r="AB79" s="177">
        <f t="shared" si="122"/>
        <v>0</v>
      </c>
      <c r="AC79" s="177">
        <f t="shared" si="123"/>
        <v>0</v>
      </c>
      <c r="AD79" s="177">
        <f>SUMIFS('1-2 人员岗位信息'!F:F,'1-2 人员岗位信息'!$C:$C,"劳务派遣",'1-2 人员岗位信息'!$B:$B,$D79)</f>
        <v>0</v>
      </c>
      <c r="AE79" s="300"/>
      <c r="AF79" s="177">
        <f t="shared" si="124"/>
        <v>0</v>
      </c>
      <c r="AG79" s="177">
        <f>SUMIFS('1-2 人员岗位信息'!G:G,'1-2 人员岗位信息'!$C:$C,"劳务派遣",'1-2 人员岗位信息'!$B:$B,$D79)</f>
        <v>0</v>
      </c>
      <c r="AH79" s="300"/>
      <c r="AI79" s="177">
        <f t="shared" si="125"/>
        <v>0</v>
      </c>
      <c r="AJ79" s="177">
        <f>SUMIFS('1-2 人员岗位信息'!H:H,'1-2 人员岗位信息'!$C:$C,"劳务派遣",'1-2 人员岗位信息'!$B:$B,$D79)</f>
        <v>0</v>
      </c>
      <c r="AK79" s="300"/>
      <c r="AL79" s="177">
        <f t="shared" si="126"/>
        <v>0</v>
      </c>
      <c r="AM79" s="177">
        <f>SUMIFS('1-2 人员岗位信息'!I:I,'1-2 人员岗位信息'!$C:$C,"劳务派遣",'1-2 人员岗位信息'!$B:$B,$D79)</f>
        <v>0</v>
      </c>
      <c r="AN79" s="300"/>
      <c r="AO79" s="177">
        <f t="shared" si="127"/>
        <v>0</v>
      </c>
      <c r="AP79" s="177">
        <f>SUMIFS('1-2 人员岗位信息'!J:J,'1-2 人员岗位信息'!$C:$C,"劳务派遣",'1-2 人员岗位信息'!$B:$B,$D79)</f>
        <v>0</v>
      </c>
      <c r="AQ79" s="300"/>
      <c r="AR79" s="177">
        <f t="shared" si="128"/>
        <v>0</v>
      </c>
      <c r="AS79" s="177">
        <f>SUMIFS('1-2 人员岗位信息'!K:K,'1-2 人员岗位信息'!$C:$C,"劳务派遣",'1-2 人员岗位信息'!$B:$B,$D79)</f>
        <v>0</v>
      </c>
      <c r="AT79" s="300"/>
      <c r="AU79" s="177">
        <f t="shared" si="129"/>
        <v>0</v>
      </c>
      <c r="AV79" s="177">
        <f>SUMIFS('1-2 人员岗位信息'!L:L,'1-2 人员岗位信息'!$C:$C,"劳务派遣",'1-2 人员岗位信息'!$B:$B,$D79)</f>
        <v>0</v>
      </c>
      <c r="AW79" s="300"/>
      <c r="AX79" s="177">
        <f t="shared" si="130"/>
        <v>0</v>
      </c>
      <c r="AY79" s="177">
        <f>SUMIFS('1-2 人员岗位信息'!M:M,'1-2 人员岗位信息'!$C:$C,"劳务派遣",'1-2 人员岗位信息'!$B:$B,$D79)</f>
        <v>0</v>
      </c>
      <c r="AZ79" s="300"/>
      <c r="BA79" s="177">
        <f t="shared" si="131"/>
        <v>0</v>
      </c>
      <c r="BB79" s="177">
        <f>SUMIFS('1-2 人员岗位信息'!N:N,'1-2 人员岗位信息'!$C:$C,"劳务派遣",'1-2 人员岗位信息'!$B:$B,$D79)</f>
        <v>0</v>
      </c>
      <c r="BC79" s="300"/>
      <c r="BD79" s="177">
        <f t="shared" si="132"/>
        <v>0</v>
      </c>
      <c r="BE79" s="177">
        <f>SUMIFS('1-2 人员岗位信息'!O:O,'1-2 人员岗位信息'!$C:$C,"劳务派遣",'1-2 人员岗位信息'!$B:$B,$D79)</f>
        <v>0</v>
      </c>
      <c r="BF79" s="300"/>
      <c r="BG79" s="177">
        <f t="shared" si="133"/>
        <v>0</v>
      </c>
      <c r="BH79" s="177">
        <f>SUMIFS('1-2 人员岗位信息'!P:P,'1-2 人员岗位信息'!$C:$C,"劳务派遣",'1-2 人员岗位信息'!$B:$B,$D79)</f>
        <v>0</v>
      </c>
      <c r="BI79" s="300"/>
      <c r="BJ79" s="177">
        <f t="shared" si="134"/>
        <v>0</v>
      </c>
      <c r="BK79" s="177">
        <f>SUMIFS('1-2 人员岗位信息'!Q:Q,'1-2 人员岗位信息'!$C:$C,"劳务派遣",'1-2 人员岗位信息'!$B:$B,$D79)</f>
        <v>0</v>
      </c>
      <c r="BL79" s="309"/>
      <c r="BM79" s="313"/>
      <c r="BN79" s="317"/>
    </row>
    <row r="80" s="120" customFormat="1" ht="33.95" customHeight="1" outlineLevel="4" spans="2:66">
      <c r="B80" s="121" t="s">
        <v>788</v>
      </c>
      <c r="C80" s="122" t="s">
        <v>14</v>
      </c>
      <c r="D80" s="120" t="s">
        <v>15</v>
      </c>
      <c r="E80" s="121"/>
      <c r="F80" s="121"/>
      <c r="G80" s="121"/>
      <c r="H80" s="121">
        <f>SUM(H81:H90)</f>
        <v>1255991.32075472</v>
      </c>
      <c r="I80" s="121"/>
      <c r="J80" s="121"/>
      <c r="K80" s="121"/>
      <c r="L80" s="121"/>
      <c r="M80" s="121"/>
      <c r="N80" s="121"/>
      <c r="O80" s="121"/>
      <c r="P80" s="291"/>
      <c r="Q80" s="291"/>
      <c r="R80" s="291"/>
      <c r="S80" s="291"/>
      <c r="T80" s="291"/>
      <c r="U80" s="291"/>
      <c r="V80" s="291"/>
      <c r="W80" s="291"/>
      <c r="X80" s="291"/>
      <c r="Y80" s="291"/>
      <c r="Z80" s="291"/>
      <c r="AA80" s="291"/>
      <c r="AB80" s="121">
        <f>SUM(AB81:AB90)</f>
        <v>1255991.32075472</v>
      </c>
      <c r="AC80" s="121">
        <f>SUM(AC81:AC90)</f>
        <v>104665.943396226</v>
      </c>
      <c r="AD80" s="121"/>
      <c r="AE80" s="121"/>
      <c r="AF80" s="121">
        <f>SUM(AF81:AF90)</f>
        <v>104665.943396226</v>
      </c>
      <c r="AG80" s="121"/>
      <c r="AH80" s="121"/>
      <c r="AI80" s="121">
        <f>SUM(AI81:AI90)</f>
        <v>104665.943396226</v>
      </c>
      <c r="AJ80" s="121"/>
      <c r="AK80" s="121"/>
      <c r="AL80" s="121">
        <f>SUM(AL81:AL90)</f>
        <v>104665.943396226</v>
      </c>
      <c r="AM80" s="121"/>
      <c r="AN80" s="121"/>
      <c r="AO80" s="121">
        <f>SUM(AO81:AO90)</f>
        <v>104665.943396226</v>
      </c>
      <c r="AP80" s="121"/>
      <c r="AQ80" s="121"/>
      <c r="AR80" s="121">
        <f>SUM(AR81:AR90)</f>
        <v>104665.943396226</v>
      </c>
      <c r="AS80" s="121"/>
      <c r="AT80" s="121"/>
      <c r="AU80" s="121">
        <f>SUM(AU81:AU90)</f>
        <v>104665.943396226</v>
      </c>
      <c r="AV80" s="121"/>
      <c r="AW80" s="121"/>
      <c r="AX80" s="121">
        <f>SUM(AX81:AX90)</f>
        <v>104665.943396226</v>
      </c>
      <c r="AY80" s="121"/>
      <c r="AZ80" s="121"/>
      <c r="BA80" s="121">
        <f>SUM(BA81:BA90)</f>
        <v>104665.943396226</v>
      </c>
      <c r="BB80" s="121"/>
      <c r="BC80" s="121"/>
      <c r="BD80" s="121">
        <f>SUM(BD81:BD90)</f>
        <v>104665.943396226</v>
      </c>
      <c r="BE80" s="121"/>
      <c r="BF80" s="121"/>
      <c r="BG80" s="121">
        <f>SUM(BG81:BG90)</f>
        <v>104665.943396226</v>
      </c>
      <c r="BH80" s="121"/>
      <c r="BI80" s="121"/>
      <c r="BJ80" s="121">
        <f>SUM(BJ81:BJ90)</f>
        <v>104665.943396226</v>
      </c>
      <c r="BK80" s="121"/>
      <c r="BL80" s="308"/>
      <c r="BM80" s="313"/>
      <c r="BN80" s="316"/>
    </row>
    <row r="81" s="265" customFormat="1" ht="33.95" customHeight="1" outlineLevel="5" spans="2:66">
      <c r="B81" s="177" t="s">
        <v>793</v>
      </c>
      <c r="C81" s="285" t="s">
        <v>920</v>
      </c>
      <c r="D81" s="265" t="s">
        <v>879</v>
      </c>
      <c r="E81" s="177" t="s">
        <v>921</v>
      </c>
      <c r="F81" s="177"/>
      <c r="G81" s="177" t="s">
        <v>797</v>
      </c>
      <c r="H81" s="177">
        <f t="shared" ref="H81:H90" si="135">AB81</f>
        <v>1255991.32075472</v>
      </c>
      <c r="I81" s="177" t="s">
        <v>798</v>
      </c>
      <c r="J81" s="177">
        <f t="shared" ref="J81:J90" si="136">SUM(AD81,AG81,AJ81,AM81,AP81,AS81,AV81,AY81,BB81,BE81,BH81,BK81)/N81</f>
        <v>24</v>
      </c>
      <c r="K81" s="177" t="s">
        <v>799</v>
      </c>
      <c r="L81" s="177">
        <f t="shared" ref="L81:L90" si="137">H81/N81/J81</f>
        <v>4361.08097484277</v>
      </c>
      <c r="M81" s="177" t="s">
        <v>800</v>
      </c>
      <c r="N81" s="177">
        <f t="shared" ref="N81:N90" si="138">COUNTIF(AD81,"&gt;0")+COUNTIF(AG81,"&gt;0")+COUNTIF(AJ81,"&gt;0")+COUNTIF(AM81,"&gt;0")+COUNTIF(AP81,"&gt;0")+COUNTIF(AS81,"&gt;0")+COUNTIF(AV81,"&gt;0")+COUNTIF(AY81,"&gt;0")+COUNTIF(BB81,"&gt;0")+COUNTIF(BE81,"&gt;0")+COUNTIF(BH81,"&gt;0")+COUNTIF(BK81,"&gt;0")</f>
        <v>12</v>
      </c>
      <c r="O81" s="177"/>
      <c r="P81" s="292"/>
      <c r="Q81" s="292"/>
      <c r="R81" s="292"/>
      <c r="S81" s="292"/>
      <c r="T81" s="292"/>
      <c r="U81" s="292"/>
      <c r="V81" s="292"/>
      <c r="W81" s="292"/>
      <c r="X81" s="292"/>
      <c r="Y81" s="292"/>
      <c r="Z81" s="292"/>
      <c r="AA81" s="292"/>
      <c r="AB81" s="177">
        <f t="shared" ref="AB81:AB90" si="139">SUM(AC81,AF81,AI81,AL81,AO81,AR81,AU81,AX81,BA81,BD81,BG81,BJ81)</f>
        <v>1255991.32075472</v>
      </c>
      <c r="AC81" s="177">
        <f t="shared" ref="AC81:AC90" si="140">AD81*AE81</f>
        <v>104665.943396226</v>
      </c>
      <c r="AD81" s="177">
        <f>SUMIFS('1-2 人员岗位信息'!J:J,'1-2 人员岗位信息'!$C:$C,"专业外包",'1-2 人员岗位信息'!$B:$B,$D81)</f>
        <v>24</v>
      </c>
      <c r="AE81" s="300">
        <f>预算主表!P79/(12*AD81)</f>
        <v>4361.08097484277</v>
      </c>
      <c r="AF81" s="177">
        <f t="shared" ref="AF81:AF90" si="141">AG81*AH81</f>
        <v>104665.943396226</v>
      </c>
      <c r="AG81" s="177">
        <f>SUMIFS('1-2 人员岗位信息'!J:J,'1-2 人员岗位信息'!$C:$C,"专业外包",'1-2 人员岗位信息'!$B:$B,$D81)</f>
        <v>24</v>
      </c>
      <c r="AH81" s="300">
        <f>AE81</f>
        <v>4361.08097484277</v>
      </c>
      <c r="AI81" s="177">
        <f t="shared" ref="AI81:AI90" si="142">AJ81*AK81</f>
        <v>104665.943396226</v>
      </c>
      <c r="AJ81" s="177">
        <f>SUMIFS('1-2 人员岗位信息'!J:J,'1-2 人员岗位信息'!$C:$C,"专业外包",'1-2 人员岗位信息'!$B:$B,$D81)</f>
        <v>24</v>
      </c>
      <c r="AK81" s="300">
        <f>AE81</f>
        <v>4361.08097484277</v>
      </c>
      <c r="AL81" s="177">
        <f t="shared" ref="AL81:AL90" si="143">AM81*AN81</f>
        <v>104665.943396226</v>
      </c>
      <c r="AM81" s="177">
        <f>SUMIFS('1-2 人员岗位信息'!I:I,'1-2 人员岗位信息'!$C:$C,"专业外包",'1-2 人员岗位信息'!$B:$B,$D81)</f>
        <v>24</v>
      </c>
      <c r="AN81" s="300">
        <f>AE81</f>
        <v>4361.08097484277</v>
      </c>
      <c r="AO81" s="177">
        <f t="shared" ref="AO81:AO90" si="144">AP81*AQ81</f>
        <v>104665.943396226</v>
      </c>
      <c r="AP81" s="177">
        <f>SUMIFS('1-2 人员岗位信息'!J:J,'1-2 人员岗位信息'!$C:$C,"专业外包",'1-2 人员岗位信息'!$B:$B,$D81)</f>
        <v>24</v>
      </c>
      <c r="AQ81" s="300">
        <f>AE81</f>
        <v>4361.08097484277</v>
      </c>
      <c r="AR81" s="177">
        <f t="shared" ref="AR81:AR90" si="145">AS81*AT81</f>
        <v>104665.943396226</v>
      </c>
      <c r="AS81" s="177">
        <f>SUMIFS('1-2 人员岗位信息'!K:K,'1-2 人员岗位信息'!$C:$C,"专业外包",'1-2 人员岗位信息'!$B:$B,$D81)</f>
        <v>24</v>
      </c>
      <c r="AT81" s="300">
        <f>AE81</f>
        <v>4361.08097484277</v>
      </c>
      <c r="AU81" s="177">
        <f t="shared" ref="AU81:AU90" si="146">AV81*AW81</f>
        <v>104665.943396226</v>
      </c>
      <c r="AV81" s="177">
        <f>SUMIFS('1-2 人员岗位信息'!L:L,'1-2 人员岗位信息'!$C:$C,"专业外包",'1-2 人员岗位信息'!$B:$B,$D81)</f>
        <v>24</v>
      </c>
      <c r="AW81" s="300">
        <f>AE81</f>
        <v>4361.08097484277</v>
      </c>
      <c r="AX81" s="177">
        <f t="shared" ref="AX81:AX90" si="147">AY81*AZ81</f>
        <v>104665.943396226</v>
      </c>
      <c r="AY81" s="177">
        <f>SUMIFS('1-2 人员岗位信息'!M:M,'1-2 人员岗位信息'!$C:$C,"专业外包",'1-2 人员岗位信息'!$B:$B,$D81)</f>
        <v>24</v>
      </c>
      <c r="AZ81" s="300">
        <f>AE81</f>
        <v>4361.08097484277</v>
      </c>
      <c r="BA81" s="177">
        <f t="shared" ref="BA81:BA90" si="148">BB81*BC81</f>
        <v>104665.943396226</v>
      </c>
      <c r="BB81" s="177">
        <f>SUMIFS('1-2 人员岗位信息'!N:N,'1-2 人员岗位信息'!$C:$C,"专业外包",'1-2 人员岗位信息'!$B:$B,$D81)</f>
        <v>24</v>
      </c>
      <c r="BC81" s="300">
        <f>AE81</f>
        <v>4361.08097484277</v>
      </c>
      <c r="BD81" s="177">
        <f t="shared" ref="BD81:BD90" si="149">BE81*BF81</f>
        <v>104665.943396226</v>
      </c>
      <c r="BE81" s="177">
        <f>SUMIFS('1-2 人员岗位信息'!O:O,'1-2 人员岗位信息'!$C:$C,"专业外包",'1-2 人员岗位信息'!$B:$B,$D81)</f>
        <v>24</v>
      </c>
      <c r="BF81" s="300">
        <f>AE81</f>
        <v>4361.08097484277</v>
      </c>
      <c r="BG81" s="177">
        <f t="shared" ref="BG81:BG90" si="150">BH81*BI81</f>
        <v>104665.943396226</v>
      </c>
      <c r="BH81" s="177">
        <f>SUMIFS('1-2 人员岗位信息'!P:P,'1-2 人员岗位信息'!$C:$C,"专业外包",'1-2 人员岗位信息'!$B:$B,$D81)</f>
        <v>24</v>
      </c>
      <c r="BI81" s="300">
        <f>AE81</f>
        <v>4361.08097484277</v>
      </c>
      <c r="BJ81" s="177">
        <f t="shared" ref="BJ81:BJ90" si="151">BK81*BL81</f>
        <v>104665.943396226</v>
      </c>
      <c r="BK81" s="177">
        <f>SUMIFS('1-2 人员岗位信息'!Q:Q,'1-2 人员岗位信息'!$C:$C,"专业外包",'1-2 人员岗位信息'!$B:$B,$D81)</f>
        <v>24</v>
      </c>
      <c r="BL81" s="300">
        <f>AE81</f>
        <v>4361.08097484277</v>
      </c>
      <c r="BM81" s="313"/>
      <c r="BN81" s="317"/>
    </row>
    <row r="82" s="265" customFormat="1" ht="33.95" customHeight="1" outlineLevel="5" spans="2:66">
      <c r="B82" s="177" t="s">
        <v>793</v>
      </c>
      <c r="C82" s="285" t="s">
        <v>922</v>
      </c>
      <c r="D82" s="265" t="s">
        <v>882</v>
      </c>
      <c r="E82" s="177" t="s">
        <v>923</v>
      </c>
      <c r="F82" s="177"/>
      <c r="G82" s="177" t="s">
        <v>797</v>
      </c>
      <c r="H82" s="177">
        <f t="shared" si="135"/>
        <v>0</v>
      </c>
      <c r="I82" s="177" t="s">
        <v>798</v>
      </c>
      <c r="J82" s="177" t="e">
        <f t="shared" si="136"/>
        <v>#DIV/0!</v>
      </c>
      <c r="K82" s="177" t="s">
        <v>799</v>
      </c>
      <c r="L82" s="177" t="e">
        <f t="shared" si="137"/>
        <v>#DIV/0!</v>
      </c>
      <c r="M82" s="177" t="s">
        <v>800</v>
      </c>
      <c r="N82" s="177">
        <f t="shared" si="138"/>
        <v>0</v>
      </c>
      <c r="O82" s="177"/>
      <c r="P82" s="292"/>
      <c r="Q82" s="292"/>
      <c r="R82" s="292"/>
      <c r="S82" s="292"/>
      <c r="T82" s="292"/>
      <c r="U82" s="292"/>
      <c r="V82" s="292"/>
      <c r="W82" s="292"/>
      <c r="X82" s="292"/>
      <c r="Y82" s="292"/>
      <c r="Z82" s="292"/>
      <c r="AA82" s="292"/>
      <c r="AB82" s="177">
        <f t="shared" si="139"/>
        <v>0</v>
      </c>
      <c r="AC82" s="177">
        <f t="shared" si="140"/>
        <v>0</v>
      </c>
      <c r="AD82" s="177">
        <f>SUMIFS('1-2 人员岗位信息'!F:F,'1-2 人员岗位信息'!$C:$C,"专业外包",'1-2 人员岗位信息'!$B:$B,$D82)</f>
        <v>0</v>
      </c>
      <c r="AE82" s="300"/>
      <c r="AF82" s="177">
        <f t="shared" si="141"/>
        <v>0</v>
      </c>
      <c r="AG82" s="177">
        <f>SUMIFS('1-2 人员岗位信息'!G:G,'1-2 人员岗位信息'!$C:$C,"专业外包",'1-2 人员岗位信息'!$B:$B,$D82)</f>
        <v>0</v>
      </c>
      <c r="AH82" s="300"/>
      <c r="AI82" s="177">
        <f t="shared" si="142"/>
        <v>0</v>
      </c>
      <c r="AJ82" s="177">
        <f>SUMIFS('1-2 人员岗位信息'!H:H,'1-2 人员岗位信息'!$C:$C,"专业外包",'1-2 人员岗位信息'!$B:$B,$D82)</f>
        <v>0</v>
      </c>
      <c r="AK82" s="300"/>
      <c r="AL82" s="177">
        <f t="shared" si="143"/>
        <v>0</v>
      </c>
      <c r="AM82" s="177">
        <f>SUMIFS('1-2 人员岗位信息'!I:I,'1-2 人员岗位信息'!$C:$C,"专业外包",'1-2 人员岗位信息'!$B:$B,$D82)</f>
        <v>0</v>
      </c>
      <c r="AN82" s="300"/>
      <c r="AO82" s="177">
        <f t="shared" si="144"/>
        <v>0</v>
      </c>
      <c r="AP82" s="177">
        <f>SUMIFS('1-2 人员岗位信息'!J:J,'1-2 人员岗位信息'!$C:$C,"专业外包",'1-2 人员岗位信息'!$B:$B,$D82)</f>
        <v>0</v>
      </c>
      <c r="AQ82" s="300"/>
      <c r="AR82" s="177">
        <f t="shared" si="145"/>
        <v>0</v>
      </c>
      <c r="AS82" s="177">
        <f>SUMIFS('1-2 人员岗位信息'!K:K,'1-2 人员岗位信息'!$C:$C,"专业外包",'1-2 人员岗位信息'!$B:$B,$D82)</f>
        <v>0</v>
      </c>
      <c r="AT82" s="300"/>
      <c r="AU82" s="177">
        <f t="shared" si="146"/>
        <v>0</v>
      </c>
      <c r="AV82" s="177">
        <f>SUMIFS('1-2 人员岗位信息'!L:L,'1-2 人员岗位信息'!$C:$C,"专业外包",'1-2 人员岗位信息'!$B:$B,$D82)</f>
        <v>0</v>
      </c>
      <c r="AW82" s="300"/>
      <c r="AX82" s="177">
        <f t="shared" si="147"/>
        <v>0</v>
      </c>
      <c r="AY82" s="177">
        <f>SUMIFS('1-2 人员岗位信息'!M:M,'1-2 人员岗位信息'!$C:$C,"专业外包",'1-2 人员岗位信息'!$B:$B,$D82)</f>
        <v>0</v>
      </c>
      <c r="AZ82" s="300"/>
      <c r="BA82" s="177">
        <f t="shared" si="148"/>
        <v>0</v>
      </c>
      <c r="BB82" s="177">
        <f>SUMIFS('1-2 人员岗位信息'!N:N,'1-2 人员岗位信息'!$C:$C,"专业外包",'1-2 人员岗位信息'!$B:$B,$D82)</f>
        <v>0</v>
      </c>
      <c r="BC82" s="300"/>
      <c r="BD82" s="177">
        <f t="shared" si="149"/>
        <v>0</v>
      </c>
      <c r="BE82" s="177">
        <f>SUMIFS('1-2 人员岗位信息'!O:O,'1-2 人员岗位信息'!$C:$C,"专业外包",'1-2 人员岗位信息'!$B:$B,$D82)</f>
        <v>0</v>
      </c>
      <c r="BF82" s="300"/>
      <c r="BG82" s="177">
        <f t="shared" si="150"/>
        <v>0</v>
      </c>
      <c r="BH82" s="177">
        <f>SUMIFS('1-2 人员岗位信息'!P:P,'1-2 人员岗位信息'!$C:$C,"专业外包",'1-2 人员岗位信息'!$B:$B,$D82)</f>
        <v>0</v>
      </c>
      <c r="BI82" s="300"/>
      <c r="BJ82" s="177">
        <f t="shared" si="151"/>
        <v>0</v>
      </c>
      <c r="BK82" s="177">
        <f>SUMIFS('1-2 人员岗位信息'!Q:Q,'1-2 人员岗位信息'!$C:$C,"专业外包",'1-2 人员岗位信息'!$B:$B,$D82)</f>
        <v>0</v>
      </c>
      <c r="BL82" s="309"/>
      <c r="BM82" s="313"/>
      <c r="BN82" s="317"/>
    </row>
    <row r="83" s="265" customFormat="1" ht="33.95" customHeight="1" outlineLevel="5" spans="2:66">
      <c r="B83" s="177" t="s">
        <v>793</v>
      </c>
      <c r="C83" s="285" t="s">
        <v>924</v>
      </c>
      <c r="D83" s="265" t="s">
        <v>885</v>
      </c>
      <c r="E83" s="177" t="s">
        <v>886</v>
      </c>
      <c r="F83" s="177"/>
      <c r="G83" s="177" t="s">
        <v>797</v>
      </c>
      <c r="H83" s="177">
        <f t="shared" si="135"/>
        <v>0</v>
      </c>
      <c r="I83" s="177" t="s">
        <v>798</v>
      </c>
      <c r="J83" s="177" t="e">
        <f t="shared" si="136"/>
        <v>#DIV/0!</v>
      </c>
      <c r="K83" s="177" t="s">
        <v>799</v>
      </c>
      <c r="L83" s="177" t="e">
        <f t="shared" si="137"/>
        <v>#DIV/0!</v>
      </c>
      <c r="M83" s="177" t="s">
        <v>800</v>
      </c>
      <c r="N83" s="177">
        <f t="shared" si="138"/>
        <v>0</v>
      </c>
      <c r="O83" s="177"/>
      <c r="P83" s="292"/>
      <c r="Q83" s="292"/>
      <c r="R83" s="292"/>
      <c r="S83" s="292"/>
      <c r="T83" s="292"/>
      <c r="U83" s="292"/>
      <c r="V83" s="292"/>
      <c r="W83" s="292"/>
      <c r="X83" s="292"/>
      <c r="Y83" s="292"/>
      <c r="Z83" s="292"/>
      <c r="AA83" s="292"/>
      <c r="AB83" s="177">
        <f t="shared" si="139"/>
        <v>0</v>
      </c>
      <c r="AC83" s="177">
        <f t="shared" si="140"/>
        <v>0</v>
      </c>
      <c r="AD83" s="177">
        <f>SUMIFS('1-2 人员岗位信息'!F:F,'1-2 人员岗位信息'!$C:$C,"专业外包",'1-2 人员岗位信息'!$B:$B,$D83)</f>
        <v>0</v>
      </c>
      <c r="AE83" s="300"/>
      <c r="AF83" s="177">
        <f t="shared" si="141"/>
        <v>0</v>
      </c>
      <c r="AG83" s="177">
        <f>SUMIFS('1-2 人员岗位信息'!G:G,'1-2 人员岗位信息'!$C:$C,"专业外包",'1-2 人员岗位信息'!$B:$B,$D83)</f>
        <v>0</v>
      </c>
      <c r="AH83" s="300"/>
      <c r="AI83" s="177">
        <f t="shared" si="142"/>
        <v>0</v>
      </c>
      <c r="AJ83" s="177">
        <f>SUMIFS('1-2 人员岗位信息'!H:H,'1-2 人员岗位信息'!$C:$C,"专业外包",'1-2 人员岗位信息'!$B:$B,$D83)</f>
        <v>0</v>
      </c>
      <c r="AK83" s="300"/>
      <c r="AL83" s="177">
        <f t="shared" si="143"/>
        <v>0</v>
      </c>
      <c r="AM83" s="177">
        <f>SUMIFS('1-2 人员岗位信息'!I:I,'1-2 人员岗位信息'!$C:$C,"专业外包",'1-2 人员岗位信息'!$B:$B,$D83)</f>
        <v>0</v>
      </c>
      <c r="AN83" s="300"/>
      <c r="AO83" s="177">
        <f t="shared" si="144"/>
        <v>0</v>
      </c>
      <c r="AP83" s="177">
        <f>SUMIFS('1-2 人员岗位信息'!J:J,'1-2 人员岗位信息'!$C:$C,"专业外包",'1-2 人员岗位信息'!$B:$B,$D83)</f>
        <v>0</v>
      </c>
      <c r="AQ83" s="300"/>
      <c r="AR83" s="177">
        <f t="shared" si="145"/>
        <v>0</v>
      </c>
      <c r="AS83" s="177">
        <f>SUMIFS('1-2 人员岗位信息'!K:K,'1-2 人员岗位信息'!$C:$C,"专业外包",'1-2 人员岗位信息'!$B:$B,$D83)</f>
        <v>0</v>
      </c>
      <c r="AT83" s="300"/>
      <c r="AU83" s="177">
        <f t="shared" si="146"/>
        <v>0</v>
      </c>
      <c r="AV83" s="177">
        <f>SUMIFS('1-2 人员岗位信息'!L:L,'1-2 人员岗位信息'!$C:$C,"专业外包",'1-2 人员岗位信息'!$B:$B,$D83)</f>
        <v>0</v>
      </c>
      <c r="AW83" s="300"/>
      <c r="AX83" s="177">
        <f t="shared" si="147"/>
        <v>0</v>
      </c>
      <c r="AY83" s="177">
        <f>SUMIFS('1-2 人员岗位信息'!M:M,'1-2 人员岗位信息'!$C:$C,"专业外包",'1-2 人员岗位信息'!$B:$B,$D83)</f>
        <v>0</v>
      </c>
      <c r="AZ83" s="300"/>
      <c r="BA83" s="177">
        <f t="shared" si="148"/>
        <v>0</v>
      </c>
      <c r="BB83" s="177">
        <f>SUMIFS('1-2 人员岗位信息'!N:N,'1-2 人员岗位信息'!$C:$C,"专业外包",'1-2 人员岗位信息'!$B:$B,$D83)</f>
        <v>0</v>
      </c>
      <c r="BC83" s="300"/>
      <c r="BD83" s="177">
        <f t="shared" si="149"/>
        <v>0</v>
      </c>
      <c r="BE83" s="177">
        <f>SUMIFS('1-2 人员岗位信息'!O:O,'1-2 人员岗位信息'!$C:$C,"专业外包",'1-2 人员岗位信息'!$B:$B,$D83)</f>
        <v>0</v>
      </c>
      <c r="BF83" s="300"/>
      <c r="BG83" s="177">
        <f t="shared" si="150"/>
        <v>0</v>
      </c>
      <c r="BH83" s="177">
        <f>SUMIFS('1-2 人员岗位信息'!P:P,'1-2 人员岗位信息'!$C:$C,"专业外包",'1-2 人员岗位信息'!$B:$B,$D83)</f>
        <v>0</v>
      </c>
      <c r="BI83" s="300"/>
      <c r="BJ83" s="177">
        <f t="shared" si="151"/>
        <v>0</v>
      </c>
      <c r="BK83" s="177">
        <f>SUMIFS('1-2 人员岗位信息'!Q:Q,'1-2 人员岗位信息'!$C:$C,"专业外包",'1-2 人员岗位信息'!$B:$B,$D83)</f>
        <v>0</v>
      </c>
      <c r="BL83" s="309"/>
      <c r="BM83" s="313"/>
      <c r="BN83" s="317"/>
    </row>
    <row r="84" s="265" customFormat="1" ht="33.95" customHeight="1" outlineLevel="5" spans="2:66">
      <c r="B84" s="177" t="s">
        <v>793</v>
      </c>
      <c r="C84" s="285" t="s">
        <v>925</v>
      </c>
      <c r="D84" s="265" t="s">
        <v>888</v>
      </c>
      <c r="E84" s="177" t="s">
        <v>889</v>
      </c>
      <c r="F84" s="177"/>
      <c r="G84" s="177" t="s">
        <v>797</v>
      </c>
      <c r="H84" s="177">
        <f t="shared" si="135"/>
        <v>0</v>
      </c>
      <c r="I84" s="177" t="s">
        <v>798</v>
      </c>
      <c r="J84" s="177" t="e">
        <f t="shared" si="136"/>
        <v>#DIV/0!</v>
      </c>
      <c r="K84" s="177" t="s">
        <v>799</v>
      </c>
      <c r="L84" s="177" t="e">
        <f t="shared" si="137"/>
        <v>#DIV/0!</v>
      </c>
      <c r="M84" s="177" t="s">
        <v>800</v>
      </c>
      <c r="N84" s="177">
        <f t="shared" si="138"/>
        <v>0</v>
      </c>
      <c r="O84" s="177"/>
      <c r="P84" s="292"/>
      <c r="Q84" s="292"/>
      <c r="R84" s="292"/>
      <c r="S84" s="292"/>
      <c r="T84" s="292"/>
      <c r="U84" s="292"/>
      <c r="V84" s="292"/>
      <c r="W84" s="292"/>
      <c r="X84" s="292"/>
      <c r="Y84" s="292"/>
      <c r="Z84" s="292"/>
      <c r="AA84" s="292"/>
      <c r="AB84" s="177">
        <f t="shared" si="139"/>
        <v>0</v>
      </c>
      <c r="AC84" s="177">
        <f t="shared" si="140"/>
        <v>0</v>
      </c>
      <c r="AD84" s="177">
        <f>SUMIFS('1-2 人员岗位信息'!F:F,'1-2 人员岗位信息'!$C:$C,"专业外包",'1-2 人员岗位信息'!$B:$B,$D84)</f>
        <v>0</v>
      </c>
      <c r="AE84" s="300"/>
      <c r="AF84" s="177">
        <f t="shared" si="141"/>
        <v>0</v>
      </c>
      <c r="AG84" s="177">
        <f>SUMIFS('1-2 人员岗位信息'!G:G,'1-2 人员岗位信息'!$C:$C,"专业外包",'1-2 人员岗位信息'!$B:$B,$D84)</f>
        <v>0</v>
      </c>
      <c r="AH84" s="300"/>
      <c r="AI84" s="177">
        <f t="shared" si="142"/>
        <v>0</v>
      </c>
      <c r="AJ84" s="177">
        <f>SUMIFS('1-2 人员岗位信息'!H:H,'1-2 人员岗位信息'!$C:$C,"专业外包",'1-2 人员岗位信息'!$B:$B,$D84)</f>
        <v>0</v>
      </c>
      <c r="AK84" s="300"/>
      <c r="AL84" s="177">
        <f t="shared" si="143"/>
        <v>0</v>
      </c>
      <c r="AM84" s="177">
        <f>SUMIFS('1-2 人员岗位信息'!I:I,'1-2 人员岗位信息'!$C:$C,"专业外包",'1-2 人员岗位信息'!$B:$B,$D84)</f>
        <v>0</v>
      </c>
      <c r="AN84" s="300"/>
      <c r="AO84" s="177">
        <f t="shared" si="144"/>
        <v>0</v>
      </c>
      <c r="AP84" s="177">
        <f>SUMIFS('1-2 人员岗位信息'!J:J,'1-2 人员岗位信息'!$C:$C,"专业外包",'1-2 人员岗位信息'!$B:$B,$D84)</f>
        <v>0</v>
      </c>
      <c r="AQ84" s="300"/>
      <c r="AR84" s="177">
        <f t="shared" si="145"/>
        <v>0</v>
      </c>
      <c r="AS84" s="177">
        <f>SUMIFS('1-2 人员岗位信息'!K:K,'1-2 人员岗位信息'!$C:$C,"专业外包",'1-2 人员岗位信息'!$B:$B,$D84)</f>
        <v>0</v>
      </c>
      <c r="AT84" s="300"/>
      <c r="AU84" s="177">
        <f t="shared" si="146"/>
        <v>0</v>
      </c>
      <c r="AV84" s="177">
        <f>SUMIFS('1-2 人员岗位信息'!L:L,'1-2 人员岗位信息'!$C:$C,"专业外包",'1-2 人员岗位信息'!$B:$B,$D84)</f>
        <v>0</v>
      </c>
      <c r="AW84" s="300"/>
      <c r="AX84" s="177">
        <f t="shared" si="147"/>
        <v>0</v>
      </c>
      <c r="AY84" s="177">
        <f>SUMIFS('1-2 人员岗位信息'!M:M,'1-2 人员岗位信息'!$C:$C,"专业外包",'1-2 人员岗位信息'!$B:$B,$D84)</f>
        <v>0</v>
      </c>
      <c r="AZ84" s="300"/>
      <c r="BA84" s="177">
        <f t="shared" si="148"/>
        <v>0</v>
      </c>
      <c r="BB84" s="177">
        <f>SUMIFS('1-2 人员岗位信息'!N:N,'1-2 人员岗位信息'!$C:$C,"专业外包",'1-2 人员岗位信息'!$B:$B,$D84)</f>
        <v>0</v>
      </c>
      <c r="BC84" s="300"/>
      <c r="BD84" s="177">
        <f t="shared" si="149"/>
        <v>0</v>
      </c>
      <c r="BE84" s="177">
        <f>SUMIFS('1-2 人员岗位信息'!O:O,'1-2 人员岗位信息'!$C:$C,"专业外包",'1-2 人员岗位信息'!$B:$B,$D84)</f>
        <v>0</v>
      </c>
      <c r="BF84" s="300"/>
      <c r="BG84" s="177">
        <f t="shared" si="150"/>
        <v>0</v>
      </c>
      <c r="BH84" s="177">
        <f>SUMIFS('1-2 人员岗位信息'!P:P,'1-2 人员岗位信息'!$C:$C,"专业外包",'1-2 人员岗位信息'!$B:$B,$D84)</f>
        <v>0</v>
      </c>
      <c r="BI84" s="300"/>
      <c r="BJ84" s="177">
        <f t="shared" si="151"/>
        <v>0</v>
      </c>
      <c r="BK84" s="177">
        <f>SUMIFS('1-2 人员岗位信息'!Q:Q,'1-2 人员岗位信息'!$C:$C,"专业外包",'1-2 人员岗位信息'!$B:$B,$D84)</f>
        <v>0</v>
      </c>
      <c r="BL84" s="309"/>
      <c r="BM84" s="313"/>
      <c r="BN84" s="317"/>
    </row>
    <row r="85" s="265" customFormat="1" ht="33.95" customHeight="1" outlineLevel="5" spans="2:66">
      <c r="B85" s="177" t="s">
        <v>793</v>
      </c>
      <c r="C85" s="285" t="s">
        <v>926</v>
      </c>
      <c r="D85" s="265" t="s">
        <v>891</v>
      </c>
      <c r="E85" s="177" t="s">
        <v>892</v>
      </c>
      <c r="F85" s="177"/>
      <c r="G85" s="177" t="s">
        <v>797</v>
      </c>
      <c r="H85" s="177">
        <f t="shared" si="135"/>
        <v>0</v>
      </c>
      <c r="I85" s="177" t="s">
        <v>798</v>
      </c>
      <c r="J85" s="177" t="e">
        <f t="shared" si="136"/>
        <v>#DIV/0!</v>
      </c>
      <c r="K85" s="177" t="s">
        <v>799</v>
      </c>
      <c r="L85" s="177" t="e">
        <f t="shared" si="137"/>
        <v>#DIV/0!</v>
      </c>
      <c r="M85" s="177" t="s">
        <v>800</v>
      </c>
      <c r="N85" s="177">
        <f t="shared" si="138"/>
        <v>0</v>
      </c>
      <c r="O85" s="177"/>
      <c r="P85" s="292"/>
      <c r="Q85" s="292"/>
      <c r="R85" s="292"/>
      <c r="S85" s="292"/>
      <c r="T85" s="292"/>
      <c r="U85" s="292"/>
      <c r="V85" s="292"/>
      <c r="W85" s="292"/>
      <c r="X85" s="292"/>
      <c r="Y85" s="292"/>
      <c r="Z85" s="292"/>
      <c r="AA85" s="292"/>
      <c r="AB85" s="177">
        <f t="shared" si="139"/>
        <v>0</v>
      </c>
      <c r="AC85" s="177">
        <f t="shared" si="140"/>
        <v>0</v>
      </c>
      <c r="AD85" s="177">
        <f>SUMIFS('1-2 人员岗位信息'!F:F,'1-2 人员岗位信息'!$C:$C,"专业外包",'1-2 人员岗位信息'!$B:$B,$D85)</f>
        <v>0</v>
      </c>
      <c r="AE85" s="300"/>
      <c r="AF85" s="177">
        <f t="shared" si="141"/>
        <v>0</v>
      </c>
      <c r="AG85" s="177">
        <f>SUMIFS('1-2 人员岗位信息'!G:G,'1-2 人员岗位信息'!$C:$C,"专业外包",'1-2 人员岗位信息'!$B:$B,$D85)</f>
        <v>0</v>
      </c>
      <c r="AH85" s="300"/>
      <c r="AI85" s="177">
        <f t="shared" si="142"/>
        <v>0</v>
      </c>
      <c r="AJ85" s="177">
        <f>SUMIFS('1-2 人员岗位信息'!H:H,'1-2 人员岗位信息'!$C:$C,"专业外包",'1-2 人员岗位信息'!$B:$B,$D85)</f>
        <v>0</v>
      </c>
      <c r="AK85" s="300"/>
      <c r="AL85" s="177">
        <f t="shared" si="143"/>
        <v>0</v>
      </c>
      <c r="AM85" s="177">
        <f>SUMIFS('1-2 人员岗位信息'!I:I,'1-2 人员岗位信息'!$C:$C,"专业外包",'1-2 人员岗位信息'!$B:$B,$D85)</f>
        <v>0</v>
      </c>
      <c r="AN85" s="300"/>
      <c r="AO85" s="177">
        <f t="shared" si="144"/>
        <v>0</v>
      </c>
      <c r="AP85" s="177">
        <f>SUMIFS('1-2 人员岗位信息'!J:J,'1-2 人员岗位信息'!$C:$C,"专业外包",'1-2 人员岗位信息'!$B:$B,$D85)</f>
        <v>0</v>
      </c>
      <c r="AQ85" s="300"/>
      <c r="AR85" s="177">
        <f t="shared" si="145"/>
        <v>0</v>
      </c>
      <c r="AS85" s="177">
        <f>SUMIFS('1-2 人员岗位信息'!K:K,'1-2 人员岗位信息'!$C:$C,"专业外包",'1-2 人员岗位信息'!$B:$B,$D85)</f>
        <v>0</v>
      </c>
      <c r="AT85" s="300"/>
      <c r="AU85" s="177">
        <f t="shared" si="146"/>
        <v>0</v>
      </c>
      <c r="AV85" s="177">
        <f>SUMIFS('1-2 人员岗位信息'!L:L,'1-2 人员岗位信息'!$C:$C,"专业外包",'1-2 人员岗位信息'!$B:$B,$D85)</f>
        <v>0</v>
      </c>
      <c r="AW85" s="300"/>
      <c r="AX85" s="177">
        <f t="shared" si="147"/>
        <v>0</v>
      </c>
      <c r="AY85" s="177">
        <f>SUMIFS('1-2 人员岗位信息'!M:M,'1-2 人员岗位信息'!$C:$C,"专业外包",'1-2 人员岗位信息'!$B:$B,$D85)</f>
        <v>0</v>
      </c>
      <c r="AZ85" s="300"/>
      <c r="BA85" s="177">
        <f t="shared" si="148"/>
        <v>0</v>
      </c>
      <c r="BB85" s="177">
        <f>SUMIFS('1-2 人员岗位信息'!N:N,'1-2 人员岗位信息'!$C:$C,"专业外包",'1-2 人员岗位信息'!$B:$B,$D85)</f>
        <v>0</v>
      </c>
      <c r="BC85" s="300"/>
      <c r="BD85" s="177">
        <f t="shared" si="149"/>
        <v>0</v>
      </c>
      <c r="BE85" s="177">
        <f>SUMIFS('1-2 人员岗位信息'!O:O,'1-2 人员岗位信息'!$C:$C,"专业外包",'1-2 人员岗位信息'!$B:$B,$D85)</f>
        <v>0</v>
      </c>
      <c r="BF85" s="300"/>
      <c r="BG85" s="177">
        <f t="shared" si="150"/>
        <v>0</v>
      </c>
      <c r="BH85" s="177">
        <f>SUMIFS('1-2 人员岗位信息'!P:P,'1-2 人员岗位信息'!$C:$C,"专业外包",'1-2 人员岗位信息'!$B:$B,$D85)</f>
        <v>0</v>
      </c>
      <c r="BI85" s="300"/>
      <c r="BJ85" s="177">
        <f t="shared" si="151"/>
        <v>0</v>
      </c>
      <c r="BK85" s="177">
        <f>SUMIFS('1-2 人员岗位信息'!Q:Q,'1-2 人员岗位信息'!$C:$C,"专业外包",'1-2 人员岗位信息'!$B:$B,$D85)</f>
        <v>0</v>
      </c>
      <c r="BL85" s="309"/>
      <c r="BM85" s="313"/>
      <c r="BN85" s="317"/>
    </row>
    <row r="86" s="265" customFormat="1" ht="33.95" customHeight="1" outlineLevel="5" spans="2:66">
      <c r="B86" s="177" t="s">
        <v>793</v>
      </c>
      <c r="C86" s="285" t="s">
        <v>927</v>
      </c>
      <c r="D86" s="265" t="s">
        <v>894</v>
      </c>
      <c r="E86" s="177" t="s">
        <v>895</v>
      </c>
      <c r="F86" s="177"/>
      <c r="G86" s="177" t="s">
        <v>797</v>
      </c>
      <c r="H86" s="177">
        <f t="shared" si="135"/>
        <v>0</v>
      </c>
      <c r="I86" s="177" t="s">
        <v>798</v>
      </c>
      <c r="J86" s="177" t="e">
        <f t="shared" si="136"/>
        <v>#DIV/0!</v>
      </c>
      <c r="K86" s="177" t="s">
        <v>799</v>
      </c>
      <c r="L86" s="177" t="e">
        <f t="shared" si="137"/>
        <v>#DIV/0!</v>
      </c>
      <c r="M86" s="177" t="s">
        <v>800</v>
      </c>
      <c r="N86" s="177">
        <f t="shared" si="138"/>
        <v>0</v>
      </c>
      <c r="O86" s="177"/>
      <c r="P86" s="292"/>
      <c r="Q86" s="292"/>
      <c r="R86" s="292"/>
      <c r="S86" s="292"/>
      <c r="T86" s="292"/>
      <c r="U86" s="292"/>
      <c r="V86" s="292"/>
      <c r="W86" s="292"/>
      <c r="X86" s="292"/>
      <c r="Y86" s="292"/>
      <c r="Z86" s="292"/>
      <c r="AA86" s="292"/>
      <c r="AB86" s="177">
        <f t="shared" si="139"/>
        <v>0</v>
      </c>
      <c r="AC86" s="177">
        <f t="shared" si="140"/>
        <v>0</v>
      </c>
      <c r="AD86" s="177">
        <f>SUMIFS('1-2 人员岗位信息'!F:F,'1-2 人员岗位信息'!$C:$C,"专业外包",'1-2 人员岗位信息'!$B:$B,$D86)</f>
        <v>0</v>
      </c>
      <c r="AE86" s="300"/>
      <c r="AF86" s="177">
        <f t="shared" si="141"/>
        <v>0</v>
      </c>
      <c r="AG86" s="177">
        <f>SUMIFS('1-2 人员岗位信息'!G:G,'1-2 人员岗位信息'!$C:$C,"专业外包",'1-2 人员岗位信息'!$B:$B,$D86)</f>
        <v>0</v>
      </c>
      <c r="AH86" s="300"/>
      <c r="AI86" s="177">
        <f t="shared" si="142"/>
        <v>0</v>
      </c>
      <c r="AJ86" s="177">
        <f>SUMIFS('1-2 人员岗位信息'!H:H,'1-2 人员岗位信息'!$C:$C,"专业外包",'1-2 人员岗位信息'!$B:$B,$D86)</f>
        <v>0</v>
      </c>
      <c r="AK86" s="300"/>
      <c r="AL86" s="177">
        <f t="shared" si="143"/>
        <v>0</v>
      </c>
      <c r="AM86" s="177">
        <f>SUMIFS('1-2 人员岗位信息'!I:I,'1-2 人员岗位信息'!$C:$C,"专业外包",'1-2 人员岗位信息'!$B:$B,$D86)</f>
        <v>0</v>
      </c>
      <c r="AN86" s="300"/>
      <c r="AO86" s="177">
        <f t="shared" si="144"/>
        <v>0</v>
      </c>
      <c r="AP86" s="177">
        <f>SUMIFS('1-2 人员岗位信息'!J:J,'1-2 人员岗位信息'!$C:$C,"专业外包",'1-2 人员岗位信息'!$B:$B,$D86)</f>
        <v>0</v>
      </c>
      <c r="AQ86" s="300"/>
      <c r="AR86" s="177">
        <f t="shared" si="145"/>
        <v>0</v>
      </c>
      <c r="AS86" s="177">
        <f>SUMIFS('1-2 人员岗位信息'!K:K,'1-2 人员岗位信息'!$C:$C,"专业外包",'1-2 人员岗位信息'!$B:$B,$D86)</f>
        <v>0</v>
      </c>
      <c r="AT86" s="300"/>
      <c r="AU86" s="177">
        <f t="shared" si="146"/>
        <v>0</v>
      </c>
      <c r="AV86" s="177">
        <f>SUMIFS('1-2 人员岗位信息'!L:L,'1-2 人员岗位信息'!$C:$C,"专业外包",'1-2 人员岗位信息'!$B:$B,$D86)</f>
        <v>0</v>
      </c>
      <c r="AW86" s="300"/>
      <c r="AX86" s="177">
        <f t="shared" si="147"/>
        <v>0</v>
      </c>
      <c r="AY86" s="177">
        <f>SUMIFS('1-2 人员岗位信息'!M:M,'1-2 人员岗位信息'!$C:$C,"专业外包",'1-2 人员岗位信息'!$B:$B,$D86)</f>
        <v>0</v>
      </c>
      <c r="AZ86" s="300"/>
      <c r="BA86" s="177">
        <f t="shared" si="148"/>
        <v>0</v>
      </c>
      <c r="BB86" s="177">
        <f>SUMIFS('1-2 人员岗位信息'!N:N,'1-2 人员岗位信息'!$C:$C,"专业外包",'1-2 人员岗位信息'!$B:$B,$D86)</f>
        <v>0</v>
      </c>
      <c r="BC86" s="300"/>
      <c r="BD86" s="177">
        <f t="shared" si="149"/>
        <v>0</v>
      </c>
      <c r="BE86" s="177">
        <f>SUMIFS('1-2 人员岗位信息'!O:O,'1-2 人员岗位信息'!$C:$C,"专业外包",'1-2 人员岗位信息'!$B:$B,$D86)</f>
        <v>0</v>
      </c>
      <c r="BF86" s="300"/>
      <c r="BG86" s="177">
        <f t="shared" si="150"/>
        <v>0</v>
      </c>
      <c r="BH86" s="177">
        <f>SUMIFS('1-2 人员岗位信息'!P:P,'1-2 人员岗位信息'!$C:$C,"专业外包",'1-2 人员岗位信息'!$B:$B,$D86)</f>
        <v>0</v>
      </c>
      <c r="BI86" s="300"/>
      <c r="BJ86" s="177">
        <f t="shared" si="151"/>
        <v>0</v>
      </c>
      <c r="BK86" s="177">
        <f>SUMIFS('1-2 人员岗位信息'!Q:Q,'1-2 人员岗位信息'!$C:$C,"专业外包",'1-2 人员岗位信息'!$B:$B,$D86)</f>
        <v>0</v>
      </c>
      <c r="BL86" s="309"/>
      <c r="BM86" s="313"/>
      <c r="BN86" s="317"/>
    </row>
    <row r="87" s="265" customFormat="1" ht="33.95" customHeight="1" outlineLevel="5" spans="2:66">
      <c r="B87" s="177" t="s">
        <v>793</v>
      </c>
      <c r="C87" s="285" t="s">
        <v>928</v>
      </c>
      <c r="D87" s="265" t="s">
        <v>897</v>
      </c>
      <c r="E87" s="177" t="s">
        <v>898</v>
      </c>
      <c r="F87" s="177"/>
      <c r="G87" s="177" t="s">
        <v>797</v>
      </c>
      <c r="H87" s="177">
        <f t="shared" si="135"/>
        <v>0</v>
      </c>
      <c r="I87" s="177" t="s">
        <v>798</v>
      </c>
      <c r="J87" s="177" t="e">
        <f t="shared" si="136"/>
        <v>#DIV/0!</v>
      </c>
      <c r="K87" s="177" t="s">
        <v>799</v>
      </c>
      <c r="L87" s="177" t="e">
        <f t="shared" si="137"/>
        <v>#DIV/0!</v>
      </c>
      <c r="M87" s="177" t="s">
        <v>800</v>
      </c>
      <c r="N87" s="177">
        <f t="shared" si="138"/>
        <v>0</v>
      </c>
      <c r="O87" s="177"/>
      <c r="P87" s="292"/>
      <c r="Q87" s="292"/>
      <c r="R87" s="292"/>
      <c r="S87" s="292"/>
      <c r="T87" s="292"/>
      <c r="U87" s="292"/>
      <c r="V87" s="292"/>
      <c r="W87" s="292"/>
      <c r="X87" s="292"/>
      <c r="Y87" s="292"/>
      <c r="Z87" s="292"/>
      <c r="AA87" s="292"/>
      <c r="AB87" s="177">
        <f t="shared" si="139"/>
        <v>0</v>
      </c>
      <c r="AC87" s="177">
        <f t="shared" si="140"/>
        <v>0</v>
      </c>
      <c r="AD87" s="177">
        <f>SUMIFS('1-2 人员岗位信息'!F:F,'1-2 人员岗位信息'!$C:$C,"专业外包",'1-2 人员岗位信息'!$B:$B,$D87)</f>
        <v>0</v>
      </c>
      <c r="AE87" s="300"/>
      <c r="AF87" s="177">
        <f t="shared" si="141"/>
        <v>0</v>
      </c>
      <c r="AG87" s="177">
        <f>SUMIFS('1-2 人员岗位信息'!G:G,'1-2 人员岗位信息'!$C:$C,"专业外包",'1-2 人员岗位信息'!$B:$B,$D87)</f>
        <v>0</v>
      </c>
      <c r="AH87" s="300"/>
      <c r="AI87" s="177">
        <f t="shared" si="142"/>
        <v>0</v>
      </c>
      <c r="AJ87" s="177">
        <f>SUMIFS('1-2 人员岗位信息'!H:H,'1-2 人员岗位信息'!$C:$C,"专业外包",'1-2 人员岗位信息'!$B:$B,$D87)</f>
        <v>0</v>
      </c>
      <c r="AK87" s="300"/>
      <c r="AL87" s="177">
        <f t="shared" si="143"/>
        <v>0</v>
      </c>
      <c r="AM87" s="177">
        <f>SUMIFS('1-2 人员岗位信息'!I:I,'1-2 人员岗位信息'!$C:$C,"专业外包",'1-2 人员岗位信息'!$B:$B,$D87)</f>
        <v>0</v>
      </c>
      <c r="AN87" s="300"/>
      <c r="AO87" s="177">
        <f t="shared" si="144"/>
        <v>0</v>
      </c>
      <c r="AP87" s="177">
        <f>SUMIFS('1-2 人员岗位信息'!J:J,'1-2 人员岗位信息'!$C:$C,"专业外包",'1-2 人员岗位信息'!$B:$B,$D87)</f>
        <v>0</v>
      </c>
      <c r="AQ87" s="300"/>
      <c r="AR87" s="177">
        <f t="shared" si="145"/>
        <v>0</v>
      </c>
      <c r="AS87" s="177">
        <f>SUMIFS('1-2 人员岗位信息'!K:K,'1-2 人员岗位信息'!$C:$C,"专业外包",'1-2 人员岗位信息'!$B:$B,$D87)</f>
        <v>0</v>
      </c>
      <c r="AT87" s="300"/>
      <c r="AU87" s="177">
        <f t="shared" si="146"/>
        <v>0</v>
      </c>
      <c r="AV87" s="177">
        <f>SUMIFS('1-2 人员岗位信息'!L:L,'1-2 人员岗位信息'!$C:$C,"专业外包",'1-2 人员岗位信息'!$B:$B,$D87)</f>
        <v>0</v>
      </c>
      <c r="AW87" s="300"/>
      <c r="AX87" s="177">
        <f t="shared" si="147"/>
        <v>0</v>
      </c>
      <c r="AY87" s="177">
        <f>SUMIFS('1-2 人员岗位信息'!M:M,'1-2 人员岗位信息'!$C:$C,"专业外包",'1-2 人员岗位信息'!$B:$B,$D87)</f>
        <v>0</v>
      </c>
      <c r="AZ87" s="300"/>
      <c r="BA87" s="177">
        <f t="shared" si="148"/>
        <v>0</v>
      </c>
      <c r="BB87" s="177">
        <f>SUMIFS('1-2 人员岗位信息'!N:N,'1-2 人员岗位信息'!$C:$C,"专业外包",'1-2 人员岗位信息'!$B:$B,$D87)</f>
        <v>0</v>
      </c>
      <c r="BC87" s="300"/>
      <c r="BD87" s="177">
        <f t="shared" si="149"/>
        <v>0</v>
      </c>
      <c r="BE87" s="177">
        <f>SUMIFS('1-2 人员岗位信息'!O:O,'1-2 人员岗位信息'!$C:$C,"专业外包",'1-2 人员岗位信息'!$B:$B,$D87)</f>
        <v>0</v>
      </c>
      <c r="BF87" s="300"/>
      <c r="BG87" s="177">
        <f t="shared" si="150"/>
        <v>0</v>
      </c>
      <c r="BH87" s="177">
        <f>SUMIFS('1-2 人员岗位信息'!P:P,'1-2 人员岗位信息'!$C:$C,"专业外包",'1-2 人员岗位信息'!$B:$B,$D87)</f>
        <v>0</v>
      </c>
      <c r="BI87" s="300"/>
      <c r="BJ87" s="177">
        <f t="shared" si="151"/>
        <v>0</v>
      </c>
      <c r="BK87" s="177">
        <f>SUMIFS('1-2 人员岗位信息'!Q:Q,'1-2 人员岗位信息'!$C:$C,"专业外包",'1-2 人员岗位信息'!$B:$B,$D87)</f>
        <v>0</v>
      </c>
      <c r="BL87" s="309"/>
      <c r="BM87" s="313"/>
      <c r="BN87" s="317"/>
    </row>
    <row r="88" s="265" customFormat="1" ht="33.95" customHeight="1" outlineLevel="5" spans="2:66">
      <c r="B88" s="177" t="s">
        <v>793</v>
      </c>
      <c r="C88" s="285" t="s">
        <v>929</v>
      </c>
      <c r="D88" s="265" t="s">
        <v>900</v>
      </c>
      <c r="E88" s="177" t="s">
        <v>901</v>
      </c>
      <c r="F88" s="177"/>
      <c r="G88" s="177" t="s">
        <v>797</v>
      </c>
      <c r="H88" s="177">
        <f t="shared" si="135"/>
        <v>0</v>
      </c>
      <c r="I88" s="177" t="s">
        <v>798</v>
      </c>
      <c r="J88" s="177" t="e">
        <f t="shared" si="136"/>
        <v>#DIV/0!</v>
      </c>
      <c r="K88" s="177" t="s">
        <v>799</v>
      </c>
      <c r="L88" s="177" t="e">
        <f t="shared" si="137"/>
        <v>#DIV/0!</v>
      </c>
      <c r="M88" s="177" t="s">
        <v>800</v>
      </c>
      <c r="N88" s="177">
        <f t="shared" si="138"/>
        <v>0</v>
      </c>
      <c r="O88" s="177"/>
      <c r="P88" s="292"/>
      <c r="Q88" s="292"/>
      <c r="R88" s="292"/>
      <c r="S88" s="292"/>
      <c r="T88" s="292"/>
      <c r="U88" s="292"/>
      <c r="V88" s="292"/>
      <c r="W88" s="292"/>
      <c r="X88" s="292"/>
      <c r="Y88" s="292"/>
      <c r="Z88" s="292"/>
      <c r="AA88" s="292"/>
      <c r="AB88" s="177">
        <f t="shared" si="139"/>
        <v>0</v>
      </c>
      <c r="AC88" s="177">
        <f t="shared" si="140"/>
        <v>0</v>
      </c>
      <c r="AD88" s="177">
        <f>SUMIFS('1-2 人员岗位信息'!F:F,'1-2 人员岗位信息'!$C:$C,"专业外包",'1-2 人员岗位信息'!$B:$B,$D88)</f>
        <v>0</v>
      </c>
      <c r="AE88" s="300"/>
      <c r="AF88" s="177">
        <f t="shared" si="141"/>
        <v>0</v>
      </c>
      <c r="AG88" s="177">
        <f>SUMIFS('1-2 人员岗位信息'!G:G,'1-2 人员岗位信息'!$C:$C,"专业外包",'1-2 人员岗位信息'!$B:$B,$D88)</f>
        <v>0</v>
      </c>
      <c r="AH88" s="300"/>
      <c r="AI88" s="177">
        <f t="shared" si="142"/>
        <v>0</v>
      </c>
      <c r="AJ88" s="177">
        <f>SUMIFS('1-2 人员岗位信息'!H:H,'1-2 人员岗位信息'!$C:$C,"专业外包",'1-2 人员岗位信息'!$B:$B,$D88)</f>
        <v>0</v>
      </c>
      <c r="AK88" s="300"/>
      <c r="AL88" s="177">
        <f t="shared" si="143"/>
        <v>0</v>
      </c>
      <c r="AM88" s="177">
        <f>SUMIFS('1-2 人员岗位信息'!I:I,'1-2 人员岗位信息'!$C:$C,"专业外包",'1-2 人员岗位信息'!$B:$B,$D88)</f>
        <v>0</v>
      </c>
      <c r="AN88" s="300"/>
      <c r="AO88" s="177">
        <f t="shared" si="144"/>
        <v>0</v>
      </c>
      <c r="AP88" s="177">
        <f>SUMIFS('1-2 人员岗位信息'!J:J,'1-2 人员岗位信息'!$C:$C,"专业外包",'1-2 人员岗位信息'!$B:$B,$D88)</f>
        <v>0</v>
      </c>
      <c r="AQ88" s="300"/>
      <c r="AR88" s="177">
        <f t="shared" si="145"/>
        <v>0</v>
      </c>
      <c r="AS88" s="177">
        <f>SUMIFS('1-2 人员岗位信息'!K:K,'1-2 人员岗位信息'!$C:$C,"专业外包",'1-2 人员岗位信息'!$B:$B,$D88)</f>
        <v>0</v>
      </c>
      <c r="AT88" s="300"/>
      <c r="AU88" s="177">
        <f t="shared" si="146"/>
        <v>0</v>
      </c>
      <c r="AV88" s="177">
        <f>SUMIFS('1-2 人员岗位信息'!L:L,'1-2 人员岗位信息'!$C:$C,"专业外包",'1-2 人员岗位信息'!$B:$B,$D88)</f>
        <v>0</v>
      </c>
      <c r="AW88" s="300"/>
      <c r="AX88" s="177">
        <f t="shared" si="147"/>
        <v>0</v>
      </c>
      <c r="AY88" s="177">
        <f>SUMIFS('1-2 人员岗位信息'!M:M,'1-2 人员岗位信息'!$C:$C,"专业外包",'1-2 人员岗位信息'!$B:$B,$D88)</f>
        <v>0</v>
      </c>
      <c r="AZ88" s="300"/>
      <c r="BA88" s="177">
        <f t="shared" si="148"/>
        <v>0</v>
      </c>
      <c r="BB88" s="177">
        <f>SUMIFS('1-2 人员岗位信息'!N:N,'1-2 人员岗位信息'!$C:$C,"专业外包",'1-2 人员岗位信息'!$B:$B,$D88)</f>
        <v>0</v>
      </c>
      <c r="BC88" s="300"/>
      <c r="BD88" s="177">
        <f t="shared" si="149"/>
        <v>0</v>
      </c>
      <c r="BE88" s="177">
        <f>SUMIFS('1-2 人员岗位信息'!O:O,'1-2 人员岗位信息'!$C:$C,"专业外包",'1-2 人员岗位信息'!$B:$B,$D88)</f>
        <v>0</v>
      </c>
      <c r="BF88" s="300"/>
      <c r="BG88" s="177">
        <f t="shared" si="150"/>
        <v>0</v>
      </c>
      <c r="BH88" s="177">
        <f>SUMIFS('1-2 人员岗位信息'!P:P,'1-2 人员岗位信息'!$C:$C,"专业外包",'1-2 人员岗位信息'!$B:$B,$D88)</f>
        <v>0</v>
      </c>
      <c r="BI88" s="300"/>
      <c r="BJ88" s="177">
        <f t="shared" si="151"/>
        <v>0</v>
      </c>
      <c r="BK88" s="177">
        <f>SUMIFS('1-2 人员岗位信息'!Q:Q,'1-2 人员岗位信息'!$C:$C,"专业外包",'1-2 人员岗位信息'!$B:$B,$D88)</f>
        <v>0</v>
      </c>
      <c r="BL88" s="309"/>
      <c r="BM88" s="313"/>
      <c r="BN88" s="317"/>
    </row>
    <row r="89" s="265" customFormat="1" ht="33.95" customHeight="1" outlineLevel="5" spans="2:66">
      <c r="B89" s="177" t="s">
        <v>793</v>
      </c>
      <c r="C89" s="285" t="s">
        <v>930</v>
      </c>
      <c r="D89" s="265" t="s">
        <v>903</v>
      </c>
      <c r="E89" s="177" t="s">
        <v>904</v>
      </c>
      <c r="F89" s="177"/>
      <c r="G89" s="177" t="s">
        <v>797</v>
      </c>
      <c r="H89" s="177">
        <f t="shared" si="135"/>
        <v>0</v>
      </c>
      <c r="I89" s="177" t="s">
        <v>798</v>
      </c>
      <c r="J89" s="177" t="e">
        <f t="shared" si="136"/>
        <v>#DIV/0!</v>
      </c>
      <c r="K89" s="177" t="s">
        <v>799</v>
      </c>
      <c r="L89" s="177" t="e">
        <f t="shared" si="137"/>
        <v>#DIV/0!</v>
      </c>
      <c r="M89" s="177" t="s">
        <v>800</v>
      </c>
      <c r="N89" s="177">
        <f t="shared" si="138"/>
        <v>0</v>
      </c>
      <c r="O89" s="177"/>
      <c r="P89" s="292"/>
      <c r="Q89" s="292"/>
      <c r="R89" s="292"/>
      <c r="S89" s="292"/>
      <c r="T89" s="292"/>
      <c r="U89" s="292"/>
      <c r="V89" s="292"/>
      <c r="W89" s="292"/>
      <c r="X89" s="292"/>
      <c r="Y89" s="292"/>
      <c r="Z89" s="292"/>
      <c r="AA89" s="292"/>
      <c r="AB89" s="177">
        <f t="shared" si="139"/>
        <v>0</v>
      </c>
      <c r="AC89" s="177">
        <f t="shared" si="140"/>
        <v>0</v>
      </c>
      <c r="AD89" s="177">
        <f>SUMIFS('1-2 人员岗位信息'!F:F,'1-2 人员岗位信息'!$C:$C,"专业外包",'1-2 人员岗位信息'!$B:$B,$D89)</f>
        <v>0</v>
      </c>
      <c r="AE89" s="300"/>
      <c r="AF89" s="177">
        <f t="shared" si="141"/>
        <v>0</v>
      </c>
      <c r="AG89" s="177">
        <f>SUMIFS('1-2 人员岗位信息'!G:G,'1-2 人员岗位信息'!$C:$C,"专业外包",'1-2 人员岗位信息'!$B:$B,$D89)</f>
        <v>0</v>
      </c>
      <c r="AH89" s="300"/>
      <c r="AI89" s="177">
        <f t="shared" si="142"/>
        <v>0</v>
      </c>
      <c r="AJ89" s="177">
        <f>SUMIFS('1-2 人员岗位信息'!H:H,'1-2 人员岗位信息'!$C:$C,"专业外包",'1-2 人员岗位信息'!$B:$B,$D89)</f>
        <v>0</v>
      </c>
      <c r="AK89" s="300"/>
      <c r="AL89" s="177">
        <f t="shared" si="143"/>
        <v>0</v>
      </c>
      <c r="AM89" s="177">
        <f>SUMIFS('1-2 人员岗位信息'!I:I,'1-2 人员岗位信息'!$C:$C,"专业外包",'1-2 人员岗位信息'!$B:$B,$D89)</f>
        <v>0</v>
      </c>
      <c r="AN89" s="300"/>
      <c r="AO89" s="177">
        <f t="shared" si="144"/>
        <v>0</v>
      </c>
      <c r="AP89" s="177">
        <f>SUMIFS('1-2 人员岗位信息'!J:J,'1-2 人员岗位信息'!$C:$C,"专业外包",'1-2 人员岗位信息'!$B:$B,$D89)</f>
        <v>0</v>
      </c>
      <c r="AQ89" s="300"/>
      <c r="AR89" s="177">
        <f t="shared" si="145"/>
        <v>0</v>
      </c>
      <c r="AS89" s="177">
        <f>SUMIFS('1-2 人员岗位信息'!K:K,'1-2 人员岗位信息'!$C:$C,"专业外包",'1-2 人员岗位信息'!$B:$B,$D89)</f>
        <v>0</v>
      </c>
      <c r="AT89" s="300"/>
      <c r="AU89" s="177">
        <f t="shared" si="146"/>
        <v>0</v>
      </c>
      <c r="AV89" s="177">
        <f>SUMIFS('1-2 人员岗位信息'!L:L,'1-2 人员岗位信息'!$C:$C,"专业外包",'1-2 人员岗位信息'!$B:$B,$D89)</f>
        <v>0</v>
      </c>
      <c r="AW89" s="300"/>
      <c r="AX89" s="177">
        <f t="shared" si="147"/>
        <v>0</v>
      </c>
      <c r="AY89" s="177">
        <f>SUMIFS('1-2 人员岗位信息'!M:M,'1-2 人员岗位信息'!$C:$C,"专业外包",'1-2 人员岗位信息'!$B:$B,$D89)</f>
        <v>0</v>
      </c>
      <c r="AZ89" s="300"/>
      <c r="BA89" s="177">
        <f t="shared" si="148"/>
        <v>0</v>
      </c>
      <c r="BB89" s="177">
        <f>SUMIFS('1-2 人员岗位信息'!N:N,'1-2 人员岗位信息'!$C:$C,"专业外包",'1-2 人员岗位信息'!$B:$B,$D89)</f>
        <v>0</v>
      </c>
      <c r="BC89" s="300"/>
      <c r="BD89" s="177">
        <f t="shared" si="149"/>
        <v>0</v>
      </c>
      <c r="BE89" s="177">
        <f>SUMIFS('1-2 人员岗位信息'!O:O,'1-2 人员岗位信息'!$C:$C,"专业外包",'1-2 人员岗位信息'!$B:$B,$D89)</f>
        <v>0</v>
      </c>
      <c r="BF89" s="300"/>
      <c r="BG89" s="177">
        <f t="shared" si="150"/>
        <v>0</v>
      </c>
      <c r="BH89" s="177">
        <f>SUMIFS('1-2 人员岗位信息'!P:P,'1-2 人员岗位信息'!$C:$C,"专业外包",'1-2 人员岗位信息'!$B:$B,$D89)</f>
        <v>0</v>
      </c>
      <c r="BI89" s="300"/>
      <c r="BJ89" s="177">
        <f t="shared" si="151"/>
        <v>0</v>
      </c>
      <c r="BK89" s="177">
        <f>SUMIFS('1-2 人员岗位信息'!Q:Q,'1-2 人员岗位信息'!$C:$C,"专业外包",'1-2 人员岗位信息'!$B:$B,$D89)</f>
        <v>0</v>
      </c>
      <c r="BL89" s="309"/>
      <c r="BM89" s="313"/>
      <c r="BN89" s="317"/>
    </row>
    <row r="90" s="265" customFormat="1" ht="33.95" customHeight="1" outlineLevel="5" spans="2:66">
      <c r="B90" s="177" t="s">
        <v>793</v>
      </c>
      <c r="C90" s="285" t="s">
        <v>931</v>
      </c>
      <c r="D90" s="265" t="s">
        <v>906</v>
      </c>
      <c r="E90" s="177" t="s">
        <v>919</v>
      </c>
      <c r="F90" s="177"/>
      <c r="G90" s="177" t="s">
        <v>797</v>
      </c>
      <c r="H90" s="177">
        <f t="shared" si="135"/>
        <v>0</v>
      </c>
      <c r="I90" s="177" t="s">
        <v>798</v>
      </c>
      <c r="J90" s="177" t="e">
        <f t="shared" si="136"/>
        <v>#DIV/0!</v>
      </c>
      <c r="K90" s="177" t="s">
        <v>799</v>
      </c>
      <c r="L90" s="177" t="e">
        <f t="shared" si="137"/>
        <v>#DIV/0!</v>
      </c>
      <c r="M90" s="177" t="s">
        <v>800</v>
      </c>
      <c r="N90" s="177">
        <f t="shared" si="138"/>
        <v>0</v>
      </c>
      <c r="O90" s="177"/>
      <c r="P90" s="292"/>
      <c r="Q90" s="292"/>
      <c r="R90" s="292"/>
      <c r="S90" s="292"/>
      <c r="T90" s="292"/>
      <c r="U90" s="292"/>
      <c r="V90" s="292"/>
      <c r="W90" s="292"/>
      <c r="X90" s="292"/>
      <c r="Y90" s="292"/>
      <c r="Z90" s="292"/>
      <c r="AA90" s="292"/>
      <c r="AB90" s="177">
        <f t="shared" si="139"/>
        <v>0</v>
      </c>
      <c r="AC90" s="177">
        <f t="shared" si="140"/>
        <v>0</v>
      </c>
      <c r="AD90" s="177">
        <f>SUMIFS('1-2 人员岗位信息'!F:F,'1-2 人员岗位信息'!$C:$C,"专业外包",'1-2 人员岗位信息'!$B:$B,$D90)</f>
        <v>0</v>
      </c>
      <c r="AE90" s="300"/>
      <c r="AF90" s="177">
        <f t="shared" si="141"/>
        <v>0</v>
      </c>
      <c r="AG90" s="177">
        <f>SUMIFS('1-2 人员岗位信息'!G:G,'1-2 人员岗位信息'!$C:$C,"专业外包",'1-2 人员岗位信息'!$B:$B,$D90)</f>
        <v>0</v>
      </c>
      <c r="AH90" s="300"/>
      <c r="AI90" s="177">
        <f t="shared" si="142"/>
        <v>0</v>
      </c>
      <c r="AJ90" s="177">
        <f>SUMIFS('1-2 人员岗位信息'!H:H,'1-2 人员岗位信息'!$C:$C,"专业外包",'1-2 人员岗位信息'!$B:$B,$D90)</f>
        <v>0</v>
      </c>
      <c r="AK90" s="300"/>
      <c r="AL90" s="177">
        <f t="shared" si="143"/>
        <v>0</v>
      </c>
      <c r="AM90" s="177">
        <f>SUMIFS('1-2 人员岗位信息'!I:I,'1-2 人员岗位信息'!$C:$C,"专业外包",'1-2 人员岗位信息'!$B:$B,$D90)</f>
        <v>0</v>
      </c>
      <c r="AN90" s="300"/>
      <c r="AO90" s="177">
        <f t="shared" si="144"/>
        <v>0</v>
      </c>
      <c r="AP90" s="177">
        <f>SUMIFS('1-2 人员岗位信息'!J:J,'1-2 人员岗位信息'!$C:$C,"专业外包",'1-2 人员岗位信息'!$B:$B,$D90)</f>
        <v>0</v>
      </c>
      <c r="AQ90" s="300"/>
      <c r="AR90" s="177">
        <f t="shared" si="145"/>
        <v>0</v>
      </c>
      <c r="AS90" s="177">
        <f>SUMIFS('1-2 人员岗位信息'!K:K,'1-2 人员岗位信息'!$C:$C,"专业外包",'1-2 人员岗位信息'!$B:$B,$D90)</f>
        <v>0</v>
      </c>
      <c r="AT90" s="300"/>
      <c r="AU90" s="177">
        <f t="shared" si="146"/>
        <v>0</v>
      </c>
      <c r="AV90" s="177">
        <f>SUMIFS('1-2 人员岗位信息'!L:L,'1-2 人员岗位信息'!$C:$C,"专业外包",'1-2 人员岗位信息'!$B:$B,$D90)</f>
        <v>0</v>
      </c>
      <c r="AW90" s="300"/>
      <c r="AX90" s="177">
        <f t="shared" si="147"/>
        <v>0</v>
      </c>
      <c r="AY90" s="177">
        <f>SUMIFS('1-2 人员岗位信息'!M:M,'1-2 人员岗位信息'!$C:$C,"专业外包",'1-2 人员岗位信息'!$B:$B,$D90)</f>
        <v>0</v>
      </c>
      <c r="AZ90" s="300"/>
      <c r="BA90" s="177">
        <f t="shared" si="148"/>
        <v>0</v>
      </c>
      <c r="BB90" s="177">
        <f>SUMIFS('1-2 人员岗位信息'!N:N,'1-2 人员岗位信息'!$C:$C,"专业外包",'1-2 人员岗位信息'!$B:$B,$D90)</f>
        <v>0</v>
      </c>
      <c r="BC90" s="300"/>
      <c r="BD90" s="177">
        <f t="shared" si="149"/>
        <v>0</v>
      </c>
      <c r="BE90" s="177">
        <f>SUMIFS('1-2 人员岗位信息'!O:O,'1-2 人员岗位信息'!$C:$C,"专业外包",'1-2 人员岗位信息'!$B:$B,$D90)</f>
        <v>0</v>
      </c>
      <c r="BF90" s="300"/>
      <c r="BG90" s="177">
        <f t="shared" si="150"/>
        <v>0</v>
      </c>
      <c r="BH90" s="177">
        <f>SUMIFS('1-2 人员岗位信息'!P:P,'1-2 人员岗位信息'!$C:$C,"专业外包",'1-2 人员岗位信息'!$B:$B,$D90)</f>
        <v>0</v>
      </c>
      <c r="BI90" s="300"/>
      <c r="BJ90" s="177">
        <f t="shared" si="151"/>
        <v>0</v>
      </c>
      <c r="BK90" s="177">
        <f>SUMIFS('1-2 人员岗位信息'!Q:Q,'1-2 人员岗位信息'!$C:$C,"专业外包",'1-2 人员岗位信息'!$B:$B,$D90)</f>
        <v>0</v>
      </c>
      <c r="BL90" s="309"/>
      <c r="BM90" s="313"/>
      <c r="BN90" s="317"/>
    </row>
    <row r="91" s="120" customFormat="1" ht="33.95" customHeight="1" outlineLevel="4" spans="2:66">
      <c r="B91" s="121" t="s">
        <v>788</v>
      </c>
      <c r="C91" s="122" t="s">
        <v>932</v>
      </c>
      <c r="D91" s="120" t="s">
        <v>933</v>
      </c>
      <c r="E91" s="121"/>
      <c r="F91" s="121"/>
      <c r="G91" s="121"/>
      <c r="H91" s="121">
        <f>SUM(H92:H110)</f>
        <v>0</v>
      </c>
      <c r="I91" s="121"/>
      <c r="J91" s="121"/>
      <c r="K91" s="121"/>
      <c r="L91" s="121"/>
      <c r="M91" s="121"/>
      <c r="N91" s="121"/>
      <c r="O91" s="121"/>
      <c r="P91" s="291"/>
      <c r="Q91" s="291"/>
      <c r="R91" s="291"/>
      <c r="S91" s="291"/>
      <c r="T91" s="291"/>
      <c r="U91" s="291"/>
      <c r="V91" s="291"/>
      <c r="W91" s="291"/>
      <c r="X91" s="291"/>
      <c r="Y91" s="291"/>
      <c r="Z91" s="291"/>
      <c r="AA91" s="291"/>
      <c r="AB91" s="121">
        <f>SUM(AB92:AB110)</f>
        <v>0</v>
      </c>
      <c r="AC91" s="121">
        <f>SUM(AC92:AC110)</f>
        <v>0</v>
      </c>
      <c r="AD91" s="121"/>
      <c r="AE91" s="121"/>
      <c r="AF91" s="121">
        <f>SUM(AF92:AF110)</f>
        <v>0</v>
      </c>
      <c r="AG91" s="121"/>
      <c r="AH91" s="121"/>
      <c r="AI91" s="121">
        <f>SUM(AI92:AI110)</f>
        <v>0</v>
      </c>
      <c r="AJ91" s="121"/>
      <c r="AK91" s="121"/>
      <c r="AL91" s="121">
        <f>SUM(AL92:AL110)</f>
        <v>0</v>
      </c>
      <c r="AM91" s="121"/>
      <c r="AN91" s="121"/>
      <c r="AO91" s="121">
        <f>SUM(AO92:AO110)</f>
        <v>0</v>
      </c>
      <c r="AP91" s="121"/>
      <c r="AQ91" s="121"/>
      <c r="AR91" s="121">
        <f>SUM(AR92:AR110)</f>
        <v>0</v>
      </c>
      <c r="AS91" s="121"/>
      <c r="AT91" s="121"/>
      <c r="AU91" s="121">
        <f>SUM(AU92:AU110)</f>
        <v>0</v>
      </c>
      <c r="AV91" s="121"/>
      <c r="AW91" s="121"/>
      <c r="AX91" s="121">
        <f>SUM(AX92:AX110)</f>
        <v>0</v>
      </c>
      <c r="AY91" s="121"/>
      <c r="AZ91" s="121"/>
      <c r="BA91" s="121">
        <f>SUM(BA92:BA110)</f>
        <v>0</v>
      </c>
      <c r="BB91" s="121"/>
      <c r="BC91" s="121"/>
      <c r="BD91" s="121">
        <f>SUM(BD92:BD110)</f>
        <v>0</v>
      </c>
      <c r="BE91" s="121"/>
      <c r="BF91" s="121"/>
      <c r="BG91" s="121">
        <f>SUM(BG92:BG110)</f>
        <v>0</v>
      </c>
      <c r="BH91" s="121"/>
      <c r="BI91" s="121"/>
      <c r="BJ91" s="121">
        <f>SUM(BJ92:BJ110)</f>
        <v>0</v>
      </c>
      <c r="BK91" s="121"/>
      <c r="BL91" s="308"/>
      <c r="BM91" s="313"/>
      <c r="BN91" s="316"/>
    </row>
    <row r="92" s="265" customFormat="1" ht="33.95" customHeight="1" outlineLevel="5" spans="2:66">
      <c r="B92" s="177" t="s">
        <v>793</v>
      </c>
      <c r="C92" s="285" t="s">
        <v>934</v>
      </c>
      <c r="D92" s="265" t="s">
        <v>935</v>
      </c>
      <c r="E92" s="177" t="s">
        <v>936</v>
      </c>
      <c r="F92" s="177"/>
      <c r="G92" s="177" t="s">
        <v>937</v>
      </c>
      <c r="H92" s="177">
        <f t="shared" ref="H92:H110" si="152">AB92</f>
        <v>0</v>
      </c>
      <c r="I92" s="177" t="s">
        <v>798</v>
      </c>
      <c r="J92" s="177" t="e">
        <f t="shared" ref="J92:J110" si="153">SUM(AD92,AG92,AJ92,AM92,AP92,AS92,AV92,AY92,BB92,BE92,BH92,BK92)/N92</f>
        <v>#DIV/0!</v>
      </c>
      <c r="K92" s="177" t="s">
        <v>799</v>
      </c>
      <c r="L92" s="177" t="e">
        <f t="shared" ref="L92:L110" si="154">H92/N92/J92</f>
        <v>#DIV/0!</v>
      </c>
      <c r="M92" s="177" t="s">
        <v>800</v>
      </c>
      <c r="N92" s="177">
        <f t="shared" ref="N92:N110" si="155">COUNTIF(AD92,"&gt;0")+COUNTIF(AG92,"&gt;0")+COUNTIF(AJ92,"&gt;0")+COUNTIF(AM92,"&gt;0")+COUNTIF(AP92,"&gt;0")+COUNTIF(AS92,"&gt;0")+COUNTIF(AV92,"&gt;0")+COUNTIF(AY92,"&gt;0")+COUNTIF(BB92,"&gt;0")+COUNTIF(BE92,"&gt;0")+COUNTIF(BH92,"&gt;0")+COUNTIF(BK92,"&gt;0")</f>
        <v>0</v>
      </c>
      <c r="O92" s="177"/>
      <c r="P92" s="292"/>
      <c r="Q92" s="292"/>
      <c r="R92" s="292"/>
      <c r="S92" s="292"/>
      <c r="T92" s="292"/>
      <c r="U92" s="292"/>
      <c r="V92" s="292"/>
      <c r="W92" s="292"/>
      <c r="X92" s="292"/>
      <c r="Y92" s="292"/>
      <c r="Z92" s="292"/>
      <c r="AA92" s="292"/>
      <c r="AB92" s="177">
        <f t="shared" ref="AB92:AB110" si="156">SUM(AC92,AF92,AI92,AL92,AO92,AR92,AU92,AX92,BA92,BD92,BG92,BJ92)</f>
        <v>0</v>
      </c>
      <c r="AC92" s="177">
        <f t="shared" ref="AC92:AC110" si="157">AD92*AE92</f>
        <v>0</v>
      </c>
      <c r="AD92" s="300"/>
      <c r="AE92" s="300"/>
      <c r="AF92" s="177">
        <f t="shared" ref="AF92:AF110" si="158">AG92*AH92</f>
        <v>0</v>
      </c>
      <c r="AG92" s="300"/>
      <c r="AH92" s="300"/>
      <c r="AI92" s="177">
        <f t="shared" ref="AI92:AI110" si="159">AJ92*AK92</f>
        <v>0</v>
      </c>
      <c r="AJ92" s="300"/>
      <c r="AK92" s="300"/>
      <c r="AL92" s="177">
        <f t="shared" ref="AL92:AL110" si="160">AM92*AN92</f>
        <v>0</v>
      </c>
      <c r="AM92" s="300"/>
      <c r="AN92" s="300"/>
      <c r="AO92" s="177">
        <f t="shared" ref="AO92:AO110" si="161">AP92*AQ92</f>
        <v>0</v>
      </c>
      <c r="AP92" s="300"/>
      <c r="AQ92" s="300"/>
      <c r="AR92" s="177">
        <f t="shared" ref="AR92:AR110" si="162">AS92*AT92</f>
        <v>0</v>
      </c>
      <c r="AS92" s="300"/>
      <c r="AT92" s="300"/>
      <c r="AU92" s="177">
        <f t="shared" ref="AU92:AU110" si="163">AV92*AW92</f>
        <v>0</v>
      </c>
      <c r="AV92" s="300"/>
      <c r="AW92" s="300"/>
      <c r="AX92" s="177">
        <f t="shared" ref="AX92:AX110" si="164">AY92*AZ92</f>
        <v>0</v>
      </c>
      <c r="AY92" s="300"/>
      <c r="AZ92" s="300"/>
      <c r="BA92" s="177">
        <f t="shared" ref="BA92:BA110" si="165">BB92*BC92</f>
        <v>0</v>
      </c>
      <c r="BB92" s="300"/>
      <c r="BC92" s="300"/>
      <c r="BD92" s="177">
        <f t="shared" ref="BD92:BD110" si="166">BE92*BF92</f>
        <v>0</v>
      </c>
      <c r="BE92" s="300"/>
      <c r="BF92" s="300"/>
      <c r="BG92" s="177">
        <f t="shared" ref="BG92:BG110" si="167">BH92*BI92</f>
        <v>0</v>
      </c>
      <c r="BH92" s="300"/>
      <c r="BI92" s="300"/>
      <c r="BJ92" s="177">
        <f t="shared" ref="BJ92:BJ110" si="168">BK92*BL92</f>
        <v>0</v>
      </c>
      <c r="BK92" s="300"/>
      <c r="BL92" s="309"/>
      <c r="BM92" s="313"/>
      <c r="BN92" s="317"/>
    </row>
    <row r="93" s="265" customFormat="1" ht="33.95" customHeight="1" outlineLevel="5" spans="2:66">
      <c r="B93" s="177" t="s">
        <v>793</v>
      </c>
      <c r="C93" s="285" t="s">
        <v>938</v>
      </c>
      <c r="D93" s="265" t="s">
        <v>939</v>
      </c>
      <c r="E93" s="177" t="s">
        <v>936</v>
      </c>
      <c r="F93" s="177"/>
      <c r="G93" s="177" t="s">
        <v>937</v>
      </c>
      <c r="H93" s="177">
        <f t="shared" si="152"/>
        <v>0</v>
      </c>
      <c r="I93" s="177" t="s">
        <v>798</v>
      </c>
      <c r="J93" s="177" t="e">
        <f t="shared" si="153"/>
        <v>#DIV/0!</v>
      </c>
      <c r="K93" s="177" t="s">
        <v>799</v>
      </c>
      <c r="L93" s="177" t="e">
        <f t="shared" si="154"/>
        <v>#DIV/0!</v>
      </c>
      <c r="M93" s="177" t="s">
        <v>800</v>
      </c>
      <c r="N93" s="177">
        <f t="shared" si="155"/>
        <v>0</v>
      </c>
      <c r="O93" s="177"/>
      <c r="P93" s="292"/>
      <c r="Q93" s="292"/>
      <c r="R93" s="292"/>
      <c r="S93" s="292"/>
      <c r="T93" s="292"/>
      <c r="U93" s="292"/>
      <c r="V93" s="292"/>
      <c r="W93" s="292"/>
      <c r="X93" s="292"/>
      <c r="Y93" s="292"/>
      <c r="Z93" s="292"/>
      <c r="AA93" s="292"/>
      <c r="AB93" s="177">
        <f t="shared" si="156"/>
        <v>0</v>
      </c>
      <c r="AC93" s="177">
        <f t="shared" si="157"/>
        <v>0</v>
      </c>
      <c r="AD93" s="300"/>
      <c r="AE93" s="300"/>
      <c r="AF93" s="177">
        <f t="shared" si="158"/>
        <v>0</v>
      </c>
      <c r="AG93" s="300"/>
      <c r="AH93" s="300"/>
      <c r="AI93" s="177">
        <f t="shared" si="159"/>
        <v>0</v>
      </c>
      <c r="AJ93" s="300"/>
      <c r="AK93" s="300"/>
      <c r="AL93" s="177">
        <f t="shared" si="160"/>
        <v>0</v>
      </c>
      <c r="AM93" s="300"/>
      <c r="AN93" s="300"/>
      <c r="AO93" s="177">
        <f t="shared" si="161"/>
        <v>0</v>
      </c>
      <c r="AP93" s="300"/>
      <c r="AQ93" s="300"/>
      <c r="AR93" s="177">
        <f t="shared" si="162"/>
        <v>0</v>
      </c>
      <c r="AS93" s="300"/>
      <c r="AT93" s="300"/>
      <c r="AU93" s="177">
        <f t="shared" si="163"/>
        <v>0</v>
      </c>
      <c r="AV93" s="300"/>
      <c r="AW93" s="300"/>
      <c r="AX93" s="177">
        <f t="shared" si="164"/>
        <v>0</v>
      </c>
      <c r="AY93" s="300"/>
      <c r="AZ93" s="300"/>
      <c r="BA93" s="177">
        <f t="shared" si="165"/>
        <v>0</v>
      </c>
      <c r="BB93" s="300"/>
      <c r="BC93" s="300"/>
      <c r="BD93" s="177">
        <f t="shared" si="166"/>
        <v>0</v>
      </c>
      <c r="BE93" s="300"/>
      <c r="BF93" s="300"/>
      <c r="BG93" s="177">
        <f t="shared" si="167"/>
        <v>0</v>
      </c>
      <c r="BH93" s="300"/>
      <c r="BI93" s="300"/>
      <c r="BJ93" s="177">
        <f t="shared" si="168"/>
        <v>0</v>
      </c>
      <c r="BK93" s="300"/>
      <c r="BL93" s="309"/>
      <c r="BM93" s="313"/>
      <c r="BN93" s="317"/>
    </row>
    <row r="94" s="265" customFormat="1" ht="33.95" customHeight="1" outlineLevel="5" spans="2:66">
      <c r="B94" s="177" t="s">
        <v>793</v>
      </c>
      <c r="C94" s="285" t="s">
        <v>940</v>
      </c>
      <c r="D94" s="265" t="s">
        <v>941</v>
      </c>
      <c r="E94" s="177" t="s">
        <v>936</v>
      </c>
      <c r="F94" s="177"/>
      <c r="G94" s="177" t="s">
        <v>937</v>
      </c>
      <c r="H94" s="177">
        <f t="shared" si="152"/>
        <v>0</v>
      </c>
      <c r="I94" s="177" t="s">
        <v>798</v>
      </c>
      <c r="J94" s="177" t="e">
        <f t="shared" si="153"/>
        <v>#DIV/0!</v>
      </c>
      <c r="K94" s="177" t="s">
        <v>799</v>
      </c>
      <c r="L94" s="177" t="e">
        <f t="shared" si="154"/>
        <v>#DIV/0!</v>
      </c>
      <c r="M94" s="177" t="s">
        <v>800</v>
      </c>
      <c r="N94" s="177">
        <f t="shared" si="155"/>
        <v>0</v>
      </c>
      <c r="O94" s="177"/>
      <c r="P94" s="292"/>
      <c r="Q94" s="292"/>
      <c r="R94" s="292"/>
      <c r="S94" s="292"/>
      <c r="T94" s="292"/>
      <c r="U94" s="292"/>
      <c r="V94" s="292"/>
      <c r="W94" s="292"/>
      <c r="X94" s="292"/>
      <c r="Y94" s="292"/>
      <c r="Z94" s="292"/>
      <c r="AA94" s="292"/>
      <c r="AB94" s="177">
        <f t="shared" si="156"/>
        <v>0</v>
      </c>
      <c r="AC94" s="177">
        <f t="shared" si="157"/>
        <v>0</v>
      </c>
      <c r="AD94" s="300"/>
      <c r="AE94" s="300"/>
      <c r="AF94" s="177">
        <f t="shared" si="158"/>
        <v>0</v>
      </c>
      <c r="AG94" s="300"/>
      <c r="AH94" s="300"/>
      <c r="AI94" s="177">
        <f t="shared" si="159"/>
        <v>0</v>
      </c>
      <c r="AJ94" s="300"/>
      <c r="AK94" s="300"/>
      <c r="AL94" s="177">
        <f t="shared" si="160"/>
        <v>0</v>
      </c>
      <c r="AM94" s="300"/>
      <c r="AN94" s="300"/>
      <c r="AO94" s="177">
        <f t="shared" si="161"/>
        <v>0</v>
      </c>
      <c r="AP94" s="300"/>
      <c r="AQ94" s="300"/>
      <c r="AR94" s="177">
        <f t="shared" si="162"/>
        <v>0</v>
      </c>
      <c r="AS94" s="300"/>
      <c r="AT94" s="300"/>
      <c r="AU94" s="177">
        <f t="shared" si="163"/>
        <v>0</v>
      </c>
      <c r="AV94" s="300"/>
      <c r="AW94" s="300"/>
      <c r="AX94" s="177">
        <f t="shared" si="164"/>
        <v>0</v>
      </c>
      <c r="AY94" s="300"/>
      <c r="AZ94" s="300"/>
      <c r="BA94" s="177">
        <f t="shared" si="165"/>
        <v>0</v>
      </c>
      <c r="BB94" s="300"/>
      <c r="BC94" s="300"/>
      <c r="BD94" s="177">
        <f t="shared" si="166"/>
        <v>0</v>
      </c>
      <c r="BE94" s="300"/>
      <c r="BF94" s="300"/>
      <c r="BG94" s="177">
        <f t="shared" si="167"/>
        <v>0</v>
      </c>
      <c r="BH94" s="300"/>
      <c r="BI94" s="300"/>
      <c r="BJ94" s="177">
        <f t="shared" si="168"/>
        <v>0</v>
      </c>
      <c r="BK94" s="300"/>
      <c r="BL94" s="309"/>
      <c r="BM94" s="313"/>
      <c r="BN94" s="317"/>
    </row>
    <row r="95" s="265" customFormat="1" ht="33.95" customHeight="1" outlineLevel="5" spans="2:66">
      <c r="B95" s="177" t="s">
        <v>793</v>
      </c>
      <c r="C95" s="285" t="s">
        <v>942</v>
      </c>
      <c r="D95" s="265" t="s">
        <v>943</v>
      </c>
      <c r="E95" s="177" t="s">
        <v>936</v>
      </c>
      <c r="F95" s="177"/>
      <c r="G95" s="177" t="s">
        <v>937</v>
      </c>
      <c r="H95" s="177">
        <f t="shared" si="152"/>
        <v>0</v>
      </c>
      <c r="I95" s="177" t="s">
        <v>798</v>
      </c>
      <c r="J95" s="177" t="e">
        <f t="shared" si="153"/>
        <v>#DIV/0!</v>
      </c>
      <c r="K95" s="177" t="s">
        <v>799</v>
      </c>
      <c r="L95" s="177" t="e">
        <f t="shared" si="154"/>
        <v>#DIV/0!</v>
      </c>
      <c r="M95" s="177" t="s">
        <v>800</v>
      </c>
      <c r="N95" s="177">
        <f t="shared" si="155"/>
        <v>0</v>
      </c>
      <c r="O95" s="177"/>
      <c r="P95" s="292"/>
      <c r="Q95" s="292"/>
      <c r="R95" s="292"/>
      <c r="S95" s="292"/>
      <c r="T95" s="292"/>
      <c r="U95" s="292"/>
      <c r="V95" s="292"/>
      <c r="W95" s="292"/>
      <c r="X95" s="292"/>
      <c r="Y95" s="292"/>
      <c r="Z95" s="292"/>
      <c r="AA95" s="292"/>
      <c r="AB95" s="177">
        <f t="shared" si="156"/>
        <v>0</v>
      </c>
      <c r="AC95" s="177">
        <f t="shared" si="157"/>
        <v>0</v>
      </c>
      <c r="AD95" s="300"/>
      <c r="AE95" s="300"/>
      <c r="AF95" s="177">
        <f t="shared" si="158"/>
        <v>0</v>
      </c>
      <c r="AG95" s="300"/>
      <c r="AH95" s="300"/>
      <c r="AI95" s="177">
        <f t="shared" si="159"/>
        <v>0</v>
      </c>
      <c r="AJ95" s="300"/>
      <c r="AK95" s="300"/>
      <c r="AL95" s="177">
        <f t="shared" si="160"/>
        <v>0</v>
      </c>
      <c r="AM95" s="300"/>
      <c r="AN95" s="300"/>
      <c r="AO95" s="177">
        <f t="shared" si="161"/>
        <v>0</v>
      </c>
      <c r="AP95" s="300"/>
      <c r="AQ95" s="300"/>
      <c r="AR95" s="177">
        <f t="shared" si="162"/>
        <v>0</v>
      </c>
      <c r="AS95" s="300"/>
      <c r="AT95" s="300"/>
      <c r="AU95" s="177">
        <f t="shared" si="163"/>
        <v>0</v>
      </c>
      <c r="AV95" s="300"/>
      <c r="AW95" s="300"/>
      <c r="AX95" s="177">
        <f t="shared" si="164"/>
        <v>0</v>
      </c>
      <c r="AY95" s="300"/>
      <c r="AZ95" s="300"/>
      <c r="BA95" s="177">
        <f t="shared" si="165"/>
        <v>0</v>
      </c>
      <c r="BB95" s="300"/>
      <c r="BC95" s="300"/>
      <c r="BD95" s="177">
        <f t="shared" si="166"/>
        <v>0</v>
      </c>
      <c r="BE95" s="300"/>
      <c r="BF95" s="300"/>
      <c r="BG95" s="177">
        <f t="shared" si="167"/>
        <v>0</v>
      </c>
      <c r="BH95" s="300"/>
      <c r="BI95" s="300"/>
      <c r="BJ95" s="177">
        <f t="shared" si="168"/>
        <v>0</v>
      </c>
      <c r="BK95" s="300"/>
      <c r="BL95" s="309"/>
      <c r="BM95" s="313"/>
      <c r="BN95" s="317"/>
    </row>
    <row r="96" s="265" customFormat="1" ht="33.95" customHeight="1" outlineLevel="5" spans="2:66">
      <c r="B96" s="177" t="s">
        <v>793</v>
      </c>
      <c r="C96" s="285" t="s">
        <v>944</v>
      </c>
      <c r="D96" s="265" t="s">
        <v>945</v>
      </c>
      <c r="E96" s="177" t="s">
        <v>936</v>
      </c>
      <c r="F96" s="177"/>
      <c r="G96" s="177" t="s">
        <v>937</v>
      </c>
      <c r="H96" s="177">
        <f t="shared" si="152"/>
        <v>0</v>
      </c>
      <c r="I96" s="177" t="s">
        <v>798</v>
      </c>
      <c r="J96" s="177" t="e">
        <f t="shared" si="153"/>
        <v>#DIV/0!</v>
      </c>
      <c r="K96" s="177" t="s">
        <v>799</v>
      </c>
      <c r="L96" s="177" t="e">
        <f t="shared" si="154"/>
        <v>#DIV/0!</v>
      </c>
      <c r="M96" s="177" t="s">
        <v>800</v>
      </c>
      <c r="N96" s="177">
        <f t="shared" si="155"/>
        <v>0</v>
      </c>
      <c r="O96" s="177"/>
      <c r="P96" s="292"/>
      <c r="Q96" s="292"/>
      <c r="R96" s="292"/>
      <c r="S96" s="292"/>
      <c r="T96" s="292"/>
      <c r="U96" s="292"/>
      <c r="V96" s="292"/>
      <c r="W96" s="292"/>
      <c r="X96" s="292"/>
      <c r="Y96" s="292"/>
      <c r="Z96" s="292"/>
      <c r="AA96" s="292"/>
      <c r="AB96" s="177">
        <f t="shared" si="156"/>
        <v>0</v>
      </c>
      <c r="AC96" s="177">
        <f t="shared" si="157"/>
        <v>0</v>
      </c>
      <c r="AD96" s="300"/>
      <c r="AE96" s="300"/>
      <c r="AF96" s="177">
        <f t="shared" si="158"/>
        <v>0</v>
      </c>
      <c r="AG96" s="300"/>
      <c r="AH96" s="300"/>
      <c r="AI96" s="177">
        <f t="shared" si="159"/>
        <v>0</v>
      </c>
      <c r="AJ96" s="300"/>
      <c r="AK96" s="300"/>
      <c r="AL96" s="177">
        <f t="shared" si="160"/>
        <v>0</v>
      </c>
      <c r="AM96" s="300"/>
      <c r="AN96" s="300"/>
      <c r="AO96" s="177">
        <f t="shared" si="161"/>
        <v>0</v>
      </c>
      <c r="AP96" s="300"/>
      <c r="AQ96" s="300"/>
      <c r="AR96" s="177">
        <f t="shared" si="162"/>
        <v>0</v>
      </c>
      <c r="AS96" s="300"/>
      <c r="AT96" s="300"/>
      <c r="AU96" s="177">
        <f t="shared" si="163"/>
        <v>0</v>
      </c>
      <c r="AV96" s="300"/>
      <c r="AW96" s="300"/>
      <c r="AX96" s="177">
        <f t="shared" si="164"/>
        <v>0</v>
      </c>
      <c r="AY96" s="300"/>
      <c r="AZ96" s="300"/>
      <c r="BA96" s="177">
        <f t="shared" si="165"/>
        <v>0</v>
      </c>
      <c r="BB96" s="300"/>
      <c r="BC96" s="300"/>
      <c r="BD96" s="177">
        <f t="shared" si="166"/>
        <v>0</v>
      </c>
      <c r="BE96" s="300"/>
      <c r="BF96" s="300"/>
      <c r="BG96" s="177">
        <f t="shared" si="167"/>
        <v>0</v>
      </c>
      <c r="BH96" s="300"/>
      <c r="BI96" s="300"/>
      <c r="BJ96" s="177">
        <f t="shared" si="168"/>
        <v>0</v>
      </c>
      <c r="BK96" s="300"/>
      <c r="BL96" s="309"/>
      <c r="BM96" s="313"/>
      <c r="BN96" s="317"/>
    </row>
    <row r="97" s="265" customFormat="1" ht="33.95" customHeight="1" outlineLevel="5" spans="2:66">
      <c r="B97" s="177" t="s">
        <v>793</v>
      </c>
      <c r="C97" s="285" t="s">
        <v>946</v>
      </c>
      <c r="D97" s="265" t="s">
        <v>947</v>
      </c>
      <c r="E97" s="177" t="s">
        <v>948</v>
      </c>
      <c r="F97" s="177"/>
      <c r="G97" s="177" t="s">
        <v>937</v>
      </c>
      <c r="H97" s="177">
        <f t="shared" si="152"/>
        <v>0</v>
      </c>
      <c r="I97" s="177" t="s">
        <v>798</v>
      </c>
      <c r="J97" s="177" t="e">
        <f t="shared" si="153"/>
        <v>#DIV/0!</v>
      </c>
      <c r="K97" s="177" t="s">
        <v>799</v>
      </c>
      <c r="L97" s="177" t="e">
        <f t="shared" si="154"/>
        <v>#DIV/0!</v>
      </c>
      <c r="M97" s="177" t="s">
        <v>800</v>
      </c>
      <c r="N97" s="177">
        <f t="shared" si="155"/>
        <v>0</v>
      </c>
      <c r="O97" s="177"/>
      <c r="P97" s="292"/>
      <c r="Q97" s="292"/>
      <c r="R97" s="292"/>
      <c r="S97" s="292"/>
      <c r="T97" s="292"/>
      <c r="U97" s="292"/>
      <c r="V97" s="292"/>
      <c r="W97" s="292"/>
      <c r="X97" s="292"/>
      <c r="Y97" s="292"/>
      <c r="Z97" s="292"/>
      <c r="AA97" s="292"/>
      <c r="AB97" s="177">
        <f t="shared" si="156"/>
        <v>0</v>
      </c>
      <c r="AC97" s="177">
        <f t="shared" si="157"/>
        <v>0</v>
      </c>
      <c r="AD97" s="300"/>
      <c r="AE97" s="300"/>
      <c r="AF97" s="177">
        <f t="shared" si="158"/>
        <v>0</v>
      </c>
      <c r="AG97" s="300"/>
      <c r="AH97" s="300"/>
      <c r="AI97" s="177">
        <f t="shared" si="159"/>
        <v>0</v>
      </c>
      <c r="AJ97" s="300"/>
      <c r="AK97" s="300"/>
      <c r="AL97" s="177">
        <f t="shared" si="160"/>
        <v>0</v>
      </c>
      <c r="AM97" s="300"/>
      <c r="AN97" s="300"/>
      <c r="AO97" s="177">
        <f t="shared" si="161"/>
        <v>0</v>
      </c>
      <c r="AP97" s="300"/>
      <c r="AQ97" s="300"/>
      <c r="AR97" s="177">
        <f t="shared" si="162"/>
        <v>0</v>
      </c>
      <c r="AS97" s="300"/>
      <c r="AT97" s="300"/>
      <c r="AU97" s="177">
        <f t="shared" si="163"/>
        <v>0</v>
      </c>
      <c r="AV97" s="300"/>
      <c r="AW97" s="300"/>
      <c r="AX97" s="177">
        <f t="shared" si="164"/>
        <v>0</v>
      </c>
      <c r="AY97" s="300"/>
      <c r="AZ97" s="300"/>
      <c r="BA97" s="177">
        <f t="shared" si="165"/>
        <v>0</v>
      </c>
      <c r="BB97" s="300"/>
      <c r="BC97" s="300"/>
      <c r="BD97" s="177">
        <f t="shared" si="166"/>
        <v>0</v>
      </c>
      <c r="BE97" s="300"/>
      <c r="BF97" s="300"/>
      <c r="BG97" s="177">
        <f t="shared" si="167"/>
        <v>0</v>
      </c>
      <c r="BH97" s="300"/>
      <c r="BI97" s="300"/>
      <c r="BJ97" s="177">
        <f t="shared" si="168"/>
        <v>0</v>
      </c>
      <c r="BK97" s="300"/>
      <c r="BL97" s="309"/>
      <c r="BM97" s="313"/>
      <c r="BN97" s="317"/>
    </row>
    <row r="98" s="265" customFormat="1" ht="33.95" customHeight="1" outlineLevel="5" spans="2:66">
      <c r="B98" s="177" t="s">
        <v>793</v>
      </c>
      <c r="C98" s="285" t="s">
        <v>949</v>
      </c>
      <c r="D98" s="265" t="s">
        <v>950</v>
      </c>
      <c r="E98" s="177" t="s">
        <v>948</v>
      </c>
      <c r="F98" s="177"/>
      <c r="G98" s="177" t="s">
        <v>937</v>
      </c>
      <c r="H98" s="177">
        <f t="shared" si="152"/>
        <v>0</v>
      </c>
      <c r="I98" s="177" t="s">
        <v>798</v>
      </c>
      <c r="J98" s="177" t="e">
        <f t="shared" si="153"/>
        <v>#DIV/0!</v>
      </c>
      <c r="K98" s="177" t="s">
        <v>799</v>
      </c>
      <c r="L98" s="177" t="e">
        <f t="shared" si="154"/>
        <v>#DIV/0!</v>
      </c>
      <c r="M98" s="177" t="s">
        <v>800</v>
      </c>
      <c r="N98" s="177">
        <f t="shared" si="155"/>
        <v>0</v>
      </c>
      <c r="O98" s="177"/>
      <c r="P98" s="292"/>
      <c r="Q98" s="292"/>
      <c r="R98" s="292"/>
      <c r="S98" s="292"/>
      <c r="T98" s="292"/>
      <c r="U98" s="292"/>
      <c r="V98" s="292"/>
      <c r="W98" s="292"/>
      <c r="X98" s="292"/>
      <c r="Y98" s="292"/>
      <c r="Z98" s="292"/>
      <c r="AA98" s="292"/>
      <c r="AB98" s="177">
        <f t="shared" si="156"/>
        <v>0</v>
      </c>
      <c r="AC98" s="177">
        <f t="shared" si="157"/>
        <v>0</v>
      </c>
      <c r="AD98" s="300"/>
      <c r="AE98" s="300"/>
      <c r="AF98" s="177">
        <f t="shared" si="158"/>
        <v>0</v>
      </c>
      <c r="AG98" s="300"/>
      <c r="AH98" s="300"/>
      <c r="AI98" s="177">
        <f t="shared" si="159"/>
        <v>0</v>
      </c>
      <c r="AJ98" s="300"/>
      <c r="AK98" s="300"/>
      <c r="AL98" s="177">
        <f t="shared" si="160"/>
        <v>0</v>
      </c>
      <c r="AM98" s="300"/>
      <c r="AN98" s="300"/>
      <c r="AO98" s="177">
        <f t="shared" si="161"/>
        <v>0</v>
      </c>
      <c r="AP98" s="300"/>
      <c r="AQ98" s="300"/>
      <c r="AR98" s="177">
        <f t="shared" si="162"/>
        <v>0</v>
      </c>
      <c r="AS98" s="300"/>
      <c r="AT98" s="300"/>
      <c r="AU98" s="177">
        <f t="shared" si="163"/>
        <v>0</v>
      </c>
      <c r="AV98" s="300"/>
      <c r="AW98" s="300"/>
      <c r="AX98" s="177">
        <f t="shared" si="164"/>
        <v>0</v>
      </c>
      <c r="AY98" s="300"/>
      <c r="AZ98" s="300"/>
      <c r="BA98" s="177">
        <f t="shared" si="165"/>
        <v>0</v>
      </c>
      <c r="BB98" s="300"/>
      <c r="BC98" s="300"/>
      <c r="BD98" s="177">
        <f t="shared" si="166"/>
        <v>0</v>
      </c>
      <c r="BE98" s="300"/>
      <c r="BF98" s="300"/>
      <c r="BG98" s="177">
        <f t="shared" si="167"/>
        <v>0</v>
      </c>
      <c r="BH98" s="300"/>
      <c r="BI98" s="300"/>
      <c r="BJ98" s="177">
        <f t="shared" si="168"/>
        <v>0</v>
      </c>
      <c r="BK98" s="300"/>
      <c r="BL98" s="309"/>
      <c r="BM98" s="313"/>
      <c r="BN98" s="317"/>
    </row>
    <row r="99" s="265" customFormat="1" ht="33.95" customHeight="1" outlineLevel="5" spans="2:66">
      <c r="B99" s="177" t="s">
        <v>793</v>
      </c>
      <c r="C99" s="285" t="s">
        <v>951</v>
      </c>
      <c r="D99" s="265" t="s">
        <v>952</v>
      </c>
      <c r="E99" s="177" t="s">
        <v>953</v>
      </c>
      <c r="F99" s="177"/>
      <c r="G99" s="177" t="s">
        <v>937</v>
      </c>
      <c r="H99" s="177">
        <f t="shared" si="152"/>
        <v>0</v>
      </c>
      <c r="I99" s="177" t="s">
        <v>798</v>
      </c>
      <c r="J99" s="177" t="e">
        <f t="shared" si="153"/>
        <v>#DIV/0!</v>
      </c>
      <c r="K99" s="177" t="s">
        <v>799</v>
      </c>
      <c r="L99" s="177" t="e">
        <f t="shared" si="154"/>
        <v>#DIV/0!</v>
      </c>
      <c r="M99" s="177" t="s">
        <v>800</v>
      </c>
      <c r="N99" s="177">
        <f t="shared" si="155"/>
        <v>0</v>
      </c>
      <c r="O99" s="177"/>
      <c r="P99" s="292"/>
      <c r="Q99" s="292"/>
      <c r="R99" s="292"/>
      <c r="S99" s="292"/>
      <c r="T99" s="292"/>
      <c r="U99" s="292"/>
      <c r="V99" s="292"/>
      <c r="W99" s="292"/>
      <c r="X99" s="292"/>
      <c r="Y99" s="292"/>
      <c r="Z99" s="292"/>
      <c r="AA99" s="292"/>
      <c r="AB99" s="177">
        <f t="shared" si="156"/>
        <v>0</v>
      </c>
      <c r="AC99" s="177">
        <f t="shared" si="157"/>
        <v>0</v>
      </c>
      <c r="AD99" s="300"/>
      <c r="AE99" s="300"/>
      <c r="AF99" s="177">
        <f t="shared" si="158"/>
        <v>0</v>
      </c>
      <c r="AG99" s="300"/>
      <c r="AH99" s="300"/>
      <c r="AI99" s="177">
        <f t="shared" si="159"/>
        <v>0</v>
      </c>
      <c r="AJ99" s="300"/>
      <c r="AK99" s="300"/>
      <c r="AL99" s="177">
        <f t="shared" si="160"/>
        <v>0</v>
      </c>
      <c r="AM99" s="300"/>
      <c r="AN99" s="300"/>
      <c r="AO99" s="177">
        <f t="shared" si="161"/>
        <v>0</v>
      </c>
      <c r="AP99" s="300"/>
      <c r="AQ99" s="300"/>
      <c r="AR99" s="177">
        <f t="shared" si="162"/>
        <v>0</v>
      </c>
      <c r="AS99" s="300"/>
      <c r="AT99" s="300"/>
      <c r="AU99" s="177">
        <f t="shared" si="163"/>
        <v>0</v>
      </c>
      <c r="AV99" s="300"/>
      <c r="AW99" s="300"/>
      <c r="AX99" s="177">
        <f t="shared" si="164"/>
        <v>0</v>
      </c>
      <c r="AY99" s="300"/>
      <c r="AZ99" s="300"/>
      <c r="BA99" s="177">
        <f t="shared" si="165"/>
        <v>0</v>
      </c>
      <c r="BB99" s="300"/>
      <c r="BC99" s="300"/>
      <c r="BD99" s="177">
        <f t="shared" si="166"/>
        <v>0</v>
      </c>
      <c r="BE99" s="300"/>
      <c r="BF99" s="300"/>
      <c r="BG99" s="177">
        <f t="shared" si="167"/>
        <v>0</v>
      </c>
      <c r="BH99" s="300"/>
      <c r="BI99" s="300"/>
      <c r="BJ99" s="177">
        <f t="shared" si="168"/>
        <v>0</v>
      </c>
      <c r="BK99" s="300"/>
      <c r="BL99" s="309"/>
      <c r="BM99" s="313"/>
      <c r="BN99" s="317"/>
    </row>
    <row r="100" s="265" customFormat="1" ht="33.95" customHeight="1" outlineLevel="5" spans="2:66">
      <c r="B100" s="177" t="s">
        <v>793</v>
      </c>
      <c r="C100" s="285" t="s">
        <v>954</v>
      </c>
      <c r="D100" s="265" t="s">
        <v>955</v>
      </c>
      <c r="E100" s="177" t="s">
        <v>953</v>
      </c>
      <c r="F100" s="177"/>
      <c r="G100" s="177" t="s">
        <v>937</v>
      </c>
      <c r="H100" s="177">
        <f t="shared" si="152"/>
        <v>0</v>
      </c>
      <c r="I100" s="177" t="s">
        <v>798</v>
      </c>
      <c r="J100" s="177" t="e">
        <f t="shared" si="153"/>
        <v>#DIV/0!</v>
      </c>
      <c r="K100" s="177" t="s">
        <v>799</v>
      </c>
      <c r="L100" s="177" t="e">
        <f t="shared" si="154"/>
        <v>#DIV/0!</v>
      </c>
      <c r="M100" s="177" t="s">
        <v>800</v>
      </c>
      <c r="N100" s="177">
        <f t="shared" si="155"/>
        <v>0</v>
      </c>
      <c r="O100" s="177"/>
      <c r="P100" s="292"/>
      <c r="Q100" s="292"/>
      <c r="R100" s="292"/>
      <c r="S100" s="292"/>
      <c r="T100" s="292"/>
      <c r="U100" s="292"/>
      <c r="V100" s="292"/>
      <c r="W100" s="292"/>
      <c r="X100" s="292"/>
      <c r="Y100" s="292"/>
      <c r="Z100" s="292"/>
      <c r="AA100" s="292"/>
      <c r="AB100" s="177">
        <f t="shared" si="156"/>
        <v>0</v>
      </c>
      <c r="AC100" s="177">
        <f t="shared" si="157"/>
        <v>0</v>
      </c>
      <c r="AD100" s="300"/>
      <c r="AE100" s="300"/>
      <c r="AF100" s="177">
        <f t="shared" si="158"/>
        <v>0</v>
      </c>
      <c r="AG100" s="300"/>
      <c r="AH100" s="300"/>
      <c r="AI100" s="177">
        <f t="shared" si="159"/>
        <v>0</v>
      </c>
      <c r="AJ100" s="300"/>
      <c r="AK100" s="300"/>
      <c r="AL100" s="177">
        <f t="shared" si="160"/>
        <v>0</v>
      </c>
      <c r="AM100" s="300"/>
      <c r="AN100" s="300"/>
      <c r="AO100" s="177">
        <f t="shared" si="161"/>
        <v>0</v>
      </c>
      <c r="AP100" s="300"/>
      <c r="AQ100" s="300"/>
      <c r="AR100" s="177">
        <f t="shared" si="162"/>
        <v>0</v>
      </c>
      <c r="AS100" s="300"/>
      <c r="AT100" s="300"/>
      <c r="AU100" s="177">
        <f t="shared" si="163"/>
        <v>0</v>
      </c>
      <c r="AV100" s="300"/>
      <c r="AW100" s="300"/>
      <c r="AX100" s="177">
        <f t="shared" si="164"/>
        <v>0</v>
      </c>
      <c r="AY100" s="300"/>
      <c r="AZ100" s="300"/>
      <c r="BA100" s="177">
        <f t="shared" si="165"/>
        <v>0</v>
      </c>
      <c r="BB100" s="300"/>
      <c r="BC100" s="300"/>
      <c r="BD100" s="177">
        <f t="shared" si="166"/>
        <v>0</v>
      </c>
      <c r="BE100" s="300"/>
      <c r="BF100" s="300"/>
      <c r="BG100" s="177">
        <f t="shared" si="167"/>
        <v>0</v>
      </c>
      <c r="BH100" s="300"/>
      <c r="BI100" s="300"/>
      <c r="BJ100" s="177">
        <f t="shared" si="168"/>
        <v>0</v>
      </c>
      <c r="BK100" s="300"/>
      <c r="BL100" s="309"/>
      <c r="BM100" s="313"/>
      <c r="BN100" s="317"/>
    </row>
    <row r="101" s="265" customFormat="1" ht="33.95" customHeight="1" outlineLevel="5" spans="2:66">
      <c r="B101" s="177" t="s">
        <v>793</v>
      </c>
      <c r="C101" s="285" t="s">
        <v>956</v>
      </c>
      <c r="D101" s="265" t="s">
        <v>957</v>
      </c>
      <c r="E101" s="177" t="s">
        <v>953</v>
      </c>
      <c r="F101" s="177"/>
      <c r="G101" s="177" t="s">
        <v>937</v>
      </c>
      <c r="H101" s="177">
        <f t="shared" si="152"/>
        <v>0</v>
      </c>
      <c r="I101" s="177" t="s">
        <v>798</v>
      </c>
      <c r="J101" s="177" t="e">
        <f t="shared" si="153"/>
        <v>#DIV/0!</v>
      </c>
      <c r="K101" s="177" t="s">
        <v>799</v>
      </c>
      <c r="L101" s="177" t="e">
        <f t="shared" si="154"/>
        <v>#DIV/0!</v>
      </c>
      <c r="M101" s="177" t="s">
        <v>800</v>
      </c>
      <c r="N101" s="177">
        <f t="shared" si="155"/>
        <v>0</v>
      </c>
      <c r="O101" s="177"/>
      <c r="P101" s="292"/>
      <c r="Q101" s="292"/>
      <c r="R101" s="292"/>
      <c r="S101" s="292"/>
      <c r="T101" s="292"/>
      <c r="U101" s="292"/>
      <c r="V101" s="292"/>
      <c r="W101" s="292"/>
      <c r="X101" s="292"/>
      <c r="Y101" s="292"/>
      <c r="Z101" s="292"/>
      <c r="AA101" s="292"/>
      <c r="AB101" s="177">
        <f t="shared" si="156"/>
        <v>0</v>
      </c>
      <c r="AC101" s="177">
        <f t="shared" si="157"/>
        <v>0</v>
      </c>
      <c r="AD101" s="300"/>
      <c r="AE101" s="300"/>
      <c r="AF101" s="177">
        <f t="shared" si="158"/>
        <v>0</v>
      </c>
      <c r="AG101" s="300"/>
      <c r="AH101" s="300"/>
      <c r="AI101" s="177">
        <f t="shared" si="159"/>
        <v>0</v>
      </c>
      <c r="AJ101" s="300"/>
      <c r="AK101" s="300"/>
      <c r="AL101" s="177">
        <f t="shared" si="160"/>
        <v>0</v>
      </c>
      <c r="AM101" s="300"/>
      <c r="AN101" s="300"/>
      <c r="AO101" s="177">
        <f t="shared" si="161"/>
        <v>0</v>
      </c>
      <c r="AP101" s="300"/>
      <c r="AQ101" s="300"/>
      <c r="AR101" s="177">
        <f t="shared" si="162"/>
        <v>0</v>
      </c>
      <c r="AS101" s="300"/>
      <c r="AT101" s="300"/>
      <c r="AU101" s="177">
        <f t="shared" si="163"/>
        <v>0</v>
      </c>
      <c r="AV101" s="300"/>
      <c r="AW101" s="300"/>
      <c r="AX101" s="177">
        <f t="shared" si="164"/>
        <v>0</v>
      </c>
      <c r="AY101" s="300"/>
      <c r="AZ101" s="300"/>
      <c r="BA101" s="177">
        <f t="shared" si="165"/>
        <v>0</v>
      </c>
      <c r="BB101" s="300"/>
      <c r="BC101" s="300"/>
      <c r="BD101" s="177">
        <f t="shared" si="166"/>
        <v>0</v>
      </c>
      <c r="BE101" s="300"/>
      <c r="BF101" s="300"/>
      <c r="BG101" s="177">
        <f t="shared" si="167"/>
        <v>0</v>
      </c>
      <c r="BH101" s="300"/>
      <c r="BI101" s="300"/>
      <c r="BJ101" s="177">
        <f t="shared" si="168"/>
        <v>0</v>
      </c>
      <c r="BK101" s="300"/>
      <c r="BL101" s="309"/>
      <c r="BM101" s="313"/>
      <c r="BN101" s="317"/>
    </row>
    <row r="102" s="265" customFormat="1" ht="33.95" customHeight="1" outlineLevel="5" spans="2:66">
      <c r="B102" s="177" t="s">
        <v>793</v>
      </c>
      <c r="C102" s="285" t="s">
        <v>958</v>
      </c>
      <c r="D102" s="265" t="s">
        <v>959</v>
      </c>
      <c r="E102" s="177" t="s">
        <v>953</v>
      </c>
      <c r="F102" s="177"/>
      <c r="G102" s="177" t="s">
        <v>937</v>
      </c>
      <c r="H102" s="177">
        <f t="shared" si="152"/>
        <v>0</v>
      </c>
      <c r="I102" s="177" t="s">
        <v>798</v>
      </c>
      <c r="J102" s="177" t="e">
        <f t="shared" si="153"/>
        <v>#DIV/0!</v>
      </c>
      <c r="K102" s="177" t="s">
        <v>799</v>
      </c>
      <c r="L102" s="177" t="e">
        <f t="shared" si="154"/>
        <v>#DIV/0!</v>
      </c>
      <c r="M102" s="177" t="s">
        <v>800</v>
      </c>
      <c r="N102" s="177">
        <f t="shared" si="155"/>
        <v>0</v>
      </c>
      <c r="O102" s="177"/>
      <c r="P102" s="292"/>
      <c r="Q102" s="292"/>
      <c r="R102" s="292"/>
      <c r="S102" s="292"/>
      <c r="T102" s="292"/>
      <c r="U102" s="292"/>
      <c r="V102" s="292"/>
      <c r="W102" s="292"/>
      <c r="X102" s="292"/>
      <c r="Y102" s="292"/>
      <c r="Z102" s="292"/>
      <c r="AA102" s="292"/>
      <c r="AB102" s="177">
        <f t="shared" si="156"/>
        <v>0</v>
      </c>
      <c r="AC102" s="177">
        <f t="shared" si="157"/>
        <v>0</v>
      </c>
      <c r="AD102" s="300"/>
      <c r="AE102" s="300"/>
      <c r="AF102" s="177">
        <f t="shared" si="158"/>
        <v>0</v>
      </c>
      <c r="AG102" s="300"/>
      <c r="AH102" s="300"/>
      <c r="AI102" s="177">
        <f t="shared" si="159"/>
        <v>0</v>
      </c>
      <c r="AJ102" s="300"/>
      <c r="AK102" s="300"/>
      <c r="AL102" s="177">
        <f t="shared" si="160"/>
        <v>0</v>
      </c>
      <c r="AM102" s="300"/>
      <c r="AN102" s="300"/>
      <c r="AO102" s="177">
        <f t="shared" si="161"/>
        <v>0</v>
      </c>
      <c r="AP102" s="300"/>
      <c r="AQ102" s="300"/>
      <c r="AR102" s="177">
        <f t="shared" si="162"/>
        <v>0</v>
      </c>
      <c r="AS102" s="300"/>
      <c r="AT102" s="300"/>
      <c r="AU102" s="177">
        <f t="shared" si="163"/>
        <v>0</v>
      </c>
      <c r="AV102" s="300"/>
      <c r="AW102" s="300"/>
      <c r="AX102" s="177">
        <f t="shared" si="164"/>
        <v>0</v>
      </c>
      <c r="AY102" s="300"/>
      <c r="AZ102" s="300"/>
      <c r="BA102" s="177">
        <f t="shared" si="165"/>
        <v>0</v>
      </c>
      <c r="BB102" s="300"/>
      <c r="BC102" s="300"/>
      <c r="BD102" s="177">
        <f t="shared" si="166"/>
        <v>0</v>
      </c>
      <c r="BE102" s="300"/>
      <c r="BF102" s="300"/>
      <c r="BG102" s="177">
        <f t="shared" si="167"/>
        <v>0</v>
      </c>
      <c r="BH102" s="300"/>
      <c r="BI102" s="300"/>
      <c r="BJ102" s="177">
        <f t="shared" si="168"/>
        <v>0</v>
      </c>
      <c r="BK102" s="300"/>
      <c r="BL102" s="309"/>
      <c r="BM102" s="313"/>
      <c r="BN102" s="317"/>
    </row>
    <row r="103" s="265" customFormat="1" ht="33.95" customHeight="1" outlineLevel="5" spans="2:66">
      <c r="B103" s="177" t="s">
        <v>793</v>
      </c>
      <c r="C103" s="285" t="s">
        <v>960</v>
      </c>
      <c r="D103" s="265" t="s">
        <v>961</v>
      </c>
      <c r="E103" s="177" t="s">
        <v>953</v>
      </c>
      <c r="F103" s="177"/>
      <c r="G103" s="177" t="s">
        <v>937</v>
      </c>
      <c r="H103" s="177">
        <f t="shared" si="152"/>
        <v>0</v>
      </c>
      <c r="I103" s="177" t="s">
        <v>798</v>
      </c>
      <c r="J103" s="177" t="e">
        <f t="shared" si="153"/>
        <v>#DIV/0!</v>
      </c>
      <c r="K103" s="177" t="s">
        <v>799</v>
      </c>
      <c r="L103" s="177" t="e">
        <f t="shared" si="154"/>
        <v>#DIV/0!</v>
      </c>
      <c r="M103" s="177" t="s">
        <v>800</v>
      </c>
      <c r="N103" s="177">
        <f t="shared" si="155"/>
        <v>0</v>
      </c>
      <c r="O103" s="177"/>
      <c r="P103" s="292"/>
      <c r="Q103" s="292"/>
      <c r="R103" s="292"/>
      <c r="S103" s="292"/>
      <c r="T103" s="292"/>
      <c r="U103" s="292"/>
      <c r="V103" s="292"/>
      <c r="W103" s="292"/>
      <c r="X103" s="292"/>
      <c r="Y103" s="292"/>
      <c r="Z103" s="292"/>
      <c r="AA103" s="292"/>
      <c r="AB103" s="177">
        <f t="shared" si="156"/>
        <v>0</v>
      </c>
      <c r="AC103" s="177">
        <f t="shared" si="157"/>
        <v>0</v>
      </c>
      <c r="AD103" s="300"/>
      <c r="AE103" s="300"/>
      <c r="AF103" s="177">
        <f t="shared" si="158"/>
        <v>0</v>
      </c>
      <c r="AG103" s="300"/>
      <c r="AH103" s="300"/>
      <c r="AI103" s="177">
        <f t="shared" si="159"/>
        <v>0</v>
      </c>
      <c r="AJ103" s="300"/>
      <c r="AK103" s="300"/>
      <c r="AL103" s="177">
        <f t="shared" si="160"/>
        <v>0</v>
      </c>
      <c r="AM103" s="300"/>
      <c r="AN103" s="300"/>
      <c r="AO103" s="177">
        <f t="shared" si="161"/>
        <v>0</v>
      </c>
      <c r="AP103" s="300"/>
      <c r="AQ103" s="300"/>
      <c r="AR103" s="177">
        <f t="shared" si="162"/>
        <v>0</v>
      </c>
      <c r="AS103" s="300"/>
      <c r="AT103" s="300"/>
      <c r="AU103" s="177">
        <f t="shared" si="163"/>
        <v>0</v>
      </c>
      <c r="AV103" s="300"/>
      <c r="AW103" s="300"/>
      <c r="AX103" s="177">
        <f t="shared" si="164"/>
        <v>0</v>
      </c>
      <c r="AY103" s="300"/>
      <c r="AZ103" s="300"/>
      <c r="BA103" s="177">
        <f t="shared" si="165"/>
        <v>0</v>
      </c>
      <c r="BB103" s="300"/>
      <c r="BC103" s="300"/>
      <c r="BD103" s="177">
        <f t="shared" si="166"/>
        <v>0</v>
      </c>
      <c r="BE103" s="300"/>
      <c r="BF103" s="300"/>
      <c r="BG103" s="177">
        <f t="shared" si="167"/>
        <v>0</v>
      </c>
      <c r="BH103" s="300"/>
      <c r="BI103" s="300"/>
      <c r="BJ103" s="177">
        <f t="shared" si="168"/>
        <v>0</v>
      </c>
      <c r="BK103" s="300"/>
      <c r="BL103" s="309"/>
      <c r="BM103" s="313"/>
      <c r="BN103" s="317"/>
    </row>
    <row r="104" s="265" customFormat="1" ht="33.95" customHeight="1" outlineLevel="5" spans="2:66">
      <c r="B104" s="177" t="s">
        <v>793</v>
      </c>
      <c r="C104" s="285" t="s">
        <v>962</v>
      </c>
      <c r="D104" s="265" t="s">
        <v>963</v>
      </c>
      <c r="E104" s="177" t="s">
        <v>953</v>
      </c>
      <c r="F104" s="177"/>
      <c r="G104" s="177" t="s">
        <v>937</v>
      </c>
      <c r="H104" s="177">
        <f t="shared" si="152"/>
        <v>0</v>
      </c>
      <c r="I104" s="177" t="s">
        <v>798</v>
      </c>
      <c r="J104" s="177" t="e">
        <f t="shared" si="153"/>
        <v>#DIV/0!</v>
      </c>
      <c r="K104" s="177" t="s">
        <v>799</v>
      </c>
      <c r="L104" s="177" t="e">
        <f t="shared" si="154"/>
        <v>#DIV/0!</v>
      </c>
      <c r="M104" s="177" t="s">
        <v>800</v>
      </c>
      <c r="N104" s="177">
        <f t="shared" si="155"/>
        <v>0</v>
      </c>
      <c r="O104" s="177"/>
      <c r="P104" s="292"/>
      <c r="Q104" s="292"/>
      <c r="R104" s="292"/>
      <c r="S104" s="292"/>
      <c r="T104" s="292"/>
      <c r="U104" s="292"/>
      <c r="V104" s="292"/>
      <c r="W104" s="292"/>
      <c r="X104" s="292"/>
      <c r="Y104" s="292"/>
      <c r="Z104" s="292"/>
      <c r="AA104" s="292"/>
      <c r="AB104" s="177">
        <f t="shared" si="156"/>
        <v>0</v>
      </c>
      <c r="AC104" s="177">
        <f t="shared" si="157"/>
        <v>0</v>
      </c>
      <c r="AD104" s="300"/>
      <c r="AE104" s="300"/>
      <c r="AF104" s="177">
        <f t="shared" si="158"/>
        <v>0</v>
      </c>
      <c r="AG104" s="300"/>
      <c r="AH104" s="300"/>
      <c r="AI104" s="177">
        <f t="shared" si="159"/>
        <v>0</v>
      </c>
      <c r="AJ104" s="300"/>
      <c r="AK104" s="300"/>
      <c r="AL104" s="177">
        <f t="shared" si="160"/>
        <v>0</v>
      </c>
      <c r="AM104" s="300"/>
      <c r="AN104" s="300"/>
      <c r="AO104" s="177">
        <f t="shared" si="161"/>
        <v>0</v>
      </c>
      <c r="AP104" s="300"/>
      <c r="AQ104" s="300"/>
      <c r="AR104" s="177">
        <f t="shared" si="162"/>
        <v>0</v>
      </c>
      <c r="AS104" s="300"/>
      <c r="AT104" s="300"/>
      <c r="AU104" s="177">
        <f t="shared" si="163"/>
        <v>0</v>
      </c>
      <c r="AV104" s="300"/>
      <c r="AW104" s="300"/>
      <c r="AX104" s="177">
        <f t="shared" si="164"/>
        <v>0</v>
      </c>
      <c r="AY104" s="300"/>
      <c r="AZ104" s="300"/>
      <c r="BA104" s="177">
        <f t="shared" si="165"/>
        <v>0</v>
      </c>
      <c r="BB104" s="300"/>
      <c r="BC104" s="300"/>
      <c r="BD104" s="177">
        <f t="shared" si="166"/>
        <v>0</v>
      </c>
      <c r="BE104" s="300"/>
      <c r="BF104" s="300"/>
      <c r="BG104" s="177">
        <f t="shared" si="167"/>
        <v>0</v>
      </c>
      <c r="BH104" s="300"/>
      <c r="BI104" s="300"/>
      <c r="BJ104" s="177">
        <f t="shared" si="168"/>
        <v>0</v>
      </c>
      <c r="BK104" s="300"/>
      <c r="BL104" s="309"/>
      <c r="BM104" s="313"/>
      <c r="BN104" s="317"/>
    </row>
    <row r="105" s="265" customFormat="1" ht="33.95" customHeight="1" outlineLevel="5" spans="2:66">
      <c r="B105" s="177" t="s">
        <v>793</v>
      </c>
      <c r="C105" s="285" t="s">
        <v>964</v>
      </c>
      <c r="D105" s="265" t="s">
        <v>965</v>
      </c>
      <c r="E105" s="177" t="s">
        <v>953</v>
      </c>
      <c r="F105" s="177"/>
      <c r="G105" s="177" t="s">
        <v>937</v>
      </c>
      <c r="H105" s="177">
        <f t="shared" si="152"/>
        <v>0</v>
      </c>
      <c r="I105" s="177" t="s">
        <v>798</v>
      </c>
      <c r="J105" s="177" t="e">
        <f t="shared" si="153"/>
        <v>#DIV/0!</v>
      </c>
      <c r="K105" s="177" t="s">
        <v>799</v>
      </c>
      <c r="L105" s="177" t="e">
        <f t="shared" si="154"/>
        <v>#DIV/0!</v>
      </c>
      <c r="M105" s="177" t="s">
        <v>800</v>
      </c>
      <c r="N105" s="177">
        <f t="shared" si="155"/>
        <v>0</v>
      </c>
      <c r="O105" s="177"/>
      <c r="P105" s="292"/>
      <c r="Q105" s="292"/>
      <c r="R105" s="292"/>
      <c r="S105" s="292"/>
      <c r="T105" s="292"/>
      <c r="U105" s="292"/>
      <c r="V105" s="292"/>
      <c r="W105" s="292"/>
      <c r="X105" s="292"/>
      <c r="Y105" s="292"/>
      <c r="Z105" s="292"/>
      <c r="AA105" s="292"/>
      <c r="AB105" s="177">
        <f t="shared" si="156"/>
        <v>0</v>
      </c>
      <c r="AC105" s="177">
        <f t="shared" si="157"/>
        <v>0</v>
      </c>
      <c r="AD105" s="300"/>
      <c r="AE105" s="300"/>
      <c r="AF105" s="177">
        <f t="shared" si="158"/>
        <v>0</v>
      </c>
      <c r="AG105" s="300"/>
      <c r="AH105" s="300"/>
      <c r="AI105" s="177">
        <f t="shared" si="159"/>
        <v>0</v>
      </c>
      <c r="AJ105" s="300"/>
      <c r="AK105" s="300"/>
      <c r="AL105" s="177">
        <f t="shared" si="160"/>
        <v>0</v>
      </c>
      <c r="AM105" s="300"/>
      <c r="AN105" s="300"/>
      <c r="AO105" s="177">
        <f t="shared" si="161"/>
        <v>0</v>
      </c>
      <c r="AP105" s="300"/>
      <c r="AQ105" s="300"/>
      <c r="AR105" s="177">
        <f t="shared" si="162"/>
        <v>0</v>
      </c>
      <c r="AS105" s="300"/>
      <c r="AT105" s="300"/>
      <c r="AU105" s="177">
        <f t="shared" si="163"/>
        <v>0</v>
      </c>
      <c r="AV105" s="300"/>
      <c r="AW105" s="300"/>
      <c r="AX105" s="177">
        <f t="shared" si="164"/>
        <v>0</v>
      </c>
      <c r="AY105" s="300"/>
      <c r="AZ105" s="300"/>
      <c r="BA105" s="177">
        <f t="shared" si="165"/>
        <v>0</v>
      </c>
      <c r="BB105" s="300"/>
      <c r="BC105" s="300"/>
      <c r="BD105" s="177">
        <f t="shared" si="166"/>
        <v>0</v>
      </c>
      <c r="BE105" s="300"/>
      <c r="BF105" s="300"/>
      <c r="BG105" s="177">
        <f t="shared" si="167"/>
        <v>0</v>
      </c>
      <c r="BH105" s="300"/>
      <c r="BI105" s="300"/>
      <c r="BJ105" s="177">
        <f t="shared" si="168"/>
        <v>0</v>
      </c>
      <c r="BK105" s="300"/>
      <c r="BL105" s="309"/>
      <c r="BM105" s="313"/>
      <c r="BN105" s="317"/>
    </row>
    <row r="106" s="265" customFormat="1" ht="33.95" customHeight="1" outlineLevel="5" spans="2:66">
      <c r="B106" s="177" t="s">
        <v>793</v>
      </c>
      <c r="C106" s="285" t="s">
        <v>966</v>
      </c>
      <c r="D106" s="265" t="s">
        <v>967</v>
      </c>
      <c r="E106" s="177" t="s">
        <v>953</v>
      </c>
      <c r="F106" s="177"/>
      <c r="G106" s="177" t="s">
        <v>937</v>
      </c>
      <c r="H106" s="177">
        <f t="shared" si="152"/>
        <v>0</v>
      </c>
      <c r="I106" s="177" t="s">
        <v>798</v>
      </c>
      <c r="J106" s="177" t="e">
        <f t="shared" si="153"/>
        <v>#DIV/0!</v>
      </c>
      <c r="K106" s="177" t="s">
        <v>799</v>
      </c>
      <c r="L106" s="177" t="e">
        <f t="shared" si="154"/>
        <v>#DIV/0!</v>
      </c>
      <c r="M106" s="177" t="s">
        <v>800</v>
      </c>
      <c r="N106" s="177">
        <f t="shared" si="155"/>
        <v>0</v>
      </c>
      <c r="O106" s="177"/>
      <c r="P106" s="292"/>
      <c r="Q106" s="292"/>
      <c r="R106" s="292"/>
      <c r="S106" s="292"/>
      <c r="T106" s="292"/>
      <c r="U106" s="292"/>
      <c r="V106" s="292"/>
      <c r="W106" s="292"/>
      <c r="X106" s="292"/>
      <c r="Y106" s="292"/>
      <c r="Z106" s="292"/>
      <c r="AA106" s="292"/>
      <c r="AB106" s="177">
        <f t="shared" si="156"/>
        <v>0</v>
      </c>
      <c r="AC106" s="177">
        <f t="shared" si="157"/>
        <v>0</v>
      </c>
      <c r="AD106" s="300"/>
      <c r="AE106" s="300"/>
      <c r="AF106" s="177">
        <f t="shared" si="158"/>
        <v>0</v>
      </c>
      <c r="AG106" s="300"/>
      <c r="AH106" s="300"/>
      <c r="AI106" s="177">
        <f t="shared" si="159"/>
        <v>0</v>
      </c>
      <c r="AJ106" s="300"/>
      <c r="AK106" s="300"/>
      <c r="AL106" s="177">
        <f t="shared" si="160"/>
        <v>0</v>
      </c>
      <c r="AM106" s="300"/>
      <c r="AN106" s="300"/>
      <c r="AO106" s="177">
        <f t="shared" si="161"/>
        <v>0</v>
      </c>
      <c r="AP106" s="300"/>
      <c r="AQ106" s="300"/>
      <c r="AR106" s="177">
        <f t="shared" si="162"/>
        <v>0</v>
      </c>
      <c r="AS106" s="300"/>
      <c r="AT106" s="300"/>
      <c r="AU106" s="177">
        <f t="shared" si="163"/>
        <v>0</v>
      </c>
      <c r="AV106" s="300"/>
      <c r="AW106" s="300"/>
      <c r="AX106" s="177">
        <f t="shared" si="164"/>
        <v>0</v>
      </c>
      <c r="AY106" s="300"/>
      <c r="AZ106" s="300"/>
      <c r="BA106" s="177">
        <f t="shared" si="165"/>
        <v>0</v>
      </c>
      <c r="BB106" s="300"/>
      <c r="BC106" s="300"/>
      <c r="BD106" s="177">
        <f t="shared" si="166"/>
        <v>0</v>
      </c>
      <c r="BE106" s="300"/>
      <c r="BF106" s="300"/>
      <c r="BG106" s="177">
        <f t="shared" si="167"/>
        <v>0</v>
      </c>
      <c r="BH106" s="300"/>
      <c r="BI106" s="300"/>
      <c r="BJ106" s="177">
        <f t="shared" si="168"/>
        <v>0</v>
      </c>
      <c r="BK106" s="300"/>
      <c r="BL106" s="309"/>
      <c r="BM106" s="313"/>
      <c r="BN106" s="317"/>
    </row>
    <row r="107" s="265" customFormat="1" ht="33.95" customHeight="1" outlineLevel="5" spans="2:66">
      <c r="B107" s="177" t="s">
        <v>793</v>
      </c>
      <c r="C107" s="285" t="s">
        <v>968</v>
      </c>
      <c r="D107" s="265" t="s">
        <v>969</v>
      </c>
      <c r="E107" s="177" t="s">
        <v>953</v>
      </c>
      <c r="F107" s="177"/>
      <c r="G107" s="177" t="s">
        <v>937</v>
      </c>
      <c r="H107" s="177">
        <f t="shared" si="152"/>
        <v>0</v>
      </c>
      <c r="I107" s="177" t="s">
        <v>798</v>
      </c>
      <c r="J107" s="177" t="e">
        <f t="shared" si="153"/>
        <v>#DIV/0!</v>
      </c>
      <c r="K107" s="177" t="s">
        <v>799</v>
      </c>
      <c r="L107" s="177" t="e">
        <f t="shared" si="154"/>
        <v>#DIV/0!</v>
      </c>
      <c r="M107" s="177" t="s">
        <v>800</v>
      </c>
      <c r="N107" s="177">
        <f t="shared" si="155"/>
        <v>0</v>
      </c>
      <c r="O107" s="177"/>
      <c r="P107" s="292"/>
      <c r="Q107" s="292"/>
      <c r="R107" s="292"/>
      <c r="S107" s="292"/>
      <c r="T107" s="292"/>
      <c r="U107" s="292"/>
      <c r="V107" s="292"/>
      <c r="W107" s="292"/>
      <c r="X107" s="292"/>
      <c r="Y107" s="292"/>
      <c r="Z107" s="292"/>
      <c r="AA107" s="292"/>
      <c r="AB107" s="177">
        <f t="shared" si="156"/>
        <v>0</v>
      </c>
      <c r="AC107" s="177">
        <f t="shared" si="157"/>
        <v>0</v>
      </c>
      <c r="AD107" s="300"/>
      <c r="AE107" s="300"/>
      <c r="AF107" s="177">
        <f t="shared" si="158"/>
        <v>0</v>
      </c>
      <c r="AG107" s="300"/>
      <c r="AH107" s="300"/>
      <c r="AI107" s="177">
        <f t="shared" si="159"/>
        <v>0</v>
      </c>
      <c r="AJ107" s="300"/>
      <c r="AK107" s="300"/>
      <c r="AL107" s="177">
        <f t="shared" si="160"/>
        <v>0</v>
      </c>
      <c r="AM107" s="300"/>
      <c r="AN107" s="300"/>
      <c r="AO107" s="177">
        <f t="shared" si="161"/>
        <v>0</v>
      </c>
      <c r="AP107" s="300"/>
      <c r="AQ107" s="300"/>
      <c r="AR107" s="177">
        <f t="shared" si="162"/>
        <v>0</v>
      </c>
      <c r="AS107" s="300"/>
      <c r="AT107" s="300"/>
      <c r="AU107" s="177">
        <f t="shared" si="163"/>
        <v>0</v>
      </c>
      <c r="AV107" s="300"/>
      <c r="AW107" s="300"/>
      <c r="AX107" s="177">
        <f t="shared" si="164"/>
        <v>0</v>
      </c>
      <c r="AY107" s="300"/>
      <c r="AZ107" s="300"/>
      <c r="BA107" s="177">
        <f t="shared" si="165"/>
        <v>0</v>
      </c>
      <c r="BB107" s="300"/>
      <c r="BC107" s="300"/>
      <c r="BD107" s="177">
        <f t="shared" si="166"/>
        <v>0</v>
      </c>
      <c r="BE107" s="300"/>
      <c r="BF107" s="300"/>
      <c r="BG107" s="177">
        <f t="shared" si="167"/>
        <v>0</v>
      </c>
      <c r="BH107" s="300"/>
      <c r="BI107" s="300"/>
      <c r="BJ107" s="177">
        <f t="shared" si="168"/>
        <v>0</v>
      </c>
      <c r="BK107" s="300"/>
      <c r="BL107" s="309"/>
      <c r="BM107" s="313"/>
      <c r="BN107" s="317"/>
    </row>
    <row r="108" s="265" customFormat="1" ht="33.95" customHeight="1" outlineLevel="5" spans="2:66">
      <c r="B108" s="177" t="s">
        <v>793</v>
      </c>
      <c r="C108" s="285" t="s">
        <v>970</v>
      </c>
      <c r="D108" s="265" t="s">
        <v>971</v>
      </c>
      <c r="E108" s="177" t="s">
        <v>953</v>
      </c>
      <c r="F108" s="177"/>
      <c r="G108" s="177" t="s">
        <v>937</v>
      </c>
      <c r="H108" s="177">
        <f t="shared" si="152"/>
        <v>0</v>
      </c>
      <c r="I108" s="177" t="s">
        <v>798</v>
      </c>
      <c r="J108" s="177" t="e">
        <f t="shared" si="153"/>
        <v>#DIV/0!</v>
      </c>
      <c r="K108" s="177" t="s">
        <v>799</v>
      </c>
      <c r="L108" s="177" t="e">
        <f t="shared" si="154"/>
        <v>#DIV/0!</v>
      </c>
      <c r="M108" s="177" t="s">
        <v>800</v>
      </c>
      <c r="N108" s="177">
        <f t="shared" si="155"/>
        <v>0</v>
      </c>
      <c r="O108" s="177"/>
      <c r="P108" s="292"/>
      <c r="Q108" s="292"/>
      <c r="R108" s="292"/>
      <c r="S108" s="292"/>
      <c r="T108" s="292"/>
      <c r="U108" s="292"/>
      <c r="V108" s="292"/>
      <c r="W108" s="292"/>
      <c r="X108" s="292"/>
      <c r="Y108" s="292"/>
      <c r="Z108" s="292"/>
      <c r="AA108" s="292"/>
      <c r="AB108" s="177">
        <f t="shared" si="156"/>
        <v>0</v>
      </c>
      <c r="AC108" s="177">
        <f t="shared" si="157"/>
        <v>0</v>
      </c>
      <c r="AD108" s="300"/>
      <c r="AE108" s="300"/>
      <c r="AF108" s="177">
        <f t="shared" si="158"/>
        <v>0</v>
      </c>
      <c r="AG108" s="300"/>
      <c r="AH108" s="300"/>
      <c r="AI108" s="177">
        <f t="shared" si="159"/>
        <v>0</v>
      </c>
      <c r="AJ108" s="300"/>
      <c r="AK108" s="300"/>
      <c r="AL108" s="177">
        <f t="shared" si="160"/>
        <v>0</v>
      </c>
      <c r="AM108" s="300"/>
      <c r="AN108" s="300"/>
      <c r="AO108" s="177">
        <f t="shared" si="161"/>
        <v>0</v>
      </c>
      <c r="AP108" s="300"/>
      <c r="AQ108" s="300"/>
      <c r="AR108" s="177">
        <f t="shared" si="162"/>
        <v>0</v>
      </c>
      <c r="AS108" s="300"/>
      <c r="AT108" s="300"/>
      <c r="AU108" s="177">
        <f t="shared" si="163"/>
        <v>0</v>
      </c>
      <c r="AV108" s="300"/>
      <c r="AW108" s="300"/>
      <c r="AX108" s="177">
        <f t="shared" si="164"/>
        <v>0</v>
      </c>
      <c r="AY108" s="300"/>
      <c r="AZ108" s="300"/>
      <c r="BA108" s="177">
        <f t="shared" si="165"/>
        <v>0</v>
      </c>
      <c r="BB108" s="300"/>
      <c r="BC108" s="300"/>
      <c r="BD108" s="177">
        <f t="shared" si="166"/>
        <v>0</v>
      </c>
      <c r="BE108" s="300"/>
      <c r="BF108" s="300"/>
      <c r="BG108" s="177">
        <f t="shared" si="167"/>
        <v>0</v>
      </c>
      <c r="BH108" s="300"/>
      <c r="BI108" s="300"/>
      <c r="BJ108" s="177">
        <f t="shared" si="168"/>
        <v>0</v>
      </c>
      <c r="BK108" s="300"/>
      <c r="BL108" s="309"/>
      <c r="BM108" s="313"/>
      <c r="BN108" s="317"/>
    </row>
    <row r="109" s="265" customFormat="1" ht="33.95" customHeight="1" outlineLevel="5" spans="2:66">
      <c r="B109" s="177" t="s">
        <v>793</v>
      </c>
      <c r="C109" s="285" t="s">
        <v>972</v>
      </c>
      <c r="D109" s="265" t="s">
        <v>973</v>
      </c>
      <c r="E109" s="177" t="s">
        <v>953</v>
      </c>
      <c r="F109" s="177"/>
      <c r="G109" s="177" t="s">
        <v>937</v>
      </c>
      <c r="H109" s="177">
        <f t="shared" si="152"/>
        <v>0</v>
      </c>
      <c r="I109" s="177" t="s">
        <v>798</v>
      </c>
      <c r="J109" s="177" t="e">
        <f t="shared" si="153"/>
        <v>#DIV/0!</v>
      </c>
      <c r="K109" s="177" t="s">
        <v>799</v>
      </c>
      <c r="L109" s="177" t="e">
        <f t="shared" si="154"/>
        <v>#DIV/0!</v>
      </c>
      <c r="M109" s="177" t="s">
        <v>800</v>
      </c>
      <c r="N109" s="177">
        <f t="shared" si="155"/>
        <v>0</v>
      </c>
      <c r="O109" s="177"/>
      <c r="P109" s="292"/>
      <c r="Q109" s="292"/>
      <c r="R109" s="292"/>
      <c r="S109" s="292"/>
      <c r="T109" s="292"/>
      <c r="U109" s="292"/>
      <c r="V109" s="292"/>
      <c r="W109" s="292"/>
      <c r="X109" s="292"/>
      <c r="Y109" s="292"/>
      <c r="Z109" s="292"/>
      <c r="AA109" s="292"/>
      <c r="AB109" s="177">
        <f t="shared" si="156"/>
        <v>0</v>
      </c>
      <c r="AC109" s="177">
        <f t="shared" si="157"/>
        <v>0</v>
      </c>
      <c r="AD109" s="300"/>
      <c r="AE109" s="300"/>
      <c r="AF109" s="177">
        <f t="shared" si="158"/>
        <v>0</v>
      </c>
      <c r="AG109" s="300"/>
      <c r="AH109" s="300"/>
      <c r="AI109" s="177">
        <f t="shared" si="159"/>
        <v>0</v>
      </c>
      <c r="AJ109" s="300"/>
      <c r="AK109" s="300"/>
      <c r="AL109" s="177">
        <f t="shared" si="160"/>
        <v>0</v>
      </c>
      <c r="AM109" s="300"/>
      <c r="AN109" s="300"/>
      <c r="AO109" s="177">
        <f t="shared" si="161"/>
        <v>0</v>
      </c>
      <c r="AP109" s="300"/>
      <c r="AQ109" s="300"/>
      <c r="AR109" s="177">
        <f t="shared" si="162"/>
        <v>0</v>
      </c>
      <c r="AS109" s="300"/>
      <c r="AT109" s="300"/>
      <c r="AU109" s="177">
        <f t="shared" si="163"/>
        <v>0</v>
      </c>
      <c r="AV109" s="300"/>
      <c r="AW109" s="300"/>
      <c r="AX109" s="177">
        <f t="shared" si="164"/>
        <v>0</v>
      </c>
      <c r="AY109" s="300"/>
      <c r="AZ109" s="300"/>
      <c r="BA109" s="177">
        <f t="shared" si="165"/>
        <v>0</v>
      </c>
      <c r="BB109" s="300"/>
      <c r="BC109" s="300"/>
      <c r="BD109" s="177">
        <f t="shared" si="166"/>
        <v>0</v>
      </c>
      <c r="BE109" s="300"/>
      <c r="BF109" s="300"/>
      <c r="BG109" s="177">
        <f t="shared" si="167"/>
        <v>0</v>
      </c>
      <c r="BH109" s="300"/>
      <c r="BI109" s="300"/>
      <c r="BJ109" s="177">
        <f t="shared" si="168"/>
        <v>0</v>
      </c>
      <c r="BK109" s="300"/>
      <c r="BL109" s="309"/>
      <c r="BM109" s="313"/>
      <c r="BN109" s="317"/>
    </row>
    <row r="110" s="265" customFormat="1" ht="33.95" customHeight="1" outlineLevel="5" spans="2:66">
      <c r="B110" s="177" t="s">
        <v>793</v>
      </c>
      <c r="C110" s="285" t="s">
        <v>974</v>
      </c>
      <c r="D110" s="265" t="s">
        <v>975</v>
      </c>
      <c r="E110" s="177" t="s">
        <v>976</v>
      </c>
      <c r="F110" s="177"/>
      <c r="G110" s="177" t="s">
        <v>937</v>
      </c>
      <c r="H110" s="177">
        <f t="shared" si="152"/>
        <v>0</v>
      </c>
      <c r="I110" s="177" t="s">
        <v>798</v>
      </c>
      <c r="J110" s="177" t="e">
        <f t="shared" si="153"/>
        <v>#DIV/0!</v>
      </c>
      <c r="K110" s="177" t="s">
        <v>799</v>
      </c>
      <c r="L110" s="177" t="e">
        <f t="shared" si="154"/>
        <v>#DIV/0!</v>
      </c>
      <c r="M110" s="177" t="s">
        <v>800</v>
      </c>
      <c r="N110" s="177">
        <f t="shared" si="155"/>
        <v>0</v>
      </c>
      <c r="O110" s="177"/>
      <c r="P110" s="292"/>
      <c r="Q110" s="292"/>
      <c r="R110" s="292"/>
      <c r="S110" s="292"/>
      <c r="T110" s="292"/>
      <c r="U110" s="292"/>
      <c r="V110" s="292"/>
      <c r="W110" s="292"/>
      <c r="X110" s="292"/>
      <c r="Y110" s="292"/>
      <c r="Z110" s="292"/>
      <c r="AA110" s="292"/>
      <c r="AB110" s="177">
        <f t="shared" si="156"/>
        <v>0</v>
      </c>
      <c r="AC110" s="177">
        <f t="shared" si="157"/>
        <v>0</v>
      </c>
      <c r="AD110" s="300"/>
      <c r="AE110" s="300"/>
      <c r="AF110" s="177">
        <f t="shared" si="158"/>
        <v>0</v>
      </c>
      <c r="AG110" s="300"/>
      <c r="AH110" s="300"/>
      <c r="AI110" s="177">
        <f t="shared" si="159"/>
        <v>0</v>
      </c>
      <c r="AJ110" s="300"/>
      <c r="AK110" s="300"/>
      <c r="AL110" s="177">
        <f t="shared" si="160"/>
        <v>0</v>
      </c>
      <c r="AM110" s="300"/>
      <c r="AN110" s="300"/>
      <c r="AO110" s="177">
        <f t="shared" si="161"/>
        <v>0</v>
      </c>
      <c r="AP110" s="300"/>
      <c r="AQ110" s="300"/>
      <c r="AR110" s="177">
        <f t="shared" si="162"/>
        <v>0</v>
      </c>
      <c r="AS110" s="300"/>
      <c r="AT110" s="300"/>
      <c r="AU110" s="177">
        <f t="shared" si="163"/>
        <v>0</v>
      </c>
      <c r="AV110" s="300"/>
      <c r="AW110" s="300"/>
      <c r="AX110" s="177">
        <f t="shared" si="164"/>
        <v>0</v>
      </c>
      <c r="AY110" s="300"/>
      <c r="AZ110" s="300"/>
      <c r="BA110" s="177">
        <f t="shared" si="165"/>
        <v>0</v>
      </c>
      <c r="BB110" s="300"/>
      <c r="BC110" s="300"/>
      <c r="BD110" s="177">
        <f t="shared" si="166"/>
        <v>0</v>
      </c>
      <c r="BE110" s="300"/>
      <c r="BF110" s="300"/>
      <c r="BG110" s="177">
        <f t="shared" si="167"/>
        <v>0</v>
      </c>
      <c r="BH110" s="300"/>
      <c r="BI110" s="300"/>
      <c r="BJ110" s="177">
        <f t="shared" si="168"/>
        <v>0</v>
      </c>
      <c r="BK110" s="300"/>
      <c r="BL110" s="309"/>
      <c r="BM110" s="313"/>
      <c r="BN110" s="317"/>
    </row>
    <row r="111" s="49" customFormat="1" ht="33.95" customHeight="1" outlineLevel="3" spans="2:66">
      <c r="B111" s="117" t="s">
        <v>788</v>
      </c>
      <c r="C111" s="118" t="s">
        <v>977</v>
      </c>
      <c r="D111" s="49" t="s">
        <v>978</v>
      </c>
      <c r="E111" s="117"/>
      <c r="F111" s="117"/>
      <c r="G111" s="117"/>
      <c r="H111" s="117">
        <f>H112+H122+H132+H142</f>
        <v>1200529.6</v>
      </c>
      <c r="I111" s="117"/>
      <c r="J111" s="117"/>
      <c r="K111" s="117"/>
      <c r="L111" s="117"/>
      <c r="M111" s="117"/>
      <c r="N111" s="117"/>
      <c r="O111" s="117"/>
      <c r="P111" s="290"/>
      <c r="Q111" s="290"/>
      <c r="R111" s="290"/>
      <c r="S111" s="290"/>
      <c r="T111" s="290"/>
      <c r="U111" s="290"/>
      <c r="V111" s="290"/>
      <c r="W111" s="290"/>
      <c r="X111" s="290"/>
      <c r="Y111" s="290"/>
      <c r="Z111" s="290"/>
      <c r="AA111" s="290"/>
      <c r="AB111" s="117">
        <f>AB112+AB122+AB132+AB142</f>
        <v>1200529.6</v>
      </c>
      <c r="AC111" s="117">
        <f>AC112+AC122+AC132+AC142</f>
        <v>94713.3</v>
      </c>
      <c r="AD111" s="117"/>
      <c r="AE111" s="117"/>
      <c r="AF111" s="117">
        <f>AF112+AF122+AF132+AF142</f>
        <v>100528.754545455</v>
      </c>
      <c r="AG111" s="117"/>
      <c r="AH111" s="117"/>
      <c r="AI111" s="117">
        <f>AI112+AI122+AI132+AI142</f>
        <v>100528.754545455</v>
      </c>
      <c r="AJ111" s="117"/>
      <c r="AK111" s="117"/>
      <c r="AL111" s="117">
        <f>AL112+AL122+AL132+AL142</f>
        <v>100528.754545455</v>
      </c>
      <c r="AM111" s="117"/>
      <c r="AN111" s="117"/>
      <c r="AO111" s="117">
        <f>AO112+AO122+AO132+AO142</f>
        <v>100528.754545455</v>
      </c>
      <c r="AP111" s="117"/>
      <c r="AQ111" s="117"/>
      <c r="AR111" s="117">
        <f>AR112+AR122+AR132+AR142</f>
        <v>100528.754545455</v>
      </c>
      <c r="AS111" s="117"/>
      <c r="AT111" s="117"/>
      <c r="AU111" s="117">
        <f>AU112+AU122+AU132+AU142</f>
        <v>100528.754545455</v>
      </c>
      <c r="AV111" s="117"/>
      <c r="AW111" s="117"/>
      <c r="AX111" s="117">
        <f>AX112+AX122+AX132+AX142</f>
        <v>100528.754545455</v>
      </c>
      <c r="AY111" s="117"/>
      <c r="AZ111" s="117"/>
      <c r="BA111" s="117">
        <f>BA112+BA122+BA132+BA142</f>
        <v>100528.754545455</v>
      </c>
      <c r="BB111" s="117"/>
      <c r="BC111" s="117"/>
      <c r="BD111" s="117">
        <f>BD112+BD122+BD132+BD142</f>
        <v>100528.754545455</v>
      </c>
      <c r="BE111" s="117"/>
      <c r="BF111" s="117"/>
      <c r="BG111" s="117">
        <f>BG112+BG122+BG132+BG142</f>
        <v>100528.754545455</v>
      </c>
      <c r="BH111" s="117"/>
      <c r="BI111" s="117"/>
      <c r="BJ111" s="117">
        <f>BJ112+BJ122+BJ132+BJ142</f>
        <v>100528.754545455</v>
      </c>
      <c r="BK111" s="117"/>
      <c r="BL111" s="307"/>
      <c r="BM111" s="313"/>
      <c r="BN111" s="315"/>
    </row>
    <row r="112" s="120" customFormat="1" ht="33.95" customHeight="1" outlineLevel="4" spans="2:66">
      <c r="B112" s="121" t="s">
        <v>788</v>
      </c>
      <c r="C112" s="122" t="s">
        <v>118</v>
      </c>
      <c r="D112" s="120" t="s">
        <v>109</v>
      </c>
      <c r="E112" s="121"/>
      <c r="F112" s="121"/>
      <c r="G112" s="121"/>
      <c r="H112" s="121">
        <f>SUM(H113:H121)</f>
        <v>1200529.6</v>
      </c>
      <c r="I112" s="121"/>
      <c r="J112" s="121"/>
      <c r="K112" s="121"/>
      <c r="L112" s="121"/>
      <c r="M112" s="121"/>
      <c r="N112" s="121"/>
      <c r="O112" s="121"/>
      <c r="P112" s="291"/>
      <c r="Q112" s="291"/>
      <c r="R112" s="291"/>
      <c r="S112" s="291"/>
      <c r="T112" s="291"/>
      <c r="U112" s="291"/>
      <c r="V112" s="291"/>
      <c r="W112" s="291"/>
      <c r="X112" s="291"/>
      <c r="Y112" s="291"/>
      <c r="Z112" s="291"/>
      <c r="AA112" s="291"/>
      <c r="AB112" s="121">
        <f>SUM(AB113:AB121)</f>
        <v>1200529.6</v>
      </c>
      <c r="AC112" s="121">
        <f>SUM(AC113:AC121)</f>
        <v>94713.3</v>
      </c>
      <c r="AD112" s="121"/>
      <c r="AE112" s="121"/>
      <c r="AF112" s="121">
        <f>SUM(AF113:AF121)</f>
        <v>100528.754545455</v>
      </c>
      <c r="AG112" s="121"/>
      <c r="AH112" s="121"/>
      <c r="AI112" s="121">
        <f>SUM(AI113:AI121)</f>
        <v>100528.754545455</v>
      </c>
      <c r="AJ112" s="121"/>
      <c r="AK112" s="121"/>
      <c r="AL112" s="121">
        <f>SUM(AL113:AL121)</f>
        <v>100528.754545455</v>
      </c>
      <c r="AM112" s="121"/>
      <c r="AN112" s="121"/>
      <c r="AO112" s="121">
        <f>SUM(AO113:AO121)</f>
        <v>100528.754545455</v>
      </c>
      <c r="AP112" s="121"/>
      <c r="AQ112" s="121"/>
      <c r="AR112" s="121">
        <f>SUM(AR113:AR121)</f>
        <v>100528.754545455</v>
      </c>
      <c r="AS112" s="121"/>
      <c r="AT112" s="121"/>
      <c r="AU112" s="121">
        <f>SUM(AU113:AU121)</f>
        <v>100528.754545455</v>
      </c>
      <c r="AV112" s="121"/>
      <c r="AW112" s="121"/>
      <c r="AX112" s="121">
        <f>SUM(AX113:AX121)</f>
        <v>100528.754545455</v>
      </c>
      <c r="AY112" s="121"/>
      <c r="AZ112" s="121"/>
      <c r="BA112" s="121">
        <f>SUM(BA113:BA121)</f>
        <v>100528.754545455</v>
      </c>
      <c r="BB112" s="121"/>
      <c r="BC112" s="121"/>
      <c r="BD112" s="121">
        <f>SUM(BD113:BD121)</f>
        <v>100528.754545455</v>
      </c>
      <c r="BE112" s="121"/>
      <c r="BF112" s="121"/>
      <c r="BG112" s="121">
        <f>SUM(BG113:BG121)</f>
        <v>100528.754545455</v>
      </c>
      <c r="BH112" s="121"/>
      <c r="BI112" s="121"/>
      <c r="BJ112" s="121">
        <f>SUM(BJ113:BJ121)</f>
        <v>100528.754545455</v>
      </c>
      <c r="BK112" s="121"/>
      <c r="BL112" s="308"/>
      <c r="BM112" s="313"/>
      <c r="BN112" s="316"/>
    </row>
    <row r="113" s="265" customFormat="1" ht="33.95" customHeight="1" outlineLevel="5" spans="2:66">
      <c r="B113" s="177" t="s">
        <v>793</v>
      </c>
      <c r="C113" s="285" t="s">
        <v>979</v>
      </c>
      <c r="D113" s="265" t="s">
        <v>980</v>
      </c>
      <c r="E113" s="177" t="s">
        <v>981</v>
      </c>
      <c r="F113" s="177"/>
      <c r="G113" s="177" t="s">
        <v>797</v>
      </c>
      <c r="H113" s="177">
        <f t="shared" ref="H113:H121" si="169">AB113</f>
        <v>1200529.6</v>
      </c>
      <c r="I113" s="177" t="s">
        <v>798</v>
      </c>
      <c r="J113" s="177">
        <f t="shared" ref="J113:J121" si="170">SUM(AD113,AG113,AJ113,AM113,AP113,AS113,AV113,AY113,BB113,BE113,BH113,BK113)/N113</f>
        <v>11</v>
      </c>
      <c r="K113" s="177" t="s">
        <v>799</v>
      </c>
      <c r="L113" s="177">
        <f t="shared" ref="L113:L121" si="171">H113/N113/J113</f>
        <v>9094.92121212121</v>
      </c>
      <c r="M113" s="177" t="s">
        <v>800</v>
      </c>
      <c r="N113" s="177">
        <f t="shared" ref="N113:N121" si="172">COUNTIF(AD113,"&gt;0")+COUNTIF(AG113,"&gt;0")+COUNTIF(AJ113,"&gt;0")+COUNTIF(AM113,"&gt;0")+COUNTIF(AP113,"&gt;0")+COUNTIF(AS113,"&gt;0")+COUNTIF(AV113,"&gt;0")+COUNTIF(AY113,"&gt;0")+COUNTIF(BB113,"&gt;0")+COUNTIF(BE113,"&gt;0")+COUNTIF(BH113,"&gt;0")+COUNTIF(BK113,"&gt;0")</f>
        <v>12</v>
      </c>
      <c r="O113" s="177"/>
      <c r="P113" s="292"/>
      <c r="Q113" s="292"/>
      <c r="R113" s="292"/>
      <c r="S113" s="292"/>
      <c r="T113" s="292"/>
      <c r="U113" s="292"/>
      <c r="V113" s="292"/>
      <c r="W113" s="292"/>
      <c r="X113" s="292"/>
      <c r="Y113" s="292"/>
      <c r="Z113" s="292"/>
      <c r="AA113" s="292"/>
      <c r="AB113" s="177">
        <f t="shared" ref="AB113:AB121" si="173">SUM(AC113,AF113,AI113,AL113,AO113,AR113,AU113,AX113,BA113,BD113,BG113,BJ113)</f>
        <v>1200529.6</v>
      </c>
      <c r="AC113" s="177">
        <f t="shared" ref="AC113:AC121" si="174">AD113*AE113</f>
        <v>94713.3</v>
      </c>
      <c r="AD113" s="177">
        <f>SUMIFS('1-2 人员岗位信息'!F:F,'1-2 人员岗位信息'!$C:$C,"自有人员",'1-2 人员岗位信息'!$B:$B,$D113)</f>
        <v>11</v>
      </c>
      <c r="AE113" s="300">
        <f>IFERROR('自有人工预算（附表）'!E25/AD113,0)</f>
        <v>8610.3</v>
      </c>
      <c r="AF113" s="177">
        <f t="shared" ref="AF113:AF121" si="175">AG113*AH113</f>
        <v>100528.754545455</v>
      </c>
      <c r="AG113" s="177">
        <f>SUMIFS('1-2 人员岗位信息'!G:G,'1-2 人员岗位信息'!$C:$C,"自有人员",'1-2 人员岗位信息'!$B:$B,$D113)</f>
        <v>11</v>
      </c>
      <c r="AH113" s="300">
        <f>IFERROR('自有人工预算（附表）'!F25/AG113,0)</f>
        <v>9138.97768595041</v>
      </c>
      <c r="AI113" s="177">
        <f t="shared" ref="AI113:AI121" si="176">AJ113*AK113</f>
        <v>100528.754545455</v>
      </c>
      <c r="AJ113" s="177">
        <f>SUMIFS('1-2 人员岗位信息'!H:H,'1-2 人员岗位信息'!$C:$C,"自有人员",'1-2 人员岗位信息'!$B:$B,$D113)</f>
        <v>11</v>
      </c>
      <c r="AK113" s="300">
        <f>IFERROR('自有人工预算（附表）'!G25/AJ113,0)</f>
        <v>9138.97768595041</v>
      </c>
      <c r="AL113" s="177">
        <f t="shared" ref="AL113:AL121" si="177">AM113*AN113</f>
        <v>100528.754545455</v>
      </c>
      <c r="AM113" s="177">
        <f>SUMIFS('1-2 人员岗位信息'!I:I,'1-2 人员岗位信息'!$C:$C,"自有人员",'1-2 人员岗位信息'!$B:$B,$D113)</f>
        <v>11</v>
      </c>
      <c r="AN113" s="300">
        <f>IFERROR('自有人工预算（附表）'!H25/AM113,0)</f>
        <v>9138.97768595041</v>
      </c>
      <c r="AO113" s="177">
        <f t="shared" ref="AO113:AO121" si="178">AP113*AQ113</f>
        <v>100528.754545455</v>
      </c>
      <c r="AP113" s="177">
        <f>SUMIFS('1-2 人员岗位信息'!J:J,'1-2 人员岗位信息'!$C:$C,"自有人员",'1-2 人员岗位信息'!$B:$B,$D113)</f>
        <v>11</v>
      </c>
      <c r="AQ113" s="300">
        <f>IFERROR('自有人工预算（附表）'!I25/AP113,0)</f>
        <v>9138.97768595041</v>
      </c>
      <c r="AR113" s="177">
        <f t="shared" ref="AR113:AR121" si="179">AS113*AT113</f>
        <v>100528.754545455</v>
      </c>
      <c r="AS113" s="177">
        <f>SUMIFS('1-2 人员岗位信息'!K:K,'1-2 人员岗位信息'!$C:$C,"自有人员",'1-2 人员岗位信息'!$B:$B,$D113)</f>
        <v>11</v>
      </c>
      <c r="AT113" s="300">
        <f>IFERROR('自有人工预算（附表）'!J25/AS113,0)</f>
        <v>9138.97768595041</v>
      </c>
      <c r="AU113" s="177">
        <f t="shared" ref="AU113:AU121" si="180">AV113*AW113</f>
        <v>100528.754545455</v>
      </c>
      <c r="AV113" s="177">
        <f>SUMIFS('1-2 人员岗位信息'!L:L,'1-2 人员岗位信息'!$C:$C,"自有人员",'1-2 人员岗位信息'!$B:$B,$D113)</f>
        <v>11</v>
      </c>
      <c r="AW113" s="300">
        <f>IFERROR('自有人工预算（附表）'!K25/AV113,0)</f>
        <v>9138.97768595041</v>
      </c>
      <c r="AX113" s="177">
        <f t="shared" ref="AX113:AX121" si="181">AY113*AZ113</f>
        <v>100528.754545455</v>
      </c>
      <c r="AY113" s="177">
        <f>SUMIFS('1-2 人员岗位信息'!M:M,'1-2 人员岗位信息'!$C:$C,"自有人员",'1-2 人员岗位信息'!$B:$B,$D113)</f>
        <v>11</v>
      </c>
      <c r="AZ113" s="300">
        <f>IFERROR('自有人工预算（附表）'!L25/AY113,0)</f>
        <v>9138.97768595041</v>
      </c>
      <c r="BA113" s="177">
        <f t="shared" ref="BA113:BA121" si="182">BB113*BC113</f>
        <v>100528.754545455</v>
      </c>
      <c r="BB113" s="177">
        <f>SUMIFS('1-2 人员岗位信息'!N:N,'1-2 人员岗位信息'!$C:$C,"自有人员",'1-2 人员岗位信息'!$B:$B,$D113)</f>
        <v>11</v>
      </c>
      <c r="BC113" s="300">
        <f>IFERROR('自有人工预算（附表）'!M25/BB113,0)</f>
        <v>9138.97768595041</v>
      </c>
      <c r="BD113" s="177">
        <f t="shared" ref="BD113:BD121" si="183">BE113*BF113</f>
        <v>100528.754545455</v>
      </c>
      <c r="BE113" s="177">
        <f>SUMIFS('1-2 人员岗位信息'!O:O,'1-2 人员岗位信息'!$C:$C,"自有人员",'1-2 人员岗位信息'!$B:$B,$D113)</f>
        <v>11</v>
      </c>
      <c r="BF113" s="300">
        <f>IFERROR('自有人工预算（附表）'!N25/BE113,0)</f>
        <v>9138.97768595041</v>
      </c>
      <c r="BG113" s="177">
        <f t="shared" ref="BG113:BG121" si="184">BH113*BI113</f>
        <v>100528.754545455</v>
      </c>
      <c r="BH113" s="177">
        <f>SUMIFS('1-2 人员岗位信息'!P:P,'1-2 人员岗位信息'!$C:$C,"自有人员",'1-2 人员岗位信息'!$B:$B,$D113)</f>
        <v>11</v>
      </c>
      <c r="BI113" s="300">
        <f>IFERROR('自有人工预算（附表）'!O25/BH113,0)</f>
        <v>9138.97768595041</v>
      </c>
      <c r="BJ113" s="177">
        <f t="shared" ref="BJ113:BJ121" si="185">BK113*BL113</f>
        <v>100528.754545455</v>
      </c>
      <c r="BK113" s="177">
        <f>SUMIFS('1-2 人员岗位信息'!Q:Q,'1-2 人员岗位信息'!$C:$C,"自有人员",'1-2 人员岗位信息'!$B:$B,$D113)</f>
        <v>11</v>
      </c>
      <c r="BL113" s="300">
        <f>IFERROR('自有人工预算（附表）'!P25/BK113,0)</f>
        <v>9138.97768595041</v>
      </c>
      <c r="BM113" s="313"/>
      <c r="BN113" s="317"/>
    </row>
    <row r="114" s="265" customFormat="1" ht="33.95" customHeight="1" outlineLevel="5" spans="2:66">
      <c r="B114" s="177" t="s">
        <v>793</v>
      </c>
      <c r="C114" s="285" t="s">
        <v>982</v>
      </c>
      <c r="D114" s="265" t="s">
        <v>983</v>
      </c>
      <c r="E114" s="177" t="s">
        <v>984</v>
      </c>
      <c r="F114" s="177"/>
      <c r="G114" s="177" t="s">
        <v>797</v>
      </c>
      <c r="H114" s="177">
        <f t="shared" si="169"/>
        <v>0</v>
      </c>
      <c r="I114" s="177" t="s">
        <v>798</v>
      </c>
      <c r="J114" s="177" t="e">
        <f t="shared" si="170"/>
        <v>#DIV/0!</v>
      </c>
      <c r="K114" s="177" t="s">
        <v>799</v>
      </c>
      <c r="L114" s="177" t="e">
        <f t="shared" si="171"/>
        <v>#DIV/0!</v>
      </c>
      <c r="M114" s="177" t="s">
        <v>800</v>
      </c>
      <c r="N114" s="177">
        <f t="shared" si="172"/>
        <v>0</v>
      </c>
      <c r="O114" s="177"/>
      <c r="P114" s="292"/>
      <c r="Q114" s="292"/>
      <c r="R114" s="292"/>
      <c r="S114" s="292"/>
      <c r="T114" s="292"/>
      <c r="U114" s="292"/>
      <c r="V114" s="292"/>
      <c r="W114" s="292"/>
      <c r="X114" s="292"/>
      <c r="Y114" s="292"/>
      <c r="Z114" s="292"/>
      <c r="AA114" s="292"/>
      <c r="AB114" s="177">
        <f t="shared" si="173"/>
        <v>0</v>
      </c>
      <c r="AC114" s="177">
        <f t="shared" si="174"/>
        <v>0</v>
      </c>
      <c r="AD114" s="177">
        <f>SUMIFS('1-2 人员岗位信息'!F:F,'1-2 人员岗位信息'!$C:$C,"自有人员",'1-2 人员岗位信息'!$B:$B,$D114)</f>
        <v>0</v>
      </c>
      <c r="AE114" s="300"/>
      <c r="AF114" s="177">
        <f t="shared" si="175"/>
        <v>0</v>
      </c>
      <c r="AG114" s="177">
        <f>SUMIFS('1-2 人员岗位信息'!G:G,'1-2 人员岗位信息'!$C:$C,"自有人员",'1-2 人员岗位信息'!$B:$B,$D114)</f>
        <v>0</v>
      </c>
      <c r="AH114" s="300"/>
      <c r="AI114" s="177">
        <f t="shared" si="176"/>
        <v>0</v>
      </c>
      <c r="AJ114" s="177">
        <f>SUMIFS('1-2 人员岗位信息'!H:H,'1-2 人员岗位信息'!$C:$C,"自有人员",'1-2 人员岗位信息'!$B:$B,$D114)</f>
        <v>0</v>
      </c>
      <c r="AK114" s="300"/>
      <c r="AL114" s="177">
        <f t="shared" si="177"/>
        <v>0</v>
      </c>
      <c r="AM114" s="177">
        <f>SUMIFS('1-2 人员岗位信息'!I:I,'1-2 人员岗位信息'!$C:$C,"自有人员",'1-2 人员岗位信息'!$B:$B,$D114)</f>
        <v>0</v>
      </c>
      <c r="AN114" s="300"/>
      <c r="AO114" s="177">
        <f t="shared" si="178"/>
        <v>0</v>
      </c>
      <c r="AP114" s="177">
        <f>SUMIFS('1-2 人员岗位信息'!J:J,'1-2 人员岗位信息'!$C:$C,"自有人员",'1-2 人员岗位信息'!$B:$B,$D114)</f>
        <v>0</v>
      </c>
      <c r="AQ114" s="300"/>
      <c r="AR114" s="177">
        <f t="shared" si="179"/>
        <v>0</v>
      </c>
      <c r="AS114" s="177">
        <f>SUMIFS('1-2 人员岗位信息'!K:K,'1-2 人员岗位信息'!$C:$C,"自有人员",'1-2 人员岗位信息'!$B:$B,$D114)</f>
        <v>0</v>
      </c>
      <c r="AT114" s="300"/>
      <c r="AU114" s="177">
        <f t="shared" si="180"/>
        <v>0</v>
      </c>
      <c r="AV114" s="177">
        <f>SUMIFS('1-2 人员岗位信息'!L:L,'1-2 人员岗位信息'!$C:$C,"自有人员",'1-2 人员岗位信息'!$B:$B,$D114)</f>
        <v>0</v>
      </c>
      <c r="AW114" s="300"/>
      <c r="AX114" s="177">
        <f t="shared" si="181"/>
        <v>0</v>
      </c>
      <c r="AY114" s="177">
        <f>SUMIFS('1-2 人员岗位信息'!M:M,'1-2 人员岗位信息'!$C:$C,"自有人员",'1-2 人员岗位信息'!$B:$B,$D114)</f>
        <v>0</v>
      </c>
      <c r="AZ114" s="300"/>
      <c r="BA114" s="177">
        <f t="shared" si="182"/>
        <v>0</v>
      </c>
      <c r="BB114" s="177">
        <f>SUMIFS('1-2 人员岗位信息'!N:N,'1-2 人员岗位信息'!$C:$C,"自有人员",'1-2 人员岗位信息'!$B:$B,$D114)</f>
        <v>0</v>
      </c>
      <c r="BC114" s="300"/>
      <c r="BD114" s="177">
        <f t="shared" si="183"/>
        <v>0</v>
      </c>
      <c r="BE114" s="177">
        <f>SUMIFS('1-2 人员岗位信息'!O:O,'1-2 人员岗位信息'!$C:$C,"自有人员",'1-2 人员岗位信息'!$B:$B,$D114)</f>
        <v>0</v>
      </c>
      <c r="BF114" s="300"/>
      <c r="BG114" s="177">
        <f t="shared" si="184"/>
        <v>0</v>
      </c>
      <c r="BH114" s="177">
        <f>SUMIFS('1-2 人员岗位信息'!P:P,'1-2 人员岗位信息'!$C:$C,"自有人员",'1-2 人员岗位信息'!$B:$B,$D114)</f>
        <v>0</v>
      </c>
      <c r="BI114" s="300"/>
      <c r="BJ114" s="177">
        <f t="shared" si="185"/>
        <v>0</v>
      </c>
      <c r="BK114" s="177">
        <f>SUMIFS('1-2 人员岗位信息'!Q:Q,'1-2 人员岗位信息'!$C:$C,"自有人员",'1-2 人员岗位信息'!$B:$B,$D114)</f>
        <v>0</v>
      </c>
      <c r="BL114" s="309"/>
      <c r="BM114" s="313"/>
      <c r="BN114" s="317"/>
    </row>
    <row r="115" s="265" customFormat="1" ht="33.95" customHeight="1" outlineLevel="5" spans="2:66">
      <c r="B115" s="177" t="s">
        <v>793</v>
      </c>
      <c r="C115" s="285" t="s">
        <v>985</v>
      </c>
      <c r="D115" s="265" t="s">
        <v>986</v>
      </c>
      <c r="E115" s="177" t="s">
        <v>987</v>
      </c>
      <c r="F115" s="177"/>
      <c r="G115" s="177" t="s">
        <v>797</v>
      </c>
      <c r="H115" s="177">
        <f t="shared" si="169"/>
        <v>0</v>
      </c>
      <c r="I115" s="177" t="s">
        <v>798</v>
      </c>
      <c r="J115" s="177" t="e">
        <f t="shared" si="170"/>
        <v>#DIV/0!</v>
      </c>
      <c r="K115" s="177" t="s">
        <v>799</v>
      </c>
      <c r="L115" s="177" t="e">
        <f t="shared" si="171"/>
        <v>#DIV/0!</v>
      </c>
      <c r="M115" s="177" t="s">
        <v>800</v>
      </c>
      <c r="N115" s="177">
        <f t="shared" si="172"/>
        <v>0</v>
      </c>
      <c r="O115" s="177"/>
      <c r="P115" s="292"/>
      <c r="Q115" s="292"/>
      <c r="R115" s="292"/>
      <c r="S115" s="292"/>
      <c r="T115" s="292"/>
      <c r="U115" s="292"/>
      <c r="V115" s="292"/>
      <c r="W115" s="292"/>
      <c r="X115" s="292"/>
      <c r="Y115" s="292"/>
      <c r="Z115" s="292"/>
      <c r="AA115" s="292"/>
      <c r="AB115" s="177">
        <f t="shared" si="173"/>
        <v>0</v>
      </c>
      <c r="AC115" s="177">
        <f t="shared" si="174"/>
        <v>0</v>
      </c>
      <c r="AD115" s="177">
        <f>SUMIFS('1-2 人员岗位信息'!F:F,'1-2 人员岗位信息'!$C:$C,"自有人员",'1-2 人员岗位信息'!$B:$B,$D115)</f>
        <v>0</v>
      </c>
      <c r="AE115" s="300"/>
      <c r="AF115" s="177">
        <f t="shared" si="175"/>
        <v>0</v>
      </c>
      <c r="AG115" s="177">
        <f>SUMIFS('1-2 人员岗位信息'!G:G,'1-2 人员岗位信息'!$C:$C,"自有人员",'1-2 人员岗位信息'!$B:$B,$D115)</f>
        <v>0</v>
      </c>
      <c r="AH115" s="300"/>
      <c r="AI115" s="177">
        <f t="shared" si="176"/>
        <v>0</v>
      </c>
      <c r="AJ115" s="177">
        <f>SUMIFS('1-2 人员岗位信息'!H:H,'1-2 人员岗位信息'!$C:$C,"自有人员",'1-2 人员岗位信息'!$B:$B,$D115)</f>
        <v>0</v>
      </c>
      <c r="AK115" s="300"/>
      <c r="AL115" s="177">
        <f t="shared" si="177"/>
        <v>0</v>
      </c>
      <c r="AM115" s="177">
        <f>SUMIFS('1-2 人员岗位信息'!I:I,'1-2 人员岗位信息'!$C:$C,"自有人员",'1-2 人员岗位信息'!$B:$B,$D115)</f>
        <v>0</v>
      </c>
      <c r="AN115" s="300"/>
      <c r="AO115" s="177">
        <f t="shared" si="178"/>
        <v>0</v>
      </c>
      <c r="AP115" s="177">
        <f>SUMIFS('1-2 人员岗位信息'!J:J,'1-2 人员岗位信息'!$C:$C,"自有人员",'1-2 人员岗位信息'!$B:$B,$D115)</f>
        <v>0</v>
      </c>
      <c r="AQ115" s="300"/>
      <c r="AR115" s="177">
        <f t="shared" si="179"/>
        <v>0</v>
      </c>
      <c r="AS115" s="177">
        <f>SUMIFS('1-2 人员岗位信息'!K:K,'1-2 人员岗位信息'!$C:$C,"自有人员",'1-2 人员岗位信息'!$B:$B,$D115)</f>
        <v>0</v>
      </c>
      <c r="AT115" s="300"/>
      <c r="AU115" s="177">
        <f t="shared" si="180"/>
        <v>0</v>
      </c>
      <c r="AV115" s="177">
        <f>SUMIFS('1-2 人员岗位信息'!L:L,'1-2 人员岗位信息'!$C:$C,"自有人员",'1-2 人员岗位信息'!$B:$B,$D115)</f>
        <v>0</v>
      </c>
      <c r="AW115" s="300"/>
      <c r="AX115" s="177">
        <f t="shared" si="181"/>
        <v>0</v>
      </c>
      <c r="AY115" s="177">
        <f>SUMIFS('1-2 人员岗位信息'!M:M,'1-2 人员岗位信息'!$C:$C,"自有人员",'1-2 人员岗位信息'!$B:$B,$D115)</f>
        <v>0</v>
      </c>
      <c r="AZ115" s="300"/>
      <c r="BA115" s="177">
        <f t="shared" si="182"/>
        <v>0</v>
      </c>
      <c r="BB115" s="177">
        <f>SUMIFS('1-2 人员岗位信息'!N:N,'1-2 人员岗位信息'!$C:$C,"自有人员",'1-2 人员岗位信息'!$B:$B,$D115)</f>
        <v>0</v>
      </c>
      <c r="BC115" s="300"/>
      <c r="BD115" s="177">
        <f t="shared" si="183"/>
        <v>0</v>
      </c>
      <c r="BE115" s="177">
        <f>SUMIFS('1-2 人员岗位信息'!O:O,'1-2 人员岗位信息'!$C:$C,"自有人员",'1-2 人员岗位信息'!$B:$B,$D115)</f>
        <v>0</v>
      </c>
      <c r="BF115" s="300"/>
      <c r="BG115" s="177">
        <f t="shared" si="184"/>
        <v>0</v>
      </c>
      <c r="BH115" s="177">
        <f>SUMIFS('1-2 人员岗位信息'!P:P,'1-2 人员岗位信息'!$C:$C,"自有人员",'1-2 人员岗位信息'!$B:$B,$D115)</f>
        <v>0</v>
      </c>
      <c r="BI115" s="300"/>
      <c r="BJ115" s="177">
        <f t="shared" si="185"/>
        <v>0</v>
      </c>
      <c r="BK115" s="177">
        <f>SUMIFS('1-2 人员岗位信息'!Q:Q,'1-2 人员岗位信息'!$C:$C,"自有人员",'1-2 人员岗位信息'!$B:$B,$D115)</f>
        <v>0</v>
      </c>
      <c r="BL115" s="309"/>
      <c r="BM115" s="313"/>
      <c r="BN115" s="317"/>
    </row>
    <row r="116" s="265" customFormat="1" ht="33.95" customHeight="1" outlineLevel="5" spans="2:66">
      <c r="B116" s="177" t="s">
        <v>793</v>
      </c>
      <c r="C116" s="285" t="s">
        <v>988</v>
      </c>
      <c r="D116" s="265" t="s">
        <v>989</v>
      </c>
      <c r="E116" s="177" t="s">
        <v>990</v>
      </c>
      <c r="F116" s="177"/>
      <c r="G116" s="177" t="s">
        <v>797</v>
      </c>
      <c r="H116" s="177">
        <f t="shared" si="169"/>
        <v>0</v>
      </c>
      <c r="I116" s="177" t="s">
        <v>798</v>
      </c>
      <c r="J116" s="177" t="e">
        <f t="shared" si="170"/>
        <v>#DIV/0!</v>
      </c>
      <c r="K116" s="177" t="s">
        <v>799</v>
      </c>
      <c r="L116" s="177" t="e">
        <f t="shared" si="171"/>
        <v>#DIV/0!</v>
      </c>
      <c r="M116" s="177" t="s">
        <v>800</v>
      </c>
      <c r="N116" s="177">
        <f t="shared" si="172"/>
        <v>0</v>
      </c>
      <c r="O116" s="177"/>
      <c r="P116" s="292"/>
      <c r="Q116" s="292"/>
      <c r="R116" s="292"/>
      <c r="S116" s="292"/>
      <c r="T116" s="292"/>
      <c r="U116" s="292"/>
      <c r="V116" s="292"/>
      <c r="W116" s="292"/>
      <c r="X116" s="292"/>
      <c r="Y116" s="292"/>
      <c r="Z116" s="292"/>
      <c r="AA116" s="292"/>
      <c r="AB116" s="177">
        <f t="shared" si="173"/>
        <v>0</v>
      </c>
      <c r="AC116" s="177">
        <f t="shared" si="174"/>
        <v>0</v>
      </c>
      <c r="AD116" s="177">
        <f>SUMIFS('1-2 人员岗位信息'!F:F,'1-2 人员岗位信息'!$C:$C,"自有人员",'1-2 人员岗位信息'!$B:$B,$D116)</f>
        <v>0</v>
      </c>
      <c r="AE116" s="300"/>
      <c r="AF116" s="177">
        <f t="shared" si="175"/>
        <v>0</v>
      </c>
      <c r="AG116" s="177">
        <f>SUMIFS('1-2 人员岗位信息'!G:G,'1-2 人员岗位信息'!$C:$C,"自有人员",'1-2 人员岗位信息'!$B:$B,$D116)</f>
        <v>0</v>
      </c>
      <c r="AH116" s="300"/>
      <c r="AI116" s="177">
        <f t="shared" si="176"/>
        <v>0</v>
      </c>
      <c r="AJ116" s="177">
        <f>SUMIFS('1-2 人员岗位信息'!H:H,'1-2 人员岗位信息'!$C:$C,"自有人员",'1-2 人员岗位信息'!$B:$B,$D116)</f>
        <v>0</v>
      </c>
      <c r="AK116" s="300"/>
      <c r="AL116" s="177">
        <f t="shared" si="177"/>
        <v>0</v>
      </c>
      <c r="AM116" s="177">
        <f>SUMIFS('1-2 人员岗位信息'!I:I,'1-2 人员岗位信息'!$C:$C,"自有人员",'1-2 人员岗位信息'!$B:$B,$D116)</f>
        <v>0</v>
      </c>
      <c r="AN116" s="300"/>
      <c r="AO116" s="177">
        <f t="shared" si="178"/>
        <v>0</v>
      </c>
      <c r="AP116" s="177">
        <f>SUMIFS('1-2 人员岗位信息'!J:J,'1-2 人员岗位信息'!$C:$C,"自有人员",'1-2 人员岗位信息'!$B:$B,$D116)</f>
        <v>0</v>
      </c>
      <c r="AQ116" s="300"/>
      <c r="AR116" s="177">
        <f t="shared" si="179"/>
        <v>0</v>
      </c>
      <c r="AS116" s="177">
        <f>SUMIFS('1-2 人员岗位信息'!K:K,'1-2 人员岗位信息'!$C:$C,"自有人员",'1-2 人员岗位信息'!$B:$B,$D116)</f>
        <v>0</v>
      </c>
      <c r="AT116" s="300"/>
      <c r="AU116" s="177">
        <f t="shared" si="180"/>
        <v>0</v>
      </c>
      <c r="AV116" s="177">
        <f>SUMIFS('1-2 人员岗位信息'!L:L,'1-2 人员岗位信息'!$C:$C,"自有人员",'1-2 人员岗位信息'!$B:$B,$D116)</f>
        <v>0</v>
      </c>
      <c r="AW116" s="300"/>
      <c r="AX116" s="177">
        <f t="shared" si="181"/>
        <v>0</v>
      </c>
      <c r="AY116" s="177">
        <f>SUMIFS('1-2 人员岗位信息'!M:M,'1-2 人员岗位信息'!$C:$C,"自有人员",'1-2 人员岗位信息'!$B:$B,$D116)</f>
        <v>0</v>
      </c>
      <c r="AZ116" s="300"/>
      <c r="BA116" s="177">
        <f t="shared" si="182"/>
        <v>0</v>
      </c>
      <c r="BB116" s="177">
        <f>SUMIFS('1-2 人员岗位信息'!N:N,'1-2 人员岗位信息'!$C:$C,"自有人员",'1-2 人员岗位信息'!$B:$B,$D116)</f>
        <v>0</v>
      </c>
      <c r="BC116" s="300"/>
      <c r="BD116" s="177">
        <f t="shared" si="183"/>
        <v>0</v>
      </c>
      <c r="BE116" s="177">
        <f>SUMIFS('1-2 人员岗位信息'!O:O,'1-2 人员岗位信息'!$C:$C,"自有人员",'1-2 人员岗位信息'!$B:$B,$D116)</f>
        <v>0</v>
      </c>
      <c r="BF116" s="300"/>
      <c r="BG116" s="177">
        <f t="shared" si="184"/>
        <v>0</v>
      </c>
      <c r="BH116" s="177">
        <f>SUMIFS('1-2 人员岗位信息'!P:P,'1-2 人员岗位信息'!$C:$C,"自有人员",'1-2 人员岗位信息'!$B:$B,$D116)</f>
        <v>0</v>
      </c>
      <c r="BI116" s="300"/>
      <c r="BJ116" s="177">
        <f t="shared" si="185"/>
        <v>0</v>
      </c>
      <c r="BK116" s="177">
        <f>SUMIFS('1-2 人员岗位信息'!Q:Q,'1-2 人员岗位信息'!$C:$C,"自有人员",'1-2 人员岗位信息'!$B:$B,$D116)</f>
        <v>0</v>
      </c>
      <c r="BL116" s="309"/>
      <c r="BM116" s="313"/>
      <c r="BN116" s="317"/>
    </row>
    <row r="117" s="265" customFormat="1" ht="33.95" customHeight="1" outlineLevel="5" spans="2:66">
      <c r="B117" s="177" t="s">
        <v>793</v>
      </c>
      <c r="C117" s="285" t="s">
        <v>991</v>
      </c>
      <c r="D117" s="265" t="s">
        <v>992</v>
      </c>
      <c r="E117" s="177" t="s">
        <v>990</v>
      </c>
      <c r="F117" s="177"/>
      <c r="G117" s="177" t="s">
        <v>797</v>
      </c>
      <c r="H117" s="177">
        <f t="shared" si="169"/>
        <v>0</v>
      </c>
      <c r="I117" s="177" t="s">
        <v>798</v>
      </c>
      <c r="J117" s="177" t="e">
        <f t="shared" si="170"/>
        <v>#DIV/0!</v>
      </c>
      <c r="K117" s="177" t="s">
        <v>799</v>
      </c>
      <c r="L117" s="177" t="e">
        <f t="shared" si="171"/>
        <v>#DIV/0!</v>
      </c>
      <c r="M117" s="177" t="s">
        <v>800</v>
      </c>
      <c r="N117" s="177">
        <f t="shared" si="172"/>
        <v>0</v>
      </c>
      <c r="O117" s="177"/>
      <c r="P117" s="292"/>
      <c r="Q117" s="292"/>
      <c r="R117" s="292"/>
      <c r="S117" s="292"/>
      <c r="T117" s="292"/>
      <c r="U117" s="292"/>
      <c r="V117" s="292"/>
      <c r="W117" s="292"/>
      <c r="X117" s="292"/>
      <c r="Y117" s="292"/>
      <c r="Z117" s="292"/>
      <c r="AA117" s="292"/>
      <c r="AB117" s="177">
        <f t="shared" si="173"/>
        <v>0</v>
      </c>
      <c r="AC117" s="177">
        <f t="shared" si="174"/>
        <v>0</v>
      </c>
      <c r="AD117" s="177">
        <f>SUMIFS('1-2 人员岗位信息'!F:F,'1-2 人员岗位信息'!$C:$C,"自有人员",'1-2 人员岗位信息'!$B:$B,$D117)</f>
        <v>0</v>
      </c>
      <c r="AE117" s="300"/>
      <c r="AF117" s="177">
        <f t="shared" si="175"/>
        <v>0</v>
      </c>
      <c r="AG117" s="177">
        <f>SUMIFS('1-2 人员岗位信息'!G:G,'1-2 人员岗位信息'!$C:$C,"自有人员",'1-2 人员岗位信息'!$B:$B,$D117)</f>
        <v>0</v>
      </c>
      <c r="AH117" s="300"/>
      <c r="AI117" s="177">
        <f t="shared" si="176"/>
        <v>0</v>
      </c>
      <c r="AJ117" s="177">
        <f>SUMIFS('1-2 人员岗位信息'!H:H,'1-2 人员岗位信息'!$C:$C,"自有人员",'1-2 人员岗位信息'!$B:$B,$D117)</f>
        <v>0</v>
      </c>
      <c r="AK117" s="300"/>
      <c r="AL117" s="177">
        <f t="shared" si="177"/>
        <v>0</v>
      </c>
      <c r="AM117" s="177">
        <f>SUMIFS('1-2 人员岗位信息'!I:I,'1-2 人员岗位信息'!$C:$C,"自有人员",'1-2 人员岗位信息'!$B:$B,$D117)</f>
        <v>0</v>
      </c>
      <c r="AN117" s="300"/>
      <c r="AO117" s="177">
        <f t="shared" si="178"/>
        <v>0</v>
      </c>
      <c r="AP117" s="177">
        <f>SUMIFS('1-2 人员岗位信息'!J:J,'1-2 人员岗位信息'!$C:$C,"自有人员",'1-2 人员岗位信息'!$B:$B,$D117)</f>
        <v>0</v>
      </c>
      <c r="AQ117" s="300"/>
      <c r="AR117" s="177">
        <f t="shared" si="179"/>
        <v>0</v>
      </c>
      <c r="AS117" s="177">
        <f>SUMIFS('1-2 人员岗位信息'!K:K,'1-2 人员岗位信息'!$C:$C,"自有人员",'1-2 人员岗位信息'!$B:$B,$D117)</f>
        <v>0</v>
      </c>
      <c r="AT117" s="300"/>
      <c r="AU117" s="177">
        <f t="shared" si="180"/>
        <v>0</v>
      </c>
      <c r="AV117" s="177">
        <f>SUMIFS('1-2 人员岗位信息'!L:L,'1-2 人员岗位信息'!$C:$C,"自有人员",'1-2 人员岗位信息'!$B:$B,$D117)</f>
        <v>0</v>
      </c>
      <c r="AW117" s="300"/>
      <c r="AX117" s="177">
        <f t="shared" si="181"/>
        <v>0</v>
      </c>
      <c r="AY117" s="177">
        <f>SUMIFS('1-2 人员岗位信息'!M:M,'1-2 人员岗位信息'!$C:$C,"自有人员",'1-2 人员岗位信息'!$B:$B,$D117)</f>
        <v>0</v>
      </c>
      <c r="AZ117" s="300"/>
      <c r="BA117" s="177">
        <f t="shared" si="182"/>
        <v>0</v>
      </c>
      <c r="BB117" s="177">
        <f>SUMIFS('1-2 人员岗位信息'!N:N,'1-2 人员岗位信息'!$C:$C,"自有人员",'1-2 人员岗位信息'!$B:$B,$D117)</f>
        <v>0</v>
      </c>
      <c r="BC117" s="300"/>
      <c r="BD117" s="177">
        <f t="shared" si="183"/>
        <v>0</v>
      </c>
      <c r="BE117" s="177">
        <f>SUMIFS('1-2 人员岗位信息'!O:O,'1-2 人员岗位信息'!$C:$C,"自有人员",'1-2 人员岗位信息'!$B:$B,$D117)</f>
        <v>0</v>
      </c>
      <c r="BF117" s="300"/>
      <c r="BG117" s="177">
        <f t="shared" si="184"/>
        <v>0</v>
      </c>
      <c r="BH117" s="177">
        <f>SUMIFS('1-2 人员岗位信息'!P:P,'1-2 人员岗位信息'!$C:$C,"自有人员",'1-2 人员岗位信息'!$B:$B,$D117)</f>
        <v>0</v>
      </c>
      <c r="BI117" s="300"/>
      <c r="BJ117" s="177">
        <f t="shared" si="185"/>
        <v>0</v>
      </c>
      <c r="BK117" s="177">
        <f>SUMIFS('1-2 人员岗位信息'!Q:Q,'1-2 人员岗位信息'!$C:$C,"自有人员",'1-2 人员岗位信息'!$B:$B,$D117)</f>
        <v>0</v>
      </c>
      <c r="BL117" s="309"/>
      <c r="BM117" s="313"/>
      <c r="BN117" s="317"/>
    </row>
    <row r="118" s="265" customFormat="1" ht="33.95" customHeight="1" outlineLevel="5" spans="2:66">
      <c r="B118" s="177" t="s">
        <v>793</v>
      </c>
      <c r="C118" s="285" t="s">
        <v>993</v>
      </c>
      <c r="D118" s="265" t="s">
        <v>994</v>
      </c>
      <c r="E118" s="177" t="s">
        <v>990</v>
      </c>
      <c r="F118" s="177"/>
      <c r="G118" s="177" t="s">
        <v>797</v>
      </c>
      <c r="H118" s="177">
        <f t="shared" si="169"/>
        <v>0</v>
      </c>
      <c r="I118" s="177" t="s">
        <v>798</v>
      </c>
      <c r="J118" s="177" t="e">
        <f t="shared" si="170"/>
        <v>#DIV/0!</v>
      </c>
      <c r="K118" s="177" t="s">
        <v>799</v>
      </c>
      <c r="L118" s="177" t="e">
        <f t="shared" si="171"/>
        <v>#DIV/0!</v>
      </c>
      <c r="M118" s="177" t="s">
        <v>800</v>
      </c>
      <c r="N118" s="177">
        <f t="shared" si="172"/>
        <v>0</v>
      </c>
      <c r="O118" s="177"/>
      <c r="P118" s="292"/>
      <c r="Q118" s="292"/>
      <c r="R118" s="292"/>
      <c r="S118" s="292"/>
      <c r="T118" s="292"/>
      <c r="U118" s="292"/>
      <c r="V118" s="292"/>
      <c r="W118" s="292"/>
      <c r="X118" s="292"/>
      <c r="Y118" s="292"/>
      <c r="Z118" s="292"/>
      <c r="AA118" s="292"/>
      <c r="AB118" s="177">
        <f t="shared" si="173"/>
        <v>0</v>
      </c>
      <c r="AC118" s="177">
        <f t="shared" si="174"/>
        <v>0</v>
      </c>
      <c r="AD118" s="177">
        <f>SUMIFS('1-2 人员岗位信息'!F:F,'1-2 人员岗位信息'!$C:$C,"自有人员",'1-2 人员岗位信息'!$B:$B,$D118)</f>
        <v>0</v>
      </c>
      <c r="AE118" s="300"/>
      <c r="AF118" s="177">
        <f t="shared" si="175"/>
        <v>0</v>
      </c>
      <c r="AG118" s="177">
        <f>SUMIFS('1-2 人员岗位信息'!G:G,'1-2 人员岗位信息'!$C:$C,"自有人员",'1-2 人员岗位信息'!$B:$B,$D118)</f>
        <v>0</v>
      </c>
      <c r="AH118" s="300"/>
      <c r="AI118" s="177">
        <f t="shared" si="176"/>
        <v>0</v>
      </c>
      <c r="AJ118" s="177">
        <f>SUMIFS('1-2 人员岗位信息'!H:H,'1-2 人员岗位信息'!$C:$C,"自有人员",'1-2 人员岗位信息'!$B:$B,$D118)</f>
        <v>0</v>
      </c>
      <c r="AK118" s="300"/>
      <c r="AL118" s="177">
        <f t="shared" si="177"/>
        <v>0</v>
      </c>
      <c r="AM118" s="177">
        <f>SUMIFS('1-2 人员岗位信息'!I:I,'1-2 人员岗位信息'!$C:$C,"自有人员",'1-2 人员岗位信息'!$B:$B,$D118)</f>
        <v>0</v>
      </c>
      <c r="AN118" s="300"/>
      <c r="AO118" s="177">
        <f t="shared" si="178"/>
        <v>0</v>
      </c>
      <c r="AP118" s="177">
        <f>SUMIFS('1-2 人员岗位信息'!J:J,'1-2 人员岗位信息'!$C:$C,"自有人员",'1-2 人员岗位信息'!$B:$B,$D118)</f>
        <v>0</v>
      </c>
      <c r="AQ118" s="300"/>
      <c r="AR118" s="177">
        <f t="shared" si="179"/>
        <v>0</v>
      </c>
      <c r="AS118" s="177">
        <f>SUMIFS('1-2 人员岗位信息'!K:K,'1-2 人员岗位信息'!$C:$C,"自有人员",'1-2 人员岗位信息'!$B:$B,$D118)</f>
        <v>0</v>
      </c>
      <c r="AT118" s="300"/>
      <c r="AU118" s="177">
        <f t="shared" si="180"/>
        <v>0</v>
      </c>
      <c r="AV118" s="177">
        <f>SUMIFS('1-2 人员岗位信息'!L:L,'1-2 人员岗位信息'!$C:$C,"自有人员",'1-2 人员岗位信息'!$B:$B,$D118)</f>
        <v>0</v>
      </c>
      <c r="AW118" s="300"/>
      <c r="AX118" s="177">
        <f t="shared" si="181"/>
        <v>0</v>
      </c>
      <c r="AY118" s="177">
        <f>SUMIFS('1-2 人员岗位信息'!M:M,'1-2 人员岗位信息'!$C:$C,"自有人员",'1-2 人员岗位信息'!$B:$B,$D118)</f>
        <v>0</v>
      </c>
      <c r="AZ118" s="300"/>
      <c r="BA118" s="177">
        <f t="shared" si="182"/>
        <v>0</v>
      </c>
      <c r="BB118" s="177">
        <f>SUMIFS('1-2 人员岗位信息'!N:N,'1-2 人员岗位信息'!$C:$C,"自有人员",'1-2 人员岗位信息'!$B:$B,$D118)</f>
        <v>0</v>
      </c>
      <c r="BC118" s="300"/>
      <c r="BD118" s="177">
        <f t="shared" si="183"/>
        <v>0</v>
      </c>
      <c r="BE118" s="177">
        <f>SUMIFS('1-2 人员岗位信息'!O:O,'1-2 人员岗位信息'!$C:$C,"自有人员",'1-2 人员岗位信息'!$B:$B,$D118)</f>
        <v>0</v>
      </c>
      <c r="BF118" s="300"/>
      <c r="BG118" s="177">
        <f t="shared" si="184"/>
        <v>0</v>
      </c>
      <c r="BH118" s="177">
        <f>SUMIFS('1-2 人员岗位信息'!P:P,'1-2 人员岗位信息'!$C:$C,"自有人员",'1-2 人员岗位信息'!$B:$B,$D118)</f>
        <v>0</v>
      </c>
      <c r="BI118" s="300"/>
      <c r="BJ118" s="177">
        <f t="shared" si="185"/>
        <v>0</v>
      </c>
      <c r="BK118" s="177">
        <f>SUMIFS('1-2 人员岗位信息'!Q:Q,'1-2 人员岗位信息'!$C:$C,"自有人员",'1-2 人员岗位信息'!$B:$B,$D118)</f>
        <v>0</v>
      </c>
      <c r="BL118" s="309"/>
      <c r="BM118" s="313"/>
      <c r="BN118" s="317"/>
    </row>
    <row r="119" s="265" customFormat="1" ht="33.95" customHeight="1" outlineLevel="5" spans="2:66">
      <c r="B119" s="177" t="s">
        <v>793</v>
      </c>
      <c r="C119" s="285" t="s">
        <v>995</v>
      </c>
      <c r="D119" s="265" t="s">
        <v>996</v>
      </c>
      <c r="E119" s="177" t="s">
        <v>990</v>
      </c>
      <c r="F119" s="177"/>
      <c r="G119" s="177" t="s">
        <v>797</v>
      </c>
      <c r="H119" s="177">
        <f t="shared" si="169"/>
        <v>0</v>
      </c>
      <c r="I119" s="177" t="s">
        <v>798</v>
      </c>
      <c r="J119" s="177" t="e">
        <f t="shared" si="170"/>
        <v>#DIV/0!</v>
      </c>
      <c r="K119" s="177" t="s">
        <v>799</v>
      </c>
      <c r="L119" s="177" t="e">
        <f t="shared" si="171"/>
        <v>#DIV/0!</v>
      </c>
      <c r="M119" s="177" t="s">
        <v>800</v>
      </c>
      <c r="N119" s="177">
        <f t="shared" si="172"/>
        <v>0</v>
      </c>
      <c r="O119" s="177"/>
      <c r="P119" s="292"/>
      <c r="Q119" s="292"/>
      <c r="R119" s="292"/>
      <c r="S119" s="292"/>
      <c r="T119" s="292"/>
      <c r="U119" s="292"/>
      <c r="V119" s="292"/>
      <c r="W119" s="292"/>
      <c r="X119" s="292"/>
      <c r="Y119" s="292"/>
      <c r="Z119" s="292"/>
      <c r="AA119" s="292"/>
      <c r="AB119" s="177">
        <f t="shared" si="173"/>
        <v>0</v>
      </c>
      <c r="AC119" s="177">
        <f t="shared" si="174"/>
        <v>0</v>
      </c>
      <c r="AD119" s="177">
        <f>SUMIFS('1-2 人员岗位信息'!F:F,'1-2 人员岗位信息'!$C:$C,"自有人员",'1-2 人员岗位信息'!$B:$B,$D119)</f>
        <v>0</v>
      </c>
      <c r="AE119" s="300"/>
      <c r="AF119" s="177">
        <f t="shared" si="175"/>
        <v>0</v>
      </c>
      <c r="AG119" s="177">
        <f>SUMIFS('1-2 人员岗位信息'!G:G,'1-2 人员岗位信息'!$C:$C,"自有人员",'1-2 人员岗位信息'!$B:$B,$D119)</f>
        <v>0</v>
      </c>
      <c r="AH119" s="300"/>
      <c r="AI119" s="177">
        <f t="shared" si="176"/>
        <v>0</v>
      </c>
      <c r="AJ119" s="177">
        <f>SUMIFS('1-2 人员岗位信息'!H:H,'1-2 人员岗位信息'!$C:$C,"自有人员",'1-2 人员岗位信息'!$B:$B,$D119)</f>
        <v>0</v>
      </c>
      <c r="AK119" s="300"/>
      <c r="AL119" s="177">
        <f t="shared" si="177"/>
        <v>0</v>
      </c>
      <c r="AM119" s="177">
        <f>SUMIFS('1-2 人员岗位信息'!I:I,'1-2 人员岗位信息'!$C:$C,"自有人员",'1-2 人员岗位信息'!$B:$B,$D119)</f>
        <v>0</v>
      </c>
      <c r="AN119" s="300"/>
      <c r="AO119" s="177">
        <f t="shared" si="178"/>
        <v>0</v>
      </c>
      <c r="AP119" s="177">
        <f>SUMIFS('1-2 人员岗位信息'!J:J,'1-2 人员岗位信息'!$C:$C,"自有人员",'1-2 人员岗位信息'!$B:$B,$D119)</f>
        <v>0</v>
      </c>
      <c r="AQ119" s="300"/>
      <c r="AR119" s="177">
        <f t="shared" si="179"/>
        <v>0</v>
      </c>
      <c r="AS119" s="177">
        <f>SUMIFS('1-2 人员岗位信息'!K:K,'1-2 人员岗位信息'!$C:$C,"自有人员",'1-2 人员岗位信息'!$B:$B,$D119)</f>
        <v>0</v>
      </c>
      <c r="AT119" s="300"/>
      <c r="AU119" s="177">
        <f t="shared" si="180"/>
        <v>0</v>
      </c>
      <c r="AV119" s="177">
        <f>SUMIFS('1-2 人员岗位信息'!L:L,'1-2 人员岗位信息'!$C:$C,"自有人员",'1-2 人员岗位信息'!$B:$B,$D119)</f>
        <v>0</v>
      </c>
      <c r="AW119" s="300"/>
      <c r="AX119" s="177">
        <f t="shared" si="181"/>
        <v>0</v>
      </c>
      <c r="AY119" s="177">
        <f>SUMIFS('1-2 人员岗位信息'!M:M,'1-2 人员岗位信息'!$C:$C,"自有人员",'1-2 人员岗位信息'!$B:$B,$D119)</f>
        <v>0</v>
      </c>
      <c r="AZ119" s="300"/>
      <c r="BA119" s="177">
        <f t="shared" si="182"/>
        <v>0</v>
      </c>
      <c r="BB119" s="177">
        <f>SUMIFS('1-2 人员岗位信息'!N:N,'1-2 人员岗位信息'!$C:$C,"自有人员",'1-2 人员岗位信息'!$B:$B,$D119)</f>
        <v>0</v>
      </c>
      <c r="BC119" s="300"/>
      <c r="BD119" s="177">
        <f t="shared" si="183"/>
        <v>0</v>
      </c>
      <c r="BE119" s="177">
        <f>SUMIFS('1-2 人员岗位信息'!O:O,'1-2 人员岗位信息'!$C:$C,"自有人员",'1-2 人员岗位信息'!$B:$B,$D119)</f>
        <v>0</v>
      </c>
      <c r="BF119" s="300"/>
      <c r="BG119" s="177">
        <f t="shared" si="184"/>
        <v>0</v>
      </c>
      <c r="BH119" s="177">
        <f>SUMIFS('1-2 人员岗位信息'!P:P,'1-2 人员岗位信息'!$C:$C,"自有人员",'1-2 人员岗位信息'!$B:$B,$D119)</f>
        <v>0</v>
      </c>
      <c r="BI119" s="300"/>
      <c r="BJ119" s="177">
        <f t="shared" si="185"/>
        <v>0</v>
      </c>
      <c r="BK119" s="177">
        <f>SUMIFS('1-2 人员岗位信息'!Q:Q,'1-2 人员岗位信息'!$C:$C,"自有人员",'1-2 人员岗位信息'!$B:$B,$D119)</f>
        <v>0</v>
      </c>
      <c r="BL119" s="309"/>
      <c r="BM119" s="313"/>
      <c r="BN119" s="317"/>
    </row>
    <row r="120" s="265" customFormat="1" ht="33.95" customHeight="1" outlineLevel="5" spans="2:66">
      <c r="B120" s="177" t="s">
        <v>793</v>
      </c>
      <c r="C120" s="285" t="s">
        <v>997</v>
      </c>
      <c r="D120" s="265" t="s">
        <v>998</v>
      </c>
      <c r="E120" s="177" t="s">
        <v>999</v>
      </c>
      <c r="F120" s="177"/>
      <c r="G120" s="177" t="s">
        <v>797</v>
      </c>
      <c r="H120" s="177">
        <f t="shared" si="169"/>
        <v>0</v>
      </c>
      <c r="I120" s="177" t="s">
        <v>798</v>
      </c>
      <c r="J120" s="177" t="e">
        <f t="shared" si="170"/>
        <v>#DIV/0!</v>
      </c>
      <c r="K120" s="177" t="s">
        <v>799</v>
      </c>
      <c r="L120" s="177" t="e">
        <f t="shared" si="171"/>
        <v>#DIV/0!</v>
      </c>
      <c r="M120" s="177" t="s">
        <v>800</v>
      </c>
      <c r="N120" s="177">
        <f t="shared" si="172"/>
        <v>0</v>
      </c>
      <c r="O120" s="177"/>
      <c r="P120" s="292"/>
      <c r="Q120" s="292"/>
      <c r="R120" s="292"/>
      <c r="S120" s="292"/>
      <c r="T120" s="292"/>
      <c r="U120" s="292"/>
      <c r="V120" s="292"/>
      <c r="W120" s="292"/>
      <c r="X120" s="292"/>
      <c r="Y120" s="292"/>
      <c r="Z120" s="292"/>
      <c r="AA120" s="292"/>
      <c r="AB120" s="177">
        <f t="shared" si="173"/>
        <v>0</v>
      </c>
      <c r="AC120" s="177">
        <f t="shared" si="174"/>
        <v>0</v>
      </c>
      <c r="AD120" s="177">
        <f>SUMIFS('1-2 人员岗位信息'!F:F,'1-2 人员岗位信息'!$C:$C,"自有人员",'1-2 人员岗位信息'!$B:$B,$D120)</f>
        <v>0</v>
      </c>
      <c r="AE120" s="300"/>
      <c r="AF120" s="177">
        <f t="shared" si="175"/>
        <v>0</v>
      </c>
      <c r="AG120" s="177">
        <f>SUMIFS('1-2 人员岗位信息'!G:G,'1-2 人员岗位信息'!$C:$C,"自有人员",'1-2 人员岗位信息'!$B:$B,$D120)</f>
        <v>0</v>
      </c>
      <c r="AH120" s="300"/>
      <c r="AI120" s="177">
        <f t="shared" si="176"/>
        <v>0</v>
      </c>
      <c r="AJ120" s="177">
        <f>SUMIFS('1-2 人员岗位信息'!H:H,'1-2 人员岗位信息'!$C:$C,"自有人员",'1-2 人员岗位信息'!$B:$B,$D120)</f>
        <v>0</v>
      </c>
      <c r="AK120" s="300"/>
      <c r="AL120" s="177">
        <f t="shared" si="177"/>
        <v>0</v>
      </c>
      <c r="AM120" s="177">
        <f>SUMIFS('1-2 人员岗位信息'!I:I,'1-2 人员岗位信息'!$C:$C,"自有人员",'1-2 人员岗位信息'!$B:$B,$D120)</f>
        <v>0</v>
      </c>
      <c r="AN120" s="300"/>
      <c r="AO120" s="177">
        <f t="shared" si="178"/>
        <v>0</v>
      </c>
      <c r="AP120" s="177">
        <f>SUMIFS('1-2 人员岗位信息'!J:J,'1-2 人员岗位信息'!$C:$C,"自有人员",'1-2 人员岗位信息'!$B:$B,$D120)</f>
        <v>0</v>
      </c>
      <c r="AQ120" s="300"/>
      <c r="AR120" s="177">
        <f t="shared" si="179"/>
        <v>0</v>
      </c>
      <c r="AS120" s="177">
        <f>SUMIFS('1-2 人员岗位信息'!K:K,'1-2 人员岗位信息'!$C:$C,"自有人员",'1-2 人员岗位信息'!$B:$B,$D120)</f>
        <v>0</v>
      </c>
      <c r="AT120" s="300"/>
      <c r="AU120" s="177">
        <f t="shared" si="180"/>
        <v>0</v>
      </c>
      <c r="AV120" s="177">
        <f>SUMIFS('1-2 人员岗位信息'!L:L,'1-2 人员岗位信息'!$C:$C,"自有人员",'1-2 人员岗位信息'!$B:$B,$D120)</f>
        <v>0</v>
      </c>
      <c r="AW120" s="300"/>
      <c r="AX120" s="177">
        <f t="shared" si="181"/>
        <v>0</v>
      </c>
      <c r="AY120" s="177">
        <f>SUMIFS('1-2 人员岗位信息'!M:M,'1-2 人员岗位信息'!$C:$C,"自有人员",'1-2 人员岗位信息'!$B:$B,$D120)</f>
        <v>0</v>
      </c>
      <c r="AZ120" s="300"/>
      <c r="BA120" s="177">
        <f t="shared" si="182"/>
        <v>0</v>
      </c>
      <c r="BB120" s="177">
        <f>SUMIFS('1-2 人员岗位信息'!N:N,'1-2 人员岗位信息'!$C:$C,"自有人员",'1-2 人员岗位信息'!$B:$B,$D120)</f>
        <v>0</v>
      </c>
      <c r="BC120" s="300"/>
      <c r="BD120" s="177">
        <f t="shared" si="183"/>
        <v>0</v>
      </c>
      <c r="BE120" s="177">
        <f>SUMIFS('1-2 人员岗位信息'!O:O,'1-2 人员岗位信息'!$C:$C,"自有人员",'1-2 人员岗位信息'!$B:$B,$D120)</f>
        <v>0</v>
      </c>
      <c r="BF120" s="300"/>
      <c r="BG120" s="177">
        <f t="shared" si="184"/>
        <v>0</v>
      </c>
      <c r="BH120" s="177">
        <f>SUMIFS('1-2 人员岗位信息'!P:P,'1-2 人员岗位信息'!$C:$C,"自有人员",'1-2 人员岗位信息'!$B:$B,$D120)</f>
        <v>0</v>
      </c>
      <c r="BI120" s="300"/>
      <c r="BJ120" s="177">
        <f t="shared" si="185"/>
        <v>0</v>
      </c>
      <c r="BK120" s="177">
        <f>SUMIFS('1-2 人员岗位信息'!Q:Q,'1-2 人员岗位信息'!$C:$C,"自有人员",'1-2 人员岗位信息'!$B:$B,$D120)</f>
        <v>0</v>
      </c>
      <c r="BL120" s="309"/>
      <c r="BM120" s="313"/>
      <c r="BN120" s="317"/>
    </row>
    <row r="121" s="265" customFormat="1" ht="33.95" customHeight="1" outlineLevel="5" spans="2:66">
      <c r="B121" s="177" t="s">
        <v>793</v>
      </c>
      <c r="C121" s="285" t="s">
        <v>1000</v>
      </c>
      <c r="D121" s="265" t="s">
        <v>1001</v>
      </c>
      <c r="E121" s="177" t="s">
        <v>815</v>
      </c>
      <c r="F121" s="177"/>
      <c r="G121" s="177" t="s">
        <v>797</v>
      </c>
      <c r="H121" s="177">
        <f t="shared" si="169"/>
        <v>0</v>
      </c>
      <c r="I121" s="177" t="s">
        <v>798</v>
      </c>
      <c r="J121" s="177" t="e">
        <f t="shared" si="170"/>
        <v>#DIV/0!</v>
      </c>
      <c r="K121" s="177" t="s">
        <v>799</v>
      </c>
      <c r="L121" s="177" t="e">
        <f t="shared" si="171"/>
        <v>#DIV/0!</v>
      </c>
      <c r="M121" s="177" t="s">
        <v>800</v>
      </c>
      <c r="N121" s="177">
        <f t="shared" si="172"/>
        <v>0</v>
      </c>
      <c r="O121" s="177"/>
      <c r="P121" s="292"/>
      <c r="Q121" s="292"/>
      <c r="R121" s="292"/>
      <c r="S121" s="292"/>
      <c r="T121" s="292"/>
      <c r="U121" s="292"/>
      <c r="V121" s="292"/>
      <c r="W121" s="292"/>
      <c r="X121" s="292"/>
      <c r="Y121" s="292"/>
      <c r="Z121" s="292"/>
      <c r="AA121" s="292"/>
      <c r="AB121" s="177">
        <f t="shared" si="173"/>
        <v>0</v>
      </c>
      <c r="AC121" s="177">
        <f t="shared" si="174"/>
        <v>0</v>
      </c>
      <c r="AD121" s="177">
        <f>SUMIFS('1-2 人员岗位信息'!F:F,'1-2 人员岗位信息'!$C:$C,"自有人员",'1-2 人员岗位信息'!$B:$B,$D121)</f>
        <v>0</v>
      </c>
      <c r="AE121" s="300"/>
      <c r="AF121" s="177">
        <f t="shared" si="175"/>
        <v>0</v>
      </c>
      <c r="AG121" s="177">
        <f>SUMIFS('1-2 人员岗位信息'!G:G,'1-2 人员岗位信息'!$C:$C,"自有人员",'1-2 人员岗位信息'!$B:$B,$D121)</f>
        <v>0</v>
      </c>
      <c r="AH121" s="300"/>
      <c r="AI121" s="177">
        <f t="shared" si="176"/>
        <v>0</v>
      </c>
      <c r="AJ121" s="177">
        <f>SUMIFS('1-2 人员岗位信息'!H:H,'1-2 人员岗位信息'!$C:$C,"自有人员",'1-2 人员岗位信息'!$B:$B,$D121)</f>
        <v>0</v>
      </c>
      <c r="AK121" s="300"/>
      <c r="AL121" s="177">
        <f t="shared" si="177"/>
        <v>0</v>
      </c>
      <c r="AM121" s="177">
        <f>SUMIFS('1-2 人员岗位信息'!I:I,'1-2 人员岗位信息'!$C:$C,"自有人员",'1-2 人员岗位信息'!$B:$B,$D121)</f>
        <v>0</v>
      </c>
      <c r="AN121" s="300"/>
      <c r="AO121" s="177">
        <f t="shared" si="178"/>
        <v>0</v>
      </c>
      <c r="AP121" s="177">
        <f>SUMIFS('1-2 人员岗位信息'!J:J,'1-2 人员岗位信息'!$C:$C,"自有人员",'1-2 人员岗位信息'!$B:$B,$D121)</f>
        <v>0</v>
      </c>
      <c r="AQ121" s="300"/>
      <c r="AR121" s="177">
        <f t="shared" si="179"/>
        <v>0</v>
      </c>
      <c r="AS121" s="177">
        <f>SUMIFS('1-2 人员岗位信息'!K:K,'1-2 人员岗位信息'!$C:$C,"自有人员",'1-2 人员岗位信息'!$B:$B,$D121)</f>
        <v>0</v>
      </c>
      <c r="AT121" s="300"/>
      <c r="AU121" s="177">
        <f t="shared" si="180"/>
        <v>0</v>
      </c>
      <c r="AV121" s="177">
        <f>SUMIFS('1-2 人员岗位信息'!L:L,'1-2 人员岗位信息'!$C:$C,"自有人员",'1-2 人员岗位信息'!$B:$B,$D121)</f>
        <v>0</v>
      </c>
      <c r="AW121" s="300"/>
      <c r="AX121" s="177">
        <f t="shared" si="181"/>
        <v>0</v>
      </c>
      <c r="AY121" s="177">
        <f>SUMIFS('1-2 人员岗位信息'!M:M,'1-2 人员岗位信息'!$C:$C,"自有人员",'1-2 人员岗位信息'!$B:$B,$D121)</f>
        <v>0</v>
      </c>
      <c r="AZ121" s="300"/>
      <c r="BA121" s="177">
        <f t="shared" si="182"/>
        <v>0</v>
      </c>
      <c r="BB121" s="177">
        <f>SUMIFS('1-2 人员岗位信息'!N:N,'1-2 人员岗位信息'!$C:$C,"自有人员",'1-2 人员岗位信息'!$B:$B,$D121)</f>
        <v>0</v>
      </c>
      <c r="BC121" s="300"/>
      <c r="BD121" s="177">
        <f t="shared" si="183"/>
        <v>0</v>
      </c>
      <c r="BE121" s="177">
        <f>SUMIFS('1-2 人员岗位信息'!O:O,'1-2 人员岗位信息'!$C:$C,"自有人员",'1-2 人员岗位信息'!$B:$B,$D121)</f>
        <v>0</v>
      </c>
      <c r="BF121" s="300"/>
      <c r="BG121" s="177">
        <f t="shared" si="184"/>
        <v>0</v>
      </c>
      <c r="BH121" s="177">
        <f>SUMIFS('1-2 人员岗位信息'!P:P,'1-2 人员岗位信息'!$C:$C,"自有人员",'1-2 人员岗位信息'!$B:$B,$D121)</f>
        <v>0</v>
      </c>
      <c r="BI121" s="300"/>
      <c r="BJ121" s="177">
        <f t="shared" si="185"/>
        <v>0</v>
      </c>
      <c r="BK121" s="177">
        <f>SUMIFS('1-2 人员岗位信息'!Q:Q,'1-2 人员岗位信息'!$C:$C,"自有人员",'1-2 人员岗位信息'!$B:$B,$D121)</f>
        <v>0</v>
      </c>
      <c r="BL121" s="309"/>
      <c r="BM121" s="313"/>
      <c r="BN121" s="317"/>
    </row>
    <row r="122" s="120" customFormat="1" ht="33.95" customHeight="1" outlineLevel="4" spans="2:66">
      <c r="B122" s="121" t="s">
        <v>788</v>
      </c>
      <c r="C122" s="122" t="s">
        <v>71</v>
      </c>
      <c r="D122" s="120" t="s">
        <v>68</v>
      </c>
      <c r="E122" s="121"/>
      <c r="F122" s="121"/>
      <c r="G122" s="121"/>
      <c r="H122" s="121">
        <f>SUM(H123:H131)</f>
        <v>0</v>
      </c>
      <c r="I122" s="121"/>
      <c r="J122" s="121"/>
      <c r="K122" s="121"/>
      <c r="L122" s="121"/>
      <c r="M122" s="121"/>
      <c r="N122" s="121"/>
      <c r="O122" s="121"/>
      <c r="P122" s="291"/>
      <c r="Q122" s="291"/>
      <c r="R122" s="291"/>
      <c r="S122" s="291"/>
      <c r="T122" s="291"/>
      <c r="U122" s="291"/>
      <c r="V122" s="291"/>
      <c r="W122" s="291"/>
      <c r="X122" s="291"/>
      <c r="Y122" s="291"/>
      <c r="Z122" s="291"/>
      <c r="AA122" s="291"/>
      <c r="AB122" s="121">
        <f>SUM(AB123:AB131)</f>
        <v>0</v>
      </c>
      <c r="AC122" s="121">
        <f>SUM(AC123:AC131)</f>
        <v>0</v>
      </c>
      <c r="AD122" s="121"/>
      <c r="AE122" s="121"/>
      <c r="AF122" s="121">
        <f>SUM(AF123:AF131)</f>
        <v>0</v>
      </c>
      <c r="AG122" s="121"/>
      <c r="AH122" s="121"/>
      <c r="AI122" s="121">
        <f>SUM(AI123:AI131)</f>
        <v>0</v>
      </c>
      <c r="AJ122" s="121"/>
      <c r="AK122" s="121"/>
      <c r="AL122" s="121">
        <f>SUM(AL123:AL131)</f>
        <v>0</v>
      </c>
      <c r="AM122" s="121"/>
      <c r="AN122" s="121"/>
      <c r="AO122" s="121">
        <f>SUM(AO123:AO131)</f>
        <v>0</v>
      </c>
      <c r="AP122" s="121"/>
      <c r="AQ122" s="121"/>
      <c r="AR122" s="121">
        <f>SUM(AR123:AR131)</f>
        <v>0</v>
      </c>
      <c r="AS122" s="121"/>
      <c r="AT122" s="121"/>
      <c r="AU122" s="121">
        <f>SUM(AU123:AU131)</f>
        <v>0</v>
      </c>
      <c r="AV122" s="121"/>
      <c r="AW122" s="121"/>
      <c r="AX122" s="121">
        <f>SUM(AX123:AX131)</f>
        <v>0</v>
      </c>
      <c r="AY122" s="121"/>
      <c r="AZ122" s="121"/>
      <c r="BA122" s="121">
        <f>SUM(BA123:BA131)</f>
        <v>0</v>
      </c>
      <c r="BB122" s="121"/>
      <c r="BC122" s="121"/>
      <c r="BD122" s="121">
        <f>SUM(BD123:BD131)</f>
        <v>0</v>
      </c>
      <c r="BE122" s="121"/>
      <c r="BF122" s="121"/>
      <c r="BG122" s="121">
        <f>SUM(BG123:BG131)</f>
        <v>0</v>
      </c>
      <c r="BH122" s="121"/>
      <c r="BI122" s="121"/>
      <c r="BJ122" s="121">
        <f>SUM(BJ123:BJ131)</f>
        <v>0</v>
      </c>
      <c r="BK122" s="121"/>
      <c r="BL122" s="308"/>
      <c r="BM122" s="313"/>
      <c r="BN122" s="316"/>
    </row>
    <row r="123" s="265" customFormat="1" ht="33.95" customHeight="1" outlineLevel="5" spans="2:66">
      <c r="B123" s="177" t="s">
        <v>793</v>
      </c>
      <c r="C123" s="285" t="s">
        <v>1002</v>
      </c>
      <c r="D123" s="265" t="s">
        <v>980</v>
      </c>
      <c r="E123" s="177" t="s">
        <v>1003</v>
      </c>
      <c r="F123" s="177"/>
      <c r="G123" s="177" t="s">
        <v>797</v>
      </c>
      <c r="H123" s="177">
        <f t="shared" ref="H123:H131" si="186">AB123</f>
        <v>0</v>
      </c>
      <c r="I123" s="177" t="s">
        <v>798</v>
      </c>
      <c r="J123" s="177" t="e">
        <f t="shared" ref="J123:J131" si="187">SUM(AD123,AG123,AJ123,AM123,AP123,AS123,AV123,AY123,BB123,BE123,BH123,BK123)/N123</f>
        <v>#DIV/0!</v>
      </c>
      <c r="K123" s="177" t="s">
        <v>799</v>
      </c>
      <c r="L123" s="177" t="e">
        <f t="shared" ref="L123:L131" si="188">H123/N123/J123</f>
        <v>#DIV/0!</v>
      </c>
      <c r="M123" s="177" t="s">
        <v>800</v>
      </c>
      <c r="N123" s="177">
        <f t="shared" ref="N123:N131" si="189">COUNTIF(AD123,"&gt;0")+COUNTIF(AG123,"&gt;0")+COUNTIF(AJ123,"&gt;0")+COUNTIF(AM123,"&gt;0")+COUNTIF(AP123,"&gt;0")+COUNTIF(AS123,"&gt;0")+COUNTIF(AV123,"&gt;0")+COUNTIF(AY123,"&gt;0")+COUNTIF(BB123,"&gt;0")+COUNTIF(BE123,"&gt;0")+COUNTIF(BH123,"&gt;0")+COUNTIF(BK123,"&gt;0")</f>
        <v>0</v>
      </c>
      <c r="O123" s="177"/>
      <c r="P123" s="292"/>
      <c r="Q123" s="292"/>
      <c r="R123" s="292"/>
      <c r="S123" s="292"/>
      <c r="T123" s="292"/>
      <c r="U123" s="292"/>
      <c r="V123" s="292"/>
      <c r="W123" s="292"/>
      <c r="X123" s="292"/>
      <c r="Y123" s="292"/>
      <c r="Z123" s="292"/>
      <c r="AA123" s="292"/>
      <c r="AB123" s="177">
        <f t="shared" ref="AB123:AB131" si="190">SUM(AC123,AF123,AI123,AL123,AO123,AR123,AU123,AX123,BA123,BD123,BG123,BJ123)</f>
        <v>0</v>
      </c>
      <c r="AC123" s="177">
        <f t="shared" ref="AC123:AC131" si="191">AD123*AE123</f>
        <v>0</v>
      </c>
      <c r="AD123" s="177">
        <f>SUMIFS('1-2 人员岗位信息'!F:F,'1-2 人员岗位信息'!$C:$C,"劳务派遣",'1-2 人员岗位信息'!$B:$B,$D123)</f>
        <v>0</v>
      </c>
      <c r="AE123" s="300"/>
      <c r="AF123" s="177">
        <f t="shared" ref="AF123:AF131" si="192">AG123*AH123</f>
        <v>0</v>
      </c>
      <c r="AG123" s="177">
        <f>SUMIFS('1-2 人员岗位信息'!G:G,'1-2 人员岗位信息'!$C:$C,"劳务派遣",'1-2 人员岗位信息'!$B:$B,$D123)</f>
        <v>0</v>
      </c>
      <c r="AH123" s="300"/>
      <c r="AI123" s="177">
        <f t="shared" ref="AI123:AI131" si="193">AJ123*AK123</f>
        <v>0</v>
      </c>
      <c r="AJ123" s="177">
        <f>SUMIFS('1-2 人员岗位信息'!H:H,'1-2 人员岗位信息'!$C:$C,"劳务派遣",'1-2 人员岗位信息'!$B:$B,$D123)</f>
        <v>0</v>
      </c>
      <c r="AK123" s="300"/>
      <c r="AL123" s="177">
        <f t="shared" ref="AL123:AL131" si="194">AM123*AN123</f>
        <v>0</v>
      </c>
      <c r="AM123" s="177">
        <f>SUMIFS('1-2 人员岗位信息'!I:I,'1-2 人员岗位信息'!$C:$C,"劳务派遣",'1-2 人员岗位信息'!$B:$B,$D123)</f>
        <v>0</v>
      </c>
      <c r="AN123" s="300"/>
      <c r="AO123" s="177">
        <f t="shared" ref="AO123:AO131" si="195">AP123*AQ123</f>
        <v>0</v>
      </c>
      <c r="AP123" s="177">
        <f>SUMIFS('1-2 人员岗位信息'!J:J,'1-2 人员岗位信息'!$C:$C,"劳务派遣",'1-2 人员岗位信息'!$B:$B,$D123)</f>
        <v>0</v>
      </c>
      <c r="AQ123" s="300"/>
      <c r="AR123" s="177">
        <f t="shared" ref="AR123:AR131" si="196">AS123*AT123</f>
        <v>0</v>
      </c>
      <c r="AS123" s="177">
        <f>SUMIFS('1-2 人员岗位信息'!K:K,'1-2 人员岗位信息'!$C:$C,"劳务派遣",'1-2 人员岗位信息'!$B:$B,$D123)</f>
        <v>0</v>
      </c>
      <c r="AT123" s="300"/>
      <c r="AU123" s="177">
        <f t="shared" ref="AU123:AU131" si="197">AV123*AW123</f>
        <v>0</v>
      </c>
      <c r="AV123" s="177">
        <f>SUMIFS('1-2 人员岗位信息'!L:L,'1-2 人员岗位信息'!$C:$C,"劳务派遣",'1-2 人员岗位信息'!$B:$B,$D123)</f>
        <v>0</v>
      </c>
      <c r="AW123" s="300"/>
      <c r="AX123" s="177">
        <f t="shared" ref="AX123:AX131" si="198">AY123*AZ123</f>
        <v>0</v>
      </c>
      <c r="AY123" s="177">
        <f>SUMIFS('1-2 人员岗位信息'!M:M,'1-2 人员岗位信息'!$C:$C,"劳务派遣",'1-2 人员岗位信息'!$B:$B,$D123)</f>
        <v>0</v>
      </c>
      <c r="AZ123" s="300"/>
      <c r="BA123" s="177">
        <f t="shared" ref="BA123:BA131" si="199">BB123*BC123</f>
        <v>0</v>
      </c>
      <c r="BB123" s="177">
        <f>SUMIFS('1-2 人员岗位信息'!N:N,'1-2 人员岗位信息'!$C:$C,"劳务派遣",'1-2 人员岗位信息'!$B:$B,$D123)</f>
        <v>0</v>
      </c>
      <c r="BC123" s="300"/>
      <c r="BD123" s="177">
        <f t="shared" ref="BD123:BD131" si="200">BE123*BF123</f>
        <v>0</v>
      </c>
      <c r="BE123" s="177">
        <f>SUMIFS('1-2 人员岗位信息'!O:O,'1-2 人员岗位信息'!$C:$C,"劳务派遣",'1-2 人员岗位信息'!$B:$B,$D123)</f>
        <v>0</v>
      </c>
      <c r="BF123" s="300"/>
      <c r="BG123" s="177">
        <f t="shared" ref="BG123:BG131" si="201">BH123*BI123</f>
        <v>0</v>
      </c>
      <c r="BH123" s="177">
        <f>SUMIFS('1-2 人员岗位信息'!P:P,'1-2 人员岗位信息'!$C:$C,"劳务派遣",'1-2 人员岗位信息'!$B:$B,$D123)</f>
        <v>0</v>
      </c>
      <c r="BI123" s="300"/>
      <c r="BJ123" s="177">
        <f t="shared" ref="BJ123:BJ131" si="202">BK123*BL123</f>
        <v>0</v>
      </c>
      <c r="BK123" s="177">
        <f>SUMIFS('1-2 人员岗位信息'!Q:Q,'1-2 人员岗位信息'!$C:$C,"劳务派遣",'1-2 人员岗位信息'!$B:$B,$D123)</f>
        <v>0</v>
      </c>
      <c r="BL123" s="309"/>
      <c r="BM123" s="313"/>
      <c r="BN123" s="317"/>
    </row>
    <row r="124" s="265" customFormat="1" ht="33.95" customHeight="1" outlineLevel="5" spans="2:66">
      <c r="B124" s="177" t="s">
        <v>793</v>
      </c>
      <c r="C124" s="285" t="s">
        <v>1004</v>
      </c>
      <c r="D124" s="265" t="s">
        <v>983</v>
      </c>
      <c r="E124" s="177" t="s">
        <v>1005</v>
      </c>
      <c r="F124" s="177"/>
      <c r="G124" s="177" t="s">
        <v>797</v>
      </c>
      <c r="H124" s="177">
        <f t="shared" si="186"/>
        <v>0</v>
      </c>
      <c r="I124" s="177" t="s">
        <v>798</v>
      </c>
      <c r="J124" s="177" t="e">
        <f t="shared" si="187"/>
        <v>#DIV/0!</v>
      </c>
      <c r="K124" s="177" t="s">
        <v>799</v>
      </c>
      <c r="L124" s="177" t="e">
        <f t="shared" si="188"/>
        <v>#DIV/0!</v>
      </c>
      <c r="M124" s="177" t="s">
        <v>800</v>
      </c>
      <c r="N124" s="177">
        <f t="shared" si="189"/>
        <v>0</v>
      </c>
      <c r="O124" s="177"/>
      <c r="P124" s="292"/>
      <c r="Q124" s="292"/>
      <c r="R124" s="292"/>
      <c r="S124" s="292"/>
      <c r="T124" s="292"/>
      <c r="U124" s="292"/>
      <c r="V124" s="292"/>
      <c r="W124" s="292"/>
      <c r="X124" s="292"/>
      <c r="Y124" s="292"/>
      <c r="Z124" s="292"/>
      <c r="AA124" s="292"/>
      <c r="AB124" s="177">
        <f t="shared" si="190"/>
        <v>0</v>
      </c>
      <c r="AC124" s="177">
        <f t="shared" si="191"/>
        <v>0</v>
      </c>
      <c r="AD124" s="177">
        <f>SUMIFS('1-2 人员岗位信息'!F:F,'1-2 人员岗位信息'!$C:$C,"劳务派遣",'1-2 人员岗位信息'!$B:$B,$D124)</f>
        <v>0</v>
      </c>
      <c r="AE124" s="300"/>
      <c r="AF124" s="177">
        <f t="shared" si="192"/>
        <v>0</v>
      </c>
      <c r="AG124" s="177">
        <f>SUMIFS('1-2 人员岗位信息'!G:G,'1-2 人员岗位信息'!$C:$C,"劳务派遣",'1-2 人员岗位信息'!$B:$B,$D124)</f>
        <v>0</v>
      </c>
      <c r="AH124" s="300"/>
      <c r="AI124" s="177">
        <f t="shared" si="193"/>
        <v>0</v>
      </c>
      <c r="AJ124" s="177">
        <f>SUMIFS('1-2 人员岗位信息'!H:H,'1-2 人员岗位信息'!$C:$C,"劳务派遣",'1-2 人员岗位信息'!$B:$B,$D124)</f>
        <v>0</v>
      </c>
      <c r="AK124" s="300"/>
      <c r="AL124" s="177">
        <f t="shared" si="194"/>
        <v>0</v>
      </c>
      <c r="AM124" s="177">
        <f>SUMIFS('1-2 人员岗位信息'!I:I,'1-2 人员岗位信息'!$C:$C,"劳务派遣",'1-2 人员岗位信息'!$B:$B,$D124)</f>
        <v>0</v>
      </c>
      <c r="AN124" s="300"/>
      <c r="AO124" s="177">
        <f t="shared" si="195"/>
        <v>0</v>
      </c>
      <c r="AP124" s="177">
        <f>SUMIFS('1-2 人员岗位信息'!J:J,'1-2 人员岗位信息'!$C:$C,"劳务派遣",'1-2 人员岗位信息'!$B:$B,$D124)</f>
        <v>0</v>
      </c>
      <c r="AQ124" s="300"/>
      <c r="AR124" s="177">
        <f t="shared" si="196"/>
        <v>0</v>
      </c>
      <c r="AS124" s="177">
        <f>SUMIFS('1-2 人员岗位信息'!K:K,'1-2 人员岗位信息'!$C:$C,"劳务派遣",'1-2 人员岗位信息'!$B:$B,$D124)</f>
        <v>0</v>
      </c>
      <c r="AT124" s="300"/>
      <c r="AU124" s="177">
        <f t="shared" si="197"/>
        <v>0</v>
      </c>
      <c r="AV124" s="177">
        <f>SUMIFS('1-2 人员岗位信息'!L:L,'1-2 人员岗位信息'!$C:$C,"劳务派遣",'1-2 人员岗位信息'!$B:$B,$D124)</f>
        <v>0</v>
      </c>
      <c r="AW124" s="300"/>
      <c r="AX124" s="177">
        <f t="shared" si="198"/>
        <v>0</v>
      </c>
      <c r="AY124" s="177">
        <f>SUMIFS('1-2 人员岗位信息'!M:M,'1-2 人员岗位信息'!$C:$C,"劳务派遣",'1-2 人员岗位信息'!$B:$B,$D124)</f>
        <v>0</v>
      </c>
      <c r="AZ124" s="300"/>
      <c r="BA124" s="177">
        <f t="shared" si="199"/>
        <v>0</v>
      </c>
      <c r="BB124" s="177">
        <f>SUMIFS('1-2 人员岗位信息'!N:N,'1-2 人员岗位信息'!$C:$C,"劳务派遣",'1-2 人员岗位信息'!$B:$B,$D124)</f>
        <v>0</v>
      </c>
      <c r="BC124" s="300"/>
      <c r="BD124" s="177">
        <f t="shared" si="200"/>
        <v>0</v>
      </c>
      <c r="BE124" s="177">
        <f>SUMIFS('1-2 人员岗位信息'!O:O,'1-2 人员岗位信息'!$C:$C,"劳务派遣",'1-2 人员岗位信息'!$B:$B,$D124)</f>
        <v>0</v>
      </c>
      <c r="BF124" s="300"/>
      <c r="BG124" s="177">
        <f t="shared" si="201"/>
        <v>0</v>
      </c>
      <c r="BH124" s="177">
        <f>SUMIFS('1-2 人员岗位信息'!P:P,'1-2 人员岗位信息'!$C:$C,"劳务派遣",'1-2 人员岗位信息'!$B:$B,$D124)</f>
        <v>0</v>
      </c>
      <c r="BI124" s="300"/>
      <c r="BJ124" s="177">
        <f t="shared" si="202"/>
        <v>0</v>
      </c>
      <c r="BK124" s="177">
        <f>SUMIFS('1-2 人员岗位信息'!Q:Q,'1-2 人员岗位信息'!$C:$C,"劳务派遣",'1-2 人员岗位信息'!$B:$B,$D124)</f>
        <v>0</v>
      </c>
      <c r="BL124" s="309"/>
      <c r="BM124" s="313"/>
      <c r="BN124" s="317"/>
    </row>
    <row r="125" s="265" customFormat="1" ht="33.95" customHeight="1" outlineLevel="5" spans="2:66">
      <c r="B125" s="177" t="s">
        <v>793</v>
      </c>
      <c r="C125" s="285" t="s">
        <v>1006</v>
      </c>
      <c r="D125" s="265" t="s">
        <v>986</v>
      </c>
      <c r="E125" s="177" t="s">
        <v>987</v>
      </c>
      <c r="F125" s="177"/>
      <c r="G125" s="177" t="s">
        <v>797</v>
      </c>
      <c r="H125" s="177">
        <f t="shared" si="186"/>
        <v>0</v>
      </c>
      <c r="I125" s="177" t="s">
        <v>798</v>
      </c>
      <c r="J125" s="177" t="e">
        <f t="shared" si="187"/>
        <v>#DIV/0!</v>
      </c>
      <c r="K125" s="177" t="s">
        <v>799</v>
      </c>
      <c r="L125" s="177" t="e">
        <f t="shared" si="188"/>
        <v>#DIV/0!</v>
      </c>
      <c r="M125" s="177" t="s">
        <v>800</v>
      </c>
      <c r="N125" s="177">
        <f t="shared" si="189"/>
        <v>0</v>
      </c>
      <c r="O125" s="177"/>
      <c r="P125" s="292"/>
      <c r="Q125" s="292"/>
      <c r="R125" s="292"/>
      <c r="S125" s="292"/>
      <c r="T125" s="292"/>
      <c r="U125" s="292"/>
      <c r="V125" s="292"/>
      <c r="W125" s="292"/>
      <c r="X125" s="292"/>
      <c r="Y125" s="292"/>
      <c r="Z125" s="292"/>
      <c r="AA125" s="292"/>
      <c r="AB125" s="177">
        <f t="shared" si="190"/>
        <v>0</v>
      </c>
      <c r="AC125" s="177">
        <f t="shared" si="191"/>
        <v>0</v>
      </c>
      <c r="AD125" s="177">
        <f>SUMIFS('1-2 人员岗位信息'!F:F,'1-2 人员岗位信息'!$C:$C,"劳务派遣",'1-2 人员岗位信息'!$B:$B,$D125)</f>
        <v>0</v>
      </c>
      <c r="AE125" s="300"/>
      <c r="AF125" s="177">
        <f t="shared" si="192"/>
        <v>0</v>
      </c>
      <c r="AG125" s="177">
        <f>SUMIFS('1-2 人员岗位信息'!G:G,'1-2 人员岗位信息'!$C:$C,"劳务派遣",'1-2 人员岗位信息'!$B:$B,$D125)</f>
        <v>0</v>
      </c>
      <c r="AH125" s="300"/>
      <c r="AI125" s="177">
        <f t="shared" si="193"/>
        <v>0</v>
      </c>
      <c r="AJ125" s="177">
        <f>SUMIFS('1-2 人员岗位信息'!H:H,'1-2 人员岗位信息'!$C:$C,"劳务派遣",'1-2 人员岗位信息'!$B:$B,$D125)</f>
        <v>0</v>
      </c>
      <c r="AK125" s="300"/>
      <c r="AL125" s="177">
        <f t="shared" si="194"/>
        <v>0</v>
      </c>
      <c r="AM125" s="177">
        <f>SUMIFS('1-2 人员岗位信息'!I:I,'1-2 人员岗位信息'!$C:$C,"劳务派遣",'1-2 人员岗位信息'!$B:$B,$D125)</f>
        <v>0</v>
      </c>
      <c r="AN125" s="300"/>
      <c r="AO125" s="177">
        <f t="shared" si="195"/>
        <v>0</v>
      </c>
      <c r="AP125" s="177">
        <f>SUMIFS('1-2 人员岗位信息'!J:J,'1-2 人员岗位信息'!$C:$C,"劳务派遣",'1-2 人员岗位信息'!$B:$B,$D125)</f>
        <v>0</v>
      </c>
      <c r="AQ125" s="300"/>
      <c r="AR125" s="177">
        <f t="shared" si="196"/>
        <v>0</v>
      </c>
      <c r="AS125" s="177">
        <f>SUMIFS('1-2 人员岗位信息'!K:K,'1-2 人员岗位信息'!$C:$C,"劳务派遣",'1-2 人员岗位信息'!$B:$B,$D125)</f>
        <v>0</v>
      </c>
      <c r="AT125" s="300"/>
      <c r="AU125" s="177">
        <f t="shared" si="197"/>
        <v>0</v>
      </c>
      <c r="AV125" s="177">
        <f>SUMIFS('1-2 人员岗位信息'!L:L,'1-2 人员岗位信息'!$C:$C,"劳务派遣",'1-2 人员岗位信息'!$B:$B,$D125)</f>
        <v>0</v>
      </c>
      <c r="AW125" s="300"/>
      <c r="AX125" s="177">
        <f t="shared" si="198"/>
        <v>0</v>
      </c>
      <c r="AY125" s="177">
        <f>SUMIFS('1-2 人员岗位信息'!M:M,'1-2 人员岗位信息'!$C:$C,"劳务派遣",'1-2 人员岗位信息'!$B:$B,$D125)</f>
        <v>0</v>
      </c>
      <c r="AZ125" s="300"/>
      <c r="BA125" s="177">
        <f t="shared" si="199"/>
        <v>0</v>
      </c>
      <c r="BB125" s="177">
        <f>SUMIFS('1-2 人员岗位信息'!N:N,'1-2 人员岗位信息'!$C:$C,"劳务派遣",'1-2 人员岗位信息'!$B:$B,$D125)</f>
        <v>0</v>
      </c>
      <c r="BC125" s="300"/>
      <c r="BD125" s="177">
        <f t="shared" si="200"/>
        <v>0</v>
      </c>
      <c r="BE125" s="177">
        <f>SUMIFS('1-2 人员岗位信息'!O:O,'1-2 人员岗位信息'!$C:$C,"劳务派遣",'1-2 人员岗位信息'!$B:$B,$D125)</f>
        <v>0</v>
      </c>
      <c r="BF125" s="300"/>
      <c r="BG125" s="177">
        <f t="shared" si="201"/>
        <v>0</v>
      </c>
      <c r="BH125" s="177">
        <f>SUMIFS('1-2 人员岗位信息'!P:P,'1-2 人员岗位信息'!$C:$C,"劳务派遣",'1-2 人员岗位信息'!$B:$B,$D125)</f>
        <v>0</v>
      </c>
      <c r="BI125" s="300"/>
      <c r="BJ125" s="177">
        <f t="shared" si="202"/>
        <v>0</v>
      </c>
      <c r="BK125" s="177">
        <f>SUMIFS('1-2 人员岗位信息'!Q:Q,'1-2 人员岗位信息'!$C:$C,"劳务派遣",'1-2 人员岗位信息'!$B:$B,$D125)</f>
        <v>0</v>
      </c>
      <c r="BL125" s="309"/>
      <c r="BM125" s="313"/>
      <c r="BN125" s="317"/>
    </row>
    <row r="126" s="265" customFormat="1" ht="33.95" customHeight="1" outlineLevel="5" spans="2:66">
      <c r="B126" s="177" t="s">
        <v>793</v>
      </c>
      <c r="C126" s="285" t="s">
        <v>1007</v>
      </c>
      <c r="D126" s="265" t="s">
        <v>989</v>
      </c>
      <c r="E126" s="177" t="s">
        <v>990</v>
      </c>
      <c r="F126" s="177"/>
      <c r="G126" s="177" t="s">
        <v>797</v>
      </c>
      <c r="H126" s="177">
        <f t="shared" si="186"/>
        <v>0</v>
      </c>
      <c r="I126" s="177" t="s">
        <v>798</v>
      </c>
      <c r="J126" s="177" t="e">
        <f t="shared" si="187"/>
        <v>#DIV/0!</v>
      </c>
      <c r="K126" s="177" t="s">
        <v>799</v>
      </c>
      <c r="L126" s="177" t="e">
        <f t="shared" si="188"/>
        <v>#DIV/0!</v>
      </c>
      <c r="M126" s="177" t="s">
        <v>800</v>
      </c>
      <c r="N126" s="177">
        <f t="shared" si="189"/>
        <v>0</v>
      </c>
      <c r="O126" s="177"/>
      <c r="P126" s="292"/>
      <c r="Q126" s="292"/>
      <c r="R126" s="292"/>
      <c r="S126" s="292"/>
      <c r="T126" s="292"/>
      <c r="U126" s="292"/>
      <c r="V126" s="292"/>
      <c r="W126" s="292"/>
      <c r="X126" s="292"/>
      <c r="Y126" s="292"/>
      <c r="Z126" s="292"/>
      <c r="AA126" s="292"/>
      <c r="AB126" s="177">
        <f t="shared" si="190"/>
        <v>0</v>
      </c>
      <c r="AC126" s="177">
        <f t="shared" si="191"/>
        <v>0</v>
      </c>
      <c r="AD126" s="177">
        <f>SUMIFS('1-2 人员岗位信息'!F:F,'1-2 人员岗位信息'!$C:$C,"劳务派遣",'1-2 人员岗位信息'!$B:$B,$D126)</f>
        <v>0</v>
      </c>
      <c r="AE126" s="300"/>
      <c r="AF126" s="177">
        <f t="shared" si="192"/>
        <v>0</v>
      </c>
      <c r="AG126" s="177">
        <f>SUMIFS('1-2 人员岗位信息'!G:G,'1-2 人员岗位信息'!$C:$C,"劳务派遣",'1-2 人员岗位信息'!$B:$B,$D126)</f>
        <v>0</v>
      </c>
      <c r="AH126" s="300"/>
      <c r="AI126" s="177">
        <f t="shared" si="193"/>
        <v>0</v>
      </c>
      <c r="AJ126" s="177">
        <f>SUMIFS('1-2 人员岗位信息'!H:H,'1-2 人员岗位信息'!$C:$C,"劳务派遣",'1-2 人员岗位信息'!$B:$B,$D126)</f>
        <v>0</v>
      </c>
      <c r="AK126" s="300"/>
      <c r="AL126" s="177">
        <f t="shared" si="194"/>
        <v>0</v>
      </c>
      <c r="AM126" s="177">
        <f>SUMIFS('1-2 人员岗位信息'!I:I,'1-2 人员岗位信息'!$C:$C,"劳务派遣",'1-2 人员岗位信息'!$B:$B,$D126)</f>
        <v>0</v>
      </c>
      <c r="AN126" s="300"/>
      <c r="AO126" s="177">
        <f t="shared" si="195"/>
        <v>0</v>
      </c>
      <c r="AP126" s="177">
        <f>SUMIFS('1-2 人员岗位信息'!J:J,'1-2 人员岗位信息'!$C:$C,"劳务派遣",'1-2 人员岗位信息'!$B:$B,$D126)</f>
        <v>0</v>
      </c>
      <c r="AQ126" s="300"/>
      <c r="AR126" s="177">
        <f t="shared" si="196"/>
        <v>0</v>
      </c>
      <c r="AS126" s="177">
        <f>SUMIFS('1-2 人员岗位信息'!K:K,'1-2 人员岗位信息'!$C:$C,"劳务派遣",'1-2 人员岗位信息'!$B:$B,$D126)</f>
        <v>0</v>
      </c>
      <c r="AT126" s="300"/>
      <c r="AU126" s="177">
        <f t="shared" si="197"/>
        <v>0</v>
      </c>
      <c r="AV126" s="177">
        <f>SUMIFS('1-2 人员岗位信息'!L:L,'1-2 人员岗位信息'!$C:$C,"劳务派遣",'1-2 人员岗位信息'!$B:$B,$D126)</f>
        <v>0</v>
      </c>
      <c r="AW126" s="300"/>
      <c r="AX126" s="177">
        <f t="shared" si="198"/>
        <v>0</v>
      </c>
      <c r="AY126" s="177">
        <f>SUMIFS('1-2 人员岗位信息'!M:M,'1-2 人员岗位信息'!$C:$C,"劳务派遣",'1-2 人员岗位信息'!$B:$B,$D126)</f>
        <v>0</v>
      </c>
      <c r="AZ126" s="300"/>
      <c r="BA126" s="177">
        <f t="shared" si="199"/>
        <v>0</v>
      </c>
      <c r="BB126" s="177">
        <f>SUMIFS('1-2 人员岗位信息'!N:N,'1-2 人员岗位信息'!$C:$C,"劳务派遣",'1-2 人员岗位信息'!$B:$B,$D126)</f>
        <v>0</v>
      </c>
      <c r="BC126" s="300"/>
      <c r="BD126" s="177">
        <f t="shared" si="200"/>
        <v>0</v>
      </c>
      <c r="BE126" s="177">
        <f>SUMIFS('1-2 人员岗位信息'!O:O,'1-2 人员岗位信息'!$C:$C,"劳务派遣",'1-2 人员岗位信息'!$B:$B,$D126)</f>
        <v>0</v>
      </c>
      <c r="BF126" s="300"/>
      <c r="BG126" s="177">
        <f t="shared" si="201"/>
        <v>0</v>
      </c>
      <c r="BH126" s="177">
        <f>SUMIFS('1-2 人员岗位信息'!P:P,'1-2 人员岗位信息'!$C:$C,"劳务派遣",'1-2 人员岗位信息'!$B:$B,$D126)</f>
        <v>0</v>
      </c>
      <c r="BI126" s="300"/>
      <c r="BJ126" s="177">
        <f t="shared" si="202"/>
        <v>0</v>
      </c>
      <c r="BK126" s="177">
        <f>SUMIFS('1-2 人员岗位信息'!Q:Q,'1-2 人员岗位信息'!$C:$C,"劳务派遣",'1-2 人员岗位信息'!$B:$B,$D126)</f>
        <v>0</v>
      </c>
      <c r="BL126" s="309"/>
      <c r="BM126" s="313"/>
      <c r="BN126" s="317"/>
    </row>
    <row r="127" s="265" customFormat="1" ht="33.95" customHeight="1" outlineLevel="5" spans="2:66">
      <c r="B127" s="177" t="s">
        <v>793</v>
      </c>
      <c r="C127" s="285" t="s">
        <v>1008</v>
      </c>
      <c r="D127" s="265" t="s">
        <v>992</v>
      </c>
      <c r="E127" s="177" t="s">
        <v>990</v>
      </c>
      <c r="F127" s="177"/>
      <c r="G127" s="177" t="s">
        <v>797</v>
      </c>
      <c r="H127" s="177">
        <f t="shared" si="186"/>
        <v>0</v>
      </c>
      <c r="I127" s="177" t="s">
        <v>798</v>
      </c>
      <c r="J127" s="177" t="e">
        <f t="shared" si="187"/>
        <v>#DIV/0!</v>
      </c>
      <c r="K127" s="177" t="s">
        <v>799</v>
      </c>
      <c r="L127" s="177" t="e">
        <f t="shared" si="188"/>
        <v>#DIV/0!</v>
      </c>
      <c r="M127" s="177" t="s">
        <v>800</v>
      </c>
      <c r="N127" s="177">
        <f t="shared" si="189"/>
        <v>0</v>
      </c>
      <c r="O127" s="177"/>
      <c r="P127" s="292"/>
      <c r="Q127" s="292"/>
      <c r="R127" s="292"/>
      <c r="S127" s="292"/>
      <c r="T127" s="292"/>
      <c r="U127" s="292"/>
      <c r="V127" s="292"/>
      <c r="W127" s="292"/>
      <c r="X127" s="292"/>
      <c r="Y127" s="292"/>
      <c r="Z127" s="292"/>
      <c r="AA127" s="292"/>
      <c r="AB127" s="177">
        <f t="shared" si="190"/>
        <v>0</v>
      </c>
      <c r="AC127" s="177">
        <f t="shared" si="191"/>
        <v>0</v>
      </c>
      <c r="AD127" s="177">
        <f>SUMIFS('1-2 人员岗位信息'!F:F,'1-2 人员岗位信息'!$C:$C,"劳务派遣",'1-2 人员岗位信息'!$B:$B,$D127)</f>
        <v>0</v>
      </c>
      <c r="AE127" s="300"/>
      <c r="AF127" s="177">
        <f t="shared" si="192"/>
        <v>0</v>
      </c>
      <c r="AG127" s="177">
        <f>SUMIFS('1-2 人员岗位信息'!G:G,'1-2 人员岗位信息'!$C:$C,"劳务派遣",'1-2 人员岗位信息'!$B:$B,$D127)</f>
        <v>0</v>
      </c>
      <c r="AH127" s="300"/>
      <c r="AI127" s="177">
        <f t="shared" si="193"/>
        <v>0</v>
      </c>
      <c r="AJ127" s="177">
        <f>SUMIFS('1-2 人员岗位信息'!H:H,'1-2 人员岗位信息'!$C:$C,"劳务派遣",'1-2 人员岗位信息'!$B:$B,$D127)</f>
        <v>0</v>
      </c>
      <c r="AK127" s="300"/>
      <c r="AL127" s="177">
        <f t="shared" si="194"/>
        <v>0</v>
      </c>
      <c r="AM127" s="177">
        <f>SUMIFS('1-2 人员岗位信息'!I:I,'1-2 人员岗位信息'!$C:$C,"劳务派遣",'1-2 人员岗位信息'!$B:$B,$D127)</f>
        <v>0</v>
      </c>
      <c r="AN127" s="300"/>
      <c r="AO127" s="177">
        <f t="shared" si="195"/>
        <v>0</v>
      </c>
      <c r="AP127" s="177">
        <f>SUMIFS('1-2 人员岗位信息'!J:J,'1-2 人员岗位信息'!$C:$C,"劳务派遣",'1-2 人员岗位信息'!$B:$B,$D127)</f>
        <v>0</v>
      </c>
      <c r="AQ127" s="300"/>
      <c r="AR127" s="177">
        <f t="shared" si="196"/>
        <v>0</v>
      </c>
      <c r="AS127" s="177">
        <f>SUMIFS('1-2 人员岗位信息'!K:K,'1-2 人员岗位信息'!$C:$C,"劳务派遣",'1-2 人员岗位信息'!$B:$B,$D127)</f>
        <v>0</v>
      </c>
      <c r="AT127" s="300"/>
      <c r="AU127" s="177">
        <f t="shared" si="197"/>
        <v>0</v>
      </c>
      <c r="AV127" s="177">
        <f>SUMIFS('1-2 人员岗位信息'!L:L,'1-2 人员岗位信息'!$C:$C,"劳务派遣",'1-2 人员岗位信息'!$B:$B,$D127)</f>
        <v>0</v>
      </c>
      <c r="AW127" s="300"/>
      <c r="AX127" s="177">
        <f t="shared" si="198"/>
        <v>0</v>
      </c>
      <c r="AY127" s="177">
        <f>SUMIFS('1-2 人员岗位信息'!M:M,'1-2 人员岗位信息'!$C:$C,"劳务派遣",'1-2 人员岗位信息'!$B:$B,$D127)</f>
        <v>0</v>
      </c>
      <c r="AZ127" s="300"/>
      <c r="BA127" s="177">
        <f t="shared" si="199"/>
        <v>0</v>
      </c>
      <c r="BB127" s="177">
        <f>SUMIFS('1-2 人员岗位信息'!N:N,'1-2 人员岗位信息'!$C:$C,"劳务派遣",'1-2 人员岗位信息'!$B:$B,$D127)</f>
        <v>0</v>
      </c>
      <c r="BC127" s="300"/>
      <c r="BD127" s="177">
        <f t="shared" si="200"/>
        <v>0</v>
      </c>
      <c r="BE127" s="177">
        <f>SUMIFS('1-2 人员岗位信息'!O:O,'1-2 人员岗位信息'!$C:$C,"劳务派遣",'1-2 人员岗位信息'!$B:$B,$D127)</f>
        <v>0</v>
      </c>
      <c r="BF127" s="300"/>
      <c r="BG127" s="177">
        <f t="shared" si="201"/>
        <v>0</v>
      </c>
      <c r="BH127" s="177">
        <f>SUMIFS('1-2 人员岗位信息'!P:P,'1-2 人员岗位信息'!$C:$C,"劳务派遣",'1-2 人员岗位信息'!$B:$B,$D127)</f>
        <v>0</v>
      </c>
      <c r="BI127" s="300"/>
      <c r="BJ127" s="177">
        <f t="shared" si="202"/>
        <v>0</v>
      </c>
      <c r="BK127" s="177">
        <f>SUMIFS('1-2 人员岗位信息'!Q:Q,'1-2 人员岗位信息'!$C:$C,"劳务派遣",'1-2 人员岗位信息'!$B:$B,$D127)</f>
        <v>0</v>
      </c>
      <c r="BL127" s="309"/>
      <c r="BM127" s="313"/>
      <c r="BN127" s="317"/>
    </row>
    <row r="128" s="265" customFormat="1" ht="33.95" customHeight="1" outlineLevel="5" spans="2:66">
      <c r="B128" s="177" t="s">
        <v>793</v>
      </c>
      <c r="C128" s="285" t="s">
        <v>1009</v>
      </c>
      <c r="D128" s="265" t="s">
        <v>994</v>
      </c>
      <c r="E128" s="177" t="s">
        <v>990</v>
      </c>
      <c r="F128" s="177"/>
      <c r="G128" s="177" t="s">
        <v>797</v>
      </c>
      <c r="H128" s="177">
        <f t="shared" si="186"/>
        <v>0</v>
      </c>
      <c r="I128" s="177" t="s">
        <v>798</v>
      </c>
      <c r="J128" s="177" t="e">
        <f t="shared" si="187"/>
        <v>#DIV/0!</v>
      </c>
      <c r="K128" s="177" t="s">
        <v>799</v>
      </c>
      <c r="L128" s="177" t="e">
        <f t="shared" si="188"/>
        <v>#DIV/0!</v>
      </c>
      <c r="M128" s="177" t="s">
        <v>800</v>
      </c>
      <c r="N128" s="177">
        <f t="shared" si="189"/>
        <v>0</v>
      </c>
      <c r="O128" s="177"/>
      <c r="P128" s="292"/>
      <c r="Q128" s="292"/>
      <c r="R128" s="292"/>
      <c r="S128" s="292"/>
      <c r="T128" s="292"/>
      <c r="U128" s="292"/>
      <c r="V128" s="292"/>
      <c r="W128" s="292"/>
      <c r="X128" s="292"/>
      <c r="Y128" s="292"/>
      <c r="Z128" s="292"/>
      <c r="AA128" s="292"/>
      <c r="AB128" s="177">
        <f t="shared" si="190"/>
        <v>0</v>
      </c>
      <c r="AC128" s="177">
        <f t="shared" si="191"/>
        <v>0</v>
      </c>
      <c r="AD128" s="177">
        <f>SUMIFS('1-2 人员岗位信息'!F:F,'1-2 人员岗位信息'!$C:$C,"劳务派遣",'1-2 人员岗位信息'!$B:$B,$D128)</f>
        <v>0</v>
      </c>
      <c r="AE128" s="300"/>
      <c r="AF128" s="177">
        <f t="shared" si="192"/>
        <v>0</v>
      </c>
      <c r="AG128" s="177">
        <f>SUMIFS('1-2 人员岗位信息'!G:G,'1-2 人员岗位信息'!$C:$C,"劳务派遣",'1-2 人员岗位信息'!$B:$B,$D128)</f>
        <v>0</v>
      </c>
      <c r="AH128" s="300"/>
      <c r="AI128" s="177">
        <f t="shared" si="193"/>
        <v>0</v>
      </c>
      <c r="AJ128" s="177">
        <f>SUMIFS('1-2 人员岗位信息'!H:H,'1-2 人员岗位信息'!$C:$C,"劳务派遣",'1-2 人员岗位信息'!$B:$B,$D128)</f>
        <v>0</v>
      </c>
      <c r="AK128" s="300"/>
      <c r="AL128" s="177">
        <f t="shared" si="194"/>
        <v>0</v>
      </c>
      <c r="AM128" s="177">
        <f>SUMIFS('1-2 人员岗位信息'!I:I,'1-2 人员岗位信息'!$C:$C,"劳务派遣",'1-2 人员岗位信息'!$B:$B,$D128)</f>
        <v>0</v>
      </c>
      <c r="AN128" s="300"/>
      <c r="AO128" s="177">
        <f t="shared" si="195"/>
        <v>0</v>
      </c>
      <c r="AP128" s="177">
        <f>SUMIFS('1-2 人员岗位信息'!J:J,'1-2 人员岗位信息'!$C:$C,"劳务派遣",'1-2 人员岗位信息'!$B:$B,$D128)</f>
        <v>0</v>
      </c>
      <c r="AQ128" s="300"/>
      <c r="AR128" s="177">
        <f t="shared" si="196"/>
        <v>0</v>
      </c>
      <c r="AS128" s="177">
        <f>SUMIFS('1-2 人员岗位信息'!K:K,'1-2 人员岗位信息'!$C:$C,"劳务派遣",'1-2 人员岗位信息'!$B:$B,$D128)</f>
        <v>0</v>
      </c>
      <c r="AT128" s="300"/>
      <c r="AU128" s="177">
        <f t="shared" si="197"/>
        <v>0</v>
      </c>
      <c r="AV128" s="177">
        <f>SUMIFS('1-2 人员岗位信息'!L:L,'1-2 人员岗位信息'!$C:$C,"劳务派遣",'1-2 人员岗位信息'!$B:$B,$D128)</f>
        <v>0</v>
      </c>
      <c r="AW128" s="300"/>
      <c r="AX128" s="177">
        <f t="shared" si="198"/>
        <v>0</v>
      </c>
      <c r="AY128" s="177">
        <f>SUMIFS('1-2 人员岗位信息'!M:M,'1-2 人员岗位信息'!$C:$C,"劳务派遣",'1-2 人员岗位信息'!$B:$B,$D128)</f>
        <v>0</v>
      </c>
      <c r="AZ128" s="300"/>
      <c r="BA128" s="177">
        <f t="shared" si="199"/>
        <v>0</v>
      </c>
      <c r="BB128" s="177">
        <f>SUMIFS('1-2 人员岗位信息'!N:N,'1-2 人员岗位信息'!$C:$C,"劳务派遣",'1-2 人员岗位信息'!$B:$B,$D128)</f>
        <v>0</v>
      </c>
      <c r="BC128" s="300"/>
      <c r="BD128" s="177">
        <f t="shared" si="200"/>
        <v>0</v>
      </c>
      <c r="BE128" s="177">
        <f>SUMIFS('1-2 人员岗位信息'!O:O,'1-2 人员岗位信息'!$C:$C,"劳务派遣",'1-2 人员岗位信息'!$B:$B,$D128)</f>
        <v>0</v>
      </c>
      <c r="BF128" s="300"/>
      <c r="BG128" s="177">
        <f t="shared" si="201"/>
        <v>0</v>
      </c>
      <c r="BH128" s="177">
        <f>SUMIFS('1-2 人员岗位信息'!P:P,'1-2 人员岗位信息'!$C:$C,"劳务派遣",'1-2 人员岗位信息'!$B:$B,$D128)</f>
        <v>0</v>
      </c>
      <c r="BI128" s="300"/>
      <c r="BJ128" s="177">
        <f t="shared" si="202"/>
        <v>0</v>
      </c>
      <c r="BK128" s="177">
        <f>SUMIFS('1-2 人员岗位信息'!Q:Q,'1-2 人员岗位信息'!$C:$C,"劳务派遣",'1-2 人员岗位信息'!$B:$B,$D128)</f>
        <v>0</v>
      </c>
      <c r="BL128" s="309"/>
      <c r="BM128" s="313"/>
      <c r="BN128" s="317"/>
    </row>
    <row r="129" s="265" customFormat="1" ht="33.95" customHeight="1" outlineLevel="5" spans="2:66">
      <c r="B129" s="177" t="s">
        <v>793</v>
      </c>
      <c r="C129" s="285" t="s">
        <v>1010</v>
      </c>
      <c r="D129" s="265" t="s">
        <v>996</v>
      </c>
      <c r="E129" s="177" t="s">
        <v>990</v>
      </c>
      <c r="F129" s="177"/>
      <c r="G129" s="177" t="s">
        <v>797</v>
      </c>
      <c r="H129" s="177">
        <f t="shared" si="186"/>
        <v>0</v>
      </c>
      <c r="I129" s="177" t="s">
        <v>798</v>
      </c>
      <c r="J129" s="177" t="e">
        <f t="shared" si="187"/>
        <v>#DIV/0!</v>
      </c>
      <c r="K129" s="177" t="s">
        <v>799</v>
      </c>
      <c r="L129" s="177" t="e">
        <f t="shared" si="188"/>
        <v>#DIV/0!</v>
      </c>
      <c r="M129" s="177" t="s">
        <v>800</v>
      </c>
      <c r="N129" s="177">
        <f t="shared" si="189"/>
        <v>0</v>
      </c>
      <c r="O129" s="177"/>
      <c r="P129" s="292"/>
      <c r="Q129" s="292"/>
      <c r="R129" s="292"/>
      <c r="S129" s="292"/>
      <c r="T129" s="292"/>
      <c r="U129" s="292"/>
      <c r="V129" s="292"/>
      <c r="W129" s="292"/>
      <c r="X129" s="292"/>
      <c r="Y129" s="292"/>
      <c r="Z129" s="292"/>
      <c r="AA129" s="292"/>
      <c r="AB129" s="177">
        <f t="shared" si="190"/>
        <v>0</v>
      </c>
      <c r="AC129" s="177">
        <f t="shared" si="191"/>
        <v>0</v>
      </c>
      <c r="AD129" s="177">
        <f>SUMIFS('1-2 人员岗位信息'!F:F,'1-2 人员岗位信息'!$C:$C,"劳务派遣",'1-2 人员岗位信息'!$B:$B,$D129)</f>
        <v>0</v>
      </c>
      <c r="AE129" s="300"/>
      <c r="AF129" s="177">
        <f t="shared" si="192"/>
        <v>0</v>
      </c>
      <c r="AG129" s="177">
        <f>SUMIFS('1-2 人员岗位信息'!G:G,'1-2 人员岗位信息'!$C:$C,"劳务派遣",'1-2 人员岗位信息'!$B:$B,$D129)</f>
        <v>0</v>
      </c>
      <c r="AH129" s="300"/>
      <c r="AI129" s="177">
        <f t="shared" si="193"/>
        <v>0</v>
      </c>
      <c r="AJ129" s="177">
        <f>SUMIFS('1-2 人员岗位信息'!H:H,'1-2 人员岗位信息'!$C:$C,"劳务派遣",'1-2 人员岗位信息'!$B:$B,$D129)</f>
        <v>0</v>
      </c>
      <c r="AK129" s="300"/>
      <c r="AL129" s="177">
        <f t="shared" si="194"/>
        <v>0</v>
      </c>
      <c r="AM129" s="177">
        <f>SUMIFS('1-2 人员岗位信息'!I:I,'1-2 人员岗位信息'!$C:$C,"劳务派遣",'1-2 人员岗位信息'!$B:$B,$D129)</f>
        <v>0</v>
      </c>
      <c r="AN129" s="300"/>
      <c r="AO129" s="177">
        <f t="shared" si="195"/>
        <v>0</v>
      </c>
      <c r="AP129" s="177">
        <f>SUMIFS('1-2 人员岗位信息'!J:J,'1-2 人员岗位信息'!$C:$C,"劳务派遣",'1-2 人员岗位信息'!$B:$B,$D129)</f>
        <v>0</v>
      </c>
      <c r="AQ129" s="300"/>
      <c r="AR129" s="177">
        <f t="shared" si="196"/>
        <v>0</v>
      </c>
      <c r="AS129" s="177">
        <f>SUMIFS('1-2 人员岗位信息'!K:K,'1-2 人员岗位信息'!$C:$C,"劳务派遣",'1-2 人员岗位信息'!$B:$B,$D129)</f>
        <v>0</v>
      </c>
      <c r="AT129" s="300"/>
      <c r="AU129" s="177">
        <f t="shared" si="197"/>
        <v>0</v>
      </c>
      <c r="AV129" s="177">
        <f>SUMIFS('1-2 人员岗位信息'!L:L,'1-2 人员岗位信息'!$C:$C,"劳务派遣",'1-2 人员岗位信息'!$B:$B,$D129)</f>
        <v>0</v>
      </c>
      <c r="AW129" s="300"/>
      <c r="AX129" s="177">
        <f t="shared" si="198"/>
        <v>0</v>
      </c>
      <c r="AY129" s="177">
        <f>SUMIFS('1-2 人员岗位信息'!M:M,'1-2 人员岗位信息'!$C:$C,"劳务派遣",'1-2 人员岗位信息'!$B:$B,$D129)</f>
        <v>0</v>
      </c>
      <c r="AZ129" s="300"/>
      <c r="BA129" s="177">
        <f t="shared" si="199"/>
        <v>0</v>
      </c>
      <c r="BB129" s="177">
        <f>SUMIFS('1-2 人员岗位信息'!N:N,'1-2 人员岗位信息'!$C:$C,"劳务派遣",'1-2 人员岗位信息'!$B:$B,$D129)</f>
        <v>0</v>
      </c>
      <c r="BC129" s="300"/>
      <c r="BD129" s="177">
        <f t="shared" si="200"/>
        <v>0</v>
      </c>
      <c r="BE129" s="177">
        <f>SUMIFS('1-2 人员岗位信息'!O:O,'1-2 人员岗位信息'!$C:$C,"劳务派遣",'1-2 人员岗位信息'!$B:$B,$D129)</f>
        <v>0</v>
      </c>
      <c r="BF129" s="300"/>
      <c r="BG129" s="177">
        <f t="shared" si="201"/>
        <v>0</v>
      </c>
      <c r="BH129" s="177">
        <f>SUMIFS('1-2 人员岗位信息'!P:P,'1-2 人员岗位信息'!$C:$C,"劳务派遣",'1-2 人员岗位信息'!$B:$B,$D129)</f>
        <v>0</v>
      </c>
      <c r="BI129" s="300"/>
      <c r="BJ129" s="177">
        <f t="shared" si="202"/>
        <v>0</v>
      </c>
      <c r="BK129" s="177">
        <f>SUMIFS('1-2 人员岗位信息'!Q:Q,'1-2 人员岗位信息'!$C:$C,"劳务派遣",'1-2 人员岗位信息'!$B:$B,$D129)</f>
        <v>0</v>
      </c>
      <c r="BL129" s="309"/>
      <c r="BM129" s="313"/>
      <c r="BN129" s="317"/>
    </row>
    <row r="130" s="265" customFormat="1" ht="33.95" customHeight="1" outlineLevel="5" spans="2:66">
      <c r="B130" s="177" t="s">
        <v>793</v>
      </c>
      <c r="C130" s="285" t="s">
        <v>1011</v>
      </c>
      <c r="D130" s="265" t="s">
        <v>998</v>
      </c>
      <c r="E130" s="177" t="s">
        <v>999</v>
      </c>
      <c r="F130" s="177"/>
      <c r="G130" s="177" t="s">
        <v>797</v>
      </c>
      <c r="H130" s="177">
        <f t="shared" si="186"/>
        <v>0</v>
      </c>
      <c r="I130" s="177" t="s">
        <v>798</v>
      </c>
      <c r="J130" s="177" t="e">
        <f t="shared" si="187"/>
        <v>#DIV/0!</v>
      </c>
      <c r="K130" s="177" t="s">
        <v>799</v>
      </c>
      <c r="L130" s="177" t="e">
        <f t="shared" si="188"/>
        <v>#DIV/0!</v>
      </c>
      <c r="M130" s="177" t="s">
        <v>800</v>
      </c>
      <c r="N130" s="177">
        <f t="shared" si="189"/>
        <v>0</v>
      </c>
      <c r="O130" s="177"/>
      <c r="P130" s="292"/>
      <c r="Q130" s="292"/>
      <c r="R130" s="292"/>
      <c r="S130" s="292"/>
      <c r="T130" s="292"/>
      <c r="U130" s="292"/>
      <c r="V130" s="292"/>
      <c r="W130" s="292"/>
      <c r="X130" s="292"/>
      <c r="Y130" s="292"/>
      <c r="Z130" s="292"/>
      <c r="AA130" s="292"/>
      <c r="AB130" s="177">
        <f t="shared" si="190"/>
        <v>0</v>
      </c>
      <c r="AC130" s="177">
        <f t="shared" si="191"/>
        <v>0</v>
      </c>
      <c r="AD130" s="177">
        <f>SUMIFS('1-2 人员岗位信息'!F:F,'1-2 人员岗位信息'!$C:$C,"劳务派遣",'1-2 人员岗位信息'!$B:$B,$D130)</f>
        <v>0</v>
      </c>
      <c r="AE130" s="300"/>
      <c r="AF130" s="177">
        <f t="shared" si="192"/>
        <v>0</v>
      </c>
      <c r="AG130" s="177">
        <f>SUMIFS('1-2 人员岗位信息'!G:G,'1-2 人员岗位信息'!$C:$C,"劳务派遣",'1-2 人员岗位信息'!$B:$B,$D130)</f>
        <v>0</v>
      </c>
      <c r="AH130" s="300"/>
      <c r="AI130" s="177">
        <f t="shared" si="193"/>
        <v>0</v>
      </c>
      <c r="AJ130" s="177">
        <f>SUMIFS('1-2 人员岗位信息'!H:H,'1-2 人员岗位信息'!$C:$C,"劳务派遣",'1-2 人员岗位信息'!$B:$B,$D130)</f>
        <v>0</v>
      </c>
      <c r="AK130" s="300"/>
      <c r="AL130" s="177">
        <f t="shared" si="194"/>
        <v>0</v>
      </c>
      <c r="AM130" s="177">
        <f>SUMIFS('1-2 人员岗位信息'!I:I,'1-2 人员岗位信息'!$C:$C,"劳务派遣",'1-2 人员岗位信息'!$B:$B,$D130)</f>
        <v>0</v>
      </c>
      <c r="AN130" s="300"/>
      <c r="AO130" s="177">
        <f t="shared" si="195"/>
        <v>0</v>
      </c>
      <c r="AP130" s="177">
        <f>SUMIFS('1-2 人员岗位信息'!J:J,'1-2 人员岗位信息'!$C:$C,"劳务派遣",'1-2 人员岗位信息'!$B:$B,$D130)</f>
        <v>0</v>
      </c>
      <c r="AQ130" s="300"/>
      <c r="AR130" s="177">
        <f t="shared" si="196"/>
        <v>0</v>
      </c>
      <c r="AS130" s="177">
        <f>SUMIFS('1-2 人员岗位信息'!K:K,'1-2 人员岗位信息'!$C:$C,"劳务派遣",'1-2 人员岗位信息'!$B:$B,$D130)</f>
        <v>0</v>
      </c>
      <c r="AT130" s="300"/>
      <c r="AU130" s="177">
        <f t="shared" si="197"/>
        <v>0</v>
      </c>
      <c r="AV130" s="177">
        <f>SUMIFS('1-2 人员岗位信息'!L:L,'1-2 人员岗位信息'!$C:$C,"劳务派遣",'1-2 人员岗位信息'!$B:$B,$D130)</f>
        <v>0</v>
      </c>
      <c r="AW130" s="300"/>
      <c r="AX130" s="177">
        <f t="shared" si="198"/>
        <v>0</v>
      </c>
      <c r="AY130" s="177">
        <f>SUMIFS('1-2 人员岗位信息'!M:M,'1-2 人员岗位信息'!$C:$C,"劳务派遣",'1-2 人员岗位信息'!$B:$B,$D130)</f>
        <v>0</v>
      </c>
      <c r="AZ130" s="300"/>
      <c r="BA130" s="177">
        <f t="shared" si="199"/>
        <v>0</v>
      </c>
      <c r="BB130" s="177">
        <f>SUMIFS('1-2 人员岗位信息'!N:N,'1-2 人员岗位信息'!$C:$C,"劳务派遣",'1-2 人员岗位信息'!$B:$B,$D130)</f>
        <v>0</v>
      </c>
      <c r="BC130" s="300"/>
      <c r="BD130" s="177">
        <f t="shared" si="200"/>
        <v>0</v>
      </c>
      <c r="BE130" s="177">
        <f>SUMIFS('1-2 人员岗位信息'!O:O,'1-2 人员岗位信息'!$C:$C,"劳务派遣",'1-2 人员岗位信息'!$B:$B,$D130)</f>
        <v>0</v>
      </c>
      <c r="BF130" s="300"/>
      <c r="BG130" s="177">
        <f t="shared" si="201"/>
        <v>0</v>
      </c>
      <c r="BH130" s="177">
        <f>SUMIFS('1-2 人员岗位信息'!P:P,'1-2 人员岗位信息'!$C:$C,"劳务派遣",'1-2 人员岗位信息'!$B:$B,$D130)</f>
        <v>0</v>
      </c>
      <c r="BI130" s="300"/>
      <c r="BJ130" s="177">
        <f t="shared" si="202"/>
        <v>0</v>
      </c>
      <c r="BK130" s="177">
        <f>SUMIFS('1-2 人员岗位信息'!Q:Q,'1-2 人员岗位信息'!$C:$C,"劳务派遣",'1-2 人员岗位信息'!$B:$B,$D130)</f>
        <v>0</v>
      </c>
      <c r="BL130" s="309"/>
      <c r="BM130" s="313"/>
      <c r="BN130" s="317"/>
    </row>
    <row r="131" s="265" customFormat="1" ht="33.95" customHeight="1" outlineLevel="5" spans="2:66">
      <c r="B131" s="177" t="s">
        <v>793</v>
      </c>
      <c r="C131" s="285" t="s">
        <v>1012</v>
      </c>
      <c r="D131" s="265" t="s">
        <v>1001</v>
      </c>
      <c r="E131" s="177" t="s">
        <v>815</v>
      </c>
      <c r="F131" s="177"/>
      <c r="G131" s="177" t="s">
        <v>797</v>
      </c>
      <c r="H131" s="177">
        <f t="shared" si="186"/>
        <v>0</v>
      </c>
      <c r="I131" s="177" t="s">
        <v>798</v>
      </c>
      <c r="J131" s="177" t="e">
        <f t="shared" si="187"/>
        <v>#DIV/0!</v>
      </c>
      <c r="K131" s="177" t="s">
        <v>799</v>
      </c>
      <c r="L131" s="177" t="e">
        <f t="shared" si="188"/>
        <v>#DIV/0!</v>
      </c>
      <c r="M131" s="177" t="s">
        <v>800</v>
      </c>
      <c r="N131" s="177">
        <f t="shared" si="189"/>
        <v>0</v>
      </c>
      <c r="O131" s="177"/>
      <c r="P131" s="292"/>
      <c r="Q131" s="292"/>
      <c r="R131" s="292"/>
      <c r="S131" s="292"/>
      <c r="T131" s="292"/>
      <c r="U131" s="292"/>
      <c r="V131" s="292"/>
      <c r="W131" s="292"/>
      <c r="X131" s="292"/>
      <c r="Y131" s="292"/>
      <c r="Z131" s="292"/>
      <c r="AA131" s="292"/>
      <c r="AB131" s="177">
        <f t="shared" si="190"/>
        <v>0</v>
      </c>
      <c r="AC131" s="177">
        <f t="shared" si="191"/>
        <v>0</v>
      </c>
      <c r="AD131" s="177">
        <f>SUMIFS('1-2 人员岗位信息'!F:F,'1-2 人员岗位信息'!$C:$C,"劳务派遣",'1-2 人员岗位信息'!$B:$B,$D131)</f>
        <v>0</v>
      </c>
      <c r="AE131" s="300"/>
      <c r="AF131" s="177">
        <f t="shared" si="192"/>
        <v>0</v>
      </c>
      <c r="AG131" s="177">
        <f>SUMIFS('1-2 人员岗位信息'!G:G,'1-2 人员岗位信息'!$C:$C,"劳务派遣",'1-2 人员岗位信息'!$B:$B,$D131)</f>
        <v>0</v>
      </c>
      <c r="AH131" s="300"/>
      <c r="AI131" s="177">
        <f t="shared" si="193"/>
        <v>0</v>
      </c>
      <c r="AJ131" s="177">
        <f>SUMIFS('1-2 人员岗位信息'!H:H,'1-2 人员岗位信息'!$C:$C,"劳务派遣",'1-2 人员岗位信息'!$B:$B,$D131)</f>
        <v>0</v>
      </c>
      <c r="AK131" s="300"/>
      <c r="AL131" s="177">
        <f t="shared" si="194"/>
        <v>0</v>
      </c>
      <c r="AM131" s="177">
        <f>SUMIFS('1-2 人员岗位信息'!I:I,'1-2 人员岗位信息'!$C:$C,"劳务派遣",'1-2 人员岗位信息'!$B:$B,$D131)</f>
        <v>0</v>
      </c>
      <c r="AN131" s="300"/>
      <c r="AO131" s="177">
        <f t="shared" si="195"/>
        <v>0</v>
      </c>
      <c r="AP131" s="177">
        <f>SUMIFS('1-2 人员岗位信息'!J:J,'1-2 人员岗位信息'!$C:$C,"劳务派遣",'1-2 人员岗位信息'!$B:$B,$D131)</f>
        <v>0</v>
      </c>
      <c r="AQ131" s="300"/>
      <c r="AR131" s="177">
        <f t="shared" si="196"/>
        <v>0</v>
      </c>
      <c r="AS131" s="177">
        <f>SUMIFS('1-2 人员岗位信息'!K:K,'1-2 人员岗位信息'!$C:$C,"劳务派遣",'1-2 人员岗位信息'!$B:$B,$D131)</f>
        <v>0</v>
      </c>
      <c r="AT131" s="300"/>
      <c r="AU131" s="177">
        <f t="shared" si="197"/>
        <v>0</v>
      </c>
      <c r="AV131" s="177">
        <f>SUMIFS('1-2 人员岗位信息'!L:L,'1-2 人员岗位信息'!$C:$C,"劳务派遣",'1-2 人员岗位信息'!$B:$B,$D131)</f>
        <v>0</v>
      </c>
      <c r="AW131" s="300"/>
      <c r="AX131" s="177">
        <f t="shared" si="198"/>
        <v>0</v>
      </c>
      <c r="AY131" s="177">
        <f>SUMIFS('1-2 人员岗位信息'!M:M,'1-2 人员岗位信息'!$C:$C,"劳务派遣",'1-2 人员岗位信息'!$B:$B,$D131)</f>
        <v>0</v>
      </c>
      <c r="AZ131" s="300"/>
      <c r="BA131" s="177">
        <f t="shared" si="199"/>
        <v>0</v>
      </c>
      <c r="BB131" s="177">
        <f>SUMIFS('1-2 人员岗位信息'!N:N,'1-2 人员岗位信息'!$C:$C,"劳务派遣",'1-2 人员岗位信息'!$B:$B,$D131)</f>
        <v>0</v>
      </c>
      <c r="BC131" s="300"/>
      <c r="BD131" s="177">
        <f t="shared" si="200"/>
        <v>0</v>
      </c>
      <c r="BE131" s="177">
        <f>SUMIFS('1-2 人员岗位信息'!O:O,'1-2 人员岗位信息'!$C:$C,"劳务派遣",'1-2 人员岗位信息'!$B:$B,$D131)</f>
        <v>0</v>
      </c>
      <c r="BF131" s="300"/>
      <c r="BG131" s="177">
        <f t="shared" si="201"/>
        <v>0</v>
      </c>
      <c r="BH131" s="177">
        <f>SUMIFS('1-2 人员岗位信息'!P:P,'1-2 人员岗位信息'!$C:$C,"劳务派遣",'1-2 人员岗位信息'!$B:$B,$D131)</f>
        <v>0</v>
      </c>
      <c r="BI131" s="300"/>
      <c r="BJ131" s="177">
        <f t="shared" si="202"/>
        <v>0</v>
      </c>
      <c r="BK131" s="177">
        <f>SUMIFS('1-2 人员岗位信息'!Q:Q,'1-2 人员岗位信息'!$C:$C,"劳务派遣",'1-2 人员岗位信息'!$B:$B,$D131)</f>
        <v>0</v>
      </c>
      <c r="BL131" s="309"/>
      <c r="BM131" s="313"/>
      <c r="BN131" s="317"/>
    </row>
    <row r="132" s="120" customFormat="1" ht="33.95" customHeight="1" outlineLevel="4" spans="2:66">
      <c r="B132" s="121" t="s">
        <v>788</v>
      </c>
      <c r="C132" s="122" t="s">
        <v>1013</v>
      </c>
      <c r="D132" s="120" t="s">
        <v>15</v>
      </c>
      <c r="E132" s="121"/>
      <c r="F132" s="121"/>
      <c r="G132" s="121"/>
      <c r="H132" s="121">
        <f>SUM(H133:H141)</f>
        <v>0</v>
      </c>
      <c r="I132" s="121"/>
      <c r="J132" s="121"/>
      <c r="K132" s="121"/>
      <c r="L132" s="121"/>
      <c r="M132" s="121"/>
      <c r="N132" s="121"/>
      <c r="O132" s="121"/>
      <c r="P132" s="291"/>
      <c r="Q132" s="291"/>
      <c r="R132" s="291"/>
      <c r="S132" s="291"/>
      <c r="T132" s="291"/>
      <c r="U132" s="291"/>
      <c r="V132" s="291"/>
      <c r="W132" s="291"/>
      <c r="X132" s="291"/>
      <c r="Y132" s="291"/>
      <c r="Z132" s="291"/>
      <c r="AA132" s="291"/>
      <c r="AB132" s="121">
        <f>SUM(AB133:AB141)</f>
        <v>0</v>
      </c>
      <c r="AC132" s="121">
        <f>SUM(AC133:AC141)</f>
        <v>0</v>
      </c>
      <c r="AD132" s="121"/>
      <c r="AE132" s="121"/>
      <c r="AF132" s="121">
        <f>SUM(AF133:AF141)</f>
        <v>0</v>
      </c>
      <c r="AG132" s="121"/>
      <c r="AH132" s="121"/>
      <c r="AI132" s="121">
        <f>SUM(AI133:AI141)</f>
        <v>0</v>
      </c>
      <c r="AJ132" s="121"/>
      <c r="AK132" s="121"/>
      <c r="AL132" s="121">
        <f>SUM(AL133:AL141)</f>
        <v>0</v>
      </c>
      <c r="AM132" s="121"/>
      <c r="AN132" s="121"/>
      <c r="AO132" s="121">
        <f>SUM(AO133:AO141)</f>
        <v>0</v>
      </c>
      <c r="AP132" s="121"/>
      <c r="AQ132" s="121"/>
      <c r="AR132" s="121">
        <f>SUM(AR133:AR141)</f>
        <v>0</v>
      </c>
      <c r="AS132" s="121"/>
      <c r="AT132" s="121"/>
      <c r="AU132" s="121">
        <f>SUM(AU133:AU141)</f>
        <v>0</v>
      </c>
      <c r="AV132" s="121"/>
      <c r="AW132" s="121"/>
      <c r="AX132" s="121">
        <f>SUM(AX133:AX141)</f>
        <v>0</v>
      </c>
      <c r="AY132" s="121"/>
      <c r="AZ132" s="121"/>
      <c r="BA132" s="121">
        <f>SUM(BA133:BA141)</f>
        <v>0</v>
      </c>
      <c r="BB132" s="121"/>
      <c r="BC132" s="121"/>
      <c r="BD132" s="121">
        <f>SUM(BD133:BD141)</f>
        <v>0</v>
      </c>
      <c r="BE132" s="121"/>
      <c r="BF132" s="121"/>
      <c r="BG132" s="121">
        <f>SUM(BG133:BG141)</f>
        <v>0</v>
      </c>
      <c r="BH132" s="121"/>
      <c r="BI132" s="121"/>
      <c r="BJ132" s="121">
        <f>SUM(BJ133:BJ141)</f>
        <v>0</v>
      </c>
      <c r="BK132" s="121"/>
      <c r="BL132" s="308"/>
      <c r="BM132" s="313"/>
      <c r="BN132" s="316"/>
    </row>
    <row r="133" s="265" customFormat="1" ht="33.95" customHeight="1" outlineLevel="5" spans="2:66">
      <c r="B133" s="177" t="s">
        <v>793</v>
      </c>
      <c r="C133" s="285" t="s">
        <v>1014</v>
      </c>
      <c r="D133" s="265" t="s">
        <v>980</v>
      </c>
      <c r="E133" s="177" t="s">
        <v>1015</v>
      </c>
      <c r="F133" s="177"/>
      <c r="G133" s="177" t="s">
        <v>797</v>
      </c>
      <c r="H133" s="177">
        <f t="shared" ref="H133:H142" si="203">AB133</f>
        <v>0</v>
      </c>
      <c r="I133" s="177" t="s">
        <v>798</v>
      </c>
      <c r="J133" s="177" t="e">
        <f t="shared" ref="J133:J142" si="204">SUM(AD133,AG133,AJ133,AM133,AP133,AS133,AV133,AY133,BB133,BE133,BH133,BK133)/N133</f>
        <v>#DIV/0!</v>
      </c>
      <c r="K133" s="177" t="s">
        <v>799</v>
      </c>
      <c r="L133" s="177" t="e">
        <f t="shared" ref="L133:L142" si="205">H133/N133/J133</f>
        <v>#DIV/0!</v>
      </c>
      <c r="M133" s="177" t="s">
        <v>800</v>
      </c>
      <c r="N133" s="177">
        <f t="shared" ref="N133:N142" si="206">COUNTIF(AD133,"&gt;0")+COUNTIF(AG133,"&gt;0")+COUNTIF(AJ133,"&gt;0")+COUNTIF(AM133,"&gt;0")+COUNTIF(AP133,"&gt;0")+COUNTIF(AS133,"&gt;0")+COUNTIF(AV133,"&gt;0")+COUNTIF(AY133,"&gt;0")+COUNTIF(BB133,"&gt;0")+COUNTIF(BE133,"&gt;0")+COUNTIF(BH133,"&gt;0")+COUNTIF(BK133,"&gt;0")</f>
        <v>0</v>
      </c>
      <c r="O133" s="177"/>
      <c r="P133" s="292"/>
      <c r="Q133" s="292"/>
      <c r="R133" s="292"/>
      <c r="S133" s="292"/>
      <c r="T133" s="292"/>
      <c r="U133" s="292"/>
      <c r="V133" s="292"/>
      <c r="W133" s="292"/>
      <c r="X133" s="292"/>
      <c r="Y133" s="292"/>
      <c r="Z133" s="292"/>
      <c r="AA133" s="292"/>
      <c r="AB133" s="177">
        <f t="shared" ref="AB133:AB142" si="207">SUM(AC133,AF133,AI133,AL133,AO133,AR133,AU133,AX133,BA133,BD133,BG133,BJ133)</f>
        <v>0</v>
      </c>
      <c r="AC133" s="177">
        <f t="shared" ref="AC133:AC142" si="208">AD133*AE133</f>
        <v>0</v>
      </c>
      <c r="AD133" s="177">
        <f>SUMIFS('1-2 人员岗位信息'!F:F,'1-2 人员岗位信息'!$C:$C,"专业外包",'1-2 人员岗位信息'!$B:$B,$D133)</f>
        <v>0</v>
      </c>
      <c r="AE133" s="300"/>
      <c r="AF133" s="177">
        <f t="shared" ref="AF133:AF142" si="209">AG133*AH133</f>
        <v>0</v>
      </c>
      <c r="AG133" s="177">
        <f>SUMIFS('1-2 人员岗位信息'!G:G,'1-2 人员岗位信息'!$C:$C,"专业外包",'1-2 人员岗位信息'!$B:$B,$D133)</f>
        <v>0</v>
      </c>
      <c r="AH133" s="300"/>
      <c r="AI133" s="177">
        <f t="shared" ref="AI133:AI142" si="210">AJ133*AK133</f>
        <v>0</v>
      </c>
      <c r="AJ133" s="177">
        <f>SUMIFS('1-2 人员岗位信息'!H:H,'1-2 人员岗位信息'!$C:$C,"专业外包",'1-2 人员岗位信息'!$B:$B,$D133)</f>
        <v>0</v>
      </c>
      <c r="AK133" s="300"/>
      <c r="AL133" s="177">
        <f t="shared" ref="AL133:AL142" si="211">AM133*AN133</f>
        <v>0</v>
      </c>
      <c r="AM133" s="177">
        <f>SUMIFS('1-2 人员岗位信息'!I:I,'1-2 人员岗位信息'!$C:$C,"专业外包",'1-2 人员岗位信息'!$B:$B,$D133)</f>
        <v>0</v>
      </c>
      <c r="AN133" s="300"/>
      <c r="AO133" s="177">
        <f t="shared" ref="AO133:AO142" si="212">AP133*AQ133</f>
        <v>0</v>
      </c>
      <c r="AP133" s="177">
        <f>SUMIFS('1-2 人员岗位信息'!J:J,'1-2 人员岗位信息'!$C:$C,"专业外包",'1-2 人员岗位信息'!$B:$B,$D133)</f>
        <v>0</v>
      </c>
      <c r="AQ133" s="300"/>
      <c r="AR133" s="177">
        <f t="shared" ref="AR133:AR142" si="213">AS133*AT133</f>
        <v>0</v>
      </c>
      <c r="AS133" s="177">
        <f>SUMIFS('1-2 人员岗位信息'!K:K,'1-2 人员岗位信息'!$C:$C,"专业外包",'1-2 人员岗位信息'!$B:$B,$D133)</f>
        <v>0</v>
      </c>
      <c r="AT133" s="300"/>
      <c r="AU133" s="177">
        <f t="shared" ref="AU133:AU142" si="214">AV133*AW133</f>
        <v>0</v>
      </c>
      <c r="AV133" s="177">
        <f>SUMIFS('1-2 人员岗位信息'!L:L,'1-2 人员岗位信息'!$C:$C,"专业外包",'1-2 人员岗位信息'!$B:$B,$D133)</f>
        <v>0</v>
      </c>
      <c r="AW133" s="300"/>
      <c r="AX133" s="177">
        <f t="shared" ref="AX133:AX142" si="215">AY133*AZ133</f>
        <v>0</v>
      </c>
      <c r="AY133" s="177">
        <f>SUMIFS('1-2 人员岗位信息'!M:M,'1-2 人员岗位信息'!$C:$C,"专业外包",'1-2 人员岗位信息'!$B:$B,$D133)</f>
        <v>0</v>
      </c>
      <c r="AZ133" s="300"/>
      <c r="BA133" s="177">
        <f t="shared" ref="BA133:BA142" si="216">BB133*BC133</f>
        <v>0</v>
      </c>
      <c r="BB133" s="177">
        <f>SUMIFS('1-2 人员岗位信息'!N:N,'1-2 人员岗位信息'!$C:$C,"专业外包",'1-2 人员岗位信息'!$B:$B,$D133)</f>
        <v>0</v>
      </c>
      <c r="BC133" s="300"/>
      <c r="BD133" s="177">
        <f t="shared" ref="BD133:BD142" si="217">BE133*BF133</f>
        <v>0</v>
      </c>
      <c r="BE133" s="177">
        <f>SUMIFS('1-2 人员岗位信息'!O:O,'1-2 人员岗位信息'!$C:$C,"专业外包",'1-2 人员岗位信息'!$B:$B,$D133)</f>
        <v>0</v>
      </c>
      <c r="BF133" s="300"/>
      <c r="BG133" s="177">
        <f t="shared" ref="BG133:BG142" si="218">BH133*BI133</f>
        <v>0</v>
      </c>
      <c r="BH133" s="177">
        <f>SUMIFS('1-2 人员岗位信息'!P:P,'1-2 人员岗位信息'!$C:$C,"专业外包",'1-2 人员岗位信息'!$B:$B,$D133)</f>
        <v>0</v>
      </c>
      <c r="BI133" s="300"/>
      <c r="BJ133" s="177">
        <f t="shared" ref="BJ133:BJ142" si="219">BK133*BL133</f>
        <v>0</v>
      </c>
      <c r="BK133" s="177">
        <f>SUMIFS('1-2 人员岗位信息'!Q:Q,'1-2 人员岗位信息'!$C:$C,"专业外包",'1-2 人员岗位信息'!$B:$B,$D133)</f>
        <v>0</v>
      </c>
      <c r="BL133" s="309"/>
      <c r="BM133" s="313"/>
      <c r="BN133" s="317"/>
    </row>
    <row r="134" s="265" customFormat="1" ht="33.95" customHeight="1" outlineLevel="5" spans="2:66">
      <c r="B134" s="177" t="s">
        <v>793</v>
      </c>
      <c r="C134" s="285" t="s">
        <v>1016</v>
      </c>
      <c r="D134" s="265" t="s">
        <v>983</v>
      </c>
      <c r="E134" s="177" t="s">
        <v>1017</v>
      </c>
      <c r="F134" s="177"/>
      <c r="G134" s="177" t="s">
        <v>797</v>
      </c>
      <c r="H134" s="177">
        <f t="shared" si="203"/>
        <v>0</v>
      </c>
      <c r="I134" s="177" t="s">
        <v>798</v>
      </c>
      <c r="J134" s="177" t="e">
        <f t="shared" si="204"/>
        <v>#DIV/0!</v>
      </c>
      <c r="K134" s="177" t="s">
        <v>799</v>
      </c>
      <c r="L134" s="177" t="e">
        <f t="shared" si="205"/>
        <v>#DIV/0!</v>
      </c>
      <c r="M134" s="177" t="s">
        <v>800</v>
      </c>
      <c r="N134" s="177">
        <f t="shared" si="206"/>
        <v>0</v>
      </c>
      <c r="O134" s="177"/>
      <c r="P134" s="292"/>
      <c r="Q134" s="292"/>
      <c r="R134" s="292"/>
      <c r="S134" s="292"/>
      <c r="T134" s="292"/>
      <c r="U134" s="292"/>
      <c r="V134" s="292"/>
      <c r="W134" s="292"/>
      <c r="X134" s="292"/>
      <c r="Y134" s="292"/>
      <c r="Z134" s="292"/>
      <c r="AA134" s="292"/>
      <c r="AB134" s="177">
        <f t="shared" si="207"/>
        <v>0</v>
      </c>
      <c r="AC134" s="177">
        <f t="shared" si="208"/>
        <v>0</v>
      </c>
      <c r="AD134" s="177">
        <f>SUMIFS('1-2 人员岗位信息'!F:F,'1-2 人员岗位信息'!$C:$C,"专业外包",'1-2 人员岗位信息'!$B:$B,$D134)</f>
        <v>0</v>
      </c>
      <c r="AE134" s="300"/>
      <c r="AF134" s="177">
        <f t="shared" si="209"/>
        <v>0</v>
      </c>
      <c r="AG134" s="177">
        <f>SUMIFS('1-2 人员岗位信息'!G:G,'1-2 人员岗位信息'!$C:$C,"专业外包",'1-2 人员岗位信息'!$B:$B,$D134)</f>
        <v>0</v>
      </c>
      <c r="AH134" s="300"/>
      <c r="AI134" s="177">
        <f t="shared" si="210"/>
        <v>0</v>
      </c>
      <c r="AJ134" s="177">
        <f>SUMIFS('1-2 人员岗位信息'!H:H,'1-2 人员岗位信息'!$C:$C,"专业外包",'1-2 人员岗位信息'!$B:$B,$D134)</f>
        <v>0</v>
      </c>
      <c r="AK134" s="300"/>
      <c r="AL134" s="177">
        <f t="shared" si="211"/>
        <v>0</v>
      </c>
      <c r="AM134" s="177">
        <f>SUMIFS('1-2 人员岗位信息'!I:I,'1-2 人员岗位信息'!$C:$C,"专业外包",'1-2 人员岗位信息'!$B:$B,$D134)</f>
        <v>0</v>
      </c>
      <c r="AN134" s="300"/>
      <c r="AO134" s="177">
        <f t="shared" si="212"/>
        <v>0</v>
      </c>
      <c r="AP134" s="177">
        <f>SUMIFS('1-2 人员岗位信息'!J:J,'1-2 人员岗位信息'!$C:$C,"专业外包",'1-2 人员岗位信息'!$B:$B,$D134)</f>
        <v>0</v>
      </c>
      <c r="AQ134" s="300"/>
      <c r="AR134" s="177">
        <f t="shared" si="213"/>
        <v>0</v>
      </c>
      <c r="AS134" s="177">
        <f>SUMIFS('1-2 人员岗位信息'!K:K,'1-2 人员岗位信息'!$C:$C,"专业外包",'1-2 人员岗位信息'!$B:$B,$D134)</f>
        <v>0</v>
      </c>
      <c r="AT134" s="300"/>
      <c r="AU134" s="177">
        <f t="shared" si="214"/>
        <v>0</v>
      </c>
      <c r="AV134" s="177">
        <f>SUMIFS('1-2 人员岗位信息'!L:L,'1-2 人员岗位信息'!$C:$C,"专业外包",'1-2 人员岗位信息'!$B:$B,$D134)</f>
        <v>0</v>
      </c>
      <c r="AW134" s="300"/>
      <c r="AX134" s="177">
        <f t="shared" si="215"/>
        <v>0</v>
      </c>
      <c r="AY134" s="177">
        <f>SUMIFS('1-2 人员岗位信息'!M:M,'1-2 人员岗位信息'!$C:$C,"专业外包",'1-2 人员岗位信息'!$B:$B,$D134)</f>
        <v>0</v>
      </c>
      <c r="AZ134" s="300"/>
      <c r="BA134" s="177">
        <f t="shared" si="216"/>
        <v>0</v>
      </c>
      <c r="BB134" s="177">
        <f>SUMIFS('1-2 人员岗位信息'!N:N,'1-2 人员岗位信息'!$C:$C,"专业外包",'1-2 人员岗位信息'!$B:$B,$D134)</f>
        <v>0</v>
      </c>
      <c r="BC134" s="300"/>
      <c r="BD134" s="177">
        <f t="shared" si="217"/>
        <v>0</v>
      </c>
      <c r="BE134" s="177">
        <f>SUMIFS('1-2 人员岗位信息'!O:O,'1-2 人员岗位信息'!$C:$C,"专业外包",'1-2 人员岗位信息'!$B:$B,$D134)</f>
        <v>0</v>
      </c>
      <c r="BF134" s="300"/>
      <c r="BG134" s="177">
        <f t="shared" si="218"/>
        <v>0</v>
      </c>
      <c r="BH134" s="177">
        <f>SUMIFS('1-2 人员岗位信息'!P:P,'1-2 人员岗位信息'!$C:$C,"专业外包",'1-2 人员岗位信息'!$B:$B,$D134)</f>
        <v>0</v>
      </c>
      <c r="BI134" s="300"/>
      <c r="BJ134" s="177">
        <f t="shared" si="219"/>
        <v>0</v>
      </c>
      <c r="BK134" s="177">
        <f>SUMIFS('1-2 人员岗位信息'!Q:Q,'1-2 人员岗位信息'!$C:$C,"专业外包",'1-2 人员岗位信息'!$B:$B,$D134)</f>
        <v>0</v>
      </c>
      <c r="BL134" s="309"/>
      <c r="BM134" s="313"/>
      <c r="BN134" s="317"/>
    </row>
    <row r="135" s="265" customFormat="1" ht="33.95" customHeight="1" outlineLevel="5" spans="2:66">
      <c r="B135" s="177" t="s">
        <v>793</v>
      </c>
      <c r="C135" s="285" t="s">
        <v>1018</v>
      </c>
      <c r="D135" s="265" t="s">
        <v>986</v>
      </c>
      <c r="E135" s="177" t="s">
        <v>987</v>
      </c>
      <c r="F135" s="177"/>
      <c r="G135" s="177" t="s">
        <v>797</v>
      </c>
      <c r="H135" s="177">
        <f t="shared" si="203"/>
        <v>0</v>
      </c>
      <c r="I135" s="177" t="s">
        <v>798</v>
      </c>
      <c r="J135" s="177" t="e">
        <f t="shared" si="204"/>
        <v>#DIV/0!</v>
      </c>
      <c r="K135" s="177" t="s">
        <v>799</v>
      </c>
      <c r="L135" s="177" t="e">
        <f t="shared" si="205"/>
        <v>#DIV/0!</v>
      </c>
      <c r="M135" s="177" t="s">
        <v>800</v>
      </c>
      <c r="N135" s="177">
        <f t="shared" si="206"/>
        <v>0</v>
      </c>
      <c r="O135" s="177"/>
      <c r="P135" s="292"/>
      <c r="Q135" s="292"/>
      <c r="R135" s="292"/>
      <c r="S135" s="292"/>
      <c r="T135" s="292"/>
      <c r="U135" s="292"/>
      <c r="V135" s="292"/>
      <c r="W135" s="292"/>
      <c r="X135" s="292"/>
      <c r="Y135" s="292"/>
      <c r="Z135" s="292"/>
      <c r="AA135" s="292"/>
      <c r="AB135" s="177">
        <f t="shared" si="207"/>
        <v>0</v>
      </c>
      <c r="AC135" s="177">
        <f t="shared" si="208"/>
        <v>0</v>
      </c>
      <c r="AD135" s="177">
        <f>SUMIFS('1-2 人员岗位信息'!F:F,'1-2 人员岗位信息'!$C:$C,"专业外包",'1-2 人员岗位信息'!$B:$B,$D135)</f>
        <v>0</v>
      </c>
      <c r="AE135" s="300"/>
      <c r="AF135" s="177">
        <f t="shared" si="209"/>
        <v>0</v>
      </c>
      <c r="AG135" s="177">
        <f>SUMIFS('1-2 人员岗位信息'!G:G,'1-2 人员岗位信息'!$C:$C,"专业外包",'1-2 人员岗位信息'!$B:$B,$D135)</f>
        <v>0</v>
      </c>
      <c r="AH135" s="300"/>
      <c r="AI135" s="177">
        <f t="shared" si="210"/>
        <v>0</v>
      </c>
      <c r="AJ135" s="177">
        <f>SUMIFS('1-2 人员岗位信息'!H:H,'1-2 人员岗位信息'!$C:$C,"专业外包",'1-2 人员岗位信息'!$B:$B,$D135)</f>
        <v>0</v>
      </c>
      <c r="AK135" s="300"/>
      <c r="AL135" s="177">
        <f t="shared" si="211"/>
        <v>0</v>
      </c>
      <c r="AM135" s="177">
        <f>SUMIFS('1-2 人员岗位信息'!I:I,'1-2 人员岗位信息'!$C:$C,"专业外包",'1-2 人员岗位信息'!$B:$B,$D135)</f>
        <v>0</v>
      </c>
      <c r="AN135" s="300"/>
      <c r="AO135" s="177">
        <f t="shared" si="212"/>
        <v>0</v>
      </c>
      <c r="AP135" s="177">
        <f>SUMIFS('1-2 人员岗位信息'!J:J,'1-2 人员岗位信息'!$C:$C,"专业外包",'1-2 人员岗位信息'!$B:$B,$D135)</f>
        <v>0</v>
      </c>
      <c r="AQ135" s="300"/>
      <c r="AR135" s="177">
        <f t="shared" si="213"/>
        <v>0</v>
      </c>
      <c r="AS135" s="177">
        <f>SUMIFS('1-2 人员岗位信息'!K:K,'1-2 人员岗位信息'!$C:$C,"专业外包",'1-2 人员岗位信息'!$B:$B,$D135)</f>
        <v>0</v>
      </c>
      <c r="AT135" s="300"/>
      <c r="AU135" s="177">
        <f t="shared" si="214"/>
        <v>0</v>
      </c>
      <c r="AV135" s="177">
        <f>SUMIFS('1-2 人员岗位信息'!L:L,'1-2 人员岗位信息'!$C:$C,"专业外包",'1-2 人员岗位信息'!$B:$B,$D135)</f>
        <v>0</v>
      </c>
      <c r="AW135" s="300"/>
      <c r="AX135" s="177">
        <f t="shared" si="215"/>
        <v>0</v>
      </c>
      <c r="AY135" s="177">
        <f>SUMIFS('1-2 人员岗位信息'!M:M,'1-2 人员岗位信息'!$C:$C,"专业外包",'1-2 人员岗位信息'!$B:$B,$D135)</f>
        <v>0</v>
      </c>
      <c r="AZ135" s="300"/>
      <c r="BA135" s="177">
        <f t="shared" si="216"/>
        <v>0</v>
      </c>
      <c r="BB135" s="177">
        <f>SUMIFS('1-2 人员岗位信息'!N:N,'1-2 人员岗位信息'!$C:$C,"专业外包",'1-2 人员岗位信息'!$B:$B,$D135)</f>
        <v>0</v>
      </c>
      <c r="BC135" s="300"/>
      <c r="BD135" s="177">
        <f t="shared" si="217"/>
        <v>0</v>
      </c>
      <c r="BE135" s="177">
        <f>SUMIFS('1-2 人员岗位信息'!O:O,'1-2 人员岗位信息'!$C:$C,"专业外包",'1-2 人员岗位信息'!$B:$B,$D135)</f>
        <v>0</v>
      </c>
      <c r="BF135" s="300"/>
      <c r="BG135" s="177">
        <f t="shared" si="218"/>
        <v>0</v>
      </c>
      <c r="BH135" s="177">
        <f>SUMIFS('1-2 人员岗位信息'!P:P,'1-2 人员岗位信息'!$C:$C,"专业外包",'1-2 人员岗位信息'!$B:$B,$D135)</f>
        <v>0</v>
      </c>
      <c r="BI135" s="300"/>
      <c r="BJ135" s="177">
        <f t="shared" si="219"/>
        <v>0</v>
      </c>
      <c r="BK135" s="177">
        <f>SUMIFS('1-2 人员岗位信息'!Q:Q,'1-2 人员岗位信息'!$C:$C,"专业外包",'1-2 人员岗位信息'!$B:$B,$D135)</f>
        <v>0</v>
      </c>
      <c r="BL135" s="309"/>
      <c r="BM135" s="313"/>
      <c r="BN135" s="317"/>
    </row>
    <row r="136" s="265" customFormat="1" ht="33.95" customHeight="1" outlineLevel="5" spans="2:66">
      <c r="B136" s="177" t="s">
        <v>793</v>
      </c>
      <c r="C136" s="285" t="s">
        <v>1019</v>
      </c>
      <c r="D136" s="265" t="s">
        <v>989</v>
      </c>
      <c r="E136" s="177" t="s">
        <v>990</v>
      </c>
      <c r="F136" s="177"/>
      <c r="G136" s="177" t="s">
        <v>797</v>
      </c>
      <c r="H136" s="177">
        <f t="shared" si="203"/>
        <v>0</v>
      </c>
      <c r="I136" s="177" t="s">
        <v>798</v>
      </c>
      <c r="J136" s="177" t="e">
        <f t="shared" si="204"/>
        <v>#DIV/0!</v>
      </c>
      <c r="K136" s="177" t="s">
        <v>799</v>
      </c>
      <c r="L136" s="177" t="e">
        <f t="shared" si="205"/>
        <v>#DIV/0!</v>
      </c>
      <c r="M136" s="177" t="s">
        <v>800</v>
      </c>
      <c r="N136" s="177">
        <f t="shared" si="206"/>
        <v>0</v>
      </c>
      <c r="O136" s="177"/>
      <c r="P136" s="292"/>
      <c r="Q136" s="292"/>
      <c r="R136" s="292"/>
      <c r="S136" s="292"/>
      <c r="T136" s="292"/>
      <c r="U136" s="292"/>
      <c r="V136" s="292"/>
      <c r="W136" s="292"/>
      <c r="X136" s="292"/>
      <c r="Y136" s="292"/>
      <c r="Z136" s="292"/>
      <c r="AA136" s="292"/>
      <c r="AB136" s="177">
        <f t="shared" si="207"/>
        <v>0</v>
      </c>
      <c r="AC136" s="177">
        <f t="shared" si="208"/>
        <v>0</v>
      </c>
      <c r="AD136" s="177">
        <f>SUMIFS('1-2 人员岗位信息'!F:F,'1-2 人员岗位信息'!$C:$C,"专业外包",'1-2 人员岗位信息'!$B:$B,$D136)</f>
        <v>0</v>
      </c>
      <c r="AE136" s="300"/>
      <c r="AF136" s="177">
        <f t="shared" si="209"/>
        <v>0</v>
      </c>
      <c r="AG136" s="177">
        <f>SUMIFS('1-2 人员岗位信息'!G:G,'1-2 人员岗位信息'!$C:$C,"专业外包",'1-2 人员岗位信息'!$B:$B,$D136)</f>
        <v>0</v>
      </c>
      <c r="AH136" s="300"/>
      <c r="AI136" s="177">
        <f t="shared" si="210"/>
        <v>0</v>
      </c>
      <c r="AJ136" s="177">
        <f>SUMIFS('1-2 人员岗位信息'!H:H,'1-2 人员岗位信息'!$C:$C,"专业外包",'1-2 人员岗位信息'!$B:$B,$D136)</f>
        <v>0</v>
      </c>
      <c r="AK136" s="300"/>
      <c r="AL136" s="177">
        <f t="shared" si="211"/>
        <v>0</v>
      </c>
      <c r="AM136" s="177">
        <f>SUMIFS('1-2 人员岗位信息'!I:I,'1-2 人员岗位信息'!$C:$C,"专业外包",'1-2 人员岗位信息'!$B:$B,$D136)</f>
        <v>0</v>
      </c>
      <c r="AN136" s="300"/>
      <c r="AO136" s="177">
        <f t="shared" si="212"/>
        <v>0</v>
      </c>
      <c r="AP136" s="177">
        <f>SUMIFS('1-2 人员岗位信息'!J:J,'1-2 人员岗位信息'!$C:$C,"专业外包",'1-2 人员岗位信息'!$B:$B,$D136)</f>
        <v>0</v>
      </c>
      <c r="AQ136" s="300"/>
      <c r="AR136" s="177">
        <f t="shared" si="213"/>
        <v>0</v>
      </c>
      <c r="AS136" s="177">
        <f>SUMIFS('1-2 人员岗位信息'!K:K,'1-2 人员岗位信息'!$C:$C,"专业外包",'1-2 人员岗位信息'!$B:$B,$D136)</f>
        <v>0</v>
      </c>
      <c r="AT136" s="300"/>
      <c r="AU136" s="177">
        <f t="shared" si="214"/>
        <v>0</v>
      </c>
      <c r="AV136" s="177">
        <f>SUMIFS('1-2 人员岗位信息'!L:L,'1-2 人员岗位信息'!$C:$C,"专业外包",'1-2 人员岗位信息'!$B:$B,$D136)</f>
        <v>0</v>
      </c>
      <c r="AW136" s="300"/>
      <c r="AX136" s="177">
        <f t="shared" si="215"/>
        <v>0</v>
      </c>
      <c r="AY136" s="177">
        <f>SUMIFS('1-2 人员岗位信息'!M:M,'1-2 人员岗位信息'!$C:$C,"专业外包",'1-2 人员岗位信息'!$B:$B,$D136)</f>
        <v>0</v>
      </c>
      <c r="AZ136" s="300"/>
      <c r="BA136" s="177">
        <f t="shared" si="216"/>
        <v>0</v>
      </c>
      <c r="BB136" s="177">
        <f>SUMIFS('1-2 人员岗位信息'!N:N,'1-2 人员岗位信息'!$C:$C,"专业外包",'1-2 人员岗位信息'!$B:$B,$D136)</f>
        <v>0</v>
      </c>
      <c r="BC136" s="300"/>
      <c r="BD136" s="177">
        <f t="shared" si="217"/>
        <v>0</v>
      </c>
      <c r="BE136" s="177">
        <f>SUMIFS('1-2 人员岗位信息'!O:O,'1-2 人员岗位信息'!$C:$C,"专业外包",'1-2 人员岗位信息'!$B:$B,$D136)</f>
        <v>0</v>
      </c>
      <c r="BF136" s="300"/>
      <c r="BG136" s="177">
        <f t="shared" si="218"/>
        <v>0</v>
      </c>
      <c r="BH136" s="177">
        <f>SUMIFS('1-2 人员岗位信息'!P:P,'1-2 人员岗位信息'!$C:$C,"专业外包",'1-2 人员岗位信息'!$B:$B,$D136)</f>
        <v>0</v>
      </c>
      <c r="BI136" s="300"/>
      <c r="BJ136" s="177">
        <f t="shared" si="219"/>
        <v>0</v>
      </c>
      <c r="BK136" s="177">
        <f>SUMIFS('1-2 人员岗位信息'!Q:Q,'1-2 人员岗位信息'!$C:$C,"专业外包",'1-2 人员岗位信息'!$B:$B,$D136)</f>
        <v>0</v>
      </c>
      <c r="BL136" s="309"/>
      <c r="BM136" s="313"/>
      <c r="BN136" s="317"/>
    </row>
    <row r="137" s="265" customFormat="1" ht="33.95" customHeight="1" outlineLevel="5" spans="2:66">
      <c r="B137" s="177" t="s">
        <v>793</v>
      </c>
      <c r="C137" s="285" t="s">
        <v>1020</v>
      </c>
      <c r="D137" s="265" t="s">
        <v>992</v>
      </c>
      <c r="E137" s="177" t="s">
        <v>990</v>
      </c>
      <c r="F137" s="177"/>
      <c r="G137" s="177" t="s">
        <v>797</v>
      </c>
      <c r="H137" s="177">
        <f t="shared" si="203"/>
        <v>0</v>
      </c>
      <c r="I137" s="177" t="s">
        <v>798</v>
      </c>
      <c r="J137" s="177" t="e">
        <f t="shared" si="204"/>
        <v>#DIV/0!</v>
      </c>
      <c r="K137" s="177" t="s">
        <v>799</v>
      </c>
      <c r="L137" s="177" t="e">
        <f t="shared" si="205"/>
        <v>#DIV/0!</v>
      </c>
      <c r="M137" s="177" t="s">
        <v>800</v>
      </c>
      <c r="N137" s="177">
        <f t="shared" si="206"/>
        <v>0</v>
      </c>
      <c r="O137" s="177"/>
      <c r="P137" s="292"/>
      <c r="Q137" s="292"/>
      <c r="R137" s="292"/>
      <c r="S137" s="292"/>
      <c r="T137" s="292"/>
      <c r="U137" s="292"/>
      <c r="V137" s="292"/>
      <c r="W137" s="292"/>
      <c r="X137" s="292"/>
      <c r="Y137" s="292"/>
      <c r="Z137" s="292"/>
      <c r="AA137" s="292"/>
      <c r="AB137" s="177">
        <f t="shared" si="207"/>
        <v>0</v>
      </c>
      <c r="AC137" s="177">
        <f t="shared" si="208"/>
        <v>0</v>
      </c>
      <c r="AD137" s="177">
        <f>SUMIFS('1-2 人员岗位信息'!F:F,'1-2 人员岗位信息'!$C:$C,"专业外包",'1-2 人员岗位信息'!$B:$B,$D137)</f>
        <v>0</v>
      </c>
      <c r="AE137" s="300"/>
      <c r="AF137" s="177">
        <f t="shared" si="209"/>
        <v>0</v>
      </c>
      <c r="AG137" s="177">
        <f>SUMIFS('1-2 人员岗位信息'!G:G,'1-2 人员岗位信息'!$C:$C,"专业外包",'1-2 人员岗位信息'!$B:$B,$D137)</f>
        <v>0</v>
      </c>
      <c r="AH137" s="300"/>
      <c r="AI137" s="177">
        <f t="shared" si="210"/>
        <v>0</v>
      </c>
      <c r="AJ137" s="177">
        <f>SUMIFS('1-2 人员岗位信息'!H:H,'1-2 人员岗位信息'!$C:$C,"专业外包",'1-2 人员岗位信息'!$B:$B,$D137)</f>
        <v>0</v>
      </c>
      <c r="AK137" s="300"/>
      <c r="AL137" s="177">
        <f t="shared" si="211"/>
        <v>0</v>
      </c>
      <c r="AM137" s="177">
        <f>SUMIFS('1-2 人员岗位信息'!I:I,'1-2 人员岗位信息'!$C:$C,"专业外包",'1-2 人员岗位信息'!$B:$B,$D137)</f>
        <v>0</v>
      </c>
      <c r="AN137" s="300"/>
      <c r="AO137" s="177">
        <f t="shared" si="212"/>
        <v>0</v>
      </c>
      <c r="AP137" s="177">
        <f>SUMIFS('1-2 人员岗位信息'!J:J,'1-2 人员岗位信息'!$C:$C,"专业外包",'1-2 人员岗位信息'!$B:$B,$D137)</f>
        <v>0</v>
      </c>
      <c r="AQ137" s="300"/>
      <c r="AR137" s="177">
        <f t="shared" si="213"/>
        <v>0</v>
      </c>
      <c r="AS137" s="177">
        <f>SUMIFS('1-2 人员岗位信息'!K:K,'1-2 人员岗位信息'!$C:$C,"专业外包",'1-2 人员岗位信息'!$B:$B,$D137)</f>
        <v>0</v>
      </c>
      <c r="AT137" s="300"/>
      <c r="AU137" s="177">
        <f t="shared" si="214"/>
        <v>0</v>
      </c>
      <c r="AV137" s="177">
        <f>SUMIFS('1-2 人员岗位信息'!L:L,'1-2 人员岗位信息'!$C:$C,"专业外包",'1-2 人员岗位信息'!$B:$B,$D137)</f>
        <v>0</v>
      </c>
      <c r="AW137" s="300"/>
      <c r="AX137" s="177">
        <f t="shared" si="215"/>
        <v>0</v>
      </c>
      <c r="AY137" s="177">
        <f>SUMIFS('1-2 人员岗位信息'!M:M,'1-2 人员岗位信息'!$C:$C,"专业外包",'1-2 人员岗位信息'!$B:$B,$D137)</f>
        <v>0</v>
      </c>
      <c r="AZ137" s="300"/>
      <c r="BA137" s="177">
        <f t="shared" si="216"/>
        <v>0</v>
      </c>
      <c r="BB137" s="177">
        <f>SUMIFS('1-2 人员岗位信息'!N:N,'1-2 人员岗位信息'!$C:$C,"专业外包",'1-2 人员岗位信息'!$B:$B,$D137)</f>
        <v>0</v>
      </c>
      <c r="BC137" s="300"/>
      <c r="BD137" s="177">
        <f t="shared" si="217"/>
        <v>0</v>
      </c>
      <c r="BE137" s="177">
        <f>SUMIFS('1-2 人员岗位信息'!O:O,'1-2 人员岗位信息'!$C:$C,"专业外包",'1-2 人员岗位信息'!$B:$B,$D137)</f>
        <v>0</v>
      </c>
      <c r="BF137" s="300"/>
      <c r="BG137" s="177">
        <f t="shared" si="218"/>
        <v>0</v>
      </c>
      <c r="BH137" s="177">
        <f>SUMIFS('1-2 人员岗位信息'!P:P,'1-2 人员岗位信息'!$C:$C,"专业外包",'1-2 人员岗位信息'!$B:$B,$D137)</f>
        <v>0</v>
      </c>
      <c r="BI137" s="300"/>
      <c r="BJ137" s="177">
        <f t="shared" si="219"/>
        <v>0</v>
      </c>
      <c r="BK137" s="177">
        <f>SUMIFS('1-2 人员岗位信息'!Q:Q,'1-2 人员岗位信息'!$C:$C,"专业外包",'1-2 人员岗位信息'!$B:$B,$D137)</f>
        <v>0</v>
      </c>
      <c r="BL137" s="309"/>
      <c r="BM137" s="313"/>
      <c r="BN137" s="317"/>
    </row>
    <row r="138" s="265" customFormat="1" ht="33.95" customHeight="1" outlineLevel="5" spans="2:66">
      <c r="B138" s="177" t="s">
        <v>793</v>
      </c>
      <c r="C138" s="285" t="s">
        <v>1021</v>
      </c>
      <c r="D138" s="265" t="s">
        <v>994</v>
      </c>
      <c r="E138" s="177" t="s">
        <v>990</v>
      </c>
      <c r="F138" s="177"/>
      <c r="G138" s="177" t="s">
        <v>797</v>
      </c>
      <c r="H138" s="177">
        <f t="shared" si="203"/>
        <v>0</v>
      </c>
      <c r="I138" s="177" t="s">
        <v>798</v>
      </c>
      <c r="J138" s="177" t="e">
        <f t="shared" si="204"/>
        <v>#DIV/0!</v>
      </c>
      <c r="K138" s="177" t="s">
        <v>799</v>
      </c>
      <c r="L138" s="177" t="e">
        <f t="shared" si="205"/>
        <v>#DIV/0!</v>
      </c>
      <c r="M138" s="177" t="s">
        <v>800</v>
      </c>
      <c r="N138" s="177">
        <f t="shared" si="206"/>
        <v>0</v>
      </c>
      <c r="O138" s="177"/>
      <c r="P138" s="292"/>
      <c r="Q138" s="292"/>
      <c r="R138" s="292"/>
      <c r="S138" s="292"/>
      <c r="T138" s="292"/>
      <c r="U138" s="292"/>
      <c r="V138" s="292"/>
      <c r="W138" s="292"/>
      <c r="X138" s="292"/>
      <c r="Y138" s="292"/>
      <c r="Z138" s="292"/>
      <c r="AA138" s="292"/>
      <c r="AB138" s="177">
        <f t="shared" si="207"/>
        <v>0</v>
      </c>
      <c r="AC138" s="177">
        <f t="shared" si="208"/>
        <v>0</v>
      </c>
      <c r="AD138" s="177">
        <f>SUMIFS('1-2 人员岗位信息'!F:F,'1-2 人员岗位信息'!$C:$C,"专业外包",'1-2 人员岗位信息'!$B:$B,$D138)</f>
        <v>0</v>
      </c>
      <c r="AE138" s="300"/>
      <c r="AF138" s="177">
        <f t="shared" si="209"/>
        <v>0</v>
      </c>
      <c r="AG138" s="177">
        <f>SUMIFS('1-2 人员岗位信息'!G:G,'1-2 人员岗位信息'!$C:$C,"专业外包",'1-2 人员岗位信息'!$B:$B,$D138)</f>
        <v>0</v>
      </c>
      <c r="AH138" s="300"/>
      <c r="AI138" s="177">
        <f t="shared" si="210"/>
        <v>0</v>
      </c>
      <c r="AJ138" s="177">
        <f>SUMIFS('1-2 人员岗位信息'!H:H,'1-2 人员岗位信息'!$C:$C,"专业外包",'1-2 人员岗位信息'!$B:$B,$D138)</f>
        <v>0</v>
      </c>
      <c r="AK138" s="300"/>
      <c r="AL138" s="177">
        <f t="shared" si="211"/>
        <v>0</v>
      </c>
      <c r="AM138" s="177">
        <f>SUMIFS('1-2 人员岗位信息'!I:I,'1-2 人员岗位信息'!$C:$C,"专业外包",'1-2 人员岗位信息'!$B:$B,$D138)</f>
        <v>0</v>
      </c>
      <c r="AN138" s="300"/>
      <c r="AO138" s="177">
        <f t="shared" si="212"/>
        <v>0</v>
      </c>
      <c r="AP138" s="177">
        <f>SUMIFS('1-2 人员岗位信息'!J:J,'1-2 人员岗位信息'!$C:$C,"专业外包",'1-2 人员岗位信息'!$B:$B,$D138)</f>
        <v>0</v>
      </c>
      <c r="AQ138" s="300"/>
      <c r="AR138" s="177">
        <f t="shared" si="213"/>
        <v>0</v>
      </c>
      <c r="AS138" s="177">
        <f>SUMIFS('1-2 人员岗位信息'!K:K,'1-2 人员岗位信息'!$C:$C,"专业外包",'1-2 人员岗位信息'!$B:$B,$D138)</f>
        <v>0</v>
      </c>
      <c r="AT138" s="300"/>
      <c r="AU138" s="177">
        <f t="shared" si="214"/>
        <v>0</v>
      </c>
      <c r="AV138" s="177">
        <f>SUMIFS('1-2 人员岗位信息'!L:L,'1-2 人员岗位信息'!$C:$C,"专业外包",'1-2 人员岗位信息'!$B:$B,$D138)</f>
        <v>0</v>
      </c>
      <c r="AW138" s="300"/>
      <c r="AX138" s="177">
        <f t="shared" si="215"/>
        <v>0</v>
      </c>
      <c r="AY138" s="177">
        <f>SUMIFS('1-2 人员岗位信息'!M:M,'1-2 人员岗位信息'!$C:$C,"专业外包",'1-2 人员岗位信息'!$B:$B,$D138)</f>
        <v>0</v>
      </c>
      <c r="AZ138" s="300"/>
      <c r="BA138" s="177">
        <f t="shared" si="216"/>
        <v>0</v>
      </c>
      <c r="BB138" s="177">
        <f>SUMIFS('1-2 人员岗位信息'!N:N,'1-2 人员岗位信息'!$C:$C,"专业外包",'1-2 人员岗位信息'!$B:$B,$D138)</f>
        <v>0</v>
      </c>
      <c r="BC138" s="300"/>
      <c r="BD138" s="177">
        <f t="shared" si="217"/>
        <v>0</v>
      </c>
      <c r="BE138" s="177">
        <f>SUMIFS('1-2 人员岗位信息'!O:O,'1-2 人员岗位信息'!$C:$C,"专业外包",'1-2 人员岗位信息'!$B:$B,$D138)</f>
        <v>0</v>
      </c>
      <c r="BF138" s="300"/>
      <c r="BG138" s="177">
        <f t="shared" si="218"/>
        <v>0</v>
      </c>
      <c r="BH138" s="177">
        <f>SUMIFS('1-2 人员岗位信息'!P:P,'1-2 人员岗位信息'!$C:$C,"专业外包",'1-2 人员岗位信息'!$B:$B,$D138)</f>
        <v>0</v>
      </c>
      <c r="BI138" s="300"/>
      <c r="BJ138" s="177">
        <f t="shared" si="219"/>
        <v>0</v>
      </c>
      <c r="BK138" s="177">
        <f>SUMIFS('1-2 人员岗位信息'!Q:Q,'1-2 人员岗位信息'!$C:$C,"专业外包",'1-2 人员岗位信息'!$B:$B,$D138)</f>
        <v>0</v>
      </c>
      <c r="BL138" s="309"/>
      <c r="BM138" s="313"/>
      <c r="BN138" s="317"/>
    </row>
    <row r="139" s="265" customFormat="1" ht="33.95" customHeight="1" outlineLevel="5" spans="2:66">
      <c r="B139" s="177" t="s">
        <v>793</v>
      </c>
      <c r="C139" s="285" t="s">
        <v>1022</v>
      </c>
      <c r="D139" s="265" t="s">
        <v>996</v>
      </c>
      <c r="E139" s="177" t="s">
        <v>990</v>
      </c>
      <c r="F139" s="177"/>
      <c r="G139" s="177" t="s">
        <v>797</v>
      </c>
      <c r="H139" s="177">
        <f t="shared" si="203"/>
        <v>0</v>
      </c>
      <c r="I139" s="177" t="s">
        <v>798</v>
      </c>
      <c r="J139" s="177" t="e">
        <f t="shared" si="204"/>
        <v>#DIV/0!</v>
      </c>
      <c r="K139" s="177" t="s">
        <v>799</v>
      </c>
      <c r="L139" s="177" t="e">
        <f t="shared" si="205"/>
        <v>#DIV/0!</v>
      </c>
      <c r="M139" s="177" t="s">
        <v>800</v>
      </c>
      <c r="N139" s="177">
        <f t="shared" si="206"/>
        <v>0</v>
      </c>
      <c r="O139" s="177"/>
      <c r="P139" s="292"/>
      <c r="Q139" s="292"/>
      <c r="R139" s="292"/>
      <c r="S139" s="292"/>
      <c r="T139" s="292"/>
      <c r="U139" s="292"/>
      <c r="V139" s="292"/>
      <c r="W139" s="292"/>
      <c r="X139" s="292"/>
      <c r="Y139" s="292"/>
      <c r="Z139" s="292"/>
      <c r="AA139" s="292"/>
      <c r="AB139" s="177">
        <f t="shared" si="207"/>
        <v>0</v>
      </c>
      <c r="AC139" s="177">
        <f t="shared" si="208"/>
        <v>0</v>
      </c>
      <c r="AD139" s="177">
        <f>SUMIFS('1-2 人员岗位信息'!F:F,'1-2 人员岗位信息'!$C:$C,"专业外包",'1-2 人员岗位信息'!$B:$B,$D139)</f>
        <v>0</v>
      </c>
      <c r="AE139" s="300"/>
      <c r="AF139" s="177">
        <f t="shared" si="209"/>
        <v>0</v>
      </c>
      <c r="AG139" s="177">
        <f>SUMIFS('1-2 人员岗位信息'!G:G,'1-2 人员岗位信息'!$C:$C,"专业外包",'1-2 人员岗位信息'!$B:$B,$D139)</f>
        <v>0</v>
      </c>
      <c r="AH139" s="300"/>
      <c r="AI139" s="177">
        <f t="shared" si="210"/>
        <v>0</v>
      </c>
      <c r="AJ139" s="177">
        <f>SUMIFS('1-2 人员岗位信息'!H:H,'1-2 人员岗位信息'!$C:$C,"专业外包",'1-2 人员岗位信息'!$B:$B,$D139)</f>
        <v>0</v>
      </c>
      <c r="AK139" s="300"/>
      <c r="AL139" s="177">
        <f t="shared" si="211"/>
        <v>0</v>
      </c>
      <c r="AM139" s="177">
        <f>SUMIFS('1-2 人员岗位信息'!I:I,'1-2 人员岗位信息'!$C:$C,"专业外包",'1-2 人员岗位信息'!$B:$B,$D139)</f>
        <v>0</v>
      </c>
      <c r="AN139" s="300"/>
      <c r="AO139" s="177">
        <f t="shared" si="212"/>
        <v>0</v>
      </c>
      <c r="AP139" s="177">
        <f>SUMIFS('1-2 人员岗位信息'!J:J,'1-2 人员岗位信息'!$C:$C,"专业外包",'1-2 人员岗位信息'!$B:$B,$D139)</f>
        <v>0</v>
      </c>
      <c r="AQ139" s="300"/>
      <c r="AR139" s="177">
        <f t="shared" si="213"/>
        <v>0</v>
      </c>
      <c r="AS139" s="177">
        <f>SUMIFS('1-2 人员岗位信息'!K:K,'1-2 人员岗位信息'!$C:$C,"专业外包",'1-2 人员岗位信息'!$B:$B,$D139)</f>
        <v>0</v>
      </c>
      <c r="AT139" s="300"/>
      <c r="AU139" s="177">
        <f t="shared" si="214"/>
        <v>0</v>
      </c>
      <c r="AV139" s="177">
        <f>SUMIFS('1-2 人员岗位信息'!L:L,'1-2 人员岗位信息'!$C:$C,"专业外包",'1-2 人员岗位信息'!$B:$B,$D139)</f>
        <v>0</v>
      </c>
      <c r="AW139" s="300"/>
      <c r="AX139" s="177">
        <f t="shared" si="215"/>
        <v>0</v>
      </c>
      <c r="AY139" s="177">
        <f>SUMIFS('1-2 人员岗位信息'!M:M,'1-2 人员岗位信息'!$C:$C,"专业外包",'1-2 人员岗位信息'!$B:$B,$D139)</f>
        <v>0</v>
      </c>
      <c r="AZ139" s="300"/>
      <c r="BA139" s="177">
        <f t="shared" si="216"/>
        <v>0</v>
      </c>
      <c r="BB139" s="177">
        <f>SUMIFS('1-2 人员岗位信息'!N:N,'1-2 人员岗位信息'!$C:$C,"专业外包",'1-2 人员岗位信息'!$B:$B,$D139)</f>
        <v>0</v>
      </c>
      <c r="BC139" s="300"/>
      <c r="BD139" s="177">
        <f t="shared" si="217"/>
        <v>0</v>
      </c>
      <c r="BE139" s="177">
        <f>SUMIFS('1-2 人员岗位信息'!O:O,'1-2 人员岗位信息'!$C:$C,"专业外包",'1-2 人员岗位信息'!$B:$B,$D139)</f>
        <v>0</v>
      </c>
      <c r="BF139" s="300"/>
      <c r="BG139" s="177">
        <f t="shared" si="218"/>
        <v>0</v>
      </c>
      <c r="BH139" s="177">
        <f>SUMIFS('1-2 人员岗位信息'!P:P,'1-2 人员岗位信息'!$C:$C,"专业外包",'1-2 人员岗位信息'!$B:$B,$D139)</f>
        <v>0</v>
      </c>
      <c r="BI139" s="300"/>
      <c r="BJ139" s="177">
        <f t="shared" si="219"/>
        <v>0</v>
      </c>
      <c r="BK139" s="177">
        <f>SUMIFS('1-2 人员岗位信息'!Q:Q,'1-2 人员岗位信息'!$C:$C,"专业外包",'1-2 人员岗位信息'!$B:$B,$D139)</f>
        <v>0</v>
      </c>
      <c r="BL139" s="309"/>
      <c r="BM139" s="313"/>
      <c r="BN139" s="317"/>
    </row>
    <row r="140" s="265" customFormat="1" ht="33.95" customHeight="1" outlineLevel="5" spans="2:66">
      <c r="B140" s="177" t="s">
        <v>793</v>
      </c>
      <c r="C140" s="285" t="s">
        <v>1023</v>
      </c>
      <c r="D140" s="265" t="s">
        <v>998</v>
      </c>
      <c r="E140" s="177" t="s">
        <v>999</v>
      </c>
      <c r="F140" s="177"/>
      <c r="G140" s="177" t="s">
        <v>797</v>
      </c>
      <c r="H140" s="177">
        <f t="shared" si="203"/>
        <v>0</v>
      </c>
      <c r="I140" s="177" t="s">
        <v>798</v>
      </c>
      <c r="J140" s="177" t="e">
        <f t="shared" si="204"/>
        <v>#DIV/0!</v>
      </c>
      <c r="K140" s="177" t="s">
        <v>799</v>
      </c>
      <c r="L140" s="177" t="e">
        <f t="shared" si="205"/>
        <v>#DIV/0!</v>
      </c>
      <c r="M140" s="177" t="s">
        <v>800</v>
      </c>
      <c r="N140" s="177">
        <f t="shared" si="206"/>
        <v>0</v>
      </c>
      <c r="O140" s="177"/>
      <c r="P140" s="292"/>
      <c r="Q140" s="292"/>
      <c r="R140" s="292"/>
      <c r="S140" s="292"/>
      <c r="T140" s="292"/>
      <c r="U140" s="292"/>
      <c r="V140" s="292"/>
      <c r="W140" s="292"/>
      <c r="X140" s="292"/>
      <c r="Y140" s="292"/>
      <c r="Z140" s="292"/>
      <c r="AA140" s="292"/>
      <c r="AB140" s="177">
        <f t="shared" si="207"/>
        <v>0</v>
      </c>
      <c r="AC140" s="177">
        <f t="shared" si="208"/>
        <v>0</v>
      </c>
      <c r="AD140" s="177">
        <f>SUMIFS('1-2 人员岗位信息'!F:F,'1-2 人员岗位信息'!$C:$C,"专业外包",'1-2 人员岗位信息'!$B:$B,$D140)</f>
        <v>0</v>
      </c>
      <c r="AE140" s="300"/>
      <c r="AF140" s="177">
        <f t="shared" si="209"/>
        <v>0</v>
      </c>
      <c r="AG140" s="177">
        <f>SUMIFS('1-2 人员岗位信息'!G:G,'1-2 人员岗位信息'!$C:$C,"专业外包",'1-2 人员岗位信息'!$B:$B,$D140)</f>
        <v>0</v>
      </c>
      <c r="AH140" s="300"/>
      <c r="AI140" s="177">
        <f t="shared" si="210"/>
        <v>0</v>
      </c>
      <c r="AJ140" s="177">
        <f>SUMIFS('1-2 人员岗位信息'!H:H,'1-2 人员岗位信息'!$C:$C,"专业外包",'1-2 人员岗位信息'!$B:$B,$D140)</f>
        <v>0</v>
      </c>
      <c r="AK140" s="300"/>
      <c r="AL140" s="177">
        <f t="shared" si="211"/>
        <v>0</v>
      </c>
      <c r="AM140" s="177">
        <f>SUMIFS('1-2 人员岗位信息'!I:I,'1-2 人员岗位信息'!$C:$C,"专业外包",'1-2 人员岗位信息'!$B:$B,$D140)</f>
        <v>0</v>
      </c>
      <c r="AN140" s="300"/>
      <c r="AO140" s="177">
        <f t="shared" si="212"/>
        <v>0</v>
      </c>
      <c r="AP140" s="177">
        <f>SUMIFS('1-2 人员岗位信息'!J:J,'1-2 人员岗位信息'!$C:$C,"专业外包",'1-2 人员岗位信息'!$B:$B,$D140)</f>
        <v>0</v>
      </c>
      <c r="AQ140" s="300"/>
      <c r="AR140" s="177">
        <f t="shared" si="213"/>
        <v>0</v>
      </c>
      <c r="AS140" s="177">
        <f>SUMIFS('1-2 人员岗位信息'!K:K,'1-2 人员岗位信息'!$C:$C,"专业外包",'1-2 人员岗位信息'!$B:$B,$D140)</f>
        <v>0</v>
      </c>
      <c r="AT140" s="300"/>
      <c r="AU140" s="177">
        <f t="shared" si="214"/>
        <v>0</v>
      </c>
      <c r="AV140" s="177">
        <f>SUMIFS('1-2 人员岗位信息'!L:L,'1-2 人员岗位信息'!$C:$C,"专业外包",'1-2 人员岗位信息'!$B:$B,$D140)</f>
        <v>0</v>
      </c>
      <c r="AW140" s="300"/>
      <c r="AX140" s="177">
        <f t="shared" si="215"/>
        <v>0</v>
      </c>
      <c r="AY140" s="177">
        <f>SUMIFS('1-2 人员岗位信息'!M:M,'1-2 人员岗位信息'!$C:$C,"专业外包",'1-2 人员岗位信息'!$B:$B,$D140)</f>
        <v>0</v>
      </c>
      <c r="AZ140" s="300"/>
      <c r="BA140" s="177">
        <f t="shared" si="216"/>
        <v>0</v>
      </c>
      <c r="BB140" s="177">
        <f>SUMIFS('1-2 人员岗位信息'!N:N,'1-2 人员岗位信息'!$C:$C,"专业外包",'1-2 人员岗位信息'!$B:$B,$D140)</f>
        <v>0</v>
      </c>
      <c r="BC140" s="300"/>
      <c r="BD140" s="177">
        <f t="shared" si="217"/>
        <v>0</v>
      </c>
      <c r="BE140" s="177">
        <f>SUMIFS('1-2 人员岗位信息'!O:O,'1-2 人员岗位信息'!$C:$C,"专业外包",'1-2 人员岗位信息'!$B:$B,$D140)</f>
        <v>0</v>
      </c>
      <c r="BF140" s="300"/>
      <c r="BG140" s="177">
        <f t="shared" si="218"/>
        <v>0</v>
      </c>
      <c r="BH140" s="177">
        <f>SUMIFS('1-2 人员岗位信息'!P:P,'1-2 人员岗位信息'!$C:$C,"专业外包",'1-2 人员岗位信息'!$B:$B,$D140)</f>
        <v>0</v>
      </c>
      <c r="BI140" s="300"/>
      <c r="BJ140" s="177">
        <f t="shared" si="219"/>
        <v>0</v>
      </c>
      <c r="BK140" s="177">
        <f>SUMIFS('1-2 人员岗位信息'!Q:Q,'1-2 人员岗位信息'!$C:$C,"专业外包",'1-2 人员岗位信息'!$B:$B,$D140)</f>
        <v>0</v>
      </c>
      <c r="BL140" s="309"/>
      <c r="BM140" s="313"/>
      <c r="BN140" s="317"/>
    </row>
    <row r="141" s="265" customFormat="1" ht="33.95" customHeight="1" outlineLevel="5" spans="2:66">
      <c r="B141" s="177" t="s">
        <v>793</v>
      </c>
      <c r="C141" s="285" t="s">
        <v>1024</v>
      </c>
      <c r="D141" s="265" t="s">
        <v>1001</v>
      </c>
      <c r="E141" s="177" t="s">
        <v>815</v>
      </c>
      <c r="F141" s="177"/>
      <c r="G141" s="177" t="s">
        <v>797</v>
      </c>
      <c r="H141" s="177">
        <f t="shared" si="203"/>
        <v>0</v>
      </c>
      <c r="I141" s="177" t="s">
        <v>798</v>
      </c>
      <c r="J141" s="177" t="e">
        <f t="shared" si="204"/>
        <v>#DIV/0!</v>
      </c>
      <c r="K141" s="177" t="s">
        <v>799</v>
      </c>
      <c r="L141" s="177" t="e">
        <f t="shared" si="205"/>
        <v>#DIV/0!</v>
      </c>
      <c r="M141" s="177" t="s">
        <v>800</v>
      </c>
      <c r="N141" s="177">
        <f t="shared" si="206"/>
        <v>0</v>
      </c>
      <c r="O141" s="177"/>
      <c r="P141" s="292"/>
      <c r="Q141" s="292"/>
      <c r="R141" s="292"/>
      <c r="S141" s="292"/>
      <c r="T141" s="292"/>
      <c r="U141" s="292"/>
      <c r="V141" s="292"/>
      <c r="W141" s="292"/>
      <c r="X141" s="292"/>
      <c r="Y141" s="292"/>
      <c r="Z141" s="292"/>
      <c r="AA141" s="292"/>
      <c r="AB141" s="177">
        <f t="shared" si="207"/>
        <v>0</v>
      </c>
      <c r="AC141" s="177">
        <f t="shared" si="208"/>
        <v>0</v>
      </c>
      <c r="AD141" s="177">
        <f>SUMIFS('1-2 人员岗位信息'!F:F,'1-2 人员岗位信息'!$C:$C,"专业外包",'1-2 人员岗位信息'!$B:$B,$D141)</f>
        <v>0</v>
      </c>
      <c r="AE141" s="300"/>
      <c r="AF141" s="177">
        <f t="shared" si="209"/>
        <v>0</v>
      </c>
      <c r="AG141" s="177">
        <f>SUMIFS('1-2 人员岗位信息'!G:G,'1-2 人员岗位信息'!$C:$C,"专业外包",'1-2 人员岗位信息'!$B:$B,$D141)</f>
        <v>0</v>
      </c>
      <c r="AH141" s="300"/>
      <c r="AI141" s="177">
        <f t="shared" si="210"/>
        <v>0</v>
      </c>
      <c r="AJ141" s="177">
        <f>SUMIFS('1-2 人员岗位信息'!H:H,'1-2 人员岗位信息'!$C:$C,"专业外包",'1-2 人员岗位信息'!$B:$B,$D141)</f>
        <v>0</v>
      </c>
      <c r="AK141" s="300"/>
      <c r="AL141" s="177">
        <f t="shared" si="211"/>
        <v>0</v>
      </c>
      <c r="AM141" s="177">
        <f>SUMIFS('1-2 人员岗位信息'!I:I,'1-2 人员岗位信息'!$C:$C,"专业外包",'1-2 人员岗位信息'!$B:$B,$D141)</f>
        <v>0</v>
      </c>
      <c r="AN141" s="300"/>
      <c r="AO141" s="177">
        <f t="shared" si="212"/>
        <v>0</v>
      </c>
      <c r="AP141" s="177">
        <f>SUMIFS('1-2 人员岗位信息'!J:J,'1-2 人员岗位信息'!$C:$C,"专业外包",'1-2 人员岗位信息'!$B:$B,$D141)</f>
        <v>0</v>
      </c>
      <c r="AQ141" s="300"/>
      <c r="AR141" s="177">
        <f t="shared" si="213"/>
        <v>0</v>
      </c>
      <c r="AS141" s="177">
        <f>SUMIFS('1-2 人员岗位信息'!K:K,'1-2 人员岗位信息'!$C:$C,"专业外包",'1-2 人员岗位信息'!$B:$B,$D141)</f>
        <v>0</v>
      </c>
      <c r="AT141" s="300"/>
      <c r="AU141" s="177">
        <f t="shared" si="214"/>
        <v>0</v>
      </c>
      <c r="AV141" s="177">
        <f>SUMIFS('1-2 人员岗位信息'!L:L,'1-2 人员岗位信息'!$C:$C,"专业外包",'1-2 人员岗位信息'!$B:$B,$D141)</f>
        <v>0</v>
      </c>
      <c r="AW141" s="300"/>
      <c r="AX141" s="177">
        <f t="shared" si="215"/>
        <v>0</v>
      </c>
      <c r="AY141" s="177">
        <f>SUMIFS('1-2 人员岗位信息'!M:M,'1-2 人员岗位信息'!$C:$C,"专业外包",'1-2 人员岗位信息'!$B:$B,$D141)</f>
        <v>0</v>
      </c>
      <c r="AZ141" s="300"/>
      <c r="BA141" s="177">
        <f t="shared" si="216"/>
        <v>0</v>
      </c>
      <c r="BB141" s="177">
        <f>SUMIFS('1-2 人员岗位信息'!N:N,'1-2 人员岗位信息'!$C:$C,"专业外包",'1-2 人员岗位信息'!$B:$B,$D141)</f>
        <v>0</v>
      </c>
      <c r="BC141" s="300"/>
      <c r="BD141" s="177">
        <f t="shared" si="217"/>
        <v>0</v>
      </c>
      <c r="BE141" s="177">
        <f>SUMIFS('1-2 人员岗位信息'!O:O,'1-2 人员岗位信息'!$C:$C,"专业外包",'1-2 人员岗位信息'!$B:$B,$D141)</f>
        <v>0</v>
      </c>
      <c r="BF141" s="300"/>
      <c r="BG141" s="177">
        <f t="shared" si="218"/>
        <v>0</v>
      </c>
      <c r="BH141" s="177">
        <f>SUMIFS('1-2 人员岗位信息'!P:P,'1-2 人员岗位信息'!$C:$C,"专业外包",'1-2 人员岗位信息'!$B:$B,$D141)</f>
        <v>0</v>
      </c>
      <c r="BI141" s="300"/>
      <c r="BJ141" s="177">
        <f t="shared" si="219"/>
        <v>0</v>
      </c>
      <c r="BK141" s="177">
        <f>SUMIFS('1-2 人员岗位信息'!Q:Q,'1-2 人员岗位信息'!$C:$C,"专业外包",'1-2 人员岗位信息'!$B:$B,$D141)</f>
        <v>0</v>
      </c>
      <c r="BL141" s="309"/>
      <c r="BM141" s="313"/>
      <c r="BN141" s="317"/>
    </row>
    <row r="142" s="120" customFormat="1" ht="33.95" customHeight="1" outlineLevel="4" spans="2:66">
      <c r="B142" s="121" t="s">
        <v>793</v>
      </c>
      <c r="C142" s="122" t="s">
        <v>1025</v>
      </c>
      <c r="D142" s="120" t="s">
        <v>25</v>
      </c>
      <c r="E142" s="121"/>
      <c r="F142" s="121"/>
      <c r="G142" s="121"/>
      <c r="H142" s="121">
        <f t="shared" si="203"/>
        <v>0</v>
      </c>
      <c r="I142" s="121" t="s">
        <v>1026</v>
      </c>
      <c r="J142" s="121">
        <f t="shared" si="204"/>
        <v>80778.45</v>
      </c>
      <c r="K142" s="121" t="s">
        <v>1027</v>
      </c>
      <c r="L142" s="121">
        <f t="shared" si="205"/>
        <v>0</v>
      </c>
      <c r="M142" s="121" t="s">
        <v>800</v>
      </c>
      <c r="N142" s="121">
        <f t="shared" si="206"/>
        <v>12</v>
      </c>
      <c r="O142" s="121"/>
      <c r="P142" s="291"/>
      <c r="Q142" s="291"/>
      <c r="R142" s="291"/>
      <c r="S142" s="291"/>
      <c r="T142" s="291"/>
      <c r="U142" s="291"/>
      <c r="V142" s="291"/>
      <c r="W142" s="291"/>
      <c r="X142" s="291"/>
      <c r="Y142" s="291"/>
      <c r="Z142" s="291"/>
      <c r="AA142" s="291"/>
      <c r="AB142" s="121">
        <f t="shared" si="207"/>
        <v>0</v>
      </c>
      <c r="AC142" s="121">
        <f t="shared" si="208"/>
        <v>0</v>
      </c>
      <c r="AD142" s="121">
        <f>VLOOKUP($I142,'1-1 项目基础信息'!$F:$S,3,FALSE)</f>
        <v>80778.45</v>
      </c>
      <c r="AE142" s="300"/>
      <c r="AF142" s="121">
        <f t="shared" si="209"/>
        <v>0</v>
      </c>
      <c r="AG142" s="121">
        <f>VLOOKUP($I142,'1-1 项目基础信息'!$F:$S,4,FALSE)</f>
        <v>80778.45</v>
      </c>
      <c r="AH142" s="300"/>
      <c r="AI142" s="121">
        <f t="shared" si="210"/>
        <v>0</v>
      </c>
      <c r="AJ142" s="121">
        <f>VLOOKUP($I142,'1-1 项目基础信息'!$F:$S,5,FALSE)</f>
        <v>80778.45</v>
      </c>
      <c r="AK142" s="300"/>
      <c r="AL142" s="121">
        <f t="shared" si="211"/>
        <v>0</v>
      </c>
      <c r="AM142" s="121">
        <f>VLOOKUP($I142,'1-1 项目基础信息'!$F:$S,6,FALSE)</f>
        <v>80778.45</v>
      </c>
      <c r="AN142" s="300"/>
      <c r="AO142" s="121">
        <f t="shared" si="212"/>
        <v>0</v>
      </c>
      <c r="AP142" s="121">
        <f>VLOOKUP($I142,'1-1 项目基础信息'!$F:$S,7,FALSE)</f>
        <v>80778.45</v>
      </c>
      <c r="AQ142" s="300"/>
      <c r="AR142" s="121">
        <f t="shared" si="213"/>
        <v>0</v>
      </c>
      <c r="AS142" s="121">
        <f>VLOOKUP($I142,'1-1 项目基础信息'!$F:$S,8,FALSE)</f>
        <v>80778.45</v>
      </c>
      <c r="AT142" s="300"/>
      <c r="AU142" s="121">
        <f t="shared" si="214"/>
        <v>0</v>
      </c>
      <c r="AV142" s="121">
        <f>VLOOKUP($I142,'1-1 项目基础信息'!$F:$S,9,FALSE)</f>
        <v>80778.45</v>
      </c>
      <c r="AW142" s="300"/>
      <c r="AX142" s="121">
        <f t="shared" si="215"/>
        <v>0</v>
      </c>
      <c r="AY142" s="121">
        <f>VLOOKUP($I142,'1-1 项目基础信息'!$F:$S,10,FALSE)</f>
        <v>80778.45</v>
      </c>
      <c r="AZ142" s="300"/>
      <c r="BA142" s="121">
        <f t="shared" si="216"/>
        <v>0</v>
      </c>
      <c r="BB142" s="121">
        <f>VLOOKUP($I142,'1-1 项目基础信息'!$F:$S,11,FALSE)</f>
        <v>80778.45</v>
      </c>
      <c r="BC142" s="300"/>
      <c r="BD142" s="121">
        <f t="shared" si="217"/>
        <v>0</v>
      </c>
      <c r="BE142" s="121">
        <f>VLOOKUP($I142,'1-1 项目基础信息'!$F:$S,12,FALSE)</f>
        <v>80778.45</v>
      </c>
      <c r="BF142" s="300"/>
      <c r="BG142" s="121">
        <f t="shared" si="218"/>
        <v>0</v>
      </c>
      <c r="BH142" s="121">
        <f>VLOOKUP($I142,'1-1 项目基础信息'!$F:$S,13,FALSE)</f>
        <v>80778.45</v>
      </c>
      <c r="BI142" s="300"/>
      <c r="BJ142" s="121">
        <f t="shared" si="219"/>
        <v>0</v>
      </c>
      <c r="BK142" s="121">
        <f>VLOOKUP($I142,'1-1 项目基础信息'!$F:$S,14,FALSE)</f>
        <v>80778.45</v>
      </c>
      <c r="BL142" s="309"/>
      <c r="BM142" s="313"/>
      <c r="BN142" s="316"/>
    </row>
    <row r="143" s="49" customFormat="1" ht="33.95" customHeight="1" outlineLevel="3" spans="2:66">
      <c r="B143" s="117" t="s">
        <v>788</v>
      </c>
      <c r="C143" s="118" t="s">
        <v>1028</v>
      </c>
      <c r="D143" s="49" t="s">
        <v>1029</v>
      </c>
      <c r="E143" s="117"/>
      <c r="F143" s="117"/>
      <c r="G143" s="117"/>
      <c r="H143" s="117">
        <f>H144+H149+H154</f>
        <v>1683714.72</v>
      </c>
      <c r="I143" s="117"/>
      <c r="J143" s="117"/>
      <c r="K143" s="117"/>
      <c r="L143" s="117"/>
      <c r="M143" s="117"/>
      <c r="N143" s="117"/>
      <c r="O143" s="117"/>
      <c r="P143" s="290"/>
      <c r="Q143" s="290"/>
      <c r="R143" s="290"/>
      <c r="S143" s="290"/>
      <c r="T143" s="290"/>
      <c r="U143" s="290"/>
      <c r="V143" s="290"/>
      <c r="W143" s="290"/>
      <c r="X143" s="290"/>
      <c r="Y143" s="290"/>
      <c r="Z143" s="290"/>
      <c r="AA143" s="290"/>
      <c r="AB143" s="117">
        <f>AB144+AB149+AB154</f>
        <v>1683714.72</v>
      </c>
      <c r="AC143" s="117">
        <f>AC144+AC149+AC154</f>
        <v>189457.56</v>
      </c>
      <c r="AD143" s="117"/>
      <c r="AE143" s="117"/>
      <c r="AF143" s="117">
        <f>AF144+AF149+AF154</f>
        <v>135841.56</v>
      </c>
      <c r="AG143" s="117"/>
      <c r="AH143" s="117"/>
      <c r="AI143" s="117">
        <f>AI144+AI149+AI154</f>
        <v>135841.56</v>
      </c>
      <c r="AJ143" s="117"/>
      <c r="AK143" s="117"/>
      <c r="AL143" s="117">
        <f>AL144+AL149+AL154</f>
        <v>135841.56</v>
      </c>
      <c r="AM143" s="117"/>
      <c r="AN143" s="117"/>
      <c r="AO143" s="117">
        <f>AO144+AO149+AO154</f>
        <v>135841.56</v>
      </c>
      <c r="AP143" s="117"/>
      <c r="AQ143" s="117"/>
      <c r="AR143" s="117">
        <f>AR144+AR149+AR154</f>
        <v>135841.56</v>
      </c>
      <c r="AS143" s="117"/>
      <c r="AT143" s="117"/>
      <c r="AU143" s="117">
        <f>AU144+AU149+AU154</f>
        <v>135841.56</v>
      </c>
      <c r="AV143" s="117"/>
      <c r="AW143" s="117"/>
      <c r="AX143" s="117">
        <f>AX144+AX149+AX154</f>
        <v>135841.56</v>
      </c>
      <c r="AY143" s="117"/>
      <c r="AZ143" s="117"/>
      <c r="BA143" s="117">
        <f>BA144+BA149+BA154</f>
        <v>135841.56</v>
      </c>
      <c r="BB143" s="117"/>
      <c r="BC143" s="117"/>
      <c r="BD143" s="117">
        <f>BD144+BD149+BD154</f>
        <v>135841.56</v>
      </c>
      <c r="BE143" s="117"/>
      <c r="BF143" s="117"/>
      <c r="BG143" s="117">
        <f>BG144+BG149+BG154</f>
        <v>135841.56</v>
      </c>
      <c r="BH143" s="117"/>
      <c r="BI143" s="117"/>
      <c r="BJ143" s="117">
        <f>BJ144+BJ149+BJ154</f>
        <v>135841.56</v>
      </c>
      <c r="BK143" s="117"/>
      <c r="BL143" s="307"/>
      <c r="BM143" s="313"/>
      <c r="BN143" s="315"/>
    </row>
    <row r="144" s="120" customFormat="1" ht="33.95" customHeight="1" outlineLevel="4" spans="2:66">
      <c r="B144" s="121" t="s">
        <v>788</v>
      </c>
      <c r="C144" s="122" t="s">
        <v>121</v>
      </c>
      <c r="D144" s="120" t="s">
        <v>109</v>
      </c>
      <c r="E144" s="121"/>
      <c r="F144" s="121"/>
      <c r="G144" s="121"/>
      <c r="H144" s="121">
        <f>SUM(H145:H148)</f>
        <v>1683714.72</v>
      </c>
      <c r="I144" s="121"/>
      <c r="J144" s="121"/>
      <c r="K144" s="121"/>
      <c r="L144" s="121"/>
      <c r="M144" s="121"/>
      <c r="N144" s="121"/>
      <c r="O144" s="121"/>
      <c r="P144" s="291"/>
      <c r="Q144" s="291"/>
      <c r="R144" s="291"/>
      <c r="S144" s="291"/>
      <c r="T144" s="291"/>
      <c r="U144" s="291"/>
      <c r="V144" s="291"/>
      <c r="W144" s="291"/>
      <c r="X144" s="291"/>
      <c r="Y144" s="291"/>
      <c r="Z144" s="291"/>
      <c r="AA144" s="291"/>
      <c r="AB144" s="121">
        <f>SUM(AB145:AB148)</f>
        <v>1683714.72</v>
      </c>
      <c r="AC144" s="121">
        <f>SUM(AC145:AC148)</f>
        <v>189457.56</v>
      </c>
      <c r="AD144" s="121"/>
      <c r="AE144" s="121"/>
      <c r="AF144" s="121">
        <f>SUM(AF145:AF148)</f>
        <v>135841.56</v>
      </c>
      <c r="AG144" s="121"/>
      <c r="AH144" s="121"/>
      <c r="AI144" s="121">
        <f>SUM(AI145:AI148)</f>
        <v>135841.56</v>
      </c>
      <c r="AJ144" s="121"/>
      <c r="AK144" s="121"/>
      <c r="AL144" s="121">
        <f>SUM(AL145:AL148)</f>
        <v>135841.56</v>
      </c>
      <c r="AM144" s="121"/>
      <c r="AN144" s="121"/>
      <c r="AO144" s="121">
        <f>SUM(AO145:AO148)</f>
        <v>135841.56</v>
      </c>
      <c r="AP144" s="121"/>
      <c r="AQ144" s="121"/>
      <c r="AR144" s="121">
        <f>SUM(AR145:AR148)</f>
        <v>135841.56</v>
      </c>
      <c r="AS144" s="121"/>
      <c r="AT144" s="121"/>
      <c r="AU144" s="121">
        <f>SUM(AU145:AU148)</f>
        <v>135841.56</v>
      </c>
      <c r="AV144" s="121"/>
      <c r="AW144" s="121"/>
      <c r="AX144" s="121">
        <f>SUM(AX145:AX148)</f>
        <v>135841.56</v>
      </c>
      <c r="AY144" s="121"/>
      <c r="AZ144" s="121"/>
      <c r="BA144" s="121">
        <f>SUM(BA145:BA148)</f>
        <v>135841.56</v>
      </c>
      <c r="BB144" s="121"/>
      <c r="BC144" s="121"/>
      <c r="BD144" s="121">
        <f>SUM(BD145:BD148)</f>
        <v>135841.56</v>
      </c>
      <c r="BE144" s="121"/>
      <c r="BF144" s="121"/>
      <c r="BG144" s="121">
        <f>SUM(BG145:BG148)</f>
        <v>135841.56</v>
      </c>
      <c r="BH144" s="121"/>
      <c r="BI144" s="121"/>
      <c r="BJ144" s="121">
        <f>SUM(BJ145:BJ148)</f>
        <v>135841.56</v>
      </c>
      <c r="BK144" s="121"/>
      <c r="BL144" s="308"/>
      <c r="BM144" s="313"/>
      <c r="BN144" s="316"/>
    </row>
    <row r="145" s="265" customFormat="1" ht="33.95" customHeight="1" outlineLevel="5" spans="2:66">
      <c r="B145" s="177" t="s">
        <v>793</v>
      </c>
      <c r="C145" s="285" t="s">
        <v>1030</v>
      </c>
      <c r="D145" s="265" t="s">
        <v>1031</v>
      </c>
      <c r="E145" s="177" t="s">
        <v>1032</v>
      </c>
      <c r="F145" s="177"/>
      <c r="G145" s="177" t="s">
        <v>797</v>
      </c>
      <c r="H145" s="177">
        <f>AB145</f>
        <v>1683714.72</v>
      </c>
      <c r="I145" s="177" t="s">
        <v>798</v>
      </c>
      <c r="J145" s="177">
        <f>SUM(AD145,AG145,AJ145,AM145,AP145,AS145,AV145,AY145,BB145,BE145,BH145,BK145)/N145</f>
        <v>12</v>
      </c>
      <c r="K145" s="177" t="s">
        <v>799</v>
      </c>
      <c r="L145" s="177">
        <f>H145/N145/J145</f>
        <v>11692.4633333333</v>
      </c>
      <c r="M145" s="177" t="s">
        <v>800</v>
      </c>
      <c r="N145" s="177">
        <f>COUNTIF(AD145,"&gt;0")+COUNTIF(AG145,"&gt;0")+COUNTIF(AJ145,"&gt;0")+COUNTIF(AM145,"&gt;0")+COUNTIF(AP145,"&gt;0")+COUNTIF(AS145,"&gt;0")+COUNTIF(AV145,"&gt;0")+COUNTIF(AY145,"&gt;0")+COUNTIF(BB145,"&gt;0")+COUNTIF(BE145,"&gt;0")+COUNTIF(BH145,"&gt;0")+COUNTIF(BK145,"&gt;0")</f>
        <v>12</v>
      </c>
      <c r="O145" s="177"/>
      <c r="P145" s="292"/>
      <c r="Q145" s="292"/>
      <c r="R145" s="292"/>
      <c r="S145" s="292"/>
      <c r="T145" s="292"/>
      <c r="U145" s="292"/>
      <c r="V145" s="292"/>
      <c r="W145" s="292"/>
      <c r="X145" s="292"/>
      <c r="Y145" s="292"/>
      <c r="Z145" s="292"/>
      <c r="AA145" s="292"/>
      <c r="AB145" s="177">
        <f>SUM(AC145,AF145,AI145,AL145,AO145,AR145,AU145,AX145,BA145,BD145,BG145,BJ145)</f>
        <v>1683714.72</v>
      </c>
      <c r="AC145" s="177">
        <f>AD145*AE145</f>
        <v>189457.56</v>
      </c>
      <c r="AD145" s="177">
        <f>SUMIFS('1-2 人员岗位信息'!F:F,'1-2 人员岗位信息'!$C:$C,"自有人员",'1-2 人员岗位信息'!$B:$B,$D145)</f>
        <v>12</v>
      </c>
      <c r="AE145" s="300">
        <f>IFERROR('自有人工预算（附表）'!E24/AD145,0)</f>
        <v>15788.13</v>
      </c>
      <c r="AF145" s="177">
        <f>AG145*AH145</f>
        <v>135841.56</v>
      </c>
      <c r="AG145" s="177">
        <f>SUMIFS('1-2 人员岗位信息'!G:G,'1-2 人员岗位信息'!$C:$C,"自有人员",'1-2 人员岗位信息'!$B:$B,$D145)</f>
        <v>12</v>
      </c>
      <c r="AH145" s="300">
        <f>IFERROR('自有人工预算（附表）'!F24/AG145,0)</f>
        <v>11320.13</v>
      </c>
      <c r="AI145" s="177">
        <f>AJ145*AK145</f>
        <v>135841.56</v>
      </c>
      <c r="AJ145" s="177">
        <f>SUMIFS('1-2 人员岗位信息'!H:H,'1-2 人员岗位信息'!$C:$C,"自有人员",'1-2 人员岗位信息'!$B:$B,$D145)</f>
        <v>12</v>
      </c>
      <c r="AK145" s="300">
        <f>IFERROR('自有人工预算（附表）'!G24/AJ145,0)</f>
        <v>11320.13</v>
      </c>
      <c r="AL145" s="177">
        <f>AM145*AN145</f>
        <v>135841.56</v>
      </c>
      <c r="AM145" s="177">
        <f>SUMIFS('1-2 人员岗位信息'!I:I,'1-2 人员岗位信息'!$C:$C,"自有人员",'1-2 人员岗位信息'!$B:$B,$D145)</f>
        <v>12</v>
      </c>
      <c r="AN145" s="300">
        <f>IFERROR('自有人工预算（附表）'!H24/AM145,0)</f>
        <v>11320.13</v>
      </c>
      <c r="AO145" s="177">
        <f>AP145*AQ145</f>
        <v>135841.56</v>
      </c>
      <c r="AP145" s="177">
        <f>SUMIFS('1-2 人员岗位信息'!J:J,'1-2 人员岗位信息'!$C:$C,"自有人员",'1-2 人员岗位信息'!$B:$B,$D145)</f>
        <v>12</v>
      </c>
      <c r="AQ145" s="300">
        <f>IFERROR('自有人工预算（附表）'!I24/AP145,0)</f>
        <v>11320.13</v>
      </c>
      <c r="AR145" s="177">
        <f>AS145*AT145</f>
        <v>135841.56</v>
      </c>
      <c r="AS145" s="177">
        <f>SUMIFS('1-2 人员岗位信息'!K:K,'1-2 人员岗位信息'!$C:$C,"自有人员",'1-2 人员岗位信息'!$B:$B,$D145)</f>
        <v>12</v>
      </c>
      <c r="AT145" s="300">
        <f>IFERROR('自有人工预算（附表）'!J24/AS145,0)</f>
        <v>11320.13</v>
      </c>
      <c r="AU145" s="177">
        <f>AV145*AW145</f>
        <v>135841.56</v>
      </c>
      <c r="AV145" s="177">
        <f>SUMIFS('1-2 人员岗位信息'!L:L,'1-2 人员岗位信息'!$C:$C,"自有人员",'1-2 人员岗位信息'!$B:$B,$D145)</f>
        <v>12</v>
      </c>
      <c r="AW145" s="300">
        <f>IFERROR('自有人工预算（附表）'!K24/AV145,0)</f>
        <v>11320.13</v>
      </c>
      <c r="AX145" s="177">
        <f>AY145*AZ145</f>
        <v>135841.56</v>
      </c>
      <c r="AY145" s="177">
        <f>SUMIFS('1-2 人员岗位信息'!M:M,'1-2 人员岗位信息'!$C:$C,"自有人员",'1-2 人员岗位信息'!$B:$B,$D145)</f>
        <v>12</v>
      </c>
      <c r="AZ145" s="300">
        <f>IFERROR('自有人工预算（附表）'!L24/AY145,0)</f>
        <v>11320.13</v>
      </c>
      <c r="BA145" s="177">
        <f>BB145*BC145</f>
        <v>135841.56</v>
      </c>
      <c r="BB145" s="177">
        <f>SUMIFS('1-2 人员岗位信息'!N:N,'1-2 人员岗位信息'!$C:$C,"自有人员",'1-2 人员岗位信息'!$B:$B,$D145)</f>
        <v>12</v>
      </c>
      <c r="BC145" s="300">
        <f>IFERROR('自有人工预算（附表）'!M24/BB145,0)</f>
        <v>11320.13</v>
      </c>
      <c r="BD145" s="177">
        <f>BE145*BF145</f>
        <v>135841.56</v>
      </c>
      <c r="BE145" s="177">
        <f>SUMIFS('1-2 人员岗位信息'!O:O,'1-2 人员岗位信息'!$C:$C,"自有人员",'1-2 人员岗位信息'!$B:$B,$D145)</f>
        <v>12</v>
      </c>
      <c r="BF145" s="300">
        <f>IFERROR('自有人工预算（附表）'!N24/BE145,0)</f>
        <v>11320.13</v>
      </c>
      <c r="BG145" s="177">
        <f>BH145*BI145</f>
        <v>135841.56</v>
      </c>
      <c r="BH145" s="177">
        <f>SUMIFS('1-2 人员岗位信息'!P:P,'1-2 人员岗位信息'!$C:$C,"自有人员",'1-2 人员岗位信息'!$B:$B,$D145)</f>
        <v>12</v>
      </c>
      <c r="BI145" s="300">
        <f>IFERROR('自有人工预算（附表）'!O24/BH145,0)</f>
        <v>11320.13</v>
      </c>
      <c r="BJ145" s="177">
        <f>BK145*BL145</f>
        <v>135841.56</v>
      </c>
      <c r="BK145" s="177">
        <f>SUMIFS('1-2 人员岗位信息'!Q:Q,'1-2 人员岗位信息'!$C:$C,"自有人员",'1-2 人员岗位信息'!$B:$B,$D145)</f>
        <v>12</v>
      </c>
      <c r="BL145" s="300">
        <f>IFERROR('自有人工预算（附表）'!P24/BK145,0)</f>
        <v>11320.13</v>
      </c>
      <c r="BM145" s="313"/>
      <c r="BN145" s="317"/>
    </row>
    <row r="146" s="265" customFormat="1" ht="33.95" customHeight="1" outlineLevel="5" spans="2:66">
      <c r="B146" s="177" t="s">
        <v>793</v>
      </c>
      <c r="C146" s="285" t="s">
        <v>1033</v>
      </c>
      <c r="D146" s="265" t="s">
        <v>1034</v>
      </c>
      <c r="E146" s="177" t="s">
        <v>1035</v>
      </c>
      <c r="F146" s="177"/>
      <c r="G146" s="177" t="s">
        <v>797</v>
      </c>
      <c r="H146" s="177">
        <f>AB146</f>
        <v>0</v>
      </c>
      <c r="I146" s="177" t="s">
        <v>798</v>
      </c>
      <c r="J146" s="177" t="e">
        <f>SUM(AD146,AG146,AJ146,AM146,AP146,AS146,AV146,AY146,BB146,BE146,BH146,BK146)/N146</f>
        <v>#DIV/0!</v>
      </c>
      <c r="K146" s="177" t="s">
        <v>799</v>
      </c>
      <c r="L146" s="177" t="e">
        <f>H146/N146/J146</f>
        <v>#DIV/0!</v>
      </c>
      <c r="M146" s="177" t="s">
        <v>800</v>
      </c>
      <c r="N146" s="177">
        <f>COUNTIF(AD146,"&gt;0")+COUNTIF(AG146,"&gt;0")+COUNTIF(AJ146,"&gt;0")+COUNTIF(AM146,"&gt;0")+COUNTIF(AP146,"&gt;0")+COUNTIF(AS146,"&gt;0")+COUNTIF(AV146,"&gt;0")+COUNTIF(AY146,"&gt;0")+COUNTIF(BB146,"&gt;0")+COUNTIF(BE146,"&gt;0")+COUNTIF(BH146,"&gt;0")+COUNTIF(BK146,"&gt;0")</f>
        <v>0</v>
      </c>
      <c r="O146" s="177"/>
      <c r="P146" s="292"/>
      <c r="Q146" s="292"/>
      <c r="R146" s="292"/>
      <c r="S146" s="292"/>
      <c r="T146" s="292"/>
      <c r="U146" s="292"/>
      <c r="V146" s="292"/>
      <c r="W146" s="292"/>
      <c r="X146" s="292"/>
      <c r="Y146" s="292"/>
      <c r="Z146" s="292"/>
      <c r="AA146" s="292"/>
      <c r="AB146" s="177">
        <f>SUM(AC146,AF146,AI146,AL146,AO146,AR146,AU146,AX146,BA146,BD146,BG146,BJ146)</f>
        <v>0</v>
      </c>
      <c r="AC146" s="177">
        <f>AD146*AE146</f>
        <v>0</v>
      </c>
      <c r="AD146" s="177">
        <f>SUMIFS('1-2 人员岗位信息'!F:F,'1-2 人员岗位信息'!$C:$C,"自有人员",'1-2 人员岗位信息'!$B:$B,$D146)</f>
        <v>0</v>
      </c>
      <c r="AE146" s="300"/>
      <c r="AF146" s="177">
        <f>AG146*AH146</f>
        <v>0</v>
      </c>
      <c r="AG146" s="177">
        <f>SUMIFS('1-2 人员岗位信息'!G:G,'1-2 人员岗位信息'!$C:$C,"自有人员",'1-2 人员岗位信息'!$B:$B,$D146)</f>
        <v>0</v>
      </c>
      <c r="AH146" s="300"/>
      <c r="AI146" s="177">
        <f>AJ146*AK146</f>
        <v>0</v>
      </c>
      <c r="AJ146" s="177">
        <f>SUMIFS('1-2 人员岗位信息'!H:H,'1-2 人员岗位信息'!$C:$C,"自有人员",'1-2 人员岗位信息'!$B:$B,$D146)</f>
        <v>0</v>
      </c>
      <c r="AK146" s="300"/>
      <c r="AL146" s="177">
        <f>AM146*AN146</f>
        <v>0</v>
      </c>
      <c r="AM146" s="177">
        <f>SUMIFS('1-2 人员岗位信息'!I:I,'1-2 人员岗位信息'!$C:$C,"自有人员",'1-2 人员岗位信息'!$B:$B,$D146)</f>
        <v>0</v>
      </c>
      <c r="AN146" s="300"/>
      <c r="AO146" s="177">
        <f>AP146*AQ146</f>
        <v>0</v>
      </c>
      <c r="AP146" s="177">
        <f>SUMIFS('1-2 人员岗位信息'!J:J,'1-2 人员岗位信息'!$C:$C,"自有人员",'1-2 人员岗位信息'!$B:$B,$D146)</f>
        <v>0</v>
      </c>
      <c r="AQ146" s="300"/>
      <c r="AR146" s="177">
        <f>AS146*AT146</f>
        <v>0</v>
      </c>
      <c r="AS146" s="177">
        <f>SUMIFS('1-2 人员岗位信息'!K:K,'1-2 人员岗位信息'!$C:$C,"自有人员",'1-2 人员岗位信息'!$B:$B,$D146)</f>
        <v>0</v>
      </c>
      <c r="AT146" s="300"/>
      <c r="AU146" s="177">
        <f>AV146*AW146</f>
        <v>0</v>
      </c>
      <c r="AV146" s="177">
        <f>SUMIFS('1-2 人员岗位信息'!L:L,'1-2 人员岗位信息'!$C:$C,"自有人员",'1-2 人员岗位信息'!$B:$B,$D146)</f>
        <v>0</v>
      </c>
      <c r="AW146" s="300"/>
      <c r="AX146" s="177">
        <f>AY146*AZ146</f>
        <v>0</v>
      </c>
      <c r="AY146" s="177">
        <f>SUMIFS('1-2 人员岗位信息'!M:M,'1-2 人员岗位信息'!$C:$C,"自有人员",'1-2 人员岗位信息'!$B:$B,$D146)</f>
        <v>0</v>
      </c>
      <c r="AZ146" s="300"/>
      <c r="BA146" s="177">
        <f>BB146*BC146</f>
        <v>0</v>
      </c>
      <c r="BB146" s="177">
        <f>SUMIFS('1-2 人员岗位信息'!N:N,'1-2 人员岗位信息'!$C:$C,"自有人员",'1-2 人员岗位信息'!$B:$B,$D146)</f>
        <v>0</v>
      </c>
      <c r="BC146" s="300"/>
      <c r="BD146" s="177">
        <f>BE146*BF146</f>
        <v>0</v>
      </c>
      <c r="BE146" s="177">
        <f>SUMIFS('1-2 人员岗位信息'!O:O,'1-2 人员岗位信息'!$C:$C,"自有人员",'1-2 人员岗位信息'!$B:$B,$D146)</f>
        <v>0</v>
      </c>
      <c r="BF146" s="300"/>
      <c r="BG146" s="177">
        <f>BH146*BI146</f>
        <v>0</v>
      </c>
      <c r="BH146" s="177">
        <f>SUMIFS('1-2 人员岗位信息'!P:P,'1-2 人员岗位信息'!$C:$C,"自有人员",'1-2 人员岗位信息'!$B:$B,$D146)</f>
        <v>0</v>
      </c>
      <c r="BI146" s="300"/>
      <c r="BJ146" s="177">
        <f>BK146*BL146</f>
        <v>0</v>
      </c>
      <c r="BK146" s="177">
        <f>SUMIFS('1-2 人员岗位信息'!Q:Q,'1-2 人员岗位信息'!$C:$C,"自有人员",'1-2 人员岗位信息'!$B:$B,$D146)</f>
        <v>0</v>
      </c>
      <c r="BL146" s="309"/>
      <c r="BM146" s="313"/>
      <c r="BN146" s="317"/>
    </row>
    <row r="147" s="265" customFormat="1" ht="33.95" customHeight="1" outlineLevel="5" spans="2:66">
      <c r="B147" s="177" t="s">
        <v>793</v>
      </c>
      <c r="C147" s="285" t="s">
        <v>1036</v>
      </c>
      <c r="D147" s="265" t="s">
        <v>1037</v>
      </c>
      <c r="E147" s="177" t="s">
        <v>1038</v>
      </c>
      <c r="F147" s="177"/>
      <c r="G147" s="177" t="s">
        <v>797</v>
      </c>
      <c r="H147" s="177">
        <f>AB147</f>
        <v>0</v>
      </c>
      <c r="I147" s="177" t="s">
        <v>798</v>
      </c>
      <c r="J147" s="177" t="e">
        <f>SUM(AD147,AG147,AJ147,AM147,AP147,AS147,AV147,AY147,BB147,BE147,BH147,BK147)/N147</f>
        <v>#DIV/0!</v>
      </c>
      <c r="K147" s="177" t="s">
        <v>799</v>
      </c>
      <c r="L147" s="177" t="e">
        <f>H147/N147/J147</f>
        <v>#DIV/0!</v>
      </c>
      <c r="M147" s="177" t="s">
        <v>800</v>
      </c>
      <c r="N147" s="177">
        <f>COUNTIF(AD147,"&gt;0")+COUNTIF(AG147,"&gt;0")+COUNTIF(AJ147,"&gt;0")+COUNTIF(AM147,"&gt;0")+COUNTIF(AP147,"&gt;0")+COUNTIF(AS147,"&gt;0")+COUNTIF(AV147,"&gt;0")+COUNTIF(AY147,"&gt;0")+COUNTIF(BB147,"&gt;0")+COUNTIF(BE147,"&gt;0")+COUNTIF(BH147,"&gt;0")+COUNTIF(BK147,"&gt;0")</f>
        <v>0</v>
      </c>
      <c r="O147" s="177"/>
      <c r="P147" s="292"/>
      <c r="Q147" s="292"/>
      <c r="R147" s="292"/>
      <c r="S147" s="292"/>
      <c r="T147" s="292"/>
      <c r="U147" s="292"/>
      <c r="V147" s="292"/>
      <c r="W147" s="292"/>
      <c r="X147" s="292"/>
      <c r="Y147" s="292"/>
      <c r="Z147" s="292"/>
      <c r="AA147" s="292"/>
      <c r="AB147" s="177">
        <f>SUM(AC147,AF147,AI147,AL147,AO147,AR147,AU147,AX147,BA147,BD147,BG147,BJ147)</f>
        <v>0</v>
      </c>
      <c r="AC147" s="177">
        <f>AD147*AE147</f>
        <v>0</v>
      </c>
      <c r="AD147" s="177">
        <f>SUMIFS('1-2 人员岗位信息'!F:F,'1-2 人员岗位信息'!$C:$C,"自有人员",'1-2 人员岗位信息'!$B:$B,$D147)</f>
        <v>0</v>
      </c>
      <c r="AE147" s="300"/>
      <c r="AF147" s="177">
        <f>AG147*AH147</f>
        <v>0</v>
      </c>
      <c r="AG147" s="177">
        <f>SUMIFS('1-2 人员岗位信息'!G:G,'1-2 人员岗位信息'!$C:$C,"自有人员",'1-2 人员岗位信息'!$B:$B,$D147)</f>
        <v>0</v>
      </c>
      <c r="AH147" s="300"/>
      <c r="AI147" s="177">
        <f>AJ147*AK147</f>
        <v>0</v>
      </c>
      <c r="AJ147" s="177">
        <f>SUMIFS('1-2 人员岗位信息'!H:H,'1-2 人员岗位信息'!$C:$C,"自有人员",'1-2 人员岗位信息'!$B:$B,$D147)</f>
        <v>0</v>
      </c>
      <c r="AK147" s="300"/>
      <c r="AL147" s="177">
        <f>AM147*AN147</f>
        <v>0</v>
      </c>
      <c r="AM147" s="177">
        <f>SUMIFS('1-2 人员岗位信息'!I:I,'1-2 人员岗位信息'!$C:$C,"自有人员",'1-2 人员岗位信息'!$B:$B,$D147)</f>
        <v>0</v>
      </c>
      <c r="AN147" s="300"/>
      <c r="AO147" s="177">
        <f>AP147*AQ147</f>
        <v>0</v>
      </c>
      <c r="AP147" s="177">
        <f>SUMIFS('1-2 人员岗位信息'!J:J,'1-2 人员岗位信息'!$C:$C,"自有人员",'1-2 人员岗位信息'!$B:$B,$D147)</f>
        <v>0</v>
      </c>
      <c r="AQ147" s="300"/>
      <c r="AR147" s="177">
        <f>AS147*AT147</f>
        <v>0</v>
      </c>
      <c r="AS147" s="177">
        <f>SUMIFS('1-2 人员岗位信息'!K:K,'1-2 人员岗位信息'!$C:$C,"自有人员",'1-2 人员岗位信息'!$B:$B,$D147)</f>
        <v>0</v>
      </c>
      <c r="AT147" s="300"/>
      <c r="AU147" s="177">
        <f>AV147*AW147</f>
        <v>0</v>
      </c>
      <c r="AV147" s="177">
        <f>SUMIFS('1-2 人员岗位信息'!L:L,'1-2 人员岗位信息'!$C:$C,"自有人员",'1-2 人员岗位信息'!$B:$B,$D147)</f>
        <v>0</v>
      </c>
      <c r="AW147" s="300"/>
      <c r="AX147" s="177">
        <f>AY147*AZ147</f>
        <v>0</v>
      </c>
      <c r="AY147" s="177">
        <f>SUMIFS('1-2 人员岗位信息'!M:M,'1-2 人员岗位信息'!$C:$C,"自有人员",'1-2 人员岗位信息'!$B:$B,$D147)</f>
        <v>0</v>
      </c>
      <c r="AZ147" s="300"/>
      <c r="BA147" s="177">
        <f>BB147*BC147</f>
        <v>0</v>
      </c>
      <c r="BB147" s="177">
        <f>SUMIFS('1-2 人员岗位信息'!N:N,'1-2 人员岗位信息'!$C:$C,"自有人员",'1-2 人员岗位信息'!$B:$B,$D147)</f>
        <v>0</v>
      </c>
      <c r="BC147" s="300"/>
      <c r="BD147" s="177">
        <f>BE147*BF147</f>
        <v>0</v>
      </c>
      <c r="BE147" s="177">
        <f>SUMIFS('1-2 人员岗位信息'!O:O,'1-2 人员岗位信息'!$C:$C,"自有人员",'1-2 人员岗位信息'!$B:$B,$D147)</f>
        <v>0</v>
      </c>
      <c r="BF147" s="300"/>
      <c r="BG147" s="177">
        <f>BH147*BI147</f>
        <v>0</v>
      </c>
      <c r="BH147" s="177">
        <f>SUMIFS('1-2 人员岗位信息'!P:P,'1-2 人员岗位信息'!$C:$C,"自有人员",'1-2 人员岗位信息'!$B:$B,$D147)</f>
        <v>0</v>
      </c>
      <c r="BI147" s="300"/>
      <c r="BJ147" s="177">
        <f>BK147*BL147</f>
        <v>0</v>
      </c>
      <c r="BK147" s="177">
        <f>SUMIFS('1-2 人员岗位信息'!Q:Q,'1-2 人员岗位信息'!$C:$C,"自有人员",'1-2 人员岗位信息'!$B:$B,$D147)</f>
        <v>0</v>
      </c>
      <c r="BL147" s="309"/>
      <c r="BM147" s="313"/>
      <c r="BN147" s="317"/>
    </row>
    <row r="148" s="265" customFormat="1" ht="33.95" customHeight="1" outlineLevel="5" spans="2:66">
      <c r="B148" s="177" t="s">
        <v>793</v>
      </c>
      <c r="C148" s="285" t="s">
        <v>1039</v>
      </c>
      <c r="D148" s="265" t="s">
        <v>1040</v>
      </c>
      <c r="E148" s="177" t="s">
        <v>1041</v>
      </c>
      <c r="F148" s="177"/>
      <c r="G148" s="177" t="s">
        <v>797</v>
      </c>
      <c r="H148" s="177">
        <f>AB148</f>
        <v>0</v>
      </c>
      <c r="I148" s="177" t="s">
        <v>798</v>
      </c>
      <c r="J148" s="177" t="e">
        <f>SUM(AD148,AG148,AJ148,AM148,AP148,AS148,AV148,AY148,BB148,BE148,BH148,BK148)/N148</f>
        <v>#DIV/0!</v>
      </c>
      <c r="K148" s="177" t="s">
        <v>799</v>
      </c>
      <c r="L148" s="177" t="e">
        <f>H148/N148/J148</f>
        <v>#DIV/0!</v>
      </c>
      <c r="M148" s="177" t="s">
        <v>800</v>
      </c>
      <c r="N148" s="177">
        <f>COUNTIF(AD148,"&gt;0")+COUNTIF(AG148,"&gt;0")+COUNTIF(AJ148,"&gt;0")+COUNTIF(AM148,"&gt;0")+COUNTIF(AP148,"&gt;0")+COUNTIF(AS148,"&gt;0")+COUNTIF(AV148,"&gt;0")+COUNTIF(AY148,"&gt;0")+COUNTIF(BB148,"&gt;0")+COUNTIF(BE148,"&gt;0")+COUNTIF(BH148,"&gt;0")+COUNTIF(BK148,"&gt;0")</f>
        <v>0</v>
      </c>
      <c r="O148" s="177"/>
      <c r="P148" s="292"/>
      <c r="Q148" s="292"/>
      <c r="R148" s="292"/>
      <c r="S148" s="292"/>
      <c r="T148" s="292"/>
      <c r="U148" s="292"/>
      <c r="V148" s="292"/>
      <c r="W148" s="292"/>
      <c r="X148" s="292"/>
      <c r="Y148" s="292"/>
      <c r="Z148" s="292"/>
      <c r="AA148" s="292"/>
      <c r="AB148" s="177">
        <f>SUM(AC148,AF148,AI148,AL148,AO148,AR148,AU148,AX148,BA148,BD148,BG148,BJ148)</f>
        <v>0</v>
      </c>
      <c r="AC148" s="177">
        <f>AD148*AE148</f>
        <v>0</v>
      </c>
      <c r="AD148" s="177">
        <f>SUMIFS('1-2 人员岗位信息'!F:F,'1-2 人员岗位信息'!$C:$C,"自有人员",'1-2 人员岗位信息'!$B:$B,$D148)</f>
        <v>0</v>
      </c>
      <c r="AE148" s="300"/>
      <c r="AF148" s="177">
        <f>AG148*AH148</f>
        <v>0</v>
      </c>
      <c r="AG148" s="177">
        <f>SUMIFS('1-2 人员岗位信息'!G:G,'1-2 人员岗位信息'!$C:$C,"自有人员",'1-2 人员岗位信息'!$B:$B,$D148)</f>
        <v>0</v>
      </c>
      <c r="AH148" s="300"/>
      <c r="AI148" s="177">
        <f>AJ148*AK148</f>
        <v>0</v>
      </c>
      <c r="AJ148" s="177">
        <f>SUMIFS('1-2 人员岗位信息'!H:H,'1-2 人员岗位信息'!$C:$C,"自有人员",'1-2 人员岗位信息'!$B:$B,$D148)</f>
        <v>0</v>
      </c>
      <c r="AK148" s="300"/>
      <c r="AL148" s="177">
        <f>AM148*AN148</f>
        <v>0</v>
      </c>
      <c r="AM148" s="177">
        <f>SUMIFS('1-2 人员岗位信息'!I:I,'1-2 人员岗位信息'!$C:$C,"自有人员",'1-2 人员岗位信息'!$B:$B,$D148)</f>
        <v>0</v>
      </c>
      <c r="AN148" s="300"/>
      <c r="AO148" s="177">
        <f>AP148*AQ148</f>
        <v>0</v>
      </c>
      <c r="AP148" s="177">
        <f>SUMIFS('1-2 人员岗位信息'!J:J,'1-2 人员岗位信息'!$C:$C,"自有人员",'1-2 人员岗位信息'!$B:$B,$D148)</f>
        <v>0</v>
      </c>
      <c r="AQ148" s="300"/>
      <c r="AR148" s="177">
        <f>AS148*AT148</f>
        <v>0</v>
      </c>
      <c r="AS148" s="177">
        <f>SUMIFS('1-2 人员岗位信息'!K:K,'1-2 人员岗位信息'!$C:$C,"自有人员",'1-2 人员岗位信息'!$B:$B,$D148)</f>
        <v>0</v>
      </c>
      <c r="AT148" s="300"/>
      <c r="AU148" s="177">
        <f>AV148*AW148</f>
        <v>0</v>
      </c>
      <c r="AV148" s="177">
        <f>SUMIFS('1-2 人员岗位信息'!L:L,'1-2 人员岗位信息'!$C:$C,"自有人员",'1-2 人员岗位信息'!$B:$B,$D148)</f>
        <v>0</v>
      </c>
      <c r="AW148" s="300"/>
      <c r="AX148" s="177">
        <f>AY148*AZ148</f>
        <v>0</v>
      </c>
      <c r="AY148" s="177">
        <f>SUMIFS('1-2 人员岗位信息'!M:M,'1-2 人员岗位信息'!$C:$C,"自有人员",'1-2 人员岗位信息'!$B:$B,$D148)</f>
        <v>0</v>
      </c>
      <c r="AZ148" s="300"/>
      <c r="BA148" s="177">
        <f>BB148*BC148</f>
        <v>0</v>
      </c>
      <c r="BB148" s="177">
        <f>SUMIFS('1-2 人员岗位信息'!N:N,'1-2 人员岗位信息'!$C:$C,"自有人员",'1-2 人员岗位信息'!$B:$B,$D148)</f>
        <v>0</v>
      </c>
      <c r="BC148" s="300"/>
      <c r="BD148" s="177">
        <f>BE148*BF148</f>
        <v>0</v>
      </c>
      <c r="BE148" s="177">
        <f>SUMIFS('1-2 人员岗位信息'!O:O,'1-2 人员岗位信息'!$C:$C,"自有人员",'1-2 人员岗位信息'!$B:$B,$D148)</f>
        <v>0</v>
      </c>
      <c r="BF148" s="300"/>
      <c r="BG148" s="177">
        <f>BH148*BI148</f>
        <v>0</v>
      </c>
      <c r="BH148" s="177">
        <f>SUMIFS('1-2 人员岗位信息'!P:P,'1-2 人员岗位信息'!$C:$C,"自有人员",'1-2 人员岗位信息'!$B:$B,$D148)</f>
        <v>0</v>
      </c>
      <c r="BI148" s="300"/>
      <c r="BJ148" s="177">
        <f>BK148*BL148</f>
        <v>0</v>
      </c>
      <c r="BK148" s="177">
        <f>SUMIFS('1-2 人员岗位信息'!Q:Q,'1-2 人员岗位信息'!$C:$C,"自有人员",'1-2 人员岗位信息'!$B:$B,$D148)</f>
        <v>0</v>
      </c>
      <c r="BL148" s="309"/>
      <c r="BM148" s="313"/>
      <c r="BN148" s="317"/>
    </row>
    <row r="149" s="120" customFormat="1" ht="33.95" customHeight="1" outlineLevel="4" spans="2:66">
      <c r="B149" s="121" t="s">
        <v>788</v>
      </c>
      <c r="C149" s="122" t="s">
        <v>72</v>
      </c>
      <c r="D149" s="120" t="s">
        <v>68</v>
      </c>
      <c r="E149" s="121"/>
      <c r="F149" s="121"/>
      <c r="G149" s="121"/>
      <c r="H149" s="121">
        <f>SUM(H150:H153)</f>
        <v>0</v>
      </c>
      <c r="I149" s="121"/>
      <c r="J149" s="121"/>
      <c r="K149" s="121"/>
      <c r="L149" s="121"/>
      <c r="M149" s="121"/>
      <c r="N149" s="121"/>
      <c r="O149" s="121"/>
      <c r="P149" s="291"/>
      <c r="Q149" s="291"/>
      <c r="R149" s="291"/>
      <c r="S149" s="291"/>
      <c r="T149" s="291"/>
      <c r="U149" s="291"/>
      <c r="V149" s="291"/>
      <c r="W149" s="291"/>
      <c r="X149" s="291"/>
      <c r="Y149" s="291"/>
      <c r="Z149" s="291"/>
      <c r="AA149" s="291"/>
      <c r="AB149" s="121">
        <f>SUM(AB150:AB153)</f>
        <v>0</v>
      </c>
      <c r="AC149" s="121">
        <f>SUM(AC150:AC153)</f>
        <v>0</v>
      </c>
      <c r="AD149" s="121"/>
      <c r="AE149" s="121"/>
      <c r="AF149" s="121">
        <f>SUM(AF150:AF153)</f>
        <v>0</v>
      </c>
      <c r="AG149" s="121"/>
      <c r="AH149" s="121"/>
      <c r="AI149" s="121">
        <f>SUM(AI150:AI153)</f>
        <v>0</v>
      </c>
      <c r="AJ149" s="121"/>
      <c r="AK149" s="121"/>
      <c r="AL149" s="121">
        <f>SUM(AL150:AL153)</f>
        <v>0</v>
      </c>
      <c r="AM149" s="121"/>
      <c r="AN149" s="121"/>
      <c r="AO149" s="121">
        <f>SUM(AO150:AO153)</f>
        <v>0</v>
      </c>
      <c r="AP149" s="121"/>
      <c r="AQ149" s="121"/>
      <c r="AR149" s="121">
        <f>SUM(AR150:AR153)</f>
        <v>0</v>
      </c>
      <c r="AS149" s="121"/>
      <c r="AT149" s="121"/>
      <c r="AU149" s="121">
        <f>SUM(AU150:AU153)</f>
        <v>0</v>
      </c>
      <c r="AV149" s="121"/>
      <c r="AW149" s="121"/>
      <c r="AX149" s="121">
        <f>SUM(AX150:AX153)</f>
        <v>0</v>
      </c>
      <c r="AY149" s="121"/>
      <c r="AZ149" s="121"/>
      <c r="BA149" s="121">
        <f>SUM(BA150:BA153)</f>
        <v>0</v>
      </c>
      <c r="BB149" s="121"/>
      <c r="BC149" s="121"/>
      <c r="BD149" s="121">
        <f>SUM(BD150:BD153)</f>
        <v>0</v>
      </c>
      <c r="BE149" s="121"/>
      <c r="BF149" s="121"/>
      <c r="BG149" s="121">
        <f>SUM(BG150:BG153)</f>
        <v>0</v>
      </c>
      <c r="BH149" s="121"/>
      <c r="BI149" s="121"/>
      <c r="BJ149" s="121">
        <f>SUM(BJ150:BJ153)</f>
        <v>0</v>
      </c>
      <c r="BK149" s="121"/>
      <c r="BL149" s="308"/>
      <c r="BM149" s="313"/>
      <c r="BN149" s="316"/>
    </row>
    <row r="150" s="265" customFormat="1" ht="33.95" customHeight="1" outlineLevel="5" spans="2:66">
      <c r="B150" s="177" t="s">
        <v>793</v>
      </c>
      <c r="C150" s="285" t="s">
        <v>1042</v>
      </c>
      <c r="D150" s="265" t="s">
        <v>1031</v>
      </c>
      <c r="E150" s="177" t="s">
        <v>1043</v>
      </c>
      <c r="F150" s="177"/>
      <c r="G150" s="177" t="s">
        <v>797</v>
      </c>
      <c r="H150" s="177">
        <f>AB150</f>
        <v>0</v>
      </c>
      <c r="I150" s="177" t="s">
        <v>798</v>
      </c>
      <c r="J150" s="177" t="e">
        <f>SUM(AD150,AG150,AJ150,AM150,AP150,AS150,AV150,AY150,BB150,BE150,BH150,BK150)/N150</f>
        <v>#DIV/0!</v>
      </c>
      <c r="K150" s="177" t="s">
        <v>799</v>
      </c>
      <c r="L150" s="177" t="e">
        <f>H150/N150/J150</f>
        <v>#DIV/0!</v>
      </c>
      <c r="M150" s="177" t="s">
        <v>800</v>
      </c>
      <c r="N150" s="177">
        <f>COUNTIF(AD150,"&gt;0")+COUNTIF(AG150,"&gt;0")+COUNTIF(AJ150,"&gt;0")+COUNTIF(AM150,"&gt;0")+COUNTIF(AP150,"&gt;0")+COUNTIF(AS150,"&gt;0")+COUNTIF(AV150,"&gt;0")+COUNTIF(AY150,"&gt;0")+COUNTIF(BB150,"&gt;0")+COUNTIF(BE150,"&gt;0")+COUNTIF(BH150,"&gt;0")+COUNTIF(BK150,"&gt;0")</f>
        <v>0</v>
      </c>
      <c r="O150" s="177"/>
      <c r="P150" s="292"/>
      <c r="Q150" s="292"/>
      <c r="R150" s="292"/>
      <c r="S150" s="292"/>
      <c r="T150" s="292"/>
      <c r="U150" s="292"/>
      <c r="V150" s="292"/>
      <c r="W150" s="292"/>
      <c r="X150" s="292"/>
      <c r="Y150" s="292"/>
      <c r="Z150" s="292"/>
      <c r="AA150" s="292"/>
      <c r="AB150" s="177">
        <f>SUM(AC150,AF150,AI150,AL150,AO150,AR150,AU150,AX150,BA150,BD150,BG150,BJ150)</f>
        <v>0</v>
      </c>
      <c r="AC150" s="177">
        <f>AD150*AE150</f>
        <v>0</v>
      </c>
      <c r="AD150" s="177">
        <f>SUMIFS('1-2 人员岗位信息'!F:F,'1-2 人员岗位信息'!$C:$C,"劳务派遣",'1-2 人员岗位信息'!$B:$B,$D150)</f>
        <v>0</v>
      </c>
      <c r="AE150" s="300"/>
      <c r="AF150" s="177">
        <f>AG150*AH150</f>
        <v>0</v>
      </c>
      <c r="AG150" s="177">
        <f>SUMIFS('1-2 人员岗位信息'!G:G,'1-2 人员岗位信息'!$C:$C,"劳务派遣",'1-2 人员岗位信息'!$B:$B,$D150)</f>
        <v>0</v>
      </c>
      <c r="AH150" s="300"/>
      <c r="AI150" s="177">
        <f>AJ150*AK150</f>
        <v>0</v>
      </c>
      <c r="AJ150" s="177">
        <f>SUMIFS('1-2 人员岗位信息'!H:H,'1-2 人员岗位信息'!$C:$C,"劳务派遣",'1-2 人员岗位信息'!$B:$B,$D150)</f>
        <v>0</v>
      </c>
      <c r="AK150" s="300"/>
      <c r="AL150" s="177">
        <f>AM150*AN150</f>
        <v>0</v>
      </c>
      <c r="AM150" s="177">
        <f>SUMIFS('1-2 人员岗位信息'!I:I,'1-2 人员岗位信息'!$C:$C,"劳务派遣",'1-2 人员岗位信息'!$B:$B,$D150)</f>
        <v>0</v>
      </c>
      <c r="AN150" s="300"/>
      <c r="AO150" s="177">
        <f>AP150*AQ150</f>
        <v>0</v>
      </c>
      <c r="AP150" s="177">
        <f>SUMIFS('1-2 人员岗位信息'!J:J,'1-2 人员岗位信息'!$C:$C,"劳务派遣",'1-2 人员岗位信息'!$B:$B,$D150)</f>
        <v>0</v>
      </c>
      <c r="AQ150" s="300"/>
      <c r="AR150" s="177">
        <f>AS150*AT150</f>
        <v>0</v>
      </c>
      <c r="AS150" s="177">
        <f>SUMIFS('1-2 人员岗位信息'!K:K,'1-2 人员岗位信息'!$C:$C,"劳务派遣",'1-2 人员岗位信息'!$B:$B,$D150)</f>
        <v>0</v>
      </c>
      <c r="AT150" s="300"/>
      <c r="AU150" s="177">
        <f>AV150*AW150</f>
        <v>0</v>
      </c>
      <c r="AV150" s="177">
        <f>SUMIFS('1-2 人员岗位信息'!L:L,'1-2 人员岗位信息'!$C:$C,"劳务派遣",'1-2 人员岗位信息'!$B:$B,$D150)</f>
        <v>0</v>
      </c>
      <c r="AW150" s="300"/>
      <c r="AX150" s="177">
        <f>AY150*AZ150</f>
        <v>0</v>
      </c>
      <c r="AY150" s="177">
        <f>SUMIFS('1-2 人员岗位信息'!M:M,'1-2 人员岗位信息'!$C:$C,"劳务派遣",'1-2 人员岗位信息'!$B:$B,$D150)</f>
        <v>0</v>
      </c>
      <c r="AZ150" s="300"/>
      <c r="BA150" s="177">
        <f>BB150*BC150</f>
        <v>0</v>
      </c>
      <c r="BB150" s="177">
        <f>SUMIFS('1-2 人员岗位信息'!N:N,'1-2 人员岗位信息'!$C:$C,"劳务派遣",'1-2 人员岗位信息'!$B:$B,$D150)</f>
        <v>0</v>
      </c>
      <c r="BC150" s="300"/>
      <c r="BD150" s="177">
        <f>BE150*BF150</f>
        <v>0</v>
      </c>
      <c r="BE150" s="177">
        <f>SUMIFS('1-2 人员岗位信息'!O:O,'1-2 人员岗位信息'!$C:$C,"劳务派遣",'1-2 人员岗位信息'!$B:$B,$D150)</f>
        <v>0</v>
      </c>
      <c r="BF150" s="300"/>
      <c r="BG150" s="177">
        <f>BH150*BI150</f>
        <v>0</v>
      </c>
      <c r="BH150" s="177">
        <f>SUMIFS('1-2 人员岗位信息'!P:P,'1-2 人员岗位信息'!$C:$C,"劳务派遣",'1-2 人员岗位信息'!$B:$B,$D150)</f>
        <v>0</v>
      </c>
      <c r="BI150" s="300"/>
      <c r="BJ150" s="177">
        <f>BK150*BL150</f>
        <v>0</v>
      </c>
      <c r="BK150" s="177">
        <f>SUMIFS('1-2 人员岗位信息'!Q:Q,'1-2 人员岗位信息'!$C:$C,"劳务派遣",'1-2 人员岗位信息'!$B:$B,$D150)</f>
        <v>0</v>
      </c>
      <c r="BL150" s="309"/>
      <c r="BM150" s="313"/>
      <c r="BN150" s="317"/>
    </row>
    <row r="151" s="265" customFormat="1" ht="33.95" customHeight="1" outlineLevel="5" spans="2:66">
      <c r="B151" s="177" t="s">
        <v>793</v>
      </c>
      <c r="C151" s="285" t="s">
        <v>1044</v>
      </c>
      <c r="D151" s="265" t="s">
        <v>1034</v>
      </c>
      <c r="E151" s="177" t="s">
        <v>1045</v>
      </c>
      <c r="F151" s="177"/>
      <c r="G151" s="177" t="s">
        <v>797</v>
      </c>
      <c r="H151" s="177">
        <f>AB151</f>
        <v>0</v>
      </c>
      <c r="I151" s="177" t="s">
        <v>798</v>
      </c>
      <c r="J151" s="177" t="e">
        <f>SUM(AD151,AG151,AJ151,AM151,AP151,AS151,AV151,AY151,BB151,BE151,BH151,BK151)/N151</f>
        <v>#DIV/0!</v>
      </c>
      <c r="K151" s="177" t="s">
        <v>799</v>
      </c>
      <c r="L151" s="177" t="e">
        <f>H151/N151/J151</f>
        <v>#DIV/0!</v>
      </c>
      <c r="M151" s="177" t="s">
        <v>800</v>
      </c>
      <c r="N151" s="177">
        <f>COUNTIF(AD151,"&gt;0")+COUNTIF(AG151,"&gt;0")+COUNTIF(AJ151,"&gt;0")+COUNTIF(AM151,"&gt;0")+COUNTIF(AP151,"&gt;0")+COUNTIF(AS151,"&gt;0")+COUNTIF(AV151,"&gt;0")+COUNTIF(AY151,"&gt;0")+COUNTIF(BB151,"&gt;0")+COUNTIF(BE151,"&gt;0")+COUNTIF(BH151,"&gt;0")+COUNTIF(BK151,"&gt;0")</f>
        <v>0</v>
      </c>
      <c r="O151" s="177"/>
      <c r="P151" s="292"/>
      <c r="Q151" s="292"/>
      <c r="R151" s="292"/>
      <c r="S151" s="292"/>
      <c r="T151" s="292"/>
      <c r="U151" s="292"/>
      <c r="V151" s="292"/>
      <c r="W151" s="292"/>
      <c r="X151" s="292"/>
      <c r="Y151" s="292"/>
      <c r="Z151" s="292"/>
      <c r="AA151" s="292"/>
      <c r="AB151" s="177">
        <f>SUM(AC151,AF151,AI151,AL151,AO151,AR151,AU151,AX151,BA151,BD151,BG151,BJ151)</f>
        <v>0</v>
      </c>
      <c r="AC151" s="177">
        <f>AD151*AE151</f>
        <v>0</v>
      </c>
      <c r="AD151" s="177">
        <f>SUMIFS('1-2 人员岗位信息'!F:F,'1-2 人员岗位信息'!$C:$C,"劳务派遣",'1-2 人员岗位信息'!$B:$B,$D151)</f>
        <v>0</v>
      </c>
      <c r="AE151" s="300"/>
      <c r="AF151" s="177">
        <f>AG151*AH151</f>
        <v>0</v>
      </c>
      <c r="AG151" s="177">
        <f>SUMIFS('1-2 人员岗位信息'!G:G,'1-2 人员岗位信息'!$C:$C,"劳务派遣",'1-2 人员岗位信息'!$B:$B,$D151)</f>
        <v>0</v>
      </c>
      <c r="AH151" s="300"/>
      <c r="AI151" s="177">
        <f>AJ151*AK151</f>
        <v>0</v>
      </c>
      <c r="AJ151" s="177">
        <f>SUMIFS('1-2 人员岗位信息'!H:H,'1-2 人员岗位信息'!$C:$C,"劳务派遣",'1-2 人员岗位信息'!$B:$B,$D151)</f>
        <v>0</v>
      </c>
      <c r="AK151" s="300"/>
      <c r="AL151" s="177">
        <f>AM151*AN151</f>
        <v>0</v>
      </c>
      <c r="AM151" s="177">
        <f>SUMIFS('1-2 人员岗位信息'!I:I,'1-2 人员岗位信息'!$C:$C,"劳务派遣",'1-2 人员岗位信息'!$B:$B,$D151)</f>
        <v>0</v>
      </c>
      <c r="AN151" s="300"/>
      <c r="AO151" s="177">
        <f>AP151*AQ151</f>
        <v>0</v>
      </c>
      <c r="AP151" s="177">
        <f>SUMIFS('1-2 人员岗位信息'!J:J,'1-2 人员岗位信息'!$C:$C,"劳务派遣",'1-2 人员岗位信息'!$B:$B,$D151)</f>
        <v>0</v>
      </c>
      <c r="AQ151" s="300"/>
      <c r="AR151" s="177">
        <f>AS151*AT151</f>
        <v>0</v>
      </c>
      <c r="AS151" s="177">
        <f>SUMIFS('1-2 人员岗位信息'!K:K,'1-2 人员岗位信息'!$C:$C,"劳务派遣",'1-2 人员岗位信息'!$B:$B,$D151)</f>
        <v>0</v>
      </c>
      <c r="AT151" s="300"/>
      <c r="AU151" s="177">
        <f>AV151*AW151</f>
        <v>0</v>
      </c>
      <c r="AV151" s="177">
        <f>SUMIFS('1-2 人员岗位信息'!L:L,'1-2 人员岗位信息'!$C:$C,"劳务派遣",'1-2 人员岗位信息'!$B:$B,$D151)</f>
        <v>0</v>
      </c>
      <c r="AW151" s="300"/>
      <c r="AX151" s="177">
        <f>AY151*AZ151</f>
        <v>0</v>
      </c>
      <c r="AY151" s="177">
        <f>SUMIFS('1-2 人员岗位信息'!M:M,'1-2 人员岗位信息'!$C:$C,"劳务派遣",'1-2 人员岗位信息'!$B:$B,$D151)</f>
        <v>0</v>
      </c>
      <c r="AZ151" s="300"/>
      <c r="BA151" s="177">
        <f>BB151*BC151</f>
        <v>0</v>
      </c>
      <c r="BB151" s="177">
        <f>SUMIFS('1-2 人员岗位信息'!N:N,'1-2 人员岗位信息'!$C:$C,"劳务派遣",'1-2 人员岗位信息'!$B:$B,$D151)</f>
        <v>0</v>
      </c>
      <c r="BC151" s="300"/>
      <c r="BD151" s="177">
        <f>BE151*BF151</f>
        <v>0</v>
      </c>
      <c r="BE151" s="177">
        <f>SUMIFS('1-2 人员岗位信息'!O:O,'1-2 人员岗位信息'!$C:$C,"劳务派遣",'1-2 人员岗位信息'!$B:$B,$D151)</f>
        <v>0</v>
      </c>
      <c r="BF151" s="300"/>
      <c r="BG151" s="177">
        <f>BH151*BI151</f>
        <v>0</v>
      </c>
      <c r="BH151" s="177">
        <f>SUMIFS('1-2 人员岗位信息'!P:P,'1-2 人员岗位信息'!$C:$C,"劳务派遣",'1-2 人员岗位信息'!$B:$B,$D151)</f>
        <v>0</v>
      </c>
      <c r="BI151" s="300"/>
      <c r="BJ151" s="177">
        <f>BK151*BL151</f>
        <v>0</v>
      </c>
      <c r="BK151" s="177">
        <f>SUMIFS('1-2 人员岗位信息'!Q:Q,'1-2 人员岗位信息'!$C:$C,"劳务派遣",'1-2 人员岗位信息'!$B:$B,$D151)</f>
        <v>0</v>
      </c>
      <c r="BL151" s="309"/>
      <c r="BM151" s="313"/>
      <c r="BN151" s="317"/>
    </row>
    <row r="152" s="265" customFormat="1" ht="33.95" customHeight="1" outlineLevel="5" spans="2:66">
      <c r="B152" s="177" t="s">
        <v>793</v>
      </c>
      <c r="C152" s="285" t="s">
        <v>1046</v>
      </c>
      <c r="D152" s="265" t="s">
        <v>1037</v>
      </c>
      <c r="E152" s="177" t="s">
        <v>1047</v>
      </c>
      <c r="F152" s="177"/>
      <c r="G152" s="177" t="s">
        <v>797</v>
      </c>
      <c r="H152" s="177">
        <f>AB152</f>
        <v>0</v>
      </c>
      <c r="I152" s="177" t="s">
        <v>798</v>
      </c>
      <c r="J152" s="177" t="e">
        <f>SUM(AD152,AG152,AJ152,AM152,AP152,AS152,AV152,AY152,BB152,BE152,BH152,BK152)/N152</f>
        <v>#DIV/0!</v>
      </c>
      <c r="K152" s="177" t="s">
        <v>799</v>
      </c>
      <c r="L152" s="177" t="e">
        <f>H152/N152/J152</f>
        <v>#DIV/0!</v>
      </c>
      <c r="M152" s="177" t="s">
        <v>800</v>
      </c>
      <c r="N152" s="177">
        <f>COUNTIF(AD152,"&gt;0")+COUNTIF(AG152,"&gt;0")+COUNTIF(AJ152,"&gt;0")+COUNTIF(AM152,"&gt;0")+COUNTIF(AP152,"&gt;0")+COUNTIF(AS152,"&gt;0")+COUNTIF(AV152,"&gt;0")+COUNTIF(AY152,"&gt;0")+COUNTIF(BB152,"&gt;0")+COUNTIF(BE152,"&gt;0")+COUNTIF(BH152,"&gt;0")+COUNTIF(BK152,"&gt;0")</f>
        <v>0</v>
      </c>
      <c r="O152" s="177"/>
      <c r="P152" s="292"/>
      <c r="Q152" s="292"/>
      <c r="R152" s="292"/>
      <c r="S152" s="292"/>
      <c r="T152" s="292"/>
      <c r="U152" s="292"/>
      <c r="V152" s="292"/>
      <c r="W152" s="292"/>
      <c r="X152" s="292"/>
      <c r="Y152" s="292"/>
      <c r="Z152" s="292"/>
      <c r="AA152" s="292"/>
      <c r="AB152" s="177">
        <f>SUM(AC152,AF152,AI152,AL152,AO152,AR152,AU152,AX152,BA152,BD152,BG152,BJ152)</f>
        <v>0</v>
      </c>
      <c r="AC152" s="177">
        <f>AD152*AE152</f>
        <v>0</v>
      </c>
      <c r="AD152" s="177">
        <f>SUMIFS('1-2 人员岗位信息'!F:F,'1-2 人员岗位信息'!$C:$C,"劳务派遣",'1-2 人员岗位信息'!$B:$B,$D152)</f>
        <v>0</v>
      </c>
      <c r="AE152" s="300"/>
      <c r="AF152" s="177">
        <f>AG152*AH152</f>
        <v>0</v>
      </c>
      <c r="AG152" s="177">
        <f>SUMIFS('1-2 人员岗位信息'!G:G,'1-2 人员岗位信息'!$C:$C,"劳务派遣",'1-2 人员岗位信息'!$B:$B,$D152)</f>
        <v>0</v>
      </c>
      <c r="AH152" s="300"/>
      <c r="AI152" s="177">
        <f>AJ152*AK152</f>
        <v>0</v>
      </c>
      <c r="AJ152" s="177">
        <f>SUMIFS('1-2 人员岗位信息'!H:H,'1-2 人员岗位信息'!$C:$C,"劳务派遣",'1-2 人员岗位信息'!$B:$B,$D152)</f>
        <v>0</v>
      </c>
      <c r="AK152" s="300"/>
      <c r="AL152" s="177">
        <f>AM152*AN152</f>
        <v>0</v>
      </c>
      <c r="AM152" s="177">
        <f>SUMIFS('1-2 人员岗位信息'!I:I,'1-2 人员岗位信息'!$C:$C,"劳务派遣",'1-2 人员岗位信息'!$B:$B,$D152)</f>
        <v>0</v>
      </c>
      <c r="AN152" s="300"/>
      <c r="AO152" s="177">
        <f>AP152*AQ152</f>
        <v>0</v>
      </c>
      <c r="AP152" s="177">
        <f>SUMIFS('1-2 人员岗位信息'!J:J,'1-2 人员岗位信息'!$C:$C,"劳务派遣",'1-2 人员岗位信息'!$B:$B,$D152)</f>
        <v>0</v>
      </c>
      <c r="AQ152" s="300"/>
      <c r="AR152" s="177">
        <f>AS152*AT152</f>
        <v>0</v>
      </c>
      <c r="AS152" s="177">
        <f>SUMIFS('1-2 人员岗位信息'!K:K,'1-2 人员岗位信息'!$C:$C,"劳务派遣",'1-2 人员岗位信息'!$B:$B,$D152)</f>
        <v>0</v>
      </c>
      <c r="AT152" s="300"/>
      <c r="AU152" s="177">
        <f>AV152*AW152</f>
        <v>0</v>
      </c>
      <c r="AV152" s="177">
        <f>SUMIFS('1-2 人员岗位信息'!L:L,'1-2 人员岗位信息'!$C:$C,"劳务派遣",'1-2 人员岗位信息'!$B:$B,$D152)</f>
        <v>0</v>
      </c>
      <c r="AW152" s="300"/>
      <c r="AX152" s="177">
        <f>AY152*AZ152</f>
        <v>0</v>
      </c>
      <c r="AY152" s="177">
        <f>SUMIFS('1-2 人员岗位信息'!M:M,'1-2 人员岗位信息'!$C:$C,"劳务派遣",'1-2 人员岗位信息'!$B:$B,$D152)</f>
        <v>0</v>
      </c>
      <c r="AZ152" s="300"/>
      <c r="BA152" s="177">
        <f>BB152*BC152</f>
        <v>0</v>
      </c>
      <c r="BB152" s="177">
        <f>SUMIFS('1-2 人员岗位信息'!N:N,'1-2 人员岗位信息'!$C:$C,"劳务派遣",'1-2 人员岗位信息'!$B:$B,$D152)</f>
        <v>0</v>
      </c>
      <c r="BC152" s="300"/>
      <c r="BD152" s="177">
        <f>BE152*BF152</f>
        <v>0</v>
      </c>
      <c r="BE152" s="177">
        <f>SUMIFS('1-2 人员岗位信息'!O:O,'1-2 人员岗位信息'!$C:$C,"劳务派遣",'1-2 人员岗位信息'!$B:$B,$D152)</f>
        <v>0</v>
      </c>
      <c r="BF152" s="300"/>
      <c r="BG152" s="177">
        <f>BH152*BI152</f>
        <v>0</v>
      </c>
      <c r="BH152" s="177">
        <f>SUMIFS('1-2 人员岗位信息'!P:P,'1-2 人员岗位信息'!$C:$C,"劳务派遣",'1-2 人员岗位信息'!$B:$B,$D152)</f>
        <v>0</v>
      </c>
      <c r="BI152" s="300"/>
      <c r="BJ152" s="177">
        <f>BK152*BL152</f>
        <v>0</v>
      </c>
      <c r="BK152" s="177">
        <f>SUMIFS('1-2 人员岗位信息'!Q:Q,'1-2 人员岗位信息'!$C:$C,"劳务派遣",'1-2 人员岗位信息'!$B:$B,$D152)</f>
        <v>0</v>
      </c>
      <c r="BL152" s="309"/>
      <c r="BM152" s="313"/>
      <c r="BN152" s="317"/>
    </row>
    <row r="153" s="265" customFormat="1" ht="33.95" customHeight="1" outlineLevel="5" spans="2:66">
      <c r="B153" s="177" t="s">
        <v>793</v>
      </c>
      <c r="C153" s="285" t="s">
        <v>1048</v>
      </c>
      <c r="D153" s="265" t="s">
        <v>1040</v>
      </c>
      <c r="E153" s="177" t="s">
        <v>1049</v>
      </c>
      <c r="F153" s="177"/>
      <c r="G153" s="177" t="s">
        <v>797</v>
      </c>
      <c r="H153" s="177">
        <f>AB153</f>
        <v>0</v>
      </c>
      <c r="I153" s="177" t="s">
        <v>798</v>
      </c>
      <c r="J153" s="177" t="e">
        <f>SUM(AD153,AG153,AJ153,AM153,AP153,AS153,AV153,AY153,BB153,BE153,BH153,BK153)/N153</f>
        <v>#DIV/0!</v>
      </c>
      <c r="K153" s="177" t="s">
        <v>799</v>
      </c>
      <c r="L153" s="177" t="e">
        <f>H153/N153/J153</f>
        <v>#DIV/0!</v>
      </c>
      <c r="M153" s="177" t="s">
        <v>800</v>
      </c>
      <c r="N153" s="177">
        <f>COUNTIF(AD153,"&gt;0")+COUNTIF(AG153,"&gt;0")+COUNTIF(AJ153,"&gt;0")+COUNTIF(AM153,"&gt;0")+COUNTIF(AP153,"&gt;0")+COUNTIF(AS153,"&gt;0")+COUNTIF(AV153,"&gt;0")+COUNTIF(AY153,"&gt;0")+COUNTIF(BB153,"&gt;0")+COUNTIF(BE153,"&gt;0")+COUNTIF(BH153,"&gt;0")+COUNTIF(BK153,"&gt;0")</f>
        <v>0</v>
      </c>
      <c r="O153" s="177"/>
      <c r="P153" s="292"/>
      <c r="Q153" s="292"/>
      <c r="R153" s="292"/>
      <c r="S153" s="292"/>
      <c r="T153" s="292"/>
      <c r="U153" s="292"/>
      <c r="V153" s="292"/>
      <c r="W153" s="292"/>
      <c r="X153" s="292"/>
      <c r="Y153" s="292"/>
      <c r="Z153" s="292"/>
      <c r="AA153" s="292"/>
      <c r="AB153" s="177">
        <f>SUM(AC153,AF153,AI153,AL153,AO153,AR153,AU153,AX153,BA153,BD153,BG153,BJ153)</f>
        <v>0</v>
      </c>
      <c r="AC153" s="177">
        <f>AD153*AE153</f>
        <v>0</v>
      </c>
      <c r="AD153" s="177">
        <f>SUMIFS('1-2 人员岗位信息'!F:F,'1-2 人员岗位信息'!$C:$C,"劳务派遣",'1-2 人员岗位信息'!$B:$B,$D153)</f>
        <v>0</v>
      </c>
      <c r="AE153" s="300"/>
      <c r="AF153" s="177">
        <f>AG153*AH153</f>
        <v>0</v>
      </c>
      <c r="AG153" s="177">
        <f>SUMIFS('1-2 人员岗位信息'!G:G,'1-2 人员岗位信息'!$C:$C,"劳务派遣",'1-2 人员岗位信息'!$B:$B,$D153)</f>
        <v>0</v>
      </c>
      <c r="AH153" s="300"/>
      <c r="AI153" s="177">
        <f>AJ153*AK153</f>
        <v>0</v>
      </c>
      <c r="AJ153" s="177">
        <f>SUMIFS('1-2 人员岗位信息'!H:H,'1-2 人员岗位信息'!$C:$C,"劳务派遣",'1-2 人员岗位信息'!$B:$B,$D153)</f>
        <v>0</v>
      </c>
      <c r="AK153" s="300"/>
      <c r="AL153" s="177">
        <f>AM153*AN153</f>
        <v>0</v>
      </c>
      <c r="AM153" s="177">
        <f>SUMIFS('1-2 人员岗位信息'!I:I,'1-2 人员岗位信息'!$C:$C,"劳务派遣",'1-2 人员岗位信息'!$B:$B,$D153)</f>
        <v>0</v>
      </c>
      <c r="AN153" s="300"/>
      <c r="AO153" s="177">
        <f>AP153*AQ153</f>
        <v>0</v>
      </c>
      <c r="AP153" s="177">
        <f>SUMIFS('1-2 人员岗位信息'!J:J,'1-2 人员岗位信息'!$C:$C,"劳务派遣",'1-2 人员岗位信息'!$B:$B,$D153)</f>
        <v>0</v>
      </c>
      <c r="AQ153" s="300"/>
      <c r="AR153" s="177">
        <f>AS153*AT153</f>
        <v>0</v>
      </c>
      <c r="AS153" s="177">
        <f>SUMIFS('1-2 人员岗位信息'!K:K,'1-2 人员岗位信息'!$C:$C,"劳务派遣",'1-2 人员岗位信息'!$B:$B,$D153)</f>
        <v>0</v>
      </c>
      <c r="AT153" s="300"/>
      <c r="AU153" s="177">
        <f>AV153*AW153</f>
        <v>0</v>
      </c>
      <c r="AV153" s="177">
        <f>SUMIFS('1-2 人员岗位信息'!L:L,'1-2 人员岗位信息'!$C:$C,"劳务派遣",'1-2 人员岗位信息'!$B:$B,$D153)</f>
        <v>0</v>
      </c>
      <c r="AW153" s="300"/>
      <c r="AX153" s="177">
        <f>AY153*AZ153</f>
        <v>0</v>
      </c>
      <c r="AY153" s="177">
        <f>SUMIFS('1-2 人员岗位信息'!M:M,'1-2 人员岗位信息'!$C:$C,"劳务派遣",'1-2 人员岗位信息'!$B:$B,$D153)</f>
        <v>0</v>
      </c>
      <c r="AZ153" s="300"/>
      <c r="BA153" s="177">
        <f>BB153*BC153</f>
        <v>0</v>
      </c>
      <c r="BB153" s="177">
        <f>SUMIFS('1-2 人员岗位信息'!N:N,'1-2 人员岗位信息'!$C:$C,"劳务派遣",'1-2 人员岗位信息'!$B:$B,$D153)</f>
        <v>0</v>
      </c>
      <c r="BC153" s="300"/>
      <c r="BD153" s="177">
        <f>BE153*BF153</f>
        <v>0</v>
      </c>
      <c r="BE153" s="177">
        <f>SUMIFS('1-2 人员岗位信息'!O:O,'1-2 人员岗位信息'!$C:$C,"劳务派遣",'1-2 人员岗位信息'!$B:$B,$D153)</f>
        <v>0</v>
      </c>
      <c r="BF153" s="300"/>
      <c r="BG153" s="177">
        <f>BH153*BI153</f>
        <v>0</v>
      </c>
      <c r="BH153" s="177">
        <f>SUMIFS('1-2 人员岗位信息'!P:P,'1-2 人员岗位信息'!$C:$C,"劳务派遣",'1-2 人员岗位信息'!$B:$B,$D153)</f>
        <v>0</v>
      </c>
      <c r="BI153" s="300"/>
      <c r="BJ153" s="177">
        <f>BK153*BL153</f>
        <v>0</v>
      </c>
      <c r="BK153" s="177">
        <f>SUMIFS('1-2 人员岗位信息'!Q:Q,'1-2 人员岗位信息'!$C:$C,"劳务派遣",'1-2 人员岗位信息'!$B:$B,$D153)</f>
        <v>0</v>
      </c>
      <c r="BL153" s="309"/>
      <c r="BM153" s="313"/>
      <c r="BN153" s="317"/>
    </row>
    <row r="154" s="120" customFormat="1" ht="33.95" customHeight="1" outlineLevel="4" spans="2:66">
      <c r="B154" s="121" t="s">
        <v>788</v>
      </c>
      <c r="C154" s="122" t="s">
        <v>1050</v>
      </c>
      <c r="D154" s="120" t="s">
        <v>19</v>
      </c>
      <c r="E154" s="121"/>
      <c r="F154" s="121"/>
      <c r="G154" s="121"/>
      <c r="H154" s="121">
        <f>SUM(H155:H158)</f>
        <v>0</v>
      </c>
      <c r="I154" s="121"/>
      <c r="J154" s="121"/>
      <c r="K154" s="121"/>
      <c r="L154" s="121"/>
      <c r="M154" s="121"/>
      <c r="N154" s="121"/>
      <c r="O154" s="121"/>
      <c r="P154" s="291"/>
      <c r="Q154" s="291"/>
      <c r="R154" s="291"/>
      <c r="S154" s="291"/>
      <c r="T154" s="291"/>
      <c r="U154" s="291"/>
      <c r="V154" s="291"/>
      <c r="W154" s="291"/>
      <c r="X154" s="291"/>
      <c r="Y154" s="291"/>
      <c r="Z154" s="291"/>
      <c r="AA154" s="291"/>
      <c r="AB154" s="121">
        <f>SUM(AB155:AB158)</f>
        <v>0</v>
      </c>
      <c r="AC154" s="121">
        <f>SUM(AC155:AC158)</f>
        <v>0</v>
      </c>
      <c r="AD154" s="121"/>
      <c r="AE154" s="121"/>
      <c r="AF154" s="121">
        <f>SUM(AF155:AF158)</f>
        <v>0</v>
      </c>
      <c r="AG154" s="121"/>
      <c r="AH154" s="121"/>
      <c r="AI154" s="121">
        <f>SUM(AI155:AI158)</f>
        <v>0</v>
      </c>
      <c r="AJ154" s="121"/>
      <c r="AK154" s="121"/>
      <c r="AL154" s="121">
        <f>SUM(AL155:AL158)</f>
        <v>0</v>
      </c>
      <c r="AM154" s="121"/>
      <c r="AN154" s="121"/>
      <c r="AO154" s="121">
        <f>SUM(AO155:AO158)</f>
        <v>0</v>
      </c>
      <c r="AP154" s="121"/>
      <c r="AQ154" s="121"/>
      <c r="AR154" s="121">
        <f>SUM(AR155:AR158)</f>
        <v>0</v>
      </c>
      <c r="AS154" s="121"/>
      <c r="AT154" s="121"/>
      <c r="AU154" s="121">
        <f>SUM(AU155:AU158)</f>
        <v>0</v>
      </c>
      <c r="AV154" s="121"/>
      <c r="AW154" s="121"/>
      <c r="AX154" s="121">
        <f>SUM(AX155:AX158)</f>
        <v>0</v>
      </c>
      <c r="AY154" s="121"/>
      <c r="AZ154" s="121"/>
      <c r="BA154" s="121">
        <f>SUM(BA155:BA158)</f>
        <v>0</v>
      </c>
      <c r="BB154" s="121"/>
      <c r="BC154" s="121"/>
      <c r="BD154" s="121">
        <f>SUM(BD155:BD158)</f>
        <v>0</v>
      </c>
      <c r="BE154" s="121"/>
      <c r="BF154" s="121"/>
      <c r="BG154" s="121">
        <f>SUM(BG155:BG158)</f>
        <v>0</v>
      </c>
      <c r="BH154" s="121"/>
      <c r="BI154" s="121"/>
      <c r="BJ154" s="121">
        <f>SUM(BJ155:BJ158)</f>
        <v>0</v>
      </c>
      <c r="BK154" s="121"/>
      <c r="BL154" s="308"/>
      <c r="BM154" s="313"/>
      <c r="BN154" s="316"/>
    </row>
    <row r="155" s="265" customFormat="1" ht="33.95" customHeight="1" outlineLevel="5" spans="2:66">
      <c r="B155" s="177" t="s">
        <v>793</v>
      </c>
      <c r="C155" s="285" t="s">
        <v>1051</v>
      </c>
      <c r="D155" s="265" t="s">
        <v>1052</v>
      </c>
      <c r="E155" s="177" t="s">
        <v>1053</v>
      </c>
      <c r="F155" s="177"/>
      <c r="G155" s="177" t="s">
        <v>797</v>
      </c>
      <c r="H155" s="177">
        <f>AB155</f>
        <v>0</v>
      </c>
      <c r="I155" s="177" t="s">
        <v>798</v>
      </c>
      <c r="J155" s="177" t="e">
        <f>SUM(AD155,AG155,AJ155,AM155,AP155,AS155,AV155,AY155,BB155,BE155,BH155,BK155)/N155</f>
        <v>#DIV/0!</v>
      </c>
      <c r="K155" s="177" t="s">
        <v>799</v>
      </c>
      <c r="L155" s="177" t="e">
        <f>H155/N155/J155</f>
        <v>#DIV/0!</v>
      </c>
      <c r="M155" s="177" t="s">
        <v>800</v>
      </c>
      <c r="N155" s="177">
        <f>COUNTIF(AD155,"&gt;0")+COUNTIF(AG155,"&gt;0")+COUNTIF(AJ155,"&gt;0")+COUNTIF(AM155,"&gt;0")+COUNTIF(AP155,"&gt;0")+COUNTIF(AS155,"&gt;0")+COUNTIF(AV155,"&gt;0")+COUNTIF(AY155,"&gt;0")+COUNTIF(BB155,"&gt;0")+COUNTIF(BE155,"&gt;0")+COUNTIF(BH155,"&gt;0")+COUNTIF(BK155,"&gt;0")</f>
        <v>0</v>
      </c>
      <c r="O155" s="177"/>
      <c r="P155" s="292"/>
      <c r="Q155" s="292"/>
      <c r="R155" s="292"/>
      <c r="S155" s="292"/>
      <c r="T155" s="292"/>
      <c r="U155" s="292"/>
      <c r="V155" s="292"/>
      <c r="W155" s="292"/>
      <c r="X155" s="292"/>
      <c r="Y155" s="292"/>
      <c r="Z155" s="292"/>
      <c r="AA155" s="292"/>
      <c r="AB155" s="177">
        <f>SUM(AC155,AF155,AI155,AL155,AO155,AR155,AU155,AX155,BA155,BD155,BG155,BJ155)</f>
        <v>0</v>
      </c>
      <c r="AC155" s="177">
        <f>AD155*AE155</f>
        <v>0</v>
      </c>
      <c r="AD155" s="177">
        <f>SUMIFS('1-2 人员岗位信息'!F:F,'1-2 人员岗位信息'!$C:$C,"专业外包",'1-2 人员岗位信息'!$B:$B,$D155)</f>
        <v>0</v>
      </c>
      <c r="AE155" s="300"/>
      <c r="AF155" s="177">
        <f>AG155*AH155</f>
        <v>0</v>
      </c>
      <c r="AG155" s="177">
        <f>SUMIFS('1-2 人员岗位信息'!G:G,'1-2 人员岗位信息'!$C:$C,"专业外包",'1-2 人员岗位信息'!$B:$B,$D155)</f>
        <v>0</v>
      </c>
      <c r="AH155" s="300"/>
      <c r="AI155" s="177">
        <f>AJ155*AK155</f>
        <v>0</v>
      </c>
      <c r="AJ155" s="177">
        <f>SUMIFS('1-2 人员岗位信息'!H:H,'1-2 人员岗位信息'!$C:$C,"专业外包",'1-2 人员岗位信息'!$B:$B,$D155)</f>
        <v>0</v>
      </c>
      <c r="AK155" s="300"/>
      <c r="AL155" s="177">
        <f>AM155*AN155</f>
        <v>0</v>
      </c>
      <c r="AM155" s="177">
        <f>SUMIFS('1-2 人员岗位信息'!I:I,'1-2 人员岗位信息'!$C:$C,"专业外包",'1-2 人员岗位信息'!$B:$B,$D155)</f>
        <v>0</v>
      </c>
      <c r="AN155" s="300"/>
      <c r="AO155" s="177">
        <f>AP155*AQ155</f>
        <v>0</v>
      </c>
      <c r="AP155" s="177">
        <f>SUMIFS('1-2 人员岗位信息'!J:J,'1-2 人员岗位信息'!$C:$C,"专业外包",'1-2 人员岗位信息'!$B:$B,$D155)</f>
        <v>0</v>
      </c>
      <c r="AQ155" s="300"/>
      <c r="AR155" s="177">
        <f>AS155*AT155</f>
        <v>0</v>
      </c>
      <c r="AS155" s="177">
        <f>SUMIFS('1-2 人员岗位信息'!K:K,'1-2 人员岗位信息'!$C:$C,"专业外包",'1-2 人员岗位信息'!$B:$B,$D155)</f>
        <v>0</v>
      </c>
      <c r="AT155" s="300"/>
      <c r="AU155" s="177">
        <f>AV155*AW155</f>
        <v>0</v>
      </c>
      <c r="AV155" s="177">
        <f>SUMIFS('1-2 人员岗位信息'!L:L,'1-2 人员岗位信息'!$C:$C,"专业外包",'1-2 人员岗位信息'!$B:$B,$D155)</f>
        <v>0</v>
      </c>
      <c r="AW155" s="300"/>
      <c r="AX155" s="177">
        <f>AY155*AZ155</f>
        <v>0</v>
      </c>
      <c r="AY155" s="177">
        <f>SUMIFS('1-2 人员岗位信息'!M:M,'1-2 人员岗位信息'!$C:$C,"专业外包",'1-2 人员岗位信息'!$B:$B,$D155)</f>
        <v>0</v>
      </c>
      <c r="AZ155" s="300"/>
      <c r="BA155" s="177">
        <f>BB155*BC155</f>
        <v>0</v>
      </c>
      <c r="BB155" s="177">
        <f>SUMIFS('1-2 人员岗位信息'!N:N,'1-2 人员岗位信息'!$C:$C,"专业外包",'1-2 人员岗位信息'!$B:$B,$D155)</f>
        <v>0</v>
      </c>
      <c r="BC155" s="300"/>
      <c r="BD155" s="177">
        <f>BE155*BF155</f>
        <v>0</v>
      </c>
      <c r="BE155" s="177">
        <f>SUMIFS('1-2 人员岗位信息'!O:O,'1-2 人员岗位信息'!$C:$C,"专业外包",'1-2 人员岗位信息'!$B:$B,$D155)</f>
        <v>0</v>
      </c>
      <c r="BF155" s="300"/>
      <c r="BG155" s="177">
        <f>BH155*BI155</f>
        <v>0</v>
      </c>
      <c r="BH155" s="177">
        <f>SUMIFS('1-2 人员岗位信息'!P:P,'1-2 人员岗位信息'!$C:$C,"专业外包",'1-2 人员岗位信息'!$B:$B,$D155)</f>
        <v>0</v>
      </c>
      <c r="BI155" s="300"/>
      <c r="BJ155" s="177">
        <f>BK155*BL155</f>
        <v>0</v>
      </c>
      <c r="BK155" s="177">
        <f>SUMIFS('1-2 人员岗位信息'!Q:Q,'1-2 人员岗位信息'!$C:$C,"专业外包",'1-2 人员岗位信息'!$B:$B,$D155)</f>
        <v>0</v>
      </c>
      <c r="BL155" s="309"/>
      <c r="BM155" s="313"/>
      <c r="BN155" s="317"/>
    </row>
    <row r="156" s="265" customFormat="1" ht="33.95" customHeight="1" outlineLevel="5" spans="2:66">
      <c r="B156" s="177" t="s">
        <v>793</v>
      </c>
      <c r="C156" s="285" t="s">
        <v>1054</v>
      </c>
      <c r="D156" s="265" t="s">
        <v>1034</v>
      </c>
      <c r="E156" s="177" t="s">
        <v>1055</v>
      </c>
      <c r="F156" s="177"/>
      <c r="G156" s="177" t="s">
        <v>797</v>
      </c>
      <c r="H156" s="177">
        <f>AB156</f>
        <v>0</v>
      </c>
      <c r="I156" s="177" t="s">
        <v>798</v>
      </c>
      <c r="J156" s="177" t="e">
        <f>SUM(AD156,AG156,AJ156,AM156,AP156,AS156,AV156,AY156,BB156,BE156,BH156,BK156)/N156</f>
        <v>#DIV/0!</v>
      </c>
      <c r="K156" s="177" t="s">
        <v>799</v>
      </c>
      <c r="L156" s="177" t="e">
        <f>H156/N156/J156</f>
        <v>#DIV/0!</v>
      </c>
      <c r="M156" s="177" t="s">
        <v>800</v>
      </c>
      <c r="N156" s="177">
        <f>COUNTIF(AD156,"&gt;0")+COUNTIF(AG156,"&gt;0")+COUNTIF(AJ156,"&gt;0")+COUNTIF(AM156,"&gt;0")+COUNTIF(AP156,"&gt;0")+COUNTIF(AS156,"&gt;0")+COUNTIF(AV156,"&gt;0")+COUNTIF(AY156,"&gt;0")+COUNTIF(BB156,"&gt;0")+COUNTIF(BE156,"&gt;0")+COUNTIF(BH156,"&gt;0")+COUNTIF(BK156,"&gt;0")</f>
        <v>0</v>
      </c>
      <c r="O156" s="177"/>
      <c r="P156" s="292"/>
      <c r="Q156" s="292"/>
      <c r="R156" s="292"/>
      <c r="S156" s="292"/>
      <c r="T156" s="292"/>
      <c r="U156" s="292"/>
      <c r="V156" s="292"/>
      <c r="W156" s="292"/>
      <c r="X156" s="292"/>
      <c r="Y156" s="292"/>
      <c r="Z156" s="292"/>
      <c r="AA156" s="292"/>
      <c r="AB156" s="177">
        <f>SUM(AC156,AF156,AI156,AL156,AO156,AR156,AU156,AX156,BA156,BD156,BG156,BJ156)</f>
        <v>0</v>
      </c>
      <c r="AC156" s="177">
        <f>AD156*AE156</f>
        <v>0</v>
      </c>
      <c r="AD156" s="177">
        <f>SUMIFS('1-2 人员岗位信息'!F:F,'1-2 人员岗位信息'!$C:$C,"专业外包",'1-2 人员岗位信息'!$B:$B,$D156)</f>
        <v>0</v>
      </c>
      <c r="AE156" s="300"/>
      <c r="AF156" s="177">
        <f>AG156*AH156</f>
        <v>0</v>
      </c>
      <c r="AG156" s="177">
        <f>SUMIFS('1-2 人员岗位信息'!G:G,'1-2 人员岗位信息'!$C:$C,"专业外包",'1-2 人员岗位信息'!$B:$B,$D156)</f>
        <v>0</v>
      </c>
      <c r="AH156" s="300"/>
      <c r="AI156" s="177">
        <f>AJ156*AK156</f>
        <v>0</v>
      </c>
      <c r="AJ156" s="177">
        <f>SUMIFS('1-2 人员岗位信息'!H:H,'1-2 人员岗位信息'!$C:$C,"专业外包",'1-2 人员岗位信息'!$B:$B,$D156)</f>
        <v>0</v>
      </c>
      <c r="AK156" s="300"/>
      <c r="AL156" s="177">
        <f>AM156*AN156</f>
        <v>0</v>
      </c>
      <c r="AM156" s="177">
        <f>SUMIFS('1-2 人员岗位信息'!I:I,'1-2 人员岗位信息'!$C:$C,"专业外包",'1-2 人员岗位信息'!$B:$B,$D156)</f>
        <v>0</v>
      </c>
      <c r="AN156" s="300"/>
      <c r="AO156" s="177">
        <f>AP156*AQ156</f>
        <v>0</v>
      </c>
      <c r="AP156" s="177">
        <f>SUMIFS('1-2 人员岗位信息'!J:J,'1-2 人员岗位信息'!$C:$C,"专业外包",'1-2 人员岗位信息'!$B:$B,$D156)</f>
        <v>0</v>
      </c>
      <c r="AQ156" s="300"/>
      <c r="AR156" s="177">
        <f>AS156*AT156</f>
        <v>0</v>
      </c>
      <c r="AS156" s="177">
        <f>SUMIFS('1-2 人员岗位信息'!K:K,'1-2 人员岗位信息'!$C:$C,"专业外包",'1-2 人员岗位信息'!$B:$B,$D156)</f>
        <v>0</v>
      </c>
      <c r="AT156" s="300"/>
      <c r="AU156" s="177">
        <f>AV156*AW156</f>
        <v>0</v>
      </c>
      <c r="AV156" s="177">
        <f>SUMIFS('1-2 人员岗位信息'!L:L,'1-2 人员岗位信息'!$C:$C,"专业外包",'1-2 人员岗位信息'!$B:$B,$D156)</f>
        <v>0</v>
      </c>
      <c r="AW156" s="300"/>
      <c r="AX156" s="177">
        <f>AY156*AZ156</f>
        <v>0</v>
      </c>
      <c r="AY156" s="177">
        <f>SUMIFS('1-2 人员岗位信息'!M:M,'1-2 人员岗位信息'!$C:$C,"专业外包",'1-2 人员岗位信息'!$B:$B,$D156)</f>
        <v>0</v>
      </c>
      <c r="AZ156" s="300"/>
      <c r="BA156" s="177">
        <f>BB156*BC156</f>
        <v>0</v>
      </c>
      <c r="BB156" s="177">
        <f>SUMIFS('1-2 人员岗位信息'!N:N,'1-2 人员岗位信息'!$C:$C,"专业外包",'1-2 人员岗位信息'!$B:$B,$D156)</f>
        <v>0</v>
      </c>
      <c r="BC156" s="300"/>
      <c r="BD156" s="177">
        <f>BE156*BF156</f>
        <v>0</v>
      </c>
      <c r="BE156" s="177">
        <f>SUMIFS('1-2 人员岗位信息'!O:O,'1-2 人员岗位信息'!$C:$C,"专业外包",'1-2 人员岗位信息'!$B:$B,$D156)</f>
        <v>0</v>
      </c>
      <c r="BF156" s="300"/>
      <c r="BG156" s="177">
        <f>BH156*BI156</f>
        <v>0</v>
      </c>
      <c r="BH156" s="177">
        <f>SUMIFS('1-2 人员岗位信息'!P:P,'1-2 人员岗位信息'!$C:$C,"专业外包",'1-2 人员岗位信息'!$B:$B,$D156)</f>
        <v>0</v>
      </c>
      <c r="BI156" s="300"/>
      <c r="BJ156" s="177">
        <f>BK156*BL156</f>
        <v>0</v>
      </c>
      <c r="BK156" s="177">
        <f>SUMIFS('1-2 人员岗位信息'!Q:Q,'1-2 人员岗位信息'!$C:$C,"专业外包",'1-2 人员岗位信息'!$B:$B,$D156)</f>
        <v>0</v>
      </c>
      <c r="BL156" s="309"/>
      <c r="BM156" s="313"/>
      <c r="BN156" s="317"/>
    </row>
    <row r="157" s="265" customFormat="1" ht="33.95" customHeight="1" outlineLevel="5" spans="2:66">
      <c r="B157" s="177" t="s">
        <v>793</v>
      </c>
      <c r="C157" s="285" t="s">
        <v>1056</v>
      </c>
      <c r="D157" s="265" t="s">
        <v>1037</v>
      </c>
      <c r="E157" s="177" t="s">
        <v>1057</v>
      </c>
      <c r="F157" s="177"/>
      <c r="G157" s="177" t="s">
        <v>797</v>
      </c>
      <c r="H157" s="177">
        <f>AB157</f>
        <v>0</v>
      </c>
      <c r="I157" s="177" t="s">
        <v>798</v>
      </c>
      <c r="J157" s="177" t="e">
        <f>SUM(AD157,AG157,AJ157,AM157,AP157,AS157,AV157,AY157,BB157,BE157,BH157,BK157)/N157</f>
        <v>#DIV/0!</v>
      </c>
      <c r="K157" s="177" t="s">
        <v>799</v>
      </c>
      <c r="L157" s="177" t="e">
        <f>H157/N157/J157</f>
        <v>#DIV/0!</v>
      </c>
      <c r="M157" s="177" t="s">
        <v>800</v>
      </c>
      <c r="N157" s="177">
        <f>COUNTIF(AD157,"&gt;0")+COUNTIF(AG157,"&gt;0")+COUNTIF(AJ157,"&gt;0")+COUNTIF(AM157,"&gt;0")+COUNTIF(AP157,"&gt;0")+COUNTIF(AS157,"&gt;0")+COUNTIF(AV157,"&gt;0")+COUNTIF(AY157,"&gt;0")+COUNTIF(BB157,"&gt;0")+COUNTIF(BE157,"&gt;0")+COUNTIF(BH157,"&gt;0")+COUNTIF(BK157,"&gt;0")</f>
        <v>0</v>
      </c>
      <c r="O157" s="177"/>
      <c r="P157" s="292"/>
      <c r="Q157" s="292"/>
      <c r="R157" s="292"/>
      <c r="S157" s="292"/>
      <c r="T157" s="292"/>
      <c r="U157" s="292"/>
      <c r="V157" s="292"/>
      <c r="W157" s="292"/>
      <c r="X157" s="292"/>
      <c r="Y157" s="292"/>
      <c r="Z157" s="292"/>
      <c r="AA157" s="292"/>
      <c r="AB157" s="177">
        <f>SUM(AC157,AF157,AI157,AL157,AO157,AR157,AU157,AX157,BA157,BD157,BG157,BJ157)</f>
        <v>0</v>
      </c>
      <c r="AC157" s="177">
        <f>AD157*AE157</f>
        <v>0</v>
      </c>
      <c r="AD157" s="177">
        <f>SUMIFS('1-2 人员岗位信息'!F:F,'1-2 人员岗位信息'!$C:$C,"专业外包",'1-2 人员岗位信息'!$B:$B,$D157)</f>
        <v>0</v>
      </c>
      <c r="AE157" s="300"/>
      <c r="AF157" s="177">
        <f>AG157*AH157</f>
        <v>0</v>
      </c>
      <c r="AG157" s="177">
        <f>SUMIFS('1-2 人员岗位信息'!G:G,'1-2 人员岗位信息'!$C:$C,"专业外包",'1-2 人员岗位信息'!$B:$B,$D157)</f>
        <v>0</v>
      </c>
      <c r="AH157" s="300"/>
      <c r="AI157" s="177">
        <f>AJ157*AK157</f>
        <v>0</v>
      </c>
      <c r="AJ157" s="177">
        <f>SUMIFS('1-2 人员岗位信息'!H:H,'1-2 人员岗位信息'!$C:$C,"专业外包",'1-2 人员岗位信息'!$B:$B,$D157)</f>
        <v>0</v>
      </c>
      <c r="AK157" s="300"/>
      <c r="AL157" s="177">
        <f>AM157*AN157</f>
        <v>0</v>
      </c>
      <c r="AM157" s="177">
        <f>SUMIFS('1-2 人员岗位信息'!I:I,'1-2 人员岗位信息'!$C:$C,"专业外包",'1-2 人员岗位信息'!$B:$B,$D157)</f>
        <v>0</v>
      </c>
      <c r="AN157" s="300"/>
      <c r="AO157" s="177">
        <f>AP157*AQ157</f>
        <v>0</v>
      </c>
      <c r="AP157" s="177">
        <f>SUMIFS('1-2 人员岗位信息'!J:J,'1-2 人员岗位信息'!$C:$C,"专业外包",'1-2 人员岗位信息'!$B:$B,$D157)</f>
        <v>0</v>
      </c>
      <c r="AQ157" s="300"/>
      <c r="AR157" s="177">
        <f>AS157*AT157</f>
        <v>0</v>
      </c>
      <c r="AS157" s="177">
        <f>SUMIFS('1-2 人员岗位信息'!K:K,'1-2 人员岗位信息'!$C:$C,"专业外包",'1-2 人员岗位信息'!$B:$B,$D157)</f>
        <v>0</v>
      </c>
      <c r="AT157" s="300"/>
      <c r="AU157" s="177">
        <f>AV157*AW157</f>
        <v>0</v>
      </c>
      <c r="AV157" s="177">
        <f>SUMIFS('1-2 人员岗位信息'!L:L,'1-2 人员岗位信息'!$C:$C,"专业外包",'1-2 人员岗位信息'!$B:$B,$D157)</f>
        <v>0</v>
      </c>
      <c r="AW157" s="300"/>
      <c r="AX157" s="177">
        <f>AY157*AZ157</f>
        <v>0</v>
      </c>
      <c r="AY157" s="177">
        <f>SUMIFS('1-2 人员岗位信息'!M:M,'1-2 人员岗位信息'!$C:$C,"专业外包",'1-2 人员岗位信息'!$B:$B,$D157)</f>
        <v>0</v>
      </c>
      <c r="AZ157" s="300"/>
      <c r="BA157" s="177">
        <f>BB157*BC157</f>
        <v>0</v>
      </c>
      <c r="BB157" s="177">
        <f>SUMIFS('1-2 人员岗位信息'!N:N,'1-2 人员岗位信息'!$C:$C,"专业外包",'1-2 人员岗位信息'!$B:$B,$D157)</f>
        <v>0</v>
      </c>
      <c r="BC157" s="300"/>
      <c r="BD157" s="177">
        <f>BE157*BF157</f>
        <v>0</v>
      </c>
      <c r="BE157" s="177">
        <f>SUMIFS('1-2 人员岗位信息'!O:O,'1-2 人员岗位信息'!$C:$C,"专业外包",'1-2 人员岗位信息'!$B:$B,$D157)</f>
        <v>0</v>
      </c>
      <c r="BF157" s="300"/>
      <c r="BG157" s="177">
        <f>BH157*BI157</f>
        <v>0</v>
      </c>
      <c r="BH157" s="177">
        <f>SUMIFS('1-2 人员岗位信息'!P:P,'1-2 人员岗位信息'!$C:$C,"专业外包",'1-2 人员岗位信息'!$B:$B,$D157)</f>
        <v>0</v>
      </c>
      <c r="BI157" s="300"/>
      <c r="BJ157" s="177">
        <f>BK157*BL157</f>
        <v>0</v>
      </c>
      <c r="BK157" s="177">
        <f>SUMIFS('1-2 人员岗位信息'!Q:Q,'1-2 人员岗位信息'!$C:$C,"专业外包",'1-2 人员岗位信息'!$B:$B,$D157)</f>
        <v>0</v>
      </c>
      <c r="BL157" s="309"/>
      <c r="BM157" s="313"/>
      <c r="BN157" s="317"/>
    </row>
    <row r="158" s="265" customFormat="1" ht="33.95" customHeight="1" outlineLevel="5" spans="2:66">
      <c r="B158" s="177" t="s">
        <v>793</v>
      </c>
      <c r="C158" s="285" t="s">
        <v>1058</v>
      </c>
      <c r="D158" s="265" t="s">
        <v>1040</v>
      </c>
      <c r="E158" s="177" t="s">
        <v>1059</v>
      </c>
      <c r="F158" s="177"/>
      <c r="G158" s="177" t="s">
        <v>797</v>
      </c>
      <c r="H158" s="177">
        <f>AB158</f>
        <v>0</v>
      </c>
      <c r="I158" s="177" t="s">
        <v>798</v>
      </c>
      <c r="J158" s="177" t="e">
        <f>SUM(AD158,AG158,AJ158,AM158,AP158,AS158,AV158,AY158,BB158,BE158,BH158,BK158)/N158</f>
        <v>#DIV/0!</v>
      </c>
      <c r="K158" s="177" t="s">
        <v>799</v>
      </c>
      <c r="L158" s="177" t="e">
        <f>H158/N158/J158</f>
        <v>#DIV/0!</v>
      </c>
      <c r="M158" s="177" t="s">
        <v>800</v>
      </c>
      <c r="N158" s="177">
        <f>COUNTIF(AD158,"&gt;0")+COUNTIF(AG158,"&gt;0")+COUNTIF(AJ158,"&gt;0")+COUNTIF(AM158,"&gt;0")+COUNTIF(AP158,"&gt;0")+COUNTIF(AS158,"&gt;0")+COUNTIF(AV158,"&gt;0")+COUNTIF(AY158,"&gt;0")+COUNTIF(BB158,"&gt;0")+COUNTIF(BE158,"&gt;0")+COUNTIF(BH158,"&gt;0")+COUNTIF(BK158,"&gt;0")</f>
        <v>0</v>
      </c>
      <c r="O158" s="177"/>
      <c r="P158" s="292"/>
      <c r="Q158" s="292"/>
      <c r="R158" s="292"/>
      <c r="S158" s="292"/>
      <c r="T158" s="292"/>
      <c r="U158" s="292"/>
      <c r="V158" s="292"/>
      <c r="W158" s="292"/>
      <c r="X158" s="292"/>
      <c r="Y158" s="292"/>
      <c r="Z158" s="292"/>
      <c r="AA158" s="292"/>
      <c r="AB158" s="177">
        <f>SUM(AC158,AF158,AI158,AL158,AO158,AR158,AU158,AX158,BA158,BD158,BG158,BJ158)</f>
        <v>0</v>
      </c>
      <c r="AC158" s="177">
        <f>AD158*AE158</f>
        <v>0</v>
      </c>
      <c r="AD158" s="177">
        <f>SUMIFS('1-2 人员岗位信息'!F:F,'1-2 人员岗位信息'!$C:$C,"专业外包",'1-2 人员岗位信息'!$B:$B,$D158)</f>
        <v>0</v>
      </c>
      <c r="AE158" s="300"/>
      <c r="AF158" s="177">
        <f>AG158*AH158</f>
        <v>0</v>
      </c>
      <c r="AG158" s="177">
        <f>SUMIFS('1-2 人员岗位信息'!G:G,'1-2 人员岗位信息'!$C:$C,"专业外包",'1-2 人员岗位信息'!$B:$B,$D158)</f>
        <v>0</v>
      </c>
      <c r="AH158" s="300"/>
      <c r="AI158" s="177">
        <f>AJ158*AK158</f>
        <v>0</v>
      </c>
      <c r="AJ158" s="177">
        <f>SUMIFS('1-2 人员岗位信息'!H:H,'1-2 人员岗位信息'!$C:$C,"专业外包",'1-2 人员岗位信息'!$B:$B,$D158)</f>
        <v>0</v>
      </c>
      <c r="AK158" s="300"/>
      <c r="AL158" s="177">
        <f>AM158*AN158</f>
        <v>0</v>
      </c>
      <c r="AM158" s="177">
        <f>SUMIFS('1-2 人员岗位信息'!I:I,'1-2 人员岗位信息'!$C:$C,"专业外包",'1-2 人员岗位信息'!$B:$B,$D158)</f>
        <v>0</v>
      </c>
      <c r="AN158" s="300"/>
      <c r="AO158" s="177">
        <f>AP158*AQ158</f>
        <v>0</v>
      </c>
      <c r="AP158" s="177">
        <f>SUMIFS('1-2 人员岗位信息'!J:J,'1-2 人员岗位信息'!$C:$C,"专业外包",'1-2 人员岗位信息'!$B:$B,$D158)</f>
        <v>0</v>
      </c>
      <c r="AQ158" s="300"/>
      <c r="AR158" s="177">
        <f>AS158*AT158</f>
        <v>0</v>
      </c>
      <c r="AS158" s="177">
        <f>SUMIFS('1-2 人员岗位信息'!K:K,'1-2 人员岗位信息'!$C:$C,"专业外包",'1-2 人员岗位信息'!$B:$B,$D158)</f>
        <v>0</v>
      </c>
      <c r="AT158" s="300"/>
      <c r="AU158" s="177">
        <f>AV158*AW158</f>
        <v>0</v>
      </c>
      <c r="AV158" s="177">
        <f>SUMIFS('1-2 人员岗位信息'!L:L,'1-2 人员岗位信息'!$C:$C,"专业外包",'1-2 人员岗位信息'!$B:$B,$D158)</f>
        <v>0</v>
      </c>
      <c r="AW158" s="300"/>
      <c r="AX158" s="177">
        <f>AY158*AZ158</f>
        <v>0</v>
      </c>
      <c r="AY158" s="177">
        <f>SUMIFS('1-2 人员岗位信息'!M:M,'1-2 人员岗位信息'!$C:$C,"专业外包",'1-2 人员岗位信息'!$B:$B,$D158)</f>
        <v>0</v>
      </c>
      <c r="AZ158" s="300"/>
      <c r="BA158" s="177">
        <f>BB158*BC158</f>
        <v>0</v>
      </c>
      <c r="BB158" s="177">
        <f>SUMIFS('1-2 人员岗位信息'!N:N,'1-2 人员岗位信息'!$C:$C,"专业外包",'1-2 人员岗位信息'!$B:$B,$D158)</f>
        <v>0</v>
      </c>
      <c r="BC158" s="300"/>
      <c r="BD158" s="177">
        <f>BE158*BF158</f>
        <v>0</v>
      </c>
      <c r="BE158" s="177">
        <f>SUMIFS('1-2 人员岗位信息'!O:O,'1-2 人员岗位信息'!$C:$C,"专业外包",'1-2 人员岗位信息'!$B:$B,$D158)</f>
        <v>0</v>
      </c>
      <c r="BF158" s="300"/>
      <c r="BG158" s="177">
        <f>BH158*BI158</f>
        <v>0</v>
      </c>
      <c r="BH158" s="177">
        <f>SUMIFS('1-2 人员岗位信息'!P:P,'1-2 人员岗位信息'!$C:$C,"专业外包",'1-2 人员岗位信息'!$B:$B,$D158)</f>
        <v>0</v>
      </c>
      <c r="BI158" s="300"/>
      <c r="BJ158" s="177">
        <f>BK158*BL158</f>
        <v>0</v>
      </c>
      <c r="BK158" s="177">
        <f>SUMIFS('1-2 人员岗位信息'!Q:Q,'1-2 人员岗位信息'!$C:$C,"专业外包",'1-2 人员岗位信息'!$B:$B,$D158)</f>
        <v>0</v>
      </c>
      <c r="BL158" s="309"/>
      <c r="BM158" s="313"/>
      <c r="BN158" s="317"/>
    </row>
    <row r="159" s="49" customFormat="1" ht="33.95" customHeight="1" outlineLevel="3" spans="2:66">
      <c r="B159" s="117" t="s">
        <v>788</v>
      </c>
      <c r="C159" s="118" t="s">
        <v>1060</v>
      </c>
      <c r="D159" s="49" t="s">
        <v>1061</v>
      </c>
      <c r="E159" s="117"/>
      <c r="F159" s="117"/>
      <c r="G159" s="117"/>
      <c r="H159" s="117">
        <f>H160+H165+H170+H175</f>
        <v>509941.52</v>
      </c>
      <c r="I159" s="117"/>
      <c r="J159" s="117"/>
      <c r="K159" s="117"/>
      <c r="L159" s="117"/>
      <c r="M159" s="117"/>
      <c r="N159" s="117"/>
      <c r="O159" s="117"/>
      <c r="P159" s="290"/>
      <c r="Q159" s="290"/>
      <c r="R159" s="290"/>
      <c r="S159" s="290"/>
      <c r="T159" s="290"/>
      <c r="U159" s="290"/>
      <c r="V159" s="290"/>
      <c r="W159" s="290"/>
      <c r="X159" s="290"/>
      <c r="Y159" s="290"/>
      <c r="Z159" s="290"/>
      <c r="AA159" s="290"/>
      <c r="AB159" s="117">
        <f>AB160+AB165+AB170+AB175</f>
        <v>509941.52</v>
      </c>
      <c r="AC159" s="117">
        <f>AC160+AC165+AC170+AC175</f>
        <v>43970.96</v>
      </c>
      <c r="AD159" s="117"/>
      <c r="AE159" s="117"/>
      <c r="AF159" s="117">
        <f>AF160+AF165+AF170+AF175</f>
        <v>42360.96</v>
      </c>
      <c r="AG159" s="117"/>
      <c r="AH159" s="117"/>
      <c r="AI159" s="117">
        <f>AI160+AI165+AI170+AI175</f>
        <v>42360.96</v>
      </c>
      <c r="AJ159" s="117"/>
      <c r="AK159" s="117"/>
      <c r="AL159" s="117">
        <f>AL160+AL165+AL170+AL175</f>
        <v>42360.96</v>
      </c>
      <c r="AM159" s="117"/>
      <c r="AN159" s="117"/>
      <c r="AO159" s="117">
        <f>AO160+AO165+AO170+AO175</f>
        <v>42360.96</v>
      </c>
      <c r="AP159" s="117"/>
      <c r="AQ159" s="117"/>
      <c r="AR159" s="117">
        <f>AR160+AR165+AR170+AR175</f>
        <v>42360.96</v>
      </c>
      <c r="AS159" s="117"/>
      <c r="AT159" s="117"/>
      <c r="AU159" s="117">
        <f>AU160+AU165+AU170+AU175</f>
        <v>42360.96</v>
      </c>
      <c r="AV159" s="117"/>
      <c r="AW159" s="117"/>
      <c r="AX159" s="117">
        <f>AX160+AX165+AX170+AX175</f>
        <v>42360.96</v>
      </c>
      <c r="AY159" s="117"/>
      <c r="AZ159" s="117"/>
      <c r="BA159" s="117">
        <f>BA160+BA165+BA170+BA175</f>
        <v>42360.96</v>
      </c>
      <c r="BB159" s="117"/>
      <c r="BC159" s="117"/>
      <c r="BD159" s="117">
        <f>BD160+BD165+BD170+BD175</f>
        <v>42360.96</v>
      </c>
      <c r="BE159" s="117"/>
      <c r="BF159" s="117"/>
      <c r="BG159" s="117">
        <f>BG160+BG165+BG170+BG175</f>
        <v>42360.96</v>
      </c>
      <c r="BH159" s="117"/>
      <c r="BI159" s="117"/>
      <c r="BJ159" s="117">
        <f>BJ160+BJ165+BJ170+BJ175</f>
        <v>42360.96</v>
      </c>
      <c r="BK159" s="117"/>
      <c r="BL159" s="307"/>
      <c r="BM159" s="313"/>
      <c r="BN159" s="315"/>
    </row>
    <row r="160" s="120" customFormat="1" ht="33.95" customHeight="1" outlineLevel="4" spans="2:66">
      <c r="B160" s="121" t="s">
        <v>788</v>
      </c>
      <c r="C160" s="122" t="s">
        <v>124</v>
      </c>
      <c r="D160" s="120" t="s">
        <v>109</v>
      </c>
      <c r="E160" s="121"/>
      <c r="F160" s="121"/>
      <c r="G160" s="121"/>
      <c r="H160" s="121">
        <f>SUM(H161:H164)</f>
        <v>449941.52</v>
      </c>
      <c r="I160" s="121"/>
      <c r="J160" s="121"/>
      <c r="K160" s="121"/>
      <c r="L160" s="121"/>
      <c r="M160" s="121"/>
      <c r="N160" s="121"/>
      <c r="O160" s="121"/>
      <c r="P160" s="291"/>
      <c r="Q160" s="291"/>
      <c r="R160" s="291"/>
      <c r="S160" s="291"/>
      <c r="T160" s="291"/>
      <c r="U160" s="291"/>
      <c r="V160" s="291"/>
      <c r="W160" s="291"/>
      <c r="X160" s="291"/>
      <c r="Y160" s="291"/>
      <c r="Z160" s="291"/>
      <c r="AA160" s="291"/>
      <c r="AB160" s="121">
        <f>SUM(AB161:AB164)</f>
        <v>449941.52</v>
      </c>
      <c r="AC160" s="121">
        <f>SUM(AC161:AC164)</f>
        <v>38970.96</v>
      </c>
      <c r="AD160" s="121"/>
      <c r="AE160" s="121"/>
      <c r="AF160" s="121">
        <f>SUM(AF161:AF164)</f>
        <v>37360.96</v>
      </c>
      <c r="AG160" s="121"/>
      <c r="AH160" s="121"/>
      <c r="AI160" s="121">
        <f>SUM(AI161:AI164)</f>
        <v>37360.96</v>
      </c>
      <c r="AJ160" s="121"/>
      <c r="AK160" s="121"/>
      <c r="AL160" s="121">
        <f>SUM(AL161:AL164)</f>
        <v>37360.96</v>
      </c>
      <c r="AM160" s="121"/>
      <c r="AN160" s="121"/>
      <c r="AO160" s="121">
        <f>SUM(AO161:AO164)</f>
        <v>37360.96</v>
      </c>
      <c r="AP160" s="121"/>
      <c r="AQ160" s="121"/>
      <c r="AR160" s="121">
        <f>SUM(AR161:AR164)</f>
        <v>37360.96</v>
      </c>
      <c r="AS160" s="121"/>
      <c r="AT160" s="121"/>
      <c r="AU160" s="121">
        <f>SUM(AU161:AU164)</f>
        <v>37360.96</v>
      </c>
      <c r="AV160" s="121"/>
      <c r="AW160" s="121"/>
      <c r="AX160" s="121">
        <f>SUM(AX161:AX164)</f>
        <v>37360.96</v>
      </c>
      <c r="AY160" s="121"/>
      <c r="AZ160" s="121"/>
      <c r="BA160" s="121">
        <f>SUM(BA161:BA164)</f>
        <v>37360.96</v>
      </c>
      <c r="BB160" s="121"/>
      <c r="BC160" s="121"/>
      <c r="BD160" s="121">
        <f>SUM(BD161:BD164)</f>
        <v>37360.96</v>
      </c>
      <c r="BE160" s="121"/>
      <c r="BF160" s="121"/>
      <c r="BG160" s="121">
        <f>SUM(BG161:BG164)</f>
        <v>37360.96</v>
      </c>
      <c r="BH160" s="121"/>
      <c r="BI160" s="121"/>
      <c r="BJ160" s="121">
        <f>SUM(BJ161:BJ164)</f>
        <v>37360.96</v>
      </c>
      <c r="BK160" s="121"/>
      <c r="BL160" s="308"/>
      <c r="BM160" s="313"/>
      <c r="BN160" s="316"/>
    </row>
    <row r="161" s="265" customFormat="1" ht="33.95" customHeight="1" outlineLevel="5" spans="2:66">
      <c r="B161" s="177" t="s">
        <v>793</v>
      </c>
      <c r="C161" s="285" t="s">
        <v>1062</v>
      </c>
      <c r="D161" s="265" t="s">
        <v>1063</v>
      </c>
      <c r="E161" s="177" t="s">
        <v>1064</v>
      </c>
      <c r="F161" s="177"/>
      <c r="G161" s="177" t="s">
        <v>797</v>
      </c>
      <c r="H161" s="177">
        <f>AB161</f>
        <v>449941.52</v>
      </c>
      <c r="I161" s="177" t="s">
        <v>798</v>
      </c>
      <c r="J161" s="177">
        <f>SUM(AD161,AG161,AJ161,AM161,AP161,AS161,AV161,AY161,BB161,BE161,BH161,BK161)/N161</f>
        <v>7</v>
      </c>
      <c r="K161" s="177" t="s">
        <v>799</v>
      </c>
      <c r="L161" s="177">
        <f>H161/N161/J161</f>
        <v>5356.44666666667</v>
      </c>
      <c r="M161" s="177" t="s">
        <v>800</v>
      </c>
      <c r="N161" s="177">
        <f>COUNTIF(AD161,"&gt;0")+COUNTIF(AG161,"&gt;0")+COUNTIF(AJ161,"&gt;0")+COUNTIF(AM161,"&gt;0")+COUNTIF(AP161,"&gt;0")+COUNTIF(AS161,"&gt;0")+COUNTIF(AV161,"&gt;0")+COUNTIF(AY161,"&gt;0")+COUNTIF(BB161,"&gt;0")+COUNTIF(BE161,"&gt;0")+COUNTIF(BH161,"&gt;0")+COUNTIF(BK161,"&gt;0")</f>
        <v>12</v>
      </c>
      <c r="O161" s="177"/>
      <c r="P161" s="292"/>
      <c r="Q161" s="292"/>
      <c r="R161" s="292"/>
      <c r="S161" s="292"/>
      <c r="T161" s="292"/>
      <c r="U161" s="292"/>
      <c r="V161" s="292"/>
      <c r="W161" s="292"/>
      <c r="X161" s="292"/>
      <c r="Y161" s="292"/>
      <c r="Z161" s="292"/>
      <c r="AA161" s="292"/>
      <c r="AB161" s="177">
        <f>SUM(AC161,AF161,AI161,AL161,AO161,AR161,AU161,AX161,BA161,BD161,BG161,BJ161)</f>
        <v>449941.52</v>
      </c>
      <c r="AC161" s="177">
        <f>AD161*AE161</f>
        <v>38970.96</v>
      </c>
      <c r="AD161" s="177">
        <f>SUMIFS('1-2 人员岗位信息'!F:F,'1-2 人员岗位信息'!$C:$C,"自有人员",'1-2 人员岗位信息'!$B:$B,$D161)</f>
        <v>7</v>
      </c>
      <c r="AE161" s="300">
        <f>IFERROR('自有人工预算（附表）'!E27/AD161,0)</f>
        <v>5567.28</v>
      </c>
      <c r="AF161" s="177">
        <f>AG161*AH161</f>
        <v>37360.96</v>
      </c>
      <c r="AG161" s="177">
        <f>SUMIFS('1-2 人员岗位信息'!G:G,'1-2 人员岗位信息'!$C:$C,"自有人员",'1-2 人员岗位信息'!$B:$B,$D161)</f>
        <v>7</v>
      </c>
      <c r="AH161" s="300">
        <f>IFERROR('自有人工预算（附表）'!F27/AG161,0)</f>
        <v>5337.28</v>
      </c>
      <c r="AI161" s="177">
        <f>AJ161*AK161</f>
        <v>37360.96</v>
      </c>
      <c r="AJ161" s="177">
        <f>SUMIFS('1-2 人员岗位信息'!H:H,'1-2 人员岗位信息'!$C:$C,"自有人员",'1-2 人员岗位信息'!$B:$B,$D161)</f>
        <v>7</v>
      </c>
      <c r="AK161" s="300">
        <f>IFERROR('自有人工预算（附表）'!G27/AJ161,0)</f>
        <v>5337.28</v>
      </c>
      <c r="AL161" s="177">
        <f>AM161*AN161</f>
        <v>37360.96</v>
      </c>
      <c r="AM161" s="177">
        <f>SUMIFS('1-2 人员岗位信息'!I:I,'1-2 人员岗位信息'!$C:$C,"自有人员",'1-2 人员岗位信息'!$B:$B,$D161)</f>
        <v>7</v>
      </c>
      <c r="AN161" s="300">
        <f>IFERROR('自有人工预算（附表）'!H27/AM161,0)</f>
        <v>5337.28</v>
      </c>
      <c r="AO161" s="177">
        <f>AP161*AQ161</f>
        <v>37360.96</v>
      </c>
      <c r="AP161" s="177">
        <f>SUMIFS('1-2 人员岗位信息'!J:J,'1-2 人员岗位信息'!$C:$C,"自有人员",'1-2 人员岗位信息'!$B:$B,$D161)</f>
        <v>7</v>
      </c>
      <c r="AQ161" s="300">
        <f>IFERROR('自有人工预算（附表）'!I27/AP161,0)</f>
        <v>5337.28</v>
      </c>
      <c r="AR161" s="177">
        <f>AS161*AT161</f>
        <v>37360.96</v>
      </c>
      <c r="AS161" s="177">
        <f>SUMIFS('1-2 人员岗位信息'!K:K,'1-2 人员岗位信息'!$C:$C,"自有人员",'1-2 人员岗位信息'!$B:$B,$D161)</f>
        <v>7</v>
      </c>
      <c r="AT161" s="300">
        <f>IFERROR('自有人工预算（附表）'!J27/AS161,0)</f>
        <v>5337.28</v>
      </c>
      <c r="AU161" s="177">
        <f>AV161*AW161</f>
        <v>37360.96</v>
      </c>
      <c r="AV161" s="177">
        <f>SUMIFS('1-2 人员岗位信息'!L:L,'1-2 人员岗位信息'!$C:$C,"自有人员",'1-2 人员岗位信息'!$B:$B,$D161)</f>
        <v>7</v>
      </c>
      <c r="AW161" s="300">
        <f>IFERROR('自有人工预算（附表）'!K27/AV161,0)</f>
        <v>5337.28</v>
      </c>
      <c r="AX161" s="177">
        <f>AY161*AZ161</f>
        <v>37360.96</v>
      </c>
      <c r="AY161" s="177">
        <f>SUMIFS('1-2 人员岗位信息'!M:M,'1-2 人员岗位信息'!$C:$C,"自有人员",'1-2 人员岗位信息'!$B:$B,$D161)</f>
        <v>7</v>
      </c>
      <c r="AZ161" s="300">
        <f>IFERROR('自有人工预算（附表）'!L27/AY161,0)</f>
        <v>5337.28</v>
      </c>
      <c r="BA161" s="177">
        <f>BB161*BC161</f>
        <v>37360.96</v>
      </c>
      <c r="BB161" s="177">
        <f>SUMIFS('1-2 人员岗位信息'!N:N,'1-2 人员岗位信息'!$C:$C,"自有人员",'1-2 人员岗位信息'!$B:$B,$D161)</f>
        <v>7</v>
      </c>
      <c r="BC161" s="300">
        <f>IFERROR('自有人工预算（附表）'!M27/BB161,0)</f>
        <v>5337.28</v>
      </c>
      <c r="BD161" s="177">
        <f>BE161*BF161</f>
        <v>37360.96</v>
      </c>
      <c r="BE161" s="177">
        <f>SUMIFS('1-2 人员岗位信息'!O:O,'1-2 人员岗位信息'!$C:$C,"自有人员",'1-2 人员岗位信息'!$B:$B,$D161)</f>
        <v>7</v>
      </c>
      <c r="BF161" s="300">
        <f>IFERROR('自有人工预算（附表）'!N27/BE161,0)</f>
        <v>5337.28</v>
      </c>
      <c r="BG161" s="177">
        <f>BH161*BI161</f>
        <v>37360.96</v>
      </c>
      <c r="BH161" s="177">
        <f>SUMIFS('1-2 人员岗位信息'!P:P,'1-2 人员岗位信息'!$C:$C,"自有人员",'1-2 人员岗位信息'!$B:$B,$D161)</f>
        <v>7</v>
      </c>
      <c r="BI161" s="300">
        <f>IFERROR('自有人工预算（附表）'!O27/BH161,0)</f>
        <v>5337.28</v>
      </c>
      <c r="BJ161" s="177">
        <f>BK161*BL161</f>
        <v>37360.96</v>
      </c>
      <c r="BK161" s="177">
        <f>SUMIFS('1-2 人员岗位信息'!Q:Q,'1-2 人员岗位信息'!$C:$C,"自有人员",'1-2 人员岗位信息'!$B:$B,$D161)</f>
        <v>7</v>
      </c>
      <c r="BL161" s="300">
        <f>IFERROR('自有人工预算（附表）'!P27/BK161,0)</f>
        <v>5337.28</v>
      </c>
      <c r="BM161" s="313"/>
      <c r="BN161" s="317"/>
    </row>
    <row r="162" s="265" customFormat="1" ht="33.95" customHeight="1" outlineLevel="5" spans="2:66">
      <c r="B162" s="177" t="s">
        <v>793</v>
      </c>
      <c r="C162" s="285" t="s">
        <v>1065</v>
      </c>
      <c r="D162" s="265" t="s">
        <v>1066</v>
      </c>
      <c r="E162" s="177" t="s">
        <v>1067</v>
      </c>
      <c r="F162" s="177"/>
      <c r="G162" s="177" t="s">
        <v>797</v>
      </c>
      <c r="H162" s="177">
        <f>AB162</f>
        <v>0</v>
      </c>
      <c r="I162" s="177" t="s">
        <v>798</v>
      </c>
      <c r="J162" s="177" t="e">
        <f>SUM(AD162,AG162,AJ162,AM162,AP162,AS162,AV162,AY162,BB162,BE162,BH162,BK162)/N162</f>
        <v>#DIV/0!</v>
      </c>
      <c r="K162" s="177" t="s">
        <v>799</v>
      </c>
      <c r="L162" s="177" t="e">
        <f>H162/N162/J162</f>
        <v>#DIV/0!</v>
      </c>
      <c r="M162" s="177" t="s">
        <v>800</v>
      </c>
      <c r="N162" s="177">
        <f>COUNTIF(AD162,"&gt;0")+COUNTIF(AG162,"&gt;0")+COUNTIF(AJ162,"&gt;0")+COUNTIF(AM162,"&gt;0")+COUNTIF(AP162,"&gt;0")+COUNTIF(AS162,"&gt;0")+COUNTIF(AV162,"&gt;0")+COUNTIF(AY162,"&gt;0")+COUNTIF(BB162,"&gt;0")+COUNTIF(BE162,"&gt;0")+COUNTIF(BH162,"&gt;0")+COUNTIF(BK162,"&gt;0")</f>
        <v>0</v>
      </c>
      <c r="O162" s="177"/>
      <c r="P162" s="292"/>
      <c r="Q162" s="292"/>
      <c r="R162" s="292"/>
      <c r="S162" s="292"/>
      <c r="T162" s="292"/>
      <c r="U162" s="292"/>
      <c r="V162" s="292"/>
      <c r="W162" s="292"/>
      <c r="X162" s="292"/>
      <c r="Y162" s="292"/>
      <c r="Z162" s="292"/>
      <c r="AA162" s="292"/>
      <c r="AB162" s="177">
        <f>SUM(AC162,AF162,AI162,AL162,AO162,AR162,AU162,AX162,BA162,BD162,BG162,BJ162)</f>
        <v>0</v>
      </c>
      <c r="AC162" s="177">
        <f>AD162*AE162</f>
        <v>0</v>
      </c>
      <c r="AD162" s="177">
        <f>SUMIFS('1-2 人员岗位信息'!F:F,'1-2 人员岗位信息'!$C:$C,"自有人员",'1-2 人员岗位信息'!$B:$B,$D162)</f>
        <v>0</v>
      </c>
      <c r="AE162" s="300"/>
      <c r="AF162" s="177">
        <f>AG162*AH162</f>
        <v>0</v>
      </c>
      <c r="AG162" s="177">
        <f>SUMIFS('1-2 人员岗位信息'!G:G,'1-2 人员岗位信息'!$C:$C,"自有人员",'1-2 人员岗位信息'!$B:$B,$D162)</f>
        <v>0</v>
      </c>
      <c r="AH162" s="300"/>
      <c r="AI162" s="177">
        <f>AJ162*AK162</f>
        <v>0</v>
      </c>
      <c r="AJ162" s="177">
        <f>SUMIFS('1-2 人员岗位信息'!H:H,'1-2 人员岗位信息'!$C:$C,"自有人员",'1-2 人员岗位信息'!$B:$B,$D162)</f>
        <v>0</v>
      </c>
      <c r="AK162" s="300"/>
      <c r="AL162" s="177">
        <f>AM162*AN162</f>
        <v>0</v>
      </c>
      <c r="AM162" s="177">
        <f>SUMIFS('1-2 人员岗位信息'!I:I,'1-2 人员岗位信息'!$C:$C,"自有人员",'1-2 人员岗位信息'!$B:$B,$D162)</f>
        <v>0</v>
      </c>
      <c r="AN162" s="300"/>
      <c r="AO162" s="177">
        <f>AP162*AQ162</f>
        <v>0</v>
      </c>
      <c r="AP162" s="177">
        <f>SUMIFS('1-2 人员岗位信息'!J:J,'1-2 人员岗位信息'!$C:$C,"自有人员",'1-2 人员岗位信息'!$B:$B,$D162)</f>
        <v>0</v>
      </c>
      <c r="AQ162" s="300"/>
      <c r="AR162" s="177">
        <f>AS162*AT162</f>
        <v>0</v>
      </c>
      <c r="AS162" s="177">
        <f>SUMIFS('1-2 人员岗位信息'!K:K,'1-2 人员岗位信息'!$C:$C,"自有人员",'1-2 人员岗位信息'!$B:$B,$D162)</f>
        <v>0</v>
      </c>
      <c r="AT162" s="300"/>
      <c r="AU162" s="177">
        <f>AV162*AW162</f>
        <v>0</v>
      </c>
      <c r="AV162" s="177">
        <f>SUMIFS('1-2 人员岗位信息'!L:L,'1-2 人员岗位信息'!$C:$C,"自有人员",'1-2 人员岗位信息'!$B:$B,$D162)</f>
        <v>0</v>
      </c>
      <c r="AW162" s="300"/>
      <c r="AX162" s="177">
        <f>AY162*AZ162</f>
        <v>0</v>
      </c>
      <c r="AY162" s="177">
        <f>SUMIFS('1-2 人员岗位信息'!M:M,'1-2 人员岗位信息'!$C:$C,"自有人员",'1-2 人员岗位信息'!$B:$B,$D162)</f>
        <v>0</v>
      </c>
      <c r="AZ162" s="300"/>
      <c r="BA162" s="177">
        <f>BB162*BC162</f>
        <v>0</v>
      </c>
      <c r="BB162" s="177">
        <f>SUMIFS('1-2 人员岗位信息'!N:N,'1-2 人员岗位信息'!$C:$C,"自有人员",'1-2 人员岗位信息'!$B:$B,$D162)</f>
        <v>0</v>
      </c>
      <c r="BC162" s="300"/>
      <c r="BD162" s="177">
        <f>BE162*BF162</f>
        <v>0</v>
      </c>
      <c r="BE162" s="177">
        <f>SUMIFS('1-2 人员岗位信息'!O:O,'1-2 人员岗位信息'!$C:$C,"自有人员",'1-2 人员岗位信息'!$B:$B,$D162)</f>
        <v>0</v>
      </c>
      <c r="BF162" s="300"/>
      <c r="BG162" s="177">
        <f>BH162*BI162</f>
        <v>0</v>
      </c>
      <c r="BH162" s="177">
        <f>SUMIFS('1-2 人员岗位信息'!P:P,'1-2 人员岗位信息'!$C:$C,"自有人员",'1-2 人员岗位信息'!$B:$B,$D162)</f>
        <v>0</v>
      </c>
      <c r="BI162" s="300"/>
      <c r="BJ162" s="177">
        <f>BK162*BL162</f>
        <v>0</v>
      </c>
      <c r="BK162" s="177">
        <f>SUMIFS('1-2 人员岗位信息'!Q:Q,'1-2 人员岗位信息'!$C:$C,"自有人员",'1-2 人员岗位信息'!$B:$B,$D162)</f>
        <v>0</v>
      </c>
      <c r="BL162" s="309"/>
      <c r="BM162" s="313"/>
      <c r="BN162" s="317"/>
    </row>
    <row r="163" s="265" customFormat="1" ht="33.95" customHeight="1" outlineLevel="5" spans="2:66">
      <c r="B163" s="177" t="s">
        <v>793</v>
      </c>
      <c r="C163" s="285" t="s">
        <v>1068</v>
      </c>
      <c r="D163" s="265" t="s">
        <v>1069</v>
      </c>
      <c r="E163" s="177" t="s">
        <v>1070</v>
      </c>
      <c r="F163" s="177"/>
      <c r="G163" s="177" t="s">
        <v>797</v>
      </c>
      <c r="H163" s="177">
        <f>AB163</f>
        <v>0</v>
      </c>
      <c r="I163" s="177" t="s">
        <v>798</v>
      </c>
      <c r="J163" s="177" t="e">
        <f>SUM(AD163,AG163,AJ163,AM163,AP163,AS163,AV163,AY163,BB163,BE163,BH163,BK163)/N163</f>
        <v>#DIV/0!</v>
      </c>
      <c r="K163" s="177" t="s">
        <v>799</v>
      </c>
      <c r="L163" s="177" t="e">
        <f>H163/N163/J163</f>
        <v>#DIV/0!</v>
      </c>
      <c r="M163" s="177" t="s">
        <v>800</v>
      </c>
      <c r="N163" s="177">
        <f>COUNTIF(AD163,"&gt;0")+COUNTIF(AG163,"&gt;0")+COUNTIF(AJ163,"&gt;0")+COUNTIF(AM163,"&gt;0")+COUNTIF(AP163,"&gt;0")+COUNTIF(AS163,"&gt;0")+COUNTIF(AV163,"&gt;0")+COUNTIF(AY163,"&gt;0")+COUNTIF(BB163,"&gt;0")+COUNTIF(BE163,"&gt;0")+COUNTIF(BH163,"&gt;0")+COUNTIF(BK163,"&gt;0")</f>
        <v>0</v>
      </c>
      <c r="O163" s="177"/>
      <c r="P163" s="292"/>
      <c r="Q163" s="292"/>
      <c r="R163" s="292"/>
      <c r="S163" s="292"/>
      <c r="T163" s="292"/>
      <c r="U163" s="292"/>
      <c r="V163" s="292"/>
      <c r="W163" s="292"/>
      <c r="X163" s="292"/>
      <c r="Y163" s="292"/>
      <c r="Z163" s="292"/>
      <c r="AA163" s="292"/>
      <c r="AB163" s="177">
        <f>SUM(AC163,AF163,AI163,AL163,AO163,AR163,AU163,AX163,BA163,BD163,BG163,BJ163)</f>
        <v>0</v>
      </c>
      <c r="AC163" s="177">
        <f>AD163*AE163</f>
        <v>0</v>
      </c>
      <c r="AD163" s="177">
        <f>SUMIFS('1-2 人员岗位信息'!F:F,'1-2 人员岗位信息'!$C:$C,"自有人员",'1-2 人员岗位信息'!$B:$B,$D163)</f>
        <v>0</v>
      </c>
      <c r="AE163" s="300"/>
      <c r="AF163" s="177">
        <f>AG163*AH163</f>
        <v>0</v>
      </c>
      <c r="AG163" s="177">
        <f>SUMIFS('1-2 人员岗位信息'!G:G,'1-2 人员岗位信息'!$C:$C,"自有人员",'1-2 人员岗位信息'!$B:$B,$D163)</f>
        <v>0</v>
      </c>
      <c r="AH163" s="300"/>
      <c r="AI163" s="177">
        <f>AJ163*AK163</f>
        <v>0</v>
      </c>
      <c r="AJ163" s="177">
        <f>SUMIFS('1-2 人员岗位信息'!H:H,'1-2 人员岗位信息'!$C:$C,"自有人员",'1-2 人员岗位信息'!$B:$B,$D163)</f>
        <v>0</v>
      </c>
      <c r="AK163" s="300"/>
      <c r="AL163" s="177">
        <f>AM163*AN163</f>
        <v>0</v>
      </c>
      <c r="AM163" s="177">
        <f>SUMIFS('1-2 人员岗位信息'!I:I,'1-2 人员岗位信息'!$C:$C,"自有人员",'1-2 人员岗位信息'!$B:$B,$D163)</f>
        <v>0</v>
      </c>
      <c r="AN163" s="300"/>
      <c r="AO163" s="177">
        <f>AP163*AQ163</f>
        <v>0</v>
      </c>
      <c r="AP163" s="177">
        <f>SUMIFS('1-2 人员岗位信息'!J:J,'1-2 人员岗位信息'!$C:$C,"自有人员",'1-2 人员岗位信息'!$B:$B,$D163)</f>
        <v>0</v>
      </c>
      <c r="AQ163" s="300"/>
      <c r="AR163" s="177">
        <f>AS163*AT163</f>
        <v>0</v>
      </c>
      <c r="AS163" s="177">
        <f>SUMIFS('1-2 人员岗位信息'!K:K,'1-2 人员岗位信息'!$C:$C,"自有人员",'1-2 人员岗位信息'!$B:$B,$D163)</f>
        <v>0</v>
      </c>
      <c r="AT163" s="300"/>
      <c r="AU163" s="177">
        <f>AV163*AW163</f>
        <v>0</v>
      </c>
      <c r="AV163" s="177">
        <f>SUMIFS('1-2 人员岗位信息'!L:L,'1-2 人员岗位信息'!$C:$C,"自有人员",'1-2 人员岗位信息'!$B:$B,$D163)</f>
        <v>0</v>
      </c>
      <c r="AW163" s="300"/>
      <c r="AX163" s="177">
        <f>AY163*AZ163</f>
        <v>0</v>
      </c>
      <c r="AY163" s="177">
        <f>SUMIFS('1-2 人员岗位信息'!M:M,'1-2 人员岗位信息'!$C:$C,"自有人员",'1-2 人员岗位信息'!$B:$B,$D163)</f>
        <v>0</v>
      </c>
      <c r="AZ163" s="300"/>
      <c r="BA163" s="177">
        <f>BB163*BC163</f>
        <v>0</v>
      </c>
      <c r="BB163" s="177">
        <f>SUMIFS('1-2 人员岗位信息'!N:N,'1-2 人员岗位信息'!$C:$C,"自有人员",'1-2 人员岗位信息'!$B:$B,$D163)</f>
        <v>0</v>
      </c>
      <c r="BC163" s="300"/>
      <c r="BD163" s="177">
        <f>BE163*BF163</f>
        <v>0</v>
      </c>
      <c r="BE163" s="177">
        <f>SUMIFS('1-2 人员岗位信息'!O:O,'1-2 人员岗位信息'!$C:$C,"自有人员",'1-2 人员岗位信息'!$B:$B,$D163)</f>
        <v>0</v>
      </c>
      <c r="BF163" s="300"/>
      <c r="BG163" s="177">
        <f>BH163*BI163</f>
        <v>0</v>
      </c>
      <c r="BH163" s="177">
        <f>SUMIFS('1-2 人员岗位信息'!P:P,'1-2 人员岗位信息'!$C:$C,"自有人员",'1-2 人员岗位信息'!$B:$B,$D163)</f>
        <v>0</v>
      </c>
      <c r="BI163" s="300"/>
      <c r="BJ163" s="177">
        <f>BK163*BL163</f>
        <v>0</v>
      </c>
      <c r="BK163" s="177">
        <f>SUMIFS('1-2 人员岗位信息'!Q:Q,'1-2 人员岗位信息'!$C:$C,"自有人员",'1-2 人员岗位信息'!$B:$B,$D163)</f>
        <v>0</v>
      </c>
      <c r="BL163" s="309"/>
      <c r="BM163" s="313"/>
      <c r="BN163" s="317"/>
    </row>
    <row r="164" s="265" customFormat="1" ht="33.95" customHeight="1" outlineLevel="5" spans="2:66">
      <c r="B164" s="177" t="s">
        <v>793</v>
      </c>
      <c r="C164" s="285" t="s">
        <v>1071</v>
      </c>
      <c r="D164" s="265" t="s">
        <v>1072</v>
      </c>
      <c r="E164" s="177" t="s">
        <v>1073</v>
      </c>
      <c r="F164" s="177"/>
      <c r="G164" s="177" t="s">
        <v>797</v>
      </c>
      <c r="H164" s="177">
        <f>AB164</f>
        <v>0</v>
      </c>
      <c r="I164" s="177" t="s">
        <v>798</v>
      </c>
      <c r="J164" s="177" t="e">
        <f>SUM(AD164,AG164,AJ164,AM164,AP164,AS164,AV164,AY164,BB164,BE164,BH164,BK164)/N164</f>
        <v>#DIV/0!</v>
      </c>
      <c r="K164" s="177" t="s">
        <v>799</v>
      </c>
      <c r="L164" s="177" t="e">
        <f>H164/N164/J164</f>
        <v>#DIV/0!</v>
      </c>
      <c r="M164" s="177" t="s">
        <v>800</v>
      </c>
      <c r="N164" s="177">
        <f>COUNTIF(AD164,"&gt;0")+COUNTIF(AG164,"&gt;0")+COUNTIF(AJ164,"&gt;0")+COUNTIF(AM164,"&gt;0")+COUNTIF(AP164,"&gt;0")+COUNTIF(AS164,"&gt;0")+COUNTIF(AV164,"&gt;0")+COUNTIF(AY164,"&gt;0")+COUNTIF(BB164,"&gt;0")+COUNTIF(BE164,"&gt;0")+COUNTIF(BH164,"&gt;0")+COUNTIF(BK164,"&gt;0")</f>
        <v>0</v>
      </c>
      <c r="O164" s="177"/>
      <c r="P164" s="292"/>
      <c r="Q164" s="292"/>
      <c r="R164" s="292"/>
      <c r="S164" s="292"/>
      <c r="T164" s="292"/>
      <c r="U164" s="292"/>
      <c r="V164" s="292"/>
      <c r="W164" s="292"/>
      <c r="X164" s="292"/>
      <c r="Y164" s="292"/>
      <c r="Z164" s="292"/>
      <c r="AA164" s="292"/>
      <c r="AB164" s="177">
        <f>SUM(AC164,AF164,AI164,AL164,AO164,AR164,AU164,AX164,BA164,BD164,BG164,BJ164)</f>
        <v>0</v>
      </c>
      <c r="AC164" s="177">
        <f>AD164*AE164</f>
        <v>0</v>
      </c>
      <c r="AD164" s="177">
        <f>SUMIFS('1-2 人员岗位信息'!F:F,'1-2 人员岗位信息'!$C:$C,"自有人员",'1-2 人员岗位信息'!$B:$B,$D164)</f>
        <v>0</v>
      </c>
      <c r="AE164" s="300"/>
      <c r="AF164" s="177">
        <f>AG164*AH164</f>
        <v>0</v>
      </c>
      <c r="AG164" s="177">
        <f>SUMIFS('1-2 人员岗位信息'!G:G,'1-2 人员岗位信息'!$C:$C,"自有人员",'1-2 人员岗位信息'!$B:$B,$D164)</f>
        <v>0</v>
      </c>
      <c r="AH164" s="300"/>
      <c r="AI164" s="177">
        <f>AJ164*AK164</f>
        <v>0</v>
      </c>
      <c r="AJ164" s="177">
        <f>SUMIFS('1-2 人员岗位信息'!H:H,'1-2 人员岗位信息'!$C:$C,"自有人员",'1-2 人员岗位信息'!$B:$B,$D164)</f>
        <v>0</v>
      </c>
      <c r="AK164" s="300"/>
      <c r="AL164" s="177">
        <f>AM164*AN164</f>
        <v>0</v>
      </c>
      <c r="AM164" s="177">
        <f>SUMIFS('1-2 人员岗位信息'!I:I,'1-2 人员岗位信息'!$C:$C,"自有人员",'1-2 人员岗位信息'!$B:$B,$D164)</f>
        <v>0</v>
      </c>
      <c r="AN164" s="300"/>
      <c r="AO164" s="177">
        <f>AP164*AQ164</f>
        <v>0</v>
      </c>
      <c r="AP164" s="177">
        <f>SUMIFS('1-2 人员岗位信息'!J:J,'1-2 人员岗位信息'!$C:$C,"自有人员",'1-2 人员岗位信息'!$B:$B,$D164)</f>
        <v>0</v>
      </c>
      <c r="AQ164" s="300"/>
      <c r="AR164" s="177">
        <f>AS164*AT164</f>
        <v>0</v>
      </c>
      <c r="AS164" s="177">
        <f>SUMIFS('1-2 人员岗位信息'!K:K,'1-2 人员岗位信息'!$C:$C,"自有人员",'1-2 人员岗位信息'!$B:$B,$D164)</f>
        <v>0</v>
      </c>
      <c r="AT164" s="300"/>
      <c r="AU164" s="177">
        <f>AV164*AW164</f>
        <v>0</v>
      </c>
      <c r="AV164" s="177">
        <f>SUMIFS('1-2 人员岗位信息'!L:L,'1-2 人员岗位信息'!$C:$C,"自有人员",'1-2 人员岗位信息'!$B:$B,$D164)</f>
        <v>0</v>
      </c>
      <c r="AW164" s="300"/>
      <c r="AX164" s="177">
        <f>AY164*AZ164</f>
        <v>0</v>
      </c>
      <c r="AY164" s="177">
        <f>SUMIFS('1-2 人员岗位信息'!M:M,'1-2 人员岗位信息'!$C:$C,"自有人员",'1-2 人员岗位信息'!$B:$B,$D164)</f>
        <v>0</v>
      </c>
      <c r="AZ164" s="300"/>
      <c r="BA164" s="177">
        <f>BB164*BC164</f>
        <v>0</v>
      </c>
      <c r="BB164" s="177">
        <f>SUMIFS('1-2 人员岗位信息'!N:N,'1-2 人员岗位信息'!$C:$C,"自有人员",'1-2 人员岗位信息'!$B:$B,$D164)</f>
        <v>0</v>
      </c>
      <c r="BC164" s="300"/>
      <c r="BD164" s="177">
        <f>BE164*BF164</f>
        <v>0</v>
      </c>
      <c r="BE164" s="177">
        <f>SUMIFS('1-2 人员岗位信息'!O:O,'1-2 人员岗位信息'!$C:$C,"自有人员",'1-2 人员岗位信息'!$B:$B,$D164)</f>
        <v>0</v>
      </c>
      <c r="BF164" s="300"/>
      <c r="BG164" s="177">
        <f>BH164*BI164</f>
        <v>0</v>
      </c>
      <c r="BH164" s="177">
        <f>SUMIFS('1-2 人员岗位信息'!P:P,'1-2 人员岗位信息'!$C:$C,"自有人员",'1-2 人员岗位信息'!$B:$B,$D164)</f>
        <v>0</v>
      </c>
      <c r="BI164" s="300"/>
      <c r="BJ164" s="177">
        <f>BK164*BL164</f>
        <v>0</v>
      </c>
      <c r="BK164" s="177">
        <f>SUMIFS('1-2 人员岗位信息'!Q:Q,'1-2 人员岗位信息'!$C:$C,"自有人员",'1-2 人员岗位信息'!$B:$B,$D164)</f>
        <v>0</v>
      </c>
      <c r="BL164" s="309"/>
      <c r="BM164" s="313"/>
      <c r="BN164" s="317"/>
    </row>
    <row r="165" s="120" customFormat="1" ht="33.95" customHeight="1" outlineLevel="4" spans="2:66">
      <c r="B165" s="121" t="s">
        <v>788</v>
      </c>
      <c r="C165" s="122" t="s">
        <v>73</v>
      </c>
      <c r="D165" s="120" t="s">
        <v>68</v>
      </c>
      <c r="E165" s="121"/>
      <c r="F165" s="121"/>
      <c r="G165" s="121"/>
      <c r="H165" s="121">
        <f>SUM(H166:H169)</f>
        <v>0</v>
      </c>
      <c r="I165" s="121"/>
      <c r="J165" s="121"/>
      <c r="K165" s="121"/>
      <c r="L165" s="121"/>
      <c r="M165" s="121"/>
      <c r="N165" s="121"/>
      <c r="O165" s="121"/>
      <c r="P165" s="291"/>
      <c r="Q165" s="291"/>
      <c r="R165" s="291"/>
      <c r="S165" s="291"/>
      <c r="T165" s="291"/>
      <c r="U165" s="291"/>
      <c r="V165" s="291"/>
      <c r="W165" s="291"/>
      <c r="X165" s="291"/>
      <c r="Y165" s="291"/>
      <c r="Z165" s="291"/>
      <c r="AA165" s="291"/>
      <c r="AB165" s="121">
        <f>SUM(AB166:AB169)</f>
        <v>0</v>
      </c>
      <c r="AC165" s="121">
        <f>SUM(AC166:AC169)</f>
        <v>0</v>
      </c>
      <c r="AD165" s="121"/>
      <c r="AE165" s="121"/>
      <c r="AF165" s="121">
        <f>SUM(AF166:AF169)</f>
        <v>0</v>
      </c>
      <c r="AG165" s="121"/>
      <c r="AH165" s="121"/>
      <c r="AI165" s="121">
        <f>SUM(AI166:AI169)</f>
        <v>0</v>
      </c>
      <c r="AJ165" s="121"/>
      <c r="AK165" s="121"/>
      <c r="AL165" s="121">
        <f>SUM(AL166:AL169)</f>
        <v>0</v>
      </c>
      <c r="AM165" s="121"/>
      <c r="AN165" s="121"/>
      <c r="AO165" s="121">
        <f>SUM(AO166:AO169)</f>
        <v>0</v>
      </c>
      <c r="AP165" s="121"/>
      <c r="AQ165" s="121"/>
      <c r="AR165" s="121">
        <f>SUM(AR166:AR169)</f>
        <v>0</v>
      </c>
      <c r="AS165" s="121"/>
      <c r="AT165" s="121"/>
      <c r="AU165" s="121">
        <f>SUM(AU166:AU169)</f>
        <v>0</v>
      </c>
      <c r="AV165" s="121"/>
      <c r="AW165" s="121"/>
      <c r="AX165" s="121">
        <f>SUM(AX166:AX169)</f>
        <v>0</v>
      </c>
      <c r="AY165" s="121"/>
      <c r="AZ165" s="121"/>
      <c r="BA165" s="121">
        <f>SUM(BA166:BA169)</f>
        <v>0</v>
      </c>
      <c r="BB165" s="121"/>
      <c r="BC165" s="121"/>
      <c r="BD165" s="121">
        <f>SUM(BD166:BD169)</f>
        <v>0</v>
      </c>
      <c r="BE165" s="121"/>
      <c r="BF165" s="121"/>
      <c r="BG165" s="121">
        <f>SUM(BG166:BG169)</f>
        <v>0</v>
      </c>
      <c r="BH165" s="121"/>
      <c r="BI165" s="121"/>
      <c r="BJ165" s="121">
        <f>SUM(BJ166:BJ169)</f>
        <v>0</v>
      </c>
      <c r="BK165" s="121"/>
      <c r="BL165" s="308"/>
      <c r="BM165" s="313"/>
      <c r="BN165" s="316"/>
    </row>
    <row r="166" s="265" customFormat="1" ht="33.95" customHeight="1" outlineLevel="5" spans="2:66">
      <c r="B166" s="177" t="s">
        <v>793</v>
      </c>
      <c r="C166" s="285" t="s">
        <v>1074</v>
      </c>
      <c r="D166" s="265" t="s">
        <v>1063</v>
      </c>
      <c r="E166" s="177" t="s">
        <v>1075</v>
      </c>
      <c r="F166" s="177"/>
      <c r="G166" s="177" t="s">
        <v>797</v>
      </c>
      <c r="H166" s="177">
        <f>AB166</f>
        <v>0</v>
      </c>
      <c r="I166" s="177" t="s">
        <v>798</v>
      </c>
      <c r="J166" s="177" t="e">
        <f>SUM(AD166,AG166,AJ166,AM166,AP166,AS166,AV166,AY166,BB166,BE166,BH166,BK166)/N166</f>
        <v>#DIV/0!</v>
      </c>
      <c r="K166" s="177" t="s">
        <v>799</v>
      </c>
      <c r="L166" s="177" t="e">
        <f>H166/N166/J166</f>
        <v>#DIV/0!</v>
      </c>
      <c r="M166" s="177" t="s">
        <v>800</v>
      </c>
      <c r="N166" s="177">
        <f>COUNTIF(AD166,"&gt;0")+COUNTIF(AG166,"&gt;0")+COUNTIF(AJ166,"&gt;0")+COUNTIF(AM166,"&gt;0")+COUNTIF(AP166,"&gt;0")+COUNTIF(AS166,"&gt;0")+COUNTIF(AV166,"&gt;0")+COUNTIF(AY166,"&gt;0")+COUNTIF(BB166,"&gt;0")+COUNTIF(BE166,"&gt;0")+COUNTIF(BH166,"&gt;0")+COUNTIF(BK166,"&gt;0")</f>
        <v>0</v>
      </c>
      <c r="O166" s="177"/>
      <c r="P166" s="292"/>
      <c r="Q166" s="292"/>
      <c r="R166" s="292"/>
      <c r="S166" s="292"/>
      <c r="T166" s="292"/>
      <c r="U166" s="292"/>
      <c r="V166" s="292"/>
      <c r="W166" s="292"/>
      <c r="X166" s="292"/>
      <c r="Y166" s="292"/>
      <c r="Z166" s="292"/>
      <c r="AA166" s="292"/>
      <c r="AB166" s="177">
        <f>SUM(AC166,AF166,AI166,AL166,AO166,AR166,AU166,AX166,BA166,BD166,BG166,BJ166)</f>
        <v>0</v>
      </c>
      <c r="AC166" s="177">
        <f>AD166*AE166</f>
        <v>0</v>
      </c>
      <c r="AD166" s="177">
        <f>SUMIFS('1-2 人员岗位信息'!F:F,'1-2 人员岗位信息'!$C:$C,"劳务派遣",'1-2 人员岗位信息'!$B:$B,$D166)</f>
        <v>0</v>
      </c>
      <c r="AE166" s="300"/>
      <c r="AF166" s="177">
        <f>AG166*AH166</f>
        <v>0</v>
      </c>
      <c r="AG166" s="177">
        <f>SUMIFS('1-2 人员岗位信息'!G:G,'1-2 人员岗位信息'!$C:$C,"劳务派遣",'1-2 人员岗位信息'!$B:$B,$D166)</f>
        <v>0</v>
      </c>
      <c r="AH166" s="300"/>
      <c r="AI166" s="177">
        <f>AJ166*AK166</f>
        <v>0</v>
      </c>
      <c r="AJ166" s="177">
        <f>SUMIFS('1-2 人员岗位信息'!H:H,'1-2 人员岗位信息'!$C:$C,"劳务派遣",'1-2 人员岗位信息'!$B:$B,$D166)</f>
        <v>0</v>
      </c>
      <c r="AK166" s="300"/>
      <c r="AL166" s="177">
        <f>AM166*AN166</f>
        <v>0</v>
      </c>
      <c r="AM166" s="177">
        <f>SUMIFS('1-2 人员岗位信息'!I:I,'1-2 人员岗位信息'!$C:$C,"劳务派遣",'1-2 人员岗位信息'!$B:$B,$D166)</f>
        <v>0</v>
      </c>
      <c r="AN166" s="300"/>
      <c r="AO166" s="177">
        <f>AP166*AQ166</f>
        <v>0</v>
      </c>
      <c r="AP166" s="177">
        <f>SUMIFS('1-2 人员岗位信息'!J:J,'1-2 人员岗位信息'!$C:$C,"劳务派遣",'1-2 人员岗位信息'!$B:$B,$D166)</f>
        <v>0</v>
      </c>
      <c r="AQ166" s="300"/>
      <c r="AR166" s="177">
        <f>AS166*AT166</f>
        <v>0</v>
      </c>
      <c r="AS166" s="177">
        <f>SUMIFS('1-2 人员岗位信息'!K:K,'1-2 人员岗位信息'!$C:$C,"劳务派遣",'1-2 人员岗位信息'!$B:$B,$D166)</f>
        <v>0</v>
      </c>
      <c r="AT166" s="300"/>
      <c r="AU166" s="177">
        <f>AV166*AW166</f>
        <v>0</v>
      </c>
      <c r="AV166" s="177">
        <f>SUMIFS('1-2 人员岗位信息'!L:L,'1-2 人员岗位信息'!$C:$C,"劳务派遣",'1-2 人员岗位信息'!$B:$B,$D166)</f>
        <v>0</v>
      </c>
      <c r="AW166" s="300"/>
      <c r="AX166" s="177">
        <f>AY166*AZ166</f>
        <v>0</v>
      </c>
      <c r="AY166" s="177">
        <f>SUMIFS('1-2 人员岗位信息'!M:M,'1-2 人员岗位信息'!$C:$C,"劳务派遣",'1-2 人员岗位信息'!$B:$B,$D166)</f>
        <v>0</v>
      </c>
      <c r="AZ166" s="300"/>
      <c r="BA166" s="177">
        <f>BB166*BC166</f>
        <v>0</v>
      </c>
      <c r="BB166" s="177">
        <f>SUMIFS('1-2 人员岗位信息'!N:N,'1-2 人员岗位信息'!$C:$C,"劳务派遣",'1-2 人员岗位信息'!$B:$B,$D166)</f>
        <v>0</v>
      </c>
      <c r="BC166" s="300"/>
      <c r="BD166" s="177">
        <f>BE166*BF166</f>
        <v>0</v>
      </c>
      <c r="BE166" s="177">
        <f>SUMIFS('1-2 人员岗位信息'!O:O,'1-2 人员岗位信息'!$C:$C,"劳务派遣",'1-2 人员岗位信息'!$B:$B,$D166)</f>
        <v>0</v>
      </c>
      <c r="BF166" s="300"/>
      <c r="BG166" s="177">
        <f>BH166*BI166</f>
        <v>0</v>
      </c>
      <c r="BH166" s="177">
        <f>SUMIFS('1-2 人员岗位信息'!P:P,'1-2 人员岗位信息'!$C:$C,"劳务派遣",'1-2 人员岗位信息'!$B:$B,$D166)</f>
        <v>0</v>
      </c>
      <c r="BI166" s="300"/>
      <c r="BJ166" s="177">
        <f>BK166*BL166</f>
        <v>0</v>
      </c>
      <c r="BK166" s="177">
        <f>SUMIFS('1-2 人员岗位信息'!Q:Q,'1-2 人员岗位信息'!$C:$C,"劳务派遣",'1-2 人员岗位信息'!$B:$B,$D166)</f>
        <v>0</v>
      </c>
      <c r="BL166" s="309"/>
      <c r="BM166" s="313"/>
      <c r="BN166" s="317"/>
    </row>
    <row r="167" s="265" customFormat="1" ht="33.95" customHeight="1" outlineLevel="5" spans="2:66">
      <c r="B167" s="177" t="s">
        <v>793</v>
      </c>
      <c r="C167" s="285" t="s">
        <v>1076</v>
      </c>
      <c r="D167" s="265" t="s">
        <v>1066</v>
      </c>
      <c r="E167" s="177" t="s">
        <v>1077</v>
      </c>
      <c r="F167" s="177"/>
      <c r="G167" s="177" t="s">
        <v>797</v>
      </c>
      <c r="H167" s="177">
        <f>AB167</f>
        <v>0</v>
      </c>
      <c r="I167" s="177" t="s">
        <v>798</v>
      </c>
      <c r="J167" s="177" t="e">
        <f>SUM(AD167,AG167,AJ167,AM167,AP167,AS167,AV167,AY167,BB167,BE167,BH167,BK167)/N167</f>
        <v>#DIV/0!</v>
      </c>
      <c r="K167" s="177" t="s">
        <v>799</v>
      </c>
      <c r="L167" s="177" t="e">
        <f>H167/N167/J167</f>
        <v>#DIV/0!</v>
      </c>
      <c r="M167" s="177" t="s">
        <v>800</v>
      </c>
      <c r="N167" s="177">
        <f>COUNTIF(AD167,"&gt;0")+COUNTIF(AG167,"&gt;0")+COUNTIF(AJ167,"&gt;0")+COUNTIF(AM167,"&gt;0")+COUNTIF(AP167,"&gt;0")+COUNTIF(AS167,"&gt;0")+COUNTIF(AV167,"&gt;0")+COUNTIF(AY167,"&gt;0")+COUNTIF(BB167,"&gt;0")+COUNTIF(BE167,"&gt;0")+COUNTIF(BH167,"&gt;0")+COUNTIF(BK167,"&gt;0")</f>
        <v>0</v>
      </c>
      <c r="O167" s="177"/>
      <c r="P167" s="292"/>
      <c r="Q167" s="292"/>
      <c r="R167" s="292"/>
      <c r="S167" s="292"/>
      <c r="T167" s="292"/>
      <c r="U167" s="292"/>
      <c r="V167" s="292"/>
      <c r="W167" s="292"/>
      <c r="X167" s="292"/>
      <c r="Y167" s="292"/>
      <c r="Z167" s="292"/>
      <c r="AA167" s="292"/>
      <c r="AB167" s="177">
        <f>SUM(AC167,AF167,AI167,AL167,AO167,AR167,AU167,AX167,BA167,BD167,BG167,BJ167)</f>
        <v>0</v>
      </c>
      <c r="AC167" s="177">
        <f>AD167*AE167</f>
        <v>0</v>
      </c>
      <c r="AD167" s="177">
        <f>SUMIFS('1-2 人员岗位信息'!F:F,'1-2 人员岗位信息'!$C:$C,"劳务派遣",'1-2 人员岗位信息'!$B:$B,$D167)</f>
        <v>0</v>
      </c>
      <c r="AE167" s="300"/>
      <c r="AF167" s="177">
        <f>AG167*AH167</f>
        <v>0</v>
      </c>
      <c r="AG167" s="177">
        <f>SUMIFS('1-2 人员岗位信息'!G:G,'1-2 人员岗位信息'!$C:$C,"劳务派遣",'1-2 人员岗位信息'!$B:$B,$D167)</f>
        <v>0</v>
      </c>
      <c r="AH167" s="300"/>
      <c r="AI167" s="177">
        <f>AJ167*AK167</f>
        <v>0</v>
      </c>
      <c r="AJ167" s="177">
        <f>SUMIFS('1-2 人员岗位信息'!H:H,'1-2 人员岗位信息'!$C:$C,"劳务派遣",'1-2 人员岗位信息'!$B:$B,$D167)</f>
        <v>0</v>
      </c>
      <c r="AK167" s="300"/>
      <c r="AL167" s="177">
        <f>AM167*AN167</f>
        <v>0</v>
      </c>
      <c r="AM167" s="177">
        <f>SUMIFS('1-2 人员岗位信息'!I:I,'1-2 人员岗位信息'!$C:$C,"劳务派遣",'1-2 人员岗位信息'!$B:$B,$D167)</f>
        <v>0</v>
      </c>
      <c r="AN167" s="300"/>
      <c r="AO167" s="177">
        <f>AP167*AQ167</f>
        <v>0</v>
      </c>
      <c r="AP167" s="177">
        <f>SUMIFS('1-2 人员岗位信息'!J:J,'1-2 人员岗位信息'!$C:$C,"劳务派遣",'1-2 人员岗位信息'!$B:$B,$D167)</f>
        <v>0</v>
      </c>
      <c r="AQ167" s="300"/>
      <c r="AR167" s="177">
        <f>AS167*AT167</f>
        <v>0</v>
      </c>
      <c r="AS167" s="177">
        <f>SUMIFS('1-2 人员岗位信息'!K:K,'1-2 人员岗位信息'!$C:$C,"劳务派遣",'1-2 人员岗位信息'!$B:$B,$D167)</f>
        <v>0</v>
      </c>
      <c r="AT167" s="300"/>
      <c r="AU167" s="177">
        <f>AV167*AW167</f>
        <v>0</v>
      </c>
      <c r="AV167" s="177">
        <f>SUMIFS('1-2 人员岗位信息'!L:L,'1-2 人员岗位信息'!$C:$C,"劳务派遣",'1-2 人员岗位信息'!$B:$B,$D167)</f>
        <v>0</v>
      </c>
      <c r="AW167" s="300"/>
      <c r="AX167" s="177">
        <f>AY167*AZ167</f>
        <v>0</v>
      </c>
      <c r="AY167" s="177">
        <f>SUMIFS('1-2 人员岗位信息'!M:M,'1-2 人员岗位信息'!$C:$C,"劳务派遣",'1-2 人员岗位信息'!$B:$B,$D167)</f>
        <v>0</v>
      </c>
      <c r="AZ167" s="300"/>
      <c r="BA167" s="177">
        <f>BB167*BC167</f>
        <v>0</v>
      </c>
      <c r="BB167" s="177">
        <f>SUMIFS('1-2 人员岗位信息'!N:N,'1-2 人员岗位信息'!$C:$C,"劳务派遣",'1-2 人员岗位信息'!$B:$B,$D167)</f>
        <v>0</v>
      </c>
      <c r="BC167" s="300"/>
      <c r="BD167" s="177">
        <f>BE167*BF167</f>
        <v>0</v>
      </c>
      <c r="BE167" s="177">
        <f>SUMIFS('1-2 人员岗位信息'!O:O,'1-2 人员岗位信息'!$C:$C,"劳务派遣",'1-2 人员岗位信息'!$B:$B,$D167)</f>
        <v>0</v>
      </c>
      <c r="BF167" s="300"/>
      <c r="BG167" s="177">
        <f>BH167*BI167</f>
        <v>0</v>
      </c>
      <c r="BH167" s="177">
        <f>SUMIFS('1-2 人员岗位信息'!P:P,'1-2 人员岗位信息'!$C:$C,"劳务派遣",'1-2 人员岗位信息'!$B:$B,$D167)</f>
        <v>0</v>
      </c>
      <c r="BI167" s="300"/>
      <c r="BJ167" s="177">
        <f>BK167*BL167</f>
        <v>0</v>
      </c>
      <c r="BK167" s="177">
        <f>SUMIFS('1-2 人员岗位信息'!Q:Q,'1-2 人员岗位信息'!$C:$C,"劳务派遣",'1-2 人员岗位信息'!$B:$B,$D167)</f>
        <v>0</v>
      </c>
      <c r="BL167" s="309"/>
      <c r="BM167" s="313"/>
      <c r="BN167" s="317"/>
    </row>
    <row r="168" s="265" customFormat="1" ht="33.95" customHeight="1" outlineLevel="5" spans="2:66">
      <c r="B168" s="177" t="s">
        <v>793</v>
      </c>
      <c r="C168" s="285" t="s">
        <v>1078</v>
      </c>
      <c r="D168" s="265" t="s">
        <v>1069</v>
      </c>
      <c r="E168" s="177" t="s">
        <v>1079</v>
      </c>
      <c r="F168" s="177"/>
      <c r="G168" s="177" t="s">
        <v>797</v>
      </c>
      <c r="H168" s="177">
        <f>AB168</f>
        <v>0</v>
      </c>
      <c r="I168" s="177" t="s">
        <v>798</v>
      </c>
      <c r="J168" s="177" t="e">
        <f>SUM(AD168,AG168,AJ168,AM168,AP168,AS168,AV168,AY168,BB168,BE168,BH168,BK168)/N168</f>
        <v>#DIV/0!</v>
      </c>
      <c r="K168" s="177" t="s">
        <v>799</v>
      </c>
      <c r="L168" s="177" t="e">
        <f>H168/N168/J168</f>
        <v>#DIV/0!</v>
      </c>
      <c r="M168" s="177" t="s">
        <v>800</v>
      </c>
      <c r="N168" s="177">
        <f>COUNTIF(AD168,"&gt;0")+COUNTIF(AG168,"&gt;0")+COUNTIF(AJ168,"&gt;0")+COUNTIF(AM168,"&gt;0")+COUNTIF(AP168,"&gt;0")+COUNTIF(AS168,"&gt;0")+COUNTIF(AV168,"&gt;0")+COUNTIF(AY168,"&gt;0")+COUNTIF(BB168,"&gt;0")+COUNTIF(BE168,"&gt;0")+COUNTIF(BH168,"&gt;0")+COUNTIF(BK168,"&gt;0")</f>
        <v>0</v>
      </c>
      <c r="O168" s="177"/>
      <c r="P168" s="292"/>
      <c r="Q168" s="292"/>
      <c r="R168" s="292"/>
      <c r="S168" s="292"/>
      <c r="T168" s="292"/>
      <c r="U168" s="292"/>
      <c r="V168" s="292"/>
      <c r="W168" s="292"/>
      <c r="X168" s="292"/>
      <c r="Y168" s="292"/>
      <c r="Z168" s="292"/>
      <c r="AA168" s="292"/>
      <c r="AB168" s="177">
        <f>SUM(AC168,AF168,AI168,AL168,AO168,AR168,AU168,AX168,BA168,BD168,BG168,BJ168)</f>
        <v>0</v>
      </c>
      <c r="AC168" s="177">
        <f>AD168*AE168</f>
        <v>0</v>
      </c>
      <c r="AD168" s="177">
        <f>SUMIFS('1-2 人员岗位信息'!F:F,'1-2 人员岗位信息'!$C:$C,"劳务派遣",'1-2 人员岗位信息'!$B:$B,$D168)</f>
        <v>0</v>
      </c>
      <c r="AE168" s="300"/>
      <c r="AF168" s="177">
        <f>AG168*AH168</f>
        <v>0</v>
      </c>
      <c r="AG168" s="177">
        <f>SUMIFS('1-2 人员岗位信息'!G:G,'1-2 人员岗位信息'!$C:$C,"劳务派遣",'1-2 人员岗位信息'!$B:$B,$D168)</f>
        <v>0</v>
      </c>
      <c r="AH168" s="300"/>
      <c r="AI168" s="177">
        <f>AJ168*AK168</f>
        <v>0</v>
      </c>
      <c r="AJ168" s="177">
        <f>SUMIFS('1-2 人员岗位信息'!H:H,'1-2 人员岗位信息'!$C:$C,"劳务派遣",'1-2 人员岗位信息'!$B:$B,$D168)</f>
        <v>0</v>
      </c>
      <c r="AK168" s="300"/>
      <c r="AL168" s="177">
        <f>AM168*AN168</f>
        <v>0</v>
      </c>
      <c r="AM168" s="177">
        <f>SUMIFS('1-2 人员岗位信息'!I:I,'1-2 人员岗位信息'!$C:$C,"劳务派遣",'1-2 人员岗位信息'!$B:$B,$D168)</f>
        <v>0</v>
      </c>
      <c r="AN168" s="300"/>
      <c r="AO168" s="177">
        <f>AP168*AQ168</f>
        <v>0</v>
      </c>
      <c r="AP168" s="177">
        <f>SUMIFS('1-2 人员岗位信息'!J:J,'1-2 人员岗位信息'!$C:$C,"劳务派遣",'1-2 人员岗位信息'!$B:$B,$D168)</f>
        <v>0</v>
      </c>
      <c r="AQ168" s="300"/>
      <c r="AR168" s="177">
        <f>AS168*AT168</f>
        <v>0</v>
      </c>
      <c r="AS168" s="177">
        <f>SUMIFS('1-2 人员岗位信息'!K:K,'1-2 人员岗位信息'!$C:$C,"劳务派遣",'1-2 人员岗位信息'!$B:$B,$D168)</f>
        <v>0</v>
      </c>
      <c r="AT168" s="300"/>
      <c r="AU168" s="177">
        <f>AV168*AW168</f>
        <v>0</v>
      </c>
      <c r="AV168" s="177">
        <f>SUMIFS('1-2 人员岗位信息'!L:L,'1-2 人员岗位信息'!$C:$C,"劳务派遣",'1-2 人员岗位信息'!$B:$B,$D168)</f>
        <v>0</v>
      </c>
      <c r="AW168" s="300"/>
      <c r="AX168" s="177">
        <f>AY168*AZ168</f>
        <v>0</v>
      </c>
      <c r="AY168" s="177">
        <f>SUMIFS('1-2 人员岗位信息'!M:M,'1-2 人员岗位信息'!$C:$C,"劳务派遣",'1-2 人员岗位信息'!$B:$B,$D168)</f>
        <v>0</v>
      </c>
      <c r="AZ168" s="300"/>
      <c r="BA168" s="177">
        <f>BB168*BC168</f>
        <v>0</v>
      </c>
      <c r="BB168" s="177">
        <f>SUMIFS('1-2 人员岗位信息'!N:N,'1-2 人员岗位信息'!$C:$C,"劳务派遣",'1-2 人员岗位信息'!$B:$B,$D168)</f>
        <v>0</v>
      </c>
      <c r="BC168" s="300"/>
      <c r="BD168" s="177">
        <f>BE168*BF168</f>
        <v>0</v>
      </c>
      <c r="BE168" s="177">
        <f>SUMIFS('1-2 人员岗位信息'!O:O,'1-2 人员岗位信息'!$C:$C,"劳务派遣",'1-2 人员岗位信息'!$B:$B,$D168)</f>
        <v>0</v>
      </c>
      <c r="BF168" s="300"/>
      <c r="BG168" s="177">
        <f>BH168*BI168</f>
        <v>0</v>
      </c>
      <c r="BH168" s="177">
        <f>SUMIFS('1-2 人员岗位信息'!P:P,'1-2 人员岗位信息'!$C:$C,"劳务派遣",'1-2 人员岗位信息'!$B:$B,$D168)</f>
        <v>0</v>
      </c>
      <c r="BI168" s="300"/>
      <c r="BJ168" s="177">
        <f>BK168*BL168</f>
        <v>0</v>
      </c>
      <c r="BK168" s="177">
        <f>SUMIFS('1-2 人员岗位信息'!Q:Q,'1-2 人员岗位信息'!$C:$C,"劳务派遣",'1-2 人员岗位信息'!$B:$B,$D168)</f>
        <v>0</v>
      </c>
      <c r="BL168" s="309"/>
      <c r="BM168" s="313"/>
      <c r="BN168" s="317"/>
    </row>
    <row r="169" s="265" customFormat="1" ht="33.95" customHeight="1" outlineLevel="5" spans="2:66">
      <c r="B169" s="177" t="s">
        <v>793</v>
      </c>
      <c r="C169" s="285" t="s">
        <v>1080</v>
      </c>
      <c r="D169" s="265" t="s">
        <v>1072</v>
      </c>
      <c r="E169" s="177" t="s">
        <v>1081</v>
      </c>
      <c r="F169" s="177"/>
      <c r="G169" s="177" t="s">
        <v>797</v>
      </c>
      <c r="H169" s="177">
        <f>AB169</f>
        <v>0</v>
      </c>
      <c r="I169" s="177" t="s">
        <v>798</v>
      </c>
      <c r="J169" s="177" t="e">
        <f>SUM(AD169,AG169,AJ169,AM169,AP169,AS169,AV169,AY169,BB169,BE169,BH169,BK169)/N169</f>
        <v>#DIV/0!</v>
      </c>
      <c r="K169" s="177" t="s">
        <v>799</v>
      </c>
      <c r="L169" s="177" t="e">
        <f>H169/N169/J169</f>
        <v>#DIV/0!</v>
      </c>
      <c r="M169" s="177" t="s">
        <v>800</v>
      </c>
      <c r="N169" s="177">
        <f>COUNTIF(AD169,"&gt;0")+COUNTIF(AG169,"&gt;0")+COUNTIF(AJ169,"&gt;0")+COUNTIF(AM169,"&gt;0")+COUNTIF(AP169,"&gt;0")+COUNTIF(AS169,"&gt;0")+COUNTIF(AV169,"&gt;0")+COUNTIF(AY169,"&gt;0")+COUNTIF(BB169,"&gt;0")+COUNTIF(BE169,"&gt;0")+COUNTIF(BH169,"&gt;0")+COUNTIF(BK169,"&gt;0")</f>
        <v>0</v>
      </c>
      <c r="O169" s="177"/>
      <c r="P169" s="292"/>
      <c r="Q169" s="292"/>
      <c r="R169" s="292"/>
      <c r="S169" s="292"/>
      <c r="T169" s="292"/>
      <c r="U169" s="292"/>
      <c r="V169" s="292"/>
      <c r="W169" s="292"/>
      <c r="X169" s="292"/>
      <c r="Y169" s="292"/>
      <c r="Z169" s="292"/>
      <c r="AA169" s="292"/>
      <c r="AB169" s="177">
        <f>SUM(AC169,AF169,AI169,AL169,AO169,AR169,AU169,AX169,BA169,BD169,BG169,BJ169)</f>
        <v>0</v>
      </c>
      <c r="AC169" s="177">
        <f>AD169*AE169</f>
        <v>0</v>
      </c>
      <c r="AD169" s="177">
        <f>SUMIFS('1-2 人员岗位信息'!F:F,'1-2 人员岗位信息'!$C:$C,"劳务派遣",'1-2 人员岗位信息'!$B:$B,$D169)</f>
        <v>0</v>
      </c>
      <c r="AE169" s="300"/>
      <c r="AF169" s="177">
        <f>AG169*AH169</f>
        <v>0</v>
      </c>
      <c r="AG169" s="177">
        <f>SUMIFS('1-2 人员岗位信息'!G:G,'1-2 人员岗位信息'!$C:$C,"劳务派遣",'1-2 人员岗位信息'!$B:$B,$D169)</f>
        <v>0</v>
      </c>
      <c r="AH169" s="300"/>
      <c r="AI169" s="177">
        <f>AJ169*AK169</f>
        <v>0</v>
      </c>
      <c r="AJ169" s="177">
        <f>SUMIFS('1-2 人员岗位信息'!H:H,'1-2 人员岗位信息'!$C:$C,"劳务派遣",'1-2 人员岗位信息'!$B:$B,$D169)</f>
        <v>0</v>
      </c>
      <c r="AK169" s="300"/>
      <c r="AL169" s="177">
        <f>AM169*AN169</f>
        <v>0</v>
      </c>
      <c r="AM169" s="177">
        <f>SUMIFS('1-2 人员岗位信息'!I:I,'1-2 人员岗位信息'!$C:$C,"劳务派遣",'1-2 人员岗位信息'!$B:$B,$D169)</f>
        <v>0</v>
      </c>
      <c r="AN169" s="300"/>
      <c r="AO169" s="177">
        <f>AP169*AQ169</f>
        <v>0</v>
      </c>
      <c r="AP169" s="177">
        <f>SUMIFS('1-2 人员岗位信息'!J:J,'1-2 人员岗位信息'!$C:$C,"劳务派遣",'1-2 人员岗位信息'!$B:$B,$D169)</f>
        <v>0</v>
      </c>
      <c r="AQ169" s="300"/>
      <c r="AR169" s="177">
        <f>AS169*AT169</f>
        <v>0</v>
      </c>
      <c r="AS169" s="177">
        <f>SUMIFS('1-2 人员岗位信息'!K:K,'1-2 人员岗位信息'!$C:$C,"劳务派遣",'1-2 人员岗位信息'!$B:$B,$D169)</f>
        <v>0</v>
      </c>
      <c r="AT169" s="300"/>
      <c r="AU169" s="177">
        <f>AV169*AW169</f>
        <v>0</v>
      </c>
      <c r="AV169" s="177">
        <f>SUMIFS('1-2 人员岗位信息'!L:L,'1-2 人员岗位信息'!$C:$C,"劳务派遣",'1-2 人员岗位信息'!$B:$B,$D169)</f>
        <v>0</v>
      </c>
      <c r="AW169" s="300"/>
      <c r="AX169" s="177">
        <f>AY169*AZ169</f>
        <v>0</v>
      </c>
      <c r="AY169" s="177">
        <f>SUMIFS('1-2 人员岗位信息'!M:M,'1-2 人员岗位信息'!$C:$C,"劳务派遣",'1-2 人员岗位信息'!$B:$B,$D169)</f>
        <v>0</v>
      </c>
      <c r="AZ169" s="300"/>
      <c r="BA169" s="177">
        <f>BB169*BC169</f>
        <v>0</v>
      </c>
      <c r="BB169" s="177">
        <f>SUMIFS('1-2 人员岗位信息'!N:N,'1-2 人员岗位信息'!$C:$C,"劳务派遣",'1-2 人员岗位信息'!$B:$B,$D169)</f>
        <v>0</v>
      </c>
      <c r="BC169" s="300"/>
      <c r="BD169" s="177">
        <f>BE169*BF169</f>
        <v>0</v>
      </c>
      <c r="BE169" s="177">
        <f>SUMIFS('1-2 人员岗位信息'!O:O,'1-2 人员岗位信息'!$C:$C,"劳务派遣",'1-2 人员岗位信息'!$B:$B,$D169)</f>
        <v>0</v>
      </c>
      <c r="BF169" s="300"/>
      <c r="BG169" s="177">
        <f>BH169*BI169</f>
        <v>0</v>
      </c>
      <c r="BH169" s="177">
        <f>SUMIFS('1-2 人员岗位信息'!P:P,'1-2 人员岗位信息'!$C:$C,"劳务派遣",'1-2 人员岗位信息'!$B:$B,$D169)</f>
        <v>0</v>
      </c>
      <c r="BI169" s="300"/>
      <c r="BJ169" s="177">
        <f>BK169*BL169</f>
        <v>0</v>
      </c>
      <c r="BK169" s="177">
        <f>SUMIFS('1-2 人员岗位信息'!Q:Q,'1-2 人员岗位信息'!$C:$C,"劳务派遣",'1-2 人员岗位信息'!$B:$B,$D169)</f>
        <v>0</v>
      </c>
      <c r="BL169" s="309"/>
      <c r="BM169" s="313"/>
      <c r="BN169" s="317"/>
    </row>
    <row r="170" s="120" customFormat="1" ht="33.95" customHeight="1" outlineLevel="4" spans="2:66">
      <c r="B170" s="121" t="s">
        <v>788</v>
      </c>
      <c r="C170" s="122" t="s">
        <v>22</v>
      </c>
      <c r="D170" s="120" t="s">
        <v>23</v>
      </c>
      <c r="E170" s="121"/>
      <c r="F170" s="121"/>
      <c r="G170" s="121"/>
      <c r="H170" s="121">
        <f>SUM(H171:H174)</f>
        <v>60000</v>
      </c>
      <c r="I170" s="121"/>
      <c r="J170" s="121"/>
      <c r="K170" s="121"/>
      <c r="L170" s="121"/>
      <c r="M170" s="121"/>
      <c r="N170" s="121"/>
      <c r="O170" s="121"/>
      <c r="P170" s="291"/>
      <c r="Q170" s="291"/>
      <c r="R170" s="291"/>
      <c r="S170" s="291"/>
      <c r="T170" s="291"/>
      <c r="U170" s="291"/>
      <c r="V170" s="291"/>
      <c r="W170" s="291"/>
      <c r="X170" s="291"/>
      <c r="Y170" s="291"/>
      <c r="Z170" s="291"/>
      <c r="AA170" s="291"/>
      <c r="AB170" s="121">
        <f>SUM(AB171:AB174)</f>
        <v>60000</v>
      </c>
      <c r="AC170" s="121">
        <f>SUM(AC171:AC174)</f>
        <v>5000</v>
      </c>
      <c r="AD170" s="121"/>
      <c r="AE170" s="121"/>
      <c r="AF170" s="121">
        <f>SUM(AF171:AF174)</f>
        <v>5000</v>
      </c>
      <c r="AG170" s="121"/>
      <c r="AH170" s="121"/>
      <c r="AI170" s="121">
        <f>SUM(AI171:AI174)</f>
        <v>5000</v>
      </c>
      <c r="AJ170" s="121"/>
      <c r="AK170" s="121"/>
      <c r="AL170" s="121">
        <f>SUM(AL171:AL174)</f>
        <v>5000</v>
      </c>
      <c r="AM170" s="121"/>
      <c r="AN170" s="121"/>
      <c r="AO170" s="121">
        <f>SUM(AO171:AO174)</f>
        <v>5000</v>
      </c>
      <c r="AP170" s="121"/>
      <c r="AQ170" s="121"/>
      <c r="AR170" s="121">
        <f>SUM(AR171:AR174)</f>
        <v>5000</v>
      </c>
      <c r="AS170" s="121"/>
      <c r="AT170" s="121"/>
      <c r="AU170" s="121">
        <f>SUM(AU171:AU174)</f>
        <v>5000</v>
      </c>
      <c r="AV170" s="121"/>
      <c r="AW170" s="121"/>
      <c r="AX170" s="121">
        <f>SUM(AX171:AX174)</f>
        <v>5000</v>
      </c>
      <c r="AY170" s="121"/>
      <c r="AZ170" s="121"/>
      <c r="BA170" s="121">
        <f>SUM(BA171:BA174)</f>
        <v>5000</v>
      </c>
      <c r="BB170" s="121"/>
      <c r="BC170" s="121"/>
      <c r="BD170" s="121">
        <f>SUM(BD171:BD174)</f>
        <v>5000</v>
      </c>
      <c r="BE170" s="121"/>
      <c r="BF170" s="121"/>
      <c r="BG170" s="121">
        <f>SUM(BG171:BG174)</f>
        <v>5000</v>
      </c>
      <c r="BH170" s="121"/>
      <c r="BI170" s="121"/>
      <c r="BJ170" s="121">
        <f>SUM(BJ171:BJ174)</f>
        <v>5000</v>
      </c>
      <c r="BK170" s="121"/>
      <c r="BL170" s="308"/>
      <c r="BM170" s="313"/>
      <c r="BN170" s="316"/>
    </row>
    <row r="171" s="265" customFormat="1" ht="33.95" customHeight="1" outlineLevel="5" spans="2:66">
      <c r="B171" s="177" t="s">
        <v>793</v>
      </c>
      <c r="C171" s="285" t="s">
        <v>1082</v>
      </c>
      <c r="D171" s="265" t="s">
        <v>1063</v>
      </c>
      <c r="E171" s="177" t="s">
        <v>1083</v>
      </c>
      <c r="F171" s="177"/>
      <c r="G171" s="177" t="s">
        <v>797</v>
      </c>
      <c r="H171" s="177">
        <f>AB171</f>
        <v>60000</v>
      </c>
      <c r="I171" s="177" t="s">
        <v>798</v>
      </c>
      <c r="J171" s="177">
        <f>SUM(AD171,AG171,AJ171,AM171,AP171,AS171,AV171,AY171,BB171,BE171,BH171,BK171)/N171</f>
        <v>1</v>
      </c>
      <c r="K171" s="177" t="s">
        <v>799</v>
      </c>
      <c r="L171" s="177">
        <f>H171/N171/J171</f>
        <v>5000</v>
      </c>
      <c r="M171" s="177" t="s">
        <v>800</v>
      </c>
      <c r="N171" s="177">
        <f>COUNTIF(AD171,"&gt;0")+COUNTIF(AG171,"&gt;0")+COUNTIF(AJ171,"&gt;0")+COUNTIF(AM171,"&gt;0")+COUNTIF(AP171,"&gt;0")+COUNTIF(AS171,"&gt;0")+COUNTIF(AV171,"&gt;0")+COUNTIF(AY171,"&gt;0")+COUNTIF(BB171,"&gt;0")+COUNTIF(BE171,"&gt;0")+COUNTIF(BH171,"&gt;0")+COUNTIF(BK171,"&gt;0")</f>
        <v>12</v>
      </c>
      <c r="O171" s="177"/>
      <c r="P171" s="292"/>
      <c r="Q171" s="292"/>
      <c r="R171" s="292"/>
      <c r="S171" s="292"/>
      <c r="T171" s="292"/>
      <c r="U171" s="292"/>
      <c r="V171" s="292"/>
      <c r="W171" s="292"/>
      <c r="X171" s="292"/>
      <c r="Y171" s="292"/>
      <c r="Z171" s="292"/>
      <c r="AA171" s="292"/>
      <c r="AB171" s="177">
        <f>SUM(AC171,AF171,AI171,AL171,AO171,AR171,AU171,AX171,BA171,BD171,BG171,BJ171)</f>
        <v>60000</v>
      </c>
      <c r="AC171" s="177">
        <f>AD171*AE171</f>
        <v>5000</v>
      </c>
      <c r="AD171" s="177">
        <f>SUMIFS('1-2 人员岗位信息'!F:F,'1-2 人员岗位信息'!$C:$C,"专业外包",'1-2 人员岗位信息'!$B:$B,$D171)</f>
        <v>1</v>
      </c>
      <c r="AE171" s="300">
        <f>IFERROR(预算主表!P81/(12*AD171),0)</f>
        <v>5000</v>
      </c>
      <c r="AF171" s="177">
        <f>AG171*AH171</f>
        <v>5000</v>
      </c>
      <c r="AG171" s="177">
        <f>SUMIFS('1-2 人员岗位信息'!G:G,'1-2 人员岗位信息'!$C:$C,"专业外包",'1-2 人员岗位信息'!$B:$B,$D171)</f>
        <v>1</v>
      </c>
      <c r="AH171" s="300">
        <f>AE171</f>
        <v>5000</v>
      </c>
      <c r="AI171" s="177">
        <f>AJ171*AK171</f>
        <v>5000</v>
      </c>
      <c r="AJ171" s="177">
        <f>SUMIFS('1-2 人员岗位信息'!H:H,'1-2 人员岗位信息'!$C:$C,"专业外包",'1-2 人员岗位信息'!$B:$B,$D171)</f>
        <v>1</v>
      </c>
      <c r="AK171" s="300">
        <f>AE171</f>
        <v>5000</v>
      </c>
      <c r="AL171" s="177">
        <f>AM171*AN171</f>
        <v>5000</v>
      </c>
      <c r="AM171" s="177">
        <f>SUMIFS('1-2 人员岗位信息'!I:I,'1-2 人员岗位信息'!$C:$C,"专业外包",'1-2 人员岗位信息'!$B:$B,$D171)</f>
        <v>1</v>
      </c>
      <c r="AN171" s="300">
        <f>AE171</f>
        <v>5000</v>
      </c>
      <c r="AO171" s="177">
        <f>AP171*AQ171</f>
        <v>5000</v>
      </c>
      <c r="AP171" s="177">
        <f>SUMIFS('1-2 人员岗位信息'!J:J,'1-2 人员岗位信息'!$C:$C,"专业外包",'1-2 人员岗位信息'!$B:$B,$D171)</f>
        <v>1</v>
      </c>
      <c r="AQ171" s="300">
        <f>AE171</f>
        <v>5000</v>
      </c>
      <c r="AR171" s="177">
        <f>AS171*AT171</f>
        <v>5000</v>
      </c>
      <c r="AS171" s="177">
        <f>SUMIFS('1-2 人员岗位信息'!K:K,'1-2 人员岗位信息'!$C:$C,"专业外包",'1-2 人员岗位信息'!$B:$B,$D171)</f>
        <v>1</v>
      </c>
      <c r="AT171" s="300">
        <f>AE171</f>
        <v>5000</v>
      </c>
      <c r="AU171" s="177">
        <f>AV171*AW171</f>
        <v>5000</v>
      </c>
      <c r="AV171" s="177">
        <f>SUMIFS('1-2 人员岗位信息'!L:L,'1-2 人员岗位信息'!$C:$C,"专业外包",'1-2 人员岗位信息'!$B:$B,$D171)</f>
        <v>1</v>
      </c>
      <c r="AW171" s="300">
        <f>AE171</f>
        <v>5000</v>
      </c>
      <c r="AX171" s="177">
        <f>AY171*AZ171</f>
        <v>5000</v>
      </c>
      <c r="AY171" s="177">
        <f>SUMIFS('1-2 人员岗位信息'!M:M,'1-2 人员岗位信息'!$C:$C,"专业外包",'1-2 人员岗位信息'!$B:$B,$D171)</f>
        <v>1</v>
      </c>
      <c r="AZ171" s="300">
        <f>AE171</f>
        <v>5000</v>
      </c>
      <c r="BA171" s="177">
        <f>BB171*BC171</f>
        <v>5000</v>
      </c>
      <c r="BB171" s="177">
        <f>SUMIFS('1-2 人员岗位信息'!N:N,'1-2 人员岗位信息'!$C:$C,"专业外包",'1-2 人员岗位信息'!$B:$B,$D171)</f>
        <v>1</v>
      </c>
      <c r="BC171" s="300">
        <f>AE171</f>
        <v>5000</v>
      </c>
      <c r="BD171" s="177">
        <f>BE171*BF171</f>
        <v>5000</v>
      </c>
      <c r="BE171" s="177">
        <f>SUMIFS('1-2 人员岗位信息'!O:O,'1-2 人员岗位信息'!$C:$C,"专业外包",'1-2 人员岗位信息'!$B:$B,$D171)</f>
        <v>1</v>
      </c>
      <c r="BF171" s="300">
        <f>AE171</f>
        <v>5000</v>
      </c>
      <c r="BG171" s="177">
        <f>BH171*BI171</f>
        <v>5000</v>
      </c>
      <c r="BH171" s="177">
        <f>SUMIFS('1-2 人员岗位信息'!P:P,'1-2 人员岗位信息'!$C:$C,"专业外包",'1-2 人员岗位信息'!$B:$B,$D171)</f>
        <v>1</v>
      </c>
      <c r="BI171" s="300">
        <f>AE171</f>
        <v>5000</v>
      </c>
      <c r="BJ171" s="177">
        <f>BK171*BL171</f>
        <v>5000</v>
      </c>
      <c r="BK171" s="177">
        <f>SUMIFS('1-2 人员岗位信息'!Q:Q,'1-2 人员岗位信息'!$C:$C,"专业外包",'1-2 人员岗位信息'!$B:$B,$D171)</f>
        <v>1</v>
      </c>
      <c r="BL171" s="309">
        <f>AE171</f>
        <v>5000</v>
      </c>
      <c r="BM171" s="313"/>
      <c r="BN171" s="317"/>
    </row>
    <row r="172" s="265" customFormat="1" ht="33.95" customHeight="1" outlineLevel="5" spans="2:66">
      <c r="B172" s="177" t="s">
        <v>793</v>
      </c>
      <c r="C172" s="285" t="s">
        <v>1084</v>
      </c>
      <c r="D172" s="265" t="s">
        <v>1066</v>
      </c>
      <c r="E172" s="177" t="s">
        <v>1085</v>
      </c>
      <c r="F172" s="177"/>
      <c r="G172" s="177" t="s">
        <v>797</v>
      </c>
      <c r="H172" s="177">
        <f>AB172</f>
        <v>0</v>
      </c>
      <c r="I172" s="177" t="s">
        <v>798</v>
      </c>
      <c r="J172" s="177" t="e">
        <f>SUM(AD172,AG172,AJ172,AM172,AP172,AS172,AV172,AY172,BB172,BE172,BH172,BK172)/N172</f>
        <v>#DIV/0!</v>
      </c>
      <c r="K172" s="177" t="s">
        <v>799</v>
      </c>
      <c r="L172" s="177" t="e">
        <f>H172/N172/J172</f>
        <v>#DIV/0!</v>
      </c>
      <c r="M172" s="177" t="s">
        <v>800</v>
      </c>
      <c r="N172" s="177">
        <f>COUNTIF(AD172,"&gt;0")+COUNTIF(AG172,"&gt;0")+COUNTIF(AJ172,"&gt;0")+COUNTIF(AM172,"&gt;0")+COUNTIF(AP172,"&gt;0")+COUNTIF(AS172,"&gt;0")+COUNTIF(AV172,"&gt;0")+COUNTIF(AY172,"&gt;0")+COUNTIF(BB172,"&gt;0")+COUNTIF(BE172,"&gt;0")+COUNTIF(BH172,"&gt;0")+COUNTIF(BK172,"&gt;0")</f>
        <v>0</v>
      </c>
      <c r="O172" s="177"/>
      <c r="P172" s="292"/>
      <c r="Q172" s="292"/>
      <c r="R172" s="292"/>
      <c r="S172" s="292"/>
      <c r="T172" s="292"/>
      <c r="U172" s="292"/>
      <c r="V172" s="292"/>
      <c r="W172" s="292"/>
      <c r="X172" s="292"/>
      <c r="Y172" s="292"/>
      <c r="Z172" s="292"/>
      <c r="AA172" s="292"/>
      <c r="AB172" s="177">
        <f>SUM(AC172,AF172,AI172,AL172,AO172,AR172,AU172,AX172,BA172,BD172,BG172,BJ172)</f>
        <v>0</v>
      </c>
      <c r="AC172" s="177">
        <f>AD172*AE172</f>
        <v>0</v>
      </c>
      <c r="AD172" s="177">
        <f>SUMIFS('1-2 人员岗位信息'!F:F,'1-2 人员岗位信息'!$C:$C,"专业外包",'1-2 人员岗位信息'!$B:$B,$D172)</f>
        <v>0</v>
      </c>
      <c r="AE172" s="300">
        <f>IFERROR(预算主表!P81/(12*AD172),0)</f>
        <v>0</v>
      </c>
      <c r="AF172" s="177">
        <f>AG172*AH172</f>
        <v>0</v>
      </c>
      <c r="AG172" s="177">
        <f>SUMIFS('1-2 人员岗位信息'!G:G,'1-2 人员岗位信息'!$C:$C,"专业外包",'1-2 人员岗位信息'!$B:$B,$D172)</f>
        <v>0</v>
      </c>
      <c r="AH172" s="300">
        <f>AE172</f>
        <v>0</v>
      </c>
      <c r="AI172" s="177">
        <f>AJ172*AK172</f>
        <v>0</v>
      </c>
      <c r="AJ172" s="177">
        <f>SUMIFS('1-2 人员岗位信息'!H:H,'1-2 人员岗位信息'!$C:$C,"专业外包",'1-2 人员岗位信息'!$B:$B,$D172)</f>
        <v>0</v>
      </c>
      <c r="AK172" s="300">
        <f>AE172</f>
        <v>0</v>
      </c>
      <c r="AL172" s="177">
        <f>AM172*AN172</f>
        <v>0</v>
      </c>
      <c r="AM172" s="177">
        <f>SUMIFS('1-2 人员岗位信息'!I:I,'1-2 人员岗位信息'!$C:$C,"专业外包",'1-2 人员岗位信息'!$B:$B,$D172)</f>
        <v>0</v>
      </c>
      <c r="AN172" s="300">
        <f>AE172</f>
        <v>0</v>
      </c>
      <c r="AO172" s="177">
        <f>AP172*AQ172</f>
        <v>0</v>
      </c>
      <c r="AP172" s="177">
        <f>SUMIFS('1-2 人员岗位信息'!J:J,'1-2 人员岗位信息'!$C:$C,"专业外包",'1-2 人员岗位信息'!$B:$B,$D172)</f>
        <v>0</v>
      </c>
      <c r="AQ172" s="300">
        <f>AE172</f>
        <v>0</v>
      </c>
      <c r="AR172" s="177">
        <f>AS172*AT172</f>
        <v>0</v>
      </c>
      <c r="AS172" s="177">
        <f>SUMIFS('1-2 人员岗位信息'!K:K,'1-2 人员岗位信息'!$C:$C,"专业外包",'1-2 人员岗位信息'!$B:$B,$D172)</f>
        <v>0</v>
      </c>
      <c r="AT172" s="300">
        <f>AE172</f>
        <v>0</v>
      </c>
      <c r="AU172" s="177">
        <f>AV172*AW172</f>
        <v>0</v>
      </c>
      <c r="AV172" s="177">
        <f>SUMIFS('1-2 人员岗位信息'!L:L,'1-2 人员岗位信息'!$C:$C,"专业外包",'1-2 人员岗位信息'!$B:$B,$D172)</f>
        <v>0</v>
      </c>
      <c r="AW172" s="300">
        <f>AE172</f>
        <v>0</v>
      </c>
      <c r="AX172" s="177">
        <f>AY172*AZ172</f>
        <v>0</v>
      </c>
      <c r="AY172" s="177">
        <f>SUMIFS('1-2 人员岗位信息'!M:M,'1-2 人员岗位信息'!$C:$C,"专业外包",'1-2 人员岗位信息'!$B:$B,$D172)</f>
        <v>0</v>
      </c>
      <c r="AZ172" s="300">
        <f>AE172</f>
        <v>0</v>
      </c>
      <c r="BA172" s="177">
        <f>BB172*BC172</f>
        <v>0</v>
      </c>
      <c r="BB172" s="177">
        <f>SUMIFS('1-2 人员岗位信息'!N:N,'1-2 人员岗位信息'!$C:$C,"专业外包",'1-2 人员岗位信息'!$B:$B,$D172)</f>
        <v>0</v>
      </c>
      <c r="BC172" s="300">
        <f>AE172</f>
        <v>0</v>
      </c>
      <c r="BD172" s="177">
        <f>BE172*BF172</f>
        <v>0</v>
      </c>
      <c r="BE172" s="177">
        <f>SUMIFS('1-2 人员岗位信息'!O:O,'1-2 人员岗位信息'!$C:$C,"专业外包",'1-2 人员岗位信息'!$B:$B,$D172)</f>
        <v>0</v>
      </c>
      <c r="BF172" s="300">
        <f>AE172</f>
        <v>0</v>
      </c>
      <c r="BG172" s="177">
        <f>BH172*BI172</f>
        <v>0</v>
      </c>
      <c r="BH172" s="177">
        <f>SUMIFS('1-2 人员岗位信息'!P:P,'1-2 人员岗位信息'!$C:$C,"专业外包",'1-2 人员岗位信息'!$B:$B,$D172)</f>
        <v>0</v>
      </c>
      <c r="BI172" s="300">
        <f>AE172</f>
        <v>0</v>
      </c>
      <c r="BJ172" s="177">
        <f>BK172*BL172</f>
        <v>0</v>
      </c>
      <c r="BK172" s="177">
        <f>SUMIFS('1-2 人员岗位信息'!Q:Q,'1-2 人员岗位信息'!$C:$C,"专业外包",'1-2 人员岗位信息'!$B:$B,$D172)</f>
        <v>0</v>
      </c>
      <c r="BL172" s="309">
        <f>AE172</f>
        <v>0</v>
      </c>
      <c r="BM172" s="313"/>
      <c r="BN172" s="317"/>
    </row>
    <row r="173" s="265" customFormat="1" ht="33.95" customHeight="1" outlineLevel="5" spans="2:66">
      <c r="B173" s="177" t="s">
        <v>793</v>
      </c>
      <c r="C173" s="285" t="s">
        <v>1086</v>
      </c>
      <c r="D173" s="265" t="s">
        <v>1069</v>
      </c>
      <c r="E173" s="177" t="s">
        <v>1087</v>
      </c>
      <c r="F173" s="177"/>
      <c r="G173" s="177" t="s">
        <v>797</v>
      </c>
      <c r="H173" s="177">
        <f>AB173</f>
        <v>0</v>
      </c>
      <c r="I173" s="177" t="s">
        <v>798</v>
      </c>
      <c r="J173" s="177" t="e">
        <f>SUM(AD173,AG173,AJ173,AM173,AP173,AS173,AV173,AY173,BB173,BE173,BH173,BK173)/N173</f>
        <v>#DIV/0!</v>
      </c>
      <c r="K173" s="177" t="s">
        <v>799</v>
      </c>
      <c r="L173" s="177" t="e">
        <f>H173/N173/J173</f>
        <v>#DIV/0!</v>
      </c>
      <c r="M173" s="177" t="s">
        <v>800</v>
      </c>
      <c r="N173" s="177">
        <f>COUNTIF(AD173,"&gt;0")+COUNTIF(AG173,"&gt;0")+COUNTIF(AJ173,"&gt;0")+COUNTIF(AM173,"&gt;0")+COUNTIF(AP173,"&gt;0")+COUNTIF(AS173,"&gt;0")+COUNTIF(AV173,"&gt;0")+COUNTIF(AY173,"&gt;0")+COUNTIF(BB173,"&gt;0")+COUNTIF(BE173,"&gt;0")+COUNTIF(BH173,"&gt;0")+COUNTIF(BK173,"&gt;0")</f>
        <v>0</v>
      </c>
      <c r="O173" s="177"/>
      <c r="P173" s="292"/>
      <c r="Q173" s="292"/>
      <c r="R173" s="292"/>
      <c r="S173" s="292"/>
      <c r="T173" s="292"/>
      <c r="U173" s="292"/>
      <c r="V173" s="292"/>
      <c r="W173" s="292"/>
      <c r="X173" s="292"/>
      <c r="Y173" s="292"/>
      <c r="Z173" s="292"/>
      <c r="AA173" s="292"/>
      <c r="AB173" s="177">
        <f>SUM(AC173,AF173,AI173,AL173,AO173,AR173,AU173,AX173,BA173,BD173,BG173,BJ173)</f>
        <v>0</v>
      </c>
      <c r="AC173" s="177">
        <f>AD173*AE173</f>
        <v>0</v>
      </c>
      <c r="AD173" s="177">
        <f>SUMIFS('1-2 人员岗位信息'!F:F,'1-2 人员岗位信息'!$C:$C,"专业外包",'1-2 人员岗位信息'!$B:$B,$D173)</f>
        <v>0</v>
      </c>
      <c r="AE173" s="300"/>
      <c r="AF173" s="177">
        <f>AG173*AH173</f>
        <v>0</v>
      </c>
      <c r="AG173" s="177">
        <f>SUMIFS('1-2 人员岗位信息'!G:G,'1-2 人员岗位信息'!$C:$C,"专业外包",'1-2 人员岗位信息'!$B:$B,$D173)</f>
        <v>0</v>
      </c>
      <c r="AH173" s="300"/>
      <c r="AI173" s="177">
        <f>AJ173*AK173</f>
        <v>0</v>
      </c>
      <c r="AJ173" s="177">
        <f>SUMIFS('1-2 人员岗位信息'!H:H,'1-2 人员岗位信息'!$C:$C,"专业外包",'1-2 人员岗位信息'!$B:$B,$D173)</f>
        <v>0</v>
      </c>
      <c r="AK173" s="300"/>
      <c r="AL173" s="177">
        <f>AM173*AN173</f>
        <v>0</v>
      </c>
      <c r="AM173" s="177">
        <f>SUMIFS('1-2 人员岗位信息'!I:I,'1-2 人员岗位信息'!$C:$C,"专业外包",'1-2 人员岗位信息'!$B:$B,$D173)</f>
        <v>0</v>
      </c>
      <c r="AN173" s="300"/>
      <c r="AO173" s="177">
        <f>AP173*AQ173</f>
        <v>0</v>
      </c>
      <c r="AP173" s="177">
        <f>SUMIFS('1-2 人员岗位信息'!J:J,'1-2 人员岗位信息'!$C:$C,"专业外包",'1-2 人员岗位信息'!$B:$B,$D173)</f>
        <v>0</v>
      </c>
      <c r="AQ173" s="300"/>
      <c r="AR173" s="177">
        <f>AS173*AT173</f>
        <v>0</v>
      </c>
      <c r="AS173" s="177">
        <f>SUMIFS('1-2 人员岗位信息'!K:K,'1-2 人员岗位信息'!$C:$C,"专业外包",'1-2 人员岗位信息'!$B:$B,$D173)</f>
        <v>0</v>
      </c>
      <c r="AT173" s="300"/>
      <c r="AU173" s="177">
        <f>AV173*AW173</f>
        <v>0</v>
      </c>
      <c r="AV173" s="177">
        <f>SUMIFS('1-2 人员岗位信息'!L:L,'1-2 人员岗位信息'!$C:$C,"专业外包",'1-2 人员岗位信息'!$B:$B,$D173)</f>
        <v>0</v>
      </c>
      <c r="AW173" s="300"/>
      <c r="AX173" s="177">
        <f>AY173*AZ173</f>
        <v>0</v>
      </c>
      <c r="AY173" s="177">
        <f>SUMIFS('1-2 人员岗位信息'!M:M,'1-2 人员岗位信息'!$C:$C,"专业外包",'1-2 人员岗位信息'!$B:$B,$D173)</f>
        <v>0</v>
      </c>
      <c r="AZ173" s="300"/>
      <c r="BA173" s="177">
        <f>BB173*BC173</f>
        <v>0</v>
      </c>
      <c r="BB173" s="177">
        <f>SUMIFS('1-2 人员岗位信息'!N:N,'1-2 人员岗位信息'!$C:$C,"专业外包",'1-2 人员岗位信息'!$B:$B,$D173)</f>
        <v>0</v>
      </c>
      <c r="BC173" s="300"/>
      <c r="BD173" s="177">
        <f>BE173*BF173</f>
        <v>0</v>
      </c>
      <c r="BE173" s="177">
        <f>SUMIFS('1-2 人员岗位信息'!O:O,'1-2 人员岗位信息'!$C:$C,"专业外包",'1-2 人员岗位信息'!$B:$B,$D173)</f>
        <v>0</v>
      </c>
      <c r="BF173" s="300"/>
      <c r="BG173" s="177">
        <f>BH173*BI173</f>
        <v>0</v>
      </c>
      <c r="BH173" s="177">
        <f>SUMIFS('1-2 人员岗位信息'!P:P,'1-2 人员岗位信息'!$C:$C,"专业外包",'1-2 人员岗位信息'!$B:$B,$D173)</f>
        <v>0</v>
      </c>
      <c r="BI173" s="300"/>
      <c r="BJ173" s="177">
        <f>BK173*BL173</f>
        <v>0</v>
      </c>
      <c r="BK173" s="177">
        <f>SUMIFS('1-2 人员岗位信息'!Q:Q,'1-2 人员岗位信息'!$C:$C,"专业外包",'1-2 人员岗位信息'!$B:$B,$D173)</f>
        <v>0</v>
      </c>
      <c r="BL173" s="309"/>
      <c r="BM173" s="313"/>
      <c r="BN173" s="317"/>
    </row>
    <row r="174" s="265" customFormat="1" ht="33.95" customHeight="1" outlineLevel="5" spans="2:66">
      <c r="B174" s="177" t="s">
        <v>793</v>
      </c>
      <c r="C174" s="285" t="s">
        <v>1088</v>
      </c>
      <c r="D174" s="265" t="s">
        <v>1072</v>
      </c>
      <c r="E174" s="177" t="s">
        <v>1089</v>
      </c>
      <c r="F174" s="177"/>
      <c r="G174" s="177" t="s">
        <v>797</v>
      </c>
      <c r="H174" s="177">
        <f>AB174</f>
        <v>0</v>
      </c>
      <c r="I174" s="177" t="s">
        <v>798</v>
      </c>
      <c r="J174" s="177" t="e">
        <f>SUM(AD174,AG174,AJ174,AM174,AP174,AS174,AV174,AY174,BB174,BE174,BH174,BK174)/N174</f>
        <v>#DIV/0!</v>
      </c>
      <c r="K174" s="177" t="s">
        <v>799</v>
      </c>
      <c r="L174" s="177" t="e">
        <f>H174/N174/J174</f>
        <v>#DIV/0!</v>
      </c>
      <c r="M174" s="177" t="s">
        <v>800</v>
      </c>
      <c r="N174" s="177">
        <f>COUNTIF(AD174,"&gt;0")+COUNTIF(AG174,"&gt;0")+COUNTIF(AJ174,"&gt;0")+COUNTIF(AM174,"&gt;0")+COUNTIF(AP174,"&gt;0")+COUNTIF(AS174,"&gt;0")+COUNTIF(AV174,"&gt;0")+COUNTIF(AY174,"&gt;0")+COUNTIF(BB174,"&gt;0")+COUNTIF(BE174,"&gt;0")+COUNTIF(BH174,"&gt;0")+COUNTIF(BK174,"&gt;0")</f>
        <v>0</v>
      </c>
      <c r="O174" s="177"/>
      <c r="P174" s="292"/>
      <c r="Q174" s="292"/>
      <c r="R174" s="292"/>
      <c r="S174" s="292"/>
      <c r="T174" s="292"/>
      <c r="U174" s="292"/>
      <c r="V174" s="292"/>
      <c r="W174" s="292"/>
      <c r="X174" s="292"/>
      <c r="Y174" s="292"/>
      <c r="Z174" s="292"/>
      <c r="AA174" s="292"/>
      <c r="AB174" s="177">
        <f>SUM(AC174,AF174,AI174,AL174,AO174,AR174,AU174,AX174,BA174,BD174,BG174,BJ174)</f>
        <v>0</v>
      </c>
      <c r="AC174" s="177">
        <f>AD174*AE174</f>
        <v>0</v>
      </c>
      <c r="AD174" s="177">
        <f>SUMIFS('1-2 人员岗位信息'!F:F,'1-2 人员岗位信息'!$C:$C,"专业外包",'1-2 人员岗位信息'!$B:$B,$D174)</f>
        <v>0</v>
      </c>
      <c r="AE174" s="300"/>
      <c r="AF174" s="177">
        <f>AG174*AH174</f>
        <v>0</v>
      </c>
      <c r="AG174" s="177">
        <f>SUMIFS('1-2 人员岗位信息'!G:G,'1-2 人员岗位信息'!$C:$C,"专业外包",'1-2 人员岗位信息'!$B:$B,$D174)</f>
        <v>0</v>
      </c>
      <c r="AH174" s="300"/>
      <c r="AI174" s="177">
        <f>AJ174*AK174</f>
        <v>0</v>
      </c>
      <c r="AJ174" s="177">
        <f>SUMIFS('1-2 人员岗位信息'!H:H,'1-2 人员岗位信息'!$C:$C,"专业外包",'1-2 人员岗位信息'!$B:$B,$D174)</f>
        <v>0</v>
      </c>
      <c r="AK174" s="300"/>
      <c r="AL174" s="177">
        <f>AM174*AN174</f>
        <v>0</v>
      </c>
      <c r="AM174" s="177">
        <f>SUMIFS('1-2 人员岗位信息'!I:I,'1-2 人员岗位信息'!$C:$C,"专业外包",'1-2 人员岗位信息'!$B:$B,$D174)</f>
        <v>0</v>
      </c>
      <c r="AN174" s="300"/>
      <c r="AO174" s="177">
        <f>AP174*AQ174</f>
        <v>0</v>
      </c>
      <c r="AP174" s="177">
        <f>SUMIFS('1-2 人员岗位信息'!J:J,'1-2 人员岗位信息'!$C:$C,"专业外包",'1-2 人员岗位信息'!$B:$B,$D174)</f>
        <v>0</v>
      </c>
      <c r="AQ174" s="300"/>
      <c r="AR174" s="177">
        <f>AS174*AT174</f>
        <v>0</v>
      </c>
      <c r="AS174" s="177">
        <f>SUMIFS('1-2 人员岗位信息'!K:K,'1-2 人员岗位信息'!$C:$C,"专业外包",'1-2 人员岗位信息'!$B:$B,$D174)</f>
        <v>0</v>
      </c>
      <c r="AT174" s="300"/>
      <c r="AU174" s="177">
        <f>AV174*AW174</f>
        <v>0</v>
      </c>
      <c r="AV174" s="177">
        <f>SUMIFS('1-2 人员岗位信息'!L:L,'1-2 人员岗位信息'!$C:$C,"专业外包",'1-2 人员岗位信息'!$B:$B,$D174)</f>
        <v>0</v>
      </c>
      <c r="AW174" s="300"/>
      <c r="AX174" s="177">
        <f>AY174*AZ174</f>
        <v>0</v>
      </c>
      <c r="AY174" s="177">
        <f>SUMIFS('1-2 人员岗位信息'!M:M,'1-2 人员岗位信息'!$C:$C,"专业外包",'1-2 人员岗位信息'!$B:$B,$D174)</f>
        <v>0</v>
      </c>
      <c r="AZ174" s="300"/>
      <c r="BA174" s="177">
        <f>BB174*BC174</f>
        <v>0</v>
      </c>
      <c r="BB174" s="177">
        <f>SUMIFS('1-2 人员岗位信息'!N:N,'1-2 人员岗位信息'!$C:$C,"专业外包",'1-2 人员岗位信息'!$B:$B,$D174)</f>
        <v>0</v>
      </c>
      <c r="BC174" s="300"/>
      <c r="BD174" s="177">
        <f>BE174*BF174</f>
        <v>0</v>
      </c>
      <c r="BE174" s="177">
        <f>SUMIFS('1-2 人员岗位信息'!O:O,'1-2 人员岗位信息'!$C:$C,"专业外包",'1-2 人员岗位信息'!$B:$B,$D174)</f>
        <v>0</v>
      </c>
      <c r="BF174" s="300"/>
      <c r="BG174" s="177">
        <f>BH174*BI174</f>
        <v>0</v>
      </c>
      <c r="BH174" s="177">
        <f>SUMIFS('1-2 人员岗位信息'!P:P,'1-2 人员岗位信息'!$C:$C,"专业外包",'1-2 人员岗位信息'!$B:$B,$D174)</f>
        <v>0</v>
      </c>
      <c r="BI174" s="300"/>
      <c r="BJ174" s="177">
        <f>BK174*BL174</f>
        <v>0</v>
      </c>
      <c r="BK174" s="177">
        <f>SUMIFS('1-2 人员岗位信息'!Q:Q,'1-2 人员岗位信息'!$C:$C,"专业外包",'1-2 人员岗位信息'!$B:$B,$D174)</f>
        <v>0</v>
      </c>
      <c r="BL174" s="309"/>
      <c r="BM174" s="313"/>
      <c r="BN174" s="317"/>
    </row>
    <row r="175" s="120" customFormat="1" ht="33.95" customHeight="1" outlineLevel="4" spans="2:66">
      <c r="B175" s="121" t="s">
        <v>793</v>
      </c>
      <c r="C175" s="122" t="s">
        <v>24</v>
      </c>
      <c r="D175" s="120" t="s">
        <v>25</v>
      </c>
      <c r="E175" s="121"/>
      <c r="F175" s="121"/>
      <c r="G175" s="121"/>
      <c r="H175" s="121">
        <f>AB175</f>
        <v>0</v>
      </c>
      <c r="I175" s="121" t="s">
        <v>1090</v>
      </c>
      <c r="J175" s="121" t="e">
        <f>SUM(AD175,AG175,AJ175,AM175,AP175,AS175,AV175,AY175,BB175,BE175,BH175,BK175)/N175</f>
        <v>#DIV/0!</v>
      </c>
      <c r="K175" s="121" t="s">
        <v>1027</v>
      </c>
      <c r="L175" s="121" t="e">
        <f>H175/N175/J175</f>
        <v>#DIV/0!</v>
      </c>
      <c r="M175" s="121" t="s">
        <v>800</v>
      </c>
      <c r="N175" s="121">
        <f>COUNTIF(AD175,"&gt;0")+COUNTIF(AG175,"&gt;0")+COUNTIF(AJ175,"&gt;0")+COUNTIF(AM175,"&gt;0")+COUNTIF(AP175,"&gt;0")+COUNTIF(AS175,"&gt;0")+COUNTIF(AV175,"&gt;0")+COUNTIF(AY175,"&gt;0")+COUNTIF(BB175,"&gt;0")+COUNTIF(BE175,"&gt;0")+COUNTIF(BH175,"&gt;0")+COUNTIF(BK175,"&gt;0")</f>
        <v>0</v>
      </c>
      <c r="O175" s="121"/>
      <c r="P175" s="291"/>
      <c r="Q175" s="291"/>
      <c r="R175" s="291"/>
      <c r="S175" s="291"/>
      <c r="T175" s="291"/>
      <c r="U175" s="291"/>
      <c r="V175" s="291"/>
      <c r="W175" s="291"/>
      <c r="X175" s="291"/>
      <c r="Y175" s="291"/>
      <c r="Z175" s="291"/>
      <c r="AA175" s="291"/>
      <c r="AB175" s="121">
        <f>SUM(AC175,AF175,AI175,AL175,AO175,AR175,AU175,AX175,BA175,BD175,BG175,BJ175)</f>
        <v>0</v>
      </c>
      <c r="AC175" s="121">
        <f>AD175*AE175</f>
        <v>0</v>
      </c>
      <c r="AD175" s="121">
        <f>VLOOKUP($I175,'1-1 项目基础信息'!$F:$S,3,FALSE)</f>
        <v>0</v>
      </c>
      <c r="AE175" s="300"/>
      <c r="AF175" s="121">
        <f>AG175*AH175</f>
        <v>0</v>
      </c>
      <c r="AG175" s="121">
        <f>VLOOKUP($I175,'1-1 项目基础信息'!$F:$S,4,FALSE)</f>
        <v>0</v>
      </c>
      <c r="AH175" s="300"/>
      <c r="AI175" s="121">
        <f>AJ175*AK175</f>
        <v>0</v>
      </c>
      <c r="AJ175" s="121">
        <f>VLOOKUP($I175,'1-1 项目基础信息'!$F:$S,5,FALSE)</f>
        <v>0</v>
      </c>
      <c r="AK175" s="300"/>
      <c r="AL175" s="121">
        <f>AM175*AN175</f>
        <v>0</v>
      </c>
      <c r="AM175" s="121">
        <f>VLOOKUP($I175,'1-1 项目基础信息'!$F:$S,6,FALSE)</f>
        <v>0</v>
      </c>
      <c r="AN175" s="300"/>
      <c r="AO175" s="121">
        <f>AP175*AQ175</f>
        <v>0</v>
      </c>
      <c r="AP175" s="121">
        <f>VLOOKUP($I175,'1-1 项目基础信息'!$F:$S,7,FALSE)</f>
        <v>0</v>
      </c>
      <c r="AQ175" s="300"/>
      <c r="AR175" s="121">
        <f>AS175*AT175</f>
        <v>0</v>
      </c>
      <c r="AS175" s="121">
        <f>VLOOKUP($I175,'1-1 项目基础信息'!$F:$S,8,FALSE)</f>
        <v>0</v>
      </c>
      <c r="AT175" s="300"/>
      <c r="AU175" s="121">
        <f>AV175*AW175</f>
        <v>0</v>
      </c>
      <c r="AV175" s="121">
        <f>VLOOKUP($I175,'1-1 项目基础信息'!$F:$S,9,FALSE)</f>
        <v>0</v>
      </c>
      <c r="AW175" s="300"/>
      <c r="AX175" s="121">
        <f>AY175*AZ175</f>
        <v>0</v>
      </c>
      <c r="AY175" s="121">
        <f>VLOOKUP($I175,'1-1 项目基础信息'!$F:$S,10,FALSE)</f>
        <v>0</v>
      </c>
      <c r="AZ175" s="300"/>
      <c r="BA175" s="121">
        <f>BB175*BC175</f>
        <v>0</v>
      </c>
      <c r="BB175" s="121">
        <f>VLOOKUP($I175,'1-1 项目基础信息'!$F:$S,11,FALSE)</f>
        <v>0</v>
      </c>
      <c r="BC175" s="300"/>
      <c r="BD175" s="121">
        <f>BE175*BF175</f>
        <v>0</v>
      </c>
      <c r="BE175" s="121">
        <f>VLOOKUP($I175,'1-1 项目基础信息'!$F:$S,12,FALSE)</f>
        <v>0</v>
      </c>
      <c r="BF175" s="300"/>
      <c r="BG175" s="121">
        <f>BH175*BI175</f>
        <v>0</v>
      </c>
      <c r="BH175" s="121">
        <f>VLOOKUP($I175,'1-1 项目基础信息'!$F:$S,13,FALSE)</f>
        <v>0</v>
      </c>
      <c r="BI175" s="300"/>
      <c r="BJ175" s="121">
        <f>BK175*BL175</f>
        <v>0</v>
      </c>
      <c r="BK175" s="121">
        <f>VLOOKUP($I175,'1-1 项目基础信息'!$F:$S,14,FALSE)</f>
        <v>0</v>
      </c>
      <c r="BL175" s="309"/>
      <c r="BM175" s="313"/>
      <c r="BN175" s="316"/>
    </row>
    <row r="176" s="49" customFormat="1" ht="33.95" customHeight="1" outlineLevel="3" spans="2:66">
      <c r="B176" s="117" t="s">
        <v>788</v>
      </c>
      <c r="C176" s="118" t="s">
        <v>1091</v>
      </c>
      <c r="D176" s="49" t="s">
        <v>1092</v>
      </c>
      <c r="E176" s="117"/>
      <c r="F176" s="117"/>
      <c r="G176" s="117"/>
      <c r="H176" s="117">
        <f>H177+H181+H185</f>
        <v>0</v>
      </c>
      <c r="I176" s="117"/>
      <c r="J176" s="117"/>
      <c r="K176" s="117"/>
      <c r="L176" s="117"/>
      <c r="M176" s="117"/>
      <c r="N176" s="117"/>
      <c r="O176" s="117"/>
      <c r="P176" s="290"/>
      <c r="Q176" s="290"/>
      <c r="R176" s="290"/>
      <c r="S176" s="290"/>
      <c r="T176" s="290"/>
      <c r="U176" s="290"/>
      <c r="V176" s="290"/>
      <c r="W176" s="290"/>
      <c r="X176" s="290"/>
      <c r="Y176" s="290"/>
      <c r="Z176" s="290"/>
      <c r="AA176" s="290"/>
      <c r="AB176" s="117">
        <f>AB177+AB181+AB185</f>
        <v>0</v>
      </c>
      <c r="AC176" s="117">
        <f>AC177+AC181+AC185</f>
        <v>0</v>
      </c>
      <c r="AD176" s="117"/>
      <c r="AE176" s="117"/>
      <c r="AF176" s="117">
        <f>AF177+AF181+AF185</f>
        <v>0</v>
      </c>
      <c r="AG176" s="117"/>
      <c r="AH176" s="117"/>
      <c r="AI176" s="117">
        <f>AI177+AI181+AI185</f>
        <v>0</v>
      </c>
      <c r="AJ176" s="117"/>
      <c r="AK176" s="117"/>
      <c r="AL176" s="117">
        <f>AL177+AL181+AL185</f>
        <v>0</v>
      </c>
      <c r="AM176" s="117"/>
      <c r="AN176" s="117"/>
      <c r="AO176" s="117">
        <f>AO177+AO181+AO185</f>
        <v>0</v>
      </c>
      <c r="AP176" s="117"/>
      <c r="AQ176" s="117"/>
      <c r="AR176" s="117">
        <f>AR177+AR181+AR185</f>
        <v>0</v>
      </c>
      <c r="AS176" s="117"/>
      <c r="AT176" s="117"/>
      <c r="AU176" s="117">
        <f>AU177+AU181+AU185</f>
        <v>0</v>
      </c>
      <c r="AV176" s="117"/>
      <c r="AW176" s="117"/>
      <c r="AX176" s="117">
        <f>AX177+AX181+AX185</f>
        <v>0</v>
      </c>
      <c r="AY176" s="117"/>
      <c r="AZ176" s="117"/>
      <c r="BA176" s="117">
        <f>BA177+BA181+BA185</f>
        <v>0</v>
      </c>
      <c r="BB176" s="117"/>
      <c r="BC176" s="117"/>
      <c r="BD176" s="117">
        <f>BD177+BD181+BD185</f>
        <v>0</v>
      </c>
      <c r="BE176" s="117"/>
      <c r="BF176" s="117"/>
      <c r="BG176" s="117">
        <f>BG177+BG181+BG185</f>
        <v>0</v>
      </c>
      <c r="BH176" s="117"/>
      <c r="BI176" s="117"/>
      <c r="BJ176" s="117">
        <f>BJ177+BJ181+BJ185</f>
        <v>0</v>
      </c>
      <c r="BK176" s="117"/>
      <c r="BL176" s="307"/>
      <c r="BM176" s="313"/>
      <c r="BN176" s="315"/>
    </row>
    <row r="177" s="120" customFormat="1" ht="33.95" customHeight="1" outlineLevel="4" spans="2:66">
      <c r="B177" s="121" t="s">
        <v>788</v>
      </c>
      <c r="C177" s="122" t="s">
        <v>127</v>
      </c>
      <c r="D177" s="120" t="s">
        <v>109</v>
      </c>
      <c r="E177" s="121"/>
      <c r="F177" s="121"/>
      <c r="G177" s="121"/>
      <c r="H177" s="121">
        <f>SUM(H178:H180)</f>
        <v>0</v>
      </c>
      <c r="I177" s="121"/>
      <c r="J177" s="121"/>
      <c r="K177" s="121"/>
      <c r="L177" s="121"/>
      <c r="M177" s="121"/>
      <c r="N177" s="121"/>
      <c r="O177" s="121"/>
      <c r="P177" s="291"/>
      <c r="Q177" s="291"/>
      <c r="R177" s="291"/>
      <c r="S177" s="291"/>
      <c r="T177" s="291"/>
      <c r="U177" s="291"/>
      <c r="V177" s="291"/>
      <c r="W177" s="291"/>
      <c r="X177" s="291"/>
      <c r="Y177" s="291"/>
      <c r="Z177" s="291"/>
      <c r="AA177" s="291"/>
      <c r="AB177" s="121">
        <f>SUM(AB178:AB180)</f>
        <v>0</v>
      </c>
      <c r="AC177" s="121">
        <f>SUM(AC178:AC180)</f>
        <v>0</v>
      </c>
      <c r="AD177" s="121"/>
      <c r="AE177" s="121"/>
      <c r="AF177" s="121">
        <f>SUM(AF178:AF180)</f>
        <v>0</v>
      </c>
      <c r="AG177" s="121"/>
      <c r="AH177" s="121"/>
      <c r="AI177" s="121">
        <f>SUM(AI178:AI180)</f>
        <v>0</v>
      </c>
      <c r="AJ177" s="121"/>
      <c r="AK177" s="121"/>
      <c r="AL177" s="121">
        <f>SUM(AL178:AL180)</f>
        <v>0</v>
      </c>
      <c r="AM177" s="121"/>
      <c r="AN177" s="121"/>
      <c r="AO177" s="121">
        <f>SUM(AO178:AO180)</f>
        <v>0</v>
      </c>
      <c r="AP177" s="121"/>
      <c r="AQ177" s="121"/>
      <c r="AR177" s="121">
        <f>SUM(AR178:AR180)</f>
        <v>0</v>
      </c>
      <c r="AS177" s="121"/>
      <c r="AT177" s="121"/>
      <c r="AU177" s="121">
        <f>SUM(AU178:AU180)</f>
        <v>0</v>
      </c>
      <c r="AV177" s="121"/>
      <c r="AW177" s="121"/>
      <c r="AX177" s="121">
        <f>SUM(AX178:AX180)</f>
        <v>0</v>
      </c>
      <c r="AY177" s="121"/>
      <c r="AZ177" s="121"/>
      <c r="BA177" s="121">
        <f>SUM(BA178:BA180)</f>
        <v>0</v>
      </c>
      <c r="BB177" s="121"/>
      <c r="BC177" s="121"/>
      <c r="BD177" s="121">
        <f>SUM(BD178:BD180)</f>
        <v>0</v>
      </c>
      <c r="BE177" s="121"/>
      <c r="BF177" s="121"/>
      <c r="BG177" s="121">
        <f>SUM(BG178:BG180)</f>
        <v>0</v>
      </c>
      <c r="BH177" s="121"/>
      <c r="BI177" s="121"/>
      <c r="BJ177" s="121">
        <f>SUM(BJ178:BJ180)</f>
        <v>0</v>
      </c>
      <c r="BK177" s="121"/>
      <c r="BL177" s="308"/>
      <c r="BM177" s="313"/>
      <c r="BN177" s="316"/>
    </row>
    <row r="178" s="265" customFormat="1" ht="33.95" customHeight="1" outlineLevel="5" spans="2:66">
      <c r="B178" s="177" t="s">
        <v>793</v>
      </c>
      <c r="C178" s="285" t="s">
        <v>1093</v>
      </c>
      <c r="D178" s="265" t="s">
        <v>1094</v>
      </c>
      <c r="E178" s="177" t="s">
        <v>1095</v>
      </c>
      <c r="F178" s="177"/>
      <c r="G178" s="177" t="s">
        <v>797</v>
      </c>
      <c r="H178" s="177">
        <f>AB178</f>
        <v>0</v>
      </c>
      <c r="I178" s="177" t="s">
        <v>798</v>
      </c>
      <c r="J178" s="177" t="e">
        <f>SUM(AD178,AG178,AJ178,AM178,AP178,AS178,AV178,AY178,BB178,BE178,BH178,BK178)/N178</f>
        <v>#DIV/0!</v>
      </c>
      <c r="K178" s="177" t="s">
        <v>799</v>
      </c>
      <c r="L178" s="177" t="e">
        <f>H178/N178/J178</f>
        <v>#DIV/0!</v>
      </c>
      <c r="M178" s="177" t="s">
        <v>800</v>
      </c>
      <c r="N178" s="177">
        <f>COUNTIF(AD178,"&gt;0")+COUNTIF(AG178,"&gt;0")+COUNTIF(AJ178,"&gt;0")+COUNTIF(AM178,"&gt;0")+COUNTIF(AP178,"&gt;0")+COUNTIF(AS178,"&gt;0")+COUNTIF(AV178,"&gt;0")+COUNTIF(AY178,"&gt;0")+COUNTIF(BB178,"&gt;0")+COUNTIF(BE178,"&gt;0")+COUNTIF(BH178,"&gt;0")+COUNTIF(BK178,"&gt;0")</f>
        <v>0</v>
      </c>
      <c r="O178" s="177"/>
      <c r="P178" s="292"/>
      <c r="Q178" s="292"/>
      <c r="R178" s="292"/>
      <c r="S178" s="292"/>
      <c r="T178" s="292"/>
      <c r="U178" s="292"/>
      <c r="V178" s="292"/>
      <c r="W178" s="292"/>
      <c r="X178" s="292"/>
      <c r="Y178" s="292"/>
      <c r="Z178" s="292"/>
      <c r="AA178" s="292"/>
      <c r="AB178" s="177">
        <f>SUM(AC178,AF178,AI178,AL178,AO178,AR178,AU178,AX178,BA178,BD178,BG178,BJ178)</f>
        <v>0</v>
      </c>
      <c r="AC178" s="177">
        <f>AD178*AE178</f>
        <v>0</v>
      </c>
      <c r="AD178" s="177">
        <f>SUMIFS('1-2 人员岗位信息'!F:F,'1-2 人员岗位信息'!$C:$C,"自有人员",'1-2 人员岗位信息'!$B:$B,$D178)</f>
        <v>0</v>
      </c>
      <c r="AE178" s="300"/>
      <c r="AF178" s="177">
        <f>AG178*AH178</f>
        <v>0</v>
      </c>
      <c r="AG178" s="177">
        <f>SUMIFS('1-2 人员岗位信息'!G:G,'1-2 人员岗位信息'!$C:$C,"自有人员",'1-2 人员岗位信息'!$B:$B,$D178)</f>
        <v>0</v>
      </c>
      <c r="AH178" s="300"/>
      <c r="AI178" s="177">
        <f>AJ178*AK178</f>
        <v>0</v>
      </c>
      <c r="AJ178" s="177">
        <f>SUMIFS('1-2 人员岗位信息'!H:H,'1-2 人员岗位信息'!$C:$C,"自有人员",'1-2 人员岗位信息'!$B:$B,$D178)</f>
        <v>0</v>
      </c>
      <c r="AK178" s="300"/>
      <c r="AL178" s="177">
        <f>AM178*AN178</f>
        <v>0</v>
      </c>
      <c r="AM178" s="177">
        <f>SUMIFS('1-2 人员岗位信息'!I:I,'1-2 人员岗位信息'!$C:$C,"自有人员",'1-2 人员岗位信息'!$B:$B,$D178)</f>
        <v>0</v>
      </c>
      <c r="AN178" s="300"/>
      <c r="AO178" s="177">
        <f>AP178*AQ178</f>
        <v>0</v>
      </c>
      <c r="AP178" s="177">
        <f>SUMIFS('1-2 人员岗位信息'!J:J,'1-2 人员岗位信息'!$C:$C,"自有人员",'1-2 人员岗位信息'!$B:$B,$D178)</f>
        <v>0</v>
      </c>
      <c r="AQ178" s="300"/>
      <c r="AR178" s="177">
        <f>AS178*AT178</f>
        <v>0</v>
      </c>
      <c r="AS178" s="177">
        <f>SUMIFS('1-2 人员岗位信息'!K:K,'1-2 人员岗位信息'!$C:$C,"自有人员",'1-2 人员岗位信息'!$B:$B,$D178)</f>
        <v>0</v>
      </c>
      <c r="AT178" s="300"/>
      <c r="AU178" s="177">
        <f>AV178*AW178</f>
        <v>0</v>
      </c>
      <c r="AV178" s="177">
        <f>SUMIFS('1-2 人员岗位信息'!L:L,'1-2 人员岗位信息'!$C:$C,"自有人员",'1-2 人员岗位信息'!$B:$B,$D178)</f>
        <v>0</v>
      </c>
      <c r="AW178" s="300"/>
      <c r="AX178" s="177">
        <f>AY178*AZ178</f>
        <v>0</v>
      </c>
      <c r="AY178" s="177">
        <f>SUMIFS('1-2 人员岗位信息'!M:M,'1-2 人员岗位信息'!$C:$C,"自有人员",'1-2 人员岗位信息'!$B:$B,$D178)</f>
        <v>0</v>
      </c>
      <c r="AZ178" s="300"/>
      <c r="BA178" s="177">
        <f>BB178*BC178</f>
        <v>0</v>
      </c>
      <c r="BB178" s="177">
        <f>SUMIFS('1-2 人员岗位信息'!N:N,'1-2 人员岗位信息'!$C:$C,"自有人员",'1-2 人员岗位信息'!$B:$B,$D178)</f>
        <v>0</v>
      </c>
      <c r="BC178" s="300"/>
      <c r="BD178" s="177">
        <f>BE178*BF178</f>
        <v>0</v>
      </c>
      <c r="BE178" s="177">
        <f>SUMIFS('1-2 人员岗位信息'!O:O,'1-2 人员岗位信息'!$C:$C,"自有人员",'1-2 人员岗位信息'!$B:$B,$D178)</f>
        <v>0</v>
      </c>
      <c r="BF178" s="300"/>
      <c r="BG178" s="177">
        <f>BH178*BI178</f>
        <v>0</v>
      </c>
      <c r="BH178" s="177">
        <f>SUMIFS('1-2 人员岗位信息'!P:P,'1-2 人员岗位信息'!$C:$C,"自有人员",'1-2 人员岗位信息'!$B:$B,$D178)</f>
        <v>0</v>
      </c>
      <c r="BI178" s="300"/>
      <c r="BJ178" s="177">
        <f>BK178*BL178</f>
        <v>0</v>
      </c>
      <c r="BK178" s="177">
        <f>SUMIFS('1-2 人员岗位信息'!Q:Q,'1-2 人员岗位信息'!$C:$C,"自有人员",'1-2 人员岗位信息'!$B:$B,$D178)</f>
        <v>0</v>
      </c>
      <c r="BL178" s="309"/>
      <c r="BM178" s="313"/>
      <c r="BN178" s="317"/>
    </row>
    <row r="179" s="265" customFormat="1" ht="33.95" customHeight="1" outlineLevel="5" spans="2:66">
      <c r="B179" s="177" t="s">
        <v>793</v>
      </c>
      <c r="C179" s="285" t="s">
        <v>1096</v>
      </c>
      <c r="D179" s="265" t="s">
        <v>1092</v>
      </c>
      <c r="E179" s="177" t="s">
        <v>1097</v>
      </c>
      <c r="F179" s="177"/>
      <c r="G179" s="177" t="s">
        <v>797</v>
      </c>
      <c r="H179" s="177">
        <f>AB179</f>
        <v>0</v>
      </c>
      <c r="I179" s="177" t="s">
        <v>798</v>
      </c>
      <c r="J179" s="177" t="e">
        <f>SUM(AD179,AG179,AJ179,AM179,AP179,AS179,AV179,AY179,BB179,BE179,BH179,BK179)/N179</f>
        <v>#DIV/0!</v>
      </c>
      <c r="K179" s="177" t="s">
        <v>799</v>
      </c>
      <c r="L179" s="177" t="e">
        <f>H179/N179/J179</f>
        <v>#DIV/0!</v>
      </c>
      <c r="M179" s="177" t="s">
        <v>800</v>
      </c>
      <c r="N179" s="177">
        <f>COUNTIF(AD179,"&gt;0")+COUNTIF(AG179,"&gt;0")+COUNTIF(AJ179,"&gt;0")+COUNTIF(AM179,"&gt;0")+COUNTIF(AP179,"&gt;0")+COUNTIF(AS179,"&gt;0")+COUNTIF(AV179,"&gt;0")+COUNTIF(AY179,"&gt;0")+COUNTIF(BB179,"&gt;0")+COUNTIF(BE179,"&gt;0")+COUNTIF(BH179,"&gt;0")+COUNTIF(BK179,"&gt;0")</f>
        <v>0</v>
      </c>
      <c r="O179" s="177"/>
      <c r="P179" s="292"/>
      <c r="Q179" s="292"/>
      <c r="R179" s="292"/>
      <c r="S179" s="292"/>
      <c r="T179" s="292"/>
      <c r="U179" s="292"/>
      <c r="V179" s="292"/>
      <c r="W179" s="292"/>
      <c r="X179" s="292"/>
      <c r="Y179" s="292"/>
      <c r="Z179" s="292"/>
      <c r="AA179" s="292"/>
      <c r="AB179" s="177">
        <f>SUM(AC179,AF179,AI179,AL179,AO179,AR179,AU179,AX179,BA179,BD179,BG179,BJ179)</f>
        <v>0</v>
      </c>
      <c r="AC179" s="177">
        <f>AD179*AE179</f>
        <v>0</v>
      </c>
      <c r="AD179" s="177">
        <f>SUMIFS('1-2 人员岗位信息'!F:F,'1-2 人员岗位信息'!$C:$C,"自有人员",'1-2 人员岗位信息'!$B:$B,$D179)</f>
        <v>0</v>
      </c>
      <c r="AE179" s="300"/>
      <c r="AF179" s="177">
        <f>AG179*AH179</f>
        <v>0</v>
      </c>
      <c r="AG179" s="177">
        <f>SUMIFS('1-2 人员岗位信息'!G:G,'1-2 人员岗位信息'!$C:$C,"自有人员",'1-2 人员岗位信息'!$B:$B,$D179)</f>
        <v>0</v>
      </c>
      <c r="AH179" s="300"/>
      <c r="AI179" s="177">
        <f>AJ179*AK179</f>
        <v>0</v>
      </c>
      <c r="AJ179" s="177">
        <f>SUMIFS('1-2 人员岗位信息'!H:H,'1-2 人员岗位信息'!$C:$C,"自有人员",'1-2 人员岗位信息'!$B:$B,$D179)</f>
        <v>0</v>
      </c>
      <c r="AK179" s="300"/>
      <c r="AL179" s="177">
        <f>AM179*AN179</f>
        <v>0</v>
      </c>
      <c r="AM179" s="177">
        <f>SUMIFS('1-2 人员岗位信息'!I:I,'1-2 人员岗位信息'!$C:$C,"自有人员",'1-2 人员岗位信息'!$B:$B,$D179)</f>
        <v>0</v>
      </c>
      <c r="AN179" s="300"/>
      <c r="AO179" s="177">
        <f>AP179*AQ179</f>
        <v>0</v>
      </c>
      <c r="AP179" s="177">
        <f>SUMIFS('1-2 人员岗位信息'!J:J,'1-2 人员岗位信息'!$C:$C,"自有人员",'1-2 人员岗位信息'!$B:$B,$D179)</f>
        <v>0</v>
      </c>
      <c r="AQ179" s="300"/>
      <c r="AR179" s="177">
        <f>AS179*AT179</f>
        <v>0</v>
      </c>
      <c r="AS179" s="177">
        <f>SUMIFS('1-2 人员岗位信息'!K:K,'1-2 人员岗位信息'!$C:$C,"自有人员",'1-2 人员岗位信息'!$B:$B,$D179)</f>
        <v>0</v>
      </c>
      <c r="AT179" s="300"/>
      <c r="AU179" s="177">
        <f>AV179*AW179</f>
        <v>0</v>
      </c>
      <c r="AV179" s="177">
        <f>SUMIFS('1-2 人员岗位信息'!L:L,'1-2 人员岗位信息'!$C:$C,"自有人员",'1-2 人员岗位信息'!$B:$B,$D179)</f>
        <v>0</v>
      </c>
      <c r="AW179" s="300"/>
      <c r="AX179" s="177">
        <f>AY179*AZ179</f>
        <v>0</v>
      </c>
      <c r="AY179" s="177">
        <f>SUMIFS('1-2 人员岗位信息'!M:M,'1-2 人员岗位信息'!$C:$C,"自有人员",'1-2 人员岗位信息'!$B:$B,$D179)</f>
        <v>0</v>
      </c>
      <c r="AZ179" s="300"/>
      <c r="BA179" s="177">
        <f>BB179*BC179</f>
        <v>0</v>
      </c>
      <c r="BB179" s="177">
        <f>SUMIFS('1-2 人员岗位信息'!N:N,'1-2 人员岗位信息'!$C:$C,"自有人员",'1-2 人员岗位信息'!$B:$B,$D179)</f>
        <v>0</v>
      </c>
      <c r="BC179" s="300"/>
      <c r="BD179" s="177">
        <f>BE179*BF179</f>
        <v>0</v>
      </c>
      <c r="BE179" s="177">
        <f>SUMIFS('1-2 人员岗位信息'!O:O,'1-2 人员岗位信息'!$C:$C,"自有人员",'1-2 人员岗位信息'!$B:$B,$D179)</f>
        <v>0</v>
      </c>
      <c r="BF179" s="300"/>
      <c r="BG179" s="177">
        <f>BH179*BI179</f>
        <v>0</v>
      </c>
      <c r="BH179" s="177">
        <f>SUMIFS('1-2 人员岗位信息'!P:P,'1-2 人员岗位信息'!$C:$C,"自有人员",'1-2 人员岗位信息'!$B:$B,$D179)</f>
        <v>0</v>
      </c>
      <c r="BI179" s="300"/>
      <c r="BJ179" s="177">
        <f>BK179*BL179</f>
        <v>0</v>
      </c>
      <c r="BK179" s="177">
        <f>SUMIFS('1-2 人员岗位信息'!Q:Q,'1-2 人员岗位信息'!$C:$C,"自有人员",'1-2 人员岗位信息'!$B:$B,$D179)</f>
        <v>0</v>
      </c>
      <c r="BL179" s="309"/>
      <c r="BM179" s="313"/>
      <c r="BN179" s="317"/>
    </row>
    <row r="180" s="265" customFormat="1" ht="33.95" customHeight="1" outlineLevel="5" spans="2:66">
      <c r="B180" s="177" t="s">
        <v>793</v>
      </c>
      <c r="C180" s="285" t="s">
        <v>1098</v>
      </c>
      <c r="D180" s="265" t="s">
        <v>1099</v>
      </c>
      <c r="E180" s="177" t="s">
        <v>1100</v>
      </c>
      <c r="F180" s="177"/>
      <c r="G180" s="177" t="s">
        <v>797</v>
      </c>
      <c r="H180" s="177">
        <f>AB180</f>
        <v>0</v>
      </c>
      <c r="I180" s="177" t="s">
        <v>798</v>
      </c>
      <c r="J180" s="177" t="e">
        <f>SUM(AD180,AG180,AJ180,AM180,AP180,AS180,AV180,AY180,BB180,BE180,BH180,BK180)/N180</f>
        <v>#DIV/0!</v>
      </c>
      <c r="K180" s="177" t="s">
        <v>799</v>
      </c>
      <c r="L180" s="177" t="e">
        <f>H180/N180/J180</f>
        <v>#DIV/0!</v>
      </c>
      <c r="M180" s="177" t="s">
        <v>800</v>
      </c>
      <c r="N180" s="177">
        <f>COUNTIF(AD180,"&gt;0")+COUNTIF(AG180,"&gt;0")+COUNTIF(AJ180,"&gt;0")+COUNTIF(AM180,"&gt;0")+COUNTIF(AP180,"&gt;0")+COUNTIF(AS180,"&gt;0")+COUNTIF(AV180,"&gt;0")+COUNTIF(AY180,"&gt;0")+COUNTIF(BB180,"&gt;0")+COUNTIF(BE180,"&gt;0")+COUNTIF(BH180,"&gt;0")+COUNTIF(BK180,"&gt;0")</f>
        <v>0</v>
      </c>
      <c r="O180" s="177"/>
      <c r="P180" s="292"/>
      <c r="Q180" s="292"/>
      <c r="R180" s="292"/>
      <c r="S180" s="292"/>
      <c r="T180" s="292"/>
      <c r="U180" s="292"/>
      <c r="V180" s="292"/>
      <c r="W180" s="292"/>
      <c r="X180" s="292"/>
      <c r="Y180" s="292"/>
      <c r="Z180" s="292"/>
      <c r="AA180" s="292"/>
      <c r="AB180" s="177">
        <f>SUM(AC180,AF180,AI180,AL180,AO180,AR180,AU180,AX180,BA180,BD180,BG180,BJ180)</f>
        <v>0</v>
      </c>
      <c r="AC180" s="177">
        <f>AD180*AE180</f>
        <v>0</v>
      </c>
      <c r="AD180" s="177">
        <f>SUMIFS('1-2 人员岗位信息'!F:F,'1-2 人员岗位信息'!$C:$C,"自有人员",'1-2 人员岗位信息'!$B:$B,$D180)</f>
        <v>0</v>
      </c>
      <c r="AE180" s="300"/>
      <c r="AF180" s="177">
        <f>AG180*AH180</f>
        <v>0</v>
      </c>
      <c r="AG180" s="177">
        <f>SUMIFS('1-2 人员岗位信息'!G:G,'1-2 人员岗位信息'!$C:$C,"自有人员",'1-2 人员岗位信息'!$B:$B,$D180)</f>
        <v>0</v>
      </c>
      <c r="AH180" s="300"/>
      <c r="AI180" s="177">
        <f>AJ180*AK180</f>
        <v>0</v>
      </c>
      <c r="AJ180" s="177">
        <f>SUMIFS('1-2 人员岗位信息'!H:H,'1-2 人员岗位信息'!$C:$C,"自有人员",'1-2 人员岗位信息'!$B:$B,$D180)</f>
        <v>0</v>
      </c>
      <c r="AK180" s="300"/>
      <c r="AL180" s="177">
        <f>AM180*AN180</f>
        <v>0</v>
      </c>
      <c r="AM180" s="177">
        <f>SUMIFS('1-2 人员岗位信息'!I:I,'1-2 人员岗位信息'!$C:$C,"自有人员",'1-2 人员岗位信息'!$B:$B,$D180)</f>
        <v>0</v>
      </c>
      <c r="AN180" s="300"/>
      <c r="AO180" s="177">
        <f>AP180*AQ180</f>
        <v>0</v>
      </c>
      <c r="AP180" s="177">
        <f>SUMIFS('1-2 人员岗位信息'!J:J,'1-2 人员岗位信息'!$C:$C,"自有人员",'1-2 人员岗位信息'!$B:$B,$D180)</f>
        <v>0</v>
      </c>
      <c r="AQ180" s="300"/>
      <c r="AR180" s="177">
        <f>AS180*AT180</f>
        <v>0</v>
      </c>
      <c r="AS180" s="177">
        <f>SUMIFS('1-2 人员岗位信息'!K:K,'1-2 人员岗位信息'!$C:$C,"自有人员",'1-2 人员岗位信息'!$B:$B,$D180)</f>
        <v>0</v>
      </c>
      <c r="AT180" s="300"/>
      <c r="AU180" s="177">
        <f>AV180*AW180</f>
        <v>0</v>
      </c>
      <c r="AV180" s="177">
        <f>SUMIFS('1-2 人员岗位信息'!L:L,'1-2 人员岗位信息'!$C:$C,"自有人员",'1-2 人员岗位信息'!$B:$B,$D180)</f>
        <v>0</v>
      </c>
      <c r="AW180" s="300"/>
      <c r="AX180" s="177">
        <f>AY180*AZ180</f>
        <v>0</v>
      </c>
      <c r="AY180" s="177">
        <f>SUMIFS('1-2 人员岗位信息'!M:M,'1-2 人员岗位信息'!$C:$C,"自有人员",'1-2 人员岗位信息'!$B:$B,$D180)</f>
        <v>0</v>
      </c>
      <c r="AZ180" s="300"/>
      <c r="BA180" s="177">
        <f>BB180*BC180</f>
        <v>0</v>
      </c>
      <c r="BB180" s="177">
        <f>SUMIFS('1-2 人员岗位信息'!N:N,'1-2 人员岗位信息'!$C:$C,"自有人员",'1-2 人员岗位信息'!$B:$B,$D180)</f>
        <v>0</v>
      </c>
      <c r="BC180" s="300"/>
      <c r="BD180" s="177">
        <f>BE180*BF180</f>
        <v>0</v>
      </c>
      <c r="BE180" s="177">
        <f>SUMIFS('1-2 人员岗位信息'!O:O,'1-2 人员岗位信息'!$C:$C,"自有人员",'1-2 人员岗位信息'!$B:$B,$D180)</f>
        <v>0</v>
      </c>
      <c r="BF180" s="300"/>
      <c r="BG180" s="177">
        <f>BH180*BI180</f>
        <v>0</v>
      </c>
      <c r="BH180" s="177">
        <f>SUMIFS('1-2 人员岗位信息'!P:P,'1-2 人员岗位信息'!$C:$C,"自有人员",'1-2 人员岗位信息'!$B:$B,$D180)</f>
        <v>0</v>
      </c>
      <c r="BI180" s="300"/>
      <c r="BJ180" s="177">
        <f>BK180*BL180</f>
        <v>0</v>
      </c>
      <c r="BK180" s="177">
        <f>SUMIFS('1-2 人员岗位信息'!Q:Q,'1-2 人员岗位信息'!$C:$C,"自有人员",'1-2 人员岗位信息'!$B:$B,$D180)</f>
        <v>0</v>
      </c>
      <c r="BL180" s="309"/>
      <c r="BM180" s="313"/>
      <c r="BN180" s="317"/>
    </row>
    <row r="181" s="120" customFormat="1" ht="33.95" customHeight="1" outlineLevel="4" spans="2:66">
      <c r="B181" s="121" t="s">
        <v>788</v>
      </c>
      <c r="C181" s="122" t="s">
        <v>74</v>
      </c>
      <c r="D181" s="120" t="s">
        <v>68</v>
      </c>
      <c r="E181" s="121"/>
      <c r="F181" s="121"/>
      <c r="G181" s="121"/>
      <c r="H181" s="121">
        <f>SUM(H182:H184)</f>
        <v>0</v>
      </c>
      <c r="I181" s="121"/>
      <c r="J181" s="121"/>
      <c r="K181" s="121"/>
      <c r="L181" s="121"/>
      <c r="M181" s="121"/>
      <c r="N181" s="121"/>
      <c r="O181" s="121"/>
      <c r="P181" s="291"/>
      <c r="Q181" s="291"/>
      <c r="R181" s="291"/>
      <c r="S181" s="291"/>
      <c r="T181" s="291"/>
      <c r="U181" s="291"/>
      <c r="V181" s="291"/>
      <c r="W181" s="291"/>
      <c r="X181" s="291"/>
      <c r="Y181" s="291"/>
      <c r="Z181" s="291"/>
      <c r="AA181" s="291"/>
      <c r="AB181" s="121">
        <f>SUM(AB182:AB184)</f>
        <v>0</v>
      </c>
      <c r="AC181" s="121">
        <f>SUM(AC182:AC184)</f>
        <v>0</v>
      </c>
      <c r="AD181" s="121"/>
      <c r="AE181" s="121"/>
      <c r="AF181" s="121">
        <f>SUM(AF182:AF184)</f>
        <v>0</v>
      </c>
      <c r="AG181" s="121"/>
      <c r="AH181" s="121"/>
      <c r="AI181" s="121">
        <f>SUM(AI182:AI184)</f>
        <v>0</v>
      </c>
      <c r="AJ181" s="121"/>
      <c r="AK181" s="121"/>
      <c r="AL181" s="121">
        <f>SUM(AL182:AL184)</f>
        <v>0</v>
      </c>
      <c r="AM181" s="121"/>
      <c r="AN181" s="121"/>
      <c r="AO181" s="121">
        <f>SUM(AO182:AO184)</f>
        <v>0</v>
      </c>
      <c r="AP181" s="121"/>
      <c r="AQ181" s="121"/>
      <c r="AR181" s="121">
        <f>SUM(AR182:AR184)</f>
        <v>0</v>
      </c>
      <c r="AS181" s="121"/>
      <c r="AT181" s="121"/>
      <c r="AU181" s="121">
        <f>SUM(AU182:AU184)</f>
        <v>0</v>
      </c>
      <c r="AV181" s="121"/>
      <c r="AW181" s="121"/>
      <c r="AX181" s="121">
        <f>SUM(AX182:AX184)</f>
        <v>0</v>
      </c>
      <c r="AY181" s="121"/>
      <c r="AZ181" s="121"/>
      <c r="BA181" s="121">
        <f>SUM(BA182:BA184)</f>
        <v>0</v>
      </c>
      <c r="BB181" s="121"/>
      <c r="BC181" s="121"/>
      <c r="BD181" s="121">
        <f>SUM(BD182:BD184)</f>
        <v>0</v>
      </c>
      <c r="BE181" s="121"/>
      <c r="BF181" s="121"/>
      <c r="BG181" s="121">
        <f>SUM(BG182:BG184)</f>
        <v>0</v>
      </c>
      <c r="BH181" s="121"/>
      <c r="BI181" s="121"/>
      <c r="BJ181" s="121">
        <f>SUM(BJ182:BJ184)</f>
        <v>0</v>
      </c>
      <c r="BK181" s="121"/>
      <c r="BL181" s="308"/>
      <c r="BM181" s="313"/>
      <c r="BN181" s="316"/>
    </row>
    <row r="182" s="265" customFormat="1" ht="33.95" customHeight="1" outlineLevel="5" spans="2:66">
      <c r="B182" s="177" t="s">
        <v>793</v>
      </c>
      <c r="C182" s="285" t="s">
        <v>1101</v>
      </c>
      <c r="D182" s="265" t="s">
        <v>1094</v>
      </c>
      <c r="E182" s="177" t="s">
        <v>1102</v>
      </c>
      <c r="F182" s="177"/>
      <c r="G182" s="177" t="s">
        <v>797</v>
      </c>
      <c r="H182" s="177">
        <f>AB182</f>
        <v>0</v>
      </c>
      <c r="I182" s="177" t="s">
        <v>798</v>
      </c>
      <c r="J182" s="177" t="e">
        <f>SUM(AD182,AG182,AJ182,AM182,AP182,AS182,AV182,AY182,BB182,BE182,BH182,BK182)/N182</f>
        <v>#DIV/0!</v>
      </c>
      <c r="K182" s="177" t="s">
        <v>799</v>
      </c>
      <c r="L182" s="177" t="e">
        <f>H182/N182/J182</f>
        <v>#DIV/0!</v>
      </c>
      <c r="M182" s="177" t="s">
        <v>800</v>
      </c>
      <c r="N182" s="177">
        <f>COUNTIF(AD182,"&gt;0")+COUNTIF(AG182,"&gt;0")+COUNTIF(AJ182,"&gt;0")+COUNTIF(AM182,"&gt;0")+COUNTIF(AP182,"&gt;0")+COUNTIF(AS182,"&gt;0")+COUNTIF(AV182,"&gt;0")+COUNTIF(AY182,"&gt;0")+COUNTIF(BB182,"&gt;0")+COUNTIF(BE182,"&gt;0")+COUNTIF(BH182,"&gt;0")+COUNTIF(BK182,"&gt;0")</f>
        <v>0</v>
      </c>
      <c r="O182" s="177"/>
      <c r="P182" s="292"/>
      <c r="Q182" s="292"/>
      <c r="R182" s="292"/>
      <c r="S182" s="292"/>
      <c r="T182" s="292"/>
      <c r="U182" s="292"/>
      <c r="V182" s="292"/>
      <c r="W182" s="292"/>
      <c r="X182" s="292"/>
      <c r="Y182" s="292"/>
      <c r="Z182" s="292"/>
      <c r="AA182" s="292"/>
      <c r="AB182" s="177">
        <f>SUM(AC182,AF182,AI182,AL182,AO182,AR182,AU182,AX182,BA182,BD182,BG182,BJ182)</f>
        <v>0</v>
      </c>
      <c r="AC182" s="177">
        <f>AD182*AE182</f>
        <v>0</v>
      </c>
      <c r="AD182" s="177">
        <f>SUMIFS('1-2 人员岗位信息'!F:F,'1-2 人员岗位信息'!$C:$C,"劳务派遣",'1-2 人员岗位信息'!$B:$B,$D182)</f>
        <v>0</v>
      </c>
      <c r="AE182" s="300"/>
      <c r="AF182" s="177">
        <f>AG182*AH182</f>
        <v>0</v>
      </c>
      <c r="AG182" s="177">
        <f>SUMIFS('1-2 人员岗位信息'!G:G,'1-2 人员岗位信息'!$C:$C,"劳务派遣",'1-2 人员岗位信息'!$B:$B,$D182)</f>
        <v>0</v>
      </c>
      <c r="AH182" s="300"/>
      <c r="AI182" s="177">
        <f>AJ182*AK182</f>
        <v>0</v>
      </c>
      <c r="AJ182" s="177">
        <f>SUMIFS('1-2 人员岗位信息'!H:H,'1-2 人员岗位信息'!$C:$C,"劳务派遣",'1-2 人员岗位信息'!$B:$B,$D182)</f>
        <v>0</v>
      </c>
      <c r="AK182" s="300"/>
      <c r="AL182" s="177">
        <f>AM182*AN182</f>
        <v>0</v>
      </c>
      <c r="AM182" s="177">
        <f>SUMIFS('1-2 人员岗位信息'!I:I,'1-2 人员岗位信息'!$C:$C,"劳务派遣",'1-2 人员岗位信息'!$B:$B,$D182)</f>
        <v>0</v>
      </c>
      <c r="AN182" s="300"/>
      <c r="AO182" s="177">
        <f>AP182*AQ182</f>
        <v>0</v>
      </c>
      <c r="AP182" s="177">
        <f>SUMIFS('1-2 人员岗位信息'!J:J,'1-2 人员岗位信息'!$C:$C,"劳务派遣",'1-2 人员岗位信息'!$B:$B,$D182)</f>
        <v>0</v>
      </c>
      <c r="AQ182" s="300"/>
      <c r="AR182" s="177">
        <f>AS182*AT182</f>
        <v>0</v>
      </c>
      <c r="AS182" s="177">
        <f>SUMIFS('1-2 人员岗位信息'!K:K,'1-2 人员岗位信息'!$C:$C,"劳务派遣",'1-2 人员岗位信息'!$B:$B,$D182)</f>
        <v>0</v>
      </c>
      <c r="AT182" s="300"/>
      <c r="AU182" s="177">
        <f>AV182*AW182</f>
        <v>0</v>
      </c>
      <c r="AV182" s="177">
        <f>SUMIFS('1-2 人员岗位信息'!L:L,'1-2 人员岗位信息'!$C:$C,"劳务派遣",'1-2 人员岗位信息'!$B:$B,$D182)</f>
        <v>0</v>
      </c>
      <c r="AW182" s="300"/>
      <c r="AX182" s="177">
        <f>AY182*AZ182</f>
        <v>0</v>
      </c>
      <c r="AY182" s="177">
        <f>SUMIFS('1-2 人员岗位信息'!M:M,'1-2 人员岗位信息'!$C:$C,"劳务派遣",'1-2 人员岗位信息'!$B:$B,$D182)</f>
        <v>0</v>
      </c>
      <c r="AZ182" s="300"/>
      <c r="BA182" s="177">
        <f>BB182*BC182</f>
        <v>0</v>
      </c>
      <c r="BB182" s="177">
        <f>SUMIFS('1-2 人员岗位信息'!N:N,'1-2 人员岗位信息'!$C:$C,"劳务派遣",'1-2 人员岗位信息'!$B:$B,$D182)</f>
        <v>0</v>
      </c>
      <c r="BC182" s="300"/>
      <c r="BD182" s="177">
        <f>BE182*BF182</f>
        <v>0</v>
      </c>
      <c r="BE182" s="177">
        <f>SUMIFS('1-2 人员岗位信息'!O:O,'1-2 人员岗位信息'!$C:$C,"劳务派遣",'1-2 人员岗位信息'!$B:$B,$D182)</f>
        <v>0</v>
      </c>
      <c r="BF182" s="300"/>
      <c r="BG182" s="177">
        <f>BH182*BI182</f>
        <v>0</v>
      </c>
      <c r="BH182" s="177">
        <f>SUMIFS('1-2 人员岗位信息'!P:P,'1-2 人员岗位信息'!$C:$C,"劳务派遣",'1-2 人员岗位信息'!$B:$B,$D182)</f>
        <v>0</v>
      </c>
      <c r="BI182" s="300"/>
      <c r="BJ182" s="177">
        <f>BK182*BL182</f>
        <v>0</v>
      </c>
      <c r="BK182" s="177">
        <f>SUMIFS('1-2 人员岗位信息'!Q:Q,'1-2 人员岗位信息'!$C:$C,"劳务派遣",'1-2 人员岗位信息'!$B:$B,$D182)</f>
        <v>0</v>
      </c>
      <c r="BL182" s="309"/>
      <c r="BM182" s="313"/>
      <c r="BN182" s="317"/>
    </row>
    <row r="183" s="265" customFormat="1" ht="33.95" customHeight="1" outlineLevel="5" spans="2:66">
      <c r="B183" s="177" t="s">
        <v>793</v>
      </c>
      <c r="C183" s="285" t="s">
        <v>1103</v>
      </c>
      <c r="D183" s="265" t="s">
        <v>1092</v>
      </c>
      <c r="E183" s="177" t="s">
        <v>1104</v>
      </c>
      <c r="F183" s="177"/>
      <c r="G183" s="177" t="s">
        <v>797</v>
      </c>
      <c r="H183" s="177">
        <f>AB183</f>
        <v>0</v>
      </c>
      <c r="I183" s="177" t="s">
        <v>798</v>
      </c>
      <c r="J183" s="177" t="e">
        <f>SUM(AD183,AG183,AJ183,AM183,AP183,AS183,AV183,AY183,BB183,BE183,BH183,BK183)/N183</f>
        <v>#DIV/0!</v>
      </c>
      <c r="K183" s="177" t="s">
        <v>799</v>
      </c>
      <c r="L183" s="177" t="e">
        <f>H183/N183/J183</f>
        <v>#DIV/0!</v>
      </c>
      <c r="M183" s="177" t="s">
        <v>800</v>
      </c>
      <c r="N183" s="177">
        <f>COUNTIF(AD183,"&gt;0")+COUNTIF(AG183,"&gt;0")+COUNTIF(AJ183,"&gt;0")+COUNTIF(AM183,"&gt;0")+COUNTIF(AP183,"&gt;0")+COUNTIF(AS183,"&gt;0")+COUNTIF(AV183,"&gt;0")+COUNTIF(AY183,"&gt;0")+COUNTIF(BB183,"&gt;0")+COUNTIF(BE183,"&gt;0")+COUNTIF(BH183,"&gt;0")+COUNTIF(BK183,"&gt;0")</f>
        <v>0</v>
      </c>
      <c r="O183" s="177"/>
      <c r="P183" s="292"/>
      <c r="Q183" s="292"/>
      <c r="R183" s="292"/>
      <c r="S183" s="292"/>
      <c r="T183" s="292"/>
      <c r="U183" s="292"/>
      <c r="V183" s="292"/>
      <c r="W183" s="292"/>
      <c r="X183" s="292"/>
      <c r="Y183" s="292"/>
      <c r="Z183" s="292"/>
      <c r="AA183" s="292"/>
      <c r="AB183" s="177">
        <f>SUM(AC183,AF183,AI183,AL183,AO183,AR183,AU183,AX183,BA183,BD183,BG183,BJ183)</f>
        <v>0</v>
      </c>
      <c r="AC183" s="177">
        <f>AD183*AE183</f>
        <v>0</v>
      </c>
      <c r="AD183" s="177">
        <f>SUMIFS('1-2 人员岗位信息'!F:F,'1-2 人员岗位信息'!$C:$C,"劳务派遣",'1-2 人员岗位信息'!$B:$B,$D183)</f>
        <v>0</v>
      </c>
      <c r="AE183" s="300"/>
      <c r="AF183" s="177">
        <f>AG183*AH183</f>
        <v>0</v>
      </c>
      <c r="AG183" s="177">
        <f>SUMIFS('1-2 人员岗位信息'!G:G,'1-2 人员岗位信息'!$C:$C,"劳务派遣",'1-2 人员岗位信息'!$B:$B,$D183)</f>
        <v>0</v>
      </c>
      <c r="AH183" s="300"/>
      <c r="AI183" s="177">
        <f>AJ183*AK183</f>
        <v>0</v>
      </c>
      <c r="AJ183" s="177">
        <f>SUMIFS('1-2 人员岗位信息'!H:H,'1-2 人员岗位信息'!$C:$C,"劳务派遣",'1-2 人员岗位信息'!$B:$B,$D183)</f>
        <v>0</v>
      </c>
      <c r="AK183" s="300"/>
      <c r="AL183" s="177">
        <f>AM183*AN183</f>
        <v>0</v>
      </c>
      <c r="AM183" s="177">
        <f>SUMIFS('1-2 人员岗位信息'!I:I,'1-2 人员岗位信息'!$C:$C,"劳务派遣",'1-2 人员岗位信息'!$B:$B,$D183)</f>
        <v>0</v>
      </c>
      <c r="AN183" s="300"/>
      <c r="AO183" s="177">
        <f>AP183*AQ183</f>
        <v>0</v>
      </c>
      <c r="AP183" s="177">
        <f>SUMIFS('1-2 人员岗位信息'!J:J,'1-2 人员岗位信息'!$C:$C,"劳务派遣",'1-2 人员岗位信息'!$B:$B,$D183)</f>
        <v>0</v>
      </c>
      <c r="AQ183" s="300"/>
      <c r="AR183" s="177">
        <f>AS183*AT183</f>
        <v>0</v>
      </c>
      <c r="AS183" s="177">
        <f>SUMIFS('1-2 人员岗位信息'!K:K,'1-2 人员岗位信息'!$C:$C,"劳务派遣",'1-2 人员岗位信息'!$B:$B,$D183)</f>
        <v>0</v>
      </c>
      <c r="AT183" s="300"/>
      <c r="AU183" s="177">
        <f>AV183*AW183</f>
        <v>0</v>
      </c>
      <c r="AV183" s="177">
        <f>SUMIFS('1-2 人员岗位信息'!L:L,'1-2 人员岗位信息'!$C:$C,"劳务派遣",'1-2 人员岗位信息'!$B:$B,$D183)</f>
        <v>0</v>
      </c>
      <c r="AW183" s="300"/>
      <c r="AX183" s="177">
        <f>AY183*AZ183</f>
        <v>0</v>
      </c>
      <c r="AY183" s="177">
        <f>SUMIFS('1-2 人员岗位信息'!M:M,'1-2 人员岗位信息'!$C:$C,"劳务派遣",'1-2 人员岗位信息'!$B:$B,$D183)</f>
        <v>0</v>
      </c>
      <c r="AZ183" s="300"/>
      <c r="BA183" s="177">
        <f>BB183*BC183</f>
        <v>0</v>
      </c>
      <c r="BB183" s="177">
        <f>SUMIFS('1-2 人员岗位信息'!N:N,'1-2 人员岗位信息'!$C:$C,"劳务派遣",'1-2 人员岗位信息'!$B:$B,$D183)</f>
        <v>0</v>
      </c>
      <c r="BC183" s="300"/>
      <c r="BD183" s="177">
        <f>BE183*BF183</f>
        <v>0</v>
      </c>
      <c r="BE183" s="177">
        <f>SUMIFS('1-2 人员岗位信息'!O:O,'1-2 人员岗位信息'!$C:$C,"劳务派遣",'1-2 人员岗位信息'!$B:$B,$D183)</f>
        <v>0</v>
      </c>
      <c r="BF183" s="300"/>
      <c r="BG183" s="177">
        <f>BH183*BI183</f>
        <v>0</v>
      </c>
      <c r="BH183" s="177">
        <f>SUMIFS('1-2 人员岗位信息'!P:P,'1-2 人员岗位信息'!$C:$C,"劳务派遣",'1-2 人员岗位信息'!$B:$B,$D183)</f>
        <v>0</v>
      </c>
      <c r="BI183" s="300"/>
      <c r="BJ183" s="177">
        <f>BK183*BL183</f>
        <v>0</v>
      </c>
      <c r="BK183" s="177">
        <f>SUMIFS('1-2 人员岗位信息'!Q:Q,'1-2 人员岗位信息'!$C:$C,"劳务派遣",'1-2 人员岗位信息'!$B:$B,$D183)</f>
        <v>0</v>
      </c>
      <c r="BL183" s="309"/>
      <c r="BM183" s="313"/>
      <c r="BN183" s="317"/>
    </row>
    <row r="184" s="265" customFormat="1" ht="33.95" customHeight="1" outlineLevel="5" spans="2:66">
      <c r="B184" s="177" t="s">
        <v>793</v>
      </c>
      <c r="C184" s="285" t="s">
        <v>1105</v>
      </c>
      <c r="D184" s="265" t="s">
        <v>1099</v>
      </c>
      <c r="E184" s="177" t="s">
        <v>1106</v>
      </c>
      <c r="F184" s="177"/>
      <c r="G184" s="177" t="s">
        <v>797</v>
      </c>
      <c r="H184" s="177">
        <f>AB184</f>
        <v>0</v>
      </c>
      <c r="I184" s="177" t="s">
        <v>798</v>
      </c>
      <c r="J184" s="177" t="e">
        <f>SUM(AD184,AG184,AJ184,AM184,AP184,AS184,AV184,AY184,BB184,BE184,BH184,BK184)/N184</f>
        <v>#DIV/0!</v>
      </c>
      <c r="K184" s="177" t="s">
        <v>799</v>
      </c>
      <c r="L184" s="177" t="e">
        <f>H184/N184/J184</f>
        <v>#DIV/0!</v>
      </c>
      <c r="M184" s="177" t="s">
        <v>800</v>
      </c>
      <c r="N184" s="177">
        <f>COUNTIF(AD184,"&gt;0")+COUNTIF(AG184,"&gt;0")+COUNTIF(AJ184,"&gt;0")+COUNTIF(AM184,"&gt;0")+COUNTIF(AP184,"&gt;0")+COUNTIF(AS184,"&gt;0")+COUNTIF(AV184,"&gt;0")+COUNTIF(AY184,"&gt;0")+COUNTIF(BB184,"&gt;0")+COUNTIF(BE184,"&gt;0")+COUNTIF(BH184,"&gt;0")+COUNTIF(BK184,"&gt;0")</f>
        <v>0</v>
      </c>
      <c r="O184" s="177"/>
      <c r="P184" s="292"/>
      <c r="Q184" s="292"/>
      <c r="R184" s="292"/>
      <c r="S184" s="292"/>
      <c r="T184" s="292"/>
      <c r="U184" s="292"/>
      <c r="V184" s="292"/>
      <c r="W184" s="292"/>
      <c r="X184" s="292"/>
      <c r="Y184" s="292"/>
      <c r="Z184" s="292"/>
      <c r="AA184" s="292"/>
      <c r="AB184" s="177">
        <f>SUM(AC184,AF184,AI184,AL184,AO184,AR184,AU184,AX184,BA184,BD184,BG184,BJ184)</f>
        <v>0</v>
      </c>
      <c r="AC184" s="177">
        <f>AD184*AE184</f>
        <v>0</v>
      </c>
      <c r="AD184" s="177">
        <f>SUMIFS('1-2 人员岗位信息'!F:F,'1-2 人员岗位信息'!$C:$C,"劳务派遣",'1-2 人员岗位信息'!$B:$B,$D184)</f>
        <v>0</v>
      </c>
      <c r="AE184" s="300"/>
      <c r="AF184" s="177">
        <f>AG184*AH184</f>
        <v>0</v>
      </c>
      <c r="AG184" s="177">
        <f>SUMIFS('1-2 人员岗位信息'!G:G,'1-2 人员岗位信息'!$C:$C,"劳务派遣",'1-2 人员岗位信息'!$B:$B,$D184)</f>
        <v>0</v>
      </c>
      <c r="AH184" s="300"/>
      <c r="AI184" s="177">
        <f>AJ184*AK184</f>
        <v>0</v>
      </c>
      <c r="AJ184" s="177">
        <f>SUMIFS('1-2 人员岗位信息'!H:H,'1-2 人员岗位信息'!$C:$C,"劳务派遣",'1-2 人员岗位信息'!$B:$B,$D184)</f>
        <v>0</v>
      </c>
      <c r="AK184" s="300"/>
      <c r="AL184" s="177">
        <f>AM184*AN184</f>
        <v>0</v>
      </c>
      <c r="AM184" s="177">
        <f>SUMIFS('1-2 人员岗位信息'!I:I,'1-2 人员岗位信息'!$C:$C,"劳务派遣",'1-2 人员岗位信息'!$B:$B,$D184)</f>
        <v>0</v>
      </c>
      <c r="AN184" s="300"/>
      <c r="AO184" s="177">
        <f>AP184*AQ184</f>
        <v>0</v>
      </c>
      <c r="AP184" s="177">
        <f>SUMIFS('1-2 人员岗位信息'!J:J,'1-2 人员岗位信息'!$C:$C,"劳务派遣",'1-2 人员岗位信息'!$B:$B,$D184)</f>
        <v>0</v>
      </c>
      <c r="AQ184" s="300"/>
      <c r="AR184" s="177">
        <f>AS184*AT184</f>
        <v>0</v>
      </c>
      <c r="AS184" s="177">
        <f>SUMIFS('1-2 人员岗位信息'!K:K,'1-2 人员岗位信息'!$C:$C,"劳务派遣",'1-2 人员岗位信息'!$B:$B,$D184)</f>
        <v>0</v>
      </c>
      <c r="AT184" s="300"/>
      <c r="AU184" s="177">
        <f>AV184*AW184</f>
        <v>0</v>
      </c>
      <c r="AV184" s="177">
        <f>SUMIFS('1-2 人员岗位信息'!L:L,'1-2 人员岗位信息'!$C:$C,"劳务派遣",'1-2 人员岗位信息'!$B:$B,$D184)</f>
        <v>0</v>
      </c>
      <c r="AW184" s="300"/>
      <c r="AX184" s="177">
        <f>AY184*AZ184</f>
        <v>0</v>
      </c>
      <c r="AY184" s="177">
        <f>SUMIFS('1-2 人员岗位信息'!M:M,'1-2 人员岗位信息'!$C:$C,"劳务派遣",'1-2 人员岗位信息'!$B:$B,$D184)</f>
        <v>0</v>
      </c>
      <c r="AZ184" s="300"/>
      <c r="BA184" s="177">
        <f>BB184*BC184</f>
        <v>0</v>
      </c>
      <c r="BB184" s="177">
        <f>SUMIFS('1-2 人员岗位信息'!N:N,'1-2 人员岗位信息'!$C:$C,"劳务派遣",'1-2 人员岗位信息'!$B:$B,$D184)</f>
        <v>0</v>
      </c>
      <c r="BC184" s="300"/>
      <c r="BD184" s="177">
        <f>BE184*BF184</f>
        <v>0</v>
      </c>
      <c r="BE184" s="177">
        <f>SUMIFS('1-2 人员岗位信息'!O:O,'1-2 人员岗位信息'!$C:$C,"劳务派遣",'1-2 人员岗位信息'!$B:$B,$D184)</f>
        <v>0</v>
      </c>
      <c r="BF184" s="300"/>
      <c r="BG184" s="177">
        <f>BH184*BI184</f>
        <v>0</v>
      </c>
      <c r="BH184" s="177">
        <f>SUMIFS('1-2 人员岗位信息'!P:P,'1-2 人员岗位信息'!$C:$C,"劳务派遣",'1-2 人员岗位信息'!$B:$B,$D184)</f>
        <v>0</v>
      </c>
      <c r="BI184" s="300"/>
      <c r="BJ184" s="177">
        <f>BK184*BL184</f>
        <v>0</v>
      </c>
      <c r="BK184" s="177">
        <f>SUMIFS('1-2 人员岗位信息'!Q:Q,'1-2 人员岗位信息'!$C:$C,"劳务派遣",'1-2 人员岗位信息'!$B:$B,$D184)</f>
        <v>0</v>
      </c>
      <c r="BL184" s="309"/>
      <c r="BM184" s="313"/>
      <c r="BN184" s="317"/>
    </row>
    <row r="185" s="120" customFormat="1" ht="33.95" customHeight="1" outlineLevel="4" spans="2:66">
      <c r="B185" s="121" t="s">
        <v>788</v>
      </c>
      <c r="C185" s="122" t="s">
        <v>1107</v>
      </c>
      <c r="D185" s="120" t="s">
        <v>19</v>
      </c>
      <c r="E185" s="121"/>
      <c r="F185" s="121"/>
      <c r="G185" s="121"/>
      <c r="H185" s="121">
        <f>SUM(H186:H188)</f>
        <v>0</v>
      </c>
      <c r="I185" s="121"/>
      <c r="J185" s="121"/>
      <c r="K185" s="121"/>
      <c r="L185" s="121"/>
      <c r="M185" s="121"/>
      <c r="N185" s="121"/>
      <c r="O185" s="121"/>
      <c r="P185" s="291"/>
      <c r="Q185" s="291"/>
      <c r="R185" s="291"/>
      <c r="S185" s="291"/>
      <c r="T185" s="291"/>
      <c r="U185" s="291"/>
      <c r="V185" s="291"/>
      <c r="W185" s="291"/>
      <c r="X185" s="291"/>
      <c r="Y185" s="291"/>
      <c r="Z185" s="291"/>
      <c r="AA185" s="291"/>
      <c r="AB185" s="121">
        <f>SUM(AB186:AB188)</f>
        <v>0</v>
      </c>
      <c r="AC185" s="121">
        <f>SUM(AC186:AC188)</f>
        <v>0</v>
      </c>
      <c r="AD185" s="121"/>
      <c r="AE185" s="121"/>
      <c r="AF185" s="121">
        <f>SUM(AF186:AF188)</f>
        <v>0</v>
      </c>
      <c r="AG185" s="121"/>
      <c r="AH185" s="121"/>
      <c r="AI185" s="121">
        <f>SUM(AI186:AI188)</f>
        <v>0</v>
      </c>
      <c r="AJ185" s="121"/>
      <c r="AK185" s="121"/>
      <c r="AL185" s="121">
        <f>SUM(AL186:AL188)</f>
        <v>0</v>
      </c>
      <c r="AM185" s="121"/>
      <c r="AN185" s="121"/>
      <c r="AO185" s="121">
        <f>SUM(AO186:AO188)</f>
        <v>0</v>
      </c>
      <c r="AP185" s="121"/>
      <c r="AQ185" s="121"/>
      <c r="AR185" s="121">
        <f>SUM(AR186:AR188)</f>
        <v>0</v>
      </c>
      <c r="AS185" s="121"/>
      <c r="AT185" s="121"/>
      <c r="AU185" s="121">
        <f>SUM(AU186:AU188)</f>
        <v>0</v>
      </c>
      <c r="AV185" s="121"/>
      <c r="AW185" s="121"/>
      <c r="AX185" s="121">
        <f>SUM(AX186:AX188)</f>
        <v>0</v>
      </c>
      <c r="AY185" s="121"/>
      <c r="AZ185" s="121"/>
      <c r="BA185" s="121">
        <f>SUM(BA186:BA188)</f>
        <v>0</v>
      </c>
      <c r="BB185" s="121"/>
      <c r="BC185" s="121"/>
      <c r="BD185" s="121">
        <f>SUM(BD186:BD188)</f>
        <v>0</v>
      </c>
      <c r="BE185" s="121"/>
      <c r="BF185" s="121"/>
      <c r="BG185" s="121">
        <f>SUM(BG186:BG188)</f>
        <v>0</v>
      </c>
      <c r="BH185" s="121"/>
      <c r="BI185" s="121"/>
      <c r="BJ185" s="121">
        <f>SUM(BJ186:BJ188)</f>
        <v>0</v>
      </c>
      <c r="BK185" s="121"/>
      <c r="BL185" s="308"/>
      <c r="BM185" s="313"/>
      <c r="BN185" s="316"/>
    </row>
    <row r="186" s="265" customFormat="1" ht="33.95" customHeight="1" outlineLevel="5" spans="2:66">
      <c r="B186" s="177" t="s">
        <v>793</v>
      </c>
      <c r="C186" s="285" t="s">
        <v>1108</v>
      </c>
      <c r="D186" s="265" t="s">
        <v>1094</v>
      </c>
      <c r="E186" s="177" t="s">
        <v>1109</v>
      </c>
      <c r="F186" s="177"/>
      <c r="G186" s="177" t="s">
        <v>797</v>
      </c>
      <c r="H186" s="177">
        <f>AB186</f>
        <v>0</v>
      </c>
      <c r="I186" s="177" t="s">
        <v>798</v>
      </c>
      <c r="J186" s="177" t="e">
        <f>SUM(AD186,AG186,AJ186,AM186,AP186,AS186,AV186,AY186,BB186,BE186,BH186,BK186)/N186</f>
        <v>#DIV/0!</v>
      </c>
      <c r="K186" s="177" t="s">
        <v>799</v>
      </c>
      <c r="L186" s="177" t="e">
        <f>H186/N186/J186</f>
        <v>#DIV/0!</v>
      </c>
      <c r="M186" s="177" t="s">
        <v>800</v>
      </c>
      <c r="N186" s="177">
        <f>COUNTIF(AD186,"&gt;0")+COUNTIF(AG186,"&gt;0")+COUNTIF(AJ186,"&gt;0")+COUNTIF(AM186,"&gt;0")+COUNTIF(AP186,"&gt;0")+COUNTIF(AS186,"&gt;0")+COUNTIF(AV186,"&gt;0")+COUNTIF(AY186,"&gt;0")+COUNTIF(BB186,"&gt;0")+COUNTIF(BE186,"&gt;0")+COUNTIF(BH186,"&gt;0")+COUNTIF(BK186,"&gt;0")</f>
        <v>0</v>
      </c>
      <c r="O186" s="177"/>
      <c r="P186" s="292"/>
      <c r="Q186" s="292"/>
      <c r="R186" s="292"/>
      <c r="S186" s="292"/>
      <c r="T186" s="292"/>
      <c r="U186" s="292"/>
      <c r="V186" s="292"/>
      <c r="W186" s="292"/>
      <c r="X186" s="292"/>
      <c r="Y186" s="292"/>
      <c r="Z186" s="292"/>
      <c r="AA186" s="292"/>
      <c r="AB186" s="177">
        <f>SUM(AC186,AF186,AI186,AL186,AO186,AR186,AU186,AX186,BA186,BD186,BG186,BJ186)</f>
        <v>0</v>
      </c>
      <c r="AC186" s="177">
        <f>AD186*AE186</f>
        <v>0</v>
      </c>
      <c r="AD186" s="177">
        <f>SUMIFS('1-2 人员岗位信息'!F:F,'1-2 人员岗位信息'!$C:$C,"专业外包",'1-2 人员岗位信息'!$B:$B,$D186)</f>
        <v>0</v>
      </c>
      <c r="AE186" s="300"/>
      <c r="AF186" s="177">
        <f>AG186*AH186</f>
        <v>0</v>
      </c>
      <c r="AG186" s="177">
        <f>SUMIFS('1-2 人员岗位信息'!G:G,'1-2 人员岗位信息'!$C:$C,"专业外包",'1-2 人员岗位信息'!$B:$B,$D186)</f>
        <v>0</v>
      </c>
      <c r="AH186" s="300"/>
      <c r="AI186" s="177">
        <f>AJ186*AK186</f>
        <v>0</v>
      </c>
      <c r="AJ186" s="177">
        <f>SUMIFS('1-2 人员岗位信息'!H:H,'1-2 人员岗位信息'!$C:$C,"专业外包",'1-2 人员岗位信息'!$B:$B,$D186)</f>
        <v>0</v>
      </c>
      <c r="AK186" s="300"/>
      <c r="AL186" s="177">
        <f>AM186*AN186</f>
        <v>0</v>
      </c>
      <c r="AM186" s="177">
        <f>SUMIFS('1-2 人员岗位信息'!I:I,'1-2 人员岗位信息'!$C:$C,"专业外包",'1-2 人员岗位信息'!$B:$B,$D186)</f>
        <v>0</v>
      </c>
      <c r="AN186" s="300"/>
      <c r="AO186" s="177">
        <f>AP186*AQ186</f>
        <v>0</v>
      </c>
      <c r="AP186" s="177">
        <f>SUMIFS('1-2 人员岗位信息'!J:J,'1-2 人员岗位信息'!$C:$C,"专业外包",'1-2 人员岗位信息'!$B:$B,$D186)</f>
        <v>0</v>
      </c>
      <c r="AQ186" s="300"/>
      <c r="AR186" s="177">
        <f>AS186*AT186</f>
        <v>0</v>
      </c>
      <c r="AS186" s="177">
        <f>SUMIFS('1-2 人员岗位信息'!K:K,'1-2 人员岗位信息'!$C:$C,"专业外包",'1-2 人员岗位信息'!$B:$B,$D186)</f>
        <v>0</v>
      </c>
      <c r="AT186" s="300"/>
      <c r="AU186" s="177">
        <f>AV186*AW186</f>
        <v>0</v>
      </c>
      <c r="AV186" s="177">
        <f>SUMIFS('1-2 人员岗位信息'!L:L,'1-2 人员岗位信息'!$C:$C,"专业外包",'1-2 人员岗位信息'!$B:$B,$D186)</f>
        <v>0</v>
      </c>
      <c r="AW186" s="300"/>
      <c r="AX186" s="177">
        <f>AY186*AZ186</f>
        <v>0</v>
      </c>
      <c r="AY186" s="177">
        <f>SUMIFS('1-2 人员岗位信息'!M:M,'1-2 人员岗位信息'!$C:$C,"专业外包",'1-2 人员岗位信息'!$B:$B,$D186)</f>
        <v>0</v>
      </c>
      <c r="AZ186" s="300"/>
      <c r="BA186" s="177">
        <f>BB186*BC186</f>
        <v>0</v>
      </c>
      <c r="BB186" s="177">
        <f>SUMIFS('1-2 人员岗位信息'!N:N,'1-2 人员岗位信息'!$C:$C,"专业外包",'1-2 人员岗位信息'!$B:$B,$D186)</f>
        <v>0</v>
      </c>
      <c r="BC186" s="300"/>
      <c r="BD186" s="177">
        <f>BE186*BF186</f>
        <v>0</v>
      </c>
      <c r="BE186" s="177">
        <f>SUMIFS('1-2 人员岗位信息'!O:O,'1-2 人员岗位信息'!$C:$C,"专业外包",'1-2 人员岗位信息'!$B:$B,$D186)</f>
        <v>0</v>
      </c>
      <c r="BF186" s="300"/>
      <c r="BG186" s="177">
        <f>BH186*BI186</f>
        <v>0</v>
      </c>
      <c r="BH186" s="177">
        <f>SUMIFS('1-2 人员岗位信息'!P:P,'1-2 人员岗位信息'!$C:$C,"专业外包",'1-2 人员岗位信息'!$B:$B,$D186)</f>
        <v>0</v>
      </c>
      <c r="BI186" s="300"/>
      <c r="BJ186" s="177">
        <f>BK186*BL186</f>
        <v>0</v>
      </c>
      <c r="BK186" s="177">
        <f>SUMIFS('1-2 人员岗位信息'!Q:Q,'1-2 人员岗位信息'!$C:$C,"专业外包",'1-2 人员岗位信息'!$B:$B,$D186)</f>
        <v>0</v>
      </c>
      <c r="BL186" s="309"/>
      <c r="BM186" s="313"/>
      <c r="BN186" s="317"/>
    </row>
    <row r="187" s="265" customFormat="1" ht="33.95" customHeight="1" outlineLevel="5" spans="2:66">
      <c r="B187" s="177" t="s">
        <v>793</v>
      </c>
      <c r="C187" s="285" t="s">
        <v>1110</v>
      </c>
      <c r="D187" s="265" t="s">
        <v>1092</v>
      </c>
      <c r="E187" s="177" t="s">
        <v>1111</v>
      </c>
      <c r="F187" s="177"/>
      <c r="G187" s="177" t="s">
        <v>797</v>
      </c>
      <c r="H187" s="177">
        <f>AB187</f>
        <v>0</v>
      </c>
      <c r="I187" s="177" t="s">
        <v>798</v>
      </c>
      <c r="J187" s="177" t="e">
        <f>SUM(AD187,AG187,AJ187,AM187,AP187,AS187,AV187,AY187,BB187,BE187,BH187,BK187)/N187</f>
        <v>#DIV/0!</v>
      </c>
      <c r="K187" s="177" t="s">
        <v>799</v>
      </c>
      <c r="L187" s="177" t="e">
        <f>H187/N187/J187</f>
        <v>#DIV/0!</v>
      </c>
      <c r="M187" s="177" t="s">
        <v>800</v>
      </c>
      <c r="N187" s="177">
        <f>COUNTIF(AD187,"&gt;0")+COUNTIF(AG187,"&gt;0")+COUNTIF(AJ187,"&gt;0")+COUNTIF(AM187,"&gt;0")+COUNTIF(AP187,"&gt;0")+COUNTIF(AS187,"&gt;0")+COUNTIF(AV187,"&gt;0")+COUNTIF(AY187,"&gt;0")+COUNTIF(BB187,"&gt;0")+COUNTIF(BE187,"&gt;0")+COUNTIF(BH187,"&gt;0")+COUNTIF(BK187,"&gt;0")</f>
        <v>0</v>
      </c>
      <c r="O187" s="177"/>
      <c r="P187" s="292"/>
      <c r="Q187" s="292"/>
      <c r="R187" s="292"/>
      <c r="S187" s="292"/>
      <c r="T187" s="292"/>
      <c r="U187" s="292"/>
      <c r="V187" s="292"/>
      <c r="W187" s="292"/>
      <c r="X187" s="292"/>
      <c r="Y187" s="292"/>
      <c r="Z187" s="292"/>
      <c r="AA187" s="292"/>
      <c r="AB187" s="177">
        <f>SUM(AC187,AF187,AI187,AL187,AO187,AR187,AU187,AX187,BA187,BD187,BG187,BJ187)</f>
        <v>0</v>
      </c>
      <c r="AC187" s="177">
        <f>AD187*AE187</f>
        <v>0</v>
      </c>
      <c r="AD187" s="177">
        <f>SUMIFS('1-2 人员岗位信息'!F:F,'1-2 人员岗位信息'!$C:$C,"专业外包",'1-2 人员岗位信息'!$B:$B,$D187)</f>
        <v>0</v>
      </c>
      <c r="AE187" s="300"/>
      <c r="AF187" s="177">
        <f>AG187*AH187</f>
        <v>0</v>
      </c>
      <c r="AG187" s="177">
        <f>SUMIFS('1-2 人员岗位信息'!G:G,'1-2 人员岗位信息'!$C:$C,"专业外包",'1-2 人员岗位信息'!$B:$B,$D187)</f>
        <v>0</v>
      </c>
      <c r="AH187" s="300"/>
      <c r="AI187" s="177">
        <f>AJ187*AK187</f>
        <v>0</v>
      </c>
      <c r="AJ187" s="177">
        <f>SUMIFS('1-2 人员岗位信息'!H:H,'1-2 人员岗位信息'!$C:$C,"专业外包",'1-2 人员岗位信息'!$B:$B,$D187)</f>
        <v>0</v>
      </c>
      <c r="AK187" s="300"/>
      <c r="AL187" s="177">
        <f>AM187*AN187</f>
        <v>0</v>
      </c>
      <c r="AM187" s="177">
        <f>SUMIFS('1-2 人员岗位信息'!I:I,'1-2 人员岗位信息'!$C:$C,"专业外包",'1-2 人员岗位信息'!$B:$B,$D187)</f>
        <v>0</v>
      </c>
      <c r="AN187" s="300"/>
      <c r="AO187" s="177">
        <f>AP187*AQ187</f>
        <v>0</v>
      </c>
      <c r="AP187" s="177">
        <f>SUMIFS('1-2 人员岗位信息'!J:J,'1-2 人员岗位信息'!$C:$C,"专业外包",'1-2 人员岗位信息'!$B:$B,$D187)</f>
        <v>0</v>
      </c>
      <c r="AQ187" s="300"/>
      <c r="AR187" s="177">
        <f>AS187*AT187</f>
        <v>0</v>
      </c>
      <c r="AS187" s="177">
        <f>SUMIFS('1-2 人员岗位信息'!K:K,'1-2 人员岗位信息'!$C:$C,"专业外包",'1-2 人员岗位信息'!$B:$B,$D187)</f>
        <v>0</v>
      </c>
      <c r="AT187" s="300"/>
      <c r="AU187" s="177">
        <f>AV187*AW187</f>
        <v>0</v>
      </c>
      <c r="AV187" s="177">
        <f>SUMIFS('1-2 人员岗位信息'!L:L,'1-2 人员岗位信息'!$C:$C,"专业外包",'1-2 人员岗位信息'!$B:$B,$D187)</f>
        <v>0</v>
      </c>
      <c r="AW187" s="300"/>
      <c r="AX187" s="177">
        <f>AY187*AZ187</f>
        <v>0</v>
      </c>
      <c r="AY187" s="177">
        <f>SUMIFS('1-2 人员岗位信息'!M:M,'1-2 人员岗位信息'!$C:$C,"专业外包",'1-2 人员岗位信息'!$B:$B,$D187)</f>
        <v>0</v>
      </c>
      <c r="AZ187" s="300"/>
      <c r="BA187" s="177">
        <f>BB187*BC187</f>
        <v>0</v>
      </c>
      <c r="BB187" s="177">
        <f>SUMIFS('1-2 人员岗位信息'!N:N,'1-2 人员岗位信息'!$C:$C,"专业外包",'1-2 人员岗位信息'!$B:$B,$D187)</f>
        <v>0</v>
      </c>
      <c r="BC187" s="300"/>
      <c r="BD187" s="177">
        <f>BE187*BF187</f>
        <v>0</v>
      </c>
      <c r="BE187" s="177">
        <f>SUMIFS('1-2 人员岗位信息'!O:O,'1-2 人员岗位信息'!$C:$C,"专业外包",'1-2 人员岗位信息'!$B:$B,$D187)</f>
        <v>0</v>
      </c>
      <c r="BF187" s="300"/>
      <c r="BG187" s="177">
        <f>BH187*BI187</f>
        <v>0</v>
      </c>
      <c r="BH187" s="177">
        <f>SUMIFS('1-2 人员岗位信息'!P:P,'1-2 人员岗位信息'!$C:$C,"专业外包",'1-2 人员岗位信息'!$B:$B,$D187)</f>
        <v>0</v>
      </c>
      <c r="BI187" s="300"/>
      <c r="BJ187" s="177">
        <f>BK187*BL187</f>
        <v>0</v>
      </c>
      <c r="BK187" s="177">
        <f>SUMIFS('1-2 人员岗位信息'!Q:Q,'1-2 人员岗位信息'!$C:$C,"专业外包",'1-2 人员岗位信息'!$B:$B,$D187)</f>
        <v>0</v>
      </c>
      <c r="BL187" s="309"/>
      <c r="BM187" s="313"/>
      <c r="BN187" s="317"/>
    </row>
    <row r="188" s="265" customFormat="1" ht="33.95" customHeight="1" outlineLevel="5" spans="2:66">
      <c r="B188" s="177" t="s">
        <v>793</v>
      </c>
      <c r="C188" s="285" t="s">
        <v>1112</v>
      </c>
      <c r="D188" s="265" t="s">
        <v>1099</v>
      </c>
      <c r="E188" s="177" t="s">
        <v>1113</v>
      </c>
      <c r="F188" s="177"/>
      <c r="G188" s="177" t="s">
        <v>797</v>
      </c>
      <c r="H188" s="177">
        <f>AB188</f>
        <v>0</v>
      </c>
      <c r="I188" s="177" t="s">
        <v>798</v>
      </c>
      <c r="J188" s="177" t="e">
        <f>SUM(AD188,AG188,AJ188,AM188,AP188,AS188,AV188,AY188,BB188,BE188,BH188,BK188)/N188</f>
        <v>#DIV/0!</v>
      </c>
      <c r="K188" s="177" t="s">
        <v>799</v>
      </c>
      <c r="L188" s="177" t="e">
        <f>H188/N188/J188</f>
        <v>#DIV/0!</v>
      </c>
      <c r="M188" s="177" t="s">
        <v>800</v>
      </c>
      <c r="N188" s="177">
        <f>COUNTIF(AD188,"&gt;0")+COUNTIF(AG188,"&gt;0")+COUNTIF(AJ188,"&gt;0")+COUNTIF(AM188,"&gt;0")+COUNTIF(AP188,"&gt;0")+COUNTIF(AS188,"&gt;0")+COUNTIF(AV188,"&gt;0")+COUNTIF(AY188,"&gt;0")+COUNTIF(BB188,"&gt;0")+COUNTIF(BE188,"&gt;0")+COUNTIF(BH188,"&gt;0")+COUNTIF(BK188,"&gt;0")</f>
        <v>0</v>
      </c>
      <c r="O188" s="177"/>
      <c r="P188" s="292"/>
      <c r="Q188" s="292"/>
      <c r="R188" s="292"/>
      <c r="S188" s="292"/>
      <c r="T188" s="292"/>
      <c r="U188" s="292"/>
      <c r="V188" s="292"/>
      <c r="W188" s="292"/>
      <c r="X188" s="292"/>
      <c r="Y188" s="292"/>
      <c r="Z188" s="292"/>
      <c r="AA188" s="292"/>
      <c r="AB188" s="177">
        <f>SUM(AC188,AF188,AI188,AL188,AO188,AR188,AU188,AX188,BA188,BD188,BG188,BJ188)</f>
        <v>0</v>
      </c>
      <c r="AC188" s="177">
        <f>AD188*AE188</f>
        <v>0</v>
      </c>
      <c r="AD188" s="177">
        <f>SUMIFS('1-2 人员岗位信息'!F:F,'1-2 人员岗位信息'!$C:$C,"专业外包",'1-2 人员岗位信息'!$B:$B,$D188)</f>
        <v>0</v>
      </c>
      <c r="AE188" s="300"/>
      <c r="AF188" s="177">
        <f>AG188*AH188</f>
        <v>0</v>
      </c>
      <c r="AG188" s="177">
        <f>SUMIFS('1-2 人员岗位信息'!G:G,'1-2 人员岗位信息'!$C:$C,"专业外包",'1-2 人员岗位信息'!$B:$B,$D188)</f>
        <v>0</v>
      </c>
      <c r="AH188" s="300"/>
      <c r="AI188" s="177">
        <f>AJ188*AK188</f>
        <v>0</v>
      </c>
      <c r="AJ188" s="177">
        <f>SUMIFS('1-2 人员岗位信息'!H:H,'1-2 人员岗位信息'!$C:$C,"专业外包",'1-2 人员岗位信息'!$B:$B,$D188)</f>
        <v>0</v>
      </c>
      <c r="AK188" s="300"/>
      <c r="AL188" s="177">
        <f>AM188*AN188</f>
        <v>0</v>
      </c>
      <c r="AM188" s="177">
        <f>SUMIFS('1-2 人员岗位信息'!I:I,'1-2 人员岗位信息'!$C:$C,"专业外包",'1-2 人员岗位信息'!$B:$B,$D188)</f>
        <v>0</v>
      </c>
      <c r="AN188" s="300"/>
      <c r="AO188" s="177">
        <f>AP188*AQ188</f>
        <v>0</v>
      </c>
      <c r="AP188" s="177">
        <f>SUMIFS('1-2 人员岗位信息'!J:J,'1-2 人员岗位信息'!$C:$C,"专业外包",'1-2 人员岗位信息'!$B:$B,$D188)</f>
        <v>0</v>
      </c>
      <c r="AQ188" s="300"/>
      <c r="AR188" s="177">
        <f>AS188*AT188</f>
        <v>0</v>
      </c>
      <c r="AS188" s="177">
        <f>SUMIFS('1-2 人员岗位信息'!K:K,'1-2 人员岗位信息'!$C:$C,"专业外包",'1-2 人员岗位信息'!$B:$B,$D188)</f>
        <v>0</v>
      </c>
      <c r="AT188" s="300"/>
      <c r="AU188" s="177">
        <f>AV188*AW188</f>
        <v>0</v>
      </c>
      <c r="AV188" s="177">
        <f>SUMIFS('1-2 人员岗位信息'!L:L,'1-2 人员岗位信息'!$C:$C,"专业外包",'1-2 人员岗位信息'!$B:$B,$D188)</f>
        <v>0</v>
      </c>
      <c r="AW188" s="300"/>
      <c r="AX188" s="177">
        <f>AY188*AZ188</f>
        <v>0</v>
      </c>
      <c r="AY188" s="177">
        <f>SUMIFS('1-2 人员岗位信息'!M:M,'1-2 人员岗位信息'!$C:$C,"专业外包",'1-2 人员岗位信息'!$B:$B,$D188)</f>
        <v>0</v>
      </c>
      <c r="AZ188" s="300"/>
      <c r="BA188" s="177">
        <f>BB188*BC188</f>
        <v>0</v>
      </c>
      <c r="BB188" s="177">
        <f>SUMIFS('1-2 人员岗位信息'!N:N,'1-2 人员岗位信息'!$C:$C,"专业外包",'1-2 人员岗位信息'!$B:$B,$D188)</f>
        <v>0</v>
      </c>
      <c r="BC188" s="300"/>
      <c r="BD188" s="177">
        <f>BE188*BF188</f>
        <v>0</v>
      </c>
      <c r="BE188" s="177">
        <f>SUMIFS('1-2 人员岗位信息'!O:O,'1-2 人员岗位信息'!$C:$C,"专业外包",'1-2 人员岗位信息'!$B:$B,$D188)</f>
        <v>0</v>
      </c>
      <c r="BF188" s="300"/>
      <c r="BG188" s="177">
        <f>BH188*BI188</f>
        <v>0</v>
      </c>
      <c r="BH188" s="177">
        <f>SUMIFS('1-2 人员岗位信息'!P:P,'1-2 人员岗位信息'!$C:$C,"专业外包",'1-2 人员岗位信息'!$B:$B,$D188)</f>
        <v>0</v>
      </c>
      <c r="BI188" s="300"/>
      <c r="BJ188" s="177">
        <f>BK188*BL188</f>
        <v>0</v>
      </c>
      <c r="BK188" s="177">
        <f>SUMIFS('1-2 人员岗位信息'!Q:Q,'1-2 人员岗位信息'!$C:$C,"专业外包",'1-2 人员岗位信息'!$B:$B,$D188)</f>
        <v>0</v>
      </c>
      <c r="BL188" s="309"/>
      <c r="BM188" s="313"/>
      <c r="BN188" s="317"/>
    </row>
    <row r="189" s="49" customFormat="1" ht="33.95" customHeight="1" outlineLevel="3" spans="2:66">
      <c r="B189" s="117" t="s">
        <v>788</v>
      </c>
      <c r="C189" s="118" t="s">
        <v>1114</v>
      </c>
      <c r="D189" s="49" t="s">
        <v>1115</v>
      </c>
      <c r="E189" s="117"/>
      <c r="F189" s="117"/>
      <c r="G189" s="117"/>
      <c r="H189" s="117">
        <f>H190+H196+H202</f>
        <v>767300.2</v>
      </c>
      <c r="I189" s="117"/>
      <c r="J189" s="117"/>
      <c r="K189" s="117"/>
      <c r="L189" s="117"/>
      <c r="M189" s="117"/>
      <c r="N189" s="117"/>
      <c r="O189" s="117"/>
      <c r="P189" s="290"/>
      <c r="Q189" s="290"/>
      <c r="R189" s="290"/>
      <c r="S189" s="290"/>
      <c r="T189" s="290"/>
      <c r="U189" s="290"/>
      <c r="V189" s="290"/>
      <c r="W189" s="290"/>
      <c r="X189" s="290"/>
      <c r="Y189" s="290"/>
      <c r="Z189" s="290"/>
      <c r="AA189" s="290"/>
      <c r="AB189" s="117">
        <f>AB190+AB196+AB202</f>
        <v>767300.2</v>
      </c>
      <c r="AC189" s="117">
        <f>AC190+AC196+AC202</f>
        <v>64995.85</v>
      </c>
      <c r="AD189" s="117"/>
      <c r="AE189" s="117"/>
      <c r="AF189" s="117">
        <f>AF190+AF196+AF202</f>
        <v>63845.85</v>
      </c>
      <c r="AG189" s="117"/>
      <c r="AH189" s="117"/>
      <c r="AI189" s="117">
        <f>AI190+AI196+AI202</f>
        <v>63845.85</v>
      </c>
      <c r="AJ189" s="117"/>
      <c r="AK189" s="117"/>
      <c r="AL189" s="117">
        <f>AL190+AL196+AL202</f>
        <v>63845.85</v>
      </c>
      <c r="AM189" s="117"/>
      <c r="AN189" s="117"/>
      <c r="AO189" s="117">
        <f>AO190+AO196+AO202</f>
        <v>63845.85</v>
      </c>
      <c r="AP189" s="117"/>
      <c r="AQ189" s="117"/>
      <c r="AR189" s="117">
        <f>AR190+AR196+AR202</f>
        <v>63845.85</v>
      </c>
      <c r="AS189" s="117"/>
      <c r="AT189" s="117"/>
      <c r="AU189" s="117">
        <f>AU190+AU196+AU202</f>
        <v>63845.85</v>
      </c>
      <c r="AV189" s="117"/>
      <c r="AW189" s="117"/>
      <c r="AX189" s="117">
        <f>AX190+AX196+AX202</f>
        <v>63845.85</v>
      </c>
      <c r="AY189" s="117"/>
      <c r="AZ189" s="117"/>
      <c r="BA189" s="117">
        <f>BA190+BA196+BA202</f>
        <v>63845.85</v>
      </c>
      <c r="BB189" s="117"/>
      <c r="BC189" s="117"/>
      <c r="BD189" s="117">
        <f>BD190+BD196+BD202</f>
        <v>63845.85</v>
      </c>
      <c r="BE189" s="117"/>
      <c r="BF189" s="117"/>
      <c r="BG189" s="117">
        <f>BG190+BG196+BG202</f>
        <v>63845.85</v>
      </c>
      <c r="BH189" s="117"/>
      <c r="BI189" s="117"/>
      <c r="BJ189" s="117">
        <f>BJ190+BJ196+BJ202</f>
        <v>63845.85</v>
      </c>
      <c r="BK189" s="117"/>
      <c r="BL189" s="307"/>
      <c r="BM189" s="313"/>
      <c r="BN189" s="315"/>
    </row>
    <row r="190" s="120" customFormat="1" ht="33.95" customHeight="1" outlineLevel="4" spans="2:66">
      <c r="B190" s="121" t="s">
        <v>788</v>
      </c>
      <c r="C190" s="122" t="s">
        <v>130</v>
      </c>
      <c r="D190" s="120" t="s">
        <v>109</v>
      </c>
      <c r="E190" s="121"/>
      <c r="F190" s="121"/>
      <c r="G190" s="121"/>
      <c r="H190" s="121">
        <f>SUM(H191:H195)</f>
        <v>767300.2</v>
      </c>
      <c r="I190" s="121"/>
      <c r="J190" s="121"/>
      <c r="K190" s="121"/>
      <c r="L190" s="121"/>
      <c r="M190" s="121"/>
      <c r="N190" s="121"/>
      <c r="O190" s="121"/>
      <c r="P190" s="291"/>
      <c r="Q190" s="291"/>
      <c r="R190" s="291"/>
      <c r="S190" s="291"/>
      <c r="T190" s="291"/>
      <c r="U190" s="291"/>
      <c r="V190" s="291"/>
      <c r="W190" s="291"/>
      <c r="X190" s="291"/>
      <c r="Y190" s="291"/>
      <c r="Z190" s="291"/>
      <c r="AA190" s="291"/>
      <c r="AB190" s="121">
        <f>SUM(AB191:AB195)</f>
        <v>767300.2</v>
      </c>
      <c r="AC190" s="121">
        <f>SUM(AC191:AC195)</f>
        <v>64995.85</v>
      </c>
      <c r="AD190" s="121"/>
      <c r="AE190" s="121"/>
      <c r="AF190" s="121">
        <f>SUM(AF191:AF195)</f>
        <v>63845.85</v>
      </c>
      <c r="AG190" s="121"/>
      <c r="AH190" s="121"/>
      <c r="AI190" s="121">
        <f>SUM(AI191:AI195)</f>
        <v>63845.85</v>
      </c>
      <c r="AJ190" s="121"/>
      <c r="AK190" s="121"/>
      <c r="AL190" s="121">
        <f>SUM(AL191:AL195)</f>
        <v>63845.85</v>
      </c>
      <c r="AM190" s="121"/>
      <c r="AN190" s="121"/>
      <c r="AO190" s="121">
        <f>SUM(AO191:AO195)</f>
        <v>63845.85</v>
      </c>
      <c r="AP190" s="121"/>
      <c r="AQ190" s="121"/>
      <c r="AR190" s="121">
        <f>SUM(AR191:AR195)</f>
        <v>63845.85</v>
      </c>
      <c r="AS190" s="121"/>
      <c r="AT190" s="121"/>
      <c r="AU190" s="121">
        <f>SUM(AU191:AU195)</f>
        <v>63845.85</v>
      </c>
      <c r="AV190" s="121"/>
      <c r="AW190" s="121"/>
      <c r="AX190" s="121">
        <f>SUM(AX191:AX195)</f>
        <v>63845.85</v>
      </c>
      <c r="AY190" s="121"/>
      <c r="AZ190" s="121"/>
      <c r="BA190" s="121">
        <f>SUM(BA191:BA195)</f>
        <v>63845.85</v>
      </c>
      <c r="BB190" s="121"/>
      <c r="BC190" s="121"/>
      <c r="BD190" s="121">
        <f>SUM(BD191:BD195)</f>
        <v>63845.85</v>
      </c>
      <c r="BE190" s="121"/>
      <c r="BF190" s="121"/>
      <c r="BG190" s="121">
        <f>SUM(BG191:BG195)</f>
        <v>63845.85</v>
      </c>
      <c r="BH190" s="121"/>
      <c r="BI190" s="121"/>
      <c r="BJ190" s="121">
        <f>SUM(BJ191:BJ195)</f>
        <v>63845.85</v>
      </c>
      <c r="BK190" s="121"/>
      <c r="BL190" s="308"/>
      <c r="BM190" s="313"/>
      <c r="BN190" s="316"/>
    </row>
    <row r="191" s="265" customFormat="1" ht="33.95" customHeight="1" outlineLevel="5" spans="2:66">
      <c r="B191" s="177" t="s">
        <v>793</v>
      </c>
      <c r="C191" s="285" t="s">
        <v>1116</v>
      </c>
      <c r="D191" s="265" t="s">
        <v>1117</v>
      </c>
      <c r="E191" s="177" t="s">
        <v>1118</v>
      </c>
      <c r="F191" s="177"/>
      <c r="G191" s="177" t="s">
        <v>797</v>
      </c>
      <c r="H191" s="177">
        <f>AB191</f>
        <v>767300.2</v>
      </c>
      <c r="I191" s="177" t="s">
        <v>798</v>
      </c>
      <c r="J191" s="177">
        <f>SUM(AD191,AG191,AJ191,AM191,AP191,AS191,AV191,AY191,BB191,BE191,BH191,BK191)/N191</f>
        <v>5</v>
      </c>
      <c r="K191" s="177" t="s">
        <v>799</v>
      </c>
      <c r="L191" s="177">
        <f>H191/N191/J191</f>
        <v>12788.3366666667</v>
      </c>
      <c r="M191" s="177" t="s">
        <v>800</v>
      </c>
      <c r="N191" s="177">
        <f>COUNTIF(AD191,"&gt;0")+COUNTIF(AG191,"&gt;0")+COUNTIF(AJ191,"&gt;0")+COUNTIF(AM191,"&gt;0")+COUNTIF(AP191,"&gt;0")+COUNTIF(AS191,"&gt;0")+COUNTIF(AV191,"&gt;0")+COUNTIF(AY191,"&gt;0")+COUNTIF(BB191,"&gt;0")+COUNTIF(BE191,"&gt;0")+COUNTIF(BH191,"&gt;0")+COUNTIF(BK191,"&gt;0")</f>
        <v>12</v>
      </c>
      <c r="O191" s="177"/>
      <c r="P191" s="292"/>
      <c r="Q191" s="292"/>
      <c r="R191" s="292"/>
      <c r="S191" s="292"/>
      <c r="T191" s="292"/>
      <c r="U191" s="292"/>
      <c r="V191" s="292"/>
      <c r="W191" s="292"/>
      <c r="X191" s="292"/>
      <c r="Y191" s="292"/>
      <c r="Z191" s="292"/>
      <c r="AA191" s="292"/>
      <c r="AB191" s="177">
        <f>SUM(AC191,AF191,AI191,AL191,AO191,AR191,AU191,AX191,BA191,BD191,BG191,BJ191)</f>
        <v>767300.2</v>
      </c>
      <c r="AC191" s="177">
        <f>AD191*AE191</f>
        <v>64995.85</v>
      </c>
      <c r="AD191" s="177">
        <f>SUMIFS('1-2 人员岗位信息'!F:F,'1-2 人员岗位信息'!$C:$C,"自有人员",'1-2 人员岗位信息'!$B:$B,$D191)</f>
        <v>5</v>
      </c>
      <c r="AE191" s="300">
        <f>IFERROR('自有人工预算（附表）'!E29/AD191,0)</f>
        <v>12999.17</v>
      </c>
      <c r="AF191" s="177">
        <f>AG191*AH191</f>
        <v>63845.85</v>
      </c>
      <c r="AG191" s="177">
        <f>SUMIFS('1-2 人员岗位信息'!G:G,'1-2 人员岗位信息'!$C:$C,"自有人员",'1-2 人员岗位信息'!$B:$B,$D191)</f>
        <v>5</v>
      </c>
      <c r="AH191" s="300">
        <f>IFERROR('自有人工预算（附表）'!F29/AG191,0)</f>
        <v>12769.17</v>
      </c>
      <c r="AI191" s="177">
        <f>AJ191*AK191</f>
        <v>63845.85</v>
      </c>
      <c r="AJ191" s="177">
        <f>SUMIFS('1-2 人员岗位信息'!H:H,'1-2 人员岗位信息'!$C:$C,"自有人员",'1-2 人员岗位信息'!$B:$B,$D191)</f>
        <v>5</v>
      </c>
      <c r="AK191" s="300">
        <f>IFERROR('自有人工预算（附表）'!G29/AJ191,0)</f>
        <v>12769.17</v>
      </c>
      <c r="AL191" s="177">
        <f>AM191*AN191</f>
        <v>63845.85</v>
      </c>
      <c r="AM191" s="177">
        <f>SUMIFS('1-2 人员岗位信息'!I:I,'1-2 人员岗位信息'!$C:$C,"自有人员",'1-2 人员岗位信息'!$B:$B,$D191)</f>
        <v>5</v>
      </c>
      <c r="AN191" s="300">
        <f>IFERROR('自有人工预算（附表）'!H29/AM191,0)</f>
        <v>12769.17</v>
      </c>
      <c r="AO191" s="177">
        <f>AP191*AQ191</f>
        <v>63845.85</v>
      </c>
      <c r="AP191" s="177">
        <f>SUMIFS('1-2 人员岗位信息'!J:J,'1-2 人员岗位信息'!$C:$C,"自有人员",'1-2 人员岗位信息'!$B:$B,$D191)</f>
        <v>5</v>
      </c>
      <c r="AQ191" s="300">
        <f>IFERROR('自有人工预算（附表）'!I29/AP191,0)</f>
        <v>12769.17</v>
      </c>
      <c r="AR191" s="177">
        <f>AS191*AT191</f>
        <v>63845.85</v>
      </c>
      <c r="AS191" s="177">
        <f>SUMIFS('1-2 人员岗位信息'!K:K,'1-2 人员岗位信息'!$C:$C,"自有人员",'1-2 人员岗位信息'!$B:$B,$D191)</f>
        <v>5</v>
      </c>
      <c r="AT191" s="300">
        <f>IFERROR('自有人工预算（附表）'!J29/AS191,0)</f>
        <v>12769.17</v>
      </c>
      <c r="AU191" s="177">
        <f>AV191*AW191</f>
        <v>63845.85</v>
      </c>
      <c r="AV191" s="177">
        <f>SUMIFS('1-2 人员岗位信息'!L:L,'1-2 人员岗位信息'!$C:$C,"自有人员",'1-2 人员岗位信息'!$B:$B,$D191)</f>
        <v>5</v>
      </c>
      <c r="AW191" s="300">
        <f>IFERROR('自有人工预算（附表）'!K29/AV191,0)</f>
        <v>12769.17</v>
      </c>
      <c r="AX191" s="177">
        <f>AY191*AZ191</f>
        <v>63845.85</v>
      </c>
      <c r="AY191" s="177">
        <f>SUMIFS('1-2 人员岗位信息'!M:M,'1-2 人员岗位信息'!$C:$C,"自有人员",'1-2 人员岗位信息'!$B:$B,$D191)</f>
        <v>5</v>
      </c>
      <c r="AZ191" s="300">
        <f>IFERROR('自有人工预算（附表）'!L29/AY191,0)</f>
        <v>12769.17</v>
      </c>
      <c r="BA191" s="177">
        <f>BB191*BC191</f>
        <v>63845.85</v>
      </c>
      <c r="BB191" s="177">
        <f>SUMIFS('1-2 人员岗位信息'!N:N,'1-2 人员岗位信息'!$C:$C,"自有人员",'1-2 人员岗位信息'!$B:$B,$D191)</f>
        <v>5</v>
      </c>
      <c r="BC191" s="300">
        <f>IFERROR('自有人工预算（附表）'!M29/BB191,0)</f>
        <v>12769.17</v>
      </c>
      <c r="BD191" s="177">
        <f>BE191*BF191</f>
        <v>63845.85</v>
      </c>
      <c r="BE191" s="177">
        <f>SUMIFS('1-2 人员岗位信息'!O:O,'1-2 人员岗位信息'!$C:$C,"自有人员",'1-2 人员岗位信息'!$B:$B,$D191)</f>
        <v>5</v>
      </c>
      <c r="BF191" s="300">
        <f>IFERROR('自有人工预算（附表）'!N29/BE191,0)</f>
        <v>12769.17</v>
      </c>
      <c r="BG191" s="177">
        <f>BH191*BI191</f>
        <v>63845.85</v>
      </c>
      <c r="BH191" s="177">
        <f>SUMIFS('1-2 人员岗位信息'!P:P,'1-2 人员岗位信息'!$C:$C,"自有人员",'1-2 人员岗位信息'!$B:$B,$D191)</f>
        <v>5</v>
      </c>
      <c r="BI191" s="300">
        <f>IFERROR('自有人工预算（附表）'!O29/BH191,0)</f>
        <v>12769.17</v>
      </c>
      <c r="BJ191" s="177">
        <f>BK191*BL191</f>
        <v>63845.85</v>
      </c>
      <c r="BK191" s="177">
        <f>SUMIFS('1-2 人员岗位信息'!Q:Q,'1-2 人员岗位信息'!$C:$C,"自有人员",'1-2 人员岗位信息'!$B:$B,$D191)</f>
        <v>5</v>
      </c>
      <c r="BL191" s="300">
        <f>IFERROR('自有人工预算（附表）'!P29/BK191,0)</f>
        <v>12769.17</v>
      </c>
      <c r="BM191" s="313"/>
      <c r="BN191" s="317"/>
    </row>
    <row r="192" s="265" customFormat="1" ht="33.95" customHeight="1" outlineLevel="5" spans="2:66">
      <c r="B192" s="177" t="s">
        <v>793</v>
      </c>
      <c r="C192" s="285" t="s">
        <v>1119</v>
      </c>
      <c r="D192" s="265" t="s">
        <v>1120</v>
      </c>
      <c r="E192" s="177" t="s">
        <v>1118</v>
      </c>
      <c r="F192" s="177"/>
      <c r="G192" s="177" t="s">
        <v>797</v>
      </c>
      <c r="H192" s="177">
        <f>AB192</f>
        <v>0</v>
      </c>
      <c r="I192" s="177" t="s">
        <v>798</v>
      </c>
      <c r="J192" s="177" t="e">
        <f>SUM(AD192,AG192,AJ192,AM192,AP192,AS192,AV192,AY192,BB192,BE192,BH192,BK192)/N192</f>
        <v>#DIV/0!</v>
      </c>
      <c r="K192" s="177" t="s">
        <v>799</v>
      </c>
      <c r="L192" s="177" t="e">
        <f>H192/N192/J192</f>
        <v>#DIV/0!</v>
      </c>
      <c r="M192" s="177" t="s">
        <v>800</v>
      </c>
      <c r="N192" s="177">
        <f>COUNTIF(AD192,"&gt;0")+COUNTIF(AG192,"&gt;0")+COUNTIF(AJ192,"&gt;0")+COUNTIF(AM192,"&gt;0")+COUNTIF(AP192,"&gt;0")+COUNTIF(AS192,"&gt;0")+COUNTIF(AV192,"&gt;0")+COUNTIF(AY192,"&gt;0")+COUNTIF(BB192,"&gt;0")+COUNTIF(BE192,"&gt;0")+COUNTIF(BH192,"&gt;0")+COUNTIF(BK192,"&gt;0")</f>
        <v>0</v>
      </c>
      <c r="O192" s="177"/>
      <c r="P192" s="292"/>
      <c r="Q192" s="292"/>
      <c r="R192" s="292"/>
      <c r="S192" s="292"/>
      <c r="T192" s="292"/>
      <c r="U192" s="292"/>
      <c r="V192" s="292"/>
      <c r="W192" s="292"/>
      <c r="X192" s="292"/>
      <c r="Y192" s="292"/>
      <c r="Z192" s="292"/>
      <c r="AA192" s="292"/>
      <c r="AB192" s="177">
        <f>SUM(AC192,AF192,AI192,AL192,AO192,AR192,AU192,AX192,BA192,BD192,BG192,BJ192)</f>
        <v>0</v>
      </c>
      <c r="AC192" s="177">
        <f>AD192*AE192</f>
        <v>0</v>
      </c>
      <c r="AD192" s="177">
        <f>SUMIFS('1-2 人员岗位信息'!F:F,'1-2 人员岗位信息'!$C:$C,"自有人员",'1-2 人员岗位信息'!$B:$B,$D192)</f>
        <v>0</v>
      </c>
      <c r="AE192" s="300"/>
      <c r="AF192" s="177">
        <f>AG192*AH192</f>
        <v>0</v>
      </c>
      <c r="AG192" s="177">
        <f>SUMIFS('1-2 人员岗位信息'!G:G,'1-2 人员岗位信息'!$C:$C,"自有人员",'1-2 人员岗位信息'!$B:$B,$D192)</f>
        <v>0</v>
      </c>
      <c r="AH192" s="300"/>
      <c r="AI192" s="177">
        <f>AJ192*AK192</f>
        <v>0</v>
      </c>
      <c r="AJ192" s="177">
        <f>SUMIFS('1-2 人员岗位信息'!H:H,'1-2 人员岗位信息'!$C:$C,"自有人员",'1-2 人员岗位信息'!$B:$B,$D192)</f>
        <v>0</v>
      </c>
      <c r="AK192" s="300"/>
      <c r="AL192" s="177">
        <f>AM192*AN192</f>
        <v>0</v>
      </c>
      <c r="AM192" s="177">
        <f>SUMIFS('1-2 人员岗位信息'!I:I,'1-2 人员岗位信息'!$C:$C,"自有人员",'1-2 人员岗位信息'!$B:$B,$D192)</f>
        <v>0</v>
      </c>
      <c r="AN192" s="300"/>
      <c r="AO192" s="177">
        <f>AP192*AQ192</f>
        <v>0</v>
      </c>
      <c r="AP192" s="177">
        <f>SUMIFS('1-2 人员岗位信息'!J:J,'1-2 人员岗位信息'!$C:$C,"自有人员",'1-2 人员岗位信息'!$B:$B,$D192)</f>
        <v>0</v>
      </c>
      <c r="AQ192" s="300"/>
      <c r="AR192" s="177">
        <f>AS192*AT192</f>
        <v>0</v>
      </c>
      <c r="AS192" s="177">
        <f>SUMIFS('1-2 人员岗位信息'!K:K,'1-2 人员岗位信息'!$C:$C,"自有人员",'1-2 人员岗位信息'!$B:$B,$D192)</f>
        <v>0</v>
      </c>
      <c r="AT192" s="300"/>
      <c r="AU192" s="177">
        <f>AV192*AW192</f>
        <v>0</v>
      </c>
      <c r="AV192" s="177">
        <f>SUMIFS('1-2 人员岗位信息'!L:L,'1-2 人员岗位信息'!$C:$C,"自有人员",'1-2 人员岗位信息'!$B:$B,$D192)</f>
        <v>0</v>
      </c>
      <c r="AW192" s="300"/>
      <c r="AX192" s="177">
        <f>AY192*AZ192</f>
        <v>0</v>
      </c>
      <c r="AY192" s="177">
        <f>SUMIFS('1-2 人员岗位信息'!M:M,'1-2 人员岗位信息'!$C:$C,"自有人员",'1-2 人员岗位信息'!$B:$B,$D192)</f>
        <v>0</v>
      </c>
      <c r="AZ192" s="300"/>
      <c r="BA192" s="177">
        <f>BB192*BC192</f>
        <v>0</v>
      </c>
      <c r="BB192" s="177">
        <f>SUMIFS('1-2 人员岗位信息'!N:N,'1-2 人员岗位信息'!$C:$C,"自有人员",'1-2 人员岗位信息'!$B:$B,$D192)</f>
        <v>0</v>
      </c>
      <c r="BC192" s="300"/>
      <c r="BD192" s="177">
        <f>BE192*BF192</f>
        <v>0</v>
      </c>
      <c r="BE192" s="177">
        <f>SUMIFS('1-2 人员岗位信息'!O:O,'1-2 人员岗位信息'!$C:$C,"自有人员",'1-2 人员岗位信息'!$B:$B,$D192)</f>
        <v>0</v>
      </c>
      <c r="BF192" s="300"/>
      <c r="BG192" s="177">
        <f>BH192*BI192</f>
        <v>0</v>
      </c>
      <c r="BH192" s="177">
        <f>SUMIFS('1-2 人员岗位信息'!P:P,'1-2 人员岗位信息'!$C:$C,"自有人员",'1-2 人员岗位信息'!$B:$B,$D192)</f>
        <v>0</v>
      </c>
      <c r="BI192" s="300"/>
      <c r="BJ192" s="177">
        <f>BK192*BL192</f>
        <v>0</v>
      </c>
      <c r="BK192" s="177">
        <f>SUMIFS('1-2 人员岗位信息'!Q:Q,'1-2 人员岗位信息'!$C:$C,"自有人员",'1-2 人员岗位信息'!$B:$B,$D192)</f>
        <v>0</v>
      </c>
      <c r="BL192" s="309"/>
      <c r="BM192" s="313"/>
      <c r="BN192" s="317"/>
    </row>
    <row r="193" s="265" customFormat="1" ht="33.95" customHeight="1" outlineLevel="5" spans="2:66">
      <c r="B193" s="177" t="s">
        <v>793</v>
      </c>
      <c r="C193" s="285" t="s">
        <v>1121</v>
      </c>
      <c r="D193" s="265" t="s">
        <v>1122</v>
      </c>
      <c r="E193" s="177" t="s">
        <v>1118</v>
      </c>
      <c r="F193" s="177"/>
      <c r="G193" s="177" t="s">
        <v>797</v>
      </c>
      <c r="H193" s="177">
        <f>AB193</f>
        <v>0</v>
      </c>
      <c r="I193" s="177" t="s">
        <v>798</v>
      </c>
      <c r="J193" s="177" t="e">
        <f>SUM(AD193,AG193,AJ193,AM193,AP193,AS193,AV193,AY193,BB193,BE193,BH193,BK193)/N193</f>
        <v>#DIV/0!</v>
      </c>
      <c r="K193" s="177" t="s">
        <v>799</v>
      </c>
      <c r="L193" s="177" t="e">
        <f>H193/N193/J193</f>
        <v>#DIV/0!</v>
      </c>
      <c r="M193" s="177" t="s">
        <v>800</v>
      </c>
      <c r="N193" s="177">
        <f>COUNTIF(AD193,"&gt;0")+COUNTIF(AG193,"&gt;0")+COUNTIF(AJ193,"&gt;0")+COUNTIF(AM193,"&gt;0")+COUNTIF(AP193,"&gt;0")+COUNTIF(AS193,"&gt;0")+COUNTIF(AV193,"&gt;0")+COUNTIF(AY193,"&gt;0")+COUNTIF(BB193,"&gt;0")+COUNTIF(BE193,"&gt;0")+COUNTIF(BH193,"&gt;0")+COUNTIF(BK193,"&gt;0")</f>
        <v>0</v>
      </c>
      <c r="O193" s="177"/>
      <c r="P193" s="292"/>
      <c r="Q193" s="292"/>
      <c r="R193" s="292"/>
      <c r="S193" s="292"/>
      <c r="T193" s="292"/>
      <c r="U193" s="292"/>
      <c r="V193" s="292"/>
      <c r="W193" s="292"/>
      <c r="X193" s="292"/>
      <c r="Y193" s="292"/>
      <c r="Z193" s="292"/>
      <c r="AA193" s="292"/>
      <c r="AB193" s="177">
        <f>SUM(AC193,AF193,AI193,AL193,AO193,AR193,AU193,AX193,BA193,BD193,BG193,BJ193)</f>
        <v>0</v>
      </c>
      <c r="AC193" s="177">
        <f>AD193*AE193</f>
        <v>0</v>
      </c>
      <c r="AD193" s="177">
        <f>SUMIFS('1-2 人员岗位信息'!F:F,'1-2 人员岗位信息'!$C:$C,"自有人员",'1-2 人员岗位信息'!$B:$B,$D193)</f>
        <v>0</v>
      </c>
      <c r="AE193" s="300"/>
      <c r="AF193" s="177">
        <f>AG193*AH193</f>
        <v>0</v>
      </c>
      <c r="AG193" s="177">
        <f>SUMIFS('1-2 人员岗位信息'!G:G,'1-2 人员岗位信息'!$C:$C,"自有人员",'1-2 人员岗位信息'!$B:$B,$D193)</f>
        <v>0</v>
      </c>
      <c r="AH193" s="300"/>
      <c r="AI193" s="177">
        <f>AJ193*AK193</f>
        <v>0</v>
      </c>
      <c r="AJ193" s="177">
        <f>SUMIFS('1-2 人员岗位信息'!H:H,'1-2 人员岗位信息'!$C:$C,"自有人员",'1-2 人员岗位信息'!$B:$B,$D193)</f>
        <v>0</v>
      </c>
      <c r="AK193" s="300"/>
      <c r="AL193" s="177">
        <f>AM193*AN193</f>
        <v>0</v>
      </c>
      <c r="AM193" s="177">
        <f>SUMIFS('1-2 人员岗位信息'!I:I,'1-2 人员岗位信息'!$C:$C,"自有人员",'1-2 人员岗位信息'!$B:$B,$D193)</f>
        <v>0</v>
      </c>
      <c r="AN193" s="300"/>
      <c r="AO193" s="177">
        <f>AP193*AQ193</f>
        <v>0</v>
      </c>
      <c r="AP193" s="177">
        <f>SUMIFS('1-2 人员岗位信息'!J:J,'1-2 人员岗位信息'!$C:$C,"自有人员",'1-2 人员岗位信息'!$B:$B,$D193)</f>
        <v>0</v>
      </c>
      <c r="AQ193" s="300"/>
      <c r="AR193" s="177">
        <f>AS193*AT193</f>
        <v>0</v>
      </c>
      <c r="AS193" s="177">
        <f>SUMIFS('1-2 人员岗位信息'!K:K,'1-2 人员岗位信息'!$C:$C,"自有人员",'1-2 人员岗位信息'!$B:$B,$D193)</f>
        <v>0</v>
      </c>
      <c r="AT193" s="300"/>
      <c r="AU193" s="177">
        <f>AV193*AW193</f>
        <v>0</v>
      </c>
      <c r="AV193" s="177">
        <f>SUMIFS('1-2 人员岗位信息'!L:L,'1-2 人员岗位信息'!$C:$C,"自有人员",'1-2 人员岗位信息'!$B:$B,$D193)</f>
        <v>0</v>
      </c>
      <c r="AW193" s="300"/>
      <c r="AX193" s="177">
        <f>AY193*AZ193</f>
        <v>0</v>
      </c>
      <c r="AY193" s="177">
        <f>SUMIFS('1-2 人员岗位信息'!M:M,'1-2 人员岗位信息'!$C:$C,"自有人员",'1-2 人员岗位信息'!$B:$B,$D193)</f>
        <v>0</v>
      </c>
      <c r="AZ193" s="300"/>
      <c r="BA193" s="177">
        <f>BB193*BC193</f>
        <v>0</v>
      </c>
      <c r="BB193" s="177">
        <f>SUMIFS('1-2 人员岗位信息'!N:N,'1-2 人员岗位信息'!$C:$C,"自有人员",'1-2 人员岗位信息'!$B:$B,$D193)</f>
        <v>0</v>
      </c>
      <c r="BC193" s="300"/>
      <c r="BD193" s="177">
        <f>BE193*BF193</f>
        <v>0</v>
      </c>
      <c r="BE193" s="177">
        <f>SUMIFS('1-2 人员岗位信息'!O:O,'1-2 人员岗位信息'!$C:$C,"自有人员",'1-2 人员岗位信息'!$B:$B,$D193)</f>
        <v>0</v>
      </c>
      <c r="BF193" s="300"/>
      <c r="BG193" s="177">
        <f>BH193*BI193</f>
        <v>0</v>
      </c>
      <c r="BH193" s="177">
        <f>SUMIFS('1-2 人员岗位信息'!P:P,'1-2 人员岗位信息'!$C:$C,"自有人员",'1-2 人员岗位信息'!$B:$B,$D193)</f>
        <v>0</v>
      </c>
      <c r="BI193" s="300"/>
      <c r="BJ193" s="177">
        <f>BK193*BL193</f>
        <v>0</v>
      </c>
      <c r="BK193" s="177">
        <f>SUMIFS('1-2 人员岗位信息'!Q:Q,'1-2 人员岗位信息'!$C:$C,"自有人员",'1-2 人员岗位信息'!$B:$B,$D193)</f>
        <v>0</v>
      </c>
      <c r="BL193" s="309"/>
      <c r="BM193" s="313"/>
      <c r="BN193" s="317"/>
    </row>
    <row r="194" s="265" customFormat="1" ht="33.95" customHeight="1" outlineLevel="5" spans="2:66">
      <c r="B194" s="177" t="s">
        <v>793</v>
      </c>
      <c r="C194" s="285" t="s">
        <v>1123</v>
      </c>
      <c r="D194" s="265" t="s">
        <v>1124</v>
      </c>
      <c r="E194" s="177" t="s">
        <v>1118</v>
      </c>
      <c r="F194" s="177"/>
      <c r="G194" s="177" t="s">
        <v>797</v>
      </c>
      <c r="H194" s="177">
        <f>AB194</f>
        <v>0</v>
      </c>
      <c r="I194" s="177" t="s">
        <v>798</v>
      </c>
      <c r="J194" s="177" t="e">
        <f>SUM(AD194,AG194,AJ194,AM194,AP194,AS194,AV194,AY194,BB194,BE194,BH194,BK194)/N194</f>
        <v>#DIV/0!</v>
      </c>
      <c r="K194" s="177" t="s">
        <v>799</v>
      </c>
      <c r="L194" s="177" t="e">
        <f>H194/N194/J194</f>
        <v>#DIV/0!</v>
      </c>
      <c r="M194" s="177" t="s">
        <v>800</v>
      </c>
      <c r="N194" s="177">
        <f>COUNTIF(AD194,"&gt;0")+COUNTIF(AG194,"&gt;0")+COUNTIF(AJ194,"&gt;0")+COUNTIF(AM194,"&gt;0")+COUNTIF(AP194,"&gt;0")+COUNTIF(AS194,"&gt;0")+COUNTIF(AV194,"&gt;0")+COUNTIF(AY194,"&gt;0")+COUNTIF(BB194,"&gt;0")+COUNTIF(BE194,"&gt;0")+COUNTIF(BH194,"&gt;0")+COUNTIF(BK194,"&gt;0")</f>
        <v>0</v>
      </c>
      <c r="O194" s="177"/>
      <c r="P194" s="292"/>
      <c r="Q194" s="292"/>
      <c r="R194" s="292"/>
      <c r="S194" s="292"/>
      <c r="T194" s="292"/>
      <c r="U194" s="292"/>
      <c r="V194" s="292"/>
      <c r="W194" s="292"/>
      <c r="X194" s="292"/>
      <c r="Y194" s="292"/>
      <c r="Z194" s="292"/>
      <c r="AA194" s="292"/>
      <c r="AB194" s="177">
        <f>SUM(AC194,AF194,AI194,AL194,AO194,AR194,AU194,AX194,BA194,BD194,BG194,BJ194)</f>
        <v>0</v>
      </c>
      <c r="AC194" s="177">
        <f>AD194*AE194</f>
        <v>0</v>
      </c>
      <c r="AD194" s="177">
        <f>SUMIFS('1-2 人员岗位信息'!F:F,'1-2 人员岗位信息'!$C:$C,"自有人员",'1-2 人员岗位信息'!$B:$B,$D194)</f>
        <v>0</v>
      </c>
      <c r="AE194" s="300"/>
      <c r="AF194" s="177">
        <f>AG194*AH194</f>
        <v>0</v>
      </c>
      <c r="AG194" s="177">
        <f>SUMIFS('1-2 人员岗位信息'!G:G,'1-2 人员岗位信息'!$C:$C,"自有人员",'1-2 人员岗位信息'!$B:$B,$D194)</f>
        <v>0</v>
      </c>
      <c r="AH194" s="300"/>
      <c r="AI194" s="177">
        <f>AJ194*AK194</f>
        <v>0</v>
      </c>
      <c r="AJ194" s="177">
        <f>SUMIFS('1-2 人员岗位信息'!H:H,'1-2 人员岗位信息'!$C:$C,"自有人员",'1-2 人员岗位信息'!$B:$B,$D194)</f>
        <v>0</v>
      </c>
      <c r="AK194" s="300"/>
      <c r="AL194" s="177">
        <f>AM194*AN194</f>
        <v>0</v>
      </c>
      <c r="AM194" s="177">
        <f>SUMIFS('1-2 人员岗位信息'!I:I,'1-2 人员岗位信息'!$C:$C,"自有人员",'1-2 人员岗位信息'!$B:$B,$D194)</f>
        <v>0</v>
      </c>
      <c r="AN194" s="300"/>
      <c r="AO194" s="177">
        <f>AP194*AQ194</f>
        <v>0</v>
      </c>
      <c r="AP194" s="177">
        <f>SUMIFS('1-2 人员岗位信息'!J:J,'1-2 人员岗位信息'!$C:$C,"自有人员",'1-2 人员岗位信息'!$B:$B,$D194)</f>
        <v>0</v>
      </c>
      <c r="AQ194" s="300"/>
      <c r="AR194" s="177">
        <f>AS194*AT194</f>
        <v>0</v>
      </c>
      <c r="AS194" s="177">
        <f>SUMIFS('1-2 人员岗位信息'!K:K,'1-2 人员岗位信息'!$C:$C,"自有人员",'1-2 人员岗位信息'!$B:$B,$D194)</f>
        <v>0</v>
      </c>
      <c r="AT194" s="300"/>
      <c r="AU194" s="177">
        <f>AV194*AW194</f>
        <v>0</v>
      </c>
      <c r="AV194" s="177">
        <f>SUMIFS('1-2 人员岗位信息'!L:L,'1-2 人员岗位信息'!$C:$C,"自有人员",'1-2 人员岗位信息'!$B:$B,$D194)</f>
        <v>0</v>
      </c>
      <c r="AW194" s="300"/>
      <c r="AX194" s="177">
        <f>AY194*AZ194</f>
        <v>0</v>
      </c>
      <c r="AY194" s="177">
        <f>SUMIFS('1-2 人员岗位信息'!M:M,'1-2 人员岗位信息'!$C:$C,"自有人员",'1-2 人员岗位信息'!$B:$B,$D194)</f>
        <v>0</v>
      </c>
      <c r="AZ194" s="300"/>
      <c r="BA194" s="177">
        <f>BB194*BC194</f>
        <v>0</v>
      </c>
      <c r="BB194" s="177">
        <f>SUMIFS('1-2 人员岗位信息'!N:N,'1-2 人员岗位信息'!$C:$C,"自有人员",'1-2 人员岗位信息'!$B:$B,$D194)</f>
        <v>0</v>
      </c>
      <c r="BC194" s="300"/>
      <c r="BD194" s="177">
        <f>BE194*BF194</f>
        <v>0</v>
      </c>
      <c r="BE194" s="177">
        <f>SUMIFS('1-2 人员岗位信息'!O:O,'1-2 人员岗位信息'!$C:$C,"自有人员",'1-2 人员岗位信息'!$B:$B,$D194)</f>
        <v>0</v>
      </c>
      <c r="BF194" s="300"/>
      <c r="BG194" s="177">
        <f>BH194*BI194</f>
        <v>0</v>
      </c>
      <c r="BH194" s="177">
        <f>SUMIFS('1-2 人员岗位信息'!P:P,'1-2 人员岗位信息'!$C:$C,"自有人员",'1-2 人员岗位信息'!$B:$B,$D194)</f>
        <v>0</v>
      </c>
      <c r="BI194" s="300"/>
      <c r="BJ194" s="177">
        <f>BK194*BL194</f>
        <v>0</v>
      </c>
      <c r="BK194" s="177">
        <f>SUMIFS('1-2 人员岗位信息'!Q:Q,'1-2 人员岗位信息'!$C:$C,"自有人员",'1-2 人员岗位信息'!$B:$B,$D194)</f>
        <v>0</v>
      </c>
      <c r="BL194" s="309"/>
      <c r="BM194" s="313"/>
      <c r="BN194" s="317"/>
    </row>
    <row r="195" s="265" customFormat="1" ht="33.95" customHeight="1" outlineLevel="5" spans="2:66">
      <c r="B195" s="177" t="s">
        <v>793</v>
      </c>
      <c r="C195" s="285" t="s">
        <v>1125</v>
      </c>
      <c r="D195" s="265" t="s">
        <v>1126</v>
      </c>
      <c r="E195" s="177" t="s">
        <v>1118</v>
      </c>
      <c r="F195" s="177"/>
      <c r="G195" s="177" t="s">
        <v>797</v>
      </c>
      <c r="H195" s="177">
        <f>AB195</f>
        <v>0</v>
      </c>
      <c r="I195" s="177" t="s">
        <v>798</v>
      </c>
      <c r="J195" s="177" t="e">
        <f>SUM(AD195,AG195,AJ195,AM195,AP195,AS195,AV195,AY195,BB195,BE195,BH195,BK195)/N195</f>
        <v>#DIV/0!</v>
      </c>
      <c r="K195" s="177" t="s">
        <v>799</v>
      </c>
      <c r="L195" s="177" t="e">
        <f>H195/N195/J195</f>
        <v>#DIV/0!</v>
      </c>
      <c r="M195" s="177" t="s">
        <v>800</v>
      </c>
      <c r="N195" s="177">
        <f>COUNTIF(AD195,"&gt;0")+COUNTIF(AG195,"&gt;0")+COUNTIF(AJ195,"&gt;0")+COUNTIF(AM195,"&gt;0")+COUNTIF(AP195,"&gt;0")+COUNTIF(AS195,"&gt;0")+COUNTIF(AV195,"&gt;0")+COUNTIF(AY195,"&gt;0")+COUNTIF(BB195,"&gt;0")+COUNTIF(BE195,"&gt;0")+COUNTIF(BH195,"&gt;0")+COUNTIF(BK195,"&gt;0")</f>
        <v>0</v>
      </c>
      <c r="O195" s="177"/>
      <c r="P195" s="292"/>
      <c r="Q195" s="292"/>
      <c r="R195" s="292"/>
      <c r="S195" s="292"/>
      <c r="T195" s="292"/>
      <c r="U195" s="292"/>
      <c r="V195" s="292"/>
      <c r="W195" s="292"/>
      <c r="X195" s="292"/>
      <c r="Y195" s="292"/>
      <c r="Z195" s="292"/>
      <c r="AA195" s="292"/>
      <c r="AB195" s="177">
        <f>SUM(AC195,AF195,AI195,AL195,AO195,AR195,AU195,AX195,BA195,BD195,BG195,BJ195)</f>
        <v>0</v>
      </c>
      <c r="AC195" s="177">
        <f>AD195*AE195</f>
        <v>0</v>
      </c>
      <c r="AD195" s="177">
        <f>SUMIFS('1-2 人员岗位信息'!F:F,'1-2 人员岗位信息'!$C:$C,"自有人员",'1-2 人员岗位信息'!$B:$B,$D195)</f>
        <v>0</v>
      </c>
      <c r="AE195" s="300"/>
      <c r="AF195" s="177">
        <f>AG195*AH195</f>
        <v>0</v>
      </c>
      <c r="AG195" s="177">
        <f>SUMIFS('1-2 人员岗位信息'!G:G,'1-2 人员岗位信息'!$C:$C,"自有人员",'1-2 人员岗位信息'!$B:$B,$D195)</f>
        <v>0</v>
      </c>
      <c r="AH195" s="300"/>
      <c r="AI195" s="177">
        <f>AJ195*AK195</f>
        <v>0</v>
      </c>
      <c r="AJ195" s="177">
        <f>SUMIFS('1-2 人员岗位信息'!H:H,'1-2 人员岗位信息'!$C:$C,"自有人员",'1-2 人员岗位信息'!$B:$B,$D195)</f>
        <v>0</v>
      </c>
      <c r="AK195" s="300"/>
      <c r="AL195" s="177">
        <f>AM195*AN195</f>
        <v>0</v>
      </c>
      <c r="AM195" s="177">
        <f>SUMIFS('1-2 人员岗位信息'!I:I,'1-2 人员岗位信息'!$C:$C,"自有人员",'1-2 人员岗位信息'!$B:$B,$D195)</f>
        <v>0</v>
      </c>
      <c r="AN195" s="300"/>
      <c r="AO195" s="177">
        <f>AP195*AQ195</f>
        <v>0</v>
      </c>
      <c r="AP195" s="177">
        <f>SUMIFS('1-2 人员岗位信息'!J:J,'1-2 人员岗位信息'!$C:$C,"自有人员",'1-2 人员岗位信息'!$B:$B,$D195)</f>
        <v>0</v>
      </c>
      <c r="AQ195" s="300"/>
      <c r="AR195" s="177">
        <f>AS195*AT195</f>
        <v>0</v>
      </c>
      <c r="AS195" s="177">
        <f>SUMIFS('1-2 人员岗位信息'!K:K,'1-2 人员岗位信息'!$C:$C,"自有人员",'1-2 人员岗位信息'!$B:$B,$D195)</f>
        <v>0</v>
      </c>
      <c r="AT195" s="300"/>
      <c r="AU195" s="177">
        <f>AV195*AW195</f>
        <v>0</v>
      </c>
      <c r="AV195" s="177">
        <f>SUMIFS('1-2 人员岗位信息'!L:L,'1-2 人员岗位信息'!$C:$C,"自有人员",'1-2 人员岗位信息'!$B:$B,$D195)</f>
        <v>0</v>
      </c>
      <c r="AW195" s="300"/>
      <c r="AX195" s="177">
        <f>AY195*AZ195</f>
        <v>0</v>
      </c>
      <c r="AY195" s="177">
        <f>SUMIFS('1-2 人员岗位信息'!M:M,'1-2 人员岗位信息'!$C:$C,"自有人员",'1-2 人员岗位信息'!$B:$B,$D195)</f>
        <v>0</v>
      </c>
      <c r="AZ195" s="300"/>
      <c r="BA195" s="177">
        <f>BB195*BC195</f>
        <v>0</v>
      </c>
      <c r="BB195" s="177">
        <f>SUMIFS('1-2 人员岗位信息'!N:N,'1-2 人员岗位信息'!$C:$C,"自有人员",'1-2 人员岗位信息'!$B:$B,$D195)</f>
        <v>0</v>
      </c>
      <c r="BC195" s="300"/>
      <c r="BD195" s="177">
        <f>BE195*BF195</f>
        <v>0</v>
      </c>
      <c r="BE195" s="177">
        <f>SUMIFS('1-2 人员岗位信息'!O:O,'1-2 人员岗位信息'!$C:$C,"自有人员",'1-2 人员岗位信息'!$B:$B,$D195)</f>
        <v>0</v>
      </c>
      <c r="BF195" s="300"/>
      <c r="BG195" s="177">
        <f>BH195*BI195</f>
        <v>0</v>
      </c>
      <c r="BH195" s="177">
        <f>SUMIFS('1-2 人员岗位信息'!P:P,'1-2 人员岗位信息'!$C:$C,"自有人员",'1-2 人员岗位信息'!$B:$B,$D195)</f>
        <v>0</v>
      </c>
      <c r="BI195" s="300"/>
      <c r="BJ195" s="177">
        <f>BK195*BL195</f>
        <v>0</v>
      </c>
      <c r="BK195" s="177">
        <f>SUMIFS('1-2 人员岗位信息'!Q:Q,'1-2 人员岗位信息'!$C:$C,"自有人员",'1-2 人员岗位信息'!$B:$B,$D195)</f>
        <v>0</v>
      </c>
      <c r="BL195" s="309"/>
      <c r="BM195" s="313"/>
      <c r="BN195" s="317"/>
    </row>
    <row r="196" s="120" customFormat="1" ht="33.95" customHeight="1" outlineLevel="4" spans="2:66">
      <c r="B196" s="121" t="s">
        <v>788</v>
      </c>
      <c r="C196" s="122" t="s">
        <v>75</v>
      </c>
      <c r="D196" s="120" t="s">
        <v>68</v>
      </c>
      <c r="E196" s="121"/>
      <c r="F196" s="121"/>
      <c r="G196" s="121"/>
      <c r="H196" s="121">
        <f>SUM(H197:H201)</f>
        <v>0</v>
      </c>
      <c r="I196" s="121"/>
      <c r="J196" s="121"/>
      <c r="K196" s="121"/>
      <c r="L196" s="121"/>
      <c r="M196" s="121"/>
      <c r="N196" s="121"/>
      <c r="O196" s="121"/>
      <c r="P196" s="291"/>
      <c r="Q196" s="291"/>
      <c r="R196" s="291"/>
      <c r="S196" s="291"/>
      <c r="T196" s="291"/>
      <c r="U196" s="291"/>
      <c r="V196" s="291"/>
      <c r="W196" s="291"/>
      <c r="X196" s="291"/>
      <c r="Y196" s="291"/>
      <c r="Z196" s="291"/>
      <c r="AA196" s="291"/>
      <c r="AB196" s="121">
        <f>SUM(AB197:AB201)</f>
        <v>0</v>
      </c>
      <c r="AC196" s="121">
        <f>SUM(AC197:AC201)</f>
        <v>0</v>
      </c>
      <c r="AD196" s="121"/>
      <c r="AE196" s="121"/>
      <c r="AF196" s="121">
        <f>SUM(AF197:AF201)</f>
        <v>0</v>
      </c>
      <c r="AG196" s="121"/>
      <c r="AH196" s="121"/>
      <c r="AI196" s="121">
        <f>SUM(AI197:AI201)</f>
        <v>0</v>
      </c>
      <c r="AJ196" s="121"/>
      <c r="AK196" s="121"/>
      <c r="AL196" s="121">
        <f>SUM(AL197:AL201)</f>
        <v>0</v>
      </c>
      <c r="AM196" s="121"/>
      <c r="AN196" s="121"/>
      <c r="AO196" s="121">
        <f>SUM(AO197:AO201)</f>
        <v>0</v>
      </c>
      <c r="AP196" s="121"/>
      <c r="AQ196" s="121"/>
      <c r="AR196" s="121">
        <f>SUM(AR197:AR201)</f>
        <v>0</v>
      </c>
      <c r="AS196" s="121"/>
      <c r="AT196" s="121"/>
      <c r="AU196" s="121">
        <f>SUM(AU197:AU201)</f>
        <v>0</v>
      </c>
      <c r="AV196" s="121"/>
      <c r="AW196" s="121"/>
      <c r="AX196" s="121">
        <f>SUM(AX197:AX201)</f>
        <v>0</v>
      </c>
      <c r="AY196" s="121"/>
      <c r="AZ196" s="121"/>
      <c r="BA196" s="121">
        <f>SUM(BA197:BA201)</f>
        <v>0</v>
      </c>
      <c r="BB196" s="121"/>
      <c r="BC196" s="121"/>
      <c r="BD196" s="121">
        <f>SUM(BD197:BD201)</f>
        <v>0</v>
      </c>
      <c r="BE196" s="121"/>
      <c r="BF196" s="121"/>
      <c r="BG196" s="121">
        <f>SUM(BG197:BG201)</f>
        <v>0</v>
      </c>
      <c r="BH196" s="121"/>
      <c r="BI196" s="121"/>
      <c r="BJ196" s="121">
        <f>SUM(BJ197:BJ201)</f>
        <v>0</v>
      </c>
      <c r="BK196" s="121"/>
      <c r="BL196" s="308"/>
      <c r="BM196" s="313"/>
      <c r="BN196" s="316"/>
    </row>
    <row r="197" s="265" customFormat="1" ht="33.95" customHeight="1" outlineLevel="5" spans="2:66">
      <c r="B197" s="177" t="s">
        <v>793</v>
      </c>
      <c r="C197" s="285" t="s">
        <v>1127</v>
      </c>
      <c r="D197" s="265" t="s">
        <v>1117</v>
      </c>
      <c r="E197" s="177" t="s">
        <v>1128</v>
      </c>
      <c r="F197" s="177"/>
      <c r="G197" s="177" t="s">
        <v>797</v>
      </c>
      <c r="H197" s="177">
        <f>AB197</f>
        <v>0</v>
      </c>
      <c r="I197" s="177" t="s">
        <v>798</v>
      </c>
      <c r="J197" s="177" t="e">
        <f>SUM(AD197,AG197,AJ197,AM197,AP197,AS197,AV197,AY197,BB197,BE197,BH197,BK197)/N197</f>
        <v>#DIV/0!</v>
      </c>
      <c r="K197" s="177" t="s">
        <v>799</v>
      </c>
      <c r="L197" s="177" t="e">
        <f>H197/N197/J197</f>
        <v>#DIV/0!</v>
      </c>
      <c r="M197" s="177" t="s">
        <v>800</v>
      </c>
      <c r="N197" s="177">
        <f>COUNTIF(AD197,"&gt;0")+COUNTIF(AG197,"&gt;0")+COUNTIF(AJ197,"&gt;0")+COUNTIF(AM197,"&gt;0")+COUNTIF(AP197,"&gt;0")+COUNTIF(AS197,"&gt;0")+COUNTIF(AV197,"&gt;0")+COUNTIF(AY197,"&gt;0")+COUNTIF(BB197,"&gt;0")+COUNTIF(BE197,"&gt;0")+COUNTIF(BH197,"&gt;0")+COUNTIF(BK197,"&gt;0")</f>
        <v>0</v>
      </c>
      <c r="O197" s="177"/>
      <c r="P197" s="292"/>
      <c r="Q197" s="292"/>
      <c r="R197" s="292"/>
      <c r="S197" s="292"/>
      <c r="T197" s="292"/>
      <c r="U197" s="292"/>
      <c r="V197" s="292"/>
      <c r="W197" s="292"/>
      <c r="X197" s="292"/>
      <c r="Y197" s="292"/>
      <c r="Z197" s="292"/>
      <c r="AA197" s="292"/>
      <c r="AB197" s="177">
        <f>SUM(AC197,AF197,AI197,AL197,AO197,AR197,AU197,AX197,BA197,BD197,BG197,BJ197)</f>
        <v>0</v>
      </c>
      <c r="AC197" s="177">
        <f>AD197*AE197</f>
        <v>0</v>
      </c>
      <c r="AD197" s="177">
        <f>SUMIFS('1-2 人员岗位信息'!F:F,'1-2 人员岗位信息'!$C:$C,"劳务派遣",'1-2 人员岗位信息'!$B:$B,$D197)</f>
        <v>0</v>
      </c>
      <c r="AE197" s="300"/>
      <c r="AF197" s="177">
        <f>AG197*AH197</f>
        <v>0</v>
      </c>
      <c r="AG197" s="177">
        <f>SUMIFS('1-2 人员岗位信息'!G:G,'1-2 人员岗位信息'!$C:$C,"劳务派遣",'1-2 人员岗位信息'!$B:$B,$D197)</f>
        <v>0</v>
      </c>
      <c r="AH197" s="300"/>
      <c r="AI197" s="177">
        <f>AJ197*AK197</f>
        <v>0</v>
      </c>
      <c r="AJ197" s="177">
        <f>SUMIFS('1-2 人员岗位信息'!H:H,'1-2 人员岗位信息'!$C:$C,"劳务派遣",'1-2 人员岗位信息'!$B:$B,$D197)</f>
        <v>0</v>
      </c>
      <c r="AK197" s="300"/>
      <c r="AL197" s="177">
        <f>AM197*AN197</f>
        <v>0</v>
      </c>
      <c r="AM197" s="177">
        <f>SUMIFS('1-2 人员岗位信息'!I:I,'1-2 人员岗位信息'!$C:$C,"劳务派遣",'1-2 人员岗位信息'!$B:$B,$D197)</f>
        <v>0</v>
      </c>
      <c r="AN197" s="300"/>
      <c r="AO197" s="177">
        <f>AP197*AQ197</f>
        <v>0</v>
      </c>
      <c r="AP197" s="177">
        <f>SUMIFS('1-2 人员岗位信息'!J:J,'1-2 人员岗位信息'!$C:$C,"劳务派遣",'1-2 人员岗位信息'!$B:$B,$D197)</f>
        <v>0</v>
      </c>
      <c r="AQ197" s="300"/>
      <c r="AR197" s="177">
        <f>AS197*AT197</f>
        <v>0</v>
      </c>
      <c r="AS197" s="177">
        <f>SUMIFS('1-2 人员岗位信息'!K:K,'1-2 人员岗位信息'!$C:$C,"劳务派遣",'1-2 人员岗位信息'!$B:$B,$D197)</f>
        <v>0</v>
      </c>
      <c r="AT197" s="300"/>
      <c r="AU197" s="177">
        <f>AV197*AW197</f>
        <v>0</v>
      </c>
      <c r="AV197" s="177">
        <f>SUMIFS('1-2 人员岗位信息'!L:L,'1-2 人员岗位信息'!$C:$C,"劳务派遣",'1-2 人员岗位信息'!$B:$B,$D197)</f>
        <v>0</v>
      </c>
      <c r="AW197" s="300"/>
      <c r="AX197" s="177">
        <f>AY197*AZ197</f>
        <v>0</v>
      </c>
      <c r="AY197" s="177">
        <f>SUMIFS('1-2 人员岗位信息'!M:M,'1-2 人员岗位信息'!$C:$C,"劳务派遣",'1-2 人员岗位信息'!$B:$B,$D197)</f>
        <v>0</v>
      </c>
      <c r="AZ197" s="300"/>
      <c r="BA197" s="177">
        <f>BB197*BC197</f>
        <v>0</v>
      </c>
      <c r="BB197" s="177">
        <f>SUMIFS('1-2 人员岗位信息'!N:N,'1-2 人员岗位信息'!$C:$C,"劳务派遣",'1-2 人员岗位信息'!$B:$B,$D197)</f>
        <v>0</v>
      </c>
      <c r="BC197" s="300"/>
      <c r="BD197" s="177">
        <f>BE197*BF197</f>
        <v>0</v>
      </c>
      <c r="BE197" s="177">
        <f>SUMIFS('1-2 人员岗位信息'!O:O,'1-2 人员岗位信息'!$C:$C,"劳务派遣",'1-2 人员岗位信息'!$B:$B,$D197)</f>
        <v>0</v>
      </c>
      <c r="BF197" s="300"/>
      <c r="BG197" s="177">
        <f>BH197*BI197</f>
        <v>0</v>
      </c>
      <c r="BH197" s="177">
        <f>SUMIFS('1-2 人员岗位信息'!P:P,'1-2 人员岗位信息'!$C:$C,"劳务派遣",'1-2 人员岗位信息'!$B:$B,$D197)</f>
        <v>0</v>
      </c>
      <c r="BI197" s="300"/>
      <c r="BJ197" s="177">
        <f>BK197*BL197</f>
        <v>0</v>
      </c>
      <c r="BK197" s="177">
        <f>SUMIFS('1-2 人员岗位信息'!Q:Q,'1-2 人员岗位信息'!$C:$C,"劳务派遣",'1-2 人员岗位信息'!$B:$B,$D197)</f>
        <v>0</v>
      </c>
      <c r="BL197" s="309"/>
      <c r="BM197" s="313"/>
      <c r="BN197" s="317"/>
    </row>
    <row r="198" s="265" customFormat="1" ht="33.95" customHeight="1" outlineLevel="5" spans="2:66">
      <c r="B198" s="177" t="s">
        <v>793</v>
      </c>
      <c r="C198" s="285" t="s">
        <v>1129</v>
      </c>
      <c r="D198" s="265" t="s">
        <v>1120</v>
      </c>
      <c r="E198" s="177" t="s">
        <v>1128</v>
      </c>
      <c r="F198" s="177"/>
      <c r="G198" s="177" t="s">
        <v>797</v>
      </c>
      <c r="H198" s="177">
        <f>AB198</f>
        <v>0</v>
      </c>
      <c r="I198" s="177" t="s">
        <v>798</v>
      </c>
      <c r="J198" s="177" t="e">
        <f>SUM(AD198,AG198,AJ198,AM198,AP198,AS198,AV198,AY198,BB198,BE198,BH198,BK198)/N198</f>
        <v>#DIV/0!</v>
      </c>
      <c r="K198" s="177" t="s">
        <v>799</v>
      </c>
      <c r="L198" s="177" t="e">
        <f>H198/N198/J198</f>
        <v>#DIV/0!</v>
      </c>
      <c r="M198" s="177" t="s">
        <v>800</v>
      </c>
      <c r="N198" s="177">
        <f>COUNTIF(AD198,"&gt;0")+COUNTIF(AG198,"&gt;0")+COUNTIF(AJ198,"&gt;0")+COUNTIF(AM198,"&gt;0")+COUNTIF(AP198,"&gt;0")+COUNTIF(AS198,"&gt;0")+COUNTIF(AV198,"&gt;0")+COUNTIF(AY198,"&gt;0")+COUNTIF(BB198,"&gt;0")+COUNTIF(BE198,"&gt;0")+COUNTIF(BH198,"&gt;0")+COUNTIF(BK198,"&gt;0")</f>
        <v>0</v>
      </c>
      <c r="O198" s="177"/>
      <c r="P198" s="292"/>
      <c r="Q198" s="292"/>
      <c r="R198" s="292"/>
      <c r="S198" s="292"/>
      <c r="T198" s="292"/>
      <c r="U198" s="292"/>
      <c r="V198" s="292"/>
      <c r="W198" s="292"/>
      <c r="X198" s="292"/>
      <c r="Y198" s="292"/>
      <c r="Z198" s="292"/>
      <c r="AA198" s="292"/>
      <c r="AB198" s="177">
        <f>SUM(AC198,AF198,AI198,AL198,AO198,AR198,AU198,AX198,BA198,BD198,BG198,BJ198)</f>
        <v>0</v>
      </c>
      <c r="AC198" s="177">
        <f>AD198*AE198</f>
        <v>0</v>
      </c>
      <c r="AD198" s="177">
        <f>SUMIFS('1-2 人员岗位信息'!F:F,'1-2 人员岗位信息'!$C:$C,"劳务派遣",'1-2 人员岗位信息'!$B:$B,$D198)</f>
        <v>0</v>
      </c>
      <c r="AE198" s="300"/>
      <c r="AF198" s="177">
        <f>AG198*AH198</f>
        <v>0</v>
      </c>
      <c r="AG198" s="177">
        <f>SUMIFS('1-2 人员岗位信息'!G:G,'1-2 人员岗位信息'!$C:$C,"劳务派遣",'1-2 人员岗位信息'!$B:$B,$D198)</f>
        <v>0</v>
      </c>
      <c r="AH198" s="300"/>
      <c r="AI198" s="177">
        <f>AJ198*AK198</f>
        <v>0</v>
      </c>
      <c r="AJ198" s="177">
        <f>SUMIFS('1-2 人员岗位信息'!H:H,'1-2 人员岗位信息'!$C:$C,"劳务派遣",'1-2 人员岗位信息'!$B:$B,$D198)</f>
        <v>0</v>
      </c>
      <c r="AK198" s="300"/>
      <c r="AL198" s="177">
        <f>AM198*AN198</f>
        <v>0</v>
      </c>
      <c r="AM198" s="177">
        <f>SUMIFS('1-2 人员岗位信息'!I:I,'1-2 人员岗位信息'!$C:$C,"劳务派遣",'1-2 人员岗位信息'!$B:$B,$D198)</f>
        <v>0</v>
      </c>
      <c r="AN198" s="300"/>
      <c r="AO198" s="177">
        <f>AP198*AQ198</f>
        <v>0</v>
      </c>
      <c r="AP198" s="177">
        <f>SUMIFS('1-2 人员岗位信息'!J:J,'1-2 人员岗位信息'!$C:$C,"劳务派遣",'1-2 人员岗位信息'!$B:$B,$D198)</f>
        <v>0</v>
      </c>
      <c r="AQ198" s="300"/>
      <c r="AR198" s="177">
        <f>AS198*AT198</f>
        <v>0</v>
      </c>
      <c r="AS198" s="177">
        <f>SUMIFS('1-2 人员岗位信息'!K:K,'1-2 人员岗位信息'!$C:$C,"劳务派遣",'1-2 人员岗位信息'!$B:$B,$D198)</f>
        <v>0</v>
      </c>
      <c r="AT198" s="300"/>
      <c r="AU198" s="177">
        <f>AV198*AW198</f>
        <v>0</v>
      </c>
      <c r="AV198" s="177">
        <f>SUMIFS('1-2 人员岗位信息'!L:L,'1-2 人员岗位信息'!$C:$C,"劳务派遣",'1-2 人员岗位信息'!$B:$B,$D198)</f>
        <v>0</v>
      </c>
      <c r="AW198" s="300"/>
      <c r="AX198" s="177">
        <f>AY198*AZ198</f>
        <v>0</v>
      </c>
      <c r="AY198" s="177">
        <f>SUMIFS('1-2 人员岗位信息'!M:M,'1-2 人员岗位信息'!$C:$C,"劳务派遣",'1-2 人员岗位信息'!$B:$B,$D198)</f>
        <v>0</v>
      </c>
      <c r="AZ198" s="300"/>
      <c r="BA198" s="177">
        <f>BB198*BC198</f>
        <v>0</v>
      </c>
      <c r="BB198" s="177">
        <f>SUMIFS('1-2 人员岗位信息'!N:N,'1-2 人员岗位信息'!$C:$C,"劳务派遣",'1-2 人员岗位信息'!$B:$B,$D198)</f>
        <v>0</v>
      </c>
      <c r="BC198" s="300"/>
      <c r="BD198" s="177">
        <f>BE198*BF198</f>
        <v>0</v>
      </c>
      <c r="BE198" s="177">
        <f>SUMIFS('1-2 人员岗位信息'!O:O,'1-2 人员岗位信息'!$C:$C,"劳务派遣",'1-2 人员岗位信息'!$B:$B,$D198)</f>
        <v>0</v>
      </c>
      <c r="BF198" s="300"/>
      <c r="BG198" s="177">
        <f>BH198*BI198</f>
        <v>0</v>
      </c>
      <c r="BH198" s="177">
        <f>SUMIFS('1-2 人员岗位信息'!P:P,'1-2 人员岗位信息'!$C:$C,"劳务派遣",'1-2 人员岗位信息'!$B:$B,$D198)</f>
        <v>0</v>
      </c>
      <c r="BI198" s="300"/>
      <c r="BJ198" s="177">
        <f>BK198*BL198</f>
        <v>0</v>
      </c>
      <c r="BK198" s="177">
        <f>SUMIFS('1-2 人员岗位信息'!Q:Q,'1-2 人员岗位信息'!$C:$C,"劳务派遣",'1-2 人员岗位信息'!$B:$B,$D198)</f>
        <v>0</v>
      </c>
      <c r="BL198" s="309"/>
      <c r="BM198" s="313"/>
      <c r="BN198" s="317"/>
    </row>
    <row r="199" s="265" customFormat="1" ht="33.95" customHeight="1" outlineLevel="5" spans="2:66">
      <c r="B199" s="177" t="s">
        <v>793</v>
      </c>
      <c r="C199" s="285" t="s">
        <v>1130</v>
      </c>
      <c r="D199" s="265" t="s">
        <v>1122</v>
      </c>
      <c r="E199" s="177" t="s">
        <v>1128</v>
      </c>
      <c r="F199" s="177"/>
      <c r="G199" s="177" t="s">
        <v>797</v>
      </c>
      <c r="H199" s="177">
        <f>AB199</f>
        <v>0</v>
      </c>
      <c r="I199" s="177" t="s">
        <v>798</v>
      </c>
      <c r="J199" s="177" t="e">
        <f>SUM(AD199,AG199,AJ199,AM199,AP199,AS199,AV199,AY199,BB199,BE199,BH199,BK199)/N199</f>
        <v>#DIV/0!</v>
      </c>
      <c r="K199" s="177" t="s">
        <v>799</v>
      </c>
      <c r="L199" s="177" t="e">
        <f>H199/N199/J199</f>
        <v>#DIV/0!</v>
      </c>
      <c r="M199" s="177" t="s">
        <v>800</v>
      </c>
      <c r="N199" s="177">
        <f>COUNTIF(AD199,"&gt;0")+COUNTIF(AG199,"&gt;0")+COUNTIF(AJ199,"&gt;0")+COUNTIF(AM199,"&gt;0")+COUNTIF(AP199,"&gt;0")+COUNTIF(AS199,"&gt;0")+COUNTIF(AV199,"&gt;0")+COUNTIF(AY199,"&gt;0")+COUNTIF(BB199,"&gt;0")+COUNTIF(BE199,"&gt;0")+COUNTIF(BH199,"&gt;0")+COUNTIF(BK199,"&gt;0")</f>
        <v>0</v>
      </c>
      <c r="O199" s="177"/>
      <c r="P199" s="292"/>
      <c r="Q199" s="292"/>
      <c r="R199" s="292"/>
      <c r="S199" s="292"/>
      <c r="T199" s="292"/>
      <c r="U199" s="292"/>
      <c r="V199" s="292"/>
      <c r="W199" s="292"/>
      <c r="X199" s="292"/>
      <c r="Y199" s="292"/>
      <c r="Z199" s="292"/>
      <c r="AA199" s="292"/>
      <c r="AB199" s="177">
        <f>SUM(AC199,AF199,AI199,AL199,AO199,AR199,AU199,AX199,BA199,BD199,BG199,BJ199)</f>
        <v>0</v>
      </c>
      <c r="AC199" s="177">
        <f>AD199*AE199</f>
        <v>0</v>
      </c>
      <c r="AD199" s="177">
        <f>SUMIFS('1-2 人员岗位信息'!F:F,'1-2 人员岗位信息'!$C:$C,"劳务派遣",'1-2 人员岗位信息'!$B:$B,$D199)</f>
        <v>0</v>
      </c>
      <c r="AE199" s="300"/>
      <c r="AF199" s="177">
        <f>AG199*AH199</f>
        <v>0</v>
      </c>
      <c r="AG199" s="177">
        <f>SUMIFS('1-2 人员岗位信息'!G:G,'1-2 人员岗位信息'!$C:$C,"劳务派遣",'1-2 人员岗位信息'!$B:$B,$D199)</f>
        <v>0</v>
      </c>
      <c r="AH199" s="300"/>
      <c r="AI199" s="177">
        <f>AJ199*AK199</f>
        <v>0</v>
      </c>
      <c r="AJ199" s="177">
        <f>SUMIFS('1-2 人员岗位信息'!H:H,'1-2 人员岗位信息'!$C:$C,"劳务派遣",'1-2 人员岗位信息'!$B:$B,$D199)</f>
        <v>0</v>
      </c>
      <c r="AK199" s="300"/>
      <c r="AL199" s="177">
        <f>AM199*AN199</f>
        <v>0</v>
      </c>
      <c r="AM199" s="177">
        <f>SUMIFS('1-2 人员岗位信息'!I:I,'1-2 人员岗位信息'!$C:$C,"劳务派遣",'1-2 人员岗位信息'!$B:$B,$D199)</f>
        <v>0</v>
      </c>
      <c r="AN199" s="300"/>
      <c r="AO199" s="177">
        <f>AP199*AQ199</f>
        <v>0</v>
      </c>
      <c r="AP199" s="177">
        <f>SUMIFS('1-2 人员岗位信息'!J:J,'1-2 人员岗位信息'!$C:$C,"劳务派遣",'1-2 人员岗位信息'!$B:$B,$D199)</f>
        <v>0</v>
      </c>
      <c r="AQ199" s="300"/>
      <c r="AR199" s="177">
        <f>AS199*AT199</f>
        <v>0</v>
      </c>
      <c r="AS199" s="177">
        <f>SUMIFS('1-2 人员岗位信息'!K:K,'1-2 人员岗位信息'!$C:$C,"劳务派遣",'1-2 人员岗位信息'!$B:$B,$D199)</f>
        <v>0</v>
      </c>
      <c r="AT199" s="300"/>
      <c r="AU199" s="177">
        <f>AV199*AW199</f>
        <v>0</v>
      </c>
      <c r="AV199" s="177">
        <f>SUMIFS('1-2 人员岗位信息'!L:L,'1-2 人员岗位信息'!$C:$C,"劳务派遣",'1-2 人员岗位信息'!$B:$B,$D199)</f>
        <v>0</v>
      </c>
      <c r="AW199" s="300"/>
      <c r="AX199" s="177">
        <f>AY199*AZ199</f>
        <v>0</v>
      </c>
      <c r="AY199" s="177">
        <f>SUMIFS('1-2 人员岗位信息'!M:M,'1-2 人员岗位信息'!$C:$C,"劳务派遣",'1-2 人员岗位信息'!$B:$B,$D199)</f>
        <v>0</v>
      </c>
      <c r="AZ199" s="300"/>
      <c r="BA199" s="177">
        <f>BB199*BC199</f>
        <v>0</v>
      </c>
      <c r="BB199" s="177">
        <f>SUMIFS('1-2 人员岗位信息'!N:N,'1-2 人员岗位信息'!$C:$C,"劳务派遣",'1-2 人员岗位信息'!$B:$B,$D199)</f>
        <v>0</v>
      </c>
      <c r="BC199" s="300"/>
      <c r="BD199" s="177">
        <f>BE199*BF199</f>
        <v>0</v>
      </c>
      <c r="BE199" s="177">
        <f>SUMIFS('1-2 人员岗位信息'!O:O,'1-2 人员岗位信息'!$C:$C,"劳务派遣",'1-2 人员岗位信息'!$B:$B,$D199)</f>
        <v>0</v>
      </c>
      <c r="BF199" s="300"/>
      <c r="BG199" s="177">
        <f>BH199*BI199</f>
        <v>0</v>
      </c>
      <c r="BH199" s="177">
        <f>SUMIFS('1-2 人员岗位信息'!P:P,'1-2 人员岗位信息'!$C:$C,"劳务派遣",'1-2 人员岗位信息'!$B:$B,$D199)</f>
        <v>0</v>
      </c>
      <c r="BI199" s="300"/>
      <c r="BJ199" s="177">
        <f>BK199*BL199</f>
        <v>0</v>
      </c>
      <c r="BK199" s="177">
        <f>SUMIFS('1-2 人员岗位信息'!Q:Q,'1-2 人员岗位信息'!$C:$C,"劳务派遣",'1-2 人员岗位信息'!$B:$B,$D199)</f>
        <v>0</v>
      </c>
      <c r="BL199" s="309"/>
      <c r="BM199" s="313"/>
      <c r="BN199" s="317"/>
    </row>
    <row r="200" s="265" customFormat="1" ht="33.95" customHeight="1" outlineLevel="5" spans="2:66">
      <c r="B200" s="177" t="s">
        <v>793</v>
      </c>
      <c r="C200" s="285" t="s">
        <v>1131</v>
      </c>
      <c r="D200" s="265" t="s">
        <v>1124</v>
      </c>
      <c r="E200" s="177" t="s">
        <v>1128</v>
      </c>
      <c r="F200" s="177"/>
      <c r="G200" s="177" t="s">
        <v>797</v>
      </c>
      <c r="H200" s="177">
        <f>AB200</f>
        <v>0</v>
      </c>
      <c r="I200" s="177" t="s">
        <v>798</v>
      </c>
      <c r="J200" s="177" t="e">
        <f>SUM(AD200,AG200,AJ200,AM200,AP200,AS200,AV200,AY200,BB200,BE200,BH200,BK200)/N200</f>
        <v>#DIV/0!</v>
      </c>
      <c r="K200" s="177" t="s">
        <v>799</v>
      </c>
      <c r="L200" s="177" t="e">
        <f>H200/N200/J200</f>
        <v>#DIV/0!</v>
      </c>
      <c r="M200" s="177" t="s">
        <v>800</v>
      </c>
      <c r="N200" s="177">
        <f>COUNTIF(AD200,"&gt;0")+COUNTIF(AG200,"&gt;0")+COUNTIF(AJ200,"&gt;0")+COUNTIF(AM200,"&gt;0")+COUNTIF(AP200,"&gt;0")+COUNTIF(AS200,"&gt;0")+COUNTIF(AV200,"&gt;0")+COUNTIF(AY200,"&gt;0")+COUNTIF(BB200,"&gt;0")+COUNTIF(BE200,"&gt;0")+COUNTIF(BH200,"&gt;0")+COUNTIF(BK200,"&gt;0")</f>
        <v>0</v>
      </c>
      <c r="O200" s="177"/>
      <c r="P200" s="292"/>
      <c r="Q200" s="292"/>
      <c r="R200" s="292"/>
      <c r="S200" s="292"/>
      <c r="T200" s="292"/>
      <c r="U200" s="292"/>
      <c r="V200" s="292"/>
      <c r="W200" s="292"/>
      <c r="X200" s="292"/>
      <c r="Y200" s="292"/>
      <c r="Z200" s="292"/>
      <c r="AA200" s="292"/>
      <c r="AB200" s="177">
        <f>SUM(AC200,AF200,AI200,AL200,AO200,AR200,AU200,AX200,BA200,BD200,BG200,BJ200)</f>
        <v>0</v>
      </c>
      <c r="AC200" s="177">
        <f>AD200*AE200</f>
        <v>0</v>
      </c>
      <c r="AD200" s="177">
        <f>SUMIFS('1-2 人员岗位信息'!F:F,'1-2 人员岗位信息'!$C:$C,"劳务派遣",'1-2 人员岗位信息'!$B:$B,$D200)</f>
        <v>0</v>
      </c>
      <c r="AE200" s="300"/>
      <c r="AF200" s="177">
        <f>AG200*AH200</f>
        <v>0</v>
      </c>
      <c r="AG200" s="177">
        <f>SUMIFS('1-2 人员岗位信息'!G:G,'1-2 人员岗位信息'!$C:$C,"劳务派遣",'1-2 人员岗位信息'!$B:$B,$D200)</f>
        <v>0</v>
      </c>
      <c r="AH200" s="300"/>
      <c r="AI200" s="177">
        <f>AJ200*AK200</f>
        <v>0</v>
      </c>
      <c r="AJ200" s="177">
        <f>SUMIFS('1-2 人员岗位信息'!H:H,'1-2 人员岗位信息'!$C:$C,"劳务派遣",'1-2 人员岗位信息'!$B:$B,$D200)</f>
        <v>0</v>
      </c>
      <c r="AK200" s="300"/>
      <c r="AL200" s="177">
        <f>AM200*AN200</f>
        <v>0</v>
      </c>
      <c r="AM200" s="177">
        <f>SUMIFS('1-2 人员岗位信息'!I:I,'1-2 人员岗位信息'!$C:$C,"劳务派遣",'1-2 人员岗位信息'!$B:$B,$D200)</f>
        <v>0</v>
      </c>
      <c r="AN200" s="300"/>
      <c r="AO200" s="177">
        <f>AP200*AQ200</f>
        <v>0</v>
      </c>
      <c r="AP200" s="177">
        <f>SUMIFS('1-2 人员岗位信息'!J:J,'1-2 人员岗位信息'!$C:$C,"劳务派遣",'1-2 人员岗位信息'!$B:$B,$D200)</f>
        <v>0</v>
      </c>
      <c r="AQ200" s="300"/>
      <c r="AR200" s="177">
        <f>AS200*AT200</f>
        <v>0</v>
      </c>
      <c r="AS200" s="177">
        <f>SUMIFS('1-2 人员岗位信息'!K:K,'1-2 人员岗位信息'!$C:$C,"劳务派遣",'1-2 人员岗位信息'!$B:$B,$D200)</f>
        <v>0</v>
      </c>
      <c r="AT200" s="300"/>
      <c r="AU200" s="177">
        <f>AV200*AW200</f>
        <v>0</v>
      </c>
      <c r="AV200" s="177">
        <f>SUMIFS('1-2 人员岗位信息'!L:L,'1-2 人员岗位信息'!$C:$C,"劳务派遣",'1-2 人员岗位信息'!$B:$B,$D200)</f>
        <v>0</v>
      </c>
      <c r="AW200" s="300"/>
      <c r="AX200" s="177">
        <f>AY200*AZ200</f>
        <v>0</v>
      </c>
      <c r="AY200" s="177">
        <f>SUMIFS('1-2 人员岗位信息'!M:M,'1-2 人员岗位信息'!$C:$C,"劳务派遣",'1-2 人员岗位信息'!$B:$B,$D200)</f>
        <v>0</v>
      </c>
      <c r="AZ200" s="300"/>
      <c r="BA200" s="177">
        <f>BB200*BC200</f>
        <v>0</v>
      </c>
      <c r="BB200" s="177">
        <f>SUMIFS('1-2 人员岗位信息'!N:N,'1-2 人员岗位信息'!$C:$C,"劳务派遣",'1-2 人员岗位信息'!$B:$B,$D200)</f>
        <v>0</v>
      </c>
      <c r="BC200" s="300"/>
      <c r="BD200" s="177">
        <f>BE200*BF200</f>
        <v>0</v>
      </c>
      <c r="BE200" s="177">
        <f>SUMIFS('1-2 人员岗位信息'!O:O,'1-2 人员岗位信息'!$C:$C,"劳务派遣",'1-2 人员岗位信息'!$B:$B,$D200)</f>
        <v>0</v>
      </c>
      <c r="BF200" s="300"/>
      <c r="BG200" s="177">
        <f>BH200*BI200</f>
        <v>0</v>
      </c>
      <c r="BH200" s="177">
        <f>SUMIFS('1-2 人员岗位信息'!P:P,'1-2 人员岗位信息'!$C:$C,"劳务派遣",'1-2 人员岗位信息'!$B:$B,$D200)</f>
        <v>0</v>
      </c>
      <c r="BI200" s="300"/>
      <c r="BJ200" s="177">
        <f>BK200*BL200</f>
        <v>0</v>
      </c>
      <c r="BK200" s="177">
        <f>SUMIFS('1-2 人员岗位信息'!Q:Q,'1-2 人员岗位信息'!$C:$C,"劳务派遣",'1-2 人员岗位信息'!$B:$B,$D200)</f>
        <v>0</v>
      </c>
      <c r="BL200" s="309"/>
      <c r="BM200" s="313"/>
      <c r="BN200" s="317"/>
    </row>
    <row r="201" s="265" customFormat="1" ht="33.95" customHeight="1" outlineLevel="5" spans="2:66">
      <c r="B201" s="177" t="s">
        <v>793</v>
      </c>
      <c r="C201" s="285" t="s">
        <v>1132</v>
      </c>
      <c r="D201" s="265" t="s">
        <v>1126</v>
      </c>
      <c r="E201" s="177" t="s">
        <v>1128</v>
      </c>
      <c r="F201" s="177"/>
      <c r="G201" s="177" t="s">
        <v>797</v>
      </c>
      <c r="H201" s="177">
        <f>AB201</f>
        <v>0</v>
      </c>
      <c r="I201" s="177" t="s">
        <v>798</v>
      </c>
      <c r="J201" s="177" t="e">
        <f>SUM(AD201,AG201,AJ201,AM201,AP201,AS201,AV201,AY201,BB201,BE201,BH201,BK201)/N201</f>
        <v>#DIV/0!</v>
      </c>
      <c r="K201" s="177" t="s">
        <v>799</v>
      </c>
      <c r="L201" s="177" t="e">
        <f>H201/N201/J201</f>
        <v>#DIV/0!</v>
      </c>
      <c r="M201" s="177" t="s">
        <v>800</v>
      </c>
      <c r="N201" s="177">
        <f>COUNTIF(AD201,"&gt;0")+COUNTIF(AG201,"&gt;0")+COUNTIF(AJ201,"&gt;0")+COUNTIF(AM201,"&gt;0")+COUNTIF(AP201,"&gt;0")+COUNTIF(AS201,"&gt;0")+COUNTIF(AV201,"&gt;0")+COUNTIF(AY201,"&gt;0")+COUNTIF(BB201,"&gt;0")+COUNTIF(BE201,"&gt;0")+COUNTIF(BH201,"&gt;0")+COUNTIF(BK201,"&gt;0")</f>
        <v>0</v>
      </c>
      <c r="O201" s="177"/>
      <c r="P201" s="292"/>
      <c r="Q201" s="292"/>
      <c r="R201" s="292"/>
      <c r="S201" s="292"/>
      <c r="T201" s="292"/>
      <c r="U201" s="292"/>
      <c r="V201" s="292"/>
      <c r="W201" s="292"/>
      <c r="X201" s="292"/>
      <c r="Y201" s="292"/>
      <c r="Z201" s="292"/>
      <c r="AA201" s="292"/>
      <c r="AB201" s="177">
        <f>SUM(AC201,AF201,AI201,AL201,AO201,AR201,AU201,AX201,BA201,BD201,BG201,BJ201)</f>
        <v>0</v>
      </c>
      <c r="AC201" s="177">
        <f>AD201*AE201</f>
        <v>0</v>
      </c>
      <c r="AD201" s="177">
        <f>SUMIFS('1-2 人员岗位信息'!F:F,'1-2 人员岗位信息'!$C:$C,"劳务派遣",'1-2 人员岗位信息'!$B:$B,$D201)</f>
        <v>0</v>
      </c>
      <c r="AE201" s="300"/>
      <c r="AF201" s="177">
        <f>AG201*AH201</f>
        <v>0</v>
      </c>
      <c r="AG201" s="177">
        <f>SUMIFS('1-2 人员岗位信息'!G:G,'1-2 人员岗位信息'!$C:$C,"劳务派遣",'1-2 人员岗位信息'!$B:$B,$D201)</f>
        <v>0</v>
      </c>
      <c r="AH201" s="300"/>
      <c r="AI201" s="177">
        <f>AJ201*AK201</f>
        <v>0</v>
      </c>
      <c r="AJ201" s="177">
        <f>SUMIFS('1-2 人员岗位信息'!H:H,'1-2 人员岗位信息'!$C:$C,"劳务派遣",'1-2 人员岗位信息'!$B:$B,$D201)</f>
        <v>0</v>
      </c>
      <c r="AK201" s="300"/>
      <c r="AL201" s="177">
        <f>AM201*AN201</f>
        <v>0</v>
      </c>
      <c r="AM201" s="177">
        <f>SUMIFS('1-2 人员岗位信息'!I:I,'1-2 人员岗位信息'!$C:$C,"劳务派遣",'1-2 人员岗位信息'!$B:$B,$D201)</f>
        <v>0</v>
      </c>
      <c r="AN201" s="300"/>
      <c r="AO201" s="177">
        <f>AP201*AQ201</f>
        <v>0</v>
      </c>
      <c r="AP201" s="177">
        <f>SUMIFS('1-2 人员岗位信息'!J:J,'1-2 人员岗位信息'!$C:$C,"劳务派遣",'1-2 人员岗位信息'!$B:$B,$D201)</f>
        <v>0</v>
      </c>
      <c r="AQ201" s="300"/>
      <c r="AR201" s="177">
        <f>AS201*AT201</f>
        <v>0</v>
      </c>
      <c r="AS201" s="177">
        <f>SUMIFS('1-2 人员岗位信息'!K:K,'1-2 人员岗位信息'!$C:$C,"劳务派遣",'1-2 人员岗位信息'!$B:$B,$D201)</f>
        <v>0</v>
      </c>
      <c r="AT201" s="300"/>
      <c r="AU201" s="177">
        <f>AV201*AW201</f>
        <v>0</v>
      </c>
      <c r="AV201" s="177">
        <f>SUMIFS('1-2 人员岗位信息'!L:L,'1-2 人员岗位信息'!$C:$C,"劳务派遣",'1-2 人员岗位信息'!$B:$B,$D201)</f>
        <v>0</v>
      </c>
      <c r="AW201" s="300"/>
      <c r="AX201" s="177">
        <f>AY201*AZ201</f>
        <v>0</v>
      </c>
      <c r="AY201" s="177">
        <f>SUMIFS('1-2 人员岗位信息'!M:M,'1-2 人员岗位信息'!$C:$C,"劳务派遣",'1-2 人员岗位信息'!$B:$B,$D201)</f>
        <v>0</v>
      </c>
      <c r="AZ201" s="300"/>
      <c r="BA201" s="177">
        <f>BB201*BC201</f>
        <v>0</v>
      </c>
      <c r="BB201" s="177">
        <f>SUMIFS('1-2 人员岗位信息'!N:N,'1-2 人员岗位信息'!$C:$C,"劳务派遣",'1-2 人员岗位信息'!$B:$B,$D201)</f>
        <v>0</v>
      </c>
      <c r="BC201" s="300"/>
      <c r="BD201" s="177">
        <f>BE201*BF201</f>
        <v>0</v>
      </c>
      <c r="BE201" s="177">
        <f>SUMIFS('1-2 人员岗位信息'!O:O,'1-2 人员岗位信息'!$C:$C,"劳务派遣",'1-2 人员岗位信息'!$B:$B,$D201)</f>
        <v>0</v>
      </c>
      <c r="BF201" s="300"/>
      <c r="BG201" s="177">
        <f>BH201*BI201</f>
        <v>0</v>
      </c>
      <c r="BH201" s="177">
        <f>SUMIFS('1-2 人员岗位信息'!P:P,'1-2 人员岗位信息'!$C:$C,"劳务派遣",'1-2 人员岗位信息'!$B:$B,$D201)</f>
        <v>0</v>
      </c>
      <c r="BI201" s="300"/>
      <c r="BJ201" s="177">
        <f>BK201*BL201</f>
        <v>0</v>
      </c>
      <c r="BK201" s="177">
        <f>SUMIFS('1-2 人员岗位信息'!Q:Q,'1-2 人员岗位信息'!$C:$C,"劳务派遣",'1-2 人员岗位信息'!$B:$B,$D201)</f>
        <v>0</v>
      </c>
      <c r="BL201" s="309"/>
      <c r="BM201" s="313"/>
      <c r="BN201" s="317"/>
    </row>
    <row r="202" s="120" customFormat="1" ht="33.95" customHeight="1" outlineLevel="4" spans="2:66">
      <c r="B202" s="121" t="s">
        <v>788</v>
      </c>
      <c r="C202" s="122" t="s">
        <v>1133</v>
      </c>
      <c r="D202" s="120" t="s">
        <v>19</v>
      </c>
      <c r="E202" s="121"/>
      <c r="F202" s="121"/>
      <c r="G202" s="121"/>
      <c r="H202" s="121">
        <f>SUM(H203:H207)</f>
        <v>0</v>
      </c>
      <c r="I202" s="121"/>
      <c r="J202" s="121"/>
      <c r="K202" s="121"/>
      <c r="L202" s="121"/>
      <c r="M202" s="121"/>
      <c r="N202" s="121"/>
      <c r="O202" s="121"/>
      <c r="P202" s="291"/>
      <c r="Q202" s="291"/>
      <c r="R202" s="291"/>
      <c r="S202" s="291"/>
      <c r="T202" s="291"/>
      <c r="U202" s="291"/>
      <c r="V202" s="291"/>
      <c r="W202" s="291"/>
      <c r="X202" s="291"/>
      <c r="Y202" s="291"/>
      <c r="Z202" s="291"/>
      <c r="AA202" s="291"/>
      <c r="AB202" s="121">
        <f>SUM(AB203:AB207)</f>
        <v>0</v>
      </c>
      <c r="AC202" s="121">
        <f>SUM(AC203:AC207)</f>
        <v>0</v>
      </c>
      <c r="AD202" s="121"/>
      <c r="AE202" s="121"/>
      <c r="AF202" s="121">
        <f>SUM(AF203:AF207)</f>
        <v>0</v>
      </c>
      <c r="AG202" s="121"/>
      <c r="AH202" s="121"/>
      <c r="AI202" s="121">
        <f>SUM(AI203:AI207)</f>
        <v>0</v>
      </c>
      <c r="AJ202" s="121"/>
      <c r="AK202" s="121"/>
      <c r="AL202" s="121">
        <f>SUM(AL203:AL207)</f>
        <v>0</v>
      </c>
      <c r="AM202" s="121"/>
      <c r="AN202" s="121"/>
      <c r="AO202" s="121">
        <f>SUM(AO203:AO207)</f>
        <v>0</v>
      </c>
      <c r="AP202" s="121"/>
      <c r="AQ202" s="121"/>
      <c r="AR202" s="121">
        <f>SUM(AR203:AR207)</f>
        <v>0</v>
      </c>
      <c r="AS202" s="121"/>
      <c r="AT202" s="121"/>
      <c r="AU202" s="121">
        <f>SUM(AU203:AU207)</f>
        <v>0</v>
      </c>
      <c r="AV202" s="121"/>
      <c r="AW202" s="121"/>
      <c r="AX202" s="121">
        <f>SUM(AX203:AX207)</f>
        <v>0</v>
      </c>
      <c r="AY202" s="121"/>
      <c r="AZ202" s="121"/>
      <c r="BA202" s="121">
        <f>SUM(BA203:BA207)</f>
        <v>0</v>
      </c>
      <c r="BB202" s="121"/>
      <c r="BC202" s="121"/>
      <c r="BD202" s="121">
        <f>SUM(BD203:BD207)</f>
        <v>0</v>
      </c>
      <c r="BE202" s="121"/>
      <c r="BF202" s="121"/>
      <c r="BG202" s="121">
        <f>SUM(BG203:BG207)</f>
        <v>0</v>
      </c>
      <c r="BH202" s="121"/>
      <c r="BI202" s="121"/>
      <c r="BJ202" s="121">
        <f>SUM(BJ203:BJ207)</f>
        <v>0</v>
      </c>
      <c r="BK202" s="121"/>
      <c r="BL202" s="308"/>
      <c r="BM202" s="313"/>
      <c r="BN202" s="316"/>
    </row>
    <row r="203" s="265" customFormat="1" ht="33.95" customHeight="1" outlineLevel="5" spans="2:66">
      <c r="B203" s="177" t="s">
        <v>793</v>
      </c>
      <c r="C203" s="285" t="s">
        <v>1134</v>
      </c>
      <c r="D203" s="265" t="s">
        <v>1117</v>
      </c>
      <c r="E203" s="177" t="s">
        <v>1135</v>
      </c>
      <c r="F203" s="177"/>
      <c r="G203" s="177" t="s">
        <v>797</v>
      </c>
      <c r="H203" s="177">
        <f>AB203</f>
        <v>0</v>
      </c>
      <c r="I203" s="177" t="s">
        <v>798</v>
      </c>
      <c r="J203" s="177" t="e">
        <f>SUM(AD203,AG203,AJ203,AM203,AP203,AS203,AV203,AY203,BB203,BE203,BH203,BK203)/N203</f>
        <v>#DIV/0!</v>
      </c>
      <c r="K203" s="177" t="s">
        <v>799</v>
      </c>
      <c r="L203" s="177" t="e">
        <f>H203/N203/J203</f>
        <v>#DIV/0!</v>
      </c>
      <c r="M203" s="177" t="s">
        <v>800</v>
      </c>
      <c r="N203" s="177">
        <f>COUNTIF(AD203,"&gt;0")+COUNTIF(AG203,"&gt;0")+COUNTIF(AJ203,"&gt;0")+COUNTIF(AM203,"&gt;0")+COUNTIF(AP203,"&gt;0")+COUNTIF(AS203,"&gt;0")+COUNTIF(AV203,"&gt;0")+COUNTIF(AY203,"&gt;0")+COUNTIF(BB203,"&gt;0")+COUNTIF(BE203,"&gt;0")+COUNTIF(BH203,"&gt;0")+COUNTIF(BK203,"&gt;0")</f>
        <v>0</v>
      </c>
      <c r="O203" s="177"/>
      <c r="P203" s="292"/>
      <c r="Q203" s="292"/>
      <c r="R203" s="292"/>
      <c r="S203" s="292"/>
      <c r="T203" s="292"/>
      <c r="U203" s="292"/>
      <c r="V203" s="292"/>
      <c r="W203" s="292"/>
      <c r="X203" s="292"/>
      <c r="Y203" s="292"/>
      <c r="Z203" s="292"/>
      <c r="AA203" s="292"/>
      <c r="AB203" s="177">
        <f>SUM(AC203,AF203,AI203,AL203,AO203,AR203,AU203,AX203,BA203,BD203,BG203,BJ203)</f>
        <v>0</v>
      </c>
      <c r="AC203" s="177">
        <f>AD203*AE203</f>
        <v>0</v>
      </c>
      <c r="AD203" s="177">
        <f>SUMIFS('1-2 人员岗位信息'!F:F,'1-2 人员岗位信息'!$C:$C,"专业外包",'1-2 人员岗位信息'!$B:$B,$D203)</f>
        <v>0</v>
      </c>
      <c r="AE203" s="300"/>
      <c r="AF203" s="177">
        <f>AG203*AH203</f>
        <v>0</v>
      </c>
      <c r="AG203" s="177">
        <f>SUMIFS('1-2 人员岗位信息'!G:G,'1-2 人员岗位信息'!$C:$C,"专业外包",'1-2 人员岗位信息'!$B:$B,$D203)</f>
        <v>0</v>
      </c>
      <c r="AH203" s="300"/>
      <c r="AI203" s="177">
        <f>AJ203*AK203</f>
        <v>0</v>
      </c>
      <c r="AJ203" s="177">
        <f>SUMIFS('1-2 人员岗位信息'!H:H,'1-2 人员岗位信息'!$C:$C,"专业外包",'1-2 人员岗位信息'!$B:$B,$D203)</f>
        <v>0</v>
      </c>
      <c r="AK203" s="300"/>
      <c r="AL203" s="177">
        <f>AM203*AN203</f>
        <v>0</v>
      </c>
      <c r="AM203" s="177">
        <f>SUMIFS('1-2 人员岗位信息'!I:I,'1-2 人员岗位信息'!$C:$C,"专业外包",'1-2 人员岗位信息'!$B:$B,$D203)</f>
        <v>0</v>
      </c>
      <c r="AN203" s="300"/>
      <c r="AO203" s="177">
        <f>AP203*AQ203</f>
        <v>0</v>
      </c>
      <c r="AP203" s="177">
        <f>SUMIFS('1-2 人员岗位信息'!J:J,'1-2 人员岗位信息'!$C:$C,"专业外包",'1-2 人员岗位信息'!$B:$B,$D203)</f>
        <v>0</v>
      </c>
      <c r="AQ203" s="300"/>
      <c r="AR203" s="177">
        <f>AS203*AT203</f>
        <v>0</v>
      </c>
      <c r="AS203" s="177">
        <f>SUMIFS('1-2 人员岗位信息'!K:K,'1-2 人员岗位信息'!$C:$C,"专业外包",'1-2 人员岗位信息'!$B:$B,$D203)</f>
        <v>0</v>
      </c>
      <c r="AT203" s="300"/>
      <c r="AU203" s="177">
        <f>AV203*AW203</f>
        <v>0</v>
      </c>
      <c r="AV203" s="177">
        <f>SUMIFS('1-2 人员岗位信息'!L:L,'1-2 人员岗位信息'!$C:$C,"专业外包",'1-2 人员岗位信息'!$B:$B,$D203)</f>
        <v>0</v>
      </c>
      <c r="AW203" s="300"/>
      <c r="AX203" s="177">
        <f>AY203*AZ203</f>
        <v>0</v>
      </c>
      <c r="AY203" s="177">
        <f>SUMIFS('1-2 人员岗位信息'!M:M,'1-2 人员岗位信息'!$C:$C,"专业外包",'1-2 人员岗位信息'!$B:$B,$D203)</f>
        <v>0</v>
      </c>
      <c r="AZ203" s="300"/>
      <c r="BA203" s="177">
        <f>BB203*BC203</f>
        <v>0</v>
      </c>
      <c r="BB203" s="177">
        <f>SUMIFS('1-2 人员岗位信息'!N:N,'1-2 人员岗位信息'!$C:$C,"专业外包",'1-2 人员岗位信息'!$B:$B,$D203)</f>
        <v>0</v>
      </c>
      <c r="BC203" s="300"/>
      <c r="BD203" s="177">
        <f>BE203*BF203</f>
        <v>0</v>
      </c>
      <c r="BE203" s="177">
        <f>SUMIFS('1-2 人员岗位信息'!O:O,'1-2 人员岗位信息'!$C:$C,"专业外包",'1-2 人员岗位信息'!$B:$B,$D203)</f>
        <v>0</v>
      </c>
      <c r="BF203" s="300"/>
      <c r="BG203" s="177">
        <f>BH203*BI203</f>
        <v>0</v>
      </c>
      <c r="BH203" s="177">
        <f>SUMIFS('1-2 人员岗位信息'!P:P,'1-2 人员岗位信息'!$C:$C,"专业外包",'1-2 人员岗位信息'!$B:$B,$D203)</f>
        <v>0</v>
      </c>
      <c r="BI203" s="300"/>
      <c r="BJ203" s="177">
        <f>BK203*BL203</f>
        <v>0</v>
      </c>
      <c r="BK203" s="177">
        <f>SUMIFS('1-2 人员岗位信息'!Q:Q,'1-2 人员岗位信息'!$C:$C,"专业外包",'1-2 人员岗位信息'!$B:$B,$D203)</f>
        <v>0</v>
      </c>
      <c r="BL203" s="300"/>
      <c r="BM203" s="313"/>
      <c r="BN203" s="317"/>
    </row>
    <row r="204" s="265" customFormat="1" ht="33.95" customHeight="1" outlineLevel="5" spans="2:66">
      <c r="B204" s="177" t="s">
        <v>793</v>
      </c>
      <c r="C204" s="285" t="s">
        <v>1136</v>
      </c>
      <c r="D204" s="265" t="s">
        <v>1120</v>
      </c>
      <c r="E204" s="177" t="s">
        <v>1135</v>
      </c>
      <c r="F204" s="177"/>
      <c r="G204" s="177" t="s">
        <v>797</v>
      </c>
      <c r="H204" s="177">
        <f>AB204</f>
        <v>0</v>
      </c>
      <c r="I204" s="177" t="s">
        <v>798</v>
      </c>
      <c r="J204" s="177" t="e">
        <f>SUM(AD204,AG204,AJ204,AM204,AP204,AS204,AV204,AY204,BB204,BE204,BH204,BK204)/N204</f>
        <v>#DIV/0!</v>
      </c>
      <c r="K204" s="177" t="s">
        <v>799</v>
      </c>
      <c r="L204" s="177" t="e">
        <f>H204/N204/J204</f>
        <v>#DIV/0!</v>
      </c>
      <c r="M204" s="177" t="s">
        <v>800</v>
      </c>
      <c r="N204" s="177">
        <f>COUNTIF(AD204,"&gt;0")+COUNTIF(AG204,"&gt;0")+COUNTIF(AJ204,"&gt;0")+COUNTIF(AM204,"&gt;0")+COUNTIF(AP204,"&gt;0")+COUNTIF(AS204,"&gt;0")+COUNTIF(AV204,"&gt;0")+COUNTIF(AY204,"&gt;0")+COUNTIF(BB204,"&gt;0")+COUNTIF(BE204,"&gt;0")+COUNTIF(BH204,"&gt;0")+COUNTIF(BK204,"&gt;0")</f>
        <v>0</v>
      </c>
      <c r="O204" s="177"/>
      <c r="P204" s="292"/>
      <c r="Q204" s="292"/>
      <c r="R204" s="292"/>
      <c r="S204" s="292"/>
      <c r="T204" s="292"/>
      <c r="U204" s="292"/>
      <c r="V204" s="292"/>
      <c r="W204" s="292"/>
      <c r="X204" s="292"/>
      <c r="Y204" s="292"/>
      <c r="Z204" s="292"/>
      <c r="AA204" s="292"/>
      <c r="AB204" s="177">
        <f>SUM(AC204,AF204,AI204,AL204,AO204,AR204,AU204,AX204,BA204,BD204,BG204,BJ204)</f>
        <v>0</v>
      </c>
      <c r="AC204" s="177">
        <f>AD204*AE204</f>
        <v>0</v>
      </c>
      <c r="AD204" s="177">
        <f>SUMIFS('1-2 人员岗位信息'!F:F,'1-2 人员岗位信息'!$C:$C,"专业外包",'1-2 人员岗位信息'!$B:$B,$D204)</f>
        <v>0</v>
      </c>
      <c r="AE204" s="300"/>
      <c r="AF204" s="177">
        <f>AG204*AH204</f>
        <v>0</v>
      </c>
      <c r="AG204" s="177">
        <f>SUMIFS('1-2 人员岗位信息'!G:G,'1-2 人员岗位信息'!$C:$C,"专业外包",'1-2 人员岗位信息'!$B:$B,$D204)</f>
        <v>0</v>
      </c>
      <c r="AH204" s="300"/>
      <c r="AI204" s="177">
        <f>AJ204*AK204</f>
        <v>0</v>
      </c>
      <c r="AJ204" s="177">
        <f>SUMIFS('1-2 人员岗位信息'!H:H,'1-2 人员岗位信息'!$C:$C,"专业外包",'1-2 人员岗位信息'!$B:$B,$D204)</f>
        <v>0</v>
      </c>
      <c r="AK204" s="300"/>
      <c r="AL204" s="177">
        <f>AM204*AN204</f>
        <v>0</v>
      </c>
      <c r="AM204" s="177">
        <f>SUMIFS('1-2 人员岗位信息'!I:I,'1-2 人员岗位信息'!$C:$C,"专业外包",'1-2 人员岗位信息'!$B:$B,$D204)</f>
        <v>0</v>
      </c>
      <c r="AN204" s="300"/>
      <c r="AO204" s="177">
        <f>AP204*AQ204</f>
        <v>0</v>
      </c>
      <c r="AP204" s="177">
        <f>SUMIFS('1-2 人员岗位信息'!J:J,'1-2 人员岗位信息'!$C:$C,"专业外包",'1-2 人员岗位信息'!$B:$B,$D204)</f>
        <v>0</v>
      </c>
      <c r="AQ204" s="300"/>
      <c r="AR204" s="177">
        <f>AS204*AT204</f>
        <v>0</v>
      </c>
      <c r="AS204" s="177">
        <f>SUMIFS('1-2 人员岗位信息'!K:K,'1-2 人员岗位信息'!$C:$C,"专业外包",'1-2 人员岗位信息'!$B:$B,$D204)</f>
        <v>0</v>
      </c>
      <c r="AT204" s="300"/>
      <c r="AU204" s="177">
        <f>AV204*AW204</f>
        <v>0</v>
      </c>
      <c r="AV204" s="177">
        <f>SUMIFS('1-2 人员岗位信息'!L:L,'1-2 人员岗位信息'!$C:$C,"专业外包",'1-2 人员岗位信息'!$B:$B,$D204)</f>
        <v>0</v>
      </c>
      <c r="AW204" s="300"/>
      <c r="AX204" s="177">
        <f>AY204*AZ204</f>
        <v>0</v>
      </c>
      <c r="AY204" s="177">
        <f>SUMIFS('1-2 人员岗位信息'!M:M,'1-2 人员岗位信息'!$C:$C,"专业外包",'1-2 人员岗位信息'!$B:$B,$D204)</f>
        <v>0</v>
      </c>
      <c r="AZ204" s="300"/>
      <c r="BA204" s="177">
        <f>BB204*BC204</f>
        <v>0</v>
      </c>
      <c r="BB204" s="177">
        <f>SUMIFS('1-2 人员岗位信息'!N:N,'1-2 人员岗位信息'!$C:$C,"专业外包",'1-2 人员岗位信息'!$B:$B,$D204)</f>
        <v>0</v>
      </c>
      <c r="BC204" s="300"/>
      <c r="BD204" s="177">
        <f>BE204*BF204</f>
        <v>0</v>
      </c>
      <c r="BE204" s="177">
        <f>SUMIFS('1-2 人员岗位信息'!O:O,'1-2 人员岗位信息'!$C:$C,"专业外包",'1-2 人员岗位信息'!$B:$B,$D204)</f>
        <v>0</v>
      </c>
      <c r="BF204" s="300"/>
      <c r="BG204" s="177">
        <f>BH204*BI204</f>
        <v>0</v>
      </c>
      <c r="BH204" s="177">
        <f>SUMIFS('1-2 人员岗位信息'!P:P,'1-2 人员岗位信息'!$C:$C,"专业外包",'1-2 人员岗位信息'!$B:$B,$D204)</f>
        <v>0</v>
      </c>
      <c r="BI204" s="300"/>
      <c r="BJ204" s="177">
        <f>BK204*BL204</f>
        <v>0</v>
      </c>
      <c r="BK204" s="177">
        <f>SUMIFS('1-2 人员岗位信息'!Q:Q,'1-2 人员岗位信息'!$C:$C,"专业外包",'1-2 人员岗位信息'!$B:$B,$D204)</f>
        <v>0</v>
      </c>
      <c r="BL204" s="309"/>
      <c r="BM204" s="313"/>
      <c r="BN204" s="317"/>
    </row>
    <row r="205" s="265" customFormat="1" ht="33.95" customHeight="1" outlineLevel="5" spans="2:66">
      <c r="B205" s="177" t="s">
        <v>793</v>
      </c>
      <c r="C205" s="285" t="s">
        <v>1137</v>
      </c>
      <c r="D205" s="265" t="s">
        <v>1122</v>
      </c>
      <c r="E205" s="177" t="s">
        <v>1135</v>
      </c>
      <c r="F205" s="177"/>
      <c r="G205" s="177" t="s">
        <v>797</v>
      </c>
      <c r="H205" s="177">
        <f>AB205</f>
        <v>0</v>
      </c>
      <c r="I205" s="177" t="s">
        <v>798</v>
      </c>
      <c r="J205" s="177" t="e">
        <f>SUM(AD205,AG205,AJ205,AM205,AP205,AS205,AV205,AY205,BB205,BE205,BH205,BK205)/N205</f>
        <v>#DIV/0!</v>
      </c>
      <c r="K205" s="177" t="s">
        <v>799</v>
      </c>
      <c r="L205" s="177" t="e">
        <f>H205/N205/J205</f>
        <v>#DIV/0!</v>
      </c>
      <c r="M205" s="177" t="s">
        <v>800</v>
      </c>
      <c r="N205" s="177">
        <f>COUNTIF(AD205,"&gt;0")+COUNTIF(AG205,"&gt;0")+COUNTIF(AJ205,"&gt;0")+COUNTIF(AM205,"&gt;0")+COUNTIF(AP205,"&gt;0")+COUNTIF(AS205,"&gt;0")+COUNTIF(AV205,"&gt;0")+COUNTIF(AY205,"&gt;0")+COUNTIF(BB205,"&gt;0")+COUNTIF(BE205,"&gt;0")+COUNTIF(BH205,"&gt;0")+COUNTIF(BK205,"&gt;0")</f>
        <v>0</v>
      </c>
      <c r="O205" s="177"/>
      <c r="P205" s="292"/>
      <c r="Q205" s="292"/>
      <c r="R205" s="292"/>
      <c r="S205" s="292"/>
      <c r="T205" s="292"/>
      <c r="U205" s="292"/>
      <c r="V205" s="292"/>
      <c r="W205" s="292"/>
      <c r="X205" s="292"/>
      <c r="Y205" s="292"/>
      <c r="Z205" s="292"/>
      <c r="AA205" s="292"/>
      <c r="AB205" s="177">
        <f>SUM(AC205,AF205,AI205,AL205,AO205,AR205,AU205,AX205,BA205,BD205,BG205,BJ205)</f>
        <v>0</v>
      </c>
      <c r="AC205" s="177">
        <f>AD205*AE205</f>
        <v>0</v>
      </c>
      <c r="AD205" s="177">
        <f>SUMIFS('1-2 人员岗位信息'!F:F,'1-2 人员岗位信息'!$C:$C,"专业外包",'1-2 人员岗位信息'!$B:$B,$D205)</f>
        <v>0</v>
      </c>
      <c r="AE205" s="300"/>
      <c r="AF205" s="177">
        <f>AG205*AH205</f>
        <v>0</v>
      </c>
      <c r="AG205" s="177">
        <f>SUMIFS('1-2 人员岗位信息'!G:G,'1-2 人员岗位信息'!$C:$C,"专业外包",'1-2 人员岗位信息'!$B:$B,$D205)</f>
        <v>0</v>
      </c>
      <c r="AH205" s="300"/>
      <c r="AI205" s="177">
        <f>AJ205*AK205</f>
        <v>0</v>
      </c>
      <c r="AJ205" s="177">
        <f>SUMIFS('1-2 人员岗位信息'!H:H,'1-2 人员岗位信息'!$C:$C,"专业外包",'1-2 人员岗位信息'!$B:$B,$D205)</f>
        <v>0</v>
      </c>
      <c r="AK205" s="300"/>
      <c r="AL205" s="177">
        <f>AM205*AN205</f>
        <v>0</v>
      </c>
      <c r="AM205" s="177">
        <f>SUMIFS('1-2 人员岗位信息'!I:I,'1-2 人员岗位信息'!$C:$C,"专业外包",'1-2 人员岗位信息'!$B:$B,$D205)</f>
        <v>0</v>
      </c>
      <c r="AN205" s="300"/>
      <c r="AO205" s="177">
        <f>AP205*AQ205</f>
        <v>0</v>
      </c>
      <c r="AP205" s="177">
        <f>SUMIFS('1-2 人员岗位信息'!J:J,'1-2 人员岗位信息'!$C:$C,"专业外包",'1-2 人员岗位信息'!$B:$B,$D205)</f>
        <v>0</v>
      </c>
      <c r="AQ205" s="300"/>
      <c r="AR205" s="177">
        <f>AS205*AT205</f>
        <v>0</v>
      </c>
      <c r="AS205" s="177">
        <f>SUMIFS('1-2 人员岗位信息'!K:K,'1-2 人员岗位信息'!$C:$C,"专业外包",'1-2 人员岗位信息'!$B:$B,$D205)</f>
        <v>0</v>
      </c>
      <c r="AT205" s="300"/>
      <c r="AU205" s="177">
        <f>AV205*AW205</f>
        <v>0</v>
      </c>
      <c r="AV205" s="177">
        <f>SUMIFS('1-2 人员岗位信息'!L:L,'1-2 人员岗位信息'!$C:$C,"专业外包",'1-2 人员岗位信息'!$B:$B,$D205)</f>
        <v>0</v>
      </c>
      <c r="AW205" s="300"/>
      <c r="AX205" s="177">
        <f>AY205*AZ205</f>
        <v>0</v>
      </c>
      <c r="AY205" s="177">
        <f>SUMIFS('1-2 人员岗位信息'!M:M,'1-2 人员岗位信息'!$C:$C,"专业外包",'1-2 人员岗位信息'!$B:$B,$D205)</f>
        <v>0</v>
      </c>
      <c r="AZ205" s="300"/>
      <c r="BA205" s="177">
        <f>BB205*BC205</f>
        <v>0</v>
      </c>
      <c r="BB205" s="177">
        <f>SUMIFS('1-2 人员岗位信息'!N:N,'1-2 人员岗位信息'!$C:$C,"专业外包",'1-2 人员岗位信息'!$B:$B,$D205)</f>
        <v>0</v>
      </c>
      <c r="BC205" s="300"/>
      <c r="BD205" s="177">
        <f>BE205*BF205</f>
        <v>0</v>
      </c>
      <c r="BE205" s="177">
        <f>SUMIFS('1-2 人员岗位信息'!O:O,'1-2 人员岗位信息'!$C:$C,"专业外包",'1-2 人员岗位信息'!$B:$B,$D205)</f>
        <v>0</v>
      </c>
      <c r="BF205" s="300"/>
      <c r="BG205" s="177">
        <f>BH205*BI205</f>
        <v>0</v>
      </c>
      <c r="BH205" s="177">
        <f>SUMIFS('1-2 人员岗位信息'!P:P,'1-2 人员岗位信息'!$C:$C,"专业外包",'1-2 人员岗位信息'!$B:$B,$D205)</f>
        <v>0</v>
      </c>
      <c r="BI205" s="300"/>
      <c r="BJ205" s="177">
        <f>BK205*BL205</f>
        <v>0</v>
      </c>
      <c r="BK205" s="177">
        <f>SUMIFS('1-2 人员岗位信息'!Q:Q,'1-2 人员岗位信息'!$C:$C,"专业外包",'1-2 人员岗位信息'!$B:$B,$D205)</f>
        <v>0</v>
      </c>
      <c r="BL205" s="309"/>
      <c r="BM205" s="313"/>
      <c r="BN205" s="317"/>
    </row>
    <row r="206" s="265" customFormat="1" ht="33.95" customHeight="1" outlineLevel="5" spans="2:66">
      <c r="B206" s="177" t="s">
        <v>793</v>
      </c>
      <c r="C206" s="285" t="s">
        <v>1138</v>
      </c>
      <c r="D206" s="265" t="s">
        <v>1124</v>
      </c>
      <c r="E206" s="177" t="s">
        <v>1135</v>
      </c>
      <c r="F206" s="177"/>
      <c r="G206" s="177" t="s">
        <v>797</v>
      </c>
      <c r="H206" s="177">
        <f>AB206</f>
        <v>0</v>
      </c>
      <c r="I206" s="177" t="s">
        <v>798</v>
      </c>
      <c r="J206" s="177" t="e">
        <f>SUM(AD206,AG206,AJ206,AM206,AP206,AS206,AV206,AY206,BB206,BE206,BH206,BK206)/N206</f>
        <v>#DIV/0!</v>
      </c>
      <c r="K206" s="177" t="s">
        <v>799</v>
      </c>
      <c r="L206" s="177" t="e">
        <f>H206/N206/J206</f>
        <v>#DIV/0!</v>
      </c>
      <c r="M206" s="177" t="s">
        <v>800</v>
      </c>
      <c r="N206" s="177">
        <f>COUNTIF(AD206,"&gt;0")+COUNTIF(AG206,"&gt;0")+COUNTIF(AJ206,"&gt;0")+COUNTIF(AM206,"&gt;0")+COUNTIF(AP206,"&gt;0")+COUNTIF(AS206,"&gt;0")+COUNTIF(AV206,"&gt;0")+COUNTIF(AY206,"&gt;0")+COUNTIF(BB206,"&gt;0")+COUNTIF(BE206,"&gt;0")+COUNTIF(BH206,"&gt;0")+COUNTIF(BK206,"&gt;0")</f>
        <v>0</v>
      </c>
      <c r="O206" s="177"/>
      <c r="P206" s="292"/>
      <c r="Q206" s="292"/>
      <c r="R206" s="292"/>
      <c r="S206" s="292"/>
      <c r="T206" s="292"/>
      <c r="U206" s="292"/>
      <c r="V206" s="292"/>
      <c r="W206" s="292"/>
      <c r="X206" s="292"/>
      <c r="Y206" s="292"/>
      <c r="Z206" s="292"/>
      <c r="AA206" s="292"/>
      <c r="AB206" s="177">
        <f>SUM(AC206,AF206,AI206,AL206,AO206,AR206,AU206,AX206,BA206,BD206,BG206,BJ206)</f>
        <v>0</v>
      </c>
      <c r="AC206" s="177">
        <f>AD206*AE206</f>
        <v>0</v>
      </c>
      <c r="AD206" s="177">
        <f>SUMIFS('1-2 人员岗位信息'!F:F,'1-2 人员岗位信息'!$C:$C,"专业外包",'1-2 人员岗位信息'!$B:$B,$D206)</f>
        <v>0</v>
      </c>
      <c r="AE206" s="300"/>
      <c r="AF206" s="177">
        <f>AG206*AH206</f>
        <v>0</v>
      </c>
      <c r="AG206" s="177">
        <f>SUMIFS('1-2 人员岗位信息'!G:G,'1-2 人员岗位信息'!$C:$C,"专业外包",'1-2 人员岗位信息'!$B:$B,$D206)</f>
        <v>0</v>
      </c>
      <c r="AH206" s="300"/>
      <c r="AI206" s="177">
        <f>AJ206*AK206</f>
        <v>0</v>
      </c>
      <c r="AJ206" s="177">
        <f>SUMIFS('1-2 人员岗位信息'!H:H,'1-2 人员岗位信息'!$C:$C,"专业外包",'1-2 人员岗位信息'!$B:$B,$D206)</f>
        <v>0</v>
      </c>
      <c r="AK206" s="300"/>
      <c r="AL206" s="177">
        <f>AM206*AN206</f>
        <v>0</v>
      </c>
      <c r="AM206" s="177">
        <f>SUMIFS('1-2 人员岗位信息'!I:I,'1-2 人员岗位信息'!$C:$C,"专业外包",'1-2 人员岗位信息'!$B:$B,$D206)</f>
        <v>0</v>
      </c>
      <c r="AN206" s="300"/>
      <c r="AO206" s="177">
        <f>AP206*AQ206</f>
        <v>0</v>
      </c>
      <c r="AP206" s="177">
        <f>SUMIFS('1-2 人员岗位信息'!J:J,'1-2 人员岗位信息'!$C:$C,"专业外包",'1-2 人员岗位信息'!$B:$B,$D206)</f>
        <v>0</v>
      </c>
      <c r="AQ206" s="300"/>
      <c r="AR206" s="177">
        <f>AS206*AT206</f>
        <v>0</v>
      </c>
      <c r="AS206" s="177">
        <f>SUMIFS('1-2 人员岗位信息'!K:K,'1-2 人员岗位信息'!$C:$C,"专业外包",'1-2 人员岗位信息'!$B:$B,$D206)</f>
        <v>0</v>
      </c>
      <c r="AT206" s="300"/>
      <c r="AU206" s="177">
        <f>AV206*AW206</f>
        <v>0</v>
      </c>
      <c r="AV206" s="177">
        <f>SUMIFS('1-2 人员岗位信息'!L:L,'1-2 人员岗位信息'!$C:$C,"专业外包",'1-2 人员岗位信息'!$B:$B,$D206)</f>
        <v>0</v>
      </c>
      <c r="AW206" s="300"/>
      <c r="AX206" s="177">
        <f>AY206*AZ206</f>
        <v>0</v>
      </c>
      <c r="AY206" s="177">
        <f>SUMIFS('1-2 人员岗位信息'!M:M,'1-2 人员岗位信息'!$C:$C,"专业外包",'1-2 人员岗位信息'!$B:$B,$D206)</f>
        <v>0</v>
      </c>
      <c r="AZ206" s="300"/>
      <c r="BA206" s="177">
        <f>BB206*BC206</f>
        <v>0</v>
      </c>
      <c r="BB206" s="177">
        <f>SUMIFS('1-2 人员岗位信息'!N:N,'1-2 人员岗位信息'!$C:$C,"专业外包",'1-2 人员岗位信息'!$B:$B,$D206)</f>
        <v>0</v>
      </c>
      <c r="BC206" s="300"/>
      <c r="BD206" s="177">
        <f>BE206*BF206</f>
        <v>0</v>
      </c>
      <c r="BE206" s="177">
        <f>SUMIFS('1-2 人员岗位信息'!O:O,'1-2 人员岗位信息'!$C:$C,"专业外包",'1-2 人员岗位信息'!$B:$B,$D206)</f>
        <v>0</v>
      </c>
      <c r="BF206" s="300"/>
      <c r="BG206" s="177">
        <f>BH206*BI206</f>
        <v>0</v>
      </c>
      <c r="BH206" s="177">
        <f>SUMIFS('1-2 人员岗位信息'!P:P,'1-2 人员岗位信息'!$C:$C,"专业外包",'1-2 人员岗位信息'!$B:$B,$D206)</f>
        <v>0</v>
      </c>
      <c r="BI206" s="300"/>
      <c r="BJ206" s="177">
        <f>BK206*BL206</f>
        <v>0</v>
      </c>
      <c r="BK206" s="177">
        <f>SUMIFS('1-2 人员岗位信息'!Q:Q,'1-2 人员岗位信息'!$C:$C,"专业外包",'1-2 人员岗位信息'!$B:$B,$D206)</f>
        <v>0</v>
      </c>
      <c r="BL206" s="309"/>
      <c r="BM206" s="313"/>
      <c r="BN206" s="317"/>
    </row>
    <row r="207" s="265" customFormat="1" ht="33.95" customHeight="1" outlineLevel="5" spans="2:66">
      <c r="B207" s="177" t="s">
        <v>793</v>
      </c>
      <c r="C207" s="285" t="s">
        <v>1139</v>
      </c>
      <c r="D207" s="265" t="s">
        <v>1126</v>
      </c>
      <c r="E207" s="177" t="s">
        <v>1135</v>
      </c>
      <c r="F207" s="177"/>
      <c r="G207" s="177" t="s">
        <v>797</v>
      </c>
      <c r="H207" s="177">
        <f>AB207</f>
        <v>0</v>
      </c>
      <c r="I207" s="177" t="s">
        <v>798</v>
      </c>
      <c r="J207" s="177" t="e">
        <f>SUM(AD207,AG207,AJ207,AM207,AP207,AS207,AV207,AY207,BB207,BE207,BH207,BK207)/N207</f>
        <v>#DIV/0!</v>
      </c>
      <c r="K207" s="177" t="s">
        <v>799</v>
      </c>
      <c r="L207" s="177" t="e">
        <f>H207/N207/J207</f>
        <v>#DIV/0!</v>
      </c>
      <c r="M207" s="177" t="s">
        <v>800</v>
      </c>
      <c r="N207" s="177">
        <f>COUNTIF(AD207,"&gt;0")+COUNTIF(AG207,"&gt;0")+COUNTIF(AJ207,"&gt;0")+COUNTIF(AM207,"&gt;0")+COUNTIF(AP207,"&gt;0")+COUNTIF(AS207,"&gt;0")+COUNTIF(AV207,"&gt;0")+COUNTIF(AY207,"&gt;0")+COUNTIF(BB207,"&gt;0")+COUNTIF(BE207,"&gt;0")+COUNTIF(BH207,"&gt;0")+COUNTIF(BK207,"&gt;0")</f>
        <v>0</v>
      </c>
      <c r="O207" s="177"/>
      <c r="P207" s="292"/>
      <c r="Q207" s="292"/>
      <c r="R207" s="292"/>
      <c r="S207" s="292"/>
      <c r="T207" s="292"/>
      <c r="U207" s="292"/>
      <c r="V207" s="292"/>
      <c r="W207" s="292"/>
      <c r="X207" s="292"/>
      <c r="Y207" s="292"/>
      <c r="Z207" s="292"/>
      <c r="AA207" s="292"/>
      <c r="AB207" s="177">
        <f>SUM(AC207,AF207,AI207,AL207,AO207,AR207,AU207,AX207,BA207,BD207,BG207,BJ207)</f>
        <v>0</v>
      </c>
      <c r="AC207" s="177">
        <f>AD207*AE207</f>
        <v>0</v>
      </c>
      <c r="AD207" s="177">
        <f>SUMIFS('1-2 人员岗位信息'!F:F,'1-2 人员岗位信息'!$C:$C,"专业外包",'1-2 人员岗位信息'!$B:$B,$D207)</f>
        <v>0</v>
      </c>
      <c r="AE207" s="300"/>
      <c r="AF207" s="177">
        <f>AG207*AH207</f>
        <v>0</v>
      </c>
      <c r="AG207" s="177">
        <f>SUMIFS('1-2 人员岗位信息'!G:G,'1-2 人员岗位信息'!$C:$C,"专业外包",'1-2 人员岗位信息'!$B:$B,$D207)</f>
        <v>0</v>
      </c>
      <c r="AH207" s="300"/>
      <c r="AI207" s="177">
        <f>AJ207*AK207</f>
        <v>0</v>
      </c>
      <c r="AJ207" s="177">
        <f>SUMIFS('1-2 人员岗位信息'!H:H,'1-2 人员岗位信息'!$C:$C,"专业外包",'1-2 人员岗位信息'!$B:$B,$D207)</f>
        <v>0</v>
      </c>
      <c r="AK207" s="300"/>
      <c r="AL207" s="177">
        <f>AM207*AN207</f>
        <v>0</v>
      </c>
      <c r="AM207" s="177">
        <f>SUMIFS('1-2 人员岗位信息'!I:I,'1-2 人员岗位信息'!$C:$C,"专业外包",'1-2 人员岗位信息'!$B:$B,$D207)</f>
        <v>0</v>
      </c>
      <c r="AN207" s="300"/>
      <c r="AO207" s="177">
        <f>AP207*AQ207</f>
        <v>0</v>
      </c>
      <c r="AP207" s="177">
        <f>SUMIFS('1-2 人员岗位信息'!J:J,'1-2 人员岗位信息'!$C:$C,"专业外包",'1-2 人员岗位信息'!$B:$B,$D207)</f>
        <v>0</v>
      </c>
      <c r="AQ207" s="300"/>
      <c r="AR207" s="177">
        <f>AS207*AT207</f>
        <v>0</v>
      </c>
      <c r="AS207" s="177">
        <f>SUMIFS('1-2 人员岗位信息'!K:K,'1-2 人员岗位信息'!$C:$C,"专业外包",'1-2 人员岗位信息'!$B:$B,$D207)</f>
        <v>0</v>
      </c>
      <c r="AT207" s="300"/>
      <c r="AU207" s="177">
        <f>AV207*AW207</f>
        <v>0</v>
      </c>
      <c r="AV207" s="177">
        <f>SUMIFS('1-2 人员岗位信息'!L:L,'1-2 人员岗位信息'!$C:$C,"专业外包",'1-2 人员岗位信息'!$B:$B,$D207)</f>
        <v>0</v>
      </c>
      <c r="AW207" s="300"/>
      <c r="AX207" s="177">
        <f>AY207*AZ207</f>
        <v>0</v>
      </c>
      <c r="AY207" s="177">
        <f>SUMIFS('1-2 人员岗位信息'!M:M,'1-2 人员岗位信息'!$C:$C,"专业外包",'1-2 人员岗位信息'!$B:$B,$D207)</f>
        <v>0</v>
      </c>
      <c r="AZ207" s="300"/>
      <c r="BA207" s="177">
        <f>BB207*BC207</f>
        <v>0</v>
      </c>
      <c r="BB207" s="177">
        <f>SUMIFS('1-2 人员岗位信息'!N:N,'1-2 人员岗位信息'!$C:$C,"专业外包",'1-2 人员岗位信息'!$B:$B,$D207)</f>
        <v>0</v>
      </c>
      <c r="BC207" s="300"/>
      <c r="BD207" s="177">
        <f>BE207*BF207</f>
        <v>0</v>
      </c>
      <c r="BE207" s="177">
        <f>SUMIFS('1-2 人员岗位信息'!O:O,'1-2 人员岗位信息'!$C:$C,"专业外包",'1-2 人员岗位信息'!$B:$B,$D207)</f>
        <v>0</v>
      </c>
      <c r="BF207" s="300"/>
      <c r="BG207" s="177">
        <f>BH207*BI207</f>
        <v>0</v>
      </c>
      <c r="BH207" s="177">
        <f>SUMIFS('1-2 人员岗位信息'!P:P,'1-2 人员岗位信息'!$C:$C,"专业外包",'1-2 人员岗位信息'!$B:$B,$D207)</f>
        <v>0</v>
      </c>
      <c r="BI207" s="300"/>
      <c r="BJ207" s="177">
        <f>BK207*BL207</f>
        <v>0</v>
      </c>
      <c r="BK207" s="177">
        <f>SUMIFS('1-2 人员岗位信息'!Q:Q,'1-2 人员岗位信息'!$C:$C,"专业外包",'1-2 人员岗位信息'!$B:$B,$D207)</f>
        <v>0</v>
      </c>
      <c r="BL207" s="309"/>
      <c r="BM207" s="313"/>
      <c r="BN207" s="317"/>
    </row>
    <row r="208" s="22" customFormat="1" ht="33.95" customHeight="1" outlineLevel="2" spans="2:66">
      <c r="B208" s="114" t="s">
        <v>788</v>
      </c>
      <c r="C208" s="115" t="s">
        <v>220</v>
      </c>
      <c r="D208" s="22" t="s">
        <v>221</v>
      </c>
      <c r="E208" s="114"/>
      <c r="F208" s="114"/>
      <c r="G208" s="114"/>
      <c r="H208" s="114">
        <f>H209+H223+H224+H236+H239+H247+H262+H291+H303+H307</f>
        <v>585959.1278826</v>
      </c>
      <c r="I208" s="114"/>
      <c r="J208" s="114"/>
      <c r="K208" s="114"/>
      <c r="L208" s="114"/>
      <c r="M208" s="114"/>
      <c r="N208" s="114"/>
      <c r="O208" s="114"/>
      <c r="P208" s="289"/>
      <c r="Q208" s="289"/>
      <c r="R208" s="289"/>
      <c r="S208" s="289"/>
      <c r="T208" s="289"/>
      <c r="U208" s="289"/>
      <c r="V208" s="289"/>
      <c r="W208" s="289"/>
      <c r="X208" s="289"/>
      <c r="Y208" s="289"/>
      <c r="Z208" s="289"/>
      <c r="AA208" s="289"/>
      <c r="AB208" s="114">
        <f>AB209+AB223+AB224+AB236+AB239+AB247+AB262+AB291+AB303+AB307</f>
        <v>585959.1278826</v>
      </c>
      <c r="AC208" s="114">
        <f>AC209+AC223+AC224+AC236+AC239+AC247+AC262+AC291+AC303+AC307</f>
        <v>48829.92732355</v>
      </c>
      <c r="AD208" s="114"/>
      <c r="AE208" s="114"/>
      <c r="AF208" s="114">
        <f>AF209+AF223+AF224+AF236+AF239+AF247+AF262+AF291+AF303+AF307</f>
        <v>48829.92732355</v>
      </c>
      <c r="AG208" s="114"/>
      <c r="AH208" s="114"/>
      <c r="AI208" s="114">
        <f>AI209+AI223+AI224+AI236+AI239+AI247+AI262+AI291+AI303+AI307</f>
        <v>48829.92732355</v>
      </c>
      <c r="AJ208" s="114"/>
      <c r="AK208" s="114"/>
      <c r="AL208" s="114">
        <f>AL209+AL223+AL224+AL236+AL239+AL247+AL262+AL291+AL303+AL307</f>
        <v>48829.92732355</v>
      </c>
      <c r="AM208" s="114"/>
      <c r="AN208" s="114"/>
      <c r="AO208" s="114">
        <f>AO209+AO223+AO224+AO236+AO239+AO247+AO262+AO291+AO303+AO307</f>
        <v>48829.92732355</v>
      </c>
      <c r="AP208" s="114"/>
      <c r="AQ208" s="114"/>
      <c r="AR208" s="114">
        <f>AR209+AR223+AR224+AR236+AR239+AR247+AR262+AR291+AR303+AR307</f>
        <v>48829.92732355</v>
      </c>
      <c r="AS208" s="114"/>
      <c r="AT208" s="114"/>
      <c r="AU208" s="114">
        <f>AU209+AU223+AU224+AU236+AU239+AU247+AU262+AU291+AU303+AU307</f>
        <v>48829.92732355</v>
      </c>
      <c r="AV208" s="114"/>
      <c r="AW208" s="114"/>
      <c r="AX208" s="114">
        <f>AX209+AX223+AX224+AX236+AX239+AX247+AX262+AX291+AX303+AX307</f>
        <v>48829.92732355</v>
      </c>
      <c r="AY208" s="114"/>
      <c r="AZ208" s="114"/>
      <c r="BA208" s="114">
        <f>BA209+BA223+BA224+BA236+BA239+BA247+BA262+BA291+BA303+BA307</f>
        <v>48829.92732355</v>
      </c>
      <c r="BB208" s="114"/>
      <c r="BC208" s="114"/>
      <c r="BD208" s="114">
        <f>BD209+BD223+BD224+BD236+BD239+BD247+BD262+BD291+BD303+BD307</f>
        <v>48829.92732355</v>
      </c>
      <c r="BE208" s="114"/>
      <c r="BF208" s="114"/>
      <c r="BG208" s="114">
        <f>BG209+BG223+BG224+BG236+BG239+BG247+BG262+BG291+BG303+BG307</f>
        <v>48829.92732355</v>
      </c>
      <c r="BH208" s="114"/>
      <c r="BI208" s="114"/>
      <c r="BJ208" s="114">
        <f>BJ209+BJ223+BJ224+BJ236+BJ239+BJ247+BJ262+BJ291+BJ303+BJ307</f>
        <v>48829.92732355</v>
      </c>
      <c r="BK208" s="114"/>
      <c r="BL208" s="306"/>
      <c r="BM208" s="313"/>
      <c r="BN208" s="314"/>
    </row>
    <row r="209" s="49" customFormat="1" ht="33.95" customHeight="1" outlineLevel="3" spans="2:66">
      <c r="B209" s="117" t="s">
        <v>788</v>
      </c>
      <c r="C209" s="118" t="s">
        <v>32</v>
      </c>
      <c r="D209" s="49" t="s">
        <v>33</v>
      </c>
      <c r="E209" s="117" t="s">
        <v>1140</v>
      </c>
      <c r="F209" s="117"/>
      <c r="G209" s="117"/>
      <c r="H209" s="117">
        <f>SUM(H210:H222)</f>
        <v>454408.490566038</v>
      </c>
      <c r="I209" s="117"/>
      <c r="J209" s="117"/>
      <c r="K209" s="117"/>
      <c r="L209" s="117"/>
      <c r="M209" s="117"/>
      <c r="N209" s="117"/>
      <c r="O209" s="117"/>
      <c r="P209" s="290"/>
      <c r="Q209" s="290"/>
      <c r="R209" s="290"/>
      <c r="S209" s="290"/>
      <c r="T209" s="290"/>
      <c r="U209" s="290"/>
      <c r="V209" s="290"/>
      <c r="W209" s="290"/>
      <c r="X209" s="290"/>
      <c r="Y209" s="290"/>
      <c r="Z209" s="290"/>
      <c r="AA209" s="290"/>
      <c r="AB209" s="117">
        <f>SUM(AB210:AB222)</f>
        <v>454408.490566038</v>
      </c>
      <c r="AC209" s="117">
        <f>SUM(AC210:AC222)</f>
        <v>37867.3742138365</v>
      </c>
      <c r="AD209" s="117"/>
      <c r="AE209" s="117"/>
      <c r="AF209" s="117">
        <f>SUM(AF210:AF222)</f>
        <v>37867.3742138365</v>
      </c>
      <c r="AG209" s="117"/>
      <c r="AH209" s="117"/>
      <c r="AI209" s="117">
        <f>SUM(AI210:AI222)</f>
        <v>37867.3742138365</v>
      </c>
      <c r="AJ209" s="117"/>
      <c r="AK209" s="117"/>
      <c r="AL209" s="117">
        <f>SUM(AL210:AL222)</f>
        <v>37867.3742138365</v>
      </c>
      <c r="AM209" s="117"/>
      <c r="AN209" s="117"/>
      <c r="AO209" s="117">
        <f>SUM(AO210:AO222)</f>
        <v>37867.3742138365</v>
      </c>
      <c r="AP209" s="117"/>
      <c r="AQ209" s="117"/>
      <c r="AR209" s="117">
        <f>SUM(AR210:AR222)</f>
        <v>37867.3742138365</v>
      </c>
      <c r="AS209" s="117"/>
      <c r="AT209" s="117"/>
      <c r="AU209" s="117">
        <f>SUM(AU210:AU222)</f>
        <v>37867.3742138365</v>
      </c>
      <c r="AV209" s="117"/>
      <c r="AW209" s="117"/>
      <c r="AX209" s="117">
        <f>SUM(AX210:AX222)</f>
        <v>37867.3742138365</v>
      </c>
      <c r="AY209" s="117"/>
      <c r="AZ209" s="117"/>
      <c r="BA209" s="117">
        <f>SUM(BA210:BA222)</f>
        <v>37867.3742138365</v>
      </c>
      <c r="BB209" s="117"/>
      <c r="BC209" s="117"/>
      <c r="BD209" s="117">
        <f>SUM(BD210:BD222)</f>
        <v>37867.3742138365</v>
      </c>
      <c r="BE209" s="117"/>
      <c r="BF209" s="117"/>
      <c r="BG209" s="117">
        <f>SUM(BG210:BG222)</f>
        <v>37867.3742138365</v>
      </c>
      <c r="BH209" s="117"/>
      <c r="BI209" s="117"/>
      <c r="BJ209" s="117">
        <f>SUM(BJ210:BJ222)</f>
        <v>37867.3742138365</v>
      </c>
      <c r="BK209" s="117"/>
      <c r="BL209" s="307"/>
      <c r="BM209" s="313"/>
      <c r="BN209" s="315"/>
    </row>
    <row r="210" s="120" customFormat="1" ht="33.95" customHeight="1" outlineLevel="5" spans="2:66">
      <c r="B210" s="121" t="s">
        <v>793</v>
      </c>
      <c r="C210" s="122" t="s">
        <v>1141</v>
      </c>
      <c r="D210" s="120" t="s">
        <v>1142</v>
      </c>
      <c r="E210" s="121"/>
      <c r="F210" s="121"/>
      <c r="G210" s="121" t="s">
        <v>797</v>
      </c>
      <c r="H210" s="121">
        <f t="shared" ref="H210:H222" si="220">AB210</f>
        <v>454408.490566038</v>
      </c>
      <c r="I210" s="121" t="s">
        <v>1143</v>
      </c>
      <c r="J210" s="121">
        <f t="shared" ref="J210:J222" si="221">SUM(AD210,AG210,AJ210,AM210,AP210,AS210,AV210,AY210,BB210,BE210,BH210,BK210)/N210</f>
        <v>114.749618829808</v>
      </c>
      <c r="K210" s="121" t="s">
        <v>1144</v>
      </c>
      <c r="L210" s="121">
        <f t="shared" ref="L210:L222" si="222">H210/N210/J210</f>
        <v>330</v>
      </c>
      <c r="M210" s="121" t="s">
        <v>1145</v>
      </c>
      <c r="N210" s="121">
        <f t="shared" ref="N210:N222" si="223">COUNTIF(AD210,"&gt;0")+COUNTIF(AG210,"&gt;0")+COUNTIF(AJ210,"&gt;0")+COUNTIF(AM210,"&gt;0")+COUNTIF(AP210,"&gt;0")+COUNTIF(AS210,"&gt;0")+COUNTIF(AV210,"&gt;0")+COUNTIF(AY210,"&gt;0")+COUNTIF(BB210,"&gt;0")+COUNTIF(BE210,"&gt;0")+COUNTIF(BH210,"&gt;0")+COUNTIF(BK210,"&gt;0")</f>
        <v>12</v>
      </c>
      <c r="O210" s="121"/>
      <c r="P210" s="291"/>
      <c r="Q210" s="291"/>
      <c r="R210" s="291"/>
      <c r="S210" s="291"/>
      <c r="T210" s="291"/>
      <c r="U210" s="291"/>
      <c r="V210" s="291"/>
      <c r="W210" s="291"/>
      <c r="X210" s="291"/>
      <c r="Y210" s="291"/>
      <c r="Z210" s="291"/>
      <c r="AA210" s="291"/>
      <c r="AB210" s="121">
        <f t="shared" ref="AB210:AB223" si="224">SUM(AC210,AF210,AI210,AL210,AO210,AR210,AU210,AX210,BA210,BD210,BG210,BJ210)</f>
        <v>454408.490566038</v>
      </c>
      <c r="AC210" s="121">
        <f t="shared" ref="AC210:AC223" si="225">AD210*AE210</f>
        <v>37867.3742138365</v>
      </c>
      <c r="AD210" s="121">
        <f>'1-1 项目基础信息'!H21</f>
        <v>114.749618829808</v>
      </c>
      <c r="AE210" s="291">
        <f>SUMIFS('附表1-数据库'!$F30:$EA30,'附表1-数据库'!$F$26:$EA$26,'1-1 项目基础信息'!$D$19,'附表1-数据库'!$F$28:$EA$28,'1-1 项目基础信息'!$D$20,'附表1-数据库'!$F$27:$EA$27,'1-1 项目基础信息'!$D$21,'附表1-数据库'!$F$29:$EA$29,'1-1 项目基础信息'!$D$18)</f>
        <v>330</v>
      </c>
      <c r="AF210" s="121">
        <f t="shared" ref="AF210:AF223" si="226">AG210*AH210</f>
        <v>37867.3742138365</v>
      </c>
      <c r="AG210" s="121">
        <f>'1-1 项目基础信息'!I21</f>
        <v>114.749618829808</v>
      </c>
      <c r="AH210" s="320">
        <f t="shared" ref="AH210:AH222" si="227">AE210</f>
        <v>330</v>
      </c>
      <c r="AI210" s="121">
        <f t="shared" ref="AI210:AI223" si="228">AJ210*AK210</f>
        <v>37867.3742138365</v>
      </c>
      <c r="AJ210" s="121">
        <f>'1-1 项目基础信息'!J21</f>
        <v>114.749618829808</v>
      </c>
      <c r="AK210" s="320">
        <f t="shared" ref="AK210:AK222" si="229">AH210</f>
        <v>330</v>
      </c>
      <c r="AL210" s="121">
        <f t="shared" ref="AL210:AL223" si="230">AM210*AN210</f>
        <v>37867.3742138365</v>
      </c>
      <c r="AM210" s="121">
        <f>'1-1 项目基础信息'!K21</f>
        <v>114.749618829808</v>
      </c>
      <c r="AN210" s="320">
        <f t="shared" ref="AN210:AN222" si="231">AK210</f>
        <v>330</v>
      </c>
      <c r="AO210" s="121">
        <f t="shared" ref="AO210:AO223" si="232">AP210*AQ210</f>
        <v>37867.3742138365</v>
      </c>
      <c r="AP210" s="121">
        <f>'1-1 项目基础信息'!L21</f>
        <v>114.749618829808</v>
      </c>
      <c r="AQ210" s="320">
        <f t="shared" ref="AQ210:AQ222" si="233">AN210</f>
        <v>330</v>
      </c>
      <c r="AR210" s="121">
        <f t="shared" ref="AR210:AR223" si="234">AS210*AT210</f>
        <v>37867.3742138365</v>
      </c>
      <c r="AS210" s="121">
        <f>'1-1 项目基础信息'!M21</f>
        <v>114.749618829808</v>
      </c>
      <c r="AT210" s="320">
        <f t="shared" ref="AT210:AT222" si="235">AQ210</f>
        <v>330</v>
      </c>
      <c r="AU210" s="121">
        <f t="shared" ref="AU210:AU223" si="236">AV210*AW210</f>
        <v>37867.3742138365</v>
      </c>
      <c r="AV210" s="121">
        <f>'1-1 项目基础信息'!N21</f>
        <v>114.749618829808</v>
      </c>
      <c r="AW210" s="320">
        <f t="shared" ref="AW210:AW222" si="237">AT210</f>
        <v>330</v>
      </c>
      <c r="AX210" s="121">
        <f t="shared" ref="AX210:AX223" si="238">AY210*AZ210</f>
        <v>37867.3742138365</v>
      </c>
      <c r="AY210" s="121">
        <f>'1-1 项目基础信息'!O21</f>
        <v>114.749618829808</v>
      </c>
      <c r="AZ210" s="320">
        <f t="shared" ref="AZ210:AZ222" si="239">AW210</f>
        <v>330</v>
      </c>
      <c r="BA210" s="121">
        <f t="shared" ref="BA210:BA223" si="240">BB210*BC210</f>
        <v>37867.3742138365</v>
      </c>
      <c r="BB210" s="121">
        <f>'1-1 项目基础信息'!P21</f>
        <v>114.749618829808</v>
      </c>
      <c r="BC210" s="320">
        <f t="shared" ref="BC210:BC222" si="241">AZ210</f>
        <v>330</v>
      </c>
      <c r="BD210" s="121">
        <f t="shared" ref="BD210:BD223" si="242">BE210*BF210</f>
        <v>37867.3742138365</v>
      </c>
      <c r="BE210" s="121">
        <f>'1-1 项目基础信息'!Q21</f>
        <v>114.749618829808</v>
      </c>
      <c r="BF210" s="320">
        <f t="shared" ref="BF210:BF222" si="243">BC210</f>
        <v>330</v>
      </c>
      <c r="BG210" s="121">
        <f t="shared" ref="BG210:BG223" si="244">BH210*BI210</f>
        <v>37867.3742138365</v>
      </c>
      <c r="BH210" s="121">
        <f>'1-1 项目基础信息'!R21</f>
        <v>114.749618829808</v>
      </c>
      <c r="BI210" s="320">
        <f t="shared" ref="BI210:BI222" si="245">BF210</f>
        <v>330</v>
      </c>
      <c r="BJ210" s="121">
        <f t="shared" ref="BJ210:BJ223" si="246">BK210*BL210</f>
        <v>37867.3742138365</v>
      </c>
      <c r="BK210" s="121">
        <f>'1-1 项目基础信息'!S21</f>
        <v>114.749618829808</v>
      </c>
      <c r="BL210" s="321">
        <f t="shared" ref="BL210:BL222" si="247">BI210</f>
        <v>330</v>
      </c>
      <c r="BM210" s="313"/>
      <c r="BN210" s="316"/>
    </row>
    <row r="211" s="120" customFormat="1" ht="33.95" customHeight="1" outlineLevel="5" spans="2:66">
      <c r="B211" s="121" t="s">
        <v>793</v>
      </c>
      <c r="C211" s="122" t="s">
        <v>1146</v>
      </c>
      <c r="D211" s="120" t="s">
        <v>1147</v>
      </c>
      <c r="E211" s="121"/>
      <c r="F211" s="121"/>
      <c r="G211" s="121" t="s">
        <v>797</v>
      </c>
      <c r="H211" s="121">
        <f t="shared" si="220"/>
        <v>0</v>
      </c>
      <c r="I211" s="121" t="s">
        <v>1143</v>
      </c>
      <c r="J211" s="121" t="e">
        <f t="shared" si="221"/>
        <v>#DIV/0!</v>
      </c>
      <c r="K211" s="121" t="s">
        <v>1144</v>
      </c>
      <c r="L211" s="121" t="e">
        <f t="shared" si="222"/>
        <v>#DIV/0!</v>
      </c>
      <c r="M211" s="121" t="s">
        <v>1145</v>
      </c>
      <c r="N211" s="121">
        <f t="shared" si="223"/>
        <v>0</v>
      </c>
      <c r="O211" s="121"/>
      <c r="P211" s="291"/>
      <c r="Q211" s="291"/>
      <c r="R211" s="291"/>
      <c r="S211" s="291"/>
      <c r="T211" s="291"/>
      <c r="U211" s="291"/>
      <c r="V211" s="291"/>
      <c r="W211" s="291"/>
      <c r="X211" s="291"/>
      <c r="Y211" s="291"/>
      <c r="Z211" s="291"/>
      <c r="AA211" s="291"/>
      <c r="AB211" s="121">
        <f t="shared" si="224"/>
        <v>0</v>
      </c>
      <c r="AC211" s="121">
        <f t="shared" si="225"/>
        <v>0</v>
      </c>
      <c r="AD211" s="121">
        <f>'1-1 项目基础信息'!H22</f>
        <v>0</v>
      </c>
      <c r="AE211" s="291">
        <f>SUMIFS('附表1-数据库'!$F31:$EA31,'附表1-数据库'!$F$26:$EA$26,'1-1 项目基础信息'!$D$19,'附表1-数据库'!$F$28:$EA$28,'1-1 项目基础信息'!$D$20,'附表1-数据库'!$F$27:$EA$27,'1-1 项目基础信息'!$D$21,'附表1-数据库'!$F$29:$EA$29,'1-1 项目基础信息'!$D$18)</f>
        <v>330</v>
      </c>
      <c r="AF211" s="121">
        <f t="shared" si="226"/>
        <v>0</v>
      </c>
      <c r="AG211" s="121">
        <f>'1-1 项目基础信息'!I22</f>
        <v>0</v>
      </c>
      <c r="AH211" s="320">
        <f t="shared" si="227"/>
        <v>330</v>
      </c>
      <c r="AI211" s="121">
        <f t="shared" si="228"/>
        <v>0</v>
      </c>
      <c r="AJ211" s="121">
        <f>'1-1 项目基础信息'!J22</f>
        <v>0</v>
      </c>
      <c r="AK211" s="320">
        <f t="shared" si="229"/>
        <v>330</v>
      </c>
      <c r="AL211" s="121">
        <f t="shared" si="230"/>
        <v>0</v>
      </c>
      <c r="AM211" s="121">
        <f>'1-1 项目基础信息'!K22</f>
        <v>0</v>
      </c>
      <c r="AN211" s="320">
        <f t="shared" si="231"/>
        <v>330</v>
      </c>
      <c r="AO211" s="121">
        <f t="shared" si="232"/>
        <v>0</v>
      </c>
      <c r="AP211" s="121">
        <f>'1-1 项目基础信息'!L22</f>
        <v>0</v>
      </c>
      <c r="AQ211" s="320">
        <f t="shared" si="233"/>
        <v>330</v>
      </c>
      <c r="AR211" s="121">
        <f t="shared" si="234"/>
        <v>0</v>
      </c>
      <c r="AS211" s="121">
        <f>'1-1 项目基础信息'!M22</f>
        <v>0</v>
      </c>
      <c r="AT211" s="320">
        <f t="shared" si="235"/>
        <v>330</v>
      </c>
      <c r="AU211" s="121">
        <f t="shared" si="236"/>
        <v>0</v>
      </c>
      <c r="AV211" s="121">
        <f>'1-1 项目基础信息'!N22</f>
        <v>0</v>
      </c>
      <c r="AW211" s="320">
        <f t="shared" si="237"/>
        <v>330</v>
      </c>
      <c r="AX211" s="121">
        <f t="shared" si="238"/>
        <v>0</v>
      </c>
      <c r="AY211" s="121">
        <f>'1-1 项目基础信息'!O22</f>
        <v>0</v>
      </c>
      <c r="AZ211" s="320">
        <f t="shared" si="239"/>
        <v>330</v>
      </c>
      <c r="BA211" s="121">
        <f t="shared" si="240"/>
        <v>0</v>
      </c>
      <c r="BB211" s="121">
        <f>'1-1 项目基础信息'!P22</f>
        <v>0</v>
      </c>
      <c r="BC211" s="320">
        <f t="shared" si="241"/>
        <v>330</v>
      </c>
      <c r="BD211" s="121">
        <f t="shared" si="242"/>
        <v>0</v>
      </c>
      <c r="BE211" s="121">
        <f>'1-1 项目基础信息'!Q22</f>
        <v>0</v>
      </c>
      <c r="BF211" s="320">
        <f t="shared" si="243"/>
        <v>330</v>
      </c>
      <c r="BG211" s="121">
        <f t="shared" si="244"/>
        <v>0</v>
      </c>
      <c r="BH211" s="121">
        <f>'1-1 项目基础信息'!R22</f>
        <v>0</v>
      </c>
      <c r="BI211" s="320">
        <f t="shared" si="245"/>
        <v>330</v>
      </c>
      <c r="BJ211" s="121">
        <f t="shared" si="246"/>
        <v>0</v>
      </c>
      <c r="BK211" s="121">
        <f>'1-1 项目基础信息'!S22</f>
        <v>0</v>
      </c>
      <c r="BL211" s="321">
        <f t="shared" si="247"/>
        <v>330</v>
      </c>
      <c r="BM211" s="313"/>
      <c r="BN211" s="316"/>
    </row>
    <row r="212" s="120" customFormat="1" ht="33.95" customHeight="1" outlineLevel="5" spans="2:66">
      <c r="B212" s="121" t="s">
        <v>793</v>
      </c>
      <c r="C212" s="122" t="s">
        <v>1148</v>
      </c>
      <c r="D212" s="120" t="s">
        <v>1149</v>
      </c>
      <c r="E212" s="121"/>
      <c r="F212" s="121"/>
      <c r="G212" s="121" t="s">
        <v>797</v>
      </c>
      <c r="H212" s="121">
        <f t="shared" si="220"/>
        <v>0</v>
      </c>
      <c r="I212" s="121" t="s">
        <v>1143</v>
      </c>
      <c r="J212" s="121" t="e">
        <f t="shared" si="221"/>
        <v>#DIV/0!</v>
      </c>
      <c r="K212" s="121" t="s">
        <v>1144</v>
      </c>
      <c r="L212" s="121" t="e">
        <f t="shared" si="222"/>
        <v>#DIV/0!</v>
      </c>
      <c r="M212" s="121" t="s">
        <v>1145</v>
      </c>
      <c r="N212" s="121">
        <f t="shared" si="223"/>
        <v>0</v>
      </c>
      <c r="O212" s="121"/>
      <c r="P212" s="291"/>
      <c r="Q212" s="291"/>
      <c r="R212" s="291"/>
      <c r="S212" s="291"/>
      <c r="T212" s="291"/>
      <c r="U212" s="291"/>
      <c r="V212" s="291"/>
      <c r="W212" s="291"/>
      <c r="X212" s="291"/>
      <c r="Y212" s="291"/>
      <c r="Z212" s="291"/>
      <c r="AA212" s="291"/>
      <c r="AB212" s="121">
        <f t="shared" si="224"/>
        <v>0</v>
      </c>
      <c r="AC212" s="121">
        <f t="shared" si="225"/>
        <v>0</v>
      </c>
      <c r="AD212" s="121">
        <f>'1-1 项目基础信息'!H23</f>
        <v>0</v>
      </c>
      <c r="AE212" s="291">
        <f>SUMIFS('附表1-数据库'!$F32:$EA32,'附表1-数据库'!$F$26:$EA$26,'1-1 项目基础信息'!$D$19,'附表1-数据库'!$F$28:$EA$28,'1-1 项目基础信息'!$D$20,'附表1-数据库'!$F$27:$EA$27,'1-1 项目基础信息'!$D$21,'附表1-数据库'!$F$29:$EA$29,'1-1 项目基础信息'!$D$18)</f>
        <v>380</v>
      </c>
      <c r="AF212" s="121">
        <f t="shared" si="226"/>
        <v>0</v>
      </c>
      <c r="AG212" s="121">
        <f>'1-1 项目基础信息'!I23</f>
        <v>0</v>
      </c>
      <c r="AH212" s="320">
        <f t="shared" si="227"/>
        <v>380</v>
      </c>
      <c r="AI212" s="121">
        <f t="shared" si="228"/>
        <v>0</v>
      </c>
      <c r="AJ212" s="121">
        <f>'1-1 项目基础信息'!J23</f>
        <v>0</v>
      </c>
      <c r="AK212" s="320">
        <f t="shared" si="229"/>
        <v>380</v>
      </c>
      <c r="AL212" s="121">
        <f t="shared" si="230"/>
        <v>0</v>
      </c>
      <c r="AM212" s="121">
        <f>'1-1 项目基础信息'!K23</f>
        <v>0</v>
      </c>
      <c r="AN212" s="320">
        <f t="shared" si="231"/>
        <v>380</v>
      </c>
      <c r="AO212" s="121">
        <f t="shared" si="232"/>
        <v>0</v>
      </c>
      <c r="AP212" s="121">
        <f>'1-1 项目基础信息'!L23</f>
        <v>0</v>
      </c>
      <c r="AQ212" s="320">
        <f t="shared" si="233"/>
        <v>380</v>
      </c>
      <c r="AR212" s="121">
        <f t="shared" si="234"/>
        <v>0</v>
      </c>
      <c r="AS212" s="121">
        <f>'1-1 项目基础信息'!M23</f>
        <v>0</v>
      </c>
      <c r="AT212" s="320">
        <f t="shared" si="235"/>
        <v>380</v>
      </c>
      <c r="AU212" s="121">
        <f t="shared" si="236"/>
        <v>0</v>
      </c>
      <c r="AV212" s="121">
        <f>'1-1 项目基础信息'!N23</f>
        <v>0</v>
      </c>
      <c r="AW212" s="320">
        <f t="shared" si="237"/>
        <v>380</v>
      </c>
      <c r="AX212" s="121">
        <f t="shared" si="238"/>
        <v>0</v>
      </c>
      <c r="AY212" s="121">
        <f>'1-1 项目基础信息'!O23</f>
        <v>0</v>
      </c>
      <c r="AZ212" s="320">
        <f t="shared" si="239"/>
        <v>380</v>
      </c>
      <c r="BA212" s="121">
        <f t="shared" si="240"/>
        <v>0</v>
      </c>
      <c r="BB212" s="121">
        <f>'1-1 项目基础信息'!P23</f>
        <v>0</v>
      </c>
      <c r="BC212" s="320">
        <f t="shared" si="241"/>
        <v>380</v>
      </c>
      <c r="BD212" s="121">
        <f t="shared" si="242"/>
        <v>0</v>
      </c>
      <c r="BE212" s="121">
        <f>'1-1 项目基础信息'!Q23</f>
        <v>0</v>
      </c>
      <c r="BF212" s="320">
        <f t="shared" si="243"/>
        <v>380</v>
      </c>
      <c r="BG212" s="121">
        <f t="shared" si="244"/>
        <v>0</v>
      </c>
      <c r="BH212" s="121">
        <f>'1-1 项目基础信息'!R23</f>
        <v>0</v>
      </c>
      <c r="BI212" s="320">
        <f t="shared" si="245"/>
        <v>380</v>
      </c>
      <c r="BJ212" s="121">
        <f t="shared" si="246"/>
        <v>0</v>
      </c>
      <c r="BK212" s="121">
        <f>'1-1 项目基础信息'!S23</f>
        <v>0</v>
      </c>
      <c r="BL212" s="321">
        <f t="shared" si="247"/>
        <v>380</v>
      </c>
      <c r="BM212" s="313"/>
      <c r="BN212" s="316"/>
    </row>
    <row r="213" s="120" customFormat="1" ht="33.95" customHeight="1" outlineLevel="5" spans="2:66">
      <c r="B213" s="121" t="s">
        <v>793</v>
      </c>
      <c r="C213" s="122" t="s">
        <v>1150</v>
      </c>
      <c r="D213" s="120" t="s">
        <v>1151</v>
      </c>
      <c r="E213" s="121"/>
      <c r="F213" s="121"/>
      <c r="G213" s="121" t="s">
        <v>797</v>
      </c>
      <c r="H213" s="121">
        <f t="shared" si="220"/>
        <v>0</v>
      </c>
      <c r="I213" s="121" t="s">
        <v>1143</v>
      </c>
      <c r="J213" s="121" t="e">
        <f t="shared" si="221"/>
        <v>#DIV/0!</v>
      </c>
      <c r="K213" s="121" t="s">
        <v>1144</v>
      </c>
      <c r="L213" s="121" t="e">
        <f t="shared" si="222"/>
        <v>#DIV/0!</v>
      </c>
      <c r="M213" s="121" t="s">
        <v>1145</v>
      </c>
      <c r="N213" s="121">
        <f t="shared" si="223"/>
        <v>0</v>
      </c>
      <c r="O213" s="121"/>
      <c r="P213" s="291"/>
      <c r="Q213" s="291"/>
      <c r="R213" s="291"/>
      <c r="S213" s="291"/>
      <c r="T213" s="291"/>
      <c r="U213" s="291"/>
      <c r="V213" s="291"/>
      <c r="W213" s="291"/>
      <c r="X213" s="291"/>
      <c r="Y213" s="291"/>
      <c r="Z213" s="291"/>
      <c r="AA213" s="291"/>
      <c r="AB213" s="121">
        <f t="shared" si="224"/>
        <v>0</v>
      </c>
      <c r="AC213" s="121">
        <f t="shared" si="225"/>
        <v>0</v>
      </c>
      <c r="AD213" s="121">
        <f>'1-1 项目基础信息'!H24</f>
        <v>0</v>
      </c>
      <c r="AE213" s="291">
        <f>SUMIFS('附表1-数据库'!$F33:$EA33,'附表1-数据库'!$F$26:$EA$26,'1-1 项目基础信息'!$D$19,'附表1-数据库'!$F$28:$EA$28,'1-1 项目基础信息'!$D$20,'附表1-数据库'!$F$27:$EA$27,'1-1 项目基础信息'!$D$21,'附表1-数据库'!$F$29:$EA$29,'1-1 项目基础信息'!$D$18)</f>
        <v>440</v>
      </c>
      <c r="AF213" s="121">
        <f t="shared" si="226"/>
        <v>0</v>
      </c>
      <c r="AG213" s="121">
        <f>'1-1 项目基础信息'!I24</f>
        <v>0</v>
      </c>
      <c r="AH213" s="320">
        <f t="shared" si="227"/>
        <v>440</v>
      </c>
      <c r="AI213" s="121">
        <f t="shared" si="228"/>
        <v>0</v>
      </c>
      <c r="AJ213" s="121">
        <f>'1-1 项目基础信息'!J24</f>
        <v>0</v>
      </c>
      <c r="AK213" s="320">
        <f t="shared" si="229"/>
        <v>440</v>
      </c>
      <c r="AL213" s="121">
        <f t="shared" si="230"/>
        <v>0</v>
      </c>
      <c r="AM213" s="121">
        <f>'1-1 项目基础信息'!K24</f>
        <v>0</v>
      </c>
      <c r="AN213" s="320">
        <f t="shared" si="231"/>
        <v>440</v>
      </c>
      <c r="AO213" s="121">
        <f t="shared" si="232"/>
        <v>0</v>
      </c>
      <c r="AP213" s="121">
        <f>'1-1 项目基础信息'!L24</f>
        <v>0</v>
      </c>
      <c r="AQ213" s="320">
        <f t="shared" si="233"/>
        <v>440</v>
      </c>
      <c r="AR213" s="121">
        <f t="shared" si="234"/>
        <v>0</v>
      </c>
      <c r="AS213" s="121">
        <f>'1-1 项目基础信息'!M24</f>
        <v>0</v>
      </c>
      <c r="AT213" s="320">
        <f t="shared" si="235"/>
        <v>440</v>
      </c>
      <c r="AU213" s="121">
        <f t="shared" si="236"/>
        <v>0</v>
      </c>
      <c r="AV213" s="121">
        <f>'1-1 项目基础信息'!N24</f>
        <v>0</v>
      </c>
      <c r="AW213" s="320">
        <f t="shared" si="237"/>
        <v>440</v>
      </c>
      <c r="AX213" s="121">
        <f t="shared" si="238"/>
        <v>0</v>
      </c>
      <c r="AY213" s="121">
        <f>'1-1 项目基础信息'!O24</f>
        <v>0</v>
      </c>
      <c r="AZ213" s="320">
        <f t="shared" si="239"/>
        <v>440</v>
      </c>
      <c r="BA213" s="121">
        <f t="shared" si="240"/>
        <v>0</v>
      </c>
      <c r="BB213" s="121">
        <f>'1-1 项目基础信息'!P24</f>
        <v>0</v>
      </c>
      <c r="BC213" s="320">
        <f t="shared" si="241"/>
        <v>440</v>
      </c>
      <c r="BD213" s="121">
        <f t="shared" si="242"/>
        <v>0</v>
      </c>
      <c r="BE213" s="121">
        <f>'1-1 项目基础信息'!Q24</f>
        <v>0</v>
      </c>
      <c r="BF213" s="320">
        <f t="shared" si="243"/>
        <v>440</v>
      </c>
      <c r="BG213" s="121">
        <f t="shared" si="244"/>
        <v>0</v>
      </c>
      <c r="BH213" s="121">
        <f>'1-1 项目基础信息'!R24</f>
        <v>0</v>
      </c>
      <c r="BI213" s="320">
        <f t="shared" si="245"/>
        <v>440</v>
      </c>
      <c r="BJ213" s="121">
        <f t="shared" si="246"/>
        <v>0</v>
      </c>
      <c r="BK213" s="121">
        <f>'1-1 项目基础信息'!S24</f>
        <v>0</v>
      </c>
      <c r="BL213" s="321">
        <f t="shared" si="247"/>
        <v>440</v>
      </c>
      <c r="BM213" s="313"/>
      <c r="BN213" s="316"/>
    </row>
    <row r="214" s="120" customFormat="1" ht="33.95" customHeight="1" outlineLevel="5" spans="2:66">
      <c r="B214" s="121" t="s">
        <v>793</v>
      </c>
      <c r="C214" s="122" t="s">
        <v>1152</v>
      </c>
      <c r="D214" s="120" t="s">
        <v>1153</v>
      </c>
      <c r="E214" s="121"/>
      <c r="F214" s="121"/>
      <c r="G214" s="121" t="s">
        <v>797</v>
      </c>
      <c r="H214" s="121">
        <f t="shared" si="220"/>
        <v>0</v>
      </c>
      <c r="I214" s="121" t="s">
        <v>1143</v>
      </c>
      <c r="J214" s="121" t="e">
        <f t="shared" si="221"/>
        <v>#DIV/0!</v>
      </c>
      <c r="K214" s="121" t="s">
        <v>1144</v>
      </c>
      <c r="L214" s="121" t="e">
        <f t="shared" si="222"/>
        <v>#DIV/0!</v>
      </c>
      <c r="M214" s="121" t="s">
        <v>1145</v>
      </c>
      <c r="N214" s="121">
        <f t="shared" si="223"/>
        <v>0</v>
      </c>
      <c r="O214" s="121"/>
      <c r="P214" s="291"/>
      <c r="Q214" s="291"/>
      <c r="R214" s="291"/>
      <c r="S214" s="291"/>
      <c r="T214" s="291"/>
      <c r="U214" s="291"/>
      <c r="V214" s="291"/>
      <c r="W214" s="291"/>
      <c r="X214" s="291"/>
      <c r="Y214" s="291"/>
      <c r="Z214" s="291"/>
      <c r="AA214" s="291"/>
      <c r="AB214" s="121">
        <f t="shared" si="224"/>
        <v>0</v>
      </c>
      <c r="AC214" s="121">
        <f t="shared" si="225"/>
        <v>0</v>
      </c>
      <c r="AD214" s="121">
        <f>'1-1 项目基础信息'!H25</f>
        <v>0</v>
      </c>
      <c r="AE214" s="291">
        <f>SUMIFS('附表1-数据库'!$F34:$EA34,'附表1-数据库'!$F$26:$EA$26,'1-1 项目基础信息'!$D$19,'附表1-数据库'!$F$28:$EA$28,'1-1 项目基础信息'!$D$20,'附表1-数据库'!$F$27:$EA$27,'1-1 项目基础信息'!$D$21,'附表1-数据库'!$F$29:$EA$29,'1-1 项目基础信息'!$D$18)</f>
        <v>624</v>
      </c>
      <c r="AF214" s="121">
        <f t="shared" si="226"/>
        <v>0</v>
      </c>
      <c r="AG214" s="121">
        <f>'1-1 项目基础信息'!I25</f>
        <v>0</v>
      </c>
      <c r="AH214" s="320">
        <f t="shared" si="227"/>
        <v>624</v>
      </c>
      <c r="AI214" s="121">
        <f t="shared" si="228"/>
        <v>0</v>
      </c>
      <c r="AJ214" s="121">
        <f>'1-1 项目基础信息'!J25</f>
        <v>0</v>
      </c>
      <c r="AK214" s="320">
        <f t="shared" si="229"/>
        <v>624</v>
      </c>
      <c r="AL214" s="121">
        <f t="shared" si="230"/>
        <v>0</v>
      </c>
      <c r="AM214" s="121">
        <f>'1-1 项目基础信息'!K25</f>
        <v>0</v>
      </c>
      <c r="AN214" s="320">
        <f t="shared" si="231"/>
        <v>624</v>
      </c>
      <c r="AO214" s="121">
        <f t="shared" si="232"/>
        <v>0</v>
      </c>
      <c r="AP214" s="121">
        <f>'1-1 项目基础信息'!L25</f>
        <v>0</v>
      </c>
      <c r="AQ214" s="320">
        <f t="shared" si="233"/>
        <v>624</v>
      </c>
      <c r="AR214" s="121">
        <f t="shared" si="234"/>
        <v>0</v>
      </c>
      <c r="AS214" s="121">
        <f>'1-1 项目基础信息'!M25</f>
        <v>0</v>
      </c>
      <c r="AT214" s="320">
        <f t="shared" si="235"/>
        <v>624</v>
      </c>
      <c r="AU214" s="121">
        <f t="shared" si="236"/>
        <v>0</v>
      </c>
      <c r="AV214" s="121">
        <f>'1-1 项目基础信息'!N25</f>
        <v>0</v>
      </c>
      <c r="AW214" s="320">
        <f t="shared" si="237"/>
        <v>624</v>
      </c>
      <c r="AX214" s="121">
        <f t="shared" si="238"/>
        <v>0</v>
      </c>
      <c r="AY214" s="121">
        <f>'1-1 项目基础信息'!O25</f>
        <v>0</v>
      </c>
      <c r="AZ214" s="320">
        <f t="shared" si="239"/>
        <v>624</v>
      </c>
      <c r="BA214" s="121">
        <f t="shared" si="240"/>
        <v>0</v>
      </c>
      <c r="BB214" s="121">
        <f>'1-1 项目基础信息'!P25</f>
        <v>0</v>
      </c>
      <c r="BC214" s="320">
        <f t="shared" si="241"/>
        <v>624</v>
      </c>
      <c r="BD214" s="121">
        <f t="shared" si="242"/>
        <v>0</v>
      </c>
      <c r="BE214" s="121">
        <f>'1-1 项目基础信息'!Q25</f>
        <v>0</v>
      </c>
      <c r="BF214" s="320">
        <f t="shared" si="243"/>
        <v>624</v>
      </c>
      <c r="BG214" s="121">
        <f t="shared" si="244"/>
        <v>0</v>
      </c>
      <c r="BH214" s="121">
        <f>'1-1 项目基础信息'!R25</f>
        <v>0</v>
      </c>
      <c r="BI214" s="320">
        <f t="shared" si="245"/>
        <v>624</v>
      </c>
      <c r="BJ214" s="121">
        <f t="shared" si="246"/>
        <v>0</v>
      </c>
      <c r="BK214" s="121">
        <f>'1-1 项目基础信息'!S25</f>
        <v>0</v>
      </c>
      <c r="BL214" s="321">
        <f t="shared" si="247"/>
        <v>624</v>
      </c>
      <c r="BM214" s="313"/>
      <c r="BN214" s="316"/>
    </row>
    <row r="215" s="120" customFormat="1" ht="33.95" customHeight="1" outlineLevel="5" spans="2:66">
      <c r="B215" s="121" t="s">
        <v>793</v>
      </c>
      <c r="C215" s="122" t="s">
        <v>1154</v>
      </c>
      <c r="D215" s="120" t="s">
        <v>1155</v>
      </c>
      <c r="E215" s="121"/>
      <c r="F215" s="121"/>
      <c r="G215" s="121" t="s">
        <v>797</v>
      </c>
      <c r="H215" s="121">
        <f t="shared" si="220"/>
        <v>0</v>
      </c>
      <c r="I215" s="121" t="s">
        <v>1143</v>
      </c>
      <c r="J215" s="121" t="e">
        <f t="shared" si="221"/>
        <v>#DIV/0!</v>
      </c>
      <c r="K215" s="121" t="s">
        <v>1144</v>
      </c>
      <c r="L215" s="121" t="e">
        <f t="shared" si="222"/>
        <v>#DIV/0!</v>
      </c>
      <c r="M215" s="121" t="s">
        <v>1145</v>
      </c>
      <c r="N215" s="121">
        <f t="shared" si="223"/>
        <v>0</v>
      </c>
      <c r="O215" s="121"/>
      <c r="P215" s="291"/>
      <c r="Q215" s="291"/>
      <c r="R215" s="291"/>
      <c r="S215" s="291"/>
      <c r="T215" s="291"/>
      <c r="U215" s="291"/>
      <c r="V215" s="291"/>
      <c r="W215" s="291"/>
      <c r="X215" s="291"/>
      <c r="Y215" s="291"/>
      <c r="Z215" s="291"/>
      <c r="AA215" s="291"/>
      <c r="AB215" s="121">
        <f t="shared" si="224"/>
        <v>0</v>
      </c>
      <c r="AC215" s="121">
        <f t="shared" si="225"/>
        <v>0</v>
      </c>
      <c r="AD215" s="121">
        <f>'1-1 项目基础信息'!H26</f>
        <v>0</v>
      </c>
      <c r="AE215" s="291">
        <f>SUMIFS('附表1-数据库'!$F35:$EA35,'附表1-数据库'!$F$26:$EA$26,'1-1 项目基础信息'!$D$19,'附表1-数据库'!$F$28:$EA$28,'1-1 项目基础信息'!$D$20,'附表1-数据库'!$F$27:$EA$27,'1-1 项目基础信息'!$D$21,'附表1-数据库'!$F$29:$EA$29,'1-1 项目基础信息'!$D$18)</f>
        <v>780</v>
      </c>
      <c r="AF215" s="121">
        <f t="shared" si="226"/>
        <v>0</v>
      </c>
      <c r="AG215" s="121">
        <f>'1-1 项目基础信息'!I26</f>
        <v>0</v>
      </c>
      <c r="AH215" s="320">
        <f t="shared" si="227"/>
        <v>780</v>
      </c>
      <c r="AI215" s="121">
        <f t="shared" si="228"/>
        <v>0</v>
      </c>
      <c r="AJ215" s="121">
        <f>'1-1 项目基础信息'!J26</f>
        <v>0</v>
      </c>
      <c r="AK215" s="320">
        <f t="shared" si="229"/>
        <v>780</v>
      </c>
      <c r="AL215" s="121">
        <f t="shared" si="230"/>
        <v>0</v>
      </c>
      <c r="AM215" s="121">
        <f>'1-1 项目基础信息'!K26</f>
        <v>0</v>
      </c>
      <c r="AN215" s="320">
        <f t="shared" si="231"/>
        <v>780</v>
      </c>
      <c r="AO215" s="121">
        <f t="shared" si="232"/>
        <v>0</v>
      </c>
      <c r="AP215" s="121">
        <f>'1-1 项目基础信息'!L26</f>
        <v>0</v>
      </c>
      <c r="AQ215" s="320">
        <f t="shared" si="233"/>
        <v>780</v>
      </c>
      <c r="AR215" s="121">
        <f t="shared" si="234"/>
        <v>0</v>
      </c>
      <c r="AS215" s="121">
        <f>'1-1 项目基础信息'!M26</f>
        <v>0</v>
      </c>
      <c r="AT215" s="320">
        <f t="shared" si="235"/>
        <v>780</v>
      </c>
      <c r="AU215" s="121">
        <f t="shared" si="236"/>
        <v>0</v>
      </c>
      <c r="AV215" s="121">
        <f>'1-1 项目基础信息'!N26</f>
        <v>0</v>
      </c>
      <c r="AW215" s="320">
        <f t="shared" si="237"/>
        <v>780</v>
      </c>
      <c r="AX215" s="121">
        <f t="shared" si="238"/>
        <v>0</v>
      </c>
      <c r="AY215" s="121">
        <f>'1-1 项目基础信息'!O26</f>
        <v>0</v>
      </c>
      <c r="AZ215" s="320">
        <f t="shared" si="239"/>
        <v>780</v>
      </c>
      <c r="BA215" s="121">
        <f t="shared" si="240"/>
        <v>0</v>
      </c>
      <c r="BB215" s="121">
        <f>'1-1 项目基础信息'!P26</f>
        <v>0</v>
      </c>
      <c r="BC215" s="320">
        <f t="shared" si="241"/>
        <v>780</v>
      </c>
      <c r="BD215" s="121">
        <f t="shared" si="242"/>
        <v>0</v>
      </c>
      <c r="BE215" s="121">
        <f>'1-1 项目基础信息'!Q26</f>
        <v>0</v>
      </c>
      <c r="BF215" s="320">
        <f t="shared" si="243"/>
        <v>780</v>
      </c>
      <c r="BG215" s="121">
        <f t="shared" si="244"/>
        <v>0</v>
      </c>
      <c r="BH215" s="121">
        <f>'1-1 项目基础信息'!R26</f>
        <v>0</v>
      </c>
      <c r="BI215" s="320">
        <f t="shared" si="245"/>
        <v>780</v>
      </c>
      <c r="BJ215" s="121">
        <f t="shared" si="246"/>
        <v>0</v>
      </c>
      <c r="BK215" s="121">
        <f>'1-1 项目基础信息'!S26</f>
        <v>0</v>
      </c>
      <c r="BL215" s="321">
        <f t="shared" si="247"/>
        <v>780</v>
      </c>
      <c r="BM215" s="313"/>
      <c r="BN215" s="316"/>
    </row>
    <row r="216" s="120" customFormat="1" ht="33.95" customHeight="1" outlineLevel="5" spans="2:66">
      <c r="B216" s="121" t="s">
        <v>793</v>
      </c>
      <c r="C216" s="122" t="s">
        <v>1156</v>
      </c>
      <c r="D216" s="120" t="s">
        <v>1157</v>
      </c>
      <c r="E216" s="121"/>
      <c r="F216" s="121"/>
      <c r="G216" s="121" t="s">
        <v>797</v>
      </c>
      <c r="H216" s="121">
        <f t="shared" si="220"/>
        <v>0</v>
      </c>
      <c r="I216" s="121" t="s">
        <v>1143</v>
      </c>
      <c r="J216" s="121" t="e">
        <f t="shared" si="221"/>
        <v>#DIV/0!</v>
      </c>
      <c r="K216" s="121" t="s">
        <v>1144</v>
      </c>
      <c r="L216" s="121" t="e">
        <f t="shared" si="222"/>
        <v>#DIV/0!</v>
      </c>
      <c r="M216" s="121" t="s">
        <v>1145</v>
      </c>
      <c r="N216" s="121">
        <f t="shared" si="223"/>
        <v>0</v>
      </c>
      <c r="O216" s="121"/>
      <c r="P216" s="291"/>
      <c r="Q216" s="291"/>
      <c r="R216" s="291"/>
      <c r="S216" s="291"/>
      <c r="T216" s="291"/>
      <c r="U216" s="291"/>
      <c r="V216" s="291"/>
      <c r="W216" s="291"/>
      <c r="X216" s="291"/>
      <c r="Y216" s="291"/>
      <c r="Z216" s="291"/>
      <c r="AA216" s="291"/>
      <c r="AB216" s="121">
        <f t="shared" si="224"/>
        <v>0</v>
      </c>
      <c r="AC216" s="121">
        <f t="shared" si="225"/>
        <v>0</v>
      </c>
      <c r="AD216" s="121">
        <f>'1-1 项目基础信息'!H27</f>
        <v>0</v>
      </c>
      <c r="AE216" s="291">
        <f>SUMIFS('附表1-数据库'!$F36:$EA36,'附表1-数据库'!$F$26:$EA$26,'1-1 项目基础信息'!$D$19,'附表1-数据库'!$F$28:$EA$28,'1-1 项目基础信息'!$D$20,'附表1-数据库'!$F$27:$EA$27,'1-1 项目基础信息'!$D$21,'附表1-数据库'!$F$29:$EA$29,'1-1 项目基础信息'!$D$18)</f>
        <v>912</v>
      </c>
      <c r="AF216" s="121">
        <f t="shared" si="226"/>
        <v>0</v>
      </c>
      <c r="AG216" s="121">
        <f>'1-1 项目基础信息'!I27</f>
        <v>0</v>
      </c>
      <c r="AH216" s="320">
        <f t="shared" si="227"/>
        <v>912</v>
      </c>
      <c r="AI216" s="121">
        <f t="shared" si="228"/>
        <v>0</v>
      </c>
      <c r="AJ216" s="121">
        <f>'1-1 项目基础信息'!J27</f>
        <v>0</v>
      </c>
      <c r="AK216" s="320">
        <f t="shared" si="229"/>
        <v>912</v>
      </c>
      <c r="AL216" s="121">
        <f t="shared" si="230"/>
        <v>0</v>
      </c>
      <c r="AM216" s="121">
        <f>'1-1 项目基础信息'!K27</f>
        <v>0</v>
      </c>
      <c r="AN216" s="320">
        <f t="shared" si="231"/>
        <v>912</v>
      </c>
      <c r="AO216" s="121">
        <f t="shared" si="232"/>
        <v>0</v>
      </c>
      <c r="AP216" s="121">
        <f>'1-1 项目基础信息'!L27</f>
        <v>0</v>
      </c>
      <c r="AQ216" s="320">
        <f t="shared" si="233"/>
        <v>912</v>
      </c>
      <c r="AR216" s="121">
        <f t="shared" si="234"/>
        <v>0</v>
      </c>
      <c r="AS216" s="121">
        <f>'1-1 项目基础信息'!M27</f>
        <v>0</v>
      </c>
      <c r="AT216" s="320">
        <f t="shared" si="235"/>
        <v>912</v>
      </c>
      <c r="AU216" s="121">
        <f t="shared" si="236"/>
        <v>0</v>
      </c>
      <c r="AV216" s="121">
        <f>'1-1 项目基础信息'!N27</f>
        <v>0</v>
      </c>
      <c r="AW216" s="320">
        <f t="shared" si="237"/>
        <v>912</v>
      </c>
      <c r="AX216" s="121">
        <f t="shared" si="238"/>
        <v>0</v>
      </c>
      <c r="AY216" s="121">
        <f>'1-1 项目基础信息'!O27</f>
        <v>0</v>
      </c>
      <c r="AZ216" s="320">
        <f t="shared" si="239"/>
        <v>912</v>
      </c>
      <c r="BA216" s="121">
        <f t="shared" si="240"/>
        <v>0</v>
      </c>
      <c r="BB216" s="121">
        <f>'1-1 项目基础信息'!P27</f>
        <v>0</v>
      </c>
      <c r="BC216" s="320">
        <f t="shared" si="241"/>
        <v>912</v>
      </c>
      <c r="BD216" s="121">
        <f t="shared" si="242"/>
        <v>0</v>
      </c>
      <c r="BE216" s="121">
        <f>'1-1 项目基础信息'!Q27</f>
        <v>0</v>
      </c>
      <c r="BF216" s="320">
        <f t="shared" si="243"/>
        <v>912</v>
      </c>
      <c r="BG216" s="121">
        <f t="shared" si="244"/>
        <v>0</v>
      </c>
      <c r="BH216" s="121">
        <f>'1-1 项目基础信息'!R27</f>
        <v>0</v>
      </c>
      <c r="BI216" s="320">
        <f t="shared" si="245"/>
        <v>912</v>
      </c>
      <c r="BJ216" s="121">
        <f t="shared" si="246"/>
        <v>0</v>
      </c>
      <c r="BK216" s="121">
        <f>'1-1 项目基础信息'!S27</f>
        <v>0</v>
      </c>
      <c r="BL216" s="321">
        <f t="shared" si="247"/>
        <v>912</v>
      </c>
      <c r="BM216" s="313"/>
      <c r="BN216" s="316"/>
    </row>
    <row r="217" s="120" customFormat="1" ht="33.95" customHeight="1" outlineLevel="5" spans="2:66">
      <c r="B217" s="121" t="s">
        <v>793</v>
      </c>
      <c r="C217" s="122" t="s">
        <v>1158</v>
      </c>
      <c r="D217" s="120" t="s">
        <v>1159</v>
      </c>
      <c r="E217" s="121"/>
      <c r="F217" s="121"/>
      <c r="G217" s="121" t="s">
        <v>797</v>
      </c>
      <c r="H217" s="121">
        <f t="shared" si="220"/>
        <v>0</v>
      </c>
      <c r="I217" s="121" t="s">
        <v>1143</v>
      </c>
      <c r="J217" s="121" t="e">
        <f t="shared" si="221"/>
        <v>#DIV/0!</v>
      </c>
      <c r="K217" s="121" t="s">
        <v>1144</v>
      </c>
      <c r="L217" s="121" t="e">
        <f t="shared" si="222"/>
        <v>#DIV/0!</v>
      </c>
      <c r="M217" s="121" t="s">
        <v>1145</v>
      </c>
      <c r="N217" s="121">
        <f t="shared" si="223"/>
        <v>0</v>
      </c>
      <c r="O217" s="121"/>
      <c r="P217" s="291"/>
      <c r="Q217" s="291"/>
      <c r="R217" s="291"/>
      <c r="S217" s="291"/>
      <c r="T217" s="291"/>
      <c r="U217" s="291"/>
      <c r="V217" s="291"/>
      <c r="W217" s="291"/>
      <c r="X217" s="291"/>
      <c r="Y217" s="291"/>
      <c r="Z217" s="291"/>
      <c r="AA217" s="291"/>
      <c r="AB217" s="121">
        <f t="shared" si="224"/>
        <v>0</v>
      </c>
      <c r="AC217" s="121">
        <f t="shared" si="225"/>
        <v>0</v>
      </c>
      <c r="AD217" s="121">
        <f>'1-1 项目基础信息'!H28</f>
        <v>0</v>
      </c>
      <c r="AE217" s="291">
        <f>SUMIFS('附表1-数据库'!$F37:$EA37,'附表1-数据库'!$F$26:$EA$26,'1-1 项目基础信息'!$D$19,'附表1-数据库'!$F$28:$EA$28,'1-1 项目基础信息'!$D$20,'附表1-数据库'!$F$27:$EA$27,'1-1 项目基础信息'!$D$21,'附表1-数据库'!$F$29:$EA$29,'1-1 项目基础信息'!$D$18)</f>
        <v>1030</v>
      </c>
      <c r="AF217" s="121">
        <f t="shared" si="226"/>
        <v>0</v>
      </c>
      <c r="AG217" s="121">
        <f>'1-1 项目基础信息'!I28</f>
        <v>0</v>
      </c>
      <c r="AH217" s="320">
        <f t="shared" si="227"/>
        <v>1030</v>
      </c>
      <c r="AI217" s="121">
        <f t="shared" si="228"/>
        <v>0</v>
      </c>
      <c r="AJ217" s="121">
        <f>'1-1 项目基础信息'!J28</f>
        <v>0</v>
      </c>
      <c r="AK217" s="320">
        <f t="shared" si="229"/>
        <v>1030</v>
      </c>
      <c r="AL217" s="121">
        <f t="shared" si="230"/>
        <v>0</v>
      </c>
      <c r="AM217" s="121">
        <f>'1-1 项目基础信息'!K28</f>
        <v>0</v>
      </c>
      <c r="AN217" s="320">
        <f t="shared" si="231"/>
        <v>1030</v>
      </c>
      <c r="AO217" s="121">
        <f t="shared" si="232"/>
        <v>0</v>
      </c>
      <c r="AP217" s="121">
        <f>'1-1 项目基础信息'!L28</f>
        <v>0</v>
      </c>
      <c r="AQ217" s="320">
        <f t="shared" si="233"/>
        <v>1030</v>
      </c>
      <c r="AR217" s="121">
        <f t="shared" si="234"/>
        <v>0</v>
      </c>
      <c r="AS217" s="121">
        <f>'1-1 项目基础信息'!M28</f>
        <v>0</v>
      </c>
      <c r="AT217" s="320">
        <f t="shared" si="235"/>
        <v>1030</v>
      </c>
      <c r="AU217" s="121">
        <f t="shared" si="236"/>
        <v>0</v>
      </c>
      <c r="AV217" s="121">
        <f>'1-1 项目基础信息'!N28</f>
        <v>0</v>
      </c>
      <c r="AW217" s="320">
        <f t="shared" si="237"/>
        <v>1030</v>
      </c>
      <c r="AX217" s="121">
        <f t="shared" si="238"/>
        <v>0</v>
      </c>
      <c r="AY217" s="121">
        <f>'1-1 项目基础信息'!O28</f>
        <v>0</v>
      </c>
      <c r="AZ217" s="320">
        <f t="shared" si="239"/>
        <v>1030</v>
      </c>
      <c r="BA217" s="121">
        <f t="shared" si="240"/>
        <v>0</v>
      </c>
      <c r="BB217" s="121">
        <f>'1-1 项目基础信息'!P28</f>
        <v>0</v>
      </c>
      <c r="BC217" s="320">
        <f t="shared" si="241"/>
        <v>1030</v>
      </c>
      <c r="BD217" s="121">
        <f t="shared" si="242"/>
        <v>0</v>
      </c>
      <c r="BE217" s="121">
        <f>'1-1 项目基础信息'!Q28</f>
        <v>0</v>
      </c>
      <c r="BF217" s="320">
        <f t="shared" si="243"/>
        <v>1030</v>
      </c>
      <c r="BG217" s="121">
        <f t="shared" si="244"/>
        <v>0</v>
      </c>
      <c r="BH217" s="121">
        <f>'1-1 项目基础信息'!R28</f>
        <v>0</v>
      </c>
      <c r="BI217" s="320">
        <f t="shared" si="245"/>
        <v>1030</v>
      </c>
      <c r="BJ217" s="121">
        <f t="shared" si="246"/>
        <v>0</v>
      </c>
      <c r="BK217" s="121">
        <f>'1-1 项目基础信息'!S28</f>
        <v>0</v>
      </c>
      <c r="BL217" s="321">
        <f t="shared" si="247"/>
        <v>1030</v>
      </c>
      <c r="BM217" s="313"/>
      <c r="BN217" s="316"/>
    </row>
    <row r="218" s="120" customFormat="1" ht="33.95" customHeight="1" outlineLevel="5" spans="2:66">
      <c r="B218" s="121" t="s">
        <v>793</v>
      </c>
      <c r="C218" s="122" t="s">
        <v>1160</v>
      </c>
      <c r="D218" s="120" t="s">
        <v>1161</v>
      </c>
      <c r="E218" s="121"/>
      <c r="F218" s="121"/>
      <c r="G218" s="121" t="s">
        <v>797</v>
      </c>
      <c r="H218" s="121">
        <f t="shared" si="220"/>
        <v>0</v>
      </c>
      <c r="I218" s="121" t="s">
        <v>1143</v>
      </c>
      <c r="J218" s="121" t="e">
        <f t="shared" si="221"/>
        <v>#DIV/0!</v>
      </c>
      <c r="K218" s="121" t="s">
        <v>1144</v>
      </c>
      <c r="L218" s="121" t="e">
        <f t="shared" si="222"/>
        <v>#DIV/0!</v>
      </c>
      <c r="M218" s="121" t="s">
        <v>1145</v>
      </c>
      <c r="N218" s="121">
        <f t="shared" si="223"/>
        <v>0</v>
      </c>
      <c r="O218" s="121"/>
      <c r="P218" s="291"/>
      <c r="Q218" s="291"/>
      <c r="R218" s="291"/>
      <c r="S218" s="291"/>
      <c r="T218" s="291"/>
      <c r="U218" s="291"/>
      <c r="V218" s="291"/>
      <c r="W218" s="291"/>
      <c r="X218" s="291"/>
      <c r="Y218" s="291"/>
      <c r="Z218" s="291"/>
      <c r="AA218" s="291"/>
      <c r="AB218" s="121">
        <f t="shared" si="224"/>
        <v>0</v>
      </c>
      <c r="AC218" s="121">
        <f t="shared" si="225"/>
        <v>0</v>
      </c>
      <c r="AD218" s="121">
        <f>'1-1 项目基础信息'!H29</f>
        <v>0</v>
      </c>
      <c r="AE218" s="291">
        <f>SUMIFS('附表1-数据库'!$F38:$EA38,'附表1-数据库'!$F$26:$EA$26,'1-1 项目基础信息'!$D$19,'附表1-数据库'!$F$28:$EA$28,'1-1 项目基础信息'!$D$20,'附表1-数据库'!$F$27:$EA$27,'1-1 项目基础信息'!$D$21,'附表1-数据库'!$F$29:$EA$29,'1-1 项目基础信息'!$D$18)</f>
        <v>828</v>
      </c>
      <c r="AF218" s="121">
        <f t="shared" si="226"/>
        <v>0</v>
      </c>
      <c r="AG218" s="121">
        <f>'1-1 项目基础信息'!I29</f>
        <v>0</v>
      </c>
      <c r="AH218" s="320">
        <f t="shared" si="227"/>
        <v>828</v>
      </c>
      <c r="AI218" s="121">
        <f t="shared" si="228"/>
        <v>0</v>
      </c>
      <c r="AJ218" s="121">
        <f>'1-1 项目基础信息'!J29</f>
        <v>0</v>
      </c>
      <c r="AK218" s="320">
        <f t="shared" si="229"/>
        <v>828</v>
      </c>
      <c r="AL218" s="121">
        <f t="shared" si="230"/>
        <v>0</v>
      </c>
      <c r="AM218" s="121">
        <f>'1-1 项目基础信息'!K29</f>
        <v>0</v>
      </c>
      <c r="AN218" s="320">
        <f t="shared" si="231"/>
        <v>828</v>
      </c>
      <c r="AO218" s="121">
        <f t="shared" si="232"/>
        <v>0</v>
      </c>
      <c r="AP218" s="121">
        <f>'1-1 项目基础信息'!L29</f>
        <v>0</v>
      </c>
      <c r="AQ218" s="320">
        <f t="shared" si="233"/>
        <v>828</v>
      </c>
      <c r="AR218" s="121">
        <f t="shared" si="234"/>
        <v>0</v>
      </c>
      <c r="AS218" s="121">
        <f>'1-1 项目基础信息'!M29</f>
        <v>0</v>
      </c>
      <c r="AT218" s="320">
        <f t="shared" si="235"/>
        <v>828</v>
      </c>
      <c r="AU218" s="121">
        <f t="shared" si="236"/>
        <v>0</v>
      </c>
      <c r="AV218" s="121">
        <f>'1-1 项目基础信息'!N29</f>
        <v>0</v>
      </c>
      <c r="AW218" s="320">
        <f t="shared" si="237"/>
        <v>828</v>
      </c>
      <c r="AX218" s="121">
        <f t="shared" si="238"/>
        <v>0</v>
      </c>
      <c r="AY218" s="121">
        <f>'1-1 项目基础信息'!O29</f>
        <v>0</v>
      </c>
      <c r="AZ218" s="320">
        <f t="shared" si="239"/>
        <v>828</v>
      </c>
      <c r="BA218" s="121">
        <f t="shared" si="240"/>
        <v>0</v>
      </c>
      <c r="BB218" s="121">
        <f>'1-1 项目基础信息'!P29</f>
        <v>0</v>
      </c>
      <c r="BC218" s="320">
        <f t="shared" si="241"/>
        <v>828</v>
      </c>
      <c r="BD218" s="121">
        <f t="shared" si="242"/>
        <v>0</v>
      </c>
      <c r="BE218" s="121">
        <f>'1-1 项目基础信息'!Q29</f>
        <v>0</v>
      </c>
      <c r="BF218" s="320">
        <f t="shared" si="243"/>
        <v>828</v>
      </c>
      <c r="BG218" s="121">
        <f t="shared" si="244"/>
        <v>0</v>
      </c>
      <c r="BH218" s="121">
        <f>'1-1 项目基础信息'!R29</f>
        <v>0</v>
      </c>
      <c r="BI218" s="320">
        <f t="shared" si="245"/>
        <v>828</v>
      </c>
      <c r="BJ218" s="121">
        <f t="shared" si="246"/>
        <v>0</v>
      </c>
      <c r="BK218" s="121">
        <f>'1-1 项目基础信息'!S29</f>
        <v>0</v>
      </c>
      <c r="BL218" s="321">
        <f t="shared" si="247"/>
        <v>828</v>
      </c>
      <c r="BM218" s="313"/>
      <c r="BN218" s="316"/>
    </row>
    <row r="219" s="120" customFormat="1" ht="33.95" customHeight="1" outlineLevel="5" spans="2:66">
      <c r="B219" s="121" t="s">
        <v>793</v>
      </c>
      <c r="C219" s="122" t="s">
        <v>1162</v>
      </c>
      <c r="D219" s="120" t="s">
        <v>1163</v>
      </c>
      <c r="E219" s="121"/>
      <c r="F219" s="121"/>
      <c r="G219" s="121" t="s">
        <v>797</v>
      </c>
      <c r="H219" s="121">
        <f t="shared" si="220"/>
        <v>0</v>
      </c>
      <c r="I219" s="121" t="s">
        <v>1143</v>
      </c>
      <c r="J219" s="121" t="e">
        <f t="shared" si="221"/>
        <v>#DIV/0!</v>
      </c>
      <c r="K219" s="121" t="s">
        <v>1144</v>
      </c>
      <c r="L219" s="121" t="e">
        <f t="shared" si="222"/>
        <v>#DIV/0!</v>
      </c>
      <c r="M219" s="121" t="s">
        <v>1145</v>
      </c>
      <c r="N219" s="121">
        <f t="shared" si="223"/>
        <v>0</v>
      </c>
      <c r="O219" s="121"/>
      <c r="P219" s="291"/>
      <c r="Q219" s="291"/>
      <c r="R219" s="291"/>
      <c r="S219" s="291"/>
      <c r="T219" s="291"/>
      <c r="U219" s="291"/>
      <c r="V219" s="291"/>
      <c r="W219" s="291"/>
      <c r="X219" s="291"/>
      <c r="Y219" s="291"/>
      <c r="Z219" s="291"/>
      <c r="AA219" s="291"/>
      <c r="AB219" s="121">
        <f t="shared" si="224"/>
        <v>0</v>
      </c>
      <c r="AC219" s="121">
        <f t="shared" si="225"/>
        <v>0</v>
      </c>
      <c r="AD219" s="121">
        <f>'1-1 项目基础信息'!H30</f>
        <v>0</v>
      </c>
      <c r="AE219" s="291">
        <f>SUMIFS('附表1-数据库'!$F39:$EA39,'附表1-数据库'!$F$26:$EA$26,'1-1 项目基础信息'!$D$19,'附表1-数据库'!$F$28:$EA$28,'1-1 项目基础信息'!$D$20,'附表1-数据库'!$F$27:$EA$27,'1-1 项目基础信息'!$D$21,'附表1-数据库'!$F$29:$EA$29,'1-1 项目基础信息'!$D$18)</f>
        <v>972</v>
      </c>
      <c r="AF219" s="121">
        <f t="shared" si="226"/>
        <v>0</v>
      </c>
      <c r="AG219" s="121">
        <f>'1-1 项目基础信息'!I30</f>
        <v>0</v>
      </c>
      <c r="AH219" s="320">
        <f t="shared" si="227"/>
        <v>972</v>
      </c>
      <c r="AI219" s="121">
        <f t="shared" si="228"/>
        <v>0</v>
      </c>
      <c r="AJ219" s="121">
        <f>'1-1 项目基础信息'!J30</f>
        <v>0</v>
      </c>
      <c r="AK219" s="320">
        <f t="shared" si="229"/>
        <v>972</v>
      </c>
      <c r="AL219" s="121">
        <f t="shared" si="230"/>
        <v>0</v>
      </c>
      <c r="AM219" s="121">
        <f>'1-1 项目基础信息'!K30</f>
        <v>0</v>
      </c>
      <c r="AN219" s="320">
        <f t="shared" si="231"/>
        <v>972</v>
      </c>
      <c r="AO219" s="121">
        <f t="shared" si="232"/>
        <v>0</v>
      </c>
      <c r="AP219" s="121">
        <f>'1-1 项目基础信息'!L30</f>
        <v>0</v>
      </c>
      <c r="AQ219" s="320">
        <f t="shared" si="233"/>
        <v>972</v>
      </c>
      <c r="AR219" s="121">
        <f t="shared" si="234"/>
        <v>0</v>
      </c>
      <c r="AS219" s="121">
        <f>'1-1 项目基础信息'!M30</f>
        <v>0</v>
      </c>
      <c r="AT219" s="320">
        <f t="shared" si="235"/>
        <v>972</v>
      </c>
      <c r="AU219" s="121">
        <f t="shared" si="236"/>
        <v>0</v>
      </c>
      <c r="AV219" s="121">
        <f>'1-1 项目基础信息'!N30</f>
        <v>0</v>
      </c>
      <c r="AW219" s="320">
        <f t="shared" si="237"/>
        <v>972</v>
      </c>
      <c r="AX219" s="121">
        <f t="shared" si="238"/>
        <v>0</v>
      </c>
      <c r="AY219" s="121">
        <f>'1-1 项目基础信息'!O30</f>
        <v>0</v>
      </c>
      <c r="AZ219" s="320">
        <f t="shared" si="239"/>
        <v>972</v>
      </c>
      <c r="BA219" s="121">
        <f t="shared" si="240"/>
        <v>0</v>
      </c>
      <c r="BB219" s="121">
        <f>'1-1 项目基础信息'!P30</f>
        <v>0</v>
      </c>
      <c r="BC219" s="320">
        <f t="shared" si="241"/>
        <v>972</v>
      </c>
      <c r="BD219" s="121">
        <f t="shared" si="242"/>
        <v>0</v>
      </c>
      <c r="BE219" s="121">
        <f>'1-1 项目基础信息'!Q30</f>
        <v>0</v>
      </c>
      <c r="BF219" s="320">
        <f t="shared" si="243"/>
        <v>972</v>
      </c>
      <c r="BG219" s="121">
        <f t="shared" si="244"/>
        <v>0</v>
      </c>
      <c r="BH219" s="121">
        <f>'1-1 项目基础信息'!R30</f>
        <v>0</v>
      </c>
      <c r="BI219" s="320">
        <f t="shared" si="245"/>
        <v>972</v>
      </c>
      <c r="BJ219" s="121">
        <f t="shared" si="246"/>
        <v>0</v>
      </c>
      <c r="BK219" s="121">
        <f>'1-1 项目基础信息'!S30</f>
        <v>0</v>
      </c>
      <c r="BL219" s="321">
        <f t="shared" si="247"/>
        <v>972</v>
      </c>
      <c r="BM219" s="313"/>
      <c r="BN219" s="316"/>
    </row>
    <row r="220" s="120" customFormat="1" ht="33.95" customHeight="1" outlineLevel="5" spans="2:66">
      <c r="B220" s="121" t="s">
        <v>793</v>
      </c>
      <c r="C220" s="122" t="s">
        <v>1164</v>
      </c>
      <c r="D220" s="120" t="s">
        <v>1165</v>
      </c>
      <c r="E220" s="121"/>
      <c r="F220" s="121"/>
      <c r="G220" s="121" t="s">
        <v>797</v>
      </c>
      <c r="H220" s="121">
        <f t="shared" si="220"/>
        <v>0</v>
      </c>
      <c r="I220" s="121" t="s">
        <v>1143</v>
      </c>
      <c r="J220" s="121" t="e">
        <f t="shared" si="221"/>
        <v>#DIV/0!</v>
      </c>
      <c r="K220" s="121" t="s">
        <v>1144</v>
      </c>
      <c r="L220" s="121" t="e">
        <f t="shared" si="222"/>
        <v>#DIV/0!</v>
      </c>
      <c r="M220" s="121" t="s">
        <v>1145</v>
      </c>
      <c r="N220" s="121">
        <f t="shared" si="223"/>
        <v>0</v>
      </c>
      <c r="O220" s="121"/>
      <c r="P220" s="291"/>
      <c r="Q220" s="291"/>
      <c r="R220" s="291"/>
      <c r="S220" s="291"/>
      <c r="T220" s="291"/>
      <c r="U220" s="291"/>
      <c r="V220" s="291"/>
      <c r="W220" s="291"/>
      <c r="X220" s="291"/>
      <c r="Y220" s="291"/>
      <c r="Z220" s="291"/>
      <c r="AA220" s="291"/>
      <c r="AB220" s="121">
        <f t="shared" si="224"/>
        <v>0</v>
      </c>
      <c r="AC220" s="121">
        <f t="shared" si="225"/>
        <v>0</v>
      </c>
      <c r="AD220" s="121">
        <f>'1-1 项目基础信息'!H31</f>
        <v>0</v>
      </c>
      <c r="AE220" s="291">
        <f>SUMIFS('附表1-数据库'!$F40:$EA40,'附表1-数据库'!$F$26:$EA$26,'1-1 项目基础信息'!$D$19,'附表1-数据库'!$F$28:$EA$28,'1-1 项目基础信息'!$D$20,'附表1-数据库'!$F$27:$EA$27,'1-1 项目基础信息'!$D$21,'附表1-数据库'!$F$29:$EA$29,'1-1 项目基础信息'!$D$18)</f>
        <v>1152</v>
      </c>
      <c r="AF220" s="121">
        <f t="shared" si="226"/>
        <v>0</v>
      </c>
      <c r="AG220" s="121">
        <f>'1-1 项目基础信息'!I31</f>
        <v>0</v>
      </c>
      <c r="AH220" s="320">
        <f t="shared" si="227"/>
        <v>1152</v>
      </c>
      <c r="AI220" s="121">
        <f t="shared" si="228"/>
        <v>0</v>
      </c>
      <c r="AJ220" s="121">
        <f>'1-1 项目基础信息'!J31</f>
        <v>0</v>
      </c>
      <c r="AK220" s="320">
        <f t="shared" si="229"/>
        <v>1152</v>
      </c>
      <c r="AL220" s="121">
        <f t="shared" si="230"/>
        <v>0</v>
      </c>
      <c r="AM220" s="121">
        <f>'1-1 项目基础信息'!K31</f>
        <v>0</v>
      </c>
      <c r="AN220" s="320">
        <f t="shared" si="231"/>
        <v>1152</v>
      </c>
      <c r="AO220" s="121">
        <f t="shared" si="232"/>
        <v>0</v>
      </c>
      <c r="AP220" s="121">
        <f>'1-1 项目基础信息'!L31</f>
        <v>0</v>
      </c>
      <c r="AQ220" s="320">
        <f t="shared" si="233"/>
        <v>1152</v>
      </c>
      <c r="AR220" s="121">
        <f t="shared" si="234"/>
        <v>0</v>
      </c>
      <c r="AS220" s="121">
        <f>'1-1 项目基础信息'!M31</f>
        <v>0</v>
      </c>
      <c r="AT220" s="320">
        <f t="shared" si="235"/>
        <v>1152</v>
      </c>
      <c r="AU220" s="121">
        <f t="shared" si="236"/>
        <v>0</v>
      </c>
      <c r="AV220" s="121">
        <f>'1-1 项目基础信息'!N31</f>
        <v>0</v>
      </c>
      <c r="AW220" s="320">
        <f t="shared" si="237"/>
        <v>1152</v>
      </c>
      <c r="AX220" s="121">
        <f t="shared" si="238"/>
        <v>0</v>
      </c>
      <c r="AY220" s="121">
        <f>'1-1 项目基础信息'!O31</f>
        <v>0</v>
      </c>
      <c r="AZ220" s="320">
        <f t="shared" si="239"/>
        <v>1152</v>
      </c>
      <c r="BA220" s="121">
        <f t="shared" si="240"/>
        <v>0</v>
      </c>
      <c r="BB220" s="121">
        <f>'1-1 项目基础信息'!P31</f>
        <v>0</v>
      </c>
      <c r="BC220" s="320">
        <f t="shared" si="241"/>
        <v>1152</v>
      </c>
      <c r="BD220" s="121">
        <f t="shared" si="242"/>
        <v>0</v>
      </c>
      <c r="BE220" s="121">
        <f>'1-1 项目基础信息'!Q31</f>
        <v>0</v>
      </c>
      <c r="BF220" s="320">
        <f t="shared" si="243"/>
        <v>1152</v>
      </c>
      <c r="BG220" s="121">
        <f t="shared" si="244"/>
        <v>0</v>
      </c>
      <c r="BH220" s="121">
        <f>'1-1 项目基础信息'!R31</f>
        <v>0</v>
      </c>
      <c r="BI220" s="320">
        <f t="shared" si="245"/>
        <v>1152</v>
      </c>
      <c r="BJ220" s="121">
        <f t="shared" si="246"/>
        <v>0</v>
      </c>
      <c r="BK220" s="121">
        <f>'1-1 项目基础信息'!S31</f>
        <v>0</v>
      </c>
      <c r="BL220" s="321">
        <f t="shared" si="247"/>
        <v>1152</v>
      </c>
      <c r="BM220" s="313"/>
      <c r="BN220" s="316"/>
    </row>
    <row r="221" s="120" customFormat="1" ht="33.95" customHeight="1" outlineLevel="5" spans="2:66">
      <c r="B221" s="121" t="s">
        <v>793</v>
      </c>
      <c r="C221" s="122" t="s">
        <v>1166</v>
      </c>
      <c r="D221" s="120" t="s">
        <v>1167</v>
      </c>
      <c r="E221" s="121"/>
      <c r="F221" s="121"/>
      <c r="G221" s="121" t="s">
        <v>797</v>
      </c>
      <c r="H221" s="121">
        <f t="shared" si="220"/>
        <v>0</v>
      </c>
      <c r="I221" s="121" t="s">
        <v>1143</v>
      </c>
      <c r="J221" s="121" t="e">
        <f t="shared" si="221"/>
        <v>#DIV/0!</v>
      </c>
      <c r="K221" s="121" t="s">
        <v>1144</v>
      </c>
      <c r="L221" s="121" t="e">
        <f t="shared" si="222"/>
        <v>#DIV/0!</v>
      </c>
      <c r="M221" s="121" t="s">
        <v>1145</v>
      </c>
      <c r="N221" s="121">
        <f t="shared" si="223"/>
        <v>0</v>
      </c>
      <c r="O221" s="121"/>
      <c r="P221" s="291"/>
      <c r="Q221" s="291"/>
      <c r="R221" s="291"/>
      <c r="S221" s="291"/>
      <c r="T221" s="291"/>
      <c r="U221" s="291"/>
      <c r="V221" s="291"/>
      <c r="W221" s="291"/>
      <c r="X221" s="291"/>
      <c r="Y221" s="291"/>
      <c r="Z221" s="291"/>
      <c r="AA221" s="291"/>
      <c r="AB221" s="121">
        <f t="shared" si="224"/>
        <v>0</v>
      </c>
      <c r="AC221" s="121">
        <f t="shared" si="225"/>
        <v>0</v>
      </c>
      <c r="AD221" s="121">
        <f>'1-1 项目基础信息'!H32</f>
        <v>0</v>
      </c>
      <c r="AE221" s="291">
        <f>SUMIFS('附表1-数据库'!$F41:$EA41,'附表1-数据库'!$F$26:$EA$26,'1-1 项目基础信息'!$D$19,'附表1-数据库'!$F$28:$EA$28,'1-1 项目基础信息'!$D$20,'附表1-数据库'!$F$27:$EA$27,'1-1 项目基础信息'!$D$21,'附表1-数据库'!$F$29:$EA$29,'1-1 项目基础信息'!$D$18)</f>
        <v>0</v>
      </c>
      <c r="AF221" s="121">
        <f t="shared" si="226"/>
        <v>0</v>
      </c>
      <c r="AG221" s="121">
        <f>'1-1 项目基础信息'!I32</f>
        <v>0</v>
      </c>
      <c r="AH221" s="320">
        <f t="shared" si="227"/>
        <v>0</v>
      </c>
      <c r="AI221" s="121">
        <f t="shared" si="228"/>
        <v>0</v>
      </c>
      <c r="AJ221" s="121">
        <f>'1-1 项目基础信息'!J32</f>
        <v>0</v>
      </c>
      <c r="AK221" s="320">
        <f t="shared" si="229"/>
        <v>0</v>
      </c>
      <c r="AL221" s="121">
        <f t="shared" si="230"/>
        <v>0</v>
      </c>
      <c r="AM221" s="121">
        <f>'1-1 项目基础信息'!K32</f>
        <v>0</v>
      </c>
      <c r="AN221" s="320">
        <f t="shared" si="231"/>
        <v>0</v>
      </c>
      <c r="AO221" s="121">
        <f t="shared" si="232"/>
        <v>0</v>
      </c>
      <c r="AP221" s="121">
        <f>'1-1 项目基础信息'!L32</f>
        <v>0</v>
      </c>
      <c r="AQ221" s="320">
        <f t="shared" si="233"/>
        <v>0</v>
      </c>
      <c r="AR221" s="121">
        <f t="shared" si="234"/>
        <v>0</v>
      </c>
      <c r="AS221" s="121">
        <f>'1-1 项目基础信息'!M32</f>
        <v>0</v>
      </c>
      <c r="AT221" s="320">
        <f t="shared" si="235"/>
        <v>0</v>
      </c>
      <c r="AU221" s="121">
        <f t="shared" si="236"/>
        <v>0</v>
      </c>
      <c r="AV221" s="121">
        <f>'1-1 项目基础信息'!N32</f>
        <v>0</v>
      </c>
      <c r="AW221" s="320">
        <f t="shared" si="237"/>
        <v>0</v>
      </c>
      <c r="AX221" s="121">
        <f t="shared" si="238"/>
        <v>0</v>
      </c>
      <c r="AY221" s="121">
        <f>'1-1 项目基础信息'!O32</f>
        <v>0</v>
      </c>
      <c r="AZ221" s="320">
        <f t="shared" si="239"/>
        <v>0</v>
      </c>
      <c r="BA221" s="121">
        <f t="shared" si="240"/>
        <v>0</v>
      </c>
      <c r="BB221" s="121">
        <f>'1-1 项目基础信息'!P32</f>
        <v>0</v>
      </c>
      <c r="BC221" s="320">
        <f t="shared" si="241"/>
        <v>0</v>
      </c>
      <c r="BD221" s="121">
        <f t="shared" si="242"/>
        <v>0</v>
      </c>
      <c r="BE221" s="121">
        <f>'1-1 项目基础信息'!Q32</f>
        <v>0</v>
      </c>
      <c r="BF221" s="320">
        <f t="shared" si="243"/>
        <v>0</v>
      </c>
      <c r="BG221" s="121">
        <f t="shared" si="244"/>
        <v>0</v>
      </c>
      <c r="BH221" s="121">
        <f>'1-1 项目基础信息'!R32</f>
        <v>0</v>
      </c>
      <c r="BI221" s="320">
        <f t="shared" si="245"/>
        <v>0</v>
      </c>
      <c r="BJ221" s="121">
        <f t="shared" si="246"/>
        <v>0</v>
      </c>
      <c r="BK221" s="121">
        <f>'1-1 项目基础信息'!S32</f>
        <v>0</v>
      </c>
      <c r="BL221" s="321">
        <f t="shared" si="247"/>
        <v>0</v>
      </c>
      <c r="BM221" s="313"/>
      <c r="BN221" s="316"/>
    </row>
    <row r="222" s="120" customFormat="1" ht="33.95" customHeight="1" outlineLevel="5" spans="2:66">
      <c r="B222" s="121" t="s">
        <v>793</v>
      </c>
      <c r="C222" s="122" t="s">
        <v>1168</v>
      </c>
      <c r="D222" s="120" t="s">
        <v>1169</v>
      </c>
      <c r="E222" s="121"/>
      <c r="F222" s="121"/>
      <c r="G222" s="121" t="s">
        <v>797</v>
      </c>
      <c r="H222" s="121">
        <f t="shared" si="220"/>
        <v>0</v>
      </c>
      <c r="I222" s="121" t="s">
        <v>1143</v>
      </c>
      <c r="J222" s="121" t="e">
        <f t="shared" si="221"/>
        <v>#DIV/0!</v>
      </c>
      <c r="K222" s="121" t="s">
        <v>1144</v>
      </c>
      <c r="L222" s="121" t="e">
        <f t="shared" si="222"/>
        <v>#DIV/0!</v>
      </c>
      <c r="M222" s="121" t="s">
        <v>1145</v>
      </c>
      <c r="N222" s="121">
        <f t="shared" si="223"/>
        <v>0</v>
      </c>
      <c r="O222" s="121"/>
      <c r="P222" s="291"/>
      <c r="Q222" s="291"/>
      <c r="R222" s="291"/>
      <c r="S222" s="291"/>
      <c r="T222" s="291"/>
      <c r="U222" s="291"/>
      <c r="V222" s="291"/>
      <c r="W222" s="291"/>
      <c r="X222" s="291"/>
      <c r="Y222" s="291"/>
      <c r="Z222" s="291"/>
      <c r="AA222" s="291"/>
      <c r="AB222" s="121">
        <f t="shared" si="224"/>
        <v>0</v>
      </c>
      <c r="AC222" s="121">
        <f t="shared" si="225"/>
        <v>0</v>
      </c>
      <c r="AD222" s="121">
        <f>'1-1 项目基础信息'!H33</f>
        <v>0</v>
      </c>
      <c r="AE222" s="291">
        <f>SUMIFS('附表1-数据库'!$F42:$EA42,'附表1-数据库'!$F$26:$EA$26,'1-1 项目基础信息'!$D$19,'附表1-数据库'!$F$28:$EA$28,'1-1 项目基础信息'!$D$20,'附表1-数据库'!$F$27:$EA$27,'1-1 项目基础信息'!$D$21,'附表1-数据库'!$F$29:$EA$29,'1-1 项目基础信息'!$D$18)</f>
        <v>0</v>
      </c>
      <c r="AF222" s="121">
        <f t="shared" si="226"/>
        <v>0</v>
      </c>
      <c r="AG222" s="121">
        <f>'1-1 项目基础信息'!I33</f>
        <v>0</v>
      </c>
      <c r="AH222" s="320">
        <f t="shared" si="227"/>
        <v>0</v>
      </c>
      <c r="AI222" s="121">
        <f t="shared" si="228"/>
        <v>0</v>
      </c>
      <c r="AJ222" s="121">
        <f>'1-1 项目基础信息'!J33</f>
        <v>0</v>
      </c>
      <c r="AK222" s="320">
        <f t="shared" si="229"/>
        <v>0</v>
      </c>
      <c r="AL222" s="121">
        <f t="shared" si="230"/>
        <v>0</v>
      </c>
      <c r="AM222" s="121">
        <f>'1-1 项目基础信息'!K33</f>
        <v>0</v>
      </c>
      <c r="AN222" s="320">
        <f t="shared" si="231"/>
        <v>0</v>
      </c>
      <c r="AO222" s="121">
        <f t="shared" si="232"/>
        <v>0</v>
      </c>
      <c r="AP222" s="121">
        <f>'1-1 项目基础信息'!L33</f>
        <v>0</v>
      </c>
      <c r="AQ222" s="320">
        <f t="shared" si="233"/>
        <v>0</v>
      </c>
      <c r="AR222" s="121">
        <f t="shared" si="234"/>
        <v>0</v>
      </c>
      <c r="AS222" s="121">
        <f>'1-1 项目基础信息'!M33</f>
        <v>0</v>
      </c>
      <c r="AT222" s="320">
        <f t="shared" si="235"/>
        <v>0</v>
      </c>
      <c r="AU222" s="121">
        <f t="shared" si="236"/>
        <v>0</v>
      </c>
      <c r="AV222" s="121">
        <f>'1-1 项目基础信息'!N33</f>
        <v>0</v>
      </c>
      <c r="AW222" s="320">
        <f t="shared" si="237"/>
        <v>0</v>
      </c>
      <c r="AX222" s="121">
        <f t="shared" si="238"/>
        <v>0</v>
      </c>
      <c r="AY222" s="121">
        <f>'1-1 项目基础信息'!O33</f>
        <v>0</v>
      </c>
      <c r="AZ222" s="320">
        <f t="shared" si="239"/>
        <v>0</v>
      </c>
      <c r="BA222" s="121">
        <f t="shared" si="240"/>
        <v>0</v>
      </c>
      <c r="BB222" s="121">
        <f>'1-1 项目基础信息'!P33</f>
        <v>0</v>
      </c>
      <c r="BC222" s="320">
        <f t="shared" si="241"/>
        <v>0</v>
      </c>
      <c r="BD222" s="121">
        <f t="shared" si="242"/>
        <v>0</v>
      </c>
      <c r="BE222" s="121">
        <f>'1-1 项目基础信息'!Q33</f>
        <v>0</v>
      </c>
      <c r="BF222" s="320">
        <f t="shared" si="243"/>
        <v>0</v>
      </c>
      <c r="BG222" s="121">
        <f t="shared" si="244"/>
        <v>0</v>
      </c>
      <c r="BH222" s="121">
        <f>'1-1 项目基础信息'!R33</f>
        <v>0</v>
      </c>
      <c r="BI222" s="320">
        <f t="shared" si="245"/>
        <v>0</v>
      </c>
      <c r="BJ222" s="121">
        <f t="shared" si="246"/>
        <v>0</v>
      </c>
      <c r="BK222" s="121">
        <f>'1-1 项目基础信息'!S33</f>
        <v>0</v>
      </c>
      <c r="BL222" s="321">
        <f t="shared" si="247"/>
        <v>0</v>
      </c>
      <c r="BM222" s="313"/>
      <c r="BN222" s="316"/>
    </row>
    <row r="223" s="49" customFormat="1" ht="33.95" customHeight="1" outlineLevel="3" spans="2:66">
      <c r="B223" s="117" t="s">
        <v>793</v>
      </c>
      <c r="C223" s="118" t="s">
        <v>46</v>
      </c>
      <c r="D223" s="49" t="s">
        <v>47</v>
      </c>
      <c r="E223" s="117" t="s">
        <v>1170</v>
      </c>
      <c r="F223" s="117"/>
      <c r="G223" s="117" t="s">
        <v>797</v>
      </c>
      <c r="H223" s="307">
        <f>IFERROR(J223*L223*N223,0)</f>
        <v>54716.9811320755</v>
      </c>
      <c r="I223" s="307" t="s">
        <v>1171</v>
      </c>
      <c r="J223" s="307">
        <f>AVERAGE(AD223,AG223,AJ223,AM223,AP223,AS223,AV223,AY223,BB223,BE223,BH223,BK223)</f>
        <v>80778.45</v>
      </c>
      <c r="K223" s="307" t="s">
        <v>1027</v>
      </c>
      <c r="L223" s="307">
        <f>AVERAGE(AE223,AH223,AK223,AN223,AQ223,AT223,AW223,AZ223,BC223,BF223,BI223,BL223)</f>
        <v>0.0564475850635034</v>
      </c>
      <c r="M223" s="117" t="s">
        <v>800</v>
      </c>
      <c r="N223" s="117">
        <v>12</v>
      </c>
      <c r="O223" s="117"/>
      <c r="P223" s="290"/>
      <c r="Q223" s="290"/>
      <c r="R223" s="290"/>
      <c r="S223" s="290"/>
      <c r="T223" s="290"/>
      <c r="U223" s="290"/>
      <c r="V223" s="290"/>
      <c r="W223" s="290"/>
      <c r="X223" s="290"/>
      <c r="Y223" s="290"/>
      <c r="Z223" s="290"/>
      <c r="AA223" s="290"/>
      <c r="AB223" s="117">
        <f t="shared" si="224"/>
        <v>54716.9811320755</v>
      </c>
      <c r="AC223" s="117">
        <f t="shared" si="225"/>
        <v>4559.74842767296</v>
      </c>
      <c r="AD223" s="117">
        <f>VLOOKUP($I223,'1-1 项目基础信息'!$F:$S,3,FALSE)</f>
        <v>80778.45</v>
      </c>
      <c r="AE223" s="300">
        <f>预算主表!$P$85/(12*'1-1 项目基础信息'!$H$12)</f>
        <v>0.0564475850635034</v>
      </c>
      <c r="AF223" s="117">
        <f t="shared" si="226"/>
        <v>4559.74842767296</v>
      </c>
      <c r="AG223" s="117">
        <f>VLOOKUP($I223,'1-1 项目基础信息'!$F:$S,4,FALSE)</f>
        <v>80778.45</v>
      </c>
      <c r="AH223" s="300">
        <f>预算主表!$P$85/(12*'1-1 项目基础信息'!$H$12)</f>
        <v>0.0564475850635034</v>
      </c>
      <c r="AI223" s="117">
        <f t="shared" si="228"/>
        <v>4559.74842767296</v>
      </c>
      <c r="AJ223" s="117">
        <f>VLOOKUP($I223,'1-1 项目基础信息'!$F:$S,5,FALSE)</f>
        <v>80778.45</v>
      </c>
      <c r="AK223" s="300">
        <f>预算主表!$P$85/(12*'1-1 项目基础信息'!$H$12)</f>
        <v>0.0564475850635034</v>
      </c>
      <c r="AL223" s="117">
        <f t="shared" si="230"/>
        <v>4559.74842767296</v>
      </c>
      <c r="AM223" s="117">
        <f>VLOOKUP($I223,'1-1 项目基础信息'!$F:$S,6,FALSE)</f>
        <v>80778.45</v>
      </c>
      <c r="AN223" s="300">
        <f>预算主表!$P$85/(12*'1-1 项目基础信息'!$H$12)</f>
        <v>0.0564475850635034</v>
      </c>
      <c r="AO223" s="117">
        <f t="shared" si="232"/>
        <v>4559.74842767296</v>
      </c>
      <c r="AP223" s="117">
        <f>VLOOKUP($I223,'1-1 项目基础信息'!$F:$S,7,FALSE)</f>
        <v>80778.45</v>
      </c>
      <c r="AQ223" s="300">
        <f>预算主表!$P$85/(12*'1-1 项目基础信息'!$H$12)</f>
        <v>0.0564475850635034</v>
      </c>
      <c r="AR223" s="117">
        <f t="shared" si="234"/>
        <v>4559.74842767296</v>
      </c>
      <c r="AS223" s="117">
        <f>VLOOKUP($I223,'1-1 项目基础信息'!$F:$S,8,FALSE)</f>
        <v>80778.45</v>
      </c>
      <c r="AT223" s="300">
        <f>预算主表!$P$85/(12*'1-1 项目基础信息'!$H$12)</f>
        <v>0.0564475850635034</v>
      </c>
      <c r="AU223" s="117">
        <f t="shared" si="236"/>
        <v>4559.74842767296</v>
      </c>
      <c r="AV223" s="117">
        <f>VLOOKUP($I223,'1-1 项目基础信息'!$F:$S,9,FALSE)</f>
        <v>80778.45</v>
      </c>
      <c r="AW223" s="300">
        <f>预算主表!$P$85/(12*'1-1 项目基础信息'!$H$12)</f>
        <v>0.0564475850635034</v>
      </c>
      <c r="AX223" s="117">
        <f t="shared" si="238"/>
        <v>4559.74842767296</v>
      </c>
      <c r="AY223" s="117">
        <f>VLOOKUP($I223,'1-1 项目基础信息'!$F:$S,10,FALSE)</f>
        <v>80778.45</v>
      </c>
      <c r="AZ223" s="300">
        <f>预算主表!$P$85/(12*'1-1 项目基础信息'!$H$12)</f>
        <v>0.0564475850635034</v>
      </c>
      <c r="BA223" s="117">
        <f t="shared" si="240"/>
        <v>4559.74842767296</v>
      </c>
      <c r="BB223" s="117">
        <f>VLOOKUP($I223,'1-1 项目基础信息'!$F:$S,11,FALSE)</f>
        <v>80778.45</v>
      </c>
      <c r="BC223" s="300">
        <f>预算主表!$P$85/(12*'1-1 项目基础信息'!$H$12)</f>
        <v>0.0564475850635034</v>
      </c>
      <c r="BD223" s="117">
        <f t="shared" si="242"/>
        <v>4559.74842767296</v>
      </c>
      <c r="BE223" s="117">
        <f>VLOOKUP($I223,'1-1 项目基础信息'!$F:$S,12,FALSE)</f>
        <v>80778.45</v>
      </c>
      <c r="BF223" s="300">
        <f>预算主表!$P$85/(12*'1-1 项目基础信息'!$H$12)</f>
        <v>0.0564475850635034</v>
      </c>
      <c r="BG223" s="117">
        <f t="shared" si="244"/>
        <v>4559.74842767296</v>
      </c>
      <c r="BH223" s="117">
        <f>VLOOKUP($I223,'1-1 项目基础信息'!$F:$S,13,FALSE)</f>
        <v>80778.45</v>
      </c>
      <c r="BI223" s="300">
        <f>预算主表!$P$85/(12*'1-1 项目基础信息'!$H$12)</f>
        <v>0.0564475850635034</v>
      </c>
      <c r="BJ223" s="117">
        <f t="shared" si="246"/>
        <v>4559.74842767296</v>
      </c>
      <c r="BK223" s="117">
        <f>VLOOKUP($I223,'1-1 项目基础信息'!$F:$S,14,FALSE)</f>
        <v>80778.45</v>
      </c>
      <c r="BL223" s="300">
        <f>预算主表!$P$85/(12*'1-1 项目基础信息'!$H$12)</f>
        <v>0.0564475850635034</v>
      </c>
      <c r="BM223" s="313"/>
      <c r="BN223" s="315"/>
    </row>
    <row r="224" s="49" customFormat="1" ht="33.95" customHeight="1" outlineLevel="3" spans="2:66">
      <c r="B224" s="117" t="s">
        <v>788</v>
      </c>
      <c r="C224" s="118" t="s">
        <v>36</v>
      </c>
      <c r="D224" s="49" t="s">
        <v>37</v>
      </c>
      <c r="E224" s="117"/>
      <c r="F224" s="117"/>
      <c r="G224" s="117"/>
      <c r="H224" s="117">
        <f>H225+H230+H231+H232+H233+H234+H235</f>
        <v>0</v>
      </c>
      <c r="I224" s="117"/>
      <c r="J224" s="117"/>
      <c r="K224" s="117"/>
      <c r="L224" s="117"/>
      <c r="M224" s="117"/>
      <c r="N224" s="117"/>
      <c r="O224" s="117"/>
      <c r="P224" s="290"/>
      <c r="Q224" s="290"/>
      <c r="R224" s="290"/>
      <c r="S224" s="290"/>
      <c r="T224" s="290"/>
      <c r="U224" s="290"/>
      <c r="V224" s="290"/>
      <c r="W224" s="290"/>
      <c r="X224" s="290"/>
      <c r="Y224" s="290"/>
      <c r="Z224" s="290"/>
      <c r="AA224" s="290"/>
      <c r="AB224" s="117">
        <f>AB225+AB230+AB231+AB232+AB233+AB234+AB235</f>
        <v>0</v>
      </c>
      <c r="AC224" s="117">
        <f>AC225+AC230+AC231+AC232+AC233+AC234+AC235</f>
        <v>0</v>
      </c>
      <c r="AD224" s="117"/>
      <c r="AE224" s="117"/>
      <c r="AF224" s="117">
        <f>AF225+AF230+AF231+AF232+AF233+AF234+AF235</f>
        <v>0</v>
      </c>
      <c r="AG224" s="117"/>
      <c r="AH224" s="117"/>
      <c r="AI224" s="117">
        <f>AI225+AI230+AI231+AI232+AI233+AI234+AI235</f>
        <v>0</v>
      </c>
      <c r="AJ224" s="117"/>
      <c r="AK224" s="117"/>
      <c r="AL224" s="117">
        <f>AL225+AL230+AL231+AL232+AL233+AL234+AL235</f>
        <v>0</v>
      </c>
      <c r="AM224" s="117"/>
      <c r="AN224" s="117"/>
      <c r="AO224" s="117">
        <f>AO225+AO230+AO231+AO232+AO233+AO234+AO235</f>
        <v>0</v>
      </c>
      <c r="AP224" s="117"/>
      <c r="AQ224" s="117"/>
      <c r="AR224" s="117">
        <f>AR225+AR230+AR231+AR232+AR233+AR234+AR235</f>
        <v>0</v>
      </c>
      <c r="AS224" s="117"/>
      <c r="AT224" s="117"/>
      <c r="AU224" s="117">
        <f>AU225+AU230+AU231+AU232+AU233+AU234+AU235</f>
        <v>0</v>
      </c>
      <c r="AV224" s="117"/>
      <c r="AW224" s="117"/>
      <c r="AX224" s="117">
        <f>AX225+AX230+AX231+AX232+AX233+AX234+AX235</f>
        <v>0</v>
      </c>
      <c r="AY224" s="117"/>
      <c r="AZ224" s="117"/>
      <c r="BA224" s="117">
        <f>BA225+BA230+BA231+BA232+BA233+BA234+BA235</f>
        <v>0</v>
      </c>
      <c r="BB224" s="117"/>
      <c r="BC224" s="117"/>
      <c r="BD224" s="117">
        <f>BD225+BD230+BD231+BD232+BD233+BD234+BD235</f>
        <v>0</v>
      </c>
      <c r="BE224" s="117"/>
      <c r="BF224" s="117"/>
      <c r="BG224" s="117">
        <f>BG225+BG230+BG231+BG232+BG233+BG234+BG235</f>
        <v>0</v>
      </c>
      <c r="BH224" s="117"/>
      <c r="BI224" s="117"/>
      <c r="BJ224" s="117">
        <f>BJ225+BJ230+BJ231+BJ232+BJ233+BJ234+BJ235</f>
        <v>0</v>
      </c>
      <c r="BK224" s="117"/>
      <c r="BL224" s="307"/>
      <c r="BM224" s="313"/>
      <c r="BN224" s="315"/>
    </row>
    <row r="225" s="120" customFormat="1" ht="33.95" customHeight="1" outlineLevel="4" spans="2:66">
      <c r="B225" s="121" t="s">
        <v>788</v>
      </c>
      <c r="C225" s="122" t="s">
        <v>1172</v>
      </c>
      <c r="D225" s="120" t="s">
        <v>1173</v>
      </c>
      <c r="E225" s="121" t="s">
        <v>1174</v>
      </c>
      <c r="F225" s="121"/>
      <c r="G225" s="121"/>
      <c r="H225" s="121">
        <f>SUM(H226:H229)</f>
        <v>0</v>
      </c>
      <c r="I225" s="121"/>
      <c r="J225" s="121"/>
      <c r="K225" s="121"/>
      <c r="L225" s="121"/>
      <c r="M225" s="121"/>
      <c r="N225" s="121"/>
      <c r="O225" s="121"/>
      <c r="P225" s="291"/>
      <c r="Q225" s="291"/>
      <c r="R225" s="291"/>
      <c r="S225" s="291"/>
      <c r="T225" s="291"/>
      <c r="U225" s="291"/>
      <c r="V225" s="291"/>
      <c r="W225" s="291"/>
      <c r="X225" s="291"/>
      <c r="Y225" s="291"/>
      <c r="Z225" s="291"/>
      <c r="AA225" s="291"/>
      <c r="AB225" s="121">
        <f>SUM(AB226:AB229)</f>
        <v>0</v>
      </c>
      <c r="AC225" s="121">
        <f>SUM(AC226:AC229)</f>
        <v>0</v>
      </c>
      <c r="AD225" s="121"/>
      <c r="AE225" s="121"/>
      <c r="AF225" s="121">
        <f>SUM(AF226:AF229)</f>
        <v>0</v>
      </c>
      <c r="AG225" s="121"/>
      <c r="AH225" s="121"/>
      <c r="AI225" s="121">
        <f>SUM(AI226:AI229)</f>
        <v>0</v>
      </c>
      <c r="AJ225" s="121"/>
      <c r="AK225" s="121"/>
      <c r="AL225" s="121">
        <f>SUM(AL226:AL229)</f>
        <v>0</v>
      </c>
      <c r="AM225" s="121"/>
      <c r="AN225" s="121"/>
      <c r="AO225" s="121">
        <f>SUM(AO226:AO229)</f>
        <v>0</v>
      </c>
      <c r="AP225" s="121"/>
      <c r="AQ225" s="121"/>
      <c r="AR225" s="121">
        <f>SUM(AR226:AR229)</f>
        <v>0</v>
      </c>
      <c r="AS225" s="121"/>
      <c r="AT225" s="121"/>
      <c r="AU225" s="121">
        <f>SUM(AU226:AU229)</f>
        <v>0</v>
      </c>
      <c r="AV225" s="121"/>
      <c r="AW225" s="121"/>
      <c r="AX225" s="121">
        <f>SUM(AX226:AX229)</f>
        <v>0</v>
      </c>
      <c r="AY225" s="121"/>
      <c r="AZ225" s="121"/>
      <c r="BA225" s="121">
        <f>SUM(BA226:BA229)</f>
        <v>0</v>
      </c>
      <c r="BB225" s="121"/>
      <c r="BC225" s="121"/>
      <c r="BD225" s="121">
        <f>SUM(BD226:BD229)</f>
        <v>0</v>
      </c>
      <c r="BE225" s="121"/>
      <c r="BF225" s="121"/>
      <c r="BG225" s="121">
        <f>SUM(BG226:BG229)</f>
        <v>0</v>
      </c>
      <c r="BH225" s="121"/>
      <c r="BI225" s="121"/>
      <c r="BJ225" s="121">
        <f>SUM(BJ226:BJ229)</f>
        <v>0</v>
      </c>
      <c r="BK225" s="121"/>
      <c r="BL225" s="308"/>
      <c r="BM225" s="313"/>
      <c r="BN225" s="316"/>
    </row>
    <row r="226" s="265" customFormat="1" ht="33.95" customHeight="1" outlineLevel="5" spans="2:66">
      <c r="B226" s="177" t="s">
        <v>793</v>
      </c>
      <c r="C226" s="285" t="s">
        <v>1172</v>
      </c>
      <c r="D226" s="265" t="s">
        <v>1175</v>
      </c>
      <c r="E226" s="177"/>
      <c r="F226" s="177"/>
      <c r="G226" s="177" t="s">
        <v>797</v>
      </c>
      <c r="H226" s="177">
        <f t="shared" ref="H226:H235" si="248">IFERROR(J226*L226*N226,0)</f>
        <v>0</v>
      </c>
      <c r="I226" s="177" t="s">
        <v>1176</v>
      </c>
      <c r="J226" s="177" t="e">
        <f>AVERAGE(AD226,AG226,AJ226,AM226,AP226,AS226,AV226,AY226,BB226,BE226,BH226,BK226)</f>
        <v>#DIV/0!</v>
      </c>
      <c r="K226" s="177" t="s">
        <v>1144</v>
      </c>
      <c r="L226" s="177" t="e">
        <f>AVERAGE(AE226,AH226,AK226,AN226,AQ226,AT226,AW226,AZ226,BC226,BF226,BI226,BL226)</f>
        <v>#DIV/0!</v>
      </c>
      <c r="M226" s="177" t="s">
        <v>1177</v>
      </c>
      <c r="N226" s="177">
        <v>1</v>
      </c>
      <c r="O226" s="177"/>
      <c r="P226" s="292"/>
      <c r="Q226" s="292"/>
      <c r="R226" s="292"/>
      <c r="S226" s="292"/>
      <c r="T226" s="292"/>
      <c r="U226" s="292"/>
      <c r="V226" s="292"/>
      <c r="W226" s="292"/>
      <c r="X226" s="292"/>
      <c r="Y226" s="292"/>
      <c r="Z226" s="292"/>
      <c r="AA226" s="292"/>
      <c r="AB226" s="177">
        <f t="shared" ref="AB226:AB235" si="249">SUM(AC226,AF226,AI226,AL226,AO226,AR226,AU226,AX226,BA226,BD226,BG226,BJ226)</f>
        <v>0</v>
      </c>
      <c r="AC226" s="177">
        <f>AD226*AE226</f>
        <v>0</v>
      </c>
      <c r="AD226" s="300"/>
      <c r="AE226" s="300"/>
      <c r="AF226" s="177">
        <f>AG226*AH226</f>
        <v>0</v>
      </c>
      <c r="AG226" s="300"/>
      <c r="AH226" s="300"/>
      <c r="AI226" s="177">
        <f>AJ226*AK226</f>
        <v>0</v>
      </c>
      <c r="AJ226" s="300"/>
      <c r="AK226" s="300"/>
      <c r="AL226" s="177">
        <f>AM226*AN226</f>
        <v>0</v>
      </c>
      <c r="AM226" s="300"/>
      <c r="AN226" s="300"/>
      <c r="AO226" s="177">
        <f>AP226*AQ226</f>
        <v>0</v>
      </c>
      <c r="AP226" s="300"/>
      <c r="AQ226" s="300"/>
      <c r="AR226" s="177">
        <f>AS226*AT226</f>
        <v>0</v>
      </c>
      <c r="AS226" s="300"/>
      <c r="AT226" s="300"/>
      <c r="AU226" s="177">
        <f>AV226*AW226</f>
        <v>0</v>
      </c>
      <c r="AV226" s="300"/>
      <c r="AW226" s="300"/>
      <c r="AX226" s="177">
        <f>AY226*AZ226</f>
        <v>0</v>
      </c>
      <c r="AY226" s="300"/>
      <c r="AZ226" s="300"/>
      <c r="BA226" s="177">
        <f>BB226*BC226</f>
        <v>0</v>
      </c>
      <c r="BB226" s="300"/>
      <c r="BC226" s="300"/>
      <c r="BD226" s="177">
        <f>BE226*BF226</f>
        <v>0</v>
      </c>
      <c r="BE226" s="300"/>
      <c r="BF226" s="300"/>
      <c r="BG226" s="177">
        <f>BH226*BI226</f>
        <v>0</v>
      </c>
      <c r="BH226" s="300"/>
      <c r="BI226" s="300"/>
      <c r="BJ226" s="177">
        <f>BK226*BL226</f>
        <v>0</v>
      </c>
      <c r="BK226" s="300"/>
      <c r="BL226" s="309"/>
      <c r="BM226" s="313"/>
      <c r="BN226" s="317"/>
    </row>
    <row r="227" s="265" customFormat="1" ht="33.95" customHeight="1" outlineLevel="5" spans="2:66">
      <c r="B227" s="177" t="s">
        <v>793</v>
      </c>
      <c r="C227" s="285" t="s">
        <v>1178</v>
      </c>
      <c r="D227" s="265" t="s">
        <v>1179</v>
      </c>
      <c r="E227" s="177"/>
      <c r="F227" s="177"/>
      <c r="G227" s="177" t="s">
        <v>797</v>
      </c>
      <c r="H227" s="177">
        <f t="shared" si="248"/>
        <v>0</v>
      </c>
      <c r="I227" s="177" t="s">
        <v>1176</v>
      </c>
      <c r="J227" s="177" t="e">
        <f>AVERAGE(AD227,AG227,AJ227,AM227,AP227,AS227,AV227,AY227,BB227,BE227,BH227,BK227)</f>
        <v>#DIV/0!</v>
      </c>
      <c r="K227" s="177" t="s">
        <v>1144</v>
      </c>
      <c r="L227" s="177" t="e">
        <f>AVERAGE(AE227,AH227,AK227,AN227,AQ227,AT227,AW227,AZ227,BC227,BF227,BI227,BL227)</f>
        <v>#DIV/0!</v>
      </c>
      <c r="M227" s="177" t="s">
        <v>1177</v>
      </c>
      <c r="N227" s="177">
        <v>1</v>
      </c>
      <c r="O227" s="177"/>
      <c r="P227" s="292"/>
      <c r="Q227" s="292"/>
      <c r="R227" s="292"/>
      <c r="S227" s="292"/>
      <c r="T227" s="292"/>
      <c r="U227" s="292"/>
      <c r="V227" s="292"/>
      <c r="W227" s="292"/>
      <c r="X227" s="292"/>
      <c r="Y227" s="292"/>
      <c r="Z227" s="292"/>
      <c r="AA227" s="292"/>
      <c r="AB227" s="177">
        <f t="shared" si="249"/>
        <v>0</v>
      </c>
      <c r="AC227" s="177">
        <f>AD227*AE227</f>
        <v>0</v>
      </c>
      <c r="AD227" s="300"/>
      <c r="AE227" s="300"/>
      <c r="AF227" s="177">
        <f>AG227*AH227</f>
        <v>0</v>
      </c>
      <c r="AG227" s="300"/>
      <c r="AH227" s="300"/>
      <c r="AI227" s="177">
        <f>AJ227*AK227</f>
        <v>0</v>
      </c>
      <c r="AJ227" s="300"/>
      <c r="AK227" s="300"/>
      <c r="AL227" s="177">
        <f>AM227*AN227</f>
        <v>0</v>
      </c>
      <c r="AM227" s="300"/>
      <c r="AN227" s="300"/>
      <c r="AO227" s="177">
        <f>AP227*AQ227</f>
        <v>0</v>
      </c>
      <c r="AP227" s="300"/>
      <c r="AQ227" s="300"/>
      <c r="AR227" s="177">
        <f>AS227*AT227</f>
        <v>0</v>
      </c>
      <c r="AS227" s="300"/>
      <c r="AT227" s="300"/>
      <c r="AU227" s="177">
        <f>AV227*AW227</f>
        <v>0</v>
      </c>
      <c r="AV227" s="300"/>
      <c r="AW227" s="300"/>
      <c r="AX227" s="177">
        <f>AY227*AZ227</f>
        <v>0</v>
      </c>
      <c r="AY227" s="300"/>
      <c r="AZ227" s="300"/>
      <c r="BA227" s="177">
        <f>BB227*BC227</f>
        <v>0</v>
      </c>
      <c r="BB227" s="300"/>
      <c r="BC227" s="300"/>
      <c r="BD227" s="177">
        <f>BE227*BF227</f>
        <v>0</v>
      </c>
      <c r="BE227" s="300"/>
      <c r="BF227" s="300"/>
      <c r="BG227" s="177">
        <f>BH227*BI227</f>
        <v>0</v>
      </c>
      <c r="BH227" s="300"/>
      <c r="BI227" s="300"/>
      <c r="BJ227" s="177">
        <f>BK227*BL227</f>
        <v>0</v>
      </c>
      <c r="BK227" s="300"/>
      <c r="BL227" s="309"/>
      <c r="BM227" s="313"/>
      <c r="BN227" s="317"/>
    </row>
    <row r="228" s="265" customFormat="1" ht="33.95" customHeight="1" outlineLevel="5" spans="2:66">
      <c r="B228" s="177" t="s">
        <v>793</v>
      </c>
      <c r="C228" s="285" t="s">
        <v>1180</v>
      </c>
      <c r="D228" s="265" t="s">
        <v>1181</v>
      </c>
      <c r="E228" s="177"/>
      <c r="F228" s="177"/>
      <c r="G228" s="177" t="s">
        <v>797</v>
      </c>
      <c r="H228" s="177">
        <f t="shared" si="248"/>
        <v>0</v>
      </c>
      <c r="I228" s="177" t="s">
        <v>1176</v>
      </c>
      <c r="J228" s="177" t="e">
        <f>AVERAGE(AD228,AG228,AJ228,AM228,AP228,AS228,AV228,AY228,BB228,BE228,BH228,BK228)</f>
        <v>#DIV/0!</v>
      </c>
      <c r="K228" s="177" t="s">
        <v>1144</v>
      </c>
      <c r="L228" s="177" t="e">
        <f>AVERAGE(AE228,AH228,AK228,AN228,AQ228,AT228,AW228,AZ228,BC228,BF228,BI228,BL228)</f>
        <v>#DIV/0!</v>
      </c>
      <c r="M228" s="177" t="s">
        <v>1177</v>
      </c>
      <c r="N228" s="177">
        <v>1</v>
      </c>
      <c r="O228" s="177"/>
      <c r="P228" s="292"/>
      <c r="Q228" s="292"/>
      <c r="R228" s="292"/>
      <c r="S228" s="292"/>
      <c r="T228" s="292"/>
      <c r="U228" s="292"/>
      <c r="V228" s="292"/>
      <c r="W228" s="292"/>
      <c r="X228" s="292"/>
      <c r="Y228" s="292"/>
      <c r="Z228" s="292"/>
      <c r="AA228" s="292"/>
      <c r="AB228" s="177">
        <f t="shared" si="249"/>
        <v>0</v>
      </c>
      <c r="AC228" s="177">
        <f>AD228*AE228</f>
        <v>0</v>
      </c>
      <c r="AD228" s="300"/>
      <c r="AE228" s="300"/>
      <c r="AF228" s="177">
        <f>AG228*AH228</f>
        <v>0</v>
      </c>
      <c r="AG228" s="300"/>
      <c r="AH228" s="300"/>
      <c r="AI228" s="177">
        <f>AJ228*AK228</f>
        <v>0</v>
      </c>
      <c r="AJ228" s="300"/>
      <c r="AK228" s="300"/>
      <c r="AL228" s="177">
        <f>AM228*AN228</f>
        <v>0</v>
      </c>
      <c r="AM228" s="300"/>
      <c r="AN228" s="300"/>
      <c r="AO228" s="177">
        <f>AP228*AQ228</f>
        <v>0</v>
      </c>
      <c r="AP228" s="300"/>
      <c r="AQ228" s="300"/>
      <c r="AR228" s="177">
        <f>AS228*AT228</f>
        <v>0</v>
      </c>
      <c r="AS228" s="300"/>
      <c r="AT228" s="300"/>
      <c r="AU228" s="177">
        <f>AV228*AW228</f>
        <v>0</v>
      </c>
      <c r="AV228" s="300"/>
      <c r="AW228" s="300"/>
      <c r="AX228" s="177">
        <f>AY228*AZ228</f>
        <v>0</v>
      </c>
      <c r="AY228" s="300"/>
      <c r="AZ228" s="300"/>
      <c r="BA228" s="177">
        <f>BB228*BC228</f>
        <v>0</v>
      </c>
      <c r="BB228" s="300"/>
      <c r="BC228" s="300"/>
      <c r="BD228" s="177">
        <f>BE228*BF228</f>
        <v>0</v>
      </c>
      <c r="BE228" s="300"/>
      <c r="BF228" s="300"/>
      <c r="BG228" s="177">
        <f>BH228*BI228</f>
        <v>0</v>
      </c>
      <c r="BH228" s="300"/>
      <c r="BI228" s="300"/>
      <c r="BJ228" s="177">
        <f>BK228*BL228</f>
        <v>0</v>
      </c>
      <c r="BK228" s="300"/>
      <c r="BL228" s="309"/>
      <c r="BM228" s="313"/>
      <c r="BN228" s="317"/>
    </row>
    <row r="229" s="265" customFormat="1" ht="33.95" customHeight="1" outlineLevel="5" spans="2:66">
      <c r="B229" s="177" t="s">
        <v>793</v>
      </c>
      <c r="C229" s="285" t="s">
        <v>1182</v>
      </c>
      <c r="D229" s="265" t="s">
        <v>1183</v>
      </c>
      <c r="E229" s="177"/>
      <c r="F229" s="177"/>
      <c r="G229" s="177" t="s">
        <v>797</v>
      </c>
      <c r="H229" s="177">
        <f t="shared" si="248"/>
        <v>0</v>
      </c>
      <c r="I229" s="177" t="s">
        <v>1176</v>
      </c>
      <c r="J229" s="177" t="e">
        <f>AVERAGE(AD229,AG229,AJ229,AM229,AP229,AS229,AV229,AY229,BB229,BE229,BH229,BK229)</f>
        <v>#DIV/0!</v>
      </c>
      <c r="K229" s="177" t="s">
        <v>1144</v>
      </c>
      <c r="L229" s="177" t="e">
        <f>AVERAGE(AE229,AH229,AK229,AN229,AQ229,AT229,AW229,AZ229,BC229,BF229,BI229,BL229)</f>
        <v>#DIV/0!</v>
      </c>
      <c r="M229" s="177" t="s">
        <v>1177</v>
      </c>
      <c r="N229" s="177">
        <v>1</v>
      </c>
      <c r="O229" s="177"/>
      <c r="P229" s="292"/>
      <c r="Q229" s="292"/>
      <c r="R229" s="292"/>
      <c r="S229" s="292"/>
      <c r="T229" s="292"/>
      <c r="U229" s="292"/>
      <c r="V229" s="292"/>
      <c r="W229" s="292"/>
      <c r="X229" s="292"/>
      <c r="Y229" s="292"/>
      <c r="Z229" s="292"/>
      <c r="AA229" s="292"/>
      <c r="AB229" s="177">
        <f t="shared" si="249"/>
        <v>0</v>
      </c>
      <c r="AC229" s="177">
        <f>AD229*AE229</f>
        <v>0</v>
      </c>
      <c r="AD229" s="300"/>
      <c r="AE229" s="300"/>
      <c r="AF229" s="177">
        <f>AG229*AH229</f>
        <v>0</v>
      </c>
      <c r="AG229" s="300"/>
      <c r="AH229" s="300"/>
      <c r="AI229" s="177">
        <f>AJ229*AK229</f>
        <v>0</v>
      </c>
      <c r="AJ229" s="300"/>
      <c r="AK229" s="300"/>
      <c r="AL229" s="177">
        <f>AM229*AN229</f>
        <v>0</v>
      </c>
      <c r="AM229" s="300"/>
      <c r="AN229" s="300"/>
      <c r="AO229" s="177">
        <f>AP229*AQ229</f>
        <v>0</v>
      </c>
      <c r="AP229" s="300"/>
      <c r="AQ229" s="300"/>
      <c r="AR229" s="177">
        <f>AS229*AT229</f>
        <v>0</v>
      </c>
      <c r="AS229" s="300"/>
      <c r="AT229" s="300"/>
      <c r="AU229" s="177">
        <f>AV229*AW229</f>
        <v>0</v>
      </c>
      <c r="AV229" s="300"/>
      <c r="AW229" s="300"/>
      <c r="AX229" s="177">
        <f>AY229*AZ229</f>
        <v>0</v>
      </c>
      <c r="AY229" s="300"/>
      <c r="AZ229" s="300"/>
      <c r="BA229" s="177">
        <f>BB229*BC229</f>
        <v>0</v>
      </c>
      <c r="BB229" s="300"/>
      <c r="BC229" s="300"/>
      <c r="BD229" s="177">
        <f>BE229*BF229</f>
        <v>0</v>
      </c>
      <c r="BE229" s="300"/>
      <c r="BF229" s="300"/>
      <c r="BG229" s="177">
        <f>BH229*BI229</f>
        <v>0</v>
      </c>
      <c r="BH229" s="300"/>
      <c r="BI229" s="300"/>
      <c r="BJ229" s="177">
        <f>BK229*BL229</f>
        <v>0</v>
      </c>
      <c r="BK229" s="300"/>
      <c r="BL229" s="309"/>
      <c r="BM229" s="313"/>
      <c r="BN229" s="317"/>
    </row>
    <row r="230" s="120" customFormat="1" ht="33.95" customHeight="1" outlineLevel="4" spans="2:66">
      <c r="B230" s="121" t="s">
        <v>793</v>
      </c>
      <c r="C230" s="122" t="s">
        <v>1178</v>
      </c>
      <c r="D230" s="120" t="s">
        <v>1184</v>
      </c>
      <c r="E230" s="121" t="s">
        <v>1185</v>
      </c>
      <c r="F230" s="121"/>
      <c r="G230" s="121" t="s">
        <v>937</v>
      </c>
      <c r="H230" s="121">
        <f t="shared" si="248"/>
        <v>0</v>
      </c>
      <c r="I230" s="121" t="s">
        <v>1026</v>
      </c>
      <c r="J230" s="121">
        <f>AVERAGE('1-1 项目基础信息'!$H$9:$S$9)</f>
        <v>80778.45</v>
      </c>
      <c r="K230" s="121" t="s">
        <v>1027</v>
      </c>
      <c r="L230" s="300"/>
      <c r="M230" s="121" t="s">
        <v>800</v>
      </c>
      <c r="N230" s="121">
        <f t="shared" ref="N230:N235" si="250">COUNTA(O230:Z230)</f>
        <v>0</v>
      </c>
      <c r="O230" s="300"/>
      <c r="P230" s="300"/>
      <c r="Q230" s="300"/>
      <c r="R230" s="300"/>
      <c r="S230" s="300"/>
      <c r="T230" s="300"/>
      <c r="U230" s="300"/>
      <c r="V230" s="300"/>
      <c r="W230" s="300"/>
      <c r="X230" s="300"/>
      <c r="Y230" s="300"/>
      <c r="Z230" s="300"/>
      <c r="AA230" s="121"/>
      <c r="AB230" s="121">
        <f t="shared" si="249"/>
        <v>0</v>
      </c>
      <c r="AC230" s="121">
        <f t="shared" ref="AC230:AC235" si="251">IF(O230="",0,$J230*$L230)</f>
        <v>0</v>
      </c>
      <c r="AD230" s="121"/>
      <c r="AE230" s="121"/>
      <c r="AF230" s="121">
        <f t="shared" ref="AF230:AF235" si="252">IF(P230="",0,$J230*$L230)</f>
        <v>0</v>
      </c>
      <c r="AG230" s="121"/>
      <c r="AH230" s="121"/>
      <c r="AI230" s="121">
        <f t="shared" ref="AI230:AI235" si="253">IF(Q230="",0,$J230*$L230)</f>
        <v>0</v>
      </c>
      <c r="AJ230" s="121"/>
      <c r="AK230" s="121"/>
      <c r="AL230" s="121">
        <f t="shared" ref="AL230:AL235" si="254">IF(R230="",0,$J230*$L230)</f>
        <v>0</v>
      </c>
      <c r="AM230" s="121"/>
      <c r="AN230" s="121"/>
      <c r="AO230" s="121">
        <f t="shared" ref="AO230:AO235" si="255">IF(S230="",0,$J230*$L230)</f>
        <v>0</v>
      </c>
      <c r="AP230" s="121"/>
      <c r="AQ230" s="121"/>
      <c r="AR230" s="121">
        <f t="shared" ref="AR230:AR235" si="256">IF(T230="",0,$J230*$L230)</f>
        <v>0</v>
      </c>
      <c r="AS230" s="121"/>
      <c r="AT230" s="121"/>
      <c r="AU230" s="121">
        <f t="shared" ref="AU230:AU235" si="257">IF(U230="",0,$J230*$L230)</f>
        <v>0</v>
      </c>
      <c r="AV230" s="121"/>
      <c r="AW230" s="121"/>
      <c r="AX230" s="121">
        <f t="shared" ref="AX230:AX235" si="258">IF(V230="",0,$J230*$L230)</f>
        <v>0</v>
      </c>
      <c r="AY230" s="121"/>
      <c r="AZ230" s="121"/>
      <c r="BA230" s="121">
        <f t="shared" ref="BA230:BA235" si="259">IF(W230="",0,$J230*$L230)</f>
        <v>0</v>
      </c>
      <c r="BB230" s="121"/>
      <c r="BC230" s="121"/>
      <c r="BD230" s="121">
        <f t="shared" ref="BD230:BD235" si="260">IF(X230="",0,$J230*$L230)</f>
        <v>0</v>
      </c>
      <c r="BE230" s="121"/>
      <c r="BF230" s="121"/>
      <c r="BG230" s="121">
        <f t="shared" ref="BG230:BG235" si="261">IF(Y230="",0,$J230*$L230)</f>
        <v>0</v>
      </c>
      <c r="BH230" s="121"/>
      <c r="BI230" s="121"/>
      <c r="BJ230" s="121">
        <f t="shared" ref="BJ230:BJ235" si="262">IF(Z230="",0,$J230*$L230)</f>
        <v>0</v>
      </c>
      <c r="BK230" s="121"/>
      <c r="BL230" s="308"/>
      <c r="BM230" s="313"/>
      <c r="BN230" s="316"/>
    </row>
    <row r="231" s="120" customFormat="1" ht="33.95" customHeight="1" outlineLevel="4" spans="2:66">
      <c r="B231" s="121" t="s">
        <v>793</v>
      </c>
      <c r="C231" s="122" t="s">
        <v>1180</v>
      </c>
      <c r="D231" s="120" t="s">
        <v>1186</v>
      </c>
      <c r="E231" s="121" t="s">
        <v>1187</v>
      </c>
      <c r="F231" s="121"/>
      <c r="G231" s="121" t="s">
        <v>937</v>
      </c>
      <c r="H231" s="121">
        <f t="shared" si="248"/>
        <v>0</v>
      </c>
      <c r="I231" s="121" t="s">
        <v>1026</v>
      </c>
      <c r="J231" s="121">
        <f>AVERAGE('1-1 项目基础信息'!$H$9:$S$9)</f>
        <v>80778.45</v>
      </c>
      <c r="K231" s="121" t="s">
        <v>1027</v>
      </c>
      <c r="L231" s="300"/>
      <c r="M231" s="121" t="s">
        <v>800</v>
      </c>
      <c r="N231" s="121">
        <f t="shared" si="250"/>
        <v>0</v>
      </c>
      <c r="O231" s="300"/>
      <c r="P231" s="300"/>
      <c r="Q231" s="300"/>
      <c r="R231" s="300"/>
      <c r="S231" s="300"/>
      <c r="T231" s="300"/>
      <c r="U231" s="300"/>
      <c r="V231" s="300"/>
      <c r="W231" s="300"/>
      <c r="X231" s="300"/>
      <c r="Y231" s="300"/>
      <c r="Z231" s="300"/>
      <c r="AA231" s="121"/>
      <c r="AB231" s="121">
        <f t="shared" si="249"/>
        <v>0</v>
      </c>
      <c r="AC231" s="121">
        <f t="shared" si="251"/>
        <v>0</v>
      </c>
      <c r="AD231" s="121"/>
      <c r="AE231" s="121"/>
      <c r="AF231" s="121">
        <f t="shared" si="252"/>
        <v>0</v>
      </c>
      <c r="AG231" s="121"/>
      <c r="AH231" s="121"/>
      <c r="AI231" s="121">
        <f t="shared" si="253"/>
        <v>0</v>
      </c>
      <c r="AJ231" s="121"/>
      <c r="AK231" s="121"/>
      <c r="AL231" s="121">
        <f t="shared" si="254"/>
        <v>0</v>
      </c>
      <c r="AM231" s="121"/>
      <c r="AN231" s="121"/>
      <c r="AO231" s="121">
        <f t="shared" si="255"/>
        <v>0</v>
      </c>
      <c r="AP231" s="121"/>
      <c r="AQ231" s="121"/>
      <c r="AR231" s="121">
        <f t="shared" si="256"/>
        <v>0</v>
      </c>
      <c r="AS231" s="121"/>
      <c r="AT231" s="121"/>
      <c r="AU231" s="121">
        <f t="shared" si="257"/>
        <v>0</v>
      </c>
      <c r="AV231" s="121"/>
      <c r="AW231" s="121"/>
      <c r="AX231" s="121">
        <f t="shared" si="258"/>
        <v>0</v>
      </c>
      <c r="AY231" s="121"/>
      <c r="AZ231" s="121"/>
      <c r="BA231" s="121">
        <f t="shared" si="259"/>
        <v>0</v>
      </c>
      <c r="BB231" s="121"/>
      <c r="BC231" s="121"/>
      <c r="BD231" s="121">
        <f t="shared" si="260"/>
        <v>0</v>
      </c>
      <c r="BE231" s="121"/>
      <c r="BF231" s="121"/>
      <c r="BG231" s="121">
        <f t="shared" si="261"/>
        <v>0</v>
      </c>
      <c r="BH231" s="121"/>
      <c r="BI231" s="121"/>
      <c r="BJ231" s="121">
        <f t="shared" si="262"/>
        <v>0</v>
      </c>
      <c r="BK231" s="121"/>
      <c r="BL231" s="308"/>
      <c r="BM231" s="313"/>
      <c r="BN231" s="316"/>
    </row>
    <row r="232" s="120" customFormat="1" ht="33.95" customHeight="1" outlineLevel="4" spans="2:66">
      <c r="B232" s="121" t="s">
        <v>793</v>
      </c>
      <c r="C232" s="122" t="s">
        <v>1182</v>
      </c>
      <c r="D232" s="120" t="s">
        <v>1188</v>
      </c>
      <c r="E232" s="121" t="s">
        <v>1189</v>
      </c>
      <c r="F232" s="121"/>
      <c r="G232" s="121" t="s">
        <v>937</v>
      </c>
      <c r="H232" s="121">
        <f t="shared" si="248"/>
        <v>0</v>
      </c>
      <c r="I232" s="121" t="s">
        <v>1026</v>
      </c>
      <c r="J232" s="121">
        <f>AVERAGE('1-1 项目基础信息'!$H$9:$S$9)</f>
        <v>80778.45</v>
      </c>
      <c r="K232" s="121" t="s">
        <v>1027</v>
      </c>
      <c r="L232" s="300"/>
      <c r="M232" s="121" t="s">
        <v>1190</v>
      </c>
      <c r="N232" s="121">
        <f t="shared" si="250"/>
        <v>0</v>
      </c>
      <c r="O232" s="300"/>
      <c r="P232" s="300"/>
      <c r="Q232" s="300"/>
      <c r="R232" s="300"/>
      <c r="S232" s="300"/>
      <c r="T232" s="300"/>
      <c r="U232" s="300"/>
      <c r="V232" s="300"/>
      <c r="W232" s="300"/>
      <c r="X232" s="300"/>
      <c r="Y232" s="300"/>
      <c r="Z232" s="300"/>
      <c r="AA232" s="121"/>
      <c r="AB232" s="121">
        <f t="shared" si="249"/>
        <v>0</v>
      </c>
      <c r="AC232" s="121">
        <f t="shared" si="251"/>
        <v>0</v>
      </c>
      <c r="AD232" s="121"/>
      <c r="AE232" s="121"/>
      <c r="AF232" s="121">
        <f t="shared" si="252"/>
        <v>0</v>
      </c>
      <c r="AG232" s="121"/>
      <c r="AH232" s="121"/>
      <c r="AI232" s="121">
        <f t="shared" si="253"/>
        <v>0</v>
      </c>
      <c r="AJ232" s="121"/>
      <c r="AK232" s="121"/>
      <c r="AL232" s="121">
        <f t="shared" si="254"/>
        <v>0</v>
      </c>
      <c r="AM232" s="121"/>
      <c r="AN232" s="121"/>
      <c r="AO232" s="121">
        <f t="shared" si="255"/>
        <v>0</v>
      </c>
      <c r="AP232" s="121"/>
      <c r="AQ232" s="121"/>
      <c r="AR232" s="121">
        <f t="shared" si="256"/>
        <v>0</v>
      </c>
      <c r="AS232" s="121"/>
      <c r="AT232" s="121"/>
      <c r="AU232" s="121">
        <f t="shared" si="257"/>
        <v>0</v>
      </c>
      <c r="AV232" s="121"/>
      <c r="AW232" s="121"/>
      <c r="AX232" s="121">
        <f t="shared" si="258"/>
        <v>0</v>
      </c>
      <c r="AY232" s="121"/>
      <c r="AZ232" s="121"/>
      <c r="BA232" s="121">
        <f t="shared" si="259"/>
        <v>0</v>
      </c>
      <c r="BB232" s="121"/>
      <c r="BC232" s="121"/>
      <c r="BD232" s="121">
        <f t="shared" si="260"/>
        <v>0</v>
      </c>
      <c r="BE232" s="121"/>
      <c r="BF232" s="121"/>
      <c r="BG232" s="121">
        <f t="shared" si="261"/>
        <v>0</v>
      </c>
      <c r="BH232" s="121"/>
      <c r="BI232" s="121"/>
      <c r="BJ232" s="121">
        <f t="shared" si="262"/>
        <v>0</v>
      </c>
      <c r="BK232" s="121"/>
      <c r="BL232" s="308"/>
      <c r="BM232" s="313"/>
      <c r="BN232" s="316"/>
    </row>
    <row r="233" s="120" customFormat="1" ht="33.95" customHeight="1" outlineLevel="4" spans="2:66">
      <c r="B233" s="121" t="s">
        <v>793</v>
      </c>
      <c r="C233" s="122" t="s">
        <v>1191</v>
      </c>
      <c r="D233" s="120" t="s">
        <v>1192</v>
      </c>
      <c r="E233" s="121" t="s">
        <v>1193</v>
      </c>
      <c r="F233" s="121"/>
      <c r="G233" s="121" t="s">
        <v>937</v>
      </c>
      <c r="H233" s="121">
        <f t="shared" si="248"/>
        <v>0</v>
      </c>
      <c r="I233" s="121" t="s">
        <v>1194</v>
      </c>
      <c r="J233" s="300"/>
      <c r="K233" s="121" t="s">
        <v>1195</v>
      </c>
      <c r="L233" s="300"/>
      <c r="M233" s="121" t="s">
        <v>1196</v>
      </c>
      <c r="N233" s="121">
        <f t="shared" si="250"/>
        <v>0</v>
      </c>
      <c r="O233" s="300"/>
      <c r="P233" s="300"/>
      <c r="Q233" s="300"/>
      <c r="R233" s="300"/>
      <c r="S233" s="300"/>
      <c r="T233" s="300"/>
      <c r="U233" s="300"/>
      <c r="V233" s="300"/>
      <c r="W233" s="300"/>
      <c r="X233" s="300"/>
      <c r="Y233" s="300"/>
      <c r="Z233" s="300"/>
      <c r="AA233" s="121"/>
      <c r="AB233" s="121">
        <f t="shared" si="249"/>
        <v>0</v>
      </c>
      <c r="AC233" s="121">
        <f t="shared" si="251"/>
        <v>0</v>
      </c>
      <c r="AD233" s="121"/>
      <c r="AE233" s="121"/>
      <c r="AF233" s="121">
        <f t="shared" si="252"/>
        <v>0</v>
      </c>
      <c r="AG233" s="121"/>
      <c r="AH233" s="121"/>
      <c r="AI233" s="121">
        <f t="shared" si="253"/>
        <v>0</v>
      </c>
      <c r="AJ233" s="121"/>
      <c r="AK233" s="121"/>
      <c r="AL233" s="121">
        <f t="shared" si="254"/>
        <v>0</v>
      </c>
      <c r="AM233" s="121"/>
      <c r="AN233" s="121"/>
      <c r="AO233" s="121">
        <f t="shared" si="255"/>
        <v>0</v>
      </c>
      <c r="AP233" s="121"/>
      <c r="AQ233" s="121"/>
      <c r="AR233" s="121">
        <f t="shared" si="256"/>
        <v>0</v>
      </c>
      <c r="AS233" s="121"/>
      <c r="AT233" s="121"/>
      <c r="AU233" s="121">
        <f t="shared" si="257"/>
        <v>0</v>
      </c>
      <c r="AV233" s="121"/>
      <c r="AW233" s="121"/>
      <c r="AX233" s="121">
        <f t="shared" si="258"/>
        <v>0</v>
      </c>
      <c r="AY233" s="121"/>
      <c r="AZ233" s="121"/>
      <c r="BA233" s="121">
        <f t="shared" si="259"/>
        <v>0</v>
      </c>
      <c r="BB233" s="121"/>
      <c r="BC233" s="121"/>
      <c r="BD233" s="121">
        <f t="shared" si="260"/>
        <v>0</v>
      </c>
      <c r="BE233" s="121"/>
      <c r="BF233" s="121"/>
      <c r="BG233" s="121">
        <f t="shared" si="261"/>
        <v>0</v>
      </c>
      <c r="BH233" s="121"/>
      <c r="BI233" s="121"/>
      <c r="BJ233" s="121">
        <f t="shared" si="262"/>
        <v>0</v>
      </c>
      <c r="BK233" s="121"/>
      <c r="BL233" s="308"/>
      <c r="BM233" s="313"/>
      <c r="BN233" s="316"/>
    </row>
    <row r="234" s="120" customFormat="1" ht="33.95" customHeight="1" outlineLevel="4" spans="2:66">
      <c r="B234" s="121" t="s">
        <v>793</v>
      </c>
      <c r="C234" s="122" t="s">
        <v>1197</v>
      </c>
      <c r="D234" s="120" t="s">
        <v>1198</v>
      </c>
      <c r="E234" s="121" t="s">
        <v>1199</v>
      </c>
      <c r="F234" s="121"/>
      <c r="G234" s="121" t="s">
        <v>937</v>
      </c>
      <c r="H234" s="121">
        <f t="shared" si="248"/>
        <v>0</v>
      </c>
      <c r="I234" s="121" t="s">
        <v>1194</v>
      </c>
      <c r="J234" s="300"/>
      <c r="K234" s="121" t="s">
        <v>1195</v>
      </c>
      <c r="L234" s="300"/>
      <c r="M234" s="121" t="s">
        <v>1196</v>
      </c>
      <c r="N234" s="121">
        <f t="shared" si="250"/>
        <v>0</v>
      </c>
      <c r="O234" s="300"/>
      <c r="P234" s="300"/>
      <c r="Q234" s="300"/>
      <c r="R234" s="300"/>
      <c r="S234" s="300"/>
      <c r="T234" s="300"/>
      <c r="U234" s="300"/>
      <c r="V234" s="300"/>
      <c r="W234" s="300"/>
      <c r="X234" s="300"/>
      <c r="Y234" s="300"/>
      <c r="Z234" s="300"/>
      <c r="AA234" s="121"/>
      <c r="AB234" s="121">
        <f t="shared" si="249"/>
        <v>0</v>
      </c>
      <c r="AC234" s="121">
        <f t="shared" si="251"/>
        <v>0</v>
      </c>
      <c r="AD234" s="121"/>
      <c r="AE234" s="121"/>
      <c r="AF234" s="121">
        <f t="shared" si="252"/>
        <v>0</v>
      </c>
      <c r="AG234" s="121"/>
      <c r="AH234" s="121"/>
      <c r="AI234" s="121">
        <f t="shared" si="253"/>
        <v>0</v>
      </c>
      <c r="AJ234" s="121"/>
      <c r="AK234" s="121"/>
      <c r="AL234" s="121">
        <f t="shared" si="254"/>
        <v>0</v>
      </c>
      <c r="AM234" s="121"/>
      <c r="AN234" s="121"/>
      <c r="AO234" s="121">
        <f t="shared" si="255"/>
        <v>0</v>
      </c>
      <c r="AP234" s="121"/>
      <c r="AQ234" s="121"/>
      <c r="AR234" s="121">
        <f t="shared" si="256"/>
        <v>0</v>
      </c>
      <c r="AS234" s="121"/>
      <c r="AT234" s="121"/>
      <c r="AU234" s="121">
        <f t="shared" si="257"/>
        <v>0</v>
      </c>
      <c r="AV234" s="121"/>
      <c r="AW234" s="121"/>
      <c r="AX234" s="121">
        <f t="shared" si="258"/>
        <v>0</v>
      </c>
      <c r="AY234" s="121"/>
      <c r="AZ234" s="121"/>
      <c r="BA234" s="121">
        <f t="shared" si="259"/>
        <v>0</v>
      </c>
      <c r="BB234" s="121"/>
      <c r="BC234" s="121"/>
      <c r="BD234" s="121">
        <f t="shared" si="260"/>
        <v>0</v>
      </c>
      <c r="BE234" s="121"/>
      <c r="BF234" s="121"/>
      <c r="BG234" s="121">
        <f t="shared" si="261"/>
        <v>0</v>
      </c>
      <c r="BH234" s="121"/>
      <c r="BI234" s="121"/>
      <c r="BJ234" s="121">
        <f t="shared" si="262"/>
        <v>0</v>
      </c>
      <c r="BK234" s="121"/>
      <c r="BL234" s="308"/>
      <c r="BM234" s="313"/>
      <c r="BN234" s="316"/>
    </row>
    <row r="235" s="120" customFormat="1" ht="33.95" customHeight="1" outlineLevel="4" spans="2:66">
      <c r="B235" s="121" t="s">
        <v>793</v>
      </c>
      <c r="C235" s="122" t="s">
        <v>1200</v>
      </c>
      <c r="D235" s="120" t="s">
        <v>1201</v>
      </c>
      <c r="E235" s="121" t="s">
        <v>1202</v>
      </c>
      <c r="F235" s="121"/>
      <c r="G235" s="121" t="s">
        <v>937</v>
      </c>
      <c r="H235" s="121">
        <f t="shared" si="248"/>
        <v>0</v>
      </c>
      <c r="I235" s="121" t="s">
        <v>1026</v>
      </c>
      <c r="J235" s="121">
        <f>AVERAGE('1-1 项目基础信息'!$H$9:$S$9)</f>
        <v>80778.45</v>
      </c>
      <c r="K235" s="121" t="s">
        <v>1027</v>
      </c>
      <c r="L235" s="300"/>
      <c r="M235" s="121" t="s">
        <v>800</v>
      </c>
      <c r="N235" s="121">
        <f t="shared" si="250"/>
        <v>0</v>
      </c>
      <c r="O235" s="300"/>
      <c r="P235" s="318"/>
      <c r="Q235" s="318"/>
      <c r="R235" s="318"/>
      <c r="S235" s="318"/>
      <c r="T235" s="318"/>
      <c r="U235" s="318"/>
      <c r="V235" s="318"/>
      <c r="W235" s="318"/>
      <c r="X235" s="318"/>
      <c r="Y235" s="318"/>
      <c r="Z235" s="318"/>
      <c r="AA235" s="121"/>
      <c r="AB235" s="121">
        <f t="shared" si="249"/>
        <v>0</v>
      </c>
      <c r="AC235" s="121">
        <f t="shared" si="251"/>
        <v>0</v>
      </c>
      <c r="AD235" s="121"/>
      <c r="AE235" s="121"/>
      <c r="AF235" s="121">
        <f t="shared" si="252"/>
        <v>0</v>
      </c>
      <c r="AG235" s="121"/>
      <c r="AH235" s="121"/>
      <c r="AI235" s="121">
        <f t="shared" si="253"/>
        <v>0</v>
      </c>
      <c r="AJ235" s="121"/>
      <c r="AK235" s="121"/>
      <c r="AL235" s="121">
        <f t="shared" si="254"/>
        <v>0</v>
      </c>
      <c r="AM235" s="121"/>
      <c r="AN235" s="121"/>
      <c r="AO235" s="121">
        <f t="shared" si="255"/>
        <v>0</v>
      </c>
      <c r="AP235" s="121"/>
      <c r="AQ235" s="121"/>
      <c r="AR235" s="121">
        <f t="shared" si="256"/>
        <v>0</v>
      </c>
      <c r="AS235" s="121"/>
      <c r="AT235" s="121"/>
      <c r="AU235" s="121">
        <f t="shared" si="257"/>
        <v>0</v>
      </c>
      <c r="AV235" s="121"/>
      <c r="AW235" s="121"/>
      <c r="AX235" s="121">
        <f t="shared" si="258"/>
        <v>0</v>
      </c>
      <c r="AY235" s="121"/>
      <c r="AZ235" s="121"/>
      <c r="BA235" s="121">
        <f t="shared" si="259"/>
        <v>0</v>
      </c>
      <c r="BB235" s="121"/>
      <c r="BC235" s="121"/>
      <c r="BD235" s="121">
        <f t="shared" si="260"/>
        <v>0</v>
      </c>
      <c r="BE235" s="121"/>
      <c r="BF235" s="121"/>
      <c r="BG235" s="121">
        <f t="shared" si="261"/>
        <v>0</v>
      </c>
      <c r="BH235" s="121"/>
      <c r="BI235" s="121"/>
      <c r="BJ235" s="121">
        <f t="shared" si="262"/>
        <v>0</v>
      </c>
      <c r="BK235" s="121"/>
      <c r="BL235" s="308"/>
      <c r="BM235" s="313"/>
      <c r="BN235" s="316"/>
    </row>
    <row r="236" s="49" customFormat="1" ht="33.95" customHeight="1" outlineLevel="3" spans="2:66">
      <c r="B236" s="117" t="s">
        <v>788</v>
      </c>
      <c r="C236" s="118" t="s">
        <v>38</v>
      </c>
      <c r="D236" s="49" t="s">
        <v>39</v>
      </c>
      <c r="E236" s="117"/>
      <c r="F236" s="117"/>
      <c r="G236" s="117"/>
      <c r="H236" s="117">
        <f>H237+H238</f>
        <v>0</v>
      </c>
      <c r="I236" s="117"/>
      <c r="J236" s="117"/>
      <c r="K236" s="117"/>
      <c r="L236" s="117"/>
      <c r="M236" s="117"/>
      <c r="N236" s="117"/>
      <c r="O236" s="117"/>
      <c r="P236" s="290"/>
      <c r="Q236" s="290"/>
      <c r="R236" s="290"/>
      <c r="S236" s="290"/>
      <c r="T236" s="290"/>
      <c r="U236" s="290"/>
      <c r="V236" s="290"/>
      <c r="W236" s="290"/>
      <c r="X236" s="290"/>
      <c r="Y236" s="290"/>
      <c r="Z236" s="290"/>
      <c r="AA236" s="290"/>
      <c r="AB236" s="117">
        <f>AB237+AB238</f>
        <v>0</v>
      </c>
      <c r="AC236" s="117">
        <f>AC237+AC238</f>
        <v>0</v>
      </c>
      <c r="AD236" s="117"/>
      <c r="AE236" s="117"/>
      <c r="AF236" s="117">
        <f>AF237+AF238</f>
        <v>0</v>
      </c>
      <c r="AG236" s="117"/>
      <c r="AH236" s="117"/>
      <c r="AI236" s="117">
        <f>AI237+AI238</f>
        <v>0</v>
      </c>
      <c r="AJ236" s="117"/>
      <c r="AK236" s="117"/>
      <c r="AL236" s="117">
        <f>AL237+AL238</f>
        <v>0</v>
      </c>
      <c r="AM236" s="117"/>
      <c r="AN236" s="117"/>
      <c r="AO236" s="117">
        <f>AO237+AO238</f>
        <v>0</v>
      </c>
      <c r="AP236" s="117"/>
      <c r="AQ236" s="117"/>
      <c r="AR236" s="117">
        <f>AR237+AR238</f>
        <v>0</v>
      </c>
      <c r="AS236" s="117"/>
      <c r="AT236" s="117"/>
      <c r="AU236" s="117">
        <f>AU237+AU238</f>
        <v>0</v>
      </c>
      <c r="AV236" s="117"/>
      <c r="AW236" s="117"/>
      <c r="AX236" s="117">
        <f>AX237+AX238</f>
        <v>0</v>
      </c>
      <c r="AY236" s="117"/>
      <c r="AZ236" s="117"/>
      <c r="BA236" s="117">
        <f>BA237+BA238</f>
        <v>0</v>
      </c>
      <c r="BB236" s="117"/>
      <c r="BC236" s="117"/>
      <c r="BD236" s="117">
        <f>BD237+BD238</f>
        <v>0</v>
      </c>
      <c r="BE236" s="117"/>
      <c r="BF236" s="117"/>
      <c r="BG236" s="117">
        <f>BG237+BG238</f>
        <v>0</v>
      </c>
      <c r="BH236" s="117"/>
      <c r="BI236" s="117"/>
      <c r="BJ236" s="117">
        <f>BJ237+BJ238</f>
        <v>0</v>
      </c>
      <c r="BK236" s="117"/>
      <c r="BL236" s="307"/>
      <c r="BM236" s="313"/>
      <c r="BN236" s="315"/>
    </row>
    <row r="237" s="120" customFormat="1" ht="33.95" customHeight="1" outlineLevel="4" spans="2:66">
      <c r="B237" s="121" t="s">
        <v>793</v>
      </c>
      <c r="C237" s="122" t="s">
        <v>1203</v>
      </c>
      <c r="D237" s="120" t="s">
        <v>1204</v>
      </c>
      <c r="E237" s="121" t="s">
        <v>1205</v>
      </c>
      <c r="F237" s="121"/>
      <c r="G237" s="121" t="s">
        <v>937</v>
      </c>
      <c r="H237" s="121">
        <f>IFERROR(J237*L237*N237,0)</f>
        <v>0</v>
      </c>
      <c r="I237" s="121" t="s">
        <v>1026</v>
      </c>
      <c r="J237" s="121">
        <f>AVERAGE('1-1 项目基础信息'!$H$9:$S$9)</f>
        <v>80778.45</v>
      </c>
      <c r="K237" s="121" t="s">
        <v>1027</v>
      </c>
      <c r="L237" s="300"/>
      <c r="M237" s="121" t="s">
        <v>800</v>
      </c>
      <c r="N237" s="121">
        <f>COUNTA(O237:Z237)</f>
        <v>0</v>
      </c>
      <c r="O237" s="300"/>
      <c r="P237" s="319"/>
      <c r="Q237" s="319"/>
      <c r="R237" s="319"/>
      <c r="S237" s="319"/>
      <c r="T237" s="319"/>
      <c r="U237" s="319"/>
      <c r="V237" s="319"/>
      <c r="W237" s="319"/>
      <c r="X237" s="319"/>
      <c r="Y237" s="319"/>
      <c r="Z237" s="319"/>
      <c r="AA237" s="121"/>
      <c r="AB237" s="121">
        <f>SUM(AC237,AF237,AI237,AL237,AO237,AR237,AU237,AX237,BA237,BD237,BG237,BJ237)</f>
        <v>0</v>
      </c>
      <c r="AC237" s="121">
        <f>IF(O237="",0,$J237*$L237)</f>
        <v>0</v>
      </c>
      <c r="AD237" s="121"/>
      <c r="AE237" s="121"/>
      <c r="AF237" s="121">
        <f>IF(P237="",0,$J237*$L237)</f>
        <v>0</v>
      </c>
      <c r="AG237" s="121"/>
      <c r="AH237" s="121"/>
      <c r="AI237" s="121">
        <f>IF(Q237="",0,$J237*$L237)</f>
        <v>0</v>
      </c>
      <c r="AJ237" s="121"/>
      <c r="AK237" s="121"/>
      <c r="AL237" s="121">
        <f>IF(R237="",0,$J237*$L237)</f>
        <v>0</v>
      </c>
      <c r="AM237" s="121"/>
      <c r="AN237" s="121"/>
      <c r="AO237" s="121">
        <f>IF(S237="",0,$J237*$L237)</f>
        <v>0</v>
      </c>
      <c r="AP237" s="121"/>
      <c r="AQ237" s="121"/>
      <c r="AR237" s="121">
        <f>IF(T237="",0,$J237*$L237)</f>
        <v>0</v>
      </c>
      <c r="AS237" s="121"/>
      <c r="AT237" s="121"/>
      <c r="AU237" s="121">
        <f>IF(U237="",0,$J237*$L237)</f>
        <v>0</v>
      </c>
      <c r="AV237" s="121"/>
      <c r="AW237" s="121"/>
      <c r="AX237" s="121">
        <f>IF(V237="",0,$J237*$L237)</f>
        <v>0</v>
      </c>
      <c r="AY237" s="121"/>
      <c r="AZ237" s="121"/>
      <c r="BA237" s="121">
        <f>IF(W237="",0,$J237*$L237)</f>
        <v>0</v>
      </c>
      <c r="BB237" s="121"/>
      <c r="BC237" s="121"/>
      <c r="BD237" s="121">
        <f>IF(X237="",0,$J237*$L237)</f>
        <v>0</v>
      </c>
      <c r="BE237" s="121"/>
      <c r="BF237" s="121"/>
      <c r="BG237" s="121">
        <f>IF(Y237="",0,$J237*$L237)</f>
        <v>0</v>
      </c>
      <c r="BH237" s="121"/>
      <c r="BI237" s="121"/>
      <c r="BJ237" s="121">
        <f>IF(Z237="",0,$J237*$L237)</f>
        <v>0</v>
      </c>
      <c r="BK237" s="121"/>
      <c r="BL237" s="308"/>
      <c r="BM237" s="313"/>
      <c r="BN237" s="316"/>
    </row>
    <row r="238" s="120" customFormat="1" ht="33.95" customHeight="1" outlineLevel="4" spans="2:66">
      <c r="B238" s="121" t="s">
        <v>793</v>
      </c>
      <c r="C238" s="122" t="s">
        <v>1206</v>
      </c>
      <c r="D238" s="120" t="s">
        <v>1207</v>
      </c>
      <c r="E238" s="121" t="s">
        <v>1208</v>
      </c>
      <c r="F238" s="121"/>
      <c r="G238" s="121" t="s">
        <v>937</v>
      </c>
      <c r="H238" s="121">
        <f>IFERROR(J238*L238*N238,0)</f>
        <v>0</v>
      </c>
      <c r="I238" s="121" t="s">
        <v>1026</v>
      </c>
      <c r="J238" s="121">
        <f>AVERAGE('1-1 项目基础信息'!$H$9:$S$9)</f>
        <v>80778.45</v>
      </c>
      <c r="K238" s="121" t="s">
        <v>1027</v>
      </c>
      <c r="L238" s="300"/>
      <c r="M238" s="121" t="s">
        <v>800</v>
      </c>
      <c r="N238" s="121">
        <f>COUNTA(O238:Z238)</f>
        <v>0</v>
      </c>
      <c r="O238" s="300"/>
      <c r="P238" s="300"/>
      <c r="Q238" s="300"/>
      <c r="R238" s="300"/>
      <c r="S238" s="300"/>
      <c r="T238" s="300"/>
      <c r="U238" s="300"/>
      <c r="V238" s="300"/>
      <c r="W238" s="300"/>
      <c r="X238" s="300"/>
      <c r="Y238" s="300"/>
      <c r="Z238" s="300"/>
      <c r="AA238" s="121"/>
      <c r="AB238" s="121">
        <f>SUM(AC238,AF238,AI238,AL238,AO238,AR238,AU238,AX238,BA238,BD238,BG238,BJ238)</f>
        <v>0</v>
      </c>
      <c r="AC238" s="121">
        <f>IF(O238="",0,$J238*$L238)</f>
        <v>0</v>
      </c>
      <c r="AD238" s="121"/>
      <c r="AE238" s="121"/>
      <c r="AF238" s="121">
        <f>IF(P238="",0,$J238*$L238)</f>
        <v>0</v>
      </c>
      <c r="AG238" s="121"/>
      <c r="AH238" s="121"/>
      <c r="AI238" s="121">
        <f>IF(Q238="",0,$J238*$L238)</f>
        <v>0</v>
      </c>
      <c r="AJ238" s="121"/>
      <c r="AK238" s="121"/>
      <c r="AL238" s="121">
        <f>IF(R238="",0,$J238*$L238)</f>
        <v>0</v>
      </c>
      <c r="AM238" s="121"/>
      <c r="AN238" s="121"/>
      <c r="AO238" s="121">
        <f>IF(S238="",0,$J238*$L238)</f>
        <v>0</v>
      </c>
      <c r="AP238" s="121"/>
      <c r="AQ238" s="121"/>
      <c r="AR238" s="121">
        <f>IF(T238="",0,$J238*$L238)</f>
        <v>0</v>
      </c>
      <c r="AS238" s="121"/>
      <c r="AT238" s="121"/>
      <c r="AU238" s="121">
        <f>IF(U238="",0,$J238*$L238)</f>
        <v>0</v>
      </c>
      <c r="AV238" s="121"/>
      <c r="AW238" s="121"/>
      <c r="AX238" s="121">
        <f>IF(V238="",0,$J238*$L238)</f>
        <v>0</v>
      </c>
      <c r="AY238" s="121"/>
      <c r="AZ238" s="121"/>
      <c r="BA238" s="121">
        <f>IF(W238="",0,$J238*$L238)</f>
        <v>0</v>
      </c>
      <c r="BB238" s="121"/>
      <c r="BC238" s="121"/>
      <c r="BD238" s="121">
        <f>IF(X238="",0,$J238*$L238)</f>
        <v>0</v>
      </c>
      <c r="BE238" s="121"/>
      <c r="BF238" s="121"/>
      <c r="BG238" s="121">
        <f>IF(Y238="",0,$J238*$L238)</f>
        <v>0</v>
      </c>
      <c r="BH238" s="121"/>
      <c r="BI238" s="121"/>
      <c r="BJ238" s="121">
        <f>IF(Z238="",0,$J238*$L238)</f>
        <v>0</v>
      </c>
      <c r="BK238" s="121"/>
      <c r="BL238" s="308"/>
      <c r="BM238" s="313"/>
      <c r="BN238" s="316"/>
    </row>
    <row r="239" s="49" customFormat="1" ht="33.95" customHeight="1" outlineLevel="3" spans="2:66">
      <c r="B239" s="117" t="s">
        <v>788</v>
      </c>
      <c r="C239" s="118" t="s">
        <v>40</v>
      </c>
      <c r="D239" s="49" t="s">
        <v>41</v>
      </c>
      <c r="E239" s="117"/>
      <c r="F239" s="117"/>
      <c r="G239" s="117"/>
      <c r="H239" s="117">
        <f>H240+H241</f>
        <v>0</v>
      </c>
      <c r="I239" s="117"/>
      <c r="J239" s="117"/>
      <c r="K239" s="117"/>
      <c r="L239" s="117"/>
      <c r="M239" s="117"/>
      <c r="N239" s="117"/>
      <c r="O239" s="117"/>
      <c r="P239" s="290"/>
      <c r="Q239" s="290"/>
      <c r="R239" s="290"/>
      <c r="S239" s="290"/>
      <c r="T239" s="290"/>
      <c r="U239" s="290"/>
      <c r="V239" s="290"/>
      <c r="W239" s="290"/>
      <c r="X239" s="290"/>
      <c r="Y239" s="290"/>
      <c r="Z239" s="290"/>
      <c r="AA239" s="290"/>
      <c r="AB239" s="117">
        <f>AB240+AB241</f>
        <v>0</v>
      </c>
      <c r="AC239" s="117">
        <f>AC240+AC241</f>
        <v>0</v>
      </c>
      <c r="AD239" s="117"/>
      <c r="AE239" s="117"/>
      <c r="AF239" s="117">
        <f>AF240+AF241</f>
        <v>0</v>
      </c>
      <c r="AG239" s="117"/>
      <c r="AH239" s="117"/>
      <c r="AI239" s="117">
        <f>AI240+AI241</f>
        <v>0</v>
      </c>
      <c r="AJ239" s="117"/>
      <c r="AK239" s="117"/>
      <c r="AL239" s="117">
        <f>AL240+AL241</f>
        <v>0</v>
      </c>
      <c r="AM239" s="117"/>
      <c r="AN239" s="117"/>
      <c r="AO239" s="117">
        <f>AO240+AO241</f>
        <v>0</v>
      </c>
      <c r="AP239" s="117"/>
      <c r="AQ239" s="117"/>
      <c r="AR239" s="117">
        <f>AR240+AR241</f>
        <v>0</v>
      </c>
      <c r="AS239" s="117"/>
      <c r="AT239" s="117"/>
      <c r="AU239" s="117">
        <f>AU240+AU241</f>
        <v>0</v>
      </c>
      <c r="AV239" s="117"/>
      <c r="AW239" s="117"/>
      <c r="AX239" s="117">
        <f>AX240+AX241</f>
        <v>0</v>
      </c>
      <c r="AY239" s="117"/>
      <c r="AZ239" s="117"/>
      <c r="BA239" s="117">
        <f>BA240+BA241</f>
        <v>0</v>
      </c>
      <c r="BB239" s="117"/>
      <c r="BC239" s="117"/>
      <c r="BD239" s="117">
        <f>BD240+BD241</f>
        <v>0</v>
      </c>
      <c r="BE239" s="117"/>
      <c r="BF239" s="117"/>
      <c r="BG239" s="117">
        <f>BG240+BG241</f>
        <v>0</v>
      </c>
      <c r="BH239" s="117"/>
      <c r="BI239" s="117"/>
      <c r="BJ239" s="117">
        <f>BJ240+BJ241</f>
        <v>0</v>
      </c>
      <c r="BK239" s="117"/>
      <c r="BL239" s="307"/>
      <c r="BM239" s="313"/>
      <c r="BN239" s="315"/>
    </row>
    <row r="240" s="120" customFormat="1" ht="33.95" customHeight="1" outlineLevel="4" spans="2:66">
      <c r="B240" s="121" t="s">
        <v>793</v>
      </c>
      <c r="C240" s="122" t="s">
        <v>1209</v>
      </c>
      <c r="D240" s="120" t="s">
        <v>1210</v>
      </c>
      <c r="E240" s="121" t="s">
        <v>1211</v>
      </c>
      <c r="F240" s="121"/>
      <c r="G240" s="121" t="s">
        <v>937</v>
      </c>
      <c r="H240" s="121">
        <f>IFERROR(J240*L240*N240,0)</f>
        <v>0</v>
      </c>
      <c r="I240" s="121" t="s">
        <v>1026</v>
      </c>
      <c r="J240" s="121">
        <f>AVERAGE('1-1 项目基础信息'!$H$9:$S$9)</f>
        <v>80778.45</v>
      </c>
      <c r="K240" s="121" t="s">
        <v>1027</v>
      </c>
      <c r="L240" s="300"/>
      <c r="M240" s="121" t="s">
        <v>800</v>
      </c>
      <c r="N240" s="121">
        <f>COUNTA(O240:Z240)</f>
        <v>0</v>
      </c>
      <c r="O240" s="300"/>
      <c r="P240" s="300"/>
      <c r="Q240" s="300"/>
      <c r="R240" s="300"/>
      <c r="S240" s="300"/>
      <c r="T240" s="300"/>
      <c r="U240" s="300"/>
      <c r="V240" s="300"/>
      <c r="W240" s="300"/>
      <c r="X240" s="300"/>
      <c r="Y240" s="300"/>
      <c r="Z240" s="300"/>
      <c r="AA240" s="121"/>
      <c r="AB240" s="121">
        <f>SUM(AC240,AF240,AI240,AL240,AO240,AR240,AU240,AX240,BA240,BD240,BG240,BJ240)</f>
        <v>0</v>
      </c>
      <c r="AC240" s="121">
        <f>IF(O240="",0,$J240*$L240)</f>
        <v>0</v>
      </c>
      <c r="AD240" s="121"/>
      <c r="AE240" s="121"/>
      <c r="AF240" s="121">
        <f>IF(P240="",0,$J240*$L240)</f>
        <v>0</v>
      </c>
      <c r="AG240" s="121"/>
      <c r="AH240" s="121"/>
      <c r="AI240" s="121">
        <f>IF(Q240="",0,$J240*$L240)</f>
        <v>0</v>
      </c>
      <c r="AJ240" s="121"/>
      <c r="AK240" s="121"/>
      <c r="AL240" s="121">
        <f>IF(R240="",0,$J240*$L240)</f>
        <v>0</v>
      </c>
      <c r="AM240" s="121"/>
      <c r="AN240" s="121"/>
      <c r="AO240" s="121">
        <f>IF(S240="",0,$J240*$L240)</f>
        <v>0</v>
      </c>
      <c r="AP240" s="121"/>
      <c r="AQ240" s="121"/>
      <c r="AR240" s="121">
        <f>IF(T240="",0,$J240*$L240)</f>
        <v>0</v>
      </c>
      <c r="AS240" s="121"/>
      <c r="AT240" s="121"/>
      <c r="AU240" s="121">
        <f>IF(U240="",0,$J240*$L240)</f>
        <v>0</v>
      </c>
      <c r="AV240" s="121"/>
      <c r="AW240" s="121"/>
      <c r="AX240" s="121">
        <f>IF(V240="",0,$J240*$L240)</f>
        <v>0</v>
      </c>
      <c r="AY240" s="121"/>
      <c r="AZ240" s="121"/>
      <c r="BA240" s="121">
        <f>IF(W240="",0,$J240*$L240)</f>
        <v>0</v>
      </c>
      <c r="BB240" s="121"/>
      <c r="BC240" s="121"/>
      <c r="BD240" s="121">
        <f>IF(X240="",0,$J240*$L240)</f>
        <v>0</v>
      </c>
      <c r="BE240" s="121"/>
      <c r="BF240" s="121"/>
      <c r="BG240" s="121">
        <f>IF(Y240="",0,$J240*$L240)</f>
        <v>0</v>
      </c>
      <c r="BH240" s="121"/>
      <c r="BI240" s="121"/>
      <c r="BJ240" s="121">
        <f>IF(Z240="",0,$J240*$L240)</f>
        <v>0</v>
      </c>
      <c r="BK240" s="121"/>
      <c r="BL240" s="308"/>
      <c r="BM240" s="313"/>
      <c r="BN240" s="316"/>
    </row>
    <row r="241" s="120" customFormat="1" ht="33.95" customHeight="1" outlineLevel="4" spans="2:66">
      <c r="B241" s="121" t="s">
        <v>788</v>
      </c>
      <c r="C241" s="122" t="s">
        <v>1212</v>
      </c>
      <c r="D241" s="120" t="s">
        <v>1213</v>
      </c>
      <c r="E241" s="121"/>
      <c r="F241" s="121"/>
      <c r="G241" s="121"/>
      <c r="H241" s="121">
        <f>SUM(H242:H246)</f>
        <v>0</v>
      </c>
      <c r="I241" s="121"/>
      <c r="J241" s="121"/>
      <c r="K241" s="121"/>
      <c r="L241" s="121"/>
      <c r="M241" s="121"/>
      <c r="N241" s="121"/>
      <c r="O241" s="121"/>
      <c r="P241" s="291"/>
      <c r="Q241" s="291"/>
      <c r="R241" s="291"/>
      <c r="S241" s="291"/>
      <c r="T241" s="291"/>
      <c r="U241" s="291"/>
      <c r="V241" s="291"/>
      <c r="W241" s="291"/>
      <c r="X241" s="291"/>
      <c r="Y241" s="291"/>
      <c r="Z241" s="291"/>
      <c r="AA241" s="291"/>
      <c r="AB241" s="121">
        <f>SUM(AB242:AB246)</f>
        <v>0</v>
      </c>
      <c r="AC241" s="121">
        <f>SUM(AC242:AC246)</f>
        <v>0</v>
      </c>
      <c r="AD241" s="121"/>
      <c r="AE241" s="121"/>
      <c r="AF241" s="121">
        <f>SUM(AF242:AF246)</f>
        <v>0</v>
      </c>
      <c r="AG241" s="121"/>
      <c r="AH241" s="121"/>
      <c r="AI241" s="121">
        <f>SUM(AI242:AI246)</f>
        <v>0</v>
      </c>
      <c r="AJ241" s="121"/>
      <c r="AK241" s="121"/>
      <c r="AL241" s="121">
        <f>SUM(AL242:AL246)</f>
        <v>0</v>
      </c>
      <c r="AM241" s="121"/>
      <c r="AN241" s="121"/>
      <c r="AO241" s="121">
        <f>SUM(AO242:AO246)</f>
        <v>0</v>
      </c>
      <c r="AP241" s="121"/>
      <c r="AQ241" s="121"/>
      <c r="AR241" s="121">
        <f>SUM(AR242:AR246)</f>
        <v>0</v>
      </c>
      <c r="AS241" s="121"/>
      <c r="AT241" s="121"/>
      <c r="AU241" s="121">
        <f>SUM(AU242:AU246)</f>
        <v>0</v>
      </c>
      <c r="AV241" s="121"/>
      <c r="AW241" s="121"/>
      <c r="AX241" s="121">
        <f>SUM(AX242:AX246)</f>
        <v>0</v>
      </c>
      <c r="AY241" s="121"/>
      <c r="AZ241" s="121"/>
      <c r="BA241" s="121">
        <f>SUM(BA242:BA246)</f>
        <v>0</v>
      </c>
      <c r="BB241" s="121"/>
      <c r="BC241" s="121"/>
      <c r="BD241" s="121">
        <f>SUM(BD242:BD246)</f>
        <v>0</v>
      </c>
      <c r="BE241" s="121"/>
      <c r="BF241" s="121"/>
      <c r="BG241" s="121">
        <f>SUM(BG242:BG246)</f>
        <v>0</v>
      </c>
      <c r="BH241" s="121"/>
      <c r="BI241" s="121"/>
      <c r="BJ241" s="121">
        <f>SUM(BJ242:BJ246)</f>
        <v>0</v>
      </c>
      <c r="BK241" s="121"/>
      <c r="BL241" s="308"/>
      <c r="BM241" s="313"/>
      <c r="BN241" s="316"/>
    </row>
    <row r="242" s="265" customFormat="1" ht="33.95" customHeight="1" outlineLevel="5" spans="2:66">
      <c r="B242" s="177" t="s">
        <v>793</v>
      </c>
      <c r="C242" s="285" t="s">
        <v>1214</v>
      </c>
      <c r="D242" s="265" t="s">
        <v>1215</v>
      </c>
      <c r="E242" s="177" t="s">
        <v>1216</v>
      </c>
      <c r="F242" s="177"/>
      <c r="G242" s="177" t="s">
        <v>937</v>
      </c>
      <c r="H242" s="177">
        <f>IFERROR(J242*L242*N242,0)</f>
        <v>0</v>
      </c>
      <c r="I242" s="177" t="s">
        <v>1217</v>
      </c>
      <c r="J242" s="300"/>
      <c r="K242" s="177" t="s">
        <v>1218</v>
      </c>
      <c r="L242" s="300"/>
      <c r="M242" s="177" t="s">
        <v>1219</v>
      </c>
      <c r="N242" s="177">
        <f>COUNTA(O242:Z242)</f>
        <v>0</v>
      </c>
      <c r="O242" s="300"/>
      <c r="P242" s="319"/>
      <c r="Q242" s="319"/>
      <c r="R242" s="319"/>
      <c r="S242" s="319"/>
      <c r="T242" s="319"/>
      <c r="U242" s="319"/>
      <c r="V242" s="319"/>
      <c r="W242" s="319"/>
      <c r="X242" s="319"/>
      <c r="Y242" s="319"/>
      <c r="Z242" s="319"/>
      <c r="AA242" s="177"/>
      <c r="AB242" s="177">
        <f>SUM(AC242,AF242,AI242,AL242,AO242,AR242,AU242,AX242,BA242,BD242,BG242,BJ242)</f>
        <v>0</v>
      </c>
      <c r="AC242" s="177">
        <f>IF(O242="",0,$J242*$L242)</f>
        <v>0</v>
      </c>
      <c r="AD242" s="177"/>
      <c r="AE242" s="177"/>
      <c r="AF242" s="177">
        <f>IF(P242="",0,$J242*$L242)</f>
        <v>0</v>
      </c>
      <c r="AG242" s="177"/>
      <c r="AH242" s="177"/>
      <c r="AI242" s="177">
        <f>IF(Q242="",0,$J242*$L242)</f>
        <v>0</v>
      </c>
      <c r="AJ242" s="177"/>
      <c r="AK242" s="177"/>
      <c r="AL242" s="177">
        <f>IF(R242="",0,$J242*$L242)</f>
        <v>0</v>
      </c>
      <c r="AM242" s="177"/>
      <c r="AN242" s="177"/>
      <c r="AO242" s="177">
        <f>IF(S242="",0,$J242*$L242)</f>
        <v>0</v>
      </c>
      <c r="AP242" s="177"/>
      <c r="AQ242" s="177"/>
      <c r="AR242" s="177">
        <f>IF(T242="",0,$J242*$L242)</f>
        <v>0</v>
      </c>
      <c r="AS242" s="177"/>
      <c r="AT242" s="177"/>
      <c r="AU242" s="177">
        <f>IF(U242="",0,$J242*$L242)</f>
        <v>0</v>
      </c>
      <c r="AV242" s="177"/>
      <c r="AW242" s="177"/>
      <c r="AX242" s="177">
        <f>IF(V242="",0,$J242*$L242)</f>
        <v>0</v>
      </c>
      <c r="AY242" s="177"/>
      <c r="AZ242" s="177"/>
      <c r="BA242" s="177">
        <f>IF(W242="",0,$J242*$L242)</f>
        <v>0</v>
      </c>
      <c r="BB242" s="177"/>
      <c r="BC242" s="177"/>
      <c r="BD242" s="177">
        <f>IF(X242="",0,$J242*$L242)</f>
        <v>0</v>
      </c>
      <c r="BE242" s="177"/>
      <c r="BF242" s="177"/>
      <c r="BG242" s="177">
        <f>IF(Y242="",0,$J242*$L242)</f>
        <v>0</v>
      </c>
      <c r="BH242" s="177"/>
      <c r="BI242" s="177"/>
      <c r="BJ242" s="177">
        <f>IF(Z242="",0,$J242*$L242)</f>
        <v>0</v>
      </c>
      <c r="BK242" s="177"/>
      <c r="BL242" s="322"/>
      <c r="BM242" s="313"/>
      <c r="BN242" s="317"/>
    </row>
    <row r="243" s="265" customFormat="1" ht="33.95" customHeight="1" outlineLevel="5" spans="2:66">
      <c r="B243" s="177" t="s">
        <v>793</v>
      </c>
      <c r="C243" s="285" t="s">
        <v>1220</v>
      </c>
      <c r="D243" s="265" t="s">
        <v>1221</v>
      </c>
      <c r="E243" s="177" t="s">
        <v>1222</v>
      </c>
      <c r="F243" s="177"/>
      <c r="G243" s="177" t="s">
        <v>937</v>
      </c>
      <c r="H243" s="177">
        <f>IFERROR(J243*L243*N243,0)</f>
        <v>0</v>
      </c>
      <c r="I243" s="177" t="s">
        <v>1223</v>
      </c>
      <c r="J243" s="300"/>
      <c r="K243" s="177" t="s">
        <v>1218</v>
      </c>
      <c r="L243" s="300"/>
      <c r="M243" s="177" t="s">
        <v>1219</v>
      </c>
      <c r="N243" s="177">
        <f>COUNTA(O243:Z243)</f>
        <v>0</v>
      </c>
      <c r="O243" s="300"/>
      <c r="P243" s="300"/>
      <c r="Q243" s="300"/>
      <c r="R243" s="300"/>
      <c r="S243" s="300"/>
      <c r="T243" s="300"/>
      <c r="U243" s="300"/>
      <c r="V243" s="300"/>
      <c r="W243" s="300"/>
      <c r="X243" s="300"/>
      <c r="Y243" s="300"/>
      <c r="Z243" s="300"/>
      <c r="AA243" s="177"/>
      <c r="AB243" s="177">
        <f>SUM(AC243,AF243,AI243,AL243,AO243,AR243,AU243,AX243,BA243,BD243,BG243,BJ243)</f>
        <v>0</v>
      </c>
      <c r="AC243" s="177">
        <f>IF(O243="",0,$J243*$L243)</f>
        <v>0</v>
      </c>
      <c r="AD243" s="177"/>
      <c r="AE243" s="177"/>
      <c r="AF243" s="177">
        <f>IF(P243="",0,$J243*$L243)</f>
        <v>0</v>
      </c>
      <c r="AG243" s="177"/>
      <c r="AH243" s="177"/>
      <c r="AI243" s="177">
        <f>IF(Q243="",0,$J243*$L243)</f>
        <v>0</v>
      </c>
      <c r="AJ243" s="177"/>
      <c r="AK243" s="177"/>
      <c r="AL243" s="177">
        <f>IF(R243="",0,$J243*$L243)</f>
        <v>0</v>
      </c>
      <c r="AM243" s="177"/>
      <c r="AN243" s="177"/>
      <c r="AO243" s="177">
        <f>IF(S243="",0,$J243*$L243)</f>
        <v>0</v>
      </c>
      <c r="AP243" s="177"/>
      <c r="AQ243" s="177"/>
      <c r="AR243" s="177">
        <f>IF(T243="",0,$J243*$L243)</f>
        <v>0</v>
      </c>
      <c r="AS243" s="177"/>
      <c r="AT243" s="177"/>
      <c r="AU243" s="177">
        <f>IF(U243="",0,$J243*$L243)</f>
        <v>0</v>
      </c>
      <c r="AV243" s="177"/>
      <c r="AW243" s="177"/>
      <c r="AX243" s="177">
        <f>IF(V243="",0,$J243*$L243)</f>
        <v>0</v>
      </c>
      <c r="AY243" s="177"/>
      <c r="AZ243" s="177"/>
      <c r="BA243" s="177">
        <f>IF(W243="",0,$J243*$L243)</f>
        <v>0</v>
      </c>
      <c r="BB243" s="177"/>
      <c r="BC243" s="177"/>
      <c r="BD243" s="177">
        <f>IF(X243="",0,$J243*$L243)</f>
        <v>0</v>
      </c>
      <c r="BE243" s="177"/>
      <c r="BF243" s="177"/>
      <c r="BG243" s="177">
        <f>IF(Y243="",0,$J243*$L243)</f>
        <v>0</v>
      </c>
      <c r="BH243" s="177"/>
      <c r="BI243" s="177"/>
      <c r="BJ243" s="177">
        <f>IF(Z243="",0,$J243*$L243)</f>
        <v>0</v>
      </c>
      <c r="BK243" s="177"/>
      <c r="BL243" s="322"/>
      <c r="BM243" s="313"/>
      <c r="BN243" s="317"/>
    </row>
    <row r="244" s="265" customFormat="1" ht="33.95" customHeight="1" outlineLevel="5" spans="2:66">
      <c r="B244" s="177" t="s">
        <v>793</v>
      </c>
      <c r="C244" s="285" t="s">
        <v>1224</v>
      </c>
      <c r="D244" s="265" t="s">
        <v>1225</v>
      </c>
      <c r="E244" s="177" t="s">
        <v>1226</v>
      </c>
      <c r="F244" s="177"/>
      <c r="G244" s="177" t="s">
        <v>937</v>
      </c>
      <c r="H244" s="177">
        <f>IFERROR(J244*L244*N244,0)</f>
        <v>0</v>
      </c>
      <c r="I244" s="177" t="s">
        <v>1227</v>
      </c>
      <c r="J244" s="300"/>
      <c r="K244" s="177" t="s">
        <v>1228</v>
      </c>
      <c r="L244" s="300"/>
      <c r="M244" s="177" t="s">
        <v>1229</v>
      </c>
      <c r="N244" s="177">
        <f>COUNTA(O244:Z244)</f>
        <v>0</v>
      </c>
      <c r="O244" s="300"/>
      <c r="P244" s="300"/>
      <c r="Q244" s="300"/>
      <c r="R244" s="300"/>
      <c r="S244" s="300"/>
      <c r="T244" s="300"/>
      <c r="U244" s="300"/>
      <c r="V244" s="300"/>
      <c r="W244" s="300"/>
      <c r="X244" s="300"/>
      <c r="Y244" s="300"/>
      <c r="Z244" s="300"/>
      <c r="AA244" s="177"/>
      <c r="AB244" s="177">
        <f>SUM(AC244,AF244,AI244,AL244,AO244,AR244,AU244,AX244,BA244,BD244,BG244,BJ244)</f>
        <v>0</v>
      </c>
      <c r="AC244" s="177">
        <f>IF(O244="",0,$J244*$L244)</f>
        <v>0</v>
      </c>
      <c r="AD244" s="177"/>
      <c r="AE244" s="177"/>
      <c r="AF244" s="177">
        <f>IF(P244="",0,$J244*$L244)</f>
        <v>0</v>
      </c>
      <c r="AG244" s="177"/>
      <c r="AH244" s="177"/>
      <c r="AI244" s="177">
        <f>IF(Q244="",0,$J244*$L244)</f>
        <v>0</v>
      </c>
      <c r="AJ244" s="177"/>
      <c r="AK244" s="177"/>
      <c r="AL244" s="177">
        <f>IF(R244="",0,$J244*$L244)</f>
        <v>0</v>
      </c>
      <c r="AM244" s="177"/>
      <c r="AN244" s="177"/>
      <c r="AO244" s="177">
        <f>IF(S244="",0,$J244*$L244)</f>
        <v>0</v>
      </c>
      <c r="AP244" s="177"/>
      <c r="AQ244" s="177"/>
      <c r="AR244" s="177">
        <f>IF(T244="",0,$J244*$L244)</f>
        <v>0</v>
      </c>
      <c r="AS244" s="177"/>
      <c r="AT244" s="177"/>
      <c r="AU244" s="177">
        <f>IF(U244="",0,$J244*$L244)</f>
        <v>0</v>
      </c>
      <c r="AV244" s="177"/>
      <c r="AW244" s="177"/>
      <c r="AX244" s="177">
        <f>IF(V244="",0,$J244*$L244)</f>
        <v>0</v>
      </c>
      <c r="AY244" s="177"/>
      <c r="AZ244" s="177"/>
      <c r="BA244" s="177">
        <f>IF(W244="",0,$J244*$L244)</f>
        <v>0</v>
      </c>
      <c r="BB244" s="177"/>
      <c r="BC244" s="177"/>
      <c r="BD244" s="177">
        <f>IF(X244="",0,$J244*$L244)</f>
        <v>0</v>
      </c>
      <c r="BE244" s="177"/>
      <c r="BF244" s="177"/>
      <c r="BG244" s="177">
        <f>IF(Y244="",0,$J244*$L244)</f>
        <v>0</v>
      </c>
      <c r="BH244" s="177"/>
      <c r="BI244" s="177"/>
      <c r="BJ244" s="177">
        <f>IF(Z244="",0,$J244*$L244)</f>
        <v>0</v>
      </c>
      <c r="BK244" s="177"/>
      <c r="BL244" s="322"/>
      <c r="BM244" s="313"/>
      <c r="BN244" s="317"/>
    </row>
    <row r="245" s="265" customFormat="1" ht="33.95" customHeight="1" outlineLevel="5" spans="2:66">
      <c r="B245" s="177" t="s">
        <v>793</v>
      </c>
      <c r="C245" s="285" t="s">
        <v>1230</v>
      </c>
      <c r="D245" s="265" t="s">
        <v>1231</v>
      </c>
      <c r="E245" s="177" t="s">
        <v>1232</v>
      </c>
      <c r="F245" s="177"/>
      <c r="G245" s="177" t="s">
        <v>937</v>
      </c>
      <c r="H245" s="177">
        <f>IFERROR(J245*L245*N245,0)</f>
        <v>0</v>
      </c>
      <c r="I245" s="177" t="s">
        <v>1227</v>
      </c>
      <c r="J245" s="300"/>
      <c r="K245" s="177" t="s">
        <v>1228</v>
      </c>
      <c r="L245" s="300"/>
      <c r="M245" s="177" t="s">
        <v>1229</v>
      </c>
      <c r="N245" s="177">
        <f>COUNTA(O245:Z245)</f>
        <v>0</v>
      </c>
      <c r="O245" s="300"/>
      <c r="P245" s="300"/>
      <c r="Q245" s="300"/>
      <c r="R245" s="300"/>
      <c r="S245" s="300"/>
      <c r="T245" s="300"/>
      <c r="U245" s="300"/>
      <c r="V245" s="300"/>
      <c r="W245" s="300"/>
      <c r="X245" s="300"/>
      <c r="Y245" s="300"/>
      <c r="Z245" s="300"/>
      <c r="AA245" s="177"/>
      <c r="AB245" s="177">
        <f>SUM(AC245,AF245,AI245,AL245,AO245,AR245,AU245,AX245,BA245,BD245,BG245,BJ245)</f>
        <v>0</v>
      </c>
      <c r="AC245" s="177">
        <f>IF(O245="",0,$J245*$L245)</f>
        <v>0</v>
      </c>
      <c r="AD245" s="177"/>
      <c r="AE245" s="177"/>
      <c r="AF245" s="177">
        <f>IF(P245="",0,$J245*$L245)</f>
        <v>0</v>
      </c>
      <c r="AG245" s="177"/>
      <c r="AH245" s="177"/>
      <c r="AI245" s="177">
        <f>IF(Q245="",0,$J245*$L245)</f>
        <v>0</v>
      </c>
      <c r="AJ245" s="177"/>
      <c r="AK245" s="177"/>
      <c r="AL245" s="177">
        <f>IF(R245="",0,$J245*$L245)</f>
        <v>0</v>
      </c>
      <c r="AM245" s="177"/>
      <c r="AN245" s="177"/>
      <c r="AO245" s="177">
        <f>IF(S245="",0,$J245*$L245)</f>
        <v>0</v>
      </c>
      <c r="AP245" s="177"/>
      <c r="AQ245" s="177"/>
      <c r="AR245" s="177">
        <f>IF(T245="",0,$J245*$L245)</f>
        <v>0</v>
      </c>
      <c r="AS245" s="177"/>
      <c r="AT245" s="177"/>
      <c r="AU245" s="177">
        <f>IF(U245="",0,$J245*$L245)</f>
        <v>0</v>
      </c>
      <c r="AV245" s="177"/>
      <c r="AW245" s="177"/>
      <c r="AX245" s="177">
        <f>IF(V245="",0,$J245*$L245)</f>
        <v>0</v>
      </c>
      <c r="AY245" s="177"/>
      <c r="AZ245" s="177"/>
      <c r="BA245" s="177">
        <f>IF(W245="",0,$J245*$L245)</f>
        <v>0</v>
      </c>
      <c r="BB245" s="177"/>
      <c r="BC245" s="177"/>
      <c r="BD245" s="177">
        <f>IF(X245="",0,$J245*$L245)</f>
        <v>0</v>
      </c>
      <c r="BE245" s="177"/>
      <c r="BF245" s="177"/>
      <c r="BG245" s="177">
        <f>IF(Y245="",0,$J245*$L245)</f>
        <v>0</v>
      </c>
      <c r="BH245" s="177"/>
      <c r="BI245" s="177"/>
      <c r="BJ245" s="177">
        <f>IF(Z245="",0,$J245*$L245)</f>
        <v>0</v>
      </c>
      <c r="BK245" s="177"/>
      <c r="BL245" s="322"/>
      <c r="BM245" s="313"/>
      <c r="BN245" s="317"/>
    </row>
    <row r="246" s="265" customFormat="1" ht="33.95" customHeight="1" outlineLevel="5" spans="2:66">
      <c r="B246" s="177" t="s">
        <v>793</v>
      </c>
      <c r="C246" s="285" t="s">
        <v>1233</v>
      </c>
      <c r="D246" s="265" t="s">
        <v>1234</v>
      </c>
      <c r="E246" s="177" t="s">
        <v>1235</v>
      </c>
      <c r="F246" s="177"/>
      <c r="G246" s="177" t="s">
        <v>937</v>
      </c>
      <c r="H246" s="177">
        <f>IFERROR(J246*L246*N246,0)</f>
        <v>0</v>
      </c>
      <c r="I246" s="177" t="s">
        <v>1236</v>
      </c>
      <c r="J246" s="177">
        <v>1</v>
      </c>
      <c r="K246" s="177" t="s">
        <v>1237</v>
      </c>
      <c r="L246" s="300"/>
      <c r="M246" s="177" t="s">
        <v>1238</v>
      </c>
      <c r="N246" s="177">
        <f>COUNTA(O246:Z246)</f>
        <v>0</v>
      </c>
      <c r="O246" s="300"/>
      <c r="P246" s="318"/>
      <c r="Q246" s="318"/>
      <c r="R246" s="318"/>
      <c r="S246" s="318"/>
      <c r="T246" s="318"/>
      <c r="U246" s="318"/>
      <c r="V246" s="318"/>
      <c r="W246" s="318"/>
      <c r="X246" s="318"/>
      <c r="Y246" s="318"/>
      <c r="Z246" s="318"/>
      <c r="AA246" s="177"/>
      <c r="AB246" s="177">
        <f>SUM(AC246,AF246,AI246,AL246,AO246,AR246,AU246,AX246,BA246,BD246,BG246,BJ246)</f>
        <v>0</v>
      </c>
      <c r="AC246" s="177">
        <f>IF(O246="",0,$J246*$L246)</f>
        <v>0</v>
      </c>
      <c r="AD246" s="177"/>
      <c r="AE246" s="177"/>
      <c r="AF246" s="177">
        <f>IF(P246="",0,$J246*$L246)</f>
        <v>0</v>
      </c>
      <c r="AG246" s="177"/>
      <c r="AH246" s="177"/>
      <c r="AI246" s="177">
        <f>IF(Q246="",0,$J246*$L246)</f>
        <v>0</v>
      </c>
      <c r="AJ246" s="177"/>
      <c r="AK246" s="177"/>
      <c r="AL246" s="177">
        <f>IF(R246="",0,$J246*$L246)</f>
        <v>0</v>
      </c>
      <c r="AM246" s="177"/>
      <c r="AN246" s="177"/>
      <c r="AO246" s="177">
        <f>IF(S246="",0,$J246*$L246)</f>
        <v>0</v>
      </c>
      <c r="AP246" s="177"/>
      <c r="AQ246" s="177"/>
      <c r="AR246" s="177">
        <f>IF(T246="",0,$J246*$L246)</f>
        <v>0</v>
      </c>
      <c r="AS246" s="177"/>
      <c r="AT246" s="177"/>
      <c r="AU246" s="177">
        <f>IF(U246="",0,$J246*$L246)</f>
        <v>0</v>
      </c>
      <c r="AV246" s="177"/>
      <c r="AW246" s="177"/>
      <c r="AX246" s="177">
        <f>IF(V246="",0,$J246*$L246)</f>
        <v>0</v>
      </c>
      <c r="AY246" s="177"/>
      <c r="AZ246" s="177"/>
      <c r="BA246" s="177">
        <f>IF(W246="",0,$J246*$L246)</f>
        <v>0</v>
      </c>
      <c r="BB246" s="177"/>
      <c r="BC246" s="177"/>
      <c r="BD246" s="177">
        <f>IF(X246="",0,$J246*$L246)</f>
        <v>0</v>
      </c>
      <c r="BE246" s="177"/>
      <c r="BF246" s="177"/>
      <c r="BG246" s="177">
        <f>IF(Y246="",0,$J246*$L246)</f>
        <v>0</v>
      </c>
      <c r="BH246" s="177"/>
      <c r="BI246" s="177"/>
      <c r="BJ246" s="177">
        <f>IF(Z246="",0,$J246*$L246)</f>
        <v>0</v>
      </c>
      <c r="BK246" s="177"/>
      <c r="BL246" s="322"/>
      <c r="BM246" s="313"/>
      <c r="BN246" s="317"/>
    </row>
    <row r="247" s="49" customFormat="1" ht="33.95" customHeight="1" outlineLevel="3" spans="2:66">
      <c r="B247" s="117" t="s">
        <v>788</v>
      </c>
      <c r="C247" s="118" t="s">
        <v>42</v>
      </c>
      <c r="D247" s="49" t="s">
        <v>43</v>
      </c>
      <c r="E247" s="117"/>
      <c r="F247" s="117"/>
      <c r="G247" s="117"/>
      <c r="H247" s="117">
        <f>H248+H249+H250+H251+H252+H253+H254+H255+H256+H257</f>
        <v>0</v>
      </c>
      <c r="I247" s="117"/>
      <c r="J247" s="117"/>
      <c r="K247" s="117"/>
      <c r="L247" s="117"/>
      <c r="M247" s="117"/>
      <c r="N247" s="117"/>
      <c r="O247" s="117"/>
      <c r="P247" s="290"/>
      <c r="Q247" s="290"/>
      <c r="R247" s="290"/>
      <c r="S247" s="290"/>
      <c r="T247" s="290"/>
      <c r="U247" s="290"/>
      <c r="V247" s="290"/>
      <c r="W247" s="290"/>
      <c r="X247" s="290"/>
      <c r="Y247" s="290"/>
      <c r="Z247" s="290"/>
      <c r="AA247" s="290"/>
      <c r="AB247" s="117">
        <f>AB248+AB249+AB250+AB251+AB252+AB253+AB254+AB255+AB256+AB257</f>
        <v>0</v>
      </c>
      <c r="AC247" s="117">
        <f>AC248+AC249+AC250+AC251+AC252+AC253+AC254+AC255+AC256+AC257</f>
        <v>0</v>
      </c>
      <c r="AD247" s="117"/>
      <c r="AE247" s="117"/>
      <c r="AF247" s="117">
        <f>AF248+AF249+AF250+AF251+AF252+AF253+AF254+AF255+AF256+AF257</f>
        <v>0</v>
      </c>
      <c r="AG247" s="117"/>
      <c r="AH247" s="117"/>
      <c r="AI247" s="117">
        <f>AI248+AI249+AI250+AI251+AI252+AI253+AI254+AI255+AI256+AI257</f>
        <v>0</v>
      </c>
      <c r="AJ247" s="117"/>
      <c r="AK247" s="117"/>
      <c r="AL247" s="117">
        <f>AL248+AL249+AL250+AL251+AL252+AL253+AL254+AL255+AL256+AL257</f>
        <v>0</v>
      </c>
      <c r="AM247" s="117"/>
      <c r="AN247" s="117"/>
      <c r="AO247" s="117">
        <f>AO248+AO249+AO250+AO251+AO252+AO253+AO254+AO255+AO256+AO257</f>
        <v>0</v>
      </c>
      <c r="AP247" s="117"/>
      <c r="AQ247" s="117"/>
      <c r="AR247" s="117">
        <f>AR248+AR249+AR250+AR251+AR252+AR253+AR254+AR255+AR256+AR257</f>
        <v>0</v>
      </c>
      <c r="AS247" s="117"/>
      <c r="AT247" s="117"/>
      <c r="AU247" s="117">
        <f>AU248+AU249+AU250+AU251+AU252+AU253+AU254+AU255+AU256+AU257</f>
        <v>0</v>
      </c>
      <c r="AV247" s="117"/>
      <c r="AW247" s="117"/>
      <c r="AX247" s="117">
        <f>AX248+AX249+AX250+AX251+AX252+AX253+AX254+AX255+AX256+AX257</f>
        <v>0</v>
      </c>
      <c r="AY247" s="117"/>
      <c r="AZ247" s="117"/>
      <c r="BA247" s="117">
        <f>BA248+BA249+BA250+BA251+BA252+BA253+BA254+BA255+BA256+BA257</f>
        <v>0</v>
      </c>
      <c r="BB247" s="117"/>
      <c r="BC247" s="117"/>
      <c r="BD247" s="117">
        <f>BD248+BD249+BD250+BD251+BD252+BD253+BD254+BD255+BD256+BD257</f>
        <v>0</v>
      </c>
      <c r="BE247" s="117"/>
      <c r="BF247" s="117"/>
      <c r="BG247" s="117">
        <f>BG248+BG249+BG250+BG251+BG252+BG253+BG254+BG255+BG256+BG257</f>
        <v>0</v>
      </c>
      <c r="BH247" s="117"/>
      <c r="BI247" s="117"/>
      <c r="BJ247" s="117">
        <f>BJ248+BJ249+BJ250+BJ251+BJ252+BJ253+BJ254+BJ255+BJ256+BJ257</f>
        <v>0</v>
      </c>
      <c r="BK247" s="117"/>
      <c r="BL247" s="307"/>
      <c r="BM247" s="313"/>
      <c r="BN247" s="315"/>
    </row>
    <row r="248" s="120" customFormat="1" ht="33.95" customHeight="1" outlineLevel="4" spans="2:66">
      <c r="B248" s="121" t="s">
        <v>793</v>
      </c>
      <c r="C248" s="122" t="s">
        <v>1239</v>
      </c>
      <c r="D248" s="120" t="s">
        <v>1240</v>
      </c>
      <c r="E248" s="121" t="s">
        <v>1241</v>
      </c>
      <c r="F248" s="121"/>
      <c r="G248" s="121" t="s">
        <v>937</v>
      </c>
      <c r="H248" s="121">
        <f t="shared" ref="H248:H256" si="263">IFERROR(J248*L248*N248,0)</f>
        <v>0</v>
      </c>
      <c r="I248" s="121" t="s">
        <v>1026</v>
      </c>
      <c r="J248" s="121">
        <f>AVERAGE('1-1 项目基础信息'!$H$9:$S$9)</f>
        <v>80778.45</v>
      </c>
      <c r="K248" s="121" t="s">
        <v>1027</v>
      </c>
      <c r="L248" s="300"/>
      <c r="M248" s="121" t="s">
        <v>800</v>
      </c>
      <c r="N248" s="121">
        <f t="shared" ref="N248:N256" si="264">COUNTA(O248:Z248)</f>
        <v>0</v>
      </c>
      <c r="O248" s="300"/>
      <c r="P248" s="300"/>
      <c r="Q248" s="300"/>
      <c r="R248" s="300"/>
      <c r="S248" s="300"/>
      <c r="T248" s="300"/>
      <c r="U248" s="300"/>
      <c r="V248" s="300"/>
      <c r="W248" s="300"/>
      <c r="X248" s="300"/>
      <c r="Y248" s="300"/>
      <c r="Z248" s="300"/>
      <c r="AA248" s="121"/>
      <c r="AB248" s="121">
        <f t="shared" ref="AB248:AB256" si="265">SUM(AC248,AF248,AI248,AL248,AO248,AR248,AU248,AX248,BA248,BD248,BG248,BJ248)</f>
        <v>0</v>
      </c>
      <c r="AC248" s="121">
        <f t="shared" ref="AC248:AC256" si="266">IF(O248="",0,$J248*$L248)</f>
        <v>0</v>
      </c>
      <c r="AD248" s="121"/>
      <c r="AE248" s="121"/>
      <c r="AF248" s="121">
        <f t="shared" ref="AF248:AF256" si="267">IF(P248="",0,$J248*$L248)</f>
        <v>0</v>
      </c>
      <c r="AG248" s="121"/>
      <c r="AH248" s="121"/>
      <c r="AI248" s="121">
        <f t="shared" ref="AI248:AI256" si="268">IF(Q248="",0,$J248*$L248)</f>
        <v>0</v>
      </c>
      <c r="AJ248" s="121"/>
      <c r="AK248" s="121"/>
      <c r="AL248" s="121">
        <f t="shared" ref="AL248:AL256" si="269">IF(R248="",0,$J248*$L248)</f>
        <v>0</v>
      </c>
      <c r="AM248" s="121"/>
      <c r="AN248" s="121"/>
      <c r="AO248" s="121">
        <f t="shared" ref="AO248:AO256" si="270">IF(S248="",0,$J248*$L248)</f>
        <v>0</v>
      </c>
      <c r="AP248" s="121"/>
      <c r="AQ248" s="121"/>
      <c r="AR248" s="121">
        <f t="shared" ref="AR248:AR256" si="271">IF(T248="",0,$J248*$L248)</f>
        <v>0</v>
      </c>
      <c r="AS248" s="121"/>
      <c r="AT248" s="121"/>
      <c r="AU248" s="121">
        <f t="shared" ref="AU248:AU256" si="272">IF(U248="",0,$J248*$L248)</f>
        <v>0</v>
      </c>
      <c r="AV248" s="121"/>
      <c r="AW248" s="121"/>
      <c r="AX248" s="121">
        <f t="shared" ref="AX248:AX256" si="273">IF(V248="",0,$J248*$L248)</f>
        <v>0</v>
      </c>
      <c r="AY248" s="121"/>
      <c r="AZ248" s="121"/>
      <c r="BA248" s="121">
        <f t="shared" ref="BA248:BA256" si="274">IF(W248="",0,$J248*$L248)</f>
        <v>0</v>
      </c>
      <c r="BB248" s="121"/>
      <c r="BC248" s="121"/>
      <c r="BD248" s="121">
        <f t="shared" ref="BD248:BD256" si="275">IF(X248="",0,$J248*$L248)</f>
        <v>0</v>
      </c>
      <c r="BE248" s="121"/>
      <c r="BF248" s="121"/>
      <c r="BG248" s="121">
        <f t="shared" ref="BG248:BG256" si="276">IF(Y248="",0,$J248*$L248)</f>
        <v>0</v>
      </c>
      <c r="BH248" s="121"/>
      <c r="BI248" s="121"/>
      <c r="BJ248" s="121">
        <f t="shared" ref="BJ248:BJ256" si="277">IF(Z248="",0,$J248*$L248)</f>
        <v>0</v>
      </c>
      <c r="BK248" s="121"/>
      <c r="BL248" s="308"/>
      <c r="BM248" s="313"/>
      <c r="BN248" s="316"/>
    </row>
    <row r="249" s="120" customFormat="1" ht="33.95" customHeight="1" outlineLevel="4" spans="2:66">
      <c r="B249" s="121" t="s">
        <v>793</v>
      </c>
      <c r="C249" s="122" t="s">
        <v>1242</v>
      </c>
      <c r="D249" s="120" t="s">
        <v>1243</v>
      </c>
      <c r="E249" s="121" t="s">
        <v>1244</v>
      </c>
      <c r="F249" s="121"/>
      <c r="G249" s="121" t="s">
        <v>937</v>
      </c>
      <c r="H249" s="121">
        <f t="shared" si="263"/>
        <v>0</v>
      </c>
      <c r="I249" s="121" t="s">
        <v>1026</v>
      </c>
      <c r="J249" s="121">
        <f>AVERAGE('1-1 项目基础信息'!$H$9:$S$9)</f>
        <v>80778.45</v>
      </c>
      <c r="K249" s="121" t="s">
        <v>1027</v>
      </c>
      <c r="L249" s="300"/>
      <c r="M249" s="121" t="s">
        <v>800</v>
      </c>
      <c r="N249" s="121">
        <f t="shared" si="264"/>
        <v>0</v>
      </c>
      <c r="O249" s="300"/>
      <c r="P249" s="300"/>
      <c r="Q249" s="300"/>
      <c r="R249" s="300"/>
      <c r="S249" s="300"/>
      <c r="T249" s="300"/>
      <c r="U249" s="300"/>
      <c r="V249" s="300"/>
      <c r="W249" s="300"/>
      <c r="X249" s="300"/>
      <c r="Y249" s="300"/>
      <c r="Z249" s="300"/>
      <c r="AA249" s="121"/>
      <c r="AB249" s="121">
        <f t="shared" si="265"/>
        <v>0</v>
      </c>
      <c r="AC249" s="121">
        <f t="shared" si="266"/>
        <v>0</v>
      </c>
      <c r="AD249" s="121"/>
      <c r="AE249" s="121"/>
      <c r="AF249" s="121">
        <f t="shared" si="267"/>
        <v>0</v>
      </c>
      <c r="AG249" s="121"/>
      <c r="AH249" s="121"/>
      <c r="AI249" s="121">
        <f t="shared" si="268"/>
        <v>0</v>
      </c>
      <c r="AJ249" s="121"/>
      <c r="AK249" s="121"/>
      <c r="AL249" s="121">
        <f t="shared" si="269"/>
        <v>0</v>
      </c>
      <c r="AM249" s="121"/>
      <c r="AN249" s="121"/>
      <c r="AO249" s="121">
        <f t="shared" si="270"/>
        <v>0</v>
      </c>
      <c r="AP249" s="121"/>
      <c r="AQ249" s="121"/>
      <c r="AR249" s="121">
        <f t="shared" si="271"/>
        <v>0</v>
      </c>
      <c r="AS249" s="121"/>
      <c r="AT249" s="121"/>
      <c r="AU249" s="121">
        <f t="shared" si="272"/>
        <v>0</v>
      </c>
      <c r="AV249" s="121"/>
      <c r="AW249" s="121"/>
      <c r="AX249" s="121">
        <f t="shared" si="273"/>
        <v>0</v>
      </c>
      <c r="AY249" s="121"/>
      <c r="AZ249" s="121"/>
      <c r="BA249" s="121">
        <f t="shared" si="274"/>
        <v>0</v>
      </c>
      <c r="BB249" s="121"/>
      <c r="BC249" s="121"/>
      <c r="BD249" s="121">
        <f t="shared" si="275"/>
        <v>0</v>
      </c>
      <c r="BE249" s="121"/>
      <c r="BF249" s="121"/>
      <c r="BG249" s="121">
        <f t="shared" si="276"/>
        <v>0</v>
      </c>
      <c r="BH249" s="121"/>
      <c r="BI249" s="121"/>
      <c r="BJ249" s="121">
        <f t="shared" si="277"/>
        <v>0</v>
      </c>
      <c r="BK249" s="121"/>
      <c r="BL249" s="308"/>
      <c r="BM249" s="313"/>
      <c r="BN249" s="316"/>
    </row>
    <row r="250" s="120" customFormat="1" ht="33.95" customHeight="1" outlineLevel="4" spans="2:66">
      <c r="B250" s="121" t="s">
        <v>793</v>
      </c>
      <c r="C250" s="122" t="s">
        <v>1245</v>
      </c>
      <c r="D250" s="120" t="s">
        <v>1246</v>
      </c>
      <c r="E250" s="121"/>
      <c r="F250" s="121"/>
      <c r="G250" s="121" t="s">
        <v>937</v>
      </c>
      <c r="H250" s="121">
        <f t="shared" si="263"/>
        <v>0</v>
      </c>
      <c r="I250" s="121" t="s">
        <v>1026</v>
      </c>
      <c r="J250" s="121">
        <f>AVERAGE('1-1 项目基础信息'!$H$9:$S$9)</f>
        <v>80778.45</v>
      </c>
      <c r="K250" s="121" t="s">
        <v>1027</v>
      </c>
      <c r="L250" s="300"/>
      <c r="M250" s="121" t="s">
        <v>800</v>
      </c>
      <c r="N250" s="121">
        <f t="shared" si="264"/>
        <v>0</v>
      </c>
      <c r="O250" s="300"/>
      <c r="P250" s="300"/>
      <c r="Q250" s="300"/>
      <c r="R250" s="300"/>
      <c r="S250" s="300"/>
      <c r="T250" s="300"/>
      <c r="U250" s="300"/>
      <c r="V250" s="300"/>
      <c r="W250" s="300"/>
      <c r="X250" s="300"/>
      <c r="Y250" s="300"/>
      <c r="Z250" s="300"/>
      <c r="AA250" s="121"/>
      <c r="AB250" s="121">
        <f t="shared" si="265"/>
        <v>0</v>
      </c>
      <c r="AC250" s="121">
        <f t="shared" si="266"/>
        <v>0</v>
      </c>
      <c r="AD250" s="121"/>
      <c r="AE250" s="121"/>
      <c r="AF250" s="121">
        <f t="shared" si="267"/>
        <v>0</v>
      </c>
      <c r="AG250" s="121"/>
      <c r="AH250" s="121"/>
      <c r="AI250" s="121">
        <f t="shared" si="268"/>
        <v>0</v>
      </c>
      <c r="AJ250" s="121"/>
      <c r="AK250" s="121"/>
      <c r="AL250" s="121">
        <f t="shared" si="269"/>
        <v>0</v>
      </c>
      <c r="AM250" s="121"/>
      <c r="AN250" s="121"/>
      <c r="AO250" s="121">
        <f t="shared" si="270"/>
        <v>0</v>
      </c>
      <c r="AP250" s="121"/>
      <c r="AQ250" s="121"/>
      <c r="AR250" s="121">
        <f t="shared" si="271"/>
        <v>0</v>
      </c>
      <c r="AS250" s="121"/>
      <c r="AT250" s="121"/>
      <c r="AU250" s="121">
        <f t="shared" si="272"/>
        <v>0</v>
      </c>
      <c r="AV250" s="121"/>
      <c r="AW250" s="121"/>
      <c r="AX250" s="121">
        <f t="shared" si="273"/>
        <v>0</v>
      </c>
      <c r="AY250" s="121"/>
      <c r="AZ250" s="121"/>
      <c r="BA250" s="121">
        <f t="shared" si="274"/>
        <v>0</v>
      </c>
      <c r="BB250" s="121"/>
      <c r="BC250" s="121"/>
      <c r="BD250" s="121">
        <f t="shared" si="275"/>
        <v>0</v>
      </c>
      <c r="BE250" s="121"/>
      <c r="BF250" s="121"/>
      <c r="BG250" s="121">
        <f t="shared" si="276"/>
        <v>0</v>
      </c>
      <c r="BH250" s="121"/>
      <c r="BI250" s="121"/>
      <c r="BJ250" s="121">
        <f t="shared" si="277"/>
        <v>0</v>
      </c>
      <c r="BK250" s="121"/>
      <c r="BL250" s="308"/>
      <c r="BM250" s="313"/>
      <c r="BN250" s="316"/>
    </row>
    <row r="251" s="120" customFormat="1" ht="33.95" customHeight="1" outlineLevel="4" spans="2:66">
      <c r="B251" s="121" t="s">
        <v>793</v>
      </c>
      <c r="C251" s="122" t="s">
        <v>1247</v>
      </c>
      <c r="D251" s="120" t="s">
        <v>1248</v>
      </c>
      <c r="E251" s="121" t="s">
        <v>1249</v>
      </c>
      <c r="F251" s="121"/>
      <c r="G251" s="121" t="s">
        <v>937</v>
      </c>
      <c r="H251" s="121">
        <f t="shared" si="263"/>
        <v>0</v>
      </c>
      <c r="I251" s="121" t="s">
        <v>1026</v>
      </c>
      <c r="J251" s="121">
        <f>AVERAGE('1-1 项目基础信息'!$H$9:$S$9)</f>
        <v>80778.45</v>
      </c>
      <c r="K251" s="121" t="s">
        <v>1027</v>
      </c>
      <c r="L251" s="300"/>
      <c r="M251" s="121" t="s">
        <v>800</v>
      </c>
      <c r="N251" s="121">
        <f t="shared" si="264"/>
        <v>0</v>
      </c>
      <c r="O251" s="300"/>
      <c r="P251" s="300"/>
      <c r="Q251" s="300"/>
      <c r="R251" s="300"/>
      <c r="S251" s="300"/>
      <c r="T251" s="300"/>
      <c r="U251" s="300"/>
      <c r="V251" s="300"/>
      <c r="W251" s="300"/>
      <c r="X251" s="300"/>
      <c r="Y251" s="300"/>
      <c r="Z251" s="300"/>
      <c r="AA251" s="121"/>
      <c r="AB251" s="121">
        <f t="shared" si="265"/>
        <v>0</v>
      </c>
      <c r="AC251" s="121">
        <f t="shared" si="266"/>
        <v>0</v>
      </c>
      <c r="AD251" s="121"/>
      <c r="AE251" s="121"/>
      <c r="AF251" s="121">
        <f t="shared" si="267"/>
        <v>0</v>
      </c>
      <c r="AG251" s="121"/>
      <c r="AH251" s="121"/>
      <c r="AI251" s="121">
        <f t="shared" si="268"/>
        <v>0</v>
      </c>
      <c r="AJ251" s="121"/>
      <c r="AK251" s="121"/>
      <c r="AL251" s="121">
        <f t="shared" si="269"/>
        <v>0</v>
      </c>
      <c r="AM251" s="121"/>
      <c r="AN251" s="121"/>
      <c r="AO251" s="121">
        <f t="shared" si="270"/>
        <v>0</v>
      </c>
      <c r="AP251" s="121"/>
      <c r="AQ251" s="121"/>
      <c r="AR251" s="121">
        <f t="shared" si="271"/>
        <v>0</v>
      </c>
      <c r="AS251" s="121"/>
      <c r="AT251" s="121"/>
      <c r="AU251" s="121">
        <f t="shared" si="272"/>
        <v>0</v>
      </c>
      <c r="AV251" s="121"/>
      <c r="AW251" s="121"/>
      <c r="AX251" s="121">
        <f t="shared" si="273"/>
        <v>0</v>
      </c>
      <c r="AY251" s="121"/>
      <c r="AZ251" s="121"/>
      <c r="BA251" s="121">
        <f t="shared" si="274"/>
        <v>0</v>
      </c>
      <c r="BB251" s="121"/>
      <c r="BC251" s="121"/>
      <c r="BD251" s="121">
        <f t="shared" si="275"/>
        <v>0</v>
      </c>
      <c r="BE251" s="121"/>
      <c r="BF251" s="121"/>
      <c r="BG251" s="121">
        <f t="shared" si="276"/>
        <v>0</v>
      </c>
      <c r="BH251" s="121"/>
      <c r="BI251" s="121"/>
      <c r="BJ251" s="121">
        <f t="shared" si="277"/>
        <v>0</v>
      </c>
      <c r="BK251" s="121"/>
      <c r="BL251" s="308"/>
      <c r="BM251" s="313"/>
      <c r="BN251" s="316"/>
    </row>
    <row r="252" s="120" customFormat="1" ht="33.95" customHeight="1" outlineLevel="4" spans="2:66">
      <c r="B252" s="121" t="s">
        <v>793</v>
      </c>
      <c r="C252" s="122" t="s">
        <v>1250</v>
      </c>
      <c r="D252" s="120" t="s">
        <v>1251</v>
      </c>
      <c r="E252" s="121" t="s">
        <v>1252</v>
      </c>
      <c r="F252" s="121"/>
      <c r="G252" s="121" t="s">
        <v>937</v>
      </c>
      <c r="H252" s="121">
        <f t="shared" si="263"/>
        <v>0</v>
      </c>
      <c r="I252" s="121" t="s">
        <v>1026</v>
      </c>
      <c r="J252" s="121">
        <f>AVERAGE('1-1 项目基础信息'!$H$9:$S$9)</f>
        <v>80778.45</v>
      </c>
      <c r="K252" s="121" t="s">
        <v>1027</v>
      </c>
      <c r="L252" s="300"/>
      <c r="M252" s="121" t="s">
        <v>800</v>
      </c>
      <c r="N252" s="121">
        <f t="shared" si="264"/>
        <v>0</v>
      </c>
      <c r="O252" s="300"/>
      <c r="P252" s="300"/>
      <c r="Q252" s="300"/>
      <c r="R252" s="300"/>
      <c r="S252" s="300"/>
      <c r="T252" s="300"/>
      <c r="U252" s="300"/>
      <c r="V252" s="300"/>
      <c r="W252" s="300"/>
      <c r="X252" s="300"/>
      <c r="Y252" s="300"/>
      <c r="Z252" s="300"/>
      <c r="AA252" s="121"/>
      <c r="AB252" s="121">
        <f t="shared" si="265"/>
        <v>0</v>
      </c>
      <c r="AC252" s="121">
        <f t="shared" si="266"/>
        <v>0</v>
      </c>
      <c r="AD252" s="121"/>
      <c r="AE252" s="121"/>
      <c r="AF252" s="121">
        <f t="shared" si="267"/>
        <v>0</v>
      </c>
      <c r="AG252" s="121"/>
      <c r="AH252" s="121"/>
      <c r="AI252" s="121">
        <f t="shared" si="268"/>
        <v>0</v>
      </c>
      <c r="AJ252" s="121"/>
      <c r="AK252" s="121"/>
      <c r="AL252" s="121">
        <f t="shared" si="269"/>
        <v>0</v>
      </c>
      <c r="AM252" s="121"/>
      <c r="AN252" s="121"/>
      <c r="AO252" s="121">
        <f t="shared" si="270"/>
        <v>0</v>
      </c>
      <c r="AP252" s="121"/>
      <c r="AQ252" s="121"/>
      <c r="AR252" s="121">
        <f t="shared" si="271"/>
        <v>0</v>
      </c>
      <c r="AS252" s="121"/>
      <c r="AT252" s="121"/>
      <c r="AU252" s="121">
        <f t="shared" si="272"/>
        <v>0</v>
      </c>
      <c r="AV252" s="121"/>
      <c r="AW252" s="121"/>
      <c r="AX252" s="121">
        <f t="shared" si="273"/>
        <v>0</v>
      </c>
      <c r="AY252" s="121"/>
      <c r="AZ252" s="121"/>
      <c r="BA252" s="121">
        <f t="shared" si="274"/>
        <v>0</v>
      </c>
      <c r="BB252" s="121"/>
      <c r="BC252" s="121"/>
      <c r="BD252" s="121">
        <f t="shared" si="275"/>
        <v>0</v>
      </c>
      <c r="BE252" s="121"/>
      <c r="BF252" s="121"/>
      <c r="BG252" s="121">
        <f t="shared" si="276"/>
        <v>0</v>
      </c>
      <c r="BH252" s="121"/>
      <c r="BI252" s="121"/>
      <c r="BJ252" s="121">
        <f t="shared" si="277"/>
        <v>0</v>
      </c>
      <c r="BK252" s="121"/>
      <c r="BL252" s="308"/>
      <c r="BM252" s="313"/>
      <c r="BN252" s="316"/>
    </row>
    <row r="253" s="120" customFormat="1" ht="33.95" customHeight="1" outlineLevel="4" spans="2:66">
      <c r="B253" s="121" t="s">
        <v>793</v>
      </c>
      <c r="C253" s="122" t="s">
        <v>1253</v>
      </c>
      <c r="D253" s="120" t="s">
        <v>1254</v>
      </c>
      <c r="E253" s="121" t="s">
        <v>1255</v>
      </c>
      <c r="F253" s="121"/>
      <c r="G253" s="121" t="s">
        <v>937</v>
      </c>
      <c r="H253" s="121">
        <f t="shared" si="263"/>
        <v>0</v>
      </c>
      <c r="I253" s="121" t="s">
        <v>1026</v>
      </c>
      <c r="J253" s="121">
        <f>AVERAGE('1-1 项目基础信息'!$H$9:$S$9)</f>
        <v>80778.45</v>
      </c>
      <c r="K253" s="121" t="s">
        <v>1027</v>
      </c>
      <c r="L253" s="300"/>
      <c r="M253" s="121" t="s">
        <v>800</v>
      </c>
      <c r="N253" s="121">
        <f t="shared" si="264"/>
        <v>0</v>
      </c>
      <c r="O253" s="300"/>
      <c r="P253" s="300"/>
      <c r="Q253" s="300"/>
      <c r="R253" s="300"/>
      <c r="S253" s="300"/>
      <c r="T253" s="300"/>
      <c r="U253" s="300"/>
      <c r="V253" s="300"/>
      <c r="W253" s="300"/>
      <c r="X253" s="300"/>
      <c r="Y253" s="300"/>
      <c r="Z253" s="300"/>
      <c r="AA253" s="121"/>
      <c r="AB253" s="121">
        <f t="shared" si="265"/>
        <v>0</v>
      </c>
      <c r="AC253" s="121">
        <f t="shared" si="266"/>
        <v>0</v>
      </c>
      <c r="AD253" s="121"/>
      <c r="AE253" s="121"/>
      <c r="AF253" s="121">
        <f t="shared" si="267"/>
        <v>0</v>
      </c>
      <c r="AG253" s="121"/>
      <c r="AH253" s="121"/>
      <c r="AI253" s="121">
        <f t="shared" si="268"/>
        <v>0</v>
      </c>
      <c r="AJ253" s="121"/>
      <c r="AK253" s="121"/>
      <c r="AL253" s="121">
        <f t="shared" si="269"/>
        <v>0</v>
      </c>
      <c r="AM253" s="121"/>
      <c r="AN253" s="121"/>
      <c r="AO253" s="121">
        <f t="shared" si="270"/>
        <v>0</v>
      </c>
      <c r="AP253" s="121"/>
      <c r="AQ253" s="121"/>
      <c r="AR253" s="121">
        <f t="shared" si="271"/>
        <v>0</v>
      </c>
      <c r="AS253" s="121"/>
      <c r="AT253" s="121"/>
      <c r="AU253" s="121">
        <f t="shared" si="272"/>
        <v>0</v>
      </c>
      <c r="AV253" s="121"/>
      <c r="AW253" s="121"/>
      <c r="AX253" s="121">
        <f t="shared" si="273"/>
        <v>0</v>
      </c>
      <c r="AY253" s="121"/>
      <c r="AZ253" s="121"/>
      <c r="BA253" s="121">
        <f t="shared" si="274"/>
        <v>0</v>
      </c>
      <c r="BB253" s="121"/>
      <c r="BC253" s="121"/>
      <c r="BD253" s="121">
        <f t="shared" si="275"/>
        <v>0</v>
      </c>
      <c r="BE253" s="121"/>
      <c r="BF253" s="121"/>
      <c r="BG253" s="121">
        <f t="shared" si="276"/>
        <v>0</v>
      </c>
      <c r="BH253" s="121"/>
      <c r="BI253" s="121"/>
      <c r="BJ253" s="121">
        <f t="shared" si="277"/>
        <v>0</v>
      </c>
      <c r="BK253" s="121"/>
      <c r="BL253" s="308"/>
      <c r="BM253" s="313"/>
      <c r="BN253" s="316"/>
    </row>
    <row r="254" s="120" customFormat="1" ht="33.95" customHeight="1" outlineLevel="4" spans="2:66">
      <c r="B254" s="121" t="s">
        <v>793</v>
      </c>
      <c r="C254" s="122" t="s">
        <v>1256</v>
      </c>
      <c r="D254" s="120" t="s">
        <v>1257</v>
      </c>
      <c r="E254" s="121" t="s">
        <v>1258</v>
      </c>
      <c r="F254" s="121"/>
      <c r="G254" s="121" t="s">
        <v>937</v>
      </c>
      <c r="H254" s="121">
        <f t="shared" si="263"/>
        <v>0</v>
      </c>
      <c r="I254" s="121" t="s">
        <v>1026</v>
      </c>
      <c r="J254" s="121">
        <f>AVERAGE('1-1 项目基础信息'!$H$9:$S$9)</f>
        <v>80778.45</v>
      </c>
      <c r="K254" s="121" t="s">
        <v>1027</v>
      </c>
      <c r="L254" s="300"/>
      <c r="M254" s="121" t="s">
        <v>800</v>
      </c>
      <c r="N254" s="121">
        <f t="shared" si="264"/>
        <v>0</v>
      </c>
      <c r="O254" s="300"/>
      <c r="P254" s="300"/>
      <c r="Q254" s="300"/>
      <c r="R254" s="300"/>
      <c r="S254" s="300"/>
      <c r="T254" s="300"/>
      <c r="U254" s="300"/>
      <c r="V254" s="300"/>
      <c r="W254" s="300"/>
      <c r="X254" s="300"/>
      <c r="Y254" s="300"/>
      <c r="Z254" s="300"/>
      <c r="AA254" s="121"/>
      <c r="AB254" s="121">
        <f t="shared" si="265"/>
        <v>0</v>
      </c>
      <c r="AC254" s="121">
        <f t="shared" si="266"/>
        <v>0</v>
      </c>
      <c r="AD254" s="121"/>
      <c r="AE254" s="121"/>
      <c r="AF254" s="121">
        <f t="shared" si="267"/>
        <v>0</v>
      </c>
      <c r="AG254" s="121"/>
      <c r="AH254" s="121"/>
      <c r="AI254" s="121">
        <f t="shared" si="268"/>
        <v>0</v>
      </c>
      <c r="AJ254" s="121"/>
      <c r="AK254" s="121"/>
      <c r="AL254" s="121">
        <f t="shared" si="269"/>
        <v>0</v>
      </c>
      <c r="AM254" s="121"/>
      <c r="AN254" s="121"/>
      <c r="AO254" s="121">
        <f t="shared" si="270"/>
        <v>0</v>
      </c>
      <c r="AP254" s="121"/>
      <c r="AQ254" s="121"/>
      <c r="AR254" s="121">
        <f t="shared" si="271"/>
        <v>0</v>
      </c>
      <c r="AS254" s="121"/>
      <c r="AT254" s="121"/>
      <c r="AU254" s="121">
        <f t="shared" si="272"/>
        <v>0</v>
      </c>
      <c r="AV254" s="121"/>
      <c r="AW254" s="121"/>
      <c r="AX254" s="121">
        <f t="shared" si="273"/>
        <v>0</v>
      </c>
      <c r="AY254" s="121"/>
      <c r="AZ254" s="121"/>
      <c r="BA254" s="121">
        <f t="shared" si="274"/>
        <v>0</v>
      </c>
      <c r="BB254" s="121"/>
      <c r="BC254" s="121"/>
      <c r="BD254" s="121">
        <f t="shared" si="275"/>
        <v>0</v>
      </c>
      <c r="BE254" s="121"/>
      <c r="BF254" s="121"/>
      <c r="BG254" s="121">
        <f t="shared" si="276"/>
        <v>0</v>
      </c>
      <c r="BH254" s="121"/>
      <c r="BI254" s="121"/>
      <c r="BJ254" s="121">
        <f t="shared" si="277"/>
        <v>0</v>
      </c>
      <c r="BK254" s="121"/>
      <c r="BL254" s="308"/>
      <c r="BM254" s="313"/>
      <c r="BN254" s="316"/>
    </row>
    <row r="255" s="120" customFormat="1" ht="33.95" customHeight="1" outlineLevel="4" spans="2:66">
      <c r="B255" s="121" t="s">
        <v>793</v>
      </c>
      <c r="C255" s="122" t="s">
        <v>1259</v>
      </c>
      <c r="D255" s="120" t="s">
        <v>1260</v>
      </c>
      <c r="E255" s="121" t="s">
        <v>1258</v>
      </c>
      <c r="F255" s="121"/>
      <c r="G255" s="121" t="s">
        <v>937</v>
      </c>
      <c r="H255" s="121">
        <f t="shared" si="263"/>
        <v>0</v>
      </c>
      <c r="I255" s="121" t="s">
        <v>1026</v>
      </c>
      <c r="J255" s="121">
        <f>AVERAGE('1-1 项目基础信息'!$H$9:$S$9)</f>
        <v>80778.45</v>
      </c>
      <c r="K255" s="121" t="s">
        <v>1027</v>
      </c>
      <c r="L255" s="300"/>
      <c r="M255" s="121" t="s">
        <v>800</v>
      </c>
      <c r="N255" s="121">
        <f t="shared" si="264"/>
        <v>0</v>
      </c>
      <c r="O255" s="300"/>
      <c r="P255" s="300"/>
      <c r="Q255" s="300"/>
      <c r="R255" s="300"/>
      <c r="S255" s="300"/>
      <c r="T255" s="300"/>
      <c r="U255" s="300"/>
      <c r="V255" s="300"/>
      <c r="W255" s="300"/>
      <c r="X255" s="300"/>
      <c r="Y255" s="300"/>
      <c r="Z255" s="300"/>
      <c r="AA255" s="121"/>
      <c r="AB255" s="121">
        <f t="shared" si="265"/>
        <v>0</v>
      </c>
      <c r="AC255" s="121">
        <f t="shared" si="266"/>
        <v>0</v>
      </c>
      <c r="AD255" s="121"/>
      <c r="AE255" s="121"/>
      <c r="AF255" s="121">
        <f t="shared" si="267"/>
        <v>0</v>
      </c>
      <c r="AG255" s="121"/>
      <c r="AH255" s="121"/>
      <c r="AI255" s="121">
        <f t="shared" si="268"/>
        <v>0</v>
      </c>
      <c r="AJ255" s="121"/>
      <c r="AK255" s="121"/>
      <c r="AL255" s="121">
        <f t="shared" si="269"/>
        <v>0</v>
      </c>
      <c r="AM255" s="121"/>
      <c r="AN255" s="121"/>
      <c r="AO255" s="121">
        <f t="shared" si="270"/>
        <v>0</v>
      </c>
      <c r="AP255" s="121"/>
      <c r="AQ255" s="121"/>
      <c r="AR255" s="121">
        <f t="shared" si="271"/>
        <v>0</v>
      </c>
      <c r="AS255" s="121"/>
      <c r="AT255" s="121"/>
      <c r="AU255" s="121">
        <f t="shared" si="272"/>
        <v>0</v>
      </c>
      <c r="AV255" s="121"/>
      <c r="AW255" s="121"/>
      <c r="AX255" s="121">
        <f t="shared" si="273"/>
        <v>0</v>
      </c>
      <c r="AY255" s="121"/>
      <c r="AZ255" s="121"/>
      <c r="BA255" s="121">
        <f t="shared" si="274"/>
        <v>0</v>
      </c>
      <c r="BB255" s="121"/>
      <c r="BC255" s="121"/>
      <c r="BD255" s="121">
        <f t="shared" si="275"/>
        <v>0</v>
      </c>
      <c r="BE255" s="121"/>
      <c r="BF255" s="121"/>
      <c r="BG255" s="121">
        <f t="shared" si="276"/>
        <v>0</v>
      </c>
      <c r="BH255" s="121"/>
      <c r="BI255" s="121"/>
      <c r="BJ255" s="121">
        <f t="shared" si="277"/>
        <v>0</v>
      </c>
      <c r="BK255" s="121"/>
      <c r="BL255" s="308"/>
      <c r="BM255" s="313"/>
      <c r="BN255" s="316"/>
    </row>
    <row r="256" s="120" customFormat="1" ht="33.95" customHeight="1" outlineLevel="4" spans="2:66">
      <c r="B256" s="121" t="s">
        <v>793</v>
      </c>
      <c r="C256" s="122" t="s">
        <v>1261</v>
      </c>
      <c r="D256" s="120" t="s">
        <v>1262</v>
      </c>
      <c r="E256" s="121" t="s">
        <v>1263</v>
      </c>
      <c r="F256" s="121"/>
      <c r="G256" s="121" t="s">
        <v>937</v>
      </c>
      <c r="H256" s="121">
        <f t="shared" si="263"/>
        <v>0</v>
      </c>
      <c r="I256" s="121" t="s">
        <v>1026</v>
      </c>
      <c r="J256" s="121">
        <f>AVERAGE('1-1 项目基础信息'!$H$9:$S$9)</f>
        <v>80778.45</v>
      </c>
      <c r="K256" s="121" t="s">
        <v>1027</v>
      </c>
      <c r="L256" s="300"/>
      <c r="M256" s="121" t="s">
        <v>800</v>
      </c>
      <c r="N256" s="121">
        <f t="shared" si="264"/>
        <v>0</v>
      </c>
      <c r="O256" s="300"/>
      <c r="P256" s="318"/>
      <c r="Q256" s="318"/>
      <c r="R256" s="318"/>
      <c r="S256" s="318"/>
      <c r="T256" s="318"/>
      <c r="U256" s="318"/>
      <c r="V256" s="318"/>
      <c r="W256" s="318"/>
      <c r="X256" s="318"/>
      <c r="Y256" s="318"/>
      <c r="Z256" s="318"/>
      <c r="AA256" s="121"/>
      <c r="AB256" s="121">
        <f t="shared" si="265"/>
        <v>0</v>
      </c>
      <c r="AC256" s="121">
        <f t="shared" si="266"/>
        <v>0</v>
      </c>
      <c r="AD256" s="121"/>
      <c r="AE256" s="121"/>
      <c r="AF256" s="121">
        <f t="shared" si="267"/>
        <v>0</v>
      </c>
      <c r="AG256" s="121"/>
      <c r="AH256" s="121"/>
      <c r="AI256" s="121">
        <f t="shared" si="268"/>
        <v>0</v>
      </c>
      <c r="AJ256" s="121"/>
      <c r="AK256" s="121"/>
      <c r="AL256" s="121">
        <f t="shared" si="269"/>
        <v>0</v>
      </c>
      <c r="AM256" s="121"/>
      <c r="AN256" s="121"/>
      <c r="AO256" s="121">
        <f t="shared" si="270"/>
        <v>0</v>
      </c>
      <c r="AP256" s="121"/>
      <c r="AQ256" s="121"/>
      <c r="AR256" s="121">
        <f t="shared" si="271"/>
        <v>0</v>
      </c>
      <c r="AS256" s="121"/>
      <c r="AT256" s="121"/>
      <c r="AU256" s="121">
        <f t="shared" si="272"/>
        <v>0</v>
      </c>
      <c r="AV256" s="121"/>
      <c r="AW256" s="121"/>
      <c r="AX256" s="121">
        <f t="shared" si="273"/>
        <v>0</v>
      </c>
      <c r="AY256" s="121"/>
      <c r="AZ256" s="121"/>
      <c r="BA256" s="121">
        <f t="shared" si="274"/>
        <v>0</v>
      </c>
      <c r="BB256" s="121"/>
      <c r="BC256" s="121"/>
      <c r="BD256" s="121">
        <f t="shared" si="275"/>
        <v>0</v>
      </c>
      <c r="BE256" s="121"/>
      <c r="BF256" s="121"/>
      <c r="BG256" s="121">
        <f t="shared" si="276"/>
        <v>0</v>
      </c>
      <c r="BH256" s="121"/>
      <c r="BI256" s="121"/>
      <c r="BJ256" s="121">
        <f t="shared" si="277"/>
        <v>0</v>
      </c>
      <c r="BK256" s="121"/>
      <c r="BL256" s="308"/>
      <c r="BM256" s="313"/>
      <c r="BN256" s="316"/>
    </row>
    <row r="257" s="120" customFormat="1" ht="33.95" customHeight="1" outlineLevel="4" spans="2:66">
      <c r="B257" s="121" t="s">
        <v>788</v>
      </c>
      <c r="C257" s="122" t="s">
        <v>1264</v>
      </c>
      <c r="D257" s="120" t="s">
        <v>1265</v>
      </c>
      <c r="E257" s="121"/>
      <c r="F257" s="121"/>
      <c r="G257" s="121"/>
      <c r="H257" s="121">
        <f>SUM(H258:H261)</f>
        <v>0</v>
      </c>
      <c r="I257" s="121"/>
      <c r="J257" s="121"/>
      <c r="K257" s="121"/>
      <c r="L257" s="121"/>
      <c r="M257" s="121"/>
      <c r="N257" s="121"/>
      <c r="O257" s="121"/>
      <c r="P257" s="291"/>
      <c r="Q257" s="291"/>
      <c r="R257" s="291"/>
      <c r="S257" s="291"/>
      <c r="T257" s="291"/>
      <c r="U257" s="291"/>
      <c r="V257" s="291"/>
      <c r="W257" s="291"/>
      <c r="X257" s="291"/>
      <c r="Y257" s="291"/>
      <c r="Z257" s="291"/>
      <c r="AA257" s="291"/>
      <c r="AB257" s="121">
        <f>SUM(AB258:AB261)</f>
        <v>0</v>
      </c>
      <c r="AC257" s="121">
        <f>SUM(AC258:AC261)</f>
        <v>0</v>
      </c>
      <c r="AD257" s="121"/>
      <c r="AE257" s="121"/>
      <c r="AF257" s="121">
        <f>SUM(AF258:AF261)</f>
        <v>0</v>
      </c>
      <c r="AG257" s="121"/>
      <c r="AH257" s="121"/>
      <c r="AI257" s="121">
        <f>SUM(AI258:AI261)</f>
        <v>0</v>
      </c>
      <c r="AJ257" s="121"/>
      <c r="AK257" s="121"/>
      <c r="AL257" s="121">
        <f>SUM(AL258:AL261)</f>
        <v>0</v>
      </c>
      <c r="AM257" s="121"/>
      <c r="AN257" s="121"/>
      <c r="AO257" s="121">
        <f>SUM(AO258:AO261)</f>
        <v>0</v>
      </c>
      <c r="AP257" s="121"/>
      <c r="AQ257" s="121"/>
      <c r="AR257" s="121">
        <f>SUM(AR258:AR261)</f>
        <v>0</v>
      </c>
      <c r="AS257" s="121"/>
      <c r="AT257" s="121"/>
      <c r="AU257" s="121">
        <f>SUM(AU258:AU261)</f>
        <v>0</v>
      </c>
      <c r="AV257" s="121"/>
      <c r="AW257" s="121"/>
      <c r="AX257" s="121">
        <f>SUM(AX258:AX261)</f>
        <v>0</v>
      </c>
      <c r="AY257" s="121"/>
      <c r="AZ257" s="121"/>
      <c r="BA257" s="121">
        <f>SUM(BA258:BA261)</f>
        <v>0</v>
      </c>
      <c r="BB257" s="121"/>
      <c r="BC257" s="121"/>
      <c r="BD257" s="121">
        <f>SUM(BD258:BD261)</f>
        <v>0</v>
      </c>
      <c r="BE257" s="121"/>
      <c r="BF257" s="121"/>
      <c r="BG257" s="121">
        <f>SUM(BG258:BG261)</f>
        <v>0</v>
      </c>
      <c r="BH257" s="121"/>
      <c r="BI257" s="121"/>
      <c r="BJ257" s="121">
        <f>SUM(BJ258:BJ261)</f>
        <v>0</v>
      </c>
      <c r="BK257" s="121"/>
      <c r="BL257" s="308"/>
      <c r="BM257" s="313"/>
      <c r="BN257" s="316"/>
    </row>
    <row r="258" s="265" customFormat="1" ht="33.95" customHeight="1" outlineLevel="5" collapsed="1" spans="2:66">
      <c r="B258" s="177" t="s">
        <v>793</v>
      </c>
      <c r="C258" s="285" t="s">
        <v>1266</v>
      </c>
      <c r="D258" s="265" t="s">
        <v>1267</v>
      </c>
      <c r="E258" s="177" t="s">
        <v>1268</v>
      </c>
      <c r="F258" s="177"/>
      <c r="G258" s="177" t="s">
        <v>937</v>
      </c>
      <c r="H258" s="177">
        <f>IFERROR(J258*L258*N258,0)</f>
        <v>0</v>
      </c>
      <c r="I258" s="177" t="s">
        <v>1269</v>
      </c>
      <c r="J258" s="300"/>
      <c r="K258" s="177" t="s">
        <v>1270</v>
      </c>
      <c r="L258" s="300"/>
      <c r="M258" s="177" t="s">
        <v>1271</v>
      </c>
      <c r="N258" s="177">
        <f>COUNTA(O258:Z258)</f>
        <v>0</v>
      </c>
      <c r="O258" s="300"/>
      <c r="P258" s="319"/>
      <c r="Q258" s="319"/>
      <c r="R258" s="319"/>
      <c r="S258" s="319"/>
      <c r="T258" s="319"/>
      <c r="U258" s="319"/>
      <c r="V258" s="319"/>
      <c r="W258" s="319"/>
      <c r="X258" s="319"/>
      <c r="Y258" s="319"/>
      <c r="Z258" s="319"/>
      <c r="AA258" s="177"/>
      <c r="AB258" s="177">
        <f>SUM(AC258,AF258,AI258,AL258,AO258,AR258,AU258,AX258,BA258,BD258,BG258,BJ258)</f>
        <v>0</v>
      </c>
      <c r="AC258" s="177">
        <f>IF(O258="",0,$J258*$L258)</f>
        <v>0</v>
      </c>
      <c r="AD258" s="177"/>
      <c r="AE258" s="177"/>
      <c r="AF258" s="177">
        <f>IF(P258="",0,$J258*$L258)</f>
        <v>0</v>
      </c>
      <c r="AG258" s="177"/>
      <c r="AH258" s="177"/>
      <c r="AI258" s="177">
        <f>IF(Q258="",0,$J258*$L258)</f>
        <v>0</v>
      </c>
      <c r="AJ258" s="177"/>
      <c r="AK258" s="177"/>
      <c r="AL258" s="177">
        <f>IF(R258="",0,$J258*$L258)</f>
        <v>0</v>
      </c>
      <c r="AM258" s="177"/>
      <c r="AN258" s="177"/>
      <c r="AO258" s="177">
        <f>IF(S258="",0,$J258*$L258)</f>
        <v>0</v>
      </c>
      <c r="AP258" s="177"/>
      <c r="AQ258" s="177"/>
      <c r="AR258" s="177">
        <f>IF(T258="",0,$J258*$L258)</f>
        <v>0</v>
      </c>
      <c r="AS258" s="177"/>
      <c r="AT258" s="177"/>
      <c r="AU258" s="177">
        <f>IF(U258="",0,$J258*$L258)</f>
        <v>0</v>
      </c>
      <c r="AV258" s="177"/>
      <c r="AW258" s="177"/>
      <c r="AX258" s="177">
        <f>IF(V258="",0,$J258*$L258)</f>
        <v>0</v>
      </c>
      <c r="AY258" s="177"/>
      <c r="AZ258" s="177"/>
      <c r="BA258" s="177">
        <f>IF(W258="",0,$J258*$L258)</f>
        <v>0</v>
      </c>
      <c r="BB258" s="177"/>
      <c r="BC258" s="177"/>
      <c r="BD258" s="177">
        <f>IF(X258="",0,$J258*$L258)</f>
        <v>0</v>
      </c>
      <c r="BE258" s="177"/>
      <c r="BF258" s="177"/>
      <c r="BG258" s="177">
        <f>IF(Y258="",0,$J258*$L258)</f>
        <v>0</v>
      </c>
      <c r="BH258" s="177"/>
      <c r="BI258" s="177"/>
      <c r="BJ258" s="177">
        <f>IF(Z258="",0,$J258*$L258)</f>
        <v>0</v>
      </c>
      <c r="BK258" s="177"/>
      <c r="BL258" s="322"/>
      <c r="BM258" s="313"/>
      <c r="BN258" s="317"/>
    </row>
    <row r="259" s="265" customFormat="1" ht="33.95" customHeight="1" outlineLevel="5" collapsed="1" spans="2:66">
      <c r="B259" s="177" t="s">
        <v>793</v>
      </c>
      <c r="C259" s="285" t="s">
        <v>1272</v>
      </c>
      <c r="D259" s="265" t="s">
        <v>1273</v>
      </c>
      <c r="E259" s="177" t="s">
        <v>1274</v>
      </c>
      <c r="F259" s="177"/>
      <c r="G259" s="177" t="s">
        <v>937</v>
      </c>
      <c r="H259" s="177">
        <f>IFERROR(J259*L259*N259,0)</f>
        <v>0</v>
      </c>
      <c r="I259" s="177" t="s">
        <v>1269</v>
      </c>
      <c r="J259" s="300"/>
      <c r="K259" s="177" t="s">
        <v>1270</v>
      </c>
      <c r="L259" s="300"/>
      <c r="M259" s="177" t="s">
        <v>1271</v>
      </c>
      <c r="N259" s="177">
        <f>COUNTA(O259:Z259)</f>
        <v>0</v>
      </c>
      <c r="O259" s="300"/>
      <c r="P259" s="300"/>
      <c r="Q259" s="300"/>
      <c r="R259" s="300"/>
      <c r="S259" s="300"/>
      <c r="T259" s="300"/>
      <c r="U259" s="300"/>
      <c r="V259" s="300"/>
      <c r="W259" s="300"/>
      <c r="X259" s="300"/>
      <c r="Y259" s="300"/>
      <c r="Z259" s="300"/>
      <c r="AA259" s="177"/>
      <c r="AB259" s="177">
        <f>SUM(AC259,AF259,AI259,AL259,AO259,AR259,AU259,AX259,BA259,BD259,BG259,BJ259)</f>
        <v>0</v>
      </c>
      <c r="AC259" s="177">
        <f>IF(O259="",0,$J259*$L259)</f>
        <v>0</v>
      </c>
      <c r="AD259" s="177"/>
      <c r="AE259" s="177"/>
      <c r="AF259" s="177">
        <f>IF(P259="",0,$J259*$L259)</f>
        <v>0</v>
      </c>
      <c r="AG259" s="177"/>
      <c r="AH259" s="177"/>
      <c r="AI259" s="177">
        <f>IF(Q259="",0,$J259*$L259)</f>
        <v>0</v>
      </c>
      <c r="AJ259" s="177"/>
      <c r="AK259" s="177"/>
      <c r="AL259" s="177">
        <f>IF(R259="",0,$J259*$L259)</f>
        <v>0</v>
      </c>
      <c r="AM259" s="177"/>
      <c r="AN259" s="177"/>
      <c r="AO259" s="177">
        <f>IF(S259="",0,$J259*$L259)</f>
        <v>0</v>
      </c>
      <c r="AP259" s="177"/>
      <c r="AQ259" s="177"/>
      <c r="AR259" s="177">
        <f>IF(T259="",0,$J259*$L259)</f>
        <v>0</v>
      </c>
      <c r="AS259" s="177"/>
      <c r="AT259" s="177"/>
      <c r="AU259" s="177">
        <f>IF(U259="",0,$J259*$L259)</f>
        <v>0</v>
      </c>
      <c r="AV259" s="177"/>
      <c r="AW259" s="177"/>
      <c r="AX259" s="177">
        <f>IF(V259="",0,$J259*$L259)</f>
        <v>0</v>
      </c>
      <c r="AY259" s="177"/>
      <c r="AZ259" s="177"/>
      <c r="BA259" s="177">
        <f>IF(W259="",0,$J259*$L259)</f>
        <v>0</v>
      </c>
      <c r="BB259" s="177"/>
      <c r="BC259" s="177"/>
      <c r="BD259" s="177">
        <f>IF(X259="",0,$J259*$L259)</f>
        <v>0</v>
      </c>
      <c r="BE259" s="177"/>
      <c r="BF259" s="177"/>
      <c r="BG259" s="177">
        <f>IF(Y259="",0,$J259*$L259)</f>
        <v>0</v>
      </c>
      <c r="BH259" s="177"/>
      <c r="BI259" s="177"/>
      <c r="BJ259" s="177">
        <f>IF(Z259="",0,$J259*$L259)</f>
        <v>0</v>
      </c>
      <c r="BK259" s="177"/>
      <c r="BL259" s="322"/>
      <c r="BM259" s="313"/>
      <c r="BN259" s="317"/>
    </row>
    <row r="260" s="265" customFormat="1" ht="33.95" customHeight="1" outlineLevel="5" collapsed="1" spans="2:66">
      <c r="B260" s="177" t="s">
        <v>793</v>
      </c>
      <c r="C260" s="285" t="s">
        <v>1275</v>
      </c>
      <c r="D260" s="265" t="s">
        <v>1276</v>
      </c>
      <c r="E260" s="177" t="s">
        <v>1277</v>
      </c>
      <c r="F260" s="177"/>
      <c r="G260" s="177" t="s">
        <v>937</v>
      </c>
      <c r="H260" s="177">
        <f>IFERROR(J260*L260*N260,0)</f>
        <v>0</v>
      </c>
      <c r="I260" s="177" t="s">
        <v>1269</v>
      </c>
      <c r="J260" s="300"/>
      <c r="K260" s="177" t="s">
        <v>1270</v>
      </c>
      <c r="L260" s="300"/>
      <c r="M260" s="177" t="s">
        <v>1271</v>
      </c>
      <c r="N260" s="177">
        <f>COUNTA(O260:Z260)</f>
        <v>0</v>
      </c>
      <c r="O260" s="300"/>
      <c r="P260" s="300"/>
      <c r="Q260" s="300"/>
      <c r="R260" s="300"/>
      <c r="S260" s="300"/>
      <c r="T260" s="300"/>
      <c r="U260" s="300"/>
      <c r="V260" s="300"/>
      <c r="W260" s="300"/>
      <c r="X260" s="300"/>
      <c r="Y260" s="300"/>
      <c r="Z260" s="300"/>
      <c r="AA260" s="177"/>
      <c r="AB260" s="177">
        <f>SUM(AC260,AF260,AI260,AL260,AO260,AR260,AU260,AX260,BA260,BD260,BG260,BJ260)</f>
        <v>0</v>
      </c>
      <c r="AC260" s="177">
        <f>IF(O260="",0,$J260*$L260)</f>
        <v>0</v>
      </c>
      <c r="AD260" s="177"/>
      <c r="AE260" s="177"/>
      <c r="AF260" s="177">
        <f>IF(P260="",0,$J260*$L260)</f>
        <v>0</v>
      </c>
      <c r="AG260" s="177"/>
      <c r="AH260" s="177"/>
      <c r="AI260" s="177">
        <f>IF(Q260="",0,$J260*$L260)</f>
        <v>0</v>
      </c>
      <c r="AJ260" s="177"/>
      <c r="AK260" s="177"/>
      <c r="AL260" s="177">
        <f>IF(R260="",0,$J260*$L260)</f>
        <v>0</v>
      </c>
      <c r="AM260" s="177"/>
      <c r="AN260" s="177"/>
      <c r="AO260" s="177">
        <f>IF(S260="",0,$J260*$L260)</f>
        <v>0</v>
      </c>
      <c r="AP260" s="177"/>
      <c r="AQ260" s="177"/>
      <c r="AR260" s="177">
        <f>IF(T260="",0,$J260*$L260)</f>
        <v>0</v>
      </c>
      <c r="AS260" s="177"/>
      <c r="AT260" s="177"/>
      <c r="AU260" s="177">
        <f>IF(U260="",0,$J260*$L260)</f>
        <v>0</v>
      </c>
      <c r="AV260" s="177"/>
      <c r="AW260" s="177"/>
      <c r="AX260" s="177">
        <f>IF(V260="",0,$J260*$L260)</f>
        <v>0</v>
      </c>
      <c r="AY260" s="177"/>
      <c r="AZ260" s="177"/>
      <c r="BA260" s="177">
        <f>IF(W260="",0,$J260*$L260)</f>
        <v>0</v>
      </c>
      <c r="BB260" s="177"/>
      <c r="BC260" s="177"/>
      <c r="BD260" s="177">
        <f>IF(X260="",0,$J260*$L260)</f>
        <v>0</v>
      </c>
      <c r="BE260" s="177"/>
      <c r="BF260" s="177"/>
      <c r="BG260" s="177">
        <f>IF(Y260="",0,$J260*$L260)</f>
        <v>0</v>
      </c>
      <c r="BH260" s="177"/>
      <c r="BI260" s="177"/>
      <c r="BJ260" s="177">
        <f>IF(Z260="",0,$J260*$L260)</f>
        <v>0</v>
      </c>
      <c r="BK260" s="177"/>
      <c r="BL260" s="322"/>
      <c r="BM260" s="313"/>
      <c r="BN260" s="317"/>
    </row>
    <row r="261" s="265" customFormat="1" ht="33.95" customHeight="1" outlineLevel="5" collapsed="1" spans="2:66">
      <c r="B261" s="177" t="s">
        <v>793</v>
      </c>
      <c r="C261" s="285" t="s">
        <v>1278</v>
      </c>
      <c r="D261" s="265" t="s">
        <v>1279</v>
      </c>
      <c r="E261" s="177" t="s">
        <v>1280</v>
      </c>
      <c r="F261" s="177"/>
      <c r="G261" s="177" t="s">
        <v>937</v>
      </c>
      <c r="H261" s="177">
        <f>IFERROR(J261*L261*N261,0)</f>
        <v>0</v>
      </c>
      <c r="I261" s="177" t="s">
        <v>1269</v>
      </c>
      <c r="J261" s="300"/>
      <c r="K261" s="177" t="s">
        <v>1270</v>
      </c>
      <c r="L261" s="300"/>
      <c r="M261" s="177" t="s">
        <v>1271</v>
      </c>
      <c r="N261" s="177">
        <f>COUNTA(O261:Z261)</f>
        <v>0</v>
      </c>
      <c r="O261" s="300"/>
      <c r="P261" s="318"/>
      <c r="Q261" s="318"/>
      <c r="R261" s="318"/>
      <c r="S261" s="318"/>
      <c r="T261" s="318"/>
      <c r="U261" s="318"/>
      <c r="V261" s="318"/>
      <c r="W261" s="318"/>
      <c r="X261" s="318"/>
      <c r="Y261" s="318"/>
      <c r="Z261" s="318"/>
      <c r="AA261" s="177"/>
      <c r="AB261" s="177">
        <f>SUM(AC261,AF261,AI261,AL261,AO261,AR261,AU261,AX261,BA261,BD261,BG261,BJ261)</f>
        <v>0</v>
      </c>
      <c r="AC261" s="177">
        <f>IF(O261="",0,$J261*$L261)</f>
        <v>0</v>
      </c>
      <c r="AD261" s="177"/>
      <c r="AE261" s="177"/>
      <c r="AF261" s="177">
        <f>IF(P261="",0,$J261*$L261)</f>
        <v>0</v>
      </c>
      <c r="AG261" s="177"/>
      <c r="AH261" s="177"/>
      <c r="AI261" s="177">
        <f>IF(Q261="",0,$J261*$L261)</f>
        <v>0</v>
      </c>
      <c r="AJ261" s="177"/>
      <c r="AK261" s="177"/>
      <c r="AL261" s="177">
        <f>IF(R261="",0,$J261*$L261)</f>
        <v>0</v>
      </c>
      <c r="AM261" s="177"/>
      <c r="AN261" s="177"/>
      <c r="AO261" s="177">
        <f>IF(S261="",0,$J261*$L261)</f>
        <v>0</v>
      </c>
      <c r="AP261" s="177"/>
      <c r="AQ261" s="177"/>
      <c r="AR261" s="177">
        <f>IF(T261="",0,$J261*$L261)</f>
        <v>0</v>
      </c>
      <c r="AS261" s="177"/>
      <c r="AT261" s="177"/>
      <c r="AU261" s="177">
        <f>IF(U261="",0,$J261*$L261)</f>
        <v>0</v>
      </c>
      <c r="AV261" s="177"/>
      <c r="AW261" s="177"/>
      <c r="AX261" s="177">
        <f>IF(V261="",0,$J261*$L261)</f>
        <v>0</v>
      </c>
      <c r="AY261" s="177"/>
      <c r="AZ261" s="177"/>
      <c r="BA261" s="177">
        <f>IF(W261="",0,$J261*$L261)</f>
        <v>0</v>
      </c>
      <c r="BB261" s="177"/>
      <c r="BC261" s="177"/>
      <c r="BD261" s="177">
        <f>IF(X261="",0,$J261*$L261)</f>
        <v>0</v>
      </c>
      <c r="BE261" s="177"/>
      <c r="BF261" s="177"/>
      <c r="BG261" s="177">
        <f>IF(Y261="",0,$J261*$L261)</f>
        <v>0</v>
      </c>
      <c r="BH261" s="177"/>
      <c r="BI261" s="177"/>
      <c r="BJ261" s="177">
        <f>IF(Z261="",0,$J261*$L261)</f>
        <v>0</v>
      </c>
      <c r="BK261" s="177"/>
      <c r="BL261" s="322"/>
      <c r="BM261" s="313"/>
      <c r="BN261" s="317"/>
    </row>
    <row r="262" s="49" customFormat="1" ht="33.95" customHeight="1" outlineLevel="3" spans="2:66">
      <c r="B262" s="117" t="s">
        <v>788</v>
      </c>
      <c r="C262" s="118" t="s">
        <v>1281</v>
      </c>
      <c r="D262" s="49" t="s">
        <v>1282</v>
      </c>
      <c r="E262" s="117" t="s">
        <v>1283</v>
      </c>
      <c r="F262" s="117"/>
      <c r="G262" s="117" t="s">
        <v>937</v>
      </c>
      <c r="H262" s="117">
        <f>H263+H264+H273+H274+H283+H287+H288+H289+H290</f>
        <v>52535.4339622642</v>
      </c>
      <c r="I262" s="117"/>
      <c r="J262" s="117"/>
      <c r="K262" s="117"/>
      <c r="L262" s="117"/>
      <c r="M262" s="117"/>
      <c r="N262" s="117"/>
      <c r="O262" s="117"/>
      <c r="P262" s="290"/>
      <c r="Q262" s="290"/>
      <c r="R262" s="290"/>
      <c r="S262" s="290"/>
      <c r="T262" s="290"/>
      <c r="U262" s="290"/>
      <c r="V262" s="290"/>
      <c r="W262" s="290"/>
      <c r="X262" s="290"/>
      <c r="Y262" s="290"/>
      <c r="Z262" s="290"/>
      <c r="AA262" s="290"/>
      <c r="AB262" s="117">
        <f>AB263+AB264+AB273+AB274+AB283+AB287+AB288+AB289+AB290</f>
        <v>52535.4339622642</v>
      </c>
      <c r="AC262" s="117">
        <f>AC263+AC264+AC273+AC274+AC283+AC287+AC288+AC289+AC290</f>
        <v>4377.95283018868</v>
      </c>
      <c r="AD262" s="117"/>
      <c r="AE262" s="117"/>
      <c r="AF262" s="117">
        <f>AF263+AF264+AF273+AF274+AF283+AF287+AF288+AF289+AF290</f>
        <v>4377.95283018868</v>
      </c>
      <c r="AG262" s="117"/>
      <c r="AH262" s="117"/>
      <c r="AI262" s="117">
        <f>AI263+AI264+AI273+AI274+AI283+AI287+AI288+AI289+AI290</f>
        <v>4377.95283018868</v>
      </c>
      <c r="AJ262" s="117"/>
      <c r="AK262" s="117"/>
      <c r="AL262" s="117">
        <f>AL263+AL264+AL273+AL274+AL283+AL287+AL288+AL289+AL290</f>
        <v>4377.95283018868</v>
      </c>
      <c r="AM262" s="117"/>
      <c r="AN262" s="117"/>
      <c r="AO262" s="117">
        <f>AO263+AO264+AO273+AO274+AO283+AO287+AO288+AO289+AO290</f>
        <v>4377.95283018868</v>
      </c>
      <c r="AP262" s="117"/>
      <c r="AQ262" s="117"/>
      <c r="AR262" s="117">
        <f>AR263+AR264+AR273+AR274+AR283+AR287+AR288+AR289+AR290</f>
        <v>4377.95283018868</v>
      </c>
      <c r="AS262" s="117"/>
      <c r="AT262" s="117"/>
      <c r="AU262" s="117">
        <f>AU263+AU264+AU273+AU274+AU283+AU287+AU288+AU289+AU290</f>
        <v>4377.95283018868</v>
      </c>
      <c r="AV262" s="117"/>
      <c r="AW262" s="117"/>
      <c r="AX262" s="117">
        <f>AX263+AX264+AX273+AX274+AX283+AX287+AX288+AX289+AX290</f>
        <v>4377.95283018868</v>
      </c>
      <c r="AY262" s="117"/>
      <c r="AZ262" s="117"/>
      <c r="BA262" s="117">
        <f>BA263+BA264+BA273+BA274+BA283+BA287+BA288+BA289+BA290</f>
        <v>4377.95283018868</v>
      </c>
      <c r="BB262" s="117"/>
      <c r="BC262" s="117"/>
      <c r="BD262" s="117">
        <f>BD263+BD264+BD273+BD274+BD283+BD287+BD288+BD289+BD290</f>
        <v>4377.95283018868</v>
      </c>
      <c r="BE262" s="117"/>
      <c r="BF262" s="117"/>
      <c r="BG262" s="117">
        <f>BG263+BG264+BG273+BG274+BG283+BG287+BG288+BG289+BG290</f>
        <v>4377.95283018868</v>
      </c>
      <c r="BH262" s="117"/>
      <c r="BI262" s="117"/>
      <c r="BJ262" s="117">
        <f>BJ263+BJ264+BJ273+BJ274+BJ283+BJ287+BJ288+BJ289+BJ290</f>
        <v>4377.95283018868</v>
      </c>
      <c r="BK262" s="117"/>
      <c r="BL262" s="307"/>
      <c r="BM262" s="313"/>
      <c r="BN262" s="315"/>
    </row>
    <row r="263" s="120" customFormat="1" ht="33.95" customHeight="1" outlineLevel="4" spans="2:66">
      <c r="B263" s="121" t="s">
        <v>793</v>
      </c>
      <c r="C263" s="122" t="s">
        <v>28</v>
      </c>
      <c r="D263" s="120" t="s">
        <v>29</v>
      </c>
      <c r="E263" s="121" t="s">
        <v>1284</v>
      </c>
      <c r="F263" s="121"/>
      <c r="G263" s="121" t="s">
        <v>937</v>
      </c>
      <c r="H263" s="121">
        <f>IFERROR(J263*L263*N263,0)</f>
        <v>24233.5471698113</v>
      </c>
      <c r="I263" s="121" t="s">
        <v>1285</v>
      </c>
      <c r="J263" s="300">
        <f>预算主表!P82/12</f>
        <v>2019.46226415094</v>
      </c>
      <c r="K263" s="121" t="s">
        <v>1027</v>
      </c>
      <c r="L263" s="300">
        <v>1</v>
      </c>
      <c r="M263" s="121" t="s">
        <v>1190</v>
      </c>
      <c r="N263" s="121">
        <f>COUNTA(O263:Z263)</f>
        <v>12</v>
      </c>
      <c r="O263" s="300" t="s">
        <v>1286</v>
      </c>
      <c r="P263" s="300" t="s">
        <v>1286</v>
      </c>
      <c r="Q263" s="300" t="s">
        <v>1286</v>
      </c>
      <c r="R263" s="300" t="s">
        <v>1286</v>
      </c>
      <c r="S263" s="300" t="s">
        <v>1286</v>
      </c>
      <c r="T263" s="300" t="s">
        <v>1286</v>
      </c>
      <c r="U263" s="300" t="s">
        <v>1286</v>
      </c>
      <c r="V263" s="300" t="s">
        <v>1286</v>
      </c>
      <c r="W263" s="300" t="s">
        <v>1286</v>
      </c>
      <c r="X263" s="300" t="s">
        <v>1286</v>
      </c>
      <c r="Y263" s="300" t="s">
        <v>1286</v>
      </c>
      <c r="Z263" s="300" t="s">
        <v>1286</v>
      </c>
      <c r="AA263" s="121"/>
      <c r="AB263" s="121">
        <f>SUM(AC263,AF263,AI263,AL263,AO263,AR263,AU263,AX263,BA263,BD263,BG263,BJ263)</f>
        <v>24233.5471698113</v>
      </c>
      <c r="AC263" s="121">
        <f>IF(O263="",0,$J263*$L263)</f>
        <v>2019.46226415094</v>
      </c>
      <c r="AD263" s="121"/>
      <c r="AE263" s="121"/>
      <c r="AF263" s="121">
        <f>IF(P263="",0,$J263*$L263)</f>
        <v>2019.46226415094</v>
      </c>
      <c r="AG263" s="121"/>
      <c r="AH263" s="121"/>
      <c r="AI263" s="121">
        <f>IF(Q263="",0,$J263*$L263)</f>
        <v>2019.46226415094</v>
      </c>
      <c r="AJ263" s="121"/>
      <c r="AK263" s="121"/>
      <c r="AL263" s="121">
        <f>IF(R263="",0,$J263*$L263)</f>
        <v>2019.46226415094</v>
      </c>
      <c r="AM263" s="121"/>
      <c r="AN263" s="121"/>
      <c r="AO263" s="121">
        <f>IF(S263="",0,$J263*$L263)</f>
        <v>2019.46226415094</v>
      </c>
      <c r="AP263" s="121"/>
      <c r="AQ263" s="121"/>
      <c r="AR263" s="121">
        <f>IF(T263="",0,$J263*$L263)</f>
        <v>2019.46226415094</v>
      </c>
      <c r="AS263" s="121"/>
      <c r="AT263" s="121"/>
      <c r="AU263" s="121">
        <f>IF(U263="",0,$J263*$L263)</f>
        <v>2019.46226415094</v>
      </c>
      <c r="AV263" s="121"/>
      <c r="AW263" s="121"/>
      <c r="AX263" s="121">
        <f>IF(V263="",0,$J263*$L263)</f>
        <v>2019.46226415094</v>
      </c>
      <c r="AY263" s="121"/>
      <c r="AZ263" s="121"/>
      <c r="BA263" s="121">
        <f>IF(W263="",0,$J263*$L263)</f>
        <v>2019.46226415094</v>
      </c>
      <c r="BB263" s="121"/>
      <c r="BC263" s="121"/>
      <c r="BD263" s="121">
        <f>IF(X263="",0,$J263*$L263)</f>
        <v>2019.46226415094</v>
      </c>
      <c r="BE263" s="121"/>
      <c r="BF263" s="121"/>
      <c r="BG263" s="121">
        <f>IF(Y263="",0,$J263*$L263)</f>
        <v>2019.46226415094</v>
      </c>
      <c r="BH263" s="121"/>
      <c r="BI263" s="121"/>
      <c r="BJ263" s="121">
        <f>IF(Z263="",0,$J263*$L263)</f>
        <v>2019.46226415094</v>
      </c>
      <c r="BK263" s="121"/>
      <c r="BL263" s="308"/>
      <c r="BM263" s="313"/>
      <c r="BN263" s="316"/>
    </row>
    <row r="264" s="120" customFormat="1" ht="33.95" customHeight="1" outlineLevel="4" spans="2:66">
      <c r="B264" s="121" t="s">
        <v>788</v>
      </c>
      <c r="C264" s="122" t="s">
        <v>1287</v>
      </c>
      <c r="D264" s="120" t="s">
        <v>1288</v>
      </c>
      <c r="E264" s="121"/>
      <c r="F264" s="121"/>
      <c r="G264" s="121"/>
      <c r="H264" s="121">
        <f>SUM(H265:H272)</f>
        <v>28301.8867924528</v>
      </c>
      <c r="I264" s="121"/>
      <c r="J264" s="121"/>
      <c r="K264" s="121"/>
      <c r="L264" s="121"/>
      <c r="M264" s="121"/>
      <c r="N264" s="121"/>
      <c r="O264" s="121"/>
      <c r="P264" s="291"/>
      <c r="Q264" s="291"/>
      <c r="R264" s="291"/>
      <c r="S264" s="291"/>
      <c r="T264" s="291"/>
      <c r="U264" s="291"/>
      <c r="V264" s="291"/>
      <c r="W264" s="291"/>
      <c r="X264" s="291"/>
      <c r="Y264" s="291"/>
      <c r="Z264" s="291"/>
      <c r="AA264" s="291"/>
      <c r="AB264" s="121">
        <f>SUM(AB265:AB272)</f>
        <v>28301.8867924528</v>
      </c>
      <c r="AC264" s="121">
        <f>SUM(AC265:AC272)</f>
        <v>2358.49056603774</v>
      </c>
      <c r="AD264" s="121"/>
      <c r="AE264" s="121"/>
      <c r="AF264" s="121">
        <f>SUM(AF265:AF272)</f>
        <v>2358.49056603774</v>
      </c>
      <c r="AG264" s="121"/>
      <c r="AH264" s="121"/>
      <c r="AI264" s="121">
        <f>SUM(AI265:AI272)</f>
        <v>2358.49056603774</v>
      </c>
      <c r="AJ264" s="121"/>
      <c r="AK264" s="121"/>
      <c r="AL264" s="121">
        <f>SUM(AL265:AL272)</f>
        <v>2358.49056603774</v>
      </c>
      <c r="AM264" s="121"/>
      <c r="AN264" s="121"/>
      <c r="AO264" s="121">
        <f>SUM(AO265:AO272)</f>
        <v>2358.49056603774</v>
      </c>
      <c r="AP264" s="121"/>
      <c r="AQ264" s="121"/>
      <c r="AR264" s="121">
        <f>SUM(AR265:AR272)</f>
        <v>2358.49056603774</v>
      </c>
      <c r="AS264" s="121"/>
      <c r="AT264" s="121"/>
      <c r="AU264" s="121">
        <f>SUM(AU265:AU272)</f>
        <v>2358.49056603774</v>
      </c>
      <c r="AV264" s="121"/>
      <c r="AW264" s="121"/>
      <c r="AX264" s="121">
        <f>SUM(AX265:AX272)</f>
        <v>2358.49056603774</v>
      </c>
      <c r="AY264" s="121"/>
      <c r="AZ264" s="121"/>
      <c r="BA264" s="121">
        <f>SUM(BA265:BA272)</f>
        <v>2358.49056603774</v>
      </c>
      <c r="BB264" s="121"/>
      <c r="BC264" s="121"/>
      <c r="BD264" s="121">
        <f>SUM(BD265:BD272)</f>
        <v>2358.49056603774</v>
      </c>
      <c r="BE264" s="121"/>
      <c r="BF264" s="121"/>
      <c r="BG264" s="121">
        <f>SUM(BG265:BG272)</f>
        <v>2358.49056603774</v>
      </c>
      <c r="BH264" s="121"/>
      <c r="BI264" s="121"/>
      <c r="BJ264" s="121">
        <f>SUM(BJ265:BJ272)</f>
        <v>2358.49056603774</v>
      </c>
      <c r="BK264" s="121"/>
      <c r="BL264" s="308"/>
      <c r="BM264" s="313"/>
      <c r="BN264" s="316"/>
    </row>
    <row r="265" s="265" customFormat="1" ht="33.95" customHeight="1" outlineLevel="5" spans="2:66">
      <c r="B265" s="177" t="s">
        <v>793</v>
      </c>
      <c r="C265" s="285" t="s">
        <v>56</v>
      </c>
      <c r="D265" s="265" t="s">
        <v>57</v>
      </c>
      <c r="E265" s="177" t="s">
        <v>1289</v>
      </c>
      <c r="F265" s="177"/>
      <c r="G265" s="177" t="s">
        <v>937</v>
      </c>
      <c r="H265" s="177">
        <f t="shared" ref="H265:H273" si="278">IFERROR(J265*L265*N265,0)</f>
        <v>0</v>
      </c>
      <c r="I265" s="177" t="s">
        <v>1290</v>
      </c>
      <c r="J265" s="300"/>
      <c r="K265" s="177" t="s">
        <v>1291</v>
      </c>
      <c r="L265" s="300"/>
      <c r="M265" s="177" t="s">
        <v>1292</v>
      </c>
      <c r="N265" s="177">
        <f t="shared" ref="N265:N273" si="279">COUNTA(O265:Z265)</f>
        <v>0</v>
      </c>
      <c r="O265" s="300"/>
      <c r="P265" s="319"/>
      <c r="Q265" s="319"/>
      <c r="R265" s="319"/>
      <c r="S265" s="319"/>
      <c r="T265" s="319"/>
      <c r="U265" s="319"/>
      <c r="V265" s="319"/>
      <c r="W265" s="319"/>
      <c r="X265" s="319"/>
      <c r="Y265" s="319"/>
      <c r="Z265" s="319"/>
      <c r="AA265" s="177"/>
      <c r="AB265" s="177">
        <f t="shared" ref="AB265:AB273" si="280">SUM(AC265,AF265,AI265,AL265,AO265,AR265,AU265,AX265,BA265,BD265,BG265,BJ265)</f>
        <v>0</v>
      </c>
      <c r="AC265" s="177">
        <f t="shared" ref="AC265:AC273" si="281">IF(O265="",0,$J265*$L265)</f>
        <v>0</v>
      </c>
      <c r="AD265" s="177"/>
      <c r="AE265" s="177"/>
      <c r="AF265" s="177">
        <f t="shared" ref="AF265:AF273" si="282">IF(P265="",0,$J265*$L265)</f>
        <v>0</v>
      </c>
      <c r="AG265" s="177"/>
      <c r="AH265" s="177"/>
      <c r="AI265" s="177">
        <f t="shared" ref="AI265:AI273" si="283">IF(Q265="",0,$J265*$L265)</f>
        <v>0</v>
      </c>
      <c r="AJ265" s="177"/>
      <c r="AK265" s="177"/>
      <c r="AL265" s="177">
        <f t="shared" ref="AL265:AL273" si="284">IF(R265="",0,$J265*$L265)</f>
        <v>0</v>
      </c>
      <c r="AM265" s="177"/>
      <c r="AN265" s="177"/>
      <c r="AO265" s="177">
        <f t="shared" ref="AO265:AO273" si="285">IF(S265="",0,$J265*$L265)</f>
        <v>0</v>
      </c>
      <c r="AP265" s="177"/>
      <c r="AQ265" s="177"/>
      <c r="AR265" s="177">
        <f t="shared" ref="AR265:AR273" si="286">IF(T265="",0,$J265*$L265)</f>
        <v>0</v>
      </c>
      <c r="AS265" s="177"/>
      <c r="AT265" s="177"/>
      <c r="AU265" s="177">
        <f t="shared" ref="AU265:AU273" si="287">IF(U265="",0,$J265*$L265)</f>
        <v>0</v>
      </c>
      <c r="AV265" s="177"/>
      <c r="AW265" s="177"/>
      <c r="AX265" s="177">
        <f t="shared" ref="AX265:AX273" si="288">IF(V265="",0,$J265*$L265)</f>
        <v>0</v>
      </c>
      <c r="AY265" s="177"/>
      <c r="AZ265" s="177"/>
      <c r="BA265" s="177">
        <f t="shared" ref="BA265:BA273" si="289">IF(W265="",0,$J265*$L265)</f>
        <v>0</v>
      </c>
      <c r="BB265" s="177"/>
      <c r="BC265" s="177"/>
      <c r="BD265" s="177">
        <f t="shared" ref="BD265:BD273" si="290">IF(X265="",0,$J265*$L265)</f>
        <v>0</v>
      </c>
      <c r="BE265" s="177"/>
      <c r="BF265" s="177"/>
      <c r="BG265" s="177">
        <f t="shared" ref="BG265:BG273" si="291">IF(Y265="",0,$J265*$L265)</f>
        <v>0</v>
      </c>
      <c r="BH265" s="177"/>
      <c r="BI265" s="177"/>
      <c r="BJ265" s="177">
        <f t="shared" ref="BJ265:BJ273" si="292">IF(Z265="",0,$J265*$L265)</f>
        <v>0</v>
      </c>
      <c r="BK265" s="177"/>
      <c r="BL265" s="322"/>
      <c r="BM265" s="313"/>
      <c r="BN265" s="317"/>
    </row>
    <row r="266" s="265" customFormat="1" ht="33.95" customHeight="1" outlineLevel="5" spans="2:66">
      <c r="B266" s="177" t="s">
        <v>793</v>
      </c>
      <c r="C266" s="285" t="s">
        <v>58</v>
      </c>
      <c r="D266" s="265" t="s">
        <v>59</v>
      </c>
      <c r="E266" s="177" t="s">
        <v>1293</v>
      </c>
      <c r="F266" s="177"/>
      <c r="G266" s="177" t="s">
        <v>937</v>
      </c>
      <c r="H266" s="177">
        <f t="shared" si="278"/>
        <v>28301.8867924528</v>
      </c>
      <c r="I266" s="177" t="s">
        <v>1294</v>
      </c>
      <c r="J266" s="300">
        <f>预算主表!P87/12</f>
        <v>2358.49056603774</v>
      </c>
      <c r="K266" s="177" t="s">
        <v>1270</v>
      </c>
      <c r="L266" s="300">
        <v>1</v>
      </c>
      <c r="M266" s="177" t="s">
        <v>1295</v>
      </c>
      <c r="N266" s="177">
        <f t="shared" si="279"/>
        <v>12</v>
      </c>
      <c r="O266" s="300" t="s">
        <v>1286</v>
      </c>
      <c r="P266" s="300" t="s">
        <v>1286</v>
      </c>
      <c r="Q266" s="300" t="s">
        <v>1286</v>
      </c>
      <c r="R266" s="300" t="s">
        <v>1286</v>
      </c>
      <c r="S266" s="300" t="s">
        <v>1286</v>
      </c>
      <c r="T266" s="300" t="s">
        <v>1286</v>
      </c>
      <c r="U266" s="300" t="s">
        <v>1286</v>
      </c>
      <c r="V266" s="300" t="s">
        <v>1286</v>
      </c>
      <c r="W266" s="300" t="s">
        <v>1286</v>
      </c>
      <c r="X266" s="300" t="s">
        <v>1286</v>
      </c>
      <c r="Y266" s="300" t="s">
        <v>1286</v>
      </c>
      <c r="Z266" s="300" t="s">
        <v>1286</v>
      </c>
      <c r="AA266" s="177"/>
      <c r="AB266" s="177">
        <f t="shared" si="280"/>
        <v>28301.8867924528</v>
      </c>
      <c r="AC266" s="177">
        <f t="shared" si="281"/>
        <v>2358.49056603774</v>
      </c>
      <c r="AD266" s="177"/>
      <c r="AE266" s="177"/>
      <c r="AF266" s="177">
        <f t="shared" si="282"/>
        <v>2358.49056603774</v>
      </c>
      <c r="AG266" s="177"/>
      <c r="AH266" s="177"/>
      <c r="AI266" s="177">
        <f t="shared" si="283"/>
        <v>2358.49056603774</v>
      </c>
      <c r="AJ266" s="177"/>
      <c r="AK266" s="177"/>
      <c r="AL266" s="177">
        <f t="shared" si="284"/>
        <v>2358.49056603774</v>
      </c>
      <c r="AM266" s="177"/>
      <c r="AN266" s="177"/>
      <c r="AO266" s="177">
        <f t="shared" si="285"/>
        <v>2358.49056603774</v>
      </c>
      <c r="AP266" s="177"/>
      <c r="AQ266" s="177"/>
      <c r="AR266" s="177">
        <f t="shared" si="286"/>
        <v>2358.49056603774</v>
      </c>
      <c r="AS266" s="177"/>
      <c r="AT266" s="177"/>
      <c r="AU266" s="177">
        <f t="shared" si="287"/>
        <v>2358.49056603774</v>
      </c>
      <c r="AV266" s="177"/>
      <c r="AW266" s="177"/>
      <c r="AX266" s="177">
        <f t="shared" si="288"/>
        <v>2358.49056603774</v>
      </c>
      <c r="AY266" s="177"/>
      <c r="AZ266" s="177"/>
      <c r="BA266" s="177">
        <f t="shared" si="289"/>
        <v>2358.49056603774</v>
      </c>
      <c r="BB266" s="177"/>
      <c r="BC266" s="177"/>
      <c r="BD266" s="177">
        <f t="shared" si="290"/>
        <v>2358.49056603774</v>
      </c>
      <c r="BE266" s="177"/>
      <c r="BF266" s="177"/>
      <c r="BG266" s="177">
        <f t="shared" si="291"/>
        <v>2358.49056603774</v>
      </c>
      <c r="BH266" s="177"/>
      <c r="BI266" s="177"/>
      <c r="BJ266" s="177">
        <f t="shared" si="292"/>
        <v>2358.49056603774</v>
      </c>
      <c r="BK266" s="177"/>
      <c r="BL266" s="322"/>
      <c r="BM266" s="313"/>
      <c r="BN266" s="317"/>
    </row>
    <row r="267" s="265" customFormat="1" ht="33.95" customHeight="1" outlineLevel="5" spans="2:66">
      <c r="B267" s="177" t="s">
        <v>793</v>
      </c>
      <c r="C267" s="285" t="s">
        <v>60</v>
      </c>
      <c r="D267" s="265" t="s">
        <v>61</v>
      </c>
      <c r="E267" s="177" t="s">
        <v>1296</v>
      </c>
      <c r="F267" s="177"/>
      <c r="G267" s="177" t="s">
        <v>937</v>
      </c>
      <c r="H267" s="177">
        <f t="shared" si="278"/>
        <v>0</v>
      </c>
      <c r="I267" s="177" t="s">
        <v>1297</v>
      </c>
      <c r="J267" s="300"/>
      <c r="K267" s="177" t="s">
        <v>1298</v>
      </c>
      <c r="L267" s="300"/>
      <c r="M267" s="177" t="s">
        <v>1299</v>
      </c>
      <c r="N267" s="177">
        <f t="shared" si="279"/>
        <v>0</v>
      </c>
      <c r="O267" s="300"/>
      <c r="P267" s="300"/>
      <c r="Q267" s="300"/>
      <c r="R267" s="300"/>
      <c r="S267" s="300"/>
      <c r="T267" s="300"/>
      <c r="U267" s="300"/>
      <c r="V267" s="300"/>
      <c r="W267" s="300"/>
      <c r="X267" s="300"/>
      <c r="Y267" s="300"/>
      <c r="Z267" s="300"/>
      <c r="AA267" s="177"/>
      <c r="AB267" s="177">
        <f t="shared" si="280"/>
        <v>0</v>
      </c>
      <c r="AC267" s="177">
        <f t="shared" si="281"/>
        <v>0</v>
      </c>
      <c r="AD267" s="177"/>
      <c r="AE267" s="177"/>
      <c r="AF267" s="177">
        <f t="shared" si="282"/>
        <v>0</v>
      </c>
      <c r="AG267" s="177"/>
      <c r="AH267" s="177"/>
      <c r="AI267" s="177">
        <f t="shared" si="283"/>
        <v>0</v>
      </c>
      <c r="AJ267" s="177"/>
      <c r="AK267" s="177"/>
      <c r="AL267" s="177">
        <f t="shared" si="284"/>
        <v>0</v>
      </c>
      <c r="AM267" s="177"/>
      <c r="AN267" s="177"/>
      <c r="AO267" s="177">
        <f t="shared" si="285"/>
        <v>0</v>
      </c>
      <c r="AP267" s="177"/>
      <c r="AQ267" s="177"/>
      <c r="AR267" s="177">
        <f t="shared" si="286"/>
        <v>0</v>
      </c>
      <c r="AS267" s="177"/>
      <c r="AT267" s="177"/>
      <c r="AU267" s="177">
        <f t="shared" si="287"/>
        <v>0</v>
      </c>
      <c r="AV267" s="177"/>
      <c r="AW267" s="177"/>
      <c r="AX267" s="177">
        <f t="shared" si="288"/>
        <v>0</v>
      </c>
      <c r="AY267" s="177"/>
      <c r="AZ267" s="177"/>
      <c r="BA267" s="177">
        <f t="shared" si="289"/>
        <v>0</v>
      </c>
      <c r="BB267" s="177"/>
      <c r="BC267" s="177"/>
      <c r="BD267" s="177">
        <f t="shared" si="290"/>
        <v>0</v>
      </c>
      <c r="BE267" s="177"/>
      <c r="BF267" s="177"/>
      <c r="BG267" s="177">
        <f t="shared" si="291"/>
        <v>0</v>
      </c>
      <c r="BH267" s="177"/>
      <c r="BI267" s="177"/>
      <c r="BJ267" s="177">
        <f t="shared" si="292"/>
        <v>0</v>
      </c>
      <c r="BK267" s="177"/>
      <c r="BL267" s="322"/>
      <c r="BM267" s="313"/>
      <c r="BN267" s="317"/>
    </row>
    <row r="268" s="265" customFormat="1" ht="33.95" customHeight="1" outlineLevel="5" spans="2:66">
      <c r="B268" s="177" t="s">
        <v>793</v>
      </c>
      <c r="C268" s="285" t="s">
        <v>50</v>
      </c>
      <c r="D268" s="265" t="s">
        <v>51</v>
      </c>
      <c r="E268" s="177" t="s">
        <v>1293</v>
      </c>
      <c r="F268" s="177"/>
      <c r="G268" s="177" t="s">
        <v>937</v>
      </c>
      <c r="H268" s="177">
        <f t="shared" si="278"/>
        <v>0</v>
      </c>
      <c r="I268" s="177" t="s">
        <v>1236</v>
      </c>
      <c r="J268" s="300">
        <f>预算主表!P86</f>
        <v>0</v>
      </c>
      <c r="K268" s="177" t="s">
        <v>1270</v>
      </c>
      <c r="L268" s="300">
        <v>1</v>
      </c>
      <c r="M268" s="177" t="s">
        <v>1295</v>
      </c>
      <c r="N268" s="177">
        <f t="shared" si="279"/>
        <v>1</v>
      </c>
      <c r="O268" s="300" t="s">
        <v>1286</v>
      </c>
      <c r="P268" s="300"/>
      <c r="Q268" s="300"/>
      <c r="R268" s="300"/>
      <c r="S268" s="300"/>
      <c r="T268" s="300"/>
      <c r="U268" s="300"/>
      <c r="V268" s="300"/>
      <c r="W268" s="300"/>
      <c r="X268" s="300"/>
      <c r="Y268" s="300"/>
      <c r="Z268" s="300"/>
      <c r="AA268" s="177"/>
      <c r="AB268" s="177">
        <f t="shared" si="280"/>
        <v>0</v>
      </c>
      <c r="AC268" s="177">
        <f t="shared" si="281"/>
        <v>0</v>
      </c>
      <c r="AD268" s="177"/>
      <c r="AE268" s="177"/>
      <c r="AF268" s="177">
        <f t="shared" si="282"/>
        <v>0</v>
      </c>
      <c r="AG268" s="177"/>
      <c r="AH268" s="177"/>
      <c r="AI268" s="177">
        <f t="shared" si="283"/>
        <v>0</v>
      </c>
      <c r="AJ268" s="177"/>
      <c r="AK268" s="177"/>
      <c r="AL268" s="177">
        <f t="shared" si="284"/>
        <v>0</v>
      </c>
      <c r="AM268" s="177"/>
      <c r="AN268" s="177"/>
      <c r="AO268" s="177">
        <f t="shared" si="285"/>
        <v>0</v>
      </c>
      <c r="AP268" s="177"/>
      <c r="AQ268" s="177"/>
      <c r="AR268" s="177">
        <f t="shared" si="286"/>
        <v>0</v>
      </c>
      <c r="AS268" s="177"/>
      <c r="AT268" s="177"/>
      <c r="AU268" s="177">
        <f t="shared" si="287"/>
        <v>0</v>
      </c>
      <c r="AV268" s="177"/>
      <c r="AW268" s="177"/>
      <c r="AX268" s="177">
        <f t="shared" si="288"/>
        <v>0</v>
      </c>
      <c r="AY268" s="177"/>
      <c r="AZ268" s="177"/>
      <c r="BA268" s="177">
        <f t="shared" si="289"/>
        <v>0</v>
      </c>
      <c r="BB268" s="177"/>
      <c r="BC268" s="177"/>
      <c r="BD268" s="177">
        <f t="shared" si="290"/>
        <v>0</v>
      </c>
      <c r="BE268" s="177"/>
      <c r="BF268" s="177"/>
      <c r="BG268" s="177">
        <f t="shared" si="291"/>
        <v>0</v>
      </c>
      <c r="BH268" s="177"/>
      <c r="BI268" s="177"/>
      <c r="BJ268" s="177">
        <f t="shared" si="292"/>
        <v>0</v>
      </c>
      <c r="BK268" s="177"/>
      <c r="BL268" s="322"/>
      <c r="BM268" s="313"/>
      <c r="BN268" s="317"/>
    </row>
    <row r="269" s="265" customFormat="1" ht="33.95" customHeight="1" outlineLevel="5" spans="2:66">
      <c r="B269" s="177" t="s">
        <v>793</v>
      </c>
      <c r="C269" s="285" t="s">
        <v>52</v>
      </c>
      <c r="D269" s="265" t="s">
        <v>53</v>
      </c>
      <c r="E269" s="177" t="s">
        <v>1293</v>
      </c>
      <c r="F269" s="177"/>
      <c r="G269" s="177" t="s">
        <v>937</v>
      </c>
      <c r="H269" s="177">
        <f t="shared" si="278"/>
        <v>0</v>
      </c>
      <c r="I269" s="177" t="s">
        <v>1236</v>
      </c>
      <c r="J269" s="300"/>
      <c r="K269" s="177" t="s">
        <v>1270</v>
      </c>
      <c r="L269" s="300"/>
      <c r="M269" s="177" t="s">
        <v>1295</v>
      </c>
      <c r="N269" s="177">
        <f t="shared" si="279"/>
        <v>0</v>
      </c>
      <c r="O269" s="300"/>
      <c r="P269" s="300"/>
      <c r="Q269" s="300"/>
      <c r="R269" s="300"/>
      <c r="S269" s="300"/>
      <c r="T269" s="300"/>
      <c r="U269" s="300"/>
      <c r="V269" s="300"/>
      <c r="W269" s="300"/>
      <c r="X269" s="300"/>
      <c r="Y269" s="300"/>
      <c r="Z269" s="300"/>
      <c r="AA269" s="177"/>
      <c r="AB269" s="177">
        <f t="shared" si="280"/>
        <v>0</v>
      </c>
      <c r="AC269" s="177">
        <f t="shared" si="281"/>
        <v>0</v>
      </c>
      <c r="AD269" s="177"/>
      <c r="AE269" s="177"/>
      <c r="AF269" s="177">
        <f t="shared" si="282"/>
        <v>0</v>
      </c>
      <c r="AG269" s="177"/>
      <c r="AH269" s="177"/>
      <c r="AI269" s="177">
        <f t="shared" si="283"/>
        <v>0</v>
      </c>
      <c r="AJ269" s="177"/>
      <c r="AK269" s="177"/>
      <c r="AL269" s="177">
        <f t="shared" si="284"/>
        <v>0</v>
      </c>
      <c r="AM269" s="177"/>
      <c r="AN269" s="177"/>
      <c r="AO269" s="177">
        <f t="shared" si="285"/>
        <v>0</v>
      </c>
      <c r="AP269" s="177"/>
      <c r="AQ269" s="177"/>
      <c r="AR269" s="177">
        <f t="shared" si="286"/>
        <v>0</v>
      </c>
      <c r="AS269" s="177"/>
      <c r="AT269" s="177"/>
      <c r="AU269" s="177">
        <f t="shared" si="287"/>
        <v>0</v>
      </c>
      <c r="AV269" s="177"/>
      <c r="AW269" s="177"/>
      <c r="AX269" s="177">
        <f t="shared" si="288"/>
        <v>0</v>
      </c>
      <c r="AY269" s="177"/>
      <c r="AZ269" s="177"/>
      <c r="BA269" s="177">
        <f t="shared" si="289"/>
        <v>0</v>
      </c>
      <c r="BB269" s="177"/>
      <c r="BC269" s="177"/>
      <c r="BD269" s="177">
        <f t="shared" si="290"/>
        <v>0</v>
      </c>
      <c r="BE269" s="177"/>
      <c r="BF269" s="177"/>
      <c r="BG269" s="177">
        <f t="shared" si="291"/>
        <v>0</v>
      </c>
      <c r="BH269" s="177"/>
      <c r="BI269" s="177"/>
      <c r="BJ269" s="177">
        <f t="shared" si="292"/>
        <v>0</v>
      </c>
      <c r="BK269" s="177"/>
      <c r="BL269" s="322"/>
      <c r="BM269" s="313"/>
      <c r="BN269" s="317"/>
    </row>
    <row r="270" s="265" customFormat="1" ht="33.95" customHeight="1" outlineLevel="5" spans="2:66">
      <c r="B270" s="177" t="s">
        <v>793</v>
      </c>
      <c r="C270" s="285" t="s">
        <v>1300</v>
      </c>
      <c r="D270" s="265" t="s">
        <v>1301</v>
      </c>
      <c r="E270" s="177" t="s">
        <v>1293</v>
      </c>
      <c r="F270" s="177"/>
      <c r="G270" s="177" t="s">
        <v>937</v>
      </c>
      <c r="H270" s="177">
        <f t="shared" si="278"/>
        <v>0</v>
      </c>
      <c r="I270" s="177" t="s">
        <v>1236</v>
      </c>
      <c r="J270" s="300"/>
      <c r="K270" s="177" t="s">
        <v>1270</v>
      </c>
      <c r="L270" s="300"/>
      <c r="M270" s="177" t="s">
        <v>1295</v>
      </c>
      <c r="N270" s="177">
        <f t="shared" si="279"/>
        <v>0</v>
      </c>
      <c r="O270" s="300"/>
      <c r="P270" s="300"/>
      <c r="Q270" s="300"/>
      <c r="R270" s="300"/>
      <c r="S270" s="300"/>
      <c r="T270" s="300"/>
      <c r="U270" s="300"/>
      <c r="V270" s="300"/>
      <c r="W270" s="300"/>
      <c r="X270" s="300"/>
      <c r="Y270" s="300"/>
      <c r="Z270" s="300"/>
      <c r="AA270" s="177"/>
      <c r="AB270" s="177">
        <f t="shared" si="280"/>
        <v>0</v>
      </c>
      <c r="AC270" s="177">
        <f t="shared" si="281"/>
        <v>0</v>
      </c>
      <c r="AD270" s="177"/>
      <c r="AE270" s="177"/>
      <c r="AF270" s="177">
        <f t="shared" si="282"/>
        <v>0</v>
      </c>
      <c r="AG270" s="177"/>
      <c r="AH270" s="177"/>
      <c r="AI270" s="177">
        <f t="shared" si="283"/>
        <v>0</v>
      </c>
      <c r="AJ270" s="177"/>
      <c r="AK270" s="177"/>
      <c r="AL270" s="177">
        <f t="shared" si="284"/>
        <v>0</v>
      </c>
      <c r="AM270" s="177"/>
      <c r="AN270" s="177"/>
      <c r="AO270" s="177">
        <f t="shared" si="285"/>
        <v>0</v>
      </c>
      <c r="AP270" s="177"/>
      <c r="AQ270" s="177"/>
      <c r="AR270" s="177">
        <f t="shared" si="286"/>
        <v>0</v>
      </c>
      <c r="AS270" s="177"/>
      <c r="AT270" s="177"/>
      <c r="AU270" s="177">
        <f t="shared" si="287"/>
        <v>0</v>
      </c>
      <c r="AV270" s="177"/>
      <c r="AW270" s="177"/>
      <c r="AX270" s="177">
        <f t="shared" si="288"/>
        <v>0</v>
      </c>
      <c r="AY270" s="177"/>
      <c r="AZ270" s="177"/>
      <c r="BA270" s="177">
        <f t="shared" si="289"/>
        <v>0</v>
      </c>
      <c r="BB270" s="177"/>
      <c r="BC270" s="177"/>
      <c r="BD270" s="177">
        <f t="shared" si="290"/>
        <v>0</v>
      </c>
      <c r="BE270" s="177"/>
      <c r="BF270" s="177"/>
      <c r="BG270" s="177">
        <f t="shared" si="291"/>
        <v>0</v>
      </c>
      <c r="BH270" s="177"/>
      <c r="BI270" s="177"/>
      <c r="BJ270" s="177">
        <f t="shared" si="292"/>
        <v>0</v>
      </c>
      <c r="BK270" s="177"/>
      <c r="BL270" s="322"/>
      <c r="BM270" s="313"/>
      <c r="BN270" s="317"/>
    </row>
    <row r="271" s="265" customFormat="1" ht="33.95" customHeight="1" outlineLevel="5" spans="2:66">
      <c r="B271" s="177" t="s">
        <v>793</v>
      </c>
      <c r="C271" s="285" t="s">
        <v>1302</v>
      </c>
      <c r="D271" s="265" t="s">
        <v>1303</v>
      </c>
      <c r="E271" s="177" t="s">
        <v>1293</v>
      </c>
      <c r="F271" s="177"/>
      <c r="G271" s="177" t="s">
        <v>937</v>
      </c>
      <c r="H271" s="177">
        <f t="shared" si="278"/>
        <v>0</v>
      </c>
      <c r="I271" s="177" t="s">
        <v>1236</v>
      </c>
      <c r="J271" s="300"/>
      <c r="K271" s="177" t="s">
        <v>1270</v>
      </c>
      <c r="L271" s="300"/>
      <c r="M271" s="177" t="s">
        <v>1295</v>
      </c>
      <c r="N271" s="177">
        <f t="shared" si="279"/>
        <v>0</v>
      </c>
      <c r="O271" s="300"/>
      <c r="P271" s="300"/>
      <c r="Q271" s="300"/>
      <c r="R271" s="300"/>
      <c r="S271" s="300"/>
      <c r="T271" s="300"/>
      <c r="U271" s="300"/>
      <c r="V271" s="300"/>
      <c r="W271" s="300"/>
      <c r="X271" s="300"/>
      <c r="Y271" s="300"/>
      <c r="Z271" s="300"/>
      <c r="AA271" s="177"/>
      <c r="AB271" s="177">
        <f t="shared" si="280"/>
        <v>0</v>
      </c>
      <c r="AC271" s="177">
        <f t="shared" si="281"/>
        <v>0</v>
      </c>
      <c r="AD271" s="177"/>
      <c r="AE271" s="177"/>
      <c r="AF271" s="177">
        <f t="shared" si="282"/>
        <v>0</v>
      </c>
      <c r="AG271" s="177"/>
      <c r="AH271" s="177"/>
      <c r="AI271" s="177">
        <f t="shared" si="283"/>
        <v>0</v>
      </c>
      <c r="AJ271" s="177"/>
      <c r="AK271" s="177"/>
      <c r="AL271" s="177">
        <f t="shared" si="284"/>
        <v>0</v>
      </c>
      <c r="AM271" s="177"/>
      <c r="AN271" s="177"/>
      <c r="AO271" s="177">
        <f t="shared" si="285"/>
        <v>0</v>
      </c>
      <c r="AP271" s="177"/>
      <c r="AQ271" s="177"/>
      <c r="AR271" s="177">
        <f t="shared" si="286"/>
        <v>0</v>
      </c>
      <c r="AS271" s="177"/>
      <c r="AT271" s="177"/>
      <c r="AU271" s="177">
        <f t="shared" si="287"/>
        <v>0</v>
      </c>
      <c r="AV271" s="177"/>
      <c r="AW271" s="177"/>
      <c r="AX271" s="177">
        <f t="shared" si="288"/>
        <v>0</v>
      </c>
      <c r="AY271" s="177"/>
      <c r="AZ271" s="177"/>
      <c r="BA271" s="177">
        <f t="shared" si="289"/>
        <v>0</v>
      </c>
      <c r="BB271" s="177"/>
      <c r="BC271" s="177"/>
      <c r="BD271" s="177">
        <f t="shared" si="290"/>
        <v>0</v>
      </c>
      <c r="BE271" s="177"/>
      <c r="BF271" s="177"/>
      <c r="BG271" s="177">
        <f t="shared" si="291"/>
        <v>0</v>
      </c>
      <c r="BH271" s="177"/>
      <c r="BI271" s="177"/>
      <c r="BJ271" s="177">
        <f t="shared" si="292"/>
        <v>0</v>
      </c>
      <c r="BK271" s="177"/>
      <c r="BL271" s="322"/>
      <c r="BM271" s="313"/>
      <c r="BN271" s="317"/>
    </row>
    <row r="272" s="265" customFormat="1" ht="33.95" customHeight="1" outlineLevel="5" spans="2:66">
      <c r="B272" s="177" t="s">
        <v>793</v>
      </c>
      <c r="C272" s="285" t="s">
        <v>1304</v>
      </c>
      <c r="D272" s="265" t="s">
        <v>1305</v>
      </c>
      <c r="E272" s="177" t="s">
        <v>1293</v>
      </c>
      <c r="F272" s="177"/>
      <c r="G272" s="177" t="s">
        <v>937</v>
      </c>
      <c r="H272" s="177">
        <f t="shared" si="278"/>
        <v>0</v>
      </c>
      <c r="I272" s="177" t="s">
        <v>1236</v>
      </c>
      <c r="J272" s="300"/>
      <c r="K272" s="177" t="s">
        <v>1270</v>
      </c>
      <c r="L272" s="300"/>
      <c r="M272" s="177" t="s">
        <v>1295</v>
      </c>
      <c r="N272" s="177">
        <f t="shared" si="279"/>
        <v>0</v>
      </c>
      <c r="O272" s="300"/>
      <c r="P272" s="300"/>
      <c r="Q272" s="300"/>
      <c r="R272" s="300"/>
      <c r="S272" s="300"/>
      <c r="T272" s="300"/>
      <c r="U272" s="300"/>
      <c r="V272" s="300"/>
      <c r="W272" s="300"/>
      <c r="X272" s="300"/>
      <c r="Y272" s="300"/>
      <c r="Z272" s="300"/>
      <c r="AA272" s="177"/>
      <c r="AB272" s="177">
        <f t="shared" si="280"/>
        <v>0</v>
      </c>
      <c r="AC272" s="177">
        <f t="shared" si="281"/>
        <v>0</v>
      </c>
      <c r="AD272" s="177"/>
      <c r="AE272" s="177"/>
      <c r="AF272" s="177">
        <f t="shared" si="282"/>
        <v>0</v>
      </c>
      <c r="AG272" s="177"/>
      <c r="AH272" s="177"/>
      <c r="AI272" s="177">
        <f t="shared" si="283"/>
        <v>0</v>
      </c>
      <c r="AJ272" s="177"/>
      <c r="AK272" s="177"/>
      <c r="AL272" s="177">
        <f t="shared" si="284"/>
        <v>0</v>
      </c>
      <c r="AM272" s="177"/>
      <c r="AN272" s="177"/>
      <c r="AO272" s="177">
        <f t="shared" si="285"/>
        <v>0</v>
      </c>
      <c r="AP272" s="177"/>
      <c r="AQ272" s="177"/>
      <c r="AR272" s="177">
        <f t="shared" si="286"/>
        <v>0</v>
      </c>
      <c r="AS272" s="177"/>
      <c r="AT272" s="177"/>
      <c r="AU272" s="177">
        <f t="shared" si="287"/>
        <v>0</v>
      </c>
      <c r="AV272" s="177"/>
      <c r="AW272" s="177"/>
      <c r="AX272" s="177">
        <f t="shared" si="288"/>
        <v>0</v>
      </c>
      <c r="AY272" s="177"/>
      <c r="AZ272" s="177"/>
      <c r="BA272" s="177">
        <f t="shared" si="289"/>
        <v>0</v>
      </c>
      <c r="BB272" s="177"/>
      <c r="BC272" s="177"/>
      <c r="BD272" s="177">
        <f t="shared" si="290"/>
        <v>0</v>
      </c>
      <c r="BE272" s="177"/>
      <c r="BF272" s="177"/>
      <c r="BG272" s="177">
        <f t="shared" si="291"/>
        <v>0</v>
      </c>
      <c r="BH272" s="177"/>
      <c r="BI272" s="177"/>
      <c r="BJ272" s="177">
        <f t="shared" si="292"/>
        <v>0</v>
      </c>
      <c r="BK272" s="177"/>
      <c r="BL272" s="322"/>
      <c r="BM272" s="313"/>
      <c r="BN272" s="317"/>
    </row>
    <row r="273" s="120" customFormat="1" ht="33.95" customHeight="1" outlineLevel="4" spans="2:66">
      <c r="B273" s="121" t="s">
        <v>793</v>
      </c>
      <c r="C273" s="122" t="s">
        <v>1306</v>
      </c>
      <c r="D273" s="120" t="s">
        <v>1307</v>
      </c>
      <c r="E273" s="121"/>
      <c r="F273" s="121"/>
      <c r="G273" s="121" t="s">
        <v>937</v>
      </c>
      <c r="H273" s="121">
        <f t="shared" si="278"/>
        <v>0</v>
      </c>
      <c r="I273" s="121" t="s">
        <v>1237</v>
      </c>
      <c r="J273" s="121">
        <v>1</v>
      </c>
      <c r="K273" s="121" t="s">
        <v>1237</v>
      </c>
      <c r="L273" s="300"/>
      <c r="M273" s="121" t="s">
        <v>1229</v>
      </c>
      <c r="N273" s="121">
        <f t="shared" si="279"/>
        <v>0</v>
      </c>
      <c r="O273" s="300"/>
      <c r="P273" s="318"/>
      <c r="Q273" s="318"/>
      <c r="R273" s="318"/>
      <c r="S273" s="318"/>
      <c r="T273" s="318"/>
      <c r="U273" s="318"/>
      <c r="V273" s="318"/>
      <c r="W273" s="318"/>
      <c r="X273" s="318"/>
      <c r="Y273" s="318"/>
      <c r="Z273" s="318"/>
      <c r="AA273" s="121"/>
      <c r="AB273" s="121">
        <f t="shared" si="280"/>
        <v>0</v>
      </c>
      <c r="AC273" s="121">
        <f t="shared" si="281"/>
        <v>0</v>
      </c>
      <c r="AD273" s="121"/>
      <c r="AE273" s="121"/>
      <c r="AF273" s="121">
        <f t="shared" si="282"/>
        <v>0</v>
      </c>
      <c r="AG273" s="121"/>
      <c r="AH273" s="121"/>
      <c r="AI273" s="121">
        <f t="shared" si="283"/>
        <v>0</v>
      </c>
      <c r="AJ273" s="121"/>
      <c r="AK273" s="121"/>
      <c r="AL273" s="121">
        <f t="shared" si="284"/>
        <v>0</v>
      </c>
      <c r="AM273" s="121"/>
      <c r="AN273" s="121"/>
      <c r="AO273" s="121">
        <f t="shared" si="285"/>
        <v>0</v>
      </c>
      <c r="AP273" s="121"/>
      <c r="AQ273" s="121"/>
      <c r="AR273" s="121">
        <f t="shared" si="286"/>
        <v>0</v>
      </c>
      <c r="AS273" s="121"/>
      <c r="AT273" s="121"/>
      <c r="AU273" s="121">
        <f t="shared" si="287"/>
        <v>0</v>
      </c>
      <c r="AV273" s="121"/>
      <c r="AW273" s="121"/>
      <c r="AX273" s="121">
        <f t="shared" si="288"/>
        <v>0</v>
      </c>
      <c r="AY273" s="121"/>
      <c r="AZ273" s="121"/>
      <c r="BA273" s="121">
        <f t="shared" si="289"/>
        <v>0</v>
      </c>
      <c r="BB273" s="121"/>
      <c r="BC273" s="121"/>
      <c r="BD273" s="121">
        <f t="shared" si="290"/>
        <v>0</v>
      </c>
      <c r="BE273" s="121"/>
      <c r="BF273" s="121"/>
      <c r="BG273" s="121">
        <f t="shared" si="291"/>
        <v>0</v>
      </c>
      <c r="BH273" s="121"/>
      <c r="BI273" s="121"/>
      <c r="BJ273" s="121">
        <f t="shared" si="292"/>
        <v>0</v>
      </c>
      <c r="BK273" s="121"/>
      <c r="BL273" s="308"/>
      <c r="BM273" s="313"/>
      <c r="BN273" s="316"/>
    </row>
    <row r="274" s="120" customFormat="1" ht="33.95" customHeight="1" outlineLevel="4" spans="2:66">
      <c r="B274" s="121" t="s">
        <v>788</v>
      </c>
      <c r="C274" s="122" t="s">
        <v>1308</v>
      </c>
      <c r="D274" s="120" t="s">
        <v>1309</v>
      </c>
      <c r="E274" s="121"/>
      <c r="F274" s="121"/>
      <c r="G274" s="121"/>
      <c r="H274" s="121">
        <f>SUM(H275:H282)</f>
        <v>0</v>
      </c>
      <c r="I274" s="121"/>
      <c r="J274" s="121"/>
      <c r="K274" s="121"/>
      <c r="L274" s="121"/>
      <c r="M274" s="121"/>
      <c r="N274" s="121"/>
      <c r="O274" s="121"/>
      <c r="P274" s="291"/>
      <c r="Q274" s="291"/>
      <c r="R274" s="291"/>
      <c r="S274" s="291"/>
      <c r="T274" s="291"/>
      <c r="U274" s="291"/>
      <c r="V274" s="291"/>
      <c r="W274" s="291"/>
      <c r="X274" s="291"/>
      <c r="Y274" s="291"/>
      <c r="Z274" s="291"/>
      <c r="AA274" s="291"/>
      <c r="AB274" s="121">
        <f>SUM(AB275:AB282)</f>
        <v>0</v>
      </c>
      <c r="AC274" s="121">
        <f>SUM(AC275:AC282)</f>
        <v>0</v>
      </c>
      <c r="AD274" s="121"/>
      <c r="AE274" s="121"/>
      <c r="AF274" s="121">
        <f>SUM(AF275:AF282)</f>
        <v>0</v>
      </c>
      <c r="AG274" s="121"/>
      <c r="AH274" s="121"/>
      <c r="AI274" s="121">
        <f>SUM(AI275:AI282)</f>
        <v>0</v>
      </c>
      <c r="AJ274" s="121"/>
      <c r="AK274" s="121"/>
      <c r="AL274" s="121">
        <f>SUM(AL275:AL282)</f>
        <v>0</v>
      </c>
      <c r="AM274" s="121"/>
      <c r="AN274" s="121"/>
      <c r="AO274" s="121">
        <f>SUM(AO275:AO282)</f>
        <v>0</v>
      </c>
      <c r="AP274" s="121"/>
      <c r="AQ274" s="121"/>
      <c r="AR274" s="121">
        <f>SUM(AR275:AR282)</f>
        <v>0</v>
      </c>
      <c r="AS274" s="121"/>
      <c r="AT274" s="121"/>
      <c r="AU274" s="121">
        <f>SUM(AU275:AU282)</f>
        <v>0</v>
      </c>
      <c r="AV274" s="121"/>
      <c r="AW274" s="121"/>
      <c r="AX274" s="121">
        <f>SUM(AX275:AX282)</f>
        <v>0</v>
      </c>
      <c r="AY274" s="121"/>
      <c r="AZ274" s="121"/>
      <c r="BA274" s="121">
        <f>SUM(BA275:BA282)</f>
        <v>0</v>
      </c>
      <c r="BB274" s="121"/>
      <c r="BC274" s="121"/>
      <c r="BD274" s="121">
        <f>SUM(BD275:BD282)</f>
        <v>0</v>
      </c>
      <c r="BE274" s="121"/>
      <c r="BF274" s="121"/>
      <c r="BG274" s="121">
        <f>SUM(BG275:BG282)</f>
        <v>0</v>
      </c>
      <c r="BH274" s="121"/>
      <c r="BI274" s="121"/>
      <c r="BJ274" s="121">
        <f>SUM(BJ275:BJ282)</f>
        <v>0</v>
      </c>
      <c r="BK274" s="121"/>
      <c r="BL274" s="308"/>
      <c r="BM274" s="313"/>
      <c r="BN274" s="316"/>
    </row>
    <row r="275" s="265" customFormat="1" ht="33.95" customHeight="1" outlineLevel="5" spans="2:66">
      <c r="B275" s="177" t="s">
        <v>793</v>
      </c>
      <c r="C275" s="285" t="s">
        <v>1310</v>
      </c>
      <c r="D275" s="265" t="s">
        <v>1311</v>
      </c>
      <c r="E275" s="177" t="s">
        <v>1312</v>
      </c>
      <c r="F275" s="177"/>
      <c r="G275" s="177" t="s">
        <v>937</v>
      </c>
      <c r="H275" s="177">
        <f t="shared" ref="H275:H282" si="293">IFERROR(J275*L275*N275,0)</f>
        <v>0</v>
      </c>
      <c r="I275" s="177" t="s">
        <v>1313</v>
      </c>
      <c r="J275" s="300"/>
      <c r="K275" s="177" t="s">
        <v>1027</v>
      </c>
      <c r="L275" s="300"/>
      <c r="M275" s="177" t="s">
        <v>1190</v>
      </c>
      <c r="N275" s="177">
        <f t="shared" ref="N275:N282" si="294">COUNTA(O275:Z275)</f>
        <v>0</v>
      </c>
      <c r="O275" s="300"/>
      <c r="P275" s="319"/>
      <c r="Q275" s="319"/>
      <c r="R275" s="319"/>
      <c r="S275" s="319"/>
      <c r="T275" s="319"/>
      <c r="U275" s="319"/>
      <c r="V275" s="319"/>
      <c r="W275" s="319"/>
      <c r="X275" s="319"/>
      <c r="Y275" s="319"/>
      <c r="Z275" s="319"/>
      <c r="AA275" s="177"/>
      <c r="AB275" s="177">
        <f t="shared" ref="AB275:AB282" si="295">SUM(AC275,AF275,AI275,AL275,AO275,AR275,AU275,AX275,BA275,BD275,BG275,BJ275)</f>
        <v>0</v>
      </c>
      <c r="AC275" s="177">
        <f t="shared" ref="AC275:AC282" si="296">IF(O275="",0,$J275*$L275)</f>
        <v>0</v>
      </c>
      <c r="AD275" s="177"/>
      <c r="AE275" s="177"/>
      <c r="AF275" s="177">
        <f t="shared" ref="AF275:AF282" si="297">IF(P275="",0,$J275*$L275)</f>
        <v>0</v>
      </c>
      <c r="AG275" s="177"/>
      <c r="AH275" s="177"/>
      <c r="AI275" s="177">
        <f t="shared" ref="AI275:AI282" si="298">IF(Q275="",0,$J275*$L275)</f>
        <v>0</v>
      </c>
      <c r="AJ275" s="177"/>
      <c r="AK275" s="177"/>
      <c r="AL275" s="177">
        <f t="shared" ref="AL275:AL282" si="299">IF(R275="",0,$J275*$L275)</f>
        <v>0</v>
      </c>
      <c r="AM275" s="177"/>
      <c r="AN275" s="177"/>
      <c r="AO275" s="177">
        <f t="shared" ref="AO275:AO282" si="300">IF(S275="",0,$J275*$L275)</f>
        <v>0</v>
      </c>
      <c r="AP275" s="177"/>
      <c r="AQ275" s="177"/>
      <c r="AR275" s="177">
        <f t="shared" ref="AR275:AR282" si="301">IF(T275="",0,$J275*$L275)</f>
        <v>0</v>
      </c>
      <c r="AS275" s="177"/>
      <c r="AT275" s="177"/>
      <c r="AU275" s="177">
        <f t="shared" ref="AU275:AU282" si="302">IF(U275="",0,$J275*$L275)</f>
        <v>0</v>
      </c>
      <c r="AV275" s="177"/>
      <c r="AW275" s="177"/>
      <c r="AX275" s="177">
        <f t="shared" ref="AX275:AX282" si="303">IF(V275="",0,$J275*$L275)</f>
        <v>0</v>
      </c>
      <c r="AY275" s="177"/>
      <c r="AZ275" s="177"/>
      <c r="BA275" s="177">
        <f t="shared" ref="BA275:BA282" si="304">IF(W275="",0,$J275*$L275)</f>
        <v>0</v>
      </c>
      <c r="BB275" s="177"/>
      <c r="BC275" s="177"/>
      <c r="BD275" s="177">
        <f t="shared" ref="BD275:BD282" si="305">IF(X275="",0,$J275*$L275)</f>
        <v>0</v>
      </c>
      <c r="BE275" s="177"/>
      <c r="BF275" s="177"/>
      <c r="BG275" s="177">
        <f t="shared" ref="BG275:BG282" si="306">IF(Y275="",0,$J275*$L275)</f>
        <v>0</v>
      </c>
      <c r="BH275" s="177"/>
      <c r="BI275" s="177"/>
      <c r="BJ275" s="177">
        <f t="shared" ref="BJ275:BJ282" si="307">IF(Z275="",0,$J275*$L275)</f>
        <v>0</v>
      </c>
      <c r="BK275" s="177"/>
      <c r="BL275" s="322"/>
      <c r="BM275" s="313"/>
      <c r="BN275" s="317"/>
    </row>
    <row r="276" s="265" customFormat="1" ht="33.95" customHeight="1" outlineLevel="5" spans="2:66">
      <c r="B276" s="177" t="s">
        <v>793</v>
      </c>
      <c r="C276" s="285" t="s">
        <v>1314</v>
      </c>
      <c r="D276" s="265" t="s">
        <v>1315</v>
      </c>
      <c r="E276" s="177" t="s">
        <v>1316</v>
      </c>
      <c r="F276" s="177"/>
      <c r="G276" s="177" t="s">
        <v>937</v>
      </c>
      <c r="H276" s="177">
        <f t="shared" si="293"/>
        <v>0</v>
      </c>
      <c r="I276" s="177" t="s">
        <v>1313</v>
      </c>
      <c r="J276" s="300"/>
      <c r="K276" s="177" t="s">
        <v>1027</v>
      </c>
      <c r="L276" s="300"/>
      <c r="M276" s="177" t="s">
        <v>1190</v>
      </c>
      <c r="N276" s="177">
        <f t="shared" si="294"/>
        <v>0</v>
      </c>
      <c r="O276" s="300"/>
      <c r="P276" s="300"/>
      <c r="Q276" s="300"/>
      <c r="R276" s="300"/>
      <c r="S276" s="300"/>
      <c r="T276" s="300"/>
      <c r="U276" s="300"/>
      <c r="V276" s="300"/>
      <c r="W276" s="300"/>
      <c r="X276" s="300"/>
      <c r="Y276" s="300"/>
      <c r="Z276" s="300"/>
      <c r="AA276" s="177"/>
      <c r="AB276" s="177">
        <f t="shared" si="295"/>
        <v>0</v>
      </c>
      <c r="AC276" s="177">
        <f t="shared" si="296"/>
        <v>0</v>
      </c>
      <c r="AD276" s="177"/>
      <c r="AE276" s="177"/>
      <c r="AF276" s="177">
        <f t="shared" si="297"/>
        <v>0</v>
      </c>
      <c r="AG276" s="177"/>
      <c r="AH276" s="177"/>
      <c r="AI276" s="177">
        <f t="shared" si="298"/>
        <v>0</v>
      </c>
      <c r="AJ276" s="177"/>
      <c r="AK276" s="177"/>
      <c r="AL276" s="177">
        <f t="shared" si="299"/>
        <v>0</v>
      </c>
      <c r="AM276" s="177"/>
      <c r="AN276" s="177"/>
      <c r="AO276" s="177">
        <f t="shared" si="300"/>
        <v>0</v>
      </c>
      <c r="AP276" s="177"/>
      <c r="AQ276" s="177"/>
      <c r="AR276" s="177">
        <f t="shared" si="301"/>
        <v>0</v>
      </c>
      <c r="AS276" s="177"/>
      <c r="AT276" s="177"/>
      <c r="AU276" s="177">
        <f t="shared" si="302"/>
        <v>0</v>
      </c>
      <c r="AV276" s="177"/>
      <c r="AW276" s="177"/>
      <c r="AX276" s="177">
        <f t="shared" si="303"/>
        <v>0</v>
      </c>
      <c r="AY276" s="177"/>
      <c r="AZ276" s="177"/>
      <c r="BA276" s="177">
        <f t="shared" si="304"/>
        <v>0</v>
      </c>
      <c r="BB276" s="177"/>
      <c r="BC276" s="177"/>
      <c r="BD276" s="177">
        <f t="shared" si="305"/>
        <v>0</v>
      </c>
      <c r="BE276" s="177"/>
      <c r="BF276" s="177"/>
      <c r="BG276" s="177">
        <f t="shared" si="306"/>
        <v>0</v>
      </c>
      <c r="BH276" s="177"/>
      <c r="BI276" s="177"/>
      <c r="BJ276" s="177">
        <f t="shared" si="307"/>
        <v>0</v>
      </c>
      <c r="BK276" s="177"/>
      <c r="BL276" s="322"/>
      <c r="BM276" s="313"/>
      <c r="BN276" s="317"/>
    </row>
    <row r="277" s="265" customFormat="1" ht="33.95" customHeight="1" outlineLevel="5" spans="2:66">
      <c r="B277" s="177" t="s">
        <v>793</v>
      </c>
      <c r="C277" s="285" t="s">
        <v>1317</v>
      </c>
      <c r="D277" s="265" t="s">
        <v>1318</v>
      </c>
      <c r="E277" s="177" t="s">
        <v>1319</v>
      </c>
      <c r="F277" s="177"/>
      <c r="G277" s="177" t="s">
        <v>937</v>
      </c>
      <c r="H277" s="177">
        <f t="shared" si="293"/>
        <v>0</v>
      </c>
      <c r="I277" s="177" t="s">
        <v>1313</v>
      </c>
      <c r="J277" s="300"/>
      <c r="K277" s="177" t="s">
        <v>1027</v>
      </c>
      <c r="L277" s="300"/>
      <c r="M277" s="177" t="s">
        <v>1190</v>
      </c>
      <c r="N277" s="177">
        <f t="shared" si="294"/>
        <v>0</v>
      </c>
      <c r="O277" s="300"/>
      <c r="P277" s="300"/>
      <c r="Q277" s="300"/>
      <c r="R277" s="300"/>
      <c r="S277" s="300"/>
      <c r="T277" s="300"/>
      <c r="U277" s="300"/>
      <c r="V277" s="300"/>
      <c r="W277" s="300"/>
      <c r="X277" s="300"/>
      <c r="Y277" s="300"/>
      <c r="Z277" s="300"/>
      <c r="AA277" s="177"/>
      <c r="AB277" s="177">
        <f t="shared" si="295"/>
        <v>0</v>
      </c>
      <c r="AC277" s="177">
        <f t="shared" si="296"/>
        <v>0</v>
      </c>
      <c r="AD277" s="177"/>
      <c r="AE277" s="177"/>
      <c r="AF277" s="177">
        <f t="shared" si="297"/>
        <v>0</v>
      </c>
      <c r="AG277" s="177"/>
      <c r="AH277" s="177"/>
      <c r="AI277" s="177">
        <f t="shared" si="298"/>
        <v>0</v>
      </c>
      <c r="AJ277" s="177"/>
      <c r="AK277" s="177"/>
      <c r="AL277" s="177">
        <f t="shared" si="299"/>
        <v>0</v>
      </c>
      <c r="AM277" s="177"/>
      <c r="AN277" s="177"/>
      <c r="AO277" s="177">
        <f t="shared" si="300"/>
        <v>0</v>
      </c>
      <c r="AP277" s="177"/>
      <c r="AQ277" s="177"/>
      <c r="AR277" s="177">
        <f t="shared" si="301"/>
        <v>0</v>
      </c>
      <c r="AS277" s="177"/>
      <c r="AT277" s="177"/>
      <c r="AU277" s="177">
        <f t="shared" si="302"/>
        <v>0</v>
      </c>
      <c r="AV277" s="177"/>
      <c r="AW277" s="177"/>
      <c r="AX277" s="177">
        <f t="shared" si="303"/>
        <v>0</v>
      </c>
      <c r="AY277" s="177"/>
      <c r="AZ277" s="177"/>
      <c r="BA277" s="177">
        <f t="shared" si="304"/>
        <v>0</v>
      </c>
      <c r="BB277" s="177"/>
      <c r="BC277" s="177"/>
      <c r="BD277" s="177">
        <f t="shared" si="305"/>
        <v>0</v>
      </c>
      <c r="BE277" s="177"/>
      <c r="BF277" s="177"/>
      <c r="BG277" s="177">
        <f t="shared" si="306"/>
        <v>0</v>
      </c>
      <c r="BH277" s="177"/>
      <c r="BI277" s="177"/>
      <c r="BJ277" s="177">
        <f t="shared" si="307"/>
        <v>0</v>
      </c>
      <c r="BK277" s="177"/>
      <c r="BL277" s="322"/>
      <c r="BM277" s="313"/>
      <c r="BN277" s="317"/>
    </row>
    <row r="278" s="265" customFormat="1" ht="33.95" customHeight="1" outlineLevel="5" spans="2:66">
      <c r="B278" s="177" t="s">
        <v>793</v>
      </c>
      <c r="C278" s="285" t="s">
        <v>1320</v>
      </c>
      <c r="D278" s="265" t="s">
        <v>1321</v>
      </c>
      <c r="E278" s="177" t="s">
        <v>1322</v>
      </c>
      <c r="F278" s="177"/>
      <c r="G278" s="177" t="s">
        <v>937</v>
      </c>
      <c r="H278" s="177">
        <f t="shared" si="293"/>
        <v>0</v>
      </c>
      <c r="I278" s="177" t="s">
        <v>1313</v>
      </c>
      <c r="J278" s="300"/>
      <c r="K278" s="177" t="s">
        <v>1027</v>
      </c>
      <c r="L278" s="300"/>
      <c r="M278" s="177" t="s">
        <v>1190</v>
      </c>
      <c r="N278" s="177">
        <f t="shared" si="294"/>
        <v>0</v>
      </c>
      <c r="O278" s="300"/>
      <c r="P278" s="300"/>
      <c r="Q278" s="300"/>
      <c r="R278" s="300"/>
      <c r="S278" s="300"/>
      <c r="T278" s="300"/>
      <c r="U278" s="300"/>
      <c r="V278" s="300"/>
      <c r="W278" s="300"/>
      <c r="X278" s="300"/>
      <c r="Y278" s="300"/>
      <c r="Z278" s="300"/>
      <c r="AA278" s="177"/>
      <c r="AB278" s="177">
        <f t="shared" si="295"/>
        <v>0</v>
      </c>
      <c r="AC278" s="177">
        <f t="shared" si="296"/>
        <v>0</v>
      </c>
      <c r="AD278" s="177"/>
      <c r="AE278" s="177"/>
      <c r="AF278" s="177">
        <f t="shared" si="297"/>
        <v>0</v>
      </c>
      <c r="AG278" s="177"/>
      <c r="AH278" s="177"/>
      <c r="AI278" s="177">
        <f t="shared" si="298"/>
        <v>0</v>
      </c>
      <c r="AJ278" s="177"/>
      <c r="AK278" s="177"/>
      <c r="AL278" s="177">
        <f t="shared" si="299"/>
        <v>0</v>
      </c>
      <c r="AM278" s="177"/>
      <c r="AN278" s="177"/>
      <c r="AO278" s="177">
        <f t="shared" si="300"/>
        <v>0</v>
      </c>
      <c r="AP278" s="177"/>
      <c r="AQ278" s="177"/>
      <c r="AR278" s="177">
        <f t="shared" si="301"/>
        <v>0</v>
      </c>
      <c r="AS278" s="177"/>
      <c r="AT278" s="177"/>
      <c r="AU278" s="177">
        <f t="shared" si="302"/>
        <v>0</v>
      </c>
      <c r="AV278" s="177"/>
      <c r="AW278" s="177"/>
      <c r="AX278" s="177">
        <f t="shared" si="303"/>
        <v>0</v>
      </c>
      <c r="AY278" s="177"/>
      <c r="AZ278" s="177"/>
      <c r="BA278" s="177">
        <f t="shared" si="304"/>
        <v>0</v>
      </c>
      <c r="BB278" s="177"/>
      <c r="BC278" s="177"/>
      <c r="BD278" s="177">
        <f t="shared" si="305"/>
        <v>0</v>
      </c>
      <c r="BE278" s="177"/>
      <c r="BF278" s="177"/>
      <c r="BG278" s="177">
        <f t="shared" si="306"/>
        <v>0</v>
      </c>
      <c r="BH278" s="177"/>
      <c r="BI278" s="177"/>
      <c r="BJ278" s="177">
        <f t="shared" si="307"/>
        <v>0</v>
      </c>
      <c r="BK278" s="177"/>
      <c r="BL278" s="322"/>
      <c r="BM278" s="313"/>
      <c r="BN278" s="317"/>
    </row>
    <row r="279" s="265" customFormat="1" ht="33.95" customHeight="1" outlineLevel="5" spans="2:66">
      <c r="B279" s="177" t="s">
        <v>793</v>
      </c>
      <c r="C279" s="285" t="s">
        <v>1323</v>
      </c>
      <c r="D279" s="265" t="s">
        <v>1324</v>
      </c>
      <c r="E279" s="177" t="s">
        <v>1325</v>
      </c>
      <c r="F279" s="177"/>
      <c r="G279" s="177" t="s">
        <v>937</v>
      </c>
      <c r="H279" s="177">
        <f t="shared" si="293"/>
        <v>0</v>
      </c>
      <c r="I279" s="177" t="s">
        <v>1313</v>
      </c>
      <c r="J279" s="300"/>
      <c r="K279" s="177" t="s">
        <v>1027</v>
      </c>
      <c r="L279" s="300"/>
      <c r="M279" s="177" t="s">
        <v>1190</v>
      </c>
      <c r="N279" s="177">
        <f t="shared" si="294"/>
        <v>0</v>
      </c>
      <c r="O279" s="300"/>
      <c r="P279" s="300"/>
      <c r="Q279" s="300"/>
      <c r="R279" s="300"/>
      <c r="S279" s="300"/>
      <c r="T279" s="300"/>
      <c r="U279" s="300"/>
      <c r="V279" s="300"/>
      <c r="W279" s="300"/>
      <c r="X279" s="300"/>
      <c r="Y279" s="300"/>
      <c r="Z279" s="300"/>
      <c r="AA279" s="177"/>
      <c r="AB279" s="177">
        <f t="shared" si="295"/>
        <v>0</v>
      </c>
      <c r="AC279" s="177">
        <f t="shared" si="296"/>
        <v>0</v>
      </c>
      <c r="AD279" s="177"/>
      <c r="AE279" s="177"/>
      <c r="AF279" s="177">
        <f t="shared" si="297"/>
        <v>0</v>
      </c>
      <c r="AG279" s="177"/>
      <c r="AH279" s="177"/>
      <c r="AI279" s="177">
        <f t="shared" si="298"/>
        <v>0</v>
      </c>
      <c r="AJ279" s="177"/>
      <c r="AK279" s="177"/>
      <c r="AL279" s="177">
        <f t="shared" si="299"/>
        <v>0</v>
      </c>
      <c r="AM279" s="177"/>
      <c r="AN279" s="177"/>
      <c r="AO279" s="177">
        <f t="shared" si="300"/>
        <v>0</v>
      </c>
      <c r="AP279" s="177"/>
      <c r="AQ279" s="177"/>
      <c r="AR279" s="177">
        <f t="shared" si="301"/>
        <v>0</v>
      </c>
      <c r="AS279" s="177"/>
      <c r="AT279" s="177"/>
      <c r="AU279" s="177">
        <f t="shared" si="302"/>
        <v>0</v>
      </c>
      <c r="AV279" s="177"/>
      <c r="AW279" s="177"/>
      <c r="AX279" s="177">
        <f t="shared" si="303"/>
        <v>0</v>
      </c>
      <c r="AY279" s="177"/>
      <c r="AZ279" s="177"/>
      <c r="BA279" s="177">
        <f t="shared" si="304"/>
        <v>0</v>
      </c>
      <c r="BB279" s="177"/>
      <c r="BC279" s="177"/>
      <c r="BD279" s="177">
        <f t="shared" si="305"/>
        <v>0</v>
      </c>
      <c r="BE279" s="177"/>
      <c r="BF279" s="177"/>
      <c r="BG279" s="177">
        <f t="shared" si="306"/>
        <v>0</v>
      </c>
      <c r="BH279" s="177"/>
      <c r="BI279" s="177"/>
      <c r="BJ279" s="177">
        <f t="shared" si="307"/>
        <v>0</v>
      </c>
      <c r="BK279" s="177"/>
      <c r="BL279" s="322"/>
      <c r="BM279" s="313"/>
      <c r="BN279" s="317"/>
    </row>
    <row r="280" s="265" customFormat="1" ht="33.95" customHeight="1" outlineLevel="5" spans="2:66">
      <c r="B280" s="177" t="s">
        <v>793</v>
      </c>
      <c r="C280" s="285" t="s">
        <v>1326</v>
      </c>
      <c r="D280" s="265" t="s">
        <v>1327</v>
      </c>
      <c r="E280" s="177" t="s">
        <v>1328</v>
      </c>
      <c r="F280" s="177"/>
      <c r="G280" s="177" t="s">
        <v>937</v>
      </c>
      <c r="H280" s="177">
        <f t="shared" si="293"/>
        <v>0</v>
      </c>
      <c r="I280" s="177" t="s">
        <v>1313</v>
      </c>
      <c r="J280" s="300"/>
      <c r="K280" s="177" t="s">
        <v>1027</v>
      </c>
      <c r="L280" s="300"/>
      <c r="M280" s="177" t="s">
        <v>1190</v>
      </c>
      <c r="N280" s="177">
        <f t="shared" si="294"/>
        <v>0</v>
      </c>
      <c r="O280" s="300"/>
      <c r="P280" s="300"/>
      <c r="Q280" s="300"/>
      <c r="R280" s="300"/>
      <c r="S280" s="300"/>
      <c r="T280" s="300"/>
      <c r="U280" s="300"/>
      <c r="V280" s="300"/>
      <c r="W280" s="300"/>
      <c r="X280" s="300"/>
      <c r="Y280" s="300"/>
      <c r="Z280" s="300"/>
      <c r="AA280" s="177"/>
      <c r="AB280" s="177">
        <f t="shared" si="295"/>
        <v>0</v>
      </c>
      <c r="AC280" s="177">
        <f t="shared" si="296"/>
        <v>0</v>
      </c>
      <c r="AD280" s="177"/>
      <c r="AE280" s="177"/>
      <c r="AF280" s="177">
        <f t="shared" si="297"/>
        <v>0</v>
      </c>
      <c r="AG280" s="177"/>
      <c r="AH280" s="177"/>
      <c r="AI280" s="177">
        <f t="shared" si="298"/>
        <v>0</v>
      </c>
      <c r="AJ280" s="177"/>
      <c r="AK280" s="177"/>
      <c r="AL280" s="177">
        <f t="shared" si="299"/>
        <v>0</v>
      </c>
      <c r="AM280" s="177"/>
      <c r="AN280" s="177"/>
      <c r="AO280" s="177">
        <f t="shared" si="300"/>
        <v>0</v>
      </c>
      <c r="AP280" s="177"/>
      <c r="AQ280" s="177"/>
      <c r="AR280" s="177">
        <f t="shared" si="301"/>
        <v>0</v>
      </c>
      <c r="AS280" s="177"/>
      <c r="AT280" s="177"/>
      <c r="AU280" s="177">
        <f t="shared" si="302"/>
        <v>0</v>
      </c>
      <c r="AV280" s="177"/>
      <c r="AW280" s="177"/>
      <c r="AX280" s="177">
        <f t="shared" si="303"/>
        <v>0</v>
      </c>
      <c r="AY280" s="177"/>
      <c r="AZ280" s="177"/>
      <c r="BA280" s="177">
        <f t="shared" si="304"/>
        <v>0</v>
      </c>
      <c r="BB280" s="177"/>
      <c r="BC280" s="177"/>
      <c r="BD280" s="177">
        <f t="shared" si="305"/>
        <v>0</v>
      </c>
      <c r="BE280" s="177"/>
      <c r="BF280" s="177"/>
      <c r="BG280" s="177">
        <f t="shared" si="306"/>
        <v>0</v>
      </c>
      <c r="BH280" s="177"/>
      <c r="BI280" s="177"/>
      <c r="BJ280" s="177">
        <f t="shared" si="307"/>
        <v>0</v>
      </c>
      <c r="BK280" s="177"/>
      <c r="BL280" s="322"/>
      <c r="BM280" s="313"/>
      <c r="BN280" s="317"/>
    </row>
    <row r="281" s="265" customFormat="1" ht="33.95" customHeight="1" outlineLevel="5" spans="2:66">
      <c r="B281" s="177" t="s">
        <v>793</v>
      </c>
      <c r="C281" s="285" t="s">
        <v>1329</v>
      </c>
      <c r="D281" s="265" t="s">
        <v>1330</v>
      </c>
      <c r="E281" s="177" t="s">
        <v>1331</v>
      </c>
      <c r="F281" s="177"/>
      <c r="G281" s="177" t="s">
        <v>937</v>
      </c>
      <c r="H281" s="177">
        <f t="shared" si="293"/>
        <v>0</v>
      </c>
      <c r="I281" s="177" t="s">
        <v>1313</v>
      </c>
      <c r="J281" s="300"/>
      <c r="K281" s="177" t="s">
        <v>1027</v>
      </c>
      <c r="L281" s="300"/>
      <c r="M281" s="177" t="s">
        <v>1190</v>
      </c>
      <c r="N281" s="177">
        <f t="shared" si="294"/>
        <v>0</v>
      </c>
      <c r="O281" s="300"/>
      <c r="P281" s="300"/>
      <c r="Q281" s="300"/>
      <c r="R281" s="300"/>
      <c r="S281" s="300"/>
      <c r="T281" s="300"/>
      <c r="U281" s="300"/>
      <c r="V281" s="300"/>
      <c r="W281" s="300"/>
      <c r="X281" s="300"/>
      <c r="Y281" s="300"/>
      <c r="Z281" s="300"/>
      <c r="AA281" s="177"/>
      <c r="AB281" s="177">
        <f t="shared" si="295"/>
        <v>0</v>
      </c>
      <c r="AC281" s="177">
        <f t="shared" si="296"/>
        <v>0</v>
      </c>
      <c r="AD281" s="177"/>
      <c r="AE281" s="177"/>
      <c r="AF281" s="177">
        <f t="shared" si="297"/>
        <v>0</v>
      </c>
      <c r="AG281" s="177"/>
      <c r="AH281" s="177"/>
      <c r="AI281" s="177">
        <f t="shared" si="298"/>
        <v>0</v>
      </c>
      <c r="AJ281" s="177"/>
      <c r="AK281" s="177"/>
      <c r="AL281" s="177">
        <f t="shared" si="299"/>
        <v>0</v>
      </c>
      <c r="AM281" s="177"/>
      <c r="AN281" s="177"/>
      <c r="AO281" s="177">
        <f t="shared" si="300"/>
        <v>0</v>
      </c>
      <c r="AP281" s="177"/>
      <c r="AQ281" s="177"/>
      <c r="AR281" s="177">
        <f t="shared" si="301"/>
        <v>0</v>
      </c>
      <c r="AS281" s="177"/>
      <c r="AT281" s="177"/>
      <c r="AU281" s="177">
        <f t="shared" si="302"/>
        <v>0</v>
      </c>
      <c r="AV281" s="177"/>
      <c r="AW281" s="177"/>
      <c r="AX281" s="177">
        <f t="shared" si="303"/>
        <v>0</v>
      </c>
      <c r="AY281" s="177"/>
      <c r="AZ281" s="177"/>
      <c r="BA281" s="177">
        <f t="shared" si="304"/>
        <v>0</v>
      </c>
      <c r="BB281" s="177"/>
      <c r="BC281" s="177"/>
      <c r="BD281" s="177">
        <f t="shared" si="305"/>
        <v>0</v>
      </c>
      <c r="BE281" s="177"/>
      <c r="BF281" s="177"/>
      <c r="BG281" s="177">
        <f t="shared" si="306"/>
        <v>0</v>
      </c>
      <c r="BH281" s="177"/>
      <c r="BI281" s="177"/>
      <c r="BJ281" s="177">
        <f t="shared" si="307"/>
        <v>0</v>
      </c>
      <c r="BK281" s="177"/>
      <c r="BL281" s="322"/>
      <c r="BM281" s="313"/>
      <c r="BN281" s="317"/>
    </row>
    <row r="282" s="265" customFormat="1" ht="33.95" customHeight="1" outlineLevel="5" spans="2:66">
      <c r="B282" s="177" t="s">
        <v>793</v>
      </c>
      <c r="C282" s="285" t="s">
        <v>1332</v>
      </c>
      <c r="D282" s="265" t="s">
        <v>1333</v>
      </c>
      <c r="E282" s="177" t="s">
        <v>1334</v>
      </c>
      <c r="F282" s="177"/>
      <c r="G282" s="177" t="s">
        <v>937</v>
      </c>
      <c r="H282" s="177">
        <f t="shared" si="293"/>
        <v>0</v>
      </c>
      <c r="I282" s="177" t="s">
        <v>1313</v>
      </c>
      <c r="J282" s="300"/>
      <c r="K282" s="177" t="s">
        <v>1027</v>
      </c>
      <c r="L282" s="300"/>
      <c r="M282" s="177" t="s">
        <v>1190</v>
      </c>
      <c r="N282" s="177">
        <f t="shared" si="294"/>
        <v>0</v>
      </c>
      <c r="O282" s="300"/>
      <c r="P282" s="318"/>
      <c r="Q282" s="318"/>
      <c r="R282" s="318"/>
      <c r="S282" s="318"/>
      <c r="T282" s="318"/>
      <c r="U282" s="318"/>
      <c r="V282" s="318"/>
      <c r="W282" s="318"/>
      <c r="X282" s="318"/>
      <c r="Y282" s="318"/>
      <c r="Z282" s="318"/>
      <c r="AA282" s="177"/>
      <c r="AB282" s="177">
        <f t="shared" si="295"/>
        <v>0</v>
      </c>
      <c r="AC282" s="177">
        <f t="shared" si="296"/>
        <v>0</v>
      </c>
      <c r="AD282" s="177"/>
      <c r="AE282" s="177"/>
      <c r="AF282" s="177">
        <f t="shared" si="297"/>
        <v>0</v>
      </c>
      <c r="AG282" s="177"/>
      <c r="AH282" s="177"/>
      <c r="AI282" s="177">
        <f t="shared" si="298"/>
        <v>0</v>
      </c>
      <c r="AJ282" s="177"/>
      <c r="AK282" s="177"/>
      <c r="AL282" s="177">
        <f t="shared" si="299"/>
        <v>0</v>
      </c>
      <c r="AM282" s="177"/>
      <c r="AN282" s="177"/>
      <c r="AO282" s="177">
        <f t="shared" si="300"/>
        <v>0</v>
      </c>
      <c r="AP282" s="177"/>
      <c r="AQ282" s="177"/>
      <c r="AR282" s="177">
        <f t="shared" si="301"/>
        <v>0</v>
      </c>
      <c r="AS282" s="177"/>
      <c r="AT282" s="177"/>
      <c r="AU282" s="177">
        <f t="shared" si="302"/>
        <v>0</v>
      </c>
      <c r="AV282" s="177"/>
      <c r="AW282" s="177"/>
      <c r="AX282" s="177">
        <f t="shared" si="303"/>
        <v>0</v>
      </c>
      <c r="AY282" s="177"/>
      <c r="AZ282" s="177"/>
      <c r="BA282" s="177">
        <f t="shared" si="304"/>
        <v>0</v>
      </c>
      <c r="BB282" s="177"/>
      <c r="BC282" s="177"/>
      <c r="BD282" s="177">
        <f t="shared" si="305"/>
        <v>0</v>
      </c>
      <c r="BE282" s="177"/>
      <c r="BF282" s="177"/>
      <c r="BG282" s="177">
        <f t="shared" si="306"/>
        <v>0</v>
      </c>
      <c r="BH282" s="177"/>
      <c r="BI282" s="177"/>
      <c r="BJ282" s="177">
        <f t="shared" si="307"/>
        <v>0</v>
      </c>
      <c r="BK282" s="177"/>
      <c r="BL282" s="322"/>
      <c r="BM282" s="313"/>
      <c r="BN282" s="317"/>
    </row>
    <row r="283" s="120" customFormat="1" ht="33.95" customHeight="1" outlineLevel="4" spans="2:66">
      <c r="B283" s="121" t="s">
        <v>788</v>
      </c>
      <c r="C283" s="122" t="s">
        <v>1335</v>
      </c>
      <c r="D283" s="120" t="s">
        <v>1336</v>
      </c>
      <c r="E283" s="121" t="s">
        <v>1337</v>
      </c>
      <c r="F283" s="121"/>
      <c r="G283" s="121"/>
      <c r="H283" s="121">
        <f>SUM(H284:H286)</f>
        <v>0</v>
      </c>
      <c r="I283" s="121"/>
      <c r="J283" s="121"/>
      <c r="K283" s="121"/>
      <c r="L283" s="121"/>
      <c r="M283" s="121"/>
      <c r="N283" s="121"/>
      <c r="O283" s="121"/>
      <c r="P283" s="291"/>
      <c r="Q283" s="291"/>
      <c r="R283" s="291"/>
      <c r="S283" s="291"/>
      <c r="T283" s="291"/>
      <c r="U283" s="291"/>
      <c r="V283" s="291"/>
      <c r="W283" s="291"/>
      <c r="X283" s="291"/>
      <c r="Y283" s="291"/>
      <c r="Z283" s="291"/>
      <c r="AA283" s="291"/>
      <c r="AB283" s="121">
        <f>SUM(AB284:AB286)</f>
        <v>0</v>
      </c>
      <c r="AC283" s="121">
        <f>SUM(AC284:AC286)</f>
        <v>0</v>
      </c>
      <c r="AD283" s="121"/>
      <c r="AE283" s="121"/>
      <c r="AF283" s="121">
        <f>SUM(AF284:AF286)</f>
        <v>0</v>
      </c>
      <c r="AG283" s="121"/>
      <c r="AH283" s="121"/>
      <c r="AI283" s="121">
        <f>SUM(AI284:AI286)</f>
        <v>0</v>
      </c>
      <c r="AJ283" s="121"/>
      <c r="AK283" s="121"/>
      <c r="AL283" s="121">
        <f>SUM(AL284:AL286)</f>
        <v>0</v>
      </c>
      <c r="AM283" s="121"/>
      <c r="AN283" s="121"/>
      <c r="AO283" s="121">
        <f>SUM(AO284:AO286)</f>
        <v>0</v>
      </c>
      <c r="AP283" s="121"/>
      <c r="AQ283" s="121"/>
      <c r="AR283" s="121">
        <f>SUM(AR284:AR286)</f>
        <v>0</v>
      </c>
      <c r="AS283" s="121"/>
      <c r="AT283" s="121"/>
      <c r="AU283" s="121">
        <f>SUM(AU284:AU286)</f>
        <v>0</v>
      </c>
      <c r="AV283" s="121"/>
      <c r="AW283" s="121"/>
      <c r="AX283" s="121">
        <f>SUM(AX284:AX286)</f>
        <v>0</v>
      </c>
      <c r="AY283" s="121"/>
      <c r="AZ283" s="121"/>
      <c r="BA283" s="121">
        <f>SUM(BA284:BA286)</f>
        <v>0</v>
      </c>
      <c r="BB283" s="121"/>
      <c r="BC283" s="121"/>
      <c r="BD283" s="121">
        <f>SUM(BD284:BD286)</f>
        <v>0</v>
      </c>
      <c r="BE283" s="121"/>
      <c r="BF283" s="121"/>
      <c r="BG283" s="121">
        <f>SUM(BG284:BG286)</f>
        <v>0</v>
      </c>
      <c r="BH283" s="121"/>
      <c r="BI283" s="121"/>
      <c r="BJ283" s="121">
        <f>SUM(BJ284:BJ286)</f>
        <v>0</v>
      </c>
      <c r="BK283" s="121"/>
      <c r="BL283" s="308"/>
      <c r="BM283" s="313"/>
      <c r="BN283" s="316"/>
    </row>
    <row r="284" s="265" customFormat="1" ht="33.95" customHeight="1" outlineLevel="5" spans="2:66">
      <c r="B284" s="177" t="s">
        <v>793</v>
      </c>
      <c r="C284" s="285" t="s">
        <v>1338</v>
      </c>
      <c r="D284" s="265" t="s">
        <v>1339</v>
      </c>
      <c r="E284" s="177" t="s">
        <v>1340</v>
      </c>
      <c r="F284" s="177"/>
      <c r="G284" s="177" t="s">
        <v>937</v>
      </c>
      <c r="H284" s="177">
        <f t="shared" ref="H284:H290" si="308">IFERROR(J284*L284*N284,0)</f>
        <v>0</v>
      </c>
      <c r="I284" s="177" t="s">
        <v>1341</v>
      </c>
      <c r="J284" s="300"/>
      <c r="K284" s="177" t="s">
        <v>1342</v>
      </c>
      <c r="L284" s="300"/>
      <c r="M284" s="177" t="s">
        <v>1343</v>
      </c>
      <c r="N284" s="177">
        <f t="shared" ref="N284:N290" si="309">COUNTA(O284:Z284)</f>
        <v>0</v>
      </c>
      <c r="O284" s="300"/>
      <c r="P284" s="319"/>
      <c r="Q284" s="319"/>
      <c r="R284" s="319"/>
      <c r="S284" s="319"/>
      <c r="T284" s="319"/>
      <c r="U284" s="319"/>
      <c r="V284" s="319"/>
      <c r="W284" s="319"/>
      <c r="X284" s="319"/>
      <c r="Y284" s="319"/>
      <c r="Z284" s="319"/>
      <c r="AA284" s="177"/>
      <c r="AB284" s="177">
        <f t="shared" ref="AB284:AB290" si="310">SUM(AC284,AF284,AI284,AL284,AO284,AR284,AU284,AX284,BA284,BD284,BG284,BJ284)</f>
        <v>0</v>
      </c>
      <c r="AC284" s="177">
        <f t="shared" ref="AC284:AC290" si="311">IF(O284="",0,$J284*$L284)</f>
        <v>0</v>
      </c>
      <c r="AD284" s="177"/>
      <c r="AE284" s="177"/>
      <c r="AF284" s="177">
        <f t="shared" ref="AF284:AF290" si="312">IF(P284="",0,$J284*$L284)</f>
        <v>0</v>
      </c>
      <c r="AG284" s="177"/>
      <c r="AH284" s="177"/>
      <c r="AI284" s="177">
        <f t="shared" ref="AI284:AI290" si="313">IF(Q284="",0,$J284*$L284)</f>
        <v>0</v>
      </c>
      <c r="AJ284" s="177"/>
      <c r="AK284" s="177"/>
      <c r="AL284" s="177">
        <f t="shared" ref="AL284:AL290" si="314">IF(R284="",0,$J284*$L284)</f>
        <v>0</v>
      </c>
      <c r="AM284" s="177"/>
      <c r="AN284" s="177"/>
      <c r="AO284" s="177">
        <f t="shared" ref="AO284:AO290" si="315">IF(S284="",0,$J284*$L284)</f>
        <v>0</v>
      </c>
      <c r="AP284" s="177"/>
      <c r="AQ284" s="177"/>
      <c r="AR284" s="177">
        <f t="shared" ref="AR284:AR290" si="316">IF(T284="",0,$J284*$L284)</f>
        <v>0</v>
      </c>
      <c r="AS284" s="177"/>
      <c r="AT284" s="177"/>
      <c r="AU284" s="177">
        <f t="shared" ref="AU284:AU290" si="317">IF(U284="",0,$J284*$L284)</f>
        <v>0</v>
      </c>
      <c r="AV284" s="177"/>
      <c r="AW284" s="177"/>
      <c r="AX284" s="177">
        <f t="shared" ref="AX284:AX290" si="318">IF(V284="",0,$J284*$L284)</f>
        <v>0</v>
      </c>
      <c r="AY284" s="177"/>
      <c r="AZ284" s="177"/>
      <c r="BA284" s="177">
        <f t="shared" ref="BA284:BA290" si="319">IF(W284="",0,$J284*$L284)</f>
        <v>0</v>
      </c>
      <c r="BB284" s="177"/>
      <c r="BC284" s="177"/>
      <c r="BD284" s="177">
        <f t="shared" ref="BD284:BD290" si="320">IF(X284="",0,$J284*$L284)</f>
        <v>0</v>
      </c>
      <c r="BE284" s="177"/>
      <c r="BF284" s="177"/>
      <c r="BG284" s="177">
        <f t="shared" ref="BG284:BG290" si="321">IF(Y284="",0,$J284*$L284)</f>
        <v>0</v>
      </c>
      <c r="BH284" s="177"/>
      <c r="BI284" s="177"/>
      <c r="BJ284" s="177">
        <f t="shared" ref="BJ284:BJ290" si="322">IF(Z284="",0,$J284*$L284)</f>
        <v>0</v>
      </c>
      <c r="BK284" s="177"/>
      <c r="BL284" s="322"/>
      <c r="BM284" s="313"/>
      <c r="BN284" s="317"/>
    </row>
    <row r="285" s="265" customFormat="1" ht="33.95" customHeight="1" outlineLevel="5" spans="2:66">
      <c r="B285" s="177" t="s">
        <v>793</v>
      </c>
      <c r="C285" s="285" t="s">
        <v>1344</v>
      </c>
      <c r="D285" s="265" t="s">
        <v>1345</v>
      </c>
      <c r="E285" s="177" t="s">
        <v>1346</v>
      </c>
      <c r="F285" s="177"/>
      <c r="G285" s="177" t="s">
        <v>937</v>
      </c>
      <c r="H285" s="177">
        <f t="shared" si="308"/>
        <v>0</v>
      </c>
      <c r="I285" s="177" t="s">
        <v>1341</v>
      </c>
      <c r="J285" s="300"/>
      <c r="K285" s="177" t="s">
        <v>1342</v>
      </c>
      <c r="L285" s="300"/>
      <c r="M285" s="177" t="s">
        <v>1343</v>
      </c>
      <c r="N285" s="177">
        <f t="shared" si="309"/>
        <v>0</v>
      </c>
      <c r="O285" s="300"/>
      <c r="P285" s="300"/>
      <c r="Q285" s="300"/>
      <c r="R285" s="300"/>
      <c r="S285" s="300"/>
      <c r="T285" s="300"/>
      <c r="U285" s="300"/>
      <c r="V285" s="300"/>
      <c r="W285" s="300"/>
      <c r="X285" s="300"/>
      <c r="Y285" s="300"/>
      <c r="Z285" s="300"/>
      <c r="AA285" s="177"/>
      <c r="AB285" s="177">
        <f t="shared" si="310"/>
        <v>0</v>
      </c>
      <c r="AC285" s="177">
        <f t="shared" si="311"/>
        <v>0</v>
      </c>
      <c r="AD285" s="177"/>
      <c r="AE285" s="177"/>
      <c r="AF285" s="177">
        <f t="shared" si="312"/>
        <v>0</v>
      </c>
      <c r="AG285" s="177"/>
      <c r="AH285" s="177"/>
      <c r="AI285" s="177">
        <f t="shared" si="313"/>
        <v>0</v>
      </c>
      <c r="AJ285" s="177"/>
      <c r="AK285" s="177"/>
      <c r="AL285" s="177">
        <f t="shared" si="314"/>
        <v>0</v>
      </c>
      <c r="AM285" s="177"/>
      <c r="AN285" s="177"/>
      <c r="AO285" s="177">
        <f t="shared" si="315"/>
        <v>0</v>
      </c>
      <c r="AP285" s="177"/>
      <c r="AQ285" s="177"/>
      <c r="AR285" s="177">
        <f t="shared" si="316"/>
        <v>0</v>
      </c>
      <c r="AS285" s="177"/>
      <c r="AT285" s="177"/>
      <c r="AU285" s="177">
        <f t="shared" si="317"/>
        <v>0</v>
      </c>
      <c r="AV285" s="177"/>
      <c r="AW285" s="177"/>
      <c r="AX285" s="177">
        <f t="shared" si="318"/>
        <v>0</v>
      </c>
      <c r="AY285" s="177"/>
      <c r="AZ285" s="177"/>
      <c r="BA285" s="177">
        <f t="shared" si="319"/>
        <v>0</v>
      </c>
      <c r="BB285" s="177"/>
      <c r="BC285" s="177"/>
      <c r="BD285" s="177">
        <f t="shared" si="320"/>
        <v>0</v>
      </c>
      <c r="BE285" s="177"/>
      <c r="BF285" s="177"/>
      <c r="BG285" s="177">
        <f t="shared" si="321"/>
        <v>0</v>
      </c>
      <c r="BH285" s="177"/>
      <c r="BI285" s="177"/>
      <c r="BJ285" s="177">
        <f t="shared" si="322"/>
        <v>0</v>
      </c>
      <c r="BK285" s="177"/>
      <c r="BL285" s="322"/>
      <c r="BM285" s="313"/>
      <c r="BN285" s="317"/>
    </row>
    <row r="286" s="265" customFormat="1" ht="33.95" customHeight="1" outlineLevel="5" spans="2:66">
      <c r="B286" s="177" t="s">
        <v>793</v>
      </c>
      <c r="C286" s="285" t="s">
        <v>1347</v>
      </c>
      <c r="D286" s="265" t="s">
        <v>1348</v>
      </c>
      <c r="E286" s="177" t="s">
        <v>1349</v>
      </c>
      <c r="F286" s="177"/>
      <c r="G286" s="177" t="s">
        <v>937</v>
      </c>
      <c r="H286" s="177">
        <f t="shared" si="308"/>
        <v>0</v>
      </c>
      <c r="I286" s="177" t="s">
        <v>1341</v>
      </c>
      <c r="J286" s="300"/>
      <c r="K286" s="177" t="s">
        <v>1342</v>
      </c>
      <c r="L286" s="300"/>
      <c r="M286" s="177" t="s">
        <v>1343</v>
      </c>
      <c r="N286" s="177">
        <f t="shared" si="309"/>
        <v>0</v>
      </c>
      <c r="O286" s="300"/>
      <c r="P286" s="300"/>
      <c r="Q286" s="300"/>
      <c r="R286" s="300"/>
      <c r="S286" s="300"/>
      <c r="T286" s="300"/>
      <c r="U286" s="300"/>
      <c r="V286" s="300"/>
      <c r="W286" s="300"/>
      <c r="X286" s="300"/>
      <c r="Y286" s="300"/>
      <c r="Z286" s="300"/>
      <c r="AA286" s="177"/>
      <c r="AB286" s="177">
        <f t="shared" si="310"/>
        <v>0</v>
      </c>
      <c r="AC286" s="177">
        <f t="shared" si="311"/>
        <v>0</v>
      </c>
      <c r="AD286" s="177"/>
      <c r="AE286" s="177"/>
      <c r="AF286" s="177">
        <f t="shared" si="312"/>
        <v>0</v>
      </c>
      <c r="AG286" s="177"/>
      <c r="AH286" s="177"/>
      <c r="AI286" s="177">
        <f t="shared" si="313"/>
        <v>0</v>
      </c>
      <c r="AJ286" s="177"/>
      <c r="AK286" s="177"/>
      <c r="AL286" s="177">
        <f t="shared" si="314"/>
        <v>0</v>
      </c>
      <c r="AM286" s="177"/>
      <c r="AN286" s="177"/>
      <c r="AO286" s="177">
        <f t="shared" si="315"/>
        <v>0</v>
      </c>
      <c r="AP286" s="177"/>
      <c r="AQ286" s="177"/>
      <c r="AR286" s="177">
        <f t="shared" si="316"/>
        <v>0</v>
      </c>
      <c r="AS286" s="177"/>
      <c r="AT286" s="177"/>
      <c r="AU286" s="177">
        <f t="shared" si="317"/>
        <v>0</v>
      </c>
      <c r="AV286" s="177"/>
      <c r="AW286" s="177"/>
      <c r="AX286" s="177">
        <f t="shared" si="318"/>
        <v>0</v>
      </c>
      <c r="AY286" s="177"/>
      <c r="AZ286" s="177"/>
      <c r="BA286" s="177">
        <f t="shared" si="319"/>
        <v>0</v>
      </c>
      <c r="BB286" s="177"/>
      <c r="BC286" s="177"/>
      <c r="BD286" s="177">
        <f t="shared" si="320"/>
        <v>0</v>
      </c>
      <c r="BE286" s="177"/>
      <c r="BF286" s="177"/>
      <c r="BG286" s="177">
        <f t="shared" si="321"/>
        <v>0</v>
      </c>
      <c r="BH286" s="177"/>
      <c r="BI286" s="177"/>
      <c r="BJ286" s="177">
        <f t="shared" si="322"/>
        <v>0</v>
      </c>
      <c r="BK286" s="177"/>
      <c r="BL286" s="322"/>
      <c r="BM286" s="313"/>
      <c r="BN286" s="317"/>
    </row>
    <row r="287" s="120" customFormat="1" ht="33.95" customHeight="1" outlineLevel="4" spans="2:66">
      <c r="B287" s="121" t="s">
        <v>793</v>
      </c>
      <c r="C287" s="122" t="s">
        <v>1350</v>
      </c>
      <c r="D287" s="120" t="s">
        <v>1351</v>
      </c>
      <c r="E287" s="121" t="s">
        <v>1352</v>
      </c>
      <c r="F287" s="121"/>
      <c r="G287" s="121" t="s">
        <v>937</v>
      </c>
      <c r="H287" s="121">
        <f t="shared" si="308"/>
        <v>0</v>
      </c>
      <c r="I287" s="121" t="s">
        <v>1237</v>
      </c>
      <c r="J287" s="121">
        <v>1</v>
      </c>
      <c r="K287" s="121" t="s">
        <v>1237</v>
      </c>
      <c r="L287" s="300"/>
      <c r="M287" s="121" t="s">
        <v>1238</v>
      </c>
      <c r="N287" s="121">
        <f t="shared" si="309"/>
        <v>0</v>
      </c>
      <c r="O287" s="300"/>
      <c r="P287" s="300"/>
      <c r="Q287" s="300"/>
      <c r="R287" s="300"/>
      <c r="S287" s="300"/>
      <c r="T287" s="300"/>
      <c r="U287" s="300"/>
      <c r="V287" s="300"/>
      <c r="W287" s="300"/>
      <c r="X287" s="300"/>
      <c r="Y287" s="300"/>
      <c r="Z287" s="300"/>
      <c r="AA287" s="121"/>
      <c r="AB287" s="121">
        <f t="shared" si="310"/>
        <v>0</v>
      </c>
      <c r="AC287" s="121">
        <f t="shared" si="311"/>
        <v>0</v>
      </c>
      <c r="AD287" s="121"/>
      <c r="AE287" s="121"/>
      <c r="AF287" s="121">
        <f t="shared" si="312"/>
        <v>0</v>
      </c>
      <c r="AG287" s="121"/>
      <c r="AH287" s="121"/>
      <c r="AI287" s="121">
        <f t="shared" si="313"/>
        <v>0</v>
      </c>
      <c r="AJ287" s="121"/>
      <c r="AK287" s="121"/>
      <c r="AL287" s="121">
        <f t="shared" si="314"/>
        <v>0</v>
      </c>
      <c r="AM287" s="121"/>
      <c r="AN287" s="121"/>
      <c r="AO287" s="121">
        <f t="shared" si="315"/>
        <v>0</v>
      </c>
      <c r="AP287" s="121"/>
      <c r="AQ287" s="121"/>
      <c r="AR287" s="121">
        <f t="shared" si="316"/>
        <v>0</v>
      </c>
      <c r="AS287" s="121"/>
      <c r="AT287" s="121"/>
      <c r="AU287" s="121">
        <f t="shared" si="317"/>
        <v>0</v>
      </c>
      <c r="AV287" s="121"/>
      <c r="AW287" s="121"/>
      <c r="AX287" s="121">
        <f t="shared" si="318"/>
        <v>0</v>
      </c>
      <c r="AY287" s="121"/>
      <c r="AZ287" s="121"/>
      <c r="BA287" s="121">
        <f t="shared" si="319"/>
        <v>0</v>
      </c>
      <c r="BB287" s="121"/>
      <c r="BC287" s="121"/>
      <c r="BD287" s="121">
        <f t="shared" si="320"/>
        <v>0</v>
      </c>
      <c r="BE287" s="121"/>
      <c r="BF287" s="121"/>
      <c r="BG287" s="121">
        <f t="shared" si="321"/>
        <v>0</v>
      </c>
      <c r="BH287" s="121"/>
      <c r="BI287" s="121"/>
      <c r="BJ287" s="121">
        <f t="shared" si="322"/>
        <v>0</v>
      </c>
      <c r="BK287" s="121"/>
      <c r="BL287" s="308"/>
      <c r="BM287" s="313"/>
      <c r="BN287" s="316"/>
    </row>
    <row r="288" s="120" customFormat="1" ht="33.95" customHeight="1" outlineLevel="4" spans="2:66">
      <c r="B288" s="121" t="s">
        <v>793</v>
      </c>
      <c r="C288" s="122" t="s">
        <v>1353</v>
      </c>
      <c r="D288" s="120" t="s">
        <v>1354</v>
      </c>
      <c r="E288" s="121" t="s">
        <v>1355</v>
      </c>
      <c r="F288" s="121"/>
      <c r="G288" s="121" t="s">
        <v>937</v>
      </c>
      <c r="H288" s="121">
        <f t="shared" si="308"/>
        <v>0</v>
      </c>
      <c r="I288" s="121" t="s">
        <v>1356</v>
      </c>
      <c r="J288" s="300"/>
      <c r="K288" s="121" t="s">
        <v>1027</v>
      </c>
      <c r="L288" s="300"/>
      <c r="M288" s="121" t="s">
        <v>1190</v>
      </c>
      <c r="N288" s="121">
        <f t="shared" si="309"/>
        <v>0</v>
      </c>
      <c r="O288" s="300"/>
      <c r="P288" s="300"/>
      <c r="Q288" s="300"/>
      <c r="R288" s="300"/>
      <c r="S288" s="300"/>
      <c r="T288" s="300"/>
      <c r="U288" s="300"/>
      <c r="V288" s="300"/>
      <c r="W288" s="300"/>
      <c r="X288" s="300"/>
      <c r="Y288" s="300"/>
      <c r="Z288" s="300"/>
      <c r="AA288" s="121"/>
      <c r="AB288" s="121">
        <f t="shared" si="310"/>
        <v>0</v>
      </c>
      <c r="AC288" s="121">
        <f t="shared" si="311"/>
        <v>0</v>
      </c>
      <c r="AD288" s="121"/>
      <c r="AE288" s="121"/>
      <c r="AF288" s="121">
        <f t="shared" si="312"/>
        <v>0</v>
      </c>
      <c r="AG288" s="121"/>
      <c r="AH288" s="121"/>
      <c r="AI288" s="121">
        <f t="shared" si="313"/>
        <v>0</v>
      </c>
      <c r="AJ288" s="121"/>
      <c r="AK288" s="121"/>
      <c r="AL288" s="121">
        <f t="shared" si="314"/>
        <v>0</v>
      </c>
      <c r="AM288" s="121"/>
      <c r="AN288" s="121"/>
      <c r="AO288" s="121">
        <f t="shared" si="315"/>
        <v>0</v>
      </c>
      <c r="AP288" s="121"/>
      <c r="AQ288" s="121"/>
      <c r="AR288" s="121">
        <f t="shared" si="316"/>
        <v>0</v>
      </c>
      <c r="AS288" s="121"/>
      <c r="AT288" s="121"/>
      <c r="AU288" s="121">
        <f t="shared" si="317"/>
        <v>0</v>
      </c>
      <c r="AV288" s="121"/>
      <c r="AW288" s="121"/>
      <c r="AX288" s="121">
        <f t="shared" si="318"/>
        <v>0</v>
      </c>
      <c r="AY288" s="121"/>
      <c r="AZ288" s="121"/>
      <c r="BA288" s="121">
        <f t="shared" si="319"/>
        <v>0</v>
      </c>
      <c r="BB288" s="121"/>
      <c r="BC288" s="121"/>
      <c r="BD288" s="121">
        <f t="shared" si="320"/>
        <v>0</v>
      </c>
      <c r="BE288" s="121"/>
      <c r="BF288" s="121"/>
      <c r="BG288" s="121">
        <f t="shared" si="321"/>
        <v>0</v>
      </c>
      <c r="BH288" s="121"/>
      <c r="BI288" s="121"/>
      <c r="BJ288" s="121">
        <f t="shared" si="322"/>
        <v>0</v>
      </c>
      <c r="BK288" s="121"/>
      <c r="BL288" s="308"/>
      <c r="BM288" s="313"/>
      <c r="BN288" s="316"/>
    </row>
    <row r="289" s="120" customFormat="1" ht="33.95" customHeight="1" outlineLevel="4" spans="2:66">
      <c r="B289" s="121" t="s">
        <v>793</v>
      </c>
      <c r="C289" s="122" t="s">
        <v>1357</v>
      </c>
      <c r="D289" s="120" t="s">
        <v>1358</v>
      </c>
      <c r="E289" s="121" t="s">
        <v>1359</v>
      </c>
      <c r="F289" s="121"/>
      <c r="G289" s="121" t="s">
        <v>937</v>
      </c>
      <c r="H289" s="121">
        <f t="shared" si="308"/>
        <v>0</v>
      </c>
      <c r="I289" s="121" t="s">
        <v>1360</v>
      </c>
      <c r="J289" s="300"/>
      <c r="K289" s="121" t="s">
        <v>1027</v>
      </c>
      <c r="L289" s="300"/>
      <c r="M289" s="121" t="s">
        <v>1190</v>
      </c>
      <c r="N289" s="121">
        <f t="shared" si="309"/>
        <v>0</v>
      </c>
      <c r="O289" s="300"/>
      <c r="P289" s="300"/>
      <c r="Q289" s="300"/>
      <c r="R289" s="300"/>
      <c r="S289" s="300"/>
      <c r="T289" s="300"/>
      <c r="U289" s="300"/>
      <c r="V289" s="300"/>
      <c r="W289" s="300"/>
      <c r="X289" s="300"/>
      <c r="Y289" s="300"/>
      <c r="Z289" s="300"/>
      <c r="AA289" s="121"/>
      <c r="AB289" s="121">
        <f t="shared" si="310"/>
        <v>0</v>
      </c>
      <c r="AC289" s="121">
        <f t="shared" si="311"/>
        <v>0</v>
      </c>
      <c r="AD289" s="121"/>
      <c r="AE289" s="121"/>
      <c r="AF289" s="121">
        <f t="shared" si="312"/>
        <v>0</v>
      </c>
      <c r="AG289" s="121"/>
      <c r="AH289" s="121"/>
      <c r="AI289" s="121">
        <f t="shared" si="313"/>
        <v>0</v>
      </c>
      <c r="AJ289" s="121"/>
      <c r="AK289" s="121"/>
      <c r="AL289" s="121">
        <f t="shared" si="314"/>
        <v>0</v>
      </c>
      <c r="AM289" s="121"/>
      <c r="AN289" s="121"/>
      <c r="AO289" s="121">
        <f t="shared" si="315"/>
        <v>0</v>
      </c>
      <c r="AP289" s="121"/>
      <c r="AQ289" s="121"/>
      <c r="AR289" s="121">
        <f t="shared" si="316"/>
        <v>0</v>
      </c>
      <c r="AS289" s="121"/>
      <c r="AT289" s="121"/>
      <c r="AU289" s="121">
        <f t="shared" si="317"/>
        <v>0</v>
      </c>
      <c r="AV289" s="121"/>
      <c r="AW289" s="121"/>
      <c r="AX289" s="121">
        <f t="shared" si="318"/>
        <v>0</v>
      </c>
      <c r="AY289" s="121"/>
      <c r="AZ289" s="121"/>
      <c r="BA289" s="121">
        <f t="shared" si="319"/>
        <v>0</v>
      </c>
      <c r="BB289" s="121"/>
      <c r="BC289" s="121"/>
      <c r="BD289" s="121">
        <f t="shared" si="320"/>
        <v>0</v>
      </c>
      <c r="BE289" s="121"/>
      <c r="BF289" s="121"/>
      <c r="BG289" s="121">
        <f t="shared" si="321"/>
        <v>0</v>
      </c>
      <c r="BH289" s="121"/>
      <c r="BI289" s="121"/>
      <c r="BJ289" s="121">
        <f t="shared" si="322"/>
        <v>0</v>
      </c>
      <c r="BK289" s="121"/>
      <c r="BL289" s="308"/>
      <c r="BM289" s="313"/>
      <c r="BN289" s="316"/>
    </row>
    <row r="290" s="120" customFormat="1" ht="33.95" customHeight="1" outlineLevel="4" spans="2:66">
      <c r="B290" s="121" t="s">
        <v>793</v>
      </c>
      <c r="C290" s="122" t="s">
        <v>1361</v>
      </c>
      <c r="D290" s="120" t="s">
        <v>1362</v>
      </c>
      <c r="E290" s="121" t="s">
        <v>1363</v>
      </c>
      <c r="F290" s="121"/>
      <c r="G290" s="121" t="s">
        <v>937</v>
      </c>
      <c r="H290" s="121">
        <f t="shared" si="308"/>
        <v>0</v>
      </c>
      <c r="I290" s="121" t="s">
        <v>1364</v>
      </c>
      <c r="J290" s="300"/>
      <c r="K290" s="121" t="s">
        <v>1027</v>
      </c>
      <c r="L290" s="300"/>
      <c r="M290" s="121" t="s">
        <v>1190</v>
      </c>
      <c r="N290" s="121">
        <f t="shared" si="309"/>
        <v>0</v>
      </c>
      <c r="O290" s="300"/>
      <c r="P290" s="318"/>
      <c r="Q290" s="318"/>
      <c r="R290" s="318"/>
      <c r="S290" s="318"/>
      <c r="T290" s="318"/>
      <c r="U290" s="318"/>
      <c r="V290" s="318"/>
      <c r="W290" s="318"/>
      <c r="X290" s="318"/>
      <c r="Y290" s="318"/>
      <c r="Z290" s="318"/>
      <c r="AA290" s="121"/>
      <c r="AB290" s="121">
        <f t="shared" si="310"/>
        <v>0</v>
      </c>
      <c r="AC290" s="121">
        <f t="shared" si="311"/>
        <v>0</v>
      </c>
      <c r="AD290" s="121"/>
      <c r="AE290" s="121"/>
      <c r="AF290" s="121">
        <f t="shared" si="312"/>
        <v>0</v>
      </c>
      <c r="AG290" s="121"/>
      <c r="AH290" s="121"/>
      <c r="AI290" s="121">
        <f t="shared" si="313"/>
        <v>0</v>
      </c>
      <c r="AJ290" s="121"/>
      <c r="AK290" s="121"/>
      <c r="AL290" s="121">
        <f t="shared" si="314"/>
        <v>0</v>
      </c>
      <c r="AM290" s="121"/>
      <c r="AN290" s="121"/>
      <c r="AO290" s="121">
        <f t="shared" si="315"/>
        <v>0</v>
      </c>
      <c r="AP290" s="121"/>
      <c r="AQ290" s="121"/>
      <c r="AR290" s="121">
        <f t="shared" si="316"/>
        <v>0</v>
      </c>
      <c r="AS290" s="121"/>
      <c r="AT290" s="121"/>
      <c r="AU290" s="121">
        <f t="shared" si="317"/>
        <v>0</v>
      </c>
      <c r="AV290" s="121"/>
      <c r="AW290" s="121"/>
      <c r="AX290" s="121">
        <f t="shared" si="318"/>
        <v>0</v>
      </c>
      <c r="AY290" s="121"/>
      <c r="AZ290" s="121"/>
      <c r="BA290" s="121">
        <f t="shared" si="319"/>
        <v>0</v>
      </c>
      <c r="BB290" s="121"/>
      <c r="BC290" s="121"/>
      <c r="BD290" s="121">
        <f t="shared" si="320"/>
        <v>0</v>
      </c>
      <c r="BE290" s="121"/>
      <c r="BF290" s="121"/>
      <c r="BG290" s="121">
        <f t="shared" si="321"/>
        <v>0</v>
      </c>
      <c r="BH290" s="121"/>
      <c r="BI290" s="121"/>
      <c r="BJ290" s="121">
        <f t="shared" si="322"/>
        <v>0</v>
      </c>
      <c r="BK290" s="121"/>
      <c r="BL290" s="308"/>
      <c r="BM290" s="313"/>
      <c r="BN290" s="316"/>
    </row>
    <row r="291" s="49" customFormat="1" ht="33.95" customHeight="1" outlineLevel="3" spans="2:66">
      <c r="B291" s="117" t="s">
        <v>788</v>
      </c>
      <c r="C291" s="118" t="s">
        <v>1365</v>
      </c>
      <c r="D291" s="49" t="s">
        <v>1366</v>
      </c>
      <c r="E291" s="117"/>
      <c r="F291" s="117"/>
      <c r="G291" s="117"/>
      <c r="H291" s="117">
        <f>H292+H293+H294+H299</f>
        <v>24298.2222222222</v>
      </c>
      <c r="I291" s="117"/>
      <c r="J291" s="117"/>
      <c r="K291" s="117"/>
      <c r="L291" s="117"/>
      <c r="M291" s="117"/>
      <c r="N291" s="117"/>
      <c r="O291" s="117"/>
      <c r="P291" s="290"/>
      <c r="Q291" s="290"/>
      <c r="R291" s="290"/>
      <c r="S291" s="290"/>
      <c r="T291" s="290"/>
      <c r="U291" s="290"/>
      <c r="V291" s="290"/>
      <c r="W291" s="290"/>
      <c r="X291" s="290"/>
      <c r="Y291" s="290"/>
      <c r="Z291" s="290"/>
      <c r="AA291" s="290"/>
      <c r="AB291" s="117">
        <f>AB292+AB293+AB294+AB299</f>
        <v>24298.2222222222</v>
      </c>
      <c r="AC291" s="117">
        <f>AC292+AC293+AC294+AC299</f>
        <v>2024.85185185185</v>
      </c>
      <c r="AD291" s="117"/>
      <c r="AE291" s="117"/>
      <c r="AF291" s="117">
        <f>AF292+AF293+AF294+AF299</f>
        <v>2024.85185185185</v>
      </c>
      <c r="AG291" s="117"/>
      <c r="AH291" s="117"/>
      <c r="AI291" s="117">
        <f>AI292+AI293+AI294+AI299</f>
        <v>2024.85185185185</v>
      </c>
      <c r="AJ291" s="117"/>
      <c r="AK291" s="117"/>
      <c r="AL291" s="117">
        <f>AL292+AL293+AL294+AL299</f>
        <v>2024.85185185185</v>
      </c>
      <c r="AM291" s="117"/>
      <c r="AN291" s="117"/>
      <c r="AO291" s="117">
        <f>AO292+AO293+AO294+AO299</f>
        <v>2024.85185185185</v>
      </c>
      <c r="AP291" s="117"/>
      <c r="AQ291" s="117"/>
      <c r="AR291" s="117">
        <f>AR292+AR293+AR294+AR299</f>
        <v>2024.85185185185</v>
      </c>
      <c r="AS291" s="117"/>
      <c r="AT291" s="117"/>
      <c r="AU291" s="117">
        <f>AU292+AU293+AU294+AU299</f>
        <v>2024.85185185185</v>
      </c>
      <c r="AV291" s="117"/>
      <c r="AW291" s="117"/>
      <c r="AX291" s="117">
        <f>AX292+AX293+AX294+AX299</f>
        <v>2024.85185185185</v>
      </c>
      <c r="AY291" s="117"/>
      <c r="AZ291" s="117"/>
      <c r="BA291" s="117">
        <f>BA292+BA293+BA294+BA299</f>
        <v>2024.85185185185</v>
      </c>
      <c r="BB291" s="117"/>
      <c r="BC291" s="117"/>
      <c r="BD291" s="117">
        <f>BD292+BD293+BD294+BD299</f>
        <v>2024.85185185185</v>
      </c>
      <c r="BE291" s="117"/>
      <c r="BF291" s="117"/>
      <c r="BG291" s="117">
        <f>BG292+BG293+BG294+BG299</f>
        <v>2024.85185185185</v>
      </c>
      <c r="BH291" s="117"/>
      <c r="BI291" s="117"/>
      <c r="BJ291" s="117">
        <f>BJ292+BJ293+BJ294+BJ299</f>
        <v>2024.85185185185</v>
      </c>
      <c r="BK291" s="117"/>
      <c r="BL291" s="307"/>
      <c r="BM291" s="313"/>
      <c r="BN291" s="315"/>
    </row>
    <row r="292" s="120" customFormat="1" ht="33.95" customHeight="1" outlineLevel="4" spans="2:66">
      <c r="B292" s="121" t="s">
        <v>793</v>
      </c>
      <c r="C292" s="122" t="s">
        <v>1367</v>
      </c>
      <c r="D292" s="120" t="s">
        <v>1368</v>
      </c>
      <c r="E292" s="121" t="s">
        <v>1369</v>
      </c>
      <c r="F292" s="121"/>
      <c r="G292" s="121" t="s">
        <v>937</v>
      </c>
      <c r="H292" s="121">
        <f>IFERROR(J292*L292*N292,0)</f>
        <v>0</v>
      </c>
      <c r="I292" s="121" t="s">
        <v>1370</v>
      </c>
      <c r="J292" s="300"/>
      <c r="K292" s="121" t="s">
        <v>1371</v>
      </c>
      <c r="L292" s="323">
        <f>0.379248/1000</f>
        <v>0.000379248</v>
      </c>
      <c r="M292" s="121" t="s">
        <v>1372</v>
      </c>
      <c r="N292" s="121">
        <f>COUNTA(O292:Z292)</f>
        <v>0</v>
      </c>
      <c r="O292" s="300"/>
      <c r="P292" s="319"/>
      <c r="Q292" s="319"/>
      <c r="R292" s="319"/>
      <c r="S292" s="319"/>
      <c r="T292" s="319"/>
      <c r="U292" s="319"/>
      <c r="V292" s="319"/>
      <c r="W292" s="319"/>
      <c r="X292" s="319"/>
      <c r="Y292" s="319"/>
      <c r="Z292" s="319"/>
      <c r="AA292" s="121"/>
      <c r="AB292" s="121">
        <f>SUM(AC292,AF292,AI292,AL292,AO292,AR292,AU292,AX292,BA292,BD292,BG292,BJ292)</f>
        <v>0</v>
      </c>
      <c r="AC292" s="121">
        <f>IF(O292="",0,$J292*$L292)</f>
        <v>0</v>
      </c>
      <c r="AD292" s="121"/>
      <c r="AE292" s="121"/>
      <c r="AF292" s="121">
        <f>IF(P292="",0,$J292*$L292)</f>
        <v>0</v>
      </c>
      <c r="AG292" s="121"/>
      <c r="AH292" s="121"/>
      <c r="AI292" s="121">
        <f>IF(Q292="",0,$J292*$L292)</f>
        <v>0</v>
      </c>
      <c r="AJ292" s="121"/>
      <c r="AK292" s="121"/>
      <c r="AL292" s="121">
        <f>IF(R292="",0,$J292*$L292)</f>
        <v>0</v>
      </c>
      <c r="AM292" s="121"/>
      <c r="AN292" s="121"/>
      <c r="AO292" s="121">
        <f>IF(S292="",0,$J292*$L292)</f>
        <v>0</v>
      </c>
      <c r="AP292" s="121"/>
      <c r="AQ292" s="121"/>
      <c r="AR292" s="121">
        <f>IF(T292="",0,$J292*$L292)</f>
        <v>0</v>
      </c>
      <c r="AS292" s="121"/>
      <c r="AT292" s="121"/>
      <c r="AU292" s="121">
        <f>IF(U292="",0,$J292*$L292)</f>
        <v>0</v>
      </c>
      <c r="AV292" s="121"/>
      <c r="AW292" s="121"/>
      <c r="AX292" s="121">
        <f>IF(V292="",0,$J292*$L292)</f>
        <v>0</v>
      </c>
      <c r="AY292" s="121"/>
      <c r="AZ292" s="121"/>
      <c r="BA292" s="121">
        <f>IF(W292="",0,$J292*$L292)</f>
        <v>0</v>
      </c>
      <c r="BB292" s="121"/>
      <c r="BC292" s="121"/>
      <c r="BD292" s="121">
        <f>IF(X292="",0,$J292*$L292)</f>
        <v>0</v>
      </c>
      <c r="BE292" s="121"/>
      <c r="BF292" s="121"/>
      <c r="BG292" s="121">
        <f>IF(Y292="",0,$J292*$L292)</f>
        <v>0</v>
      </c>
      <c r="BH292" s="121"/>
      <c r="BI292" s="121"/>
      <c r="BJ292" s="121">
        <f>IF(Z292="",0,$J292*$L292)</f>
        <v>0</v>
      </c>
      <c r="BK292" s="121"/>
      <c r="BL292" s="308"/>
      <c r="BM292" s="313"/>
      <c r="BN292" s="316"/>
    </row>
    <row r="293" s="120" customFormat="1" ht="33.95" customHeight="1" outlineLevel="4" spans="2:66">
      <c r="B293" s="121" t="s">
        <v>793</v>
      </c>
      <c r="C293" s="122" t="s">
        <v>1373</v>
      </c>
      <c r="D293" s="120" t="s">
        <v>1374</v>
      </c>
      <c r="E293" s="121" t="s">
        <v>1369</v>
      </c>
      <c r="F293" s="121"/>
      <c r="G293" s="121" t="s">
        <v>937</v>
      </c>
      <c r="H293" s="121">
        <f>IFERROR(J293*L293*N293,0)</f>
        <v>20000</v>
      </c>
      <c r="I293" s="121" t="s">
        <v>1375</v>
      </c>
      <c r="J293" s="300">
        <f>预算主表!P140/(12*L293)</f>
        <v>1.66666666666667</v>
      </c>
      <c r="K293" s="121" t="s">
        <v>1376</v>
      </c>
      <c r="L293" s="121">
        <v>1000</v>
      </c>
      <c r="M293" s="121" t="s">
        <v>1377</v>
      </c>
      <c r="N293" s="121">
        <f>COUNTA(O293:Z293)</f>
        <v>12</v>
      </c>
      <c r="O293" s="300" t="s">
        <v>1286</v>
      </c>
      <c r="P293" s="300" t="s">
        <v>1286</v>
      </c>
      <c r="Q293" s="300" t="s">
        <v>1286</v>
      </c>
      <c r="R293" s="300" t="s">
        <v>1286</v>
      </c>
      <c r="S293" s="300" t="s">
        <v>1286</v>
      </c>
      <c r="T293" s="300" t="s">
        <v>1286</v>
      </c>
      <c r="U293" s="300" t="s">
        <v>1286</v>
      </c>
      <c r="V293" s="300" t="s">
        <v>1286</v>
      </c>
      <c r="W293" s="300" t="s">
        <v>1286</v>
      </c>
      <c r="X293" s="300" t="s">
        <v>1286</v>
      </c>
      <c r="Y293" s="300" t="s">
        <v>1286</v>
      </c>
      <c r="Z293" s="300" t="s">
        <v>1286</v>
      </c>
      <c r="AA293" s="121"/>
      <c r="AB293" s="121">
        <f>SUM(AC293,AF293,AI293,AL293,AO293,AR293,AU293,AX293,BA293,BD293,BG293,BJ293)</f>
        <v>20000</v>
      </c>
      <c r="AC293" s="121">
        <f>IF(O293="",0,$J293*$L293)</f>
        <v>1666.66666666667</v>
      </c>
      <c r="AD293" s="121"/>
      <c r="AE293" s="121"/>
      <c r="AF293" s="121">
        <f>IF(P293="",0,$J293*$L293)</f>
        <v>1666.66666666667</v>
      </c>
      <c r="AG293" s="121"/>
      <c r="AH293" s="121"/>
      <c r="AI293" s="121">
        <f>IF(Q293="",0,$J293*$L293)</f>
        <v>1666.66666666667</v>
      </c>
      <c r="AJ293" s="121"/>
      <c r="AK293" s="121"/>
      <c r="AL293" s="121">
        <f>IF(R293="",0,$J293*$L293)</f>
        <v>1666.66666666667</v>
      </c>
      <c r="AM293" s="121"/>
      <c r="AN293" s="121"/>
      <c r="AO293" s="121">
        <f>IF(S293="",0,$J293*$L293)</f>
        <v>1666.66666666667</v>
      </c>
      <c r="AP293" s="121"/>
      <c r="AQ293" s="121"/>
      <c r="AR293" s="121">
        <f>IF(T293="",0,$J293*$L293)</f>
        <v>1666.66666666667</v>
      </c>
      <c r="AS293" s="121"/>
      <c r="AT293" s="121"/>
      <c r="AU293" s="121">
        <f>IF(U293="",0,$J293*$L293)</f>
        <v>1666.66666666667</v>
      </c>
      <c r="AV293" s="121"/>
      <c r="AW293" s="121"/>
      <c r="AX293" s="121">
        <f>IF(V293="",0,$J293*$L293)</f>
        <v>1666.66666666667</v>
      </c>
      <c r="AY293" s="121"/>
      <c r="AZ293" s="121"/>
      <c r="BA293" s="121">
        <f>IF(W293="",0,$J293*$L293)</f>
        <v>1666.66666666667</v>
      </c>
      <c r="BB293" s="121"/>
      <c r="BC293" s="121"/>
      <c r="BD293" s="121">
        <f>IF(X293="",0,$J293*$L293)</f>
        <v>1666.66666666667</v>
      </c>
      <c r="BE293" s="121"/>
      <c r="BF293" s="121"/>
      <c r="BG293" s="121">
        <f>IF(Y293="",0,$J293*$L293)</f>
        <v>1666.66666666667</v>
      </c>
      <c r="BH293" s="121"/>
      <c r="BI293" s="121"/>
      <c r="BJ293" s="121">
        <f>IF(Z293="",0,$J293*$L293)</f>
        <v>1666.66666666667</v>
      </c>
      <c r="BK293" s="121"/>
      <c r="BL293" s="308"/>
      <c r="BM293" s="313"/>
      <c r="BN293" s="316"/>
    </row>
    <row r="294" s="120" customFormat="1" ht="33.95" customHeight="1" outlineLevel="4" spans="2:66">
      <c r="B294" s="121" t="s">
        <v>788</v>
      </c>
      <c r="C294" s="122" t="s">
        <v>1378</v>
      </c>
      <c r="D294" s="120" t="s">
        <v>1379</v>
      </c>
      <c r="E294" s="121"/>
      <c r="F294" s="121"/>
      <c r="G294" s="121"/>
      <c r="H294" s="121">
        <f>SUM(H295:H298)</f>
        <v>0</v>
      </c>
      <c r="I294" s="121"/>
      <c r="J294" s="121"/>
      <c r="K294" s="121"/>
      <c r="L294" s="121"/>
      <c r="M294" s="121"/>
      <c r="N294" s="121"/>
      <c r="O294" s="121"/>
      <c r="P294" s="291"/>
      <c r="Q294" s="291"/>
      <c r="R294" s="291"/>
      <c r="S294" s="291"/>
      <c r="T294" s="291"/>
      <c r="U294" s="291"/>
      <c r="V294" s="291"/>
      <c r="W294" s="291"/>
      <c r="X294" s="291"/>
      <c r="Y294" s="291"/>
      <c r="Z294" s="291"/>
      <c r="AA294" s="291"/>
      <c r="AB294" s="121">
        <f>SUM(AB295:AB298)</f>
        <v>0</v>
      </c>
      <c r="AC294" s="121">
        <f>SUM(AC295:AC298)</f>
        <v>0</v>
      </c>
      <c r="AD294" s="121"/>
      <c r="AE294" s="121"/>
      <c r="AF294" s="121">
        <f>SUM(AF295:AF298)</f>
        <v>0</v>
      </c>
      <c r="AG294" s="121"/>
      <c r="AH294" s="121"/>
      <c r="AI294" s="121">
        <f>SUM(AI295:AI298)</f>
        <v>0</v>
      </c>
      <c r="AJ294" s="121"/>
      <c r="AK294" s="121"/>
      <c r="AL294" s="121">
        <f>SUM(AL295:AL298)</f>
        <v>0</v>
      </c>
      <c r="AM294" s="121"/>
      <c r="AN294" s="121"/>
      <c r="AO294" s="121">
        <f>SUM(AO295:AO298)</f>
        <v>0</v>
      </c>
      <c r="AP294" s="121"/>
      <c r="AQ294" s="121"/>
      <c r="AR294" s="121">
        <f>SUM(AR295:AR298)</f>
        <v>0</v>
      </c>
      <c r="AS294" s="121"/>
      <c r="AT294" s="121"/>
      <c r="AU294" s="121">
        <f>SUM(AU295:AU298)</f>
        <v>0</v>
      </c>
      <c r="AV294" s="121"/>
      <c r="AW294" s="121"/>
      <c r="AX294" s="121">
        <f>SUM(AX295:AX298)</f>
        <v>0</v>
      </c>
      <c r="AY294" s="121"/>
      <c r="AZ294" s="121"/>
      <c r="BA294" s="121">
        <f>SUM(BA295:BA298)</f>
        <v>0</v>
      </c>
      <c r="BB294" s="121"/>
      <c r="BC294" s="121"/>
      <c r="BD294" s="121">
        <f>SUM(BD295:BD298)</f>
        <v>0</v>
      </c>
      <c r="BE294" s="121"/>
      <c r="BF294" s="121"/>
      <c r="BG294" s="121">
        <f>SUM(BG295:BG298)</f>
        <v>0</v>
      </c>
      <c r="BH294" s="121"/>
      <c r="BI294" s="121"/>
      <c r="BJ294" s="121">
        <f>SUM(BJ295:BJ298)</f>
        <v>0</v>
      </c>
      <c r="BK294" s="121"/>
      <c r="BL294" s="308"/>
      <c r="BM294" s="313"/>
      <c r="BN294" s="316"/>
    </row>
    <row r="295" s="265" customFormat="1" ht="33.95" customHeight="1" outlineLevel="5" spans="2:66">
      <c r="B295" s="177" t="s">
        <v>793</v>
      </c>
      <c r="C295" s="285" t="s">
        <v>1380</v>
      </c>
      <c r="D295" s="265" t="s">
        <v>1381</v>
      </c>
      <c r="E295" s="177"/>
      <c r="F295" s="177"/>
      <c r="G295" s="177" t="s">
        <v>937</v>
      </c>
      <c r="H295" s="177">
        <f>IFERROR(J295*L295*N295,0)</f>
        <v>0</v>
      </c>
      <c r="I295" s="177" t="s">
        <v>1236</v>
      </c>
      <c r="J295" s="177">
        <v>1</v>
      </c>
      <c r="K295" s="177" t="s">
        <v>1237</v>
      </c>
      <c r="L295" s="177">
        <f>IF('1-1 项目基础信息'!K9&gt;200000,7500,5000)</f>
        <v>5000</v>
      </c>
      <c r="M295" s="177" t="s">
        <v>1382</v>
      </c>
      <c r="N295" s="177">
        <f>COUNTA(O295:Z295)</f>
        <v>0</v>
      </c>
      <c r="O295" s="300"/>
      <c r="P295" s="319"/>
      <c r="Q295" s="319"/>
      <c r="R295" s="319"/>
      <c r="S295" s="319"/>
      <c r="T295" s="319"/>
      <c r="U295" s="319"/>
      <c r="V295" s="319"/>
      <c r="W295" s="319"/>
      <c r="X295" s="319"/>
      <c r="Y295" s="319"/>
      <c r="Z295" s="319"/>
      <c r="AA295" s="177"/>
      <c r="AB295" s="177">
        <f>SUM(AC295,AF295,AI295,AL295,AO295,AR295,AU295,AX295,BA295,BD295,BG295,BJ295)</f>
        <v>0</v>
      </c>
      <c r="AC295" s="177">
        <f>IF(O295="",0,$J295*$L295)</f>
        <v>0</v>
      </c>
      <c r="AD295" s="177"/>
      <c r="AE295" s="177"/>
      <c r="AF295" s="177">
        <f>IF(P295="",0,$J295*$L295)</f>
        <v>0</v>
      </c>
      <c r="AG295" s="177"/>
      <c r="AH295" s="177"/>
      <c r="AI295" s="177">
        <f>IF(Q295="",0,$J295*$L295)</f>
        <v>0</v>
      </c>
      <c r="AJ295" s="177"/>
      <c r="AK295" s="177"/>
      <c r="AL295" s="177">
        <f>IF(R295="",0,$J295*$L295)</f>
        <v>0</v>
      </c>
      <c r="AM295" s="177"/>
      <c r="AN295" s="177"/>
      <c r="AO295" s="177">
        <f>IF(S295="",0,$J295*$L295)</f>
        <v>0</v>
      </c>
      <c r="AP295" s="177"/>
      <c r="AQ295" s="177"/>
      <c r="AR295" s="177">
        <f>IF(T295="",0,$J295*$L295)</f>
        <v>0</v>
      </c>
      <c r="AS295" s="177"/>
      <c r="AT295" s="177"/>
      <c r="AU295" s="177">
        <f>IF(U295="",0,$J295*$L295)</f>
        <v>0</v>
      </c>
      <c r="AV295" s="177"/>
      <c r="AW295" s="177"/>
      <c r="AX295" s="177">
        <f>IF(V295="",0,$J295*$L295)</f>
        <v>0</v>
      </c>
      <c r="AY295" s="177"/>
      <c r="AZ295" s="177"/>
      <c r="BA295" s="177">
        <f>IF(W295="",0,$J295*$L295)</f>
        <v>0</v>
      </c>
      <c r="BB295" s="177"/>
      <c r="BC295" s="177"/>
      <c r="BD295" s="177">
        <f>IF(X295="",0,$J295*$L295)</f>
        <v>0</v>
      </c>
      <c r="BE295" s="177"/>
      <c r="BF295" s="177"/>
      <c r="BG295" s="177">
        <f>IF(Y295="",0,$J295*$L295)</f>
        <v>0</v>
      </c>
      <c r="BH295" s="177"/>
      <c r="BI295" s="177"/>
      <c r="BJ295" s="177">
        <f>IF(Z295="",0,$J295*$L295)</f>
        <v>0</v>
      </c>
      <c r="BK295" s="177"/>
      <c r="BL295" s="322"/>
      <c r="BM295" s="313"/>
      <c r="BN295" s="317"/>
    </row>
    <row r="296" s="265" customFormat="1" ht="33.95" customHeight="1" outlineLevel="5" spans="2:66">
      <c r="B296" s="177" t="s">
        <v>793</v>
      </c>
      <c r="C296" s="285" t="s">
        <v>1383</v>
      </c>
      <c r="D296" s="265" t="s">
        <v>1384</v>
      </c>
      <c r="E296" s="177"/>
      <c r="F296" s="177"/>
      <c r="G296" s="177" t="s">
        <v>937</v>
      </c>
      <c r="H296" s="177">
        <f>IFERROR(J296*L296*N296,0)</f>
        <v>0</v>
      </c>
      <c r="I296" s="177" t="s">
        <v>1236</v>
      </c>
      <c r="J296" s="177">
        <v>1</v>
      </c>
      <c r="K296" s="177" t="s">
        <v>1237</v>
      </c>
      <c r="L296" s="177">
        <v>750</v>
      </c>
      <c r="M296" s="177" t="s">
        <v>1382</v>
      </c>
      <c r="N296" s="177">
        <f>COUNTA(O296:Z296)</f>
        <v>0</v>
      </c>
      <c r="O296" s="300"/>
      <c r="P296" s="300"/>
      <c r="Q296" s="300"/>
      <c r="R296" s="300"/>
      <c r="S296" s="300"/>
      <c r="T296" s="300"/>
      <c r="U296" s="300"/>
      <c r="V296" s="300"/>
      <c r="W296" s="300"/>
      <c r="X296" s="300"/>
      <c r="Y296" s="300"/>
      <c r="Z296" s="300"/>
      <c r="AA296" s="177"/>
      <c r="AB296" s="177">
        <f>SUM(AC296,AF296,AI296,AL296,AO296,AR296,AU296,AX296,BA296,BD296,BG296,BJ296)</f>
        <v>0</v>
      </c>
      <c r="AC296" s="177">
        <f>IF(O296="",0,$J296*$L296)</f>
        <v>0</v>
      </c>
      <c r="AD296" s="177"/>
      <c r="AE296" s="177"/>
      <c r="AF296" s="177">
        <f>IF(P296="",0,$J296*$L296)</f>
        <v>0</v>
      </c>
      <c r="AG296" s="177"/>
      <c r="AH296" s="177"/>
      <c r="AI296" s="177">
        <f>IF(Q296="",0,$J296*$L296)</f>
        <v>0</v>
      </c>
      <c r="AJ296" s="177"/>
      <c r="AK296" s="177"/>
      <c r="AL296" s="177">
        <f>IF(R296="",0,$J296*$L296)</f>
        <v>0</v>
      </c>
      <c r="AM296" s="177"/>
      <c r="AN296" s="177"/>
      <c r="AO296" s="177">
        <f>IF(S296="",0,$J296*$L296)</f>
        <v>0</v>
      </c>
      <c r="AP296" s="177"/>
      <c r="AQ296" s="177"/>
      <c r="AR296" s="177">
        <f>IF(T296="",0,$J296*$L296)</f>
        <v>0</v>
      </c>
      <c r="AS296" s="177"/>
      <c r="AT296" s="177"/>
      <c r="AU296" s="177">
        <f>IF(U296="",0,$J296*$L296)</f>
        <v>0</v>
      </c>
      <c r="AV296" s="177"/>
      <c r="AW296" s="177"/>
      <c r="AX296" s="177">
        <f>IF(V296="",0,$J296*$L296)</f>
        <v>0</v>
      </c>
      <c r="AY296" s="177"/>
      <c r="AZ296" s="177"/>
      <c r="BA296" s="177">
        <f>IF(W296="",0,$J296*$L296)</f>
        <v>0</v>
      </c>
      <c r="BB296" s="177"/>
      <c r="BC296" s="177"/>
      <c r="BD296" s="177">
        <f>IF(X296="",0,$J296*$L296)</f>
        <v>0</v>
      </c>
      <c r="BE296" s="177"/>
      <c r="BF296" s="177"/>
      <c r="BG296" s="177">
        <f>IF(Y296="",0,$J296*$L296)</f>
        <v>0</v>
      </c>
      <c r="BH296" s="177"/>
      <c r="BI296" s="177"/>
      <c r="BJ296" s="177">
        <f>IF(Z296="",0,$J296*$L296)</f>
        <v>0</v>
      </c>
      <c r="BK296" s="177"/>
      <c r="BL296" s="322"/>
      <c r="BM296" s="313"/>
      <c r="BN296" s="317"/>
    </row>
    <row r="297" s="265" customFormat="1" ht="33.95" customHeight="1" outlineLevel="5" spans="2:66">
      <c r="B297" s="177" t="s">
        <v>793</v>
      </c>
      <c r="C297" s="285" t="s">
        <v>1385</v>
      </c>
      <c r="D297" s="265" t="s">
        <v>1386</v>
      </c>
      <c r="E297" s="177"/>
      <c r="F297" s="177"/>
      <c r="G297" s="177" t="s">
        <v>937</v>
      </c>
      <c r="H297" s="177">
        <f>IFERROR(J297*L297*N297,0)</f>
        <v>0</v>
      </c>
      <c r="I297" s="177" t="s">
        <v>1236</v>
      </c>
      <c r="J297" s="177">
        <v>1</v>
      </c>
      <c r="K297" s="177" t="s">
        <v>1237</v>
      </c>
      <c r="L297" s="177">
        <v>1780</v>
      </c>
      <c r="M297" s="177" t="s">
        <v>1382</v>
      </c>
      <c r="N297" s="177">
        <f>COUNTA(O297:Z297)</f>
        <v>0</v>
      </c>
      <c r="O297" s="300"/>
      <c r="P297" s="300"/>
      <c r="Q297" s="300"/>
      <c r="R297" s="300"/>
      <c r="S297" s="300"/>
      <c r="T297" s="300"/>
      <c r="U297" s="300"/>
      <c r="V297" s="300"/>
      <c r="W297" s="300"/>
      <c r="X297" s="300"/>
      <c r="Y297" s="300"/>
      <c r="Z297" s="300"/>
      <c r="AA297" s="177"/>
      <c r="AB297" s="177">
        <f>SUM(AC297,AF297,AI297,AL297,AO297,AR297,AU297,AX297,BA297,BD297,BG297,BJ297)</f>
        <v>0</v>
      </c>
      <c r="AC297" s="177">
        <f>IF(O297="",0,$J297*$L297)</f>
        <v>0</v>
      </c>
      <c r="AD297" s="177"/>
      <c r="AE297" s="177"/>
      <c r="AF297" s="177">
        <f>IF(P297="",0,$J297*$L297)</f>
        <v>0</v>
      </c>
      <c r="AG297" s="177"/>
      <c r="AH297" s="177"/>
      <c r="AI297" s="177">
        <f>IF(Q297="",0,$J297*$L297)</f>
        <v>0</v>
      </c>
      <c r="AJ297" s="177"/>
      <c r="AK297" s="177"/>
      <c r="AL297" s="177">
        <f>IF(R297="",0,$J297*$L297)</f>
        <v>0</v>
      </c>
      <c r="AM297" s="177"/>
      <c r="AN297" s="177"/>
      <c r="AO297" s="177">
        <f>IF(S297="",0,$J297*$L297)</f>
        <v>0</v>
      </c>
      <c r="AP297" s="177"/>
      <c r="AQ297" s="177"/>
      <c r="AR297" s="177">
        <f>IF(T297="",0,$J297*$L297)</f>
        <v>0</v>
      </c>
      <c r="AS297" s="177"/>
      <c r="AT297" s="177"/>
      <c r="AU297" s="177">
        <f>IF(U297="",0,$J297*$L297)</f>
        <v>0</v>
      </c>
      <c r="AV297" s="177"/>
      <c r="AW297" s="177"/>
      <c r="AX297" s="177">
        <f>IF(V297="",0,$J297*$L297)</f>
        <v>0</v>
      </c>
      <c r="AY297" s="177"/>
      <c r="AZ297" s="177"/>
      <c r="BA297" s="177">
        <f>IF(W297="",0,$J297*$L297)</f>
        <v>0</v>
      </c>
      <c r="BB297" s="177"/>
      <c r="BC297" s="177"/>
      <c r="BD297" s="177">
        <f>IF(X297="",0,$J297*$L297)</f>
        <v>0</v>
      </c>
      <c r="BE297" s="177"/>
      <c r="BF297" s="177"/>
      <c r="BG297" s="177">
        <f>IF(Y297="",0,$J297*$L297)</f>
        <v>0</v>
      </c>
      <c r="BH297" s="177"/>
      <c r="BI297" s="177"/>
      <c r="BJ297" s="177">
        <f>IF(Z297="",0,$J297*$L297)</f>
        <v>0</v>
      </c>
      <c r="BK297" s="177"/>
      <c r="BL297" s="322"/>
      <c r="BM297" s="313"/>
      <c r="BN297" s="317"/>
    </row>
    <row r="298" s="265" customFormat="1" ht="33.95" customHeight="1" outlineLevel="5" spans="2:66">
      <c r="B298" s="177" t="s">
        <v>793</v>
      </c>
      <c r="C298" s="285" t="s">
        <v>1387</v>
      </c>
      <c r="D298" s="265" t="s">
        <v>1388</v>
      </c>
      <c r="E298" s="177"/>
      <c r="F298" s="177"/>
      <c r="G298" s="177"/>
      <c r="H298" s="177">
        <f>IFERROR(J298*L298*N298,0)</f>
        <v>0</v>
      </c>
      <c r="I298" s="177" t="s">
        <v>1389</v>
      </c>
      <c r="J298" s="300"/>
      <c r="K298" s="177" t="s">
        <v>1390</v>
      </c>
      <c r="L298" s="177">
        <v>780</v>
      </c>
      <c r="M298" s="177" t="s">
        <v>1391</v>
      </c>
      <c r="N298" s="177">
        <f>COUNTA(O298:Z298)</f>
        <v>0</v>
      </c>
      <c r="O298" s="300"/>
      <c r="P298" s="318"/>
      <c r="Q298" s="318"/>
      <c r="R298" s="318"/>
      <c r="S298" s="318"/>
      <c r="T298" s="318"/>
      <c r="U298" s="318"/>
      <c r="V298" s="318"/>
      <c r="W298" s="318"/>
      <c r="X298" s="318"/>
      <c r="Y298" s="318"/>
      <c r="Z298" s="318"/>
      <c r="AA298" s="177"/>
      <c r="AB298" s="177">
        <f>SUM(AC298,AF298,AI298,AL298,AO298,AR298,AU298,AX298,BA298,BD298,BG298,BJ298)</f>
        <v>0</v>
      </c>
      <c r="AC298" s="177">
        <f>IF(O298="",0,$J298*$L298)</f>
        <v>0</v>
      </c>
      <c r="AD298" s="177"/>
      <c r="AE298" s="177"/>
      <c r="AF298" s="177">
        <f>IF(P298="",0,$J298*$L298)</f>
        <v>0</v>
      </c>
      <c r="AG298" s="177"/>
      <c r="AH298" s="177"/>
      <c r="AI298" s="177">
        <f>IF(Q298="",0,$J298*$L298)</f>
        <v>0</v>
      </c>
      <c r="AJ298" s="177"/>
      <c r="AK298" s="177"/>
      <c r="AL298" s="177">
        <f>IF(R298="",0,$J298*$L298)</f>
        <v>0</v>
      </c>
      <c r="AM298" s="177"/>
      <c r="AN298" s="177"/>
      <c r="AO298" s="177">
        <f>IF(S298="",0,$J298*$L298)</f>
        <v>0</v>
      </c>
      <c r="AP298" s="177"/>
      <c r="AQ298" s="177"/>
      <c r="AR298" s="177">
        <f>IF(T298="",0,$J298*$L298)</f>
        <v>0</v>
      </c>
      <c r="AS298" s="177"/>
      <c r="AT298" s="177"/>
      <c r="AU298" s="177">
        <f>IF(U298="",0,$J298*$L298)</f>
        <v>0</v>
      </c>
      <c r="AV298" s="177"/>
      <c r="AW298" s="177"/>
      <c r="AX298" s="177">
        <f>IF(V298="",0,$J298*$L298)</f>
        <v>0</v>
      </c>
      <c r="AY298" s="177"/>
      <c r="AZ298" s="177"/>
      <c r="BA298" s="177">
        <f>IF(W298="",0,$J298*$L298)</f>
        <v>0</v>
      </c>
      <c r="BB298" s="177"/>
      <c r="BC298" s="177"/>
      <c r="BD298" s="177">
        <f>IF(X298="",0,$J298*$L298)</f>
        <v>0</v>
      </c>
      <c r="BE298" s="177"/>
      <c r="BF298" s="177"/>
      <c r="BG298" s="177">
        <f>IF(Y298="",0,$J298*$L298)</f>
        <v>0</v>
      </c>
      <c r="BH298" s="177"/>
      <c r="BI298" s="177"/>
      <c r="BJ298" s="177">
        <f>IF(Z298="",0,$J298*$L298)</f>
        <v>0</v>
      </c>
      <c r="BK298" s="177"/>
      <c r="BL298" s="322"/>
      <c r="BM298" s="313"/>
      <c r="BN298" s="317"/>
    </row>
    <row r="299" s="120" customFormat="1" ht="33.95" customHeight="1" outlineLevel="4" spans="2:66">
      <c r="B299" s="121" t="s">
        <v>788</v>
      </c>
      <c r="C299" s="122" t="s">
        <v>1392</v>
      </c>
      <c r="D299" s="120" t="s">
        <v>1393</v>
      </c>
      <c r="E299" s="121"/>
      <c r="F299" s="121"/>
      <c r="G299" s="121"/>
      <c r="H299" s="121">
        <f>SUM(H300:H302)</f>
        <v>4298.22222222222</v>
      </c>
      <c r="I299" s="121"/>
      <c r="J299" s="121"/>
      <c r="K299" s="121"/>
      <c r="L299" s="121"/>
      <c r="M299" s="121"/>
      <c r="N299" s="121"/>
      <c r="O299" s="121"/>
      <c r="P299" s="291"/>
      <c r="Q299" s="291"/>
      <c r="R299" s="291"/>
      <c r="S299" s="291"/>
      <c r="T299" s="291"/>
      <c r="U299" s="291"/>
      <c r="V299" s="291"/>
      <c r="W299" s="291"/>
      <c r="X299" s="291"/>
      <c r="Y299" s="291"/>
      <c r="Z299" s="291"/>
      <c r="AA299" s="291"/>
      <c r="AB299" s="121">
        <f>SUM(AB300:AB302)</f>
        <v>4298.22222222222</v>
      </c>
      <c r="AC299" s="121">
        <f>SUM(AC300:AC302)</f>
        <v>358.185185185185</v>
      </c>
      <c r="AD299" s="121"/>
      <c r="AE299" s="121"/>
      <c r="AF299" s="121">
        <f>SUM(AF300:AF302)</f>
        <v>358.185185185185</v>
      </c>
      <c r="AG299" s="121"/>
      <c r="AH299" s="121"/>
      <c r="AI299" s="121">
        <f>SUM(AI300:AI302)</f>
        <v>358.185185185185</v>
      </c>
      <c r="AJ299" s="121"/>
      <c r="AK299" s="121"/>
      <c r="AL299" s="121">
        <f>SUM(AL300:AL302)</f>
        <v>358.185185185185</v>
      </c>
      <c r="AM299" s="121"/>
      <c r="AN299" s="121"/>
      <c r="AO299" s="121">
        <f>SUM(AO300:AO302)</f>
        <v>358.185185185185</v>
      </c>
      <c r="AP299" s="121"/>
      <c r="AQ299" s="121"/>
      <c r="AR299" s="121">
        <f>SUM(AR300:AR302)</f>
        <v>358.185185185185</v>
      </c>
      <c r="AS299" s="121"/>
      <c r="AT299" s="121"/>
      <c r="AU299" s="121">
        <f>SUM(AU300:AU302)</f>
        <v>358.185185185185</v>
      </c>
      <c r="AV299" s="121"/>
      <c r="AW299" s="121"/>
      <c r="AX299" s="121">
        <f>SUM(AX300:AX302)</f>
        <v>358.185185185185</v>
      </c>
      <c r="AY299" s="121"/>
      <c r="AZ299" s="121"/>
      <c r="BA299" s="121">
        <f>SUM(BA300:BA302)</f>
        <v>358.185185185185</v>
      </c>
      <c r="BB299" s="121"/>
      <c r="BC299" s="121"/>
      <c r="BD299" s="121">
        <f>SUM(BD300:BD302)</f>
        <v>358.185185185185</v>
      </c>
      <c r="BE299" s="121"/>
      <c r="BF299" s="121"/>
      <c r="BG299" s="121">
        <f>SUM(BG300:BG302)</f>
        <v>358.185185185185</v>
      </c>
      <c r="BH299" s="121"/>
      <c r="BI299" s="121"/>
      <c r="BJ299" s="121">
        <f>SUM(BJ300:BJ302)</f>
        <v>358.185185185185</v>
      </c>
      <c r="BK299" s="121"/>
      <c r="BL299" s="308"/>
      <c r="BM299" s="313"/>
      <c r="BN299" s="316"/>
    </row>
    <row r="300" s="265" customFormat="1" ht="33.95" customHeight="1" outlineLevel="5" spans="2:66">
      <c r="B300" s="177" t="s">
        <v>793</v>
      </c>
      <c r="C300" s="285" t="s">
        <v>1394</v>
      </c>
      <c r="D300" s="265" t="s">
        <v>1395</v>
      </c>
      <c r="E300" s="177"/>
      <c r="F300" s="177"/>
      <c r="G300" s="177" t="s">
        <v>937</v>
      </c>
      <c r="H300" s="177">
        <f>IFERROR(J300*L300*N300,0)</f>
        <v>0</v>
      </c>
      <c r="I300" s="177" t="s">
        <v>1375</v>
      </c>
      <c r="J300" s="300"/>
      <c r="K300" s="177" t="s">
        <v>1376</v>
      </c>
      <c r="L300" s="177">
        <v>5000</v>
      </c>
      <c r="M300" s="177" t="s">
        <v>1229</v>
      </c>
      <c r="N300" s="177">
        <f>COUNTA(O300:Z300)</f>
        <v>0</v>
      </c>
      <c r="O300" s="300"/>
      <c r="P300" s="319"/>
      <c r="Q300" s="319"/>
      <c r="R300" s="319"/>
      <c r="S300" s="319"/>
      <c r="T300" s="319"/>
      <c r="U300" s="319"/>
      <c r="V300" s="319"/>
      <c r="W300" s="319"/>
      <c r="X300" s="319"/>
      <c r="Y300" s="319"/>
      <c r="Z300" s="319"/>
      <c r="AA300" s="177"/>
      <c r="AB300" s="177">
        <f>SUM(AC300,AF300,AI300,AL300,AO300,AR300,AU300,AX300,BA300,BD300,BG300,BJ300)</f>
        <v>0</v>
      </c>
      <c r="AC300" s="177">
        <f>IF(O300="",0,$J300*$L300)</f>
        <v>0</v>
      </c>
      <c r="AD300" s="177"/>
      <c r="AE300" s="177"/>
      <c r="AF300" s="177">
        <f>IF(P300="",0,$J300*$L300)</f>
        <v>0</v>
      </c>
      <c r="AG300" s="177"/>
      <c r="AH300" s="177"/>
      <c r="AI300" s="177">
        <f>IF(Q300="",0,$J300*$L300)</f>
        <v>0</v>
      </c>
      <c r="AJ300" s="177"/>
      <c r="AK300" s="177"/>
      <c r="AL300" s="177">
        <f>IF(R300="",0,$J300*$L300)</f>
        <v>0</v>
      </c>
      <c r="AM300" s="177"/>
      <c r="AN300" s="177"/>
      <c r="AO300" s="177">
        <f>IF(S300="",0,$J300*$L300)</f>
        <v>0</v>
      </c>
      <c r="AP300" s="177"/>
      <c r="AQ300" s="177"/>
      <c r="AR300" s="177">
        <f>IF(T300="",0,$J300*$L300)</f>
        <v>0</v>
      </c>
      <c r="AS300" s="177"/>
      <c r="AT300" s="177"/>
      <c r="AU300" s="177">
        <f>IF(U300="",0,$J300*$L300)</f>
        <v>0</v>
      </c>
      <c r="AV300" s="177"/>
      <c r="AW300" s="177"/>
      <c r="AX300" s="177">
        <f>IF(V300="",0,$J300*$L300)</f>
        <v>0</v>
      </c>
      <c r="AY300" s="177"/>
      <c r="AZ300" s="177"/>
      <c r="BA300" s="177">
        <f>IF(W300="",0,$J300*$L300)</f>
        <v>0</v>
      </c>
      <c r="BB300" s="177"/>
      <c r="BC300" s="177"/>
      <c r="BD300" s="177">
        <f>IF(X300="",0,$J300*$L300)</f>
        <v>0</v>
      </c>
      <c r="BE300" s="177"/>
      <c r="BF300" s="177"/>
      <c r="BG300" s="177">
        <f>IF(Y300="",0,$J300*$L300)</f>
        <v>0</v>
      </c>
      <c r="BH300" s="177"/>
      <c r="BI300" s="177"/>
      <c r="BJ300" s="177">
        <f>IF(Z300="",0,$J300*$L300)</f>
        <v>0</v>
      </c>
      <c r="BK300" s="177"/>
      <c r="BL300" s="322"/>
      <c r="BM300" s="313"/>
      <c r="BN300" s="317"/>
    </row>
    <row r="301" s="265" customFormat="1" ht="33.95" customHeight="1" outlineLevel="5" spans="2:66">
      <c r="B301" s="177" t="s">
        <v>793</v>
      </c>
      <c r="C301" s="285" t="s">
        <v>1396</v>
      </c>
      <c r="D301" s="265" t="s">
        <v>1397</v>
      </c>
      <c r="E301" s="177"/>
      <c r="F301" s="177"/>
      <c r="G301" s="177" t="s">
        <v>937</v>
      </c>
      <c r="H301" s="177">
        <f>IFERROR(J301*L301*N301,0)</f>
        <v>4298.22222222222</v>
      </c>
      <c r="I301" s="177" t="s">
        <v>1375</v>
      </c>
      <c r="J301" s="300">
        <f>预算主表!P134/(12*L301)</f>
        <v>0.358185185185185</v>
      </c>
      <c r="K301" s="177" t="s">
        <v>1376</v>
      </c>
      <c r="L301" s="177">
        <v>1000</v>
      </c>
      <c r="M301" s="177" t="s">
        <v>1229</v>
      </c>
      <c r="N301" s="177">
        <f>COUNTA(O301:Z301)</f>
        <v>12</v>
      </c>
      <c r="O301" s="300" t="s">
        <v>1286</v>
      </c>
      <c r="P301" s="300" t="s">
        <v>1286</v>
      </c>
      <c r="Q301" s="300" t="s">
        <v>1286</v>
      </c>
      <c r="R301" s="300" t="s">
        <v>1286</v>
      </c>
      <c r="S301" s="300" t="s">
        <v>1286</v>
      </c>
      <c r="T301" s="300" t="s">
        <v>1286</v>
      </c>
      <c r="U301" s="300" t="s">
        <v>1286</v>
      </c>
      <c r="V301" s="300" t="s">
        <v>1286</v>
      </c>
      <c r="W301" s="300" t="s">
        <v>1286</v>
      </c>
      <c r="X301" s="300" t="s">
        <v>1286</v>
      </c>
      <c r="Y301" s="300" t="s">
        <v>1286</v>
      </c>
      <c r="Z301" s="300" t="s">
        <v>1286</v>
      </c>
      <c r="AA301" s="177"/>
      <c r="AB301" s="177">
        <f>SUM(AC301,AF301,AI301,AL301,AO301,AR301,AU301,AX301,BA301,BD301,BG301,BJ301)</f>
        <v>4298.22222222222</v>
      </c>
      <c r="AC301" s="177">
        <f>IF(O301="",0,$J301*$L301)</f>
        <v>358.185185185185</v>
      </c>
      <c r="AD301" s="177"/>
      <c r="AE301" s="177"/>
      <c r="AF301" s="177">
        <f>IF(P301="",0,$J301*$L301)</f>
        <v>358.185185185185</v>
      </c>
      <c r="AG301" s="177"/>
      <c r="AH301" s="177"/>
      <c r="AI301" s="177">
        <f>IF(Q301="",0,$J301*$L301)</f>
        <v>358.185185185185</v>
      </c>
      <c r="AJ301" s="177"/>
      <c r="AK301" s="177"/>
      <c r="AL301" s="177">
        <f>IF(R301="",0,$J301*$L301)</f>
        <v>358.185185185185</v>
      </c>
      <c r="AM301" s="177"/>
      <c r="AN301" s="177"/>
      <c r="AO301" s="177">
        <f>IF(S301="",0,$J301*$L301)</f>
        <v>358.185185185185</v>
      </c>
      <c r="AP301" s="177"/>
      <c r="AQ301" s="177"/>
      <c r="AR301" s="177">
        <f>IF(T301="",0,$J301*$L301)</f>
        <v>358.185185185185</v>
      </c>
      <c r="AS301" s="177"/>
      <c r="AT301" s="177"/>
      <c r="AU301" s="177">
        <f>IF(U301="",0,$J301*$L301)</f>
        <v>358.185185185185</v>
      </c>
      <c r="AV301" s="177"/>
      <c r="AW301" s="177"/>
      <c r="AX301" s="177">
        <f>IF(V301="",0,$J301*$L301)</f>
        <v>358.185185185185</v>
      </c>
      <c r="AY301" s="177"/>
      <c r="AZ301" s="177"/>
      <c r="BA301" s="177">
        <f>IF(W301="",0,$J301*$L301)</f>
        <v>358.185185185185</v>
      </c>
      <c r="BB301" s="177"/>
      <c r="BC301" s="177"/>
      <c r="BD301" s="177">
        <f>IF(X301="",0,$J301*$L301)</f>
        <v>358.185185185185</v>
      </c>
      <c r="BE301" s="177"/>
      <c r="BF301" s="177"/>
      <c r="BG301" s="177">
        <f>IF(Y301="",0,$J301*$L301)</f>
        <v>358.185185185185</v>
      </c>
      <c r="BH301" s="177"/>
      <c r="BI301" s="177"/>
      <c r="BJ301" s="177">
        <f>IF(Z301="",0,$J301*$L301)</f>
        <v>358.185185185185</v>
      </c>
      <c r="BK301" s="177"/>
      <c r="BL301" s="322"/>
      <c r="BM301" s="313"/>
      <c r="BN301" s="317"/>
    </row>
    <row r="302" s="265" customFormat="1" ht="33.95" customHeight="1" outlineLevel="5" spans="2:66">
      <c r="B302" s="177" t="s">
        <v>793</v>
      </c>
      <c r="C302" s="285" t="s">
        <v>1398</v>
      </c>
      <c r="D302" s="265" t="s">
        <v>1399</v>
      </c>
      <c r="E302" s="177"/>
      <c r="F302" s="177"/>
      <c r="G302" s="177" t="s">
        <v>937</v>
      </c>
      <c r="H302" s="177">
        <f>IFERROR(J302*L302*N302,0)</f>
        <v>0</v>
      </c>
      <c r="I302" s="177" t="s">
        <v>1400</v>
      </c>
      <c r="J302" s="300"/>
      <c r="K302" s="177" t="s">
        <v>1371</v>
      </c>
      <c r="L302" s="177">
        <v>0.2</v>
      </c>
      <c r="M302" s="177" t="s">
        <v>1372</v>
      </c>
      <c r="N302" s="177">
        <f>COUNTA(O302:Z302)</f>
        <v>0</v>
      </c>
      <c r="O302" s="300"/>
      <c r="P302" s="318"/>
      <c r="Q302" s="318"/>
      <c r="R302" s="318"/>
      <c r="S302" s="318"/>
      <c r="T302" s="318"/>
      <c r="U302" s="318"/>
      <c r="V302" s="318"/>
      <c r="W302" s="318"/>
      <c r="X302" s="318"/>
      <c r="Y302" s="318"/>
      <c r="Z302" s="318"/>
      <c r="AA302" s="177"/>
      <c r="AB302" s="177">
        <f>SUM(AC302,AF302,AI302,AL302,AO302,AR302,AU302,AX302,BA302,BD302,BG302,BJ302)</f>
        <v>0</v>
      </c>
      <c r="AC302" s="177">
        <f>IF(O302="",0,$J302*$L302)</f>
        <v>0</v>
      </c>
      <c r="AD302" s="177"/>
      <c r="AE302" s="177"/>
      <c r="AF302" s="177">
        <f>IF(P302="",0,$J302*$L302)</f>
        <v>0</v>
      </c>
      <c r="AG302" s="177"/>
      <c r="AH302" s="177"/>
      <c r="AI302" s="177">
        <f>IF(Q302="",0,$J302*$L302)</f>
        <v>0</v>
      </c>
      <c r="AJ302" s="177"/>
      <c r="AK302" s="177"/>
      <c r="AL302" s="177">
        <f>IF(R302="",0,$J302*$L302)</f>
        <v>0</v>
      </c>
      <c r="AM302" s="177"/>
      <c r="AN302" s="177"/>
      <c r="AO302" s="177">
        <f>IF(S302="",0,$J302*$L302)</f>
        <v>0</v>
      </c>
      <c r="AP302" s="177"/>
      <c r="AQ302" s="177"/>
      <c r="AR302" s="177">
        <f>IF(T302="",0,$J302*$L302)</f>
        <v>0</v>
      </c>
      <c r="AS302" s="177"/>
      <c r="AT302" s="177"/>
      <c r="AU302" s="177">
        <f>IF(U302="",0,$J302*$L302)</f>
        <v>0</v>
      </c>
      <c r="AV302" s="177"/>
      <c r="AW302" s="177"/>
      <c r="AX302" s="177">
        <f>IF(V302="",0,$J302*$L302)</f>
        <v>0</v>
      </c>
      <c r="AY302" s="177"/>
      <c r="AZ302" s="177"/>
      <c r="BA302" s="177">
        <f>IF(W302="",0,$J302*$L302)</f>
        <v>0</v>
      </c>
      <c r="BB302" s="177"/>
      <c r="BC302" s="177"/>
      <c r="BD302" s="177">
        <f>IF(X302="",0,$J302*$L302)</f>
        <v>0</v>
      </c>
      <c r="BE302" s="177"/>
      <c r="BF302" s="177"/>
      <c r="BG302" s="177">
        <f>IF(Y302="",0,$J302*$L302)</f>
        <v>0</v>
      </c>
      <c r="BH302" s="177"/>
      <c r="BI302" s="177"/>
      <c r="BJ302" s="177">
        <f>IF(Z302="",0,$J302*$L302)</f>
        <v>0</v>
      </c>
      <c r="BK302" s="177"/>
      <c r="BL302" s="322"/>
      <c r="BM302" s="313"/>
      <c r="BN302" s="317"/>
    </row>
    <row r="303" s="49" customFormat="1" ht="33.95" customHeight="1" outlineLevel="3" spans="2:66">
      <c r="B303" s="117" t="s">
        <v>788</v>
      </c>
      <c r="C303" s="118" t="s">
        <v>1401</v>
      </c>
      <c r="D303" s="49" t="s">
        <v>1402</v>
      </c>
      <c r="E303" s="117"/>
      <c r="F303" s="117"/>
      <c r="G303" s="117"/>
      <c r="H303" s="117">
        <f>SUM(H304:H306)</f>
        <v>0</v>
      </c>
      <c r="I303" s="117"/>
      <c r="J303" s="117"/>
      <c r="K303" s="117"/>
      <c r="L303" s="117"/>
      <c r="M303" s="117"/>
      <c r="N303" s="117"/>
      <c r="O303" s="117"/>
      <c r="P303" s="290"/>
      <c r="Q303" s="290"/>
      <c r="R303" s="290"/>
      <c r="S303" s="290"/>
      <c r="T303" s="290"/>
      <c r="U303" s="290"/>
      <c r="V303" s="290"/>
      <c r="W303" s="290"/>
      <c r="X303" s="290"/>
      <c r="Y303" s="290"/>
      <c r="Z303" s="290"/>
      <c r="AA303" s="290"/>
      <c r="AB303" s="117">
        <f>SUM(AB304:AB306)</f>
        <v>0</v>
      </c>
      <c r="AC303" s="117">
        <f>SUM(AC304:AC306)</f>
        <v>0</v>
      </c>
      <c r="AD303" s="117"/>
      <c r="AE303" s="117"/>
      <c r="AF303" s="117">
        <f>SUM(AF304:AF306)</f>
        <v>0</v>
      </c>
      <c r="AG303" s="117"/>
      <c r="AH303" s="117"/>
      <c r="AI303" s="117">
        <f>SUM(AI304:AI306)</f>
        <v>0</v>
      </c>
      <c r="AJ303" s="117"/>
      <c r="AK303" s="117"/>
      <c r="AL303" s="117">
        <f>SUM(AL304:AL306)</f>
        <v>0</v>
      </c>
      <c r="AM303" s="117"/>
      <c r="AN303" s="117"/>
      <c r="AO303" s="117">
        <f>SUM(AO304:AO306)</f>
        <v>0</v>
      </c>
      <c r="AP303" s="117"/>
      <c r="AQ303" s="117"/>
      <c r="AR303" s="117">
        <f>SUM(AR304:AR306)</f>
        <v>0</v>
      </c>
      <c r="AS303" s="117"/>
      <c r="AT303" s="117"/>
      <c r="AU303" s="117">
        <f>SUM(AU304:AU306)</f>
        <v>0</v>
      </c>
      <c r="AV303" s="117"/>
      <c r="AW303" s="117"/>
      <c r="AX303" s="117">
        <f>SUM(AX304:AX306)</f>
        <v>0</v>
      </c>
      <c r="AY303" s="117"/>
      <c r="AZ303" s="117"/>
      <c r="BA303" s="117">
        <f>SUM(BA304:BA306)</f>
        <v>0</v>
      </c>
      <c r="BB303" s="117"/>
      <c r="BC303" s="117"/>
      <c r="BD303" s="117">
        <f>SUM(BD304:BD306)</f>
        <v>0</v>
      </c>
      <c r="BE303" s="117"/>
      <c r="BF303" s="117"/>
      <c r="BG303" s="117">
        <f>SUM(BG304:BG306)</f>
        <v>0</v>
      </c>
      <c r="BH303" s="117"/>
      <c r="BI303" s="117"/>
      <c r="BJ303" s="117">
        <f>SUM(BJ304:BJ306)</f>
        <v>0</v>
      </c>
      <c r="BK303" s="117"/>
      <c r="BL303" s="307"/>
      <c r="BM303" s="313"/>
      <c r="BN303" s="315"/>
    </row>
    <row r="304" s="120" customFormat="1" ht="33.95" customHeight="1" outlineLevel="4" spans="2:66">
      <c r="B304" s="121" t="s">
        <v>793</v>
      </c>
      <c r="C304" s="122" t="s">
        <v>1403</v>
      </c>
      <c r="D304" s="120" t="s">
        <v>1404</v>
      </c>
      <c r="E304" s="121" t="s">
        <v>1405</v>
      </c>
      <c r="F304" s="121"/>
      <c r="G304" s="121" t="s">
        <v>937</v>
      </c>
      <c r="H304" s="121">
        <f>IFERROR(J304*L304*N304,0)</f>
        <v>0</v>
      </c>
      <c r="I304" s="121" t="s">
        <v>1406</v>
      </c>
      <c r="J304" s="300"/>
      <c r="K304" s="121" t="s">
        <v>1371</v>
      </c>
      <c r="L304" s="300"/>
      <c r="M304" s="121" t="s">
        <v>1372</v>
      </c>
      <c r="N304" s="121">
        <f>COUNTA(O304:Z304)</f>
        <v>0</v>
      </c>
      <c r="O304" s="300"/>
      <c r="P304" s="319"/>
      <c r="Q304" s="319"/>
      <c r="R304" s="319"/>
      <c r="S304" s="319"/>
      <c r="T304" s="319"/>
      <c r="U304" s="319"/>
      <c r="V304" s="319"/>
      <c r="W304" s="319"/>
      <c r="X304" s="319"/>
      <c r="Y304" s="319"/>
      <c r="Z304" s="319"/>
      <c r="AA304" s="121"/>
      <c r="AB304" s="121">
        <f>SUM(AC304,AF304,AI304,AL304,AO304,AR304,AU304,AX304,BA304,BD304,BG304,BJ304)</f>
        <v>0</v>
      </c>
      <c r="AC304" s="121">
        <f>IF(O304="",0,$J304*$L304)</f>
        <v>0</v>
      </c>
      <c r="AD304" s="121"/>
      <c r="AE304" s="121"/>
      <c r="AF304" s="121">
        <f>IF(P304="",0,$J304*$L304)</f>
        <v>0</v>
      </c>
      <c r="AG304" s="121"/>
      <c r="AH304" s="121"/>
      <c r="AI304" s="121">
        <f>IF(Q304="",0,$J304*$L304)</f>
        <v>0</v>
      </c>
      <c r="AJ304" s="121"/>
      <c r="AK304" s="121"/>
      <c r="AL304" s="121">
        <f>IF(R304="",0,$J304*$L304)</f>
        <v>0</v>
      </c>
      <c r="AM304" s="121"/>
      <c r="AN304" s="121"/>
      <c r="AO304" s="121">
        <f>IF(S304="",0,$J304*$L304)</f>
        <v>0</v>
      </c>
      <c r="AP304" s="121"/>
      <c r="AQ304" s="121"/>
      <c r="AR304" s="121">
        <f>IF(T304="",0,$J304*$L304)</f>
        <v>0</v>
      </c>
      <c r="AS304" s="121"/>
      <c r="AT304" s="121"/>
      <c r="AU304" s="121">
        <f>IF(U304="",0,$J304*$L304)</f>
        <v>0</v>
      </c>
      <c r="AV304" s="121"/>
      <c r="AW304" s="121"/>
      <c r="AX304" s="121">
        <f>IF(V304="",0,$J304*$L304)</f>
        <v>0</v>
      </c>
      <c r="AY304" s="121"/>
      <c r="AZ304" s="121"/>
      <c r="BA304" s="121">
        <f>IF(W304="",0,$J304*$L304)</f>
        <v>0</v>
      </c>
      <c r="BB304" s="121"/>
      <c r="BC304" s="121"/>
      <c r="BD304" s="121">
        <f>IF(X304="",0,$J304*$L304)</f>
        <v>0</v>
      </c>
      <c r="BE304" s="121"/>
      <c r="BF304" s="121"/>
      <c r="BG304" s="121">
        <f>IF(Y304="",0,$J304*$L304)</f>
        <v>0</v>
      </c>
      <c r="BH304" s="121"/>
      <c r="BI304" s="121"/>
      <c r="BJ304" s="121">
        <f>IF(Z304="",0,$J304*$L304)</f>
        <v>0</v>
      </c>
      <c r="BK304" s="121"/>
      <c r="BL304" s="308"/>
      <c r="BM304" s="313"/>
      <c r="BN304" s="316"/>
    </row>
    <row r="305" s="120" customFormat="1" ht="33.95" customHeight="1" outlineLevel="4" spans="2:66">
      <c r="B305" s="121" t="s">
        <v>793</v>
      </c>
      <c r="C305" s="122" t="s">
        <v>1407</v>
      </c>
      <c r="D305" s="120" t="s">
        <v>1408</v>
      </c>
      <c r="E305" s="121" t="s">
        <v>1409</v>
      </c>
      <c r="F305" s="121"/>
      <c r="G305" s="121" t="s">
        <v>937</v>
      </c>
      <c r="H305" s="121">
        <f>IFERROR(J305*L305*N305,0)</f>
        <v>0</v>
      </c>
      <c r="I305" s="121" t="s">
        <v>1410</v>
      </c>
      <c r="J305" s="300"/>
      <c r="K305" s="121" t="s">
        <v>1390</v>
      </c>
      <c r="L305" s="300"/>
      <c r="M305" s="121" t="s">
        <v>1411</v>
      </c>
      <c r="N305" s="121">
        <f>COUNTA(O305:Z305)</f>
        <v>0</v>
      </c>
      <c r="O305" s="300"/>
      <c r="P305" s="300"/>
      <c r="Q305" s="300"/>
      <c r="R305" s="300"/>
      <c r="S305" s="300"/>
      <c r="T305" s="300"/>
      <c r="U305" s="300"/>
      <c r="V305" s="300"/>
      <c r="W305" s="300"/>
      <c r="X305" s="300"/>
      <c r="Y305" s="300"/>
      <c r="Z305" s="300"/>
      <c r="AA305" s="121"/>
      <c r="AB305" s="121">
        <f>SUM(AC305,AF305,AI305,AL305,AO305,AR305,AU305,AX305,BA305,BD305,BG305,BJ305)</f>
        <v>0</v>
      </c>
      <c r="AC305" s="121">
        <f>IF(O305="",0,$J305*$L305)</f>
        <v>0</v>
      </c>
      <c r="AD305" s="121"/>
      <c r="AE305" s="121"/>
      <c r="AF305" s="121">
        <f>IF(P305="",0,$J305*$L305)</f>
        <v>0</v>
      </c>
      <c r="AG305" s="121"/>
      <c r="AH305" s="121"/>
      <c r="AI305" s="121">
        <f>IF(Q305="",0,$J305*$L305)</f>
        <v>0</v>
      </c>
      <c r="AJ305" s="121"/>
      <c r="AK305" s="121"/>
      <c r="AL305" s="121">
        <f>IF(R305="",0,$J305*$L305)</f>
        <v>0</v>
      </c>
      <c r="AM305" s="121"/>
      <c r="AN305" s="121"/>
      <c r="AO305" s="121">
        <f>IF(S305="",0,$J305*$L305)</f>
        <v>0</v>
      </c>
      <c r="AP305" s="121"/>
      <c r="AQ305" s="121"/>
      <c r="AR305" s="121">
        <f>IF(T305="",0,$J305*$L305)</f>
        <v>0</v>
      </c>
      <c r="AS305" s="121"/>
      <c r="AT305" s="121"/>
      <c r="AU305" s="121">
        <f>IF(U305="",0,$J305*$L305)</f>
        <v>0</v>
      </c>
      <c r="AV305" s="121"/>
      <c r="AW305" s="121"/>
      <c r="AX305" s="121">
        <f>IF(V305="",0,$J305*$L305)</f>
        <v>0</v>
      </c>
      <c r="AY305" s="121"/>
      <c r="AZ305" s="121"/>
      <c r="BA305" s="121">
        <f>IF(W305="",0,$J305*$L305)</f>
        <v>0</v>
      </c>
      <c r="BB305" s="121"/>
      <c r="BC305" s="121"/>
      <c r="BD305" s="121">
        <f>IF(X305="",0,$J305*$L305)</f>
        <v>0</v>
      </c>
      <c r="BE305" s="121"/>
      <c r="BF305" s="121"/>
      <c r="BG305" s="121">
        <f>IF(Y305="",0,$J305*$L305)</f>
        <v>0</v>
      </c>
      <c r="BH305" s="121"/>
      <c r="BI305" s="121"/>
      <c r="BJ305" s="121">
        <f>IF(Z305="",0,$J305*$L305)</f>
        <v>0</v>
      </c>
      <c r="BK305" s="121"/>
      <c r="BL305" s="308"/>
      <c r="BM305" s="313"/>
      <c r="BN305" s="316"/>
    </row>
    <row r="306" s="120" customFormat="1" ht="33.95" customHeight="1" outlineLevel="4" spans="2:66">
      <c r="B306" s="121" t="s">
        <v>793</v>
      </c>
      <c r="C306" s="122" t="s">
        <v>1412</v>
      </c>
      <c r="D306" s="120" t="s">
        <v>1413</v>
      </c>
      <c r="E306" s="121" t="s">
        <v>1414</v>
      </c>
      <c r="F306" s="121"/>
      <c r="G306" s="121" t="s">
        <v>937</v>
      </c>
      <c r="H306" s="121">
        <f>IFERROR(J306*L306*N306,0)</f>
        <v>0</v>
      </c>
      <c r="I306" s="121" t="s">
        <v>1415</v>
      </c>
      <c r="J306" s="121">
        <v>1</v>
      </c>
      <c r="K306" s="121" t="s">
        <v>1237</v>
      </c>
      <c r="L306" s="300"/>
      <c r="M306" s="121" t="s">
        <v>1229</v>
      </c>
      <c r="N306" s="121">
        <f>COUNTA(O306:Z306)</f>
        <v>0</v>
      </c>
      <c r="O306" s="300"/>
      <c r="P306" s="318"/>
      <c r="Q306" s="318"/>
      <c r="R306" s="318"/>
      <c r="S306" s="318"/>
      <c r="T306" s="318"/>
      <c r="U306" s="318"/>
      <c r="V306" s="318"/>
      <c r="W306" s="318"/>
      <c r="X306" s="318"/>
      <c r="Y306" s="318"/>
      <c r="Z306" s="318"/>
      <c r="AA306" s="121"/>
      <c r="AB306" s="121">
        <f>SUM(AC306,AF306,AI306,AL306,AO306,AR306,AU306,AX306,BA306,BD306,BG306,BJ306)</f>
        <v>0</v>
      </c>
      <c r="AC306" s="121">
        <f>IF(O306="",0,$J306*$L306)</f>
        <v>0</v>
      </c>
      <c r="AD306" s="121"/>
      <c r="AE306" s="121"/>
      <c r="AF306" s="121">
        <f>IF(P306="",0,$J306*$L306)</f>
        <v>0</v>
      </c>
      <c r="AG306" s="121"/>
      <c r="AH306" s="121"/>
      <c r="AI306" s="121">
        <f>IF(Q306="",0,$J306*$L306)</f>
        <v>0</v>
      </c>
      <c r="AJ306" s="121"/>
      <c r="AK306" s="121"/>
      <c r="AL306" s="121">
        <f>IF(R306="",0,$J306*$L306)</f>
        <v>0</v>
      </c>
      <c r="AM306" s="121"/>
      <c r="AN306" s="121"/>
      <c r="AO306" s="121">
        <f>IF(S306="",0,$J306*$L306)</f>
        <v>0</v>
      </c>
      <c r="AP306" s="121"/>
      <c r="AQ306" s="121"/>
      <c r="AR306" s="121">
        <f>IF(T306="",0,$J306*$L306)</f>
        <v>0</v>
      </c>
      <c r="AS306" s="121"/>
      <c r="AT306" s="121"/>
      <c r="AU306" s="121">
        <f>IF(U306="",0,$J306*$L306)</f>
        <v>0</v>
      </c>
      <c r="AV306" s="121"/>
      <c r="AW306" s="121"/>
      <c r="AX306" s="121">
        <f>IF(V306="",0,$J306*$L306)</f>
        <v>0</v>
      </c>
      <c r="AY306" s="121"/>
      <c r="AZ306" s="121"/>
      <c r="BA306" s="121">
        <f>IF(W306="",0,$J306*$L306)</f>
        <v>0</v>
      </c>
      <c r="BB306" s="121"/>
      <c r="BC306" s="121"/>
      <c r="BD306" s="121">
        <f>IF(X306="",0,$J306*$L306)</f>
        <v>0</v>
      </c>
      <c r="BE306" s="121"/>
      <c r="BF306" s="121"/>
      <c r="BG306" s="121">
        <f>IF(Y306="",0,$J306*$L306)</f>
        <v>0</v>
      </c>
      <c r="BH306" s="121"/>
      <c r="BI306" s="121"/>
      <c r="BJ306" s="121">
        <f>IF(Z306="",0,$J306*$L306)</f>
        <v>0</v>
      </c>
      <c r="BK306" s="121"/>
      <c r="BL306" s="308"/>
      <c r="BM306" s="313"/>
      <c r="BN306" s="316"/>
    </row>
    <row r="307" s="49" customFormat="1" ht="33.95" customHeight="1" outlineLevel="3" spans="2:66">
      <c r="B307" s="117" t="s">
        <v>793</v>
      </c>
      <c r="C307" s="118" t="s">
        <v>1416</v>
      </c>
      <c r="D307" s="49" t="s">
        <v>1417</v>
      </c>
      <c r="E307" s="117" t="s">
        <v>1283</v>
      </c>
      <c r="F307" s="117"/>
      <c r="G307" s="117" t="s">
        <v>1418</v>
      </c>
      <c r="H307" s="117">
        <f>AB307</f>
        <v>0</v>
      </c>
      <c r="I307" s="117" t="s">
        <v>1026</v>
      </c>
      <c r="J307" s="117">
        <f>AVERAGE('1-1 项目基础信息'!$H$9:$S$9)</f>
        <v>80778.45</v>
      </c>
      <c r="K307" s="117" t="s">
        <v>1237</v>
      </c>
      <c r="L307" s="117">
        <f>H307/J307/N307</f>
        <v>0</v>
      </c>
      <c r="M307" s="117" t="s">
        <v>800</v>
      </c>
      <c r="N307" s="117">
        <v>12</v>
      </c>
      <c r="O307" s="117"/>
      <c r="P307" s="290"/>
      <c r="Q307" s="290"/>
      <c r="R307" s="290"/>
      <c r="S307" s="290"/>
      <c r="T307" s="290"/>
      <c r="U307" s="290"/>
      <c r="V307" s="290"/>
      <c r="W307" s="290"/>
      <c r="X307" s="290"/>
      <c r="Y307" s="290"/>
      <c r="Z307" s="290"/>
      <c r="AA307" s="290"/>
      <c r="AB307" s="117">
        <f>SUM(AC307,AF307,AI307,AL307,AO307,AR307,AU307,AX307,BA307,BD307,BG307,BJ307)</f>
        <v>0</v>
      </c>
      <c r="AC307" s="300"/>
      <c r="AD307" s="117"/>
      <c r="AE307" s="117"/>
      <c r="AF307" s="300"/>
      <c r="AG307" s="117"/>
      <c r="AH307" s="117"/>
      <c r="AI307" s="300"/>
      <c r="AJ307" s="117"/>
      <c r="AK307" s="117"/>
      <c r="AL307" s="300"/>
      <c r="AM307" s="117"/>
      <c r="AN307" s="117"/>
      <c r="AO307" s="300"/>
      <c r="AP307" s="117"/>
      <c r="AQ307" s="117"/>
      <c r="AR307" s="300"/>
      <c r="AS307" s="117"/>
      <c r="AT307" s="117"/>
      <c r="AU307" s="300"/>
      <c r="AV307" s="117"/>
      <c r="AW307" s="117"/>
      <c r="AX307" s="300"/>
      <c r="AY307" s="117"/>
      <c r="AZ307" s="117"/>
      <c r="BA307" s="300"/>
      <c r="BB307" s="117"/>
      <c r="BC307" s="117"/>
      <c r="BD307" s="300"/>
      <c r="BE307" s="117"/>
      <c r="BF307" s="117"/>
      <c r="BG307" s="300"/>
      <c r="BH307" s="117"/>
      <c r="BI307" s="117"/>
      <c r="BJ307" s="300"/>
      <c r="BK307" s="117"/>
      <c r="BL307" s="307"/>
      <c r="BM307" s="313"/>
      <c r="BN307" s="315"/>
    </row>
    <row r="308" s="22" customFormat="1" ht="33.95" customHeight="1" outlineLevel="2" spans="2:66">
      <c r="B308" s="114" t="s">
        <v>788</v>
      </c>
      <c r="C308" s="115" t="s">
        <v>222</v>
      </c>
      <c r="D308" s="22" t="s">
        <v>223</v>
      </c>
      <c r="E308" s="114"/>
      <c r="F308" s="114"/>
      <c r="G308" s="114"/>
      <c r="H308" s="114">
        <f>H309+H314+H315+H335+H356+H362+H363+H364+H365+H371+H372+H373+H380</f>
        <v>0</v>
      </c>
      <c r="I308" s="114"/>
      <c r="J308" s="114"/>
      <c r="K308" s="114"/>
      <c r="L308" s="114"/>
      <c r="M308" s="114"/>
      <c r="N308" s="114"/>
      <c r="O308" s="114"/>
      <c r="P308" s="289"/>
      <c r="Q308" s="289"/>
      <c r="R308" s="289"/>
      <c r="S308" s="289"/>
      <c r="T308" s="289"/>
      <c r="U308" s="289"/>
      <c r="V308" s="289"/>
      <c r="W308" s="289"/>
      <c r="X308" s="289"/>
      <c r="Y308" s="289"/>
      <c r="Z308" s="289"/>
      <c r="AA308" s="289"/>
      <c r="AB308" s="114">
        <f>AB309+AB314+AB315+AB335+AB356+AB362+AB363+AB364+AB365+AB371+AB372+AB373+AB380</f>
        <v>0</v>
      </c>
      <c r="AC308" s="114">
        <f>AC309+AC314+AC315+AC335+AC356+AC362+AC363+AC364+AC365+AC371+AC372+AC373+AC380</f>
        <v>0</v>
      </c>
      <c r="AD308" s="114"/>
      <c r="AE308" s="114"/>
      <c r="AF308" s="114">
        <f>AF309+AF314+AF315+AF335+AF356+AF362+AF363+AF364+AF365+AF371+AF372+AF373+AF380</f>
        <v>0</v>
      </c>
      <c r="AG308" s="114"/>
      <c r="AH308" s="114"/>
      <c r="AI308" s="114">
        <f>AI309+AI314+AI315+AI335+AI356+AI362+AI363+AI364+AI365+AI371+AI372+AI373+AI380</f>
        <v>0</v>
      </c>
      <c r="AJ308" s="114"/>
      <c r="AK308" s="114"/>
      <c r="AL308" s="114">
        <f>AL309+AL314+AL315+AL335+AL356+AL362+AL363+AL364+AL365+AL371+AL372+AL373+AL380</f>
        <v>0</v>
      </c>
      <c r="AM308" s="114"/>
      <c r="AN308" s="114"/>
      <c r="AO308" s="114">
        <f>AO309+AO314+AO315+AO335+AO356+AO362+AO363+AO364+AO365+AO371+AO372+AO373+AO380</f>
        <v>0</v>
      </c>
      <c r="AP308" s="114"/>
      <c r="AQ308" s="114"/>
      <c r="AR308" s="114">
        <f>AR309+AR314+AR315+AR335+AR356+AR362+AR363+AR364+AR365+AR371+AR372+AR373+AR380</f>
        <v>0</v>
      </c>
      <c r="AS308" s="114"/>
      <c r="AT308" s="114"/>
      <c r="AU308" s="114">
        <f>AU309+AU314+AU315+AU335+AU356+AU362+AU363+AU364+AU365+AU371+AU372+AU373+AU380</f>
        <v>0</v>
      </c>
      <c r="AV308" s="114"/>
      <c r="AW308" s="114"/>
      <c r="AX308" s="114">
        <f>AX309+AX314+AX315+AX335+AX356+AX362+AX363+AX364+AX365+AX371+AX372+AX373+AX380</f>
        <v>0</v>
      </c>
      <c r="AY308" s="114"/>
      <c r="AZ308" s="114"/>
      <c r="BA308" s="114">
        <f>BA309+BA314+BA315+BA335+BA356+BA362+BA363+BA364+BA365+BA371+BA372+BA373+BA380</f>
        <v>0</v>
      </c>
      <c r="BB308" s="114"/>
      <c r="BC308" s="114"/>
      <c r="BD308" s="114">
        <f>BD309+BD314+BD315+BD335+BD356+BD362+BD363+BD364+BD365+BD371+BD372+BD373+BD380</f>
        <v>0</v>
      </c>
      <c r="BE308" s="114"/>
      <c r="BF308" s="114"/>
      <c r="BG308" s="114">
        <f>BG309+BG314+BG315+BG335+BG356+BG362+BG363+BG364+BG365+BG371+BG372+BG373+BG380</f>
        <v>0</v>
      </c>
      <c r="BH308" s="114"/>
      <c r="BI308" s="114"/>
      <c r="BJ308" s="114">
        <f>BJ309+BJ314+BJ315+BJ335+BJ356+BJ362+BJ363+BJ364+BJ365+BJ371+BJ372+BJ373+BJ380</f>
        <v>0</v>
      </c>
      <c r="BK308" s="114"/>
      <c r="BL308" s="306"/>
      <c r="BM308" s="313"/>
      <c r="BN308" s="314"/>
    </row>
    <row r="309" s="49" customFormat="1" ht="33.95" customHeight="1" outlineLevel="3" spans="2:66">
      <c r="B309" s="117" t="s">
        <v>788</v>
      </c>
      <c r="C309" s="118" t="s">
        <v>1419</v>
      </c>
      <c r="D309" s="49" t="s">
        <v>1420</v>
      </c>
      <c r="E309" s="117"/>
      <c r="F309" s="117"/>
      <c r="G309" s="117"/>
      <c r="H309" s="117">
        <f>SUM(H310:H313)</f>
        <v>0</v>
      </c>
      <c r="I309" s="117"/>
      <c r="J309" s="117"/>
      <c r="K309" s="117"/>
      <c r="L309" s="117"/>
      <c r="M309" s="117"/>
      <c r="N309" s="117"/>
      <c r="O309" s="117"/>
      <c r="P309" s="290"/>
      <c r="Q309" s="290"/>
      <c r="R309" s="290"/>
      <c r="S309" s="290"/>
      <c r="T309" s="290"/>
      <c r="U309" s="290"/>
      <c r="V309" s="290"/>
      <c r="W309" s="290"/>
      <c r="X309" s="290"/>
      <c r="Y309" s="290"/>
      <c r="Z309" s="290"/>
      <c r="AA309" s="290"/>
      <c r="AB309" s="117">
        <f>SUM(AB310:AB313)</f>
        <v>0</v>
      </c>
      <c r="AC309" s="117">
        <f>SUM(AC310:AC313)</f>
        <v>0</v>
      </c>
      <c r="AD309" s="117"/>
      <c r="AE309" s="117"/>
      <c r="AF309" s="117">
        <f>SUM(AF310:AF313)</f>
        <v>0</v>
      </c>
      <c r="AG309" s="117"/>
      <c r="AH309" s="117"/>
      <c r="AI309" s="117">
        <f>SUM(AI310:AI313)</f>
        <v>0</v>
      </c>
      <c r="AJ309" s="117"/>
      <c r="AK309" s="117"/>
      <c r="AL309" s="117">
        <f>SUM(AL310:AL313)</f>
        <v>0</v>
      </c>
      <c r="AM309" s="117"/>
      <c r="AN309" s="117"/>
      <c r="AO309" s="117">
        <f>SUM(AO310:AO313)</f>
        <v>0</v>
      </c>
      <c r="AP309" s="117"/>
      <c r="AQ309" s="117"/>
      <c r="AR309" s="117">
        <f>SUM(AR310:AR313)</f>
        <v>0</v>
      </c>
      <c r="AS309" s="117"/>
      <c r="AT309" s="117"/>
      <c r="AU309" s="117">
        <f>SUM(AU310:AU313)</f>
        <v>0</v>
      </c>
      <c r="AV309" s="117"/>
      <c r="AW309" s="117"/>
      <c r="AX309" s="117">
        <f>SUM(AX310:AX313)</f>
        <v>0</v>
      </c>
      <c r="AY309" s="117"/>
      <c r="AZ309" s="117"/>
      <c r="BA309" s="117">
        <f>SUM(BA310:BA313)</f>
        <v>0</v>
      </c>
      <c r="BB309" s="117"/>
      <c r="BC309" s="117"/>
      <c r="BD309" s="117">
        <f>SUM(BD310:BD313)</f>
        <v>0</v>
      </c>
      <c r="BE309" s="117"/>
      <c r="BF309" s="117"/>
      <c r="BG309" s="117">
        <f>SUM(BG310:BG313)</f>
        <v>0</v>
      </c>
      <c r="BH309" s="117"/>
      <c r="BI309" s="117"/>
      <c r="BJ309" s="117">
        <f>SUM(BJ310:BJ313)</f>
        <v>0</v>
      </c>
      <c r="BK309" s="117"/>
      <c r="BL309" s="307"/>
      <c r="BM309" s="313"/>
      <c r="BN309" s="315"/>
    </row>
    <row r="310" s="120" customFormat="1" ht="33.95" customHeight="1" outlineLevel="4" spans="2:66">
      <c r="B310" s="121" t="s">
        <v>793</v>
      </c>
      <c r="C310" s="122" t="s">
        <v>1421</v>
      </c>
      <c r="D310" s="120" t="s">
        <v>1422</v>
      </c>
      <c r="E310" s="121" t="s">
        <v>1423</v>
      </c>
      <c r="F310" s="121"/>
      <c r="G310" s="121" t="s">
        <v>937</v>
      </c>
      <c r="H310" s="121">
        <f>IFERROR(J310*L310*N310,0)</f>
        <v>0</v>
      </c>
      <c r="I310" s="121" t="s">
        <v>1424</v>
      </c>
      <c r="J310" s="300"/>
      <c r="K310" s="121" t="s">
        <v>1144</v>
      </c>
      <c r="L310" s="300"/>
      <c r="M310" s="121" t="s">
        <v>1177</v>
      </c>
      <c r="N310" s="121">
        <f>COUNTA(O310:Z310)</f>
        <v>0</v>
      </c>
      <c r="O310" s="300"/>
      <c r="P310" s="319"/>
      <c r="Q310" s="319"/>
      <c r="R310" s="319"/>
      <c r="S310" s="319"/>
      <c r="T310" s="319"/>
      <c r="U310" s="319"/>
      <c r="V310" s="319"/>
      <c r="W310" s="319"/>
      <c r="X310" s="319"/>
      <c r="Y310" s="319"/>
      <c r="Z310" s="319"/>
      <c r="AA310" s="121"/>
      <c r="AB310" s="121">
        <f>SUM(AC310,AF310,AI310,AL310,AO310,AR310,AU310,AX310,BA310,BD310,BG310,BJ310)</f>
        <v>0</v>
      </c>
      <c r="AC310" s="121">
        <f>IF(O310="",0,$J310*$L310)</f>
        <v>0</v>
      </c>
      <c r="AD310" s="121"/>
      <c r="AE310" s="121"/>
      <c r="AF310" s="121">
        <f>IF(P310="",0,$J310*$L310)</f>
        <v>0</v>
      </c>
      <c r="AG310" s="121"/>
      <c r="AH310" s="121"/>
      <c r="AI310" s="121">
        <f>IF(Q310="",0,$J310*$L310)</f>
        <v>0</v>
      </c>
      <c r="AJ310" s="121"/>
      <c r="AK310" s="121"/>
      <c r="AL310" s="121">
        <f>IF(R310="",0,$J310*$L310)</f>
        <v>0</v>
      </c>
      <c r="AM310" s="121"/>
      <c r="AN310" s="121"/>
      <c r="AO310" s="121">
        <f>IF(S310="",0,$J310*$L310)</f>
        <v>0</v>
      </c>
      <c r="AP310" s="121"/>
      <c r="AQ310" s="121"/>
      <c r="AR310" s="121">
        <f>IF(T310="",0,$J310*$L310)</f>
        <v>0</v>
      </c>
      <c r="AS310" s="121"/>
      <c r="AT310" s="121"/>
      <c r="AU310" s="121">
        <f>IF(U310="",0,$J310*$L310)</f>
        <v>0</v>
      </c>
      <c r="AV310" s="121"/>
      <c r="AW310" s="121"/>
      <c r="AX310" s="121">
        <f>IF(V310="",0,$J310*$L310)</f>
        <v>0</v>
      </c>
      <c r="AY310" s="121"/>
      <c r="AZ310" s="121"/>
      <c r="BA310" s="121">
        <f>IF(W310="",0,$J310*$L310)</f>
        <v>0</v>
      </c>
      <c r="BB310" s="121"/>
      <c r="BC310" s="121"/>
      <c r="BD310" s="121">
        <f>IF(X310="",0,$J310*$L310)</f>
        <v>0</v>
      </c>
      <c r="BE310" s="121"/>
      <c r="BF310" s="121"/>
      <c r="BG310" s="121">
        <f>IF(Y310="",0,$J310*$L310)</f>
        <v>0</v>
      </c>
      <c r="BH310" s="121"/>
      <c r="BI310" s="121"/>
      <c r="BJ310" s="121">
        <f>IF(Z310="",0,$J310*$L310)</f>
        <v>0</v>
      </c>
      <c r="BK310" s="121"/>
      <c r="BL310" s="308"/>
      <c r="BM310" s="313"/>
      <c r="BN310" s="316"/>
    </row>
    <row r="311" s="120" customFormat="1" ht="33.95" customHeight="1" outlineLevel="4" spans="2:66">
      <c r="B311" s="121" t="s">
        <v>793</v>
      </c>
      <c r="C311" s="122" t="s">
        <v>1425</v>
      </c>
      <c r="D311" s="120" t="s">
        <v>1426</v>
      </c>
      <c r="E311" s="121" t="s">
        <v>1427</v>
      </c>
      <c r="F311" s="121"/>
      <c r="G311" s="121" t="s">
        <v>937</v>
      </c>
      <c r="H311" s="121">
        <f>IFERROR(J311*L311*N311,0)</f>
        <v>0</v>
      </c>
      <c r="I311" s="121" t="s">
        <v>1424</v>
      </c>
      <c r="J311" s="300"/>
      <c r="K311" s="121" t="s">
        <v>1144</v>
      </c>
      <c r="L311" s="300"/>
      <c r="M311" s="121" t="s">
        <v>1177</v>
      </c>
      <c r="N311" s="121">
        <f>COUNTA(O311:Z311)</f>
        <v>0</v>
      </c>
      <c r="O311" s="300"/>
      <c r="P311" s="300"/>
      <c r="Q311" s="300"/>
      <c r="R311" s="300"/>
      <c r="S311" s="300"/>
      <c r="T311" s="300"/>
      <c r="U311" s="300"/>
      <c r="V311" s="300"/>
      <c r="W311" s="300"/>
      <c r="X311" s="300"/>
      <c r="Y311" s="300"/>
      <c r="Z311" s="300"/>
      <c r="AA311" s="121"/>
      <c r="AB311" s="121">
        <f>SUM(AC311,AF311,AI311,AL311,AO311,AR311,AU311,AX311,BA311,BD311,BG311,BJ311)</f>
        <v>0</v>
      </c>
      <c r="AC311" s="121">
        <f>IF(O311="",0,$J311*$L311)</f>
        <v>0</v>
      </c>
      <c r="AD311" s="121"/>
      <c r="AE311" s="121"/>
      <c r="AF311" s="121">
        <f>IF(P311="",0,$J311*$L311)</f>
        <v>0</v>
      </c>
      <c r="AG311" s="121"/>
      <c r="AH311" s="121"/>
      <c r="AI311" s="121">
        <f>IF(Q311="",0,$J311*$L311)</f>
        <v>0</v>
      </c>
      <c r="AJ311" s="121"/>
      <c r="AK311" s="121"/>
      <c r="AL311" s="121">
        <f>IF(R311="",0,$J311*$L311)</f>
        <v>0</v>
      </c>
      <c r="AM311" s="121"/>
      <c r="AN311" s="121"/>
      <c r="AO311" s="121">
        <f>IF(S311="",0,$J311*$L311)</f>
        <v>0</v>
      </c>
      <c r="AP311" s="121"/>
      <c r="AQ311" s="121"/>
      <c r="AR311" s="121">
        <f>IF(T311="",0,$J311*$L311)</f>
        <v>0</v>
      </c>
      <c r="AS311" s="121"/>
      <c r="AT311" s="121"/>
      <c r="AU311" s="121">
        <f>IF(U311="",0,$J311*$L311)</f>
        <v>0</v>
      </c>
      <c r="AV311" s="121"/>
      <c r="AW311" s="121"/>
      <c r="AX311" s="121">
        <f>IF(V311="",0,$J311*$L311)</f>
        <v>0</v>
      </c>
      <c r="AY311" s="121"/>
      <c r="AZ311" s="121"/>
      <c r="BA311" s="121">
        <f>IF(W311="",0,$J311*$L311)</f>
        <v>0</v>
      </c>
      <c r="BB311" s="121"/>
      <c r="BC311" s="121"/>
      <c r="BD311" s="121">
        <f>IF(X311="",0,$J311*$L311)</f>
        <v>0</v>
      </c>
      <c r="BE311" s="121"/>
      <c r="BF311" s="121"/>
      <c r="BG311" s="121">
        <f>IF(Y311="",0,$J311*$L311)</f>
        <v>0</v>
      </c>
      <c r="BH311" s="121"/>
      <c r="BI311" s="121"/>
      <c r="BJ311" s="121">
        <f>IF(Z311="",0,$J311*$L311)</f>
        <v>0</v>
      </c>
      <c r="BK311" s="121"/>
      <c r="BL311" s="308"/>
      <c r="BM311" s="313"/>
      <c r="BN311" s="316"/>
    </row>
    <row r="312" s="120" customFormat="1" ht="33.95" customHeight="1" outlineLevel="4" spans="2:66">
      <c r="B312" s="121" t="s">
        <v>793</v>
      </c>
      <c r="C312" s="122" t="s">
        <v>1428</v>
      </c>
      <c r="D312" s="120" t="s">
        <v>1429</v>
      </c>
      <c r="E312" s="121" t="s">
        <v>1430</v>
      </c>
      <c r="F312" s="121"/>
      <c r="G312" s="121" t="s">
        <v>937</v>
      </c>
      <c r="H312" s="121">
        <f>IFERROR(J312*L312*N312,0)</f>
        <v>0</v>
      </c>
      <c r="I312" s="121" t="s">
        <v>1424</v>
      </c>
      <c r="J312" s="300"/>
      <c r="K312" s="121" t="s">
        <v>1144</v>
      </c>
      <c r="L312" s="300"/>
      <c r="M312" s="121" t="s">
        <v>1177</v>
      </c>
      <c r="N312" s="121">
        <f>COUNTA(O312:Z312)</f>
        <v>0</v>
      </c>
      <c r="O312" s="300"/>
      <c r="P312" s="300"/>
      <c r="Q312" s="300"/>
      <c r="R312" s="300"/>
      <c r="S312" s="300"/>
      <c r="T312" s="300"/>
      <c r="U312" s="300"/>
      <c r="V312" s="300"/>
      <c r="W312" s="300"/>
      <c r="X312" s="300"/>
      <c r="Y312" s="300"/>
      <c r="Z312" s="300"/>
      <c r="AA312" s="121"/>
      <c r="AB312" s="121">
        <f>SUM(AC312,AF312,AI312,AL312,AO312,AR312,AU312,AX312,BA312,BD312,BG312,BJ312)</f>
        <v>0</v>
      </c>
      <c r="AC312" s="121">
        <f>IF(O312="",0,$J312*$L312)</f>
        <v>0</v>
      </c>
      <c r="AD312" s="121"/>
      <c r="AE312" s="121"/>
      <c r="AF312" s="121">
        <f>IF(P312="",0,$J312*$L312)</f>
        <v>0</v>
      </c>
      <c r="AG312" s="121"/>
      <c r="AH312" s="121"/>
      <c r="AI312" s="121">
        <f>IF(Q312="",0,$J312*$L312)</f>
        <v>0</v>
      </c>
      <c r="AJ312" s="121"/>
      <c r="AK312" s="121"/>
      <c r="AL312" s="121">
        <f>IF(R312="",0,$J312*$L312)</f>
        <v>0</v>
      </c>
      <c r="AM312" s="121"/>
      <c r="AN312" s="121"/>
      <c r="AO312" s="121">
        <f>IF(S312="",0,$J312*$L312)</f>
        <v>0</v>
      </c>
      <c r="AP312" s="121"/>
      <c r="AQ312" s="121"/>
      <c r="AR312" s="121">
        <f>IF(T312="",0,$J312*$L312)</f>
        <v>0</v>
      </c>
      <c r="AS312" s="121"/>
      <c r="AT312" s="121"/>
      <c r="AU312" s="121">
        <f>IF(U312="",0,$J312*$L312)</f>
        <v>0</v>
      </c>
      <c r="AV312" s="121"/>
      <c r="AW312" s="121"/>
      <c r="AX312" s="121">
        <f>IF(V312="",0,$J312*$L312)</f>
        <v>0</v>
      </c>
      <c r="AY312" s="121"/>
      <c r="AZ312" s="121"/>
      <c r="BA312" s="121">
        <f>IF(W312="",0,$J312*$L312)</f>
        <v>0</v>
      </c>
      <c r="BB312" s="121"/>
      <c r="BC312" s="121"/>
      <c r="BD312" s="121">
        <f>IF(X312="",0,$J312*$L312)</f>
        <v>0</v>
      </c>
      <c r="BE312" s="121"/>
      <c r="BF312" s="121"/>
      <c r="BG312" s="121">
        <f>IF(Y312="",0,$J312*$L312)</f>
        <v>0</v>
      </c>
      <c r="BH312" s="121"/>
      <c r="BI312" s="121"/>
      <c r="BJ312" s="121">
        <f>IF(Z312="",0,$J312*$L312)</f>
        <v>0</v>
      </c>
      <c r="BK312" s="121"/>
      <c r="BL312" s="308"/>
      <c r="BM312" s="313"/>
      <c r="BN312" s="316"/>
    </row>
    <row r="313" s="120" customFormat="1" ht="33.95" customHeight="1" outlineLevel="4" spans="2:66">
      <c r="B313" s="121" t="s">
        <v>793</v>
      </c>
      <c r="C313" s="122" t="s">
        <v>1431</v>
      </c>
      <c r="D313" s="120" t="s">
        <v>1432</v>
      </c>
      <c r="E313" s="121" t="s">
        <v>1433</v>
      </c>
      <c r="F313" s="121"/>
      <c r="G313" s="121" t="s">
        <v>937</v>
      </c>
      <c r="H313" s="121">
        <f>IFERROR(J313*L313*N313,0)</f>
        <v>0</v>
      </c>
      <c r="I313" s="121" t="s">
        <v>1424</v>
      </c>
      <c r="J313" s="300"/>
      <c r="K313" s="121" t="s">
        <v>1144</v>
      </c>
      <c r="L313" s="300"/>
      <c r="M313" s="121" t="s">
        <v>1177</v>
      </c>
      <c r="N313" s="121">
        <f>COUNTA(O313:Z313)</f>
        <v>0</v>
      </c>
      <c r="O313" s="300"/>
      <c r="P313" s="318"/>
      <c r="Q313" s="318"/>
      <c r="R313" s="318"/>
      <c r="S313" s="318"/>
      <c r="T313" s="318"/>
      <c r="U313" s="318"/>
      <c r="V313" s="318"/>
      <c r="W313" s="318"/>
      <c r="X313" s="318"/>
      <c r="Y313" s="318"/>
      <c r="Z313" s="318"/>
      <c r="AA313" s="121"/>
      <c r="AB313" s="121">
        <f>SUM(AC313,AF313,AI313,AL313,AO313,AR313,AU313,AX313,BA313,BD313,BG313,BJ313)</f>
        <v>0</v>
      </c>
      <c r="AC313" s="121">
        <f>IF(O313="",0,$J313*$L313)</f>
        <v>0</v>
      </c>
      <c r="AD313" s="121"/>
      <c r="AE313" s="121"/>
      <c r="AF313" s="121">
        <f>IF(P313="",0,$J313*$L313)</f>
        <v>0</v>
      </c>
      <c r="AG313" s="121"/>
      <c r="AH313" s="121"/>
      <c r="AI313" s="121">
        <f>IF(Q313="",0,$J313*$L313)</f>
        <v>0</v>
      </c>
      <c r="AJ313" s="121"/>
      <c r="AK313" s="121"/>
      <c r="AL313" s="121">
        <f>IF(R313="",0,$J313*$L313)</f>
        <v>0</v>
      </c>
      <c r="AM313" s="121"/>
      <c r="AN313" s="121"/>
      <c r="AO313" s="121">
        <f>IF(S313="",0,$J313*$L313)</f>
        <v>0</v>
      </c>
      <c r="AP313" s="121"/>
      <c r="AQ313" s="121"/>
      <c r="AR313" s="121">
        <f>IF(T313="",0,$J313*$L313)</f>
        <v>0</v>
      </c>
      <c r="AS313" s="121"/>
      <c r="AT313" s="121"/>
      <c r="AU313" s="121">
        <f>IF(U313="",0,$J313*$L313)</f>
        <v>0</v>
      </c>
      <c r="AV313" s="121"/>
      <c r="AW313" s="121"/>
      <c r="AX313" s="121">
        <f>IF(V313="",0,$J313*$L313)</f>
        <v>0</v>
      </c>
      <c r="AY313" s="121"/>
      <c r="AZ313" s="121"/>
      <c r="BA313" s="121">
        <f>IF(W313="",0,$J313*$L313)</f>
        <v>0</v>
      </c>
      <c r="BB313" s="121"/>
      <c r="BC313" s="121"/>
      <c r="BD313" s="121">
        <f>IF(X313="",0,$J313*$L313)</f>
        <v>0</v>
      </c>
      <c r="BE313" s="121"/>
      <c r="BF313" s="121"/>
      <c r="BG313" s="121">
        <f>IF(Y313="",0,$J313*$L313)</f>
        <v>0</v>
      </c>
      <c r="BH313" s="121"/>
      <c r="BI313" s="121"/>
      <c r="BJ313" s="121">
        <f>IF(Z313="",0,$J313*$L313)</f>
        <v>0</v>
      </c>
      <c r="BK313" s="121"/>
      <c r="BL313" s="308"/>
      <c r="BM313" s="313"/>
      <c r="BN313" s="316"/>
    </row>
    <row r="314" s="49" customFormat="1" ht="33.95" customHeight="1" outlineLevel="3" spans="2:66">
      <c r="B314" s="117" t="s">
        <v>793</v>
      </c>
      <c r="C314" s="118" t="s">
        <v>1434</v>
      </c>
      <c r="D314" s="49" t="s">
        <v>1435</v>
      </c>
      <c r="E314" s="117"/>
      <c r="F314" s="117"/>
      <c r="G314" s="117" t="s">
        <v>937</v>
      </c>
      <c r="H314" s="307">
        <f>IFERROR(J314*L314*N314,0)</f>
        <v>0</v>
      </c>
      <c r="I314" s="307" t="s">
        <v>1171</v>
      </c>
      <c r="J314" s="307">
        <f>AVERAGE(AD314,AG314,AJ314,AM314,AP314,AS314,AV314,AY314,BB314,BE314,BH314,BK314)</f>
        <v>80778.45</v>
      </c>
      <c r="K314" s="307" t="s">
        <v>1027</v>
      </c>
      <c r="L314" s="307" t="e">
        <f>AVERAGE(AE314,AH314,AK314,AN314,AQ314,AT314,AW314,AZ314,BC314,BF314,BI314,BL314)</f>
        <v>#DIV/0!</v>
      </c>
      <c r="M314" s="117" t="s">
        <v>800</v>
      </c>
      <c r="N314" s="117">
        <v>12</v>
      </c>
      <c r="O314" s="117"/>
      <c r="P314" s="290"/>
      <c r="Q314" s="290"/>
      <c r="R314" s="290"/>
      <c r="S314" s="290"/>
      <c r="T314" s="290"/>
      <c r="U314" s="290"/>
      <c r="V314" s="290"/>
      <c r="W314" s="290"/>
      <c r="X314" s="290"/>
      <c r="Y314" s="290"/>
      <c r="Z314" s="290"/>
      <c r="AA314" s="290"/>
      <c r="AB314" s="117">
        <f>SUM(AC314,AF314,AI314,AL314,AO314,AR314,AU314,AX314,BA314,BD314,BG314,BJ314)</f>
        <v>0</v>
      </c>
      <c r="AC314" s="117">
        <f>AD314*AE314</f>
        <v>0</v>
      </c>
      <c r="AD314" s="117">
        <f>VLOOKUP($I314,'1-1 项目基础信息'!$F:$S,3,FALSE)</f>
        <v>80778.45</v>
      </c>
      <c r="AE314" s="300"/>
      <c r="AF314" s="117">
        <f>AG314*AH314</f>
        <v>0</v>
      </c>
      <c r="AG314" s="117">
        <f>VLOOKUP($I314,'1-1 项目基础信息'!$F:$S,4,FALSE)</f>
        <v>80778.45</v>
      </c>
      <c r="AH314" s="300"/>
      <c r="AI314" s="117">
        <f>AJ314*AK314</f>
        <v>0</v>
      </c>
      <c r="AJ314" s="117">
        <f>VLOOKUP($I314,'1-1 项目基础信息'!$F:$S,5,FALSE)</f>
        <v>80778.45</v>
      </c>
      <c r="AK314" s="300"/>
      <c r="AL314" s="117">
        <f>AM314*AN314</f>
        <v>0</v>
      </c>
      <c r="AM314" s="117">
        <f>VLOOKUP($I314,'1-1 项目基础信息'!$F:$S,6,FALSE)</f>
        <v>80778.45</v>
      </c>
      <c r="AN314" s="300"/>
      <c r="AO314" s="117">
        <f>AP314*AQ314</f>
        <v>0</v>
      </c>
      <c r="AP314" s="117">
        <f>VLOOKUP($I314,'1-1 项目基础信息'!$F:$S,7,FALSE)</f>
        <v>80778.45</v>
      </c>
      <c r="AQ314" s="300"/>
      <c r="AR314" s="117">
        <f>AS314*AT314</f>
        <v>0</v>
      </c>
      <c r="AS314" s="117">
        <f>VLOOKUP($I314,'1-1 项目基础信息'!$F:$S,8,FALSE)</f>
        <v>80778.45</v>
      </c>
      <c r="AT314" s="300"/>
      <c r="AU314" s="117">
        <f>AV314*AW314</f>
        <v>0</v>
      </c>
      <c r="AV314" s="117">
        <f>VLOOKUP($I314,'1-1 项目基础信息'!$F:$S,9,FALSE)</f>
        <v>80778.45</v>
      </c>
      <c r="AW314" s="300"/>
      <c r="AX314" s="117">
        <f>AY314*AZ314</f>
        <v>0</v>
      </c>
      <c r="AY314" s="117">
        <f>VLOOKUP($I314,'1-1 项目基础信息'!$F:$S,10,FALSE)</f>
        <v>80778.45</v>
      </c>
      <c r="AZ314" s="300"/>
      <c r="BA314" s="117">
        <f>BB314*BC314</f>
        <v>0</v>
      </c>
      <c r="BB314" s="117">
        <f>VLOOKUP($I314,'1-1 项目基础信息'!$F:$S,11,FALSE)</f>
        <v>80778.45</v>
      </c>
      <c r="BC314" s="300"/>
      <c r="BD314" s="117">
        <f>BE314*BF314</f>
        <v>0</v>
      </c>
      <c r="BE314" s="117">
        <f>VLOOKUP($I314,'1-1 项目基础信息'!$F:$S,12,FALSE)</f>
        <v>80778.45</v>
      </c>
      <c r="BF314" s="300"/>
      <c r="BG314" s="117">
        <f>BH314*BI314</f>
        <v>0</v>
      </c>
      <c r="BH314" s="117">
        <f>VLOOKUP($I314,'1-1 项目基础信息'!$F:$S,13,FALSE)</f>
        <v>80778.45</v>
      </c>
      <c r="BI314" s="300"/>
      <c r="BJ314" s="117">
        <f>BK314*BL314</f>
        <v>0</v>
      </c>
      <c r="BK314" s="117">
        <f>VLOOKUP($I314,'1-1 项目基础信息'!$F:$S,14,FALSE)</f>
        <v>80778.45</v>
      </c>
      <c r="BL314" s="309"/>
      <c r="BM314" s="313"/>
      <c r="BN314" s="315"/>
    </row>
    <row r="315" s="49" customFormat="1" ht="33.95" customHeight="1" outlineLevel="3" spans="2:66">
      <c r="B315" s="117" t="s">
        <v>788</v>
      </c>
      <c r="C315" s="118" t="s">
        <v>1436</v>
      </c>
      <c r="D315" s="49" t="s">
        <v>1437</v>
      </c>
      <c r="E315" s="117"/>
      <c r="F315" s="117"/>
      <c r="G315" s="117"/>
      <c r="H315" s="117">
        <f>SUM(H316:H334)</f>
        <v>0</v>
      </c>
      <c r="I315" s="117"/>
      <c r="J315" s="117"/>
      <c r="K315" s="117"/>
      <c r="L315" s="117"/>
      <c r="M315" s="117"/>
      <c r="N315" s="117"/>
      <c r="O315" s="117"/>
      <c r="P315" s="290"/>
      <c r="Q315" s="290"/>
      <c r="R315" s="290"/>
      <c r="S315" s="290"/>
      <c r="T315" s="290"/>
      <c r="U315" s="290"/>
      <c r="V315" s="290"/>
      <c r="W315" s="290"/>
      <c r="X315" s="290"/>
      <c r="Y315" s="290"/>
      <c r="Z315" s="290"/>
      <c r="AA315" s="290"/>
      <c r="AB315" s="117">
        <f>SUM(AB316:AB334)</f>
        <v>0</v>
      </c>
      <c r="AC315" s="117">
        <f>SUM(AC316:AC334)</f>
        <v>0</v>
      </c>
      <c r="AD315" s="117"/>
      <c r="AE315" s="117"/>
      <c r="AF315" s="117">
        <f>SUM(AF316:AF334)</f>
        <v>0</v>
      </c>
      <c r="AG315" s="117"/>
      <c r="AH315" s="117"/>
      <c r="AI315" s="117">
        <f>SUM(AI316:AI334)</f>
        <v>0</v>
      </c>
      <c r="AJ315" s="117"/>
      <c r="AK315" s="117"/>
      <c r="AL315" s="117">
        <f>SUM(AL316:AL334)</f>
        <v>0</v>
      </c>
      <c r="AM315" s="117"/>
      <c r="AN315" s="117"/>
      <c r="AO315" s="117">
        <f>SUM(AO316:AO334)</f>
        <v>0</v>
      </c>
      <c r="AP315" s="117"/>
      <c r="AQ315" s="117"/>
      <c r="AR315" s="117">
        <f>SUM(AR316:AR334)</f>
        <v>0</v>
      </c>
      <c r="AS315" s="117"/>
      <c r="AT315" s="117"/>
      <c r="AU315" s="117">
        <f>SUM(AU316:AU334)</f>
        <v>0</v>
      </c>
      <c r="AV315" s="117"/>
      <c r="AW315" s="117"/>
      <c r="AX315" s="117">
        <f>SUM(AX316:AX334)</f>
        <v>0</v>
      </c>
      <c r="AY315" s="117"/>
      <c r="AZ315" s="117"/>
      <c r="BA315" s="117">
        <f>SUM(BA316:BA334)</f>
        <v>0</v>
      </c>
      <c r="BB315" s="117"/>
      <c r="BC315" s="117"/>
      <c r="BD315" s="117">
        <f>SUM(BD316:BD334)</f>
        <v>0</v>
      </c>
      <c r="BE315" s="117"/>
      <c r="BF315" s="117"/>
      <c r="BG315" s="117">
        <f>SUM(BG316:BG334)</f>
        <v>0</v>
      </c>
      <c r="BH315" s="117"/>
      <c r="BI315" s="117"/>
      <c r="BJ315" s="117">
        <f>SUM(BJ316:BJ334)</f>
        <v>0</v>
      </c>
      <c r="BK315" s="117"/>
      <c r="BL315" s="307"/>
      <c r="BM315" s="313"/>
      <c r="BN315" s="315"/>
    </row>
    <row r="316" s="120" customFormat="1" ht="33.95" customHeight="1" outlineLevel="4" spans="2:66">
      <c r="B316" s="121" t="s">
        <v>793</v>
      </c>
      <c r="C316" s="122" t="s">
        <v>1438</v>
      </c>
      <c r="D316" s="120" t="s">
        <v>1439</v>
      </c>
      <c r="E316" s="121" t="s">
        <v>1440</v>
      </c>
      <c r="F316" s="121"/>
      <c r="G316" s="121" t="s">
        <v>937</v>
      </c>
      <c r="H316" s="121">
        <f t="shared" ref="H316:H334" si="323">IFERROR(J316*L316*N316,0)</f>
        <v>0</v>
      </c>
      <c r="I316" s="121" t="s">
        <v>1441</v>
      </c>
      <c r="J316" s="300"/>
      <c r="K316" s="121" t="s">
        <v>1390</v>
      </c>
      <c r="L316" s="300"/>
      <c r="M316" s="121" t="s">
        <v>1442</v>
      </c>
      <c r="N316" s="121">
        <f t="shared" ref="N316:N334" si="324">COUNTA(O316:Z316)</f>
        <v>0</v>
      </c>
      <c r="O316" s="300"/>
      <c r="P316" s="319"/>
      <c r="Q316" s="319"/>
      <c r="R316" s="319"/>
      <c r="S316" s="319"/>
      <c r="T316" s="319"/>
      <c r="U316" s="319"/>
      <c r="V316" s="319"/>
      <c r="W316" s="319"/>
      <c r="X316" s="319"/>
      <c r="Y316" s="319"/>
      <c r="Z316" s="319"/>
      <c r="AA316" s="121"/>
      <c r="AB316" s="121">
        <f t="shared" ref="AB316:AB334" si="325">SUM(AC316,AF316,AI316,AL316,AO316,AR316,AU316,AX316,BA316,BD316,BG316,BJ316)</f>
        <v>0</v>
      </c>
      <c r="AC316" s="121">
        <f t="shared" ref="AC316:AC334" si="326">IF(O316="",0,$J316*$L316)</f>
        <v>0</v>
      </c>
      <c r="AD316" s="121"/>
      <c r="AE316" s="121"/>
      <c r="AF316" s="121">
        <f t="shared" ref="AF316:AF334" si="327">IF(P316="",0,$J316*$L316)</f>
        <v>0</v>
      </c>
      <c r="AG316" s="121"/>
      <c r="AH316" s="121"/>
      <c r="AI316" s="121">
        <f t="shared" ref="AI316:AI334" si="328">IF(Q316="",0,$J316*$L316)</f>
        <v>0</v>
      </c>
      <c r="AJ316" s="121"/>
      <c r="AK316" s="121"/>
      <c r="AL316" s="121">
        <f t="shared" ref="AL316:AL334" si="329">IF(R316="",0,$J316*$L316)</f>
        <v>0</v>
      </c>
      <c r="AM316" s="121"/>
      <c r="AN316" s="121"/>
      <c r="AO316" s="121">
        <f t="shared" ref="AO316:AO334" si="330">IF(S316="",0,$J316*$L316)</f>
        <v>0</v>
      </c>
      <c r="AP316" s="121"/>
      <c r="AQ316" s="121"/>
      <c r="AR316" s="121">
        <f t="shared" ref="AR316:AR334" si="331">IF(T316="",0,$J316*$L316)</f>
        <v>0</v>
      </c>
      <c r="AS316" s="121"/>
      <c r="AT316" s="121"/>
      <c r="AU316" s="121">
        <f t="shared" ref="AU316:AU334" si="332">IF(U316="",0,$J316*$L316)</f>
        <v>0</v>
      </c>
      <c r="AV316" s="121"/>
      <c r="AW316" s="121"/>
      <c r="AX316" s="121">
        <f t="shared" ref="AX316:AX334" si="333">IF(V316="",0,$J316*$L316)</f>
        <v>0</v>
      </c>
      <c r="AY316" s="121"/>
      <c r="AZ316" s="121"/>
      <c r="BA316" s="121">
        <f t="shared" ref="BA316:BA334" si="334">IF(W316="",0,$J316*$L316)</f>
        <v>0</v>
      </c>
      <c r="BB316" s="121"/>
      <c r="BC316" s="121"/>
      <c r="BD316" s="121">
        <f t="shared" ref="BD316:BD334" si="335">IF(X316="",0,$J316*$L316)</f>
        <v>0</v>
      </c>
      <c r="BE316" s="121"/>
      <c r="BF316" s="121"/>
      <c r="BG316" s="121">
        <f t="shared" ref="BG316:BG334" si="336">IF(Y316="",0,$J316*$L316)</f>
        <v>0</v>
      </c>
      <c r="BH316" s="121"/>
      <c r="BI316" s="121"/>
      <c r="BJ316" s="121">
        <f t="shared" ref="BJ316:BJ334" si="337">IF(Z316="",0,$J316*$L316)</f>
        <v>0</v>
      </c>
      <c r="BK316" s="121"/>
      <c r="BL316" s="308"/>
      <c r="BM316" s="313"/>
      <c r="BN316" s="316"/>
    </row>
    <row r="317" s="120" customFormat="1" ht="33.95" customHeight="1" outlineLevel="4" spans="2:66">
      <c r="B317" s="121" t="s">
        <v>793</v>
      </c>
      <c r="C317" s="122" t="s">
        <v>1443</v>
      </c>
      <c r="D317" s="120" t="s">
        <v>1444</v>
      </c>
      <c r="E317" s="121" t="s">
        <v>1445</v>
      </c>
      <c r="F317" s="121"/>
      <c r="G317" s="121" t="s">
        <v>937</v>
      </c>
      <c r="H317" s="121">
        <f t="shared" si="323"/>
        <v>0</v>
      </c>
      <c r="I317" s="121" t="s">
        <v>1441</v>
      </c>
      <c r="J317" s="300"/>
      <c r="K317" s="121" t="s">
        <v>1390</v>
      </c>
      <c r="L317" s="300"/>
      <c r="M317" s="121" t="s">
        <v>1442</v>
      </c>
      <c r="N317" s="121">
        <f t="shared" si="324"/>
        <v>0</v>
      </c>
      <c r="O317" s="300"/>
      <c r="P317" s="300"/>
      <c r="Q317" s="300"/>
      <c r="R317" s="300"/>
      <c r="S317" s="300"/>
      <c r="T317" s="300"/>
      <c r="U317" s="300"/>
      <c r="V317" s="300"/>
      <c r="W317" s="300"/>
      <c r="X317" s="300"/>
      <c r="Y317" s="300"/>
      <c r="Z317" s="300"/>
      <c r="AA317" s="121"/>
      <c r="AB317" s="121">
        <f t="shared" si="325"/>
        <v>0</v>
      </c>
      <c r="AC317" s="121">
        <f t="shared" si="326"/>
        <v>0</v>
      </c>
      <c r="AD317" s="121"/>
      <c r="AE317" s="121"/>
      <c r="AF317" s="121">
        <f t="shared" si="327"/>
        <v>0</v>
      </c>
      <c r="AG317" s="121"/>
      <c r="AH317" s="121"/>
      <c r="AI317" s="121">
        <f t="shared" si="328"/>
        <v>0</v>
      </c>
      <c r="AJ317" s="121"/>
      <c r="AK317" s="121"/>
      <c r="AL317" s="121">
        <f t="shared" si="329"/>
        <v>0</v>
      </c>
      <c r="AM317" s="121"/>
      <c r="AN317" s="121"/>
      <c r="AO317" s="121">
        <f t="shared" si="330"/>
        <v>0</v>
      </c>
      <c r="AP317" s="121"/>
      <c r="AQ317" s="121"/>
      <c r="AR317" s="121">
        <f t="shared" si="331"/>
        <v>0</v>
      </c>
      <c r="AS317" s="121"/>
      <c r="AT317" s="121"/>
      <c r="AU317" s="121">
        <f t="shared" si="332"/>
        <v>0</v>
      </c>
      <c r="AV317" s="121"/>
      <c r="AW317" s="121"/>
      <c r="AX317" s="121">
        <f t="shared" si="333"/>
        <v>0</v>
      </c>
      <c r="AY317" s="121"/>
      <c r="AZ317" s="121"/>
      <c r="BA317" s="121">
        <f t="shared" si="334"/>
        <v>0</v>
      </c>
      <c r="BB317" s="121"/>
      <c r="BC317" s="121"/>
      <c r="BD317" s="121">
        <f t="shared" si="335"/>
        <v>0</v>
      </c>
      <c r="BE317" s="121"/>
      <c r="BF317" s="121"/>
      <c r="BG317" s="121">
        <f t="shared" si="336"/>
        <v>0</v>
      </c>
      <c r="BH317" s="121"/>
      <c r="BI317" s="121"/>
      <c r="BJ317" s="121">
        <f t="shared" si="337"/>
        <v>0</v>
      </c>
      <c r="BK317" s="121"/>
      <c r="BL317" s="308"/>
      <c r="BM317" s="313"/>
      <c r="BN317" s="316"/>
    </row>
    <row r="318" s="120" customFormat="1" ht="33.95" customHeight="1" outlineLevel="4" spans="2:66">
      <c r="B318" s="121" t="s">
        <v>793</v>
      </c>
      <c r="C318" s="122" t="s">
        <v>1446</v>
      </c>
      <c r="D318" s="120" t="s">
        <v>1447</v>
      </c>
      <c r="E318" s="121" t="s">
        <v>1448</v>
      </c>
      <c r="F318" s="121"/>
      <c r="G318" s="121" t="s">
        <v>937</v>
      </c>
      <c r="H318" s="121">
        <f t="shared" si="323"/>
        <v>0</v>
      </c>
      <c r="I318" s="121" t="s">
        <v>1441</v>
      </c>
      <c r="J318" s="300"/>
      <c r="K318" s="121" t="s">
        <v>1390</v>
      </c>
      <c r="L318" s="300"/>
      <c r="M318" s="121" t="s">
        <v>1442</v>
      </c>
      <c r="N318" s="121">
        <f t="shared" si="324"/>
        <v>0</v>
      </c>
      <c r="O318" s="300"/>
      <c r="P318" s="300"/>
      <c r="Q318" s="300"/>
      <c r="R318" s="300"/>
      <c r="S318" s="300"/>
      <c r="T318" s="300"/>
      <c r="U318" s="300"/>
      <c r="V318" s="300"/>
      <c r="W318" s="300"/>
      <c r="X318" s="300"/>
      <c r="Y318" s="300"/>
      <c r="Z318" s="300"/>
      <c r="AA318" s="121"/>
      <c r="AB318" s="121">
        <f t="shared" si="325"/>
        <v>0</v>
      </c>
      <c r="AC318" s="121">
        <f t="shared" si="326"/>
        <v>0</v>
      </c>
      <c r="AD318" s="121"/>
      <c r="AE318" s="121"/>
      <c r="AF318" s="121">
        <f t="shared" si="327"/>
        <v>0</v>
      </c>
      <c r="AG318" s="121"/>
      <c r="AH318" s="121"/>
      <c r="AI318" s="121">
        <f t="shared" si="328"/>
        <v>0</v>
      </c>
      <c r="AJ318" s="121"/>
      <c r="AK318" s="121"/>
      <c r="AL318" s="121">
        <f t="shared" si="329"/>
        <v>0</v>
      </c>
      <c r="AM318" s="121"/>
      <c r="AN318" s="121"/>
      <c r="AO318" s="121">
        <f t="shared" si="330"/>
        <v>0</v>
      </c>
      <c r="AP318" s="121"/>
      <c r="AQ318" s="121"/>
      <c r="AR318" s="121">
        <f t="shared" si="331"/>
        <v>0</v>
      </c>
      <c r="AS318" s="121"/>
      <c r="AT318" s="121"/>
      <c r="AU318" s="121">
        <f t="shared" si="332"/>
        <v>0</v>
      </c>
      <c r="AV318" s="121"/>
      <c r="AW318" s="121"/>
      <c r="AX318" s="121">
        <f t="shared" si="333"/>
        <v>0</v>
      </c>
      <c r="AY318" s="121"/>
      <c r="AZ318" s="121"/>
      <c r="BA318" s="121">
        <f t="shared" si="334"/>
        <v>0</v>
      </c>
      <c r="BB318" s="121"/>
      <c r="BC318" s="121"/>
      <c r="BD318" s="121">
        <f t="shared" si="335"/>
        <v>0</v>
      </c>
      <c r="BE318" s="121"/>
      <c r="BF318" s="121"/>
      <c r="BG318" s="121">
        <f t="shared" si="336"/>
        <v>0</v>
      </c>
      <c r="BH318" s="121"/>
      <c r="BI318" s="121"/>
      <c r="BJ318" s="121">
        <f t="shared" si="337"/>
        <v>0</v>
      </c>
      <c r="BK318" s="121"/>
      <c r="BL318" s="308"/>
      <c r="BM318" s="313"/>
      <c r="BN318" s="316"/>
    </row>
    <row r="319" s="120" customFormat="1" ht="33.95" customHeight="1" outlineLevel="4" spans="2:66">
      <c r="B319" s="121" t="s">
        <v>793</v>
      </c>
      <c r="C319" s="122" t="s">
        <v>1449</v>
      </c>
      <c r="D319" s="120" t="s">
        <v>1450</v>
      </c>
      <c r="E319" s="121" t="s">
        <v>1451</v>
      </c>
      <c r="F319" s="121"/>
      <c r="G319" s="121" t="s">
        <v>937</v>
      </c>
      <c r="H319" s="121">
        <f t="shared" si="323"/>
        <v>0</v>
      </c>
      <c r="I319" s="121" t="s">
        <v>1441</v>
      </c>
      <c r="J319" s="300"/>
      <c r="K319" s="121" t="s">
        <v>1390</v>
      </c>
      <c r="L319" s="300"/>
      <c r="M319" s="121" t="s">
        <v>1442</v>
      </c>
      <c r="N319" s="121">
        <f t="shared" si="324"/>
        <v>0</v>
      </c>
      <c r="O319" s="300"/>
      <c r="P319" s="300"/>
      <c r="Q319" s="300"/>
      <c r="R319" s="300"/>
      <c r="S319" s="300"/>
      <c r="T319" s="300"/>
      <c r="U319" s="300"/>
      <c r="V319" s="300"/>
      <c r="W319" s="300"/>
      <c r="X319" s="300"/>
      <c r="Y319" s="300"/>
      <c r="Z319" s="300"/>
      <c r="AA319" s="121"/>
      <c r="AB319" s="121">
        <f t="shared" si="325"/>
        <v>0</v>
      </c>
      <c r="AC319" s="121">
        <f t="shared" si="326"/>
        <v>0</v>
      </c>
      <c r="AD319" s="121"/>
      <c r="AE319" s="121"/>
      <c r="AF319" s="121">
        <f t="shared" si="327"/>
        <v>0</v>
      </c>
      <c r="AG319" s="121"/>
      <c r="AH319" s="121"/>
      <c r="AI319" s="121">
        <f t="shared" si="328"/>
        <v>0</v>
      </c>
      <c r="AJ319" s="121"/>
      <c r="AK319" s="121"/>
      <c r="AL319" s="121">
        <f t="shared" si="329"/>
        <v>0</v>
      </c>
      <c r="AM319" s="121"/>
      <c r="AN319" s="121"/>
      <c r="AO319" s="121">
        <f t="shared" si="330"/>
        <v>0</v>
      </c>
      <c r="AP319" s="121"/>
      <c r="AQ319" s="121"/>
      <c r="AR319" s="121">
        <f t="shared" si="331"/>
        <v>0</v>
      </c>
      <c r="AS319" s="121"/>
      <c r="AT319" s="121"/>
      <c r="AU319" s="121">
        <f t="shared" si="332"/>
        <v>0</v>
      </c>
      <c r="AV319" s="121"/>
      <c r="AW319" s="121"/>
      <c r="AX319" s="121">
        <f t="shared" si="333"/>
        <v>0</v>
      </c>
      <c r="AY319" s="121"/>
      <c r="AZ319" s="121"/>
      <c r="BA319" s="121">
        <f t="shared" si="334"/>
        <v>0</v>
      </c>
      <c r="BB319" s="121"/>
      <c r="BC319" s="121"/>
      <c r="BD319" s="121">
        <f t="shared" si="335"/>
        <v>0</v>
      </c>
      <c r="BE319" s="121"/>
      <c r="BF319" s="121"/>
      <c r="BG319" s="121">
        <f t="shared" si="336"/>
        <v>0</v>
      </c>
      <c r="BH319" s="121"/>
      <c r="BI319" s="121"/>
      <c r="BJ319" s="121">
        <f t="shared" si="337"/>
        <v>0</v>
      </c>
      <c r="BK319" s="121"/>
      <c r="BL319" s="308"/>
      <c r="BM319" s="313"/>
      <c r="BN319" s="316"/>
    </row>
    <row r="320" s="120" customFormat="1" ht="33.95" customHeight="1" outlineLevel="4" spans="2:66">
      <c r="B320" s="121" t="s">
        <v>793</v>
      </c>
      <c r="C320" s="122" t="s">
        <v>1452</v>
      </c>
      <c r="D320" s="120" t="s">
        <v>1453</v>
      </c>
      <c r="E320" s="121" t="s">
        <v>1454</v>
      </c>
      <c r="F320" s="121"/>
      <c r="G320" s="121" t="s">
        <v>937</v>
      </c>
      <c r="H320" s="121">
        <f t="shared" si="323"/>
        <v>0</v>
      </c>
      <c r="I320" s="121" t="s">
        <v>1441</v>
      </c>
      <c r="J320" s="300"/>
      <c r="K320" s="121" t="s">
        <v>1390</v>
      </c>
      <c r="L320" s="300"/>
      <c r="M320" s="121" t="s">
        <v>1442</v>
      </c>
      <c r="N320" s="121">
        <f t="shared" si="324"/>
        <v>0</v>
      </c>
      <c r="O320" s="300"/>
      <c r="P320" s="300"/>
      <c r="Q320" s="300"/>
      <c r="R320" s="300"/>
      <c r="S320" s="300"/>
      <c r="T320" s="300"/>
      <c r="U320" s="300"/>
      <c r="V320" s="300"/>
      <c r="W320" s="300"/>
      <c r="X320" s="300"/>
      <c r="Y320" s="300"/>
      <c r="Z320" s="300"/>
      <c r="AA320" s="121"/>
      <c r="AB320" s="121">
        <f t="shared" si="325"/>
        <v>0</v>
      </c>
      <c r="AC320" s="121">
        <f t="shared" si="326"/>
        <v>0</v>
      </c>
      <c r="AD320" s="121"/>
      <c r="AE320" s="121"/>
      <c r="AF320" s="121">
        <f t="shared" si="327"/>
        <v>0</v>
      </c>
      <c r="AG320" s="121"/>
      <c r="AH320" s="121"/>
      <c r="AI320" s="121">
        <f t="shared" si="328"/>
        <v>0</v>
      </c>
      <c r="AJ320" s="121"/>
      <c r="AK320" s="121"/>
      <c r="AL320" s="121">
        <f t="shared" si="329"/>
        <v>0</v>
      </c>
      <c r="AM320" s="121"/>
      <c r="AN320" s="121"/>
      <c r="AO320" s="121">
        <f t="shared" si="330"/>
        <v>0</v>
      </c>
      <c r="AP320" s="121"/>
      <c r="AQ320" s="121"/>
      <c r="AR320" s="121">
        <f t="shared" si="331"/>
        <v>0</v>
      </c>
      <c r="AS320" s="121"/>
      <c r="AT320" s="121"/>
      <c r="AU320" s="121">
        <f t="shared" si="332"/>
        <v>0</v>
      </c>
      <c r="AV320" s="121"/>
      <c r="AW320" s="121"/>
      <c r="AX320" s="121">
        <f t="shared" si="333"/>
        <v>0</v>
      </c>
      <c r="AY320" s="121"/>
      <c r="AZ320" s="121"/>
      <c r="BA320" s="121">
        <f t="shared" si="334"/>
        <v>0</v>
      </c>
      <c r="BB320" s="121"/>
      <c r="BC320" s="121"/>
      <c r="BD320" s="121">
        <f t="shared" si="335"/>
        <v>0</v>
      </c>
      <c r="BE320" s="121"/>
      <c r="BF320" s="121"/>
      <c r="BG320" s="121">
        <f t="shared" si="336"/>
        <v>0</v>
      </c>
      <c r="BH320" s="121"/>
      <c r="BI320" s="121"/>
      <c r="BJ320" s="121">
        <f t="shared" si="337"/>
        <v>0</v>
      </c>
      <c r="BK320" s="121"/>
      <c r="BL320" s="308"/>
      <c r="BM320" s="313"/>
      <c r="BN320" s="316"/>
    </row>
    <row r="321" s="120" customFormat="1" ht="33.95" customHeight="1" outlineLevel="4" spans="2:66">
      <c r="B321" s="121" t="s">
        <v>793</v>
      </c>
      <c r="C321" s="122" t="s">
        <v>1455</v>
      </c>
      <c r="D321" s="120" t="s">
        <v>1456</v>
      </c>
      <c r="E321" s="121" t="s">
        <v>1457</v>
      </c>
      <c r="F321" s="121"/>
      <c r="G321" s="121" t="s">
        <v>937</v>
      </c>
      <c r="H321" s="121">
        <f t="shared" si="323"/>
        <v>0</v>
      </c>
      <c r="I321" s="121" t="s">
        <v>1441</v>
      </c>
      <c r="J321" s="300"/>
      <c r="K321" s="121" t="s">
        <v>1390</v>
      </c>
      <c r="L321" s="300"/>
      <c r="M321" s="121" t="s">
        <v>1442</v>
      </c>
      <c r="N321" s="121">
        <f t="shared" si="324"/>
        <v>0</v>
      </c>
      <c r="O321" s="300"/>
      <c r="P321" s="300"/>
      <c r="Q321" s="300"/>
      <c r="R321" s="300"/>
      <c r="S321" s="300"/>
      <c r="T321" s="300"/>
      <c r="U321" s="300"/>
      <c r="V321" s="300"/>
      <c r="W321" s="300"/>
      <c r="X321" s="300"/>
      <c r="Y321" s="300"/>
      <c r="Z321" s="300"/>
      <c r="AA321" s="121"/>
      <c r="AB321" s="121">
        <f t="shared" si="325"/>
        <v>0</v>
      </c>
      <c r="AC321" s="121">
        <f t="shared" si="326"/>
        <v>0</v>
      </c>
      <c r="AD321" s="121"/>
      <c r="AE321" s="121"/>
      <c r="AF321" s="121">
        <f t="shared" si="327"/>
        <v>0</v>
      </c>
      <c r="AG321" s="121"/>
      <c r="AH321" s="121"/>
      <c r="AI321" s="121">
        <f t="shared" si="328"/>
        <v>0</v>
      </c>
      <c r="AJ321" s="121"/>
      <c r="AK321" s="121"/>
      <c r="AL321" s="121">
        <f t="shared" si="329"/>
        <v>0</v>
      </c>
      <c r="AM321" s="121"/>
      <c r="AN321" s="121"/>
      <c r="AO321" s="121">
        <f t="shared" si="330"/>
        <v>0</v>
      </c>
      <c r="AP321" s="121"/>
      <c r="AQ321" s="121"/>
      <c r="AR321" s="121">
        <f t="shared" si="331"/>
        <v>0</v>
      </c>
      <c r="AS321" s="121"/>
      <c r="AT321" s="121"/>
      <c r="AU321" s="121">
        <f t="shared" si="332"/>
        <v>0</v>
      </c>
      <c r="AV321" s="121"/>
      <c r="AW321" s="121"/>
      <c r="AX321" s="121">
        <f t="shared" si="333"/>
        <v>0</v>
      </c>
      <c r="AY321" s="121"/>
      <c r="AZ321" s="121"/>
      <c r="BA321" s="121">
        <f t="shared" si="334"/>
        <v>0</v>
      </c>
      <c r="BB321" s="121"/>
      <c r="BC321" s="121"/>
      <c r="BD321" s="121">
        <f t="shared" si="335"/>
        <v>0</v>
      </c>
      <c r="BE321" s="121"/>
      <c r="BF321" s="121"/>
      <c r="BG321" s="121">
        <f t="shared" si="336"/>
        <v>0</v>
      </c>
      <c r="BH321" s="121"/>
      <c r="BI321" s="121"/>
      <c r="BJ321" s="121">
        <f t="shared" si="337"/>
        <v>0</v>
      </c>
      <c r="BK321" s="121"/>
      <c r="BL321" s="308"/>
      <c r="BM321" s="313"/>
      <c r="BN321" s="316"/>
    </row>
    <row r="322" s="120" customFormat="1" ht="33.95" customHeight="1" outlineLevel="4" spans="2:66">
      <c r="B322" s="121" t="s">
        <v>793</v>
      </c>
      <c r="C322" s="122" t="s">
        <v>1458</v>
      </c>
      <c r="D322" s="120" t="s">
        <v>1459</v>
      </c>
      <c r="E322" s="121" t="s">
        <v>1460</v>
      </c>
      <c r="F322" s="121"/>
      <c r="G322" s="121" t="s">
        <v>937</v>
      </c>
      <c r="H322" s="121">
        <f t="shared" si="323"/>
        <v>0</v>
      </c>
      <c r="I322" s="121" t="s">
        <v>1441</v>
      </c>
      <c r="J322" s="300"/>
      <c r="K322" s="121" t="s">
        <v>1390</v>
      </c>
      <c r="L322" s="300"/>
      <c r="M322" s="121" t="s">
        <v>1442</v>
      </c>
      <c r="N322" s="121">
        <f t="shared" si="324"/>
        <v>0</v>
      </c>
      <c r="O322" s="300"/>
      <c r="P322" s="300"/>
      <c r="Q322" s="300"/>
      <c r="R322" s="300"/>
      <c r="S322" s="300"/>
      <c r="T322" s="300"/>
      <c r="U322" s="300"/>
      <c r="V322" s="300"/>
      <c r="W322" s="300"/>
      <c r="X322" s="300"/>
      <c r="Y322" s="300"/>
      <c r="Z322" s="300"/>
      <c r="AA322" s="121"/>
      <c r="AB322" s="121">
        <f t="shared" si="325"/>
        <v>0</v>
      </c>
      <c r="AC322" s="121">
        <f t="shared" si="326"/>
        <v>0</v>
      </c>
      <c r="AD322" s="121"/>
      <c r="AE322" s="121"/>
      <c r="AF322" s="121">
        <f t="shared" si="327"/>
        <v>0</v>
      </c>
      <c r="AG322" s="121"/>
      <c r="AH322" s="121"/>
      <c r="AI322" s="121">
        <f t="shared" si="328"/>
        <v>0</v>
      </c>
      <c r="AJ322" s="121"/>
      <c r="AK322" s="121"/>
      <c r="AL322" s="121">
        <f t="shared" si="329"/>
        <v>0</v>
      </c>
      <c r="AM322" s="121"/>
      <c r="AN322" s="121"/>
      <c r="AO322" s="121">
        <f t="shared" si="330"/>
        <v>0</v>
      </c>
      <c r="AP322" s="121"/>
      <c r="AQ322" s="121"/>
      <c r="AR322" s="121">
        <f t="shared" si="331"/>
        <v>0</v>
      </c>
      <c r="AS322" s="121"/>
      <c r="AT322" s="121"/>
      <c r="AU322" s="121">
        <f t="shared" si="332"/>
        <v>0</v>
      </c>
      <c r="AV322" s="121"/>
      <c r="AW322" s="121"/>
      <c r="AX322" s="121">
        <f t="shared" si="333"/>
        <v>0</v>
      </c>
      <c r="AY322" s="121"/>
      <c r="AZ322" s="121"/>
      <c r="BA322" s="121">
        <f t="shared" si="334"/>
        <v>0</v>
      </c>
      <c r="BB322" s="121"/>
      <c r="BC322" s="121"/>
      <c r="BD322" s="121">
        <f t="shared" si="335"/>
        <v>0</v>
      </c>
      <c r="BE322" s="121"/>
      <c r="BF322" s="121"/>
      <c r="BG322" s="121">
        <f t="shared" si="336"/>
        <v>0</v>
      </c>
      <c r="BH322" s="121"/>
      <c r="BI322" s="121"/>
      <c r="BJ322" s="121">
        <f t="shared" si="337"/>
        <v>0</v>
      </c>
      <c r="BK322" s="121"/>
      <c r="BL322" s="308"/>
      <c r="BM322" s="313"/>
      <c r="BN322" s="316"/>
    </row>
    <row r="323" s="120" customFormat="1" ht="33.95" customHeight="1" outlineLevel="4" spans="2:66">
      <c r="B323" s="121" t="s">
        <v>793</v>
      </c>
      <c r="C323" s="122" t="s">
        <v>1461</v>
      </c>
      <c r="D323" s="120" t="s">
        <v>1462</v>
      </c>
      <c r="E323" s="121" t="s">
        <v>1463</v>
      </c>
      <c r="F323" s="121"/>
      <c r="G323" s="121" t="s">
        <v>937</v>
      </c>
      <c r="H323" s="121">
        <f t="shared" si="323"/>
        <v>0</v>
      </c>
      <c r="I323" s="121" t="s">
        <v>1441</v>
      </c>
      <c r="J323" s="300"/>
      <c r="K323" s="121" t="s">
        <v>1390</v>
      </c>
      <c r="L323" s="300"/>
      <c r="M323" s="121" t="s">
        <v>1442</v>
      </c>
      <c r="N323" s="121">
        <f t="shared" si="324"/>
        <v>0</v>
      </c>
      <c r="O323" s="300"/>
      <c r="P323" s="300"/>
      <c r="Q323" s="300"/>
      <c r="R323" s="300"/>
      <c r="S323" s="300"/>
      <c r="T323" s="300"/>
      <c r="U323" s="300"/>
      <c r="V323" s="300"/>
      <c r="W323" s="300"/>
      <c r="X323" s="300"/>
      <c r="Y323" s="300"/>
      <c r="Z323" s="300"/>
      <c r="AA323" s="121"/>
      <c r="AB323" s="121">
        <f t="shared" si="325"/>
        <v>0</v>
      </c>
      <c r="AC323" s="121">
        <f t="shared" si="326"/>
        <v>0</v>
      </c>
      <c r="AD323" s="121"/>
      <c r="AE323" s="121"/>
      <c r="AF323" s="121">
        <f t="shared" si="327"/>
        <v>0</v>
      </c>
      <c r="AG323" s="121"/>
      <c r="AH323" s="121"/>
      <c r="AI323" s="121">
        <f t="shared" si="328"/>
        <v>0</v>
      </c>
      <c r="AJ323" s="121"/>
      <c r="AK323" s="121"/>
      <c r="AL323" s="121">
        <f t="shared" si="329"/>
        <v>0</v>
      </c>
      <c r="AM323" s="121"/>
      <c r="AN323" s="121"/>
      <c r="AO323" s="121">
        <f t="shared" si="330"/>
        <v>0</v>
      </c>
      <c r="AP323" s="121"/>
      <c r="AQ323" s="121"/>
      <c r="AR323" s="121">
        <f t="shared" si="331"/>
        <v>0</v>
      </c>
      <c r="AS323" s="121"/>
      <c r="AT323" s="121"/>
      <c r="AU323" s="121">
        <f t="shared" si="332"/>
        <v>0</v>
      </c>
      <c r="AV323" s="121"/>
      <c r="AW323" s="121"/>
      <c r="AX323" s="121">
        <f t="shared" si="333"/>
        <v>0</v>
      </c>
      <c r="AY323" s="121"/>
      <c r="AZ323" s="121"/>
      <c r="BA323" s="121">
        <f t="shared" si="334"/>
        <v>0</v>
      </c>
      <c r="BB323" s="121"/>
      <c r="BC323" s="121"/>
      <c r="BD323" s="121">
        <f t="shared" si="335"/>
        <v>0</v>
      </c>
      <c r="BE323" s="121"/>
      <c r="BF323" s="121"/>
      <c r="BG323" s="121">
        <f t="shared" si="336"/>
        <v>0</v>
      </c>
      <c r="BH323" s="121"/>
      <c r="BI323" s="121"/>
      <c r="BJ323" s="121">
        <f t="shared" si="337"/>
        <v>0</v>
      </c>
      <c r="BK323" s="121"/>
      <c r="BL323" s="308"/>
      <c r="BM323" s="313"/>
      <c r="BN323" s="316"/>
    </row>
    <row r="324" s="120" customFormat="1" ht="33.95" customHeight="1" outlineLevel="4" spans="2:66">
      <c r="B324" s="121" t="s">
        <v>793</v>
      </c>
      <c r="C324" s="122" t="s">
        <v>1464</v>
      </c>
      <c r="D324" s="120" t="s">
        <v>1465</v>
      </c>
      <c r="E324" s="121" t="s">
        <v>1466</v>
      </c>
      <c r="F324" s="121"/>
      <c r="G324" s="121" t="s">
        <v>937</v>
      </c>
      <c r="H324" s="121">
        <f t="shared" si="323"/>
        <v>0</v>
      </c>
      <c r="I324" s="121" t="s">
        <v>1441</v>
      </c>
      <c r="J324" s="300"/>
      <c r="K324" s="121" t="s">
        <v>1390</v>
      </c>
      <c r="L324" s="300"/>
      <c r="M324" s="121" t="s">
        <v>1442</v>
      </c>
      <c r="N324" s="121">
        <f t="shared" si="324"/>
        <v>0</v>
      </c>
      <c r="O324" s="300"/>
      <c r="P324" s="300"/>
      <c r="Q324" s="300"/>
      <c r="R324" s="300"/>
      <c r="S324" s="300"/>
      <c r="T324" s="300"/>
      <c r="U324" s="300"/>
      <c r="V324" s="300"/>
      <c r="W324" s="300"/>
      <c r="X324" s="300"/>
      <c r="Y324" s="300"/>
      <c r="Z324" s="300"/>
      <c r="AA324" s="121"/>
      <c r="AB324" s="121">
        <f t="shared" si="325"/>
        <v>0</v>
      </c>
      <c r="AC324" s="121">
        <f t="shared" si="326"/>
        <v>0</v>
      </c>
      <c r="AD324" s="121"/>
      <c r="AE324" s="121"/>
      <c r="AF324" s="121">
        <f t="shared" si="327"/>
        <v>0</v>
      </c>
      <c r="AG324" s="121"/>
      <c r="AH324" s="121"/>
      <c r="AI324" s="121">
        <f t="shared" si="328"/>
        <v>0</v>
      </c>
      <c r="AJ324" s="121"/>
      <c r="AK324" s="121"/>
      <c r="AL324" s="121">
        <f t="shared" si="329"/>
        <v>0</v>
      </c>
      <c r="AM324" s="121"/>
      <c r="AN324" s="121"/>
      <c r="AO324" s="121">
        <f t="shared" si="330"/>
        <v>0</v>
      </c>
      <c r="AP324" s="121"/>
      <c r="AQ324" s="121"/>
      <c r="AR324" s="121">
        <f t="shared" si="331"/>
        <v>0</v>
      </c>
      <c r="AS324" s="121"/>
      <c r="AT324" s="121"/>
      <c r="AU324" s="121">
        <f t="shared" si="332"/>
        <v>0</v>
      </c>
      <c r="AV324" s="121"/>
      <c r="AW324" s="121"/>
      <c r="AX324" s="121">
        <f t="shared" si="333"/>
        <v>0</v>
      </c>
      <c r="AY324" s="121"/>
      <c r="AZ324" s="121"/>
      <c r="BA324" s="121">
        <f t="shared" si="334"/>
        <v>0</v>
      </c>
      <c r="BB324" s="121"/>
      <c r="BC324" s="121"/>
      <c r="BD324" s="121">
        <f t="shared" si="335"/>
        <v>0</v>
      </c>
      <c r="BE324" s="121"/>
      <c r="BF324" s="121"/>
      <c r="BG324" s="121">
        <f t="shared" si="336"/>
        <v>0</v>
      </c>
      <c r="BH324" s="121"/>
      <c r="BI324" s="121"/>
      <c r="BJ324" s="121">
        <f t="shared" si="337"/>
        <v>0</v>
      </c>
      <c r="BK324" s="121"/>
      <c r="BL324" s="308"/>
      <c r="BM324" s="313"/>
      <c r="BN324" s="316"/>
    </row>
    <row r="325" s="120" customFormat="1" ht="33.95" customHeight="1" outlineLevel="4" spans="2:66">
      <c r="B325" s="121" t="s">
        <v>793</v>
      </c>
      <c r="C325" s="122" t="s">
        <v>1467</v>
      </c>
      <c r="D325" s="120" t="s">
        <v>1468</v>
      </c>
      <c r="E325" s="121" t="s">
        <v>1469</v>
      </c>
      <c r="F325" s="121"/>
      <c r="G325" s="121" t="s">
        <v>937</v>
      </c>
      <c r="H325" s="121">
        <f t="shared" si="323"/>
        <v>0</v>
      </c>
      <c r="I325" s="121" t="s">
        <v>1441</v>
      </c>
      <c r="J325" s="300"/>
      <c r="K325" s="121" t="s">
        <v>1390</v>
      </c>
      <c r="L325" s="300"/>
      <c r="M325" s="121" t="s">
        <v>1442</v>
      </c>
      <c r="N325" s="121">
        <f t="shared" si="324"/>
        <v>0</v>
      </c>
      <c r="O325" s="300"/>
      <c r="P325" s="300"/>
      <c r="Q325" s="300"/>
      <c r="R325" s="300"/>
      <c r="S325" s="300"/>
      <c r="T325" s="300"/>
      <c r="U325" s="300"/>
      <c r="V325" s="300"/>
      <c r="W325" s="300"/>
      <c r="X325" s="300"/>
      <c r="Y325" s="300"/>
      <c r="Z325" s="300"/>
      <c r="AA325" s="121"/>
      <c r="AB325" s="121">
        <f t="shared" si="325"/>
        <v>0</v>
      </c>
      <c r="AC325" s="121">
        <f t="shared" si="326"/>
        <v>0</v>
      </c>
      <c r="AD325" s="121"/>
      <c r="AE325" s="121"/>
      <c r="AF325" s="121">
        <f t="shared" si="327"/>
        <v>0</v>
      </c>
      <c r="AG325" s="121"/>
      <c r="AH325" s="121"/>
      <c r="AI325" s="121">
        <f t="shared" si="328"/>
        <v>0</v>
      </c>
      <c r="AJ325" s="121"/>
      <c r="AK325" s="121"/>
      <c r="AL325" s="121">
        <f t="shared" si="329"/>
        <v>0</v>
      </c>
      <c r="AM325" s="121"/>
      <c r="AN325" s="121"/>
      <c r="AO325" s="121">
        <f t="shared" si="330"/>
        <v>0</v>
      </c>
      <c r="AP325" s="121"/>
      <c r="AQ325" s="121"/>
      <c r="AR325" s="121">
        <f t="shared" si="331"/>
        <v>0</v>
      </c>
      <c r="AS325" s="121"/>
      <c r="AT325" s="121"/>
      <c r="AU325" s="121">
        <f t="shared" si="332"/>
        <v>0</v>
      </c>
      <c r="AV325" s="121"/>
      <c r="AW325" s="121"/>
      <c r="AX325" s="121">
        <f t="shared" si="333"/>
        <v>0</v>
      </c>
      <c r="AY325" s="121"/>
      <c r="AZ325" s="121"/>
      <c r="BA325" s="121">
        <f t="shared" si="334"/>
        <v>0</v>
      </c>
      <c r="BB325" s="121"/>
      <c r="BC325" s="121"/>
      <c r="BD325" s="121">
        <f t="shared" si="335"/>
        <v>0</v>
      </c>
      <c r="BE325" s="121"/>
      <c r="BF325" s="121"/>
      <c r="BG325" s="121">
        <f t="shared" si="336"/>
        <v>0</v>
      </c>
      <c r="BH325" s="121"/>
      <c r="BI325" s="121"/>
      <c r="BJ325" s="121">
        <f t="shared" si="337"/>
        <v>0</v>
      </c>
      <c r="BK325" s="121"/>
      <c r="BL325" s="308"/>
      <c r="BM325" s="313"/>
      <c r="BN325" s="316"/>
    </row>
    <row r="326" s="120" customFormat="1" ht="33.95" customHeight="1" outlineLevel="4" spans="2:66">
      <c r="B326" s="121" t="s">
        <v>793</v>
      </c>
      <c r="C326" s="122" t="s">
        <v>1470</v>
      </c>
      <c r="D326" s="120" t="s">
        <v>1471</v>
      </c>
      <c r="E326" s="121" t="s">
        <v>1472</v>
      </c>
      <c r="F326" s="121"/>
      <c r="G326" s="121" t="s">
        <v>937</v>
      </c>
      <c r="H326" s="121">
        <f t="shared" si="323"/>
        <v>0</v>
      </c>
      <c r="I326" s="121" t="s">
        <v>1441</v>
      </c>
      <c r="J326" s="300"/>
      <c r="K326" s="121" t="s">
        <v>1390</v>
      </c>
      <c r="L326" s="300"/>
      <c r="M326" s="121" t="s">
        <v>1442</v>
      </c>
      <c r="N326" s="121">
        <f t="shared" si="324"/>
        <v>0</v>
      </c>
      <c r="O326" s="300"/>
      <c r="P326" s="300"/>
      <c r="Q326" s="300"/>
      <c r="R326" s="300"/>
      <c r="S326" s="300"/>
      <c r="T326" s="300"/>
      <c r="U326" s="300"/>
      <c r="V326" s="300"/>
      <c r="W326" s="300"/>
      <c r="X326" s="300"/>
      <c r="Y326" s="300"/>
      <c r="Z326" s="300"/>
      <c r="AA326" s="121"/>
      <c r="AB326" s="121">
        <f t="shared" si="325"/>
        <v>0</v>
      </c>
      <c r="AC326" s="121">
        <f t="shared" si="326"/>
        <v>0</v>
      </c>
      <c r="AD326" s="121"/>
      <c r="AE326" s="121"/>
      <c r="AF326" s="121">
        <f t="shared" si="327"/>
        <v>0</v>
      </c>
      <c r="AG326" s="121"/>
      <c r="AH326" s="121"/>
      <c r="AI326" s="121">
        <f t="shared" si="328"/>
        <v>0</v>
      </c>
      <c r="AJ326" s="121"/>
      <c r="AK326" s="121"/>
      <c r="AL326" s="121">
        <f t="shared" si="329"/>
        <v>0</v>
      </c>
      <c r="AM326" s="121"/>
      <c r="AN326" s="121"/>
      <c r="AO326" s="121">
        <f t="shared" si="330"/>
        <v>0</v>
      </c>
      <c r="AP326" s="121"/>
      <c r="AQ326" s="121"/>
      <c r="AR326" s="121">
        <f t="shared" si="331"/>
        <v>0</v>
      </c>
      <c r="AS326" s="121"/>
      <c r="AT326" s="121"/>
      <c r="AU326" s="121">
        <f t="shared" si="332"/>
        <v>0</v>
      </c>
      <c r="AV326" s="121"/>
      <c r="AW326" s="121"/>
      <c r="AX326" s="121">
        <f t="shared" si="333"/>
        <v>0</v>
      </c>
      <c r="AY326" s="121"/>
      <c r="AZ326" s="121"/>
      <c r="BA326" s="121">
        <f t="shared" si="334"/>
        <v>0</v>
      </c>
      <c r="BB326" s="121"/>
      <c r="BC326" s="121"/>
      <c r="BD326" s="121">
        <f t="shared" si="335"/>
        <v>0</v>
      </c>
      <c r="BE326" s="121"/>
      <c r="BF326" s="121"/>
      <c r="BG326" s="121">
        <f t="shared" si="336"/>
        <v>0</v>
      </c>
      <c r="BH326" s="121"/>
      <c r="BI326" s="121"/>
      <c r="BJ326" s="121">
        <f t="shared" si="337"/>
        <v>0</v>
      </c>
      <c r="BK326" s="121"/>
      <c r="BL326" s="308"/>
      <c r="BM326" s="313"/>
      <c r="BN326" s="316"/>
    </row>
    <row r="327" s="120" customFormat="1" ht="33.95" customHeight="1" outlineLevel="4" spans="2:66">
      <c r="B327" s="121" t="s">
        <v>793</v>
      </c>
      <c r="C327" s="122" t="s">
        <v>1473</v>
      </c>
      <c r="D327" s="120" t="s">
        <v>1474</v>
      </c>
      <c r="E327" s="121" t="s">
        <v>1475</v>
      </c>
      <c r="F327" s="121"/>
      <c r="G327" s="121" t="s">
        <v>937</v>
      </c>
      <c r="H327" s="121">
        <f t="shared" si="323"/>
        <v>0</v>
      </c>
      <c r="I327" s="121" t="s">
        <v>1441</v>
      </c>
      <c r="J327" s="300"/>
      <c r="K327" s="121" t="s">
        <v>1390</v>
      </c>
      <c r="L327" s="300"/>
      <c r="M327" s="121" t="s">
        <v>1442</v>
      </c>
      <c r="N327" s="121">
        <f t="shared" si="324"/>
        <v>0</v>
      </c>
      <c r="O327" s="300"/>
      <c r="P327" s="300"/>
      <c r="Q327" s="300"/>
      <c r="R327" s="300"/>
      <c r="S327" s="300"/>
      <c r="T327" s="300"/>
      <c r="U327" s="300"/>
      <c r="V327" s="300"/>
      <c r="W327" s="300"/>
      <c r="X327" s="300"/>
      <c r="Y327" s="300"/>
      <c r="Z327" s="300"/>
      <c r="AA327" s="121"/>
      <c r="AB327" s="121">
        <f t="shared" si="325"/>
        <v>0</v>
      </c>
      <c r="AC327" s="121">
        <f t="shared" si="326"/>
        <v>0</v>
      </c>
      <c r="AD327" s="121"/>
      <c r="AE327" s="121"/>
      <c r="AF327" s="121">
        <f t="shared" si="327"/>
        <v>0</v>
      </c>
      <c r="AG327" s="121"/>
      <c r="AH327" s="121"/>
      <c r="AI327" s="121">
        <f t="shared" si="328"/>
        <v>0</v>
      </c>
      <c r="AJ327" s="121"/>
      <c r="AK327" s="121"/>
      <c r="AL327" s="121">
        <f t="shared" si="329"/>
        <v>0</v>
      </c>
      <c r="AM327" s="121"/>
      <c r="AN327" s="121"/>
      <c r="AO327" s="121">
        <f t="shared" si="330"/>
        <v>0</v>
      </c>
      <c r="AP327" s="121"/>
      <c r="AQ327" s="121"/>
      <c r="AR327" s="121">
        <f t="shared" si="331"/>
        <v>0</v>
      </c>
      <c r="AS327" s="121"/>
      <c r="AT327" s="121"/>
      <c r="AU327" s="121">
        <f t="shared" si="332"/>
        <v>0</v>
      </c>
      <c r="AV327" s="121"/>
      <c r="AW327" s="121"/>
      <c r="AX327" s="121">
        <f t="shared" si="333"/>
        <v>0</v>
      </c>
      <c r="AY327" s="121"/>
      <c r="AZ327" s="121"/>
      <c r="BA327" s="121">
        <f t="shared" si="334"/>
        <v>0</v>
      </c>
      <c r="BB327" s="121"/>
      <c r="BC327" s="121"/>
      <c r="BD327" s="121">
        <f t="shared" si="335"/>
        <v>0</v>
      </c>
      <c r="BE327" s="121"/>
      <c r="BF327" s="121"/>
      <c r="BG327" s="121">
        <f t="shared" si="336"/>
        <v>0</v>
      </c>
      <c r="BH327" s="121"/>
      <c r="BI327" s="121"/>
      <c r="BJ327" s="121">
        <f t="shared" si="337"/>
        <v>0</v>
      </c>
      <c r="BK327" s="121"/>
      <c r="BL327" s="308"/>
      <c r="BM327" s="313"/>
      <c r="BN327" s="316"/>
    </row>
    <row r="328" s="120" customFormat="1" ht="33.95" customHeight="1" outlineLevel="4" spans="2:66">
      <c r="B328" s="121" t="s">
        <v>793</v>
      </c>
      <c r="C328" s="122" t="s">
        <v>1476</v>
      </c>
      <c r="D328" s="120" t="s">
        <v>1477</v>
      </c>
      <c r="E328" s="121" t="s">
        <v>1445</v>
      </c>
      <c r="F328" s="121"/>
      <c r="G328" s="121" t="s">
        <v>937</v>
      </c>
      <c r="H328" s="121">
        <f t="shared" si="323"/>
        <v>0</v>
      </c>
      <c r="I328" s="121" t="s">
        <v>1441</v>
      </c>
      <c r="J328" s="300"/>
      <c r="K328" s="121" t="s">
        <v>1390</v>
      </c>
      <c r="L328" s="300"/>
      <c r="M328" s="121" t="s">
        <v>1442</v>
      </c>
      <c r="N328" s="121">
        <f t="shared" si="324"/>
        <v>0</v>
      </c>
      <c r="O328" s="300"/>
      <c r="P328" s="300"/>
      <c r="Q328" s="300"/>
      <c r="R328" s="300"/>
      <c r="S328" s="300"/>
      <c r="T328" s="300"/>
      <c r="U328" s="300"/>
      <c r="V328" s="300"/>
      <c r="W328" s="300"/>
      <c r="X328" s="300"/>
      <c r="Y328" s="300"/>
      <c r="Z328" s="300"/>
      <c r="AA328" s="121"/>
      <c r="AB328" s="121">
        <f t="shared" si="325"/>
        <v>0</v>
      </c>
      <c r="AC328" s="121">
        <f t="shared" si="326"/>
        <v>0</v>
      </c>
      <c r="AD328" s="121"/>
      <c r="AE328" s="121"/>
      <c r="AF328" s="121">
        <f t="shared" si="327"/>
        <v>0</v>
      </c>
      <c r="AG328" s="121"/>
      <c r="AH328" s="121"/>
      <c r="AI328" s="121">
        <f t="shared" si="328"/>
        <v>0</v>
      </c>
      <c r="AJ328" s="121"/>
      <c r="AK328" s="121"/>
      <c r="AL328" s="121">
        <f t="shared" si="329"/>
        <v>0</v>
      </c>
      <c r="AM328" s="121"/>
      <c r="AN328" s="121"/>
      <c r="AO328" s="121">
        <f t="shared" si="330"/>
        <v>0</v>
      </c>
      <c r="AP328" s="121"/>
      <c r="AQ328" s="121"/>
      <c r="AR328" s="121">
        <f t="shared" si="331"/>
        <v>0</v>
      </c>
      <c r="AS328" s="121"/>
      <c r="AT328" s="121"/>
      <c r="AU328" s="121">
        <f t="shared" si="332"/>
        <v>0</v>
      </c>
      <c r="AV328" s="121"/>
      <c r="AW328" s="121"/>
      <c r="AX328" s="121">
        <f t="shared" si="333"/>
        <v>0</v>
      </c>
      <c r="AY328" s="121"/>
      <c r="AZ328" s="121"/>
      <c r="BA328" s="121">
        <f t="shared" si="334"/>
        <v>0</v>
      </c>
      <c r="BB328" s="121"/>
      <c r="BC328" s="121"/>
      <c r="BD328" s="121">
        <f t="shared" si="335"/>
        <v>0</v>
      </c>
      <c r="BE328" s="121"/>
      <c r="BF328" s="121"/>
      <c r="BG328" s="121">
        <f t="shared" si="336"/>
        <v>0</v>
      </c>
      <c r="BH328" s="121"/>
      <c r="BI328" s="121"/>
      <c r="BJ328" s="121">
        <f t="shared" si="337"/>
        <v>0</v>
      </c>
      <c r="BK328" s="121"/>
      <c r="BL328" s="308"/>
      <c r="BM328" s="313"/>
      <c r="BN328" s="316"/>
    </row>
    <row r="329" s="120" customFormat="1" ht="33.95" customHeight="1" outlineLevel="4" spans="2:66">
      <c r="B329" s="121" t="s">
        <v>793</v>
      </c>
      <c r="C329" s="122" t="s">
        <v>1478</v>
      </c>
      <c r="D329" s="120" t="s">
        <v>1479</v>
      </c>
      <c r="E329" s="121" t="s">
        <v>1448</v>
      </c>
      <c r="F329" s="121"/>
      <c r="G329" s="121" t="s">
        <v>937</v>
      </c>
      <c r="H329" s="121">
        <f t="shared" si="323"/>
        <v>0</v>
      </c>
      <c r="I329" s="121" t="s">
        <v>1441</v>
      </c>
      <c r="J329" s="300"/>
      <c r="K329" s="121" t="s">
        <v>1390</v>
      </c>
      <c r="L329" s="300"/>
      <c r="M329" s="121" t="s">
        <v>1442</v>
      </c>
      <c r="N329" s="121">
        <f t="shared" si="324"/>
        <v>0</v>
      </c>
      <c r="O329" s="300"/>
      <c r="P329" s="300"/>
      <c r="Q329" s="300"/>
      <c r="R329" s="300"/>
      <c r="S329" s="300"/>
      <c r="T329" s="300"/>
      <c r="U329" s="300"/>
      <c r="V329" s="300"/>
      <c r="W329" s="300"/>
      <c r="X329" s="300"/>
      <c r="Y329" s="300"/>
      <c r="Z329" s="300"/>
      <c r="AA329" s="121"/>
      <c r="AB329" s="121">
        <f t="shared" si="325"/>
        <v>0</v>
      </c>
      <c r="AC329" s="121">
        <f t="shared" si="326"/>
        <v>0</v>
      </c>
      <c r="AD329" s="121"/>
      <c r="AE329" s="121"/>
      <c r="AF329" s="121">
        <f t="shared" si="327"/>
        <v>0</v>
      </c>
      <c r="AG329" s="121"/>
      <c r="AH329" s="121"/>
      <c r="AI329" s="121">
        <f t="shared" si="328"/>
        <v>0</v>
      </c>
      <c r="AJ329" s="121"/>
      <c r="AK329" s="121"/>
      <c r="AL329" s="121">
        <f t="shared" si="329"/>
        <v>0</v>
      </c>
      <c r="AM329" s="121"/>
      <c r="AN329" s="121"/>
      <c r="AO329" s="121">
        <f t="shared" si="330"/>
        <v>0</v>
      </c>
      <c r="AP329" s="121"/>
      <c r="AQ329" s="121"/>
      <c r="AR329" s="121">
        <f t="shared" si="331"/>
        <v>0</v>
      </c>
      <c r="AS329" s="121"/>
      <c r="AT329" s="121"/>
      <c r="AU329" s="121">
        <f t="shared" si="332"/>
        <v>0</v>
      </c>
      <c r="AV329" s="121"/>
      <c r="AW329" s="121"/>
      <c r="AX329" s="121">
        <f t="shared" si="333"/>
        <v>0</v>
      </c>
      <c r="AY329" s="121"/>
      <c r="AZ329" s="121"/>
      <c r="BA329" s="121">
        <f t="shared" si="334"/>
        <v>0</v>
      </c>
      <c r="BB329" s="121"/>
      <c r="BC329" s="121"/>
      <c r="BD329" s="121">
        <f t="shared" si="335"/>
        <v>0</v>
      </c>
      <c r="BE329" s="121"/>
      <c r="BF329" s="121"/>
      <c r="BG329" s="121">
        <f t="shared" si="336"/>
        <v>0</v>
      </c>
      <c r="BH329" s="121"/>
      <c r="BI329" s="121"/>
      <c r="BJ329" s="121">
        <f t="shared" si="337"/>
        <v>0</v>
      </c>
      <c r="BK329" s="121"/>
      <c r="BL329" s="308"/>
      <c r="BM329" s="313"/>
      <c r="BN329" s="316"/>
    </row>
    <row r="330" s="120" customFormat="1" ht="33.95" customHeight="1" outlineLevel="4" spans="2:66">
      <c r="B330" s="121" t="s">
        <v>793</v>
      </c>
      <c r="C330" s="122" t="s">
        <v>1480</v>
      </c>
      <c r="D330" s="120" t="s">
        <v>1481</v>
      </c>
      <c r="E330" s="121" t="s">
        <v>1451</v>
      </c>
      <c r="F330" s="121"/>
      <c r="G330" s="121" t="s">
        <v>937</v>
      </c>
      <c r="H330" s="121">
        <f t="shared" si="323"/>
        <v>0</v>
      </c>
      <c r="I330" s="121" t="s">
        <v>1441</v>
      </c>
      <c r="J330" s="300"/>
      <c r="K330" s="121" t="s">
        <v>1390</v>
      </c>
      <c r="L330" s="300"/>
      <c r="M330" s="121" t="s">
        <v>1442</v>
      </c>
      <c r="N330" s="121">
        <f t="shared" si="324"/>
        <v>0</v>
      </c>
      <c r="O330" s="300"/>
      <c r="P330" s="300"/>
      <c r="Q330" s="300"/>
      <c r="R330" s="300"/>
      <c r="S330" s="300"/>
      <c r="T330" s="300"/>
      <c r="U330" s="300"/>
      <c r="V330" s="300"/>
      <c r="W330" s="300"/>
      <c r="X330" s="300"/>
      <c r="Y330" s="300"/>
      <c r="Z330" s="300"/>
      <c r="AA330" s="121"/>
      <c r="AB330" s="121">
        <f t="shared" si="325"/>
        <v>0</v>
      </c>
      <c r="AC330" s="121">
        <f t="shared" si="326"/>
        <v>0</v>
      </c>
      <c r="AD330" s="121"/>
      <c r="AE330" s="121"/>
      <c r="AF330" s="121">
        <f t="shared" si="327"/>
        <v>0</v>
      </c>
      <c r="AG330" s="121"/>
      <c r="AH330" s="121"/>
      <c r="AI330" s="121">
        <f t="shared" si="328"/>
        <v>0</v>
      </c>
      <c r="AJ330" s="121"/>
      <c r="AK330" s="121"/>
      <c r="AL330" s="121">
        <f t="shared" si="329"/>
        <v>0</v>
      </c>
      <c r="AM330" s="121"/>
      <c r="AN330" s="121"/>
      <c r="AO330" s="121">
        <f t="shared" si="330"/>
        <v>0</v>
      </c>
      <c r="AP330" s="121"/>
      <c r="AQ330" s="121"/>
      <c r="AR330" s="121">
        <f t="shared" si="331"/>
        <v>0</v>
      </c>
      <c r="AS330" s="121"/>
      <c r="AT330" s="121"/>
      <c r="AU330" s="121">
        <f t="shared" si="332"/>
        <v>0</v>
      </c>
      <c r="AV330" s="121"/>
      <c r="AW330" s="121"/>
      <c r="AX330" s="121">
        <f t="shared" si="333"/>
        <v>0</v>
      </c>
      <c r="AY330" s="121"/>
      <c r="AZ330" s="121"/>
      <c r="BA330" s="121">
        <f t="shared" si="334"/>
        <v>0</v>
      </c>
      <c r="BB330" s="121"/>
      <c r="BC330" s="121"/>
      <c r="BD330" s="121">
        <f t="shared" si="335"/>
        <v>0</v>
      </c>
      <c r="BE330" s="121"/>
      <c r="BF330" s="121"/>
      <c r="BG330" s="121">
        <f t="shared" si="336"/>
        <v>0</v>
      </c>
      <c r="BH330" s="121"/>
      <c r="BI330" s="121"/>
      <c r="BJ330" s="121">
        <f t="shared" si="337"/>
        <v>0</v>
      </c>
      <c r="BK330" s="121"/>
      <c r="BL330" s="308"/>
      <c r="BM330" s="313"/>
      <c r="BN330" s="316"/>
    </row>
    <row r="331" s="120" customFormat="1" ht="33.95" customHeight="1" outlineLevel="4" spans="2:66">
      <c r="B331" s="121" t="s">
        <v>793</v>
      </c>
      <c r="C331" s="122" t="s">
        <v>1482</v>
      </c>
      <c r="D331" s="120" t="s">
        <v>1483</v>
      </c>
      <c r="E331" s="121" t="s">
        <v>1454</v>
      </c>
      <c r="F331" s="121"/>
      <c r="G331" s="121" t="s">
        <v>937</v>
      </c>
      <c r="H331" s="121">
        <f t="shared" si="323"/>
        <v>0</v>
      </c>
      <c r="I331" s="121" t="s">
        <v>1441</v>
      </c>
      <c r="J331" s="300"/>
      <c r="K331" s="121" t="s">
        <v>1390</v>
      </c>
      <c r="L331" s="300"/>
      <c r="M331" s="121" t="s">
        <v>1442</v>
      </c>
      <c r="N331" s="121">
        <f t="shared" si="324"/>
        <v>0</v>
      </c>
      <c r="O331" s="300"/>
      <c r="P331" s="300"/>
      <c r="Q331" s="300"/>
      <c r="R331" s="300"/>
      <c r="S331" s="300"/>
      <c r="T331" s="300"/>
      <c r="U331" s="300"/>
      <c r="V331" s="300"/>
      <c r="W331" s="300"/>
      <c r="X331" s="300"/>
      <c r="Y331" s="300"/>
      <c r="Z331" s="300"/>
      <c r="AA331" s="121"/>
      <c r="AB331" s="121">
        <f t="shared" si="325"/>
        <v>0</v>
      </c>
      <c r="AC331" s="121">
        <f t="shared" si="326"/>
        <v>0</v>
      </c>
      <c r="AD331" s="121"/>
      <c r="AE331" s="121"/>
      <c r="AF331" s="121">
        <f t="shared" si="327"/>
        <v>0</v>
      </c>
      <c r="AG331" s="121"/>
      <c r="AH331" s="121"/>
      <c r="AI331" s="121">
        <f t="shared" si="328"/>
        <v>0</v>
      </c>
      <c r="AJ331" s="121"/>
      <c r="AK331" s="121"/>
      <c r="AL331" s="121">
        <f t="shared" si="329"/>
        <v>0</v>
      </c>
      <c r="AM331" s="121"/>
      <c r="AN331" s="121"/>
      <c r="AO331" s="121">
        <f t="shared" si="330"/>
        <v>0</v>
      </c>
      <c r="AP331" s="121"/>
      <c r="AQ331" s="121"/>
      <c r="AR331" s="121">
        <f t="shared" si="331"/>
        <v>0</v>
      </c>
      <c r="AS331" s="121"/>
      <c r="AT331" s="121"/>
      <c r="AU331" s="121">
        <f t="shared" si="332"/>
        <v>0</v>
      </c>
      <c r="AV331" s="121"/>
      <c r="AW331" s="121"/>
      <c r="AX331" s="121">
        <f t="shared" si="333"/>
        <v>0</v>
      </c>
      <c r="AY331" s="121"/>
      <c r="AZ331" s="121"/>
      <c r="BA331" s="121">
        <f t="shared" si="334"/>
        <v>0</v>
      </c>
      <c r="BB331" s="121"/>
      <c r="BC331" s="121"/>
      <c r="BD331" s="121">
        <f t="shared" si="335"/>
        <v>0</v>
      </c>
      <c r="BE331" s="121"/>
      <c r="BF331" s="121"/>
      <c r="BG331" s="121">
        <f t="shared" si="336"/>
        <v>0</v>
      </c>
      <c r="BH331" s="121"/>
      <c r="BI331" s="121"/>
      <c r="BJ331" s="121">
        <f t="shared" si="337"/>
        <v>0</v>
      </c>
      <c r="BK331" s="121"/>
      <c r="BL331" s="308"/>
      <c r="BM331" s="313"/>
      <c r="BN331" s="316"/>
    </row>
    <row r="332" s="120" customFormat="1" ht="33.95" customHeight="1" outlineLevel="4" spans="2:66">
      <c r="B332" s="121" t="s">
        <v>793</v>
      </c>
      <c r="C332" s="122" t="s">
        <v>1484</v>
      </c>
      <c r="D332" s="120" t="s">
        <v>1485</v>
      </c>
      <c r="E332" s="121" t="s">
        <v>1457</v>
      </c>
      <c r="F332" s="121"/>
      <c r="G332" s="121" t="s">
        <v>937</v>
      </c>
      <c r="H332" s="121">
        <f t="shared" si="323"/>
        <v>0</v>
      </c>
      <c r="I332" s="121" t="s">
        <v>1441</v>
      </c>
      <c r="J332" s="300"/>
      <c r="K332" s="121" t="s">
        <v>1390</v>
      </c>
      <c r="L332" s="300"/>
      <c r="M332" s="121" t="s">
        <v>1442</v>
      </c>
      <c r="N332" s="121">
        <f t="shared" si="324"/>
        <v>0</v>
      </c>
      <c r="O332" s="300"/>
      <c r="P332" s="300"/>
      <c r="Q332" s="300"/>
      <c r="R332" s="300"/>
      <c r="S332" s="300"/>
      <c r="T332" s="300"/>
      <c r="U332" s="300"/>
      <c r="V332" s="300"/>
      <c r="W332" s="300"/>
      <c r="X332" s="300"/>
      <c r="Y332" s="300"/>
      <c r="Z332" s="300"/>
      <c r="AA332" s="121"/>
      <c r="AB332" s="121">
        <f t="shared" si="325"/>
        <v>0</v>
      </c>
      <c r="AC332" s="121">
        <f t="shared" si="326"/>
        <v>0</v>
      </c>
      <c r="AD332" s="121"/>
      <c r="AE332" s="121"/>
      <c r="AF332" s="121">
        <f t="shared" si="327"/>
        <v>0</v>
      </c>
      <c r="AG332" s="121"/>
      <c r="AH332" s="121"/>
      <c r="AI332" s="121">
        <f t="shared" si="328"/>
        <v>0</v>
      </c>
      <c r="AJ332" s="121"/>
      <c r="AK332" s="121"/>
      <c r="AL332" s="121">
        <f t="shared" si="329"/>
        <v>0</v>
      </c>
      <c r="AM332" s="121"/>
      <c r="AN332" s="121"/>
      <c r="AO332" s="121">
        <f t="shared" si="330"/>
        <v>0</v>
      </c>
      <c r="AP332" s="121"/>
      <c r="AQ332" s="121"/>
      <c r="AR332" s="121">
        <f t="shared" si="331"/>
        <v>0</v>
      </c>
      <c r="AS332" s="121"/>
      <c r="AT332" s="121"/>
      <c r="AU332" s="121">
        <f t="shared" si="332"/>
        <v>0</v>
      </c>
      <c r="AV332" s="121"/>
      <c r="AW332" s="121"/>
      <c r="AX332" s="121">
        <f t="shared" si="333"/>
        <v>0</v>
      </c>
      <c r="AY332" s="121"/>
      <c r="AZ332" s="121"/>
      <c r="BA332" s="121">
        <f t="shared" si="334"/>
        <v>0</v>
      </c>
      <c r="BB332" s="121"/>
      <c r="BC332" s="121"/>
      <c r="BD332" s="121">
        <f t="shared" si="335"/>
        <v>0</v>
      </c>
      <c r="BE332" s="121"/>
      <c r="BF332" s="121"/>
      <c r="BG332" s="121">
        <f t="shared" si="336"/>
        <v>0</v>
      </c>
      <c r="BH332" s="121"/>
      <c r="BI332" s="121"/>
      <c r="BJ332" s="121">
        <f t="shared" si="337"/>
        <v>0</v>
      </c>
      <c r="BK332" s="121"/>
      <c r="BL332" s="308"/>
      <c r="BM332" s="313"/>
      <c r="BN332" s="316"/>
    </row>
    <row r="333" s="120" customFormat="1" ht="33.95" customHeight="1" outlineLevel="4" spans="2:66">
      <c r="B333" s="121" t="s">
        <v>793</v>
      </c>
      <c r="C333" s="122" t="s">
        <v>1486</v>
      </c>
      <c r="D333" s="120" t="s">
        <v>1487</v>
      </c>
      <c r="E333" s="121" t="s">
        <v>1488</v>
      </c>
      <c r="F333" s="121"/>
      <c r="G333" s="121" t="s">
        <v>937</v>
      </c>
      <c r="H333" s="121">
        <f t="shared" si="323"/>
        <v>0</v>
      </c>
      <c r="I333" s="121" t="s">
        <v>1441</v>
      </c>
      <c r="J333" s="300"/>
      <c r="K333" s="121" t="s">
        <v>1390</v>
      </c>
      <c r="L333" s="300"/>
      <c r="M333" s="121" t="s">
        <v>1442</v>
      </c>
      <c r="N333" s="121">
        <f t="shared" si="324"/>
        <v>0</v>
      </c>
      <c r="O333" s="300"/>
      <c r="P333" s="300"/>
      <c r="Q333" s="300"/>
      <c r="R333" s="300"/>
      <c r="S333" s="300"/>
      <c r="T333" s="300"/>
      <c r="U333" s="300"/>
      <c r="V333" s="300"/>
      <c r="W333" s="300"/>
      <c r="X333" s="300"/>
      <c r="Y333" s="300"/>
      <c r="Z333" s="300"/>
      <c r="AA333" s="121"/>
      <c r="AB333" s="121">
        <f t="shared" si="325"/>
        <v>0</v>
      </c>
      <c r="AC333" s="121">
        <f t="shared" si="326"/>
        <v>0</v>
      </c>
      <c r="AD333" s="121"/>
      <c r="AE333" s="121"/>
      <c r="AF333" s="121">
        <f t="shared" si="327"/>
        <v>0</v>
      </c>
      <c r="AG333" s="121"/>
      <c r="AH333" s="121"/>
      <c r="AI333" s="121">
        <f t="shared" si="328"/>
        <v>0</v>
      </c>
      <c r="AJ333" s="121"/>
      <c r="AK333" s="121"/>
      <c r="AL333" s="121">
        <f t="shared" si="329"/>
        <v>0</v>
      </c>
      <c r="AM333" s="121"/>
      <c r="AN333" s="121"/>
      <c r="AO333" s="121">
        <f t="shared" si="330"/>
        <v>0</v>
      </c>
      <c r="AP333" s="121"/>
      <c r="AQ333" s="121"/>
      <c r="AR333" s="121">
        <f t="shared" si="331"/>
        <v>0</v>
      </c>
      <c r="AS333" s="121"/>
      <c r="AT333" s="121"/>
      <c r="AU333" s="121">
        <f t="shared" si="332"/>
        <v>0</v>
      </c>
      <c r="AV333" s="121"/>
      <c r="AW333" s="121"/>
      <c r="AX333" s="121">
        <f t="shared" si="333"/>
        <v>0</v>
      </c>
      <c r="AY333" s="121"/>
      <c r="AZ333" s="121"/>
      <c r="BA333" s="121">
        <f t="shared" si="334"/>
        <v>0</v>
      </c>
      <c r="BB333" s="121"/>
      <c r="BC333" s="121"/>
      <c r="BD333" s="121">
        <f t="shared" si="335"/>
        <v>0</v>
      </c>
      <c r="BE333" s="121"/>
      <c r="BF333" s="121"/>
      <c r="BG333" s="121">
        <f t="shared" si="336"/>
        <v>0</v>
      </c>
      <c r="BH333" s="121"/>
      <c r="BI333" s="121"/>
      <c r="BJ333" s="121">
        <f t="shared" si="337"/>
        <v>0</v>
      </c>
      <c r="BK333" s="121"/>
      <c r="BL333" s="308"/>
      <c r="BM333" s="313"/>
      <c r="BN333" s="316"/>
    </row>
    <row r="334" s="120" customFormat="1" ht="33.95" customHeight="1" outlineLevel="4" spans="2:66">
      <c r="B334" s="121" t="s">
        <v>793</v>
      </c>
      <c r="C334" s="122" t="s">
        <v>1489</v>
      </c>
      <c r="D334" s="120" t="s">
        <v>1490</v>
      </c>
      <c r="E334" s="121" t="s">
        <v>1491</v>
      </c>
      <c r="F334" s="121"/>
      <c r="G334" s="121" t="s">
        <v>937</v>
      </c>
      <c r="H334" s="121">
        <f t="shared" si="323"/>
        <v>0</v>
      </c>
      <c r="I334" s="121" t="s">
        <v>1441</v>
      </c>
      <c r="J334" s="300"/>
      <c r="K334" s="121" t="s">
        <v>1390</v>
      </c>
      <c r="L334" s="300"/>
      <c r="M334" s="121" t="s">
        <v>1442</v>
      </c>
      <c r="N334" s="121">
        <f t="shared" si="324"/>
        <v>0</v>
      </c>
      <c r="O334" s="300"/>
      <c r="P334" s="318"/>
      <c r="Q334" s="318"/>
      <c r="R334" s="318"/>
      <c r="S334" s="318"/>
      <c r="T334" s="318"/>
      <c r="U334" s="318"/>
      <c r="V334" s="318"/>
      <c r="W334" s="318"/>
      <c r="X334" s="318"/>
      <c r="Y334" s="318"/>
      <c r="Z334" s="318"/>
      <c r="AA334" s="121"/>
      <c r="AB334" s="121">
        <f t="shared" si="325"/>
        <v>0</v>
      </c>
      <c r="AC334" s="121">
        <f t="shared" si="326"/>
        <v>0</v>
      </c>
      <c r="AD334" s="121"/>
      <c r="AE334" s="121"/>
      <c r="AF334" s="121">
        <f t="shared" si="327"/>
        <v>0</v>
      </c>
      <c r="AG334" s="121"/>
      <c r="AH334" s="121"/>
      <c r="AI334" s="121">
        <f t="shared" si="328"/>
        <v>0</v>
      </c>
      <c r="AJ334" s="121"/>
      <c r="AK334" s="121"/>
      <c r="AL334" s="121">
        <f t="shared" si="329"/>
        <v>0</v>
      </c>
      <c r="AM334" s="121"/>
      <c r="AN334" s="121"/>
      <c r="AO334" s="121">
        <f t="shared" si="330"/>
        <v>0</v>
      </c>
      <c r="AP334" s="121"/>
      <c r="AQ334" s="121"/>
      <c r="AR334" s="121">
        <f t="shared" si="331"/>
        <v>0</v>
      </c>
      <c r="AS334" s="121"/>
      <c r="AT334" s="121"/>
      <c r="AU334" s="121">
        <f t="shared" si="332"/>
        <v>0</v>
      </c>
      <c r="AV334" s="121"/>
      <c r="AW334" s="121"/>
      <c r="AX334" s="121">
        <f t="shared" si="333"/>
        <v>0</v>
      </c>
      <c r="AY334" s="121"/>
      <c r="AZ334" s="121"/>
      <c r="BA334" s="121">
        <f t="shared" si="334"/>
        <v>0</v>
      </c>
      <c r="BB334" s="121"/>
      <c r="BC334" s="121"/>
      <c r="BD334" s="121">
        <f t="shared" si="335"/>
        <v>0</v>
      </c>
      <c r="BE334" s="121"/>
      <c r="BF334" s="121"/>
      <c r="BG334" s="121">
        <f t="shared" si="336"/>
        <v>0</v>
      </c>
      <c r="BH334" s="121"/>
      <c r="BI334" s="121"/>
      <c r="BJ334" s="121">
        <f t="shared" si="337"/>
        <v>0</v>
      </c>
      <c r="BK334" s="121"/>
      <c r="BL334" s="308"/>
      <c r="BM334" s="313"/>
      <c r="BN334" s="316"/>
    </row>
    <row r="335" s="49" customFormat="1" ht="33.95" customHeight="1" outlineLevel="3" spans="2:66">
      <c r="B335" s="117" t="s">
        <v>788</v>
      </c>
      <c r="C335" s="118" t="s">
        <v>1492</v>
      </c>
      <c r="D335" s="49" t="s">
        <v>1493</v>
      </c>
      <c r="E335" s="117"/>
      <c r="F335" s="117"/>
      <c r="G335" s="117"/>
      <c r="H335" s="117">
        <f>SUM(H336:H355)</f>
        <v>0</v>
      </c>
      <c r="I335" s="117"/>
      <c r="J335" s="117"/>
      <c r="K335" s="117"/>
      <c r="L335" s="117"/>
      <c r="M335" s="117"/>
      <c r="N335" s="117"/>
      <c r="O335" s="117"/>
      <c r="P335" s="290"/>
      <c r="Q335" s="290"/>
      <c r="R335" s="290"/>
      <c r="S335" s="290"/>
      <c r="T335" s="290"/>
      <c r="U335" s="290"/>
      <c r="V335" s="290"/>
      <c r="W335" s="290"/>
      <c r="X335" s="290"/>
      <c r="Y335" s="290"/>
      <c r="Z335" s="290"/>
      <c r="AA335" s="290"/>
      <c r="AB335" s="117">
        <f>SUM(AB336:AB355)</f>
        <v>0</v>
      </c>
      <c r="AC335" s="117">
        <f>SUM(AC336:AC355)</f>
        <v>0</v>
      </c>
      <c r="AD335" s="117"/>
      <c r="AE335" s="117"/>
      <c r="AF335" s="117">
        <f>SUM(AF336:AF355)</f>
        <v>0</v>
      </c>
      <c r="AG335" s="117"/>
      <c r="AH335" s="117"/>
      <c r="AI335" s="117">
        <f>SUM(AI336:AI355)</f>
        <v>0</v>
      </c>
      <c r="AJ335" s="117"/>
      <c r="AK335" s="117"/>
      <c r="AL335" s="117">
        <f>SUM(AL336:AL355)</f>
        <v>0</v>
      </c>
      <c r="AM335" s="117"/>
      <c r="AN335" s="117"/>
      <c r="AO335" s="117">
        <f>SUM(AO336:AO355)</f>
        <v>0</v>
      </c>
      <c r="AP335" s="117"/>
      <c r="AQ335" s="117"/>
      <c r="AR335" s="117">
        <f>SUM(AR336:AR355)</f>
        <v>0</v>
      </c>
      <c r="AS335" s="117"/>
      <c r="AT335" s="117"/>
      <c r="AU335" s="117">
        <f>SUM(AU336:AU355)</f>
        <v>0</v>
      </c>
      <c r="AV335" s="117"/>
      <c r="AW335" s="117"/>
      <c r="AX335" s="117">
        <f>SUM(AX336:AX355)</f>
        <v>0</v>
      </c>
      <c r="AY335" s="117"/>
      <c r="AZ335" s="117"/>
      <c r="BA335" s="117">
        <f>SUM(BA336:BA355)</f>
        <v>0</v>
      </c>
      <c r="BB335" s="117"/>
      <c r="BC335" s="117"/>
      <c r="BD335" s="117">
        <f>SUM(BD336:BD355)</f>
        <v>0</v>
      </c>
      <c r="BE335" s="117"/>
      <c r="BF335" s="117"/>
      <c r="BG335" s="117">
        <f>SUM(BG336:BG355)</f>
        <v>0</v>
      </c>
      <c r="BH335" s="117"/>
      <c r="BI335" s="117"/>
      <c r="BJ335" s="117">
        <f>SUM(BJ336:BJ355)</f>
        <v>0</v>
      </c>
      <c r="BK335" s="117"/>
      <c r="BL335" s="307"/>
      <c r="BM335" s="313"/>
      <c r="BN335" s="315"/>
    </row>
    <row r="336" s="120" customFormat="1" ht="33.95" customHeight="1" outlineLevel="4" spans="2:66">
      <c r="B336" s="121" t="s">
        <v>793</v>
      </c>
      <c r="C336" s="122" t="s">
        <v>1494</v>
      </c>
      <c r="D336" s="120" t="s">
        <v>1495</v>
      </c>
      <c r="E336" s="121" t="s">
        <v>1496</v>
      </c>
      <c r="F336" s="121"/>
      <c r="G336" s="121" t="s">
        <v>937</v>
      </c>
      <c r="H336" s="121">
        <f t="shared" ref="H336:H355" si="338">IFERROR(J336*L336*N336,0)</f>
        <v>0</v>
      </c>
      <c r="I336" s="121" t="s">
        <v>1236</v>
      </c>
      <c r="J336" s="300"/>
      <c r="K336" s="121" t="s">
        <v>1144</v>
      </c>
      <c r="L336" s="300"/>
      <c r="M336" s="121" t="s">
        <v>1177</v>
      </c>
      <c r="N336" s="121">
        <f t="shared" ref="N336:N355" si="339">COUNTA(O336:Z336)</f>
        <v>0</v>
      </c>
      <c r="O336" s="300"/>
      <c r="P336" s="319"/>
      <c r="Q336" s="319"/>
      <c r="R336" s="319"/>
      <c r="S336" s="319"/>
      <c r="T336" s="319"/>
      <c r="U336" s="319"/>
      <c r="V336" s="319"/>
      <c r="W336" s="319"/>
      <c r="X336" s="319"/>
      <c r="Y336" s="319"/>
      <c r="Z336" s="319"/>
      <c r="AA336" s="121"/>
      <c r="AB336" s="121">
        <f t="shared" ref="AB336:AB355" si="340">SUM(AC336,AF336,AI336,AL336,AO336,AR336,AU336,AX336,BA336,BD336,BG336,BJ336)</f>
        <v>0</v>
      </c>
      <c r="AC336" s="121">
        <f t="shared" ref="AC336:AC355" si="341">IF(O336="",0,$J336*$L336)</f>
        <v>0</v>
      </c>
      <c r="AD336" s="121"/>
      <c r="AE336" s="121"/>
      <c r="AF336" s="121">
        <f t="shared" ref="AF336:AF355" si="342">IF(P336="",0,$J336*$L336)</f>
        <v>0</v>
      </c>
      <c r="AG336" s="121"/>
      <c r="AH336" s="121"/>
      <c r="AI336" s="121">
        <f t="shared" ref="AI336:AI355" si="343">IF(Q336="",0,$J336*$L336)</f>
        <v>0</v>
      </c>
      <c r="AJ336" s="121"/>
      <c r="AK336" s="121"/>
      <c r="AL336" s="121">
        <f t="shared" ref="AL336:AL355" si="344">IF(R336="",0,$J336*$L336)</f>
        <v>0</v>
      </c>
      <c r="AM336" s="121"/>
      <c r="AN336" s="121"/>
      <c r="AO336" s="121">
        <f t="shared" ref="AO336:AO355" si="345">IF(S336="",0,$J336*$L336)</f>
        <v>0</v>
      </c>
      <c r="AP336" s="121"/>
      <c r="AQ336" s="121"/>
      <c r="AR336" s="121">
        <f t="shared" ref="AR336:AR355" si="346">IF(T336="",0,$J336*$L336)</f>
        <v>0</v>
      </c>
      <c r="AS336" s="121"/>
      <c r="AT336" s="121"/>
      <c r="AU336" s="121">
        <f t="shared" ref="AU336:AU355" si="347">IF(U336="",0,$J336*$L336)</f>
        <v>0</v>
      </c>
      <c r="AV336" s="121"/>
      <c r="AW336" s="121"/>
      <c r="AX336" s="121">
        <f t="shared" ref="AX336:AX355" si="348">IF(V336="",0,$J336*$L336)</f>
        <v>0</v>
      </c>
      <c r="AY336" s="121"/>
      <c r="AZ336" s="121"/>
      <c r="BA336" s="121">
        <f t="shared" ref="BA336:BA355" si="349">IF(W336="",0,$J336*$L336)</f>
        <v>0</v>
      </c>
      <c r="BB336" s="121"/>
      <c r="BC336" s="121"/>
      <c r="BD336" s="121">
        <f t="shared" ref="BD336:BD355" si="350">IF(X336="",0,$J336*$L336)</f>
        <v>0</v>
      </c>
      <c r="BE336" s="121"/>
      <c r="BF336" s="121"/>
      <c r="BG336" s="121">
        <f t="shared" ref="BG336:BG355" si="351">IF(Y336="",0,$J336*$L336)</f>
        <v>0</v>
      </c>
      <c r="BH336" s="121"/>
      <c r="BI336" s="121"/>
      <c r="BJ336" s="121">
        <f t="shared" ref="BJ336:BJ355" si="352">IF(Z336="",0,$J336*$L336)</f>
        <v>0</v>
      </c>
      <c r="BK336" s="121"/>
      <c r="BL336" s="308"/>
      <c r="BM336" s="313"/>
      <c r="BN336" s="316"/>
    </row>
    <row r="337" s="120" customFormat="1" ht="33.95" customHeight="1" outlineLevel="4" spans="2:66">
      <c r="B337" s="121" t="s">
        <v>793</v>
      </c>
      <c r="C337" s="122" t="s">
        <v>1497</v>
      </c>
      <c r="D337" s="120" t="s">
        <v>1498</v>
      </c>
      <c r="E337" s="121" t="s">
        <v>1496</v>
      </c>
      <c r="F337" s="121"/>
      <c r="G337" s="121" t="s">
        <v>937</v>
      </c>
      <c r="H337" s="121">
        <f t="shared" si="338"/>
        <v>0</v>
      </c>
      <c r="I337" s="121" t="s">
        <v>1236</v>
      </c>
      <c r="J337" s="300"/>
      <c r="K337" s="121" t="s">
        <v>1144</v>
      </c>
      <c r="L337" s="300"/>
      <c r="M337" s="121" t="s">
        <v>1177</v>
      </c>
      <c r="N337" s="121">
        <f t="shared" si="339"/>
        <v>0</v>
      </c>
      <c r="O337" s="300"/>
      <c r="P337" s="300"/>
      <c r="Q337" s="300"/>
      <c r="R337" s="300"/>
      <c r="S337" s="300"/>
      <c r="T337" s="300"/>
      <c r="U337" s="300"/>
      <c r="V337" s="300"/>
      <c r="W337" s="300"/>
      <c r="X337" s="300"/>
      <c r="Y337" s="300"/>
      <c r="Z337" s="300"/>
      <c r="AA337" s="121"/>
      <c r="AB337" s="121">
        <f t="shared" si="340"/>
        <v>0</v>
      </c>
      <c r="AC337" s="121">
        <f t="shared" si="341"/>
        <v>0</v>
      </c>
      <c r="AD337" s="121"/>
      <c r="AE337" s="121"/>
      <c r="AF337" s="121">
        <f t="shared" si="342"/>
        <v>0</v>
      </c>
      <c r="AG337" s="121"/>
      <c r="AH337" s="121"/>
      <c r="AI337" s="121">
        <f t="shared" si="343"/>
        <v>0</v>
      </c>
      <c r="AJ337" s="121"/>
      <c r="AK337" s="121"/>
      <c r="AL337" s="121">
        <f t="shared" si="344"/>
        <v>0</v>
      </c>
      <c r="AM337" s="121"/>
      <c r="AN337" s="121"/>
      <c r="AO337" s="121">
        <f t="shared" si="345"/>
        <v>0</v>
      </c>
      <c r="AP337" s="121"/>
      <c r="AQ337" s="121"/>
      <c r="AR337" s="121">
        <f t="shared" si="346"/>
        <v>0</v>
      </c>
      <c r="AS337" s="121"/>
      <c r="AT337" s="121"/>
      <c r="AU337" s="121">
        <f t="shared" si="347"/>
        <v>0</v>
      </c>
      <c r="AV337" s="121"/>
      <c r="AW337" s="121"/>
      <c r="AX337" s="121">
        <f t="shared" si="348"/>
        <v>0</v>
      </c>
      <c r="AY337" s="121"/>
      <c r="AZ337" s="121"/>
      <c r="BA337" s="121">
        <f t="shared" si="349"/>
        <v>0</v>
      </c>
      <c r="BB337" s="121"/>
      <c r="BC337" s="121"/>
      <c r="BD337" s="121">
        <f t="shared" si="350"/>
        <v>0</v>
      </c>
      <c r="BE337" s="121"/>
      <c r="BF337" s="121"/>
      <c r="BG337" s="121">
        <f t="shared" si="351"/>
        <v>0</v>
      </c>
      <c r="BH337" s="121"/>
      <c r="BI337" s="121"/>
      <c r="BJ337" s="121">
        <f t="shared" si="352"/>
        <v>0</v>
      </c>
      <c r="BK337" s="121"/>
      <c r="BL337" s="308"/>
      <c r="BM337" s="313"/>
      <c r="BN337" s="316"/>
    </row>
    <row r="338" s="120" customFormat="1" ht="33.95" customHeight="1" outlineLevel="4" spans="2:66">
      <c r="B338" s="121" t="s">
        <v>793</v>
      </c>
      <c r="C338" s="122" t="s">
        <v>1499</v>
      </c>
      <c r="D338" s="120" t="s">
        <v>1500</v>
      </c>
      <c r="E338" s="121" t="s">
        <v>1496</v>
      </c>
      <c r="F338" s="121"/>
      <c r="G338" s="121" t="s">
        <v>937</v>
      </c>
      <c r="H338" s="121">
        <f t="shared" si="338"/>
        <v>0</v>
      </c>
      <c r="I338" s="121" t="s">
        <v>1236</v>
      </c>
      <c r="J338" s="300"/>
      <c r="K338" s="121" t="s">
        <v>1144</v>
      </c>
      <c r="L338" s="300"/>
      <c r="M338" s="121" t="s">
        <v>1177</v>
      </c>
      <c r="N338" s="121">
        <f t="shared" si="339"/>
        <v>0</v>
      </c>
      <c r="O338" s="300"/>
      <c r="P338" s="300"/>
      <c r="Q338" s="300"/>
      <c r="R338" s="300"/>
      <c r="S338" s="300"/>
      <c r="T338" s="300"/>
      <c r="U338" s="300"/>
      <c r="V338" s="300"/>
      <c r="W338" s="300"/>
      <c r="X338" s="300"/>
      <c r="Y338" s="300"/>
      <c r="Z338" s="300"/>
      <c r="AA338" s="121"/>
      <c r="AB338" s="121">
        <f t="shared" si="340"/>
        <v>0</v>
      </c>
      <c r="AC338" s="121">
        <f t="shared" si="341"/>
        <v>0</v>
      </c>
      <c r="AD338" s="121"/>
      <c r="AE338" s="121"/>
      <c r="AF338" s="121">
        <f t="shared" si="342"/>
        <v>0</v>
      </c>
      <c r="AG338" s="121"/>
      <c r="AH338" s="121"/>
      <c r="AI338" s="121">
        <f t="shared" si="343"/>
        <v>0</v>
      </c>
      <c r="AJ338" s="121"/>
      <c r="AK338" s="121"/>
      <c r="AL338" s="121">
        <f t="shared" si="344"/>
        <v>0</v>
      </c>
      <c r="AM338" s="121"/>
      <c r="AN338" s="121"/>
      <c r="AO338" s="121">
        <f t="shared" si="345"/>
        <v>0</v>
      </c>
      <c r="AP338" s="121"/>
      <c r="AQ338" s="121"/>
      <c r="AR338" s="121">
        <f t="shared" si="346"/>
        <v>0</v>
      </c>
      <c r="AS338" s="121"/>
      <c r="AT338" s="121"/>
      <c r="AU338" s="121">
        <f t="shared" si="347"/>
        <v>0</v>
      </c>
      <c r="AV338" s="121"/>
      <c r="AW338" s="121"/>
      <c r="AX338" s="121">
        <f t="shared" si="348"/>
        <v>0</v>
      </c>
      <c r="AY338" s="121"/>
      <c r="AZ338" s="121"/>
      <c r="BA338" s="121">
        <f t="shared" si="349"/>
        <v>0</v>
      </c>
      <c r="BB338" s="121"/>
      <c r="BC338" s="121"/>
      <c r="BD338" s="121">
        <f t="shared" si="350"/>
        <v>0</v>
      </c>
      <c r="BE338" s="121"/>
      <c r="BF338" s="121"/>
      <c r="BG338" s="121">
        <f t="shared" si="351"/>
        <v>0</v>
      </c>
      <c r="BH338" s="121"/>
      <c r="BI338" s="121"/>
      <c r="BJ338" s="121">
        <f t="shared" si="352"/>
        <v>0</v>
      </c>
      <c r="BK338" s="121"/>
      <c r="BL338" s="308"/>
      <c r="BM338" s="313"/>
      <c r="BN338" s="316"/>
    </row>
    <row r="339" s="120" customFormat="1" ht="33.95" customHeight="1" outlineLevel="4" spans="2:66">
      <c r="B339" s="121" t="s">
        <v>793</v>
      </c>
      <c r="C339" s="122" t="s">
        <v>1501</v>
      </c>
      <c r="D339" s="120" t="s">
        <v>1502</v>
      </c>
      <c r="E339" s="121" t="s">
        <v>1496</v>
      </c>
      <c r="F339" s="121"/>
      <c r="G339" s="121" t="s">
        <v>937</v>
      </c>
      <c r="H339" s="121">
        <f t="shared" si="338"/>
        <v>0</v>
      </c>
      <c r="I339" s="121" t="s">
        <v>1236</v>
      </c>
      <c r="J339" s="300"/>
      <c r="K339" s="121" t="s">
        <v>1144</v>
      </c>
      <c r="L339" s="300"/>
      <c r="M339" s="121" t="s">
        <v>1177</v>
      </c>
      <c r="N339" s="121">
        <f t="shared" si="339"/>
        <v>0</v>
      </c>
      <c r="O339" s="300"/>
      <c r="P339" s="300"/>
      <c r="Q339" s="300"/>
      <c r="R339" s="300"/>
      <c r="S339" s="300"/>
      <c r="T339" s="300"/>
      <c r="U339" s="300"/>
      <c r="V339" s="300"/>
      <c r="W339" s="300"/>
      <c r="X339" s="300"/>
      <c r="Y339" s="300"/>
      <c r="Z339" s="300"/>
      <c r="AA339" s="121"/>
      <c r="AB339" s="121">
        <f t="shared" si="340"/>
        <v>0</v>
      </c>
      <c r="AC339" s="121">
        <f t="shared" si="341"/>
        <v>0</v>
      </c>
      <c r="AD339" s="121"/>
      <c r="AE339" s="121"/>
      <c r="AF339" s="121">
        <f t="shared" si="342"/>
        <v>0</v>
      </c>
      <c r="AG339" s="121"/>
      <c r="AH339" s="121"/>
      <c r="AI339" s="121">
        <f t="shared" si="343"/>
        <v>0</v>
      </c>
      <c r="AJ339" s="121"/>
      <c r="AK339" s="121"/>
      <c r="AL339" s="121">
        <f t="shared" si="344"/>
        <v>0</v>
      </c>
      <c r="AM339" s="121"/>
      <c r="AN339" s="121"/>
      <c r="AO339" s="121">
        <f t="shared" si="345"/>
        <v>0</v>
      </c>
      <c r="AP339" s="121"/>
      <c r="AQ339" s="121"/>
      <c r="AR339" s="121">
        <f t="shared" si="346"/>
        <v>0</v>
      </c>
      <c r="AS339" s="121"/>
      <c r="AT339" s="121"/>
      <c r="AU339" s="121">
        <f t="shared" si="347"/>
        <v>0</v>
      </c>
      <c r="AV339" s="121"/>
      <c r="AW339" s="121"/>
      <c r="AX339" s="121">
        <f t="shared" si="348"/>
        <v>0</v>
      </c>
      <c r="AY339" s="121"/>
      <c r="AZ339" s="121"/>
      <c r="BA339" s="121">
        <f t="shared" si="349"/>
        <v>0</v>
      </c>
      <c r="BB339" s="121"/>
      <c r="BC339" s="121"/>
      <c r="BD339" s="121">
        <f t="shared" si="350"/>
        <v>0</v>
      </c>
      <c r="BE339" s="121"/>
      <c r="BF339" s="121"/>
      <c r="BG339" s="121">
        <f t="shared" si="351"/>
        <v>0</v>
      </c>
      <c r="BH339" s="121"/>
      <c r="BI339" s="121"/>
      <c r="BJ339" s="121">
        <f t="shared" si="352"/>
        <v>0</v>
      </c>
      <c r="BK339" s="121"/>
      <c r="BL339" s="308"/>
      <c r="BM339" s="313"/>
      <c r="BN339" s="316"/>
    </row>
    <row r="340" s="120" customFormat="1" ht="33.95" customHeight="1" outlineLevel="4" spans="2:66">
      <c r="B340" s="121" t="s">
        <v>793</v>
      </c>
      <c r="C340" s="122" t="s">
        <v>1503</v>
      </c>
      <c r="D340" s="120" t="s">
        <v>1504</v>
      </c>
      <c r="E340" s="121" t="s">
        <v>1496</v>
      </c>
      <c r="F340" s="121"/>
      <c r="G340" s="121" t="s">
        <v>937</v>
      </c>
      <c r="H340" s="121">
        <f t="shared" si="338"/>
        <v>0</v>
      </c>
      <c r="I340" s="121" t="s">
        <v>1236</v>
      </c>
      <c r="J340" s="300"/>
      <c r="K340" s="121" t="s">
        <v>1144</v>
      </c>
      <c r="L340" s="300"/>
      <c r="M340" s="121" t="s">
        <v>1177</v>
      </c>
      <c r="N340" s="121">
        <f t="shared" si="339"/>
        <v>0</v>
      </c>
      <c r="O340" s="300"/>
      <c r="P340" s="300"/>
      <c r="Q340" s="300"/>
      <c r="R340" s="300"/>
      <c r="S340" s="300"/>
      <c r="T340" s="300"/>
      <c r="U340" s="300"/>
      <c r="V340" s="300"/>
      <c r="W340" s="300"/>
      <c r="X340" s="300"/>
      <c r="Y340" s="300"/>
      <c r="Z340" s="300"/>
      <c r="AA340" s="121"/>
      <c r="AB340" s="121">
        <f t="shared" si="340"/>
        <v>0</v>
      </c>
      <c r="AC340" s="121">
        <f t="shared" si="341"/>
        <v>0</v>
      </c>
      <c r="AD340" s="121"/>
      <c r="AE340" s="121"/>
      <c r="AF340" s="121">
        <f t="shared" si="342"/>
        <v>0</v>
      </c>
      <c r="AG340" s="121"/>
      <c r="AH340" s="121"/>
      <c r="AI340" s="121">
        <f t="shared" si="343"/>
        <v>0</v>
      </c>
      <c r="AJ340" s="121"/>
      <c r="AK340" s="121"/>
      <c r="AL340" s="121">
        <f t="shared" si="344"/>
        <v>0</v>
      </c>
      <c r="AM340" s="121"/>
      <c r="AN340" s="121"/>
      <c r="AO340" s="121">
        <f t="shared" si="345"/>
        <v>0</v>
      </c>
      <c r="AP340" s="121"/>
      <c r="AQ340" s="121"/>
      <c r="AR340" s="121">
        <f t="shared" si="346"/>
        <v>0</v>
      </c>
      <c r="AS340" s="121"/>
      <c r="AT340" s="121"/>
      <c r="AU340" s="121">
        <f t="shared" si="347"/>
        <v>0</v>
      </c>
      <c r="AV340" s="121"/>
      <c r="AW340" s="121"/>
      <c r="AX340" s="121">
        <f t="shared" si="348"/>
        <v>0</v>
      </c>
      <c r="AY340" s="121"/>
      <c r="AZ340" s="121"/>
      <c r="BA340" s="121">
        <f t="shared" si="349"/>
        <v>0</v>
      </c>
      <c r="BB340" s="121"/>
      <c r="BC340" s="121"/>
      <c r="BD340" s="121">
        <f t="shared" si="350"/>
        <v>0</v>
      </c>
      <c r="BE340" s="121"/>
      <c r="BF340" s="121"/>
      <c r="BG340" s="121">
        <f t="shared" si="351"/>
        <v>0</v>
      </c>
      <c r="BH340" s="121"/>
      <c r="BI340" s="121"/>
      <c r="BJ340" s="121">
        <f t="shared" si="352"/>
        <v>0</v>
      </c>
      <c r="BK340" s="121"/>
      <c r="BL340" s="308"/>
      <c r="BM340" s="313"/>
      <c r="BN340" s="316"/>
    </row>
    <row r="341" s="120" customFormat="1" ht="33.95" customHeight="1" outlineLevel="4" spans="2:66">
      <c r="B341" s="121" t="s">
        <v>793</v>
      </c>
      <c r="C341" s="122" t="s">
        <v>1505</v>
      </c>
      <c r="D341" s="120" t="s">
        <v>1506</v>
      </c>
      <c r="E341" s="121" t="s">
        <v>1496</v>
      </c>
      <c r="F341" s="121"/>
      <c r="G341" s="121" t="s">
        <v>937</v>
      </c>
      <c r="H341" s="121">
        <f t="shared" si="338"/>
        <v>0</v>
      </c>
      <c r="I341" s="121" t="s">
        <v>1236</v>
      </c>
      <c r="J341" s="300"/>
      <c r="K341" s="121" t="s">
        <v>1144</v>
      </c>
      <c r="L341" s="300"/>
      <c r="M341" s="121" t="s">
        <v>1177</v>
      </c>
      <c r="N341" s="121">
        <f t="shared" si="339"/>
        <v>0</v>
      </c>
      <c r="O341" s="300"/>
      <c r="P341" s="300"/>
      <c r="Q341" s="300"/>
      <c r="R341" s="300"/>
      <c r="S341" s="300"/>
      <c r="T341" s="300"/>
      <c r="U341" s="300"/>
      <c r="V341" s="300"/>
      <c r="W341" s="300"/>
      <c r="X341" s="300"/>
      <c r="Y341" s="300"/>
      <c r="Z341" s="300"/>
      <c r="AA341" s="121"/>
      <c r="AB341" s="121">
        <f t="shared" si="340"/>
        <v>0</v>
      </c>
      <c r="AC341" s="121">
        <f t="shared" si="341"/>
        <v>0</v>
      </c>
      <c r="AD341" s="121"/>
      <c r="AE341" s="121"/>
      <c r="AF341" s="121">
        <f t="shared" si="342"/>
        <v>0</v>
      </c>
      <c r="AG341" s="121"/>
      <c r="AH341" s="121"/>
      <c r="AI341" s="121">
        <f t="shared" si="343"/>
        <v>0</v>
      </c>
      <c r="AJ341" s="121"/>
      <c r="AK341" s="121"/>
      <c r="AL341" s="121">
        <f t="shared" si="344"/>
        <v>0</v>
      </c>
      <c r="AM341" s="121"/>
      <c r="AN341" s="121"/>
      <c r="AO341" s="121">
        <f t="shared" si="345"/>
        <v>0</v>
      </c>
      <c r="AP341" s="121"/>
      <c r="AQ341" s="121"/>
      <c r="AR341" s="121">
        <f t="shared" si="346"/>
        <v>0</v>
      </c>
      <c r="AS341" s="121"/>
      <c r="AT341" s="121"/>
      <c r="AU341" s="121">
        <f t="shared" si="347"/>
        <v>0</v>
      </c>
      <c r="AV341" s="121"/>
      <c r="AW341" s="121"/>
      <c r="AX341" s="121">
        <f t="shared" si="348"/>
        <v>0</v>
      </c>
      <c r="AY341" s="121"/>
      <c r="AZ341" s="121"/>
      <c r="BA341" s="121">
        <f t="shared" si="349"/>
        <v>0</v>
      </c>
      <c r="BB341" s="121"/>
      <c r="BC341" s="121"/>
      <c r="BD341" s="121">
        <f t="shared" si="350"/>
        <v>0</v>
      </c>
      <c r="BE341" s="121"/>
      <c r="BF341" s="121"/>
      <c r="BG341" s="121">
        <f t="shared" si="351"/>
        <v>0</v>
      </c>
      <c r="BH341" s="121"/>
      <c r="BI341" s="121"/>
      <c r="BJ341" s="121">
        <f t="shared" si="352"/>
        <v>0</v>
      </c>
      <c r="BK341" s="121"/>
      <c r="BL341" s="308"/>
      <c r="BM341" s="313"/>
      <c r="BN341" s="316"/>
    </row>
    <row r="342" s="120" customFormat="1" ht="33.95" customHeight="1" outlineLevel="4" spans="2:66">
      <c r="B342" s="121" t="s">
        <v>793</v>
      </c>
      <c r="C342" s="122" t="s">
        <v>1507</v>
      </c>
      <c r="D342" s="120" t="s">
        <v>1508</v>
      </c>
      <c r="E342" s="121" t="s">
        <v>1509</v>
      </c>
      <c r="F342" s="121"/>
      <c r="G342" s="121" t="s">
        <v>937</v>
      </c>
      <c r="H342" s="121">
        <f t="shared" si="338"/>
        <v>0</v>
      </c>
      <c r="I342" s="121" t="s">
        <v>1236</v>
      </c>
      <c r="J342" s="300"/>
      <c r="K342" s="121" t="s">
        <v>1144</v>
      </c>
      <c r="L342" s="300"/>
      <c r="M342" s="121" t="s">
        <v>1177</v>
      </c>
      <c r="N342" s="121">
        <f t="shared" si="339"/>
        <v>0</v>
      </c>
      <c r="O342" s="300"/>
      <c r="P342" s="300"/>
      <c r="Q342" s="300"/>
      <c r="R342" s="300"/>
      <c r="S342" s="300"/>
      <c r="T342" s="300"/>
      <c r="U342" s="300"/>
      <c r="V342" s="300"/>
      <c r="W342" s="300"/>
      <c r="X342" s="300"/>
      <c r="Y342" s="300"/>
      <c r="Z342" s="300"/>
      <c r="AA342" s="121"/>
      <c r="AB342" s="121">
        <f t="shared" si="340"/>
        <v>0</v>
      </c>
      <c r="AC342" s="121">
        <f t="shared" si="341"/>
        <v>0</v>
      </c>
      <c r="AD342" s="121"/>
      <c r="AE342" s="121"/>
      <c r="AF342" s="121">
        <f t="shared" si="342"/>
        <v>0</v>
      </c>
      <c r="AG342" s="121"/>
      <c r="AH342" s="121"/>
      <c r="AI342" s="121">
        <f t="shared" si="343"/>
        <v>0</v>
      </c>
      <c r="AJ342" s="121"/>
      <c r="AK342" s="121"/>
      <c r="AL342" s="121">
        <f t="shared" si="344"/>
        <v>0</v>
      </c>
      <c r="AM342" s="121"/>
      <c r="AN342" s="121"/>
      <c r="AO342" s="121">
        <f t="shared" si="345"/>
        <v>0</v>
      </c>
      <c r="AP342" s="121"/>
      <c r="AQ342" s="121"/>
      <c r="AR342" s="121">
        <f t="shared" si="346"/>
        <v>0</v>
      </c>
      <c r="AS342" s="121"/>
      <c r="AT342" s="121"/>
      <c r="AU342" s="121">
        <f t="shared" si="347"/>
        <v>0</v>
      </c>
      <c r="AV342" s="121"/>
      <c r="AW342" s="121"/>
      <c r="AX342" s="121">
        <f t="shared" si="348"/>
        <v>0</v>
      </c>
      <c r="AY342" s="121"/>
      <c r="AZ342" s="121"/>
      <c r="BA342" s="121">
        <f t="shared" si="349"/>
        <v>0</v>
      </c>
      <c r="BB342" s="121"/>
      <c r="BC342" s="121"/>
      <c r="BD342" s="121">
        <f t="shared" si="350"/>
        <v>0</v>
      </c>
      <c r="BE342" s="121"/>
      <c r="BF342" s="121"/>
      <c r="BG342" s="121">
        <f t="shared" si="351"/>
        <v>0</v>
      </c>
      <c r="BH342" s="121"/>
      <c r="BI342" s="121"/>
      <c r="BJ342" s="121">
        <f t="shared" si="352"/>
        <v>0</v>
      </c>
      <c r="BK342" s="121"/>
      <c r="BL342" s="308"/>
      <c r="BM342" s="313"/>
      <c r="BN342" s="316"/>
    </row>
    <row r="343" s="120" customFormat="1" ht="33.95" customHeight="1" outlineLevel="4" spans="2:66">
      <c r="B343" s="121" t="s">
        <v>793</v>
      </c>
      <c r="C343" s="122" t="s">
        <v>1510</v>
      </c>
      <c r="D343" s="120" t="s">
        <v>1511</v>
      </c>
      <c r="E343" s="121" t="s">
        <v>1509</v>
      </c>
      <c r="F343" s="121"/>
      <c r="G343" s="121" t="s">
        <v>937</v>
      </c>
      <c r="H343" s="121">
        <f t="shared" si="338"/>
        <v>0</v>
      </c>
      <c r="I343" s="121" t="s">
        <v>1236</v>
      </c>
      <c r="J343" s="300"/>
      <c r="K343" s="121" t="s">
        <v>1144</v>
      </c>
      <c r="L343" s="300"/>
      <c r="M343" s="121" t="s">
        <v>1177</v>
      </c>
      <c r="N343" s="121">
        <f t="shared" si="339"/>
        <v>0</v>
      </c>
      <c r="O343" s="300"/>
      <c r="P343" s="300"/>
      <c r="Q343" s="300"/>
      <c r="R343" s="300"/>
      <c r="S343" s="300"/>
      <c r="T343" s="300"/>
      <c r="U343" s="300"/>
      <c r="V343" s="300"/>
      <c r="W343" s="300"/>
      <c r="X343" s="300"/>
      <c r="Y343" s="300"/>
      <c r="Z343" s="300"/>
      <c r="AA343" s="121"/>
      <c r="AB343" s="121">
        <f t="shared" si="340"/>
        <v>0</v>
      </c>
      <c r="AC343" s="121">
        <f t="shared" si="341"/>
        <v>0</v>
      </c>
      <c r="AD343" s="121"/>
      <c r="AE343" s="121"/>
      <c r="AF343" s="121">
        <f t="shared" si="342"/>
        <v>0</v>
      </c>
      <c r="AG343" s="121"/>
      <c r="AH343" s="121"/>
      <c r="AI343" s="121">
        <f t="shared" si="343"/>
        <v>0</v>
      </c>
      <c r="AJ343" s="121"/>
      <c r="AK343" s="121"/>
      <c r="AL343" s="121">
        <f t="shared" si="344"/>
        <v>0</v>
      </c>
      <c r="AM343" s="121"/>
      <c r="AN343" s="121"/>
      <c r="AO343" s="121">
        <f t="shared" si="345"/>
        <v>0</v>
      </c>
      <c r="AP343" s="121"/>
      <c r="AQ343" s="121"/>
      <c r="AR343" s="121">
        <f t="shared" si="346"/>
        <v>0</v>
      </c>
      <c r="AS343" s="121"/>
      <c r="AT343" s="121"/>
      <c r="AU343" s="121">
        <f t="shared" si="347"/>
        <v>0</v>
      </c>
      <c r="AV343" s="121"/>
      <c r="AW343" s="121"/>
      <c r="AX343" s="121">
        <f t="shared" si="348"/>
        <v>0</v>
      </c>
      <c r="AY343" s="121"/>
      <c r="AZ343" s="121"/>
      <c r="BA343" s="121">
        <f t="shared" si="349"/>
        <v>0</v>
      </c>
      <c r="BB343" s="121"/>
      <c r="BC343" s="121"/>
      <c r="BD343" s="121">
        <f t="shared" si="350"/>
        <v>0</v>
      </c>
      <c r="BE343" s="121"/>
      <c r="BF343" s="121"/>
      <c r="BG343" s="121">
        <f t="shared" si="351"/>
        <v>0</v>
      </c>
      <c r="BH343" s="121"/>
      <c r="BI343" s="121"/>
      <c r="BJ343" s="121">
        <f t="shared" si="352"/>
        <v>0</v>
      </c>
      <c r="BK343" s="121"/>
      <c r="BL343" s="308"/>
      <c r="BM343" s="313"/>
      <c r="BN343" s="316"/>
    </row>
    <row r="344" s="120" customFormat="1" ht="33.95" customHeight="1" outlineLevel="4" spans="2:66">
      <c r="B344" s="121" t="s">
        <v>793</v>
      </c>
      <c r="C344" s="122" t="s">
        <v>1512</v>
      </c>
      <c r="D344" s="120" t="s">
        <v>1513</v>
      </c>
      <c r="E344" s="121" t="s">
        <v>1514</v>
      </c>
      <c r="F344" s="121"/>
      <c r="G344" s="121" t="s">
        <v>937</v>
      </c>
      <c r="H344" s="121">
        <f t="shared" si="338"/>
        <v>0</v>
      </c>
      <c r="I344" s="121" t="s">
        <v>1236</v>
      </c>
      <c r="J344" s="300"/>
      <c r="K344" s="121" t="s">
        <v>1144</v>
      </c>
      <c r="L344" s="300"/>
      <c r="M344" s="121" t="s">
        <v>1177</v>
      </c>
      <c r="N344" s="121">
        <f t="shared" si="339"/>
        <v>0</v>
      </c>
      <c r="O344" s="300"/>
      <c r="P344" s="300"/>
      <c r="Q344" s="300"/>
      <c r="R344" s="300"/>
      <c r="S344" s="300"/>
      <c r="T344" s="300"/>
      <c r="U344" s="300"/>
      <c r="V344" s="300"/>
      <c r="W344" s="300"/>
      <c r="X344" s="300"/>
      <c r="Y344" s="300"/>
      <c r="Z344" s="300"/>
      <c r="AA344" s="121"/>
      <c r="AB344" s="121">
        <f t="shared" si="340"/>
        <v>0</v>
      </c>
      <c r="AC344" s="121">
        <f t="shared" si="341"/>
        <v>0</v>
      </c>
      <c r="AD344" s="121"/>
      <c r="AE344" s="121"/>
      <c r="AF344" s="121">
        <f t="shared" si="342"/>
        <v>0</v>
      </c>
      <c r="AG344" s="121"/>
      <c r="AH344" s="121"/>
      <c r="AI344" s="121">
        <f t="shared" si="343"/>
        <v>0</v>
      </c>
      <c r="AJ344" s="121"/>
      <c r="AK344" s="121"/>
      <c r="AL344" s="121">
        <f t="shared" si="344"/>
        <v>0</v>
      </c>
      <c r="AM344" s="121"/>
      <c r="AN344" s="121"/>
      <c r="AO344" s="121">
        <f t="shared" si="345"/>
        <v>0</v>
      </c>
      <c r="AP344" s="121"/>
      <c r="AQ344" s="121"/>
      <c r="AR344" s="121">
        <f t="shared" si="346"/>
        <v>0</v>
      </c>
      <c r="AS344" s="121"/>
      <c r="AT344" s="121"/>
      <c r="AU344" s="121">
        <f t="shared" si="347"/>
        <v>0</v>
      </c>
      <c r="AV344" s="121"/>
      <c r="AW344" s="121"/>
      <c r="AX344" s="121">
        <f t="shared" si="348"/>
        <v>0</v>
      </c>
      <c r="AY344" s="121"/>
      <c r="AZ344" s="121"/>
      <c r="BA344" s="121">
        <f t="shared" si="349"/>
        <v>0</v>
      </c>
      <c r="BB344" s="121"/>
      <c r="BC344" s="121"/>
      <c r="BD344" s="121">
        <f t="shared" si="350"/>
        <v>0</v>
      </c>
      <c r="BE344" s="121"/>
      <c r="BF344" s="121"/>
      <c r="BG344" s="121">
        <f t="shared" si="351"/>
        <v>0</v>
      </c>
      <c r="BH344" s="121"/>
      <c r="BI344" s="121"/>
      <c r="BJ344" s="121">
        <f t="shared" si="352"/>
        <v>0</v>
      </c>
      <c r="BK344" s="121"/>
      <c r="BL344" s="308"/>
      <c r="BM344" s="313"/>
      <c r="BN344" s="316"/>
    </row>
    <row r="345" s="120" customFormat="1" ht="33.95" customHeight="1" outlineLevel="4" spans="2:66">
      <c r="B345" s="121" t="s">
        <v>793</v>
      </c>
      <c r="C345" s="122" t="s">
        <v>1515</v>
      </c>
      <c r="D345" s="120" t="s">
        <v>1516</v>
      </c>
      <c r="E345" s="121" t="s">
        <v>1517</v>
      </c>
      <c r="F345" s="121"/>
      <c r="G345" s="121" t="s">
        <v>937</v>
      </c>
      <c r="H345" s="121">
        <f t="shared" si="338"/>
        <v>0</v>
      </c>
      <c r="I345" s="121" t="s">
        <v>1236</v>
      </c>
      <c r="J345" s="300"/>
      <c r="K345" s="121" t="s">
        <v>1144</v>
      </c>
      <c r="L345" s="300"/>
      <c r="M345" s="121" t="s">
        <v>1177</v>
      </c>
      <c r="N345" s="121">
        <f t="shared" si="339"/>
        <v>0</v>
      </c>
      <c r="O345" s="300"/>
      <c r="P345" s="300"/>
      <c r="Q345" s="300"/>
      <c r="R345" s="300"/>
      <c r="S345" s="300"/>
      <c r="T345" s="300"/>
      <c r="U345" s="300"/>
      <c r="V345" s="300"/>
      <c r="W345" s="300"/>
      <c r="X345" s="300"/>
      <c r="Y345" s="300"/>
      <c r="Z345" s="300"/>
      <c r="AA345" s="121"/>
      <c r="AB345" s="121">
        <f t="shared" si="340"/>
        <v>0</v>
      </c>
      <c r="AC345" s="121">
        <f t="shared" si="341"/>
        <v>0</v>
      </c>
      <c r="AD345" s="121"/>
      <c r="AE345" s="121"/>
      <c r="AF345" s="121">
        <f t="shared" si="342"/>
        <v>0</v>
      </c>
      <c r="AG345" s="121"/>
      <c r="AH345" s="121"/>
      <c r="AI345" s="121">
        <f t="shared" si="343"/>
        <v>0</v>
      </c>
      <c r="AJ345" s="121"/>
      <c r="AK345" s="121"/>
      <c r="AL345" s="121">
        <f t="shared" si="344"/>
        <v>0</v>
      </c>
      <c r="AM345" s="121"/>
      <c r="AN345" s="121"/>
      <c r="AO345" s="121">
        <f t="shared" si="345"/>
        <v>0</v>
      </c>
      <c r="AP345" s="121"/>
      <c r="AQ345" s="121"/>
      <c r="AR345" s="121">
        <f t="shared" si="346"/>
        <v>0</v>
      </c>
      <c r="AS345" s="121"/>
      <c r="AT345" s="121"/>
      <c r="AU345" s="121">
        <f t="shared" si="347"/>
        <v>0</v>
      </c>
      <c r="AV345" s="121"/>
      <c r="AW345" s="121"/>
      <c r="AX345" s="121">
        <f t="shared" si="348"/>
        <v>0</v>
      </c>
      <c r="AY345" s="121"/>
      <c r="AZ345" s="121"/>
      <c r="BA345" s="121">
        <f t="shared" si="349"/>
        <v>0</v>
      </c>
      <c r="BB345" s="121"/>
      <c r="BC345" s="121"/>
      <c r="BD345" s="121">
        <f t="shared" si="350"/>
        <v>0</v>
      </c>
      <c r="BE345" s="121"/>
      <c r="BF345" s="121"/>
      <c r="BG345" s="121">
        <f t="shared" si="351"/>
        <v>0</v>
      </c>
      <c r="BH345" s="121"/>
      <c r="BI345" s="121"/>
      <c r="BJ345" s="121">
        <f t="shared" si="352"/>
        <v>0</v>
      </c>
      <c r="BK345" s="121"/>
      <c r="BL345" s="308"/>
      <c r="BM345" s="313"/>
      <c r="BN345" s="316"/>
    </row>
    <row r="346" s="120" customFormat="1" ht="33.95" customHeight="1" outlineLevel="4" spans="2:66">
      <c r="B346" s="121" t="s">
        <v>793</v>
      </c>
      <c r="C346" s="122" t="s">
        <v>1518</v>
      </c>
      <c r="D346" s="120" t="s">
        <v>1519</v>
      </c>
      <c r="E346" s="121" t="s">
        <v>1520</v>
      </c>
      <c r="F346" s="121"/>
      <c r="G346" s="121" t="s">
        <v>937</v>
      </c>
      <c r="H346" s="121">
        <f t="shared" si="338"/>
        <v>0</v>
      </c>
      <c r="I346" s="121" t="s">
        <v>1236</v>
      </c>
      <c r="J346" s="300"/>
      <c r="K346" s="121" t="s">
        <v>1144</v>
      </c>
      <c r="L346" s="300"/>
      <c r="M346" s="121" t="s">
        <v>1177</v>
      </c>
      <c r="N346" s="121">
        <f t="shared" si="339"/>
        <v>0</v>
      </c>
      <c r="O346" s="300"/>
      <c r="P346" s="300"/>
      <c r="Q346" s="300"/>
      <c r="R346" s="300"/>
      <c r="S346" s="300"/>
      <c r="T346" s="300"/>
      <c r="U346" s="300"/>
      <c r="V346" s="300"/>
      <c r="W346" s="300"/>
      <c r="X346" s="300"/>
      <c r="Y346" s="300"/>
      <c r="Z346" s="300"/>
      <c r="AA346" s="121"/>
      <c r="AB346" s="121">
        <f t="shared" si="340"/>
        <v>0</v>
      </c>
      <c r="AC346" s="121">
        <f t="shared" si="341"/>
        <v>0</v>
      </c>
      <c r="AD346" s="121"/>
      <c r="AE346" s="121"/>
      <c r="AF346" s="121">
        <f t="shared" si="342"/>
        <v>0</v>
      </c>
      <c r="AG346" s="121"/>
      <c r="AH346" s="121"/>
      <c r="AI346" s="121">
        <f t="shared" si="343"/>
        <v>0</v>
      </c>
      <c r="AJ346" s="121"/>
      <c r="AK346" s="121"/>
      <c r="AL346" s="121">
        <f t="shared" si="344"/>
        <v>0</v>
      </c>
      <c r="AM346" s="121"/>
      <c r="AN346" s="121"/>
      <c r="AO346" s="121">
        <f t="shared" si="345"/>
        <v>0</v>
      </c>
      <c r="AP346" s="121"/>
      <c r="AQ346" s="121"/>
      <c r="AR346" s="121">
        <f t="shared" si="346"/>
        <v>0</v>
      </c>
      <c r="AS346" s="121"/>
      <c r="AT346" s="121"/>
      <c r="AU346" s="121">
        <f t="shared" si="347"/>
        <v>0</v>
      </c>
      <c r="AV346" s="121"/>
      <c r="AW346" s="121"/>
      <c r="AX346" s="121">
        <f t="shared" si="348"/>
        <v>0</v>
      </c>
      <c r="AY346" s="121"/>
      <c r="AZ346" s="121"/>
      <c r="BA346" s="121">
        <f t="shared" si="349"/>
        <v>0</v>
      </c>
      <c r="BB346" s="121"/>
      <c r="BC346" s="121"/>
      <c r="BD346" s="121">
        <f t="shared" si="350"/>
        <v>0</v>
      </c>
      <c r="BE346" s="121"/>
      <c r="BF346" s="121"/>
      <c r="BG346" s="121">
        <f t="shared" si="351"/>
        <v>0</v>
      </c>
      <c r="BH346" s="121"/>
      <c r="BI346" s="121"/>
      <c r="BJ346" s="121">
        <f t="shared" si="352"/>
        <v>0</v>
      </c>
      <c r="BK346" s="121"/>
      <c r="BL346" s="308"/>
      <c r="BM346" s="313"/>
      <c r="BN346" s="316"/>
    </row>
    <row r="347" s="120" customFormat="1" ht="33.95" customHeight="1" outlineLevel="4" spans="2:66">
      <c r="B347" s="121" t="s">
        <v>793</v>
      </c>
      <c r="C347" s="122" t="s">
        <v>1521</v>
      </c>
      <c r="D347" s="120" t="s">
        <v>1522</v>
      </c>
      <c r="E347" s="121" t="s">
        <v>1523</v>
      </c>
      <c r="F347" s="121"/>
      <c r="G347" s="121" t="s">
        <v>937</v>
      </c>
      <c r="H347" s="121">
        <f t="shared" si="338"/>
        <v>0</v>
      </c>
      <c r="I347" s="121" t="s">
        <v>1236</v>
      </c>
      <c r="J347" s="300"/>
      <c r="K347" s="121" t="s">
        <v>1144</v>
      </c>
      <c r="L347" s="300"/>
      <c r="M347" s="121" t="s">
        <v>1177</v>
      </c>
      <c r="N347" s="121">
        <f t="shared" si="339"/>
        <v>0</v>
      </c>
      <c r="O347" s="300"/>
      <c r="P347" s="300"/>
      <c r="Q347" s="300"/>
      <c r="R347" s="300"/>
      <c r="S347" s="300"/>
      <c r="T347" s="300"/>
      <c r="U347" s="300"/>
      <c r="V347" s="300"/>
      <c r="W347" s="300"/>
      <c r="X347" s="300"/>
      <c r="Y347" s="300"/>
      <c r="Z347" s="300"/>
      <c r="AA347" s="121"/>
      <c r="AB347" s="121">
        <f t="shared" si="340"/>
        <v>0</v>
      </c>
      <c r="AC347" s="121">
        <f t="shared" si="341"/>
        <v>0</v>
      </c>
      <c r="AD347" s="121"/>
      <c r="AE347" s="121"/>
      <c r="AF347" s="121">
        <f t="shared" si="342"/>
        <v>0</v>
      </c>
      <c r="AG347" s="121"/>
      <c r="AH347" s="121"/>
      <c r="AI347" s="121">
        <f t="shared" si="343"/>
        <v>0</v>
      </c>
      <c r="AJ347" s="121"/>
      <c r="AK347" s="121"/>
      <c r="AL347" s="121">
        <f t="shared" si="344"/>
        <v>0</v>
      </c>
      <c r="AM347" s="121"/>
      <c r="AN347" s="121"/>
      <c r="AO347" s="121">
        <f t="shared" si="345"/>
        <v>0</v>
      </c>
      <c r="AP347" s="121"/>
      <c r="AQ347" s="121"/>
      <c r="AR347" s="121">
        <f t="shared" si="346"/>
        <v>0</v>
      </c>
      <c r="AS347" s="121"/>
      <c r="AT347" s="121"/>
      <c r="AU347" s="121">
        <f t="shared" si="347"/>
        <v>0</v>
      </c>
      <c r="AV347" s="121"/>
      <c r="AW347" s="121"/>
      <c r="AX347" s="121">
        <f t="shared" si="348"/>
        <v>0</v>
      </c>
      <c r="AY347" s="121"/>
      <c r="AZ347" s="121"/>
      <c r="BA347" s="121">
        <f t="shared" si="349"/>
        <v>0</v>
      </c>
      <c r="BB347" s="121"/>
      <c r="BC347" s="121"/>
      <c r="BD347" s="121">
        <f t="shared" si="350"/>
        <v>0</v>
      </c>
      <c r="BE347" s="121"/>
      <c r="BF347" s="121"/>
      <c r="BG347" s="121">
        <f t="shared" si="351"/>
        <v>0</v>
      </c>
      <c r="BH347" s="121"/>
      <c r="BI347" s="121"/>
      <c r="BJ347" s="121">
        <f t="shared" si="352"/>
        <v>0</v>
      </c>
      <c r="BK347" s="121"/>
      <c r="BL347" s="308"/>
      <c r="BM347" s="313"/>
      <c r="BN347" s="316"/>
    </row>
    <row r="348" s="120" customFormat="1" ht="33.95" customHeight="1" outlineLevel="4" spans="2:66">
      <c r="B348" s="121" t="s">
        <v>793</v>
      </c>
      <c r="C348" s="122" t="s">
        <v>1524</v>
      </c>
      <c r="D348" s="120" t="s">
        <v>1525</v>
      </c>
      <c r="E348" s="121" t="s">
        <v>1526</v>
      </c>
      <c r="F348" s="121"/>
      <c r="G348" s="121" t="s">
        <v>937</v>
      </c>
      <c r="H348" s="121">
        <f t="shared" si="338"/>
        <v>0</v>
      </c>
      <c r="I348" s="121" t="s">
        <v>1236</v>
      </c>
      <c r="J348" s="300"/>
      <c r="K348" s="121" t="s">
        <v>1144</v>
      </c>
      <c r="L348" s="300"/>
      <c r="M348" s="121" t="s">
        <v>1177</v>
      </c>
      <c r="N348" s="121">
        <f t="shared" si="339"/>
        <v>0</v>
      </c>
      <c r="O348" s="300"/>
      <c r="P348" s="300"/>
      <c r="Q348" s="300"/>
      <c r="R348" s="300"/>
      <c r="S348" s="300"/>
      <c r="T348" s="300"/>
      <c r="U348" s="300"/>
      <c r="V348" s="300"/>
      <c r="W348" s="300"/>
      <c r="X348" s="300"/>
      <c r="Y348" s="300"/>
      <c r="Z348" s="300"/>
      <c r="AA348" s="121"/>
      <c r="AB348" s="121">
        <f t="shared" si="340"/>
        <v>0</v>
      </c>
      <c r="AC348" s="121">
        <f t="shared" si="341"/>
        <v>0</v>
      </c>
      <c r="AD348" s="121"/>
      <c r="AE348" s="121"/>
      <c r="AF348" s="121">
        <f t="shared" si="342"/>
        <v>0</v>
      </c>
      <c r="AG348" s="121"/>
      <c r="AH348" s="121"/>
      <c r="AI348" s="121">
        <f t="shared" si="343"/>
        <v>0</v>
      </c>
      <c r="AJ348" s="121"/>
      <c r="AK348" s="121"/>
      <c r="AL348" s="121">
        <f t="shared" si="344"/>
        <v>0</v>
      </c>
      <c r="AM348" s="121"/>
      <c r="AN348" s="121"/>
      <c r="AO348" s="121">
        <f t="shared" si="345"/>
        <v>0</v>
      </c>
      <c r="AP348" s="121"/>
      <c r="AQ348" s="121"/>
      <c r="AR348" s="121">
        <f t="shared" si="346"/>
        <v>0</v>
      </c>
      <c r="AS348" s="121"/>
      <c r="AT348" s="121"/>
      <c r="AU348" s="121">
        <f t="shared" si="347"/>
        <v>0</v>
      </c>
      <c r="AV348" s="121"/>
      <c r="AW348" s="121"/>
      <c r="AX348" s="121">
        <f t="shared" si="348"/>
        <v>0</v>
      </c>
      <c r="AY348" s="121"/>
      <c r="AZ348" s="121"/>
      <c r="BA348" s="121">
        <f t="shared" si="349"/>
        <v>0</v>
      </c>
      <c r="BB348" s="121"/>
      <c r="BC348" s="121"/>
      <c r="BD348" s="121">
        <f t="shared" si="350"/>
        <v>0</v>
      </c>
      <c r="BE348" s="121"/>
      <c r="BF348" s="121"/>
      <c r="BG348" s="121">
        <f t="shared" si="351"/>
        <v>0</v>
      </c>
      <c r="BH348" s="121"/>
      <c r="BI348" s="121"/>
      <c r="BJ348" s="121">
        <f t="shared" si="352"/>
        <v>0</v>
      </c>
      <c r="BK348" s="121"/>
      <c r="BL348" s="308"/>
      <c r="BM348" s="313"/>
      <c r="BN348" s="316"/>
    </row>
    <row r="349" s="120" customFormat="1" ht="33.95" customHeight="1" outlineLevel="4" spans="2:66">
      <c r="B349" s="121" t="s">
        <v>793</v>
      </c>
      <c r="C349" s="122" t="s">
        <v>1527</v>
      </c>
      <c r="D349" s="120" t="s">
        <v>1528</v>
      </c>
      <c r="E349" s="121" t="s">
        <v>1529</v>
      </c>
      <c r="F349" s="121"/>
      <c r="G349" s="121" t="s">
        <v>937</v>
      </c>
      <c r="H349" s="121">
        <f t="shared" si="338"/>
        <v>0</v>
      </c>
      <c r="I349" s="121" t="s">
        <v>1530</v>
      </c>
      <c r="J349" s="121">
        <v>1</v>
      </c>
      <c r="K349" s="121" t="s">
        <v>1237</v>
      </c>
      <c r="L349" s="300"/>
      <c r="M349" s="121" t="s">
        <v>1531</v>
      </c>
      <c r="N349" s="121">
        <f t="shared" si="339"/>
        <v>0</v>
      </c>
      <c r="O349" s="300"/>
      <c r="P349" s="300"/>
      <c r="Q349" s="300"/>
      <c r="R349" s="300"/>
      <c r="S349" s="300"/>
      <c r="T349" s="300"/>
      <c r="U349" s="300"/>
      <c r="V349" s="300"/>
      <c r="W349" s="300"/>
      <c r="X349" s="300"/>
      <c r="Y349" s="300"/>
      <c r="Z349" s="300"/>
      <c r="AA349" s="121"/>
      <c r="AB349" s="121">
        <f t="shared" si="340"/>
        <v>0</v>
      </c>
      <c r="AC349" s="121">
        <f t="shared" si="341"/>
        <v>0</v>
      </c>
      <c r="AD349" s="121"/>
      <c r="AE349" s="121"/>
      <c r="AF349" s="121">
        <f t="shared" si="342"/>
        <v>0</v>
      </c>
      <c r="AG349" s="121"/>
      <c r="AH349" s="121"/>
      <c r="AI349" s="121">
        <f t="shared" si="343"/>
        <v>0</v>
      </c>
      <c r="AJ349" s="121"/>
      <c r="AK349" s="121"/>
      <c r="AL349" s="121">
        <f t="shared" si="344"/>
        <v>0</v>
      </c>
      <c r="AM349" s="121"/>
      <c r="AN349" s="121"/>
      <c r="AO349" s="121">
        <f t="shared" si="345"/>
        <v>0</v>
      </c>
      <c r="AP349" s="121"/>
      <c r="AQ349" s="121"/>
      <c r="AR349" s="121">
        <f t="shared" si="346"/>
        <v>0</v>
      </c>
      <c r="AS349" s="121"/>
      <c r="AT349" s="121"/>
      <c r="AU349" s="121">
        <f t="shared" si="347"/>
        <v>0</v>
      </c>
      <c r="AV349" s="121"/>
      <c r="AW349" s="121"/>
      <c r="AX349" s="121">
        <f t="shared" si="348"/>
        <v>0</v>
      </c>
      <c r="AY349" s="121"/>
      <c r="AZ349" s="121"/>
      <c r="BA349" s="121">
        <f t="shared" si="349"/>
        <v>0</v>
      </c>
      <c r="BB349" s="121"/>
      <c r="BC349" s="121"/>
      <c r="BD349" s="121">
        <f t="shared" si="350"/>
        <v>0</v>
      </c>
      <c r="BE349" s="121"/>
      <c r="BF349" s="121"/>
      <c r="BG349" s="121">
        <f t="shared" si="351"/>
        <v>0</v>
      </c>
      <c r="BH349" s="121"/>
      <c r="BI349" s="121"/>
      <c r="BJ349" s="121">
        <f t="shared" si="352"/>
        <v>0</v>
      </c>
      <c r="BK349" s="121"/>
      <c r="BL349" s="308"/>
      <c r="BM349" s="313"/>
      <c r="BN349" s="316"/>
    </row>
    <row r="350" s="120" customFormat="1" ht="33.95" customHeight="1" outlineLevel="4" spans="2:66">
      <c r="B350" s="121" t="s">
        <v>793</v>
      </c>
      <c r="C350" s="122" t="s">
        <v>1532</v>
      </c>
      <c r="D350" s="120" t="s">
        <v>1533</v>
      </c>
      <c r="E350" s="121" t="s">
        <v>1529</v>
      </c>
      <c r="F350" s="121"/>
      <c r="G350" s="121" t="s">
        <v>937</v>
      </c>
      <c r="H350" s="121">
        <f t="shared" si="338"/>
        <v>0</v>
      </c>
      <c r="I350" s="121" t="s">
        <v>1530</v>
      </c>
      <c r="J350" s="121">
        <v>1</v>
      </c>
      <c r="K350" s="121" t="s">
        <v>1237</v>
      </c>
      <c r="L350" s="300"/>
      <c r="M350" s="121" t="s">
        <v>1531</v>
      </c>
      <c r="N350" s="121">
        <f t="shared" si="339"/>
        <v>0</v>
      </c>
      <c r="O350" s="300"/>
      <c r="P350" s="300"/>
      <c r="Q350" s="300"/>
      <c r="R350" s="300"/>
      <c r="S350" s="300"/>
      <c r="T350" s="300"/>
      <c r="U350" s="300"/>
      <c r="V350" s="300"/>
      <c r="W350" s="300"/>
      <c r="X350" s="300"/>
      <c r="Y350" s="300"/>
      <c r="Z350" s="300"/>
      <c r="AA350" s="121"/>
      <c r="AB350" s="121">
        <f t="shared" si="340"/>
        <v>0</v>
      </c>
      <c r="AC350" s="121">
        <f t="shared" si="341"/>
        <v>0</v>
      </c>
      <c r="AD350" s="121"/>
      <c r="AE350" s="121"/>
      <c r="AF350" s="121">
        <f t="shared" si="342"/>
        <v>0</v>
      </c>
      <c r="AG350" s="121"/>
      <c r="AH350" s="121"/>
      <c r="AI350" s="121">
        <f t="shared" si="343"/>
        <v>0</v>
      </c>
      <c r="AJ350" s="121"/>
      <c r="AK350" s="121"/>
      <c r="AL350" s="121">
        <f t="shared" si="344"/>
        <v>0</v>
      </c>
      <c r="AM350" s="121"/>
      <c r="AN350" s="121"/>
      <c r="AO350" s="121">
        <f t="shared" si="345"/>
        <v>0</v>
      </c>
      <c r="AP350" s="121"/>
      <c r="AQ350" s="121"/>
      <c r="AR350" s="121">
        <f t="shared" si="346"/>
        <v>0</v>
      </c>
      <c r="AS350" s="121"/>
      <c r="AT350" s="121"/>
      <c r="AU350" s="121">
        <f t="shared" si="347"/>
        <v>0</v>
      </c>
      <c r="AV350" s="121"/>
      <c r="AW350" s="121"/>
      <c r="AX350" s="121">
        <f t="shared" si="348"/>
        <v>0</v>
      </c>
      <c r="AY350" s="121"/>
      <c r="AZ350" s="121"/>
      <c r="BA350" s="121">
        <f t="shared" si="349"/>
        <v>0</v>
      </c>
      <c r="BB350" s="121"/>
      <c r="BC350" s="121"/>
      <c r="BD350" s="121">
        <f t="shared" si="350"/>
        <v>0</v>
      </c>
      <c r="BE350" s="121"/>
      <c r="BF350" s="121"/>
      <c r="BG350" s="121">
        <f t="shared" si="351"/>
        <v>0</v>
      </c>
      <c r="BH350" s="121"/>
      <c r="BI350" s="121"/>
      <c r="BJ350" s="121">
        <f t="shared" si="352"/>
        <v>0</v>
      </c>
      <c r="BK350" s="121"/>
      <c r="BL350" s="308"/>
      <c r="BM350" s="313"/>
      <c r="BN350" s="316"/>
    </row>
    <row r="351" s="120" customFormat="1" ht="33.95" customHeight="1" outlineLevel="4" spans="2:66">
      <c r="B351" s="121" t="s">
        <v>793</v>
      </c>
      <c r="C351" s="122" t="s">
        <v>1534</v>
      </c>
      <c r="D351" s="120" t="s">
        <v>1535</v>
      </c>
      <c r="E351" s="121" t="s">
        <v>1529</v>
      </c>
      <c r="F351" s="121"/>
      <c r="G351" s="121" t="s">
        <v>937</v>
      </c>
      <c r="H351" s="121">
        <f t="shared" si="338"/>
        <v>0</v>
      </c>
      <c r="I351" s="121" t="s">
        <v>1530</v>
      </c>
      <c r="J351" s="121">
        <v>1</v>
      </c>
      <c r="K351" s="121" t="s">
        <v>1237</v>
      </c>
      <c r="L351" s="300"/>
      <c r="M351" s="121" t="s">
        <v>1531</v>
      </c>
      <c r="N351" s="121">
        <f t="shared" si="339"/>
        <v>0</v>
      </c>
      <c r="O351" s="300"/>
      <c r="P351" s="300"/>
      <c r="Q351" s="300"/>
      <c r="R351" s="300"/>
      <c r="S351" s="300"/>
      <c r="T351" s="300"/>
      <c r="U351" s="300"/>
      <c r="V351" s="300"/>
      <c r="W351" s="300"/>
      <c r="X351" s="300"/>
      <c r="Y351" s="300"/>
      <c r="Z351" s="300"/>
      <c r="AA351" s="121"/>
      <c r="AB351" s="121">
        <f t="shared" si="340"/>
        <v>0</v>
      </c>
      <c r="AC351" s="121">
        <f t="shared" si="341"/>
        <v>0</v>
      </c>
      <c r="AD351" s="121"/>
      <c r="AE351" s="121"/>
      <c r="AF351" s="121">
        <f t="shared" si="342"/>
        <v>0</v>
      </c>
      <c r="AG351" s="121"/>
      <c r="AH351" s="121"/>
      <c r="AI351" s="121">
        <f t="shared" si="343"/>
        <v>0</v>
      </c>
      <c r="AJ351" s="121"/>
      <c r="AK351" s="121"/>
      <c r="AL351" s="121">
        <f t="shared" si="344"/>
        <v>0</v>
      </c>
      <c r="AM351" s="121"/>
      <c r="AN351" s="121"/>
      <c r="AO351" s="121">
        <f t="shared" si="345"/>
        <v>0</v>
      </c>
      <c r="AP351" s="121"/>
      <c r="AQ351" s="121"/>
      <c r="AR351" s="121">
        <f t="shared" si="346"/>
        <v>0</v>
      </c>
      <c r="AS351" s="121"/>
      <c r="AT351" s="121"/>
      <c r="AU351" s="121">
        <f t="shared" si="347"/>
        <v>0</v>
      </c>
      <c r="AV351" s="121"/>
      <c r="AW351" s="121"/>
      <c r="AX351" s="121">
        <f t="shared" si="348"/>
        <v>0</v>
      </c>
      <c r="AY351" s="121"/>
      <c r="AZ351" s="121"/>
      <c r="BA351" s="121">
        <f t="shared" si="349"/>
        <v>0</v>
      </c>
      <c r="BB351" s="121"/>
      <c r="BC351" s="121"/>
      <c r="BD351" s="121">
        <f t="shared" si="350"/>
        <v>0</v>
      </c>
      <c r="BE351" s="121"/>
      <c r="BF351" s="121"/>
      <c r="BG351" s="121">
        <f t="shared" si="351"/>
        <v>0</v>
      </c>
      <c r="BH351" s="121"/>
      <c r="BI351" s="121"/>
      <c r="BJ351" s="121">
        <f t="shared" si="352"/>
        <v>0</v>
      </c>
      <c r="BK351" s="121"/>
      <c r="BL351" s="308"/>
      <c r="BM351" s="313"/>
      <c r="BN351" s="316"/>
    </row>
    <row r="352" s="120" customFormat="1" ht="33.95" customHeight="1" outlineLevel="4" spans="2:66">
      <c r="B352" s="121" t="s">
        <v>793</v>
      </c>
      <c r="C352" s="122" t="s">
        <v>1536</v>
      </c>
      <c r="D352" s="120" t="s">
        <v>1537</v>
      </c>
      <c r="E352" s="121" t="s">
        <v>1538</v>
      </c>
      <c r="F352" s="121"/>
      <c r="G352" s="121" t="s">
        <v>937</v>
      </c>
      <c r="H352" s="121">
        <f t="shared" si="338"/>
        <v>0</v>
      </c>
      <c r="I352" s="121" t="s">
        <v>1530</v>
      </c>
      <c r="J352" s="121">
        <v>1</v>
      </c>
      <c r="K352" s="121" t="s">
        <v>1237</v>
      </c>
      <c r="L352" s="300"/>
      <c r="M352" s="121" t="s">
        <v>1531</v>
      </c>
      <c r="N352" s="121">
        <f t="shared" si="339"/>
        <v>0</v>
      </c>
      <c r="O352" s="300"/>
      <c r="P352" s="300"/>
      <c r="Q352" s="300"/>
      <c r="R352" s="300"/>
      <c r="S352" s="300"/>
      <c r="T352" s="300"/>
      <c r="U352" s="300"/>
      <c r="V352" s="300"/>
      <c r="W352" s="300"/>
      <c r="X352" s="300"/>
      <c r="Y352" s="300"/>
      <c r="Z352" s="300"/>
      <c r="AA352" s="121"/>
      <c r="AB352" s="121">
        <f t="shared" si="340"/>
        <v>0</v>
      </c>
      <c r="AC352" s="121">
        <f t="shared" si="341"/>
        <v>0</v>
      </c>
      <c r="AD352" s="121"/>
      <c r="AE352" s="121"/>
      <c r="AF352" s="121">
        <f t="shared" si="342"/>
        <v>0</v>
      </c>
      <c r="AG352" s="121"/>
      <c r="AH352" s="121"/>
      <c r="AI352" s="121">
        <f t="shared" si="343"/>
        <v>0</v>
      </c>
      <c r="AJ352" s="121"/>
      <c r="AK352" s="121"/>
      <c r="AL352" s="121">
        <f t="shared" si="344"/>
        <v>0</v>
      </c>
      <c r="AM352" s="121"/>
      <c r="AN352" s="121"/>
      <c r="AO352" s="121">
        <f t="shared" si="345"/>
        <v>0</v>
      </c>
      <c r="AP352" s="121"/>
      <c r="AQ352" s="121"/>
      <c r="AR352" s="121">
        <f t="shared" si="346"/>
        <v>0</v>
      </c>
      <c r="AS352" s="121"/>
      <c r="AT352" s="121"/>
      <c r="AU352" s="121">
        <f t="shared" si="347"/>
        <v>0</v>
      </c>
      <c r="AV352" s="121"/>
      <c r="AW352" s="121"/>
      <c r="AX352" s="121">
        <f t="shared" si="348"/>
        <v>0</v>
      </c>
      <c r="AY352" s="121"/>
      <c r="AZ352" s="121"/>
      <c r="BA352" s="121">
        <f t="shared" si="349"/>
        <v>0</v>
      </c>
      <c r="BB352" s="121"/>
      <c r="BC352" s="121"/>
      <c r="BD352" s="121">
        <f t="shared" si="350"/>
        <v>0</v>
      </c>
      <c r="BE352" s="121"/>
      <c r="BF352" s="121"/>
      <c r="BG352" s="121">
        <f t="shared" si="351"/>
        <v>0</v>
      </c>
      <c r="BH352" s="121"/>
      <c r="BI352" s="121"/>
      <c r="BJ352" s="121">
        <f t="shared" si="352"/>
        <v>0</v>
      </c>
      <c r="BK352" s="121"/>
      <c r="BL352" s="308"/>
      <c r="BM352" s="313"/>
      <c r="BN352" s="316"/>
    </row>
    <row r="353" s="120" customFormat="1" ht="33.95" customHeight="1" outlineLevel="4" spans="2:66">
      <c r="B353" s="121" t="s">
        <v>793</v>
      </c>
      <c r="C353" s="122" t="s">
        <v>1539</v>
      </c>
      <c r="D353" s="120" t="s">
        <v>1540</v>
      </c>
      <c r="E353" s="121" t="s">
        <v>1541</v>
      </c>
      <c r="F353" s="121"/>
      <c r="G353" s="121" t="s">
        <v>937</v>
      </c>
      <c r="H353" s="121">
        <f t="shared" si="338"/>
        <v>0</v>
      </c>
      <c r="I353" s="121" t="s">
        <v>1236</v>
      </c>
      <c r="J353" s="300"/>
      <c r="K353" s="121" t="s">
        <v>1144</v>
      </c>
      <c r="L353" s="300"/>
      <c r="M353" s="121" t="s">
        <v>1177</v>
      </c>
      <c r="N353" s="121">
        <f t="shared" si="339"/>
        <v>0</v>
      </c>
      <c r="O353" s="300"/>
      <c r="P353" s="300"/>
      <c r="Q353" s="300"/>
      <c r="R353" s="300"/>
      <c r="S353" s="300"/>
      <c r="T353" s="300"/>
      <c r="U353" s="300"/>
      <c r="V353" s="300"/>
      <c r="W353" s="300"/>
      <c r="X353" s="300"/>
      <c r="Y353" s="300"/>
      <c r="Z353" s="300"/>
      <c r="AA353" s="121"/>
      <c r="AB353" s="121">
        <f t="shared" si="340"/>
        <v>0</v>
      </c>
      <c r="AC353" s="121">
        <f t="shared" si="341"/>
        <v>0</v>
      </c>
      <c r="AD353" s="121"/>
      <c r="AE353" s="121"/>
      <c r="AF353" s="121">
        <f t="shared" si="342"/>
        <v>0</v>
      </c>
      <c r="AG353" s="121"/>
      <c r="AH353" s="121"/>
      <c r="AI353" s="121">
        <f t="shared" si="343"/>
        <v>0</v>
      </c>
      <c r="AJ353" s="121"/>
      <c r="AK353" s="121"/>
      <c r="AL353" s="121">
        <f t="shared" si="344"/>
        <v>0</v>
      </c>
      <c r="AM353" s="121"/>
      <c r="AN353" s="121"/>
      <c r="AO353" s="121">
        <f t="shared" si="345"/>
        <v>0</v>
      </c>
      <c r="AP353" s="121"/>
      <c r="AQ353" s="121"/>
      <c r="AR353" s="121">
        <f t="shared" si="346"/>
        <v>0</v>
      </c>
      <c r="AS353" s="121"/>
      <c r="AT353" s="121"/>
      <c r="AU353" s="121">
        <f t="shared" si="347"/>
        <v>0</v>
      </c>
      <c r="AV353" s="121"/>
      <c r="AW353" s="121"/>
      <c r="AX353" s="121">
        <f t="shared" si="348"/>
        <v>0</v>
      </c>
      <c r="AY353" s="121"/>
      <c r="AZ353" s="121"/>
      <c r="BA353" s="121">
        <f t="shared" si="349"/>
        <v>0</v>
      </c>
      <c r="BB353" s="121"/>
      <c r="BC353" s="121"/>
      <c r="BD353" s="121">
        <f t="shared" si="350"/>
        <v>0</v>
      </c>
      <c r="BE353" s="121"/>
      <c r="BF353" s="121"/>
      <c r="BG353" s="121">
        <f t="shared" si="351"/>
        <v>0</v>
      </c>
      <c r="BH353" s="121"/>
      <c r="BI353" s="121"/>
      <c r="BJ353" s="121">
        <f t="shared" si="352"/>
        <v>0</v>
      </c>
      <c r="BK353" s="121"/>
      <c r="BL353" s="308"/>
      <c r="BM353" s="313"/>
      <c r="BN353" s="316"/>
    </row>
    <row r="354" s="120" customFormat="1" ht="33.95" customHeight="1" outlineLevel="4" spans="2:66">
      <c r="B354" s="121" t="s">
        <v>793</v>
      </c>
      <c r="C354" s="122" t="s">
        <v>1542</v>
      </c>
      <c r="D354" s="120" t="s">
        <v>1543</v>
      </c>
      <c r="E354" s="121" t="s">
        <v>1544</v>
      </c>
      <c r="F354" s="121"/>
      <c r="G354" s="121" t="s">
        <v>937</v>
      </c>
      <c r="H354" s="121">
        <f t="shared" si="338"/>
        <v>0</v>
      </c>
      <c r="I354" s="121" t="s">
        <v>1236</v>
      </c>
      <c r="J354" s="300"/>
      <c r="K354" s="121" t="s">
        <v>1144</v>
      </c>
      <c r="L354" s="300"/>
      <c r="M354" s="121" t="s">
        <v>1177</v>
      </c>
      <c r="N354" s="121">
        <f t="shared" si="339"/>
        <v>0</v>
      </c>
      <c r="O354" s="300"/>
      <c r="P354" s="300"/>
      <c r="Q354" s="300"/>
      <c r="R354" s="300"/>
      <c r="S354" s="300"/>
      <c r="T354" s="300"/>
      <c r="U354" s="300"/>
      <c r="V354" s="300"/>
      <c r="W354" s="300"/>
      <c r="X354" s="300"/>
      <c r="Y354" s="300"/>
      <c r="Z354" s="300"/>
      <c r="AA354" s="121"/>
      <c r="AB354" s="121">
        <f t="shared" si="340"/>
        <v>0</v>
      </c>
      <c r="AC354" s="121">
        <f t="shared" si="341"/>
        <v>0</v>
      </c>
      <c r="AD354" s="121"/>
      <c r="AE354" s="121"/>
      <c r="AF354" s="121">
        <f t="shared" si="342"/>
        <v>0</v>
      </c>
      <c r="AG354" s="121"/>
      <c r="AH354" s="121"/>
      <c r="AI354" s="121">
        <f t="shared" si="343"/>
        <v>0</v>
      </c>
      <c r="AJ354" s="121"/>
      <c r="AK354" s="121"/>
      <c r="AL354" s="121">
        <f t="shared" si="344"/>
        <v>0</v>
      </c>
      <c r="AM354" s="121"/>
      <c r="AN354" s="121"/>
      <c r="AO354" s="121">
        <f t="shared" si="345"/>
        <v>0</v>
      </c>
      <c r="AP354" s="121"/>
      <c r="AQ354" s="121"/>
      <c r="AR354" s="121">
        <f t="shared" si="346"/>
        <v>0</v>
      </c>
      <c r="AS354" s="121"/>
      <c r="AT354" s="121"/>
      <c r="AU354" s="121">
        <f t="shared" si="347"/>
        <v>0</v>
      </c>
      <c r="AV354" s="121"/>
      <c r="AW354" s="121"/>
      <c r="AX354" s="121">
        <f t="shared" si="348"/>
        <v>0</v>
      </c>
      <c r="AY354" s="121"/>
      <c r="AZ354" s="121"/>
      <c r="BA354" s="121">
        <f t="shared" si="349"/>
        <v>0</v>
      </c>
      <c r="BB354" s="121"/>
      <c r="BC354" s="121"/>
      <c r="BD354" s="121">
        <f t="shared" si="350"/>
        <v>0</v>
      </c>
      <c r="BE354" s="121"/>
      <c r="BF354" s="121"/>
      <c r="BG354" s="121">
        <f t="shared" si="351"/>
        <v>0</v>
      </c>
      <c r="BH354" s="121"/>
      <c r="BI354" s="121"/>
      <c r="BJ354" s="121">
        <f t="shared" si="352"/>
        <v>0</v>
      </c>
      <c r="BK354" s="121"/>
      <c r="BL354" s="308"/>
      <c r="BM354" s="313"/>
      <c r="BN354" s="316"/>
    </row>
    <row r="355" s="120" customFormat="1" ht="33.95" customHeight="1" outlineLevel="4" spans="2:66">
      <c r="B355" s="121" t="s">
        <v>793</v>
      </c>
      <c r="C355" s="122" t="s">
        <v>1545</v>
      </c>
      <c r="D355" s="120" t="s">
        <v>1546</v>
      </c>
      <c r="E355" s="121" t="s">
        <v>1547</v>
      </c>
      <c r="F355" s="121"/>
      <c r="G355" s="121" t="s">
        <v>937</v>
      </c>
      <c r="H355" s="121">
        <f t="shared" si="338"/>
        <v>0</v>
      </c>
      <c r="I355" s="121" t="s">
        <v>1236</v>
      </c>
      <c r="J355" s="300"/>
      <c r="K355" s="121" t="s">
        <v>1144</v>
      </c>
      <c r="L355" s="300"/>
      <c r="M355" s="121" t="s">
        <v>1177</v>
      </c>
      <c r="N355" s="121">
        <f t="shared" si="339"/>
        <v>0</v>
      </c>
      <c r="O355" s="300"/>
      <c r="P355" s="318"/>
      <c r="Q355" s="318"/>
      <c r="R355" s="318"/>
      <c r="S355" s="318"/>
      <c r="T355" s="318"/>
      <c r="U355" s="318"/>
      <c r="V355" s="318"/>
      <c r="W355" s="318"/>
      <c r="X355" s="318"/>
      <c r="Y355" s="318"/>
      <c r="Z355" s="318"/>
      <c r="AA355" s="121"/>
      <c r="AB355" s="121">
        <f t="shared" si="340"/>
        <v>0</v>
      </c>
      <c r="AC355" s="121">
        <f t="shared" si="341"/>
        <v>0</v>
      </c>
      <c r="AD355" s="121"/>
      <c r="AE355" s="121"/>
      <c r="AF355" s="121">
        <f t="shared" si="342"/>
        <v>0</v>
      </c>
      <c r="AG355" s="121"/>
      <c r="AH355" s="121"/>
      <c r="AI355" s="121">
        <f t="shared" si="343"/>
        <v>0</v>
      </c>
      <c r="AJ355" s="121"/>
      <c r="AK355" s="121"/>
      <c r="AL355" s="121">
        <f t="shared" si="344"/>
        <v>0</v>
      </c>
      <c r="AM355" s="121"/>
      <c r="AN355" s="121"/>
      <c r="AO355" s="121">
        <f t="shared" si="345"/>
        <v>0</v>
      </c>
      <c r="AP355" s="121"/>
      <c r="AQ355" s="121"/>
      <c r="AR355" s="121">
        <f t="shared" si="346"/>
        <v>0</v>
      </c>
      <c r="AS355" s="121"/>
      <c r="AT355" s="121"/>
      <c r="AU355" s="121">
        <f t="shared" si="347"/>
        <v>0</v>
      </c>
      <c r="AV355" s="121"/>
      <c r="AW355" s="121"/>
      <c r="AX355" s="121">
        <f t="shared" si="348"/>
        <v>0</v>
      </c>
      <c r="AY355" s="121"/>
      <c r="AZ355" s="121"/>
      <c r="BA355" s="121">
        <f t="shared" si="349"/>
        <v>0</v>
      </c>
      <c r="BB355" s="121"/>
      <c r="BC355" s="121"/>
      <c r="BD355" s="121">
        <f t="shared" si="350"/>
        <v>0</v>
      </c>
      <c r="BE355" s="121"/>
      <c r="BF355" s="121"/>
      <c r="BG355" s="121">
        <f t="shared" si="351"/>
        <v>0</v>
      </c>
      <c r="BH355" s="121"/>
      <c r="BI355" s="121"/>
      <c r="BJ355" s="121">
        <f t="shared" si="352"/>
        <v>0</v>
      </c>
      <c r="BK355" s="121"/>
      <c r="BL355" s="308"/>
      <c r="BM355" s="313"/>
      <c r="BN355" s="316"/>
    </row>
    <row r="356" s="49" customFormat="1" ht="33.95" customHeight="1" outlineLevel="3" spans="2:66">
      <c r="B356" s="117" t="s">
        <v>788</v>
      </c>
      <c r="C356" s="118" t="s">
        <v>1548</v>
      </c>
      <c r="D356" s="49" t="s">
        <v>1549</v>
      </c>
      <c r="E356" s="117"/>
      <c r="F356" s="117"/>
      <c r="G356" s="117"/>
      <c r="H356" s="117">
        <f>SUM(H357:H361)</f>
        <v>0</v>
      </c>
      <c r="I356" s="117"/>
      <c r="J356" s="117"/>
      <c r="K356" s="117"/>
      <c r="L356" s="117"/>
      <c r="M356" s="117"/>
      <c r="N356" s="117"/>
      <c r="O356" s="117"/>
      <c r="P356" s="290"/>
      <c r="Q356" s="290"/>
      <c r="R356" s="290"/>
      <c r="S356" s="290"/>
      <c r="T356" s="290"/>
      <c r="U356" s="290"/>
      <c r="V356" s="290"/>
      <c r="W356" s="290"/>
      <c r="X356" s="290"/>
      <c r="Y356" s="290"/>
      <c r="Z356" s="290"/>
      <c r="AA356" s="290"/>
      <c r="AB356" s="117">
        <f>SUM(AB357:AB361)</f>
        <v>0</v>
      </c>
      <c r="AC356" s="117">
        <f>SUM(AC357:AC361)</f>
        <v>0</v>
      </c>
      <c r="AD356" s="117"/>
      <c r="AE356" s="117"/>
      <c r="AF356" s="117">
        <f>SUM(AF357:AF361)</f>
        <v>0</v>
      </c>
      <c r="AG356" s="117"/>
      <c r="AH356" s="117"/>
      <c r="AI356" s="117">
        <f>SUM(AI357:AI361)</f>
        <v>0</v>
      </c>
      <c r="AJ356" s="117"/>
      <c r="AK356" s="117"/>
      <c r="AL356" s="117">
        <f>SUM(AL357:AL361)</f>
        <v>0</v>
      </c>
      <c r="AM356" s="117"/>
      <c r="AN356" s="117"/>
      <c r="AO356" s="117">
        <f>SUM(AO357:AO361)</f>
        <v>0</v>
      </c>
      <c r="AP356" s="117"/>
      <c r="AQ356" s="117"/>
      <c r="AR356" s="117">
        <f>SUM(AR357:AR361)</f>
        <v>0</v>
      </c>
      <c r="AS356" s="117"/>
      <c r="AT356" s="117"/>
      <c r="AU356" s="117">
        <f>SUM(AU357:AU361)</f>
        <v>0</v>
      </c>
      <c r="AV356" s="117"/>
      <c r="AW356" s="117"/>
      <c r="AX356" s="117">
        <f>SUM(AX357:AX361)</f>
        <v>0</v>
      </c>
      <c r="AY356" s="117"/>
      <c r="AZ356" s="117"/>
      <c r="BA356" s="117">
        <f>SUM(BA357:BA361)</f>
        <v>0</v>
      </c>
      <c r="BB356" s="117"/>
      <c r="BC356" s="117"/>
      <c r="BD356" s="117">
        <f>SUM(BD357:BD361)</f>
        <v>0</v>
      </c>
      <c r="BE356" s="117"/>
      <c r="BF356" s="117"/>
      <c r="BG356" s="117">
        <f>SUM(BG357:BG361)</f>
        <v>0</v>
      </c>
      <c r="BH356" s="117"/>
      <c r="BI356" s="117"/>
      <c r="BJ356" s="117">
        <f>SUM(BJ357:BJ361)</f>
        <v>0</v>
      </c>
      <c r="BK356" s="117"/>
      <c r="BL356" s="307"/>
      <c r="BM356" s="313"/>
      <c r="BN356" s="315"/>
    </row>
    <row r="357" s="120" customFormat="1" ht="33.95" customHeight="1" outlineLevel="4" spans="2:66">
      <c r="B357" s="121" t="s">
        <v>793</v>
      </c>
      <c r="C357" s="122" t="s">
        <v>1550</v>
      </c>
      <c r="D357" s="120" t="s">
        <v>1551</v>
      </c>
      <c r="E357" s="121" t="s">
        <v>1552</v>
      </c>
      <c r="F357" s="121"/>
      <c r="G357" s="121" t="s">
        <v>937</v>
      </c>
      <c r="H357" s="121">
        <f>IFERROR(J357*L357*N357,0)</f>
        <v>0</v>
      </c>
      <c r="I357" s="121" t="s">
        <v>1236</v>
      </c>
      <c r="J357" s="300"/>
      <c r="K357" s="121" t="s">
        <v>1390</v>
      </c>
      <c r="L357" s="300"/>
      <c r="M357" s="121" t="s">
        <v>1442</v>
      </c>
      <c r="N357" s="121">
        <f t="shared" ref="N357:N364" si="353">COUNTA(O357:Z357)</f>
        <v>0</v>
      </c>
      <c r="O357" s="300"/>
      <c r="P357" s="319"/>
      <c r="Q357" s="319"/>
      <c r="R357" s="319"/>
      <c r="S357" s="319"/>
      <c r="T357" s="319"/>
      <c r="U357" s="319"/>
      <c r="V357" s="319"/>
      <c r="W357" s="319"/>
      <c r="X357" s="319"/>
      <c r="Y357" s="319"/>
      <c r="Z357" s="319"/>
      <c r="AA357" s="121"/>
      <c r="AB357" s="121">
        <f t="shared" ref="AB357:AB364" si="354">SUM(AC357,AF357,AI357,AL357,AO357,AR357,AU357,AX357,BA357,BD357,BG357,BJ357)</f>
        <v>0</v>
      </c>
      <c r="AC357" s="121">
        <f t="shared" ref="AC357:AC364" si="355">IF(O357="",0,$J357*$L357)</f>
        <v>0</v>
      </c>
      <c r="AD357" s="121"/>
      <c r="AE357" s="121"/>
      <c r="AF357" s="121">
        <f t="shared" ref="AF357:AF364" si="356">IF(P357="",0,$J357*$L357)</f>
        <v>0</v>
      </c>
      <c r="AG357" s="121"/>
      <c r="AH357" s="121"/>
      <c r="AI357" s="121">
        <f t="shared" ref="AI357:AI364" si="357">IF(Q357="",0,$J357*$L357)</f>
        <v>0</v>
      </c>
      <c r="AJ357" s="121"/>
      <c r="AK357" s="121"/>
      <c r="AL357" s="121">
        <f t="shared" ref="AL357:AL364" si="358">IF(R357="",0,$J357*$L357)</f>
        <v>0</v>
      </c>
      <c r="AM357" s="121"/>
      <c r="AN357" s="121"/>
      <c r="AO357" s="121">
        <f t="shared" ref="AO357:AO364" si="359">IF(S357="",0,$J357*$L357)</f>
        <v>0</v>
      </c>
      <c r="AP357" s="121"/>
      <c r="AQ357" s="121"/>
      <c r="AR357" s="121">
        <f t="shared" ref="AR357:AR364" si="360">IF(T357="",0,$J357*$L357)</f>
        <v>0</v>
      </c>
      <c r="AS357" s="121"/>
      <c r="AT357" s="121"/>
      <c r="AU357" s="121">
        <f t="shared" ref="AU357:AU364" si="361">IF(U357="",0,$J357*$L357)</f>
        <v>0</v>
      </c>
      <c r="AV357" s="121"/>
      <c r="AW357" s="121"/>
      <c r="AX357" s="121">
        <f t="shared" ref="AX357:AX364" si="362">IF(V357="",0,$J357*$L357)</f>
        <v>0</v>
      </c>
      <c r="AY357" s="121"/>
      <c r="AZ357" s="121"/>
      <c r="BA357" s="121">
        <f t="shared" ref="BA357:BA364" si="363">IF(W357="",0,$J357*$L357)</f>
        <v>0</v>
      </c>
      <c r="BB357" s="121"/>
      <c r="BC357" s="121"/>
      <c r="BD357" s="121">
        <f t="shared" ref="BD357:BD364" si="364">IF(X357="",0,$J357*$L357)</f>
        <v>0</v>
      </c>
      <c r="BE357" s="121"/>
      <c r="BF357" s="121"/>
      <c r="BG357" s="121">
        <f t="shared" ref="BG357:BG364" si="365">IF(Y357="",0,$J357*$L357)</f>
        <v>0</v>
      </c>
      <c r="BH357" s="121"/>
      <c r="BI357" s="121"/>
      <c r="BJ357" s="121">
        <f t="shared" ref="BJ357:BJ364" si="366">IF(Z357="",0,$J357*$L357)</f>
        <v>0</v>
      </c>
      <c r="BK357" s="121"/>
      <c r="BL357" s="308"/>
      <c r="BM357" s="313"/>
      <c r="BN357" s="316"/>
    </row>
    <row r="358" s="120" customFormat="1" ht="33.95" customHeight="1" outlineLevel="4" spans="2:66">
      <c r="B358" s="121" t="s">
        <v>793</v>
      </c>
      <c r="C358" s="122" t="s">
        <v>1553</v>
      </c>
      <c r="D358" s="120" t="s">
        <v>1554</v>
      </c>
      <c r="E358" s="121" t="s">
        <v>1552</v>
      </c>
      <c r="F358" s="121"/>
      <c r="G358" s="121" t="s">
        <v>937</v>
      </c>
      <c r="H358" s="121">
        <f>IFERROR(J358*L358*N358,0)</f>
        <v>0</v>
      </c>
      <c r="I358" s="121" t="s">
        <v>1236</v>
      </c>
      <c r="J358" s="300"/>
      <c r="K358" s="121" t="s">
        <v>1390</v>
      </c>
      <c r="L358" s="300"/>
      <c r="M358" s="121" t="s">
        <v>1442</v>
      </c>
      <c r="N358" s="121">
        <f t="shared" si="353"/>
        <v>0</v>
      </c>
      <c r="O358" s="300"/>
      <c r="P358" s="300"/>
      <c r="Q358" s="300"/>
      <c r="R358" s="300"/>
      <c r="S358" s="300"/>
      <c r="T358" s="300"/>
      <c r="U358" s="300"/>
      <c r="V358" s="300"/>
      <c r="W358" s="300"/>
      <c r="X358" s="300"/>
      <c r="Y358" s="300"/>
      <c r="Z358" s="300"/>
      <c r="AA358" s="121"/>
      <c r="AB358" s="121">
        <f t="shared" si="354"/>
        <v>0</v>
      </c>
      <c r="AC358" s="121">
        <f t="shared" si="355"/>
        <v>0</v>
      </c>
      <c r="AD358" s="121"/>
      <c r="AE358" s="121"/>
      <c r="AF358" s="121">
        <f t="shared" si="356"/>
        <v>0</v>
      </c>
      <c r="AG358" s="121"/>
      <c r="AH358" s="121"/>
      <c r="AI358" s="121">
        <f t="shared" si="357"/>
        <v>0</v>
      </c>
      <c r="AJ358" s="121"/>
      <c r="AK358" s="121"/>
      <c r="AL358" s="121">
        <f t="shared" si="358"/>
        <v>0</v>
      </c>
      <c r="AM358" s="121"/>
      <c r="AN358" s="121"/>
      <c r="AO358" s="121">
        <f t="shared" si="359"/>
        <v>0</v>
      </c>
      <c r="AP358" s="121"/>
      <c r="AQ358" s="121"/>
      <c r="AR358" s="121">
        <f t="shared" si="360"/>
        <v>0</v>
      </c>
      <c r="AS358" s="121"/>
      <c r="AT358" s="121"/>
      <c r="AU358" s="121">
        <f t="shared" si="361"/>
        <v>0</v>
      </c>
      <c r="AV358" s="121"/>
      <c r="AW358" s="121"/>
      <c r="AX358" s="121">
        <f t="shared" si="362"/>
        <v>0</v>
      </c>
      <c r="AY358" s="121"/>
      <c r="AZ358" s="121"/>
      <c r="BA358" s="121">
        <f t="shared" si="363"/>
        <v>0</v>
      </c>
      <c r="BB358" s="121"/>
      <c r="BC358" s="121"/>
      <c r="BD358" s="121">
        <f t="shared" si="364"/>
        <v>0</v>
      </c>
      <c r="BE358" s="121"/>
      <c r="BF358" s="121"/>
      <c r="BG358" s="121">
        <f t="shared" si="365"/>
        <v>0</v>
      </c>
      <c r="BH358" s="121"/>
      <c r="BI358" s="121"/>
      <c r="BJ358" s="121">
        <f t="shared" si="366"/>
        <v>0</v>
      </c>
      <c r="BK358" s="121"/>
      <c r="BL358" s="308"/>
      <c r="BM358" s="313"/>
      <c r="BN358" s="316"/>
    </row>
    <row r="359" s="120" customFormat="1" ht="33.95" customHeight="1" outlineLevel="4" spans="2:66">
      <c r="B359" s="121" t="s">
        <v>793</v>
      </c>
      <c r="C359" s="122" t="s">
        <v>1555</v>
      </c>
      <c r="D359" s="120" t="s">
        <v>1556</v>
      </c>
      <c r="E359" s="121" t="s">
        <v>1557</v>
      </c>
      <c r="F359" s="121"/>
      <c r="G359" s="121" t="s">
        <v>937</v>
      </c>
      <c r="H359" s="121">
        <f>IFERROR(J359*L359*N359,0)</f>
        <v>0</v>
      </c>
      <c r="I359" s="121" t="s">
        <v>1236</v>
      </c>
      <c r="J359" s="300"/>
      <c r="K359" s="121" t="s">
        <v>1390</v>
      </c>
      <c r="L359" s="300"/>
      <c r="M359" s="121" t="s">
        <v>1442</v>
      </c>
      <c r="N359" s="121">
        <f t="shared" si="353"/>
        <v>0</v>
      </c>
      <c r="O359" s="300"/>
      <c r="P359" s="300"/>
      <c r="Q359" s="300"/>
      <c r="R359" s="300"/>
      <c r="S359" s="300"/>
      <c r="T359" s="300"/>
      <c r="U359" s="300"/>
      <c r="V359" s="300"/>
      <c r="W359" s="300"/>
      <c r="X359" s="300"/>
      <c r="Y359" s="300"/>
      <c r="Z359" s="300"/>
      <c r="AA359" s="121"/>
      <c r="AB359" s="121">
        <f t="shared" si="354"/>
        <v>0</v>
      </c>
      <c r="AC359" s="121">
        <f t="shared" si="355"/>
        <v>0</v>
      </c>
      <c r="AD359" s="121"/>
      <c r="AE359" s="121"/>
      <c r="AF359" s="121">
        <f t="shared" si="356"/>
        <v>0</v>
      </c>
      <c r="AG359" s="121"/>
      <c r="AH359" s="121"/>
      <c r="AI359" s="121">
        <f t="shared" si="357"/>
        <v>0</v>
      </c>
      <c r="AJ359" s="121"/>
      <c r="AK359" s="121"/>
      <c r="AL359" s="121">
        <f t="shared" si="358"/>
        <v>0</v>
      </c>
      <c r="AM359" s="121"/>
      <c r="AN359" s="121"/>
      <c r="AO359" s="121">
        <f t="shared" si="359"/>
        <v>0</v>
      </c>
      <c r="AP359" s="121"/>
      <c r="AQ359" s="121"/>
      <c r="AR359" s="121">
        <f t="shared" si="360"/>
        <v>0</v>
      </c>
      <c r="AS359" s="121"/>
      <c r="AT359" s="121"/>
      <c r="AU359" s="121">
        <f t="shared" si="361"/>
        <v>0</v>
      </c>
      <c r="AV359" s="121"/>
      <c r="AW359" s="121"/>
      <c r="AX359" s="121">
        <f t="shared" si="362"/>
        <v>0</v>
      </c>
      <c r="AY359" s="121"/>
      <c r="AZ359" s="121"/>
      <c r="BA359" s="121">
        <f t="shared" si="363"/>
        <v>0</v>
      </c>
      <c r="BB359" s="121"/>
      <c r="BC359" s="121"/>
      <c r="BD359" s="121">
        <f t="shared" si="364"/>
        <v>0</v>
      </c>
      <c r="BE359" s="121"/>
      <c r="BF359" s="121"/>
      <c r="BG359" s="121">
        <f t="shared" si="365"/>
        <v>0</v>
      </c>
      <c r="BH359" s="121"/>
      <c r="BI359" s="121"/>
      <c r="BJ359" s="121">
        <f t="shared" si="366"/>
        <v>0</v>
      </c>
      <c r="BK359" s="121"/>
      <c r="BL359" s="308"/>
      <c r="BM359" s="313"/>
      <c r="BN359" s="316"/>
    </row>
    <row r="360" s="120" customFormat="1" ht="33.95" customHeight="1" outlineLevel="4" spans="2:66">
      <c r="B360" s="121" t="s">
        <v>793</v>
      </c>
      <c r="C360" s="122" t="s">
        <v>1558</v>
      </c>
      <c r="D360" s="120" t="s">
        <v>1559</v>
      </c>
      <c r="E360" s="121" t="s">
        <v>1552</v>
      </c>
      <c r="F360" s="121"/>
      <c r="G360" s="121" t="s">
        <v>937</v>
      </c>
      <c r="H360" s="121">
        <f>IFERROR(J360*L360*N360,0)</f>
        <v>0</v>
      </c>
      <c r="I360" s="121" t="s">
        <v>1236</v>
      </c>
      <c r="J360" s="300"/>
      <c r="K360" s="121" t="s">
        <v>1390</v>
      </c>
      <c r="L360" s="300"/>
      <c r="M360" s="121" t="s">
        <v>1442</v>
      </c>
      <c r="N360" s="121">
        <f t="shared" si="353"/>
        <v>0</v>
      </c>
      <c r="O360" s="300"/>
      <c r="P360" s="300"/>
      <c r="Q360" s="300"/>
      <c r="R360" s="300"/>
      <c r="S360" s="300"/>
      <c r="T360" s="300"/>
      <c r="U360" s="300"/>
      <c r="V360" s="300"/>
      <c r="W360" s="300"/>
      <c r="X360" s="300"/>
      <c r="Y360" s="300"/>
      <c r="Z360" s="300"/>
      <c r="AA360" s="121"/>
      <c r="AB360" s="121">
        <f t="shared" si="354"/>
        <v>0</v>
      </c>
      <c r="AC360" s="121">
        <f t="shared" si="355"/>
        <v>0</v>
      </c>
      <c r="AD360" s="121"/>
      <c r="AE360" s="121"/>
      <c r="AF360" s="121">
        <f t="shared" si="356"/>
        <v>0</v>
      </c>
      <c r="AG360" s="121"/>
      <c r="AH360" s="121"/>
      <c r="AI360" s="121">
        <f t="shared" si="357"/>
        <v>0</v>
      </c>
      <c r="AJ360" s="121"/>
      <c r="AK360" s="121"/>
      <c r="AL360" s="121">
        <f t="shared" si="358"/>
        <v>0</v>
      </c>
      <c r="AM360" s="121"/>
      <c r="AN360" s="121"/>
      <c r="AO360" s="121">
        <f t="shared" si="359"/>
        <v>0</v>
      </c>
      <c r="AP360" s="121"/>
      <c r="AQ360" s="121"/>
      <c r="AR360" s="121">
        <f t="shared" si="360"/>
        <v>0</v>
      </c>
      <c r="AS360" s="121"/>
      <c r="AT360" s="121"/>
      <c r="AU360" s="121">
        <f t="shared" si="361"/>
        <v>0</v>
      </c>
      <c r="AV360" s="121"/>
      <c r="AW360" s="121"/>
      <c r="AX360" s="121">
        <f t="shared" si="362"/>
        <v>0</v>
      </c>
      <c r="AY360" s="121"/>
      <c r="AZ360" s="121"/>
      <c r="BA360" s="121">
        <f t="shared" si="363"/>
        <v>0</v>
      </c>
      <c r="BB360" s="121"/>
      <c r="BC360" s="121"/>
      <c r="BD360" s="121">
        <f t="shared" si="364"/>
        <v>0</v>
      </c>
      <c r="BE360" s="121"/>
      <c r="BF360" s="121"/>
      <c r="BG360" s="121">
        <f t="shared" si="365"/>
        <v>0</v>
      </c>
      <c r="BH360" s="121"/>
      <c r="BI360" s="121"/>
      <c r="BJ360" s="121">
        <f t="shared" si="366"/>
        <v>0</v>
      </c>
      <c r="BK360" s="121"/>
      <c r="BL360" s="308"/>
      <c r="BM360" s="313"/>
      <c r="BN360" s="316"/>
    </row>
    <row r="361" s="120" customFormat="1" ht="33.95" customHeight="1" outlineLevel="4" spans="2:66">
      <c r="B361" s="121" t="s">
        <v>793</v>
      </c>
      <c r="C361" s="122" t="s">
        <v>1560</v>
      </c>
      <c r="D361" s="120" t="s">
        <v>1561</v>
      </c>
      <c r="E361" s="121" t="s">
        <v>1562</v>
      </c>
      <c r="F361" s="121"/>
      <c r="G361" s="121" t="s">
        <v>937</v>
      </c>
      <c r="H361" s="121">
        <f>IFERROR(J361*L361*N361,0)</f>
        <v>0</v>
      </c>
      <c r="I361" s="121" t="s">
        <v>1236</v>
      </c>
      <c r="J361" s="300"/>
      <c r="K361" s="121" t="s">
        <v>1390</v>
      </c>
      <c r="L361" s="300"/>
      <c r="M361" s="121" t="s">
        <v>1442</v>
      </c>
      <c r="N361" s="121">
        <f t="shared" si="353"/>
        <v>0</v>
      </c>
      <c r="O361" s="300"/>
      <c r="P361" s="300"/>
      <c r="Q361" s="300"/>
      <c r="R361" s="300"/>
      <c r="S361" s="300"/>
      <c r="T361" s="300"/>
      <c r="U361" s="300"/>
      <c r="V361" s="300"/>
      <c r="W361" s="300"/>
      <c r="X361" s="300"/>
      <c r="Y361" s="300"/>
      <c r="Z361" s="300"/>
      <c r="AA361" s="121"/>
      <c r="AB361" s="121">
        <f t="shared" si="354"/>
        <v>0</v>
      </c>
      <c r="AC361" s="121">
        <f t="shared" si="355"/>
        <v>0</v>
      </c>
      <c r="AD361" s="121"/>
      <c r="AE361" s="121"/>
      <c r="AF361" s="121">
        <f t="shared" si="356"/>
        <v>0</v>
      </c>
      <c r="AG361" s="121"/>
      <c r="AH361" s="121"/>
      <c r="AI361" s="121">
        <f t="shared" si="357"/>
        <v>0</v>
      </c>
      <c r="AJ361" s="121"/>
      <c r="AK361" s="121"/>
      <c r="AL361" s="121">
        <f t="shared" si="358"/>
        <v>0</v>
      </c>
      <c r="AM361" s="121"/>
      <c r="AN361" s="121"/>
      <c r="AO361" s="121">
        <f t="shared" si="359"/>
        <v>0</v>
      </c>
      <c r="AP361" s="121"/>
      <c r="AQ361" s="121"/>
      <c r="AR361" s="121">
        <f t="shared" si="360"/>
        <v>0</v>
      </c>
      <c r="AS361" s="121"/>
      <c r="AT361" s="121"/>
      <c r="AU361" s="121">
        <f t="shared" si="361"/>
        <v>0</v>
      </c>
      <c r="AV361" s="121"/>
      <c r="AW361" s="121"/>
      <c r="AX361" s="121">
        <f t="shared" si="362"/>
        <v>0</v>
      </c>
      <c r="AY361" s="121"/>
      <c r="AZ361" s="121"/>
      <c r="BA361" s="121">
        <f t="shared" si="363"/>
        <v>0</v>
      </c>
      <c r="BB361" s="121"/>
      <c r="BC361" s="121"/>
      <c r="BD361" s="121">
        <f t="shared" si="364"/>
        <v>0</v>
      </c>
      <c r="BE361" s="121"/>
      <c r="BF361" s="121"/>
      <c r="BG361" s="121">
        <f t="shared" si="365"/>
        <v>0</v>
      </c>
      <c r="BH361" s="121"/>
      <c r="BI361" s="121"/>
      <c r="BJ361" s="121">
        <f t="shared" si="366"/>
        <v>0</v>
      </c>
      <c r="BK361" s="121"/>
      <c r="BL361" s="308"/>
      <c r="BM361" s="313"/>
      <c r="BN361" s="316"/>
    </row>
    <row r="362" s="49" customFormat="1" ht="33.95" customHeight="1" outlineLevel="3" spans="2:66">
      <c r="B362" s="117" t="s">
        <v>793</v>
      </c>
      <c r="C362" s="118" t="s">
        <v>1563</v>
      </c>
      <c r="D362" s="49" t="s">
        <v>1564</v>
      </c>
      <c r="E362" s="117" t="s">
        <v>1565</v>
      </c>
      <c r="F362" s="117"/>
      <c r="G362" s="117" t="s">
        <v>937</v>
      </c>
      <c r="H362" s="117">
        <f>J362*L362*N362</f>
        <v>0</v>
      </c>
      <c r="I362" s="117" t="s">
        <v>1341</v>
      </c>
      <c r="J362" s="300"/>
      <c r="K362" s="117" t="s">
        <v>1390</v>
      </c>
      <c r="L362" s="300"/>
      <c r="M362" s="117" t="s">
        <v>1442</v>
      </c>
      <c r="N362" s="117">
        <f t="shared" si="353"/>
        <v>0</v>
      </c>
      <c r="O362" s="300"/>
      <c r="P362" s="300"/>
      <c r="Q362" s="300"/>
      <c r="R362" s="300"/>
      <c r="S362" s="300"/>
      <c r="T362" s="300"/>
      <c r="U362" s="300"/>
      <c r="V362" s="300"/>
      <c r="W362" s="300"/>
      <c r="X362" s="300"/>
      <c r="Y362" s="300"/>
      <c r="Z362" s="300"/>
      <c r="AA362" s="117"/>
      <c r="AB362" s="117">
        <f t="shared" si="354"/>
        <v>0</v>
      </c>
      <c r="AC362" s="117">
        <f t="shared" si="355"/>
        <v>0</v>
      </c>
      <c r="AD362" s="117"/>
      <c r="AE362" s="117"/>
      <c r="AF362" s="117">
        <f t="shared" si="356"/>
        <v>0</v>
      </c>
      <c r="AG362" s="117"/>
      <c r="AH362" s="117"/>
      <c r="AI362" s="117">
        <f t="shared" si="357"/>
        <v>0</v>
      </c>
      <c r="AJ362" s="117"/>
      <c r="AK362" s="117"/>
      <c r="AL362" s="117">
        <f t="shared" si="358"/>
        <v>0</v>
      </c>
      <c r="AM362" s="117"/>
      <c r="AN362" s="117"/>
      <c r="AO362" s="117">
        <f t="shared" si="359"/>
        <v>0</v>
      </c>
      <c r="AP362" s="117"/>
      <c r="AQ362" s="117"/>
      <c r="AR362" s="117">
        <f t="shared" si="360"/>
        <v>0</v>
      </c>
      <c r="AS362" s="117"/>
      <c r="AT362" s="117"/>
      <c r="AU362" s="117">
        <f t="shared" si="361"/>
        <v>0</v>
      </c>
      <c r="AV362" s="117"/>
      <c r="AW362" s="117"/>
      <c r="AX362" s="117">
        <f t="shared" si="362"/>
        <v>0</v>
      </c>
      <c r="AY362" s="117"/>
      <c r="AZ362" s="117"/>
      <c r="BA362" s="117">
        <f t="shared" si="363"/>
        <v>0</v>
      </c>
      <c r="BB362" s="117"/>
      <c r="BC362" s="117"/>
      <c r="BD362" s="117">
        <f t="shared" si="364"/>
        <v>0</v>
      </c>
      <c r="BE362" s="117"/>
      <c r="BF362" s="117"/>
      <c r="BG362" s="117">
        <f t="shared" si="365"/>
        <v>0</v>
      </c>
      <c r="BH362" s="117"/>
      <c r="BI362" s="117"/>
      <c r="BJ362" s="117">
        <f t="shared" si="366"/>
        <v>0</v>
      </c>
      <c r="BK362" s="117"/>
      <c r="BL362" s="307"/>
      <c r="BM362" s="313"/>
      <c r="BN362" s="315"/>
    </row>
    <row r="363" s="49" customFormat="1" ht="33.95" customHeight="1" outlineLevel="3" spans="2:66">
      <c r="B363" s="117" t="s">
        <v>793</v>
      </c>
      <c r="C363" s="118" t="s">
        <v>1566</v>
      </c>
      <c r="D363" s="49" t="s">
        <v>1567</v>
      </c>
      <c r="E363" s="117" t="s">
        <v>1568</v>
      </c>
      <c r="F363" s="117"/>
      <c r="G363" s="117" t="s">
        <v>937</v>
      </c>
      <c r="H363" s="117">
        <f>J363*L363*N363</f>
        <v>0</v>
      </c>
      <c r="I363" s="117" t="s">
        <v>1026</v>
      </c>
      <c r="J363" s="117">
        <f>AVERAGE('1-1 项目基础信息'!$H$9:$S$9)</f>
        <v>80778.45</v>
      </c>
      <c r="K363" s="117" t="s">
        <v>1027</v>
      </c>
      <c r="L363" s="300"/>
      <c r="M363" s="117" t="s">
        <v>1190</v>
      </c>
      <c r="N363" s="117">
        <f t="shared" si="353"/>
        <v>0</v>
      </c>
      <c r="O363" s="300"/>
      <c r="P363" s="300"/>
      <c r="Q363" s="300"/>
      <c r="R363" s="300"/>
      <c r="S363" s="300"/>
      <c r="T363" s="300"/>
      <c r="U363" s="300"/>
      <c r="V363" s="300"/>
      <c r="W363" s="300"/>
      <c r="X363" s="300"/>
      <c r="Y363" s="300"/>
      <c r="Z363" s="300"/>
      <c r="AA363" s="117"/>
      <c r="AB363" s="117">
        <f t="shared" si="354"/>
        <v>0</v>
      </c>
      <c r="AC363" s="117">
        <f t="shared" si="355"/>
        <v>0</v>
      </c>
      <c r="AD363" s="117"/>
      <c r="AE363" s="117"/>
      <c r="AF363" s="117">
        <f t="shared" si="356"/>
        <v>0</v>
      </c>
      <c r="AG363" s="117"/>
      <c r="AH363" s="117"/>
      <c r="AI363" s="117">
        <f t="shared" si="357"/>
        <v>0</v>
      </c>
      <c r="AJ363" s="117"/>
      <c r="AK363" s="117"/>
      <c r="AL363" s="117">
        <f t="shared" si="358"/>
        <v>0</v>
      </c>
      <c r="AM363" s="117"/>
      <c r="AN363" s="117"/>
      <c r="AO363" s="117">
        <f t="shared" si="359"/>
        <v>0</v>
      </c>
      <c r="AP363" s="117"/>
      <c r="AQ363" s="117"/>
      <c r="AR363" s="117">
        <f t="shared" si="360"/>
        <v>0</v>
      </c>
      <c r="AS363" s="117"/>
      <c r="AT363" s="117"/>
      <c r="AU363" s="117">
        <f t="shared" si="361"/>
        <v>0</v>
      </c>
      <c r="AV363" s="117"/>
      <c r="AW363" s="117"/>
      <c r="AX363" s="117">
        <f t="shared" si="362"/>
        <v>0</v>
      </c>
      <c r="AY363" s="117"/>
      <c r="AZ363" s="117"/>
      <c r="BA363" s="117">
        <f t="shared" si="363"/>
        <v>0</v>
      </c>
      <c r="BB363" s="117"/>
      <c r="BC363" s="117"/>
      <c r="BD363" s="117">
        <f t="shared" si="364"/>
        <v>0</v>
      </c>
      <c r="BE363" s="117"/>
      <c r="BF363" s="117"/>
      <c r="BG363" s="117">
        <f t="shared" si="365"/>
        <v>0</v>
      </c>
      <c r="BH363" s="117"/>
      <c r="BI363" s="117"/>
      <c r="BJ363" s="117">
        <f t="shared" si="366"/>
        <v>0</v>
      </c>
      <c r="BK363" s="117"/>
      <c r="BL363" s="307"/>
      <c r="BM363" s="313"/>
      <c r="BN363" s="315"/>
    </row>
    <row r="364" s="49" customFormat="1" ht="33.95" customHeight="1" outlineLevel="3" spans="2:66">
      <c r="B364" s="117" t="s">
        <v>793</v>
      </c>
      <c r="C364" s="118" t="s">
        <v>1569</v>
      </c>
      <c r="D364" s="49" t="s">
        <v>1570</v>
      </c>
      <c r="E364" s="117" t="s">
        <v>1571</v>
      </c>
      <c r="F364" s="117"/>
      <c r="G364" s="117" t="s">
        <v>937</v>
      </c>
      <c r="H364" s="117">
        <f>J364*L364*N364</f>
        <v>0</v>
      </c>
      <c r="I364" s="117" t="s">
        <v>1176</v>
      </c>
      <c r="J364" s="300"/>
      <c r="K364" s="117" t="s">
        <v>1390</v>
      </c>
      <c r="L364" s="300"/>
      <c r="M364" s="117" t="s">
        <v>1442</v>
      </c>
      <c r="N364" s="117">
        <f t="shared" si="353"/>
        <v>0</v>
      </c>
      <c r="O364" s="300"/>
      <c r="P364" s="318"/>
      <c r="Q364" s="318"/>
      <c r="R364" s="318"/>
      <c r="S364" s="318"/>
      <c r="T364" s="318"/>
      <c r="U364" s="318"/>
      <c r="V364" s="318"/>
      <c r="W364" s="318"/>
      <c r="X364" s="318"/>
      <c r="Y364" s="318"/>
      <c r="Z364" s="318"/>
      <c r="AA364" s="117"/>
      <c r="AB364" s="117">
        <f t="shared" si="354"/>
        <v>0</v>
      </c>
      <c r="AC364" s="117">
        <f t="shared" si="355"/>
        <v>0</v>
      </c>
      <c r="AD364" s="117"/>
      <c r="AE364" s="117"/>
      <c r="AF364" s="117">
        <f t="shared" si="356"/>
        <v>0</v>
      </c>
      <c r="AG364" s="117"/>
      <c r="AH364" s="117"/>
      <c r="AI364" s="117">
        <f t="shared" si="357"/>
        <v>0</v>
      </c>
      <c r="AJ364" s="117"/>
      <c r="AK364" s="117"/>
      <c r="AL364" s="117">
        <f t="shared" si="358"/>
        <v>0</v>
      </c>
      <c r="AM364" s="117"/>
      <c r="AN364" s="117"/>
      <c r="AO364" s="117">
        <f t="shared" si="359"/>
        <v>0</v>
      </c>
      <c r="AP364" s="117"/>
      <c r="AQ364" s="117"/>
      <c r="AR364" s="117">
        <f t="shared" si="360"/>
        <v>0</v>
      </c>
      <c r="AS364" s="117"/>
      <c r="AT364" s="117"/>
      <c r="AU364" s="117">
        <f t="shared" si="361"/>
        <v>0</v>
      </c>
      <c r="AV364" s="117"/>
      <c r="AW364" s="117"/>
      <c r="AX364" s="117">
        <f t="shared" si="362"/>
        <v>0</v>
      </c>
      <c r="AY364" s="117"/>
      <c r="AZ364" s="117"/>
      <c r="BA364" s="117">
        <f t="shared" si="363"/>
        <v>0</v>
      </c>
      <c r="BB364" s="117"/>
      <c r="BC364" s="117"/>
      <c r="BD364" s="117">
        <f t="shared" si="364"/>
        <v>0</v>
      </c>
      <c r="BE364" s="117"/>
      <c r="BF364" s="117"/>
      <c r="BG364" s="117">
        <f t="shared" si="365"/>
        <v>0</v>
      </c>
      <c r="BH364" s="117"/>
      <c r="BI364" s="117"/>
      <c r="BJ364" s="117">
        <f t="shared" si="366"/>
        <v>0</v>
      </c>
      <c r="BK364" s="117"/>
      <c r="BL364" s="307"/>
      <c r="BM364" s="313"/>
      <c r="BN364" s="315"/>
    </row>
    <row r="365" s="49" customFormat="1" ht="33.95" customHeight="1" outlineLevel="3" spans="2:66">
      <c r="B365" s="117" t="s">
        <v>788</v>
      </c>
      <c r="C365" s="118" t="s">
        <v>1572</v>
      </c>
      <c r="D365" s="49" t="s">
        <v>1573</v>
      </c>
      <c r="E365" s="117"/>
      <c r="F365" s="117"/>
      <c r="G365" s="117" t="s">
        <v>937</v>
      </c>
      <c r="H365" s="117">
        <f>SUM(H366:H370)</f>
        <v>0</v>
      </c>
      <c r="I365" s="117"/>
      <c r="J365" s="117"/>
      <c r="K365" s="117"/>
      <c r="L365" s="117"/>
      <c r="M365" s="117"/>
      <c r="N365" s="117"/>
      <c r="O365" s="117"/>
      <c r="P365" s="290"/>
      <c r="Q365" s="290"/>
      <c r="R365" s="290"/>
      <c r="S365" s="290"/>
      <c r="T365" s="290"/>
      <c r="U365" s="290"/>
      <c r="V365" s="290"/>
      <c r="W365" s="290"/>
      <c r="X365" s="290"/>
      <c r="Y365" s="290"/>
      <c r="Z365" s="290"/>
      <c r="AA365" s="290"/>
      <c r="AB365" s="117">
        <f>SUM(AB366:AB370)</f>
        <v>0</v>
      </c>
      <c r="AC365" s="117">
        <f>SUM(AC366:AC370)</f>
        <v>0</v>
      </c>
      <c r="AD365" s="117"/>
      <c r="AE365" s="117"/>
      <c r="AF365" s="117">
        <f>SUM(AF366:AF370)</f>
        <v>0</v>
      </c>
      <c r="AG365" s="117"/>
      <c r="AH365" s="117"/>
      <c r="AI365" s="117">
        <f>SUM(AI366:AI370)</f>
        <v>0</v>
      </c>
      <c r="AJ365" s="117"/>
      <c r="AK365" s="117"/>
      <c r="AL365" s="117">
        <f>SUM(AL366:AL370)</f>
        <v>0</v>
      </c>
      <c r="AM365" s="117"/>
      <c r="AN365" s="117"/>
      <c r="AO365" s="117">
        <f>SUM(AO366:AO370)</f>
        <v>0</v>
      </c>
      <c r="AP365" s="117"/>
      <c r="AQ365" s="117"/>
      <c r="AR365" s="117">
        <f>SUM(AR366:AR370)</f>
        <v>0</v>
      </c>
      <c r="AS365" s="117"/>
      <c r="AT365" s="117"/>
      <c r="AU365" s="117">
        <f>SUM(AU366:AU370)</f>
        <v>0</v>
      </c>
      <c r="AV365" s="117"/>
      <c r="AW365" s="117"/>
      <c r="AX365" s="117">
        <f>SUM(AX366:AX370)</f>
        <v>0</v>
      </c>
      <c r="AY365" s="117"/>
      <c r="AZ365" s="117"/>
      <c r="BA365" s="117">
        <f>SUM(BA366:BA370)</f>
        <v>0</v>
      </c>
      <c r="BB365" s="117"/>
      <c r="BC365" s="117"/>
      <c r="BD365" s="117">
        <f>SUM(BD366:BD370)</f>
        <v>0</v>
      </c>
      <c r="BE365" s="117"/>
      <c r="BF365" s="117"/>
      <c r="BG365" s="117">
        <f>SUM(BG366:BG370)</f>
        <v>0</v>
      </c>
      <c r="BH365" s="117"/>
      <c r="BI365" s="117"/>
      <c r="BJ365" s="117">
        <f>SUM(BJ366:BJ370)</f>
        <v>0</v>
      </c>
      <c r="BK365" s="117"/>
      <c r="BL365" s="307"/>
      <c r="BM365" s="313"/>
      <c r="BN365" s="315"/>
    </row>
    <row r="366" s="120" customFormat="1" ht="33.95" customHeight="1" outlineLevel="4" spans="2:66">
      <c r="B366" s="121" t="s">
        <v>793</v>
      </c>
      <c r="C366" s="122" t="s">
        <v>1574</v>
      </c>
      <c r="D366" s="120" t="s">
        <v>1575</v>
      </c>
      <c r="E366" s="121" t="s">
        <v>1576</v>
      </c>
      <c r="F366" s="121"/>
      <c r="G366" s="121" t="s">
        <v>937</v>
      </c>
      <c r="H366" s="121">
        <f t="shared" ref="H366:H372" si="367">J366*L366*N366</f>
        <v>0</v>
      </c>
      <c r="I366" s="121" t="s">
        <v>1577</v>
      </c>
      <c r="J366" s="300"/>
      <c r="K366" s="121" t="s">
        <v>1390</v>
      </c>
      <c r="L366" s="300"/>
      <c r="M366" s="121" t="s">
        <v>1442</v>
      </c>
      <c r="N366" s="121">
        <f t="shared" ref="N366:N372" si="368">COUNTA(O366:Z366)</f>
        <v>0</v>
      </c>
      <c r="O366" s="300"/>
      <c r="P366" s="319"/>
      <c r="Q366" s="319"/>
      <c r="R366" s="319"/>
      <c r="S366" s="319"/>
      <c r="T366" s="319"/>
      <c r="U366" s="319"/>
      <c r="V366" s="319"/>
      <c r="W366" s="319"/>
      <c r="X366" s="319"/>
      <c r="Y366" s="319"/>
      <c r="Z366" s="319"/>
      <c r="AA366" s="121"/>
      <c r="AB366" s="121">
        <f t="shared" ref="AB366:AB372" si="369">SUM(AC366,AF366,AI366,AL366,AO366,AR366,AU366,AX366,BA366,BD366,BG366,BJ366)</f>
        <v>0</v>
      </c>
      <c r="AC366" s="121">
        <f t="shared" ref="AC366:AC372" si="370">IF(O366="",0,$J366*$L366)</f>
        <v>0</v>
      </c>
      <c r="AD366" s="121"/>
      <c r="AE366" s="121"/>
      <c r="AF366" s="121">
        <f t="shared" ref="AF366:AF372" si="371">IF(P366="",0,$J366*$L366)</f>
        <v>0</v>
      </c>
      <c r="AG366" s="121"/>
      <c r="AH366" s="121"/>
      <c r="AI366" s="121">
        <f t="shared" ref="AI366:AI372" si="372">IF(Q366="",0,$J366*$L366)</f>
        <v>0</v>
      </c>
      <c r="AJ366" s="121"/>
      <c r="AK366" s="121"/>
      <c r="AL366" s="121">
        <f t="shared" ref="AL366:AL372" si="373">IF(R366="",0,$J366*$L366)</f>
        <v>0</v>
      </c>
      <c r="AM366" s="121"/>
      <c r="AN366" s="121"/>
      <c r="AO366" s="121">
        <f t="shared" ref="AO366:AO372" si="374">IF(S366="",0,$J366*$L366)</f>
        <v>0</v>
      </c>
      <c r="AP366" s="121"/>
      <c r="AQ366" s="121"/>
      <c r="AR366" s="121">
        <f t="shared" ref="AR366:AR372" si="375">IF(T366="",0,$J366*$L366)</f>
        <v>0</v>
      </c>
      <c r="AS366" s="121"/>
      <c r="AT366" s="121"/>
      <c r="AU366" s="121">
        <f t="shared" ref="AU366:AU372" si="376">IF(U366="",0,$J366*$L366)</f>
        <v>0</v>
      </c>
      <c r="AV366" s="121"/>
      <c r="AW366" s="121"/>
      <c r="AX366" s="121">
        <f t="shared" ref="AX366:AX372" si="377">IF(V366="",0,$J366*$L366)</f>
        <v>0</v>
      </c>
      <c r="AY366" s="121"/>
      <c r="AZ366" s="121"/>
      <c r="BA366" s="121">
        <f t="shared" ref="BA366:BA372" si="378">IF(W366="",0,$J366*$L366)</f>
        <v>0</v>
      </c>
      <c r="BB366" s="121"/>
      <c r="BC366" s="121"/>
      <c r="BD366" s="121">
        <f t="shared" ref="BD366:BD372" si="379">IF(X366="",0,$J366*$L366)</f>
        <v>0</v>
      </c>
      <c r="BE366" s="121"/>
      <c r="BF366" s="121"/>
      <c r="BG366" s="121">
        <f t="shared" ref="BG366:BG372" si="380">IF(Y366="",0,$J366*$L366)</f>
        <v>0</v>
      </c>
      <c r="BH366" s="121"/>
      <c r="BI366" s="121"/>
      <c r="BJ366" s="121">
        <f t="shared" ref="BJ366:BJ372" si="381">IF(Z366="",0,$J366*$L366)</f>
        <v>0</v>
      </c>
      <c r="BK366" s="121"/>
      <c r="BL366" s="308"/>
      <c r="BM366" s="313"/>
      <c r="BN366" s="316"/>
    </row>
    <row r="367" s="120" customFormat="1" ht="33.95" customHeight="1" outlineLevel="4" spans="2:66">
      <c r="B367" s="121" t="s">
        <v>793</v>
      </c>
      <c r="C367" s="122" t="s">
        <v>1578</v>
      </c>
      <c r="D367" s="120" t="s">
        <v>1579</v>
      </c>
      <c r="E367" s="121" t="s">
        <v>1580</v>
      </c>
      <c r="F367" s="121"/>
      <c r="G367" s="121" t="s">
        <v>937</v>
      </c>
      <c r="H367" s="121">
        <f t="shared" si="367"/>
        <v>0</v>
      </c>
      <c r="I367" s="121" t="s">
        <v>1577</v>
      </c>
      <c r="J367" s="300"/>
      <c r="K367" s="121" t="s">
        <v>1390</v>
      </c>
      <c r="L367" s="300"/>
      <c r="M367" s="121" t="s">
        <v>1442</v>
      </c>
      <c r="N367" s="121">
        <f t="shared" si="368"/>
        <v>0</v>
      </c>
      <c r="O367" s="300"/>
      <c r="P367" s="300"/>
      <c r="Q367" s="300"/>
      <c r="R367" s="300"/>
      <c r="S367" s="300"/>
      <c r="T367" s="300"/>
      <c r="U367" s="300"/>
      <c r="V367" s="300"/>
      <c r="W367" s="300"/>
      <c r="X367" s="300"/>
      <c r="Y367" s="300"/>
      <c r="Z367" s="300"/>
      <c r="AA367" s="121"/>
      <c r="AB367" s="121">
        <f t="shared" si="369"/>
        <v>0</v>
      </c>
      <c r="AC367" s="121">
        <f t="shared" si="370"/>
        <v>0</v>
      </c>
      <c r="AD367" s="121"/>
      <c r="AE367" s="121"/>
      <c r="AF367" s="121">
        <f t="shared" si="371"/>
        <v>0</v>
      </c>
      <c r="AG367" s="121"/>
      <c r="AH367" s="121"/>
      <c r="AI367" s="121">
        <f t="shared" si="372"/>
        <v>0</v>
      </c>
      <c r="AJ367" s="121"/>
      <c r="AK367" s="121"/>
      <c r="AL367" s="121">
        <f t="shared" si="373"/>
        <v>0</v>
      </c>
      <c r="AM367" s="121"/>
      <c r="AN367" s="121"/>
      <c r="AO367" s="121">
        <f t="shared" si="374"/>
        <v>0</v>
      </c>
      <c r="AP367" s="121"/>
      <c r="AQ367" s="121"/>
      <c r="AR367" s="121">
        <f t="shared" si="375"/>
        <v>0</v>
      </c>
      <c r="AS367" s="121"/>
      <c r="AT367" s="121"/>
      <c r="AU367" s="121">
        <f t="shared" si="376"/>
        <v>0</v>
      </c>
      <c r="AV367" s="121"/>
      <c r="AW367" s="121"/>
      <c r="AX367" s="121">
        <f t="shared" si="377"/>
        <v>0</v>
      </c>
      <c r="AY367" s="121"/>
      <c r="AZ367" s="121"/>
      <c r="BA367" s="121">
        <f t="shared" si="378"/>
        <v>0</v>
      </c>
      <c r="BB367" s="121"/>
      <c r="BC367" s="121"/>
      <c r="BD367" s="121">
        <f t="shared" si="379"/>
        <v>0</v>
      </c>
      <c r="BE367" s="121"/>
      <c r="BF367" s="121"/>
      <c r="BG367" s="121">
        <f t="shared" si="380"/>
        <v>0</v>
      </c>
      <c r="BH367" s="121"/>
      <c r="BI367" s="121"/>
      <c r="BJ367" s="121">
        <f t="shared" si="381"/>
        <v>0</v>
      </c>
      <c r="BK367" s="121"/>
      <c r="BL367" s="308"/>
      <c r="BM367" s="313"/>
      <c r="BN367" s="316"/>
    </row>
    <row r="368" s="120" customFormat="1" ht="33.95" customHeight="1" outlineLevel="4" spans="2:66">
      <c r="B368" s="121" t="s">
        <v>793</v>
      </c>
      <c r="C368" s="122" t="s">
        <v>1581</v>
      </c>
      <c r="D368" s="120" t="s">
        <v>1582</v>
      </c>
      <c r="E368" s="121" t="s">
        <v>1583</v>
      </c>
      <c r="F368" s="121"/>
      <c r="G368" s="121" t="s">
        <v>937</v>
      </c>
      <c r="H368" s="121">
        <f t="shared" si="367"/>
        <v>0</v>
      </c>
      <c r="I368" s="121" t="s">
        <v>1577</v>
      </c>
      <c r="J368" s="300"/>
      <c r="K368" s="121" t="s">
        <v>1390</v>
      </c>
      <c r="L368" s="300"/>
      <c r="M368" s="121" t="s">
        <v>1442</v>
      </c>
      <c r="N368" s="121">
        <f t="shared" si="368"/>
        <v>0</v>
      </c>
      <c r="O368" s="300"/>
      <c r="P368" s="300"/>
      <c r="Q368" s="300"/>
      <c r="R368" s="300"/>
      <c r="S368" s="300"/>
      <c r="T368" s="300"/>
      <c r="U368" s="300"/>
      <c r="V368" s="300"/>
      <c r="W368" s="300"/>
      <c r="X368" s="300"/>
      <c r="Y368" s="300"/>
      <c r="Z368" s="300"/>
      <c r="AA368" s="121"/>
      <c r="AB368" s="121">
        <f t="shared" si="369"/>
        <v>0</v>
      </c>
      <c r="AC368" s="121">
        <f t="shared" si="370"/>
        <v>0</v>
      </c>
      <c r="AD368" s="121"/>
      <c r="AE368" s="121"/>
      <c r="AF368" s="121">
        <f t="shared" si="371"/>
        <v>0</v>
      </c>
      <c r="AG368" s="121"/>
      <c r="AH368" s="121"/>
      <c r="AI368" s="121">
        <f t="shared" si="372"/>
        <v>0</v>
      </c>
      <c r="AJ368" s="121"/>
      <c r="AK368" s="121"/>
      <c r="AL368" s="121">
        <f t="shared" si="373"/>
        <v>0</v>
      </c>
      <c r="AM368" s="121"/>
      <c r="AN368" s="121"/>
      <c r="AO368" s="121">
        <f t="shared" si="374"/>
        <v>0</v>
      </c>
      <c r="AP368" s="121"/>
      <c r="AQ368" s="121"/>
      <c r="AR368" s="121">
        <f t="shared" si="375"/>
        <v>0</v>
      </c>
      <c r="AS368" s="121"/>
      <c r="AT368" s="121"/>
      <c r="AU368" s="121">
        <f t="shared" si="376"/>
        <v>0</v>
      </c>
      <c r="AV368" s="121"/>
      <c r="AW368" s="121"/>
      <c r="AX368" s="121">
        <f t="shared" si="377"/>
        <v>0</v>
      </c>
      <c r="AY368" s="121"/>
      <c r="AZ368" s="121"/>
      <c r="BA368" s="121">
        <f t="shared" si="378"/>
        <v>0</v>
      </c>
      <c r="BB368" s="121"/>
      <c r="BC368" s="121"/>
      <c r="BD368" s="121">
        <f t="shared" si="379"/>
        <v>0</v>
      </c>
      <c r="BE368" s="121"/>
      <c r="BF368" s="121"/>
      <c r="BG368" s="121">
        <f t="shared" si="380"/>
        <v>0</v>
      </c>
      <c r="BH368" s="121"/>
      <c r="BI368" s="121"/>
      <c r="BJ368" s="121">
        <f t="shared" si="381"/>
        <v>0</v>
      </c>
      <c r="BK368" s="121"/>
      <c r="BL368" s="308"/>
      <c r="BM368" s="313"/>
      <c r="BN368" s="316"/>
    </row>
    <row r="369" s="120" customFormat="1" ht="33.95" customHeight="1" outlineLevel="4" spans="2:66">
      <c r="B369" s="121" t="s">
        <v>793</v>
      </c>
      <c r="C369" s="122" t="s">
        <v>1584</v>
      </c>
      <c r="D369" s="120" t="s">
        <v>1585</v>
      </c>
      <c r="E369" s="121" t="s">
        <v>1586</v>
      </c>
      <c r="F369" s="121"/>
      <c r="G369" s="121" t="s">
        <v>937</v>
      </c>
      <c r="H369" s="121">
        <f t="shared" si="367"/>
        <v>0</v>
      </c>
      <c r="I369" s="121" t="s">
        <v>1577</v>
      </c>
      <c r="J369" s="300"/>
      <c r="K369" s="121" t="s">
        <v>1390</v>
      </c>
      <c r="L369" s="300"/>
      <c r="M369" s="121" t="s">
        <v>1442</v>
      </c>
      <c r="N369" s="121">
        <f t="shared" si="368"/>
        <v>0</v>
      </c>
      <c r="O369" s="300"/>
      <c r="P369" s="300"/>
      <c r="Q369" s="300"/>
      <c r="R369" s="300"/>
      <c r="S369" s="300"/>
      <c r="T369" s="300"/>
      <c r="U369" s="300"/>
      <c r="V369" s="300"/>
      <c r="W369" s="300"/>
      <c r="X369" s="300"/>
      <c r="Y369" s="300"/>
      <c r="Z369" s="300"/>
      <c r="AA369" s="121"/>
      <c r="AB369" s="121">
        <f t="shared" si="369"/>
        <v>0</v>
      </c>
      <c r="AC369" s="121">
        <f t="shared" si="370"/>
        <v>0</v>
      </c>
      <c r="AD369" s="121"/>
      <c r="AE369" s="121"/>
      <c r="AF369" s="121">
        <f t="shared" si="371"/>
        <v>0</v>
      </c>
      <c r="AG369" s="121"/>
      <c r="AH369" s="121"/>
      <c r="AI369" s="121">
        <f t="shared" si="372"/>
        <v>0</v>
      </c>
      <c r="AJ369" s="121"/>
      <c r="AK369" s="121"/>
      <c r="AL369" s="121">
        <f t="shared" si="373"/>
        <v>0</v>
      </c>
      <c r="AM369" s="121"/>
      <c r="AN369" s="121"/>
      <c r="AO369" s="121">
        <f t="shared" si="374"/>
        <v>0</v>
      </c>
      <c r="AP369" s="121"/>
      <c r="AQ369" s="121"/>
      <c r="AR369" s="121">
        <f t="shared" si="375"/>
        <v>0</v>
      </c>
      <c r="AS369" s="121"/>
      <c r="AT369" s="121"/>
      <c r="AU369" s="121">
        <f t="shared" si="376"/>
        <v>0</v>
      </c>
      <c r="AV369" s="121"/>
      <c r="AW369" s="121"/>
      <c r="AX369" s="121">
        <f t="shared" si="377"/>
        <v>0</v>
      </c>
      <c r="AY369" s="121"/>
      <c r="AZ369" s="121"/>
      <c r="BA369" s="121">
        <f t="shared" si="378"/>
        <v>0</v>
      </c>
      <c r="BB369" s="121"/>
      <c r="BC369" s="121"/>
      <c r="BD369" s="121">
        <f t="shared" si="379"/>
        <v>0</v>
      </c>
      <c r="BE369" s="121"/>
      <c r="BF369" s="121"/>
      <c r="BG369" s="121">
        <f t="shared" si="380"/>
        <v>0</v>
      </c>
      <c r="BH369" s="121"/>
      <c r="BI369" s="121"/>
      <c r="BJ369" s="121">
        <f t="shared" si="381"/>
        <v>0</v>
      </c>
      <c r="BK369" s="121"/>
      <c r="BL369" s="308"/>
      <c r="BM369" s="313"/>
      <c r="BN369" s="316"/>
    </row>
    <row r="370" s="120" customFormat="1" ht="33.95" customHeight="1" outlineLevel="4" spans="2:66">
      <c r="B370" s="121" t="s">
        <v>793</v>
      </c>
      <c r="C370" s="122" t="s">
        <v>1587</v>
      </c>
      <c r="D370" s="120" t="s">
        <v>1588</v>
      </c>
      <c r="E370" s="121" t="s">
        <v>1589</v>
      </c>
      <c r="F370" s="121"/>
      <c r="G370" s="121" t="s">
        <v>937</v>
      </c>
      <c r="H370" s="121">
        <f t="shared" si="367"/>
        <v>0</v>
      </c>
      <c r="I370" s="121" t="s">
        <v>1577</v>
      </c>
      <c r="J370" s="300"/>
      <c r="K370" s="121" t="s">
        <v>1390</v>
      </c>
      <c r="L370" s="300"/>
      <c r="M370" s="121" t="s">
        <v>1442</v>
      </c>
      <c r="N370" s="121">
        <f t="shared" si="368"/>
        <v>0</v>
      </c>
      <c r="O370" s="300"/>
      <c r="P370" s="300"/>
      <c r="Q370" s="300"/>
      <c r="R370" s="300"/>
      <c r="S370" s="300"/>
      <c r="T370" s="300"/>
      <c r="U370" s="300"/>
      <c r="V370" s="300"/>
      <c r="W370" s="300"/>
      <c r="X370" s="300"/>
      <c r="Y370" s="300"/>
      <c r="Z370" s="300"/>
      <c r="AA370" s="121"/>
      <c r="AB370" s="121">
        <f t="shared" si="369"/>
        <v>0</v>
      </c>
      <c r="AC370" s="121">
        <f t="shared" si="370"/>
        <v>0</v>
      </c>
      <c r="AD370" s="121"/>
      <c r="AE370" s="121"/>
      <c r="AF370" s="121">
        <f t="shared" si="371"/>
        <v>0</v>
      </c>
      <c r="AG370" s="121"/>
      <c r="AH370" s="121"/>
      <c r="AI370" s="121">
        <f t="shared" si="372"/>
        <v>0</v>
      </c>
      <c r="AJ370" s="121"/>
      <c r="AK370" s="121"/>
      <c r="AL370" s="121">
        <f t="shared" si="373"/>
        <v>0</v>
      </c>
      <c r="AM370" s="121"/>
      <c r="AN370" s="121"/>
      <c r="AO370" s="121">
        <f t="shared" si="374"/>
        <v>0</v>
      </c>
      <c r="AP370" s="121"/>
      <c r="AQ370" s="121"/>
      <c r="AR370" s="121">
        <f t="shared" si="375"/>
        <v>0</v>
      </c>
      <c r="AS370" s="121"/>
      <c r="AT370" s="121"/>
      <c r="AU370" s="121">
        <f t="shared" si="376"/>
        <v>0</v>
      </c>
      <c r="AV370" s="121"/>
      <c r="AW370" s="121"/>
      <c r="AX370" s="121">
        <f t="shared" si="377"/>
        <v>0</v>
      </c>
      <c r="AY370" s="121"/>
      <c r="AZ370" s="121"/>
      <c r="BA370" s="121">
        <f t="shared" si="378"/>
        <v>0</v>
      </c>
      <c r="BB370" s="121"/>
      <c r="BC370" s="121"/>
      <c r="BD370" s="121">
        <f t="shared" si="379"/>
        <v>0</v>
      </c>
      <c r="BE370" s="121"/>
      <c r="BF370" s="121"/>
      <c r="BG370" s="121">
        <f t="shared" si="380"/>
        <v>0</v>
      </c>
      <c r="BH370" s="121"/>
      <c r="BI370" s="121"/>
      <c r="BJ370" s="121">
        <f t="shared" si="381"/>
        <v>0</v>
      </c>
      <c r="BK370" s="121"/>
      <c r="BL370" s="308"/>
      <c r="BM370" s="313"/>
      <c r="BN370" s="316"/>
    </row>
    <row r="371" s="49" customFormat="1" ht="33.95" customHeight="1" outlineLevel="3" spans="2:66">
      <c r="B371" s="117" t="s">
        <v>793</v>
      </c>
      <c r="C371" s="118" t="s">
        <v>1590</v>
      </c>
      <c r="D371" s="49" t="s">
        <v>1591</v>
      </c>
      <c r="E371" s="117" t="s">
        <v>1592</v>
      </c>
      <c r="F371" s="117"/>
      <c r="G371" s="117" t="s">
        <v>937</v>
      </c>
      <c r="H371" s="117">
        <f t="shared" si="367"/>
        <v>0</v>
      </c>
      <c r="I371" s="117" t="s">
        <v>1176</v>
      </c>
      <c r="J371" s="300"/>
      <c r="K371" s="117" t="s">
        <v>1390</v>
      </c>
      <c r="L371" s="300"/>
      <c r="M371" s="117" t="s">
        <v>1442</v>
      </c>
      <c r="N371" s="117">
        <f t="shared" si="368"/>
        <v>0</v>
      </c>
      <c r="O371" s="300"/>
      <c r="P371" s="300"/>
      <c r="Q371" s="300"/>
      <c r="R371" s="300"/>
      <c r="S371" s="300"/>
      <c r="T371" s="300"/>
      <c r="U371" s="300"/>
      <c r="V371" s="300"/>
      <c r="W371" s="300"/>
      <c r="X371" s="300"/>
      <c r="Y371" s="300"/>
      <c r="Z371" s="300"/>
      <c r="AA371" s="117"/>
      <c r="AB371" s="117">
        <f t="shared" si="369"/>
        <v>0</v>
      </c>
      <c r="AC371" s="117">
        <f t="shared" si="370"/>
        <v>0</v>
      </c>
      <c r="AD371" s="117"/>
      <c r="AE371" s="117"/>
      <c r="AF371" s="117">
        <f t="shared" si="371"/>
        <v>0</v>
      </c>
      <c r="AG371" s="117"/>
      <c r="AH371" s="117"/>
      <c r="AI371" s="117">
        <f t="shared" si="372"/>
        <v>0</v>
      </c>
      <c r="AJ371" s="117"/>
      <c r="AK371" s="117"/>
      <c r="AL371" s="117">
        <f t="shared" si="373"/>
        <v>0</v>
      </c>
      <c r="AM371" s="117"/>
      <c r="AN371" s="117"/>
      <c r="AO371" s="117">
        <f t="shared" si="374"/>
        <v>0</v>
      </c>
      <c r="AP371" s="117"/>
      <c r="AQ371" s="117"/>
      <c r="AR371" s="117">
        <f t="shared" si="375"/>
        <v>0</v>
      </c>
      <c r="AS371" s="117"/>
      <c r="AT371" s="117"/>
      <c r="AU371" s="117">
        <f t="shared" si="376"/>
        <v>0</v>
      </c>
      <c r="AV371" s="117"/>
      <c r="AW371" s="117"/>
      <c r="AX371" s="117">
        <f t="shared" si="377"/>
        <v>0</v>
      </c>
      <c r="AY371" s="117"/>
      <c r="AZ371" s="117"/>
      <c r="BA371" s="117">
        <f t="shared" si="378"/>
        <v>0</v>
      </c>
      <c r="BB371" s="117"/>
      <c r="BC371" s="117"/>
      <c r="BD371" s="117">
        <f t="shared" si="379"/>
        <v>0</v>
      </c>
      <c r="BE371" s="117"/>
      <c r="BF371" s="117"/>
      <c r="BG371" s="117">
        <f t="shared" si="380"/>
        <v>0</v>
      </c>
      <c r="BH371" s="117"/>
      <c r="BI371" s="117"/>
      <c r="BJ371" s="117">
        <f t="shared" si="381"/>
        <v>0</v>
      </c>
      <c r="BK371" s="117"/>
      <c r="BL371" s="307"/>
      <c r="BM371" s="313"/>
      <c r="BN371" s="315"/>
    </row>
    <row r="372" s="49" customFormat="1" ht="33.95" customHeight="1" outlineLevel="3" spans="2:66">
      <c r="B372" s="117" t="s">
        <v>793</v>
      </c>
      <c r="C372" s="118" t="s">
        <v>1593</v>
      </c>
      <c r="D372" s="49" t="s">
        <v>1594</v>
      </c>
      <c r="E372" s="117" t="s">
        <v>1595</v>
      </c>
      <c r="F372" s="117"/>
      <c r="G372" s="117" t="s">
        <v>937</v>
      </c>
      <c r="H372" s="117">
        <f t="shared" si="367"/>
        <v>0</v>
      </c>
      <c r="I372" s="117" t="s">
        <v>1176</v>
      </c>
      <c r="J372" s="300"/>
      <c r="K372" s="117" t="s">
        <v>1390</v>
      </c>
      <c r="L372" s="300"/>
      <c r="M372" s="117" t="s">
        <v>1442</v>
      </c>
      <c r="N372" s="117">
        <f t="shared" si="368"/>
        <v>0</v>
      </c>
      <c r="O372" s="300"/>
      <c r="P372" s="318"/>
      <c r="Q372" s="318"/>
      <c r="R372" s="318"/>
      <c r="S372" s="318"/>
      <c r="T372" s="318"/>
      <c r="U372" s="318"/>
      <c r="V372" s="318"/>
      <c r="W372" s="318"/>
      <c r="X372" s="318"/>
      <c r="Y372" s="318"/>
      <c r="Z372" s="318"/>
      <c r="AA372" s="117"/>
      <c r="AB372" s="117">
        <f t="shared" si="369"/>
        <v>0</v>
      </c>
      <c r="AC372" s="117">
        <f t="shared" si="370"/>
        <v>0</v>
      </c>
      <c r="AD372" s="117"/>
      <c r="AE372" s="117"/>
      <c r="AF372" s="117">
        <f t="shared" si="371"/>
        <v>0</v>
      </c>
      <c r="AG372" s="117"/>
      <c r="AH372" s="117"/>
      <c r="AI372" s="117">
        <f t="shared" si="372"/>
        <v>0</v>
      </c>
      <c r="AJ372" s="117"/>
      <c r="AK372" s="117"/>
      <c r="AL372" s="117">
        <f t="shared" si="373"/>
        <v>0</v>
      </c>
      <c r="AM372" s="117"/>
      <c r="AN372" s="117"/>
      <c r="AO372" s="117">
        <f t="shared" si="374"/>
        <v>0</v>
      </c>
      <c r="AP372" s="117"/>
      <c r="AQ372" s="117"/>
      <c r="AR372" s="117">
        <f t="shared" si="375"/>
        <v>0</v>
      </c>
      <c r="AS372" s="117"/>
      <c r="AT372" s="117"/>
      <c r="AU372" s="117">
        <f t="shared" si="376"/>
        <v>0</v>
      </c>
      <c r="AV372" s="117"/>
      <c r="AW372" s="117"/>
      <c r="AX372" s="117">
        <f t="shared" si="377"/>
        <v>0</v>
      </c>
      <c r="AY372" s="117"/>
      <c r="AZ372" s="117"/>
      <c r="BA372" s="117">
        <f t="shared" si="378"/>
        <v>0</v>
      </c>
      <c r="BB372" s="117"/>
      <c r="BC372" s="117"/>
      <c r="BD372" s="117">
        <f t="shared" si="379"/>
        <v>0</v>
      </c>
      <c r="BE372" s="117"/>
      <c r="BF372" s="117"/>
      <c r="BG372" s="117">
        <f t="shared" si="380"/>
        <v>0</v>
      </c>
      <c r="BH372" s="117"/>
      <c r="BI372" s="117"/>
      <c r="BJ372" s="117">
        <f t="shared" si="381"/>
        <v>0</v>
      </c>
      <c r="BK372" s="117"/>
      <c r="BL372" s="307"/>
      <c r="BM372" s="313"/>
      <c r="BN372" s="315"/>
    </row>
    <row r="373" s="49" customFormat="1" ht="33.95" customHeight="1" outlineLevel="3" spans="2:66">
      <c r="B373" s="117" t="s">
        <v>788</v>
      </c>
      <c r="C373" s="118" t="s">
        <v>1596</v>
      </c>
      <c r="D373" s="49" t="s">
        <v>1597</v>
      </c>
      <c r="E373" s="117"/>
      <c r="F373" s="117"/>
      <c r="G373" s="117"/>
      <c r="H373" s="117">
        <f>SUM(H374:H379)</f>
        <v>0</v>
      </c>
      <c r="I373" s="117"/>
      <c r="J373" s="117"/>
      <c r="K373" s="117"/>
      <c r="L373" s="117"/>
      <c r="M373" s="117"/>
      <c r="N373" s="117"/>
      <c r="O373" s="117"/>
      <c r="P373" s="290"/>
      <c r="Q373" s="290"/>
      <c r="R373" s="290"/>
      <c r="S373" s="290"/>
      <c r="T373" s="290"/>
      <c r="U373" s="290"/>
      <c r="V373" s="290"/>
      <c r="W373" s="290"/>
      <c r="X373" s="290"/>
      <c r="Y373" s="290"/>
      <c r="Z373" s="290"/>
      <c r="AA373" s="290"/>
      <c r="AB373" s="117">
        <f>SUM(AB374:AB379)</f>
        <v>0</v>
      </c>
      <c r="AC373" s="117">
        <f>SUM(AC374:AC379)</f>
        <v>0</v>
      </c>
      <c r="AD373" s="117"/>
      <c r="AE373" s="117"/>
      <c r="AF373" s="117">
        <f>SUM(AF374:AF379)</f>
        <v>0</v>
      </c>
      <c r="AG373" s="117"/>
      <c r="AH373" s="117"/>
      <c r="AI373" s="117">
        <f>SUM(AI374:AI379)</f>
        <v>0</v>
      </c>
      <c r="AJ373" s="117"/>
      <c r="AK373" s="117"/>
      <c r="AL373" s="117">
        <f>SUM(AL374:AL379)</f>
        <v>0</v>
      </c>
      <c r="AM373" s="117"/>
      <c r="AN373" s="117"/>
      <c r="AO373" s="117">
        <f>SUM(AO374:AO379)</f>
        <v>0</v>
      </c>
      <c r="AP373" s="117"/>
      <c r="AQ373" s="117"/>
      <c r="AR373" s="117">
        <f>SUM(AR374:AR379)</f>
        <v>0</v>
      </c>
      <c r="AS373" s="117"/>
      <c r="AT373" s="117"/>
      <c r="AU373" s="117">
        <f>SUM(AU374:AU379)</f>
        <v>0</v>
      </c>
      <c r="AV373" s="117"/>
      <c r="AW373" s="117"/>
      <c r="AX373" s="117">
        <f>SUM(AX374:AX379)</f>
        <v>0</v>
      </c>
      <c r="AY373" s="117"/>
      <c r="AZ373" s="117"/>
      <c r="BA373" s="117">
        <f>SUM(BA374:BA379)</f>
        <v>0</v>
      </c>
      <c r="BB373" s="117"/>
      <c r="BC373" s="117"/>
      <c r="BD373" s="117">
        <f>SUM(BD374:BD379)</f>
        <v>0</v>
      </c>
      <c r="BE373" s="117"/>
      <c r="BF373" s="117"/>
      <c r="BG373" s="117">
        <f>SUM(BG374:BG379)</f>
        <v>0</v>
      </c>
      <c r="BH373" s="117"/>
      <c r="BI373" s="117"/>
      <c r="BJ373" s="117">
        <f>SUM(BJ374:BJ379)</f>
        <v>0</v>
      </c>
      <c r="BK373" s="117"/>
      <c r="BL373" s="307"/>
      <c r="BM373" s="313"/>
      <c r="BN373" s="315"/>
    </row>
    <row r="374" s="120" customFormat="1" ht="33.95" customHeight="1" outlineLevel="4" spans="2:66">
      <c r="B374" s="121" t="s">
        <v>793</v>
      </c>
      <c r="C374" s="122" t="s">
        <v>1598</v>
      </c>
      <c r="D374" s="120" t="s">
        <v>1599</v>
      </c>
      <c r="E374" s="121" t="s">
        <v>1600</v>
      </c>
      <c r="F374" s="121"/>
      <c r="G374" s="121" t="s">
        <v>937</v>
      </c>
      <c r="H374" s="121">
        <f t="shared" ref="H374:H379" si="382">J374*L374*N374</f>
        <v>0</v>
      </c>
      <c r="I374" s="121" t="s">
        <v>1577</v>
      </c>
      <c r="J374" s="300"/>
      <c r="K374" s="121" t="s">
        <v>1390</v>
      </c>
      <c r="L374" s="300"/>
      <c r="M374" s="121" t="s">
        <v>1442</v>
      </c>
      <c r="N374" s="121">
        <f t="shared" ref="N374:N380" si="383">COUNTA(O374:Z374)</f>
        <v>0</v>
      </c>
      <c r="O374" s="319"/>
      <c r="P374" s="319"/>
      <c r="Q374" s="319"/>
      <c r="R374" s="319"/>
      <c r="S374" s="319"/>
      <c r="T374" s="319"/>
      <c r="U374" s="319"/>
      <c r="V374" s="319"/>
      <c r="W374" s="319"/>
      <c r="X374" s="319"/>
      <c r="Y374" s="319"/>
      <c r="Z374" s="319"/>
      <c r="AA374" s="121"/>
      <c r="AB374" s="121">
        <f t="shared" ref="AB374:AB380" si="384">SUM(AC374,AF374,AI374,AL374,AO374,AR374,AU374,AX374,BA374,BD374,BG374,BJ374)</f>
        <v>0</v>
      </c>
      <c r="AC374" s="121">
        <f t="shared" ref="AC374:AC379" si="385">IF(O374="",0,$J374*$L374)</f>
        <v>0</v>
      </c>
      <c r="AD374" s="121"/>
      <c r="AE374" s="121"/>
      <c r="AF374" s="121">
        <f t="shared" ref="AF374:AF379" si="386">IF(P374="",0,$J374*$L374)</f>
        <v>0</v>
      </c>
      <c r="AG374" s="121"/>
      <c r="AH374" s="121"/>
      <c r="AI374" s="121">
        <f t="shared" ref="AI374:AI379" si="387">IF(Q374="",0,$J374*$L374)</f>
        <v>0</v>
      </c>
      <c r="AJ374" s="121"/>
      <c r="AK374" s="121"/>
      <c r="AL374" s="121">
        <f t="shared" ref="AL374:AL379" si="388">IF(R374="",0,$J374*$L374)</f>
        <v>0</v>
      </c>
      <c r="AM374" s="121"/>
      <c r="AN374" s="121"/>
      <c r="AO374" s="121">
        <f t="shared" ref="AO374:AO379" si="389">IF(S374="",0,$J374*$L374)</f>
        <v>0</v>
      </c>
      <c r="AP374" s="121"/>
      <c r="AQ374" s="121"/>
      <c r="AR374" s="121">
        <f t="shared" ref="AR374:AR379" si="390">IF(T374="",0,$J374*$L374)</f>
        <v>0</v>
      </c>
      <c r="AS374" s="121"/>
      <c r="AT374" s="121"/>
      <c r="AU374" s="121">
        <f t="shared" ref="AU374:AU379" si="391">IF(U374="",0,$J374*$L374)</f>
        <v>0</v>
      </c>
      <c r="AV374" s="121"/>
      <c r="AW374" s="121"/>
      <c r="AX374" s="121">
        <f t="shared" ref="AX374:AX379" si="392">IF(V374="",0,$J374*$L374)</f>
        <v>0</v>
      </c>
      <c r="AY374" s="121"/>
      <c r="AZ374" s="121"/>
      <c r="BA374" s="121">
        <f t="shared" ref="BA374:BA379" si="393">IF(W374="",0,$J374*$L374)</f>
        <v>0</v>
      </c>
      <c r="BB374" s="121"/>
      <c r="BC374" s="121"/>
      <c r="BD374" s="121">
        <f t="shared" ref="BD374:BD379" si="394">IF(X374="",0,$J374*$L374)</f>
        <v>0</v>
      </c>
      <c r="BE374" s="121"/>
      <c r="BF374" s="121"/>
      <c r="BG374" s="121">
        <f t="shared" ref="BG374:BG379" si="395">IF(Y374="",0,$J374*$L374)</f>
        <v>0</v>
      </c>
      <c r="BH374" s="121"/>
      <c r="BI374" s="121"/>
      <c r="BJ374" s="121">
        <f t="shared" ref="BJ374:BJ379" si="396">IF(Z374="",0,$J374*$L374)</f>
        <v>0</v>
      </c>
      <c r="BK374" s="121"/>
      <c r="BL374" s="308"/>
      <c r="BM374" s="313"/>
      <c r="BN374" s="316"/>
    </row>
    <row r="375" s="120" customFormat="1" ht="33.95" customHeight="1" outlineLevel="4" spans="2:66">
      <c r="B375" s="121" t="s">
        <v>793</v>
      </c>
      <c r="C375" s="122" t="s">
        <v>1601</v>
      </c>
      <c r="D375" s="120" t="s">
        <v>1602</v>
      </c>
      <c r="E375" s="121" t="s">
        <v>1603</v>
      </c>
      <c r="F375" s="121"/>
      <c r="G375" s="121" t="s">
        <v>937</v>
      </c>
      <c r="H375" s="121">
        <f t="shared" si="382"/>
        <v>0</v>
      </c>
      <c r="I375" s="121" t="s">
        <v>1577</v>
      </c>
      <c r="J375" s="300"/>
      <c r="K375" s="121" t="s">
        <v>1390</v>
      </c>
      <c r="L375" s="300"/>
      <c r="M375" s="121" t="s">
        <v>1442</v>
      </c>
      <c r="N375" s="121">
        <f t="shared" si="383"/>
        <v>0</v>
      </c>
      <c r="O375" s="300"/>
      <c r="P375" s="300"/>
      <c r="Q375" s="300"/>
      <c r="R375" s="300"/>
      <c r="S375" s="300"/>
      <c r="T375" s="300"/>
      <c r="U375" s="300"/>
      <c r="V375" s="300"/>
      <c r="W375" s="300"/>
      <c r="X375" s="300"/>
      <c r="Y375" s="300"/>
      <c r="Z375" s="300"/>
      <c r="AA375" s="121"/>
      <c r="AB375" s="121">
        <f t="shared" si="384"/>
        <v>0</v>
      </c>
      <c r="AC375" s="121">
        <f t="shared" si="385"/>
        <v>0</v>
      </c>
      <c r="AD375" s="121"/>
      <c r="AE375" s="121"/>
      <c r="AF375" s="121">
        <f t="shared" si="386"/>
        <v>0</v>
      </c>
      <c r="AG375" s="121"/>
      <c r="AH375" s="121"/>
      <c r="AI375" s="121">
        <f t="shared" si="387"/>
        <v>0</v>
      </c>
      <c r="AJ375" s="121"/>
      <c r="AK375" s="121"/>
      <c r="AL375" s="121">
        <f t="shared" si="388"/>
        <v>0</v>
      </c>
      <c r="AM375" s="121"/>
      <c r="AN375" s="121"/>
      <c r="AO375" s="121">
        <f t="shared" si="389"/>
        <v>0</v>
      </c>
      <c r="AP375" s="121"/>
      <c r="AQ375" s="121"/>
      <c r="AR375" s="121">
        <f t="shared" si="390"/>
        <v>0</v>
      </c>
      <c r="AS375" s="121"/>
      <c r="AT375" s="121"/>
      <c r="AU375" s="121">
        <f t="shared" si="391"/>
        <v>0</v>
      </c>
      <c r="AV375" s="121"/>
      <c r="AW375" s="121"/>
      <c r="AX375" s="121">
        <f t="shared" si="392"/>
        <v>0</v>
      </c>
      <c r="AY375" s="121"/>
      <c r="AZ375" s="121"/>
      <c r="BA375" s="121">
        <f t="shared" si="393"/>
        <v>0</v>
      </c>
      <c r="BB375" s="121"/>
      <c r="BC375" s="121"/>
      <c r="BD375" s="121">
        <f t="shared" si="394"/>
        <v>0</v>
      </c>
      <c r="BE375" s="121"/>
      <c r="BF375" s="121"/>
      <c r="BG375" s="121">
        <f t="shared" si="395"/>
        <v>0</v>
      </c>
      <c r="BH375" s="121"/>
      <c r="BI375" s="121"/>
      <c r="BJ375" s="121">
        <f t="shared" si="396"/>
        <v>0</v>
      </c>
      <c r="BK375" s="121"/>
      <c r="BL375" s="308"/>
      <c r="BM375" s="313"/>
      <c r="BN375" s="316"/>
    </row>
    <row r="376" s="120" customFormat="1" ht="33.95" customHeight="1" outlineLevel="4" spans="2:66">
      <c r="B376" s="121" t="s">
        <v>793</v>
      </c>
      <c r="C376" s="122" t="s">
        <v>1604</v>
      </c>
      <c r="D376" s="120" t="s">
        <v>1605</v>
      </c>
      <c r="E376" s="121" t="s">
        <v>1606</v>
      </c>
      <c r="F376" s="121"/>
      <c r="G376" s="121" t="s">
        <v>937</v>
      </c>
      <c r="H376" s="121">
        <f t="shared" si="382"/>
        <v>0</v>
      </c>
      <c r="I376" s="121" t="s">
        <v>1577</v>
      </c>
      <c r="J376" s="300"/>
      <c r="K376" s="121" t="s">
        <v>1390</v>
      </c>
      <c r="L376" s="300"/>
      <c r="M376" s="121" t="s">
        <v>1442</v>
      </c>
      <c r="N376" s="121">
        <f t="shared" si="383"/>
        <v>0</v>
      </c>
      <c r="O376" s="300"/>
      <c r="P376" s="300"/>
      <c r="Q376" s="300"/>
      <c r="R376" s="300"/>
      <c r="S376" s="300"/>
      <c r="T376" s="300"/>
      <c r="U376" s="300"/>
      <c r="V376" s="300"/>
      <c r="W376" s="300"/>
      <c r="X376" s="300"/>
      <c r="Y376" s="300"/>
      <c r="Z376" s="300"/>
      <c r="AA376" s="121"/>
      <c r="AB376" s="121">
        <f t="shared" si="384"/>
        <v>0</v>
      </c>
      <c r="AC376" s="121">
        <f t="shared" si="385"/>
        <v>0</v>
      </c>
      <c r="AD376" s="121"/>
      <c r="AE376" s="121"/>
      <c r="AF376" s="121">
        <f t="shared" si="386"/>
        <v>0</v>
      </c>
      <c r="AG376" s="121"/>
      <c r="AH376" s="121"/>
      <c r="AI376" s="121">
        <f t="shared" si="387"/>
        <v>0</v>
      </c>
      <c r="AJ376" s="121"/>
      <c r="AK376" s="121"/>
      <c r="AL376" s="121">
        <f t="shared" si="388"/>
        <v>0</v>
      </c>
      <c r="AM376" s="121"/>
      <c r="AN376" s="121"/>
      <c r="AO376" s="121">
        <f t="shared" si="389"/>
        <v>0</v>
      </c>
      <c r="AP376" s="121"/>
      <c r="AQ376" s="121"/>
      <c r="AR376" s="121">
        <f t="shared" si="390"/>
        <v>0</v>
      </c>
      <c r="AS376" s="121"/>
      <c r="AT376" s="121"/>
      <c r="AU376" s="121">
        <f t="shared" si="391"/>
        <v>0</v>
      </c>
      <c r="AV376" s="121"/>
      <c r="AW376" s="121"/>
      <c r="AX376" s="121">
        <f t="shared" si="392"/>
        <v>0</v>
      </c>
      <c r="AY376" s="121"/>
      <c r="AZ376" s="121"/>
      <c r="BA376" s="121">
        <f t="shared" si="393"/>
        <v>0</v>
      </c>
      <c r="BB376" s="121"/>
      <c r="BC376" s="121"/>
      <c r="BD376" s="121">
        <f t="shared" si="394"/>
        <v>0</v>
      </c>
      <c r="BE376" s="121"/>
      <c r="BF376" s="121"/>
      <c r="BG376" s="121">
        <f t="shared" si="395"/>
        <v>0</v>
      </c>
      <c r="BH376" s="121"/>
      <c r="BI376" s="121"/>
      <c r="BJ376" s="121">
        <f t="shared" si="396"/>
        <v>0</v>
      </c>
      <c r="BK376" s="121"/>
      <c r="BL376" s="308"/>
      <c r="BM376" s="313"/>
      <c r="BN376" s="316"/>
    </row>
    <row r="377" s="120" customFormat="1" ht="33.95" customHeight="1" outlineLevel="4" spans="2:66">
      <c r="B377" s="121" t="s">
        <v>793</v>
      </c>
      <c r="C377" s="122" t="s">
        <v>1607</v>
      </c>
      <c r="D377" s="120" t="s">
        <v>1608</v>
      </c>
      <c r="E377" s="121" t="s">
        <v>1609</v>
      </c>
      <c r="F377" s="121"/>
      <c r="G377" s="121" t="s">
        <v>937</v>
      </c>
      <c r="H377" s="121">
        <f t="shared" si="382"/>
        <v>0</v>
      </c>
      <c r="I377" s="121" t="s">
        <v>1577</v>
      </c>
      <c r="J377" s="300"/>
      <c r="K377" s="121" t="s">
        <v>1390</v>
      </c>
      <c r="L377" s="300"/>
      <c r="M377" s="121" t="s">
        <v>1442</v>
      </c>
      <c r="N377" s="121">
        <f t="shared" si="383"/>
        <v>0</v>
      </c>
      <c r="O377" s="300"/>
      <c r="P377" s="300"/>
      <c r="Q377" s="300"/>
      <c r="R377" s="300"/>
      <c r="S377" s="300"/>
      <c r="T377" s="300"/>
      <c r="U377" s="300"/>
      <c r="V377" s="300"/>
      <c r="W377" s="300"/>
      <c r="X377" s="300"/>
      <c r="Y377" s="300"/>
      <c r="Z377" s="300"/>
      <c r="AA377" s="121"/>
      <c r="AB377" s="121">
        <f t="shared" si="384"/>
        <v>0</v>
      </c>
      <c r="AC377" s="121">
        <f t="shared" si="385"/>
        <v>0</v>
      </c>
      <c r="AD377" s="121"/>
      <c r="AE377" s="121"/>
      <c r="AF377" s="121">
        <f t="shared" si="386"/>
        <v>0</v>
      </c>
      <c r="AG377" s="121"/>
      <c r="AH377" s="121"/>
      <c r="AI377" s="121">
        <f t="shared" si="387"/>
        <v>0</v>
      </c>
      <c r="AJ377" s="121"/>
      <c r="AK377" s="121"/>
      <c r="AL377" s="121">
        <f t="shared" si="388"/>
        <v>0</v>
      </c>
      <c r="AM377" s="121"/>
      <c r="AN377" s="121"/>
      <c r="AO377" s="121">
        <f t="shared" si="389"/>
        <v>0</v>
      </c>
      <c r="AP377" s="121"/>
      <c r="AQ377" s="121"/>
      <c r="AR377" s="121">
        <f t="shared" si="390"/>
        <v>0</v>
      </c>
      <c r="AS377" s="121"/>
      <c r="AT377" s="121"/>
      <c r="AU377" s="121">
        <f t="shared" si="391"/>
        <v>0</v>
      </c>
      <c r="AV377" s="121"/>
      <c r="AW377" s="121"/>
      <c r="AX377" s="121">
        <f t="shared" si="392"/>
        <v>0</v>
      </c>
      <c r="AY377" s="121"/>
      <c r="AZ377" s="121"/>
      <c r="BA377" s="121">
        <f t="shared" si="393"/>
        <v>0</v>
      </c>
      <c r="BB377" s="121"/>
      <c r="BC377" s="121"/>
      <c r="BD377" s="121">
        <f t="shared" si="394"/>
        <v>0</v>
      </c>
      <c r="BE377" s="121"/>
      <c r="BF377" s="121"/>
      <c r="BG377" s="121">
        <f t="shared" si="395"/>
        <v>0</v>
      </c>
      <c r="BH377" s="121"/>
      <c r="BI377" s="121"/>
      <c r="BJ377" s="121">
        <f t="shared" si="396"/>
        <v>0</v>
      </c>
      <c r="BK377" s="121"/>
      <c r="BL377" s="308"/>
      <c r="BM377" s="313"/>
      <c r="BN377" s="316"/>
    </row>
    <row r="378" s="120" customFormat="1" ht="33.95" customHeight="1" outlineLevel="4" spans="2:66">
      <c r="B378" s="121" t="s">
        <v>793</v>
      </c>
      <c r="C378" s="122" t="s">
        <v>1610</v>
      </c>
      <c r="D378" s="120" t="s">
        <v>1611</v>
      </c>
      <c r="E378" s="121" t="s">
        <v>1612</v>
      </c>
      <c r="F378" s="121"/>
      <c r="G378" s="121" t="s">
        <v>937</v>
      </c>
      <c r="H378" s="121">
        <f t="shared" si="382"/>
        <v>0</v>
      </c>
      <c r="I378" s="121" t="s">
        <v>1577</v>
      </c>
      <c r="J378" s="300"/>
      <c r="K378" s="121" t="s">
        <v>1390</v>
      </c>
      <c r="L378" s="300"/>
      <c r="M378" s="121" t="s">
        <v>1442</v>
      </c>
      <c r="N378" s="121">
        <f t="shared" si="383"/>
        <v>0</v>
      </c>
      <c r="O378" s="300"/>
      <c r="P378" s="300"/>
      <c r="Q378" s="300"/>
      <c r="R378" s="300"/>
      <c r="S378" s="300"/>
      <c r="T378" s="300"/>
      <c r="U378" s="300"/>
      <c r="V378" s="300"/>
      <c r="W378" s="300"/>
      <c r="X378" s="300"/>
      <c r="Y378" s="300"/>
      <c r="Z378" s="300"/>
      <c r="AA378" s="121"/>
      <c r="AB378" s="121">
        <f t="shared" si="384"/>
        <v>0</v>
      </c>
      <c r="AC378" s="121">
        <f t="shared" si="385"/>
        <v>0</v>
      </c>
      <c r="AD378" s="121"/>
      <c r="AE378" s="121"/>
      <c r="AF378" s="121">
        <f t="shared" si="386"/>
        <v>0</v>
      </c>
      <c r="AG378" s="121"/>
      <c r="AH378" s="121"/>
      <c r="AI378" s="121">
        <f t="shared" si="387"/>
        <v>0</v>
      </c>
      <c r="AJ378" s="121"/>
      <c r="AK378" s="121"/>
      <c r="AL378" s="121">
        <f t="shared" si="388"/>
        <v>0</v>
      </c>
      <c r="AM378" s="121"/>
      <c r="AN378" s="121"/>
      <c r="AO378" s="121">
        <f t="shared" si="389"/>
        <v>0</v>
      </c>
      <c r="AP378" s="121"/>
      <c r="AQ378" s="121"/>
      <c r="AR378" s="121">
        <f t="shared" si="390"/>
        <v>0</v>
      </c>
      <c r="AS378" s="121"/>
      <c r="AT378" s="121"/>
      <c r="AU378" s="121">
        <f t="shared" si="391"/>
        <v>0</v>
      </c>
      <c r="AV378" s="121"/>
      <c r="AW378" s="121"/>
      <c r="AX378" s="121">
        <f t="shared" si="392"/>
        <v>0</v>
      </c>
      <c r="AY378" s="121"/>
      <c r="AZ378" s="121"/>
      <c r="BA378" s="121">
        <f t="shared" si="393"/>
        <v>0</v>
      </c>
      <c r="BB378" s="121"/>
      <c r="BC378" s="121"/>
      <c r="BD378" s="121">
        <f t="shared" si="394"/>
        <v>0</v>
      </c>
      <c r="BE378" s="121"/>
      <c r="BF378" s="121"/>
      <c r="BG378" s="121">
        <f t="shared" si="395"/>
        <v>0</v>
      </c>
      <c r="BH378" s="121"/>
      <c r="BI378" s="121"/>
      <c r="BJ378" s="121">
        <f t="shared" si="396"/>
        <v>0</v>
      </c>
      <c r="BK378" s="121"/>
      <c r="BL378" s="308"/>
      <c r="BM378" s="313"/>
      <c r="BN378" s="316"/>
    </row>
    <row r="379" s="120" customFormat="1" ht="33.95" customHeight="1" outlineLevel="4" spans="2:66">
      <c r="B379" s="121" t="s">
        <v>793</v>
      </c>
      <c r="C379" s="122" t="s">
        <v>1613</v>
      </c>
      <c r="D379" s="120" t="s">
        <v>1614</v>
      </c>
      <c r="E379" s="121" t="s">
        <v>1615</v>
      </c>
      <c r="F379" s="121"/>
      <c r="G379" s="121" t="s">
        <v>937</v>
      </c>
      <c r="H379" s="121">
        <f t="shared" si="382"/>
        <v>0</v>
      </c>
      <c r="I379" s="121" t="s">
        <v>1577</v>
      </c>
      <c r="J379" s="300"/>
      <c r="K379" s="121" t="s">
        <v>1390</v>
      </c>
      <c r="L379" s="300"/>
      <c r="M379" s="121" t="s">
        <v>1442</v>
      </c>
      <c r="N379" s="121">
        <f t="shared" si="383"/>
        <v>0</v>
      </c>
      <c r="O379" s="300"/>
      <c r="P379" s="300"/>
      <c r="Q379" s="300"/>
      <c r="R379" s="300"/>
      <c r="S379" s="300"/>
      <c r="T379" s="300"/>
      <c r="U379" s="300"/>
      <c r="V379" s="300"/>
      <c r="W379" s="300"/>
      <c r="X379" s="300"/>
      <c r="Y379" s="300"/>
      <c r="Z379" s="300"/>
      <c r="AA379" s="121"/>
      <c r="AB379" s="121">
        <f t="shared" si="384"/>
        <v>0</v>
      </c>
      <c r="AC379" s="121">
        <f t="shared" si="385"/>
        <v>0</v>
      </c>
      <c r="AD379" s="121"/>
      <c r="AE379" s="121"/>
      <c r="AF379" s="121">
        <f t="shared" si="386"/>
        <v>0</v>
      </c>
      <c r="AG379" s="121"/>
      <c r="AH379" s="121"/>
      <c r="AI379" s="121">
        <f t="shared" si="387"/>
        <v>0</v>
      </c>
      <c r="AJ379" s="121"/>
      <c r="AK379" s="121"/>
      <c r="AL379" s="121">
        <f t="shared" si="388"/>
        <v>0</v>
      </c>
      <c r="AM379" s="121"/>
      <c r="AN379" s="121"/>
      <c r="AO379" s="121">
        <f t="shared" si="389"/>
        <v>0</v>
      </c>
      <c r="AP379" s="121"/>
      <c r="AQ379" s="121"/>
      <c r="AR379" s="121">
        <f t="shared" si="390"/>
        <v>0</v>
      </c>
      <c r="AS379" s="121"/>
      <c r="AT379" s="121"/>
      <c r="AU379" s="121">
        <f t="shared" si="391"/>
        <v>0</v>
      </c>
      <c r="AV379" s="121"/>
      <c r="AW379" s="121"/>
      <c r="AX379" s="121">
        <f t="shared" si="392"/>
        <v>0</v>
      </c>
      <c r="AY379" s="121"/>
      <c r="AZ379" s="121"/>
      <c r="BA379" s="121">
        <f t="shared" si="393"/>
        <v>0</v>
      </c>
      <c r="BB379" s="121"/>
      <c r="BC379" s="121"/>
      <c r="BD379" s="121">
        <f t="shared" si="394"/>
        <v>0</v>
      </c>
      <c r="BE379" s="121"/>
      <c r="BF379" s="121"/>
      <c r="BG379" s="121">
        <f t="shared" si="395"/>
        <v>0</v>
      </c>
      <c r="BH379" s="121"/>
      <c r="BI379" s="121"/>
      <c r="BJ379" s="121">
        <f t="shared" si="396"/>
        <v>0</v>
      </c>
      <c r="BK379" s="121"/>
      <c r="BL379" s="308"/>
      <c r="BM379" s="313"/>
      <c r="BN379" s="316"/>
    </row>
    <row r="380" s="49" customFormat="1" ht="33.95" customHeight="1" outlineLevel="3" spans="2:66">
      <c r="B380" s="117" t="s">
        <v>793</v>
      </c>
      <c r="C380" s="118" t="s">
        <v>1616</v>
      </c>
      <c r="D380" s="49" t="s">
        <v>1617</v>
      </c>
      <c r="E380" s="117" t="s">
        <v>1618</v>
      </c>
      <c r="F380" s="117" t="s">
        <v>1619</v>
      </c>
      <c r="G380" s="117" t="s">
        <v>937</v>
      </c>
      <c r="H380" s="117">
        <f>J380*L380</f>
        <v>0</v>
      </c>
      <c r="I380" s="117" t="s">
        <v>1236</v>
      </c>
      <c r="J380" s="117">
        <v>1</v>
      </c>
      <c r="K380" s="117" t="s">
        <v>1237</v>
      </c>
      <c r="L380" s="300">
        <f>预算主表!P89</f>
        <v>0</v>
      </c>
      <c r="M380" s="117" t="s">
        <v>1371</v>
      </c>
      <c r="N380" s="117">
        <f t="shared" si="383"/>
        <v>1</v>
      </c>
      <c r="O380" s="318" t="s">
        <v>1286</v>
      </c>
      <c r="P380" s="318"/>
      <c r="Q380" s="318"/>
      <c r="R380" s="318"/>
      <c r="S380" s="318"/>
      <c r="T380" s="318"/>
      <c r="U380" s="318"/>
      <c r="V380" s="318"/>
      <c r="W380" s="318"/>
      <c r="X380" s="318"/>
      <c r="Y380" s="318"/>
      <c r="Z380" s="318"/>
      <c r="AA380" s="117"/>
      <c r="AB380" s="117">
        <f t="shared" si="384"/>
        <v>0</v>
      </c>
      <c r="AC380" s="117">
        <f>IF(O380="√",$J380*$L380/$N380,0)</f>
        <v>0</v>
      </c>
      <c r="AD380" s="117"/>
      <c r="AE380" s="117"/>
      <c r="AF380" s="117">
        <f>IF(P380="√",$J380*$L380/$N380,0)</f>
        <v>0</v>
      </c>
      <c r="AG380" s="117"/>
      <c r="AH380" s="117"/>
      <c r="AI380" s="117">
        <f>IF(Q380="√",$J380*$L380/$N380,0)</f>
        <v>0</v>
      </c>
      <c r="AJ380" s="117"/>
      <c r="AK380" s="117"/>
      <c r="AL380" s="117">
        <f>IF(R380="√",$J380*$L380/$N380,0)</f>
        <v>0</v>
      </c>
      <c r="AM380" s="117"/>
      <c r="AN380" s="117"/>
      <c r="AO380" s="117">
        <f>IF(S380="√",$J380*$L380/$N380,0)</f>
        <v>0</v>
      </c>
      <c r="AP380" s="117"/>
      <c r="AQ380" s="117"/>
      <c r="AR380" s="117">
        <f>IF(T380="√",$J380*$L380/$N380,0)</f>
        <v>0</v>
      </c>
      <c r="AS380" s="117"/>
      <c r="AT380" s="117"/>
      <c r="AU380" s="117">
        <f>IF(U380="√",$J380*$L380/$N380,0)</f>
        <v>0</v>
      </c>
      <c r="AV380" s="117"/>
      <c r="AW380" s="117"/>
      <c r="AX380" s="117">
        <f>IF(V380="√",$J380*$L380/$N380,0)</f>
        <v>0</v>
      </c>
      <c r="AY380" s="117"/>
      <c r="AZ380" s="117"/>
      <c r="BA380" s="117">
        <f>IF(W380="√",$J380*$L380/$N380,0)</f>
        <v>0</v>
      </c>
      <c r="BB380" s="117"/>
      <c r="BC380" s="117"/>
      <c r="BD380" s="117">
        <f>IF(X380="√",$J380*$L380/$N380,0)</f>
        <v>0</v>
      </c>
      <c r="BE380" s="117"/>
      <c r="BF380" s="117"/>
      <c r="BG380" s="117">
        <f>IF(Y380="√",$J380*$L380/$N380,0)</f>
        <v>0</v>
      </c>
      <c r="BH380" s="117"/>
      <c r="BI380" s="117"/>
      <c r="BJ380" s="117">
        <f>IF(Z380="√",$J380*$L380/$N380,0)</f>
        <v>0</v>
      </c>
      <c r="BK380" s="117"/>
      <c r="BL380" s="307"/>
      <c r="BM380" s="313"/>
      <c r="BN380" s="315"/>
    </row>
    <row r="381" s="110" customFormat="1" ht="33.95" customHeight="1" outlineLevel="1" spans="2:66">
      <c r="B381" s="111" t="s">
        <v>788</v>
      </c>
      <c r="C381" s="112">
        <v>1.2</v>
      </c>
      <c r="D381" s="110" t="s">
        <v>9</v>
      </c>
      <c r="E381" s="111"/>
      <c r="F381" s="111"/>
      <c r="G381" s="111"/>
      <c r="H381" s="111">
        <f>H382+H430+H461+H486+H502+H540</f>
        <v>418585.769911505</v>
      </c>
      <c r="N381" s="305"/>
      <c r="O381" s="288"/>
      <c r="P381" s="288"/>
      <c r="Q381" s="288"/>
      <c r="R381" s="288"/>
      <c r="S381" s="288"/>
      <c r="T381" s="288"/>
      <c r="U381" s="288"/>
      <c r="V381" s="288"/>
      <c r="W381" s="288"/>
      <c r="X381" s="288"/>
      <c r="Y381" s="288"/>
      <c r="Z381" s="288"/>
      <c r="AA381" s="288"/>
      <c r="AB381" s="111">
        <f>AB382+AB430+AB461+AB486+AB502+AB540</f>
        <v>418585.769911505</v>
      </c>
      <c r="AC381" s="111">
        <f>AC382+AC430+AC461+AC486+AC502+AC540</f>
        <v>34882.1474926254</v>
      </c>
      <c r="AF381" s="111">
        <f>AF382+AF430+AF461+AF486+AF502+AF540</f>
        <v>34882.1474926254</v>
      </c>
      <c r="AI381" s="111">
        <f>AI382+AI430+AI461+AI486+AI502+AI540</f>
        <v>34882.1474926254</v>
      </c>
      <c r="AL381" s="111">
        <f>AL382+AL430+AL461+AL486+AL502+AL540</f>
        <v>34882.1474926254</v>
      </c>
      <c r="AO381" s="111">
        <f>AO382+AO430+AO461+AO486+AO502+AO540</f>
        <v>34882.1474926254</v>
      </c>
      <c r="AR381" s="111">
        <f>AR382+AR430+AR461+AR486+AR502+AR540</f>
        <v>34882.1474926254</v>
      </c>
      <c r="AU381" s="111">
        <f>AU382+AU430+AU461+AU486+AU502+AU540</f>
        <v>34882.1474926254</v>
      </c>
      <c r="AX381" s="111">
        <f>AX382+AX430+AX461+AX486+AX502+AX540</f>
        <v>34882.1474926254</v>
      </c>
      <c r="BA381" s="111">
        <f>BA382+BA430+BA461+BA486+BA502+BA540</f>
        <v>34882.1474926254</v>
      </c>
      <c r="BD381" s="111">
        <f>BD382+BD430+BD461+BD486+BD502+BD540</f>
        <v>34882.1474926254</v>
      </c>
      <c r="BG381" s="111">
        <f>BG382+BG430+BG461+BG486+BG502+BG540</f>
        <v>34882.1474926254</v>
      </c>
      <c r="BJ381" s="111">
        <f>BJ382+BJ430+BJ461+BJ486+BJ502+BJ540</f>
        <v>34882.1474926254</v>
      </c>
      <c r="BL381" s="305"/>
      <c r="BM381" s="313"/>
      <c r="BN381" s="288"/>
    </row>
    <row r="382" s="22" customFormat="1" ht="33.95" customHeight="1" outlineLevel="2" spans="2:66">
      <c r="B382" s="114" t="s">
        <v>788</v>
      </c>
      <c r="C382" s="115" t="s">
        <v>1620</v>
      </c>
      <c r="D382" s="22" t="s">
        <v>1621</v>
      </c>
      <c r="E382" s="114"/>
      <c r="F382" s="114"/>
      <c r="G382" s="114"/>
      <c r="H382" s="114">
        <f>H383+H399+H410+H418</f>
        <v>418585.769911505</v>
      </c>
      <c r="I382" s="114"/>
      <c r="J382" s="114"/>
      <c r="K382" s="114"/>
      <c r="L382" s="114"/>
      <c r="M382" s="114"/>
      <c r="N382" s="306"/>
      <c r="O382" s="289"/>
      <c r="P382" s="289"/>
      <c r="Q382" s="289"/>
      <c r="R382" s="289"/>
      <c r="S382" s="289"/>
      <c r="T382" s="289"/>
      <c r="U382" s="289"/>
      <c r="V382" s="289"/>
      <c r="W382" s="289"/>
      <c r="X382" s="289"/>
      <c r="Y382" s="289"/>
      <c r="Z382" s="289"/>
      <c r="AA382" s="289"/>
      <c r="AB382" s="114">
        <f>AB383+AB399+AB410+AB418</f>
        <v>418585.769911505</v>
      </c>
      <c r="AC382" s="114">
        <f>AC383+AC399+AC410+AC418</f>
        <v>34882.1474926254</v>
      </c>
      <c r="AD382" s="114"/>
      <c r="AE382" s="114"/>
      <c r="AF382" s="114">
        <f>AF383+AF399+AF410+AF418</f>
        <v>34882.1474926254</v>
      </c>
      <c r="AG382" s="114"/>
      <c r="AH382" s="114"/>
      <c r="AI382" s="114">
        <f>AI383+AI399+AI410+AI418</f>
        <v>34882.1474926254</v>
      </c>
      <c r="AJ382" s="114"/>
      <c r="AK382" s="114"/>
      <c r="AL382" s="114">
        <f>AL383+AL399+AL410+AL418</f>
        <v>34882.1474926254</v>
      </c>
      <c r="AM382" s="114"/>
      <c r="AN382" s="114"/>
      <c r="AO382" s="114">
        <f>AO383+AO399+AO410+AO418</f>
        <v>34882.1474926254</v>
      </c>
      <c r="AP382" s="114"/>
      <c r="AQ382" s="114"/>
      <c r="AR382" s="114">
        <f>AR383+AR399+AR410+AR418</f>
        <v>34882.1474926254</v>
      </c>
      <c r="AS382" s="114"/>
      <c r="AT382" s="114"/>
      <c r="AU382" s="114">
        <f>AU383+AU399+AU410+AU418</f>
        <v>34882.1474926254</v>
      </c>
      <c r="AV382" s="114"/>
      <c r="AW382" s="114"/>
      <c r="AX382" s="114">
        <f>AX383+AX399+AX410+AX418</f>
        <v>34882.1474926254</v>
      </c>
      <c r="AY382" s="114"/>
      <c r="AZ382" s="114"/>
      <c r="BA382" s="114">
        <f>BA383+BA399+BA410+BA418</f>
        <v>34882.1474926254</v>
      </c>
      <c r="BB382" s="114"/>
      <c r="BC382" s="114"/>
      <c r="BD382" s="114">
        <f>BD383+BD399+BD410+BD418</f>
        <v>34882.1474926254</v>
      </c>
      <c r="BE382" s="114"/>
      <c r="BF382" s="114"/>
      <c r="BG382" s="114">
        <f>BG383+BG399+BG410+BG418</f>
        <v>34882.1474926254</v>
      </c>
      <c r="BH382" s="114"/>
      <c r="BI382" s="114"/>
      <c r="BJ382" s="114">
        <f>BJ383+BJ399+BJ410+BJ418</f>
        <v>34882.1474926254</v>
      </c>
      <c r="BK382" s="114"/>
      <c r="BL382" s="306"/>
      <c r="BM382" s="313"/>
      <c r="BN382" s="314"/>
    </row>
    <row r="383" s="49" customFormat="1" ht="33.95" customHeight="1" outlineLevel="3" spans="2:66">
      <c r="B383" s="117" t="s">
        <v>788</v>
      </c>
      <c r="C383" s="118" t="s">
        <v>1622</v>
      </c>
      <c r="D383" s="49" t="s">
        <v>1623</v>
      </c>
      <c r="E383" s="117"/>
      <c r="F383" s="117"/>
      <c r="G383" s="117"/>
      <c r="H383" s="117">
        <f>SUM(H384:H398)</f>
        <v>353585.769911505</v>
      </c>
      <c r="I383" s="117"/>
      <c r="J383" s="117"/>
      <c r="K383" s="117"/>
      <c r="L383" s="117"/>
      <c r="M383" s="117"/>
      <c r="N383" s="307"/>
      <c r="O383" s="290"/>
      <c r="P383" s="290"/>
      <c r="Q383" s="290"/>
      <c r="R383" s="290"/>
      <c r="S383" s="290"/>
      <c r="T383" s="290"/>
      <c r="U383" s="290"/>
      <c r="V383" s="290"/>
      <c r="W383" s="290"/>
      <c r="X383" s="290"/>
      <c r="Y383" s="290"/>
      <c r="Z383" s="290"/>
      <c r="AA383" s="290"/>
      <c r="AB383" s="117">
        <f>SUM(AB384:AB398)</f>
        <v>353585.769911505</v>
      </c>
      <c r="AC383" s="117">
        <f>SUM(AC384:AC398)</f>
        <v>29465.4808259587</v>
      </c>
      <c r="AD383" s="117"/>
      <c r="AE383" s="117"/>
      <c r="AF383" s="117">
        <f>SUM(AF384:AF398)</f>
        <v>29465.4808259587</v>
      </c>
      <c r="AG383" s="117"/>
      <c r="AH383" s="117"/>
      <c r="AI383" s="117">
        <f>SUM(AI384:AI398)</f>
        <v>29465.4808259587</v>
      </c>
      <c r="AJ383" s="117"/>
      <c r="AK383" s="117"/>
      <c r="AL383" s="117">
        <f>SUM(AL384:AL398)</f>
        <v>29465.4808259587</v>
      </c>
      <c r="AM383" s="117"/>
      <c r="AN383" s="117"/>
      <c r="AO383" s="117">
        <f>SUM(AO384:AO398)</f>
        <v>29465.4808259587</v>
      </c>
      <c r="AP383" s="117"/>
      <c r="AQ383" s="117"/>
      <c r="AR383" s="117">
        <f>SUM(AR384:AR398)</f>
        <v>29465.4808259587</v>
      </c>
      <c r="AS383" s="117"/>
      <c r="AT383" s="117"/>
      <c r="AU383" s="117">
        <f>SUM(AU384:AU398)</f>
        <v>29465.4808259587</v>
      </c>
      <c r="AV383" s="117"/>
      <c r="AW383" s="117"/>
      <c r="AX383" s="117">
        <f>SUM(AX384:AX398)</f>
        <v>29465.4808259587</v>
      </c>
      <c r="AY383" s="117"/>
      <c r="AZ383" s="117"/>
      <c r="BA383" s="117">
        <f>SUM(BA384:BA398)</f>
        <v>29465.4808259587</v>
      </c>
      <c r="BB383" s="117"/>
      <c r="BC383" s="117"/>
      <c r="BD383" s="117">
        <f>SUM(BD384:BD398)</f>
        <v>29465.4808259587</v>
      </c>
      <c r="BE383" s="117"/>
      <c r="BF383" s="117"/>
      <c r="BG383" s="117">
        <f>SUM(BG384:BG398)</f>
        <v>29465.4808259587</v>
      </c>
      <c r="BH383" s="117"/>
      <c r="BI383" s="117"/>
      <c r="BJ383" s="117">
        <f>SUM(BJ384:BJ398)</f>
        <v>29465.4808259587</v>
      </c>
      <c r="BK383" s="117"/>
      <c r="BL383" s="307"/>
      <c r="BM383" s="313"/>
      <c r="BN383" s="315"/>
    </row>
    <row r="384" s="120" customFormat="1" ht="33.95" customHeight="1" outlineLevel="5" spans="2:66">
      <c r="B384" s="121" t="s">
        <v>793</v>
      </c>
      <c r="C384" s="122" t="s">
        <v>1624</v>
      </c>
      <c r="D384" s="120" t="s">
        <v>1625</v>
      </c>
      <c r="E384" s="121" t="s">
        <v>1626</v>
      </c>
      <c r="F384" s="121" t="s">
        <v>1619</v>
      </c>
      <c r="G384" s="121" t="s">
        <v>937</v>
      </c>
      <c r="H384" s="121">
        <f t="shared" ref="H384:H398" si="397">J384*L384</f>
        <v>353585.769911505</v>
      </c>
      <c r="I384" s="121" t="s">
        <v>1236</v>
      </c>
      <c r="J384" s="300">
        <f>预算主表!P77/2000</f>
        <v>176.792884955752</v>
      </c>
      <c r="K384" s="121" t="s">
        <v>1627</v>
      </c>
      <c r="L384" s="121">
        <v>2000</v>
      </c>
      <c r="M384" s="121" t="s">
        <v>1628</v>
      </c>
      <c r="N384" s="121">
        <f t="shared" ref="N384:N398" si="398">COUNTA(O384:Z384)</f>
        <v>12</v>
      </c>
      <c r="O384" s="319" t="s">
        <v>1286</v>
      </c>
      <c r="P384" s="319" t="s">
        <v>1286</v>
      </c>
      <c r="Q384" s="319" t="s">
        <v>1286</v>
      </c>
      <c r="R384" s="319" t="s">
        <v>1286</v>
      </c>
      <c r="S384" s="319" t="s">
        <v>1286</v>
      </c>
      <c r="T384" s="319" t="s">
        <v>1286</v>
      </c>
      <c r="U384" s="319" t="s">
        <v>1286</v>
      </c>
      <c r="V384" s="319" t="s">
        <v>1286</v>
      </c>
      <c r="W384" s="319" t="s">
        <v>1286</v>
      </c>
      <c r="X384" s="319" t="s">
        <v>1286</v>
      </c>
      <c r="Y384" s="319" t="s">
        <v>1286</v>
      </c>
      <c r="Z384" s="319" t="s">
        <v>1286</v>
      </c>
      <c r="AA384" s="121"/>
      <c r="AB384" s="121">
        <f t="shared" ref="AB384:AB398" si="399">SUM(AC384,AF384,AI384,AL384,AO384,AR384,AU384,AX384,BA384,BD384,BG384,BJ384)</f>
        <v>353585.769911505</v>
      </c>
      <c r="AC384" s="121">
        <f t="shared" ref="AC384:AC398" si="400">IF(O384="√",$J384*$L384/$N384,0)</f>
        <v>29465.4808259587</v>
      </c>
      <c r="AD384" s="121"/>
      <c r="AE384" s="121"/>
      <c r="AF384" s="121">
        <f t="shared" ref="AF384:AF398" si="401">IF(P384="√",$J384*$L384/$N384,0)</f>
        <v>29465.4808259587</v>
      </c>
      <c r="AG384" s="121"/>
      <c r="AH384" s="121"/>
      <c r="AI384" s="121">
        <f t="shared" ref="AI384:AI398" si="402">IF(Q384="√",$J384*$L384/$N384,0)</f>
        <v>29465.4808259587</v>
      </c>
      <c r="AJ384" s="121"/>
      <c r="AK384" s="121"/>
      <c r="AL384" s="121">
        <f t="shared" ref="AL384:AL398" si="403">IF(R384="√",$J384*$L384/$N384,0)</f>
        <v>29465.4808259587</v>
      </c>
      <c r="AM384" s="121"/>
      <c r="AN384" s="121"/>
      <c r="AO384" s="121">
        <f t="shared" ref="AO384:AO398" si="404">IF(S384="√",$J384*$L384/$N384,0)</f>
        <v>29465.4808259587</v>
      </c>
      <c r="AP384" s="121"/>
      <c r="AQ384" s="121"/>
      <c r="AR384" s="121">
        <f t="shared" ref="AR384:AR398" si="405">IF(T384="√",$J384*$L384/$N384,0)</f>
        <v>29465.4808259587</v>
      </c>
      <c r="AS384" s="121"/>
      <c r="AT384" s="121"/>
      <c r="AU384" s="121">
        <f t="shared" ref="AU384:AU398" si="406">IF(U384="√",$J384*$L384/$N384,0)</f>
        <v>29465.4808259587</v>
      </c>
      <c r="AV384" s="121"/>
      <c r="AW384" s="121"/>
      <c r="AX384" s="121">
        <f t="shared" ref="AX384:AX398" si="407">IF(V384="√",$J384*$L384/$N384,0)</f>
        <v>29465.4808259587</v>
      </c>
      <c r="AY384" s="121"/>
      <c r="AZ384" s="121"/>
      <c r="BA384" s="121">
        <f t="shared" ref="BA384:BA398" si="408">IF(W384="√",$J384*$L384/$N384,0)</f>
        <v>29465.4808259587</v>
      </c>
      <c r="BB384" s="121"/>
      <c r="BC384" s="121"/>
      <c r="BD384" s="121">
        <f t="shared" ref="BD384:BD398" si="409">IF(X384="√",$J384*$L384/$N384,0)</f>
        <v>29465.4808259587</v>
      </c>
      <c r="BE384" s="121"/>
      <c r="BF384" s="121"/>
      <c r="BG384" s="121">
        <f t="shared" ref="BG384:BG398" si="410">IF(Y384="√",$J384*$L384/$N384,0)</f>
        <v>29465.4808259587</v>
      </c>
      <c r="BH384" s="121"/>
      <c r="BI384" s="121"/>
      <c r="BJ384" s="121">
        <f t="shared" ref="BJ384:BJ398" si="411">IF(Z384="√",$J384*$L384/$N384,0)</f>
        <v>29465.4808259587</v>
      </c>
      <c r="BK384" s="121"/>
      <c r="BL384" s="308"/>
      <c r="BM384" s="313"/>
      <c r="BN384" s="316"/>
    </row>
    <row r="385" s="120" customFormat="1" ht="33.95" customHeight="1" outlineLevel="5" spans="2:66">
      <c r="B385" s="121" t="s">
        <v>793</v>
      </c>
      <c r="C385" s="122" t="s">
        <v>1629</v>
      </c>
      <c r="D385" s="120" t="s">
        <v>1630</v>
      </c>
      <c r="E385" s="121" t="s">
        <v>1631</v>
      </c>
      <c r="F385" s="121" t="s">
        <v>1619</v>
      </c>
      <c r="G385" s="121" t="s">
        <v>937</v>
      </c>
      <c r="H385" s="121">
        <f t="shared" si="397"/>
        <v>0</v>
      </c>
      <c r="I385" s="121" t="s">
        <v>1236</v>
      </c>
      <c r="J385" s="300"/>
      <c r="K385" s="121" t="s">
        <v>1627</v>
      </c>
      <c r="L385" s="121">
        <v>165</v>
      </c>
      <c r="M385" s="121" t="s">
        <v>1628</v>
      </c>
      <c r="N385" s="121">
        <f t="shared" si="398"/>
        <v>0</v>
      </c>
      <c r="O385" s="300"/>
      <c r="P385" s="300"/>
      <c r="Q385" s="300"/>
      <c r="R385" s="300"/>
      <c r="S385" s="300"/>
      <c r="T385" s="300"/>
      <c r="U385" s="300"/>
      <c r="V385" s="300"/>
      <c r="W385" s="300"/>
      <c r="X385" s="300"/>
      <c r="Y385" s="300"/>
      <c r="Z385" s="300"/>
      <c r="AA385" s="121"/>
      <c r="AB385" s="121">
        <f t="shared" si="399"/>
        <v>0</v>
      </c>
      <c r="AC385" s="121">
        <f t="shared" si="400"/>
        <v>0</v>
      </c>
      <c r="AD385" s="121"/>
      <c r="AE385" s="121"/>
      <c r="AF385" s="121">
        <f t="shared" si="401"/>
        <v>0</v>
      </c>
      <c r="AG385" s="121"/>
      <c r="AH385" s="121"/>
      <c r="AI385" s="121">
        <f t="shared" si="402"/>
        <v>0</v>
      </c>
      <c r="AJ385" s="121"/>
      <c r="AK385" s="121"/>
      <c r="AL385" s="121">
        <f t="shared" si="403"/>
        <v>0</v>
      </c>
      <c r="AM385" s="121"/>
      <c r="AN385" s="121"/>
      <c r="AO385" s="121">
        <f t="shared" si="404"/>
        <v>0</v>
      </c>
      <c r="AP385" s="121"/>
      <c r="AQ385" s="121"/>
      <c r="AR385" s="121">
        <f t="shared" si="405"/>
        <v>0</v>
      </c>
      <c r="AS385" s="121"/>
      <c r="AT385" s="121"/>
      <c r="AU385" s="121">
        <f t="shared" si="406"/>
        <v>0</v>
      </c>
      <c r="AV385" s="121"/>
      <c r="AW385" s="121"/>
      <c r="AX385" s="121">
        <f t="shared" si="407"/>
        <v>0</v>
      </c>
      <c r="AY385" s="121"/>
      <c r="AZ385" s="121"/>
      <c r="BA385" s="121">
        <f t="shared" si="408"/>
        <v>0</v>
      </c>
      <c r="BB385" s="121"/>
      <c r="BC385" s="121"/>
      <c r="BD385" s="121">
        <f t="shared" si="409"/>
        <v>0</v>
      </c>
      <c r="BE385" s="121"/>
      <c r="BF385" s="121"/>
      <c r="BG385" s="121">
        <f t="shared" si="410"/>
        <v>0</v>
      </c>
      <c r="BH385" s="121"/>
      <c r="BI385" s="121"/>
      <c r="BJ385" s="121">
        <f t="shared" si="411"/>
        <v>0</v>
      </c>
      <c r="BK385" s="121"/>
      <c r="BL385" s="308"/>
      <c r="BM385" s="313"/>
      <c r="BN385" s="316"/>
    </row>
    <row r="386" s="120" customFormat="1" ht="33.95" customHeight="1" outlineLevel="5" spans="2:66">
      <c r="B386" s="121" t="s">
        <v>793</v>
      </c>
      <c r="C386" s="122" t="s">
        <v>1632</v>
      </c>
      <c r="D386" s="120" t="s">
        <v>1633</v>
      </c>
      <c r="E386" s="121" t="s">
        <v>1634</v>
      </c>
      <c r="F386" s="121" t="s">
        <v>1619</v>
      </c>
      <c r="G386" s="121" t="s">
        <v>937</v>
      </c>
      <c r="H386" s="121">
        <f t="shared" si="397"/>
        <v>0</v>
      </c>
      <c r="I386" s="121" t="s">
        <v>1236</v>
      </c>
      <c r="J386" s="300"/>
      <c r="K386" s="121" t="s">
        <v>1627</v>
      </c>
      <c r="L386" s="121">
        <v>540</v>
      </c>
      <c r="M386" s="121" t="s">
        <v>1628</v>
      </c>
      <c r="N386" s="121">
        <f t="shared" si="398"/>
        <v>0</v>
      </c>
      <c r="O386" s="300"/>
      <c r="P386" s="300"/>
      <c r="Q386" s="300"/>
      <c r="R386" s="300"/>
      <c r="S386" s="300"/>
      <c r="T386" s="300"/>
      <c r="U386" s="300"/>
      <c r="V386" s="300"/>
      <c r="W386" s="300"/>
      <c r="X386" s="300"/>
      <c r="Y386" s="300"/>
      <c r="Z386" s="300"/>
      <c r="AA386" s="121"/>
      <c r="AB386" s="121">
        <f t="shared" si="399"/>
        <v>0</v>
      </c>
      <c r="AC386" s="121">
        <f t="shared" si="400"/>
        <v>0</v>
      </c>
      <c r="AD386" s="121"/>
      <c r="AE386" s="121"/>
      <c r="AF386" s="121">
        <f t="shared" si="401"/>
        <v>0</v>
      </c>
      <c r="AG386" s="121"/>
      <c r="AH386" s="121"/>
      <c r="AI386" s="121">
        <f t="shared" si="402"/>
        <v>0</v>
      </c>
      <c r="AJ386" s="121"/>
      <c r="AK386" s="121"/>
      <c r="AL386" s="121">
        <f t="shared" si="403"/>
        <v>0</v>
      </c>
      <c r="AM386" s="121"/>
      <c r="AN386" s="121"/>
      <c r="AO386" s="121">
        <f t="shared" si="404"/>
        <v>0</v>
      </c>
      <c r="AP386" s="121"/>
      <c r="AQ386" s="121"/>
      <c r="AR386" s="121">
        <f t="shared" si="405"/>
        <v>0</v>
      </c>
      <c r="AS386" s="121"/>
      <c r="AT386" s="121"/>
      <c r="AU386" s="121">
        <f t="shared" si="406"/>
        <v>0</v>
      </c>
      <c r="AV386" s="121"/>
      <c r="AW386" s="121"/>
      <c r="AX386" s="121">
        <f t="shared" si="407"/>
        <v>0</v>
      </c>
      <c r="AY386" s="121"/>
      <c r="AZ386" s="121"/>
      <c r="BA386" s="121">
        <f t="shared" si="408"/>
        <v>0</v>
      </c>
      <c r="BB386" s="121"/>
      <c r="BC386" s="121"/>
      <c r="BD386" s="121">
        <f t="shared" si="409"/>
        <v>0</v>
      </c>
      <c r="BE386" s="121"/>
      <c r="BF386" s="121"/>
      <c r="BG386" s="121">
        <f t="shared" si="410"/>
        <v>0</v>
      </c>
      <c r="BH386" s="121"/>
      <c r="BI386" s="121"/>
      <c r="BJ386" s="121">
        <f t="shared" si="411"/>
        <v>0</v>
      </c>
      <c r="BK386" s="121"/>
      <c r="BL386" s="308"/>
      <c r="BM386" s="313"/>
      <c r="BN386" s="316"/>
    </row>
    <row r="387" s="120" customFormat="1" ht="33.95" customHeight="1" outlineLevel="5" spans="2:66">
      <c r="B387" s="121" t="s">
        <v>793</v>
      </c>
      <c r="C387" s="122" t="s">
        <v>1635</v>
      </c>
      <c r="D387" s="120" t="s">
        <v>1636</v>
      </c>
      <c r="E387" s="121" t="s">
        <v>1637</v>
      </c>
      <c r="F387" s="121" t="s">
        <v>1619</v>
      </c>
      <c r="G387" s="121" t="s">
        <v>937</v>
      </c>
      <c r="H387" s="121">
        <f t="shared" si="397"/>
        <v>0</v>
      </c>
      <c r="I387" s="121" t="s">
        <v>1236</v>
      </c>
      <c r="J387" s="300"/>
      <c r="K387" s="121" t="s">
        <v>1627</v>
      </c>
      <c r="L387" s="121">
        <v>930</v>
      </c>
      <c r="M387" s="121" t="s">
        <v>1628</v>
      </c>
      <c r="N387" s="121">
        <f t="shared" si="398"/>
        <v>0</v>
      </c>
      <c r="O387" s="300"/>
      <c r="P387" s="300"/>
      <c r="Q387" s="300"/>
      <c r="R387" s="300"/>
      <c r="S387" s="300"/>
      <c r="T387" s="300"/>
      <c r="U387" s="300"/>
      <c r="V387" s="300"/>
      <c r="W387" s="300"/>
      <c r="X387" s="300"/>
      <c r="Y387" s="300"/>
      <c r="Z387" s="300"/>
      <c r="AA387" s="121"/>
      <c r="AB387" s="121">
        <f t="shared" si="399"/>
        <v>0</v>
      </c>
      <c r="AC387" s="121">
        <f t="shared" si="400"/>
        <v>0</v>
      </c>
      <c r="AD387" s="121"/>
      <c r="AE387" s="121"/>
      <c r="AF387" s="121">
        <f t="shared" si="401"/>
        <v>0</v>
      </c>
      <c r="AG387" s="121"/>
      <c r="AH387" s="121"/>
      <c r="AI387" s="121">
        <f t="shared" si="402"/>
        <v>0</v>
      </c>
      <c r="AJ387" s="121"/>
      <c r="AK387" s="121"/>
      <c r="AL387" s="121">
        <f t="shared" si="403"/>
        <v>0</v>
      </c>
      <c r="AM387" s="121"/>
      <c r="AN387" s="121"/>
      <c r="AO387" s="121">
        <f t="shared" si="404"/>
        <v>0</v>
      </c>
      <c r="AP387" s="121"/>
      <c r="AQ387" s="121"/>
      <c r="AR387" s="121">
        <f t="shared" si="405"/>
        <v>0</v>
      </c>
      <c r="AS387" s="121"/>
      <c r="AT387" s="121"/>
      <c r="AU387" s="121">
        <f t="shared" si="406"/>
        <v>0</v>
      </c>
      <c r="AV387" s="121"/>
      <c r="AW387" s="121"/>
      <c r="AX387" s="121">
        <f t="shared" si="407"/>
        <v>0</v>
      </c>
      <c r="AY387" s="121"/>
      <c r="AZ387" s="121"/>
      <c r="BA387" s="121">
        <f t="shared" si="408"/>
        <v>0</v>
      </c>
      <c r="BB387" s="121"/>
      <c r="BC387" s="121"/>
      <c r="BD387" s="121">
        <f t="shared" si="409"/>
        <v>0</v>
      </c>
      <c r="BE387" s="121"/>
      <c r="BF387" s="121"/>
      <c r="BG387" s="121">
        <f t="shared" si="410"/>
        <v>0</v>
      </c>
      <c r="BH387" s="121"/>
      <c r="BI387" s="121"/>
      <c r="BJ387" s="121">
        <f t="shared" si="411"/>
        <v>0</v>
      </c>
      <c r="BK387" s="121"/>
      <c r="BL387" s="308"/>
      <c r="BM387" s="313"/>
      <c r="BN387" s="316"/>
    </row>
    <row r="388" s="120" customFormat="1" ht="33.95" customHeight="1" outlineLevel="5" spans="2:66">
      <c r="B388" s="121" t="s">
        <v>793</v>
      </c>
      <c r="C388" s="122" t="s">
        <v>1638</v>
      </c>
      <c r="D388" s="120" t="s">
        <v>1639</v>
      </c>
      <c r="E388" s="121" t="s">
        <v>1640</v>
      </c>
      <c r="F388" s="121" t="s">
        <v>1619</v>
      </c>
      <c r="G388" s="121" t="s">
        <v>937</v>
      </c>
      <c r="H388" s="121">
        <f t="shared" si="397"/>
        <v>0</v>
      </c>
      <c r="I388" s="121" t="s">
        <v>1236</v>
      </c>
      <c r="J388" s="300"/>
      <c r="K388" s="121" t="s">
        <v>1627</v>
      </c>
      <c r="L388" s="121">
        <v>230</v>
      </c>
      <c r="M388" s="121" t="s">
        <v>1628</v>
      </c>
      <c r="N388" s="121">
        <f t="shared" si="398"/>
        <v>0</v>
      </c>
      <c r="O388" s="300"/>
      <c r="P388" s="300"/>
      <c r="Q388" s="300"/>
      <c r="R388" s="300"/>
      <c r="S388" s="300"/>
      <c r="T388" s="300"/>
      <c r="U388" s="300"/>
      <c r="V388" s="300"/>
      <c r="W388" s="300"/>
      <c r="X388" s="300"/>
      <c r="Y388" s="300"/>
      <c r="Z388" s="300"/>
      <c r="AA388" s="121"/>
      <c r="AB388" s="121">
        <f t="shared" si="399"/>
        <v>0</v>
      </c>
      <c r="AC388" s="121">
        <f t="shared" si="400"/>
        <v>0</v>
      </c>
      <c r="AD388" s="121"/>
      <c r="AE388" s="121"/>
      <c r="AF388" s="121">
        <f t="shared" si="401"/>
        <v>0</v>
      </c>
      <c r="AG388" s="121"/>
      <c r="AH388" s="121"/>
      <c r="AI388" s="121">
        <f t="shared" si="402"/>
        <v>0</v>
      </c>
      <c r="AJ388" s="121"/>
      <c r="AK388" s="121"/>
      <c r="AL388" s="121">
        <f t="shared" si="403"/>
        <v>0</v>
      </c>
      <c r="AM388" s="121"/>
      <c r="AN388" s="121"/>
      <c r="AO388" s="121">
        <f t="shared" si="404"/>
        <v>0</v>
      </c>
      <c r="AP388" s="121"/>
      <c r="AQ388" s="121"/>
      <c r="AR388" s="121">
        <f t="shared" si="405"/>
        <v>0</v>
      </c>
      <c r="AS388" s="121"/>
      <c r="AT388" s="121"/>
      <c r="AU388" s="121">
        <f t="shared" si="406"/>
        <v>0</v>
      </c>
      <c r="AV388" s="121"/>
      <c r="AW388" s="121"/>
      <c r="AX388" s="121">
        <f t="shared" si="407"/>
        <v>0</v>
      </c>
      <c r="AY388" s="121"/>
      <c r="AZ388" s="121"/>
      <c r="BA388" s="121">
        <f t="shared" si="408"/>
        <v>0</v>
      </c>
      <c r="BB388" s="121"/>
      <c r="BC388" s="121"/>
      <c r="BD388" s="121">
        <f t="shared" si="409"/>
        <v>0</v>
      </c>
      <c r="BE388" s="121"/>
      <c r="BF388" s="121"/>
      <c r="BG388" s="121">
        <f t="shared" si="410"/>
        <v>0</v>
      </c>
      <c r="BH388" s="121"/>
      <c r="BI388" s="121"/>
      <c r="BJ388" s="121">
        <f t="shared" si="411"/>
        <v>0</v>
      </c>
      <c r="BK388" s="121"/>
      <c r="BL388" s="308"/>
      <c r="BM388" s="313"/>
      <c r="BN388" s="316"/>
    </row>
    <row r="389" s="120" customFormat="1" ht="33.95" customHeight="1" outlineLevel="5" spans="2:66">
      <c r="B389" s="121" t="s">
        <v>793</v>
      </c>
      <c r="C389" s="122" t="s">
        <v>1641</v>
      </c>
      <c r="D389" s="120" t="s">
        <v>1642</v>
      </c>
      <c r="E389" s="121" t="s">
        <v>1643</v>
      </c>
      <c r="F389" s="121" t="s">
        <v>1619</v>
      </c>
      <c r="G389" s="121" t="s">
        <v>937</v>
      </c>
      <c r="H389" s="121">
        <f t="shared" si="397"/>
        <v>0</v>
      </c>
      <c r="I389" s="121" t="s">
        <v>1236</v>
      </c>
      <c r="J389" s="300"/>
      <c r="K389" s="121" t="s">
        <v>1627</v>
      </c>
      <c r="L389" s="121">
        <v>500</v>
      </c>
      <c r="M389" s="121" t="s">
        <v>1628</v>
      </c>
      <c r="N389" s="121">
        <f t="shared" si="398"/>
        <v>0</v>
      </c>
      <c r="O389" s="300"/>
      <c r="P389" s="300"/>
      <c r="Q389" s="300"/>
      <c r="R389" s="300"/>
      <c r="S389" s="300"/>
      <c r="T389" s="300"/>
      <c r="U389" s="300"/>
      <c r="V389" s="300"/>
      <c r="W389" s="300"/>
      <c r="X389" s="300"/>
      <c r="Y389" s="300"/>
      <c r="Z389" s="300"/>
      <c r="AA389" s="121"/>
      <c r="AB389" s="121">
        <f t="shared" si="399"/>
        <v>0</v>
      </c>
      <c r="AC389" s="121">
        <f t="shared" si="400"/>
        <v>0</v>
      </c>
      <c r="AD389" s="121"/>
      <c r="AE389" s="121"/>
      <c r="AF389" s="121">
        <f t="shared" si="401"/>
        <v>0</v>
      </c>
      <c r="AG389" s="121"/>
      <c r="AH389" s="121"/>
      <c r="AI389" s="121">
        <f t="shared" si="402"/>
        <v>0</v>
      </c>
      <c r="AJ389" s="121"/>
      <c r="AK389" s="121"/>
      <c r="AL389" s="121">
        <f t="shared" si="403"/>
        <v>0</v>
      </c>
      <c r="AM389" s="121"/>
      <c r="AN389" s="121"/>
      <c r="AO389" s="121">
        <f t="shared" si="404"/>
        <v>0</v>
      </c>
      <c r="AP389" s="121"/>
      <c r="AQ389" s="121"/>
      <c r="AR389" s="121">
        <f t="shared" si="405"/>
        <v>0</v>
      </c>
      <c r="AS389" s="121"/>
      <c r="AT389" s="121"/>
      <c r="AU389" s="121">
        <f t="shared" si="406"/>
        <v>0</v>
      </c>
      <c r="AV389" s="121"/>
      <c r="AW389" s="121"/>
      <c r="AX389" s="121">
        <f t="shared" si="407"/>
        <v>0</v>
      </c>
      <c r="AY389" s="121"/>
      <c r="AZ389" s="121"/>
      <c r="BA389" s="121">
        <f t="shared" si="408"/>
        <v>0</v>
      </c>
      <c r="BB389" s="121"/>
      <c r="BC389" s="121"/>
      <c r="BD389" s="121">
        <f t="shared" si="409"/>
        <v>0</v>
      </c>
      <c r="BE389" s="121"/>
      <c r="BF389" s="121"/>
      <c r="BG389" s="121">
        <f t="shared" si="410"/>
        <v>0</v>
      </c>
      <c r="BH389" s="121"/>
      <c r="BI389" s="121"/>
      <c r="BJ389" s="121">
        <f t="shared" si="411"/>
        <v>0</v>
      </c>
      <c r="BK389" s="121"/>
      <c r="BL389" s="308"/>
      <c r="BM389" s="313"/>
      <c r="BN389" s="316"/>
    </row>
    <row r="390" s="120" customFormat="1" ht="33.95" customHeight="1" outlineLevel="5" spans="2:66">
      <c r="B390" s="121" t="s">
        <v>793</v>
      </c>
      <c r="C390" s="122" t="s">
        <v>1644</v>
      </c>
      <c r="D390" s="120" t="s">
        <v>1645</v>
      </c>
      <c r="E390" s="121" t="s">
        <v>1640</v>
      </c>
      <c r="F390" s="121" t="s">
        <v>1619</v>
      </c>
      <c r="G390" s="121" t="s">
        <v>937</v>
      </c>
      <c r="H390" s="121">
        <f t="shared" si="397"/>
        <v>0</v>
      </c>
      <c r="I390" s="121" t="s">
        <v>1236</v>
      </c>
      <c r="J390" s="300"/>
      <c r="K390" s="121" t="s">
        <v>1627</v>
      </c>
      <c r="L390" s="121">
        <v>150</v>
      </c>
      <c r="M390" s="121" t="s">
        <v>1628</v>
      </c>
      <c r="N390" s="121">
        <f t="shared" si="398"/>
        <v>0</v>
      </c>
      <c r="O390" s="300"/>
      <c r="P390" s="300"/>
      <c r="Q390" s="300"/>
      <c r="R390" s="300"/>
      <c r="S390" s="300"/>
      <c r="T390" s="300"/>
      <c r="U390" s="300"/>
      <c r="V390" s="300"/>
      <c r="W390" s="300"/>
      <c r="X390" s="300"/>
      <c r="Y390" s="300"/>
      <c r="Z390" s="300"/>
      <c r="AA390" s="121"/>
      <c r="AB390" s="121">
        <f t="shared" si="399"/>
        <v>0</v>
      </c>
      <c r="AC390" s="121">
        <f t="shared" si="400"/>
        <v>0</v>
      </c>
      <c r="AD390" s="121"/>
      <c r="AE390" s="121"/>
      <c r="AF390" s="121">
        <f t="shared" si="401"/>
        <v>0</v>
      </c>
      <c r="AG390" s="121"/>
      <c r="AH390" s="121"/>
      <c r="AI390" s="121">
        <f t="shared" si="402"/>
        <v>0</v>
      </c>
      <c r="AJ390" s="121"/>
      <c r="AK390" s="121"/>
      <c r="AL390" s="121">
        <f t="shared" si="403"/>
        <v>0</v>
      </c>
      <c r="AM390" s="121"/>
      <c r="AN390" s="121"/>
      <c r="AO390" s="121">
        <f t="shared" si="404"/>
        <v>0</v>
      </c>
      <c r="AP390" s="121"/>
      <c r="AQ390" s="121"/>
      <c r="AR390" s="121">
        <f t="shared" si="405"/>
        <v>0</v>
      </c>
      <c r="AS390" s="121"/>
      <c r="AT390" s="121"/>
      <c r="AU390" s="121">
        <f t="shared" si="406"/>
        <v>0</v>
      </c>
      <c r="AV390" s="121"/>
      <c r="AW390" s="121"/>
      <c r="AX390" s="121">
        <f t="shared" si="407"/>
        <v>0</v>
      </c>
      <c r="AY390" s="121"/>
      <c r="AZ390" s="121"/>
      <c r="BA390" s="121">
        <f t="shared" si="408"/>
        <v>0</v>
      </c>
      <c r="BB390" s="121"/>
      <c r="BC390" s="121"/>
      <c r="BD390" s="121">
        <f t="shared" si="409"/>
        <v>0</v>
      </c>
      <c r="BE390" s="121"/>
      <c r="BF390" s="121"/>
      <c r="BG390" s="121">
        <f t="shared" si="410"/>
        <v>0</v>
      </c>
      <c r="BH390" s="121"/>
      <c r="BI390" s="121"/>
      <c r="BJ390" s="121">
        <f t="shared" si="411"/>
        <v>0</v>
      </c>
      <c r="BK390" s="121"/>
      <c r="BL390" s="308"/>
      <c r="BM390" s="313"/>
      <c r="BN390" s="316"/>
    </row>
    <row r="391" s="120" customFormat="1" ht="33.95" customHeight="1" outlineLevel="5" spans="2:66">
      <c r="B391" s="121" t="s">
        <v>793</v>
      </c>
      <c r="C391" s="122" t="s">
        <v>1646</v>
      </c>
      <c r="D391" s="120" t="s">
        <v>1647</v>
      </c>
      <c r="E391" s="121" t="s">
        <v>1648</v>
      </c>
      <c r="F391" s="121" t="s">
        <v>1619</v>
      </c>
      <c r="G391" s="121" t="s">
        <v>937</v>
      </c>
      <c r="H391" s="121">
        <f t="shared" si="397"/>
        <v>0</v>
      </c>
      <c r="I391" s="121" t="s">
        <v>1236</v>
      </c>
      <c r="J391" s="300"/>
      <c r="K391" s="121" t="s">
        <v>1627</v>
      </c>
      <c r="L391" s="121">
        <f>SUMIFS('附表1-数据库'!$D$2:$D$22,'附表1-数据库'!$B$2:$B$22,$D391,'附表1-数据库'!$C$2:$C$22,'1-1 项目基础信息'!$D$13)</f>
        <v>0</v>
      </c>
      <c r="M391" s="121" t="s">
        <v>1628</v>
      </c>
      <c r="N391" s="121">
        <f t="shared" si="398"/>
        <v>0</v>
      </c>
      <c r="O391" s="300"/>
      <c r="P391" s="300"/>
      <c r="Q391" s="300"/>
      <c r="R391" s="300"/>
      <c r="S391" s="300"/>
      <c r="T391" s="300"/>
      <c r="U391" s="300"/>
      <c r="V391" s="300"/>
      <c r="W391" s="300"/>
      <c r="X391" s="300"/>
      <c r="Y391" s="300"/>
      <c r="Z391" s="300"/>
      <c r="AA391" s="121"/>
      <c r="AB391" s="121">
        <f t="shared" si="399"/>
        <v>0</v>
      </c>
      <c r="AC391" s="121">
        <f t="shared" si="400"/>
        <v>0</v>
      </c>
      <c r="AD391" s="121"/>
      <c r="AE391" s="121"/>
      <c r="AF391" s="121">
        <f t="shared" si="401"/>
        <v>0</v>
      </c>
      <c r="AG391" s="121"/>
      <c r="AH391" s="121"/>
      <c r="AI391" s="121">
        <f t="shared" si="402"/>
        <v>0</v>
      </c>
      <c r="AJ391" s="121"/>
      <c r="AK391" s="121"/>
      <c r="AL391" s="121">
        <f t="shared" si="403"/>
        <v>0</v>
      </c>
      <c r="AM391" s="121"/>
      <c r="AN391" s="121"/>
      <c r="AO391" s="121">
        <f t="shared" si="404"/>
        <v>0</v>
      </c>
      <c r="AP391" s="121"/>
      <c r="AQ391" s="121"/>
      <c r="AR391" s="121">
        <f t="shared" si="405"/>
        <v>0</v>
      </c>
      <c r="AS391" s="121"/>
      <c r="AT391" s="121"/>
      <c r="AU391" s="121">
        <f t="shared" si="406"/>
        <v>0</v>
      </c>
      <c r="AV391" s="121"/>
      <c r="AW391" s="121"/>
      <c r="AX391" s="121">
        <f t="shared" si="407"/>
        <v>0</v>
      </c>
      <c r="AY391" s="121"/>
      <c r="AZ391" s="121"/>
      <c r="BA391" s="121">
        <f t="shared" si="408"/>
        <v>0</v>
      </c>
      <c r="BB391" s="121"/>
      <c r="BC391" s="121"/>
      <c r="BD391" s="121">
        <f t="shared" si="409"/>
        <v>0</v>
      </c>
      <c r="BE391" s="121"/>
      <c r="BF391" s="121"/>
      <c r="BG391" s="121">
        <f t="shared" si="410"/>
        <v>0</v>
      </c>
      <c r="BH391" s="121"/>
      <c r="BI391" s="121"/>
      <c r="BJ391" s="121">
        <f t="shared" si="411"/>
        <v>0</v>
      </c>
      <c r="BK391" s="121"/>
      <c r="BL391" s="308"/>
      <c r="BM391" s="313"/>
      <c r="BN391" s="316"/>
    </row>
    <row r="392" s="120" customFormat="1" ht="33.95" customHeight="1" outlineLevel="5" spans="2:66">
      <c r="B392" s="121" t="s">
        <v>793</v>
      </c>
      <c r="C392" s="122" t="s">
        <v>1649</v>
      </c>
      <c r="D392" s="120" t="s">
        <v>1650</v>
      </c>
      <c r="E392" s="121" t="s">
        <v>1651</v>
      </c>
      <c r="F392" s="121" t="s">
        <v>1619</v>
      </c>
      <c r="G392" s="121" t="s">
        <v>937</v>
      </c>
      <c r="H392" s="121">
        <f t="shared" si="397"/>
        <v>0</v>
      </c>
      <c r="I392" s="121" t="s">
        <v>1236</v>
      </c>
      <c r="J392" s="300"/>
      <c r="K392" s="121" t="s">
        <v>1627</v>
      </c>
      <c r="L392" s="121">
        <f>SUMIFS('附表1-数据库'!$D$2:$D$22,'附表1-数据库'!$B$2:$B$22,$D392,'附表1-数据库'!$C$2:$C$22,'1-1 项目基础信息'!$D$13)</f>
        <v>0</v>
      </c>
      <c r="M392" s="121" t="s">
        <v>1628</v>
      </c>
      <c r="N392" s="121">
        <f t="shared" si="398"/>
        <v>0</v>
      </c>
      <c r="O392" s="300"/>
      <c r="P392" s="300"/>
      <c r="Q392" s="300"/>
      <c r="R392" s="300"/>
      <c r="S392" s="300"/>
      <c r="T392" s="300"/>
      <c r="U392" s="300"/>
      <c r="V392" s="300"/>
      <c r="W392" s="300"/>
      <c r="X392" s="300"/>
      <c r="Y392" s="300"/>
      <c r="Z392" s="300"/>
      <c r="AA392" s="121"/>
      <c r="AB392" s="121">
        <f t="shared" si="399"/>
        <v>0</v>
      </c>
      <c r="AC392" s="121">
        <f t="shared" si="400"/>
        <v>0</v>
      </c>
      <c r="AD392" s="121"/>
      <c r="AE392" s="121"/>
      <c r="AF392" s="121">
        <f t="shared" si="401"/>
        <v>0</v>
      </c>
      <c r="AG392" s="121"/>
      <c r="AH392" s="121"/>
      <c r="AI392" s="121">
        <f t="shared" si="402"/>
        <v>0</v>
      </c>
      <c r="AJ392" s="121"/>
      <c r="AK392" s="121"/>
      <c r="AL392" s="121">
        <f t="shared" si="403"/>
        <v>0</v>
      </c>
      <c r="AM392" s="121"/>
      <c r="AN392" s="121"/>
      <c r="AO392" s="121">
        <f t="shared" si="404"/>
        <v>0</v>
      </c>
      <c r="AP392" s="121"/>
      <c r="AQ392" s="121"/>
      <c r="AR392" s="121">
        <f t="shared" si="405"/>
        <v>0</v>
      </c>
      <c r="AS392" s="121"/>
      <c r="AT392" s="121"/>
      <c r="AU392" s="121">
        <f t="shared" si="406"/>
        <v>0</v>
      </c>
      <c r="AV392" s="121"/>
      <c r="AW392" s="121"/>
      <c r="AX392" s="121">
        <f t="shared" si="407"/>
        <v>0</v>
      </c>
      <c r="AY392" s="121"/>
      <c r="AZ392" s="121"/>
      <c r="BA392" s="121">
        <f t="shared" si="408"/>
        <v>0</v>
      </c>
      <c r="BB392" s="121"/>
      <c r="BC392" s="121"/>
      <c r="BD392" s="121">
        <f t="shared" si="409"/>
        <v>0</v>
      </c>
      <c r="BE392" s="121"/>
      <c r="BF392" s="121"/>
      <c r="BG392" s="121">
        <f t="shared" si="410"/>
        <v>0</v>
      </c>
      <c r="BH392" s="121"/>
      <c r="BI392" s="121"/>
      <c r="BJ392" s="121">
        <f t="shared" si="411"/>
        <v>0</v>
      </c>
      <c r="BK392" s="121"/>
      <c r="BL392" s="308"/>
      <c r="BM392" s="313"/>
      <c r="BN392" s="316"/>
    </row>
    <row r="393" s="120" customFormat="1" ht="33.95" customHeight="1" outlineLevel="5" spans="2:66">
      <c r="B393" s="121" t="s">
        <v>793</v>
      </c>
      <c r="C393" s="122" t="s">
        <v>1652</v>
      </c>
      <c r="D393" s="120" t="s">
        <v>1653</v>
      </c>
      <c r="E393" s="121" t="s">
        <v>1634</v>
      </c>
      <c r="F393" s="121" t="s">
        <v>1619</v>
      </c>
      <c r="G393" s="121" t="s">
        <v>937</v>
      </c>
      <c r="H393" s="121">
        <f t="shared" si="397"/>
        <v>0</v>
      </c>
      <c r="I393" s="121" t="s">
        <v>1236</v>
      </c>
      <c r="J393" s="300"/>
      <c r="K393" s="121" t="s">
        <v>1627</v>
      </c>
      <c r="L393" s="121">
        <f>SUMIFS('附表1-数据库'!$D$2:$D$22,'附表1-数据库'!$B$2:$B$22,$D393,'附表1-数据库'!$C$2:$C$22,'1-1 项目基础信息'!$D$13)</f>
        <v>0</v>
      </c>
      <c r="M393" s="121" t="s">
        <v>1628</v>
      </c>
      <c r="N393" s="121">
        <f t="shared" si="398"/>
        <v>0</v>
      </c>
      <c r="O393" s="300"/>
      <c r="P393" s="300"/>
      <c r="Q393" s="300"/>
      <c r="R393" s="300"/>
      <c r="S393" s="300"/>
      <c r="T393" s="300"/>
      <c r="U393" s="300"/>
      <c r="V393" s="300"/>
      <c r="W393" s="300"/>
      <c r="X393" s="300"/>
      <c r="Y393" s="300"/>
      <c r="Z393" s="300"/>
      <c r="AA393" s="121"/>
      <c r="AB393" s="121">
        <f t="shared" si="399"/>
        <v>0</v>
      </c>
      <c r="AC393" s="121">
        <f t="shared" si="400"/>
        <v>0</v>
      </c>
      <c r="AD393" s="121"/>
      <c r="AE393" s="121"/>
      <c r="AF393" s="121">
        <f t="shared" si="401"/>
        <v>0</v>
      </c>
      <c r="AG393" s="121"/>
      <c r="AH393" s="121"/>
      <c r="AI393" s="121">
        <f t="shared" si="402"/>
        <v>0</v>
      </c>
      <c r="AJ393" s="121"/>
      <c r="AK393" s="121"/>
      <c r="AL393" s="121">
        <f t="shared" si="403"/>
        <v>0</v>
      </c>
      <c r="AM393" s="121"/>
      <c r="AN393" s="121"/>
      <c r="AO393" s="121">
        <f t="shared" si="404"/>
        <v>0</v>
      </c>
      <c r="AP393" s="121"/>
      <c r="AQ393" s="121"/>
      <c r="AR393" s="121">
        <f t="shared" si="405"/>
        <v>0</v>
      </c>
      <c r="AS393" s="121"/>
      <c r="AT393" s="121"/>
      <c r="AU393" s="121">
        <f t="shared" si="406"/>
        <v>0</v>
      </c>
      <c r="AV393" s="121"/>
      <c r="AW393" s="121"/>
      <c r="AX393" s="121">
        <f t="shared" si="407"/>
        <v>0</v>
      </c>
      <c r="AY393" s="121"/>
      <c r="AZ393" s="121"/>
      <c r="BA393" s="121">
        <f t="shared" si="408"/>
        <v>0</v>
      </c>
      <c r="BB393" s="121"/>
      <c r="BC393" s="121"/>
      <c r="BD393" s="121">
        <f t="shared" si="409"/>
        <v>0</v>
      </c>
      <c r="BE393" s="121"/>
      <c r="BF393" s="121"/>
      <c r="BG393" s="121">
        <f t="shared" si="410"/>
        <v>0</v>
      </c>
      <c r="BH393" s="121"/>
      <c r="BI393" s="121"/>
      <c r="BJ393" s="121">
        <f t="shared" si="411"/>
        <v>0</v>
      </c>
      <c r="BK393" s="121"/>
      <c r="BL393" s="308"/>
      <c r="BM393" s="313"/>
      <c r="BN393" s="316"/>
    </row>
    <row r="394" s="120" customFormat="1" ht="33.95" customHeight="1" outlineLevel="5" spans="2:66">
      <c r="B394" s="121" t="s">
        <v>793</v>
      </c>
      <c r="C394" s="122" t="s">
        <v>1654</v>
      </c>
      <c r="D394" s="120" t="s">
        <v>1655</v>
      </c>
      <c r="E394" s="121" t="s">
        <v>1637</v>
      </c>
      <c r="F394" s="121" t="s">
        <v>1619</v>
      </c>
      <c r="G394" s="121" t="s">
        <v>937</v>
      </c>
      <c r="H394" s="121">
        <f t="shared" si="397"/>
        <v>0</v>
      </c>
      <c r="I394" s="121" t="s">
        <v>1236</v>
      </c>
      <c r="J394" s="300"/>
      <c r="K394" s="121" t="s">
        <v>1627</v>
      </c>
      <c r="L394" s="121">
        <f>SUMIFS('附表1-数据库'!$D$2:$D$22,'附表1-数据库'!$B$2:$B$22,$D394,'附表1-数据库'!$C$2:$C$22,'1-1 项目基础信息'!$D$13)</f>
        <v>0</v>
      </c>
      <c r="M394" s="121" t="s">
        <v>1628</v>
      </c>
      <c r="N394" s="121">
        <f t="shared" si="398"/>
        <v>0</v>
      </c>
      <c r="O394" s="300"/>
      <c r="P394" s="300"/>
      <c r="Q394" s="300"/>
      <c r="R394" s="300"/>
      <c r="S394" s="300"/>
      <c r="T394" s="300"/>
      <c r="U394" s="300"/>
      <c r="V394" s="300"/>
      <c r="W394" s="300"/>
      <c r="X394" s="300"/>
      <c r="Y394" s="300"/>
      <c r="Z394" s="300"/>
      <c r="AA394" s="121"/>
      <c r="AB394" s="121">
        <f t="shared" si="399"/>
        <v>0</v>
      </c>
      <c r="AC394" s="121">
        <f t="shared" si="400"/>
        <v>0</v>
      </c>
      <c r="AD394" s="121"/>
      <c r="AE394" s="121"/>
      <c r="AF394" s="121">
        <f t="shared" si="401"/>
        <v>0</v>
      </c>
      <c r="AG394" s="121"/>
      <c r="AH394" s="121"/>
      <c r="AI394" s="121">
        <f t="shared" si="402"/>
        <v>0</v>
      </c>
      <c r="AJ394" s="121"/>
      <c r="AK394" s="121"/>
      <c r="AL394" s="121">
        <f t="shared" si="403"/>
        <v>0</v>
      </c>
      <c r="AM394" s="121"/>
      <c r="AN394" s="121"/>
      <c r="AO394" s="121">
        <f t="shared" si="404"/>
        <v>0</v>
      </c>
      <c r="AP394" s="121"/>
      <c r="AQ394" s="121"/>
      <c r="AR394" s="121">
        <f t="shared" si="405"/>
        <v>0</v>
      </c>
      <c r="AS394" s="121"/>
      <c r="AT394" s="121"/>
      <c r="AU394" s="121">
        <f t="shared" si="406"/>
        <v>0</v>
      </c>
      <c r="AV394" s="121"/>
      <c r="AW394" s="121"/>
      <c r="AX394" s="121">
        <f t="shared" si="407"/>
        <v>0</v>
      </c>
      <c r="AY394" s="121"/>
      <c r="AZ394" s="121"/>
      <c r="BA394" s="121">
        <f t="shared" si="408"/>
        <v>0</v>
      </c>
      <c r="BB394" s="121"/>
      <c r="BC394" s="121"/>
      <c r="BD394" s="121">
        <f t="shared" si="409"/>
        <v>0</v>
      </c>
      <c r="BE394" s="121"/>
      <c r="BF394" s="121"/>
      <c r="BG394" s="121">
        <f t="shared" si="410"/>
        <v>0</v>
      </c>
      <c r="BH394" s="121"/>
      <c r="BI394" s="121"/>
      <c r="BJ394" s="121">
        <f t="shared" si="411"/>
        <v>0</v>
      </c>
      <c r="BK394" s="121"/>
      <c r="BL394" s="308"/>
      <c r="BM394" s="313"/>
      <c r="BN394" s="316"/>
    </row>
    <row r="395" s="120" customFormat="1" ht="33.95" customHeight="1" outlineLevel="5" spans="2:66">
      <c r="B395" s="121" t="s">
        <v>793</v>
      </c>
      <c r="C395" s="122" t="s">
        <v>1656</v>
      </c>
      <c r="D395" s="120" t="s">
        <v>1657</v>
      </c>
      <c r="E395" s="121" t="s">
        <v>1640</v>
      </c>
      <c r="F395" s="121" t="s">
        <v>1619</v>
      </c>
      <c r="G395" s="121" t="s">
        <v>937</v>
      </c>
      <c r="H395" s="121">
        <f t="shared" si="397"/>
        <v>0</v>
      </c>
      <c r="I395" s="121" t="s">
        <v>1236</v>
      </c>
      <c r="J395" s="300"/>
      <c r="K395" s="121" t="s">
        <v>1627</v>
      </c>
      <c r="L395" s="121">
        <f>SUMIFS('附表1-数据库'!$D$2:$D$22,'附表1-数据库'!$B$2:$B$22,$D395,'附表1-数据库'!$C$2:$C$22,'1-1 项目基础信息'!$D$13)</f>
        <v>0</v>
      </c>
      <c r="M395" s="121" t="s">
        <v>1628</v>
      </c>
      <c r="N395" s="121">
        <f t="shared" si="398"/>
        <v>0</v>
      </c>
      <c r="O395" s="300"/>
      <c r="P395" s="300"/>
      <c r="Q395" s="300"/>
      <c r="R395" s="300"/>
      <c r="S395" s="300"/>
      <c r="T395" s="300"/>
      <c r="U395" s="300"/>
      <c r="V395" s="300"/>
      <c r="W395" s="300"/>
      <c r="X395" s="300"/>
      <c r="Y395" s="300"/>
      <c r="Z395" s="300"/>
      <c r="AA395" s="121"/>
      <c r="AB395" s="121">
        <f t="shared" si="399"/>
        <v>0</v>
      </c>
      <c r="AC395" s="121">
        <f t="shared" si="400"/>
        <v>0</v>
      </c>
      <c r="AD395" s="121"/>
      <c r="AE395" s="121"/>
      <c r="AF395" s="121">
        <f t="shared" si="401"/>
        <v>0</v>
      </c>
      <c r="AG395" s="121"/>
      <c r="AH395" s="121"/>
      <c r="AI395" s="121">
        <f t="shared" si="402"/>
        <v>0</v>
      </c>
      <c r="AJ395" s="121"/>
      <c r="AK395" s="121"/>
      <c r="AL395" s="121">
        <f t="shared" si="403"/>
        <v>0</v>
      </c>
      <c r="AM395" s="121"/>
      <c r="AN395" s="121"/>
      <c r="AO395" s="121">
        <f t="shared" si="404"/>
        <v>0</v>
      </c>
      <c r="AP395" s="121"/>
      <c r="AQ395" s="121"/>
      <c r="AR395" s="121">
        <f t="shared" si="405"/>
        <v>0</v>
      </c>
      <c r="AS395" s="121"/>
      <c r="AT395" s="121"/>
      <c r="AU395" s="121">
        <f t="shared" si="406"/>
        <v>0</v>
      </c>
      <c r="AV395" s="121"/>
      <c r="AW395" s="121"/>
      <c r="AX395" s="121">
        <f t="shared" si="407"/>
        <v>0</v>
      </c>
      <c r="AY395" s="121"/>
      <c r="AZ395" s="121"/>
      <c r="BA395" s="121">
        <f t="shared" si="408"/>
        <v>0</v>
      </c>
      <c r="BB395" s="121"/>
      <c r="BC395" s="121"/>
      <c r="BD395" s="121">
        <f t="shared" si="409"/>
        <v>0</v>
      </c>
      <c r="BE395" s="121"/>
      <c r="BF395" s="121"/>
      <c r="BG395" s="121">
        <f t="shared" si="410"/>
        <v>0</v>
      </c>
      <c r="BH395" s="121"/>
      <c r="BI395" s="121"/>
      <c r="BJ395" s="121">
        <f t="shared" si="411"/>
        <v>0</v>
      </c>
      <c r="BK395" s="121"/>
      <c r="BL395" s="308"/>
      <c r="BM395" s="313"/>
      <c r="BN395" s="316"/>
    </row>
    <row r="396" s="120" customFormat="1" ht="33.95" customHeight="1" outlineLevel="5" spans="2:66">
      <c r="B396" s="121" t="s">
        <v>793</v>
      </c>
      <c r="C396" s="122" t="s">
        <v>1658</v>
      </c>
      <c r="D396" s="120" t="s">
        <v>1659</v>
      </c>
      <c r="E396" s="121" t="s">
        <v>1643</v>
      </c>
      <c r="F396" s="121" t="s">
        <v>1619</v>
      </c>
      <c r="G396" s="121" t="s">
        <v>937</v>
      </c>
      <c r="H396" s="121">
        <f t="shared" si="397"/>
        <v>0</v>
      </c>
      <c r="I396" s="121" t="s">
        <v>1236</v>
      </c>
      <c r="J396" s="300"/>
      <c r="K396" s="121" t="s">
        <v>1627</v>
      </c>
      <c r="L396" s="121">
        <f>SUMIFS('附表1-数据库'!$D$2:$D$22,'附表1-数据库'!$B$2:$B$22,$D396,'附表1-数据库'!$C$2:$C$22,'1-1 项目基础信息'!$D$13)</f>
        <v>0</v>
      </c>
      <c r="M396" s="121" t="s">
        <v>1628</v>
      </c>
      <c r="N396" s="121">
        <f t="shared" si="398"/>
        <v>0</v>
      </c>
      <c r="O396" s="300"/>
      <c r="P396" s="300"/>
      <c r="Q396" s="300"/>
      <c r="R396" s="300"/>
      <c r="S396" s="300"/>
      <c r="T396" s="300"/>
      <c r="U396" s="300"/>
      <c r="V396" s="300"/>
      <c r="W396" s="300"/>
      <c r="X396" s="300"/>
      <c r="Y396" s="300"/>
      <c r="Z396" s="300"/>
      <c r="AA396" s="121"/>
      <c r="AB396" s="121">
        <f t="shared" si="399"/>
        <v>0</v>
      </c>
      <c r="AC396" s="121">
        <f t="shared" si="400"/>
        <v>0</v>
      </c>
      <c r="AD396" s="121"/>
      <c r="AE396" s="121"/>
      <c r="AF396" s="121">
        <f t="shared" si="401"/>
        <v>0</v>
      </c>
      <c r="AG396" s="121"/>
      <c r="AH396" s="121"/>
      <c r="AI396" s="121">
        <f t="shared" si="402"/>
        <v>0</v>
      </c>
      <c r="AJ396" s="121"/>
      <c r="AK396" s="121"/>
      <c r="AL396" s="121">
        <f t="shared" si="403"/>
        <v>0</v>
      </c>
      <c r="AM396" s="121"/>
      <c r="AN396" s="121"/>
      <c r="AO396" s="121">
        <f t="shared" si="404"/>
        <v>0</v>
      </c>
      <c r="AP396" s="121"/>
      <c r="AQ396" s="121"/>
      <c r="AR396" s="121">
        <f t="shared" si="405"/>
        <v>0</v>
      </c>
      <c r="AS396" s="121"/>
      <c r="AT396" s="121"/>
      <c r="AU396" s="121">
        <f t="shared" si="406"/>
        <v>0</v>
      </c>
      <c r="AV396" s="121"/>
      <c r="AW396" s="121"/>
      <c r="AX396" s="121">
        <f t="shared" si="407"/>
        <v>0</v>
      </c>
      <c r="AY396" s="121"/>
      <c r="AZ396" s="121"/>
      <c r="BA396" s="121">
        <f t="shared" si="408"/>
        <v>0</v>
      </c>
      <c r="BB396" s="121"/>
      <c r="BC396" s="121"/>
      <c r="BD396" s="121">
        <f t="shared" si="409"/>
        <v>0</v>
      </c>
      <c r="BE396" s="121"/>
      <c r="BF396" s="121"/>
      <c r="BG396" s="121">
        <f t="shared" si="410"/>
        <v>0</v>
      </c>
      <c r="BH396" s="121"/>
      <c r="BI396" s="121"/>
      <c r="BJ396" s="121">
        <f t="shared" si="411"/>
        <v>0</v>
      </c>
      <c r="BK396" s="121"/>
      <c r="BL396" s="308"/>
      <c r="BM396" s="313"/>
      <c r="BN396" s="316"/>
    </row>
    <row r="397" s="120" customFormat="1" ht="33.95" customHeight="1" outlineLevel="5" spans="2:66">
      <c r="B397" s="121" t="s">
        <v>793</v>
      </c>
      <c r="C397" s="122" t="s">
        <v>1660</v>
      </c>
      <c r="D397" s="120" t="s">
        <v>1661</v>
      </c>
      <c r="E397" s="121" t="s">
        <v>1640</v>
      </c>
      <c r="F397" s="121" t="s">
        <v>1619</v>
      </c>
      <c r="G397" s="121" t="s">
        <v>937</v>
      </c>
      <c r="H397" s="121">
        <f t="shared" si="397"/>
        <v>0</v>
      </c>
      <c r="I397" s="121" t="s">
        <v>1236</v>
      </c>
      <c r="J397" s="300"/>
      <c r="K397" s="121" t="s">
        <v>1627</v>
      </c>
      <c r="L397" s="121">
        <f>SUMIFS('附表1-数据库'!$D$2:$D$22,'附表1-数据库'!$B$2:$B$22,$D397,'附表1-数据库'!$C$2:$C$22,'1-1 项目基础信息'!$D$13)</f>
        <v>0</v>
      </c>
      <c r="M397" s="121" t="s">
        <v>1628</v>
      </c>
      <c r="N397" s="121">
        <f t="shared" si="398"/>
        <v>0</v>
      </c>
      <c r="O397" s="300"/>
      <c r="P397" s="300"/>
      <c r="Q397" s="300"/>
      <c r="R397" s="300"/>
      <c r="S397" s="300"/>
      <c r="T397" s="300"/>
      <c r="U397" s="300"/>
      <c r="V397" s="300"/>
      <c r="W397" s="300"/>
      <c r="X397" s="300"/>
      <c r="Y397" s="300"/>
      <c r="Z397" s="300"/>
      <c r="AA397" s="121"/>
      <c r="AB397" s="121">
        <f t="shared" si="399"/>
        <v>0</v>
      </c>
      <c r="AC397" s="121">
        <f t="shared" si="400"/>
        <v>0</v>
      </c>
      <c r="AD397" s="121"/>
      <c r="AE397" s="121"/>
      <c r="AF397" s="121">
        <f t="shared" si="401"/>
        <v>0</v>
      </c>
      <c r="AG397" s="121"/>
      <c r="AH397" s="121"/>
      <c r="AI397" s="121">
        <f t="shared" si="402"/>
        <v>0</v>
      </c>
      <c r="AJ397" s="121"/>
      <c r="AK397" s="121"/>
      <c r="AL397" s="121">
        <f t="shared" si="403"/>
        <v>0</v>
      </c>
      <c r="AM397" s="121"/>
      <c r="AN397" s="121"/>
      <c r="AO397" s="121">
        <f t="shared" si="404"/>
        <v>0</v>
      </c>
      <c r="AP397" s="121"/>
      <c r="AQ397" s="121"/>
      <c r="AR397" s="121">
        <f t="shared" si="405"/>
        <v>0</v>
      </c>
      <c r="AS397" s="121"/>
      <c r="AT397" s="121"/>
      <c r="AU397" s="121">
        <f t="shared" si="406"/>
        <v>0</v>
      </c>
      <c r="AV397" s="121"/>
      <c r="AW397" s="121"/>
      <c r="AX397" s="121">
        <f t="shared" si="407"/>
        <v>0</v>
      </c>
      <c r="AY397" s="121"/>
      <c r="AZ397" s="121"/>
      <c r="BA397" s="121">
        <f t="shared" si="408"/>
        <v>0</v>
      </c>
      <c r="BB397" s="121"/>
      <c r="BC397" s="121"/>
      <c r="BD397" s="121">
        <f t="shared" si="409"/>
        <v>0</v>
      </c>
      <c r="BE397" s="121"/>
      <c r="BF397" s="121"/>
      <c r="BG397" s="121">
        <f t="shared" si="410"/>
        <v>0</v>
      </c>
      <c r="BH397" s="121"/>
      <c r="BI397" s="121"/>
      <c r="BJ397" s="121">
        <f t="shared" si="411"/>
        <v>0</v>
      </c>
      <c r="BK397" s="121"/>
      <c r="BL397" s="308"/>
      <c r="BM397" s="313"/>
      <c r="BN397" s="316"/>
    </row>
    <row r="398" s="120" customFormat="1" ht="33.95" customHeight="1" outlineLevel="5" spans="2:66">
      <c r="B398" s="121" t="s">
        <v>793</v>
      </c>
      <c r="C398" s="122" t="s">
        <v>1662</v>
      </c>
      <c r="D398" s="120" t="s">
        <v>1663</v>
      </c>
      <c r="E398" s="121"/>
      <c r="F398" s="121" t="s">
        <v>1619</v>
      </c>
      <c r="G398" s="121" t="s">
        <v>937</v>
      </c>
      <c r="H398" s="121">
        <f t="shared" si="397"/>
        <v>0</v>
      </c>
      <c r="I398" s="121" t="s">
        <v>1236</v>
      </c>
      <c r="J398" s="300"/>
      <c r="K398" s="121" t="s">
        <v>1627</v>
      </c>
      <c r="L398" s="300"/>
      <c r="M398" s="121" t="s">
        <v>1628</v>
      </c>
      <c r="N398" s="121">
        <f t="shared" si="398"/>
        <v>0</v>
      </c>
      <c r="O398" s="318"/>
      <c r="P398" s="318"/>
      <c r="Q398" s="318"/>
      <c r="R398" s="318"/>
      <c r="S398" s="318"/>
      <c r="T398" s="318"/>
      <c r="U398" s="318"/>
      <c r="V398" s="318"/>
      <c r="W398" s="318"/>
      <c r="X398" s="318"/>
      <c r="Y398" s="318"/>
      <c r="Z398" s="318"/>
      <c r="AA398" s="121"/>
      <c r="AB398" s="121">
        <f t="shared" si="399"/>
        <v>0</v>
      </c>
      <c r="AC398" s="121">
        <f t="shared" si="400"/>
        <v>0</v>
      </c>
      <c r="AD398" s="121"/>
      <c r="AE398" s="121"/>
      <c r="AF398" s="121">
        <f t="shared" si="401"/>
        <v>0</v>
      </c>
      <c r="AG398" s="121"/>
      <c r="AH398" s="121"/>
      <c r="AI398" s="121">
        <f t="shared" si="402"/>
        <v>0</v>
      </c>
      <c r="AJ398" s="121"/>
      <c r="AK398" s="121"/>
      <c r="AL398" s="121">
        <f t="shared" si="403"/>
        <v>0</v>
      </c>
      <c r="AM398" s="121"/>
      <c r="AN398" s="121"/>
      <c r="AO398" s="121">
        <f t="shared" si="404"/>
        <v>0</v>
      </c>
      <c r="AP398" s="121"/>
      <c r="AQ398" s="121"/>
      <c r="AR398" s="121">
        <f t="shared" si="405"/>
        <v>0</v>
      </c>
      <c r="AS398" s="121"/>
      <c r="AT398" s="121"/>
      <c r="AU398" s="121">
        <f t="shared" si="406"/>
        <v>0</v>
      </c>
      <c r="AV398" s="121"/>
      <c r="AW398" s="121"/>
      <c r="AX398" s="121">
        <f t="shared" si="407"/>
        <v>0</v>
      </c>
      <c r="AY398" s="121"/>
      <c r="AZ398" s="121"/>
      <c r="BA398" s="121">
        <f t="shared" si="408"/>
        <v>0</v>
      </c>
      <c r="BB398" s="121"/>
      <c r="BC398" s="121"/>
      <c r="BD398" s="121">
        <f t="shared" si="409"/>
        <v>0</v>
      </c>
      <c r="BE398" s="121"/>
      <c r="BF398" s="121"/>
      <c r="BG398" s="121">
        <f t="shared" si="410"/>
        <v>0</v>
      </c>
      <c r="BH398" s="121"/>
      <c r="BI398" s="121"/>
      <c r="BJ398" s="121">
        <f t="shared" si="411"/>
        <v>0</v>
      </c>
      <c r="BK398" s="121"/>
      <c r="BL398" s="308"/>
      <c r="BM398" s="313"/>
      <c r="BN398" s="316"/>
    </row>
    <row r="399" s="49" customFormat="1" ht="33.95" customHeight="1" outlineLevel="3" spans="2:66">
      <c r="B399" s="117" t="s">
        <v>788</v>
      </c>
      <c r="C399" s="118" t="s">
        <v>1664</v>
      </c>
      <c r="D399" s="49" t="s">
        <v>1665</v>
      </c>
      <c r="E399" s="117"/>
      <c r="F399" s="117"/>
      <c r="G399" s="117"/>
      <c r="H399" s="117">
        <f>SUM(H400:H409)</f>
        <v>0</v>
      </c>
      <c r="I399" s="117"/>
      <c r="J399" s="117"/>
      <c r="K399" s="117"/>
      <c r="L399" s="117"/>
      <c r="M399" s="117"/>
      <c r="N399" s="307"/>
      <c r="O399" s="290"/>
      <c r="P399" s="290"/>
      <c r="Q399" s="290"/>
      <c r="R399" s="290"/>
      <c r="S399" s="290"/>
      <c r="T399" s="290"/>
      <c r="U399" s="290"/>
      <c r="V399" s="290"/>
      <c r="W399" s="290"/>
      <c r="X399" s="290"/>
      <c r="Y399" s="290"/>
      <c r="Z399" s="290"/>
      <c r="AA399" s="290"/>
      <c r="AB399" s="117">
        <f>SUM(AB400:AB409)</f>
        <v>0</v>
      </c>
      <c r="AC399" s="117">
        <f>SUM(AC400:AC409)</f>
        <v>0</v>
      </c>
      <c r="AD399" s="117"/>
      <c r="AE399" s="117"/>
      <c r="AF399" s="117">
        <f>SUM(AF400:AF409)</f>
        <v>0</v>
      </c>
      <c r="AG399" s="117"/>
      <c r="AH399" s="117"/>
      <c r="AI399" s="117">
        <f>SUM(AI400:AI409)</f>
        <v>0</v>
      </c>
      <c r="AJ399" s="117"/>
      <c r="AK399" s="117"/>
      <c r="AL399" s="117">
        <f>SUM(AL400:AL409)</f>
        <v>0</v>
      </c>
      <c r="AM399" s="117"/>
      <c r="AN399" s="117"/>
      <c r="AO399" s="117">
        <f>SUM(AO400:AO409)</f>
        <v>0</v>
      </c>
      <c r="AP399" s="117"/>
      <c r="AQ399" s="117"/>
      <c r="AR399" s="117">
        <f>SUM(AR400:AR409)</f>
        <v>0</v>
      </c>
      <c r="AS399" s="117"/>
      <c r="AT399" s="117"/>
      <c r="AU399" s="117">
        <f>SUM(AU400:AU409)</f>
        <v>0</v>
      </c>
      <c r="AV399" s="117"/>
      <c r="AW399" s="117"/>
      <c r="AX399" s="117">
        <f>SUM(AX400:AX409)</f>
        <v>0</v>
      </c>
      <c r="AY399" s="117"/>
      <c r="AZ399" s="117"/>
      <c r="BA399" s="117">
        <f>SUM(BA400:BA409)</f>
        <v>0</v>
      </c>
      <c r="BB399" s="117"/>
      <c r="BC399" s="117"/>
      <c r="BD399" s="117">
        <f>SUM(BD400:BD409)</f>
        <v>0</v>
      </c>
      <c r="BE399" s="117"/>
      <c r="BF399" s="117"/>
      <c r="BG399" s="117">
        <f>SUM(BG400:BG409)</f>
        <v>0</v>
      </c>
      <c r="BH399" s="117"/>
      <c r="BI399" s="117"/>
      <c r="BJ399" s="117">
        <f>SUM(BJ400:BJ409)</f>
        <v>0</v>
      </c>
      <c r="BK399" s="117"/>
      <c r="BL399" s="307"/>
      <c r="BM399" s="313"/>
      <c r="BN399" s="315"/>
    </row>
    <row r="400" s="120" customFormat="1" ht="33.95" customHeight="1" outlineLevel="4" spans="2:66">
      <c r="B400" s="121" t="s">
        <v>793</v>
      </c>
      <c r="C400" s="122" t="s">
        <v>1666</v>
      </c>
      <c r="D400" s="120" t="s">
        <v>1667</v>
      </c>
      <c r="E400" s="121" t="s">
        <v>1668</v>
      </c>
      <c r="F400" s="121" t="s">
        <v>1619</v>
      </c>
      <c r="G400" s="121" t="s">
        <v>937</v>
      </c>
      <c r="H400" s="121">
        <f t="shared" ref="H400:H409" si="412">J400*L400</f>
        <v>0</v>
      </c>
      <c r="I400" s="121" t="s">
        <v>1236</v>
      </c>
      <c r="J400" s="300"/>
      <c r="K400" s="121" t="s">
        <v>1390</v>
      </c>
      <c r="L400" s="121">
        <v>20</v>
      </c>
      <c r="M400" s="121" t="s">
        <v>1669</v>
      </c>
      <c r="N400" s="121">
        <f t="shared" ref="N400:N409" si="413">COUNTA(O400:Z400)</f>
        <v>0</v>
      </c>
      <c r="O400" s="319"/>
      <c r="P400" s="319"/>
      <c r="Q400" s="319"/>
      <c r="R400" s="319"/>
      <c r="S400" s="319"/>
      <c r="T400" s="319"/>
      <c r="U400" s="319"/>
      <c r="V400" s="319"/>
      <c r="W400" s="319"/>
      <c r="X400" s="319"/>
      <c r="Y400" s="319"/>
      <c r="Z400" s="319"/>
      <c r="AA400" s="121"/>
      <c r="AB400" s="121">
        <f t="shared" ref="AB400:AB409" si="414">SUM(AC400,AF400,AI400,AL400,AO400,AR400,AU400,AX400,BA400,BD400,BG400,BJ400)</f>
        <v>0</v>
      </c>
      <c r="AC400" s="121">
        <f t="shared" ref="AC400:AC409" si="415">IF(O400="√",$J400*$L400/$N400,0)</f>
        <v>0</v>
      </c>
      <c r="AD400" s="121"/>
      <c r="AE400" s="121"/>
      <c r="AF400" s="121">
        <f t="shared" ref="AF400:AF409" si="416">IF(P400="√",$J400*$L400/$N400,0)</f>
        <v>0</v>
      </c>
      <c r="AG400" s="121"/>
      <c r="AH400" s="121"/>
      <c r="AI400" s="121">
        <f t="shared" ref="AI400:AI409" si="417">IF(Q400="√",$J400*$L400/$N400,0)</f>
        <v>0</v>
      </c>
      <c r="AJ400" s="121"/>
      <c r="AK400" s="121"/>
      <c r="AL400" s="121">
        <f t="shared" ref="AL400:AL409" si="418">IF(R400="√",$J400*$L400/$N400,0)</f>
        <v>0</v>
      </c>
      <c r="AM400" s="121"/>
      <c r="AN400" s="121"/>
      <c r="AO400" s="121">
        <f t="shared" ref="AO400:AO409" si="419">IF(S400="√",$J400*$L400/$N400,0)</f>
        <v>0</v>
      </c>
      <c r="AP400" s="121"/>
      <c r="AQ400" s="121"/>
      <c r="AR400" s="121">
        <f t="shared" ref="AR400:AR409" si="420">IF(T400="√",$J400*$L400/$N400,0)</f>
        <v>0</v>
      </c>
      <c r="AS400" s="121"/>
      <c r="AT400" s="121"/>
      <c r="AU400" s="121">
        <f t="shared" ref="AU400:AU409" si="421">IF(U400="√",$J400*$L400/$N400,0)</f>
        <v>0</v>
      </c>
      <c r="AV400" s="121"/>
      <c r="AW400" s="121"/>
      <c r="AX400" s="121">
        <f t="shared" ref="AX400:AX409" si="422">IF(V400="√",$J400*$L400/$N400,0)</f>
        <v>0</v>
      </c>
      <c r="AY400" s="121"/>
      <c r="AZ400" s="121"/>
      <c r="BA400" s="121">
        <f t="shared" ref="BA400:BA409" si="423">IF(W400="√",$J400*$L400/$N400,0)</f>
        <v>0</v>
      </c>
      <c r="BB400" s="121"/>
      <c r="BC400" s="121"/>
      <c r="BD400" s="121">
        <f t="shared" ref="BD400:BD409" si="424">IF(X400="√",$J400*$L400/$N400,0)</f>
        <v>0</v>
      </c>
      <c r="BE400" s="121"/>
      <c r="BF400" s="121"/>
      <c r="BG400" s="121">
        <f t="shared" ref="BG400:BG409" si="425">IF(Y400="√",$J400*$L400/$N400,0)</f>
        <v>0</v>
      </c>
      <c r="BH400" s="121"/>
      <c r="BI400" s="121"/>
      <c r="BJ400" s="121">
        <f t="shared" ref="BJ400:BJ409" si="426">IF(Z400="√",$J400*$L400/$N400,0)</f>
        <v>0</v>
      </c>
      <c r="BK400" s="121"/>
      <c r="BL400" s="308"/>
      <c r="BM400" s="313"/>
      <c r="BN400" s="316"/>
    </row>
    <row r="401" s="120" customFormat="1" ht="33.95" customHeight="1" outlineLevel="4" spans="2:66">
      <c r="B401" s="121" t="s">
        <v>793</v>
      </c>
      <c r="C401" s="122" t="s">
        <v>1670</v>
      </c>
      <c r="D401" s="120" t="s">
        <v>1671</v>
      </c>
      <c r="E401" s="121" t="s">
        <v>1672</v>
      </c>
      <c r="F401" s="121" t="s">
        <v>1619</v>
      </c>
      <c r="G401" s="121" t="s">
        <v>937</v>
      </c>
      <c r="H401" s="121">
        <f t="shared" si="412"/>
        <v>0</v>
      </c>
      <c r="I401" s="121" t="s">
        <v>1236</v>
      </c>
      <c r="J401" s="300"/>
      <c r="K401" s="121" t="s">
        <v>1390</v>
      </c>
      <c r="L401" s="121">
        <v>55</v>
      </c>
      <c r="M401" s="121" t="s">
        <v>1669</v>
      </c>
      <c r="N401" s="121">
        <f t="shared" si="413"/>
        <v>0</v>
      </c>
      <c r="O401" s="300"/>
      <c r="P401" s="300"/>
      <c r="Q401" s="300"/>
      <c r="R401" s="300"/>
      <c r="S401" s="300"/>
      <c r="T401" s="300"/>
      <c r="U401" s="300"/>
      <c r="V401" s="300"/>
      <c r="W401" s="300"/>
      <c r="X401" s="300"/>
      <c r="Y401" s="300"/>
      <c r="Z401" s="300"/>
      <c r="AA401" s="121"/>
      <c r="AB401" s="121">
        <f t="shared" si="414"/>
        <v>0</v>
      </c>
      <c r="AC401" s="121">
        <f t="shared" si="415"/>
        <v>0</v>
      </c>
      <c r="AD401" s="121"/>
      <c r="AE401" s="121"/>
      <c r="AF401" s="121">
        <f t="shared" si="416"/>
        <v>0</v>
      </c>
      <c r="AG401" s="121"/>
      <c r="AH401" s="121"/>
      <c r="AI401" s="121">
        <f t="shared" si="417"/>
        <v>0</v>
      </c>
      <c r="AJ401" s="121"/>
      <c r="AK401" s="121"/>
      <c r="AL401" s="121">
        <f t="shared" si="418"/>
        <v>0</v>
      </c>
      <c r="AM401" s="121"/>
      <c r="AN401" s="121"/>
      <c r="AO401" s="121">
        <f t="shared" si="419"/>
        <v>0</v>
      </c>
      <c r="AP401" s="121"/>
      <c r="AQ401" s="121"/>
      <c r="AR401" s="121">
        <f t="shared" si="420"/>
        <v>0</v>
      </c>
      <c r="AS401" s="121"/>
      <c r="AT401" s="121"/>
      <c r="AU401" s="121">
        <f t="shared" si="421"/>
        <v>0</v>
      </c>
      <c r="AV401" s="121"/>
      <c r="AW401" s="121"/>
      <c r="AX401" s="121">
        <f t="shared" si="422"/>
        <v>0</v>
      </c>
      <c r="AY401" s="121"/>
      <c r="AZ401" s="121"/>
      <c r="BA401" s="121">
        <f t="shared" si="423"/>
        <v>0</v>
      </c>
      <c r="BB401" s="121"/>
      <c r="BC401" s="121"/>
      <c r="BD401" s="121">
        <f t="shared" si="424"/>
        <v>0</v>
      </c>
      <c r="BE401" s="121"/>
      <c r="BF401" s="121"/>
      <c r="BG401" s="121">
        <f t="shared" si="425"/>
        <v>0</v>
      </c>
      <c r="BH401" s="121"/>
      <c r="BI401" s="121"/>
      <c r="BJ401" s="121">
        <f t="shared" si="426"/>
        <v>0</v>
      </c>
      <c r="BK401" s="121"/>
      <c r="BL401" s="308"/>
      <c r="BM401" s="313"/>
      <c r="BN401" s="316"/>
    </row>
    <row r="402" s="120" customFormat="1" ht="33.95" customHeight="1" outlineLevel="4" spans="2:66">
      <c r="B402" s="121" t="s">
        <v>793</v>
      </c>
      <c r="C402" s="122" t="s">
        <v>1673</v>
      </c>
      <c r="D402" s="120" t="s">
        <v>1674</v>
      </c>
      <c r="E402" s="121" t="s">
        <v>1675</v>
      </c>
      <c r="F402" s="121" t="s">
        <v>1619</v>
      </c>
      <c r="G402" s="121" t="s">
        <v>937</v>
      </c>
      <c r="H402" s="121">
        <f t="shared" si="412"/>
        <v>0</v>
      </c>
      <c r="I402" s="121" t="s">
        <v>1236</v>
      </c>
      <c r="J402" s="300"/>
      <c r="K402" s="121" t="s">
        <v>1390</v>
      </c>
      <c r="L402" s="121">
        <v>300</v>
      </c>
      <c r="M402" s="121" t="s">
        <v>1669</v>
      </c>
      <c r="N402" s="121">
        <f t="shared" si="413"/>
        <v>0</v>
      </c>
      <c r="O402" s="300"/>
      <c r="P402" s="300"/>
      <c r="Q402" s="300"/>
      <c r="R402" s="300"/>
      <c r="S402" s="300"/>
      <c r="T402" s="300"/>
      <c r="U402" s="300"/>
      <c r="V402" s="300"/>
      <c r="W402" s="300"/>
      <c r="X402" s="300"/>
      <c r="Y402" s="300"/>
      <c r="Z402" s="300"/>
      <c r="AA402" s="121"/>
      <c r="AB402" s="121">
        <f t="shared" si="414"/>
        <v>0</v>
      </c>
      <c r="AC402" s="121">
        <f t="shared" si="415"/>
        <v>0</v>
      </c>
      <c r="AD402" s="121"/>
      <c r="AE402" s="121"/>
      <c r="AF402" s="121">
        <f t="shared" si="416"/>
        <v>0</v>
      </c>
      <c r="AG402" s="121"/>
      <c r="AH402" s="121"/>
      <c r="AI402" s="121">
        <f t="shared" si="417"/>
        <v>0</v>
      </c>
      <c r="AJ402" s="121"/>
      <c r="AK402" s="121"/>
      <c r="AL402" s="121">
        <f t="shared" si="418"/>
        <v>0</v>
      </c>
      <c r="AM402" s="121"/>
      <c r="AN402" s="121"/>
      <c r="AO402" s="121">
        <f t="shared" si="419"/>
        <v>0</v>
      </c>
      <c r="AP402" s="121"/>
      <c r="AQ402" s="121"/>
      <c r="AR402" s="121">
        <f t="shared" si="420"/>
        <v>0</v>
      </c>
      <c r="AS402" s="121"/>
      <c r="AT402" s="121"/>
      <c r="AU402" s="121">
        <f t="shared" si="421"/>
        <v>0</v>
      </c>
      <c r="AV402" s="121"/>
      <c r="AW402" s="121"/>
      <c r="AX402" s="121">
        <f t="shared" si="422"/>
        <v>0</v>
      </c>
      <c r="AY402" s="121"/>
      <c r="AZ402" s="121"/>
      <c r="BA402" s="121">
        <f t="shared" si="423"/>
        <v>0</v>
      </c>
      <c r="BB402" s="121"/>
      <c r="BC402" s="121"/>
      <c r="BD402" s="121">
        <f t="shared" si="424"/>
        <v>0</v>
      </c>
      <c r="BE402" s="121"/>
      <c r="BF402" s="121"/>
      <c r="BG402" s="121">
        <f t="shared" si="425"/>
        <v>0</v>
      </c>
      <c r="BH402" s="121"/>
      <c r="BI402" s="121"/>
      <c r="BJ402" s="121">
        <f t="shared" si="426"/>
        <v>0</v>
      </c>
      <c r="BK402" s="121"/>
      <c r="BL402" s="308"/>
      <c r="BM402" s="313"/>
      <c r="BN402" s="316"/>
    </row>
    <row r="403" s="120" customFormat="1" ht="33.95" customHeight="1" outlineLevel="4" spans="2:66">
      <c r="B403" s="121" t="s">
        <v>793</v>
      </c>
      <c r="C403" s="122" t="s">
        <v>1676</v>
      </c>
      <c r="D403" s="120" t="s">
        <v>1677</v>
      </c>
      <c r="E403" s="121" t="s">
        <v>1678</v>
      </c>
      <c r="F403" s="121" t="s">
        <v>1619</v>
      </c>
      <c r="G403" s="121" t="s">
        <v>937</v>
      </c>
      <c r="H403" s="121">
        <f t="shared" si="412"/>
        <v>0</v>
      </c>
      <c r="I403" s="121" t="s">
        <v>1236</v>
      </c>
      <c r="J403" s="300"/>
      <c r="K403" s="121" t="s">
        <v>1390</v>
      </c>
      <c r="L403" s="121">
        <v>15</v>
      </c>
      <c r="M403" s="121" t="s">
        <v>1669</v>
      </c>
      <c r="N403" s="121">
        <f t="shared" si="413"/>
        <v>0</v>
      </c>
      <c r="O403" s="300"/>
      <c r="P403" s="300"/>
      <c r="Q403" s="300"/>
      <c r="R403" s="300"/>
      <c r="S403" s="300"/>
      <c r="T403" s="300"/>
      <c r="U403" s="300"/>
      <c r="V403" s="300"/>
      <c r="W403" s="300"/>
      <c r="X403" s="300"/>
      <c r="Y403" s="300"/>
      <c r="Z403" s="300"/>
      <c r="AA403" s="121"/>
      <c r="AB403" s="121">
        <f t="shared" si="414"/>
        <v>0</v>
      </c>
      <c r="AC403" s="121">
        <f t="shared" si="415"/>
        <v>0</v>
      </c>
      <c r="AD403" s="121"/>
      <c r="AE403" s="121"/>
      <c r="AF403" s="121">
        <f t="shared" si="416"/>
        <v>0</v>
      </c>
      <c r="AG403" s="121"/>
      <c r="AH403" s="121"/>
      <c r="AI403" s="121">
        <f t="shared" si="417"/>
        <v>0</v>
      </c>
      <c r="AJ403" s="121"/>
      <c r="AK403" s="121"/>
      <c r="AL403" s="121">
        <f t="shared" si="418"/>
        <v>0</v>
      </c>
      <c r="AM403" s="121"/>
      <c r="AN403" s="121"/>
      <c r="AO403" s="121">
        <f t="shared" si="419"/>
        <v>0</v>
      </c>
      <c r="AP403" s="121"/>
      <c r="AQ403" s="121"/>
      <c r="AR403" s="121">
        <f t="shared" si="420"/>
        <v>0</v>
      </c>
      <c r="AS403" s="121"/>
      <c r="AT403" s="121"/>
      <c r="AU403" s="121">
        <f t="shared" si="421"/>
        <v>0</v>
      </c>
      <c r="AV403" s="121"/>
      <c r="AW403" s="121"/>
      <c r="AX403" s="121">
        <f t="shared" si="422"/>
        <v>0</v>
      </c>
      <c r="AY403" s="121"/>
      <c r="AZ403" s="121"/>
      <c r="BA403" s="121">
        <f t="shared" si="423"/>
        <v>0</v>
      </c>
      <c r="BB403" s="121"/>
      <c r="BC403" s="121"/>
      <c r="BD403" s="121">
        <f t="shared" si="424"/>
        <v>0</v>
      </c>
      <c r="BE403" s="121"/>
      <c r="BF403" s="121"/>
      <c r="BG403" s="121">
        <f t="shared" si="425"/>
        <v>0</v>
      </c>
      <c r="BH403" s="121"/>
      <c r="BI403" s="121"/>
      <c r="BJ403" s="121">
        <f t="shared" si="426"/>
        <v>0</v>
      </c>
      <c r="BK403" s="121"/>
      <c r="BL403" s="308"/>
      <c r="BM403" s="313"/>
      <c r="BN403" s="316"/>
    </row>
    <row r="404" s="120" customFormat="1" ht="33.95" customHeight="1" outlineLevel="4" spans="2:66">
      <c r="B404" s="121" t="s">
        <v>793</v>
      </c>
      <c r="C404" s="122" t="s">
        <v>1679</v>
      </c>
      <c r="D404" s="120" t="s">
        <v>1680</v>
      </c>
      <c r="E404" s="121" t="s">
        <v>1681</v>
      </c>
      <c r="F404" s="121" t="s">
        <v>1619</v>
      </c>
      <c r="G404" s="121" t="s">
        <v>937</v>
      </c>
      <c r="H404" s="121">
        <f t="shared" si="412"/>
        <v>0</v>
      </c>
      <c r="I404" s="121" t="s">
        <v>1236</v>
      </c>
      <c r="J404" s="300"/>
      <c r="K404" s="121" t="s">
        <v>1390</v>
      </c>
      <c r="L404" s="121">
        <v>50</v>
      </c>
      <c r="M404" s="121" t="s">
        <v>1669</v>
      </c>
      <c r="N404" s="121">
        <f t="shared" si="413"/>
        <v>0</v>
      </c>
      <c r="O404" s="300"/>
      <c r="P404" s="300"/>
      <c r="Q404" s="300"/>
      <c r="R404" s="300"/>
      <c r="S404" s="300"/>
      <c r="T404" s="300"/>
      <c r="U404" s="300"/>
      <c r="V404" s="300"/>
      <c r="W404" s="300"/>
      <c r="X404" s="300"/>
      <c r="Y404" s="300"/>
      <c r="Z404" s="300"/>
      <c r="AA404" s="121"/>
      <c r="AB404" s="121">
        <f t="shared" si="414"/>
        <v>0</v>
      </c>
      <c r="AC404" s="121">
        <f t="shared" si="415"/>
        <v>0</v>
      </c>
      <c r="AD404" s="121"/>
      <c r="AE404" s="121"/>
      <c r="AF404" s="121">
        <f t="shared" si="416"/>
        <v>0</v>
      </c>
      <c r="AG404" s="121"/>
      <c r="AH404" s="121"/>
      <c r="AI404" s="121">
        <f t="shared" si="417"/>
        <v>0</v>
      </c>
      <c r="AJ404" s="121"/>
      <c r="AK404" s="121"/>
      <c r="AL404" s="121">
        <f t="shared" si="418"/>
        <v>0</v>
      </c>
      <c r="AM404" s="121"/>
      <c r="AN404" s="121"/>
      <c r="AO404" s="121">
        <f t="shared" si="419"/>
        <v>0</v>
      </c>
      <c r="AP404" s="121"/>
      <c r="AQ404" s="121"/>
      <c r="AR404" s="121">
        <f t="shared" si="420"/>
        <v>0</v>
      </c>
      <c r="AS404" s="121"/>
      <c r="AT404" s="121"/>
      <c r="AU404" s="121">
        <f t="shared" si="421"/>
        <v>0</v>
      </c>
      <c r="AV404" s="121"/>
      <c r="AW404" s="121"/>
      <c r="AX404" s="121">
        <f t="shared" si="422"/>
        <v>0</v>
      </c>
      <c r="AY404" s="121"/>
      <c r="AZ404" s="121"/>
      <c r="BA404" s="121">
        <f t="shared" si="423"/>
        <v>0</v>
      </c>
      <c r="BB404" s="121"/>
      <c r="BC404" s="121"/>
      <c r="BD404" s="121">
        <f t="shared" si="424"/>
        <v>0</v>
      </c>
      <c r="BE404" s="121"/>
      <c r="BF404" s="121"/>
      <c r="BG404" s="121">
        <f t="shared" si="425"/>
        <v>0</v>
      </c>
      <c r="BH404" s="121"/>
      <c r="BI404" s="121"/>
      <c r="BJ404" s="121">
        <f t="shared" si="426"/>
        <v>0</v>
      </c>
      <c r="BK404" s="121"/>
      <c r="BL404" s="308"/>
      <c r="BM404" s="313"/>
      <c r="BN404" s="316"/>
    </row>
    <row r="405" s="120" customFormat="1" ht="33.95" customHeight="1" outlineLevel="4" spans="2:66">
      <c r="B405" s="121" t="s">
        <v>793</v>
      </c>
      <c r="C405" s="122" t="s">
        <v>1682</v>
      </c>
      <c r="D405" s="120" t="s">
        <v>1683</v>
      </c>
      <c r="E405" s="121" t="s">
        <v>1684</v>
      </c>
      <c r="F405" s="121" t="s">
        <v>1619</v>
      </c>
      <c r="G405" s="121" t="s">
        <v>937</v>
      </c>
      <c r="H405" s="121">
        <f t="shared" si="412"/>
        <v>0</v>
      </c>
      <c r="I405" s="121" t="s">
        <v>1236</v>
      </c>
      <c r="J405" s="300"/>
      <c r="K405" s="121" t="s">
        <v>1390</v>
      </c>
      <c r="L405" s="121">
        <v>565</v>
      </c>
      <c r="M405" s="121" t="s">
        <v>1669</v>
      </c>
      <c r="N405" s="121">
        <f t="shared" si="413"/>
        <v>0</v>
      </c>
      <c r="O405" s="300"/>
      <c r="P405" s="300"/>
      <c r="Q405" s="300"/>
      <c r="R405" s="300"/>
      <c r="S405" s="300"/>
      <c r="T405" s="300"/>
      <c r="U405" s="300"/>
      <c r="V405" s="300"/>
      <c r="W405" s="300"/>
      <c r="X405" s="300"/>
      <c r="Y405" s="300"/>
      <c r="Z405" s="300"/>
      <c r="AA405" s="121"/>
      <c r="AB405" s="121">
        <f t="shared" si="414"/>
        <v>0</v>
      </c>
      <c r="AC405" s="121">
        <f t="shared" si="415"/>
        <v>0</v>
      </c>
      <c r="AD405" s="121"/>
      <c r="AE405" s="121"/>
      <c r="AF405" s="121">
        <f t="shared" si="416"/>
        <v>0</v>
      </c>
      <c r="AG405" s="121"/>
      <c r="AH405" s="121"/>
      <c r="AI405" s="121">
        <f t="shared" si="417"/>
        <v>0</v>
      </c>
      <c r="AJ405" s="121"/>
      <c r="AK405" s="121"/>
      <c r="AL405" s="121">
        <f t="shared" si="418"/>
        <v>0</v>
      </c>
      <c r="AM405" s="121"/>
      <c r="AN405" s="121"/>
      <c r="AO405" s="121">
        <f t="shared" si="419"/>
        <v>0</v>
      </c>
      <c r="AP405" s="121"/>
      <c r="AQ405" s="121"/>
      <c r="AR405" s="121">
        <f t="shared" si="420"/>
        <v>0</v>
      </c>
      <c r="AS405" s="121"/>
      <c r="AT405" s="121"/>
      <c r="AU405" s="121">
        <f t="shared" si="421"/>
        <v>0</v>
      </c>
      <c r="AV405" s="121"/>
      <c r="AW405" s="121"/>
      <c r="AX405" s="121">
        <f t="shared" si="422"/>
        <v>0</v>
      </c>
      <c r="AY405" s="121"/>
      <c r="AZ405" s="121"/>
      <c r="BA405" s="121">
        <f t="shared" si="423"/>
        <v>0</v>
      </c>
      <c r="BB405" s="121"/>
      <c r="BC405" s="121"/>
      <c r="BD405" s="121">
        <f t="shared" si="424"/>
        <v>0</v>
      </c>
      <c r="BE405" s="121"/>
      <c r="BF405" s="121"/>
      <c r="BG405" s="121">
        <f t="shared" si="425"/>
        <v>0</v>
      </c>
      <c r="BH405" s="121"/>
      <c r="BI405" s="121"/>
      <c r="BJ405" s="121">
        <f t="shared" si="426"/>
        <v>0</v>
      </c>
      <c r="BK405" s="121"/>
      <c r="BL405" s="308"/>
      <c r="BM405" s="313"/>
      <c r="BN405" s="316"/>
    </row>
    <row r="406" s="120" customFormat="1" ht="33.95" customHeight="1" outlineLevel="4" spans="2:66">
      <c r="B406" s="121" t="s">
        <v>793</v>
      </c>
      <c r="C406" s="122" t="s">
        <v>1685</v>
      </c>
      <c r="D406" s="120" t="s">
        <v>1686</v>
      </c>
      <c r="E406" s="121" t="s">
        <v>1687</v>
      </c>
      <c r="F406" s="121" t="s">
        <v>1619</v>
      </c>
      <c r="G406" s="121" t="s">
        <v>937</v>
      </c>
      <c r="H406" s="121">
        <f t="shared" si="412"/>
        <v>0</v>
      </c>
      <c r="I406" s="121" t="s">
        <v>1236</v>
      </c>
      <c r="J406" s="300"/>
      <c r="K406" s="121" t="s">
        <v>1027</v>
      </c>
      <c r="L406" s="121">
        <v>55</v>
      </c>
      <c r="M406" s="121" t="s">
        <v>1688</v>
      </c>
      <c r="N406" s="121">
        <f t="shared" si="413"/>
        <v>0</v>
      </c>
      <c r="O406" s="300"/>
      <c r="P406" s="300"/>
      <c r="Q406" s="300"/>
      <c r="R406" s="300"/>
      <c r="S406" s="300"/>
      <c r="T406" s="300"/>
      <c r="U406" s="300"/>
      <c r="V406" s="300"/>
      <c r="W406" s="300"/>
      <c r="X406" s="300"/>
      <c r="Y406" s="300"/>
      <c r="Z406" s="300"/>
      <c r="AA406" s="121"/>
      <c r="AB406" s="121">
        <f t="shared" si="414"/>
        <v>0</v>
      </c>
      <c r="AC406" s="121">
        <f t="shared" si="415"/>
        <v>0</v>
      </c>
      <c r="AD406" s="121"/>
      <c r="AE406" s="121"/>
      <c r="AF406" s="121">
        <f t="shared" si="416"/>
        <v>0</v>
      </c>
      <c r="AG406" s="121"/>
      <c r="AH406" s="121"/>
      <c r="AI406" s="121">
        <f t="shared" si="417"/>
        <v>0</v>
      </c>
      <c r="AJ406" s="121"/>
      <c r="AK406" s="121"/>
      <c r="AL406" s="121">
        <f t="shared" si="418"/>
        <v>0</v>
      </c>
      <c r="AM406" s="121"/>
      <c r="AN406" s="121"/>
      <c r="AO406" s="121">
        <f t="shared" si="419"/>
        <v>0</v>
      </c>
      <c r="AP406" s="121"/>
      <c r="AQ406" s="121"/>
      <c r="AR406" s="121">
        <f t="shared" si="420"/>
        <v>0</v>
      </c>
      <c r="AS406" s="121"/>
      <c r="AT406" s="121"/>
      <c r="AU406" s="121">
        <f t="shared" si="421"/>
        <v>0</v>
      </c>
      <c r="AV406" s="121"/>
      <c r="AW406" s="121"/>
      <c r="AX406" s="121">
        <f t="shared" si="422"/>
        <v>0</v>
      </c>
      <c r="AY406" s="121"/>
      <c r="AZ406" s="121"/>
      <c r="BA406" s="121">
        <f t="shared" si="423"/>
        <v>0</v>
      </c>
      <c r="BB406" s="121"/>
      <c r="BC406" s="121"/>
      <c r="BD406" s="121">
        <f t="shared" si="424"/>
        <v>0</v>
      </c>
      <c r="BE406" s="121"/>
      <c r="BF406" s="121"/>
      <c r="BG406" s="121">
        <f t="shared" si="425"/>
        <v>0</v>
      </c>
      <c r="BH406" s="121"/>
      <c r="BI406" s="121"/>
      <c r="BJ406" s="121">
        <f t="shared" si="426"/>
        <v>0</v>
      </c>
      <c r="BK406" s="121"/>
      <c r="BL406" s="308"/>
      <c r="BM406" s="313"/>
      <c r="BN406" s="316"/>
    </row>
    <row r="407" s="120" customFormat="1" ht="33.95" customHeight="1" outlineLevel="4" spans="2:66">
      <c r="B407" s="121" t="s">
        <v>793</v>
      </c>
      <c r="C407" s="122" t="s">
        <v>1689</v>
      </c>
      <c r="D407" s="120" t="s">
        <v>1690</v>
      </c>
      <c r="E407" s="121" t="s">
        <v>1691</v>
      </c>
      <c r="F407" s="121" t="s">
        <v>1619</v>
      </c>
      <c r="G407" s="121" t="s">
        <v>937</v>
      </c>
      <c r="H407" s="121">
        <f t="shared" si="412"/>
        <v>0</v>
      </c>
      <c r="I407" s="121" t="s">
        <v>1236</v>
      </c>
      <c r="J407" s="300"/>
      <c r="K407" s="121" t="s">
        <v>1390</v>
      </c>
      <c r="L407" s="121">
        <v>33</v>
      </c>
      <c r="M407" s="121" t="s">
        <v>1669</v>
      </c>
      <c r="N407" s="121">
        <f t="shared" si="413"/>
        <v>0</v>
      </c>
      <c r="O407" s="300"/>
      <c r="P407" s="300"/>
      <c r="Q407" s="300"/>
      <c r="R407" s="300"/>
      <c r="S407" s="300"/>
      <c r="T407" s="300"/>
      <c r="U407" s="300"/>
      <c r="V407" s="300"/>
      <c r="W407" s="300"/>
      <c r="X407" s="300"/>
      <c r="Y407" s="300"/>
      <c r="Z407" s="300"/>
      <c r="AA407" s="121"/>
      <c r="AB407" s="121">
        <f t="shared" si="414"/>
        <v>0</v>
      </c>
      <c r="AC407" s="121">
        <f t="shared" si="415"/>
        <v>0</v>
      </c>
      <c r="AD407" s="121"/>
      <c r="AE407" s="121"/>
      <c r="AF407" s="121">
        <f t="shared" si="416"/>
        <v>0</v>
      </c>
      <c r="AG407" s="121"/>
      <c r="AH407" s="121"/>
      <c r="AI407" s="121">
        <f t="shared" si="417"/>
        <v>0</v>
      </c>
      <c r="AJ407" s="121"/>
      <c r="AK407" s="121"/>
      <c r="AL407" s="121">
        <f t="shared" si="418"/>
        <v>0</v>
      </c>
      <c r="AM407" s="121"/>
      <c r="AN407" s="121"/>
      <c r="AO407" s="121">
        <f t="shared" si="419"/>
        <v>0</v>
      </c>
      <c r="AP407" s="121"/>
      <c r="AQ407" s="121"/>
      <c r="AR407" s="121">
        <f t="shared" si="420"/>
        <v>0</v>
      </c>
      <c r="AS407" s="121"/>
      <c r="AT407" s="121"/>
      <c r="AU407" s="121">
        <f t="shared" si="421"/>
        <v>0</v>
      </c>
      <c r="AV407" s="121"/>
      <c r="AW407" s="121"/>
      <c r="AX407" s="121">
        <f t="shared" si="422"/>
        <v>0</v>
      </c>
      <c r="AY407" s="121"/>
      <c r="AZ407" s="121"/>
      <c r="BA407" s="121">
        <f t="shared" si="423"/>
        <v>0</v>
      </c>
      <c r="BB407" s="121"/>
      <c r="BC407" s="121"/>
      <c r="BD407" s="121">
        <f t="shared" si="424"/>
        <v>0</v>
      </c>
      <c r="BE407" s="121"/>
      <c r="BF407" s="121"/>
      <c r="BG407" s="121">
        <f t="shared" si="425"/>
        <v>0</v>
      </c>
      <c r="BH407" s="121"/>
      <c r="BI407" s="121"/>
      <c r="BJ407" s="121">
        <f t="shared" si="426"/>
        <v>0</v>
      </c>
      <c r="BK407" s="121"/>
      <c r="BL407" s="308"/>
      <c r="BM407" s="313"/>
      <c r="BN407" s="316"/>
    </row>
    <row r="408" s="120" customFormat="1" ht="33.95" customHeight="1" outlineLevel="4" spans="2:66">
      <c r="B408" s="121" t="s">
        <v>793</v>
      </c>
      <c r="C408" s="122" t="s">
        <v>1692</v>
      </c>
      <c r="D408" s="120" t="s">
        <v>1693</v>
      </c>
      <c r="E408" s="121" t="s">
        <v>1694</v>
      </c>
      <c r="F408" s="121" t="s">
        <v>1619</v>
      </c>
      <c r="G408" s="121" t="s">
        <v>937</v>
      </c>
      <c r="H408" s="121">
        <f t="shared" si="412"/>
        <v>0</v>
      </c>
      <c r="I408" s="121" t="s">
        <v>1236</v>
      </c>
      <c r="J408" s="300"/>
      <c r="K408" s="121" t="s">
        <v>1390</v>
      </c>
      <c r="L408" s="121">
        <v>101.2</v>
      </c>
      <c r="M408" s="121" t="s">
        <v>1669</v>
      </c>
      <c r="N408" s="121">
        <f t="shared" si="413"/>
        <v>0</v>
      </c>
      <c r="O408" s="300"/>
      <c r="P408" s="300"/>
      <c r="Q408" s="300"/>
      <c r="R408" s="300"/>
      <c r="S408" s="300"/>
      <c r="T408" s="300"/>
      <c r="U408" s="300"/>
      <c r="V408" s="300"/>
      <c r="W408" s="300"/>
      <c r="X408" s="300"/>
      <c r="Y408" s="300"/>
      <c r="Z408" s="300"/>
      <c r="AA408" s="121"/>
      <c r="AB408" s="121">
        <f t="shared" si="414"/>
        <v>0</v>
      </c>
      <c r="AC408" s="121">
        <f t="shared" si="415"/>
        <v>0</v>
      </c>
      <c r="AD408" s="121"/>
      <c r="AE408" s="121"/>
      <c r="AF408" s="121">
        <f t="shared" si="416"/>
        <v>0</v>
      </c>
      <c r="AG408" s="121"/>
      <c r="AH408" s="121"/>
      <c r="AI408" s="121">
        <f t="shared" si="417"/>
        <v>0</v>
      </c>
      <c r="AJ408" s="121"/>
      <c r="AK408" s="121"/>
      <c r="AL408" s="121">
        <f t="shared" si="418"/>
        <v>0</v>
      </c>
      <c r="AM408" s="121"/>
      <c r="AN408" s="121"/>
      <c r="AO408" s="121">
        <f t="shared" si="419"/>
        <v>0</v>
      </c>
      <c r="AP408" s="121"/>
      <c r="AQ408" s="121"/>
      <c r="AR408" s="121">
        <f t="shared" si="420"/>
        <v>0</v>
      </c>
      <c r="AS408" s="121"/>
      <c r="AT408" s="121"/>
      <c r="AU408" s="121">
        <f t="shared" si="421"/>
        <v>0</v>
      </c>
      <c r="AV408" s="121"/>
      <c r="AW408" s="121"/>
      <c r="AX408" s="121">
        <f t="shared" si="422"/>
        <v>0</v>
      </c>
      <c r="AY408" s="121"/>
      <c r="AZ408" s="121"/>
      <c r="BA408" s="121">
        <f t="shared" si="423"/>
        <v>0</v>
      </c>
      <c r="BB408" s="121"/>
      <c r="BC408" s="121"/>
      <c r="BD408" s="121">
        <f t="shared" si="424"/>
        <v>0</v>
      </c>
      <c r="BE408" s="121"/>
      <c r="BF408" s="121"/>
      <c r="BG408" s="121">
        <f t="shared" si="425"/>
        <v>0</v>
      </c>
      <c r="BH408" s="121"/>
      <c r="BI408" s="121"/>
      <c r="BJ408" s="121">
        <f t="shared" si="426"/>
        <v>0</v>
      </c>
      <c r="BK408" s="121"/>
      <c r="BL408" s="308"/>
      <c r="BM408" s="313"/>
      <c r="BN408" s="316"/>
    </row>
    <row r="409" s="120" customFormat="1" ht="33.95" customHeight="1" outlineLevel="4" spans="2:66">
      <c r="B409" s="121" t="s">
        <v>793</v>
      </c>
      <c r="C409" s="122" t="s">
        <v>1695</v>
      </c>
      <c r="D409" s="120" t="s">
        <v>1696</v>
      </c>
      <c r="E409" s="121"/>
      <c r="F409" s="121" t="s">
        <v>1619</v>
      </c>
      <c r="G409" s="121" t="s">
        <v>937</v>
      </c>
      <c r="H409" s="121">
        <f t="shared" si="412"/>
        <v>0</v>
      </c>
      <c r="I409" s="121" t="s">
        <v>1236</v>
      </c>
      <c r="J409" s="300"/>
      <c r="K409" s="121" t="s">
        <v>1390</v>
      </c>
      <c r="L409" s="300"/>
      <c r="M409" s="121" t="s">
        <v>1442</v>
      </c>
      <c r="N409" s="121">
        <f t="shared" si="413"/>
        <v>0</v>
      </c>
      <c r="O409" s="318"/>
      <c r="P409" s="318"/>
      <c r="Q409" s="318"/>
      <c r="R409" s="318"/>
      <c r="S409" s="318"/>
      <c r="T409" s="318"/>
      <c r="U409" s="318"/>
      <c r="V409" s="318"/>
      <c r="W409" s="318"/>
      <c r="X409" s="318"/>
      <c r="Y409" s="318"/>
      <c r="Z409" s="318"/>
      <c r="AA409" s="121"/>
      <c r="AB409" s="121">
        <f t="shared" si="414"/>
        <v>0</v>
      </c>
      <c r="AC409" s="121">
        <f t="shared" si="415"/>
        <v>0</v>
      </c>
      <c r="AD409" s="121"/>
      <c r="AE409" s="121"/>
      <c r="AF409" s="121">
        <f t="shared" si="416"/>
        <v>0</v>
      </c>
      <c r="AG409" s="121"/>
      <c r="AH409" s="121"/>
      <c r="AI409" s="121">
        <f t="shared" si="417"/>
        <v>0</v>
      </c>
      <c r="AJ409" s="121"/>
      <c r="AK409" s="121"/>
      <c r="AL409" s="121">
        <f t="shared" si="418"/>
        <v>0</v>
      </c>
      <c r="AM409" s="121"/>
      <c r="AN409" s="121"/>
      <c r="AO409" s="121">
        <f t="shared" si="419"/>
        <v>0</v>
      </c>
      <c r="AP409" s="121"/>
      <c r="AQ409" s="121"/>
      <c r="AR409" s="121">
        <f t="shared" si="420"/>
        <v>0</v>
      </c>
      <c r="AS409" s="121"/>
      <c r="AT409" s="121"/>
      <c r="AU409" s="121">
        <f t="shared" si="421"/>
        <v>0</v>
      </c>
      <c r="AV409" s="121"/>
      <c r="AW409" s="121"/>
      <c r="AX409" s="121">
        <f t="shared" si="422"/>
        <v>0</v>
      </c>
      <c r="AY409" s="121"/>
      <c r="AZ409" s="121"/>
      <c r="BA409" s="121">
        <f t="shared" si="423"/>
        <v>0</v>
      </c>
      <c r="BB409" s="121"/>
      <c r="BC409" s="121"/>
      <c r="BD409" s="121">
        <f t="shared" si="424"/>
        <v>0</v>
      </c>
      <c r="BE409" s="121"/>
      <c r="BF409" s="121"/>
      <c r="BG409" s="121">
        <f t="shared" si="425"/>
        <v>0</v>
      </c>
      <c r="BH409" s="121"/>
      <c r="BI409" s="121"/>
      <c r="BJ409" s="121">
        <f t="shared" si="426"/>
        <v>0</v>
      </c>
      <c r="BK409" s="121"/>
      <c r="BL409" s="308"/>
      <c r="BM409" s="313"/>
      <c r="BN409" s="316"/>
    </row>
    <row r="410" s="49" customFormat="1" ht="33.95" customHeight="1" outlineLevel="3" spans="2:66">
      <c r="B410" s="117" t="s">
        <v>788</v>
      </c>
      <c r="C410" s="118" t="s">
        <v>1697</v>
      </c>
      <c r="D410" s="49" t="s">
        <v>1698</v>
      </c>
      <c r="E410" s="117"/>
      <c r="F410" s="117"/>
      <c r="G410" s="117"/>
      <c r="H410" s="117">
        <f>SUM(H411:H417)</f>
        <v>0</v>
      </c>
      <c r="I410" s="117"/>
      <c r="J410" s="117"/>
      <c r="K410" s="117"/>
      <c r="L410" s="117"/>
      <c r="M410" s="117"/>
      <c r="N410" s="307"/>
      <c r="O410" s="290"/>
      <c r="P410" s="290"/>
      <c r="Q410" s="290"/>
      <c r="R410" s="290"/>
      <c r="S410" s="290"/>
      <c r="T410" s="290"/>
      <c r="U410" s="290"/>
      <c r="V410" s="290"/>
      <c r="W410" s="290"/>
      <c r="X410" s="290"/>
      <c r="Y410" s="290"/>
      <c r="Z410" s="290"/>
      <c r="AA410" s="290"/>
      <c r="AB410" s="117">
        <f>SUM(AB411:AB417)</f>
        <v>0</v>
      </c>
      <c r="AC410" s="117">
        <f>SUM(AC411:AC417)</f>
        <v>0</v>
      </c>
      <c r="AD410" s="117"/>
      <c r="AE410" s="117"/>
      <c r="AF410" s="117">
        <f>SUM(AF411:AF417)</f>
        <v>0</v>
      </c>
      <c r="AG410" s="117"/>
      <c r="AH410" s="117"/>
      <c r="AI410" s="117">
        <f>SUM(AI411:AI417)</f>
        <v>0</v>
      </c>
      <c r="AJ410" s="117"/>
      <c r="AK410" s="117"/>
      <c r="AL410" s="117">
        <f>SUM(AL411:AL417)</f>
        <v>0</v>
      </c>
      <c r="AM410" s="117"/>
      <c r="AN410" s="117"/>
      <c r="AO410" s="117">
        <f>SUM(AO411:AO417)</f>
        <v>0</v>
      </c>
      <c r="AP410" s="117"/>
      <c r="AQ410" s="117"/>
      <c r="AR410" s="117">
        <f>SUM(AR411:AR417)</f>
        <v>0</v>
      </c>
      <c r="AS410" s="117"/>
      <c r="AT410" s="117"/>
      <c r="AU410" s="117">
        <f>SUM(AU411:AU417)</f>
        <v>0</v>
      </c>
      <c r="AV410" s="117"/>
      <c r="AW410" s="117"/>
      <c r="AX410" s="117">
        <f>SUM(AX411:AX417)</f>
        <v>0</v>
      </c>
      <c r="AY410" s="117"/>
      <c r="AZ410" s="117"/>
      <c r="BA410" s="117">
        <f>SUM(BA411:BA417)</f>
        <v>0</v>
      </c>
      <c r="BB410" s="117"/>
      <c r="BC410" s="117"/>
      <c r="BD410" s="117">
        <f>SUM(BD411:BD417)</f>
        <v>0</v>
      </c>
      <c r="BE410" s="117"/>
      <c r="BF410" s="117"/>
      <c r="BG410" s="117">
        <f>SUM(BG411:BG417)</f>
        <v>0</v>
      </c>
      <c r="BH410" s="117"/>
      <c r="BI410" s="117"/>
      <c r="BJ410" s="117">
        <f>SUM(BJ411:BJ417)</f>
        <v>0</v>
      </c>
      <c r="BK410" s="117"/>
      <c r="BL410" s="307"/>
      <c r="BM410" s="313"/>
      <c r="BN410" s="315"/>
    </row>
    <row r="411" s="120" customFormat="1" ht="33.95" customHeight="1" outlineLevel="4" spans="2:66">
      <c r="B411" s="121" t="s">
        <v>793</v>
      </c>
      <c r="C411" s="122" t="s">
        <v>1699</v>
      </c>
      <c r="D411" s="120" t="s">
        <v>1700</v>
      </c>
      <c r="E411" s="121" t="s">
        <v>1701</v>
      </c>
      <c r="F411" s="121" t="s">
        <v>1619</v>
      </c>
      <c r="G411" s="121" t="s">
        <v>937</v>
      </c>
      <c r="H411" s="121">
        <f t="shared" ref="H411:H417" si="427">J411*L411</f>
        <v>0</v>
      </c>
      <c r="I411" s="121" t="s">
        <v>1236</v>
      </c>
      <c r="J411" s="300"/>
      <c r="K411" s="121" t="s">
        <v>1195</v>
      </c>
      <c r="L411" s="121">
        <v>12</v>
      </c>
      <c r="M411" s="121" t="s">
        <v>1702</v>
      </c>
      <c r="N411" s="121">
        <f t="shared" ref="N411:N417" si="428">COUNTA(O411:Z411)</f>
        <v>0</v>
      </c>
      <c r="O411" s="319"/>
      <c r="P411" s="319"/>
      <c r="Q411" s="319"/>
      <c r="R411" s="319"/>
      <c r="S411" s="319"/>
      <c r="T411" s="319"/>
      <c r="U411" s="319"/>
      <c r="V411" s="319"/>
      <c r="W411" s="319"/>
      <c r="X411" s="319"/>
      <c r="Y411" s="319"/>
      <c r="Z411" s="319"/>
      <c r="AA411" s="121"/>
      <c r="AB411" s="121">
        <f t="shared" ref="AB411:AB417" si="429">SUM(AC411,AF411,AI411,AL411,AO411,AR411,AU411,AX411,BA411,BD411,BG411,BJ411)</f>
        <v>0</v>
      </c>
      <c r="AC411" s="121">
        <f t="shared" ref="AC411:AC417" si="430">IF(O411="√",$J411*$L411/$N411,0)</f>
        <v>0</v>
      </c>
      <c r="AD411" s="121"/>
      <c r="AE411" s="121"/>
      <c r="AF411" s="121">
        <f t="shared" ref="AF411:AF417" si="431">IF(P411="√",$J411*$L411/$N411,0)</f>
        <v>0</v>
      </c>
      <c r="AG411" s="121"/>
      <c r="AH411" s="121"/>
      <c r="AI411" s="121">
        <f t="shared" ref="AI411:AI417" si="432">IF(Q411="√",$J411*$L411/$N411,0)</f>
        <v>0</v>
      </c>
      <c r="AJ411" s="121"/>
      <c r="AK411" s="121"/>
      <c r="AL411" s="121">
        <f t="shared" ref="AL411:AL417" si="433">IF(R411="√",$J411*$L411/$N411,0)</f>
        <v>0</v>
      </c>
      <c r="AM411" s="121"/>
      <c r="AN411" s="121"/>
      <c r="AO411" s="121">
        <f t="shared" ref="AO411:AO417" si="434">IF(S411="√",$J411*$L411/$N411,0)</f>
        <v>0</v>
      </c>
      <c r="AP411" s="121"/>
      <c r="AQ411" s="121"/>
      <c r="AR411" s="121">
        <f t="shared" ref="AR411:AR417" si="435">IF(T411="√",$J411*$L411/$N411,0)</f>
        <v>0</v>
      </c>
      <c r="AS411" s="121"/>
      <c r="AT411" s="121"/>
      <c r="AU411" s="121">
        <f t="shared" ref="AU411:AU417" si="436">IF(U411="√",$J411*$L411/$N411,0)</f>
        <v>0</v>
      </c>
      <c r="AV411" s="121"/>
      <c r="AW411" s="121"/>
      <c r="AX411" s="121">
        <f t="shared" ref="AX411:AX417" si="437">IF(V411="√",$J411*$L411/$N411,0)</f>
        <v>0</v>
      </c>
      <c r="AY411" s="121"/>
      <c r="AZ411" s="121"/>
      <c r="BA411" s="121">
        <f t="shared" ref="BA411:BA417" si="438">IF(W411="√",$J411*$L411/$N411,0)</f>
        <v>0</v>
      </c>
      <c r="BB411" s="121"/>
      <c r="BC411" s="121"/>
      <c r="BD411" s="121">
        <f t="shared" ref="BD411:BD417" si="439">IF(X411="√",$J411*$L411/$N411,0)</f>
        <v>0</v>
      </c>
      <c r="BE411" s="121"/>
      <c r="BF411" s="121"/>
      <c r="BG411" s="121">
        <f t="shared" ref="BG411:BG417" si="440">IF(Y411="√",$J411*$L411/$N411,0)</f>
        <v>0</v>
      </c>
      <c r="BH411" s="121"/>
      <c r="BI411" s="121"/>
      <c r="BJ411" s="121">
        <f t="shared" ref="BJ411:BJ417" si="441">IF(Z411="√",$J411*$L411/$N411,0)</f>
        <v>0</v>
      </c>
      <c r="BK411" s="121"/>
      <c r="BL411" s="308"/>
      <c r="BM411" s="313"/>
      <c r="BN411" s="316"/>
    </row>
    <row r="412" s="120" customFormat="1" ht="33.95" customHeight="1" outlineLevel="4" spans="2:66">
      <c r="B412" s="121" t="s">
        <v>793</v>
      </c>
      <c r="C412" s="122" t="s">
        <v>1703</v>
      </c>
      <c r="D412" s="120" t="s">
        <v>1704</v>
      </c>
      <c r="E412" s="121" t="s">
        <v>1705</v>
      </c>
      <c r="F412" s="121" t="s">
        <v>1619</v>
      </c>
      <c r="G412" s="121" t="s">
        <v>937</v>
      </c>
      <c r="H412" s="121">
        <f t="shared" si="427"/>
        <v>0</v>
      </c>
      <c r="I412" s="121" t="s">
        <v>1236</v>
      </c>
      <c r="J412" s="300"/>
      <c r="K412" s="121" t="s">
        <v>1195</v>
      </c>
      <c r="L412" s="121">
        <v>10</v>
      </c>
      <c r="M412" s="121" t="s">
        <v>1702</v>
      </c>
      <c r="N412" s="121">
        <f t="shared" si="428"/>
        <v>0</v>
      </c>
      <c r="O412" s="300"/>
      <c r="P412" s="300"/>
      <c r="Q412" s="300"/>
      <c r="R412" s="300"/>
      <c r="S412" s="300"/>
      <c r="T412" s="300"/>
      <c r="U412" s="300"/>
      <c r="V412" s="300"/>
      <c r="W412" s="300"/>
      <c r="X412" s="300"/>
      <c r="Y412" s="300"/>
      <c r="Z412" s="300"/>
      <c r="AA412" s="121"/>
      <c r="AB412" s="121">
        <f t="shared" si="429"/>
        <v>0</v>
      </c>
      <c r="AC412" s="121">
        <f t="shared" si="430"/>
        <v>0</v>
      </c>
      <c r="AD412" s="121"/>
      <c r="AE412" s="121"/>
      <c r="AF412" s="121">
        <f t="shared" si="431"/>
        <v>0</v>
      </c>
      <c r="AG412" s="121"/>
      <c r="AH412" s="121"/>
      <c r="AI412" s="121">
        <f t="shared" si="432"/>
        <v>0</v>
      </c>
      <c r="AJ412" s="121"/>
      <c r="AK412" s="121"/>
      <c r="AL412" s="121">
        <f t="shared" si="433"/>
        <v>0</v>
      </c>
      <c r="AM412" s="121"/>
      <c r="AN412" s="121"/>
      <c r="AO412" s="121">
        <f t="shared" si="434"/>
        <v>0</v>
      </c>
      <c r="AP412" s="121"/>
      <c r="AQ412" s="121"/>
      <c r="AR412" s="121">
        <f t="shared" si="435"/>
        <v>0</v>
      </c>
      <c r="AS412" s="121"/>
      <c r="AT412" s="121"/>
      <c r="AU412" s="121">
        <f t="shared" si="436"/>
        <v>0</v>
      </c>
      <c r="AV412" s="121"/>
      <c r="AW412" s="121"/>
      <c r="AX412" s="121">
        <f t="shared" si="437"/>
        <v>0</v>
      </c>
      <c r="AY412" s="121"/>
      <c r="AZ412" s="121"/>
      <c r="BA412" s="121">
        <f t="shared" si="438"/>
        <v>0</v>
      </c>
      <c r="BB412" s="121"/>
      <c r="BC412" s="121"/>
      <c r="BD412" s="121">
        <f t="shared" si="439"/>
        <v>0</v>
      </c>
      <c r="BE412" s="121"/>
      <c r="BF412" s="121"/>
      <c r="BG412" s="121">
        <f t="shared" si="440"/>
        <v>0</v>
      </c>
      <c r="BH412" s="121"/>
      <c r="BI412" s="121"/>
      <c r="BJ412" s="121">
        <f t="shared" si="441"/>
        <v>0</v>
      </c>
      <c r="BK412" s="121"/>
      <c r="BL412" s="308"/>
      <c r="BM412" s="313"/>
      <c r="BN412" s="316"/>
    </row>
    <row r="413" s="120" customFormat="1" ht="33.95" customHeight="1" outlineLevel="4" spans="2:66">
      <c r="B413" s="121" t="s">
        <v>793</v>
      </c>
      <c r="C413" s="122" t="s">
        <v>1706</v>
      </c>
      <c r="D413" s="120" t="s">
        <v>1707</v>
      </c>
      <c r="E413" s="121" t="s">
        <v>1708</v>
      </c>
      <c r="F413" s="121" t="s">
        <v>1619</v>
      </c>
      <c r="G413" s="121" t="s">
        <v>937</v>
      </c>
      <c r="H413" s="121">
        <f t="shared" si="427"/>
        <v>0</v>
      </c>
      <c r="I413" s="121" t="s">
        <v>1236</v>
      </c>
      <c r="J413" s="300"/>
      <c r="K413" s="121" t="s">
        <v>1390</v>
      </c>
      <c r="L413" s="121">
        <v>105</v>
      </c>
      <c r="M413" s="121" t="s">
        <v>1669</v>
      </c>
      <c r="N413" s="121">
        <f t="shared" si="428"/>
        <v>0</v>
      </c>
      <c r="O413" s="300"/>
      <c r="P413" s="300"/>
      <c r="Q413" s="300"/>
      <c r="R413" s="300"/>
      <c r="S413" s="300"/>
      <c r="T413" s="300"/>
      <c r="U413" s="300"/>
      <c r="V413" s="300"/>
      <c r="W413" s="300"/>
      <c r="X413" s="300"/>
      <c r="Y413" s="300"/>
      <c r="Z413" s="300"/>
      <c r="AA413" s="121"/>
      <c r="AB413" s="121">
        <f t="shared" si="429"/>
        <v>0</v>
      </c>
      <c r="AC413" s="121">
        <f t="shared" si="430"/>
        <v>0</v>
      </c>
      <c r="AD413" s="121"/>
      <c r="AE413" s="121"/>
      <c r="AF413" s="121">
        <f t="shared" si="431"/>
        <v>0</v>
      </c>
      <c r="AG413" s="121"/>
      <c r="AH413" s="121"/>
      <c r="AI413" s="121">
        <f t="shared" si="432"/>
        <v>0</v>
      </c>
      <c r="AJ413" s="121"/>
      <c r="AK413" s="121"/>
      <c r="AL413" s="121">
        <f t="shared" si="433"/>
        <v>0</v>
      </c>
      <c r="AM413" s="121"/>
      <c r="AN413" s="121"/>
      <c r="AO413" s="121">
        <f t="shared" si="434"/>
        <v>0</v>
      </c>
      <c r="AP413" s="121"/>
      <c r="AQ413" s="121"/>
      <c r="AR413" s="121">
        <f t="shared" si="435"/>
        <v>0</v>
      </c>
      <c r="AS413" s="121"/>
      <c r="AT413" s="121"/>
      <c r="AU413" s="121">
        <f t="shared" si="436"/>
        <v>0</v>
      </c>
      <c r="AV413" s="121"/>
      <c r="AW413" s="121"/>
      <c r="AX413" s="121">
        <f t="shared" si="437"/>
        <v>0</v>
      </c>
      <c r="AY413" s="121"/>
      <c r="AZ413" s="121"/>
      <c r="BA413" s="121">
        <f t="shared" si="438"/>
        <v>0</v>
      </c>
      <c r="BB413" s="121"/>
      <c r="BC413" s="121"/>
      <c r="BD413" s="121">
        <f t="shared" si="439"/>
        <v>0</v>
      </c>
      <c r="BE413" s="121"/>
      <c r="BF413" s="121"/>
      <c r="BG413" s="121">
        <f t="shared" si="440"/>
        <v>0</v>
      </c>
      <c r="BH413" s="121"/>
      <c r="BI413" s="121"/>
      <c r="BJ413" s="121">
        <f t="shared" si="441"/>
        <v>0</v>
      </c>
      <c r="BK413" s="121"/>
      <c r="BL413" s="308"/>
      <c r="BM413" s="313"/>
      <c r="BN413" s="316"/>
    </row>
    <row r="414" s="120" customFormat="1" ht="33.95" customHeight="1" outlineLevel="4" spans="2:66">
      <c r="B414" s="121" t="s">
        <v>793</v>
      </c>
      <c r="C414" s="122" t="s">
        <v>1709</v>
      </c>
      <c r="D414" s="120" t="s">
        <v>1710</v>
      </c>
      <c r="E414" s="121"/>
      <c r="F414" s="121" t="s">
        <v>1619</v>
      </c>
      <c r="G414" s="121" t="s">
        <v>937</v>
      </c>
      <c r="H414" s="121">
        <f t="shared" si="427"/>
        <v>0</v>
      </c>
      <c r="I414" s="121" t="s">
        <v>1236</v>
      </c>
      <c r="J414" s="300"/>
      <c r="K414" s="121" t="s">
        <v>1027</v>
      </c>
      <c r="L414" s="121">
        <v>55</v>
      </c>
      <c r="M414" s="121" t="s">
        <v>1688</v>
      </c>
      <c r="N414" s="121">
        <f t="shared" si="428"/>
        <v>0</v>
      </c>
      <c r="O414" s="300"/>
      <c r="P414" s="300"/>
      <c r="Q414" s="300"/>
      <c r="R414" s="300"/>
      <c r="S414" s="300"/>
      <c r="T414" s="300"/>
      <c r="U414" s="300"/>
      <c r="V414" s="300"/>
      <c r="W414" s="300"/>
      <c r="X414" s="300"/>
      <c r="Y414" s="300"/>
      <c r="Z414" s="300"/>
      <c r="AA414" s="121"/>
      <c r="AB414" s="121">
        <f t="shared" si="429"/>
        <v>0</v>
      </c>
      <c r="AC414" s="121">
        <f t="shared" si="430"/>
        <v>0</v>
      </c>
      <c r="AD414" s="121"/>
      <c r="AE414" s="121"/>
      <c r="AF414" s="121">
        <f t="shared" si="431"/>
        <v>0</v>
      </c>
      <c r="AG414" s="121"/>
      <c r="AH414" s="121"/>
      <c r="AI414" s="121">
        <f t="shared" si="432"/>
        <v>0</v>
      </c>
      <c r="AJ414" s="121"/>
      <c r="AK414" s="121"/>
      <c r="AL414" s="121">
        <f t="shared" si="433"/>
        <v>0</v>
      </c>
      <c r="AM414" s="121"/>
      <c r="AN414" s="121"/>
      <c r="AO414" s="121">
        <f t="shared" si="434"/>
        <v>0</v>
      </c>
      <c r="AP414" s="121"/>
      <c r="AQ414" s="121"/>
      <c r="AR414" s="121">
        <f t="shared" si="435"/>
        <v>0</v>
      </c>
      <c r="AS414" s="121"/>
      <c r="AT414" s="121"/>
      <c r="AU414" s="121">
        <f t="shared" si="436"/>
        <v>0</v>
      </c>
      <c r="AV414" s="121"/>
      <c r="AW414" s="121"/>
      <c r="AX414" s="121">
        <f t="shared" si="437"/>
        <v>0</v>
      </c>
      <c r="AY414" s="121"/>
      <c r="AZ414" s="121"/>
      <c r="BA414" s="121">
        <f t="shared" si="438"/>
        <v>0</v>
      </c>
      <c r="BB414" s="121"/>
      <c r="BC414" s="121"/>
      <c r="BD414" s="121">
        <f t="shared" si="439"/>
        <v>0</v>
      </c>
      <c r="BE414" s="121"/>
      <c r="BF414" s="121"/>
      <c r="BG414" s="121">
        <f t="shared" si="440"/>
        <v>0</v>
      </c>
      <c r="BH414" s="121"/>
      <c r="BI414" s="121"/>
      <c r="BJ414" s="121">
        <f t="shared" si="441"/>
        <v>0</v>
      </c>
      <c r="BK414" s="121"/>
      <c r="BL414" s="308"/>
      <c r="BM414" s="313"/>
      <c r="BN414" s="316"/>
    </row>
    <row r="415" s="120" customFormat="1" ht="33.95" customHeight="1" outlineLevel="4" spans="2:66">
      <c r="B415" s="121" t="s">
        <v>793</v>
      </c>
      <c r="C415" s="122" t="s">
        <v>1711</v>
      </c>
      <c r="D415" s="120" t="s">
        <v>1712</v>
      </c>
      <c r="E415" s="121" t="s">
        <v>1713</v>
      </c>
      <c r="F415" s="121" t="s">
        <v>1619</v>
      </c>
      <c r="G415" s="121" t="s">
        <v>937</v>
      </c>
      <c r="H415" s="121">
        <f t="shared" si="427"/>
        <v>0</v>
      </c>
      <c r="I415" s="121" t="s">
        <v>1236</v>
      </c>
      <c r="J415" s="300"/>
      <c r="K415" s="121" t="s">
        <v>1390</v>
      </c>
      <c r="L415" s="121">
        <v>140</v>
      </c>
      <c r="M415" s="121" t="s">
        <v>1669</v>
      </c>
      <c r="N415" s="121">
        <f t="shared" si="428"/>
        <v>0</v>
      </c>
      <c r="O415" s="300"/>
      <c r="P415" s="300"/>
      <c r="Q415" s="300"/>
      <c r="R415" s="300"/>
      <c r="S415" s="300"/>
      <c r="T415" s="300"/>
      <c r="U415" s="300"/>
      <c r="V415" s="300"/>
      <c r="W415" s="300"/>
      <c r="X415" s="300"/>
      <c r="Y415" s="300"/>
      <c r="Z415" s="300"/>
      <c r="AA415" s="121"/>
      <c r="AB415" s="121">
        <f t="shared" si="429"/>
        <v>0</v>
      </c>
      <c r="AC415" s="121">
        <f t="shared" si="430"/>
        <v>0</v>
      </c>
      <c r="AD415" s="121"/>
      <c r="AE415" s="121"/>
      <c r="AF415" s="121">
        <f t="shared" si="431"/>
        <v>0</v>
      </c>
      <c r="AG415" s="121"/>
      <c r="AH415" s="121"/>
      <c r="AI415" s="121">
        <f t="shared" si="432"/>
        <v>0</v>
      </c>
      <c r="AJ415" s="121"/>
      <c r="AK415" s="121"/>
      <c r="AL415" s="121">
        <f t="shared" si="433"/>
        <v>0</v>
      </c>
      <c r="AM415" s="121"/>
      <c r="AN415" s="121"/>
      <c r="AO415" s="121">
        <f t="shared" si="434"/>
        <v>0</v>
      </c>
      <c r="AP415" s="121"/>
      <c r="AQ415" s="121"/>
      <c r="AR415" s="121">
        <f t="shared" si="435"/>
        <v>0</v>
      </c>
      <c r="AS415" s="121"/>
      <c r="AT415" s="121"/>
      <c r="AU415" s="121">
        <f t="shared" si="436"/>
        <v>0</v>
      </c>
      <c r="AV415" s="121"/>
      <c r="AW415" s="121"/>
      <c r="AX415" s="121">
        <f t="shared" si="437"/>
        <v>0</v>
      </c>
      <c r="AY415" s="121"/>
      <c r="AZ415" s="121"/>
      <c r="BA415" s="121">
        <f t="shared" si="438"/>
        <v>0</v>
      </c>
      <c r="BB415" s="121"/>
      <c r="BC415" s="121"/>
      <c r="BD415" s="121">
        <f t="shared" si="439"/>
        <v>0</v>
      </c>
      <c r="BE415" s="121"/>
      <c r="BF415" s="121"/>
      <c r="BG415" s="121">
        <f t="shared" si="440"/>
        <v>0</v>
      </c>
      <c r="BH415" s="121"/>
      <c r="BI415" s="121"/>
      <c r="BJ415" s="121">
        <f t="shared" si="441"/>
        <v>0</v>
      </c>
      <c r="BK415" s="121"/>
      <c r="BL415" s="308"/>
      <c r="BM415" s="313"/>
      <c r="BN415" s="316"/>
    </row>
    <row r="416" s="120" customFormat="1" ht="33.95" customHeight="1" outlineLevel="4" spans="2:66">
      <c r="B416" s="121" t="s">
        <v>793</v>
      </c>
      <c r="C416" s="122" t="s">
        <v>1714</v>
      </c>
      <c r="D416" s="120" t="s">
        <v>1715</v>
      </c>
      <c r="E416" s="121" t="s">
        <v>1716</v>
      </c>
      <c r="F416" s="121" t="s">
        <v>1619</v>
      </c>
      <c r="G416" s="121" t="s">
        <v>937</v>
      </c>
      <c r="H416" s="121">
        <f t="shared" si="427"/>
        <v>0</v>
      </c>
      <c r="I416" s="121" t="s">
        <v>1236</v>
      </c>
      <c r="J416" s="300"/>
      <c r="K416" s="121" t="s">
        <v>1390</v>
      </c>
      <c r="L416" s="121">
        <v>30</v>
      </c>
      <c r="M416" s="121" t="s">
        <v>1669</v>
      </c>
      <c r="N416" s="121">
        <f t="shared" si="428"/>
        <v>0</v>
      </c>
      <c r="O416" s="300"/>
      <c r="P416" s="300"/>
      <c r="Q416" s="300"/>
      <c r="R416" s="300"/>
      <c r="S416" s="300"/>
      <c r="T416" s="300"/>
      <c r="U416" s="300"/>
      <c r="V416" s="300"/>
      <c r="W416" s="300"/>
      <c r="X416" s="300"/>
      <c r="Y416" s="300"/>
      <c r="Z416" s="300"/>
      <c r="AA416" s="121"/>
      <c r="AB416" s="121">
        <f t="shared" si="429"/>
        <v>0</v>
      </c>
      <c r="AC416" s="121">
        <f t="shared" si="430"/>
        <v>0</v>
      </c>
      <c r="AD416" s="121"/>
      <c r="AE416" s="121"/>
      <c r="AF416" s="121">
        <f t="shared" si="431"/>
        <v>0</v>
      </c>
      <c r="AG416" s="121"/>
      <c r="AH416" s="121"/>
      <c r="AI416" s="121">
        <f t="shared" si="432"/>
        <v>0</v>
      </c>
      <c r="AJ416" s="121"/>
      <c r="AK416" s="121"/>
      <c r="AL416" s="121">
        <f t="shared" si="433"/>
        <v>0</v>
      </c>
      <c r="AM416" s="121"/>
      <c r="AN416" s="121"/>
      <c r="AO416" s="121">
        <f t="shared" si="434"/>
        <v>0</v>
      </c>
      <c r="AP416" s="121"/>
      <c r="AQ416" s="121"/>
      <c r="AR416" s="121">
        <f t="shared" si="435"/>
        <v>0</v>
      </c>
      <c r="AS416" s="121"/>
      <c r="AT416" s="121"/>
      <c r="AU416" s="121">
        <f t="shared" si="436"/>
        <v>0</v>
      </c>
      <c r="AV416" s="121"/>
      <c r="AW416" s="121"/>
      <c r="AX416" s="121">
        <f t="shared" si="437"/>
        <v>0</v>
      </c>
      <c r="AY416" s="121"/>
      <c r="AZ416" s="121"/>
      <c r="BA416" s="121">
        <f t="shared" si="438"/>
        <v>0</v>
      </c>
      <c r="BB416" s="121"/>
      <c r="BC416" s="121"/>
      <c r="BD416" s="121">
        <f t="shared" si="439"/>
        <v>0</v>
      </c>
      <c r="BE416" s="121"/>
      <c r="BF416" s="121"/>
      <c r="BG416" s="121">
        <f t="shared" si="440"/>
        <v>0</v>
      </c>
      <c r="BH416" s="121"/>
      <c r="BI416" s="121"/>
      <c r="BJ416" s="121">
        <f t="shared" si="441"/>
        <v>0</v>
      </c>
      <c r="BK416" s="121"/>
      <c r="BL416" s="308"/>
      <c r="BM416" s="313"/>
      <c r="BN416" s="316"/>
    </row>
    <row r="417" s="120" customFormat="1" ht="33.95" customHeight="1" outlineLevel="4" spans="2:66">
      <c r="B417" s="121" t="s">
        <v>793</v>
      </c>
      <c r="C417" s="122" t="s">
        <v>1717</v>
      </c>
      <c r="D417" s="120" t="s">
        <v>1718</v>
      </c>
      <c r="E417" s="121" t="s">
        <v>1719</v>
      </c>
      <c r="F417" s="121" t="s">
        <v>1619</v>
      </c>
      <c r="G417" s="121" t="s">
        <v>937</v>
      </c>
      <c r="H417" s="121">
        <f t="shared" si="427"/>
        <v>0</v>
      </c>
      <c r="I417" s="121" t="s">
        <v>1236</v>
      </c>
      <c r="J417" s="300"/>
      <c r="K417" s="121" t="s">
        <v>1390</v>
      </c>
      <c r="L417" s="121">
        <v>10</v>
      </c>
      <c r="M417" s="121" t="s">
        <v>1669</v>
      </c>
      <c r="N417" s="121">
        <f t="shared" si="428"/>
        <v>0</v>
      </c>
      <c r="O417" s="318"/>
      <c r="P417" s="318"/>
      <c r="Q417" s="318"/>
      <c r="R417" s="318"/>
      <c r="S417" s="318"/>
      <c r="T417" s="318"/>
      <c r="U417" s="318"/>
      <c r="V417" s="318"/>
      <c r="W417" s="318"/>
      <c r="X417" s="318"/>
      <c r="Y417" s="318"/>
      <c r="Z417" s="318"/>
      <c r="AA417" s="121"/>
      <c r="AB417" s="121">
        <f t="shared" si="429"/>
        <v>0</v>
      </c>
      <c r="AC417" s="121">
        <f t="shared" si="430"/>
        <v>0</v>
      </c>
      <c r="AD417" s="121"/>
      <c r="AE417" s="121"/>
      <c r="AF417" s="121">
        <f t="shared" si="431"/>
        <v>0</v>
      </c>
      <c r="AG417" s="121"/>
      <c r="AH417" s="121"/>
      <c r="AI417" s="121">
        <f t="shared" si="432"/>
        <v>0</v>
      </c>
      <c r="AJ417" s="121"/>
      <c r="AK417" s="121"/>
      <c r="AL417" s="121">
        <f t="shared" si="433"/>
        <v>0</v>
      </c>
      <c r="AM417" s="121"/>
      <c r="AN417" s="121"/>
      <c r="AO417" s="121">
        <f t="shared" si="434"/>
        <v>0</v>
      </c>
      <c r="AP417" s="121"/>
      <c r="AQ417" s="121"/>
      <c r="AR417" s="121">
        <f t="shared" si="435"/>
        <v>0</v>
      </c>
      <c r="AS417" s="121"/>
      <c r="AT417" s="121"/>
      <c r="AU417" s="121">
        <f t="shared" si="436"/>
        <v>0</v>
      </c>
      <c r="AV417" s="121"/>
      <c r="AW417" s="121"/>
      <c r="AX417" s="121">
        <f t="shared" si="437"/>
        <v>0</v>
      </c>
      <c r="AY417" s="121"/>
      <c r="AZ417" s="121"/>
      <c r="BA417" s="121">
        <f t="shared" si="438"/>
        <v>0</v>
      </c>
      <c r="BB417" s="121"/>
      <c r="BC417" s="121"/>
      <c r="BD417" s="121">
        <f t="shared" si="439"/>
        <v>0</v>
      </c>
      <c r="BE417" s="121"/>
      <c r="BF417" s="121"/>
      <c r="BG417" s="121">
        <f t="shared" si="440"/>
        <v>0</v>
      </c>
      <c r="BH417" s="121"/>
      <c r="BI417" s="121"/>
      <c r="BJ417" s="121">
        <f t="shared" si="441"/>
        <v>0</v>
      </c>
      <c r="BK417" s="121"/>
      <c r="BL417" s="308"/>
      <c r="BM417" s="313"/>
      <c r="BN417" s="316"/>
    </row>
    <row r="418" s="49" customFormat="1" ht="33.95" customHeight="1" outlineLevel="3" spans="2:66">
      <c r="B418" s="117" t="s">
        <v>788</v>
      </c>
      <c r="C418" s="118" t="s">
        <v>1720</v>
      </c>
      <c r="D418" s="49" t="s">
        <v>1721</v>
      </c>
      <c r="E418" s="117"/>
      <c r="F418" s="117"/>
      <c r="G418" s="117" t="s">
        <v>937</v>
      </c>
      <c r="H418" s="117">
        <f>SUM(H419:H429)</f>
        <v>65000</v>
      </c>
      <c r="I418" s="117"/>
      <c r="J418" s="117"/>
      <c r="K418" s="117"/>
      <c r="L418" s="117"/>
      <c r="M418" s="117"/>
      <c r="N418" s="307"/>
      <c r="O418" s="290"/>
      <c r="P418" s="290"/>
      <c r="Q418" s="290"/>
      <c r="R418" s="290"/>
      <c r="S418" s="290"/>
      <c r="T418" s="290"/>
      <c r="U418" s="290"/>
      <c r="V418" s="290"/>
      <c r="W418" s="290"/>
      <c r="X418" s="290"/>
      <c r="Y418" s="290"/>
      <c r="Z418" s="290"/>
      <c r="AA418" s="290"/>
      <c r="AB418" s="117">
        <f>SUM(AB419:AB429)</f>
        <v>65000</v>
      </c>
      <c r="AC418" s="117">
        <f>SUM(AC419:AC429)</f>
        <v>5416.66666666667</v>
      </c>
      <c r="AD418" s="117"/>
      <c r="AE418" s="117"/>
      <c r="AF418" s="117">
        <f>SUM(AF419:AF429)</f>
        <v>5416.66666666667</v>
      </c>
      <c r="AG418" s="117"/>
      <c r="AH418" s="117"/>
      <c r="AI418" s="117">
        <f>SUM(AI419:AI429)</f>
        <v>5416.66666666667</v>
      </c>
      <c r="AJ418" s="117"/>
      <c r="AK418" s="117"/>
      <c r="AL418" s="117">
        <f>SUM(AL419:AL429)</f>
        <v>5416.66666666667</v>
      </c>
      <c r="AM418" s="117"/>
      <c r="AN418" s="117"/>
      <c r="AO418" s="117">
        <f>SUM(AO419:AO429)</f>
        <v>5416.66666666667</v>
      </c>
      <c r="AP418" s="117"/>
      <c r="AQ418" s="117"/>
      <c r="AR418" s="117">
        <f>SUM(AR419:AR429)</f>
        <v>5416.66666666667</v>
      </c>
      <c r="AS418" s="117"/>
      <c r="AT418" s="117"/>
      <c r="AU418" s="117">
        <f>SUM(AU419:AU429)</f>
        <v>5416.66666666667</v>
      </c>
      <c r="AV418" s="117"/>
      <c r="AW418" s="117"/>
      <c r="AX418" s="117">
        <f>SUM(AX419:AX429)</f>
        <v>5416.66666666667</v>
      </c>
      <c r="AY418" s="117"/>
      <c r="AZ418" s="117"/>
      <c r="BA418" s="117">
        <f>SUM(BA419:BA429)</f>
        <v>5416.66666666667</v>
      </c>
      <c r="BB418" s="117"/>
      <c r="BC418" s="117"/>
      <c r="BD418" s="117">
        <f>SUM(BD419:BD429)</f>
        <v>5416.66666666667</v>
      </c>
      <c r="BE418" s="117"/>
      <c r="BF418" s="117"/>
      <c r="BG418" s="117">
        <f>SUM(BG419:BG429)</f>
        <v>5416.66666666667</v>
      </c>
      <c r="BH418" s="117"/>
      <c r="BI418" s="117"/>
      <c r="BJ418" s="117">
        <f>SUM(BJ419:BJ429)</f>
        <v>5416.66666666667</v>
      </c>
      <c r="BK418" s="117"/>
      <c r="BL418" s="307"/>
      <c r="BM418" s="313"/>
      <c r="BN418" s="315"/>
    </row>
    <row r="419" s="120" customFormat="1" ht="33.95" customHeight="1" outlineLevel="4" spans="2:66">
      <c r="B419" s="121" t="s">
        <v>793</v>
      </c>
      <c r="C419" s="122" t="s">
        <v>1722</v>
      </c>
      <c r="D419" s="120" t="s">
        <v>1723</v>
      </c>
      <c r="E419" s="121" t="s">
        <v>1724</v>
      </c>
      <c r="F419" s="121" t="s">
        <v>1619</v>
      </c>
      <c r="G419" s="121" t="s">
        <v>937</v>
      </c>
      <c r="H419" s="121">
        <f t="shared" ref="H419:H429" si="442">J419*L419</f>
        <v>65000</v>
      </c>
      <c r="I419" s="121" t="s">
        <v>1236</v>
      </c>
      <c r="J419" s="300">
        <f>预算主表!P94/L419</f>
        <v>115.967885816236</v>
      </c>
      <c r="K419" s="121" t="s">
        <v>1390</v>
      </c>
      <c r="L419" s="121">
        <v>560.5</v>
      </c>
      <c r="M419" s="121" t="s">
        <v>1669</v>
      </c>
      <c r="N419" s="121">
        <f t="shared" ref="N419:N429" si="443">COUNTA(O419:Z419)</f>
        <v>12</v>
      </c>
      <c r="O419" s="319" t="s">
        <v>1286</v>
      </c>
      <c r="P419" s="319" t="s">
        <v>1286</v>
      </c>
      <c r="Q419" s="319" t="s">
        <v>1286</v>
      </c>
      <c r="R419" s="319" t="s">
        <v>1286</v>
      </c>
      <c r="S419" s="319" t="s">
        <v>1286</v>
      </c>
      <c r="T419" s="319" t="s">
        <v>1286</v>
      </c>
      <c r="U419" s="319" t="s">
        <v>1286</v>
      </c>
      <c r="V419" s="319" t="s">
        <v>1286</v>
      </c>
      <c r="W419" s="319" t="s">
        <v>1286</v>
      </c>
      <c r="X419" s="319" t="s">
        <v>1286</v>
      </c>
      <c r="Y419" s="319" t="s">
        <v>1286</v>
      </c>
      <c r="Z419" s="319" t="s">
        <v>1286</v>
      </c>
      <c r="AA419" s="121"/>
      <c r="AB419" s="121">
        <f t="shared" ref="AB419:AB429" si="444">SUM(AC419,AF419,AI419,AL419,AO419,AR419,AU419,AX419,BA419,BD419,BG419,BJ419)</f>
        <v>65000</v>
      </c>
      <c r="AC419" s="121">
        <f t="shared" ref="AC419:AC429" si="445">IF(O419="√",$J419*$L419/$N419,0)</f>
        <v>5416.66666666667</v>
      </c>
      <c r="AD419" s="121"/>
      <c r="AE419" s="121"/>
      <c r="AF419" s="121">
        <f t="shared" ref="AF419:AF429" si="446">IF(P419="√",$J419*$L419/$N419,0)</f>
        <v>5416.66666666667</v>
      </c>
      <c r="AG419" s="121"/>
      <c r="AH419" s="121"/>
      <c r="AI419" s="121">
        <f t="shared" ref="AI419:AI429" si="447">IF(Q419="√",$J419*$L419/$N419,0)</f>
        <v>5416.66666666667</v>
      </c>
      <c r="AJ419" s="121"/>
      <c r="AK419" s="121"/>
      <c r="AL419" s="121">
        <f t="shared" ref="AL419:AL429" si="448">IF(R419="√",$J419*$L419/$N419,0)</f>
        <v>5416.66666666667</v>
      </c>
      <c r="AM419" s="121"/>
      <c r="AN419" s="121"/>
      <c r="AO419" s="121">
        <f t="shared" ref="AO419:AO429" si="449">IF(S419="√",$J419*$L419/$N419,0)</f>
        <v>5416.66666666667</v>
      </c>
      <c r="AP419" s="121"/>
      <c r="AQ419" s="121"/>
      <c r="AR419" s="121">
        <f t="shared" ref="AR419:AR429" si="450">IF(T419="√",$J419*$L419/$N419,0)</f>
        <v>5416.66666666667</v>
      </c>
      <c r="AS419" s="121"/>
      <c r="AT419" s="121"/>
      <c r="AU419" s="121">
        <f t="shared" ref="AU419:AU429" si="451">IF(U419="√",$J419*$L419/$N419,0)</f>
        <v>5416.66666666667</v>
      </c>
      <c r="AV419" s="121"/>
      <c r="AW419" s="121"/>
      <c r="AX419" s="121">
        <f t="shared" ref="AX419:AX429" si="452">IF(V419="√",$J419*$L419/$N419,0)</f>
        <v>5416.66666666667</v>
      </c>
      <c r="AY419" s="121"/>
      <c r="AZ419" s="121"/>
      <c r="BA419" s="121">
        <f t="shared" ref="BA419:BA429" si="453">IF(W419="√",$J419*$L419/$N419,0)</f>
        <v>5416.66666666667</v>
      </c>
      <c r="BB419" s="121"/>
      <c r="BC419" s="121"/>
      <c r="BD419" s="121">
        <f t="shared" ref="BD419:BD429" si="454">IF(X419="√",$J419*$L419/$N419,0)</f>
        <v>5416.66666666667</v>
      </c>
      <c r="BE419" s="121"/>
      <c r="BF419" s="121"/>
      <c r="BG419" s="121">
        <f t="shared" ref="BG419:BG429" si="455">IF(Y419="√",$J419*$L419/$N419,0)</f>
        <v>5416.66666666667</v>
      </c>
      <c r="BH419" s="121"/>
      <c r="BI419" s="121"/>
      <c r="BJ419" s="121">
        <f t="shared" ref="BJ419:BJ429" si="456">IF(Z419="√",$J419*$L419/$N419,0)</f>
        <v>5416.66666666667</v>
      </c>
      <c r="BK419" s="121"/>
      <c r="BL419" s="308"/>
      <c r="BM419" s="313"/>
      <c r="BN419" s="316"/>
    </row>
    <row r="420" s="120" customFormat="1" ht="33.95" customHeight="1" outlineLevel="4" spans="2:66">
      <c r="B420" s="121" t="s">
        <v>793</v>
      </c>
      <c r="C420" s="122" t="s">
        <v>1725</v>
      </c>
      <c r="D420" s="120" t="s">
        <v>1726</v>
      </c>
      <c r="E420" s="121" t="s">
        <v>1727</v>
      </c>
      <c r="F420" s="121" t="s">
        <v>1619</v>
      </c>
      <c r="G420" s="121" t="s">
        <v>937</v>
      </c>
      <c r="H420" s="121">
        <f t="shared" si="442"/>
        <v>0</v>
      </c>
      <c r="I420" s="121" t="s">
        <v>1236</v>
      </c>
      <c r="J420" s="300"/>
      <c r="K420" s="121" t="s">
        <v>1390</v>
      </c>
      <c r="L420" s="121">
        <v>85</v>
      </c>
      <c r="M420" s="121" t="s">
        <v>1669</v>
      </c>
      <c r="N420" s="121">
        <f t="shared" si="443"/>
        <v>0</v>
      </c>
      <c r="O420" s="300"/>
      <c r="P420" s="300"/>
      <c r="Q420" s="300"/>
      <c r="R420" s="300"/>
      <c r="S420" s="300"/>
      <c r="T420" s="300"/>
      <c r="U420" s="300"/>
      <c r="V420" s="300"/>
      <c r="W420" s="300"/>
      <c r="X420" s="300"/>
      <c r="Y420" s="300"/>
      <c r="Z420" s="300"/>
      <c r="AA420" s="121"/>
      <c r="AB420" s="121">
        <f t="shared" si="444"/>
        <v>0</v>
      </c>
      <c r="AC420" s="121">
        <f t="shared" si="445"/>
        <v>0</v>
      </c>
      <c r="AD420" s="121"/>
      <c r="AE420" s="121"/>
      <c r="AF420" s="121">
        <f t="shared" si="446"/>
        <v>0</v>
      </c>
      <c r="AG420" s="121"/>
      <c r="AH420" s="121"/>
      <c r="AI420" s="121">
        <f t="shared" si="447"/>
        <v>0</v>
      </c>
      <c r="AJ420" s="121"/>
      <c r="AK420" s="121"/>
      <c r="AL420" s="121">
        <f t="shared" si="448"/>
        <v>0</v>
      </c>
      <c r="AM420" s="121"/>
      <c r="AN420" s="121"/>
      <c r="AO420" s="121">
        <f t="shared" si="449"/>
        <v>0</v>
      </c>
      <c r="AP420" s="121"/>
      <c r="AQ420" s="121"/>
      <c r="AR420" s="121">
        <f t="shared" si="450"/>
        <v>0</v>
      </c>
      <c r="AS420" s="121"/>
      <c r="AT420" s="121"/>
      <c r="AU420" s="121">
        <f t="shared" si="451"/>
        <v>0</v>
      </c>
      <c r="AV420" s="121"/>
      <c r="AW420" s="121"/>
      <c r="AX420" s="121">
        <f t="shared" si="452"/>
        <v>0</v>
      </c>
      <c r="AY420" s="121"/>
      <c r="AZ420" s="121"/>
      <c r="BA420" s="121">
        <f t="shared" si="453"/>
        <v>0</v>
      </c>
      <c r="BB420" s="121"/>
      <c r="BC420" s="121"/>
      <c r="BD420" s="121">
        <f t="shared" si="454"/>
        <v>0</v>
      </c>
      <c r="BE420" s="121"/>
      <c r="BF420" s="121"/>
      <c r="BG420" s="121">
        <f t="shared" si="455"/>
        <v>0</v>
      </c>
      <c r="BH420" s="121"/>
      <c r="BI420" s="121"/>
      <c r="BJ420" s="121">
        <f t="shared" si="456"/>
        <v>0</v>
      </c>
      <c r="BK420" s="121"/>
      <c r="BL420" s="308"/>
      <c r="BM420" s="313"/>
      <c r="BN420" s="316"/>
    </row>
    <row r="421" s="120" customFormat="1" ht="33.95" customHeight="1" outlineLevel="4" spans="2:66">
      <c r="B421" s="121" t="s">
        <v>793</v>
      </c>
      <c r="C421" s="122" t="s">
        <v>1728</v>
      </c>
      <c r="D421" s="120" t="s">
        <v>1729</v>
      </c>
      <c r="E421" s="121" t="s">
        <v>1730</v>
      </c>
      <c r="F421" s="121" t="s">
        <v>1619</v>
      </c>
      <c r="G421" s="121" t="s">
        <v>937</v>
      </c>
      <c r="H421" s="121">
        <f t="shared" si="442"/>
        <v>0</v>
      </c>
      <c r="I421" s="121" t="s">
        <v>1236</v>
      </c>
      <c r="J421" s="300"/>
      <c r="K421" s="121" t="s">
        <v>1390</v>
      </c>
      <c r="L421" s="121">
        <v>25</v>
      </c>
      <c r="M421" s="121" t="s">
        <v>1669</v>
      </c>
      <c r="N421" s="121">
        <f t="shared" si="443"/>
        <v>0</v>
      </c>
      <c r="O421" s="300"/>
      <c r="P421" s="300"/>
      <c r="Q421" s="300"/>
      <c r="R421" s="300"/>
      <c r="S421" s="300"/>
      <c r="T421" s="300"/>
      <c r="U421" s="300"/>
      <c r="V421" s="300"/>
      <c r="W421" s="300"/>
      <c r="X421" s="300"/>
      <c r="Y421" s="300"/>
      <c r="Z421" s="300"/>
      <c r="AA421" s="121"/>
      <c r="AB421" s="121">
        <f t="shared" si="444"/>
        <v>0</v>
      </c>
      <c r="AC421" s="121">
        <f t="shared" si="445"/>
        <v>0</v>
      </c>
      <c r="AD421" s="121"/>
      <c r="AE421" s="121"/>
      <c r="AF421" s="121">
        <f t="shared" si="446"/>
        <v>0</v>
      </c>
      <c r="AG421" s="121"/>
      <c r="AH421" s="121"/>
      <c r="AI421" s="121">
        <f t="shared" si="447"/>
        <v>0</v>
      </c>
      <c r="AJ421" s="121"/>
      <c r="AK421" s="121"/>
      <c r="AL421" s="121">
        <f t="shared" si="448"/>
        <v>0</v>
      </c>
      <c r="AM421" s="121"/>
      <c r="AN421" s="121"/>
      <c r="AO421" s="121">
        <f t="shared" si="449"/>
        <v>0</v>
      </c>
      <c r="AP421" s="121"/>
      <c r="AQ421" s="121"/>
      <c r="AR421" s="121">
        <f t="shared" si="450"/>
        <v>0</v>
      </c>
      <c r="AS421" s="121"/>
      <c r="AT421" s="121"/>
      <c r="AU421" s="121">
        <f t="shared" si="451"/>
        <v>0</v>
      </c>
      <c r="AV421" s="121"/>
      <c r="AW421" s="121"/>
      <c r="AX421" s="121">
        <f t="shared" si="452"/>
        <v>0</v>
      </c>
      <c r="AY421" s="121"/>
      <c r="AZ421" s="121"/>
      <c r="BA421" s="121">
        <f t="shared" si="453"/>
        <v>0</v>
      </c>
      <c r="BB421" s="121"/>
      <c r="BC421" s="121"/>
      <c r="BD421" s="121">
        <f t="shared" si="454"/>
        <v>0</v>
      </c>
      <c r="BE421" s="121"/>
      <c r="BF421" s="121"/>
      <c r="BG421" s="121">
        <f t="shared" si="455"/>
        <v>0</v>
      </c>
      <c r="BH421" s="121"/>
      <c r="BI421" s="121"/>
      <c r="BJ421" s="121">
        <f t="shared" si="456"/>
        <v>0</v>
      </c>
      <c r="BK421" s="121"/>
      <c r="BL421" s="308"/>
      <c r="BM421" s="313"/>
      <c r="BN421" s="316"/>
    </row>
    <row r="422" s="120" customFormat="1" ht="33.95" customHeight="1" outlineLevel="4" spans="2:66">
      <c r="B422" s="121" t="s">
        <v>793</v>
      </c>
      <c r="C422" s="122" t="s">
        <v>1731</v>
      </c>
      <c r="D422" s="120" t="s">
        <v>1732</v>
      </c>
      <c r="E422" s="121" t="s">
        <v>1733</v>
      </c>
      <c r="F422" s="121" t="s">
        <v>1619</v>
      </c>
      <c r="G422" s="121" t="s">
        <v>937</v>
      </c>
      <c r="H422" s="121">
        <f t="shared" si="442"/>
        <v>0</v>
      </c>
      <c r="I422" s="121" t="s">
        <v>1236</v>
      </c>
      <c r="J422" s="300"/>
      <c r="K422" s="121" t="s">
        <v>1627</v>
      </c>
      <c r="L422" s="121">
        <v>19</v>
      </c>
      <c r="M422" s="121" t="s">
        <v>1628</v>
      </c>
      <c r="N422" s="121">
        <f t="shared" si="443"/>
        <v>0</v>
      </c>
      <c r="O422" s="300"/>
      <c r="P422" s="300"/>
      <c r="Q422" s="300"/>
      <c r="R422" s="300"/>
      <c r="S422" s="300"/>
      <c r="T422" s="300"/>
      <c r="U422" s="300"/>
      <c r="V422" s="300"/>
      <c r="W422" s="300"/>
      <c r="X422" s="300"/>
      <c r="Y422" s="300"/>
      <c r="Z422" s="300"/>
      <c r="AA422" s="121"/>
      <c r="AB422" s="121">
        <f t="shared" si="444"/>
        <v>0</v>
      </c>
      <c r="AC422" s="121">
        <f t="shared" si="445"/>
        <v>0</v>
      </c>
      <c r="AD422" s="121"/>
      <c r="AE422" s="121"/>
      <c r="AF422" s="121">
        <f t="shared" si="446"/>
        <v>0</v>
      </c>
      <c r="AG422" s="121"/>
      <c r="AH422" s="121"/>
      <c r="AI422" s="121">
        <f t="shared" si="447"/>
        <v>0</v>
      </c>
      <c r="AJ422" s="121"/>
      <c r="AK422" s="121"/>
      <c r="AL422" s="121">
        <f t="shared" si="448"/>
        <v>0</v>
      </c>
      <c r="AM422" s="121"/>
      <c r="AN422" s="121"/>
      <c r="AO422" s="121">
        <f t="shared" si="449"/>
        <v>0</v>
      </c>
      <c r="AP422" s="121"/>
      <c r="AQ422" s="121"/>
      <c r="AR422" s="121">
        <f t="shared" si="450"/>
        <v>0</v>
      </c>
      <c r="AS422" s="121"/>
      <c r="AT422" s="121"/>
      <c r="AU422" s="121">
        <f t="shared" si="451"/>
        <v>0</v>
      </c>
      <c r="AV422" s="121"/>
      <c r="AW422" s="121"/>
      <c r="AX422" s="121">
        <f t="shared" si="452"/>
        <v>0</v>
      </c>
      <c r="AY422" s="121"/>
      <c r="AZ422" s="121"/>
      <c r="BA422" s="121">
        <f t="shared" si="453"/>
        <v>0</v>
      </c>
      <c r="BB422" s="121"/>
      <c r="BC422" s="121"/>
      <c r="BD422" s="121">
        <f t="shared" si="454"/>
        <v>0</v>
      </c>
      <c r="BE422" s="121"/>
      <c r="BF422" s="121"/>
      <c r="BG422" s="121">
        <f t="shared" si="455"/>
        <v>0</v>
      </c>
      <c r="BH422" s="121"/>
      <c r="BI422" s="121"/>
      <c r="BJ422" s="121">
        <f t="shared" si="456"/>
        <v>0</v>
      </c>
      <c r="BK422" s="121"/>
      <c r="BL422" s="308"/>
      <c r="BM422" s="313"/>
      <c r="BN422" s="316"/>
    </row>
    <row r="423" s="120" customFormat="1" ht="33.95" customHeight="1" outlineLevel="4" spans="2:66">
      <c r="B423" s="121" t="s">
        <v>793</v>
      </c>
      <c r="C423" s="122" t="s">
        <v>1734</v>
      </c>
      <c r="D423" s="120" t="s">
        <v>1735</v>
      </c>
      <c r="E423" s="121" t="s">
        <v>1736</v>
      </c>
      <c r="F423" s="121" t="s">
        <v>1619</v>
      </c>
      <c r="G423" s="121" t="s">
        <v>937</v>
      </c>
      <c r="H423" s="121">
        <f t="shared" si="442"/>
        <v>0</v>
      </c>
      <c r="I423" s="121" t="s">
        <v>1236</v>
      </c>
      <c r="J423" s="300"/>
      <c r="K423" s="121" t="s">
        <v>1627</v>
      </c>
      <c r="L423" s="121">
        <v>105</v>
      </c>
      <c r="M423" s="121" t="s">
        <v>1628</v>
      </c>
      <c r="N423" s="121">
        <f t="shared" si="443"/>
        <v>0</v>
      </c>
      <c r="O423" s="300"/>
      <c r="P423" s="300"/>
      <c r="Q423" s="300"/>
      <c r="R423" s="300"/>
      <c r="S423" s="300"/>
      <c r="T423" s="300"/>
      <c r="U423" s="300"/>
      <c r="V423" s="300"/>
      <c r="W423" s="300"/>
      <c r="X423" s="300"/>
      <c r="Y423" s="300"/>
      <c r="Z423" s="300"/>
      <c r="AA423" s="121"/>
      <c r="AB423" s="121">
        <f t="shared" si="444"/>
        <v>0</v>
      </c>
      <c r="AC423" s="121">
        <f t="shared" si="445"/>
        <v>0</v>
      </c>
      <c r="AD423" s="121"/>
      <c r="AE423" s="121"/>
      <c r="AF423" s="121">
        <f t="shared" si="446"/>
        <v>0</v>
      </c>
      <c r="AG423" s="121"/>
      <c r="AH423" s="121"/>
      <c r="AI423" s="121">
        <f t="shared" si="447"/>
        <v>0</v>
      </c>
      <c r="AJ423" s="121"/>
      <c r="AK423" s="121"/>
      <c r="AL423" s="121">
        <f t="shared" si="448"/>
        <v>0</v>
      </c>
      <c r="AM423" s="121"/>
      <c r="AN423" s="121"/>
      <c r="AO423" s="121">
        <f t="shared" si="449"/>
        <v>0</v>
      </c>
      <c r="AP423" s="121"/>
      <c r="AQ423" s="121"/>
      <c r="AR423" s="121">
        <f t="shared" si="450"/>
        <v>0</v>
      </c>
      <c r="AS423" s="121"/>
      <c r="AT423" s="121"/>
      <c r="AU423" s="121">
        <f t="shared" si="451"/>
        <v>0</v>
      </c>
      <c r="AV423" s="121"/>
      <c r="AW423" s="121"/>
      <c r="AX423" s="121">
        <f t="shared" si="452"/>
        <v>0</v>
      </c>
      <c r="AY423" s="121"/>
      <c r="AZ423" s="121"/>
      <c r="BA423" s="121">
        <f t="shared" si="453"/>
        <v>0</v>
      </c>
      <c r="BB423" s="121"/>
      <c r="BC423" s="121"/>
      <c r="BD423" s="121">
        <f t="shared" si="454"/>
        <v>0</v>
      </c>
      <c r="BE423" s="121"/>
      <c r="BF423" s="121"/>
      <c r="BG423" s="121">
        <f t="shared" si="455"/>
        <v>0</v>
      </c>
      <c r="BH423" s="121"/>
      <c r="BI423" s="121"/>
      <c r="BJ423" s="121">
        <f t="shared" si="456"/>
        <v>0</v>
      </c>
      <c r="BK423" s="121"/>
      <c r="BL423" s="308"/>
      <c r="BM423" s="313"/>
      <c r="BN423" s="316"/>
    </row>
    <row r="424" s="120" customFormat="1" ht="33.95" customHeight="1" outlineLevel="4" spans="2:66">
      <c r="B424" s="121" t="s">
        <v>793</v>
      </c>
      <c r="C424" s="122" t="s">
        <v>1737</v>
      </c>
      <c r="D424" s="120" t="s">
        <v>1738</v>
      </c>
      <c r="E424" s="121"/>
      <c r="F424" s="121" t="s">
        <v>1619</v>
      </c>
      <c r="G424" s="121" t="s">
        <v>937</v>
      </c>
      <c r="H424" s="121">
        <f t="shared" si="442"/>
        <v>0</v>
      </c>
      <c r="I424" s="121" t="s">
        <v>1236</v>
      </c>
      <c r="J424" s="300"/>
      <c r="K424" s="121" t="s">
        <v>1390</v>
      </c>
      <c r="L424" s="121">
        <v>5</v>
      </c>
      <c r="M424" s="121" t="s">
        <v>1669</v>
      </c>
      <c r="N424" s="121">
        <f t="shared" si="443"/>
        <v>0</v>
      </c>
      <c r="O424" s="300"/>
      <c r="P424" s="300"/>
      <c r="Q424" s="300"/>
      <c r="R424" s="300"/>
      <c r="S424" s="300"/>
      <c r="T424" s="300"/>
      <c r="U424" s="300"/>
      <c r="V424" s="300"/>
      <c r="W424" s="300"/>
      <c r="X424" s="300"/>
      <c r="Y424" s="300"/>
      <c r="Z424" s="300"/>
      <c r="AA424" s="121"/>
      <c r="AB424" s="121">
        <f t="shared" si="444"/>
        <v>0</v>
      </c>
      <c r="AC424" s="121">
        <f t="shared" si="445"/>
        <v>0</v>
      </c>
      <c r="AD424" s="121"/>
      <c r="AE424" s="121"/>
      <c r="AF424" s="121">
        <f t="shared" si="446"/>
        <v>0</v>
      </c>
      <c r="AG424" s="121"/>
      <c r="AH424" s="121"/>
      <c r="AI424" s="121">
        <f t="shared" si="447"/>
        <v>0</v>
      </c>
      <c r="AJ424" s="121"/>
      <c r="AK424" s="121"/>
      <c r="AL424" s="121">
        <f t="shared" si="448"/>
        <v>0</v>
      </c>
      <c r="AM424" s="121"/>
      <c r="AN424" s="121"/>
      <c r="AO424" s="121">
        <f t="shared" si="449"/>
        <v>0</v>
      </c>
      <c r="AP424" s="121"/>
      <c r="AQ424" s="121"/>
      <c r="AR424" s="121">
        <f t="shared" si="450"/>
        <v>0</v>
      </c>
      <c r="AS424" s="121"/>
      <c r="AT424" s="121"/>
      <c r="AU424" s="121">
        <f t="shared" si="451"/>
        <v>0</v>
      </c>
      <c r="AV424" s="121"/>
      <c r="AW424" s="121"/>
      <c r="AX424" s="121">
        <f t="shared" si="452"/>
        <v>0</v>
      </c>
      <c r="AY424" s="121"/>
      <c r="AZ424" s="121"/>
      <c r="BA424" s="121">
        <f t="shared" si="453"/>
        <v>0</v>
      </c>
      <c r="BB424" s="121"/>
      <c r="BC424" s="121"/>
      <c r="BD424" s="121">
        <f t="shared" si="454"/>
        <v>0</v>
      </c>
      <c r="BE424" s="121"/>
      <c r="BF424" s="121"/>
      <c r="BG424" s="121">
        <f t="shared" si="455"/>
        <v>0</v>
      </c>
      <c r="BH424" s="121"/>
      <c r="BI424" s="121"/>
      <c r="BJ424" s="121">
        <f t="shared" si="456"/>
        <v>0</v>
      </c>
      <c r="BK424" s="121"/>
      <c r="BL424" s="308"/>
      <c r="BM424" s="313"/>
      <c r="BN424" s="316"/>
    </row>
    <row r="425" s="120" customFormat="1" ht="33.95" customHeight="1" outlineLevel="4" spans="2:66">
      <c r="B425" s="121" t="s">
        <v>793</v>
      </c>
      <c r="C425" s="122" t="s">
        <v>1739</v>
      </c>
      <c r="D425" s="120" t="s">
        <v>1740</v>
      </c>
      <c r="E425" s="121" t="s">
        <v>1741</v>
      </c>
      <c r="F425" s="121" t="s">
        <v>1619</v>
      </c>
      <c r="G425" s="121" t="s">
        <v>937</v>
      </c>
      <c r="H425" s="121">
        <f t="shared" si="442"/>
        <v>0</v>
      </c>
      <c r="I425" s="121" t="s">
        <v>1236</v>
      </c>
      <c r="J425" s="300"/>
      <c r="K425" s="121" t="s">
        <v>1390</v>
      </c>
      <c r="L425" s="121">
        <v>7.2</v>
      </c>
      <c r="M425" s="121" t="s">
        <v>1669</v>
      </c>
      <c r="N425" s="121">
        <f t="shared" si="443"/>
        <v>0</v>
      </c>
      <c r="O425" s="300"/>
      <c r="P425" s="300"/>
      <c r="Q425" s="300"/>
      <c r="R425" s="300"/>
      <c r="S425" s="300"/>
      <c r="T425" s="300"/>
      <c r="U425" s="300"/>
      <c r="V425" s="300"/>
      <c r="W425" s="300"/>
      <c r="X425" s="300"/>
      <c r="Y425" s="300"/>
      <c r="Z425" s="300"/>
      <c r="AA425" s="121"/>
      <c r="AB425" s="121">
        <f t="shared" si="444"/>
        <v>0</v>
      </c>
      <c r="AC425" s="121">
        <f t="shared" si="445"/>
        <v>0</v>
      </c>
      <c r="AD425" s="121"/>
      <c r="AE425" s="121"/>
      <c r="AF425" s="121">
        <f t="shared" si="446"/>
        <v>0</v>
      </c>
      <c r="AG425" s="121"/>
      <c r="AH425" s="121"/>
      <c r="AI425" s="121">
        <f t="shared" si="447"/>
        <v>0</v>
      </c>
      <c r="AJ425" s="121"/>
      <c r="AK425" s="121"/>
      <c r="AL425" s="121">
        <f t="shared" si="448"/>
        <v>0</v>
      </c>
      <c r="AM425" s="121"/>
      <c r="AN425" s="121"/>
      <c r="AO425" s="121">
        <f t="shared" si="449"/>
        <v>0</v>
      </c>
      <c r="AP425" s="121"/>
      <c r="AQ425" s="121"/>
      <c r="AR425" s="121">
        <f t="shared" si="450"/>
        <v>0</v>
      </c>
      <c r="AS425" s="121"/>
      <c r="AT425" s="121"/>
      <c r="AU425" s="121">
        <f t="shared" si="451"/>
        <v>0</v>
      </c>
      <c r="AV425" s="121"/>
      <c r="AW425" s="121"/>
      <c r="AX425" s="121">
        <f t="shared" si="452"/>
        <v>0</v>
      </c>
      <c r="AY425" s="121"/>
      <c r="AZ425" s="121"/>
      <c r="BA425" s="121">
        <f t="shared" si="453"/>
        <v>0</v>
      </c>
      <c r="BB425" s="121"/>
      <c r="BC425" s="121"/>
      <c r="BD425" s="121">
        <f t="shared" si="454"/>
        <v>0</v>
      </c>
      <c r="BE425" s="121"/>
      <c r="BF425" s="121"/>
      <c r="BG425" s="121">
        <f t="shared" si="455"/>
        <v>0</v>
      </c>
      <c r="BH425" s="121"/>
      <c r="BI425" s="121"/>
      <c r="BJ425" s="121">
        <f t="shared" si="456"/>
        <v>0</v>
      </c>
      <c r="BK425" s="121"/>
      <c r="BL425" s="308"/>
      <c r="BM425" s="313"/>
      <c r="BN425" s="316"/>
    </row>
    <row r="426" s="120" customFormat="1" ht="33.95" customHeight="1" outlineLevel="4" spans="2:66">
      <c r="B426" s="121" t="s">
        <v>793</v>
      </c>
      <c r="C426" s="122" t="s">
        <v>1742</v>
      </c>
      <c r="D426" s="120" t="s">
        <v>1743</v>
      </c>
      <c r="E426" s="121" t="s">
        <v>1744</v>
      </c>
      <c r="F426" s="121" t="s">
        <v>1619</v>
      </c>
      <c r="G426" s="121" t="s">
        <v>937</v>
      </c>
      <c r="H426" s="121">
        <f t="shared" si="442"/>
        <v>0</v>
      </c>
      <c r="I426" s="121" t="s">
        <v>1236</v>
      </c>
      <c r="J426" s="300"/>
      <c r="K426" s="121" t="s">
        <v>1390</v>
      </c>
      <c r="L426" s="121">
        <v>5</v>
      </c>
      <c r="M426" s="121" t="s">
        <v>1669</v>
      </c>
      <c r="N426" s="121">
        <f t="shared" si="443"/>
        <v>0</v>
      </c>
      <c r="O426" s="300"/>
      <c r="P426" s="300"/>
      <c r="Q426" s="300"/>
      <c r="R426" s="300"/>
      <c r="S426" s="300"/>
      <c r="T426" s="300"/>
      <c r="U426" s="300"/>
      <c r="V426" s="300"/>
      <c r="W426" s="300"/>
      <c r="X426" s="300"/>
      <c r="Y426" s="300"/>
      <c r="Z426" s="300"/>
      <c r="AA426" s="121"/>
      <c r="AB426" s="121">
        <f t="shared" si="444"/>
        <v>0</v>
      </c>
      <c r="AC426" s="121">
        <f t="shared" si="445"/>
        <v>0</v>
      </c>
      <c r="AD426" s="121"/>
      <c r="AE426" s="121"/>
      <c r="AF426" s="121">
        <f t="shared" si="446"/>
        <v>0</v>
      </c>
      <c r="AG426" s="121"/>
      <c r="AH426" s="121"/>
      <c r="AI426" s="121">
        <f t="shared" si="447"/>
        <v>0</v>
      </c>
      <c r="AJ426" s="121"/>
      <c r="AK426" s="121"/>
      <c r="AL426" s="121">
        <f t="shared" si="448"/>
        <v>0</v>
      </c>
      <c r="AM426" s="121"/>
      <c r="AN426" s="121"/>
      <c r="AO426" s="121">
        <f t="shared" si="449"/>
        <v>0</v>
      </c>
      <c r="AP426" s="121"/>
      <c r="AQ426" s="121"/>
      <c r="AR426" s="121">
        <f t="shared" si="450"/>
        <v>0</v>
      </c>
      <c r="AS426" s="121"/>
      <c r="AT426" s="121"/>
      <c r="AU426" s="121">
        <f t="shared" si="451"/>
        <v>0</v>
      </c>
      <c r="AV426" s="121"/>
      <c r="AW426" s="121"/>
      <c r="AX426" s="121">
        <f t="shared" si="452"/>
        <v>0</v>
      </c>
      <c r="AY426" s="121"/>
      <c r="AZ426" s="121"/>
      <c r="BA426" s="121">
        <f t="shared" si="453"/>
        <v>0</v>
      </c>
      <c r="BB426" s="121"/>
      <c r="BC426" s="121"/>
      <c r="BD426" s="121">
        <f t="shared" si="454"/>
        <v>0</v>
      </c>
      <c r="BE426" s="121"/>
      <c r="BF426" s="121"/>
      <c r="BG426" s="121">
        <f t="shared" si="455"/>
        <v>0</v>
      </c>
      <c r="BH426" s="121"/>
      <c r="BI426" s="121"/>
      <c r="BJ426" s="121">
        <f t="shared" si="456"/>
        <v>0</v>
      </c>
      <c r="BK426" s="121"/>
      <c r="BL426" s="308"/>
      <c r="BM426" s="313"/>
      <c r="BN426" s="316"/>
    </row>
    <row r="427" s="120" customFormat="1" ht="33.95" customHeight="1" outlineLevel="4" spans="2:66">
      <c r="B427" s="121" t="s">
        <v>793</v>
      </c>
      <c r="C427" s="122" t="s">
        <v>1745</v>
      </c>
      <c r="D427" s="120" t="s">
        <v>1746</v>
      </c>
      <c r="E427" s="121" t="s">
        <v>1747</v>
      </c>
      <c r="F427" s="121" t="s">
        <v>1619</v>
      </c>
      <c r="G427" s="121" t="s">
        <v>937</v>
      </c>
      <c r="H427" s="121">
        <f t="shared" si="442"/>
        <v>0</v>
      </c>
      <c r="I427" s="121" t="s">
        <v>1236</v>
      </c>
      <c r="J427" s="300"/>
      <c r="K427" s="121" t="s">
        <v>1748</v>
      </c>
      <c r="L427" s="121">
        <v>6.5</v>
      </c>
      <c r="M427" s="121" t="s">
        <v>1749</v>
      </c>
      <c r="N427" s="121">
        <f t="shared" si="443"/>
        <v>0</v>
      </c>
      <c r="O427" s="300"/>
      <c r="P427" s="300"/>
      <c r="Q427" s="300"/>
      <c r="R427" s="300"/>
      <c r="S427" s="300"/>
      <c r="T427" s="300"/>
      <c r="U427" s="300"/>
      <c r="V427" s="300"/>
      <c r="W427" s="300"/>
      <c r="X427" s="300"/>
      <c r="Y427" s="300"/>
      <c r="Z427" s="300"/>
      <c r="AA427" s="121"/>
      <c r="AB427" s="121">
        <f t="shared" si="444"/>
        <v>0</v>
      </c>
      <c r="AC427" s="121">
        <f t="shared" si="445"/>
        <v>0</v>
      </c>
      <c r="AD427" s="121"/>
      <c r="AE427" s="121"/>
      <c r="AF427" s="121">
        <f t="shared" si="446"/>
        <v>0</v>
      </c>
      <c r="AG427" s="121"/>
      <c r="AH427" s="121"/>
      <c r="AI427" s="121">
        <f t="shared" si="447"/>
        <v>0</v>
      </c>
      <c r="AJ427" s="121"/>
      <c r="AK427" s="121"/>
      <c r="AL427" s="121">
        <f t="shared" si="448"/>
        <v>0</v>
      </c>
      <c r="AM427" s="121"/>
      <c r="AN427" s="121"/>
      <c r="AO427" s="121">
        <f t="shared" si="449"/>
        <v>0</v>
      </c>
      <c r="AP427" s="121"/>
      <c r="AQ427" s="121"/>
      <c r="AR427" s="121">
        <f t="shared" si="450"/>
        <v>0</v>
      </c>
      <c r="AS427" s="121"/>
      <c r="AT427" s="121"/>
      <c r="AU427" s="121">
        <f t="shared" si="451"/>
        <v>0</v>
      </c>
      <c r="AV427" s="121"/>
      <c r="AW427" s="121"/>
      <c r="AX427" s="121">
        <f t="shared" si="452"/>
        <v>0</v>
      </c>
      <c r="AY427" s="121"/>
      <c r="AZ427" s="121"/>
      <c r="BA427" s="121">
        <f t="shared" si="453"/>
        <v>0</v>
      </c>
      <c r="BB427" s="121"/>
      <c r="BC427" s="121"/>
      <c r="BD427" s="121">
        <f t="shared" si="454"/>
        <v>0</v>
      </c>
      <c r="BE427" s="121"/>
      <c r="BF427" s="121"/>
      <c r="BG427" s="121">
        <f t="shared" si="455"/>
        <v>0</v>
      </c>
      <c r="BH427" s="121"/>
      <c r="BI427" s="121"/>
      <c r="BJ427" s="121">
        <f t="shared" si="456"/>
        <v>0</v>
      </c>
      <c r="BK427" s="121"/>
      <c r="BL427" s="308"/>
      <c r="BM427" s="313"/>
      <c r="BN427" s="316"/>
    </row>
    <row r="428" s="120" customFormat="1" ht="33.95" customHeight="1" outlineLevel="4" spans="2:66">
      <c r="B428" s="121" t="s">
        <v>793</v>
      </c>
      <c r="C428" s="122" t="s">
        <v>1750</v>
      </c>
      <c r="D428" s="120" t="s">
        <v>1751</v>
      </c>
      <c r="E428" s="121" t="s">
        <v>1752</v>
      </c>
      <c r="F428" s="121" t="s">
        <v>1619</v>
      </c>
      <c r="G428" s="121" t="s">
        <v>937</v>
      </c>
      <c r="H428" s="121">
        <f t="shared" si="442"/>
        <v>0</v>
      </c>
      <c r="I428" s="121" t="s">
        <v>1236</v>
      </c>
      <c r="J428" s="300"/>
      <c r="K428" s="121" t="s">
        <v>1753</v>
      </c>
      <c r="L428" s="121">
        <v>20</v>
      </c>
      <c r="M428" s="121" t="s">
        <v>1754</v>
      </c>
      <c r="N428" s="121">
        <f t="shared" si="443"/>
        <v>0</v>
      </c>
      <c r="O428" s="300"/>
      <c r="P428" s="300"/>
      <c r="Q428" s="300"/>
      <c r="R428" s="300"/>
      <c r="S428" s="300"/>
      <c r="T428" s="300"/>
      <c r="U428" s="300"/>
      <c r="V428" s="300"/>
      <c r="W428" s="300"/>
      <c r="X428" s="300"/>
      <c r="Y428" s="300"/>
      <c r="Z428" s="300"/>
      <c r="AA428" s="121"/>
      <c r="AB428" s="121">
        <f t="shared" si="444"/>
        <v>0</v>
      </c>
      <c r="AC428" s="121">
        <f t="shared" si="445"/>
        <v>0</v>
      </c>
      <c r="AD428" s="121"/>
      <c r="AE428" s="121"/>
      <c r="AF428" s="121">
        <f t="shared" si="446"/>
        <v>0</v>
      </c>
      <c r="AG428" s="121"/>
      <c r="AH428" s="121"/>
      <c r="AI428" s="121">
        <f t="shared" si="447"/>
        <v>0</v>
      </c>
      <c r="AJ428" s="121"/>
      <c r="AK428" s="121"/>
      <c r="AL428" s="121">
        <f t="shared" si="448"/>
        <v>0</v>
      </c>
      <c r="AM428" s="121"/>
      <c r="AN428" s="121"/>
      <c r="AO428" s="121">
        <f t="shared" si="449"/>
        <v>0</v>
      </c>
      <c r="AP428" s="121"/>
      <c r="AQ428" s="121"/>
      <c r="AR428" s="121">
        <f t="shared" si="450"/>
        <v>0</v>
      </c>
      <c r="AS428" s="121"/>
      <c r="AT428" s="121"/>
      <c r="AU428" s="121">
        <f t="shared" si="451"/>
        <v>0</v>
      </c>
      <c r="AV428" s="121"/>
      <c r="AW428" s="121"/>
      <c r="AX428" s="121">
        <f t="shared" si="452"/>
        <v>0</v>
      </c>
      <c r="AY428" s="121"/>
      <c r="AZ428" s="121"/>
      <c r="BA428" s="121">
        <f t="shared" si="453"/>
        <v>0</v>
      </c>
      <c r="BB428" s="121"/>
      <c r="BC428" s="121"/>
      <c r="BD428" s="121">
        <f t="shared" si="454"/>
        <v>0</v>
      </c>
      <c r="BE428" s="121"/>
      <c r="BF428" s="121"/>
      <c r="BG428" s="121">
        <f t="shared" si="455"/>
        <v>0</v>
      </c>
      <c r="BH428" s="121"/>
      <c r="BI428" s="121"/>
      <c r="BJ428" s="121">
        <f t="shared" si="456"/>
        <v>0</v>
      </c>
      <c r="BK428" s="121"/>
      <c r="BL428" s="308"/>
      <c r="BM428" s="313"/>
      <c r="BN428" s="316"/>
    </row>
    <row r="429" s="120" customFormat="1" ht="33.95" customHeight="1" outlineLevel="4" spans="2:66">
      <c r="B429" s="121" t="s">
        <v>793</v>
      </c>
      <c r="C429" s="122" t="s">
        <v>1755</v>
      </c>
      <c r="D429" s="120" t="s">
        <v>1756</v>
      </c>
      <c r="E429" s="121"/>
      <c r="F429" s="121" t="s">
        <v>1619</v>
      </c>
      <c r="G429" s="121" t="s">
        <v>937</v>
      </c>
      <c r="H429" s="121">
        <f t="shared" si="442"/>
        <v>0</v>
      </c>
      <c r="I429" s="121" t="s">
        <v>1236</v>
      </c>
      <c r="J429" s="121">
        <v>1</v>
      </c>
      <c r="K429" s="121" t="s">
        <v>1237</v>
      </c>
      <c r="L429" s="300"/>
      <c r="M429" s="121" t="s">
        <v>1757</v>
      </c>
      <c r="N429" s="121">
        <f t="shared" si="443"/>
        <v>0</v>
      </c>
      <c r="O429" s="318"/>
      <c r="P429" s="318"/>
      <c r="Q429" s="318"/>
      <c r="R429" s="318"/>
      <c r="S429" s="318"/>
      <c r="T429" s="318"/>
      <c r="U429" s="318"/>
      <c r="V429" s="318"/>
      <c r="W429" s="318"/>
      <c r="X429" s="318"/>
      <c r="Y429" s="318"/>
      <c r="Z429" s="318"/>
      <c r="AA429" s="121"/>
      <c r="AB429" s="121">
        <f t="shared" si="444"/>
        <v>0</v>
      </c>
      <c r="AC429" s="121">
        <f t="shared" si="445"/>
        <v>0</v>
      </c>
      <c r="AD429" s="121"/>
      <c r="AE429" s="121"/>
      <c r="AF429" s="121">
        <f t="shared" si="446"/>
        <v>0</v>
      </c>
      <c r="AG429" s="121"/>
      <c r="AH429" s="121"/>
      <c r="AI429" s="121">
        <f t="shared" si="447"/>
        <v>0</v>
      </c>
      <c r="AJ429" s="121"/>
      <c r="AK429" s="121"/>
      <c r="AL429" s="121">
        <f t="shared" si="448"/>
        <v>0</v>
      </c>
      <c r="AM429" s="121"/>
      <c r="AN429" s="121"/>
      <c r="AO429" s="121">
        <f t="shared" si="449"/>
        <v>0</v>
      </c>
      <c r="AP429" s="121"/>
      <c r="AQ429" s="121"/>
      <c r="AR429" s="121">
        <f t="shared" si="450"/>
        <v>0</v>
      </c>
      <c r="AS429" s="121"/>
      <c r="AT429" s="121"/>
      <c r="AU429" s="121">
        <f t="shared" si="451"/>
        <v>0</v>
      </c>
      <c r="AV429" s="121"/>
      <c r="AW429" s="121"/>
      <c r="AX429" s="121">
        <f t="shared" si="452"/>
        <v>0</v>
      </c>
      <c r="AY429" s="121"/>
      <c r="AZ429" s="121"/>
      <c r="BA429" s="121">
        <f t="shared" si="453"/>
        <v>0</v>
      </c>
      <c r="BB429" s="121"/>
      <c r="BC429" s="121"/>
      <c r="BD429" s="121">
        <f t="shared" si="454"/>
        <v>0</v>
      </c>
      <c r="BE429" s="121"/>
      <c r="BF429" s="121"/>
      <c r="BG429" s="121">
        <f t="shared" si="455"/>
        <v>0</v>
      </c>
      <c r="BH429" s="121"/>
      <c r="BI429" s="121"/>
      <c r="BJ429" s="121">
        <f t="shared" si="456"/>
        <v>0</v>
      </c>
      <c r="BK429" s="121"/>
      <c r="BL429" s="308"/>
      <c r="BM429" s="313"/>
      <c r="BN429" s="316"/>
    </row>
    <row r="430" s="22" customFormat="1" ht="33.95" customHeight="1" outlineLevel="2" spans="2:66">
      <c r="B430" s="114" t="s">
        <v>788</v>
      </c>
      <c r="C430" s="115" t="s">
        <v>1758</v>
      </c>
      <c r="D430" s="22" t="s">
        <v>1759</v>
      </c>
      <c r="E430" s="114"/>
      <c r="F430" s="114"/>
      <c r="G430" s="114"/>
      <c r="H430" s="114">
        <f>H431+H440+H446</f>
        <v>0</v>
      </c>
      <c r="I430" s="114"/>
      <c r="J430" s="114"/>
      <c r="K430" s="114"/>
      <c r="L430" s="114"/>
      <c r="M430" s="114"/>
      <c r="N430" s="306"/>
      <c r="O430" s="289"/>
      <c r="P430" s="289"/>
      <c r="Q430" s="289"/>
      <c r="R430" s="289"/>
      <c r="S430" s="289"/>
      <c r="T430" s="289"/>
      <c r="U430" s="289"/>
      <c r="V430" s="289"/>
      <c r="W430" s="289"/>
      <c r="X430" s="289"/>
      <c r="Y430" s="289"/>
      <c r="Z430" s="289"/>
      <c r="AA430" s="289"/>
      <c r="AB430" s="114">
        <f>AB431+AB440+AB446</f>
        <v>0</v>
      </c>
      <c r="AC430" s="114">
        <f>AC431+AC440+AC446</f>
        <v>0</v>
      </c>
      <c r="AD430" s="114"/>
      <c r="AE430" s="114"/>
      <c r="AF430" s="114">
        <f>AF431+AF440+AF446</f>
        <v>0</v>
      </c>
      <c r="AG430" s="114"/>
      <c r="AH430" s="114"/>
      <c r="AI430" s="114">
        <f>AI431+AI440+AI446</f>
        <v>0</v>
      </c>
      <c r="AJ430" s="114"/>
      <c r="AK430" s="114"/>
      <c r="AL430" s="114">
        <f>AL431+AL440+AL446</f>
        <v>0</v>
      </c>
      <c r="AM430" s="114"/>
      <c r="AN430" s="114"/>
      <c r="AO430" s="114">
        <f>AO431+AO440+AO446</f>
        <v>0</v>
      </c>
      <c r="AP430" s="114"/>
      <c r="AQ430" s="114"/>
      <c r="AR430" s="114">
        <f>AR431+AR440+AR446</f>
        <v>0</v>
      </c>
      <c r="AS430" s="114"/>
      <c r="AT430" s="114"/>
      <c r="AU430" s="114">
        <f>AU431+AU440+AU446</f>
        <v>0</v>
      </c>
      <c r="AV430" s="114"/>
      <c r="AW430" s="114"/>
      <c r="AX430" s="114">
        <f>AX431+AX440+AX446</f>
        <v>0</v>
      </c>
      <c r="AY430" s="114"/>
      <c r="AZ430" s="114"/>
      <c r="BA430" s="114">
        <f>BA431+BA440+BA446</f>
        <v>0</v>
      </c>
      <c r="BB430" s="114"/>
      <c r="BC430" s="114"/>
      <c r="BD430" s="114">
        <f>BD431+BD440+BD446</f>
        <v>0</v>
      </c>
      <c r="BE430" s="114"/>
      <c r="BF430" s="114"/>
      <c r="BG430" s="114">
        <f>BG431+BG440+BG446</f>
        <v>0</v>
      </c>
      <c r="BH430" s="114"/>
      <c r="BI430" s="114"/>
      <c r="BJ430" s="114">
        <f>BJ431+BJ440+BJ446</f>
        <v>0</v>
      </c>
      <c r="BK430" s="114"/>
      <c r="BL430" s="306"/>
      <c r="BM430" s="313"/>
      <c r="BN430" s="314"/>
    </row>
    <row r="431" s="49" customFormat="1" ht="33.95" customHeight="1" outlineLevel="3" spans="2:66">
      <c r="B431" s="117" t="s">
        <v>788</v>
      </c>
      <c r="C431" s="118" t="s">
        <v>1760</v>
      </c>
      <c r="D431" s="49" t="s">
        <v>1761</v>
      </c>
      <c r="E431" s="117"/>
      <c r="F431" s="117"/>
      <c r="G431" s="117"/>
      <c r="H431" s="117">
        <f>SUM(H432:H439)</f>
        <v>0</v>
      </c>
      <c r="I431" s="117"/>
      <c r="J431" s="117"/>
      <c r="K431" s="117"/>
      <c r="L431" s="117"/>
      <c r="M431" s="117"/>
      <c r="N431" s="307"/>
      <c r="O431" s="290"/>
      <c r="P431" s="290"/>
      <c r="Q431" s="290"/>
      <c r="R431" s="290"/>
      <c r="S431" s="290"/>
      <c r="T431" s="290"/>
      <c r="U431" s="290"/>
      <c r="V431" s="290"/>
      <c r="W431" s="290"/>
      <c r="X431" s="290"/>
      <c r="Y431" s="290"/>
      <c r="Z431" s="290"/>
      <c r="AA431" s="290"/>
      <c r="AB431" s="117">
        <f>SUM(AB432:AB439)</f>
        <v>0</v>
      </c>
      <c r="AC431" s="117">
        <f>SUM(AC432:AC439)</f>
        <v>0</v>
      </c>
      <c r="AD431" s="117"/>
      <c r="AE431" s="117"/>
      <c r="AF431" s="117">
        <f>SUM(AF432:AF439)</f>
        <v>0</v>
      </c>
      <c r="AG431" s="117"/>
      <c r="AH431" s="117"/>
      <c r="AI431" s="117">
        <f>SUM(AI432:AI439)</f>
        <v>0</v>
      </c>
      <c r="AJ431" s="117"/>
      <c r="AK431" s="117"/>
      <c r="AL431" s="117">
        <f>SUM(AL432:AL439)</f>
        <v>0</v>
      </c>
      <c r="AM431" s="117"/>
      <c r="AN431" s="117"/>
      <c r="AO431" s="117">
        <f>SUM(AO432:AO439)</f>
        <v>0</v>
      </c>
      <c r="AP431" s="117"/>
      <c r="AQ431" s="117"/>
      <c r="AR431" s="117">
        <f>SUM(AR432:AR439)</f>
        <v>0</v>
      </c>
      <c r="AS431" s="117"/>
      <c r="AT431" s="117"/>
      <c r="AU431" s="117">
        <f>SUM(AU432:AU439)</f>
        <v>0</v>
      </c>
      <c r="AV431" s="117"/>
      <c r="AW431" s="117"/>
      <c r="AX431" s="117">
        <f>SUM(AX432:AX439)</f>
        <v>0</v>
      </c>
      <c r="AY431" s="117"/>
      <c r="AZ431" s="117"/>
      <c r="BA431" s="117">
        <f>SUM(BA432:BA439)</f>
        <v>0</v>
      </c>
      <c r="BB431" s="117"/>
      <c r="BC431" s="117"/>
      <c r="BD431" s="117">
        <f>SUM(BD432:BD439)</f>
        <v>0</v>
      </c>
      <c r="BE431" s="117"/>
      <c r="BF431" s="117"/>
      <c r="BG431" s="117">
        <f>SUM(BG432:BG439)</f>
        <v>0</v>
      </c>
      <c r="BH431" s="117"/>
      <c r="BI431" s="117"/>
      <c r="BJ431" s="117">
        <f>SUM(BJ432:BJ439)</f>
        <v>0</v>
      </c>
      <c r="BK431" s="117"/>
      <c r="BL431" s="307"/>
      <c r="BM431" s="313"/>
      <c r="BN431" s="315"/>
    </row>
    <row r="432" s="120" customFormat="1" ht="33.95" customHeight="1" outlineLevel="5" spans="2:66">
      <c r="B432" s="121" t="s">
        <v>793</v>
      </c>
      <c r="C432" s="122" t="s">
        <v>1762</v>
      </c>
      <c r="D432" s="120" t="s">
        <v>1763</v>
      </c>
      <c r="E432" s="121"/>
      <c r="F432" s="121" t="s">
        <v>1619</v>
      </c>
      <c r="G432" s="121" t="s">
        <v>937</v>
      </c>
      <c r="H432" s="121">
        <f t="shared" ref="H432:H439" si="457">J432*L432</f>
        <v>0</v>
      </c>
      <c r="I432" s="121" t="s">
        <v>1236</v>
      </c>
      <c r="J432" s="300"/>
      <c r="K432" s="121" t="s">
        <v>1144</v>
      </c>
      <c r="L432" s="121">
        <v>2230</v>
      </c>
      <c r="M432" s="121" t="s">
        <v>1764</v>
      </c>
      <c r="N432" s="121">
        <f t="shared" ref="N432:N439" si="458">COUNTA(O432:Z432)</f>
        <v>0</v>
      </c>
      <c r="O432" s="319"/>
      <c r="P432" s="319"/>
      <c r="Q432" s="319"/>
      <c r="R432" s="319"/>
      <c r="S432" s="319"/>
      <c r="T432" s="319"/>
      <c r="U432" s="319"/>
      <c r="V432" s="319"/>
      <c r="W432" s="319"/>
      <c r="X432" s="319"/>
      <c r="Y432" s="319"/>
      <c r="Z432" s="319"/>
      <c r="AA432" s="121"/>
      <c r="AB432" s="121">
        <f t="shared" ref="AB432:AB439" si="459">SUM(AC432,AF432,AI432,AL432,AO432,AR432,AU432,AX432,BA432,BD432,BG432,BJ432)</f>
        <v>0</v>
      </c>
      <c r="AC432" s="121">
        <f t="shared" ref="AC432:AC439" si="460">IF(O432="√",$J432*$L432/$N432,0)</f>
        <v>0</v>
      </c>
      <c r="AD432" s="121"/>
      <c r="AE432" s="121"/>
      <c r="AF432" s="121">
        <f t="shared" ref="AF432:AF439" si="461">IF(P432="√",$J432*$L432/$N432,0)</f>
        <v>0</v>
      </c>
      <c r="AG432" s="121"/>
      <c r="AH432" s="121"/>
      <c r="AI432" s="121">
        <f t="shared" ref="AI432:AI439" si="462">IF(Q432="√",$J432*$L432/$N432,0)</f>
        <v>0</v>
      </c>
      <c r="AJ432" s="121"/>
      <c r="AK432" s="121"/>
      <c r="AL432" s="121">
        <f t="shared" ref="AL432:AL439" si="463">IF(R432="√",$J432*$L432/$N432,0)</f>
        <v>0</v>
      </c>
      <c r="AM432" s="121"/>
      <c r="AN432" s="121"/>
      <c r="AO432" s="121">
        <f t="shared" ref="AO432:AO439" si="464">IF(S432="√",$J432*$L432/$N432,0)</f>
        <v>0</v>
      </c>
      <c r="AP432" s="121"/>
      <c r="AQ432" s="121"/>
      <c r="AR432" s="121">
        <f t="shared" ref="AR432:AR439" si="465">IF(T432="√",$J432*$L432/$N432,0)</f>
        <v>0</v>
      </c>
      <c r="AS432" s="121"/>
      <c r="AT432" s="121"/>
      <c r="AU432" s="121">
        <f t="shared" ref="AU432:AU439" si="466">IF(U432="√",$J432*$L432/$N432,0)</f>
        <v>0</v>
      </c>
      <c r="AV432" s="121"/>
      <c r="AW432" s="121"/>
      <c r="AX432" s="121">
        <f t="shared" ref="AX432:AX439" si="467">IF(V432="√",$J432*$L432/$N432,0)</f>
        <v>0</v>
      </c>
      <c r="AY432" s="121"/>
      <c r="AZ432" s="121"/>
      <c r="BA432" s="121">
        <f t="shared" ref="BA432:BA439" si="468">IF(W432="√",$J432*$L432/$N432,0)</f>
        <v>0</v>
      </c>
      <c r="BB432" s="121"/>
      <c r="BC432" s="121"/>
      <c r="BD432" s="121">
        <f t="shared" ref="BD432:BD439" si="469">IF(X432="√",$J432*$L432/$N432,0)</f>
        <v>0</v>
      </c>
      <c r="BE432" s="121"/>
      <c r="BF432" s="121"/>
      <c r="BG432" s="121">
        <f t="shared" ref="BG432:BG439" si="470">IF(Y432="√",$J432*$L432/$N432,0)</f>
        <v>0</v>
      </c>
      <c r="BH432" s="121"/>
      <c r="BI432" s="121"/>
      <c r="BJ432" s="121">
        <f t="shared" ref="BJ432:BJ439" si="471">IF(Z432="√",$J432*$L432/$N432,0)</f>
        <v>0</v>
      </c>
      <c r="BK432" s="121"/>
      <c r="BL432" s="308"/>
      <c r="BM432" s="313"/>
      <c r="BN432" s="316"/>
    </row>
    <row r="433" s="120" customFormat="1" ht="33.95" customHeight="1" outlineLevel="5" spans="2:66">
      <c r="B433" s="121" t="s">
        <v>793</v>
      </c>
      <c r="C433" s="122" t="s">
        <v>1765</v>
      </c>
      <c r="D433" s="120" t="s">
        <v>1766</v>
      </c>
      <c r="E433" s="121"/>
      <c r="F433" s="121" t="s">
        <v>1619</v>
      </c>
      <c r="G433" s="121" t="s">
        <v>937</v>
      </c>
      <c r="H433" s="121">
        <f t="shared" si="457"/>
        <v>0</v>
      </c>
      <c r="I433" s="121" t="s">
        <v>1236</v>
      </c>
      <c r="J433" s="300"/>
      <c r="K433" s="121" t="s">
        <v>1144</v>
      </c>
      <c r="L433" s="121">
        <v>620</v>
      </c>
      <c r="M433" s="121" t="s">
        <v>1764</v>
      </c>
      <c r="N433" s="121">
        <f t="shared" si="458"/>
        <v>0</v>
      </c>
      <c r="O433" s="300"/>
      <c r="P433" s="300"/>
      <c r="Q433" s="300"/>
      <c r="R433" s="300"/>
      <c r="S433" s="300"/>
      <c r="T433" s="300"/>
      <c r="U433" s="300"/>
      <c r="V433" s="300"/>
      <c r="W433" s="300"/>
      <c r="X433" s="300"/>
      <c r="Y433" s="300"/>
      <c r="Z433" s="300"/>
      <c r="AA433" s="121"/>
      <c r="AB433" s="121">
        <f t="shared" si="459"/>
        <v>0</v>
      </c>
      <c r="AC433" s="121">
        <f t="shared" si="460"/>
        <v>0</v>
      </c>
      <c r="AD433" s="121"/>
      <c r="AE433" s="121"/>
      <c r="AF433" s="121">
        <f t="shared" si="461"/>
        <v>0</v>
      </c>
      <c r="AG433" s="121"/>
      <c r="AH433" s="121"/>
      <c r="AI433" s="121">
        <f t="shared" si="462"/>
        <v>0</v>
      </c>
      <c r="AJ433" s="121"/>
      <c r="AK433" s="121"/>
      <c r="AL433" s="121">
        <f t="shared" si="463"/>
        <v>0</v>
      </c>
      <c r="AM433" s="121"/>
      <c r="AN433" s="121"/>
      <c r="AO433" s="121">
        <f t="shared" si="464"/>
        <v>0</v>
      </c>
      <c r="AP433" s="121"/>
      <c r="AQ433" s="121"/>
      <c r="AR433" s="121">
        <f t="shared" si="465"/>
        <v>0</v>
      </c>
      <c r="AS433" s="121"/>
      <c r="AT433" s="121"/>
      <c r="AU433" s="121">
        <f t="shared" si="466"/>
        <v>0</v>
      </c>
      <c r="AV433" s="121"/>
      <c r="AW433" s="121"/>
      <c r="AX433" s="121">
        <f t="shared" si="467"/>
        <v>0</v>
      </c>
      <c r="AY433" s="121"/>
      <c r="AZ433" s="121"/>
      <c r="BA433" s="121">
        <f t="shared" si="468"/>
        <v>0</v>
      </c>
      <c r="BB433" s="121"/>
      <c r="BC433" s="121"/>
      <c r="BD433" s="121">
        <f t="shared" si="469"/>
        <v>0</v>
      </c>
      <c r="BE433" s="121"/>
      <c r="BF433" s="121"/>
      <c r="BG433" s="121">
        <f t="shared" si="470"/>
        <v>0</v>
      </c>
      <c r="BH433" s="121"/>
      <c r="BI433" s="121"/>
      <c r="BJ433" s="121">
        <f t="shared" si="471"/>
        <v>0</v>
      </c>
      <c r="BK433" s="121"/>
      <c r="BL433" s="308"/>
      <c r="BM433" s="313"/>
      <c r="BN433" s="316"/>
    </row>
    <row r="434" s="120" customFormat="1" ht="33.95" customHeight="1" outlineLevel="5" spans="2:66">
      <c r="B434" s="121" t="s">
        <v>793</v>
      </c>
      <c r="C434" s="122" t="s">
        <v>1767</v>
      </c>
      <c r="D434" s="120" t="s">
        <v>1768</v>
      </c>
      <c r="E434" s="121"/>
      <c r="F434" s="121" t="s">
        <v>1619</v>
      </c>
      <c r="G434" s="121" t="s">
        <v>937</v>
      </c>
      <c r="H434" s="121">
        <f t="shared" si="457"/>
        <v>0</v>
      </c>
      <c r="I434" s="121" t="s">
        <v>1236</v>
      </c>
      <c r="J434" s="300"/>
      <c r="K434" s="121" t="s">
        <v>1144</v>
      </c>
      <c r="L434" s="121">
        <v>3070</v>
      </c>
      <c r="M434" s="121" t="s">
        <v>1764</v>
      </c>
      <c r="N434" s="121">
        <f t="shared" si="458"/>
        <v>0</v>
      </c>
      <c r="O434" s="300"/>
      <c r="P434" s="300"/>
      <c r="Q434" s="300"/>
      <c r="R434" s="300"/>
      <c r="S434" s="300"/>
      <c r="T434" s="300"/>
      <c r="U434" s="300"/>
      <c r="V434" s="300"/>
      <c r="W434" s="300"/>
      <c r="X434" s="300"/>
      <c r="Y434" s="300"/>
      <c r="Z434" s="300"/>
      <c r="AA434" s="121"/>
      <c r="AB434" s="121">
        <f t="shared" si="459"/>
        <v>0</v>
      </c>
      <c r="AC434" s="121">
        <f t="shared" si="460"/>
        <v>0</v>
      </c>
      <c r="AD434" s="121"/>
      <c r="AE434" s="121"/>
      <c r="AF434" s="121">
        <f t="shared" si="461"/>
        <v>0</v>
      </c>
      <c r="AG434" s="121"/>
      <c r="AH434" s="121"/>
      <c r="AI434" s="121">
        <f t="shared" si="462"/>
        <v>0</v>
      </c>
      <c r="AJ434" s="121"/>
      <c r="AK434" s="121"/>
      <c r="AL434" s="121">
        <f t="shared" si="463"/>
        <v>0</v>
      </c>
      <c r="AM434" s="121"/>
      <c r="AN434" s="121"/>
      <c r="AO434" s="121">
        <f t="shared" si="464"/>
        <v>0</v>
      </c>
      <c r="AP434" s="121"/>
      <c r="AQ434" s="121"/>
      <c r="AR434" s="121">
        <f t="shared" si="465"/>
        <v>0</v>
      </c>
      <c r="AS434" s="121"/>
      <c r="AT434" s="121"/>
      <c r="AU434" s="121">
        <f t="shared" si="466"/>
        <v>0</v>
      </c>
      <c r="AV434" s="121"/>
      <c r="AW434" s="121"/>
      <c r="AX434" s="121">
        <f t="shared" si="467"/>
        <v>0</v>
      </c>
      <c r="AY434" s="121"/>
      <c r="AZ434" s="121"/>
      <c r="BA434" s="121">
        <f t="shared" si="468"/>
        <v>0</v>
      </c>
      <c r="BB434" s="121"/>
      <c r="BC434" s="121"/>
      <c r="BD434" s="121">
        <f t="shared" si="469"/>
        <v>0</v>
      </c>
      <c r="BE434" s="121"/>
      <c r="BF434" s="121"/>
      <c r="BG434" s="121">
        <f t="shared" si="470"/>
        <v>0</v>
      </c>
      <c r="BH434" s="121"/>
      <c r="BI434" s="121"/>
      <c r="BJ434" s="121">
        <f t="shared" si="471"/>
        <v>0</v>
      </c>
      <c r="BK434" s="121"/>
      <c r="BL434" s="308"/>
      <c r="BM434" s="313"/>
      <c r="BN434" s="316"/>
    </row>
    <row r="435" s="120" customFormat="1" ht="33.95" customHeight="1" outlineLevel="5" spans="2:66">
      <c r="B435" s="121" t="s">
        <v>793</v>
      </c>
      <c r="C435" s="122" t="s">
        <v>1769</v>
      </c>
      <c r="D435" s="120" t="s">
        <v>1770</v>
      </c>
      <c r="E435" s="121"/>
      <c r="F435" s="121" t="s">
        <v>1619</v>
      </c>
      <c r="G435" s="121" t="s">
        <v>937</v>
      </c>
      <c r="H435" s="121">
        <f t="shared" si="457"/>
        <v>0</v>
      </c>
      <c r="I435" s="121" t="s">
        <v>1236</v>
      </c>
      <c r="J435" s="300"/>
      <c r="K435" s="121" t="s">
        <v>1771</v>
      </c>
      <c r="L435" s="121">
        <v>2800</v>
      </c>
      <c r="M435" s="121" t="s">
        <v>1145</v>
      </c>
      <c r="N435" s="121">
        <f t="shared" si="458"/>
        <v>0</v>
      </c>
      <c r="O435" s="300"/>
      <c r="P435" s="300"/>
      <c r="Q435" s="300"/>
      <c r="R435" s="300"/>
      <c r="S435" s="300"/>
      <c r="T435" s="300"/>
      <c r="U435" s="300"/>
      <c r="V435" s="300"/>
      <c r="W435" s="300"/>
      <c r="X435" s="300"/>
      <c r="Y435" s="300"/>
      <c r="Z435" s="300"/>
      <c r="AA435" s="121"/>
      <c r="AB435" s="121">
        <f t="shared" si="459"/>
        <v>0</v>
      </c>
      <c r="AC435" s="121">
        <f t="shared" si="460"/>
        <v>0</v>
      </c>
      <c r="AD435" s="121"/>
      <c r="AE435" s="121"/>
      <c r="AF435" s="121">
        <f t="shared" si="461"/>
        <v>0</v>
      </c>
      <c r="AG435" s="121"/>
      <c r="AH435" s="121"/>
      <c r="AI435" s="121">
        <f t="shared" si="462"/>
        <v>0</v>
      </c>
      <c r="AJ435" s="121"/>
      <c r="AK435" s="121"/>
      <c r="AL435" s="121">
        <f t="shared" si="463"/>
        <v>0</v>
      </c>
      <c r="AM435" s="121"/>
      <c r="AN435" s="121"/>
      <c r="AO435" s="121">
        <f t="shared" si="464"/>
        <v>0</v>
      </c>
      <c r="AP435" s="121"/>
      <c r="AQ435" s="121"/>
      <c r="AR435" s="121">
        <f t="shared" si="465"/>
        <v>0</v>
      </c>
      <c r="AS435" s="121"/>
      <c r="AT435" s="121"/>
      <c r="AU435" s="121">
        <f t="shared" si="466"/>
        <v>0</v>
      </c>
      <c r="AV435" s="121"/>
      <c r="AW435" s="121"/>
      <c r="AX435" s="121">
        <f t="shared" si="467"/>
        <v>0</v>
      </c>
      <c r="AY435" s="121"/>
      <c r="AZ435" s="121"/>
      <c r="BA435" s="121">
        <f t="shared" si="468"/>
        <v>0</v>
      </c>
      <c r="BB435" s="121"/>
      <c r="BC435" s="121"/>
      <c r="BD435" s="121">
        <f t="shared" si="469"/>
        <v>0</v>
      </c>
      <c r="BE435" s="121"/>
      <c r="BF435" s="121"/>
      <c r="BG435" s="121">
        <f t="shared" si="470"/>
        <v>0</v>
      </c>
      <c r="BH435" s="121"/>
      <c r="BI435" s="121"/>
      <c r="BJ435" s="121">
        <f t="shared" si="471"/>
        <v>0</v>
      </c>
      <c r="BK435" s="121"/>
      <c r="BL435" s="308"/>
      <c r="BM435" s="313"/>
      <c r="BN435" s="316"/>
    </row>
    <row r="436" s="120" customFormat="1" ht="33.95" customHeight="1" outlineLevel="5" spans="2:66">
      <c r="B436" s="121" t="s">
        <v>793</v>
      </c>
      <c r="C436" s="122" t="s">
        <v>1772</v>
      </c>
      <c r="D436" s="120" t="s">
        <v>1773</v>
      </c>
      <c r="E436" s="121"/>
      <c r="F436" s="121" t="s">
        <v>1619</v>
      </c>
      <c r="G436" s="121" t="s">
        <v>937</v>
      </c>
      <c r="H436" s="121">
        <f t="shared" si="457"/>
        <v>0</v>
      </c>
      <c r="I436" s="121" t="s">
        <v>1236</v>
      </c>
      <c r="J436" s="300"/>
      <c r="K436" s="121" t="s">
        <v>1144</v>
      </c>
      <c r="L436" s="121">
        <v>10400</v>
      </c>
      <c r="M436" s="121" t="s">
        <v>1764</v>
      </c>
      <c r="N436" s="121">
        <f t="shared" si="458"/>
        <v>0</v>
      </c>
      <c r="O436" s="300"/>
      <c r="P436" s="300"/>
      <c r="Q436" s="300"/>
      <c r="R436" s="300"/>
      <c r="S436" s="300"/>
      <c r="T436" s="300"/>
      <c r="U436" s="300"/>
      <c r="V436" s="300"/>
      <c r="W436" s="300"/>
      <c r="X436" s="300"/>
      <c r="Y436" s="300"/>
      <c r="Z436" s="300"/>
      <c r="AA436" s="121"/>
      <c r="AB436" s="121">
        <f t="shared" si="459"/>
        <v>0</v>
      </c>
      <c r="AC436" s="121">
        <f t="shared" si="460"/>
        <v>0</v>
      </c>
      <c r="AD436" s="121"/>
      <c r="AE436" s="121"/>
      <c r="AF436" s="121">
        <f t="shared" si="461"/>
        <v>0</v>
      </c>
      <c r="AG436" s="121"/>
      <c r="AH436" s="121"/>
      <c r="AI436" s="121">
        <f t="shared" si="462"/>
        <v>0</v>
      </c>
      <c r="AJ436" s="121"/>
      <c r="AK436" s="121"/>
      <c r="AL436" s="121">
        <f t="shared" si="463"/>
        <v>0</v>
      </c>
      <c r="AM436" s="121"/>
      <c r="AN436" s="121"/>
      <c r="AO436" s="121">
        <f t="shared" si="464"/>
        <v>0</v>
      </c>
      <c r="AP436" s="121"/>
      <c r="AQ436" s="121"/>
      <c r="AR436" s="121">
        <f t="shared" si="465"/>
        <v>0</v>
      </c>
      <c r="AS436" s="121"/>
      <c r="AT436" s="121"/>
      <c r="AU436" s="121">
        <f t="shared" si="466"/>
        <v>0</v>
      </c>
      <c r="AV436" s="121"/>
      <c r="AW436" s="121"/>
      <c r="AX436" s="121">
        <f t="shared" si="467"/>
        <v>0</v>
      </c>
      <c r="AY436" s="121"/>
      <c r="AZ436" s="121"/>
      <c r="BA436" s="121">
        <f t="shared" si="468"/>
        <v>0</v>
      </c>
      <c r="BB436" s="121"/>
      <c r="BC436" s="121"/>
      <c r="BD436" s="121">
        <f t="shared" si="469"/>
        <v>0</v>
      </c>
      <c r="BE436" s="121"/>
      <c r="BF436" s="121"/>
      <c r="BG436" s="121">
        <f t="shared" si="470"/>
        <v>0</v>
      </c>
      <c r="BH436" s="121"/>
      <c r="BI436" s="121"/>
      <c r="BJ436" s="121">
        <f t="shared" si="471"/>
        <v>0</v>
      </c>
      <c r="BK436" s="121"/>
      <c r="BL436" s="308"/>
      <c r="BM436" s="313"/>
      <c r="BN436" s="316"/>
    </row>
    <row r="437" s="120" customFormat="1" ht="33.95" customHeight="1" outlineLevel="5" spans="2:66">
      <c r="B437" s="121" t="s">
        <v>793</v>
      </c>
      <c r="C437" s="122" t="s">
        <v>1774</v>
      </c>
      <c r="D437" s="120" t="s">
        <v>1775</v>
      </c>
      <c r="E437" s="121"/>
      <c r="F437" s="121" t="s">
        <v>1619</v>
      </c>
      <c r="G437" s="121" t="s">
        <v>937</v>
      </c>
      <c r="H437" s="121">
        <f t="shared" si="457"/>
        <v>0</v>
      </c>
      <c r="I437" s="121" t="s">
        <v>1236</v>
      </c>
      <c r="J437" s="300"/>
      <c r="K437" s="121" t="s">
        <v>1144</v>
      </c>
      <c r="L437" s="121">
        <v>700</v>
      </c>
      <c r="M437" s="121" t="s">
        <v>1764</v>
      </c>
      <c r="N437" s="121">
        <f t="shared" si="458"/>
        <v>0</v>
      </c>
      <c r="O437" s="300"/>
      <c r="P437" s="300"/>
      <c r="Q437" s="300"/>
      <c r="R437" s="300"/>
      <c r="S437" s="300"/>
      <c r="T437" s="300"/>
      <c r="U437" s="300"/>
      <c r="V437" s="300"/>
      <c r="W437" s="300"/>
      <c r="X437" s="300"/>
      <c r="Y437" s="300"/>
      <c r="Z437" s="300"/>
      <c r="AA437" s="121"/>
      <c r="AB437" s="121">
        <f t="shared" si="459"/>
        <v>0</v>
      </c>
      <c r="AC437" s="121">
        <f t="shared" si="460"/>
        <v>0</v>
      </c>
      <c r="AD437" s="121"/>
      <c r="AE437" s="121"/>
      <c r="AF437" s="121">
        <f t="shared" si="461"/>
        <v>0</v>
      </c>
      <c r="AG437" s="121"/>
      <c r="AH437" s="121"/>
      <c r="AI437" s="121">
        <f t="shared" si="462"/>
        <v>0</v>
      </c>
      <c r="AJ437" s="121"/>
      <c r="AK437" s="121"/>
      <c r="AL437" s="121">
        <f t="shared" si="463"/>
        <v>0</v>
      </c>
      <c r="AM437" s="121"/>
      <c r="AN437" s="121"/>
      <c r="AO437" s="121">
        <f t="shared" si="464"/>
        <v>0</v>
      </c>
      <c r="AP437" s="121"/>
      <c r="AQ437" s="121"/>
      <c r="AR437" s="121">
        <f t="shared" si="465"/>
        <v>0</v>
      </c>
      <c r="AS437" s="121"/>
      <c r="AT437" s="121"/>
      <c r="AU437" s="121">
        <f t="shared" si="466"/>
        <v>0</v>
      </c>
      <c r="AV437" s="121"/>
      <c r="AW437" s="121"/>
      <c r="AX437" s="121">
        <f t="shared" si="467"/>
        <v>0</v>
      </c>
      <c r="AY437" s="121"/>
      <c r="AZ437" s="121"/>
      <c r="BA437" s="121">
        <f t="shared" si="468"/>
        <v>0</v>
      </c>
      <c r="BB437" s="121"/>
      <c r="BC437" s="121"/>
      <c r="BD437" s="121">
        <f t="shared" si="469"/>
        <v>0</v>
      </c>
      <c r="BE437" s="121"/>
      <c r="BF437" s="121"/>
      <c r="BG437" s="121">
        <f t="shared" si="470"/>
        <v>0</v>
      </c>
      <c r="BH437" s="121"/>
      <c r="BI437" s="121"/>
      <c r="BJ437" s="121">
        <f t="shared" si="471"/>
        <v>0</v>
      </c>
      <c r="BK437" s="121"/>
      <c r="BL437" s="308"/>
      <c r="BM437" s="313"/>
      <c r="BN437" s="316"/>
    </row>
    <row r="438" s="120" customFormat="1" ht="33.95" customHeight="1" outlineLevel="5" spans="2:66">
      <c r="B438" s="121" t="s">
        <v>793</v>
      </c>
      <c r="C438" s="122" t="s">
        <v>1776</v>
      </c>
      <c r="D438" s="120" t="s">
        <v>1777</v>
      </c>
      <c r="E438" s="121"/>
      <c r="F438" s="121" t="s">
        <v>1619</v>
      </c>
      <c r="G438" s="121" t="s">
        <v>937</v>
      </c>
      <c r="H438" s="121">
        <f t="shared" si="457"/>
        <v>0</v>
      </c>
      <c r="I438" s="121" t="s">
        <v>1236</v>
      </c>
      <c r="J438" s="300"/>
      <c r="K438" s="121" t="s">
        <v>1771</v>
      </c>
      <c r="L438" s="121">
        <v>2800</v>
      </c>
      <c r="M438" s="121" t="s">
        <v>1145</v>
      </c>
      <c r="N438" s="121">
        <f t="shared" si="458"/>
        <v>0</v>
      </c>
      <c r="O438" s="300"/>
      <c r="P438" s="300"/>
      <c r="Q438" s="300"/>
      <c r="R438" s="300"/>
      <c r="S438" s="300"/>
      <c r="T438" s="300"/>
      <c r="U438" s="300"/>
      <c r="V438" s="300"/>
      <c r="W438" s="300"/>
      <c r="X438" s="300"/>
      <c r="Y438" s="300"/>
      <c r="Z438" s="300"/>
      <c r="AA438" s="121"/>
      <c r="AB438" s="121">
        <f t="shared" si="459"/>
        <v>0</v>
      </c>
      <c r="AC438" s="121">
        <f t="shared" si="460"/>
        <v>0</v>
      </c>
      <c r="AD438" s="121"/>
      <c r="AE438" s="121"/>
      <c r="AF438" s="121">
        <f t="shared" si="461"/>
        <v>0</v>
      </c>
      <c r="AG438" s="121"/>
      <c r="AH438" s="121"/>
      <c r="AI438" s="121">
        <f t="shared" si="462"/>
        <v>0</v>
      </c>
      <c r="AJ438" s="121"/>
      <c r="AK438" s="121"/>
      <c r="AL438" s="121">
        <f t="shared" si="463"/>
        <v>0</v>
      </c>
      <c r="AM438" s="121"/>
      <c r="AN438" s="121"/>
      <c r="AO438" s="121">
        <f t="shared" si="464"/>
        <v>0</v>
      </c>
      <c r="AP438" s="121"/>
      <c r="AQ438" s="121"/>
      <c r="AR438" s="121">
        <f t="shared" si="465"/>
        <v>0</v>
      </c>
      <c r="AS438" s="121"/>
      <c r="AT438" s="121"/>
      <c r="AU438" s="121">
        <f t="shared" si="466"/>
        <v>0</v>
      </c>
      <c r="AV438" s="121"/>
      <c r="AW438" s="121"/>
      <c r="AX438" s="121">
        <f t="shared" si="467"/>
        <v>0</v>
      </c>
      <c r="AY438" s="121"/>
      <c r="AZ438" s="121"/>
      <c r="BA438" s="121">
        <f t="shared" si="468"/>
        <v>0</v>
      </c>
      <c r="BB438" s="121"/>
      <c r="BC438" s="121"/>
      <c r="BD438" s="121">
        <f t="shared" si="469"/>
        <v>0</v>
      </c>
      <c r="BE438" s="121"/>
      <c r="BF438" s="121"/>
      <c r="BG438" s="121">
        <f t="shared" si="470"/>
        <v>0</v>
      </c>
      <c r="BH438" s="121"/>
      <c r="BI438" s="121"/>
      <c r="BJ438" s="121">
        <f t="shared" si="471"/>
        <v>0</v>
      </c>
      <c r="BK438" s="121"/>
      <c r="BL438" s="308"/>
      <c r="BM438" s="313"/>
      <c r="BN438" s="316"/>
    </row>
    <row r="439" s="120" customFormat="1" ht="33.95" customHeight="1" outlineLevel="5" spans="2:66">
      <c r="B439" s="121" t="s">
        <v>793</v>
      </c>
      <c r="C439" s="122" t="s">
        <v>1776</v>
      </c>
      <c r="D439" s="120" t="s">
        <v>1778</v>
      </c>
      <c r="E439" s="121" t="s">
        <v>1779</v>
      </c>
      <c r="F439" s="121" t="s">
        <v>1619</v>
      </c>
      <c r="G439" s="121" t="s">
        <v>937</v>
      </c>
      <c r="H439" s="121">
        <f t="shared" si="457"/>
        <v>0</v>
      </c>
      <c r="I439" s="121" t="s">
        <v>1236</v>
      </c>
      <c r="J439" s="300"/>
      <c r="K439" s="121" t="s">
        <v>1771</v>
      </c>
      <c r="L439" s="121">
        <v>6000</v>
      </c>
      <c r="M439" s="121" t="s">
        <v>1764</v>
      </c>
      <c r="N439" s="121">
        <f t="shared" si="458"/>
        <v>0</v>
      </c>
      <c r="O439" s="318"/>
      <c r="P439" s="318"/>
      <c r="Q439" s="318"/>
      <c r="R439" s="318"/>
      <c r="S439" s="318"/>
      <c r="T439" s="318"/>
      <c r="U439" s="318"/>
      <c r="V439" s="318"/>
      <c r="W439" s="318"/>
      <c r="X439" s="318"/>
      <c r="Y439" s="318"/>
      <c r="Z439" s="318"/>
      <c r="AA439" s="121"/>
      <c r="AB439" s="121">
        <f t="shared" si="459"/>
        <v>0</v>
      </c>
      <c r="AC439" s="121">
        <f t="shared" si="460"/>
        <v>0</v>
      </c>
      <c r="AD439" s="121"/>
      <c r="AE439" s="121"/>
      <c r="AF439" s="121">
        <f t="shared" si="461"/>
        <v>0</v>
      </c>
      <c r="AG439" s="121"/>
      <c r="AH439" s="121"/>
      <c r="AI439" s="121">
        <f t="shared" si="462"/>
        <v>0</v>
      </c>
      <c r="AJ439" s="121"/>
      <c r="AK439" s="121"/>
      <c r="AL439" s="121">
        <f t="shared" si="463"/>
        <v>0</v>
      </c>
      <c r="AM439" s="121"/>
      <c r="AN439" s="121"/>
      <c r="AO439" s="121">
        <f t="shared" si="464"/>
        <v>0</v>
      </c>
      <c r="AP439" s="121"/>
      <c r="AQ439" s="121"/>
      <c r="AR439" s="121">
        <f t="shared" si="465"/>
        <v>0</v>
      </c>
      <c r="AS439" s="121"/>
      <c r="AT439" s="121"/>
      <c r="AU439" s="121">
        <f t="shared" si="466"/>
        <v>0</v>
      </c>
      <c r="AV439" s="121"/>
      <c r="AW439" s="121"/>
      <c r="AX439" s="121">
        <f t="shared" si="467"/>
        <v>0</v>
      </c>
      <c r="AY439" s="121"/>
      <c r="AZ439" s="121"/>
      <c r="BA439" s="121">
        <f t="shared" si="468"/>
        <v>0</v>
      </c>
      <c r="BB439" s="121"/>
      <c r="BC439" s="121"/>
      <c r="BD439" s="121">
        <f t="shared" si="469"/>
        <v>0</v>
      </c>
      <c r="BE439" s="121"/>
      <c r="BF439" s="121"/>
      <c r="BG439" s="121">
        <f t="shared" si="470"/>
        <v>0</v>
      </c>
      <c r="BH439" s="121"/>
      <c r="BI439" s="121"/>
      <c r="BJ439" s="121">
        <f t="shared" si="471"/>
        <v>0</v>
      </c>
      <c r="BK439" s="121"/>
      <c r="BL439" s="308"/>
      <c r="BM439" s="313"/>
      <c r="BN439" s="316"/>
    </row>
    <row r="440" s="49" customFormat="1" ht="33.95" customHeight="1" outlineLevel="3" spans="2:66">
      <c r="B440" s="117" t="s">
        <v>788</v>
      </c>
      <c r="C440" s="118" t="s">
        <v>1780</v>
      </c>
      <c r="D440" s="49" t="s">
        <v>1781</v>
      </c>
      <c r="E440" s="117"/>
      <c r="F440" s="117"/>
      <c r="G440" s="117"/>
      <c r="H440" s="117">
        <f>SUM(H441:H445)</f>
        <v>0</v>
      </c>
      <c r="I440" s="117"/>
      <c r="J440" s="117"/>
      <c r="K440" s="117"/>
      <c r="L440" s="117"/>
      <c r="M440" s="117"/>
      <c r="N440" s="307"/>
      <c r="O440" s="290"/>
      <c r="P440" s="290"/>
      <c r="Q440" s="290"/>
      <c r="R440" s="290"/>
      <c r="S440" s="290"/>
      <c r="T440" s="290"/>
      <c r="U440" s="290"/>
      <c r="V440" s="290"/>
      <c r="W440" s="290"/>
      <c r="X440" s="290"/>
      <c r="Y440" s="290"/>
      <c r="Z440" s="290"/>
      <c r="AA440" s="290"/>
      <c r="AB440" s="117">
        <f>SUM(AB441:AB445)</f>
        <v>0</v>
      </c>
      <c r="AC440" s="117">
        <f>SUM(AC441:AC445)</f>
        <v>0</v>
      </c>
      <c r="AD440" s="117"/>
      <c r="AE440" s="117"/>
      <c r="AF440" s="117">
        <f>SUM(AF441:AF445)</f>
        <v>0</v>
      </c>
      <c r="AG440" s="117"/>
      <c r="AH440" s="117"/>
      <c r="AI440" s="117">
        <f>SUM(AI441:AI445)</f>
        <v>0</v>
      </c>
      <c r="AJ440" s="117"/>
      <c r="AK440" s="117"/>
      <c r="AL440" s="117">
        <f>SUM(AL441:AL445)</f>
        <v>0</v>
      </c>
      <c r="AM440" s="117"/>
      <c r="AN440" s="117"/>
      <c r="AO440" s="117">
        <f>SUM(AO441:AO445)</f>
        <v>0</v>
      </c>
      <c r="AP440" s="117"/>
      <c r="AQ440" s="117"/>
      <c r="AR440" s="117">
        <f>SUM(AR441:AR445)</f>
        <v>0</v>
      </c>
      <c r="AS440" s="117"/>
      <c r="AT440" s="117"/>
      <c r="AU440" s="117">
        <f>SUM(AU441:AU445)</f>
        <v>0</v>
      </c>
      <c r="AV440" s="117"/>
      <c r="AW440" s="117"/>
      <c r="AX440" s="117">
        <f>SUM(AX441:AX445)</f>
        <v>0</v>
      </c>
      <c r="AY440" s="117"/>
      <c r="AZ440" s="117"/>
      <c r="BA440" s="117">
        <f>SUM(BA441:BA445)</f>
        <v>0</v>
      </c>
      <c r="BB440" s="117"/>
      <c r="BC440" s="117"/>
      <c r="BD440" s="117">
        <f>SUM(BD441:BD445)</f>
        <v>0</v>
      </c>
      <c r="BE440" s="117"/>
      <c r="BF440" s="117"/>
      <c r="BG440" s="117">
        <f>SUM(BG441:BG445)</f>
        <v>0</v>
      </c>
      <c r="BH440" s="117"/>
      <c r="BI440" s="117"/>
      <c r="BJ440" s="117">
        <f>SUM(BJ441:BJ445)</f>
        <v>0</v>
      </c>
      <c r="BK440" s="117"/>
      <c r="BL440" s="307"/>
      <c r="BM440" s="313"/>
      <c r="BN440" s="315"/>
    </row>
    <row r="441" s="120" customFormat="1" ht="33.95" customHeight="1" outlineLevel="4" spans="2:66">
      <c r="B441" s="121" t="s">
        <v>793</v>
      </c>
      <c r="C441" s="122" t="s">
        <v>1782</v>
      </c>
      <c r="D441" s="120" t="s">
        <v>1783</v>
      </c>
      <c r="E441" s="121"/>
      <c r="F441" s="121" t="s">
        <v>1619</v>
      </c>
      <c r="G441" s="121" t="s">
        <v>937</v>
      </c>
      <c r="H441" s="121">
        <f>J441*L441</f>
        <v>0</v>
      </c>
      <c r="I441" s="121" t="s">
        <v>1236</v>
      </c>
      <c r="J441" s="300"/>
      <c r="K441" s="121" t="s">
        <v>1390</v>
      </c>
      <c r="L441" s="121">
        <v>23.9300583657588</v>
      </c>
      <c r="M441" s="121" t="s">
        <v>1669</v>
      </c>
      <c r="N441" s="121">
        <f>COUNTA(O441:Z441)</f>
        <v>0</v>
      </c>
      <c r="O441" s="319"/>
      <c r="P441" s="319"/>
      <c r="Q441" s="319"/>
      <c r="R441" s="319"/>
      <c r="S441" s="319"/>
      <c r="T441" s="319"/>
      <c r="U441" s="319"/>
      <c r="V441" s="319"/>
      <c r="W441" s="319"/>
      <c r="X441" s="319"/>
      <c r="Y441" s="319"/>
      <c r="Z441" s="319"/>
      <c r="AA441" s="121"/>
      <c r="AB441" s="121">
        <f>SUM(AC441,AF441,AI441,AL441,AO441,AR441,AU441,AX441,BA441,BD441,BG441,BJ441)</f>
        <v>0</v>
      </c>
      <c r="AC441" s="121">
        <f>IF(O441="√",$J441*$L441/$N441,0)</f>
        <v>0</v>
      </c>
      <c r="AD441" s="121"/>
      <c r="AE441" s="121"/>
      <c r="AF441" s="121">
        <f>IF(P441="√",$J441*$L441/$N441,0)</f>
        <v>0</v>
      </c>
      <c r="AG441" s="121"/>
      <c r="AH441" s="121"/>
      <c r="AI441" s="121">
        <f>IF(Q441="√",$J441*$L441/$N441,0)</f>
        <v>0</v>
      </c>
      <c r="AJ441" s="121"/>
      <c r="AK441" s="121"/>
      <c r="AL441" s="121">
        <f>IF(R441="√",$J441*$L441/$N441,0)</f>
        <v>0</v>
      </c>
      <c r="AM441" s="121"/>
      <c r="AN441" s="121"/>
      <c r="AO441" s="121">
        <f>IF(S441="√",$J441*$L441/$N441,0)</f>
        <v>0</v>
      </c>
      <c r="AP441" s="121"/>
      <c r="AQ441" s="121"/>
      <c r="AR441" s="121">
        <f>IF(T441="√",$J441*$L441/$N441,0)</f>
        <v>0</v>
      </c>
      <c r="AS441" s="121"/>
      <c r="AT441" s="121"/>
      <c r="AU441" s="121">
        <f>IF(U441="√",$J441*$L441/$N441,0)</f>
        <v>0</v>
      </c>
      <c r="AV441" s="121"/>
      <c r="AW441" s="121"/>
      <c r="AX441" s="121">
        <f>IF(V441="√",$J441*$L441/$N441,0)</f>
        <v>0</v>
      </c>
      <c r="AY441" s="121"/>
      <c r="AZ441" s="121"/>
      <c r="BA441" s="121">
        <f>IF(W441="√",$J441*$L441/$N441,0)</f>
        <v>0</v>
      </c>
      <c r="BB441" s="121"/>
      <c r="BC441" s="121"/>
      <c r="BD441" s="121">
        <f>IF(X441="√",$J441*$L441/$N441,0)</f>
        <v>0</v>
      </c>
      <c r="BE441" s="121"/>
      <c r="BF441" s="121"/>
      <c r="BG441" s="121">
        <f>IF(Y441="√",$J441*$L441/$N441,0)</f>
        <v>0</v>
      </c>
      <c r="BH441" s="121"/>
      <c r="BI441" s="121"/>
      <c r="BJ441" s="121">
        <f>IF(Z441="√",$J441*$L441/$N441,0)</f>
        <v>0</v>
      </c>
      <c r="BK441" s="121"/>
      <c r="BL441" s="308"/>
      <c r="BM441" s="313"/>
      <c r="BN441" s="316"/>
    </row>
    <row r="442" s="120" customFormat="1" ht="33.95" customHeight="1" outlineLevel="4" spans="2:66">
      <c r="B442" s="121" t="s">
        <v>793</v>
      </c>
      <c r="C442" s="122" t="s">
        <v>1784</v>
      </c>
      <c r="D442" s="120" t="s">
        <v>1785</v>
      </c>
      <c r="E442" s="121" t="s">
        <v>1786</v>
      </c>
      <c r="F442" s="121" t="s">
        <v>1619</v>
      </c>
      <c r="G442" s="121" t="s">
        <v>937</v>
      </c>
      <c r="H442" s="121">
        <f>J442*L442</f>
        <v>0</v>
      </c>
      <c r="I442" s="121" t="s">
        <v>1236</v>
      </c>
      <c r="J442" s="300"/>
      <c r="K442" s="121" t="s">
        <v>1390</v>
      </c>
      <c r="L442" s="121">
        <v>130</v>
      </c>
      <c r="M442" s="121" t="s">
        <v>1669</v>
      </c>
      <c r="N442" s="121">
        <f>COUNTA(O442:Z442)</f>
        <v>0</v>
      </c>
      <c r="O442" s="300"/>
      <c r="P442" s="300"/>
      <c r="Q442" s="300"/>
      <c r="R442" s="300"/>
      <c r="S442" s="300"/>
      <c r="T442" s="300"/>
      <c r="U442" s="300"/>
      <c r="V442" s="300"/>
      <c r="W442" s="300"/>
      <c r="X442" s="300"/>
      <c r="Y442" s="300"/>
      <c r="Z442" s="300"/>
      <c r="AA442" s="121"/>
      <c r="AB442" s="121">
        <f>SUM(AC442,AF442,AI442,AL442,AO442,AR442,AU442,AX442,BA442,BD442,BG442,BJ442)</f>
        <v>0</v>
      </c>
      <c r="AC442" s="121">
        <f>IF(O442="√",$J442*$L442/$N442,0)</f>
        <v>0</v>
      </c>
      <c r="AD442" s="121"/>
      <c r="AE442" s="121"/>
      <c r="AF442" s="121">
        <f>IF(P442="√",$J442*$L442/$N442,0)</f>
        <v>0</v>
      </c>
      <c r="AG442" s="121"/>
      <c r="AH442" s="121"/>
      <c r="AI442" s="121">
        <f>IF(Q442="√",$J442*$L442/$N442,0)</f>
        <v>0</v>
      </c>
      <c r="AJ442" s="121"/>
      <c r="AK442" s="121"/>
      <c r="AL442" s="121">
        <f>IF(R442="√",$J442*$L442/$N442,0)</f>
        <v>0</v>
      </c>
      <c r="AM442" s="121"/>
      <c r="AN442" s="121"/>
      <c r="AO442" s="121">
        <f>IF(S442="√",$J442*$L442/$N442,0)</f>
        <v>0</v>
      </c>
      <c r="AP442" s="121"/>
      <c r="AQ442" s="121"/>
      <c r="AR442" s="121">
        <f>IF(T442="√",$J442*$L442/$N442,0)</f>
        <v>0</v>
      </c>
      <c r="AS442" s="121"/>
      <c r="AT442" s="121"/>
      <c r="AU442" s="121">
        <f>IF(U442="√",$J442*$L442/$N442,0)</f>
        <v>0</v>
      </c>
      <c r="AV442" s="121"/>
      <c r="AW442" s="121"/>
      <c r="AX442" s="121">
        <f>IF(V442="√",$J442*$L442/$N442,0)</f>
        <v>0</v>
      </c>
      <c r="AY442" s="121"/>
      <c r="AZ442" s="121"/>
      <c r="BA442" s="121">
        <f>IF(W442="√",$J442*$L442/$N442,0)</f>
        <v>0</v>
      </c>
      <c r="BB442" s="121"/>
      <c r="BC442" s="121"/>
      <c r="BD442" s="121">
        <f>IF(X442="√",$J442*$L442/$N442,0)</f>
        <v>0</v>
      </c>
      <c r="BE442" s="121"/>
      <c r="BF442" s="121"/>
      <c r="BG442" s="121">
        <f>IF(Y442="√",$J442*$L442/$N442,0)</f>
        <v>0</v>
      </c>
      <c r="BH442" s="121"/>
      <c r="BI442" s="121"/>
      <c r="BJ442" s="121">
        <f>IF(Z442="√",$J442*$L442/$N442,0)</f>
        <v>0</v>
      </c>
      <c r="BK442" s="121"/>
      <c r="BL442" s="308"/>
      <c r="BM442" s="313"/>
      <c r="BN442" s="316"/>
    </row>
    <row r="443" s="120" customFormat="1" ht="33.95" customHeight="1" outlineLevel="4" spans="2:66">
      <c r="B443" s="121" t="s">
        <v>793</v>
      </c>
      <c r="C443" s="122" t="s">
        <v>1787</v>
      </c>
      <c r="D443" s="120" t="s">
        <v>1788</v>
      </c>
      <c r="E443" s="121"/>
      <c r="F443" s="121" t="s">
        <v>1619</v>
      </c>
      <c r="G443" s="121" t="s">
        <v>937</v>
      </c>
      <c r="H443" s="121">
        <f>J443*L443</f>
        <v>0</v>
      </c>
      <c r="I443" s="121" t="s">
        <v>1236</v>
      </c>
      <c r="J443" s="300"/>
      <c r="K443" s="121" t="s">
        <v>1390</v>
      </c>
      <c r="L443" s="121">
        <v>28.7562388818298</v>
      </c>
      <c r="M443" s="121" t="s">
        <v>1669</v>
      </c>
      <c r="N443" s="121">
        <f>COUNTA(O443:Z443)</f>
        <v>0</v>
      </c>
      <c r="O443" s="300"/>
      <c r="P443" s="300"/>
      <c r="Q443" s="300"/>
      <c r="R443" s="300"/>
      <c r="S443" s="300"/>
      <c r="T443" s="300"/>
      <c r="U443" s="300"/>
      <c r="V443" s="300"/>
      <c r="W443" s="300"/>
      <c r="X443" s="300"/>
      <c r="Y443" s="300"/>
      <c r="Z443" s="300"/>
      <c r="AA443" s="121"/>
      <c r="AB443" s="121">
        <f>SUM(AC443,AF443,AI443,AL443,AO443,AR443,AU443,AX443,BA443,BD443,BG443,BJ443)</f>
        <v>0</v>
      </c>
      <c r="AC443" s="121">
        <f>IF(O443="√",$J443*$L443/$N443,0)</f>
        <v>0</v>
      </c>
      <c r="AD443" s="121"/>
      <c r="AE443" s="121"/>
      <c r="AF443" s="121">
        <f>IF(P443="√",$J443*$L443/$N443,0)</f>
        <v>0</v>
      </c>
      <c r="AG443" s="121"/>
      <c r="AH443" s="121"/>
      <c r="AI443" s="121">
        <f>IF(Q443="√",$J443*$L443/$N443,0)</f>
        <v>0</v>
      </c>
      <c r="AJ443" s="121"/>
      <c r="AK443" s="121"/>
      <c r="AL443" s="121">
        <f>IF(R443="√",$J443*$L443/$N443,0)</f>
        <v>0</v>
      </c>
      <c r="AM443" s="121"/>
      <c r="AN443" s="121"/>
      <c r="AO443" s="121">
        <f>IF(S443="√",$J443*$L443/$N443,0)</f>
        <v>0</v>
      </c>
      <c r="AP443" s="121"/>
      <c r="AQ443" s="121"/>
      <c r="AR443" s="121">
        <f>IF(T443="√",$J443*$L443/$N443,0)</f>
        <v>0</v>
      </c>
      <c r="AS443" s="121"/>
      <c r="AT443" s="121"/>
      <c r="AU443" s="121">
        <f>IF(U443="√",$J443*$L443/$N443,0)</f>
        <v>0</v>
      </c>
      <c r="AV443" s="121"/>
      <c r="AW443" s="121"/>
      <c r="AX443" s="121">
        <f>IF(V443="√",$J443*$L443/$N443,0)</f>
        <v>0</v>
      </c>
      <c r="AY443" s="121"/>
      <c r="AZ443" s="121"/>
      <c r="BA443" s="121">
        <f>IF(W443="√",$J443*$L443/$N443,0)</f>
        <v>0</v>
      </c>
      <c r="BB443" s="121"/>
      <c r="BC443" s="121"/>
      <c r="BD443" s="121">
        <f>IF(X443="√",$J443*$L443/$N443,0)</f>
        <v>0</v>
      </c>
      <c r="BE443" s="121"/>
      <c r="BF443" s="121"/>
      <c r="BG443" s="121">
        <f>IF(Y443="√",$J443*$L443/$N443,0)</f>
        <v>0</v>
      </c>
      <c r="BH443" s="121"/>
      <c r="BI443" s="121"/>
      <c r="BJ443" s="121">
        <f>IF(Z443="√",$J443*$L443/$N443,0)</f>
        <v>0</v>
      </c>
      <c r="BK443" s="121"/>
      <c r="BL443" s="308"/>
      <c r="BM443" s="313"/>
      <c r="BN443" s="316"/>
    </row>
    <row r="444" s="120" customFormat="1" ht="33.95" customHeight="1" outlineLevel="4" spans="2:66">
      <c r="B444" s="121" t="s">
        <v>793</v>
      </c>
      <c r="C444" s="122" t="s">
        <v>1789</v>
      </c>
      <c r="D444" s="120" t="s">
        <v>1790</v>
      </c>
      <c r="E444" s="121"/>
      <c r="F444" s="121" t="s">
        <v>1619</v>
      </c>
      <c r="G444" s="121" t="s">
        <v>937</v>
      </c>
      <c r="H444" s="121">
        <f>J444*L444</f>
        <v>0</v>
      </c>
      <c r="I444" s="121" t="s">
        <v>1236</v>
      </c>
      <c r="J444" s="300"/>
      <c r="K444" s="121" t="s">
        <v>1390</v>
      </c>
      <c r="L444" s="121">
        <v>20.8170650529501</v>
      </c>
      <c r="M444" s="121" t="s">
        <v>1669</v>
      </c>
      <c r="N444" s="121">
        <f>COUNTA(O444:Z444)</f>
        <v>0</v>
      </c>
      <c r="O444" s="300"/>
      <c r="P444" s="300"/>
      <c r="Q444" s="300"/>
      <c r="R444" s="300"/>
      <c r="S444" s="300"/>
      <c r="T444" s="300"/>
      <c r="U444" s="300"/>
      <c r="V444" s="300"/>
      <c r="W444" s="300"/>
      <c r="X444" s="300"/>
      <c r="Y444" s="300"/>
      <c r="Z444" s="300"/>
      <c r="AA444" s="121"/>
      <c r="AB444" s="121">
        <f>SUM(AC444,AF444,AI444,AL444,AO444,AR444,AU444,AX444,BA444,BD444,BG444,BJ444)</f>
        <v>0</v>
      </c>
      <c r="AC444" s="121">
        <f>IF(O444="√",$J444*$L444/$N444,0)</f>
        <v>0</v>
      </c>
      <c r="AD444" s="121"/>
      <c r="AE444" s="121"/>
      <c r="AF444" s="121">
        <f>IF(P444="√",$J444*$L444/$N444,0)</f>
        <v>0</v>
      </c>
      <c r="AG444" s="121"/>
      <c r="AH444" s="121"/>
      <c r="AI444" s="121">
        <f>IF(Q444="√",$J444*$L444/$N444,0)</f>
        <v>0</v>
      </c>
      <c r="AJ444" s="121"/>
      <c r="AK444" s="121"/>
      <c r="AL444" s="121">
        <f>IF(R444="√",$J444*$L444/$N444,0)</f>
        <v>0</v>
      </c>
      <c r="AM444" s="121"/>
      <c r="AN444" s="121"/>
      <c r="AO444" s="121">
        <f>IF(S444="√",$J444*$L444/$N444,0)</f>
        <v>0</v>
      </c>
      <c r="AP444" s="121"/>
      <c r="AQ444" s="121"/>
      <c r="AR444" s="121">
        <f>IF(T444="√",$J444*$L444/$N444,0)</f>
        <v>0</v>
      </c>
      <c r="AS444" s="121"/>
      <c r="AT444" s="121"/>
      <c r="AU444" s="121">
        <f>IF(U444="√",$J444*$L444/$N444,0)</f>
        <v>0</v>
      </c>
      <c r="AV444" s="121"/>
      <c r="AW444" s="121"/>
      <c r="AX444" s="121">
        <f>IF(V444="√",$J444*$L444/$N444,0)</f>
        <v>0</v>
      </c>
      <c r="AY444" s="121"/>
      <c r="AZ444" s="121"/>
      <c r="BA444" s="121">
        <f>IF(W444="√",$J444*$L444/$N444,0)</f>
        <v>0</v>
      </c>
      <c r="BB444" s="121"/>
      <c r="BC444" s="121"/>
      <c r="BD444" s="121">
        <f>IF(X444="√",$J444*$L444/$N444,0)</f>
        <v>0</v>
      </c>
      <c r="BE444" s="121"/>
      <c r="BF444" s="121"/>
      <c r="BG444" s="121">
        <f>IF(Y444="√",$J444*$L444/$N444,0)</f>
        <v>0</v>
      </c>
      <c r="BH444" s="121"/>
      <c r="BI444" s="121"/>
      <c r="BJ444" s="121">
        <f>IF(Z444="√",$J444*$L444/$N444,0)</f>
        <v>0</v>
      </c>
      <c r="BK444" s="121"/>
      <c r="BL444" s="308"/>
      <c r="BM444" s="313"/>
      <c r="BN444" s="316"/>
    </row>
    <row r="445" s="120" customFormat="1" ht="33.95" customHeight="1" outlineLevel="4" spans="2:66">
      <c r="B445" s="121" t="s">
        <v>793</v>
      </c>
      <c r="C445" s="122" t="s">
        <v>1791</v>
      </c>
      <c r="D445" s="120" t="s">
        <v>1792</v>
      </c>
      <c r="E445" s="121"/>
      <c r="F445" s="121" t="s">
        <v>1619</v>
      </c>
      <c r="G445" s="121" t="s">
        <v>937</v>
      </c>
      <c r="H445" s="121">
        <f>J445*L445</f>
        <v>0</v>
      </c>
      <c r="I445" s="121" t="s">
        <v>1236</v>
      </c>
      <c r="J445" s="300"/>
      <c r="K445" s="121" t="s">
        <v>1144</v>
      </c>
      <c r="L445" s="121">
        <v>260</v>
      </c>
      <c r="M445" s="121" t="s">
        <v>1764</v>
      </c>
      <c r="N445" s="121">
        <f>COUNTA(O445:Z445)</f>
        <v>0</v>
      </c>
      <c r="O445" s="318"/>
      <c r="P445" s="318"/>
      <c r="Q445" s="318"/>
      <c r="R445" s="318"/>
      <c r="S445" s="318"/>
      <c r="T445" s="318"/>
      <c r="U445" s="318"/>
      <c r="V445" s="318"/>
      <c r="W445" s="318"/>
      <c r="X445" s="318"/>
      <c r="Y445" s="318"/>
      <c r="Z445" s="318"/>
      <c r="AA445" s="121"/>
      <c r="AB445" s="121">
        <f>SUM(AC445,AF445,AI445,AL445,AO445,AR445,AU445,AX445,BA445,BD445,BG445,BJ445)</f>
        <v>0</v>
      </c>
      <c r="AC445" s="121">
        <f>IF(O445="√",$J445*$L445/$N445,0)</f>
        <v>0</v>
      </c>
      <c r="AD445" s="121"/>
      <c r="AE445" s="121"/>
      <c r="AF445" s="121">
        <f>IF(P445="√",$J445*$L445/$N445,0)</f>
        <v>0</v>
      </c>
      <c r="AG445" s="121"/>
      <c r="AH445" s="121"/>
      <c r="AI445" s="121">
        <f>IF(Q445="√",$J445*$L445/$N445,0)</f>
        <v>0</v>
      </c>
      <c r="AJ445" s="121"/>
      <c r="AK445" s="121"/>
      <c r="AL445" s="121">
        <f>IF(R445="√",$J445*$L445/$N445,0)</f>
        <v>0</v>
      </c>
      <c r="AM445" s="121"/>
      <c r="AN445" s="121"/>
      <c r="AO445" s="121">
        <f>IF(S445="√",$J445*$L445/$N445,0)</f>
        <v>0</v>
      </c>
      <c r="AP445" s="121"/>
      <c r="AQ445" s="121"/>
      <c r="AR445" s="121">
        <f>IF(T445="√",$J445*$L445/$N445,0)</f>
        <v>0</v>
      </c>
      <c r="AS445" s="121"/>
      <c r="AT445" s="121"/>
      <c r="AU445" s="121">
        <f>IF(U445="√",$J445*$L445/$N445,0)</f>
        <v>0</v>
      </c>
      <c r="AV445" s="121"/>
      <c r="AW445" s="121"/>
      <c r="AX445" s="121">
        <f>IF(V445="√",$J445*$L445/$N445,0)</f>
        <v>0</v>
      </c>
      <c r="AY445" s="121"/>
      <c r="AZ445" s="121"/>
      <c r="BA445" s="121">
        <f>IF(W445="√",$J445*$L445/$N445,0)</f>
        <v>0</v>
      </c>
      <c r="BB445" s="121"/>
      <c r="BC445" s="121"/>
      <c r="BD445" s="121">
        <f>IF(X445="√",$J445*$L445/$N445,0)</f>
        <v>0</v>
      </c>
      <c r="BE445" s="121"/>
      <c r="BF445" s="121"/>
      <c r="BG445" s="121">
        <f>IF(Y445="√",$J445*$L445/$N445,0)</f>
        <v>0</v>
      </c>
      <c r="BH445" s="121"/>
      <c r="BI445" s="121"/>
      <c r="BJ445" s="121">
        <f>IF(Z445="√",$J445*$L445/$N445,0)</f>
        <v>0</v>
      </c>
      <c r="BK445" s="121"/>
      <c r="BL445" s="308"/>
      <c r="BM445" s="313"/>
      <c r="BN445" s="316"/>
    </row>
    <row r="446" s="49" customFormat="1" ht="33.95" customHeight="1" outlineLevel="3" spans="2:66">
      <c r="B446" s="117" t="s">
        <v>788</v>
      </c>
      <c r="C446" s="118" t="s">
        <v>1793</v>
      </c>
      <c r="D446" s="49" t="s">
        <v>1794</v>
      </c>
      <c r="E446" s="117"/>
      <c r="F446" s="117"/>
      <c r="G446" s="117"/>
      <c r="H446" s="117">
        <f>SUM(H447:H460)</f>
        <v>0</v>
      </c>
      <c r="I446" s="117"/>
      <c r="J446" s="117"/>
      <c r="K446" s="117"/>
      <c r="L446" s="117"/>
      <c r="M446" s="117"/>
      <c r="N446" s="307"/>
      <c r="O446" s="290"/>
      <c r="P446" s="290"/>
      <c r="Q446" s="290"/>
      <c r="R446" s="290"/>
      <c r="S446" s="290"/>
      <c r="T446" s="290"/>
      <c r="U446" s="290"/>
      <c r="V446" s="290"/>
      <c r="W446" s="290"/>
      <c r="X446" s="290"/>
      <c r="Y446" s="290"/>
      <c r="Z446" s="290"/>
      <c r="AA446" s="290"/>
      <c r="AB446" s="117">
        <f>SUM(AB447:AB460)</f>
        <v>0</v>
      </c>
      <c r="AC446" s="117">
        <f>SUM(AC447:AC460)</f>
        <v>0</v>
      </c>
      <c r="AD446" s="117"/>
      <c r="AE446" s="117"/>
      <c r="AF446" s="117">
        <f>SUM(AF447:AF460)</f>
        <v>0</v>
      </c>
      <c r="AG446" s="117"/>
      <c r="AH446" s="117"/>
      <c r="AI446" s="117">
        <f>SUM(AI447:AI460)</f>
        <v>0</v>
      </c>
      <c r="AJ446" s="117"/>
      <c r="AK446" s="117"/>
      <c r="AL446" s="117">
        <f>SUM(AL447:AL460)</f>
        <v>0</v>
      </c>
      <c r="AM446" s="117"/>
      <c r="AN446" s="117"/>
      <c r="AO446" s="117">
        <f>SUM(AO447:AO460)</f>
        <v>0</v>
      </c>
      <c r="AP446" s="117"/>
      <c r="AQ446" s="117"/>
      <c r="AR446" s="117">
        <f>SUM(AR447:AR460)</f>
        <v>0</v>
      </c>
      <c r="AS446" s="117"/>
      <c r="AT446" s="117"/>
      <c r="AU446" s="117">
        <f>SUM(AU447:AU460)</f>
        <v>0</v>
      </c>
      <c r="AV446" s="117"/>
      <c r="AW446" s="117"/>
      <c r="AX446" s="117">
        <f>SUM(AX447:AX460)</f>
        <v>0</v>
      </c>
      <c r="AY446" s="117"/>
      <c r="AZ446" s="117"/>
      <c r="BA446" s="117">
        <f>SUM(BA447:BA460)</f>
        <v>0</v>
      </c>
      <c r="BB446" s="117"/>
      <c r="BC446" s="117"/>
      <c r="BD446" s="117">
        <f>SUM(BD447:BD460)</f>
        <v>0</v>
      </c>
      <c r="BE446" s="117"/>
      <c r="BF446" s="117"/>
      <c r="BG446" s="117">
        <f>SUM(BG447:BG460)</f>
        <v>0</v>
      </c>
      <c r="BH446" s="117"/>
      <c r="BI446" s="117"/>
      <c r="BJ446" s="117">
        <f>SUM(BJ447:BJ460)</f>
        <v>0</v>
      </c>
      <c r="BK446" s="117"/>
      <c r="BL446" s="307"/>
      <c r="BM446" s="313"/>
      <c r="BN446" s="315"/>
    </row>
    <row r="447" s="120" customFormat="1" ht="33.95" customHeight="1" outlineLevel="5" spans="2:66">
      <c r="B447" s="121" t="s">
        <v>793</v>
      </c>
      <c r="C447" s="122" t="s">
        <v>1795</v>
      </c>
      <c r="D447" s="120" t="s">
        <v>1796</v>
      </c>
      <c r="E447" s="121" t="s">
        <v>1797</v>
      </c>
      <c r="F447" s="121" t="s">
        <v>1619</v>
      </c>
      <c r="G447" s="121" t="s">
        <v>937</v>
      </c>
      <c r="H447" s="121">
        <f t="shared" ref="H447:H459" si="472">J447*L447</f>
        <v>0</v>
      </c>
      <c r="I447" s="121" t="s">
        <v>1236</v>
      </c>
      <c r="J447" s="300"/>
      <c r="K447" s="121" t="s">
        <v>1798</v>
      </c>
      <c r="L447" s="121">
        <v>48</v>
      </c>
      <c r="M447" s="121" t="s">
        <v>1799</v>
      </c>
      <c r="N447" s="121">
        <f t="shared" ref="N447:N459" si="473">COUNTA(O447:Z447)</f>
        <v>0</v>
      </c>
      <c r="O447" s="319"/>
      <c r="P447" s="319"/>
      <c r="Q447" s="319"/>
      <c r="R447" s="319"/>
      <c r="S447" s="319"/>
      <c r="T447" s="319"/>
      <c r="U447" s="319"/>
      <c r="V447" s="319"/>
      <c r="W447" s="319"/>
      <c r="X447" s="319"/>
      <c r="Y447" s="319"/>
      <c r="Z447" s="319"/>
      <c r="AA447" s="121"/>
      <c r="AB447" s="121">
        <f t="shared" ref="AB447:AB460" si="474">SUM(AC447,AF447,AI447,AL447,AO447,AR447,AU447,AX447,BA447,BD447,BG447,BJ447)</f>
        <v>0</v>
      </c>
      <c r="AC447" s="121">
        <f t="shared" ref="AC447:AC459" si="475">IF(O447="√",$J447*$L447/$N447,0)</f>
        <v>0</v>
      </c>
      <c r="AD447" s="121"/>
      <c r="AE447" s="121"/>
      <c r="AF447" s="121">
        <f t="shared" ref="AF447:AF459" si="476">IF(P447="√",$J447*$L447/$N447,0)</f>
        <v>0</v>
      </c>
      <c r="AG447" s="121"/>
      <c r="AH447" s="121"/>
      <c r="AI447" s="121">
        <f t="shared" ref="AI447:AI459" si="477">IF(Q447="√",$J447*$L447/$N447,0)</f>
        <v>0</v>
      </c>
      <c r="AJ447" s="121"/>
      <c r="AK447" s="121"/>
      <c r="AL447" s="121">
        <f t="shared" ref="AL447:AL459" si="478">IF(R447="√",$J447*$L447/$N447,0)</f>
        <v>0</v>
      </c>
      <c r="AM447" s="121"/>
      <c r="AN447" s="121"/>
      <c r="AO447" s="121">
        <f t="shared" ref="AO447:AO459" si="479">IF(S447="√",$J447*$L447/$N447,0)</f>
        <v>0</v>
      </c>
      <c r="AP447" s="121"/>
      <c r="AQ447" s="121"/>
      <c r="AR447" s="121">
        <f t="shared" ref="AR447:AR459" si="480">IF(T447="√",$J447*$L447/$N447,0)</f>
        <v>0</v>
      </c>
      <c r="AS447" s="121"/>
      <c r="AT447" s="121"/>
      <c r="AU447" s="121">
        <f t="shared" ref="AU447:AU459" si="481">IF(U447="√",$J447*$L447/$N447,0)</f>
        <v>0</v>
      </c>
      <c r="AV447" s="121"/>
      <c r="AW447" s="121"/>
      <c r="AX447" s="121">
        <f t="shared" ref="AX447:AX459" si="482">IF(V447="√",$J447*$L447/$N447,0)</f>
        <v>0</v>
      </c>
      <c r="AY447" s="121"/>
      <c r="AZ447" s="121"/>
      <c r="BA447" s="121">
        <f t="shared" ref="BA447:BA459" si="483">IF(W447="√",$J447*$L447/$N447,0)</f>
        <v>0</v>
      </c>
      <c r="BB447" s="121"/>
      <c r="BC447" s="121"/>
      <c r="BD447" s="121">
        <f t="shared" ref="BD447:BD459" si="484">IF(X447="√",$J447*$L447/$N447,0)</f>
        <v>0</v>
      </c>
      <c r="BE447" s="121"/>
      <c r="BF447" s="121"/>
      <c r="BG447" s="121">
        <f t="shared" ref="BG447:BG459" si="485">IF(Y447="√",$J447*$L447/$N447,0)</f>
        <v>0</v>
      </c>
      <c r="BH447" s="121"/>
      <c r="BI447" s="121"/>
      <c r="BJ447" s="121">
        <f t="shared" ref="BJ447:BJ459" si="486">IF(Z447="√",$J447*$L447/$N447,0)</f>
        <v>0</v>
      </c>
      <c r="BK447" s="121"/>
      <c r="BL447" s="308"/>
      <c r="BM447" s="313"/>
      <c r="BN447" s="316"/>
    </row>
    <row r="448" s="120" customFormat="1" ht="33.95" customHeight="1" outlineLevel="5" spans="2:66">
      <c r="B448" s="121" t="s">
        <v>793</v>
      </c>
      <c r="C448" s="122" t="s">
        <v>1800</v>
      </c>
      <c r="D448" s="120" t="s">
        <v>1801</v>
      </c>
      <c r="E448" s="121" t="s">
        <v>1802</v>
      </c>
      <c r="F448" s="121" t="s">
        <v>1619</v>
      </c>
      <c r="G448" s="121" t="s">
        <v>937</v>
      </c>
      <c r="H448" s="121">
        <f t="shared" si="472"/>
        <v>0</v>
      </c>
      <c r="I448" s="121" t="s">
        <v>1236</v>
      </c>
      <c r="J448" s="300"/>
      <c r="K448" s="121" t="s">
        <v>1798</v>
      </c>
      <c r="L448" s="121">
        <v>338</v>
      </c>
      <c r="M448" s="121" t="s">
        <v>1799</v>
      </c>
      <c r="N448" s="121">
        <f t="shared" si="473"/>
        <v>0</v>
      </c>
      <c r="O448" s="300"/>
      <c r="P448" s="300"/>
      <c r="Q448" s="300"/>
      <c r="R448" s="300"/>
      <c r="S448" s="300"/>
      <c r="T448" s="300"/>
      <c r="U448" s="300"/>
      <c r="V448" s="300"/>
      <c r="W448" s="300"/>
      <c r="X448" s="300"/>
      <c r="Y448" s="300"/>
      <c r="Z448" s="300"/>
      <c r="AA448" s="121"/>
      <c r="AB448" s="121">
        <f t="shared" si="474"/>
        <v>0</v>
      </c>
      <c r="AC448" s="121">
        <f t="shared" si="475"/>
        <v>0</v>
      </c>
      <c r="AD448" s="121"/>
      <c r="AE448" s="121"/>
      <c r="AF448" s="121">
        <f t="shared" si="476"/>
        <v>0</v>
      </c>
      <c r="AG448" s="121"/>
      <c r="AH448" s="121"/>
      <c r="AI448" s="121">
        <f t="shared" si="477"/>
        <v>0</v>
      </c>
      <c r="AJ448" s="121"/>
      <c r="AK448" s="121"/>
      <c r="AL448" s="121">
        <f t="shared" si="478"/>
        <v>0</v>
      </c>
      <c r="AM448" s="121"/>
      <c r="AN448" s="121"/>
      <c r="AO448" s="121">
        <f t="shared" si="479"/>
        <v>0</v>
      </c>
      <c r="AP448" s="121"/>
      <c r="AQ448" s="121"/>
      <c r="AR448" s="121">
        <f t="shared" si="480"/>
        <v>0</v>
      </c>
      <c r="AS448" s="121"/>
      <c r="AT448" s="121"/>
      <c r="AU448" s="121">
        <f t="shared" si="481"/>
        <v>0</v>
      </c>
      <c r="AV448" s="121"/>
      <c r="AW448" s="121"/>
      <c r="AX448" s="121">
        <f t="shared" si="482"/>
        <v>0</v>
      </c>
      <c r="AY448" s="121"/>
      <c r="AZ448" s="121"/>
      <c r="BA448" s="121">
        <f t="shared" si="483"/>
        <v>0</v>
      </c>
      <c r="BB448" s="121"/>
      <c r="BC448" s="121"/>
      <c r="BD448" s="121">
        <f t="shared" si="484"/>
        <v>0</v>
      </c>
      <c r="BE448" s="121"/>
      <c r="BF448" s="121"/>
      <c r="BG448" s="121">
        <f t="shared" si="485"/>
        <v>0</v>
      </c>
      <c r="BH448" s="121"/>
      <c r="BI448" s="121"/>
      <c r="BJ448" s="121">
        <f t="shared" si="486"/>
        <v>0</v>
      </c>
      <c r="BK448" s="121"/>
      <c r="BL448" s="308"/>
      <c r="BM448" s="313"/>
      <c r="BN448" s="316"/>
    </row>
    <row r="449" s="120" customFormat="1" ht="33.95" customHeight="1" outlineLevel="5" spans="2:66">
      <c r="B449" s="121" t="s">
        <v>793</v>
      </c>
      <c r="C449" s="122" t="s">
        <v>1803</v>
      </c>
      <c r="D449" s="120" t="s">
        <v>1804</v>
      </c>
      <c r="E449" s="121" t="s">
        <v>1805</v>
      </c>
      <c r="F449" s="121" t="s">
        <v>1619</v>
      </c>
      <c r="G449" s="121" t="s">
        <v>937</v>
      </c>
      <c r="H449" s="121">
        <f t="shared" si="472"/>
        <v>0</v>
      </c>
      <c r="I449" s="121" t="s">
        <v>1236</v>
      </c>
      <c r="J449" s="300"/>
      <c r="K449" s="121" t="s">
        <v>1390</v>
      </c>
      <c r="L449" s="121">
        <v>190</v>
      </c>
      <c r="M449" s="121" t="s">
        <v>1669</v>
      </c>
      <c r="N449" s="121">
        <f t="shared" si="473"/>
        <v>0</v>
      </c>
      <c r="O449" s="300"/>
      <c r="P449" s="300"/>
      <c r="Q449" s="300"/>
      <c r="R449" s="300"/>
      <c r="S449" s="300"/>
      <c r="T449" s="300"/>
      <c r="U449" s="300"/>
      <c r="V449" s="300"/>
      <c r="W449" s="300"/>
      <c r="X449" s="300"/>
      <c r="Y449" s="300"/>
      <c r="Z449" s="300"/>
      <c r="AA449" s="121"/>
      <c r="AB449" s="121">
        <f t="shared" si="474"/>
        <v>0</v>
      </c>
      <c r="AC449" s="121">
        <f t="shared" si="475"/>
        <v>0</v>
      </c>
      <c r="AD449" s="121"/>
      <c r="AE449" s="121"/>
      <c r="AF449" s="121">
        <f t="shared" si="476"/>
        <v>0</v>
      </c>
      <c r="AG449" s="121"/>
      <c r="AH449" s="121"/>
      <c r="AI449" s="121">
        <f t="shared" si="477"/>
        <v>0</v>
      </c>
      <c r="AJ449" s="121"/>
      <c r="AK449" s="121"/>
      <c r="AL449" s="121">
        <f t="shared" si="478"/>
        <v>0</v>
      </c>
      <c r="AM449" s="121"/>
      <c r="AN449" s="121"/>
      <c r="AO449" s="121">
        <f t="shared" si="479"/>
        <v>0</v>
      </c>
      <c r="AP449" s="121"/>
      <c r="AQ449" s="121"/>
      <c r="AR449" s="121">
        <f t="shared" si="480"/>
        <v>0</v>
      </c>
      <c r="AS449" s="121"/>
      <c r="AT449" s="121"/>
      <c r="AU449" s="121">
        <f t="shared" si="481"/>
        <v>0</v>
      </c>
      <c r="AV449" s="121"/>
      <c r="AW449" s="121"/>
      <c r="AX449" s="121">
        <f t="shared" si="482"/>
        <v>0</v>
      </c>
      <c r="AY449" s="121"/>
      <c r="AZ449" s="121"/>
      <c r="BA449" s="121">
        <f t="shared" si="483"/>
        <v>0</v>
      </c>
      <c r="BB449" s="121"/>
      <c r="BC449" s="121"/>
      <c r="BD449" s="121">
        <f t="shared" si="484"/>
        <v>0</v>
      </c>
      <c r="BE449" s="121"/>
      <c r="BF449" s="121"/>
      <c r="BG449" s="121">
        <f t="shared" si="485"/>
        <v>0</v>
      </c>
      <c r="BH449" s="121"/>
      <c r="BI449" s="121"/>
      <c r="BJ449" s="121">
        <f t="shared" si="486"/>
        <v>0</v>
      </c>
      <c r="BK449" s="121"/>
      <c r="BL449" s="308"/>
      <c r="BM449" s="313"/>
      <c r="BN449" s="316"/>
    </row>
    <row r="450" s="120" customFormat="1" ht="33.95" customHeight="1" outlineLevel="5" spans="2:66">
      <c r="B450" s="121" t="s">
        <v>793</v>
      </c>
      <c r="C450" s="122" t="s">
        <v>1806</v>
      </c>
      <c r="D450" s="120" t="s">
        <v>1807</v>
      </c>
      <c r="E450" s="121" t="s">
        <v>1808</v>
      </c>
      <c r="F450" s="121" t="s">
        <v>1619</v>
      </c>
      <c r="G450" s="121" t="s">
        <v>937</v>
      </c>
      <c r="H450" s="121">
        <f t="shared" si="472"/>
        <v>0</v>
      </c>
      <c r="I450" s="121" t="s">
        <v>1236</v>
      </c>
      <c r="J450" s="300"/>
      <c r="K450" s="121" t="s">
        <v>1390</v>
      </c>
      <c r="L450" s="121">
        <v>500</v>
      </c>
      <c r="M450" s="121" t="s">
        <v>1669</v>
      </c>
      <c r="N450" s="121">
        <f t="shared" si="473"/>
        <v>0</v>
      </c>
      <c r="O450" s="300"/>
      <c r="P450" s="300"/>
      <c r="Q450" s="300"/>
      <c r="R450" s="300"/>
      <c r="S450" s="300"/>
      <c r="T450" s="300"/>
      <c r="U450" s="300"/>
      <c r="V450" s="300"/>
      <c r="W450" s="300"/>
      <c r="X450" s="300"/>
      <c r="Y450" s="300"/>
      <c r="Z450" s="300"/>
      <c r="AA450" s="121"/>
      <c r="AB450" s="121">
        <f t="shared" si="474"/>
        <v>0</v>
      </c>
      <c r="AC450" s="121">
        <f t="shared" si="475"/>
        <v>0</v>
      </c>
      <c r="AD450" s="121"/>
      <c r="AE450" s="121"/>
      <c r="AF450" s="121">
        <f t="shared" si="476"/>
        <v>0</v>
      </c>
      <c r="AG450" s="121"/>
      <c r="AH450" s="121"/>
      <c r="AI450" s="121">
        <f t="shared" si="477"/>
        <v>0</v>
      </c>
      <c r="AJ450" s="121"/>
      <c r="AK450" s="121"/>
      <c r="AL450" s="121">
        <f t="shared" si="478"/>
        <v>0</v>
      </c>
      <c r="AM450" s="121"/>
      <c r="AN450" s="121"/>
      <c r="AO450" s="121">
        <f t="shared" si="479"/>
        <v>0</v>
      </c>
      <c r="AP450" s="121"/>
      <c r="AQ450" s="121"/>
      <c r="AR450" s="121">
        <f t="shared" si="480"/>
        <v>0</v>
      </c>
      <c r="AS450" s="121"/>
      <c r="AT450" s="121"/>
      <c r="AU450" s="121">
        <f t="shared" si="481"/>
        <v>0</v>
      </c>
      <c r="AV450" s="121"/>
      <c r="AW450" s="121"/>
      <c r="AX450" s="121">
        <f t="shared" si="482"/>
        <v>0</v>
      </c>
      <c r="AY450" s="121"/>
      <c r="AZ450" s="121"/>
      <c r="BA450" s="121">
        <f t="shared" si="483"/>
        <v>0</v>
      </c>
      <c r="BB450" s="121"/>
      <c r="BC450" s="121"/>
      <c r="BD450" s="121">
        <f t="shared" si="484"/>
        <v>0</v>
      </c>
      <c r="BE450" s="121"/>
      <c r="BF450" s="121"/>
      <c r="BG450" s="121">
        <f t="shared" si="485"/>
        <v>0</v>
      </c>
      <c r="BH450" s="121"/>
      <c r="BI450" s="121"/>
      <c r="BJ450" s="121">
        <f t="shared" si="486"/>
        <v>0</v>
      </c>
      <c r="BK450" s="121"/>
      <c r="BL450" s="308"/>
      <c r="BM450" s="313"/>
      <c r="BN450" s="316"/>
    </row>
    <row r="451" s="120" customFormat="1" ht="33.95" customHeight="1" outlineLevel="5" spans="2:66">
      <c r="B451" s="121" t="s">
        <v>793</v>
      </c>
      <c r="C451" s="122" t="s">
        <v>1809</v>
      </c>
      <c r="D451" s="120" t="s">
        <v>1810</v>
      </c>
      <c r="E451" s="121" t="s">
        <v>1811</v>
      </c>
      <c r="F451" s="121" t="s">
        <v>1619</v>
      </c>
      <c r="G451" s="121" t="s">
        <v>937</v>
      </c>
      <c r="H451" s="121">
        <f t="shared" si="472"/>
        <v>0</v>
      </c>
      <c r="I451" s="121" t="s">
        <v>1236</v>
      </c>
      <c r="J451" s="300"/>
      <c r="K451" s="121" t="s">
        <v>1390</v>
      </c>
      <c r="L451" s="121">
        <v>80</v>
      </c>
      <c r="M451" s="121" t="s">
        <v>1669</v>
      </c>
      <c r="N451" s="121">
        <f t="shared" si="473"/>
        <v>0</v>
      </c>
      <c r="O451" s="300"/>
      <c r="P451" s="300"/>
      <c r="Q451" s="300"/>
      <c r="R451" s="300"/>
      <c r="S451" s="300"/>
      <c r="T451" s="300"/>
      <c r="U451" s="300"/>
      <c r="V451" s="300"/>
      <c r="W451" s="300"/>
      <c r="X451" s="300"/>
      <c r="Y451" s="300"/>
      <c r="Z451" s="300"/>
      <c r="AA451" s="121"/>
      <c r="AB451" s="121">
        <f t="shared" si="474"/>
        <v>0</v>
      </c>
      <c r="AC451" s="121">
        <f t="shared" si="475"/>
        <v>0</v>
      </c>
      <c r="AD451" s="121"/>
      <c r="AE451" s="121"/>
      <c r="AF451" s="121">
        <f t="shared" si="476"/>
        <v>0</v>
      </c>
      <c r="AG451" s="121"/>
      <c r="AH451" s="121"/>
      <c r="AI451" s="121">
        <f t="shared" si="477"/>
        <v>0</v>
      </c>
      <c r="AJ451" s="121"/>
      <c r="AK451" s="121"/>
      <c r="AL451" s="121">
        <f t="shared" si="478"/>
        <v>0</v>
      </c>
      <c r="AM451" s="121"/>
      <c r="AN451" s="121"/>
      <c r="AO451" s="121">
        <f t="shared" si="479"/>
        <v>0</v>
      </c>
      <c r="AP451" s="121"/>
      <c r="AQ451" s="121"/>
      <c r="AR451" s="121">
        <f t="shared" si="480"/>
        <v>0</v>
      </c>
      <c r="AS451" s="121"/>
      <c r="AT451" s="121"/>
      <c r="AU451" s="121">
        <f t="shared" si="481"/>
        <v>0</v>
      </c>
      <c r="AV451" s="121"/>
      <c r="AW451" s="121"/>
      <c r="AX451" s="121">
        <f t="shared" si="482"/>
        <v>0</v>
      </c>
      <c r="AY451" s="121"/>
      <c r="AZ451" s="121"/>
      <c r="BA451" s="121">
        <f t="shared" si="483"/>
        <v>0</v>
      </c>
      <c r="BB451" s="121"/>
      <c r="BC451" s="121"/>
      <c r="BD451" s="121">
        <f t="shared" si="484"/>
        <v>0</v>
      </c>
      <c r="BE451" s="121"/>
      <c r="BF451" s="121"/>
      <c r="BG451" s="121">
        <f t="shared" si="485"/>
        <v>0</v>
      </c>
      <c r="BH451" s="121"/>
      <c r="BI451" s="121"/>
      <c r="BJ451" s="121">
        <f t="shared" si="486"/>
        <v>0</v>
      </c>
      <c r="BK451" s="121"/>
      <c r="BL451" s="308"/>
      <c r="BM451" s="313"/>
      <c r="BN451" s="316"/>
    </row>
    <row r="452" s="120" customFormat="1" ht="33.95" customHeight="1" outlineLevel="5" spans="2:66">
      <c r="B452" s="121" t="s">
        <v>793</v>
      </c>
      <c r="C452" s="122" t="s">
        <v>1812</v>
      </c>
      <c r="D452" s="120" t="s">
        <v>1813</v>
      </c>
      <c r="E452" s="121" t="s">
        <v>1814</v>
      </c>
      <c r="F452" s="121" t="s">
        <v>1619</v>
      </c>
      <c r="G452" s="121" t="s">
        <v>937</v>
      </c>
      <c r="H452" s="121">
        <f t="shared" si="472"/>
        <v>0</v>
      </c>
      <c r="I452" s="121" t="s">
        <v>1236</v>
      </c>
      <c r="J452" s="300"/>
      <c r="K452" s="121" t="s">
        <v>1390</v>
      </c>
      <c r="L452" s="121">
        <v>10</v>
      </c>
      <c r="M452" s="121" t="s">
        <v>1669</v>
      </c>
      <c r="N452" s="121">
        <f t="shared" si="473"/>
        <v>0</v>
      </c>
      <c r="O452" s="300"/>
      <c r="P452" s="300"/>
      <c r="Q452" s="300"/>
      <c r="R452" s="300"/>
      <c r="S452" s="300"/>
      <c r="T452" s="300"/>
      <c r="U452" s="300"/>
      <c r="V452" s="300"/>
      <c r="W452" s="300"/>
      <c r="X452" s="300"/>
      <c r="Y452" s="300"/>
      <c r="Z452" s="300"/>
      <c r="AA452" s="121"/>
      <c r="AB452" s="121">
        <f t="shared" si="474"/>
        <v>0</v>
      </c>
      <c r="AC452" s="121">
        <f t="shared" si="475"/>
        <v>0</v>
      </c>
      <c r="AD452" s="121"/>
      <c r="AE452" s="121"/>
      <c r="AF452" s="121">
        <f t="shared" si="476"/>
        <v>0</v>
      </c>
      <c r="AG452" s="121"/>
      <c r="AH452" s="121"/>
      <c r="AI452" s="121">
        <f t="shared" si="477"/>
        <v>0</v>
      </c>
      <c r="AJ452" s="121"/>
      <c r="AK452" s="121"/>
      <c r="AL452" s="121">
        <f t="shared" si="478"/>
        <v>0</v>
      </c>
      <c r="AM452" s="121"/>
      <c r="AN452" s="121"/>
      <c r="AO452" s="121">
        <f t="shared" si="479"/>
        <v>0</v>
      </c>
      <c r="AP452" s="121"/>
      <c r="AQ452" s="121"/>
      <c r="AR452" s="121">
        <f t="shared" si="480"/>
        <v>0</v>
      </c>
      <c r="AS452" s="121"/>
      <c r="AT452" s="121"/>
      <c r="AU452" s="121">
        <f t="shared" si="481"/>
        <v>0</v>
      </c>
      <c r="AV452" s="121"/>
      <c r="AW452" s="121"/>
      <c r="AX452" s="121">
        <f t="shared" si="482"/>
        <v>0</v>
      </c>
      <c r="AY452" s="121"/>
      <c r="AZ452" s="121"/>
      <c r="BA452" s="121">
        <f t="shared" si="483"/>
        <v>0</v>
      </c>
      <c r="BB452" s="121"/>
      <c r="BC452" s="121"/>
      <c r="BD452" s="121">
        <f t="shared" si="484"/>
        <v>0</v>
      </c>
      <c r="BE452" s="121"/>
      <c r="BF452" s="121"/>
      <c r="BG452" s="121">
        <f t="shared" si="485"/>
        <v>0</v>
      </c>
      <c r="BH452" s="121"/>
      <c r="BI452" s="121"/>
      <c r="BJ452" s="121">
        <f t="shared" si="486"/>
        <v>0</v>
      </c>
      <c r="BK452" s="121"/>
      <c r="BL452" s="308"/>
      <c r="BM452" s="313"/>
      <c r="BN452" s="316"/>
    </row>
    <row r="453" s="120" customFormat="1" ht="33.95" customHeight="1" outlineLevel="5" spans="2:66">
      <c r="B453" s="121" t="s">
        <v>793</v>
      </c>
      <c r="C453" s="122" t="s">
        <v>1815</v>
      </c>
      <c r="D453" s="120" t="s">
        <v>1816</v>
      </c>
      <c r="E453" s="121" t="s">
        <v>1817</v>
      </c>
      <c r="F453" s="121" t="s">
        <v>1619</v>
      </c>
      <c r="G453" s="121" t="s">
        <v>937</v>
      </c>
      <c r="H453" s="121">
        <f t="shared" si="472"/>
        <v>0</v>
      </c>
      <c r="I453" s="121" t="s">
        <v>1236</v>
      </c>
      <c r="J453" s="300"/>
      <c r="K453" s="121" t="s">
        <v>1753</v>
      </c>
      <c r="L453" s="121">
        <v>37</v>
      </c>
      <c r="M453" s="121" t="s">
        <v>1754</v>
      </c>
      <c r="N453" s="121">
        <f t="shared" si="473"/>
        <v>0</v>
      </c>
      <c r="O453" s="300"/>
      <c r="P453" s="300"/>
      <c r="Q453" s="300"/>
      <c r="R453" s="300"/>
      <c r="S453" s="300"/>
      <c r="T453" s="300"/>
      <c r="U453" s="300"/>
      <c r="V453" s="300"/>
      <c r="W453" s="300"/>
      <c r="X453" s="300"/>
      <c r="Y453" s="300"/>
      <c r="Z453" s="300"/>
      <c r="AA453" s="121"/>
      <c r="AB453" s="121">
        <f t="shared" si="474"/>
        <v>0</v>
      </c>
      <c r="AC453" s="121">
        <f t="shared" si="475"/>
        <v>0</v>
      </c>
      <c r="AD453" s="121"/>
      <c r="AE453" s="121"/>
      <c r="AF453" s="121">
        <f t="shared" si="476"/>
        <v>0</v>
      </c>
      <c r="AG453" s="121"/>
      <c r="AH453" s="121"/>
      <c r="AI453" s="121">
        <f t="shared" si="477"/>
        <v>0</v>
      </c>
      <c r="AJ453" s="121"/>
      <c r="AK453" s="121"/>
      <c r="AL453" s="121">
        <f t="shared" si="478"/>
        <v>0</v>
      </c>
      <c r="AM453" s="121"/>
      <c r="AN453" s="121"/>
      <c r="AO453" s="121">
        <f t="shared" si="479"/>
        <v>0</v>
      </c>
      <c r="AP453" s="121"/>
      <c r="AQ453" s="121"/>
      <c r="AR453" s="121">
        <f t="shared" si="480"/>
        <v>0</v>
      </c>
      <c r="AS453" s="121"/>
      <c r="AT453" s="121"/>
      <c r="AU453" s="121">
        <f t="shared" si="481"/>
        <v>0</v>
      </c>
      <c r="AV453" s="121"/>
      <c r="AW453" s="121"/>
      <c r="AX453" s="121">
        <f t="shared" si="482"/>
        <v>0</v>
      </c>
      <c r="AY453" s="121"/>
      <c r="AZ453" s="121"/>
      <c r="BA453" s="121">
        <f t="shared" si="483"/>
        <v>0</v>
      </c>
      <c r="BB453" s="121"/>
      <c r="BC453" s="121"/>
      <c r="BD453" s="121">
        <f t="shared" si="484"/>
        <v>0</v>
      </c>
      <c r="BE453" s="121"/>
      <c r="BF453" s="121"/>
      <c r="BG453" s="121">
        <f t="shared" si="485"/>
        <v>0</v>
      </c>
      <c r="BH453" s="121"/>
      <c r="BI453" s="121"/>
      <c r="BJ453" s="121">
        <f t="shared" si="486"/>
        <v>0</v>
      </c>
      <c r="BK453" s="121"/>
      <c r="BL453" s="308"/>
      <c r="BM453" s="313"/>
      <c r="BN453" s="316"/>
    </row>
    <row r="454" s="120" customFormat="1" ht="33.95" customHeight="1" outlineLevel="5" spans="2:66">
      <c r="B454" s="121" t="s">
        <v>793</v>
      </c>
      <c r="C454" s="122" t="s">
        <v>1818</v>
      </c>
      <c r="D454" s="120" t="s">
        <v>1819</v>
      </c>
      <c r="E454" s="121" t="s">
        <v>1820</v>
      </c>
      <c r="F454" s="121" t="s">
        <v>1619</v>
      </c>
      <c r="G454" s="121" t="s">
        <v>937</v>
      </c>
      <c r="H454" s="121">
        <f t="shared" si="472"/>
        <v>0</v>
      </c>
      <c r="I454" s="121" t="s">
        <v>1236</v>
      </c>
      <c r="J454" s="300"/>
      <c r="K454" s="121" t="s">
        <v>1291</v>
      </c>
      <c r="L454" s="121">
        <v>25</v>
      </c>
      <c r="M454" s="121" t="s">
        <v>1821</v>
      </c>
      <c r="N454" s="121">
        <f t="shared" si="473"/>
        <v>0</v>
      </c>
      <c r="O454" s="300"/>
      <c r="P454" s="300"/>
      <c r="Q454" s="300"/>
      <c r="R454" s="300"/>
      <c r="S454" s="300"/>
      <c r="T454" s="300"/>
      <c r="U454" s="300"/>
      <c r="V454" s="300"/>
      <c r="W454" s="300"/>
      <c r="X454" s="300"/>
      <c r="Y454" s="300"/>
      <c r="Z454" s="300"/>
      <c r="AA454" s="121"/>
      <c r="AB454" s="121">
        <f t="shared" si="474"/>
        <v>0</v>
      </c>
      <c r="AC454" s="121">
        <f t="shared" si="475"/>
        <v>0</v>
      </c>
      <c r="AD454" s="121"/>
      <c r="AE454" s="121"/>
      <c r="AF454" s="121">
        <f t="shared" si="476"/>
        <v>0</v>
      </c>
      <c r="AG454" s="121"/>
      <c r="AH454" s="121"/>
      <c r="AI454" s="121">
        <f t="shared" si="477"/>
        <v>0</v>
      </c>
      <c r="AJ454" s="121"/>
      <c r="AK454" s="121"/>
      <c r="AL454" s="121">
        <f t="shared" si="478"/>
        <v>0</v>
      </c>
      <c r="AM454" s="121"/>
      <c r="AN454" s="121"/>
      <c r="AO454" s="121">
        <f t="shared" si="479"/>
        <v>0</v>
      </c>
      <c r="AP454" s="121"/>
      <c r="AQ454" s="121"/>
      <c r="AR454" s="121">
        <f t="shared" si="480"/>
        <v>0</v>
      </c>
      <c r="AS454" s="121"/>
      <c r="AT454" s="121"/>
      <c r="AU454" s="121">
        <f t="shared" si="481"/>
        <v>0</v>
      </c>
      <c r="AV454" s="121"/>
      <c r="AW454" s="121"/>
      <c r="AX454" s="121">
        <f t="shared" si="482"/>
        <v>0</v>
      </c>
      <c r="AY454" s="121"/>
      <c r="AZ454" s="121"/>
      <c r="BA454" s="121">
        <f t="shared" si="483"/>
        <v>0</v>
      </c>
      <c r="BB454" s="121"/>
      <c r="BC454" s="121"/>
      <c r="BD454" s="121">
        <f t="shared" si="484"/>
        <v>0</v>
      </c>
      <c r="BE454" s="121"/>
      <c r="BF454" s="121"/>
      <c r="BG454" s="121">
        <f t="shared" si="485"/>
        <v>0</v>
      </c>
      <c r="BH454" s="121"/>
      <c r="BI454" s="121"/>
      <c r="BJ454" s="121">
        <f t="shared" si="486"/>
        <v>0</v>
      </c>
      <c r="BK454" s="121"/>
      <c r="BL454" s="308"/>
      <c r="BM454" s="313"/>
      <c r="BN454" s="316"/>
    </row>
    <row r="455" s="120" customFormat="1" ht="33.95" customHeight="1" outlineLevel="5" spans="2:66">
      <c r="B455" s="121" t="s">
        <v>793</v>
      </c>
      <c r="C455" s="122" t="s">
        <v>1822</v>
      </c>
      <c r="D455" s="120" t="s">
        <v>1823</v>
      </c>
      <c r="E455" s="121" t="s">
        <v>1824</v>
      </c>
      <c r="F455" s="121" t="s">
        <v>1619</v>
      </c>
      <c r="G455" s="121" t="s">
        <v>937</v>
      </c>
      <c r="H455" s="121">
        <f t="shared" si="472"/>
        <v>0</v>
      </c>
      <c r="I455" s="121" t="s">
        <v>1236</v>
      </c>
      <c r="J455" s="300"/>
      <c r="K455" s="121" t="s">
        <v>1825</v>
      </c>
      <c r="L455" s="121">
        <v>9</v>
      </c>
      <c r="M455" s="121" t="s">
        <v>1826</v>
      </c>
      <c r="N455" s="121">
        <f t="shared" si="473"/>
        <v>0</v>
      </c>
      <c r="O455" s="300"/>
      <c r="P455" s="300"/>
      <c r="Q455" s="300"/>
      <c r="R455" s="300"/>
      <c r="S455" s="300"/>
      <c r="T455" s="300"/>
      <c r="U455" s="300"/>
      <c r="V455" s="300"/>
      <c r="W455" s="300"/>
      <c r="X455" s="300"/>
      <c r="Y455" s="300"/>
      <c r="Z455" s="300"/>
      <c r="AA455" s="121"/>
      <c r="AB455" s="121">
        <f t="shared" si="474"/>
        <v>0</v>
      </c>
      <c r="AC455" s="121">
        <f t="shared" si="475"/>
        <v>0</v>
      </c>
      <c r="AD455" s="121"/>
      <c r="AE455" s="121"/>
      <c r="AF455" s="121">
        <f t="shared" si="476"/>
        <v>0</v>
      </c>
      <c r="AG455" s="121"/>
      <c r="AH455" s="121"/>
      <c r="AI455" s="121">
        <f t="shared" si="477"/>
        <v>0</v>
      </c>
      <c r="AJ455" s="121"/>
      <c r="AK455" s="121"/>
      <c r="AL455" s="121">
        <f t="shared" si="478"/>
        <v>0</v>
      </c>
      <c r="AM455" s="121"/>
      <c r="AN455" s="121"/>
      <c r="AO455" s="121">
        <f t="shared" si="479"/>
        <v>0</v>
      </c>
      <c r="AP455" s="121"/>
      <c r="AQ455" s="121"/>
      <c r="AR455" s="121">
        <f t="shared" si="480"/>
        <v>0</v>
      </c>
      <c r="AS455" s="121"/>
      <c r="AT455" s="121"/>
      <c r="AU455" s="121">
        <f t="shared" si="481"/>
        <v>0</v>
      </c>
      <c r="AV455" s="121"/>
      <c r="AW455" s="121"/>
      <c r="AX455" s="121">
        <f t="shared" si="482"/>
        <v>0</v>
      </c>
      <c r="AY455" s="121"/>
      <c r="AZ455" s="121"/>
      <c r="BA455" s="121">
        <f t="shared" si="483"/>
        <v>0</v>
      </c>
      <c r="BB455" s="121"/>
      <c r="BC455" s="121"/>
      <c r="BD455" s="121">
        <f t="shared" si="484"/>
        <v>0</v>
      </c>
      <c r="BE455" s="121"/>
      <c r="BF455" s="121"/>
      <c r="BG455" s="121">
        <f t="shared" si="485"/>
        <v>0</v>
      </c>
      <c r="BH455" s="121"/>
      <c r="BI455" s="121"/>
      <c r="BJ455" s="121">
        <f t="shared" si="486"/>
        <v>0</v>
      </c>
      <c r="BK455" s="121"/>
      <c r="BL455" s="308"/>
      <c r="BM455" s="313"/>
      <c r="BN455" s="316"/>
    </row>
    <row r="456" s="120" customFormat="1" ht="33.95" customHeight="1" outlineLevel="5" spans="2:66">
      <c r="B456" s="121" t="s">
        <v>793</v>
      </c>
      <c r="C456" s="122" t="s">
        <v>1827</v>
      </c>
      <c r="D456" s="120" t="s">
        <v>1828</v>
      </c>
      <c r="E456" s="121" t="s">
        <v>1829</v>
      </c>
      <c r="F456" s="121" t="s">
        <v>1619</v>
      </c>
      <c r="G456" s="121" t="s">
        <v>937</v>
      </c>
      <c r="H456" s="121">
        <f t="shared" si="472"/>
        <v>0</v>
      </c>
      <c r="I456" s="121" t="s">
        <v>1236</v>
      </c>
      <c r="J456" s="300"/>
      <c r="K456" s="121" t="s">
        <v>1830</v>
      </c>
      <c r="L456" s="121">
        <v>99</v>
      </c>
      <c r="M456" s="121" t="s">
        <v>1831</v>
      </c>
      <c r="N456" s="121">
        <f t="shared" si="473"/>
        <v>0</v>
      </c>
      <c r="O456" s="300"/>
      <c r="P456" s="300"/>
      <c r="Q456" s="300"/>
      <c r="R456" s="300"/>
      <c r="S456" s="300"/>
      <c r="T456" s="300"/>
      <c r="U456" s="300"/>
      <c r="V456" s="300"/>
      <c r="W456" s="300"/>
      <c r="X456" s="300"/>
      <c r="Y456" s="300"/>
      <c r="Z456" s="300"/>
      <c r="AA456" s="121"/>
      <c r="AB456" s="121">
        <f t="shared" si="474"/>
        <v>0</v>
      </c>
      <c r="AC456" s="121">
        <f t="shared" si="475"/>
        <v>0</v>
      </c>
      <c r="AD456" s="121"/>
      <c r="AE456" s="121"/>
      <c r="AF456" s="121">
        <f t="shared" si="476"/>
        <v>0</v>
      </c>
      <c r="AG456" s="121"/>
      <c r="AH456" s="121"/>
      <c r="AI456" s="121">
        <f t="shared" si="477"/>
        <v>0</v>
      </c>
      <c r="AJ456" s="121"/>
      <c r="AK456" s="121"/>
      <c r="AL456" s="121">
        <f t="shared" si="478"/>
        <v>0</v>
      </c>
      <c r="AM456" s="121"/>
      <c r="AN456" s="121"/>
      <c r="AO456" s="121">
        <f t="shared" si="479"/>
        <v>0</v>
      </c>
      <c r="AP456" s="121"/>
      <c r="AQ456" s="121"/>
      <c r="AR456" s="121">
        <f t="shared" si="480"/>
        <v>0</v>
      </c>
      <c r="AS456" s="121"/>
      <c r="AT456" s="121"/>
      <c r="AU456" s="121">
        <f t="shared" si="481"/>
        <v>0</v>
      </c>
      <c r="AV456" s="121"/>
      <c r="AW456" s="121"/>
      <c r="AX456" s="121">
        <f t="shared" si="482"/>
        <v>0</v>
      </c>
      <c r="AY456" s="121"/>
      <c r="AZ456" s="121"/>
      <c r="BA456" s="121">
        <f t="shared" si="483"/>
        <v>0</v>
      </c>
      <c r="BB456" s="121"/>
      <c r="BC456" s="121"/>
      <c r="BD456" s="121">
        <f t="shared" si="484"/>
        <v>0</v>
      </c>
      <c r="BE456" s="121"/>
      <c r="BF456" s="121"/>
      <c r="BG456" s="121">
        <f t="shared" si="485"/>
        <v>0</v>
      </c>
      <c r="BH456" s="121"/>
      <c r="BI456" s="121"/>
      <c r="BJ456" s="121">
        <f t="shared" si="486"/>
        <v>0</v>
      </c>
      <c r="BK456" s="121"/>
      <c r="BL456" s="308"/>
      <c r="BM456" s="313"/>
      <c r="BN456" s="316"/>
    </row>
    <row r="457" s="120" customFormat="1" ht="33.95" customHeight="1" outlineLevel="5" spans="2:66">
      <c r="B457" s="121" t="s">
        <v>793</v>
      </c>
      <c r="C457" s="122" t="s">
        <v>1832</v>
      </c>
      <c r="D457" s="120" t="s">
        <v>1833</v>
      </c>
      <c r="E457" s="121" t="s">
        <v>1834</v>
      </c>
      <c r="F457" s="121" t="s">
        <v>1619</v>
      </c>
      <c r="G457" s="121" t="s">
        <v>937</v>
      </c>
      <c r="H457" s="121">
        <f t="shared" si="472"/>
        <v>0</v>
      </c>
      <c r="I457" s="121" t="s">
        <v>1236</v>
      </c>
      <c r="J457" s="300"/>
      <c r="K457" s="121" t="s">
        <v>1830</v>
      </c>
      <c r="L457" s="121">
        <v>120</v>
      </c>
      <c r="M457" s="121" t="s">
        <v>1831</v>
      </c>
      <c r="N457" s="121">
        <f t="shared" si="473"/>
        <v>0</v>
      </c>
      <c r="O457" s="300"/>
      <c r="P457" s="300"/>
      <c r="Q457" s="300"/>
      <c r="R457" s="300"/>
      <c r="S457" s="300"/>
      <c r="T457" s="300"/>
      <c r="U457" s="300"/>
      <c r="V457" s="300"/>
      <c r="W457" s="300"/>
      <c r="X457" s="300"/>
      <c r="Y457" s="300"/>
      <c r="Z457" s="300"/>
      <c r="AA457" s="121"/>
      <c r="AB457" s="121">
        <f t="shared" si="474"/>
        <v>0</v>
      </c>
      <c r="AC457" s="121">
        <f t="shared" si="475"/>
        <v>0</v>
      </c>
      <c r="AD457" s="121"/>
      <c r="AE457" s="121"/>
      <c r="AF457" s="121">
        <f t="shared" si="476"/>
        <v>0</v>
      </c>
      <c r="AG457" s="121"/>
      <c r="AH457" s="121"/>
      <c r="AI457" s="121">
        <f t="shared" si="477"/>
        <v>0</v>
      </c>
      <c r="AJ457" s="121"/>
      <c r="AK457" s="121"/>
      <c r="AL457" s="121">
        <f t="shared" si="478"/>
        <v>0</v>
      </c>
      <c r="AM457" s="121"/>
      <c r="AN457" s="121"/>
      <c r="AO457" s="121">
        <f t="shared" si="479"/>
        <v>0</v>
      </c>
      <c r="AP457" s="121"/>
      <c r="AQ457" s="121"/>
      <c r="AR457" s="121">
        <f t="shared" si="480"/>
        <v>0</v>
      </c>
      <c r="AS457" s="121"/>
      <c r="AT457" s="121"/>
      <c r="AU457" s="121">
        <f t="shared" si="481"/>
        <v>0</v>
      </c>
      <c r="AV457" s="121"/>
      <c r="AW457" s="121"/>
      <c r="AX457" s="121">
        <f t="shared" si="482"/>
        <v>0</v>
      </c>
      <c r="AY457" s="121"/>
      <c r="AZ457" s="121"/>
      <c r="BA457" s="121">
        <f t="shared" si="483"/>
        <v>0</v>
      </c>
      <c r="BB457" s="121"/>
      <c r="BC457" s="121"/>
      <c r="BD457" s="121">
        <f t="shared" si="484"/>
        <v>0</v>
      </c>
      <c r="BE457" s="121"/>
      <c r="BF457" s="121"/>
      <c r="BG457" s="121">
        <f t="shared" si="485"/>
        <v>0</v>
      </c>
      <c r="BH457" s="121"/>
      <c r="BI457" s="121"/>
      <c r="BJ457" s="121">
        <f t="shared" si="486"/>
        <v>0</v>
      </c>
      <c r="BK457" s="121"/>
      <c r="BL457" s="308"/>
      <c r="BM457" s="313"/>
      <c r="BN457" s="316"/>
    </row>
    <row r="458" s="120" customFormat="1" ht="33.95" customHeight="1" outlineLevel="5" spans="2:66">
      <c r="B458" s="121" t="s">
        <v>793</v>
      </c>
      <c r="C458" s="122" t="s">
        <v>1835</v>
      </c>
      <c r="D458" s="120" t="s">
        <v>1836</v>
      </c>
      <c r="E458" s="121" t="s">
        <v>1837</v>
      </c>
      <c r="F458" s="121" t="s">
        <v>1619</v>
      </c>
      <c r="G458" s="121" t="s">
        <v>937</v>
      </c>
      <c r="H458" s="121">
        <f t="shared" si="472"/>
        <v>0</v>
      </c>
      <c r="I458" s="121" t="s">
        <v>1236</v>
      </c>
      <c r="J458" s="300"/>
      <c r="K458" s="121" t="s">
        <v>1830</v>
      </c>
      <c r="L458" s="121">
        <v>350</v>
      </c>
      <c r="M458" s="121" t="s">
        <v>1831</v>
      </c>
      <c r="N458" s="121">
        <f t="shared" si="473"/>
        <v>0</v>
      </c>
      <c r="O458" s="300"/>
      <c r="P458" s="300"/>
      <c r="Q458" s="300"/>
      <c r="R458" s="300"/>
      <c r="S458" s="300"/>
      <c r="T458" s="300"/>
      <c r="U458" s="300"/>
      <c r="V458" s="300"/>
      <c r="W458" s="300"/>
      <c r="X458" s="300"/>
      <c r="Y458" s="300"/>
      <c r="Z458" s="300"/>
      <c r="AA458" s="121"/>
      <c r="AB458" s="121">
        <f t="shared" si="474"/>
        <v>0</v>
      </c>
      <c r="AC458" s="121">
        <f t="shared" si="475"/>
        <v>0</v>
      </c>
      <c r="AD458" s="121"/>
      <c r="AE458" s="121"/>
      <c r="AF458" s="121">
        <f t="shared" si="476"/>
        <v>0</v>
      </c>
      <c r="AG458" s="121"/>
      <c r="AH458" s="121"/>
      <c r="AI458" s="121">
        <f t="shared" si="477"/>
        <v>0</v>
      </c>
      <c r="AJ458" s="121"/>
      <c r="AK458" s="121"/>
      <c r="AL458" s="121">
        <f t="shared" si="478"/>
        <v>0</v>
      </c>
      <c r="AM458" s="121"/>
      <c r="AN458" s="121"/>
      <c r="AO458" s="121">
        <f t="shared" si="479"/>
        <v>0</v>
      </c>
      <c r="AP458" s="121"/>
      <c r="AQ458" s="121"/>
      <c r="AR458" s="121">
        <f t="shared" si="480"/>
        <v>0</v>
      </c>
      <c r="AS458" s="121"/>
      <c r="AT458" s="121"/>
      <c r="AU458" s="121">
        <f t="shared" si="481"/>
        <v>0</v>
      </c>
      <c r="AV458" s="121"/>
      <c r="AW458" s="121"/>
      <c r="AX458" s="121">
        <f t="shared" si="482"/>
        <v>0</v>
      </c>
      <c r="AY458" s="121"/>
      <c r="AZ458" s="121"/>
      <c r="BA458" s="121">
        <f t="shared" si="483"/>
        <v>0</v>
      </c>
      <c r="BB458" s="121"/>
      <c r="BC458" s="121"/>
      <c r="BD458" s="121">
        <f t="shared" si="484"/>
        <v>0</v>
      </c>
      <c r="BE458" s="121"/>
      <c r="BF458" s="121"/>
      <c r="BG458" s="121">
        <f t="shared" si="485"/>
        <v>0</v>
      </c>
      <c r="BH458" s="121"/>
      <c r="BI458" s="121"/>
      <c r="BJ458" s="121">
        <f t="shared" si="486"/>
        <v>0</v>
      </c>
      <c r="BK458" s="121"/>
      <c r="BL458" s="308"/>
      <c r="BM458" s="313"/>
      <c r="BN458" s="316"/>
    </row>
    <row r="459" s="120" customFormat="1" ht="33.95" customHeight="1" outlineLevel="5" spans="2:66">
      <c r="B459" s="121" t="s">
        <v>793</v>
      </c>
      <c r="C459" s="122" t="s">
        <v>1838</v>
      </c>
      <c r="D459" s="120" t="s">
        <v>1839</v>
      </c>
      <c r="E459" s="121" t="s">
        <v>1840</v>
      </c>
      <c r="F459" s="121" t="s">
        <v>1619</v>
      </c>
      <c r="G459" s="121" t="s">
        <v>937</v>
      </c>
      <c r="H459" s="121">
        <f t="shared" si="472"/>
        <v>0</v>
      </c>
      <c r="I459" s="121" t="s">
        <v>1236</v>
      </c>
      <c r="J459" s="300"/>
      <c r="K459" s="121" t="s">
        <v>1841</v>
      </c>
      <c r="L459" s="121">
        <v>10</v>
      </c>
      <c r="M459" s="121" t="s">
        <v>1842</v>
      </c>
      <c r="N459" s="121">
        <f t="shared" si="473"/>
        <v>0</v>
      </c>
      <c r="O459" s="318"/>
      <c r="P459" s="318"/>
      <c r="Q459" s="318"/>
      <c r="R459" s="318"/>
      <c r="S459" s="318"/>
      <c r="T459" s="318"/>
      <c r="U459" s="318"/>
      <c r="V459" s="318"/>
      <c r="W459" s="318"/>
      <c r="X459" s="318"/>
      <c r="Y459" s="318"/>
      <c r="Z459" s="318"/>
      <c r="AA459" s="121"/>
      <c r="AB459" s="121">
        <f t="shared" si="474"/>
        <v>0</v>
      </c>
      <c r="AC459" s="121">
        <f t="shared" si="475"/>
        <v>0</v>
      </c>
      <c r="AD459" s="121"/>
      <c r="AE459" s="121"/>
      <c r="AF459" s="121">
        <f t="shared" si="476"/>
        <v>0</v>
      </c>
      <c r="AG459" s="121"/>
      <c r="AH459" s="121"/>
      <c r="AI459" s="121">
        <f t="shared" si="477"/>
        <v>0</v>
      </c>
      <c r="AJ459" s="121"/>
      <c r="AK459" s="121"/>
      <c r="AL459" s="121">
        <f t="shared" si="478"/>
        <v>0</v>
      </c>
      <c r="AM459" s="121"/>
      <c r="AN459" s="121"/>
      <c r="AO459" s="121">
        <f t="shared" si="479"/>
        <v>0</v>
      </c>
      <c r="AP459" s="121"/>
      <c r="AQ459" s="121"/>
      <c r="AR459" s="121">
        <f t="shared" si="480"/>
        <v>0</v>
      </c>
      <c r="AS459" s="121"/>
      <c r="AT459" s="121"/>
      <c r="AU459" s="121">
        <f t="shared" si="481"/>
        <v>0</v>
      </c>
      <c r="AV459" s="121"/>
      <c r="AW459" s="121"/>
      <c r="AX459" s="121">
        <f t="shared" si="482"/>
        <v>0</v>
      </c>
      <c r="AY459" s="121"/>
      <c r="AZ459" s="121"/>
      <c r="BA459" s="121">
        <f t="shared" si="483"/>
        <v>0</v>
      </c>
      <c r="BB459" s="121"/>
      <c r="BC459" s="121"/>
      <c r="BD459" s="121">
        <f t="shared" si="484"/>
        <v>0</v>
      </c>
      <c r="BE459" s="121"/>
      <c r="BF459" s="121"/>
      <c r="BG459" s="121">
        <f t="shared" si="485"/>
        <v>0</v>
      </c>
      <c r="BH459" s="121"/>
      <c r="BI459" s="121"/>
      <c r="BJ459" s="121">
        <f t="shared" si="486"/>
        <v>0</v>
      </c>
      <c r="BK459" s="121"/>
      <c r="BL459" s="308"/>
      <c r="BM459" s="313"/>
      <c r="BN459" s="316"/>
    </row>
    <row r="460" s="120" customFormat="1" ht="33.95" customHeight="1" outlineLevel="4" spans="2:66">
      <c r="B460" s="121" t="s">
        <v>793</v>
      </c>
      <c r="C460" s="122" t="s">
        <v>1843</v>
      </c>
      <c r="D460" s="120" t="s">
        <v>1844</v>
      </c>
      <c r="E460" s="121"/>
      <c r="F460" s="121"/>
      <c r="G460" s="121" t="s">
        <v>1845</v>
      </c>
      <c r="H460" s="121">
        <f>J460*L460*N460</f>
        <v>0</v>
      </c>
      <c r="I460" s="121" t="s">
        <v>1236</v>
      </c>
      <c r="J460" s="121">
        <v>1</v>
      </c>
      <c r="K460" s="121" t="s">
        <v>1237</v>
      </c>
      <c r="L460" s="300"/>
      <c r="M460" s="121" t="s">
        <v>1238</v>
      </c>
      <c r="N460" s="308">
        <v>12</v>
      </c>
      <c r="O460" s="291"/>
      <c r="P460" s="291"/>
      <c r="Q460" s="291"/>
      <c r="R460" s="291"/>
      <c r="S460" s="291"/>
      <c r="T460" s="291"/>
      <c r="U460" s="291"/>
      <c r="V460" s="291"/>
      <c r="W460" s="291"/>
      <c r="X460" s="291"/>
      <c r="Y460" s="291"/>
      <c r="Z460" s="291"/>
      <c r="AA460" s="291"/>
      <c r="AB460" s="121">
        <f t="shared" si="474"/>
        <v>0</v>
      </c>
      <c r="AC460" s="121">
        <f>$H460/12</f>
        <v>0</v>
      </c>
      <c r="AD460" s="121"/>
      <c r="AE460" s="121"/>
      <c r="AF460" s="121">
        <f>$H460/12</f>
        <v>0</v>
      </c>
      <c r="AG460" s="121"/>
      <c r="AH460" s="121"/>
      <c r="AI460" s="121">
        <f>$H460/12</f>
        <v>0</v>
      </c>
      <c r="AJ460" s="121"/>
      <c r="AK460" s="121"/>
      <c r="AL460" s="121">
        <f>$H460/12</f>
        <v>0</v>
      </c>
      <c r="AM460" s="121"/>
      <c r="AN460" s="121"/>
      <c r="AO460" s="121">
        <f>$H460/12</f>
        <v>0</v>
      </c>
      <c r="AP460" s="121"/>
      <c r="AQ460" s="121"/>
      <c r="AR460" s="121">
        <f>$H460/12</f>
        <v>0</v>
      </c>
      <c r="AS460" s="121"/>
      <c r="AT460" s="121"/>
      <c r="AU460" s="121">
        <f>$H460/12</f>
        <v>0</v>
      </c>
      <c r="AV460" s="121"/>
      <c r="AW460" s="121"/>
      <c r="AX460" s="121">
        <f>$H460/12</f>
        <v>0</v>
      </c>
      <c r="AY460" s="121"/>
      <c r="AZ460" s="121"/>
      <c r="BA460" s="121">
        <f>$H460/12</f>
        <v>0</v>
      </c>
      <c r="BB460" s="121"/>
      <c r="BC460" s="121"/>
      <c r="BD460" s="121">
        <f>$H460/12</f>
        <v>0</v>
      </c>
      <c r="BE460" s="121"/>
      <c r="BF460" s="121"/>
      <c r="BG460" s="121">
        <f>$H460/12</f>
        <v>0</v>
      </c>
      <c r="BH460" s="121"/>
      <c r="BI460" s="121"/>
      <c r="BJ460" s="121">
        <f>$H460/12</f>
        <v>0</v>
      </c>
      <c r="BK460" s="121"/>
      <c r="BL460" s="308"/>
      <c r="BM460" s="313"/>
      <c r="BN460" s="316"/>
    </row>
    <row r="461" s="22" customFormat="1" ht="33.95" customHeight="1" outlineLevel="2" spans="2:66">
      <c r="B461" s="114" t="s">
        <v>788</v>
      </c>
      <c r="C461" s="115" t="s">
        <v>1846</v>
      </c>
      <c r="D461" s="22" t="s">
        <v>1847</v>
      </c>
      <c r="E461" s="114"/>
      <c r="F461" s="114"/>
      <c r="G461" s="114"/>
      <c r="H461" s="114">
        <f>H462+H468+H477</f>
        <v>0</v>
      </c>
      <c r="I461" s="114"/>
      <c r="J461" s="114"/>
      <c r="K461" s="114"/>
      <c r="L461" s="114"/>
      <c r="M461" s="114"/>
      <c r="N461" s="306"/>
      <c r="O461" s="289"/>
      <c r="P461" s="289"/>
      <c r="Q461" s="289"/>
      <c r="R461" s="289"/>
      <c r="S461" s="289"/>
      <c r="T461" s="289"/>
      <c r="U461" s="289"/>
      <c r="V461" s="289"/>
      <c r="W461" s="289"/>
      <c r="X461" s="289"/>
      <c r="Y461" s="289"/>
      <c r="Z461" s="289"/>
      <c r="AA461" s="289"/>
      <c r="AB461" s="114">
        <f>AB462+AB468+AB477</f>
        <v>0</v>
      </c>
      <c r="AC461" s="114">
        <f>AC462+AC468+AC477</f>
        <v>0</v>
      </c>
      <c r="AD461" s="114"/>
      <c r="AE461" s="114"/>
      <c r="AF461" s="114">
        <f>AF462+AF468+AF477</f>
        <v>0</v>
      </c>
      <c r="AG461" s="114"/>
      <c r="AH461" s="114"/>
      <c r="AI461" s="114">
        <f>AI462+AI468+AI477</f>
        <v>0</v>
      </c>
      <c r="AJ461" s="114"/>
      <c r="AK461" s="114"/>
      <c r="AL461" s="114">
        <f>AL462+AL468+AL477</f>
        <v>0</v>
      </c>
      <c r="AM461" s="114"/>
      <c r="AN461" s="114"/>
      <c r="AO461" s="114">
        <f>AO462+AO468+AO477</f>
        <v>0</v>
      </c>
      <c r="AP461" s="114"/>
      <c r="AQ461" s="114"/>
      <c r="AR461" s="114">
        <f>AR462+AR468+AR477</f>
        <v>0</v>
      </c>
      <c r="AS461" s="114"/>
      <c r="AT461" s="114"/>
      <c r="AU461" s="114">
        <f>AU462+AU468+AU477</f>
        <v>0</v>
      </c>
      <c r="AV461" s="114"/>
      <c r="AW461" s="114"/>
      <c r="AX461" s="114">
        <f>AX462+AX468+AX477</f>
        <v>0</v>
      </c>
      <c r="AY461" s="114"/>
      <c r="AZ461" s="114"/>
      <c r="BA461" s="114">
        <f>BA462+BA468+BA477</f>
        <v>0</v>
      </c>
      <c r="BB461" s="114"/>
      <c r="BC461" s="114"/>
      <c r="BD461" s="114">
        <f>BD462+BD468+BD477</f>
        <v>0</v>
      </c>
      <c r="BE461" s="114"/>
      <c r="BF461" s="114"/>
      <c r="BG461" s="114">
        <f>BG462+BG468+BG477</f>
        <v>0</v>
      </c>
      <c r="BH461" s="114"/>
      <c r="BI461" s="114"/>
      <c r="BJ461" s="114">
        <f>BJ462+BJ468+BJ477</f>
        <v>0</v>
      </c>
      <c r="BK461" s="114"/>
      <c r="BL461" s="306"/>
      <c r="BM461" s="313"/>
      <c r="BN461" s="314"/>
    </row>
    <row r="462" s="49" customFormat="1" ht="33.95" customHeight="1" outlineLevel="3" spans="2:66">
      <c r="B462" s="117" t="s">
        <v>788</v>
      </c>
      <c r="C462" s="118" t="s">
        <v>1848</v>
      </c>
      <c r="D462" s="49" t="s">
        <v>1849</v>
      </c>
      <c r="E462" s="117"/>
      <c r="F462" s="117"/>
      <c r="G462" s="117"/>
      <c r="H462" s="117">
        <f>SUM(H463:H467)</f>
        <v>0</v>
      </c>
      <c r="I462" s="117"/>
      <c r="J462" s="117"/>
      <c r="K462" s="117"/>
      <c r="L462" s="117"/>
      <c r="M462" s="117"/>
      <c r="N462" s="307"/>
      <c r="O462" s="290"/>
      <c r="P462" s="290"/>
      <c r="Q462" s="290"/>
      <c r="R462" s="290"/>
      <c r="S462" s="290"/>
      <c r="T462" s="290"/>
      <c r="U462" s="290"/>
      <c r="V462" s="290"/>
      <c r="W462" s="290"/>
      <c r="X462" s="290"/>
      <c r="Y462" s="290"/>
      <c r="Z462" s="290"/>
      <c r="AA462" s="290"/>
      <c r="AB462" s="117">
        <f>SUM(AB463:AB467)</f>
        <v>0</v>
      </c>
      <c r="AC462" s="117">
        <f>SUM(AC463:AC467)</f>
        <v>0</v>
      </c>
      <c r="AD462" s="117"/>
      <c r="AE462" s="117"/>
      <c r="AF462" s="117">
        <f>SUM(AF463:AF467)</f>
        <v>0</v>
      </c>
      <c r="AG462" s="117"/>
      <c r="AH462" s="117"/>
      <c r="AI462" s="117">
        <f>SUM(AI463:AI467)</f>
        <v>0</v>
      </c>
      <c r="AJ462" s="117"/>
      <c r="AK462" s="117"/>
      <c r="AL462" s="117">
        <f>SUM(AL463:AL467)</f>
        <v>0</v>
      </c>
      <c r="AM462" s="117"/>
      <c r="AN462" s="117"/>
      <c r="AO462" s="117">
        <f>SUM(AO463:AO467)</f>
        <v>0</v>
      </c>
      <c r="AP462" s="117"/>
      <c r="AQ462" s="117"/>
      <c r="AR462" s="117">
        <f>SUM(AR463:AR467)</f>
        <v>0</v>
      </c>
      <c r="AS462" s="117"/>
      <c r="AT462" s="117"/>
      <c r="AU462" s="117">
        <f>SUM(AU463:AU467)</f>
        <v>0</v>
      </c>
      <c r="AV462" s="117"/>
      <c r="AW462" s="117"/>
      <c r="AX462" s="117">
        <f>SUM(AX463:AX467)</f>
        <v>0</v>
      </c>
      <c r="AY462" s="117"/>
      <c r="AZ462" s="117"/>
      <c r="BA462" s="117">
        <f>SUM(BA463:BA467)</f>
        <v>0</v>
      </c>
      <c r="BB462" s="117"/>
      <c r="BC462" s="117"/>
      <c r="BD462" s="117">
        <f>SUM(BD463:BD467)</f>
        <v>0</v>
      </c>
      <c r="BE462" s="117"/>
      <c r="BF462" s="117"/>
      <c r="BG462" s="117">
        <f>SUM(BG463:BG467)</f>
        <v>0</v>
      </c>
      <c r="BH462" s="117"/>
      <c r="BI462" s="117"/>
      <c r="BJ462" s="117">
        <f>SUM(BJ463:BJ467)</f>
        <v>0</v>
      </c>
      <c r="BK462" s="117"/>
      <c r="BL462" s="307"/>
      <c r="BM462" s="313"/>
      <c r="BN462" s="315"/>
    </row>
    <row r="463" s="120" customFormat="1" ht="33.95" customHeight="1" outlineLevel="5" spans="2:66">
      <c r="B463" s="121" t="s">
        <v>793</v>
      </c>
      <c r="C463" s="122" t="s">
        <v>1850</v>
      </c>
      <c r="D463" s="120" t="s">
        <v>1851</v>
      </c>
      <c r="E463" s="121"/>
      <c r="F463" s="121" t="s">
        <v>1619</v>
      </c>
      <c r="G463" s="121" t="s">
        <v>937</v>
      </c>
      <c r="H463" s="121">
        <f>J463*L463</f>
        <v>0</v>
      </c>
      <c r="I463" s="121" t="s">
        <v>1236</v>
      </c>
      <c r="J463" s="300"/>
      <c r="K463" s="121" t="s">
        <v>1144</v>
      </c>
      <c r="L463" s="121">
        <v>2850</v>
      </c>
      <c r="M463" s="121" t="s">
        <v>1764</v>
      </c>
      <c r="N463" s="121">
        <f>COUNTA(O463:Z463)</f>
        <v>0</v>
      </c>
      <c r="O463" s="319"/>
      <c r="P463" s="319"/>
      <c r="Q463" s="319"/>
      <c r="R463" s="319"/>
      <c r="S463" s="319"/>
      <c r="T463" s="319"/>
      <c r="U463" s="319"/>
      <c r="V463" s="319"/>
      <c r="W463" s="319"/>
      <c r="X463" s="319"/>
      <c r="Y463" s="319"/>
      <c r="Z463" s="319"/>
      <c r="AA463" s="121"/>
      <c r="AB463" s="121">
        <f>SUM(AC463,AF463,AI463,AL463,AO463,AR463,AU463,AX463,BA463,BD463,BG463,BJ463)</f>
        <v>0</v>
      </c>
      <c r="AC463" s="121">
        <f>IF(O463="√",$J463*$L463/$N463,0)</f>
        <v>0</v>
      </c>
      <c r="AD463" s="121"/>
      <c r="AE463" s="121"/>
      <c r="AF463" s="121">
        <f>IF(P463="√",$J463*$L463/$N463,0)</f>
        <v>0</v>
      </c>
      <c r="AG463" s="121"/>
      <c r="AH463" s="121"/>
      <c r="AI463" s="121">
        <f>IF(Q463="√",$J463*$L463/$N463,0)</f>
        <v>0</v>
      </c>
      <c r="AJ463" s="121"/>
      <c r="AK463" s="121"/>
      <c r="AL463" s="121">
        <f>IF(R463="√",$J463*$L463/$N463,0)</f>
        <v>0</v>
      </c>
      <c r="AM463" s="121"/>
      <c r="AN463" s="121"/>
      <c r="AO463" s="121">
        <f>IF(S463="√",$J463*$L463/$N463,0)</f>
        <v>0</v>
      </c>
      <c r="AP463" s="121"/>
      <c r="AQ463" s="121"/>
      <c r="AR463" s="121">
        <f>IF(T463="√",$J463*$L463/$N463,0)</f>
        <v>0</v>
      </c>
      <c r="AS463" s="121"/>
      <c r="AT463" s="121"/>
      <c r="AU463" s="121">
        <f>IF(U463="√",$J463*$L463/$N463,0)</f>
        <v>0</v>
      </c>
      <c r="AV463" s="121"/>
      <c r="AW463" s="121"/>
      <c r="AX463" s="121">
        <f>IF(V463="√",$J463*$L463/$N463,0)</f>
        <v>0</v>
      </c>
      <c r="AY463" s="121"/>
      <c r="AZ463" s="121"/>
      <c r="BA463" s="121">
        <f>IF(W463="√",$J463*$L463/$N463,0)</f>
        <v>0</v>
      </c>
      <c r="BB463" s="121"/>
      <c r="BC463" s="121"/>
      <c r="BD463" s="121">
        <f>IF(X463="√",$J463*$L463/$N463,0)</f>
        <v>0</v>
      </c>
      <c r="BE463" s="121"/>
      <c r="BF463" s="121"/>
      <c r="BG463" s="121">
        <f>IF(Y463="√",$J463*$L463/$N463,0)</f>
        <v>0</v>
      </c>
      <c r="BH463" s="121"/>
      <c r="BI463" s="121"/>
      <c r="BJ463" s="121">
        <f>IF(Z463="√",$J463*$L463/$N463,0)</f>
        <v>0</v>
      </c>
      <c r="BK463" s="121"/>
      <c r="BL463" s="308"/>
      <c r="BM463" s="313"/>
      <c r="BN463" s="316"/>
    </row>
    <row r="464" s="120" customFormat="1" ht="33.95" customHeight="1" outlineLevel="5" spans="2:66">
      <c r="B464" s="121" t="s">
        <v>793</v>
      </c>
      <c r="C464" s="122" t="s">
        <v>1852</v>
      </c>
      <c r="D464" s="120" t="s">
        <v>1853</v>
      </c>
      <c r="E464" s="121"/>
      <c r="F464" s="121" t="s">
        <v>1619</v>
      </c>
      <c r="G464" s="121" t="s">
        <v>937</v>
      </c>
      <c r="H464" s="121">
        <f>J464*L464</f>
        <v>0</v>
      </c>
      <c r="I464" s="121" t="s">
        <v>1236</v>
      </c>
      <c r="J464" s="300"/>
      <c r="K464" s="121" t="s">
        <v>1144</v>
      </c>
      <c r="L464" s="121">
        <v>1180</v>
      </c>
      <c r="M464" s="121" t="s">
        <v>1764</v>
      </c>
      <c r="N464" s="121">
        <f>COUNTA(O464:Z464)</f>
        <v>0</v>
      </c>
      <c r="O464" s="300"/>
      <c r="P464" s="300"/>
      <c r="Q464" s="300"/>
      <c r="R464" s="300"/>
      <c r="S464" s="300"/>
      <c r="T464" s="300"/>
      <c r="U464" s="300"/>
      <c r="V464" s="300"/>
      <c r="W464" s="300"/>
      <c r="X464" s="300"/>
      <c r="Y464" s="300"/>
      <c r="Z464" s="300"/>
      <c r="AA464" s="121"/>
      <c r="AB464" s="121">
        <f>SUM(AC464,AF464,AI464,AL464,AO464,AR464,AU464,AX464,BA464,BD464,BG464,BJ464)</f>
        <v>0</v>
      </c>
      <c r="AC464" s="121">
        <f>IF(O464="√",$J464*$L464/$N464,0)</f>
        <v>0</v>
      </c>
      <c r="AD464" s="121"/>
      <c r="AE464" s="121"/>
      <c r="AF464" s="121">
        <f>IF(P464="√",$J464*$L464/$N464,0)</f>
        <v>0</v>
      </c>
      <c r="AG464" s="121"/>
      <c r="AH464" s="121"/>
      <c r="AI464" s="121">
        <f>IF(Q464="√",$J464*$L464/$N464,0)</f>
        <v>0</v>
      </c>
      <c r="AJ464" s="121"/>
      <c r="AK464" s="121"/>
      <c r="AL464" s="121">
        <f>IF(R464="√",$J464*$L464/$N464,0)</f>
        <v>0</v>
      </c>
      <c r="AM464" s="121"/>
      <c r="AN464" s="121"/>
      <c r="AO464" s="121">
        <f>IF(S464="√",$J464*$L464/$N464,0)</f>
        <v>0</v>
      </c>
      <c r="AP464" s="121"/>
      <c r="AQ464" s="121"/>
      <c r="AR464" s="121">
        <f>IF(T464="√",$J464*$L464/$N464,0)</f>
        <v>0</v>
      </c>
      <c r="AS464" s="121"/>
      <c r="AT464" s="121"/>
      <c r="AU464" s="121">
        <f>IF(U464="√",$J464*$L464/$N464,0)</f>
        <v>0</v>
      </c>
      <c r="AV464" s="121"/>
      <c r="AW464" s="121"/>
      <c r="AX464" s="121">
        <f>IF(V464="√",$J464*$L464/$N464,0)</f>
        <v>0</v>
      </c>
      <c r="AY464" s="121"/>
      <c r="AZ464" s="121"/>
      <c r="BA464" s="121">
        <f>IF(W464="√",$J464*$L464/$N464,0)</f>
        <v>0</v>
      </c>
      <c r="BB464" s="121"/>
      <c r="BC464" s="121"/>
      <c r="BD464" s="121">
        <f>IF(X464="√",$J464*$L464/$N464,0)</f>
        <v>0</v>
      </c>
      <c r="BE464" s="121"/>
      <c r="BF464" s="121"/>
      <c r="BG464" s="121">
        <f>IF(Y464="√",$J464*$L464/$N464,0)</f>
        <v>0</v>
      </c>
      <c r="BH464" s="121"/>
      <c r="BI464" s="121"/>
      <c r="BJ464" s="121">
        <f>IF(Z464="√",$J464*$L464/$N464,0)</f>
        <v>0</v>
      </c>
      <c r="BK464" s="121"/>
      <c r="BL464" s="308"/>
      <c r="BM464" s="313"/>
      <c r="BN464" s="316"/>
    </row>
    <row r="465" s="120" customFormat="1" ht="33.95" customHeight="1" outlineLevel="5" spans="2:66">
      <c r="B465" s="121" t="s">
        <v>793</v>
      </c>
      <c r="C465" s="122" t="s">
        <v>1854</v>
      </c>
      <c r="D465" s="120" t="s">
        <v>1855</v>
      </c>
      <c r="E465" s="121"/>
      <c r="F465" s="121" t="s">
        <v>1619</v>
      </c>
      <c r="G465" s="121" t="s">
        <v>937</v>
      </c>
      <c r="H465" s="121">
        <f>J465*L465</f>
        <v>0</v>
      </c>
      <c r="I465" s="121" t="s">
        <v>1236</v>
      </c>
      <c r="J465" s="300"/>
      <c r="K465" s="121" t="s">
        <v>1144</v>
      </c>
      <c r="L465" s="121">
        <v>380</v>
      </c>
      <c r="M465" s="121" t="s">
        <v>1764</v>
      </c>
      <c r="N465" s="121">
        <f>COUNTA(O465:Z465)</f>
        <v>0</v>
      </c>
      <c r="O465" s="300"/>
      <c r="P465" s="300"/>
      <c r="Q465" s="300"/>
      <c r="R465" s="300"/>
      <c r="S465" s="300"/>
      <c r="T465" s="300"/>
      <c r="U465" s="300"/>
      <c r="V465" s="300"/>
      <c r="W465" s="300"/>
      <c r="X465" s="300"/>
      <c r="Y465" s="300"/>
      <c r="Z465" s="300"/>
      <c r="AA465" s="121"/>
      <c r="AB465" s="121">
        <f>SUM(AC465,AF465,AI465,AL465,AO465,AR465,AU465,AX465,BA465,BD465,BG465,BJ465)</f>
        <v>0</v>
      </c>
      <c r="AC465" s="121">
        <f>IF(O465="√",$J465*$L465/$N465,0)</f>
        <v>0</v>
      </c>
      <c r="AD465" s="121"/>
      <c r="AE465" s="121"/>
      <c r="AF465" s="121">
        <f>IF(P465="√",$J465*$L465/$N465,0)</f>
        <v>0</v>
      </c>
      <c r="AG465" s="121"/>
      <c r="AH465" s="121"/>
      <c r="AI465" s="121">
        <f>IF(Q465="√",$J465*$L465/$N465,0)</f>
        <v>0</v>
      </c>
      <c r="AJ465" s="121"/>
      <c r="AK465" s="121"/>
      <c r="AL465" s="121">
        <f>IF(R465="√",$J465*$L465/$N465,0)</f>
        <v>0</v>
      </c>
      <c r="AM465" s="121"/>
      <c r="AN465" s="121"/>
      <c r="AO465" s="121">
        <f>IF(S465="√",$J465*$L465/$N465,0)</f>
        <v>0</v>
      </c>
      <c r="AP465" s="121"/>
      <c r="AQ465" s="121"/>
      <c r="AR465" s="121">
        <f>IF(T465="√",$J465*$L465/$N465,0)</f>
        <v>0</v>
      </c>
      <c r="AS465" s="121"/>
      <c r="AT465" s="121"/>
      <c r="AU465" s="121">
        <f>IF(U465="√",$J465*$L465/$N465,0)</f>
        <v>0</v>
      </c>
      <c r="AV465" s="121"/>
      <c r="AW465" s="121"/>
      <c r="AX465" s="121">
        <f>IF(V465="√",$J465*$L465/$N465,0)</f>
        <v>0</v>
      </c>
      <c r="AY465" s="121"/>
      <c r="AZ465" s="121"/>
      <c r="BA465" s="121">
        <f>IF(W465="√",$J465*$L465/$N465,0)</f>
        <v>0</v>
      </c>
      <c r="BB465" s="121"/>
      <c r="BC465" s="121"/>
      <c r="BD465" s="121">
        <f>IF(X465="√",$J465*$L465/$N465,0)</f>
        <v>0</v>
      </c>
      <c r="BE465" s="121"/>
      <c r="BF465" s="121"/>
      <c r="BG465" s="121">
        <f>IF(Y465="√",$J465*$L465/$N465,0)</f>
        <v>0</v>
      </c>
      <c r="BH465" s="121"/>
      <c r="BI465" s="121"/>
      <c r="BJ465" s="121">
        <f>IF(Z465="√",$J465*$L465/$N465,0)</f>
        <v>0</v>
      </c>
      <c r="BK465" s="121"/>
      <c r="BL465" s="308"/>
      <c r="BM465" s="313"/>
      <c r="BN465" s="316"/>
    </row>
    <row r="466" s="120" customFormat="1" ht="33.95" customHeight="1" outlineLevel="5" spans="2:66">
      <c r="B466" s="121" t="s">
        <v>793</v>
      </c>
      <c r="C466" s="122" t="s">
        <v>1856</v>
      </c>
      <c r="D466" s="120" t="s">
        <v>1857</v>
      </c>
      <c r="E466" s="121"/>
      <c r="F466" s="121" t="s">
        <v>1619</v>
      </c>
      <c r="G466" s="121" t="s">
        <v>937</v>
      </c>
      <c r="H466" s="121">
        <f>J466*L466</f>
        <v>0</v>
      </c>
      <c r="I466" s="121" t="s">
        <v>1236</v>
      </c>
      <c r="J466" s="300"/>
      <c r="K466" s="121" t="s">
        <v>1144</v>
      </c>
      <c r="L466" s="121">
        <v>2330</v>
      </c>
      <c r="M466" s="121" t="s">
        <v>1764</v>
      </c>
      <c r="N466" s="121">
        <f>COUNTA(O466:Z466)</f>
        <v>0</v>
      </c>
      <c r="O466" s="300"/>
      <c r="P466" s="300"/>
      <c r="Q466" s="300"/>
      <c r="R466" s="300"/>
      <c r="S466" s="300"/>
      <c r="T466" s="300"/>
      <c r="U466" s="300"/>
      <c r="V466" s="300"/>
      <c r="W466" s="300"/>
      <c r="X466" s="300"/>
      <c r="Y466" s="300"/>
      <c r="Z466" s="300"/>
      <c r="AA466" s="121"/>
      <c r="AB466" s="121">
        <f>SUM(AC466,AF466,AI466,AL466,AO466,AR466,AU466,AX466,BA466,BD466,BG466,BJ466)</f>
        <v>0</v>
      </c>
      <c r="AC466" s="121">
        <f>IF(O466="√",$J466*$L466/$N466,0)</f>
        <v>0</v>
      </c>
      <c r="AD466" s="121"/>
      <c r="AE466" s="121"/>
      <c r="AF466" s="121">
        <f>IF(P466="√",$J466*$L466/$N466,0)</f>
        <v>0</v>
      </c>
      <c r="AG466" s="121"/>
      <c r="AH466" s="121"/>
      <c r="AI466" s="121">
        <f>IF(Q466="√",$J466*$L466/$N466,0)</f>
        <v>0</v>
      </c>
      <c r="AJ466" s="121"/>
      <c r="AK466" s="121"/>
      <c r="AL466" s="121">
        <f>IF(R466="√",$J466*$L466/$N466,0)</f>
        <v>0</v>
      </c>
      <c r="AM466" s="121"/>
      <c r="AN466" s="121"/>
      <c r="AO466" s="121">
        <f>IF(S466="√",$J466*$L466/$N466,0)</f>
        <v>0</v>
      </c>
      <c r="AP466" s="121"/>
      <c r="AQ466" s="121"/>
      <c r="AR466" s="121">
        <f>IF(T466="√",$J466*$L466/$N466,0)</f>
        <v>0</v>
      </c>
      <c r="AS466" s="121"/>
      <c r="AT466" s="121"/>
      <c r="AU466" s="121">
        <f>IF(U466="√",$J466*$L466/$N466,0)</f>
        <v>0</v>
      </c>
      <c r="AV466" s="121"/>
      <c r="AW466" s="121"/>
      <c r="AX466" s="121">
        <f>IF(V466="√",$J466*$L466/$N466,0)</f>
        <v>0</v>
      </c>
      <c r="AY466" s="121"/>
      <c r="AZ466" s="121"/>
      <c r="BA466" s="121">
        <f>IF(W466="√",$J466*$L466/$N466,0)</f>
        <v>0</v>
      </c>
      <c r="BB466" s="121"/>
      <c r="BC466" s="121"/>
      <c r="BD466" s="121">
        <f>IF(X466="√",$J466*$L466/$N466,0)</f>
        <v>0</v>
      </c>
      <c r="BE466" s="121"/>
      <c r="BF466" s="121"/>
      <c r="BG466" s="121">
        <f>IF(Y466="√",$J466*$L466/$N466,0)</f>
        <v>0</v>
      </c>
      <c r="BH466" s="121"/>
      <c r="BI466" s="121"/>
      <c r="BJ466" s="121">
        <f>IF(Z466="√",$J466*$L466/$N466,0)</f>
        <v>0</v>
      </c>
      <c r="BK466" s="121"/>
      <c r="BL466" s="308"/>
      <c r="BM466" s="313"/>
      <c r="BN466" s="316"/>
    </row>
    <row r="467" s="120" customFormat="1" ht="33.95" customHeight="1" outlineLevel="5" spans="2:66">
      <c r="B467" s="121" t="s">
        <v>793</v>
      </c>
      <c r="C467" s="122" t="s">
        <v>1858</v>
      </c>
      <c r="D467" s="120" t="s">
        <v>1859</v>
      </c>
      <c r="E467" s="121"/>
      <c r="F467" s="121" t="s">
        <v>1619</v>
      </c>
      <c r="G467" s="121" t="s">
        <v>937</v>
      </c>
      <c r="H467" s="121">
        <f>J467*L467</f>
        <v>0</v>
      </c>
      <c r="I467" s="121" t="s">
        <v>1236</v>
      </c>
      <c r="J467" s="300"/>
      <c r="K467" s="121" t="s">
        <v>1144</v>
      </c>
      <c r="L467" s="121">
        <v>2400</v>
      </c>
      <c r="M467" s="121" t="s">
        <v>1764</v>
      </c>
      <c r="N467" s="121">
        <f>COUNTA(O467:Z467)</f>
        <v>0</v>
      </c>
      <c r="O467" s="318"/>
      <c r="P467" s="318"/>
      <c r="Q467" s="318"/>
      <c r="R467" s="318"/>
      <c r="S467" s="318"/>
      <c r="T467" s="318"/>
      <c r="U467" s="318"/>
      <c r="V467" s="318"/>
      <c r="W467" s="318"/>
      <c r="X467" s="318"/>
      <c r="Y467" s="318"/>
      <c r="Z467" s="318"/>
      <c r="AA467" s="121"/>
      <c r="AB467" s="121">
        <f>SUM(AC467,AF467,AI467,AL467,AO467,AR467,AU467,AX467,BA467,BD467,BG467,BJ467)</f>
        <v>0</v>
      </c>
      <c r="AC467" s="121">
        <f>IF(O467="√",$J467*$L467/$N467,0)</f>
        <v>0</v>
      </c>
      <c r="AD467" s="121"/>
      <c r="AE467" s="121"/>
      <c r="AF467" s="121">
        <f>IF(P467="√",$J467*$L467/$N467,0)</f>
        <v>0</v>
      </c>
      <c r="AG467" s="121"/>
      <c r="AH467" s="121"/>
      <c r="AI467" s="121">
        <f>IF(Q467="√",$J467*$L467/$N467,0)</f>
        <v>0</v>
      </c>
      <c r="AJ467" s="121"/>
      <c r="AK467" s="121"/>
      <c r="AL467" s="121">
        <f>IF(R467="√",$J467*$L467/$N467,0)</f>
        <v>0</v>
      </c>
      <c r="AM467" s="121"/>
      <c r="AN467" s="121"/>
      <c r="AO467" s="121">
        <f>IF(S467="√",$J467*$L467/$N467,0)</f>
        <v>0</v>
      </c>
      <c r="AP467" s="121"/>
      <c r="AQ467" s="121"/>
      <c r="AR467" s="121">
        <f>IF(T467="√",$J467*$L467/$N467,0)</f>
        <v>0</v>
      </c>
      <c r="AS467" s="121"/>
      <c r="AT467" s="121"/>
      <c r="AU467" s="121">
        <f>IF(U467="√",$J467*$L467/$N467,0)</f>
        <v>0</v>
      </c>
      <c r="AV467" s="121"/>
      <c r="AW467" s="121"/>
      <c r="AX467" s="121">
        <f>IF(V467="√",$J467*$L467/$N467,0)</f>
        <v>0</v>
      </c>
      <c r="AY467" s="121"/>
      <c r="AZ467" s="121"/>
      <c r="BA467" s="121">
        <f>IF(W467="√",$J467*$L467/$N467,0)</f>
        <v>0</v>
      </c>
      <c r="BB467" s="121"/>
      <c r="BC467" s="121"/>
      <c r="BD467" s="121">
        <f>IF(X467="√",$J467*$L467/$N467,0)</f>
        <v>0</v>
      </c>
      <c r="BE467" s="121"/>
      <c r="BF467" s="121"/>
      <c r="BG467" s="121">
        <f>IF(Y467="√",$J467*$L467/$N467,0)</f>
        <v>0</v>
      </c>
      <c r="BH467" s="121"/>
      <c r="BI467" s="121"/>
      <c r="BJ467" s="121">
        <f>IF(Z467="√",$J467*$L467/$N467,0)</f>
        <v>0</v>
      </c>
      <c r="BK467" s="121"/>
      <c r="BL467" s="308"/>
      <c r="BM467" s="313"/>
      <c r="BN467" s="316"/>
    </row>
    <row r="468" s="49" customFormat="1" ht="33.95" customHeight="1" outlineLevel="3" spans="2:66">
      <c r="B468" s="117" t="s">
        <v>788</v>
      </c>
      <c r="C468" s="118" t="s">
        <v>1860</v>
      </c>
      <c r="D468" s="49" t="s">
        <v>1861</v>
      </c>
      <c r="E468" s="117"/>
      <c r="F468" s="117"/>
      <c r="G468" s="117"/>
      <c r="H468" s="117">
        <f>SUM(H469:H476)</f>
        <v>0</v>
      </c>
      <c r="I468" s="117"/>
      <c r="J468" s="117"/>
      <c r="K468" s="117"/>
      <c r="L468" s="117"/>
      <c r="M468" s="117"/>
      <c r="N468" s="307"/>
      <c r="O468" s="290"/>
      <c r="P468" s="290"/>
      <c r="Q468" s="290"/>
      <c r="R468" s="290"/>
      <c r="S468" s="290"/>
      <c r="T468" s="290"/>
      <c r="U468" s="290"/>
      <c r="V468" s="290"/>
      <c r="W468" s="290"/>
      <c r="X468" s="290"/>
      <c r="Y468" s="290"/>
      <c r="Z468" s="290"/>
      <c r="AA468" s="290"/>
      <c r="AB468" s="117">
        <f>SUM(AB469:AB476)</f>
        <v>0</v>
      </c>
      <c r="AC468" s="117">
        <f>SUM(AC469:AC476)</f>
        <v>0</v>
      </c>
      <c r="AD468" s="117"/>
      <c r="AE468" s="117"/>
      <c r="AF468" s="117">
        <f>SUM(AF469:AF476)</f>
        <v>0</v>
      </c>
      <c r="AG468" s="117"/>
      <c r="AH468" s="117"/>
      <c r="AI468" s="117">
        <f>SUM(AI469:AI476)</f>
        <v>0</v>
      </c>
      <c r="AJ468" s="117"/>
      <c r="AK468" s="117"/>
      <c r="AL468" s="117">
        <f>SUM(AL469:AL476)</f>
        <v>0</v>
      </c>
      <c r="AM468" s="117"/>
      <c r="AN468" s="117"/>
      <c r="AO468" s="117">
        <f>SUM(AO469:AO476)</f>
        <v>0</v>
      </c>
      <c r="AP468" s="117"/>
      <c r="AQ468" s="117"/>
      <c r="AR468" s="117">
        <f>SUM(AR469:AR476)</f>
        <v>0</v>
      </c>
      <c r="AS468" s="117"/>
      <c r="AT468" s="117"/>
      <c r="AU468" s="117">
        <f>SUM(AU469:AU476)</f>
        <v>0</v>
      </c>
      <c r="AV468" s="117"/>
      <c r="AW468" s="117"/>
      <c r="AX468" s="117">
        <f>SUM(AX469:AX476)</f>
        <v>0</v>
      </c>
      <c r="AY468" s="117"/>
      <c r="AZ468" s="117"/>
      <c r="BA468" s="117">
        <f>SUM(BA469:BA476)</f>
        <v>0</v>
      </c>
      <c r="BB468" s="117"/>
      <c r="BC468" s="117"/>
      <c r="BD468" s="117">
        <f>SUM(BD469:BD476)</f>
        <v>0</v>
      </c>
      <c r="BE468" s="117"/>
      <c r="BF468" s="117"/>
      <c r="BG468" s="117">
        <f>SUM(BG469:BG476)</f>
        <v>0</v>
      </c>
      <c r="BH468" s="117"/>
      <c r="BI468" s="117"/>
      <c r="BJ468" s="117">
        <f>SUM(BJ469:BJ476)</f>
        <v>0</v>
      </c>
      <c r="BK468" s="117"/>
      <c r="BL468" s="307"/>
      <c r="BM468" s="313"/>
      <c r="BN468" s="315"/>
    </row>
    <row r="469" s="120" customFormat="1" ht="33.95" customHeight="1" outlineLevel="5" spans="2:66">
      <c r="B469" s="121" t="s">
        <v>793</v>
      </c>
      <c r="C469" s="122" t="s">
        <v>1862</v>
      </c>
      <c r="D469" s="120" t="s">
        <v>1863</v>
      </c>
      <c r="E469" s="121" t="s">
        <v>1864</v>
      </c>
      <c r="F469" s="121" t="s">
        <v>1619</v>
      </c>
      <c r="G469" s="121" t="s">
        <v>937</v>
      </c>
      <c r="H469" s="121">
        <f t="shared" ref="H469:H475" si="487">J469*L469</f>
        <v>0</v>
      </c>
      <c r="I469" s="121" t="s">
        <v>1236</v>
      </c>
      <c r="J469" s="300"/>
      <c r="K469" s="121" t="s">
        <v>1865</v>
      </c>
      <c r="L469" s="121">
        <v>2.6</v>
      </c>
      <c r="M469" s="121" t="s">
        <v>1866</v>
      </c>
      <c r="N469" s="121">
        <f t="shared" ref="N469:N475" si="488">COUNTA(O469:Z469)</f>
        <v>0</v>
      </c>
      <c r="O469" s="319"/>
      <c r="P469" s="319"/>
      <c r="Q469" s="319"/>
      <c r="R469" s="319"/>
      <c r="S469" s="319"/>
      <c r="T469" s="319"/>
      <c r="U469" s="319"/>
      <c r="V469" s="319"/>
      <c r="W469" s="319"/>
      <c r="X469" s="319"/>
      <c r="Y469" s="319"/>
      <c r="Z469" s="319"/>
      <c r="AA469" s="121"/>
      <c r="AB469" s="121">
        <f t="shared" ref="AB469:AB476" si="489">SUM(AC469,AF469,AI469,AL469,AO469,AR469,AU469,AX469,BA469,BD469,BG469,BJ469)</f>
        <v>0</v>
      </c>
      <c r="AC469" s="121">
        <f t="shared" ref="AC469:AC475" si="490">IF(O469="√",$J469*$L469/$N469,0)</f>
        <v>0</v>
      </c>
      <c r="AD469" s="121"/>
      <c r="AE469" s="121"/>
      <c r="AF469" s="121">
        <f t="shared" ref="AF469:AF475" si="491">IF(P469="√",$J469*$L469/$N469,0)</f>
        <v>0</v>
      </c>
      <c r="AG469" s="121"/>
      <c r="AH469" s="121"/>
      <c r="AI469" s="121">
        <f t="shared" ref="AI469:AI475" si="492">IF(Q469="√",$J469*$L469/$N469,0)</f>
        <v>0</v>
      </c>
      <c r="AJ469" s="121"/>
      <c r="AK469" s="121"/>
      <c r="AL469" s="121">
        <f t="shared" ref="AL469:AL475" si="493">IF(R469="√",$J469*$L469/$N469,0)</f>
        <v>0</v>
      </c>
      <c r="AM469" s="121"/>
      <c r="AN469" s="121"/>
      <c r="AO469" s="121">
        <f t="shared" ref="AO469:AO475" si="494">IF(S469="√",$J469*$L469/$N469,0)</f>
        <v>0</v>
      </c>
      <c r="AP469" s="121"/>
      <c r="AQ469" s="121"/>
      <c r="AR469" s="121">
        <f t="shared" ref="AR469:AR475" si="495">IF(T469="√",$J469*$L469/$N469,0)</f>
        <v>0</v>
      </c>
      <c r="AS469" s="121"/>
      <c r="AT469" s="121"/>
      <c r="AU469" s="121">
        <f t="shared" ref="AU469:AU475" si="496">IF(U469="√",$J469*$L469/$N469,0)</f>
        <v>0</v>
      </c>
      <c r="AV469" s="121"/>
      <c r="AW469" s="121"/>
      <c r="AX469" s="121">
        <f t="shared" ref="AX469:AX475" si="497">IF(V469="√",$J469*$L469/$N469,0)</f>
        <v>0</v>
      </c>
      <c r="AY469" s="121"/>
      <c r="AZ469" s="121"/>
      <c r="BA469" s="121">
        <f t="shared" ref="BA469:BA475" si="498">IF(W469="√",$J469*$L469/$N469,0)</f>
        <v>0</v>
      </c>
      <c r="BB469" s="121"/>
      <c r="BC469" s="121"/>
      <c r="BD469" s="121">
        <f t="shared" ref="BD469:BD475" si="499">IF(X469="√",$J469*$L469/$N469,0)</f>
        <v>0</v>
      </c>
      <c r="BE469" s="121"/>
      <c r="BF469" s="121"/>
      <c r="BG469" s="121">
        <f t="shared" ref="BG469:BG475" si="500">IF(Y469="√",$J469*$L469/$N469,0)</f>
        <v>0</v>
      </c>
      <c r="BH469" s="121"/>
      <c r="BI469" s="121"/>
      <c r="BJ469" s="121">
        <f t="shared" ref="BJ469:BJ475" si="501">IF(Z469="√",$J469*$L469/$N469,0)</f>
        <v>0</v>
      </c>
      <c r="BK469" s="121"/>
      <c r="BL469" s="308"/>
      <c r="BM469" s="313"/>
      <c r="BN469" s="316"/>
    </row>
    <row r="470" s="120" customFormat="1" ht="33.95" customHeight="1" outlineLevel="5" spans="2:66">
      <c r="B470" s="121" t="s">
        <v>793</v>
      </c>
      <c r="C470" s="122" t="s">
        <v>1867</v>
      </c>
      <c r="D470" s="120" t="s">
        <v>1868</v>
      </c>
      <c r="E470" s="121"/>
      <c r="F470" s="121" t="s">
        <v>1619</v>
      </c>
      <c r="G470" s="121" t="s">
        <v>937</v>
      </c>
      <c r="H470" s="121">
        <f t="shared" si="487"/>
        <v>0</v>
      </c>
      <c r="I470" s="121" t="s">
        <v>1236</v>
      </c>
      <c r="J470" s="300"/>
      <c r="K470" s="121" t="s">
        <v>1865</v>
      </c>
      <c r="L470" s="121">
        <v>2.6</v>
      </c>
      <c r="M470" s="121" t="s">
        <v>1866</v>
      </c>
      <c r="N470" s="121">
        <f t="shared" si="488"/>
        <v>0</v>
      </c>
      <c r="O470" s="300"/>
      <c r="P470" s="300"/>
      <c r="Q470" s="300"/>
      <c r="R470" s="300"/>
      <c r="S470" s="300"/>
      <c r="T470" s="300"/>
      <c r="U470" s="300"/>
      <c r="V470" s="300"/>
      <c r="W470" s="300"/>
      <c r="X470" s="300"/>
      <c r="Y470" s="300"/>
      <c r="Z470" s="300"/>
      <c r="AA470" s="121"/>
      <c r="AB470" s="121">
        <f t="shared" si="489"/>
        <v>0</v>
      </c>
      <c r="AC470" s="121">
        <f t="shared" si="490"/>
        <v>0</v>
      </c>
      <c r="AD470" s="121"/>
      <c r="AE470" s="121"/>
      <c r="AF470" s="121">
        <f t="shared" si="491"/>
        <v>0</v>
      </c>
      <c r="AG470" s="121"/>
      <c r="AH470" s="121"/>
      <c r="AI470" s="121">
        <f t="shared" si="492"/>
        <v>0</v>
      </c>
      <c r="AJ470" s="121"/>
      <c r="AK470" s="121"/>
      <c r="AL470" s="121">
        <f t="shared" si="493"/>
        <v>0</v>
      </c>
      <c r="AM470" s="121"/>
      <c r="AN470" s="121"/>
      <c r="AO470" s="121">
        <f t="shared" si="494"/>
        <v>0</v>
      </c>
      <c r="AP470" s="121"/>
      <c r="AQ470" s="121"/>
      <c r="AR470" s="121">
        <f t="shared" si="495"/>
        <v>0</v>
      </c>
      <c r="AS470" s="121"/>
      <c r="AT470" s="121"/>
      <c r="AU470" s="121">
        <f t="shared" si="496"/>
        <v>0</v>
      </c>
      <c r="AV470" s="121"/>
      <c r="AW470" s="121"/>
      <c r="AX470" s="121">
        <f t="shared" si="497"/>
        <v>0</v>
      </c>
      <c r="AY470" s="121"/>
      <c r="AZ470" s="121"/>
      <c r="BA470" s="121">
        <f t="shared" si="498"/>
        <v>0</v>
      </c>
      <c r="BB470" s="121"/>
      <c r="BC470" s="121"/>
      <c r="BD470" s="121">
        <f t="shared" si="499"/>
        <v>0</v>
      </c>
      <c r="BE470" s="121"/>
      <c r="BF470" s="121"/>
      <c r="BG470" s="121">
        <f t="shared" si="500"/>
        <v>0</v>
      </c>
      <c r="BH470" s="121"/>
      <c r="BI470" s="121"/>
      <c r="BJ470" s="121">
        <f t="shared" si="501"/>
        <v>0</v>
      </c>
      <c r="BK470" s="121"/>
      <c r="BL470" s="308"/>
      <c r="BM470" s="313"/>
      <c r="BN470" s="316"/>
    </row>
    <row r="471" s="120" customFormat="1" ht="33.95" customHeight="1" outlineLevel="5" spans="2:66">
      <c r="B471" s="121" t="s">
        <v>793</v>
      </c>
      <c r="C471" s="122" t="s">
        <v>1869</v>
      </c>
      <c r="D471" s="120" t="s">
        <v>1870</v>
      </c>
      <c r="E471" s="121"/>
      <c r="F471" s="121" t="s">
        <v>1619</v>
      </c>
      <c r="G471" s="121" t="s">
        <v>937</v>
      </c>
      <c r="H471" s="121">
        <f t="shared" si="487"/>
        <v>0</v>
      </c>
      <c r="I471" s="121" t="s">
        <v>1236</v>
      </c>
      <c r="J471" s="300"/>
      <c r="K471" s="121" t="s">
        <v>1865</v>
      </c>
      <c r="L471" s="121">
        <v>2.6</v>
      </c>
      <c r="M471" s="121" t="s">
        <v>1866</v>
      </c>
      <c r="N471" s="121">
        <f t="shared" si="488"/>
        <v>0</v>
      </c>
      <c r="O471" s="300"/>
      <c r="P471" s="300"/>
      <c r="Q471" s="300"/>
      <c r="R471" s="300"/>
      <c r="S471" s="300"/>
      <c r="T471" s="300"/>
      <c r="U471" s="300"/>
      <c r="V471" s="300"/>
      <c r="W471" s="300"/>
      <c r="X471" s="300"/>
      <c r="Y471" s="300"/>
      <c r="Z471" s="300"/>
      <c r="AA471" s="121"/>
      <c r="AB471" s="121">
        <f t="shared" si="489"/>
        <v>0</v>
      </c>
      <c r="AC471" s="121">
        <f t="shared" si="490"/>
        <v>0</v>
      </c>
      <c r="AD471" s="121"/>
      <c r="AE471" s="121"/>
      <c r="AF471" s="121">
        <f t="shared" si="491"/>
        <v>0</v>
      </c>
      <c r="AG471" s="121"/>
      <c r="AH471" s="121"/>
      <c r="AI471" s="121">
        <f t="shared" si="492"/>
        <v>0</v>
      </c>
      <c r="AJ471" s="121"/>
      <c r="AK471" s="121"/>
      <c r="AL471" s="121">
        <f t="shared" si="493"/>
        <v>0</v>
      </c>
      <c r="AM471" s="121"/>
      <c r="AN471" s="121"/>
      <c r="AO471" s="121">
        <f t="shared" si="494"/>
        <v>0</v>
      </c>
      <c r="AP471" s="121"/>
      <c r="AQ471" s="121"/>
      <c r="AR471" s="121">
        <f t="shared" si="495"/>
        <v>0</v>
      </c>
      <c r="AS471" s="121"/>
      <c r="AT471" s="121"/>
      <c r="AU471" s="121">
        <f t="shared" si="496"/>
        <v>0</v>
      </c>
      <c r="AV471" s="121"/>
      <c r="AW471" s="121"/>
      <c r="AX471" s="121">
        <f t="shared" si="497"/>
        <v>0</v>
      </c>
      <c r="AY471" s="121"/>
      <c r="AZ471" s="121"/>
      <c r="BA471" s="121">
        <f t="shared" si="498"/>
        <v>0</v>
      </c>
      <c r="BB471" s="121"/>
      <c r="BC471" s="121"/>
      <c r="BD471" s="121">
        <f t="shared" si="499"/>
        <v>0</v>
      </c>
      <c r="BE471" s="121"/>
      <c r="BF471" s="121"/>
      <c r="BG471" s="121">
        <f t="shared" si="500"/>
        <v>0</v>
      </c>
      <c r="BH471" s="121"/>
      <c r="BI471" s="121"/>
      <c r="BJ471" s="121">
        <f t="shared" si="501"/>
        <v>0</v>
      </c>
      <c r="BK471" s="121"/>
      <c r="BL471" s="308"/>
      <c r="BM471" s="313"/>
      <c r="BN471" s="316"/>
    </row>
    <row r="472" s="120" customFormat="1" ht="33.95" customHeight="1" outlineLevel="5" spans="2:66">
      <c r="B472" s="121" t="s">
        <v>793</v>
      </c>
      <c r="C472" s="122" t="s">
        <v>1871</v>
      </c>
      <c r="D472" s="120" t="s">
        <v>1872</v>
      </c>
      <c r="E472" s="121" t="s">
        <v>1873</v>
      </c>
      <c r="F472" s="121" t="s">
        <v>1619</v>
      </c>
      <c r="G472" s="121" t="s">
        <v>937</v>
      </c>
      <c r="H472" s="121">
        <f t="shared" si="487"/>
        <v>0</v>
      </c>
      <c r="I472" s="121" t="s">
        <v>1236</v>
      </c>
      <c r="J472" s="300"/>
      <c r="K472" s="121" t="s">
        <v>1874</v>
      </c>
      <c r="L472" s="121">
        <v>40</v>
      </c>
      <c r="M472" s="121" t="s">
        <v>1875</v>
      </c>
      <c r="N472" s="121">
        <f t="shared" si="488"/>
        <v>0</v>
      </c>
      <c r="O472" s="300"/>
      <c r="P472" s="300"/>
      <c r="Q472" s="300"/>
      <c r="R472" s="300"/>
      <c r="S472" s="300"/>
      <c r="T472" s="300"/>
      <c r="U472" s="300"/>
      <c r="V472" s="300"/>
      <c r="W472" s="300"/>
      <c r="X472" s="300"/>
      <c r="Y472" s="300"/>
      <c r="Z472" s="300"/>
      <c r="AA472" s="121"/>
      <c r="AB472" s="121">
        <f t="shared" si="489"/>
        <v>0</v>
      </c>
      <c r="AC472" s="121">
        <f t="shared" si="490"/>
        <v>0</v>
      </c>
      <c r="AD472" s="121"/>
      <c r="AE472" s="121"/>
      <c r="AF472" s="121">
        <f t="shared" si="491"/>
        <v>0</v>
      </c>
      <c r="AG472" s="121"/>
      <c r="AH472" s="121"/>
      <c r="AI472" s="121">
        <f t="shared" si="492"/>
        <v>0</v>
      </c>
      <c r="AJ472" s="121"/>
      <c r="AK472" s="121"/>
      <c r="AL472" s="121">
        <f t="shared" si="493"/>
        <v>0</v>
      </c>
      <c r="AM472" s="121"/>
      <c r="AN472" s="121"/>
      <c r="AO472" s="121">
        <f t="shared" si="494"/>
        <v>0</v>
      </c>
      <c r="AP472" s="121"/>
      <c r="AQ472" s="121"/>
      <c r="AR472" s="121">
        <f t="shared" si="495"/>
        <v>0</v>
      </c>
      <c r="AS472" s="121"/>
      <c r="AT472" s="121"/>
      <c r="AU472" s="121">
        <f t="shared" si="496"/>
        <v>0</v>
      </c>
      <c r="AV472" s="121"/>
      <c r="AW472" s="121"/>
      <c r="AX472" s="121">
        <f t="shared" si="497"/>
        <v>0</v>
      </c>
      <c r="AY472" s="121"/>
      <c r="AZ472" s="121"/>
      <c r="BA472" s="121">
        <f t="shared" si="498"/>
        <v>0</v>
      </c>
      <c r="BB472" s="121"/>
      <c r="BC472" s="121"/>
      <c r="BD472" s="121">
        <f t="shared" si="499"/>
        <v>0</v>
      </c>
      <c r="BE472" s="121"/>
      <c r="BF472" s="121"/>
      <c r="BG472" s="121">
        <f t="shared" si="500"/>
        <v>0</v>
      </c>
      <c r="BH472" s="121"/>
      <c r="BI472" s="121"/>
      <c r="BJ472" s="121">
        <f t="shared" si="501"/>
        <v>0</v>
      </c>
      <c r="BK472" s="121"/>
      <c r="BL472" s="308"/>
      <c r="BM472" s="313"/>
      <c r="BN472" s="316"/>
    </row>
    <row r="473" s="120" customFormat="1" ht="33.95" customHeight="1" outlineLevel="5" spans="2:66">
      <c r="B473" s="121" t="s">
        <v>793</v>
      </c>
      <c r="C473" s="122" t="s">
        <v>1876</v>
      </c>
      <c r="D473" s="120" t="s">
        <v>1877</v>
      </c>
      <c r="E473" s="121" t="s">
        <v>1878</v>
      </c>
      <c r="F473" s="121" t="s">
        <v>1619</v>
      </c>
      <c r="G473" s="121" t="s">
        <v>937</v>
      </c>
      <c r="H473" s="121">
        <f t="shared" si="487"/>
        <v>0</v>
      </c>
      <c r="I473" s="121" t="s">
        <v>1236</v>
      </c>
      <c r="J473" s="300"/>
      <c r="K473" s="121" t="s">
        <v>1027</v>
      </c>
      <c r="L473" s="121">
        <v>17.33</v>
      </c>
      <c r="M473" s="121" t="s">
        <v>1688</v>
      </c>
      <c r="N473" s="121">
        <f t="shared" si="488"/>
        <v>0</v>
      </c>
      <c r="O473" s="300"/>
      <c r="P473" s="300"/>
      <c r="Q473" s="300"/>
      <c r="R473" s="300"/>
      <c r="S473" s="300"/>
      <c r="T473" s="300"/>
      <c r="U473" s="300"/>
      <c r="V473" s="300"/>
      <c r="W473" s="300"/>
      <c r="X473" s="300"/>
      <c r="Y473" s="300"/>
      <c r="Z473" s="300"/>
      <c r="AA473" s="121"/>
      <c r="AB473" s="121">
        <f t="shared" si="489"/>
        <v>0</v>
      </c>
      <c r="AC473" s="121">
        <f t="shared" si="490"/>
        <v>0</v>
      </c>
      <c r="AD473" s="121"/>
      <c r="AE473" s="121"/>
      <c r="AF473" s="121">
        <f t="shared" si="491"/>
        <v>0</v>
      </c>
      <c r="AG473" s="121"/>
      <c r="AH473" s="121"/>
      <c r="AI473" s="121">
        <f t="shared" si="492"/>
        <v>0</v>
      </c>
      <c r="AJ473" s="121"/>
      <c r="AK473" s="121"/>
      <c r="AL473" s="121">
        <f t="shared" si="493"/>
        <v>0</v>
      </c>
      <c r="AM473" s="121"/>
      <c r="AN473" s="121"/>
      <c r="AO473" s="121">
        <f t="shared" si="494"/>
        <v>0</v>
      </c>
      <c r="AP473" s="121"/>
      <c r="AQ473" s="121"/>
      <c r="AR473" s="121">
        <f t="shared" si="495"/>
        <v>0</v>
      </c>
      <c r="AS473" s="121"/>
      <c r="AT473" s="121"/>
      <c r="AU473" s="121">
        <f t="shared" si="496"/>
        <v>0</v>
      </c>
      <c r="AV473" s="121"/>
      <c r="AW473" s="121"/>
      <c r="AX473" s="121">
        <f t="shared" si="497"/>
        <v>0</v>
      </c>
      <c r="AY473" s="121"/>
      <c r="AZ473" s="121"/>
      <c r="BA473" s="121">
        <f t="shared" si="498"/>
        <v>0</v>
      </c>
      <c r="BB473" s="121"/>
      <c r="BC473" s="121"/>
      <c r="BD473" s="121">
        <f t="shared" si="499"/>
        <v>0</v>
      </c>
      <c r="BE473" s="121"/>
      <c r="BF473" s="121"/>
      <c r="BG473" s="121">
        <f t="shared" si="500"/>
        <v>0</v>
      </c>
      <c r="BH473" s="121"/>
      <c r="BI473" s="121"/>
      <c r="BJ473" s="121">
        <f t="shared" si="501"/>
        <v>0</v>
      </c>
      <c r="BK473" s="121"/>
      <c r="BL473" s="308"/>
      <c r="BM473" s="313"/>
      <c r="BN473" s="316"/>
    </row>
    <row r="474" s="120" customFormat="1" ht="33.95" customHeight="1" outlineLevel="5" spans="2:66">
      <c r="B474" s="121" t="s">
        <v>793</v>
      </c>
      <c r="C474" s="122" t="s">
        <v>1879</v>
      </c>
      <c r="D474" s="120" t="s">
        <v>1880</v>
      </c>
      <c r="E474" s="121"/>
      <c r="F474" s="121" t="s">
        <v>1619</v>
      </c>
      <c r="G474" s="121" t="s">
        <v>937</v>
      </c>
      <c r="H474" s="121">
        <f t="shared" si="487"/>
        <v>0</v>
      </c>
      <c r="I474" s="121" t="s">
        <v>1236</v>
      </c>
      <c r="J474" s="300"/>
      <c r="K474" s="121" t="s">
        <v>1881</v>
      </c>
      <c r="L474" s="121">
        <v>7</v>
      </c>
      <c r="M474" s="121" t="s">
        <v>1882</v>
      </c>
      <c r="N474" s="121">
        <f t="shared" si="488"/>
        <v>0</v>
      </c>
      <c r="O474" s="300"/>
      <c r="P474" s="300"/>
      <c r="Q474" s="300"/>
      <c r="R474" s="300"/>
      <c r="S474" s="300"/>
      <c r="T474" s="300"/>
      <c r="U474" s="300"/>
      <c r="V474" s="300"/>
      <c r="W474" s="300"/>
      <c r="X474" s="300"/>
      <c r="Y474" s="300"/>
      <c r="Z474" s="300"/>
      <c r="AA474" s="121"/>
      <c r="AB474" s="121">
        <f t="shared" si="489"/>
        <v>0</v>
      </c>
      <c r="AC474" s="121">
        <f t="shared" si="490"/>
        <v>0</v>
      </c>
      <c r="AD474" s="121"/>
      <c r="AE474" s="121"/>
      <c r="AF474" s="121">
        <f t="shared" si="491"/>
        <v>0</v>
      </c>
      <c r="AG474" s="121"/>
      <c r="AH474" s="121"/>
      <c r="AI474" s="121">
        <f t="shared" si="492"/>
        <v>0</v>
      </c>
      <c r="AJ474" s="121"/>
      <c r="AK474" s="121"/>
      <c r="AL474" s="121">
        <f t="shared" si="493"/>
        <v>0</v>
      </c>
      <c r="AM474" s="121"/>
      <c r="AN474" s="121"/>
      <c r="AO474" s="121">
        <f t="shared" si="494"/>
        <v>0</v>
      </c>
      <c r="AP474" s="121"/>
      <c r="AQ474" s="121"/>
      <c r="AR474" s="121">
        <f t="shared" si="495"/>
        <v>0</v>
      </c>
      <c r="AS474" s="121"/>
      <c r="AT474" s="121"/>
      <c r="AU474" s="121">
        <f t="shared" si="496"/>
        <v>0</v>
      </c>
      <c r="AV474" s="121"/>
      <c r="AW474" s="121"/>
      <c r="AX474" s="121">
        <f t="shared" si="497"/>
        <v>0</v>
      </c>
      <c r="AY474" s="121"/>
      <c r="AZ474" s="121"/>
      <c r="BA474" s="121">
        <f t="shared" si="498"/>
        <v>0</v>
      </c>
      <c r="BB474" s="121"/>
      <c r="BC474" s="121"/>
      <c r="BD474" s="121">
        <f t="shared" si="499"/>
        <v>0</v>
      </c>
      <c r="BE474" s="121"/>
      <c r="BF474" s="121"/>
      <c r="BG474" s="121">
        <f t="shared" si="500"/>
        <v>0</v>
      </c>
      <c r="BH474" s="121"/>
      <c r="BI474" s="121"/>
      <c r="BJ474" s="121">
        <f t="shared" si="501"/>
        <v>0</v>
      </c>
      <c r="BK474" s="121"/>
      <c r="BL474" s="308"/>
      <c r="BM474" s="313"/>
      <c r="BN474" s="316"/>
    </row>
    <row r="475" s="120" customFormat="1" ht="33.95" customHeight="1" outlineLevel="5" spans="2:66">
      <c r="B475" s="121" t="s">
        <v>793</v>
      </c>
      <c r="C475" s="122" t="s">
        <v>1883</v>
      </c>
      <c r="D475" s="120" t="s">
        <v>1884</v>
      </c>
      <c r="E475" s="121"/>
      <c r="F475" s="121" t="s">
        <v>1619</v>
      </c>
      <c r="G475" s="121" t="s">
        <v>937</v>
      </c>
      <c r="H475" s="121">
        <f t="shared" si="487"/>
        <v>0</v>
      </c>
      <c r="I475" s="121" t="s">
        <v>1236</v>
      </c>
      <c r="J475" s="300"/>
      <c r="K475" s="121" t="s">
        <v>1881</v>
      </c>
      <c r="L475" s="121">
        <v>1.5</v>
      </c>
      <c r="M475" s="121" t="s">
        <v>1882</v>
      </c>
      <c r="N475" s="121">
        <f t="shared" si="488"/>
        <v>0</v>
      </c>
      <c r="O475" s="318"/>
      <c r="P475" s="318"/>
      <c r="Q475" s="318"/>
      <c r="R475" s="318"/>
      <c r="S475" s="318"/>
      <c r="T475" s="318"/>
      <c r="U475" s="318"/>
      <c r="V475" s="318"/>
      <c r="W475" s="318"/>
      <c r="X475" s="318"/>
      <c r="Y475" s="318"/>
      <c r="Z475" s="318"/>
      <c r="AA475" s="121"/>
      <c r="AB475" s="121">
        <f t="shared" si="489"/>
        <v>0</v>
      </c>
      <c r="AC475" s="121">
        <f t="shared" si="490"/>
        <v>0</v>
      </c>
      <c r="AD475" s="121"/>
      <c r="AE475" s="121"/>
      <c r="AF475" s="121">
        <f t="shared" si="491"/>
        <v>0</v>
      </c>
      <c r="AG475" s="121"/>
      <c r="AH475" s="121"/>
      <c r="AI475" s="121">
        <f t="shared" si="492"/>
        <v>0</v>
      </c>
      <c r="AJ475" s="121"/>
      <c r="AK475" s="121"/>
      <c r="AL475" s="121">
        <f t="shared" si="493"/>
        <v>0</v>
      </c>
      <c r="AM475" s="121"/>
      <c r="AN475" s="121"/>
      <c r="AO475" s="121">
        <f t="shared" si="494"/>
        <v>0</v>
      </c>
      <c r="AP475" s="121"/>
      <c r="AQ475" s="121"/>
      <c r="AR475" s="121">
        <f t="shared" si="495"/>
        <v>0</v>
      </c>
      <c r="AS475" s="121"/>
      <c r="AT475" s="121"/>
      <c r="AU475" s="121">
        <f t="shared" si="496"/>
        <v>0</v>
      </c>
      <c r="AV475" s="121"/>
      <c r="AW475" s="121"/>
      <c r="AX475" s="121">
        <f t="shared" si="497"/>
        <v>0</v>
      </c>
      <c r="AY475" s="121"/>
      <c r="AZ475" s="121"/>
      <c r="BA475" s="121">
        <f t="shared" si="498"/>
        <v>0</v>
      </c>
      <c r="BB475" s="121"/>
      <c r="BC475" s="121"/>
      <c r="BD475" s="121">
        <f t="shared" si="499"/>
        <v>0</v>
      </c>
      <c r="BE475" s="121"/>
      <c r="BF475" s="121"/>
      <c r="BG475" s="121">
        <f t="shared" si="500"/>
        <v>0</v>
      </c>
      <c r="BH475" s="121"/>
      <c r="BI475" s="121"/>
      <c r="BJ475" s="121">
        <f t="shared" si="501"/>
        <v>0</v>
      </c>
      <c r="BK475" s="121"/>
      <c r="BL475" s="308"/>
      <c r="BM475" s="313"/>
      <c r="BN475" s="316"/>
    </row>
    <row r="476" s="120" customFormat="1" ht="33.95" customHeight="1" outlineLevel="5" spans="2:66">
      <c r="B476" s="121" t="s">
        <v>793</v>
      </c>
      <c r="C476" s="122" t="s">
        <v>1885</v>
      </c>
      <c r="D476" s="120" t="s">
        <v>1886</v>
      </c>
      <c r="E476" s="121"/>
      <c r="F476" s="121" t="s">
        <v>1619</v>
      </c>
      <c r="G476" s="121" t="s">
        <v>1845</v>
      </c>
      <c r="H476" s="121">
        <f>J476*L476*N476</f>
        <v>0</v>
      </c>
      <c r="I476" s="121" t="s">
        <v>1236</v>
      </c>
      <c r="J476" s="121">
        <v>1</v>
      </c>
      <c r="K476" s="121" t="s">
        <v>1237</v>
      </c>
      <c r="L476" s="300"/>
      <c r="M476" s="121" t="s">
        <v>1238</v>
      </c>
      <c r="N476" s="308">
        <v>12</v>
      </c>
      <c r="O476" s="291"/>
      <c r="P476" s="291"/>
      <c r="Q476" s="291"/>
      <c r="R476" s="291"/>
      <c r="S476" s="291"/>
      <c r="T476" s="291"/>
      <c r="U476" s="291"/>
      <c r="V476" s="291"/>
      <c r="W476" s="291"/>
      <c r="X476" s="291"/>
      <c r="Y476" s="291"/>
      <c r="Z476" s="291"/>
      <c r="AA476" s="291"/>
      <c r="AB476" s="121">
        <f t="shared" si="489"/>
        <v>0</v>
      </c>
      <c r="AC476" s="121">
        <f>$H476/12</f>
        <v>0</v>
      </c>
      <c r="AD476" s="121"/>
      <c r="AE476" s="121"/>
      <c r="AF476" s="121">
        <f>$H476/12</f>
        <v>0</v>
      </c>
      <c r="AG476" s="121"/>
      <c r="AH476" s="121"/>
      <c r="AI476" s="121">
        <f>$H476/12</f>
        <v>0</v>
      </c>
      <c r="AJ476" s="121"/>
      <c r="AK476" s="121"/>
      <c r="AL476" s="121">
        <f>$H476/12</f>
        <v>0</v>
      </c>
      <c r="AM476" s="121"/>
      <c r="AN476" s="121"/>
      <c r="AO476" s="121">
        <f>$H476/12</f>
        <v>0</v>
      </c>
      <c r="AP476" s="121"/>
      <c r="AQ476" s="121"/>
      <c r="AR476" s="121">
        <f>$H476/12</f>
        <v>0</v>
      </c>
      <c r="AS476" s="121"/>
      <c r="AT476" s="121"/>
      <c r="AU476" s="121">
        <f>$H476/12</f>
        <v>0</v>
      </c>
      <c r="AV476" s="121"/>
      <c r="AW476" s="121"/>
      <c r="AX476" s="121">
        <f>$H476/12</f>
        <v>0</v>
      </c>
      <c r="AY476" s="121"/>
      <c r="AZ476" s="121"/>
      <c r="BA476" s="121">
        <f>$H476/12</f>
        <v>0</v>
      </c>
      <c r="BB476" s="121"/>
      <c r="BC476" s="121"/>
      <c r="BD476" s="121">
        <f>$H476/12</f>
        <v>0</v>
      </c>
      <c r="BE476" s="121"/>
      <c r="BF476" s="121"/>
      <c r="BG476" s="121">
        <f>$H476/12</f>
        <v>0</v>
      </c>
      <c r="BH476" s="121"/>
      <c r="BI476" s="121"/>
      <c r="BJ476" s="121">
        <f>$H476/12</f>
        <v>0</v>
      </c>
      <c r="BK476" s="121"/>
      <c r="BL476" s="308"/>
      <c r="BM476" s="313"/>
      <c r="BN476" s="316"/>
    </row>
    <row r="477" s="49" customFormat="1" ht="33.95" customHeight="1" outlineLevel="3" spans="2:66">
      <c r="B477" s="117" t="s">
        <v>788</v>
      </c>
      <c r="C477" s="118" t="s">
        <v>1887</v>
      </c>
      <c r="D477" s="49" t="s">
        <v>1888</v>
      </c>
      <c r="E477" s="117"/>
      <c r="F477" s="117"/>
      <c r="G477" s="117"/>
      <c r="H477" s="117">
        <f>SUM(H478:H485)</f>
        <v>0</v>
      </c>
      <c r="I477" s="117"/>
      <c r="J477" s="117"/>
      <c r="K477" s="117"/>
      <c r="L477" s="117"/>
      <c r="M477" s="117"/>
      <c r="N477" s="307"/>
      <c r="O477" s="290"/>
      <c r="P477" s="290"/>
      <c r="Q477" s="290"/>
      <c r="R477" s="290"/>
      <c r="S477" s="290"/>
      <c r="T477" s="290"/>
      <c r="U477" s="290"/>
      <c r="V477" s="290"/>
      <c r="W477" s="290"/>
      <c r="X477" s="290"/>
      <c r="Y477" s="290"/>
      <c r="Z477" s="290"/>
      <c r="AA477" s="290"/>
      <c r="AB477" s="117">
        <f>SUM(AB478:AB485)</f>
        <v>0</v>
      </c>
      <c r="AC477" s="117">
        <f>SUM(AC478:AC485)</f>
        <v>0</v>
      </c>
      <c r="AD477" s="117"/>
      <c r="AE477" s="117"/>
      <c r="AF477" s="117">
        <f>SUM(AF478:AF485)</f>
        <v>0</v>
      </c>
      <c r="AG477" s="117"/>
      <c r="AH477" s="117"/>
      <c r="AI477" s="117">
        <f>SUM(AI478:AI485)</f>
        <v>0</v>
      </c>
      <c r="AJ477" s="117"/>
      <c r="AK477" s="117"/>
      <c r="AL477" s="117">
        <f>SUM(AL478:AL485)</f>
        <v>0</v>
      </c>
      <c r="AM477" s="117"/>
      <c r="AN477" s="117"/>
      <c r="AO477" s="117">
        <f>SUM(AO478:AO485)</f>
        <v>0</v>
      </c>
      <c r="AP477" s="117"/>
      <c r="AQ477" s="117"/>
      <c r="AR477" s="117">
        <f>SUM(AR478:AR485)</f>
        <v>0</v>
      </c>
      <c r="AS477" s="117"/>
      <c r="AT477" s="117"/>
      <c r="AU477" s="117">
        <f>SUM(AU478:AU485)</f>
        <v>0</v>
      </c>
      <c r="AV477" s="117"/>
      <c r="AW477" s="117"/>
      <c r="AX477" s="117">
        <f>SUM(AX478:AX485)</f>
        <v>0</v>
      </c>
      <c r="AY477" s="117"/>
      <c r="AZ477" s="117"/>
      <c r="BA477" s="117">
        <f>SUM(BA478:BA485)</f>
        <v>0</v>
      </c>
      <c r="BB477" s="117"/>
      <c r="BC477" s="117"/>
      <c r="BD477" s="117">
        <f>SUM(BD478:BD485)</f>
        <v>0</v>
      </c>
      <c r="BE477" s="117"/>
      <c r="BF477" s="117"/>
      <c r="BG477" s="117">
        <f>SUM(BG478:BG485)</f>
        <v>0</v>
      </c>
      <c r="BH477" s="117"/>
      <c r="BI477" s="117"/>
      <c r="BJ477" s="117">
        <f>SUM(BJ478:BJ485)</f>
        <v>0</v>
      </c>
      <c r="BK477" s="117"/>
      <c r="BL477" s="307"/>
      <c r="BM477" s="313"/>
      <c r="BN477" s="315"/>
    </row>
    <row r="478" s="120" customFormat="1" ht="33.95" customHeight="1" outlineLevel="5" spans="2:66">
      <c r="B478" s="121" t="s">
        <v>793</v>
      </c>
      <c r="C478" s="122" t="s">
        <v>1889</v>
      </c>
      <c r="D478" s="120" t="s">
        <v>1890</v>
      </c>
      <c r="E478" s="121" t="s">
        <v>1891</v>
      </c>
      <c r="F478" s="121" t="s">
        <v>1619</v>
      </c>
      <c r="G478" s="121" t="s">
        <v>937</v>
      </c>
      <c r="H478" s="121">
        <f t="shared" ref="H478:H485" si="502">J478*L478</f>
        <v>0</v>
      </c>
      <c r="I478" s="121" t="s">
        <v>1236</v>
      </c>
      <c r="J478" s="300"/>
      <c r="K478" s="121" t="s">
        <v>1841</v>
      </c>
      <c r="L478" s="121">
        <v>40</v>
      </c>
      <c r="M478" s="121" t="s">
        <v>1842</v>
      </c>
      <c r="N478" s="121">
        <f t="shared" ref="N478:N485" si="503">COUNTA(O478:Z478)</f>
        <v>0</v>
      </c>
      <c r="O478" s="319"/>
      <c r="P478" s="319"/>
      <c r="Q478" s="319"/>
      <c r="R478" s="319"/>
      <c r="S478" s="319"/>
      <c r="T478" s="319"/>
      <c r="U478" s="319"/>
      <c r="V478" s="319"/>
      <c r="W478" s="319"/>
      <c r="X478" s="319"/>
      <c r="Y478" s="319"/>
      <c r="Z478" s="319"/>
      <c r="AA478" s="121"/>
      <c r="AB478" s="121">
        <f t="shared" ref="AB478:AB485" si="504">SUM(AC478,AF478,AI478,AL478,AO478,AR478,AU478,AX478,BA478,BD478,BG478,BJ478)</f>
        <v>0</v>
      </c>
      <c r="AC478" s="121">
        <f t="shared" ref="AC478:AC485" si="505">IF(O478="√",$J478*$L478/$N478,0)</f>
        <v>0</v>
      </c>
      <c r="AD478" s="121"/>
      <c r="AE478" s="121"/>
      <c r="AF478" s="121">
        <f t="shared" ref="AF478:AF485" si="506">IF(P478="√",$J478*$L478/$N478,0)</f>
        <v>0</v>
      </c>
      <c r="AG478" s="121"/>
      <c r="AH478" s="121"/>
      <c r="AI478" s="121">
        <f t="shared" ref="AI478:AI485" si="507">IF(Q478="√",$J478*$L478/$N478,0)</f>
        <v>0</v>
      </c>
      <c r="AJ478" s="121"/>
      <c r="AK478" s="121"/>
      <c r="AL478" s="121">
        <f t="shared" ref="AL478:AL485" si="508">IF(R478="√",$J478*$L478/$N478,0)</f>
        <v>0</v>
      </c>
      <c r="AM478" s="121"/>
      <c r="AN478" s="121"/>
      <c r="AO478" s="121">
        <f t="shared" ref="AO478:AO485" si="509">IF(S478="√",$J478*$L478/$N478,0)</f>
        <v>0</v>
      </c>
      <c r="AP478" s="121"/>
      <c r="AQ478" s="121"/>
      <c r="AR478" s="121">
        <f t="shared" ref="AR478:AR485" si="510">IF(T478="√",$J478*$L478/$N478,0)</f>
        <v>0</v>
      </c>
      <c r="AS478" s="121"/>
      <c r="AT478" s="121"/>
      <c r="AU478" s="121">
        <f t="shared" ref="AU478:AU485" si="511">IF(U478="√",$J478*$L478/$N478,0)</f>
        <v>0</v>
      </c>
      <c r="AV478" s="121"/>
      <c r="AW478" s="121"/>
      <c r="AX478" s="121">
        <f t="shared" ref="AX478:AX485" si="512">IF(V478="√",$J478*$L478/$N478,0)</f>
        <v>0</v>
      </c>
      <c r="AY478" s="121"/>
      <c r="AZ478" s="121"/>
      <c r="BA478" s="121">
        <f t="shared" ref="BA478:BA485" si="513">IF(W478="√",$J478*$L478/$N478,0)</f>
        <v>0</v>
      </c>
      <c r="BB478" s="121"/>
      <c r="BC478" s="121"/>
      <c r="BD478" s="121">
        <f t="shared" ref="BD478:BD485" si="514">IF(X478="√",$J478*$L478/$N478,0)</f>
        <v>0</v>
      </c>
      <c r="BE478" s="121"/>
      <c r="BF478" s="121"/>
      <c r="BG478" s="121">
        <f t="shared" ref="BG478:BG485" si="515">IF(Y478="√",$J478*$L478/$N478,0)</f>
        <v>0</v>
      </c>
      <c r="BH478" s="121"/>
      <c r="BI478" s="121"/>
      <c r="BJ478" s="121">
        <f t="shared" ref="BJ478:BJ485" si="516">IF(Z478="√",$J478*$L478/$N478,0)</f>
        <v>0</v>
      </c>
      <c r="BK478" s="121"/>
      <c r="BL478" s="308"/>
      <c r="BM478" s="313"/>
      <c r="BN478" s="316"/>
    </row>
    <row r="479" s="120" customFormat="1" ht="33.95" customHeight="1" outlineLevel="5" spans="2:66">
      <c r="B479" s="121" t="s">
        <v>793</v>
      </c>
      <c r="C479" s="122" t="s">
        <v>1892</v>
      </c>
      <c r="D479" s="120" t="s">
        <v>1893</v>
      </c>
      <c r="E479" s="121" t="s">
        <v>1894</v>
      </c>
      <c r="F479" s="121" t="s">
        <v>1619</v>
      </c>
      <c r="G479" s="121" t="s">
        <v>937</v>
      </c>
      <c r="H479" s="121">
        <f t="shared" si="502"/>
        <v>0</v>
      </c>
      <c r="I479" s="121" t="s">
        <v>1236</v>
      </c>
      <c r="J479" s="300"/>
      <c r="K479" s="121" t="s">
        <v>1841</v>
      </c>
      <c r="L479" s="121">
        <v>85</v>
      </c>
      <c r="M479" s="121" t="s">
        <v>1842</v>
      </c>
      <c r="N479" s="121">
        <f t="shared" si="503"/>
        <v>0</v>
      </c>
      <c r="O479" s="300"/>
      <c r="P479" s="300"/>
      <c r="Q479" s="300"/>
      <c r="R479" s="300"/>
      <c r="S479" s="300"/>
      <c r="T479" s="300"/>
      <c r="U479" s="300"/>
      <c r="V479" s="300"/>
      <c r="W479" s="300"/>
      <c r="X479" s="300"/>
      <c r="Y479" s="300"/>
      <c r="Z479" s="300"/>
      <c r="AA479" s="121"/>
      <c r="AB479" s="121">
        <f t="shared" si="504"/>
        <v>0</v>
      </c>
      <c r="AC479" s="121">
        <f t="shared" si="505"/>
        <v>0</v>
      </c>
      <c r="AD479" s="121"/>
      <c r="AE479" s="121"/>
      <c r="AF479" s="121">
        <f t="shared" si="506"/>
        <v>0</v>
      </c>
      <c r="AG479" s="121"/>
      <c r="AH479" s="121"/>
      <c r="AI479" s="121">
        <f t="shared" si="507"/>
        <v>0</v>
      </c>
      <c r="AJ479" s="121"/>
      <c r="AK479" s="121"/>
      <c r="AL479" s="121">
        <f t="shared" si="508"/>
        <v>0</v>
      </c>
      <c r="AM479" s="121"/>
      <c r="AN479" s="121"/>
      <c r="AO479" s="121">
        <f t="shared" si="509"/>
        <v>0</v>
      </c>
      <c r="AP479" s="121"/>
      <c r="AQ479" s="121"/>
      <c r="AR479" s="121">
        <f t="shared" si="510"/>
        <v>0</v>
      </c>
      <c r="AS479" s="121"/>
      <c r="AT479" s="121"/>
      <c r="AU479" s="121">
        <f t="shared" si="511"/>
        <v>0</v>
      </c>
      <c r="AV479" s="121"/>
      <c r="AW479" s="121"/>
      <c r="AX479" s="121">
        <f t="shared" si="512"/>
        <v>0</v>
      </c>
      <c r="AY479" s="121"/>
      <c r="AZ479" s="121"/>
      <c r="BA479" s="121">
        <f t="shared" si="513"/>
        <v>0</v>
      </c>
      <c r="BB479" s="121"/>
      <c r="BC479" s="121"/>
      <c r="BD479" s="121">
        <f t="shared" si="514"/>
        <v>0</v>
      </c>
      <c r="BE479" s="121"/>
      <c r="BF479" s="121"/>
      <c r="BG479" s="121">
        <f t="shared" si="515"/>
        <v>0</v>
      </c>
      <c r="BH479" s="121"/>
      <c r="BI479" s="121"/>
      <c r="BJ479" s="121">
        <f t="shared" si="516"/>
        <v>0</v>
      </c>
      <c r="BK479" s="121"/>
      <c r="BL479" s="308"/>
      <c r="BM479" s="313"/>
      <c r="BN479" s="316"/>
    </row>
    <row r="480" s="120" customFormat="1" ht="33.95" customHeight="1" outlineLevel="5" spans="2:66">
      <c r="B480" s="121" t="s">
        <v>793</v>
      </c>
      <c r="C480" s="122" t="s">
        <v>1895</v>
      </c>
      <c r="D480" s="120" t="s">
        <v>1896</v>
      </c>
      <c r="E480" s="121" t="s">
        <v>1897</v>
      </c>
      <c r="F480" s="121" t="s">
        <v>1619</v>
      </c>
      <c r="G480" s="121" t="s">
        <v>937</v>
      </c>
      <c r="H480" s="121">
        <f t="shared" si="502"/>
        <v>0</v>
      </c>
      <c r="I480" s="121" t="s">
        <v>1236</v>
      </c>
      <c r="J480" s="300"/>
      <c r="K480" s="121" t="s">
        <v>1825</v>
      </c>
      <c r="L480" s="121">
        <v>190</v>
      </c>
      <c r="M480" s="121" t="s">
        <v>1826</v>
      </c>
      <c r="N480" s="121">
        <f t="shared" si="503"/>
        <v>0</v>
      </c>
      <c r="O480" s="300"/>
      <c r="P480" s="300"/>
      <c r="Q480" s="300"/>
      <c r="R480" s="300"/>
      <c r="S480" s="300"/>
      <c r="T480" s="300"/>
      <c r="U480" s="300"/>
      <c r="V480" s="300"/>
      <c r="W480" s="300"/>
      <c r="X480" s="300"/>
      <c r="Y480" s="300"/>
      <c r="Z480" s="300"/>
      <c r="AA480" s="121"/>
      <c r="AB480" s="121">
        <f t="shared" si="504"/>
        <v>0</v>
      </c>
      <c r="AC480" s="121">
        <f t="shared" si="505"/>
        <v>0</v>
      </c>
      <c r="AD480" s="121"/>
      <c r="AE480" s="121"/>
      <c r="AF480" s="121">
        <f t="shared" si="506"/>
        <v>0</v>
      </c>
      <c r="AG480" s="121"/>
      <c r="AH480" s="121"/>
      <c r="AI480" s="121">
        <f t="shared" si="507"/>
        <v>0</v>
      </c>
      <c r="AJ480" s="121"/>
      <c r="AK480" s="121"/>
      <c r="AL480" s="121">
        <f t="shared" si="508"/>
        <v>0</v>
      </c>
      <c r="AM480" s="121"/>
      <c r="AN480" s="121"/>
      <c r="AO480" s="121">
        <f t="shared" si="509"/>
        <v>0</v>
      </c>
      <c r="AP480" s="121"/>
      <c r="AQ480" s="121"/>
      <c r="AR480" s="121">
        <f t="shared" si="510"/>
        <v>0</v>
      </c>
      <c r="AS480" s="121"/>
      <c r="AT480" s="121"/>
      <c r="AU480" s="121">
        <f t="shared" si="511"/>
        <v>0</v>
      </c>
      <c r="AV480" s="121"/>
      <c r="AW480" s="121"/>
      <c r="AX480" s="121">
        <f t="shared" si="512"/>
        <v>0</v>
      </c>
      <c r="AY480" s="121"/>
      <c r="AZ480" s="121"/>
      <c r="BA480" s="121">
        <f t="shared" si="513"/>
        <v>0</v>
      </c>
      <c r="BB480" s="121"/>
      <c r="BC480" s="121"/>
      <c r="BD480" s="121">
        <f t="shared" si="514"/>
        <v>0</v>
      </c>
      <c r="BE480" s="121"/>
      <c r="BF480" s="121"/>
      <c r="BG480" s="121">
        <f t="shared" si="515"/>
        <v>0</v>
      </c>
      <c r="BH480" s="121"/>
      <c r="BI480" s="121"/>
      <c r="BJ480" s="121">
        <f t="shared" si="516"/>
        <v>0</v>
      </c>
      <c r="BK480" s="121"/>
      <c r="BL480" s="308"/>
      <c r="BM480" s="313"/>
      <c r="BN480" s="316"/>
    </row>
    <row r="481" s="120" customFormat="1" ht="33.95" customHeight="1" outlineLevel="5" spans="2:66">
      <c r="B481" s="121" t="s">
        <v>793</v>
      </c>
      <c r="C481" s="122" t="s">
        <v>1898</v>
      </c>
      <c r="D481" s="120" t="s">
        <v>1899</v>
      </c>
      <c r="E481" s="121" t="s">
        <v>1900</v>
      </c>
      <c r="F481" s="121" t="s">
        <v>1619</v>
      </c>
      <c r="G481" s="121" t="s">
        <v>937</v>
      </c>
      <c r="H481" s="121">
        <f t="shared" si="502"/>
        <v>0</v>
      </c>
      <c r="I481" s="121" t="s">
        <v>1236</v>
      </c>
      <c r="J481" s="300"/>
      <c r="K481" s="121" t="s">
        <v>1841</v>
      </c>
      <c r="L481" s="121">
        <v>28</v>
      </c>
      <c r="M481" s="121" t="s">
        <v>1842</v>
      </c>
      <c r="N481" s="121">
        <f t="shared" si="503"/>
        <v>0</v>
      </c>
      <c r="O481" s="300"/>
      <c r="P481" s="300"/>
      <c r="Q481" s="300"/>
      <c r="R481" s="300"/>
      <c r="S481" s="300"/>
      <c r="T481" s="300"/>
      <c r="U481" s="300"/>
      <c r="V481" s="300"/>
      <c r="W481" s="300"/>
      <c r="X481" s="300"/>
      <c r="Y481" s="300"/>
      <c r="Z481" s="300"/>
      <c r="AA481" s="121"/>
      <c r="AB481" s="121">
        <f t="shared" si="504"/>
        <v>0</v>
      </c>
      <c r="AC481" s="121">
        <f t="shared" si="505"/>
        <v>0</v>
      </c>
      <c r="AD481" s="121"/>
      <c r="AE481" s="121"/>
      <c r="AF481" s="121">
        <f t="shared" si="506"/>
        <v>0</v>
      </c>
      <c r="AG481" s="121"/>
      <c r="AH481" s="121"/>
      <c r="AI481" s="121">
        <f t="shared" si="507"/>
        <v>0</v>
      </c>
      <c r="AJ481" s="121"/>
      <c r="AK481" s="121"/>
      <c r="AL481" s="121">
        <f t="shared" si="508"/>
        <v>0</v>
      </c>
      <c r="AM481" s="121"/>
      <c r="AN481" s="121"/>
      <c r="AO481" s="121">
        <f t="shared" si="509"/>
        <v>0</v>
      </c>
      <c r="AP481" s="121"/>
      <c r="AQ481" s="121"/>
      <c r="AR481" s="121">
        <f t="shared" si="510"/>
        <v>0</v>
      </c>
      <c r="AS481" s="121"/>
      <c r="AT481" s="121"/>
      <c r="AU481" s="121">
        <f t="shared" si="511"/>
        <v>0</v>
      </c>
      <c r="AV481" s="121"/>
      <c r="AW481" s="121"/>
      <c r="AX481" s="121">
        <f t="shared" si="512"/>
        <v>0</v>
      </c>
      <c r="AY481" s="121"/>
      <c r="AZ481" s="121"/>
      <c r="BA481" s="121">
        <f t="shared" si="513"/>
        <v>0</v>
      </c>
      <c r="BB481" s="121"/>
      <c r="BC481" s="121"/>
      <c r="BD481" s="121">
        <f t="shared" si="514"/>
        <v>0</v>
      </c>
      <c r="BE481" s="121"/>
      <c r="BF481" s="121"/>
      <c r="BG481" s="121">
        <f t="shared" si="515"/>
        <v>0</v>
      </c>
      <c r="BH481" s="121"/>
      <c r="BI481" s="121"/>
      <c r="BJ481" s="121">
        <f t="shared" si="516"/>
        <v>0</v>
      </c>
      <c r="BK481" s="121"/>
      <c r="BL481" s="308"/>
      <c r="BM481" s="313"/>
      <c r="BN481" s="316"/>
    </row>
    <row r="482" s="120" customFormat="1" ht="33.95" customHeight="1" outlineLevel="5" spans="2:66">
      <c r="B482" s="121" t="s">
        <v>793</v>
      </c>
      <c r="C482" s="122" t="s">
        <v>1901</v>
      </c>
      <c r="D482" s="120" t="s">
        <v>1902</v>
      </c>
      <c r="E482" s="121" t="s">
        <v>1903</v>
      </c>
      <c r="F482" s="121" t="s">
        <v>1619</v>
      </c>
      <c r="G482" s="121" t="s">
        <v>937</v>
      </c>
      <c r="H482" s="121">
        <f t="shared" si="502"/>
        <v>0</v>
      </c>
      <c r="I482" s="121" t="s">
        <v>1236</v>
      </c>
      <c r="J482" s="300"/>
      <c r="K482" s="121" t="s">
        <v>1825</v>
      </c>
      <c r="L482" s="121">
        <v>32</v>
      </c>
      <c r="M482" s="121" t="s">
        <v>1826</v>
      </c>
      <c r="N482" s="121">
        <f t="shared" si="503"/>
        <v>0</v>
      </c>
      <c r="O482" s="300"/>
      <c r="P482" s="300"/>
      <c r="Q482" s="300"/>
      <c r="R482" s="300"/>
      <c r="S482" s="300"/>
      <c r="T482" s="300"/>
      <c r="U482" s="300"/>
      <c r="V482" s="300"/>
      <c r="W482" s="300"/>
      <c r="X482" s="300"/>
      <c r="Y482" s="300"/>
      <c r="Z482" s="300"/>
      <c r="AA482" s="121"/>
      <c r="AB482" s="121">
        <f t="shared" si="504"/>
        <v>0</v>
      </c>
      <c r="AC482" s="121">
        <f t="shared" si="505"/>
        <v>0</v>
      </c>
      <c r="AD482" s="121"/>
      <c r="AE482" s="121"/>
      <c r="AF482" s="121">
        <f t="shared" si="506"/>
        <v>0</v>
      </c>
      <c r="AG482" s="121"/>
      <c r="AH482" s="121"/>
      <c r="AI482" s="121">
        <f t="shared" si="507"/>
        <v>0</v>
      </c>
      <c r="AJ482" s="121"/>
      <c r="AK482" s="121"/>
      <c r="AL482" s="121">
        <f t="shared" si="508"/>
        <v>0</v>
      </c>
      <c r="AM482" s="121"/>
      <c r="AN482" s="121"/>
      <c r="AO482" s="121">
        <f t="shared" si="509"/>
        <v>0</v>
      </c>
      <c r="AP482" s="121"/>
      <c r="AQ482" s="121"/>
      <c r="AR482" s="121">
        <f t="shared" si="510"/>
        <v>0</v>
      </c>
      <c r="AS482" s="121"/>
      <c r="AT482" s="121"/>
      <c r="AU482" s="121">
        <f t="shared" si="511"/>
        <v>0</v>
      </c>
      <c r="AV482" s="121"/>
      <c r="AW482" s="121"/>
      <c r="AX482" s="121">
        <f t="shared" si="512"/>
        <v>0</v>
      </c>
      <c r="AY482" s="121"/>
      <c r="AZ482" s="121"/>
      <c r="BA482" s="121">
        <f t="shared" si="513"/>
        <v>0</v>
      </c>
      <c r="BB482" s="121"/>
      <c r="BC482" s="121"/>
      <c r="BD482" s="121">
        <f t="shared" si="514"/>
        <v>0</v>
      </c>
      <c r="BE482" s="121"/>
      <c r="BF482" s="121"/>
      <c r="BG482" s="121">
        <f t="shared" si="515"/>
        <v>0</v>
      </c>
      <c r="BH482" s="121"/>
      <c r="BI482" s="121"/>
      <c r="BJ482" s="121">
        <f t="shared" si="516"/>
        <v>0</v>
      </c>
      <c r="BK482" s="121"/>
      <c r="BL482" s="308"/>
      <c r="BM482" s="313"/>
      <c r="BN482" s="316"/>
    </row>
    <row r="483" s="120" customFormat="1" ht="33.95" customHeight="1" outlineLevel="5" spans="2:66">
      <c r="B483" s="121" t="s">
        <v>793</v>
      </c>
      <c r="C483" s="122" t="s">
        <v>1904</v>
      </c>
      <c r="D483" s="120" t="s">
        <v>1905</v>
      </c>
      <c r="E483" s="121" t="s">
        <v>1897</v>
      </c>
      <c r="F483" s="121" t="s">
        <v>1619</v>
      </c>
      <c r="G483" s="121" t="s">
        <v>937</v>
      </c>
      <c r="H483" s="121">
        <f t="shared" si="502"/>
        <v>0</v>
      </c>
      <c r="I483" s="121" t="s">
        <v>1236</v>
      </c>
      <c r="J483" s="300"/>
      <c r="K483" s="121" t="s">
        <v>1825</v>
      </c>
      <c r="L483" s="121">
        <v>180</v>
      </c>
      <c r="M483" s="121" t="s">
        <v>1826</v>
      </c>
      <c r="N483" s="121">
        <f t="shared" si="503"/>
        <v>0</v>
      </c>
      <c r="O483" s="300"/>
      <c r="P483" s="300"/>
      <c r="Q483" s="300"/>
      <c r="R483" s="300"/>
      <c r="S483" s="300"/>
      <c r="T483" s="300"/>
      <c r="U483" s="300"/>
      <c r="V483" s="300"/>
      <c r="W483" s="300"/>
      <c r="X483" s="300"/>
      <c r="Y483" s="300"/>
      <c r="Z483" s="300"/>
      <c r="AA483" s="121"/>
      <c r="AB483" s="121">
        <f t="shared" si="504"/>
        <v>0</v>
      </c>
      <c r="AC483" s="121">
        <f t="shared" si="505"/>
        <v>0</v>
      </c>
      <c r="AD483" s="121"/>
      <c r="AE483" s="121"/>
      <c r="AF483" s="121">
        <f t="shared" si="506"/>
        <v>0</v>
      </c>
      <c r="AG483" s="121"/>
      <c r="AH483" s="121"/>
      <c r="AI483" s="121">
        <f t="shared" si="507"/>
        <v>0</v>
      </c>
      <c r="AJ483" s="121"/>
      <c r="AK483" s="121"/>
      <c r="AL483" s="121">
        <f t="shared" si="508"/>
        <v>0</v>
      </c>
      <c r="AM483" s="121"/>
      <c r="AN483" s="121"/>
      <c r="AO483" s="121">
        <f t="shared" si="509"/>
        <v>0</v>
      </c>
      <c r="AP483" s="121"/>
      <c r="AQ483" s="121"/>
      <c r="AR483" s="121">
        <f t="shared" si="510"/>
        <v>0</v>
      </c>
      <c r="AS483" s="121"/>
      <c r="AT483" s="121"/>
      <c r="AU483" s="121">
        <f t="shared" si="511"/>
        <v>0</v>
      </c>
      <c r="AV483" s="121"/>
      <c r="AW483" s="121"/>
      <c r="AX483" s="121">
        <f t="shared" si="512"/>
        <v>0</v>
      </c>
      <c r="AY483" s="121"/>
      <c r="AZ483" s="121"/>
      <c r="BA483" s="121">
        <f t="shared" si="513"/>
        <v>0</v>
      </c>
      <c r="BB483" s="121"/>
      <c r="BC483" s="121"/>
      <c r="BD483" s="121">
        <f t="shared" si="514"/>
        <v>0</v>
      </c>
      <c r="BE483" s="121"/>
      <c r="BF483" s="121"/>
      <c r="BG483" s="121">
        <f t="shared" si="515"/>
        <v>0</v>
      </c>
      <c r="BH483" s="121"/>
      <c r="BI483" s="121"/>
      <c r="BJ483" s="121">
        <f t="shared" si="516"/>
        <v>0</v>
      </c>
      <c r="BK483" s="121"/>
      <c r="BL483" s="308"/>
      <c r="BM483" s="313"/>
      <c r="BN483" s="316"/>
    </row>
    <row r="484" s="120" customFormat="1" ht="33.95" customHeight="1" outlineLevel="5" spans="2:66">
      <c r="B484" s="121" t="s">
        <v>793</v>
      </c>
      <c r="C484" s="122" t="s">
        <v>1906</v>
      </c>
      <c r="D484" s="120" t="s">
        <v>1907</v>
      </c>
      <c r="E484" s="121" t="s">
        <v>1908</v>
      </c>
      <c r="F484" s="121" t="s">
        <v>1619</v>
      </c>
      <c r="G484" s="121" t="s">
        <v>937</v>
      </c>
      <c r="H484" s="121">
        <f t="shared" si="502"/>
        <v>0</v>
      </c>
      <c r="I484" s="121" t="s">
        <v>1236</v>
      </c>
      <c r="J484" s="300"/>
      <c r="K484" s="121" t="s">
        <v>1841</v>
      </c>
      <c r="L484" s="121">
        <v>15</v>
      </c>
      <c r="M484" s="121" t="s">
        <v>1842</v>
      </c>
      <c r="N484" s="121">
        <f t="shared" si="503"/>
        <v>0</v>
      </c>
      <c r="O484" s="300"/>
      <c r="P484" s="300"/>
      <c r="Q484" s="300"/>
      <c r="R484" s="300"/>
      <c r="S484" s="300"/>
      <c r="T484" s="300"/>
      <c r="U484" s="300"/>
      <c r="V484" s="300"/>
      <c r="W484" s="300"/>
      <c r="X484" s="300"/>
      <c r="Y484" s="300"/>
      <c r="Z484" s="300"/>
      <c r="AA484" s="121"/>
      <c r="AB484" s="121">
        <f t="shared" si="504"/>
        <v>0</v>
      </c>
      <c r="AC484" s="121">
        <f t="shared" si="505"/>
        <v>0</v>
      </c>
      <c r="AD484" s="121"/>
      <c r="AE484" s="121"/>
      <c r="AF484" s="121">
        <f t="shared" si="506"/>
        <v>0</v>
      </c>
      <c r="AG484" s="121"/>
      <c r="AH484" s="121"/>
      <c r="AI484" s="121">
        <f t="shared" si="507"/>
        <v>0</v>
      </c>
      <c r="AJ484" s="121"/>
      <c r="AK484" s="121"/>
      <c r="AL484" s="121">
        <f t="shared" si="508"/>
        <v>0</v>
      </c>
      <c r="AM484" s="121"/>
      <c r="AN484" s="121"/>
      <c r="AO484" s="121">
        <f t="shared" si="509"/>
        <v>0</v>
      </c>
      <c r="AP484" s="121"/>
      <c r="AQ484" s="121"/>
      <c r="AR484" s="121">
        <f t="shared" si="510"/>
        <v>0</v>
      </c>
      <c r="AS484" s="121"/>
      <c r="AT484" s="121"/>
      <c r="AU484" s="121">
        <f t="shared" si="511"/>
        <v>0</v>
      </c>
      <c r="AV484" s="121"/>
      <c r="AW484" s="121"/>
      <c r="AX484" s="121">
        <f t="shared" si="512"/>
        <v>0</v>
      </c>
      <c r="AY484" s="121"/>
      <c r="AZ484" s="121"/>
      <c r="BA484" s="121">
        <f t="shared" si="513"/>
        <v>0</v>
      </c>
      <c r="BB484" s="121"/>
      <c r="BC484" s="121"/>
      <c r="BD484" s="121">
        <f t="shared" si="514"/>
        <v>0</v>
      </c>
      <c r="BE484" s="121"/>
      <c r="BF484" s="121"/>
      <c r="BG484" s="121">
        <f t="shared" si="515"/>
        <v>0</v>
      </c>
      <c r="BH484" s="121"/>
      <c r="BI484" s="121"/>
      <c r="BJ484" s="121">
        <f t="shared" si="516"/>
        <v>0</v>
      </c>
      <c r="BK484" s="121"/>
      <c r="BL484" s="308"/>
      <c r="BM484" s="313"/>
      <c r="BN484" s="316"/>
    </row>
    <row r="485" s="120" customFormat="1" ht="33.95" customHeight="1" outlineLevel="5" spans="2:66">
      <c r="B485" s="121" t="s">
        <v>793</v>
      </c>
      <c r="C485" s="122" t="s">
        <v>1909</v>
      </c>
      <c r="D485" s="120" t="s">
        <v>1910</v>
      </c>
      <c r="E485" s="121" t="s">
        <v>1911</v>
      </c>
      <c r="F485" s="121" t="s">
        <v>1619</v>
      </c>
      <c r="G485" s="121" t="s">
        <v>937</v>
      </c>
      <c r="H485" s="121">
        <f t="shared" si="502"/>
        <v>0</v>
      </c>
      <c r="I485" s="121" t="s">
        <v>1236</v>
      </c>
      <c r="J485" s="300"/>
      <c r="K485" s="121" t="s">
        <v>1841</v>
      </c>
      <c r="L485" s="121">
        <v>25</v>
      </c>
      <c r="M485" s="121" t="s">
        <v>1842</v>
      </c>
      <c r="N485" s="121">
        <f t="shared" si="503"/>
        <v>0</v>
      </c>
      <c r="O485" s="318"/>
      <c r="P485" s="318"/>
      <c r="Q485" s="318"/>
      <c r="R485" s="318"/>
      <c r="S485" s="318"/>
      <c r="T485" s="318"/>
      <c r="U485" s="318"/>
      <c r="V485" s="318"/>
      <c r="W485" s="318"/>
      <c r="X485" s="318"/>
      <c r="Y485" s="318"/>
      <c r="Z485" s="318"/>
      <c r="AA485" s="121"/>
      <c r="AB485" s="121">
        <f t="shared" si="504"/>
        <v>0</v>
      </c>
      <c r="AC485" s="121">
        <f t="shared" si="505"/>
        <v>0</v>
      </c>
      <c r="AD485" s="121"/>
      <c r="AE485" s="121"/>
      <c r="AF485" s="121">
        <f t="shared" si="506"/>
        <v>0</v>
      </c>
      <c r="AG485" s="121"/>
      <c r="AH485" s="121"/>
      <c r="AI485" s="121">
        <f t="shared" si="507"/>
        <v>0</v>
      </c>
      <c r="AJ485" s="121"/>
      <c r="AK485" s="121"/>
      <c r="AL485" s="121">
        <f t="shared" si="508"/>
        <v>0</v>
      </c>
      <c r="AM485" s="121"/>
      <c r="AN485" s="121"/>
      <c r="AO485" s="121">
        <f t="shared" si="509"/>
        <v>0</v>
      </c>
      <c r="AP485" s="121"/>
      <c r="AQ485" s="121"/>
      <c r="AR485" s="121">
        <f t="shared" si="510"/>
        <v>0</v>
      </c>
      <c r="AS485" s="121"/>
      <c r="AT485" s="121"/>
      <c r="AU485" s="121">
        <f t="shared" si="511"/>
        <v>0</v>
      </c>
      <c r="AV485" s="121"/>
      <c r="AW485" s="121"/>
      <c r="AX485" s="121">
        <f t="shared" si="512"/>
        <v>0</v>
      </c>
      <c r="AY485" s="121"/>
      <c r="AZ485" s="121"/>
      <c r="BA485" s="121">
        <f t="shared" si="513"/>
        <v>0</v>
      </c>
      <c r="BB485" s="121"/>
      <c r="BC485" s="121"/>
      <c r="BD485" s="121">
        <f t="shared" si="514"/>
        <v>0</v>
      </c>
      <c r="BE485" s="121"/>
      <c r="BF485" s="121"/>
      <c r="BG485" s="121">
        <f t="shared" si="515"/>
        <v>0</v>
      </c>
      <c r="BH485" s="121"/>
      <c r="BI485" s="121"/>
      <c r="BJ485" s="121">
        <f t="shared" si="516"/>
        <v>0</v>
      </c>
      <c r="BK485" s="121"/>
      <c r="BL485" s="308"/>
      <c r="BM485" s="313"/>
      <c r="BN485" s="316"/>
    </row>
    <row r="486" s="22" customFormat="1" ht="33.95" customHeight="1" outlineLevel="2" spans="2:66">
      <c r="B486" s="114" t="s">
        <v>788</v>
      </c>
      <c r="C486" s="115" t="s">
        <v>1912</v>
      </c>
      <c r="D486" s="22" t="s">
        <v>1913</v>
      </c>
      <c r="E486" s="114"/>
      <c r="F486" s="114"/>
      <c r="G486" s="114"/>
      <c r="H486" s="114">
        <f>H487+H493</f>
        <v>0</v>
      </c>
      <c r="I486" s="114"/>
      <c r="J486" s="114"/>
      <c r="K486" s="114"/>
      <c r="L486" s="114"/>
      <c r="M486" s="114"/>
      <c r="N486" s="306"/>
      <c r="O486" s="289"/>
      <c r="P486" s="289"/>
      <c r="Q486" s="289"/>
      <c r="R486" s="289"/>
      <c r="S486" s="289"/>
      <c r="T486" s="289"/>
      <c r="U486" s="289"/>
      <c r="V486" s="289"/>
      <c r="W486" s="289"/>
      <c r="X486" s="289"/>
      <c r="Y486" s="289"/>
      <c r="Z486" s="289"/>
      <c r="AA486" s="289"/>
      <c r="AB486" s="114">
        <f>AB487+AB493</f>
        <v>0</v>
      </c>
      <c r="AC486" s="114">
        <f>AC487+AC493</f>
        <v>0</v>
      </c>
      <c r="AD486" s="114"/>
      <c r="AE486" s="114"/>
      <c r="AF486" s="114">
        <f>AF487+AF493</f>
        <v>0</v>
      </c>
      <c r="AG486" s="114"/>
      <c r="AH486" s="114"/>
      <c r="AI486" s="114">
        <f>AI487+AI493</f>
        <v>0</v>
      </c>
      <c r="AJ486" s="114"/>
      <c r="AK486" s="114"/>
      <c r="AL486" s="114">
        <f>AL487+AL493</f>
        <v>0</v>
      </c>
      <c r="AM486" s="114"/>
      <c r="AN486" s="114"/>
      <c r="AO486" s="114">
        <f>AO487+AO493</f>
        <v>0</v>
      </c>
      <c r="AP486" s="114"/>
      <c r="AQ486" s="114"/>
      <c r="AR486" s="114">
        <f>AR487+AR493</f>
        <v>0</v>
      </c>
      <c r="AS486" s="114"/>
      <c r="AT486" s="114"/>
      <c r="AU486" s="114">
        <f>AU487+AU493</f>
        <v>0</v>
      </c>
      <c r="AV486" s="114"/>
      <c r="AW486" s="114"/>
      <c r="AX486" s="114">
        <f>AX487+AX493</f>
        <v>0</v>
      </c>
      <c r="AY486" s="114"/>
      <c r="AZ486" s="114"/>
      <c r="BA486" s="114">
        <f>BA487+BA493</f>
        <v>0</v>
      </c>
      <c r="BB486" s="114"/>
      <c r="BC486" s="114"/>
      <c r="BD486" s="114">
        <f>BD487+BD493</f>
        <v>0</v>
      </c>
      <c r="BE486" s="114"/>
      <c r="BF486" s="114"/>
      <c r="BG486" s="114">
        <f>BG487+BG493</f>
        <v>0</v>
      </c>
      <c r="BH486" s="114"/>
      <c r="BI486" s="114"/>
      <c r="BJ486" s="114">
        <f>BJ487+BJ493</f>
        <v>0</v>
      </c>
      <c r="BK486" s="114"/>
      <c r="BL486" s="306"/>
      <c r="BM486" s="313"/>
      <c r="BN486" s="314"/>
    </row>
    <row r="487" s="49" customFormat="1" ht="33.95" customHeight="1" outlineLevel="3" spans="2:66">
      <c r="B487" s="117" t="s">
        <v>788</v>
      </c>
      <c r="C487" s="118" t="s">
        <v>1914</v>
      </c>
      <c r="D487" s="49" t="s">
        <v>1915</v>
      </c>
      <c r="E487" s="117"/>
      <c r="F487" s="117"/>
      <c r="G487" s="117"/>
      <c r="H487" s="117">
        <f>SUM(H488:H492)</f>
        <v>0</v>
      </c>
      <c r="I487" s="117"/>
      <c r="J487" s="117"/>
      <c r="K487" s="117"/>
      <c r="L487" s="117"/>
      <c r="M487" s="117"/>
      <c r="N487" s="307"/>
      <c r="O487" s="290"/>
      <c r="P487" s="290"/>
      <c r="Q487" s="290"/>
      <c r="R487" s="290"/>
      <c r="S487" s="290"/>
      <c r="T487" s="290"/>
      <c r="U487" s="290"/>
      <c r="V487" s="290"/>
      <c r="W487" s="290"/>
      <c r="X487" s="290"/>
      <c r="Y487" s="290"/>
      <c r="Z487" s="290"/>
      <c r="AA487" s="290"/>
      <c r="AB487" s="117">
        <f>SUM(AB488:AB492)</f>
        <v>0</v>
      </c>
      <c r="AC487" s="117">
        <f>SUM(AC488:AC492)</f>
        <v>0</v>
      </c>
      <c r="AD487" s="117"/>
      <c r="AE487" s="117"/>
      <c r="AF487" s="117">
        <f>SUM(AF488:AF492)</f>
        <v>0</v>
      </c>
      <c r="AG487" s="117"/>
      <c r="AH487" s="117"/>
      <c r="AI487" s="117">
        <f>SUM(AI488:AI492)</f>
        <v>0</v>
      </c>
      <c r="AJ487" s="117"/>
      <c r="AK487" s="117"/>
      <c r="AL487" s="117">
        <f>SUM(AL488:AL492)</f>
        <v>0</v>
      </c>
      <c r="AM487" s="117"/>
      <c r="AN487" s="117"/>
      <c r="AO487" s="117">
        <f>SUM(AO488:AO492)</f>
        <v>0</v>
      </c>
      <c r="AP487" s="117"/>
      <c r="AQ487" s="117"/>
      <c r="AR487" s="117">
        <f>SUM(AR488:AR492)</f>
        <v>0</v>
      </c>
      <c r="AS487" s="117"/>
      <c r="AT487" s="117"/>
      <c r="AU487" s="117">
        <f>SUM(AU488:AU492)</f>
        <v>0</v>
      </c>
      <c r="AV487" s="117"/>
      <c r="AW487" s="117"/>
      <c r="AX487" s="117">
        <f>SUM(AX488:AX492)</f>
        <v>0</v>
      </c>
      <c r="AY487" s="117"/>
      <c r="AZ487" s="117"/>
      <c r="BA487" s="117">
        <f>SUM(BA488:BA492)</f>
        <v>0</v>
      </c>
      <c r="BB487" s="117"/>
      <c r="BC487" s="117"/>
      <c r="BD487" s="117">
        <f>SUM(BD488:BD492)</f>
        <v>0</v>
      </c>
      <c r="BE487" s="117"/>
      <c r="BF487" s="117"/>
      <c r="BG487" s="117">
        <f>SUM(BG488:BG492)</f>
        <v>0</v>
      </c>
      <c r="BH487" s="117"/>
      <c r="BI487" s="117"/>
      <c r="BJ487" s="117">
        <f>SUM(BJ488:BJ492)</f>
        <v>0</v>
      </c>
      <c r="BK487" s="117"/>
      <c r="BL487" s="307"/>
      <c r="BM487" s="313"/>
      <c r="BN487" s="315"/>
    </row>
    <row r="488" s="120" customFormat="1" ht="33.95" customHeight="1" outlineLevel="5" spans="2:66">
      <c r="B488" s="121" t="s">
        <v>793</v>
      </c>
      <c r="C488" s="122" t="s">
        <v>1916</v>
      </c>
      <c r="D488" s="120" t="s">
        <v>1917</v>
      </c>
      <c r="E488" s="121" t="s">
        <v>1918</v>
      </c>
      <c r="F488" s="121" t="s">
        <v>1619</v>
      </c>
      <c r="G488" s="121" t="s">
        <v>937</v>
      </c>
      <c r="H488" s="121">
        <f>J488*L488</f>
        <v>0</v>
      </c>
      <c r="I488" s="121" t="s">
        <v>1236</v>
      </c>
      <c r="J488" s="300"/>
      <c r="K488" s="121" t="s">
        <v>1390</v>
      </c>
      <c r="L488" s="121">
        <v>49</v>
      </c>
      <c r="M488" s="121" t="s">
        <v>1669</v>
      </c>
      <c r="N488" s="121">
        <f>COUNTA(O488:Z488)</f>
        <v>0</v>
      </c>
      <c r="O488" s="319"/>
      <c r="P488" s="319"/>
      <c r="Q488" s="319"/>
      <c r="R488" s="319"/>
      <c r="S488" s="319"/>
      <c r="T488" s="319"/>
      <c r="U488" s="319"/>
      <c r="V488" s="319"/>
      <c r="W488" s="319"/>
      <c r="X488" s="319"/>
      <c r="Y488" s="319"/>
      <c r="Z488" s="319"/>
      <c r="AA488" s="121"/>
      <c r="AB488" s="121">
        <f>SUM(AC488,AF488,AI488,AL488,AO488,AR488,AU488,AX488,BA488,BD488,BG488,BJ488)</f>
        <v>0</v>
      </c>
      <c r="AC488" s="121">
        <f>IF(O488="√",$J488*$L488/$N488,0)</f>
        <v>0</v>
      </c>
      <c r="AD488" s="121"/>
      <c r="AE488" s="121"/>
      <c r="AF488" s="121">
        <f>IF(P488="√",$J488*$L488/$N488,0)</f>
        <v>0</v>
      </c>
      <c r="AG488" s="121"/>
      <c r="AH488" s="121"/>
      <c r="AI488" s="121">
        <f>IF(Q488="√",$J488*$L488/$N488,0)</f>
        <v>0</v>
      </c>
      <c r="AJ488" s="121"/>
      <c r="AK488" s="121"/>
      <c r="AL488" s="121">
        <f>IF(R488="√",$J488*$L488/$N488,0)</f>
        <v>0</v>
      </c>
      <c r="AM488" s="121"/>
      <c r="AN488" s="121"/>
      <c r="AO488" s="121">
        <f>IF(S488="√",$J488*$L488/$N488,0)</f>
        <v>0</v>
      </c>
      <c r="AP488" s="121"/>
      <c r="AQ488" s="121"/>
      <c r="AR488" s="121">
        <f>IF(T488="√",$J488*$L488/$N488,0)</f>
        <v>0</v>
      </c>
      <c r="AS488" s="121"/>
      <c r="AT488" s="121"/>
      <c r="AU488" s="121">
        <f>IF(U488="√",$J488*$L488/$N488,0)</f>
        <v>0</v>
      </c>
      <c r="AV488" s="121"/>
      <c r="AW488" s="121"/>
      <c r="AX488" s="121">
        <f>IF(V488="√",$J488*$L488/$N488,0)</f>
        <v>0</v>
      </c>
      <c r="AY488" s="121"/>
      <c r="AZ488" s="121"/>
      <c r="BA488" s="121">
        <f>IF(W488="√",$J488*$L488/$N488,0)</f>
        <v>0</v>
      </c>
      <c r="BB488" s="121"/>
      <c r="BC488" s="121"/>
      <c r="BD488" s="121">
        <f>IF(X488="√",$J488*$L488/$N488,0)</f>
        <v>0</v>
      </c>
      <c r="BE488" s="121"/>
      <c r="BF488" s="121"/>
      <c r="BG488" s="121">
        <f>IF(Y488="√",$J488*$L488/$N488,0)</f>
        <v>0</v>
      </c>
      <c r="BH488" s="121"/>
      <c r="BI488" s="121"/>
      <c r="BJ488" s="121">
        <f>IF(Z488="√",$J488*$L488/$N488,0)</f>
        <v>0</v>
      </c>
      <c r="BK488" s="121"/>
      <c r="BL488" s="308"/>
      <c r="BM488" s="313"/>
      <c r="BN488" s="316"/>
    </row>
    <row r="489" s="120" customFormat="1" ht="33.95" customHeight="1" outlineLevel="5" spans="2:66">
      <c r="B489" s="121" t="s">
        <v>793</v>
      </c>
      <c r="C489" s="122" t="s">
        <v>1919</v>
      </c>
      <c r="D489" s="120" t="s">
        <v>1920</v>
      </c>
      <c r="E489" s="121" t="s">
        <v>1921</v>
      </c>
      <c r="F489" s="121" t="s">
        <v>1619</v>
      </c>
      <c r="G489" s="121" t="s">
        <v>937</v>
      </c>
      <c r="H489" s="121">
        <f>J489*L489</f>
        <v>0</v>
      </c>
      <c r="I489" s="121" t="s">
        <v>1236</v>
      </c>
      <c r="J489" s="300"/>
      <c r="K489" s="121" t="s">
        <v>1390</v>
      </c>
      <c r="L489" s="121">
        <v>42</v>
      </c>
      <c r="M489" s="121" t="s">
        <v>1669</v>
      </c>
      <c r="N489" s="121">
        <f>COUNTA(O489:Z489)</f>
        <v>0</v>
      </c>
      <c r="O489" s="300"/>
      <c r="P489" s="300"/>
      <c r="Q489" s="300"/>
      <c r="R489" s="300"/>
      <c r="S489" s="300"/>
      <c r="T489" s="300"/>
      <c r="U489" s="300"/>
      <c r="V489" s="300"/>
      <c r="W489" s="300"/>
      <c r="X489" s="300"/>
      <c r="Y489" s="300"/>
      <c r="Z489" s="300"/>
      <c r="AA489" s="121"/>
      <c r="AB489" s="121">
        <f>SUM(AC489,AF489,AI489,AL489,AO489,AR489,AU489,AX489,BA489,BD489,BG489,BJ489)</f>
        <v>0</v>
      </c>
      <c r="AC489" s="121">
        <f>IF(O489="√",$J489*$L489/$N489,0)</f>
        <v>0</v>
      </c>
      <c r="AD489" s="121"/>
      <c r="AE489" s="121"/>
      <c r="AF489" s="121">
        <f>IF(P489="√",$J489*$L489/$N489,0)</f>
        <v>0</v>
      </c>
      <c r="AG489" s="121"/>
      <c r="AH489" s="121"/>
      <c r="AI489" s="121">
        <f>IF(Q489="√",$J489*$L489/$N489,0)</f>
        <v>0</v>
      </c>
      <c r="AJ489" s="121"/>
      <c r="AK489" s="121"/>
      <c r="AL489" s="121">
        <f>IF(R489="√",$J489*$L489/$N489,0)</f>
        <v>0</v>
      </c>
      <c r="AM489" s="121"/>
      <c r="AN489" s="121"/>
      <c r="AO489" s="121">
        <f>IF(S489="√",$J489*$L489/$N489,0)</f>
        <v>0</v>
      </c>
      <c r="AP489" s="121"/>
      <c r="AQ489" s="121"/>
      <c r="AR489" s="121">
        <f>IF(T489="√",$J489*$L489/$N489,0)</f>
        <v>0</v>
      </c>
      <c r="AS489" s="121"/>
      <c r="AT489" s="121"/>
      <c r="AU489" s="121">
        <f>IF(U489="√",$J489*$L489/$N489,0)</f>
        <v>0</v>
      </c>
      <c r="AV489" s="121"/>
      <c r="AW489" s="121"/>
      <c r="AX489" s="121">
        <f>IF(V489="√",$J489*$L489/$N489,0)</f>
        <v>0</v>
      </c>
      <c r="AY489" s="121"/>
      <c r="AZ489" s="121"/>
      <c r="BA489" s="121">
        <f>IF(W489="√",$J489*$L489/$N489,0)</f>
        <v>0</v>
      </c>
      <c r="BB489" s="121"/>
      <c r="BC489" s="121"/>
      <c r="BD489" s="121">
        <f>IF(X489="√",$J489*$L489/$N489,0)</f>
        <v>0</v>
      </c>
      <c r="BE489" s="121"/>
      <c r="BF489" s="121"/>
      <c r="BG489" s="121">
        <f>IF(Y489="√",$J489*$L489/$N489,0)</f>
        <v>0</v>
      </c>
      <c r="BH489" s="121"/>
      <c r="BI489" s="121"/>
      <c r="BJ489" s="121">
        <f>IF(Z489="√",$J489*$L489/$N489,0)</f>
        <v>0</v>
      </c>
      <c r="BK489" s="121"/>
      <c r="BL489" s="308"/>
      <c r="BM489" s="313"/>
      <c r="BN489" s="316"/>
    </row>
    <row r="490" s="120" customFormat="1" ht="33.95" customHeight="1" outlineLevel="5" spans="2:66">
      <c r="B490" s="121" t="s">
        <v>793</v>
      </c>
      <c r="C490" s="122" t="s">
        <v>1922</v>
      </c>
      <c r="D490" s="120" t="s">
        <v>1923</v>
      </c>
      <c r="E490" s="121" t="s">
        <v>1924</v>
      </c>
      <c r="F490" s="121" t="s">
        <v>1619</v>
      </c>
      <c r="G490" s="121" t="s">
        <v>937</v>
      </c>
      <c r="H490" s="121">
        <f>J490*L490</f>
        <v>0</v>
      </c>
      <c r="I490" s="121" t="s">
        <v>1236</v>
      </c>
      <c r="J490" s="300"/>
      <c r="K490" s="121" t="s">
        <v>1627</v>
      </c>
      <c r="L490" s="121">
        <v>1262</v>
      </c>
      <c r="M490" s="121" t="s">
        <v>1628</v>
      </c>
      <c r="N490" s="121">
        <f>COUNTA(O490:Z490)</f>
        <v>0</v>
      </c>
      <c r="O490" s="300"/>
      <c r="P490" s="300"/>
      <c r="Q490" s="300"/>
      <c r="R490" s="300"/>
      <c r="S490" s="300"/>
      <c r="T490" s="300"/>
      <c r="U490" s="300"/>
      <c r="V490" s="300"/>
      <c r="W490" s="300"/>
      <c r="X490" s="300"/>
      <c r="Y490" s="300"/>
      <c r="Z490" s="300"/>
      <c r="AA490" s="121"/>
      <c r="AB490" s="121">
        <f>SUM(AC490,AF490,AI490,AL490,AO490,AR490,AU490,AX490,BA490,BD490,BG490,BJ490)</f>
        <v>0</v>
      </c>
      <c r="AC490" s="121">
        <f>IF(O490="√",$J490*$L490/$N490,0)</f>
        <v>0</v>
      </c>
      <c r="AD490" s="121"/>
      <c r="AE490" s="121"/>
      <c r="AF490" s="121">
        <f>IF(P490="√",$J490*$L490/$N490,0)</f>
        <v>0</v>
      </c>
      <c r="AG490" s="121"/>
      <c r="AH490" s="121"/>
      <c r="AI490" s="121">
        <f>IF(Q490="√",$J490*$L490/$N490,0)</f>
        <v>0</v>
      </c>
      <c r="AJ490" s="121"/>
      <c r="AK490" s="121"/>
      <c r="AL490" s="121">
        <f>IF(R490="√",$J490*$L490/$N490,0)</f>
        <v>0</v>
      </c>
      <c r="AM490" s="121"/>
      <c r="AN490" s="121"/>
      <c r="AO490" s="121">
        <f>IF(S490="√",$J490*$L490/$N490,0)</f>
        <v>0</v>
      </c>
      <c r="AP490" s="121"/>
      <c r="AQ490" s="121"/>
      <c r="AR490" s="121">
        <f>IF(T490="√",$J490*$L490/$N490,0)</f>
        <v>0</v>
      </c>
      <c r="AS490" s="121"/>
      <c r="AT490" s="121"/>
      <c r="AU490" s="121">
        <f>IF(U490="√",$J490*$L490/$N490,0)</f>
        <v>0</v>
      </c>
      <c r="AV490" s="121"/>
      <c r="AW490" s="121"/>
      <c r="AX490" s="121">
        <f>IF(V490="√",$J490*$L490/$N490,0)</f>
        <v>0</v>
      </c>
      <c r="AY490" s="121"/>
      <c r="AZ490" s="121"/>
      <c r="BA490" s="121">
        <f>IF(W490="√",$J490*$L490/$N490,0)</f>
        <v>0</v>
      </c>
      <c r="BB490" s="121"/>
      <c r="BC490" s="121"/>
      <c r="BD490" s="121">
        <f>IF(X490="√",$J490*$L490/$N490,0)</f>
        <v>0</v>
      </c>
      <c r="BE490" s="121"/>
      <c r="BF490" s="121"/>
      <c r="BG490" s="121">
        <f>IF(Y490="√",$J490*$L490/$N490,0)</f>
        <v>0</v>
      </c>
      <c r="BH490" s="121"/>
      <c r="BI490" s="121"/>
      <c r="BJ490" s="121">
        <f>IF(Z490="√",$J490*$L490/$N490,0)</f>
        <v>0</v>
      </c>
      <c r="BK490" s="121"/>
      <c r="BL490" s="308"/>
      <c r="BM490" s="313"/>
      <c r="BN490" s="316"/>
    </row>
    <row r="491" s="120" customFormat="1" ht="33.95" customHeight="1" outlineLevel="5" spans="2:66">
      <c r="B491" s="121" t="s">
        <v>793</v>
      </c>
      <c r="C491" s="122" t="s">
        <v>1925</v>
      </c>
      <c r="D491" s="120" t="s">
        <v>1926</v>
      </c>
      <c r="E491" s="121" t="s">
        <v>1927</v>
      </c>
      <c r="F491" s="121" t="s">
        <v>1619</v>
      </c>
      <c r="G491" s="121" t="s">
        <v>937</v>
      </c>
      <c r="H491" s="121">
        <f>J491*L491</f>
        <v>0</v>
      </c>
      <c r="I491" s="121" t="s">
        <v>1236</v>
      </c>
      <c r="J491" s="300"/>
      <c r="K491" s="121" t="s">
        <v>1390</v>
      </c>
      <c r="L491" s="121">
        <v>200</v>
      </c>
      <c r="M491" s="121" t="s">
        <v>1669</v>
      </c>
      <c r="N491" s="121">
        <f>COUNTA(O491:Z491)</f>
        <v>0</v>
      </c>
      <c r="O491" s="300"/>
      <c r="P491" s="300"/>
      <c r="Q491" s="300"/>
      <c r="R491" s="300"/>
      <c r="S491" s="300"/>
      <c r="T491" s="300"/>
      <c r="U491" s="300"/>
      <c r="V491" s="300"/>
      <c r="W491" s="300"/>
      <c r="X491" s="300"/>
      <c r="Y491" s="300"/>
      <c r="Z491" s="300"/>
      <c r="AA491" s="121"/>
      <c r="AB491" s="121">
        <f>SUM(AC491,AF491,AI491,AL491,AO491,AR491,AU491,AX491,BA491,BD491,BG491,BJ491)</f>
        <v>0</v>
      </c>
      <c r="AC491" s="121">
        <f>IF(O491="√",$J491*$L491/$N491,0)</f>
        <v>0</v>
      </c>
      <c r="AD491" s="121"/>
      <c r="AE491" s="121"/>
      <c r="AF491" s="121">
        <f>IF(P491="√",$J491*$L491/$N491,0)</f>
        <v>0</v>
      </c>
      <c r="AG491" s="121"/>
      <c r="AH491" s="121"/>
      <c r="AI491" s="121">
        <f>IF(Q491="√",$J491*$L491/$N491,0)</f>
        <v>0</v>
      </c>
      <c r="AJ491" s="121"/>
      <c r="AK491" s="121"/>
      <c r="AL491" s="121">
        <f>IF(R491="√",$J491*$L491/$N491,0)</f>
        <v>0</v>
      </c>
      <c r="AM491" s="121"/>
      <c r="AN491" s="121"/>
      <c r="AO491" s="121">
        <f>IF(S491="√",$J491*$L491/$N491,0)</f>
        <v>0</v>
      </c>
      <c r="AP491" s="121"/>
      <c r="AQ491" s="121"/>
      <c r="AR491" s="121">
        <f>IF(T491="√",$J491*$L491/$N491,0)</f>
        <v>0</v>
      </c>
      <c r="AS491" s="121"/>
      <c r="AT491" s="121"/>
      <c r="AU491" s="121">
        <f>IF(U491="√",$J491*$L491/$N491,0)</f>
        <v>0</v>
      </c>
      <c r="AV491" s="121"/>
      <c r="AW491" s="121"/>
      <c r="AX491" s="121">
        <f>IF(V491="√",$J491*$L491/$N491,0)</f>
        <v>0</v>
      </c>
      <c r="AY491" s="121"/>
      <c r="AZ491" s="121"/>
      <c r="BA491" s="121">
        <f>IF(W491="√",$J491*$L491/$N491,0)</f>
        <v>0</v>
      </c>
      <c r="BB491" s="121"/>
      <c r="BC491" s="121"/>
      <c r="BD491" s="121">
        <f>IF(X491="√",$J491*$L491/$N491,0)</f>
        <v>0</v>
      </c>
      <c r="BE491" s="121"/>
      <c r="BF491" s="121"/>
      <c r="BG491" s="121">
        <f>IF(Y491="√",$J491*$L491/$N491,0)</f>
        <v>0</v>
      </c>
      <c r="BH491" s="121"/>
      <c r="BI491" s="121"/>
      <c r="BJ491" s="121">
        <f>IF(Z491="√",$J491*$L491/$N491,0)</f>
        <v>0</v>
      </c>
      <c r="BK491" s="121"/>
      <c r="BL491" s="308"/>
      <c r="BM491" s="313"/>
      <c r="BN491" s="316"/>
    </row>
    <row r="492" s="120" customFormat="1" ht="33.95" customHeight="1" outlineLevel="5" spans="2:66">
      <c r="B492" s="121" t="s">
        <v>793</v>
      </c>
      <c r="C492" s="122" t="s">
        <v>1928</v>
      </c>
      <c r="D492" s="120" t="s">
        <v>1929</v>
      </c>
      <c r="E492" s="121"/>
      <c r="F492" s="121" t="s">
        <v>1619</v>
      </c>
      <c r="G492" s="121" t="s">
        <v>937</v>
      </c>
      <c r="H492" s="121">
        <f>J492*L492</f>
        <v>0</v>
      </c>
      <c r="I492" s="121" t="s">
        <v>1236</v>
      </c>
      <c r="J492" s="300"/>
      <c r="K492" s="121" t="s">
        <v>1390</v>
      </c>
      <c r="L492" s="121">
        <v>30</v>
      </c>
      <c r="M492" s="121" t="s">
        <v>1669</v>
      </c>
      <c r="N492" s="121">
        <f>COUNTA(O492:Z492)</f>
        <v>0</v>
      </c>
      <c r="O492" s="318"/>
      <c r="P492" s="318"/>
      <c r="Q492" s="318"/>
      <c r="R492" s="318"/>
      <c r="S492" s="318"/>
      <c r="T492" s="318"/>
      <c r="U492" s="318"/>
      <c r="V492" s="318"/>
      <c r="W492" s="318"/>
      <c r="X492" s="318"/>
      <c r="Y492" s="318"/>
      <c r="Z492" s="318"/>
      <c r="AA492" s="121"/>
      <c r="AB492" s="121">
        <f>SUM(AC492,AF492,AI492,AL492,AO492,AR492,AU492,AX492,BA492,BD492,BG492,BJ492)</f>
        <v>0</v>
      </c>
      <c r="AC492" s="121">
        <f>IF(O492="√",$J492*$L492/$N492,0)</f>
        <v>0</v>
      </c>
      <c r="AD492" s="121"/>
      <c r="AE492" s="121"/>
      <c r="AF492" s="121">
        <f>IF(P492="√",$J492*$L492/$N492,0)</f>
        <v>0</v>
      </c>
      <c r="AG492" s="121"/>
      <c r="AH492" s="121"/>
      <c r="AI492" s="121">
        <f>IF(Q492="√",$J492*$L492/$N492,0)</f>
        <v>0</v>
      </c>
      <c r="AJ492" s="121"/>
      <c r="AK492" s="121"/>
      <c r="AL492" s="121">
        <f>IF(R492="√",$J492*$L492/$N492,0)</f>
        <v>0</v>
      </c>
      <c r="AM492" s="121"/>
      <c r="AN492" s="121"/>
      <c r="AO492" s="121">
        <f>IF(S492="√",$J492*$L492/$N492,0)</f>
        <v>0</v>
      </c>
      <c r="AP492" s="121"/>
      <c r="AQ492" s="121"/>
      <c r="AR492" s="121">
        <f>IF(T492="√",$J492*$L492/$N492,0)</f>
        <v>0</v>
      </c>
      <c r="AS492" s="121"/>
      <c r="AT492" s="121"/>
      <c r="AU492" s="121">
        <f>IF(U492="√",$J492*$L492/$N492,0)</f>
        <v>0</v>
      </c>
      <c r="AV492" s="121"/>
      <c r="AW492" s="121"/>
      <c r="AX492" s="121">
        <f>IF(V492="√",$J492*$L492/$N492,0)</f>
        <v>0</v>
      </c>
      <c r="AY492" s="121"/>
      <c r="AZ492" s="121"/>
      <c r="BA492" s="121">
        <f>IF(W492="√",$J492*$L492/$N492,0)</f>
        <v>0</v>
      </c>
      <c r="BB492" s="121"/>
      <c r="BC492" s="121"/>
      <c r="BD492" s="121">
        <f>IF(X492="√",$J492*$L492/$N492,0)</f>
        <v>0</v>
      </c>
      <c r="BE492" s="121"/>
      <c r="BF492" s="121"/>
      <c r="BG492" s="121">
        <f>IF(Y492="√",$J492*$L492/$N492,0)</f>
        <v>0</v>
      </c>
      <c r="BH492" s="121"/>
      <c r="BI492" s="121"/>
      <c r="BJ492" s="121">
        <f>IF(Z492="√",$J492*$L492/$N492,0)</f>
        <v>0</v>
      </c>
      <c r="BK492" s="121"/>
      <c r="BL492" s="308"/>
      <c r="BM492" s="313"/>
      <c r="BN492" s="316"/>
    </row>
    <row r="493" s="49" customFormat="1" ht="33.95" customHeight="1" outlineLevel="3" spans="2:66">
      <c r="B493" s="117" t="s">
        <v>788</v>
      </c>
      <c r="C493" s="118" t="s">
        <v>1930</v>
      </c>
      <c r="D493" s="49" t="s">
        <v>1931</v>
      </c>
      <c r="E493" s="117"/>
      <c r="F493" s="117"/>
      <c r="G493" s="117"/>
      <c r="H493" s="117">
        <f>SUM(H494:H501)</f>
        <v>0</v>
      </c>
      <c r="I493" s="117"/>
      <c r="J493" s="117"/>
      <c r="K493" s="117"/>
      <c r="L493" s="117"/>
      <c r="M493" s="117"/>
      <c r="N493" s="307"/>
      <c r="O493" s="290"/>
      <c r="P493" s="290"/>
      <c r="Q493" s="290"/>
      <c r="R493" s="290"/>
      <c r="S493" s="290"/>
      <c r="T493" s="290"/>
      <c r="U493" s="290"/>
      <c r="V493" s="290"/>
      <c r="W493" s="290"/>
      <c r="X493" s="290"/>
      <c r="Y493" s="290"/>
      <c r="Z493" s="290"/>
      <c r="AA493" s="290"/>
      <c r="AB493" s="117">
        <f>SUM(AB494:AB501)</f>
        <v>0</v>
      </c>
      <c r="AC493" s="117">
        <f>SUM(AC494:AC501)</f>
        <v>0</v>
      </c>
      <c r="AD493" s="117"/>
      <c r="AE493" s="117"/>
      <c r="AF493" s="117">
        <f>SUM(AF494:AF501)</f>
        <v>0</v>
      </c>
      <c r="AG493" s="117"/>
      <c r="AH493" s="117"/>
      <c r="AI493" s="117">
        <f>SUM(AI494:AI501)</f>
        <v>0</v>
      </c>
      <c r="AJ493" s="117"/>
      <c r="AK493" s="117"/>
      <c r="AL493" s="117">
        <f>SUM(AL494:AL501)</f>
        <v>0</v>
      </c>
      <c r="AM493" s="117"/>
      <c r="AN493" s="117"/>
      <c r="AO493" s="117">
        <f>SUM(AO494:AO501)</f>
        <v>0</v>
      </c>
      <c r="AP493" s="117"/>
      <c r="AQ493" s="117"/>
      <c r="AR493" s="117">
        <f>SUM(AR494:AR501)</f>
        <v>0</v>
      </c>
      <c r="AS493" s="117"/>
      <c r="AT493" s="117"/>
      <c r="AU493" s="117">
        <f>SUM(AU494:AU501)</f>
        <v>0</v>
      </c>
      <c r="AV493" s="117"/>
      <c r="AW493" s="117"/>
      <c r="AX493" s="117">
        <f>SUM(AX494:AX501)</f>
        <v>0</v>
      </c>
      <c r="AY493" s="117"/>
      <c r="AZ493" s="117"/>
      <c r="BA493" s="117">
        <f>SUM(BA494:BA501)</f>
        <v>0</v>
      </c>
      <c r="BB493" s="117"/>
      <c r="BC493" s="117"/>
      <c r="BD493" s="117">
        <f>SUM(BD494:BD501)</f>
        <v>0</v>
      </c>
      <c r="BE493" s="117"/>
      <c r="BF493" s="117"/>
      <c r="BG493" s="117">
        <f>SUM(BG494:BG501)</f>
        <v>0</v>
      </c>
      <c r="BH493" s="117"/>
      <c r="BI493" s="117"/>
      <c r="BJ493" s="117">
        <f>SUM(BJ494:BJ501)</f>
        <v>0</v>
      </c>
      <c r="BK493" s="117"/>
      <c r="BL493" s="307"/>
      <c r="BM493" s="313"/>
      <c r="BN493" s="315"/>
    </row>
    <row r="494" s="120" customFormat="1" ht="33.95" customHeight="1" outlineLevel="5" spans="2:66">
      <c r="B494" s="121" t="s">
        <v>793</v>
      </c>
      <c r="C494" s="122" t="s">
        <v>1932</v>
      </c>
      <c r="D494" s="120" t="s">
        <v>1933</v>
      </c>
      <c r="E494" s="121"/>
      <c r="F494" s="121" t="s">
        <v>1619</v>
      </c>
      <c r="G494" s="121" t="s">
        <v>937</v>
      </c>
      <c r="H494" s="121">
        <f t="shared" ref="H494:H501" si="517">J494*L494</f>
        <v>0</v>
      </c>
      <c r="I494" s="121" t="s">
        <v>1236</v>
      </c>
      <c r="J494" s="300"/>
      <c r="K494" s="121" t="s">
        <v>1390</v>
      </c>
      <c r="L494" s="121">
        <v>22</v>
      </c>
      <c r="M494" s="121" t="s">
        <v>1669</v>
      </c>
      <c r="N494" s="121">
        <f t="shared" ref="N494:N501" si="518">COUNTA(O494:Z494)</f>
        <v>0</v>
      </c>
      <c r="O494" s="319"/>
      <c r="P494" s="319"/>
      <c r="Q494" s="319"/>
      <c r="R494" s="319"/>
      <c r="S494" s="319"/>
      <c r="T494" s="319"/>
      <c r="U494" s="319"/>
      <c r="V494" s="319"/>
      <c r="W494" s="319"/>
      <c r="X494" s="319"/>
      <c r="Y494" s="319"/>
      <c r="Z494" s="319"/>
      <c r="AA494" s="121"/>
      <c r="AB494" s="121">
        <f t="shared" ref="AB494:AB501" si="519">SUM(AC494,AF494,AI494,AL494,AO494,AR494,AU494,AX494,BA494,BD494,BG494,BJ494)</f>
        <v>0</v>
      </c>
      <c r="AC494" s="121">
        <f t="shared" ref="AC494:AC501" si="520">IF(O494="√",$J494*$L494/$N494,0)</f>
        <v>0</v>
      </c>
      <c r="AD494" s="121"/>
      <c r="AE494" s="121"/>
      <c r="AF494" s="121">
        <f t="shared" ref="AF494:AF501" si="521">IF(P494="√",$J494*$L494/$N494,0)</f>
        <v>0</v>
      </c>
      <c r="AG494" s="121"/>
      <c r="AH494" s="121"/>
      <c r="AI494" s="121">
        <f t="shared" ref="AI494:AI501" si="522">IF(Q494="√",$J494*$L494/$N494,0)</f>
        <v>0</v>
      </c>
      <c r="AJ494" s="121"/>
      <c r="AK494" s="121"/>
      <c r="AL494" s="121">
        <f t="shared" ref="AL494:AL501" si="523">IF(R494="√",$J494*$L494/$N494,0)</f>
        <v>0</v>
      </c>
      <c r="AM494" s="121"/>
      <c r="AN494" s="121"/>
      <c r="AO494" s="121">
        <f t="shared" ref="AO494:AO501" si="524">IF(S494="√",$J494*$L494/$N494,0)</f>
        <v>0</v>
      </c>
      <c r="AP494" s="121"/>
      <c r="AQ494" s="121"/>
      <c r="AR494" s="121">
        <f t="shared" ref="AR494:AR501" si="525">IF(T494="√",$J494*$L494/$N494,0)</f>
        <v>0</v>
      </c>
      <c r="AS494" s="121"/>
      <c r="AT494" s="121"/>
      <c r="AU494" s="121">
        <f t="shared" ref="AU494:AU501" si="526">IF(U494="√",$J494*$L494/$N494,0)</f>
        <v>0</v>
      </c>
      <c r="AV494" s="121"/>
      <c r="AW494" s="121"/>
      <c r="AX494" s="121">
        <f t="shared" ref="AX494:AX501" si="527">IF(V494="√",$J494*$L494/$N494,0)</f>
        <v>0</v>
      </c>
      <c r="AY494" s="121"/>
      <c r="AZ494" s="121"/>
      <c r="BA494" s="121">
        <f t="shared" ref="BA494:BA501" si="528">IF(W494="√",$J494*$L494/$N494,0)</f>
        <v>0</v>
      </c>
      <c r="BB494" s="121"/>
      <c r="BC494" s="121"/>
      <c r="BD494" s="121">
        <f t="shared" ref="BD494:BD501" si="529">IF(X494="√",$J494*$L494/$N494,0)</f>
        <v>0</v>
      </c>
      <c r="BE494" s="121"/>
      <c r="BF494" s="121"/>
      <c r="BG494" s="121">
        <f t="shared" ref="BG494:BG501" si="530">IF(Y494="√",$J494*$L494/$N494,0)</f>
        <v>0</v>
      </c>
      <c r="BH494" s="121"/>
      <c r="BI494" s="121"/>
      <c r="BJ494" s="121">
        <f t="shared" ref="BJ494:BJ501" si="531">IF(Z494="√",$J494*$L494/$N494,0)</f>
        <v>0</v>
      </c>
      <c r="BK494" s="121"/>
      <c r="BL494" s="308"/>
      <c r="BM494" s="313"/>
      <c r="BN494" s="316"/>
    </row>
    <row r="495" s="120" customFormat="1" ht="33.95" customHeight="1" outlineLevel="5" spans="2:66">
      <c r="B495" s="121" t="s">
        <v>793</v>
      </c>
      <c r="C495" s="122" t="s">
        <v>1934</v>
      </c>
      <c r="D495" s="120" t="s">
        <v>1935</v>
      </c>
      <c r="E495" s="121" t="s">
        <v>1936</v>
      </c>
      <c r="F495" s="121" t="s">
        <v>1619</v>
      </c>
      <c r="G495" s="121" t="s">
        <v>937</v>
      </c>
      <c r="H495" s="121">
        <f t="shared" si="517"/>
        <v>0</v>
      </c>
      <c r="I495" s="121" t="s">
        <v>1236</v>
      </c>
      <c r="J495" s="300"/>
      <c r="K495" s="121" t="s">
        <v>1390</v>
      </c>
      <c r="L495" s="121">
        <v>25</v>
      </c>
      <c r="M495" s="121" t="s">
        <v>1669</v>
      </c>
      <c r="N495" s="121">
        <f t="shared" si="518"/>
        <v>0</v>
      </c>
      <c r="O495" s="300"/>
      <c r="P495" s="300"/>
      <c r="Q495" s="300"/>
      <c r="R495" s="300"/>
      <c r="S495" s="300"/>
      <c r="T495" s="300"/>
      <c r="U495" s="300"/>
      <c r="V495" s="300"/>
      <c r="W495" s="300"/>
      <c r="X495" s="300"/>
      <c r="Y495" s="300"/>
      <c r="Z495" s="300"/>
      <c r="AA495" s="121"/>
      <c r="AB495" s="121">
        <f t="shared" si="519"/>
        <v>0</v>
      </c>
      <c r="AC495" s="121">
        <f t="shared" si="520"/>
        <v>0</v>
      </c>
      <c r="AD495" s="121"/>
      <c r="AE495" s="121"/>
      <c r="AF495" s="121">
        <f t="shared" si="521"/>
        <v>0</v>
      </c>
      <c r="AG495" s="121"/>
      <c r="AH495" s="121"/>
      <c r="AI495" s="121">
        <f t="shared" si="522"/>
        <v>0</v>
      </c>
      <c r="AJ495" s="121"/>
      <c r="AK495" s="121"/>
      <c r="AL495" s="121">
        <f t="shared" si="523"/>
        <v>0</v>
      </c>
      <c r="AM495" s="121"/>
      <c r="AN495" s="121"/>
      <c r="AO495" s="121">
        <f t="shared" si="524"/>
        <v>0</v>
      </c>
      <c r="AP495" s="121"/>
      <c r="AQ495" s="121"/>
      <c r="AR495" s="121">
        <f t="shared" si="525"/>
        <v>0</v>
      </c>
      <c r="AS495" s="121"/>
      <c r="AT495" s="121"/>
      <c r="AU495" s="121">
        <f t="shared" si="526"/>
        <v>0</v>
      </c>
      <c r="AV495" s="121"/>
      <c r="AW495" s="121"/>
      <c r="AX495" s="121">
        <f t="shared" si="527"/>
        <v>0</v>
      </c>
      <c r="AY495" s="121"/>
      <c r="AZ495" s="121"/>
      <c r="BA495" s="121">
        <f t="shared" si="528"/>
        <v>0</v>
      </c>
      <c r="BB495" s="121"/>
      <c r="BC495" s="121"/>
      <c r="BD495" s="121">
        <f t="shared" si="529"/>
        <v>0</v>
      </c>
      <c r="BE495" s="121"/>
      <c r="BF495" s="121"/>
      <c r="BG495" s="121">
        <f t="shared" si="530"/>
        <v>0</v>
      </c>
      <c r="BH495" s="121"/>
      <c r="BI495" s="121"/>
      <c r="BJ495" s="121">
        <f t="shared" si="531"/>
        <v>0</v>
      </c>
      <c r="BK495" s="121"/>
      <c r="BL495" s="308"/>
      <c r="BM495" s="313"/>
      <c r="BN495" s="316"/>
    </row>
    <row r="496" s="120" customFormat="1" ht="33.95" customHeight="1" outlineLevel="5" spans="2:66">
      <c r="B496" s="121" t="s">
        <v>793</v>
      </c>
      <c r="C496" s="122" t="s">
        <v>1937</v>
      </c>
      <c r="D496" s="120" t="s">
        <v>1938</v>
      </c>
      <c r="E496" s="121"/>
      <c r="F496" s="121" t="s">
        <v>1619</v>
      </c>
      <c r="G496" s="121" t="s">
        <v>937</v>
      </c>
      <c r="H496" s="121">
        <f t="shared" si="517"/>
        <v>0</v>
      </c>
      <c r="I496" s="121" t="s">
        <v>1236</v>
      </c>
      <c r="J496" s="300"/>
      <c r="K496" s="121" t="s">
        <v>1390</v>
      </c>
      <c r="L496" s="121">
        <v>16</v>
      </c>
      <c r="M496" s="121" t="s">
        <v>1669</v>
      </c>
      <c r="N496" s="121">
        <f t="shared" si="518"/>
        <v>0</v>
      </c>
      <c r="O496" s="300"/>
      <c r="P496" s="300"/>
      <c r="Q496" s="300"/>
      <c r="R496" s="300"/>
      <c r="S496" s="300"/>
      <c r="T496" s="300"/>
      <c r="U496" s="300"/>
      <c r="V496" s="300"/>
      <c r="W496" s="300"/>
      <c r="X496" s="300"/>
      <c r="Y496" s="300"/>
      <c r="Z496" s="300"/>
      <c r="AA496" s="121"/>
      <c r="AB496" s="121">
        <f t="shared" si="519"/>
        <v>0</v>
      </c>
      <c r="AC496" s="121">
        <f t="shared" si="520"/>
        <v>0</v>
      </c>
      <c r="AD496" s="121"/>
      <c r="AE496" s="121"/>
      <c r="AF496" s="121">
        <f t="shared" si="521"/>
        <v>0</v>
      </c>
      <c r="AG496" s="121"/>
      <c r="AH496" s="121"/>
      <c r="AI496" s="121">
        <f t="shared" si="522"/>
        <v>0</v>
      </c>
      <c r="AJ496" s="121"/>
      <c r="AK496" s="121"/>
      <c r="AL496" s="121">
        <f t="shared" si="523"/>
        <v>0</v>
      </c>
      <c r="AM496" s="121"/>
      <c r="AN496" s="121"/>
      <c r="AO496" s="121">
        <f t="shared" si="524"/>
        <v>0</v>
      </c>
      <c r="AP496" s="121"/>
      <c r="AQ496" s="121"/>
      <c r="AR496" s="121">
        <f t="shared" si="525"/>
        <v>0</v>
      </c>
      <c r="AS496" s="121"/>
      <c r="AT496" s="121"/>
      <c r="AU496" s="121">
        <f t="shared" si="526"/>
        <v>0</v>
      </c>
      <c r="AV496" s="121"/>
      <c r="AW496" s="121"/>
      <c r="AX496" s="121">
        <f t="shared" si="527"/>
        <v>0</v>
      </c>
      <c r="AY496" s="121"/>
      <c r="AZ496" s="121"/>
      <c r="BA496" s="121">
        <f t="shared" si="528"/>
        <v>0</v>
      </c>
      <c r="BB496" s="121"/>
      <c r="BC496" s="121"/>
      <c r="BD496" s="121">
        <f t="shared" si="529"/>
        <v>0</v>
      </c>
      <c r="BE496" s="121"/>
      <c r="BF496" s="121"/>
      <c r="BG496" s="121">
        <f t="shared" si="530"/>
        <v>0</v>
      </c>
      <c r="BH496" s="121"/>
      <c r="BI496" s="121"/>
      <c r="BJ496" s="121">
        <f t="shared" si="531"/>
        <v>0</v>
      </c>
      <c r="BK496" s="121"/>
      <c r="BL496" s="308"/>
      <c r="BM496" s="313"/>
      <c r="BN496" s="316"/>
    </row>
    <row r="497" s="120" customFormat="1" ht="33.95" customHeight="1" outlineLevel="5" spans="2:66">
      <c r="B497" s="121" t="s">
        <v>793</v>
      </c>
      <c r="C497" s="122" t="s">
        <v>1939</v>
      </c>
      <c r="D497" s="120" t="s">
        <v>1940</v>
      </c>
      <c r="E497" s="121"/>
      <c r="F497" s="121" t="s">
        <v>1619</v>
      </c>
      <c r="G497" s="121" t="s">
        <v>937</v>
      </c>
      <c r="H497" s="121">
        <f t="shared" si="517"/>
        <v>0</v>
      </c>
      <c r="I497" s="121" t="s">
        <v>1236</v>
      </c>
      <c r="J497" s="300"/>
      <c r="K497" s="121" t="s">
        <v>1627</v>
      </c>
      <c r="L497" s="121">
        <v>277</v>
      </c>
      <c r="M497" s="121" t="s">
        <v>1628</v>
      </c>
      <c r="N497" s="121">
        <f t="shared" si="518"/>
        <v>0</v>
      </c>
      <c r="O497" s="300"/>
      <c r="P497" s="300"/>
      <c r="Q497" s="300"/>
      <c r="R497" s="300"/>
      <c r="S497" s="300"/>
      <c r="T497" s="300"/>
      <c r="U497" s="300"/>
      <c r="V497" s="300"/>
      <c r="W497" s="300"/>
      <c r="X497" s="300"/>
      <c r="Y497" s="300"/>
      <c r="Z497" s="300"/>
      <c r="AA497" s="121"/>
      <c r="AB497" s="121">
        <f t="shared" si="519"/>
        <v>0</v>
      </c>
      <c r="AC497" s="121">
        <f t="shared" si="520"/>
        <v>0</v>
      </c>
      <c r="AD497" s="121"/>
      <c r="AE497" s="121"/>
      <c r="AF497" s="121">
        <f t="shared" si="521"/>
        <v>0</v>
      </c>
      <c r="AG497" s="121"/>
      <c r="AH497" s="121"/>
      <c r="AI497" s="121">
        <f t="shared" si="522"/>
        <v>0</v>
      </c>
      <c r="AJ497" s="121"/>
      <c r="AK497" s="121"/>
      <c r="AL497" s="121">
        <f t="shared" si="523"/>
        <v>0</v>
      </c>
      <c r="AM497" s="121"/>
      <c r="AN497" s="121"/>
      <c r="AO497" s="121">
        <f t="shared" si="524"/>
        <v>0</v>
      </c>
      <c r="AP497" s="121"/>
      <c r="AQ497" s="121"/>
      <c r="AR497" s="121">
        <f t="shared" si="525"/>
        <v>0</v>
      </c>
      <c r="AS497" s="121"/>
      <c r="AT497" s="121"/>
      <c r="AU497" s="121">
        <f t="shared" si="526"/>
        <v>0</v>
      </c>
      <c r="AV497" s="121"/>
      <c r="AW497" s="121"/>
      <c r="AX497" s="121">
        <f t="shared" si="527"/>
        <v>0</v>
      </c>
      <c r="AY497" s="121"/>
      <c r="AZ497" s="121"/>
      <c r="BA497" s="121">
        <f t="shared" si="528"/>
        <v>0</v>
      </c>
      <c r="BB497" s="121"/>
      <c r="BC497" s="121"/>
      <c r="BD497" s="121">
        <f t="shared" si="529"/>
        <v>0</v>
      </c>
      <c r="BE497" s="121"/>
      <c r="BF497" s="121"/>
      <c r="BG497" s="121">
        <f t="shared" si="530"/>
        <v>0</v>
      </c>
      <c r="BH497" s="121"/>
      <c r="BI497" s="121"/>
      <c r="BJ497" s="121">
        <f t="shared" si="531"/>
        <v>0</v>
      </c>
      <c r="BK497" s="121"/>
      <c r="BL497" s="308"/>
      <c r="BM497" s="313"/>
      <c r="BN497" s="316"/>
    </row>
    <row r="498" s="120" customFormat="1" ht="33.95" customHeight="1" outlineLevel="5" spans="2:66">
      <c r="B498" s="121" t="s">
        <v>793</v>
      </c>
      <c r="C498" s="122" t="s">
        <v>1941</v>
      </c>
      <c r="D498" s="120" t="s">
        <v>1942</v>
      </c>
      <c r="E498" s="121"/>
      <c r="F498" s="121" t="s">
        <v>1619</v>
      </c>
      <c r="G498" s="121" t="s">
        <v>937</v>
      </c>
      <c r="H498" s="121">
        <f t="shared" si="517"/>
        <v>0</v>
      </c>
      <c r="I498" s="121" t="s">
        <v>1236</v>
      </c>
      <c r="J498" s="300"/>
      <c r="K498" s="121" t="s">
        <v>1943</v>
      </c>
      <c r="L498" s="121">
        <v>21</v>
      </c>
      <c r="M498" s="121" t="s">
        <v>1944</v>
      </c>
      <c r="N498" s="121">
        <f t="shared" si="518"/>
        <v>0</v>
      </c>
      <c r="O498" s="300"/>
      <c r="P498" s="300"/>
      <c r="Q498" s="300"/>
      <c r="R498" s="300"/>
      <c r="S498" s="300"/>
      <c r="T498" s="300"/>
      <c r="U498" s="300"/>
      <c r="V498" s="300"/>
      <c r="W498" s="300"/>
      <c r="X498" s="300"/>
      <c r="Y498" s="300"/>
      <c r="Z498" s="300"/>
      <c r="AA498" s="121"/>
      <c r="AB498" s="121">
        <f t="shared" si="519"/>
        <v>0</v>
      </c>
      <c r="AC498" s="121">
        <f t="shared" si="520"/>
        <v>0</v>
      </c>
      <c r="AD498" s="121"/>
      <c r="AE498" s="121"/>
      <c r="AF498" s="121">
        <f t="shared" si="521"/>
        <v>0</v>
      </c>
      <c r="AG498" s="121"/>
      <c r="AH498" s="121"/>
      <c r="AI498" s="121">
        <f t="shared" si="522"/>
        <v>0</v>
      </c>
      <c r="AJ498" s="121"/>
      <c r="AK498" s="121"/>
      <c r="AL498" s="121">
        <f t="shared" si="523"/>
        <v>0</v>
      </c>
      <c r="AM498" s="121"/>
      <c r="AN498" s="121"/>
      <c r="AO498" s="121">
        <f t="shared" si="524"/>
        <v>0</v>
      </c>
      <c r="AP498" s="121"/>
      <c r="AQ498" s="121"/>
      <c r="AR498" s="121">
        <f t="shared" si="525"/>
        <v>0</v>
      </c>
      <c r="AS498" s="121"/>
      <c r="AT498" s="121"/>
      <c r="AU498" s="121">
        <f t="shared" si="526"/>
        <v>0</v>
      </c>
      <c r="AV498" s="121"/>
      <c r="AW498" s="121"/>
      <c r="AX498" s="121">
        <f t="shared" si="527"/>
        <v>0</v>
      </c>
      <c r="AY498" s="121"/>
      <c r="AZ498" s="121"/>
      <c r="BA498" s="121">
        <f t="shared" si="528"/>
        <v>0</v>
      </c>
      <c r="BB498" s="121"/>
      <c r="BC498" s="121"/>
      <c r="BD498" s="121">
        <f t="shared" si="529"/>
        <v>0</v>
      </c>
      <c r="BE498" s="121"/>
      <c r="BF498" s="121"/>
      <c r="BG498" s="121">
        <f t="shared" si="530"/>
        <v>0</v>
      </c>
      <c r="BH498" s="121"/>
      <c r="BI498" s="121"/>
      <c r="BJ498" s="121">
        <f t="shared" si="531"/>
        <v>0</v>
      </c>
      <c r="BK498" s="121"/>
      <c r="BL498" s="308"/>
      <c r="BM498" s="313"/>
      <c r="BN498" s="316"/>
    </row>
    <row r="499" s="120" customFormat="1" ht="33.95" customHeight="1" outlineLevel="5" spans="2:66">
      <c r="B499" s="121" t="s">
        <v>793</v>
      </c>
      <c r="C499" s="122" t="s">
        <v>1945</v>
      </c>
      <c r="D499" s="120" t="s">
        <v>1946</v>
      </c>
      <c r="E499" s="121" t="s">
        <v>1947</v>
      </c>
      <c r="F499" s="121" t="s">
        <v>1619</v>
      </c>
      <c r="G499" s="121" t="s">
        <v>937</v>
      </c>
      <c r="H499" s="121">
        <f t="shared" si="517"/>
        <v>0</v>
      </c>
      <c r="I499" s="121" t="s">
        <v>1236</v>
      </c>
      <c r="J499" s="300"/>
      <c r="K499" s="121" t="s">
        <v>1748</v>
      </c>
      <c r="L499" s="121">
        <v>375</v>
      </c>
      <c r="M499" s="121" t="s">
        <v>1749</v>
      </c>
      <c r="N499" s="121">
        <f t="shared" si="518"/>
        <v>0</v>
      </c>
      <c r="O499" s="300"/>
      <c r="P499" s="300"/>
      <c r="Q499" s="300"/>
      <c r="R499" s="300"/>
      <c r="S499" s="300"/>
      <c r="T499" s="300"/>
      <c r="U499" s="300"/>
      <c r="V499" s="300"/>
      <c r="W499" s="300"/>
      <c r="X499" s="300"/>
      <c r="Y499" s="300"/>
      <c r="Z499" s="300"/>
      <c r="AA499" s="121"/>
      <c r="AB499" s="121">
        <f t="shared" si="519"/>
        <v>0</v>
      </c>
      <c r="AC499" s="121">
        <f t="shared" si="520"/>
        <v>0</v>
      </c>
      <c r="AD499" s="121"/>
      <c r="AE499" s="121"/>
      <c r="AF499" s="121">
        <f t="shared" si="521"/>
        <v>0</v>
      </c>
      <c r="AG499" s="121"/>
      <c r="AH499" s="121"/>
      <c r="AI499" s="121">
        <f t="shared" si="522"/>
        <v>0</v>
      </c>
      <c r="AJ499" s="121"/>
      <c r="AK499" s="121"/>
      <c r="AL499" s="121">
        <f t="shared" si="523"/>
        <v>0</v>
      </c>
      <c r="AM499" s="121"/>
      <c r="AN499" s="121"/>
      <c r="AO499" s="121">
        <f t="shared" si="524"/>
        <v>0</v>
      </c>
      <c r="AP499" s="121"/>
      <c r="AQ499" s="121"/>
      <c r="AR499" s="121">
        <f t="shared" si="525"/>
        <v>0</v>
      </c>
      <c r="AS499" s="121"/>
      <c r="AT499" s="121"/>
      <c r="AU499" s="121">
        <f t="shared" si="526"/>
        <v>0</v>
      </c>
      <c r="AV499" s="121"/>
      <c r="AW499" s="121"/>
      <c r="AX499" s="121">
        <f t="shared" si="527"/>
        <v>0</v>
      </c>
      <c r="AY499" s="121"/>
      <c r="AZ499" s="121"/>
      <c r="BA499" s="121">
        <f t="shared" si="528"/>
        <v>0</v>
      </c>
      <c r="BB499" s="121"/>
      <c r="BC499" s="121"/>
      <c r="BD499" s="121">
        <f t="shared" si="529"/>
        <v>0</v>
      </c>
      <c r="BE499" s="121"/>
      <c r="BF499" s="121"/>
      <c r="BG499" s="121">
        <f t="shared" si="530"/>
        <v>0</v>
      </c>
      <c r="BH499" s="121"/>
      <c r="BI499" s="121"/>
      <c r="BJ499" s="121">
        <f t="shared" si="531"/>
        <v>0</v>
      </c>
      <c r="BK499" s="121"/>
      <c r="BL499" s="308"/>
      <c r="BM499" s="313"/>
      <c r="BN499" s="316"/>
    </row>
    <row r="500" s="120" customFormat="1" ht="33.95" customHeight="1" outlineLevel="5" spans="2:66">
      <c r="B500" s="121" t="s">
        <v>793</v>
      </c>
      <c r="C500" s="122" t="s">
        <v>1948</v>
      </c>
      <c r="D500" s="120" t="s">
        <v>1949</v>
      </c>
      <c r="E500" s="121" t="s">
        <v>1950</v>
      </c>
      <c r="F500" s="121" t="s">
        <v>1619</v>
      </c>
      <c r="G500" s="121" t="s">
        <v>937</v>
      </c>
      <c r="H500" s="121">
        <f t="shared" si="517"/>
        <v>0</v>
      </c>
      <c r="I500" s="121" t="s">
        <v>1236</v>
      </c>
      <c r="J500" s="300"/>
      <c r="K500" s="121" t="s">
        <v>1748</v>
      </c>
      <c r="L500" s="121">
        <v>95</v>
      </c>
      <c r="M500" s="121" t="s">
        <v>1749</v>
      </c>
      <c r="N500" s="121">
        <f t="shared" si="518"/>
        <v>0</v>
      </c>
      <c r="O500" s="300"/>
      <c r="P500" s="300"/>
      <c r="Q500" s="300"/>
      <c r="R500" s="300"/>
      <c r="S500" s="300"/>
      <c r="T500" s="300"/>
      <c r="U500" s="300"/>
      <c r="V500" s="300"/>
      <c r="W500" s="300"/>
      <c r="X500" s="300"/>
      <c r="Y500" s="300"/>
      <c r="Z500" s="300"/>
      <c r="AA500" s="121"/>
      <c r="AB500" s="121">
        <f t="shared" si="519"/>
        <v>0</v>
      </c>
      <c r="AC500" s="121">
        <f t="shared" si="520"/>
        <v>0</v>
      </c>
      <c r="AD500" s="121"/>
      <c r="AE500" s="121"/>
      <c r="AF500" s="121">
        <f t="shared" si="521"/>
        <v>0</v>
      </c>
      <c r="AG500" s="121"/>
      <c r="AH500" s="121"/>
      <c r="AI500" s="121">
        <f t="shared" si="522"/>
        <v>0</v>
      </c>
      <c r="AJ500" s="121"/>
      <c r="AK500" s="121"/>
      <c r="AL500" s="121">
        <f t="shared" si="523"/>
        <v>0</v>
      </c>
      <c r="AM500" s="121"/>
      <c r="AN500" s="121"/>
      <c r="AO500" s="121">
        <f t="shared" si="524"/>
        <v>0</v>
      </c>
      <c r="AP500" s="121"/>
      <c r="AQ500" s="121"/>
      <c r="AR500" s="121">
        <f t="shared" si="525"/>
        <v>0</v>
      </c>
      <c r="AS500" s="121"/>
      <c r="AT500" s="121"/>
      <c r="AU500" s="121">
        <f t="shared" si="526"/>
        <v>0</v>
      </c>
      <c r="AV500" s="121"/>
      <c r="AW500" s="121"/>
      <c r="AX500" s="121">
        <f t="shared" si="527"/>
        <v>0</v>
      </c>
      <c r="AY500" s="121"/>
      <c r="AZ500" s="121"/>
      <c r="BA500" s="121">
        <f t="shared" si="528"/>
        <v>0</v>
      </c>
      <c r="BB500" s="121"/>
      <c r="BC500" s="121"/>
      <c r="BD500" s="121">
        <f t="shared" si="529"/>
        <v>0</v>
      </c>
      <c r="BE500" s="121"/>
      <c r="BF500" s="121"/>
      <c r="BG500" s="121">
        <f t="shared" si="530"/>
        <v>0</v>
      </c>
      <c r="BH500" s="121"/>
      <c r="BI500" s="121"/>
      <c r="BJ500" s="121">
        <f t="shared" si="531"/>
        <v>0</v>
      </c>
      <c r="BK500" s="121"/>
      <c r="BL500" s="308"/>
      <c r="BM500" s="313"/>
      <c r="BN500" s="316"/>
    </row>
    <row r="501" s="120" customFormat="1" ht="33.95" customHeight="1" outlineLevel="5" spans="2:66">
      <c r="B501" s="121" t="s">
        <v>793</v>
      </c>
      <c r="C501" s="122" t="s">
        <v>1951</v>
      </c>
      <c r="D501" s="120" t="s">
        <v>1952</v>
      </c>
      <c r="E501" s="121"/>
      <c r="F501" s="121" t="s">
        <v>1619</v>
      </c>
      <c r="G501" s="121" t="s">
        <v>937</v>
      </c>
      <c r="H501" s="121">
        <f t="shared" si="517"/>
        <v>0</v>
      </c>
      <c r="I501" s="121" t="s">
        <v>1236</v>
      </c>
      <c r="J501" s="300"/>
      <c r="K501" s="121" t="s">
        <v>1627</v>
      </c>
      <c r="L501" s="121">
        <v>2350</v>
      </c>
      <c r="M501" s="121" t="s">
        <v>1628</v>
      </c>
      <c r="N501" s="121">
        <f t="shared" si="518"/>
        <v>0</v>
      </c>
      <c r="O501" s="318"/>
      <c r="P501" s="318"/>
      <c r="Q501" s="318"/>
      <c r="R501" s="318"/>
      <c r="S501" s="318"/>
      <c r="T501" s="318"/>
      <c r="U501" s="318"/>
      <c r="V501" s="318"/>
      <c r="W501" s="318"/>
      <c r="X501" s="318"/>
      <c r="Y501" s="318"/>
      <c r="Z501" s="318"/>
      <c r="AA501" s="121"/>
      <c r="AB501" s="121">
        <f t="shared" si="519"/>
        <v>0</v>
      </c>
      <c r="AC501" s="121">
        <f t="shared" si="520"/>
        <v>0</v>
      </c>
      <c r="AD501" s="121"/>
      <c r="AE501" s="121"/>
      <c r="AF501" s="121">
        <f t="shared" si="521"/>
        <v>0</v>
      </c>
      <c r="AG501" s="121"/>
      <c r="AH501" s="121"/>
      <c r="AI501" s="121">
        <f t="shared" si="522"/>
        <v>0</v>
      </c>
      <c r="AJ501" s="121"/>
      <c r="AK501" s="121"/>
      <c r="AL501" s="121">
        <f t="shared" si="523"/>
        <v>0</v>
      </c>
      <c r="AM501" s="121"/>
      <c r="AN501" s="121"/>
      <c r="AO501" s="121">
        <f t="shared" si="524"/>
        <v>0</v>
      </c>
      <c r="AP501" s="121"/>
      <c r="AQ501" s="121"/>
      <c r="AR501" s="121">
        <f t="shared" si="525"/>
        <v>0</v>
      </c>
      <c r="AS501" s="121"/>
      <c r="AT501" s="121"/>
      <c r="AU501" s="121">
        <f t="shared" si="526"/>
        <v>0</v>
      </c>
      <c r="AV501" s="121"/>
      <c r="AW501" s="121"/>
      <c r="AX501" s="121">
        <f t="shared" si="527"/>
        <v>0</v>
      </c>
      <c r="AY501" s="121"/>
      <c r="AZ501" s="121"/>
      <c r="BA501" s="121">
        <f t="shared" si="528"/>
        <v>0</v>
      </c>
      <c r="BB501" s="121"/>
      <c r="BC501" s="121"/>
      <c r="BD501" s="121">
        <f t="shared" si="529"/>
        <v>0</v>
      </c>
      <c r="BE501" s="121"/>
      <c r="BF501" s="121"/>
      <c r="BG501" s="121">
        <f t="shared" si="530"/>
        <v>0</v>
      </c>
      <c r="BH501" s="121"/>
      <c r="BI501" s="121"/>
      <c r="BJ501" s="121">
        <f t="shared" si="531"/>
        <v>0</v>
      </c>
      <c r="BK501" s="121"/>
      <c r="BL501" s="308"/>
      <c r="BM501" s="313"/>
      <c r="BN501" s="316"/>
    </row>
    <row r="502" s="22" customFormat="1" ht="33.95" customHeight="1" outlineLevel="2" spans="2:66">
      <c r="B502" s="114" t="s">
        <v>788</v>
      </c>
      <c r="C502" s="115" t="s">
        <v>1953</v>
      </c>
      <c r="D502" s="22" t="s">
        <v>1954</v>
      </c>
      <c r="E502" s="114"/>
      <c r="F502" s="114"/>
      <c r="G502" s="114"/>
      <c r="H502" s="114">
        <f>H503+H512+H520</f>
        <v>0</v>
      </c>
      <c r="I502" s="114"/>
      <c r="J502" s="114"/>
      <c r="K502" s="114"/>
      <c r="L502" s="114"/>
      <c r="M502" s="114"/>
      <c r="N502" s="306"/>
      <c r="O502" s="289"/>
      <c r="P502" s="289"/>
      <c r="Q502" s="289"/>
      <c r="R502" s="289"/>
      <c r="S502" s="289"/>
      <c r="T502" s="289"/>
      <c r="U502" s="289"/>
      <c r="V502" s="289"/>
      <c r="W502" s="289"/>
      <c r="X502" s="289"/>
      <c r="Y502" s="289"/>
      <c r="Z502" s="289"/>
      <c r="AA502" s="289"/>
      <c r="AB502" s="114">
        <f>AB503+AB512+AB520</f>
        <v>0</v>
      </c>
      <c r="AC502" s="114">
        <f>AC503+AC512+AC520</f>
        <v>0</v>
      </c>
      <c r="AD502" s="114"/>
      <c r="AE502" s="114"/>
      <c r="AF502" s="114">
        <f>AF503+AF512+AF520</f>
        <v>0</v>
      </c>
      <c r="AG502" s="114"/>
      <c r="AH502" s="114"/>
      <c r="AI502" s="114">
        <f>AI503+AI512+AI520</f>
        <v>0</v>
      </c>
      <c r="AJ502" s="114"/>
      <c r="AK502" s="114"/>
      <c r="AL502" s="114">
        <f>AL503+AL512+AL520</f>
        <v>0</v>
      </c>
      <c r="AM502" s="114"/>
      <c r="AN502" s="114"/>
      <c r="AO502" s="114">
        <f>AO503+AO512+AO520</f>
        <v>0</v>
      </c>
      <c r="AP502" s="114"/>
      <c r="AQ502" s="114"/>
      <c r="AR502" s="114">
        <f>AR503+AR512+AR520</f>
        <v>0</v>
      </c>
      <c r="AS502" s="114"/>
      <c r="AT502" s="114"/>
      <c r="AU502" s="114">
        <f>AU503+AU512+AU520</f>
        <v>0</v>
      </c>
      <c r="AV502" s="114"/>
      <c r="AW502" s="114"/>
      <c r="AX502" s="114">
        <f>AX503+AX512+AX520</f>
        <v>0</v>
      </c>
      <c r="AY502" s="114"/>
      <c r="AZ502" s="114"/>
      <c r="BA502" s="114">
        <f>BA503+BA512+BA520</f>
        <v>0</v>
      </c>
      <c r="BB502" s="114"/>
      <c r="BC502" s="114"/>
      <c r="BD502" s="114">
        <f>BD503+BD512+BD520</f>
        <v>0</v>
      </c>
      <c r="BE502" s="114"/>
      <c r="BF502" s="114"/>
      <c r="BG502" s="114">
        <f>BG503+BG512+BG520</f>
        <v>0</v>
      </c>
      <c r="BH502" s="114"/>
      <c r="BI502" s="114"/>
      <c r="BJ502" s="114">
        <f>BJ503+BJ512+BJ520</f>
        <v>0</v>
      </c>
      <c r="BK502" s="114"/>
      <c r="BL502" s="306"/>
      <c r="BM502" s="313"/>
      <c r="BN502" s="314"/>
    </row>
    <row r="503" s="49" customFormat="1" ht="33.95" customHeight="1" outlineLevel="3" spans="2:66">
      <c r="B503" s="117" t="s">
        <v>788</v>
      </c>
      <c r="C503" s="118" t="s">
        <v>1955</v>
      </c>
      <c r="D503" s="49" t="s">
        <v>1956</v>
      </c>
      <c r="E503" s="117"/>
      <c r="F503" s="117"/>
      <c r="G503" s="117"/>
      <c r="H503" s="117">
        <f>SUM(H504:H511)</f>
        <v>0</v>
      </c>
      <c r="I503" s="117"/>
      <c r="J503" s="117"/>
      <c r="K503" s="117"/>
      <c r="L503" s="117"/>
      <c r="M503" s="117"/>
      <c r="N503" s="307"/>
      <c r="O503" s="290"/>
      <c r="P503" s="290"/>
      <c r="Q503" s="290"/>
      <c r="R503" s="290"/>
      <c r="S503" s="290"/>
      <c r="T503" s="290"/>
      <c r="U503" s="290"/>
      <c r="V503" s="290"/>
      <c r="W503" s="290"/>
      <c r="X503" s="290"/>
      <c r="Y503" s="290"/>
      <c r="Z503" s="290"/>
      <c r="AA503" s="290"/>
      <c r="AB503" s="117">
        <f>SUM(AB504:AB511)</f>
        <v>0</v>
      </c>
      <c r="AC503" s="117">
        <f>SUM(AC504:AC511)</f>
        <v>0</v>
      </c>
      <c r="AD503" s="117"/>
      <c r="AE503" s="117"/>
      <c r="AF503" s="117">
        <f>SUM(AF504:AF511)</f>
        <v>0</v>
      </c>
      <c r="AG503" s="117"/>
      <c r="AH503" s="117"/>
      <c r="AI503" s="117">
        <f>SUM(AI504:AI511)</f>
        <v>0</v>
      </c>
      <c r="AJ503" s="117"/>
      <c r="AK503" s="117"/>
      <c r="AL503" s="117">
        <f>SUM(AL504:AL511)</f>
        <v>0</v>
      </c>
      <c r="AM503" s="117"/>
      <c r="AN503" s="117"/>
      <c r="AO503" s="117">
        <f>SUM(AO504:AO511)</f>
        <v>0</v>
      </c>
      <c r="AP503" s="117"/>
      <c r="AQ503" s="117"/>
      <c r="AR503" s="117">
        <f>SUM(AR504:AR511)</f>
        <v>0</v>
      </c>
      <c r="AS503" s="117"/>
      <c r="AT503" s="117"/>
      <c r="AU503" s="117">
        <f>SUM(AU504:AU511)</f>
        <v>0</v>
      </c>
      <c r="AV503" s="117"/>
      <c r="AW503" s="117"/>
      <c r="AX503" s="117">
        <f>SUM(AX504:AX511)</f>
        <v>0</v>
      </c>
      <c r="AY503" s="117"/>
      <c r="AZ503" s="117"/>
      <c r="BA503" s="117">
        <f>SUM(BA504:BA511)</f>
        <v>0</v>
      </c>
      <c r="BB503" s="117"/>
      <c r="BC503" s="117"/>
      <c r="BD503" s="117">
        <f>SUM(BD504:BD511)</f>
        <v>0</v>
      </c>
      <c r="BE503" s="117"/>
      <c r="BF503" s="117"/>
      <c r="BG503" s="117">
        <f>SUM(BG504:BG511)</f>
        <v>0</v>
      </c>
      <c r="BH503" s="117"/>
      <c r="BI503" s="117"/>
      <c r="BJ503" s="117">
        <f>SUM(BJ504:BJ511)</f>
        <v>0</v>
      </c>
      <c r="BK503" s="117"/>
      <c r="BL503" s="307"/>
      <c r="BM503" s="313"/>
      <c r="BN503" s="315"/>
    </row>
    <row r="504" s="120" customFormat="1" ht="33.95" customHeight="1" outlineLevel="5" spans="2:66">
      <c r="B504" s="121" t="s">
        <v>793</v>
      </c>
      <c r="C504" s="122" t="s">
        <v>1957</v>
      </c>
      <c r="D504" s="120" t="s">
        <v>1958</v>
      </c>
      <c r="E504" s="121" t="s">
        <v>1959</v>
      </c>
      <c r="F504" s="121" t="s">
        <v>1619</v>
      </c>
      <c r="G504" s="121" t="s">
        <v>937</v>
      </c>
      <c r="H504" s="121">
        <f t="shared" ref="H504:H511" si="532">J504*L504</f>
        <v>0</v>
      </c>
      <c r="I504" s="121" t="s">
        <v>1236</v>
      </c>
      <c r="J504" s="300"/>
      <c r="K504" s="121" t="s">
        <v>1390</v>
      </c>
      <c r="L504" s="121">
        <v>513</v>
      </c>
      <c r="M504" s="121" t="s">
        <v>1669</v>
      </c>
      <c r="N504" s="121">
        <f t="shared" ref="N504:N511" si="533">COUNTA(O504:Z504)</f>
        <v>0</v>
      </c>
      <c r="O504" s="319"/>
      <c r="P504" s="319"/>
      <c r="Q504" s="319"/>
      <c r="R504" s="319"/>
      <c r="S504" s="319"/>
      <c r="T504" s="319"/>
      <c r="U504" s="319"/>
      <c r="V504" s="319"/>
      <c r="W504" s="319"/>
      <c r="X504" s="319"/>
      <c r="Y504" s="319"/>
      <c r="Z504" s="319"/>
      <c r="AA504" s="121"/>
      <c r="AB504" s="121">
        <f t="shared" ref="AB504:AB511" si="534">SUM(AC504,AF504,AI504,AL504,AO504,AR504,AU504,AX504,BA504,BD504,BG504,BJ504)</f>
        <v>0</v>
      </c>
      <c r="AC504" s="121">
        <f t="shared" ref="AC504:AC511" si="535">IF(O504="√",$J504*$L504/$N504,0)</f>
        <v>0</v>
      </c>
      <c r="AD504" s="121"/>
      <c r="AE504" s="121"/>
      <c r="AF504" s="121">
        <f t="shared" ref="AF504:AF511" si="536">IF(P504="√",$J504*$L504/$N504,0)</f>
        <v>0</v>
      </c>
      <c r="AG504" s="121"/>
      <c r="AH504" s="121"/>
      <c r="AI504" s="121">
        <f t="shared" ref="AI504:AI511" si="537">IF(Q504="√",$J504*$L504/$N504,0)</f>
        <v>0</v>
      </c>
      <c r="AJ504" s="121"/>
      <c r="AK504" s="121"/>
      <c r="AL504" s="121">
        <f t="shared" ref="AL504:AL511" si="538">IF(R504="√",$J504*$L504/$N504,0)</f>
        <v>0</v>
      </c>
      <c r="AM504" s="121"/>
      <c r="AN504" s="121"/>
      <c r="AO504" s="121">
        <f t="shared" ref="AO504:AO511" si="539">IF(S504="√",$J504*$L504/$N504,0)</f>
        <v>0</v>
      </c>
      <c r="AP504" s="121"/>
      <c r="AQ504" s="121"/>
      <c r="AR504" s="121">
        <f t="shared" ref="AR504:AR511" si="540">IF(T504="√",$J504*$L504/$N504,0)</f>
        <v>0</v>
      </c>
      <c r="AS504" s="121"/>
      <c r="AT504" s="121"/>
      <c r="AU504" s="121">
        <f t="shared" ref="AU504:AU511" si="541">IF(U504="√",$J504*$L504/$N504,0)</f>
        <v>0</v>
      </c>
      <c r="AV504" s="121"/>
      <c r="AW504" s="121"/>
      <c r="AX504" s="121">
        <f t="shared" ref="AX504:AX511" si="542">IF(V504="√",$J504*$L504/$N504,0)</f>
        <v>0</v>
      </c>
      <c r="AY504" s="121"/>
      <c r="AZ504" s="121"/>
      <c r="BA504" s="121">
        <f t="shared" ref="BA504:BA511" si="543">IF(W504="√",$J504*$L504/$N504,0)</f>
        <v>0</v>
      </c>
      <c r="BB504" s="121"/>
      <c r="BC504" s="121"/>
      <c r="BD504" s="121">
        <f t="shared" ref="BD504:BD511" si="544">IF(X504="√",$J504*$L504/$N504,0)</f>
        <v>0</v>
      </c>
      <c r="BE504" s="121"/>
      <c r="BF504" s="121"/>
      <c r="BG504" s="121">
        <f t="shared" ref="BG504:BG511" si="545">IF(Y504="√",$J504*$L504/$N504,0)</f>
        <v>0</v>
      </c>
      <c r="BH504" s="121"/>
      <c r="BI504" s="121"/>
      <c r="BJ504" s="121">
        <f t="shared" ref="BJ504:BJ511" si="546">IF(Z504="√",$J504*$L504/$N504,0)</f>
        <v>0</v>
      </c>
      <c r="BK504" s="121"/>
      <c r="BL504" s="308"/>
      <c r="BM504" s="313"/>
      <c r="BN504" s="316"/>
    </row>
    <row r="505" s="120" customFormat="1" ht="33.95" customHeight="1" outlineLevel="5" spans="2:66">
      <c r="B505" s="121" t="s">
        <v>793</v>
      </c>
      <c r="C505" s="122" t="s">
        <v>1960</v>
      </c>
      <c r="D505" s="120" t="s">
        <v>1961</v>
      </c>
      <c r="E505" s="121" t="s">
        <v>1962</v>
      </c>
      <c r="F505" s="121" t="s">
        <v>1619</v>
      </c>
      <c r="G505" s="121" t="s">
        <v>937</v>
      </c>
      <c r="H505" s="121">
        <f t="shared" si="532"/>
        <v>0</v>
      </c>
      <c r="I505" s="121" t="s">
        <v>1236</v>
      </c>
      <c r="J505" s="300"/>
      <c r="K505" s="121" t="s">
        <v>1390</v>
      </c>
      <c r="L505" s="121">
        <v>2500</v>
      </c>
      <c r="M505" s="121" t="s">
        <v>1669</v>
      </c>
      <c r="N505" s="121">
        <f t="shared" si="533"/>
        <v>0</v>
      </c>
      <c r="O505" s="300"/>
      <c r="P505" s="300"/>
      <c r="Q505" s="300"/>
      <c r="R505" s="300"/>
      <c r="S505" s="300"/>
      <c r="T505" s="300"/>
      <c r="U505" s="300"/>
      <c r="V505" s="300"/>
      <c r="W505" s="300"/>
      <c r="X505" s="300"/>
      <c r="Y505" s="300"/>
      <c r="Z505" s="300"/>
      <c r="AA505" s="121"/>
      <c r="AB505" s="121">
        <f t="shared" si="534"/>
        <v>0</v>
      </c>
      <c r="AC505" s="121">
        <f t="shared" si="535"/>
        <v>0</v>
      </c>
      <c r="AD505" s="121"/>
      <c r="AE505" s="121"/>
      <c r="AF505" s="121">
        <f t="shared" si="536"/>
        <v>0</v>
      </c>
      <c r="AG505" s="121"/>
      <c r="AH505" s="121"/>
      <c r="AI505" s="121">
        <f t="shared" si="537"/>
        <v>0</v>
      </c>
      <c r="AJ505" s="121"/>
      <c r="AK505" s="121"/>
      <c r="AL505" s="121">
        <f t="shared" si="538"/>
        <v>0</v>
      </c>
      <c r="AM505" s="121"/>
      <c r="AN505" s="121"/>
      <c r="AO505" s="121">
        <f t="shared" si="539"/>
        <v>0</v>
      </c>
      <c r="AP505" s="121"/>
      <c r="AQ505" s="121"/>
      <c r="AR505" s="121">
        <f t="shared" si="540"/>
        <v>0</v>
      </c>
      <c r="AS505" s="121"/>
      <c r="AT505" s="121"/>
      <c r="AU505" s="121">
        <f t="shared" si="541"/>
        <v>0</v>
      </c>
      <c r="AV505" s="121"/>
      <c r="AW505" s="121"/>
      <c r="AX505" s="121">
        <f t="shared" si="542"/>
        <v>0</v>
      </c>
      <c r="AY505" s="121"/>
      <c r="AZ505" s="121"/>
      <c r="BA505" s="121">
        <f t="shared" si="543"/>
        <v>0</v>
      </c>
      <c r="BB505" s="121"/>
      <c r="BC505" s="121"/>
      <c r="BD505" s="121">
        <f t="shared" si="544"/>
        <v>0</v>
      </c>
      <c r="BE505" s="121"/>
      <c r="BF505" s="121"/>
      <c r="BG505" s="121">
        <f t="shared" si="545"/>
        <v>0</v>
      </c>
      <c r="BH505" s="121"/>
      <c r="BI505" s="121"/>
      <c r="BJ505" s="121">
        <f t="shared" si="546"/>
        <v>0</v>
      </c>
      <c r="BK505" s="121"/>
      <c r="BL505" s="308"/>
      <c r="BM505" s="313"/>
      <c r="BN505" s="316"/>
    </row>
    <row r="506" s="120" customFormat="1" ht="33.95" customHeight="1" outlineLevel="5" spans="2:66">
      <c r="B506" s="121" t="s">
        <v>793</v>
      </c>
      <c r="C506" s="122" t="s">
        <v>1963</v>
      </c>
      <c r="D506" s="120" t="s">
        <v>1964</v>
      </c>
      <c r="E506" s="121" t="s">
        <v>1965</v>
      </c>
      <c r="F506" s="121" t="s">
        <v>1619</v>
      </c>
      <c r="G506" s="121" t="s">
        <v>937</v>
      </c>
      <c r="H506" s="121">
        <f t="shared" si="532"/>
        <v>0</v>
      </c>
      <c r="I506" s="121" t="s">
        <v>1236</v>
      </c>
      <c r="J506" s="300"/>
      <c r="K506" s="121" t="s">
        <v>1144</v>
      </c>
      <c r="L506" s="121">
        <v>2315</v>
      </c>
      <c r="M506" s="121" t="s">
        <v>1764</v>
      </c>
      <c r="N506" s="121">
        <f t="shared" si="533"/>
        <v>0</v>
      </c>
      <c r="O506" s="300"/>
      <c r="P506" s="300"/>
      <c r="Q506" s="300"/>
      <c r="R506" s="300"/>
      <c r="S506" s="300"/>
      <c r="T506" s="300"/>
      <c r="U506" s="300"/>
      <c r="V506" s="300"/>
      <c r="W506" s="300"/>
      <c r="X506" s="300"/>
      <c r="Y506" s="300"/>
      <c r="Z506" s="300"/>
      <c r="AA506" s="121"/>
      <c r="AB506" s="121">
        <f t="shared" si="534"/>
        <v>0</v>
      </c>
      <c r="AC506" s="121">
        <f t="shared" si="535"/>
        <v>0</v>
      </c>
      <c r="AD506" s="121"/>
      <c r="AE506" s="121"/>
      <c r="AF506" s="121">
        <f t="shared" si="536"/>
        <v>0</v>
      </c>
      <c r="AG506" s="121"/>
      <c r="AH506" s="121"/>
      <c r="AI506" s="121">
        <f t="shared" si="537"/>
        <v>0</v>
      </c>
      <c r="AJ506" s="121"/>
      <c r="AK506" s="121"/>
      <c r="AL506" s="121">
        <f t="shared" si="538"/>
        <v>0</v>
      </c>
      <c r="AM506" s="121"/>
      <c r="AN506" s="121"/>
      <c r="AO506" s="121">
        <f t="shared" si="539"/>
        <v>0</v>
      </c>
      <c r="AP506" s="121"/>
      <c r="AQ506" s="121"/>
      <c r="AR506" s="121">
        <f t="shared" si="540"/>
        <v>0</v>
      </c>
      <c r="AS506" s="121"/>
      <c r="AT506" s="121"/>
      <c r="AU506" s="121">
        <f t="shared" si="541"/>
        <v>0</v>
      </c>
      <c r="AV506" s="121"/>
      <c r="AW506" s="121"/>
      <c r="AX506" s="121">
        <f t="shared" si="542"/>
        <v>0</v>
      </c>
      <c r="AY506" s="121"/>
      <c r="AZ506" s="121"/>
      <c r="BA506" s="121">
        <f t="shared" si="543"/>
        <v>0</v>
      </c>
      <c r="BB506" s="121"/>
      <c r="BC506" s="121"/>
      <c r="BD506" s="121">
        <f t="shared" si="544"/>
        <v>0</v>
      </c>
      <c r="BE506" s="121"/>
      <c r="BF506" s="121"/>
      <c r="BG506" s="121">
        <f t="shared" si="545"/>
        <v>0</v>
      </c>
      <c r="BH506" s="121"/>
      <c r="BI506" s="121"/>
      <c r="BJ506" s="121">
        <f t="shared" si="546"/>
        <v>0</v>
      </c>
      <c r="BK506" s="121"/>
      <c r="BL506" s="308"/>
      <c r="BM506" s="313"/>
      <c r="BN506" s="316"/>
    </row>
    <row r="507" s="120" customFormat="1" ht="33.95" customHeight="1" outlineLevel="5" spans="2:66">
      <c r="B507" s="121" t="s">
        <v>793</v>
      </c>
      <c r="C507" s="122" t="s">
        <v>1966</v>
      </c>
      <c r="D507" s="120" t="s">
        <v>1967</v>
      </c>
      <c r="E507" s="121" t="s">
        <v>1968</v>
      </c>
      <c r="F507" s="121" t="s">
        <v>1619</v>
      </c>
      <c r="G507" s="121" t="s">
        <v>937</v>
      </c>
      <c r="H507" s="121">
        <f t="shared" si="532"/>
        <v>0</v>
      </c>
      <c r="I507" s="121" t="s">
        <v>1236</v>
      </c>
      <c r="J507" s="300"/>
      <c r="K507" s="121" t="s">
        <v>1390</v>
      </c>
      <c r="L507" s="121">
        <v>360</v>
      </c>
      <c r="M507" s="121" t="s">
        <v>1669</v>
      </c>
      <c r="N507" s="121">
        <f t="shared" si="533"/>
        <v>0</v>
      </c>
      <c r="O507" s="300"/>
      <c r="P507" s="300"/>
      <c r="Q507" s="300"/>
      <c r="R507" s="300"/>
      <c r="S507" s="300"/>
      <c r="T507" s="300"/>
      <c r="U507" s="300"/>
      <c r="V507" s="300"/>
      <c r="W507" s="300"/>
      <c r="X507" s="300"/>
      <c r="Y507" s="300"/>
      <c r="Z507" s="300"/>
      <c r="AA507" s="121"/>
      <c r="AB507" s="121">
        <f t="shared" si="534"/>
        <v>0</v>
      </c>
      <c r="AC507" s="121">
        <f t="shared" si="535"/>
        <v>0</v>
      </c>
      <c r="AD507" s="121"/>
      <c r="AE507" s="121"/>
      <c r="AF507" s="121">
        <f t="shared" si="536"/>
        <v>0</v>
      </c>
      <c r="AG507" s="121"/>
      <c r="AH507" s="121"/>
      <c r="AI507" s="121">
        <f t="shared" si="537"/>
        <v>0</v>
      </c>
      <c r="AJ507" s="121"/>
      <c r="AK507" s="121"/>
      <c r="AL507" s="121">
        <f t="shared" si="538"/>
        <v>0</v>
      </c>
      <c r="AM507" s="121"/>
      <c r="AN507" s="121"/>
      <c r="AO507" s="121">
        <f t="shared" si="539"/>
        <v>0</v>
      </c>
      <c r="AP507" s="121"/>
      <c r="AQ507" s="121"/>
      <c r="AR507" s="121">
        <f t="shared" si="540"/>
        <v>0</v>
      </c>
      <c r="AS507" s="121"/>
      <c r="AT507" s="121"/>
      <c r="AU507" s="121">
        <f t="shared" si="541"/>
        <v>0</v>
      </c>
      <c r="AV507" s="121"/>
      <c r="AW507" s="121"/>
      <c r="AX507" s="121">
        <f t="shared" si="542"/>
        <v>0</v>
      </c>
      <c r="AY507" s="121"/>
      <c r="AZ507" s="121"/>
      <c r="BA507" s="121">
        <f t="shared" si="543"/>
        <v>0</v>
      </c>
      <c r="BB507" s="121"/>
      <c r="BC507" s="121"/>
      <c r="BD507" s="121">
        <f t="shared" si="544"/>
        <v>0</v>
      </c>
      <c r="BE507" s="121"/>
      <c r="BF507" s="121"/>
      <c r="BG507" s="121">
        <f t="shared" si="545"/>
        <v>0</v>
      </c>
      <c r="BH507" s="121"/>
      <c r="BI507" s="121"/>
      <c r="BJ507" s="121">
        <f t="shared" si="546"/>
        <v>0</v>
      </c>
      <c r="BK507" s="121"/>
      <c r="BL507" s="308"/>
      <c r="BM507" s="313"/>
      <c r="BN507" s="316"/>
    </row>
    <row r="508" s="120" customFormat="1" ht="33.95" customHeight="1" outlineLevel="5" spans="2:66">
      <c r="B508" s="121" t="s">
        <v>793</v>
      </c>
      <c r="C508" s="122" t="s">
        <v>1969</v>
      </c>
      <c r="D508" s="120" t="s">
        <v>1970</v>
      </c>
      <c r="E508" s="121"/>
      <c r="F508" s="121" t="s">
        <v>1619</v>
      </c>
      <c r="G508" s="121" t="s">
        <v>937</v>
      </c>
      <c r="H508" s="121">
        <f t="shared" si="532"/>
        <v>0</v>
      </c>
      <c r="I508" s="121" t="s">
        <v>1236</v>
      </c>
      <c r="J508" s="300"/>
      <c r="K508" s="121" t="s">
        <v>1390</v>
      </c>
      <c r="L508" s="121">
        <v>300</v>
      </c>
      <c r="M508" s="121" t="s">
        <v>1669</v>
      </c>
      <c r="N508" s="121">
        <f t="shared" si="533"/>
        <v>0</v>
      </c>
      <c r="O508" s="300"/>
      <c r="P508" s="300"/>
      <c r="Q508" s="300"/>
      <c r="R508" s="300"/>
      <c r="S508" s="300"/>
      <c r="T508" s="300"/>
      <c r="U508" s="300"/>
      <c r="V508" s="300"/>
      <c r="W508" s="300"/>
      <c r="X508" s="300"/>
      <c r="Y508" s="300"/>
      <c r="Z508" s="300"/>
      <c r="AA508" s="121"/>
      <c r="AB508" s="121">
        <f t="shared" si="534"/>
        <v>0</v>
      </c>
      <c r="AC508" s="121">
        <f t="shared" si="535"/>
        <v>0</v>
      </c>
      <c r="AD508" s="121"/>
      <c r="AE508" s="121"/>
      <c r="AF508" s="121">
        <f t="shared" si="536"/>
        <v>0</v>
      </c>
      <c r="AG508" s="121"/>
      <c r="AH508" s="121"/>
      <c r="AI508" s="121">
        <f t="shared" si="537"/>
        <v>0</v>
      </c>
      <c r="AJ508" s="121"/>
      <c r="AK508" s="121"/>
      <c r="AL508" s="121">
        <f t="shared" si="538"/>
        <v>0</v>
      </c>
      <c r="AM508" s="121"/>
      <c r="AN508" s="121"/>
      <c r="AO508" s="121">
        <f t="shared" si="539"/>
        <v>0</v>
      </c>
      <c r="AP508" s="121"/>
      <c r="AQ508" s="121"/>
      <c r="AR508" s="121">
        <f t="shared" si="540"/>
        <v>0</v>
      </c>
      <c r="AS508" s="121"/>
      <c r="AT508" s="121"/>
      <c r="AU508" s="121">
        <f t="shared" si="541"/>
        <v>0</v>
      </c>
      <c r="AV508" s="121"/>
      <c r="AW508" s="121"/>
      <c r="AX508" s="121">
        <f t="shared" si="542"/>
        <v>0</v>
      </c>
      <c r="AY508" s="121"/>
      <c r="AZ508" s="121"/>
      <c r="BA508" s="121">
        <f t="shared" si="543"/>
        <v>0</v>
      </c>
      <c r="BB508" s="121"/>
      <c r="BC508" s="121"/>
      <c r="BD508" s="121">
        <f t="shared" si="544"/>
        <v>0</v>
      </c>
      <c r="BE508" s="121"/>
      <c r="BF508" s="121"/>
      <c r="BG508" s="121">
        <f t="shared" si="545"/>
        <v>0</v>
      </c>
      <c r="BH508" s="121"/>
      <c r="BI508" s="121"/>
      <c r="BJ508" s="121">
        <f t="shared" si="546"/>
        <v>0</v>
      </c>
      <c r="BK508" s="121"/>
      <c r="BL508" s="308"/>
      <c r="BM508" s="313"/>
      <c r="BN508" s="316"/>
    </row>
    <row r="509" s="120" customFormat="1" ht="33.95" customHeight="1" outlineLevel="5" spans="2:66">
      <c r="B509" s="121" t="s">
        <v>793</v>
      </c>
      <c r="C509" s="122" t="s">
        <v>1971</v>
      </c>
      <c r="D509" s="120" t="s">
        <v>1972</v>
      </c>
      <c r="E509" s="121"/>
      <c r="F509" s="121" t="s">
        <v>1619</v>
      </c>
      <c r="G509" s="121" t="s">
        <v>937</v>
      </c>
      <c r="H509" s="121">
        <f t="shared" si="532"/>
        <v>0</v>
      </c>
      <c r="I509" s="121" t="s">
        <v>1236</v>
      </c>
      <c r="J509" s="300"/>
      <c r="K509" s="121" t="s">
        <v>1390</v>
      </c>
      <c r="L509" s="121">
        <v>500</v>
      </c>
      <c r="M509" s="121" t="s">
        <v>1669</v>
      </c>
      <c r="N509" s="121">
        <f t="shared" si="533"/>
        <v>0</v>
      </c>
      <c r="O509" s="300"/>
      <c r="P509" s="300"/>
      <c r="Q509" s="300"/>
      <c r="R509" s="300"/>
      <c r="S509" s="300"/>
      <c r="T509" s="300"/>
      <c r="U509" s="300"/>
      <c r="V509" s="300"/>
      <c r="W509" s="300"/>
      <c r="X509" s="300"/>
      <c r="Y509" s="300"/>
      <c r="Z509" s="300"/>
      <c r="AA509" s="121"/>
      <c r="AB509" s="121">
        <f t="shared" si="534"/>
        <v>0</v>
      </c>
      <c r="AC509" s="121">
        <f t="shared" si="535"/>
        <v>0</v>
      </c>
      <c r="AD509" s="121"/>
      <c r="AE509" s="121"/>
      <c r="AF509" s="121">
        <f t="shared" si="536"/>
        <v>0</v>
      </c>
      <c r="AG509" s="121"/>
      <c r="AH509" s="121"/>
      <c r="AI509" s="121">
        <f t="shared" si="537"/>
        <v>0</v>
      </c>
      <c r="AJ509" s="121"/>
      <c r="AK509" s="121"/>
      <c r="AL509" s="121">
        <f t="shared" si="538"/>
        <v>0</v>
      </c>
      <c r="AM509" s="121"/>
      <c r="AN509" s="121"/>
      <c r="AO509" s="121">
        <f t="shared" si="539"/>
        <v>0</v>
      </c>
      <c r="AP509" s="121"/>
      <c r="AQ509" s="121"/>
      <c r="AR509" s="121">
        <f t="shared" si="540"/>
        <v>0</v>
      </c>
      <c r="AS509" s="121"/>
      <c r="AT509" s="121"/>
      <c r="AU509" s="121">
        <f t="shared" si="541"/>
        <v>0</v>
      </c>
      <c r="AV509" s="121"/>
      <c r="AW509" s="121"/>
      <c r="AX509" s="121">
        <f t="shared" si="542"/>
        <v>0</v>
      </c>
      <c r="AY509" s="121"/>
      <c r="AZ509" s="121"/>
      <c r="BA509" s="121">
        <f t="shared" si="543"/>
        <v>0</v>
      </c>
      <c r="BB509" s="121"/>
      <c r="BC509" s="121"/>
      <c r="BD509" s="121">
        <f t="shared" si="544"/>
        <v>0</v>
      </c>
      <c r="BE509" s="121"/>
      <c r="BF509" s="121"/>
      <c r="BG509" s="121">
        <f t="shared" si="545"/>
        <v>0</v>
      </c>
      <c r="BH509" s="121"/>
      <c r="BI509" s="121"/>
      <c r="BJ509" s="121">
        <f t="shared" si="546"/>
        <v>0</v>
      </c>
      <c r="BK509" s="121"/>
      <c r="BL509" s="308"/>
      <c r="BM509" s="313"/>
      <c r="BN509" s="316"/>
    </row>
    <row r="510" s="120" customFormat="1" ht="33.95" customHeight="1" outlineLevel="5" spans="2:66">
      <c r="B510" s="121" t="s">
        <v>793</v>
      </c>
      <c r="C510" s="122" t="s">
        <v>1973</v>
      </c>
      <c r="D510" s="120" t="s">
        <v>1974</v>
      </c>
      <c r="E510" s="121" t="s">
        <v>1975</v>
      </c>
      <c r="F510" s="121" t="s">
        <v>1619</v>
      </c>
      <c r="G510" s="121" t="s">
        <v>937</v>
      </c>
      <c r="H510" s="121">
        <f t="shared" si="532"/>
        <v>0</v>
      </c>
      <c r="I510" s="121" t="s">
        <v>1236</v>
      </c>
      <c r="J510" s="300"/>
      <c r="K510" s="121" t="s">
        <v>1976</v>
      </c>
      <c r="L510" s="121">
        <v>3650</v>
      </c>
      <c r="M510" s="121" t="s">
        <v>1977</v>
      </c>
      <c r="N510" s="121">
        <f t="shared" si="533"/>
        <v>0</v>
      </c>
      <c r="O510" s="300"/>
      <c r="P510" s="300"/>
      <c r="Q510" s="300"/>
      <c r="R510" s="300"/>
      <c r="S510" s="300"/>
      <c r="T510" s="300"/>
      <c r="U510" s="300"/>
      <c r="V510" s="300"/>
      <c r="W510" s="300"/>
      <c r="X510" s="300"/>
      <c r="Y510" s="300"/>
      <c r="Z510" s="300"/>
      <c r="AA510" s="121"/>
      <c r="AB510" s="121">
        <f t="shared" si="534"/>
        <v>0</v>
      </c>
      <c r="AC510" s="121">
        <f t="shared" si="535"/>
        <v>0</v>
      </c>
      <c r="AD510" s="121"/>
      <c r="AE510" s="121"/>
      <c r="AF510" s="121">
        <f t="shared" si="536"/>
        <v>0</v>
      </c>
      <c r="AG510" s="121"/>
      <c r="AH510" s="121"/>
      <c r="AI510" s="121">
        <f t="shared" si="537"/>
        <v>0</v>
      </c>
      <c r="AJ510" s="121"/>
      <c r="AK510" s="121"/>
      <c r="AL510" s="121">
        <f t="shared" si="538"/>
        <v>0</v>
      </c>
      <c r="AM510" s="121"/>
      <c r="AN510" s="121"/>
      <c r="AO510" s="121">
        <f t="shared" si="539"/>
        <v>0</v>
      </c>
      <c r="AP510" s="121"/>
      <c r="AQ510" s="121"/>
      <c r="AR510" s="121">
        <f t="shared" si="540"/>
        <v>0</v>
      </c>
      <c r="AS510" s="121"/>
      <c r="AT510" s="121"/>
      <c r="AU510" s="121">
        <f t="shared" si="541"/>
        <v>0</v>
      </c>
      <c r="AV510" s="121"/>
      <c r="AW510" s="121"/>
      <c r="AX510" s="121">
        <f t="shared" si="542"/>
        <v>0</v>
      </c>
      <c r="AY510" s="121"/>
      <c r="AZ510" s="121"/>
      <c r="BA510" s="121">
        <f t="shared" si="543"/>
        <v>0</v>
      </c>
      <c r="BB510" s="121"/>
      <c r="BC510" s="121"/>
      <c r="BD510" s="121">
        <f t="shared" si="544"/>
        <v>0</v>
      </c>
      <c r="BE510" s="121"/>
      <c r="BF510" s="121"/>
      <c r="BG510" s="121">
        <f t="shared" si="545"/>
        <v>0</v>
      </c>
      <c r="BH510" s="121"/>
      <c r="BI510" s="121"/>
      <c r="BJ510" s="121">
        <f t="shared" si="546"/>
        <v>0</v>
      </c>
      <c r="BK510" s="121"/>
      <c r="BL510" s="308"/>
      <c r="BM510" s="313"/>
      <c r="BN510" s="316"/>
    </row>
    <row r="511" s="120" customFormat="1" ht="33.95" customHeight="1" outlineLevel="5" spans="2:66">
      <c r="B511" s="121" t="s">
        <v>793</v>
      </c>
      <c r="C511" s="122" t="s">
        <v>1978</v>
      </c>
      <c r="D511" s="120" t="s">
        <v>1979</v>
      </c>
      <c r="E511" s="121" t="s">
        <v>1980</v>
      </c>
      <c r="F511" s="121" t="s">
        <v>1619</v>
      </c>
      <c r="G511" s="121" t="s">
        <v>937</v>
      </c>
      <c r="H511" s="121">
        <f t="shared" si="532"/>
        <v>0</v>
      </c>
      <c r="I511" s="121" t="s">
        <v>1236</v>
      </c>
      <c r="J511" s="300"/>
      <c r="K511" s="121" t="s">
        <v>1976</v>
      </c>
      <c r="L511" s="121">
        <v>35000</v>
      </c>
      <c r="M511" s="121" t="s">
        <v>1977</v>
      </c>
      <c r="N511" s="121">
        <f t="shared" si="533"/>
        <v>0</v>
      </c>
      <c r="O511" s="318"/>
      <c r="P511" s="318"/>
      <c r="Q511" s="318"/>
      <c r="R511" s="318"/>
      <c r="S511" s="318"/>
      <c r="T511" s="318"/>
      <c r="U511" s="318"/>
      <c r="V511" s="318"/>
      <c r="W511" s="318"/>
      <c r="X511" s="318"/>
      <c r="Y511" s="318"/>
      <c r="Z511" s="318"/>
      <c r="AA511" s="121"/>
      <c r="AB511" s="121">
        <f t="shared" si="534"/>
        <v>0</v>
      </c>
      <c r="AC511" s="121">
        <f t="shared" si="535"/>
        <v>0</v>
      </c>
      <c r="AD511" s="121"/>
      <c r="AE511" s="121"/>
      <c r="AF511" s="121">
        <f t="shared" si="536"/>
        <v>0</v>
      </c>
      <c r="AG511" s="121"/>
      <c r="AH511" s="121"/>
      <c r="AI511" s="121">
        <f t="shared" si="537"/>
        <v>0</v>
      </c>
      <c r="AJ511" s="121"/>
      <c r="AK511" s="121"/>
      <c r="AL511" s="121">
        <f t="shared" si="538"/>
        <v>0</v>
      </c>
      <c r="AM511" s="121"/>
      <c r="AN511" s="121"/>
      <c r="AO511" s="121">
        <f t="shared" si="539"/>
        <v>0</v>
      </c>
      <c r="AP511" s="121"/>
      <c r="AQ511" s="121"/>
      <c r="AR511" s="121">
        <f t="shared" si="540"/>
        <v>0</v>
      </c>
      <c r="AS511" s="121"/>
      <c r="AT511" s="121"/>
      <c r="AU511" s="121">
        <f t="shared" si="541"/>
        <v>0</v>
      </c>
      <c r="AV511" s="121"/>
      <c r="AW511" s="121"/>
      <c r="AX511" s="121">
        <f t="shared" si="542"/>
        <v>0</v>
      </c>
      <c r="AY511" s="121"/>
      <c r="AZ511" s="121"/>
      <c r="BA511" s="121">
        <f t="shared" si="543"/>
        <v>0</v>
      </c>
      <c r="BB511" s="121"/>
      <c r="BC511" s="121"/>
      <c r="BD511" s="121">
        <f t="shared" si="544"/>
        <v>0</v>
      </c>
      <c r="BE511" s="121"/>
      <c r="BF511" s="121"/>
      <c r="BG511" s="121">
        <f t="shared" si="545"/>
        <v>0</v>
      </c>
      <c r="BH511" s="121"/>
      <c r="BI511" s="121"/>
      <c r="BJ511" s="121">
        <f t="shared" si="546"/>
        <v>0</v>
      </c>
      <c r="BK511" s="121"/>
      <c r="BL511" s="308"/>
      <c r="BM511" s="313"/>
      <c r="BN511" s="316"/>
    </row>
    <row r="512" s="49" customFormat="1" ht="33.95" customHeight="1" outlineLevel="3" spans="2:66">
      <c r="B512" s="117" t="s">
        <v>788</v>
      </c>
      <c r="C512" s="118" t="s">
        <v>1981</v>
      </c>
      <c r="D512" s="49" t="s">
        <v>1982</v>
      </c>
      <c r="E512" s="117"/>
      <c r="F512" s="117"/>
      <c r="G512" s="117"/>
      <c r="H512" s="117">
        <f>SUM(H513:H519)</f>
        <v>0</v>
      </c>
      <c r="I512" s="117"/>
      <c r="J512" s="117"/>
      <c r="K512" s="117"/>
      <c r="L512" s="117"/>
      <c r="M512" s="117"/>
      <c r="N512" s="307"/>
      <c r="O512" s="290"/>
      <c r="P512" s="290"/>
      <c r="Q512" s="290"/>
      <c r="R512" s="290"/>
      <c r="S512" s="290"/>
      <c r="T512" s="290"/>
      <c r="U512" s="290"/>
      <c r="V512" s="290"/>
      <c r="W512" s="290"/>
      <c r="X512" s="290"/>
      <c r="Y512" s="290"/>
      <c r="Z512" s="290"/>
      <c r="AA512" s="290"/>
      <c r="AB512" s="117">
        <f>SUM(AB513:AB519)</f>
        <v>0</v>
      </c>
      <c r="AC512" s="117">
        <f>SUM(AC513:AC519)</f>
        <v>0</v>
      </c>
      <c r="AD512" s="117"/>
      <c r="AE512" s="117"/>
      <c r="AF512" s="117">
        <f>SUM(AF513:AF519)</f>
        <v>0</v>
      </c>
      <c r="AG512" s="117"/>
      <c r="AH512" s="117"/>
      <c r="AI512" s="117">
        <f>SUM(AI513:AI519)</f>
        <v>0</v>
      </c>
      <c r="AJ512" s="117"/>
      <c r="AK512" s="117"/>
      <c r="AL512" s="117">
        <f>SUM(AL513:AL519)</f>
        <v>0</v>
      </c>
      <c r="AM512" s="117"/>
      <c r="AN512" s="117"/>
      <c r="AO512" s="117">
        <f>SUM(AO513:AO519)</f>
        <v>0</v>
      </c>
      <c r="AP512" s="117"/>
      <c r="AQ512" s="117"/>
      <c r="AR512" s="117">
        <f>SUM(AR513:AR519)</f>
        <v>0</v>
      </c>
      <c r="AS512" s="117"/>
      <c r="AT512" s="117"/>
      <c r="AU512" s="117">
        <f>SUM(AU513:AU519)</f>
        <v>0</v>
      </c>
      <c r="AV512" s="117"/>
      <c r="AW512" s="117"/>
      <c r="AX512" s="117">
        <f>SUM(AX513:AX519)</f>
        <v>0</v>
      </c>
      <c r="AY512" s="117"/>
      <c r="AZ512" s="117"/>
      <c r="BA512" s="117">
        <f>SUM(BA513:BA519)</f>
        <v>0</v>
      </c>
      <c r="BB512" s="117"/>
      <c r="BC512" s="117"/>
      <c r="BD512" s="117">
        <f>SUM(BD513:BD519)</f>
        <v>0</v>
      </c>
      <c r="BE512" s="117"/>
      <c r="BF512" s="117"/>
      <c r="BG512" s="117">
        <f>SUM(BG513:BG519)</f>
        <v>0</v>
      </c>
      <c r="BH512" s="117"/>
      <c r="BI512" s="117"/>
      <c r="BJ512" s="117">
        <f>SUM(BJ513:BJ519)</f>
        <v>0</v>
      </c>
      <c r="BK512" s="117"/>
      <c r="BL512" s="307"/>
      <c r="BM512" s="313"/>
      <c r="BN512" s="315"/>
    </row>
    <row r="513" s="120" customFormat="1" ht="33.95" customHeight="1" outlineLevel="5" spans="2:66">
      <c r="B513" s="121" t="s">
        <v>793</v>
      </c>
      <c r="C513" s="122" t="s">
        <v>1983</v>
      </c>
      <c r="D513" s="120" t="s">
        <v>1984</v>
      </c>
      <c r="E513" s="121" t="s">
        <v>1985</v>
      </c>
      <c r="F513" s="121" t="s">
        <v>1619</v>
      </c>
      <c r="G513" s="121" t="s">
        <v>937</v>
      </c>
      <c r="H513" s="121">
        <f t="shared" ref="H513:H519" si="547">J513*L513</f>
        <v>0</v>
      </c>
      <c r="I513" s="121" t="s">
        <v>1236</v>
      </c>
      <c r="J513" s="300"/>
      <c r="K513" s="121" t="s">
        <v>1986</v>
      </c>
      <c r="L513" s="121">
        <v>15</v>
      </c>
      <c r="M513" s="121" t="s">
        <v>1987</v>
      </c>
      <c r="N513" s="121">
        <f t="shared" ref="N513:N519" si="548">COUNTA(O513:Z513)</f>
        <v>0</v>
      </c>
      <c r="O513" s="319"/>
      <c r="P513" s="319"/>
      <c r="Q513" s="319"/>
      <c r="R513" s="319"/>
      <c r="S513" s="319"/>
      <c r="T513" s="319"/>
      <c r="U513" s="319"/>
      <c r="V513" s="319"/>
      <c r="W513" s="319"/>
      <c r="X513" s="319"/>
      <c r="Y513" s="319"/>
      <c r="Z513" s="319"/>
      <c r="AA513" s="121"/>
      <c r="AB513" s="121">
        <f t="shared" ref="AB513:AB519" si="549">SUM(AC513,AF513,AI513,AL513,AO513,AR513,AU513,AX513,BA513,BD513,BG513,BJ513)</f>
        <v>0</v>
      </c>
      <c r="AC513" s="121">
        <f t="shared" ref="AC513:AC519" si="550">IF(O513="√",$J513*$L513/$N513,0)</f>
        <v>0</v>
      </c>
      <c r="AD513" s="121"/>
      <c r="AE513" s="121"/>
      <c r="AF513" s="121">
        <f t="shared" ref="AF513:AF519" si="551">IF(P513="√",$J513*$L513/$N513,0)</f>
        <v>0</v>
      </c>
      <c r="AG513" s="121"/>
      <c r="AH513" s="121"/>
      <c r="AI513" s="121">
        <f t="shared" ref="AI513:AI519" si="552">IF(Q513="√",$J513*$L513/$N513,0)</f>
        <v>0</v>
      </c>
      <c r="AJ513" s="121"/>
      <c r="AK513" s="121"/>
      <c r="AL513" s="121">
        <f t="shared" ref="AL513:AL519" si="553">IF(R513="√",$J513*$L513/$N513,0)</f>
        <v>0</v>
      </c>
      <c r="AM513" s="121"/>
      <c r="AN513" s="121"/>
      <c r="AO513" s="121">
        <f t="shared" ref="AO513:AO519" si="554">IF(S513="√",$J513*$L513/$N513,0)</f>
        <v>0</v>
      </c>
      <c r="AP513" s="121"/>
      <c r="AQ513" s="121"/>
      <c r="AR513" s="121">
        <f t="shared" ref="AR513:AR519" si="555">IF(T513="√",$J513*$L513/$N513,0)</f>
        <v>0</v>
      </c>
      <c r="AS513" s="121"/>
      <c r="AT513" s="121"/>
      <c r="AU513" s="121">
        <f t="shared" ref="AU513:AU519" si="556">IF(U513="√",$J513*$L513/$N513,0)</f>
        <v>0</v>
      </c>
      <c r="AV513" s="121"/>
      <c r="AW513" s="121"/>
      <c r="AX513" s="121">
        <f t="shared" ref="AX513:AX519" si="557">IF(V513="√",$J513*$L513/$N513,0)</f>
        <v>0</v>
      </c>
      <c r="AY513" s="121"/>
      <c r="AZ513" s="121"/>
      <c r="BA513" s="121">
        <f t="shared" ref="BA513:BA519" si="558">IF(W513="√",$J513*$L513/$N513,0)</f>
        <v>0</v>
      </c>
      <c r="BB513" s="121"/>
      <c r="BC513" s="121"/>
      <c r="BD513" s="121">
        <f t="shared" ref="BD513:BD519" si="559">IF(X513="√",$J513*$L513/$N513,0)</f>
        <v>0</v>
      </c>
      <c r="BE513" s="121"/>
      <c r="BF513" s="121"/>
      <c r="BG513" s="121">
        <f t="shared" ref="BG513:BG519" si="560">IF(Y513="√",$J513*$L513/$N513,0)</f>
        <v>0</v>
      </c>
      <c r="BH513" s="121"/>
      <c r="BI513" s="121"/>
      <c r="BJ513" s="121">
        <f t="shared" ref="BJ513:BJ519" si="561">IF(Z513="√",$J513*$L513/$N513,0)</f>
        <v>0</v>
      </c>
      <c r="BK513" s="121"/>
      <c r="BL513" s="308"/>
      <c r="BM513" s="313"/>
      <c r="BN513" s="316"/>
    </row>
    <row r="514" s="120" customFormat="1" ht="33.95" customHeight="1" outlineLevel="5" spans="2:66">
      <c r="B514" s="121" t="s">
        <v>793</v>
      </c>
      <c r="C514" s="122" t="s">
        <v>1988</v>
      </c>
      <c r="D514" s="120" t="s">
        <v>1989</v>
      </c>
      <c r="E514" s="121" t="s">
        <v>1990</v>
      </c>
      <c r="F514" s="121" t="s">
        <v>1619</v>
      </c>
      <c r="G514" s="121" t="s">
        <v>937</v>
      </c>
      <c r="H514" s="121">
        <f t="shared" si="547"/>
        <v>0</v>
      </c>
      <c r="I514" s="121" t="s">
        <v>1236</v>
      </c>
      <c r="J514" s="300"/>
      <c r="K514" s="121" t="s">
        <v>1986</v>
      </c>
      <c r="L514" s="121">
        <v>57</v>
      </c>
      <c r="M514" s="121" t="s">
        <v>1987</v>
      </c>
      <c r="N514" s="121">
        <f t="shared" si="548"/>
        <v>0</v>
      </c>
      <c r="O514" s="300"/>
      <c r="P514" s="300"/>
      <c r="Q514" s="300"/>
      <c r="R514" s="300"/>
      <c r="S514" s="300"/>
      <c r="T514" s="300"/>
      <c r="U514" s="300"/>
      <c r="V514" s="300"/>
      <c r="W514" s="300"/>
      <c r="X514" s="300"/>
      <c r="Y514" s="300"/>
      <c r="Z514" s="300"/>
      <c r="AA514" s="121"/>
      <c r="AB514" s="121">
        <f t="shared" si="549"/>
        <v>0</v>
      </c>
      <c r="AC514" s="121">
        <f t="shared" si="550"/>
        <v>0</v>
      </c>
      <c r="AD514" s="121"/>
      <c r="AE514" s="121"/>
      <c r="AF514" s="121">
        <f t="shared" si="551"/>
        <v>0</v>
      </c>
      <c r="AG514" s="121"/>
      <c r="AH514" s="121"/>
      <c r="AI514" s="121">
        <f t="shared" si="552"/>
        <v>0</v>
      </c>
      <c r="AJ514" s="121"/>
      <c r="AK514" s="121"/>
      <c r="AL514" s="121">
        <f t="shared" si="553"/>
        <v>0</v>
      </c>
      <c r="AM514" s="121"/>
      <c r="AN514" s="121"/>
      <c r="AO514" s="121">
        <f t="shared" si="554"/>
        <v>0</v>
      </c>
      <c r="AP514" s="121"/>
      <c r="AQ514" s="121"/>
      <c r="AR514" s="121">
        <f t="shared" si="555"/>
        <v>0</v>
      </c>
      <c r="AS514" s="121"/>
      <c r="AT514" s="121"/>
      <c r="AU514" s="121">
        <f t="shared" si="556"/>
        <v>0</v>
      </c>
      <c r="AV514" s="121"/>
      <c r="AW514" s="121"/>
      <c r="AX514" s="121">
        <f t="shared" si="557"/>
        <v>0</v>
      </c>
      <c r="AY514" s="121"/>
      <c r="AZ514" s="121"/>
      <c r="BA514" s="121">
        <f t="shared" si="558"/>
        <v>0</v>
      </c>
      <c r="BB514" s="121"/>
      <c r="BC514" s="121"/>
      <c r="BD514" s="121">
        <f t="shared" si="559"/>
        <v>0</v>
      </c>
      <c r="BE514" s="121"/>
      <c r="BF514" s="121"/>
      <c r="BG514" s="121">
        <f t="shared" si="560"/>
        <v>0</v>
      </c>
      <c r="BH514" s="121"/>
      <c r="BI514" s="121"/>
      <c r="BJ514" s="121">
        <f t="shared" si="561"/>
        <v>0</v>
      </c>
      <c r="BK514" s="121"/>
      <c r="BL514" s="308"/>
      <c r="BM514" s="313"/>
      <c r="BN514" s="316"/>
    </row>
    <row r="515" s="120" customFormat="1" ht="33.95" customHeight="1" outlineLevel="5" spans="2:66">
      <c r="B515" s="121" t="s">
        <v>793</v>
      </c>
      <c r="C515" s="122" t="s">
        <v>1991</v>
      </c>
      <c r="D515" s="120" t="s">
        <v>1992</v>
      </c>
      <c r="E515" s="121" t="s">
        <v>1993</v>
      </c>
      <c r="F515" s="121" t="s">
        <v>1619</v>
      </c>
      <c r="G515" s="121" t="s">
        <v>937</v>
      </c>
      <c r="H515" s="121">
        <f t="shared" si="547"/>
        <v>0</v>
      </c>
      <c r="I515" s="121" t="s">
        <v>1236</v>
      </c>
      <c r="J515" s="300"/>
      <c r="K515" s="121" t="s">
        <v>1748</v>
      </c>
      <c r="L515" s="121">
        <v>3</v>
      </c>
      <c r="M515" s="121" t="s">
        <v>1749</v>
      </c>
      <c r="N515" s="121">
        <f t="shared" si="548"/>
        <v>0</v>
      </c>
      <c r="O515" s="300"/>
      <c r="P515" s="300"/>
      <c r="Q515" s="300"/>
      <c r="R515" s="300"/>
      <c r="S515" s="300"/>
      <c r="T515" s="300"/>
      <c r="U515" s="300"/>
      <c r="V515" s="300"/>
      <c r="W515" s="300"/>
      <c r="X515" s="300"/>
      <c r="Y515" s="300"/>
      <c r="Z515" s="300"/>
      <c r="AA515" s="121"/>
      <c r="AB515" s="121">
        <f t="shared" si="549"/>
        <v>0</v>
      </c>
      <c r="AC515" s="121">
        <f t="shared" si="550"/>
        <v>0</v>
      </c>
      <c r="AD515" s="121"/>
      <c r="AE515" s="121"/>
      <c r="AF515" s="121">
        <f t="shared" si="551"/>
        <v>0</v>
      </c>
      <c r="AG515" s="121"/>
      <c r="AH515" s="121"/>
      <c r="AI515" s="121">
        <f t="shared" si="552"/>
        <v>0</v>
      </c>
      <c r="AJ515" s="121"/>
      <c r="AK515" s="121"/>
      <c r="AL515" s="121">
        <f t="shared" si="553"/>
        <v>0</v>
      </c>
      <c r="AM515" s="121"/>
      <c r="AN515" s="121"/>
      <c r="AO515" s="121">
        <f t="shared" si="554"/>
        <v>0</v>
      </c>
      <c r="AP515" s="121"/>
      <c r="AQ515" s="121"/>
      <c r="AR515" s="121">
        <f t="shared" si="555"/>
        <v>0</v>
      </c>
      <c r="AS515" s="121"/>
      <c r="AT515" s="121"/>
      <c r="AU515" s="121">
        <f t="shared" si="556"/>
        <v>0</v>
      </c>
      <c r="AV515" s="121"/>
      <c r="AW515" s="121"/>
      <c r="AX515" s="121">
        <f t="shared" si="557"/>
        <v>0</v>
      </c>
      <c r="AY515" s="121"/>
      <c r="AZ515" s="121"/>
      <c r="BA515" s="121">
        <f t="shared" si="558"/>
        <v>0</v>
      </c>
      <c r="BB515" s="121"/>
      <c r="BC515" s="121"/>
      <c r="BD515" s="121">
        <f t="shared" si="559"/>
        <v>0</v>
      </c>
      <c r="BE515" s="121"/>
      <c r="BF515" s="121"/>
      <c r="BG515" s="121">
        <f t="shared" si="560"/>
        <v>0</v>
      </c>
      <c r="BH515" s="121"/>
      <c r="BI515" s="121"/>
      <c r="BJ515" s="121">
        <f t="shared" si="561"/>
        <v>0</v>
      </c>
      <c r="BK515" s="121"/>
      <c r="BL515" s="308"/>
      <c r="BM515" s="313"/>
      <c r="BN515" s="316"/>
    </row>
    <row r="516" s="120" customFormat="1" ht="33.95" customHeight="1" outlineLevel="5" spans="2:66">
      <c r="B516" s="121" t="s">
        <v>793</v>
      </c>
      <c r="C516" s="122" t="s">
        <v>1994</v>
      </c>
      <c r="D516" s="120" t="s">
        <v>1995</v>
      </c>
      <c r="E516" s="121" t="s">
        <v>1996</v>
      </c>
      <c r="F516" s="121" t="s">
        <v>1619</v>
      </c>
      <c r="G516" s="121" t="s">
        <v>937</v>
      </c>
      <c r="H516" s="121">
        <f t="shared" si="547"/>
        <v>0</v>
      </c>
      <c r="I516" s="121" t="s">
        <v>1236</v>
      </c>
      <c r="J516" s="300"/>
      <c r="K516" s="121" t="s">
        <v>1144</v>
      </c>
      <c r="L516" s="121">
        <v>490</v>
      </c>
      <c r="M516" s="121" t="s">
        <v>1764</v>
      </c>
      <c r="N516" s="121">
        <f t="shared" si="548"/>
        <v>0</v>
      </c>
      <c r="O516" s="300"/>
      <c r="P516" s="300"/>
      <c r="Q516" s="300"/>
      <c r="R516" s="300"/>
      <c r="S516" s="300"/>
      <c r="T516" s="300"/>
      <c r="U516" s="300"/>
      <c r="V516" s="300"/>
      <c r="W516" s="300"/>
      <c r="X516" s="300"/>
      <c r="Y516" s="300"/>
      <c r="Z516" s="300"/>
      <c r="AA516" s="121"/>
      <c r="AB516" s="121">
        <f t="shared" si="549"/>
        <v>0</v>
      </c>
      <c r="AC516" s="121">
        <f t="shared" si="550"/>
        <v>0</v>
      </c>
      <c r="AD516" s="121"/>
      <c r="AE516" s="121"/>
      <c r="AF516" s="121">
        <f t="shared" si="551"/>
        <v>0</v>
      </c>
      <c r="AG516" s="121"/>
      <c r="AH516" s="121"/>
      <c r="AI516" s="121">
        <f t="shared" si="552"/>
        <v>0</v>
      </c>
      <c r="AJ516" s="121"/>
      <c r="AK516" s="121"/>
      <c r="AL516" s="121">
        <f t="shared" si="553"/>
        <v>0</v>
      </c>
      <c r="AM516" s="121"/>
      <c r="AN516" s="121"/>
      <c r="AO516" s="121">
        <f t="shared" si="554"/>
        <v>0</v>
      </c>
      <c r="AP516" s="121"/>
      <c r="AQ516" s="121"/>
      <c r="AR516" s="121">
        <f t="shared" si="555"/>
        <v>0</v>
      </c>
      <c r="AS516" s="121"/>
      <c r="AT516" s="121"/>
      <c r="AU516" s="121">
        <f t="shared" si="556"/>
        <v>0</v>
      </c>
      <c r="AV516" s="121"/>
      <c r="AW516" s="121"/>
      <c r="AX516" s="121">
        <f t="shared" si="557"/>
        <v>0</v>
      </c>
      <c r="AY516" s="121"/>
      <c r="AZ516" s="121"/>
      <c r="BA516" s="121">
        <f t="shared" si="558"/>
        <v>0</v>
      </c>
      <c r="BB516" s="121"/>
      <c r="BC516" s="121"/>
      <c r="BD516" s="121">
        <f t="shared" si="559"/>
        <v>0</v>
      </c>
      <c r="BE516" s="121"/>
      <c r="BF516" s="121"/>
      <c r="BG516" s="121">
        <f t="shared" si="560"/>
        <v>0</v>
      </c>
      <c r="BH516" s="121"/>
      <c r="BI516" s="121"/>
      <c r="BJ516" s="121">
        <f t="shared" si="561"/>
        <v>0</v>
      </c>
      <c r="BK516" s="121"/>
      <c r="BL516" s="308"/>
      <c r="BM516" s="313"/>
      <c r="BN516" s="316"/>
    </row>
    <row r="517" s="120" customFormat="1" ht="33.95" customHeight="1" outlineLevel="5" spans="2:66">
      <c r="B517" s="121" t="s">
        <v>793</v>
      </c>
      <c r="C517" s="122" t="s">
        <v>1997</v>
      </c>
      <c r="D517" s="120" t="s">
        <v>1998</v>
      </c>
      <c r="E517" s="121" t="s">
        <v>1999</v>
      </c>
      <c r="F517" s="121" t="s">
        <v>1619</v>
      </c>
      <c r="G517" s="121" t="s">
        <v>937</v>
      </c>
      <c r="H517" s="121">
        <f t="shared" si="547"/>
        <v>0</v>
      </c>
      <c r="I517" s="121" t="s">
        <v>1236</v>
      </c>
      <c r="J517" s="300"/>
      <c r="K517" s="121" t="s">
        <v>1627</v>
      </c>
      <c r="L517" s="121">
        <v>320</v>
      </c>
      <c r="M517" s="121" t="s">
        <v>1628</v>
      </c>
      <c r="N517" s="121">
        <f t="shared" si="548"/>
        <v>0</v>
      </c>
      <c r="O517" s="300"/>
      <c r="P517" s="300"/>
      <c r="Q517" s="300"/>
      <c r="R517" s="300"/>
      <c r="S517" s="300"/>
      <c r="T517" s="300"/>
      <c r="U517" s="300"/>
      <c r="V517" s="300"/>
      <c r="W517" s="300"/>
      <c r="X517" s="300"/>
      <c r="Y517" s="300"/>
      <c r="Z517" s="300"/>
      <c r="AA517" s="121"/>
      <c r="AB517" s="121">
        <f t="shared" si="549"/>
        <v>0</v>
      </c>
      <c r="AC517" s="121">
        <f t="shared" si="550"/>
        <v>0</v>
      </c>
      <c r="AD517" s="121"/>
      <c r="AE517" s="121"/>
      <c r="AF517" s="121">
        <f t="shared" si="551"/>
        <v>0</v>
      </c>
      <c r="AG517" s="121"/>
      <c r="AH517" s="121"/>
      <c r="AI517" s="121">
        <f t="shared" si="552"/>
        <v>0</v>
      </c>
      <c r="AJ517" s="121"/>
      <c r="AK517" s="121"/>
      <c r="AL517" s="121">
        <f t="shared" si="553"/>
        <v>0</v>
      </c>
      <c r="AM517" s="121"/>
      <c r="AN517" s="121"/>
      <c r="AO517" s="121">
        <f t="shared" si="554"/>
        <v>0</v>
      </c>
      <c r="AP517" s="121"/>
      <c r="AQ517" s="121"/>
      <c r="AR517" s="121">
        <f t="shared" si="555"/>
        <v>0</v>
      </c>
      <c r="AS517" s="121"/>
      <c r="AT517" s="121"/>
      <c r="AU517" s="121">
        <f t="shared" si="556"/>
        <v>0</v>
      </c>
      <c r="AV517" s="121"/>
      <c r="AW517" s="121"/>
      <c r="AX517" s="121">
        <f t="shared" si="557"/>
        <v>0</v>
      </c>
      <c r="AY517" s="121"/>
      <c r="AZ517" s="121"/>
      <c r="BA517" s="121">
        <f t="shared" si="558"/>
        <v>0</v>
      </c>
      <c r="BB517" s="121"/>
      <c r="BC517" s="121"/>
      <c r="BD517" s="121">
        <f t="shared" si="559"/>
        <v>0</v>
      </c>
      <c r="BE517" s="121"/>
      <c r="BF517" s="121"/>
      <c r="BG517" s="121">
        <f t="shared" si="560"/>
        <v>0</v>
      </c>
      <c r="BH517" s="121"/>
      <c r="BI517" s="121"/>
      <c r="BJ517" s="121">
        <f t="shared" si="561"/>
        <v>0</v>
      </c>
      <c r="BK517" s="121"/>
      <c r="BL517" s="308"/>
      <c r="BM517" s="313"/>
      <c r="BN517" s="316"/>
    </row>
    <row r="518" s="120" customFormat="1" ht="33.95" customHeight="1" outlineLevel="5" spans="2:66">
      <c r="B518" s="121" t="s">
        <v>793</v>
      </c>
      <c r="C518" s="122" t="s">
        <v>2000</v>
      </c>
      <c r="D518" s="120" t="s">
        <v>2001</v>
      </c>
      <c r="E518" s="121"/>
      <c r="F518" s="121" t="s">
        <v>1619</v>
      </c>
      <c r="G518" s="121" t="s">
        <v>937</v>
      </c>
      <c r="H518" s="121">
        <f t="shared" si="547"/>
        <v>0</v>
      </c>
      <c r="I518" s="121" t="s">
        <v>1236</v>
      </c>
      <c r="J518" s="300"/>
      <c r="K518" s="121" t="s">
        <v>2002</v>
      </c>
      <c r="L518" s="121">
        <v>35</v>
      </c>
      <c r="M518" s="121" t="s">
        <v>2003</v>
      </c>
      <c r="N518" s="121">
        <f t="shared" si="548"/>
        <v>0</v>
      </c>
      <c r="O518" s="300"/>
      <c r="P518" s="300"/>
      <c r="Q518" s="300"/>
      <c r="R518" s="300"/>
      <c r="S518" s="300"/>
      <c r="T518" s="300"/>
      <c r="U518" s="300"/>
      <c r="V518" s="300"/>
      <c r="W518" s="300"/>
      <c r="X518" s="300"/>
      <c r="Y518" s="300"/>
      <c r="Z518" s="300"/>
      <c r="AA518" s="121"/>
      <c r="AB518" s="121">
        <f t="shared" si="549"/>
        <v>0</v>
      </c>
      <c r="AC518" s="121">
        <f t="shared" si="550"/>
        <v>0</v>
      </c>
      <c r="AD518" s="121"/>
      <c r="AE518" s="121"/>
      <c r="AF518" s="121">
        <f t="shared" si="551"/>
        <v>0</v>
      </c>
      <c r="AG518" s="121"/>
      <c r="AH518" s="121"/>
      <c r="AI518" s="121">
        <f t="shared" si="552"/>
        <v>0</v>
      </c>
      <c r="AJ518" s="121"/>
      <c r="AK518" s="121"/>
      <c r="AL518" s="121">
        <f t="shared" si="553"/>
        <v>0</v>
      </c>
      <c r="AM518" s="121"/>
      <c r="AN518" s="121"/>
      <c r="AO518" s="121">
        <f t="shared" si="554"/>
        <v>0</v>
      </c>
      <c r="AP518" s="121"/>
      <c r="AQ518" s="121"/>
      <c r="AR518" s="121">
        <f t="shared" si="555"/>
        <v>0</v>
      </c>
      <c r="AS518" s="121"/>
      <c r="AT518" s="121"/>
      <c r="AU518" s="121">
        <f t="shared" si="556"/>
        <v>0</v>
      </c>
      <c r="AV518" s="121"/>
      <c r="AW518" s="121"/>
      <c r="AX518" s="121">
        <f t="shared" si="557"/>
        <v>0</v>
      </c>
      <c r="AY518" s="121"/>
      <c r="AZ518" s="121"/>
      <c r="BA518" s="121">
        <f t="shared" si="558"/>
        <v>0</v>
      </c>
      <c r="BB518" s="121"/>
      <c r="BC518" s="121"/>
      <c r="BD518" s="121">
        <f t="shared" si="559"/>
        <v>0</v>
      </c>
      <c r="BE518" s="121"/>
      <c r="BF518" s="121"/>
      <c r="BG518" s="121">
        <f t="shared" si="560"/>
        <v>0</v>
      </c>
      <c r="BH518" s="121"/>
      <c r="BI518" s="121"/>
      <c r="BJ518" s="121">
        <f t="shared" si="561"/>
        <v>0</v>
      </c>
      <c r="BK518" s="121"/>
      <c r="BL518" s="308"/>
      <c r="BM518" s="313"/>
      <c r="BN518" s="316"/>
    </row>
    <row r="519" s="120" customFormat="1" ht="33.95" customHeight="1" outlineLevel="5" spans="2:66">
      <c r="B519" s="121" t="s">
        <v>793</v>
      </c>
      <c r="C519" s="122" t="s">
        <v>2004</v>
      </c>
      <c r="D519" s="120" t="s">
        <v>2005</v>
      </c>
      <c r="E519" s="121" t="s">
        <v>2006</v>
      </c>
      <c r="F519" s="121" t="s">
        <v>1619</v>
      </c>
      <c r="G519" s="121" t="s">
        <v>937</v>
      </c>
      <c r="H519" s="121">
        <f t="shared" si="547"/>
        <v>0</v>
      </c>
      <c r="I519" s="121" t="s">
        <v>1236</v>
      </c>
      <c r="J519" s="300"/>
      <c r="K519" s="121" t="s">
        <v>1627</v>
      </c>
      <c r="L519" s="121">
        <v>70</v>
      </c>
      <c r="M519" s="121" t="s">
        <v>1628</v>
      </c>
      <c r="N519" s="121">
        <f t="shared" si="548"/>
        <v>0</v>
      </c>
      <c r="O519" s="318"/>
      <c r="P519" s="318"/>
      <c r="Q519" s="318"/>
      <c r="R519" s="318"/>
      <c r="S519" s="318"/>
      <c r="T519" s="318"/>
      <c r="U519" s="318"/>
      <c r="V519" s="318"/>
      <c r="W519" s="318"/>
      <c r="X519" s="318"/>
      <c r="Y519" s="318"/>
      <c r="Z519" s="318"/>
      <c r="AA519" s="121"/>
      <c r="AB519" s="121">
        <f t="shared" si="549"/>
        <v>0</v>
      </c>
      <c r="AC519" s="121">
        <f t="shared" si="550"/>
        <v>0</v>
      </c>
      <c r="AD519" s="121"/>
      <c r="AE519" s="121"/>
      <c r="AF519" s="121">
        <f t="shared" si="551"/>
        <v>0</v>
      </c>
      <c r="AG519" s="121"/>
      <c r="AH519" s="121"/>
      <c r="AI519" s="121">
        <f t="shared" si="552"/>
        <v>0</v>
      </c>
      <c r="AJ519" s="121"/>
      <c r="AK519" s="121"/>
      <c r="AL519" s="121">
        <f t="shared" si="553"/>
        <v>0</v>
      </c>
      <c r="AM519" s="121"/>
      <c r="AN519" s="121"/>
      <c r="AO519" s="121">
        <f t="shared" si="554"/>
        <v>0</v>
      </c>
      <c r="AP519" s="121"/>
      <c r="AQ519" s="121"/>
      <c r="AR519" s="121">
        <f t="shared" si="555"/>
        <v>0</v>
      </c>
      <c r="AS519" s="121"/>
      <c r="AT519" s="121"/>
      <c r="AU519" s="121">
        <f t="shared" si="556"/>
        <v>0</v>
      </c>
      <c r="AV519" s="121"/>
      <c r="AW519" s="121"/>
      <c r="AX519" s="121">
        <f t="shared" si="557"/>
        <v>0</v>
      </c>
      <c r="AY519" s="121"/>
      <c r="AZ519" s="121"/>
      <c r="BA519" s="121">
        <f t="shared" si="558"/>
        <v>0</v>
      </c>
      <c r="BB519" s="121"/>
      <c r="BC519" s="121"/>
      <c r="BD519" s="121">
        <f t="shared" si="559"/>
        <v>0</v>
      </c>
      <c r="BE519" s="121"/>
      <c r="BF519" s="121"/>
      <c r="BG519" s="121">
        <f t="shared" si="560"/>
        <v>0</v>
      </c>
      <c r="BH519" s="121"/>
      <c r="BI519" s="121"/>
      <c r="BJ519" s="121">
        <f t="shared" si="561"/>
        <v>0</v>
      </c>
      <c r="BK519" s="121"/>
      <c r="BL519" s="308"/>
      <c r="BM519" s="313"/>
      <c r="BN519" s="316"/>
    </row>
    <row r="520" s="49" customFormat="1" ht="33.95" customHeight="1" outlineLevel="3" spans="2:66">
      <c r="B520" s="117" t="s">
        <v>788</v>
      </c>
      <c r="C520" s="118" t="s">
        <v>2007</v>
      </c>
      <c r="D520" s="49" t="s">
        <v>2008</v>
      </c>
      <c r="E520" s="117"/>
      <c r="F520" s="117"/>
      <c r="G520" s="117"/>
      <c r="H520" s="117">
        <f>SUM(H521:H539)</f>
        <v>0</v>
      </c>
      <c r="I520" s="117"/>
      <c r="J520" s="117"/>
      <c r="K520" s="117"/>
      <c r="L520" s="117"/>
      <c r="M520" s="117"/>
      <c r="N520" s="307"/>
      <c r="O520" s="290"/>
      <c r="P520" s="290"/>
      <c r="Q520" s="290"/>
      <c r="R520" s="290"/>
      <c r="S520" s="290"/>
      <c r="T520" s="290"/>
      <c r="U520" s="290"/>
      <c r="V520" s="290"/>
      <c r="W520" s="290"/>
      <c r="X520" s="290"/>
      <c r="Y520" s="290"/>
      <c r="Z520" s="290"/>
      <c r="AA520" s="290"/>
      <c r="AB520" s="117">
        <f>SUM(AB521:AB539)</f>
        <v>0</v>
      </c>
      <c r="AC520" s="117">
        <f>SUM(AC521:AC539)</f>
        <v>0</v>
      </c>
      <c r="AD520" s="117"/>
      <c r="AE520" s="117"/>
      <c r="AF520" s="117">
        <f>SUM(AF521:AF539)</f>
        <v>0</v>
      </c>
      <c r="AG520" s="117"/>
      <c r="AH520" s="117"/>
      <c r="AI520" s="117">
        <f>SUM(AI521:AI539)</f>
        <v>0</v>
      </c>
      <c r="AJ520" s="117"/>
      <c r="AK520" s="117"/>
      <c r="AL520" s="117">
        <f>SUM(AL521:AL539)</f>
        <v>0</v>
      </c>
      <c r="AM520" s="117"/>
      <c r="AN520" s="117"/>
      <c r="AO520" s="117">
        <f>SUM(AO521:AO539)</f>
        <v>0</v>
      </c>
      <c r="AP520" s="117"/>
      <c r="AQ520" s="117"/>
      <c r="AR520" s="117">
        <f>SUM(AR521:AR539)</f>
        <v>0</v>
      </c>
      <c r="AS520" s="117"/>
      <c r="AT520" s="117"/>
      <c r="AU520" s="117">
        <f>SUM(AU521:AU539)</f>
        <v>0</v>
      </c>
      <c r="AV520" s="117"/>
      <c r="AW520" s="117"/>
      <c r="AX520" s="117">
        <f>SUM(AX521:AX539)</f>
        <v>0</v>
      </c>
      <c r="AY520" s="117"/>
      <c r="AZ520" s="117"/>
      <c r="BA520" s="117">
        <f>SUM(BA521:BA539)</f>
        <v>0</v>
      </c>
      <c r="BB520" s="117"/>
      <c r="BC520" s="117"/>
      <c r="BD520" s="117">
        <f>SUM(BD521:BD539)</f>
        <v>0</v>
      </c>
      <c r="BE520" s="117"/>
      <c r="BF520" s="117"/>
      <c r="BG520" s="117">
        <f>SUM(BG521:BG539)</f>
        <v>0</v>
      </c>
      <c r="BH520" s="117"/>
      <c r="BI520" s="117"/>
      <c r="BJ520" s="117">
        <f>SUM(BJ521:BJ539)</f>
        <v>0</v>
      </c>
      <c r="BK520" s="117"/>
      <c r="BL520" s="307"/>
      <c r="BM520" s="313"/>
      <c r="BN520" s="315"/>
    </row>
    <row r="521" s="120" customFormat="1" ht="33.95" customHeight="1" outlineLevel="5" spans="2:66">
      <c r="B521" s="121" t="s">
        <v>793</v>
      </c>
      <c r="C521" s="122" t="s">
        <v>2009</v>
      </c>
      <c r="D521" s="120" t="s">
        <v>2010</v>
      </c>
      <c r="E521" s="121"/>
      <c r="F521" s="121" t="s">
        <v>1619</v>
      </c>
      <c r="G521" s="121" t="s">
        <v>937</v>
      </c>
      <c r="H521" s="121">
        <f t="shared" ref="H521:H539" si="562">J521*L521</f>
        <v>0</v>
      </c>
      <c r="I521" s="121" t="s">
        <v>1236</v>
      </c>
      <c r="J521" s="300"/>
      <c r="K521" s="121" t="s">
        <v>1390</v>
      </c>
      <c r="L521" s="121">
        <v>50</v>
      </c>
      <c r="M521" s="121" t="s">
        <v>1669</v>
      </c>
      <c r="N521" s="121">
        <f t="shared" ref="N521:N539" si="563">COUNTA(O521:Z521)</f>
        <v>0</v>
      </c>
      <c r="O521" s="319"/>
      <c r="P521" s="319"/>
      <c r="Q521" s="319"/>
      <c r="R521" s="319"/>
      <c r="S521" s="319"/>
      <c r="T521" s="319"/>
      <c r="U521" s="319"/>
      <c r="V521" s="319"/>
      <c r="W521" s="319"/>
      <c r="X521" s="319"/>
      <c r="Y521" s="319"/>
      <c r="Z521" s="319"/>
      <c r="AA521" s="121"/>
      <c r="AB521" s="121">
        <f t="shared" ref="AB521:AB539" si="564">SUM(AC521,AF521,AI521,AL521,AO521,AR521,AU521,AX521,BA521,BD521,BG521,BJ521)</f>
        <v>0</v>
      </c>
      <c r="AC521" s="121">
        <f t="shared" ref="AC521:AC539" si="565">IF(O521="√",$J521*$L521/$N521,0)</f>
        <v>0</v>
      </c>
      <c r="AD521" s="121"/>
      <c r="AE521" s="121"/>
      <c r="AF521" s="121">
        <f t="shared" ref="AF521:AF539" si="566">IF(P521="√",$J521*$L521/$N521,0)</f>
        <v>0</v>
      </c>
      <c r="AG521" s="121"/>
      <c r="AH521" s="121"/>
      <c r="AI521" s="121">
        <f t="shared" ref="AI521:AI539" si="567">IF(Q521="√",$J521*$L521/$N521,0)</f>
        <v>0</v>
      </c>
      <c r="AJ521" s="121"/>
      <c r="AK521" s="121"/>
      <c r="AL521" s="121">
        <f t="shared" ref="AL521:AL539" si="568">IF(R521="√",$J521*$L521/$N521,0)</f>
        <v>0</v>
      </c>
      <c r="AM521" s="121"/>
      <c r="AN521" s="121"/>
      <c r="AO521" s="121">
        <f t="shared" ref="AO521:AO539" si="569">IF(S521="√",$J521*$L521/$N521,0)</f>
        <v>0</v>
      </c>
      <c r="AP521" s="121"/>
      <c r="AQ521" s="121"/>
      <c r="AR521" s="121">
        <f t="shared" ref="AR521:AR539" si="570">IF(T521="√",$J521*$L521/$N521,0)</f>
        <v>0</v>
      </c>
      <c r="AS521" s="121"/>
      <c r="AT521" s="121"/>
      <c r="AU521" s="121">
        <f t="shared" ref="AU521:AU539" si="571">IF(U521="√",$J521*$L521/$N521,0)</f>
        <v>0</v>
      </c>
      <c r="AV521" s="121"/>
      <c r="AW521" s="121"/>
      <c r="AX521" s="121">
        <f t="shared" ref="AX521:AX539" si="572">IF(V521="√",$J521*$L521/$N521,0)</f>
        <v>0</v>
      </c>
      <c r="AY521" s="121"/>
      <c r="AZ521" s="121"/>
      <c r="BA521" s="121">
        <f t="shared" ref="BA521:BA539" si="573">IF(W521="√",$J521*$L521/$N521,0)</f>
        <v>0</v>
      </c>
      <c r="BB521" s="121"/>
      <c r="BC521" s="121"/>
      <c r="BD521" s="121">
        <f t="shared" ref="BD521:BD539" si="574">IF(X521="√",$J521*$L521/$N521,0)</f>
        <v>0</v>
      </c>
      <c r="BE521" s="121"/>
      <c r="BF521" s="121"/>
      <c r="BG521" s="121">
        <f t="shared" ref="BG521:BG539" si="575">IF(Y521="√",$J521*$L521/$N521,0)</f>
        <v>0</v>
      </c>
      <c r="BH521" s="121"/>
      <c r="BI521" s="121"/>
      <c r="BJ521" s="121">
        <f t="shared" ref="BJ521:BJ539" si="576">IF(Z521="√",$J521*$L521/$N521,0)</f>
        <v>0</v>
      </c>
      <c r="BK521" s="121"/>
      <c r="BL521" s="308"/>
      <c r="BM521" s="313"/>
      <c r="BN521" s="316"/>
    </row>
    <row r="522" s="120" customFormat="1" ht="33.95" customHeight="1" outlineLevel="5" spans="2:66">
      <c r="B522" s="121" t="s">
        <v>793</v>
      </c>
      <c r="C522" s="122" t="s">
        <v>2011</v>
      </c>
      <c r="D522" s="120" t="s">
        <v>2012</v>
      </c>
      <c r="E522" s="121" t="s">
        <v>2013</v>
      </c>
      <c r="F522" s="121" t="s">
        <v>1619</v>
      </c>
      <c r="G522" s="121" t="s">
        <v>937</v>
      </c>
      <c r="H522" s="121">
        <f t="shared" si="562"/>
        <v>0</v>
      </c>
      <c r="I522" s="121" t="s">
        <v>1236</v>
      </c>
      <c r="J522" s="300"/>
      <c r="K522" s="121" t="s">
        <v>1390</v>
      </c>
      <c r="L522" s="121">
        <v>20</v>
      </c>
      <c r="M522" s="121" t="s">
        <v>1669</v>
      </c>
      <c r="N522" s="121">
        <f t="shared" si="563"/>
        <v>0</v>
      </c>
      <c r="O522" s="300"/>
      <c r="P522" s="300"/>
      <c r="Q522" s="300"/>
      <c r="R522" s="300"/>
      <c r="S522" s="300"/>
      <c r="T522" s="300"/>
      <c r="U522" s="300"/>
      <c r="V522" s="300"/>
      <c r="W522" s="300"/>
      <c r="X522" s="300"/>
      <c r="Y522" s="300"/>
      <c r="Z522" s="300"/>
      <c r="AA522" s="121"/>
      <c r="AB522" s="121">
        <f t="shared" si="564"/>
        <v>0</v>
      </c>
      <c r="AC522" s="121">
        <f t="shared" si="565"/>
        <v>0</v>
      </c>
      <c r="AD522" s="121"/>
      <c r="AE522" s="121"/>
      <c r="AF522" s="121">
        <f t="shared" si="566"/>
        <v>0</v>
      </c>
      <c r="AG522" s="121"/>
      <c r="AH522" s="121"/>
      <c r="AI522" s="121">
        <f t="shared" si="567"/>
        <v>0</v>
      </c>
      <c r="AJ522" s="121"/>
      <c r="AK522" s="121"/>
      <c r="AL522" s="121">
        <f t="shared" si="568"/>
        <v>0</v>
      </c>
      <c r="AM522" s="121"/>
      <c r="AN522" s="121"/>
      <c r="AO522" s="121">
        <f t="shared" si="569"/>
        <v>0</v>
      </c>
      <c r="AP522" s="121"/>
      <c r="AQ522" s="121"/>
      <c r="AR522" s="121">
        <f t="shared" si="570"/>
        <v>0</v>
      </c>
      <c r="AS522" s="121"/>
      <c r="AT522" s="121"/>
      <c r="AU522" s="121">
        <f t="shared" si="571"/>
        <v>0</v>
      </c>
      <c r="AV522" s="121"/>
      <c r="AW522" s="121"/>
      <c r="AX522" s="121">
        <f t="shared" si="572"/>
        <v>0</v>
      </c>
      <c r="AY522" s="121"/>
      <c r="AZ522" s="121"/>
      <c r="BA522" s="121">
        <f t="shared" si="573"/>
        <v>0</v>
      </c>
      <c r="BB522" s="121"/>
      <c r="BC522" s="121"/>
      <c r="BD522" s="121">
        <f t="shared" si="574"/>
        <v>0</v>
      </c>
      <c r="BE522" s="121"/>
      <c r="BF522" s="121"/>
      <c r="BG522" s="121">
        <f t="shared" si="575"/>
        <v>0</v>
      </c>
      <c r="BH522" s="121"/>
      <c r="BI522" s="121"/>
      <c r="BJ522" s="121">
        <f t="shared" si="576"/>
        <v>0</v>
      </c>
      <c r="BK522" s="121"/>
      <c r="BL522" s="308"/>
      <c r="BM522" s="313"/>
      <c r="BN522" s="316"/>
    </row>
    <row r="523" s="120" customFormat="1" ht="33.95" customHeight="1" outlineLevel="5" spans="2:66">
      <c r="B523" s="121" t="s">
        <v>793</v>
      </c>
      <c r="C523" s="122" t="s">
        <v>2014</v>
      </c>
      <c r="D523" s="120" t="s">
        <v>2015</v>
      </c>
      <c r="E523" s="121" t="s">
        <v>2016</v>
      </c>
      <c r="F523" s="121" t="s">
        <v>1619</v>
      </c>
      <c r="G523" s="121" t="s">
        <v>937</v>
      </c>
      <c r="H523" s="121">
        <f t="shared" si="562"/>
        <v>0</v>
      </c>
      <c r="I523" s="121" t="s">
        <v>1236</v>
      </c>
      <c r="J523" s="300"/>
      <c r="K523" s="121" t="s">
        <v>1390</v>
      </c>
      <c r="L523" s="121">
        <v>66</v>
      </c>
      <c r="M523" s="121" t="s">
        <v>1669</v>
      </c>
      <c r="N523" s="121">
        <f t="shared" si="563"/>
        <v>0</v>
      </c>
      <c r="O523" s="300"/>
      <c r="P523" s="300"/>
      <c r="Q523" s="300"/>
      <c r="R523" s="300"/>
      <c r="S523" s="300"/>
      <c r="T523" s="300"/>
      <c r="U523" s="300"/>
      <c r="V523" s="300"/>
      <c r="W523" s="300"/>
      <c r="X523" s="300"/>
      <c r="Y523" s="300"/>
      <c r="Z523" s="300"/>
      <c r="AA523" s="121"/>
      <c r="AB523" s="121">
        <f t="shared" si="564"/>
        <v>0</v>
      </c>
      <c r="AC523" s="121">
        <f t="shared" si="565"/>
        <v>0</v>
      </c>
      <c r="AD523" s="121"/>
      <c r="AE523" s="121"/>
      <c r="AF523" s="121">
        <f t="shared" si="566"/>
        <v>0</v>
      </c>
      <c r="AG523" s="121"/>
      <c r="AH523" s="121"/>
      <c r="AI523" s="121">
        <f t="shared" si="567"/>
        <v>0</v>
      </c>
      <c r="AJ523" s="121"/>
      <c r="AK523" s="121"/>
      <c r="AL523" s="121">
        <f t="shared" si="568"/>
        <v>0</v>
      </c>
      <c r="AM523" s="121"/>
      <c r="AN523" s="121"/>
      <c r="AO523" s="121">
        <f t="shared" si="569"/>
        <v>0</v>
      </c>
      <c r="AP523" s="121"/>
      <c r="AQ523" s="121"/>
      <c r="AR523" s="121">
        <f t="shared" si="570"/>
        <v>0</v>
      </c>
      <c r="AS523" s="121"/>
      <c r="AT523" s="121"/>
      <c r="AU523" s="121">
        <f t="shared" si="571"/>
        <v>0</v>
      </c>
      <c r="AV523" s="121"/>
      <c r="AW523" s="121"/>
      <c r="AX523" s="121">
        <f t="shared" si="572"/>
        <v>0</v>
      </c>
      <c r="AY523" s="121"/>
      <c r="AZ523" s="121"/>
      <c r="BA523" s="121">
        <f t="shared" si="573"/>
        <v>0</v>
      </c>
      <c r="BB523" s="121"/>
      <c r="BC523" s="121"/>
      <c r="BD523" s="121">
        <f t="shared" si="574"/>
        <v>0</v>
      </c>
      <c r="BE523" s="121"/>
      <c r="BF523" s="121"/>
      <c r="BG523" s="121">
        <f t="shared" si="575"/>
        <v>0</v>
      </c>
      <c r="BH523" s="121"/>
      <c r="BI523" s="121"/>
      <c r="BJ523" s="121">
        <f t="shared" si="576"/>
        <v>0</v>
      </c>
      <c r="BK523" s="121"/>
      <c r="BL523" s="308"/>
      <c r="BM523" s="313"/>
      <c r="BN523" s="316"/>
    </row>
    <row r="524" s="120" customFormat="1" ht="33.95" customHeight="1" outlineLevel="5" spans="2:66">
      <c r="B524" s="121" t="s">
        <v>793</v>
      </c>
      <c r="C524" s="122" t="s">
        <v>2017</v>
      </c>
      <c r="D524" s="120" t="s">
        <v>2018</v>
      </c>
      <c r="E524" s="121" t="s">
        <v>2019</v>
      </c>
      <c r="F524" s="121" t="s">
        <v>1619</v>
      </c>
      <c r="G524" s="121" t="s">
        <v>937</v>
      </c>
      <c r="H524" s="121">
        <f t="shared" si="562"/>
        <v>0</v>
      </c>
      <c r="I524" s="121" t="s">
        <v>1236</v>
      </c>
      <c r="J524" s="300"/>
      <c r="K524" s="121" t="s">
        <v>2020</v>
      </c>
      <c r="L524" s="121">
        <v>8.5</v>
      </c>
      <c r="M524" s="121" t="s">
        <v>1799</v>
      </c>
      <c r="N524" s="121">
        <f t="shared" si="563"/>
        <v>0</v>
      </c>
      <c r="O524" s="300"/>
      <c r="P524" s="300"/>
      <c r="Q524" s="300"/>
      <c r="R524" s="300"/>
      <c r="S524" s="300"/>
      <c r="T524" s="300"/>
      <c r="U524" s="300"/>
      <c r="V524" s="300"/>
      <c r="W524" s="300"/>
      <c r="X524" s="300"/>
      <c r="Y524" s="300"/>
      <c r="Z524" s="300"/>
      <c r="AA524" s="121"/>
      <c r="AB524" s="121">
        <f t="shared" si="564"/>
        <v>0</v>
      </c>
      <c r="AC524" s="121">
        <f t="shared" si="565"/>
        <v>0</v>
      </c>
      <c r="AD524" s="121"/>
      <c r="AE524" s="121"/>
      <c r="AF524" s="121">
        <f t="shared" si="566"/>
        <v>0</v>
      </c>
      <c r="AG524" s="121"/>
      <c r="AH524" s="121"/>
      <c r="AI524" s="121">
        <f t="shared" si="567"/>
        <v>0</v>
      </c>
      <c r="AJ524" s="121"/>
      <c r="AK524" s="121"/>
      <c r="AL524" s="121">
        <f t="shared" si="568"/>
        <v>0</v>
      </c>
      <c r="AM524" s="121"/>
      <c r="AN524" s="121"/>
      <c r="AO524" s="121">
        <f t="shared" si="569"/>
        <v>0</v>
      </c>
      <c r="AP524" s="121"/>
      <c r="AQ524" s="121"/>
      <c r="AR524" s="121">
        <f t="shared" si="570"/>
        <v>0</v>
      </c>
      <c r="AS524" s="121"/>
      <c r="AT524" s="121"/>
      <c r="AU524" s="121">
        <f t="shared" si="571"/>
        <v>0</v>
      </c>
      <c r="AV524" s="121"/>
      <c r="AW524" s="121"/>
      <c r="AX524" s="121">
        <f t="shared" si="572"/>
        <v>0</v>
      </c>
      <c r="AY524" s="121"/>
      <c r="AZ524" s="121"/>
      <c r="BA524" s="121">
        <f t="shared" si="573"/>
        <v>0</v>
      </c>
      <c r="BB524" s="121"/>
      <c r="BC524" s="121"/>
      <c r="BD524" s="121">
        <f t="shared" si="574"/>
        <v>0</v>
      </c>
      <c r="BE524" s="121"/>
      <c r="BF524" s="121"/>
      <c r="BG524" s="121">
        <f t="shared" si="575"/>
        <v>0</v>
      </c>
      <c r="BH524" s="121"/>
      <c r="BI524" s="121"/>
      <c r="BJ524" s="121">
        <f t="shared" si="576"/>
        <v>0</v>
      </c>
      <c r="BK524" s="121"/>
      <c r="BL524" s="308"/>
      <c r="BM524" s="313"/>
      <c r="BN524" s="316"/>
    </row>
    <row r="525" s="120" customFormat="1" ht="33.95" customHeight="1" outlineLevel="5" spans="2:66">
      <c r="B525" s="121" t="s">
        <v>793</v>
      </c>
      <c r="C525" s="122" t="s">
        <v>2021</v>
      </c>
      <c r="D525" s="120" t="s">
        <v>2022</v>
      </c>
      <c r="E525" s="121" t="s">
        <v>2023</v>
      </c>
      <c r="F525" s="121" t="s">
        <v>1619</v>
      </c>
      <c r="G525" s="121" t="s">
        <v>937</v>
      </c>
      <c r="H525" s="121">
        <f t="shared" si="562"/>
        <v>0</v>
      </c>
      <c r="I525" s="121" t="s">
        <v>1236</v>
      </c>
      <c r="J525" s="300"/>
      <c r="K525" s="121" t="s">
        <v>1390</v>
      </c>
      <c r="L525" s="121">
        <v>8</v>
      </c>
      <c r="M525" s="121" t="s">
        <v>1669</v>
      </c>
      <c r="N525" s="121">
        <f t="shared" si="563"/>
        <v>0</v>
      </c>
      <c r="O525" s="300"/>
      <c r="P525" s="300"/>
      <c r="Q525" s="300"/>
      <c r="R525" s="300"/>
      <c r="S525" s="300"/>
      <c r="T525" s="300"/>
      <c r="U525" s="300"/>
      <c r="V525" s="300"/>
      <c r="W525" s="300"/>
      <c r="X525" s="300"/>
      <c r="Y525" s="300"/>
      <c r="Z525" s="300"/>
      <c r="AA525" s="121"/>
      <c r="AB525" s="121">
        <f t="shared" si="564"/>
        <v>0</v>
      </c>
      <c r="AC525" s="121">
        <f t="shared" si="565"/>
        <v>0</v>
      </c>
      <c r="AD525" s="121"/>
      <c r="AE525" s="121"/>
      <c r="AF525" s="121">
        <f t="shared" si="566"/>
        <v>0</v>
      </c>
      <c r="AG525" s="121"/>
      <c r="AH525" s="121"/>
      <c r="AI525" s="121">
        <f t="shared" si="567"/>
        <v>0</v>
      </c>
      <c r="AJ525" s="121"/>
      <c r="AK525" s="121"/>
      <c r="AL525" s="121">
        <f t="shared" si="568"/>
        <v>0</v>
      </c>
      <c r="AM525" s="121"/>
      <c r="AN525" s="121"/>
      <c r="AO525" s="121">
        <f t="shared" si="569"/>
        <v>0</v>
      </c>
      <c r="AP525" s="121"/>
      <c r="AQ525" s="121"/>
      <c r="AR525" s="121">
        <f t="shared" si="570"/>
        <v>0</v>
      </c>
      <c r="AS525" s="121"/>
      <c r="AT525" s="121"/>
      <c r="AU525" s="121">
        <f t="shared" si="571"/>
        <v>0</v>
      </c>
      <c r="AV525" s="121"/>
      <c r="AW525" s="121"/>
      <c r="AX525" s="121">
        <f t="shared" si="572"/>
        <v>0</v>
      </c>
      <c r="AY525" s="121"/>
      <c r="AZ525" s="121"/>
      <c r="BA525" s="121">
        <f t="shared" si="573"/>
        <v>0</v>
      </c>
      <c r="BB525" s="121"/>
      <c r="BC525" s="121"/>
      <c r="BD525" s="121">
        <f t="shared" si="574"/>
        <v>0</v>
      </c>
      <c r="BE525" s="121"/>
      <c r="BF525" s="121"/>
      <c r="BG525" s="121">
        <f t="shared" si="575"/>
        <v>0</v>
      </c>
      <c r="BH525" s="121"/>
      <c r="BI525" s="121"/>
      <c r="BJ525" s="121">
        <f t="shared" si="576"/>
        <v>0</v>
      </c>
      <c r="BK525" s="121"/>
      <c r="BL525" s="308"/>
      <c r="BM525" s="313"/>
      <c r="BN525" s="316"/>
    </row>
    <row r="526" s="120" customFormat="1" ht="33.95" customHeight="1" outlineLevel="5" spans="2:66">
      <c r="B526" s="121" t="s">
        <v>793</v>
      </c>
      <c r="C526" s="122" t="s">
        <v>2024</v>
      </c>
      <c r="D526" s="120" t="s">
        <v>2025</v>
      </c>
      <c r="E526" s="121" t="s">
        <v>2026</v>
      </c>
      <c r="F526" s="121" t="s">
        <v>1619</v>
      </c>
      <c r="G526" s="121" t="s">
        <v>937</v>
      </c>
      <c r="H526" s="121">
        <f t="shared" si="562"/>
        <v>0</v>
      </c>
      <c r="I526" s="121" t="s">
        <v>1236</v>
      </c>
      <c r="J526" s="300"/>
      <c r="K526" s="121" t="s">
        <v>2020</v>
      </c>
      <c r="L526" s="121">
        <v>80</v>
      </c>
      <c r="M526" s="121" t="s">
        <v>1799</v>
      </c>
      <c r="N526" s="121">
        <f t="shared" si="563"/>
        <v>0</v>
      </c>
      <c r="O526" s="300"/>
      <c r="P526" s="300"/>
      <c r="Q526" s="300"/>
      <c r="R526" s="300"/>
      <c r="S526" s="300"/>
      <c r="T526" s="300"/>
      <c r="U526" s="300"/>
      <c r="V526" s="300"/>
      <c r="W526" s="300"/>
      <c r="X526" s="300"/>
      <c r="Y526" s="300"/>
      <c r="Z526" s="300"/>
      <c r="AA526" s="121"/>
      <c r="AB526" s="121">
        <f t="shared" si="564"/>
        <v>0</v>
      </c>
      <c r="AC526" s="121">
        <f t="shared" si="565"/>
        <v>0</v>
      </c>
      <c r="AD526" s="121"/>
      <c r="AE526" s="121"/>
      <c r="AF526" s="121">
        <f t="shared" si="566"/>
        <v>0</v>
      </c>
      <c r="AG526" s="121"/>
      <c r="AH526" s="121"/>
      <c r="AI526" s="121">
        <f t="shared" si="567"/>
        <v>0</v>
      </c>
      <c r="AJ526" s="121"/>
      <c r="AK526" s="121"/>
      <c r="AL526" s="121">
        <f t="shared" si="568"/>
        <v>0</v>
      </c>
      <c r="AM526" s="121"/>
      <c r="AN526" s="121"/>
      <c r="AO526" s="121">
        <f t="shared" si="569"/>
        <v>0</v>
      </c>
      <c r="AP526" s="121"/>
      <c r="AQ526" s="121"/>
      <c r="AR526" s="121">
        <f t="shared" si="570"/>
        <v>0</v>
      </c>
      <c r="AS526" s="121"/>
      <c r="AT526" s="121"/>
      <c r="AU526" s="121">
        <f t="shared" si="571"/>
        <v>0</v>
      </c>
      <c r="AV526" s="121"/>
      <c r="AW526" s="121"/>
      <c r="AX526" s="121">
        <f t="shared" si="572"/>
        <v>0</v>
      </c>
      <c r="AY526" s="121"/>
      <c r="AZ526" s="121"/>
      <c r="BA526" s="121">
        <f t="shared" si="573"/>
        <v>0</v>
      </c>
      <c r="BB526" s="121"/>
      <c r="BC526" s="121"/>
      <c r="BD526" s="121">
        <f t="shared" si="574"/>
        <v>0</v>
      </c>
      <c r="BE526" s="121"/>
      <c r="BF526" s="121"/>
      <c r="BG526" s="121">
        <f t="shared" si="575"/>
        <v>0</v>
      </c>
      <c r="BH526" s="121"/>
      <c r="BI526" s="121"/>
      <c r="BJ526" s="121">
        <f t="shared" si="576"/>
        <v>0</v>
      </c>
      <c r="BK526" s="121"/>
      <c r="BL526" s="308"/>
      <c r="BM526" s="313"/>
      <c r="BN526" s="316"/>
    </row>
    <row r="527" s="120" customFormat="1" ht="33.95" customHeight="1" outlineLevel="5" spans="2:66">
      <c r="B527" s="121" t="s">
        <v>793</v>
      </c>
      <c r="C527" s="122" t="s">
        <v>2027</v>
      </c>
      <c r="D527" s="120" t="s">
        <v>2028</v>
      </c>
      <c r="E527" s="121" t="s">
        <v>2029</v>
      </c>
      <c r="F527" s="121" t="s">
        <v>1619</v>
      </c>
      <c r="G527" s="121" t="s">
        <v>937</v>
      </c>
      <c r="H527" s="121">
        <f t="shared" si="562"/>
        <v>0</v>
      </c>
      <c r="I527" s="121" t="s">
        <v>1236</v>
      </c>
      <c r="J527" s="300"/>
      <c r="K527" s="121" t="s">
        <v>1390</v>
      </c>
      <c r="L527" s="121">
        <v>65</v>
      </c>
      <c r="M527" s="121" t="s">
        <v>1669</v>
      </c>
      <c r="N527" s="121">
        <f t="shared" si="563"/>
        <v>0</v>
      </c>
      <c r="O527" s="300"/>
      <c r="P527" s="300"/>
      <c r="Q527" s="300"/>
      <c r="R527" s="300"/>
      <c r="S527" s="300"/>
      <c r="T527" s="300"/>
      <c r="U527" s="300"/>
      <c r="V527" s="300"/>
      <c r="W527" s="300"/>
      <c r="X527" s="300"/>
      <c r="Y527" s="300"/>
      <c r="Z527" s="300"/>
      <c r="AA527" s="121"/>
      <c r="AB527" s="121">
        <f t="shared" si="564"/>
        <v>0</v>
      </c>
      <c r="AC527" s="121">
        <f t="shared" si="565"/>
        <v>0</v>
      </c>
      <c r="AD527" s="121"/>
      <c r="AE527" s="121"/>
      <c r="AF527" s="121">
        <f t="shared" si="566"/>
        <v>0</v>
      </c>
      <c r="AG527" s="121"/>
      <c r="AH527" s="121"/>
      <c r="AI527" s="121">
        <f t="shared" si="567"/>
        <v>0</v>
      </c>
      <c r="AJ527" s="121"/>
      <c r="AK527" s="121"/>
      <c r="AL527" s="121">
        <f t="shared" si="568"/>
        <v>0</v>
      </c>
      <c r="AM527" s="121"/>
      <c r="AN527" s="121"/>
      <c r="AO527" s="121">
        <f t="shared" si="569"/>
        <v>0</v>
      </c>
      <c r="AP527" s="121"/>
      <c r="AQ527" s="121"/>
      <c r="AR527" s="121">
        <f t="shared" si="570"/>
        <v>0</v>
      </c>
      <c r="AS527" s="121"/>
      <c r="AT527" s="121"/>
      <c r="AU527" s="121">
        <f t="shared" si="571"/>
        <v>0</v>
      </c>
      <c r="AV527" s="121"/>
      <c r="AW527" s="121"/>
      <c r="AX527" s="121">
        <f t="shared" si="572"/>
        <v>0</v>
      </c>
      <c r="AY527" s="121"/>
      <c r="AZ527" s="121"/>
      <c r="BA527" s="121">
        <f t="shared" si="573"/>
        <v>0</v>
      </c>
      <c r="BB527" s="121"/>
      <c r="BC527" s="121"/>
      <c r="BD527" s="121">
        <f t="shared" si="574"/>
        <v>0</v>
      </c>
      <c r="BE527" s="121"/>
      <c r="BF527" s="121"/>
      <c r="BG527" s="121">
        <f t="shared" si="575"/>
        <v>0</v>
      </c>
      <c r="BH527" s="121"/>
      <c r="BI527" s="121"/>
      <c r="BJ527" s="121">
        <f t="shared" si="576"/>
        <v>0</v>
      </c>
      <c r="BK527" s="121"/>
      <c r="BL527" s="308"/>
      <c r="BM527" s="313"/>
      <c r="BN527" s="316"/>
    </row>
    <row r="528" s="120" customFormat="1" ht="33.95" customHeight="1" outlineLevel="5" spans="2:66">
      <c r="B528" s="121" t="s">
        <v>793</v>
      </c>
      <c r="C528" s="122" t="s">
        <v>2030</v>
      </c>
      <c r="D528" s="120" t="s">
        <v>2031</v>
      </c>
      <c r="E528" s="121" t="s">
        <v>2032</v>
      </c>
      <c r="F528" s="121" t="s">
        <v>1619</v>
      </c>
      <c r="G528" s="121" t="s">
        <v>937</v>
      </c>
      <c r="H528" s="121">
        <f t="shared" si="562"/>
        <v>0</v>
      </c>
      <c r="I528" s="121" t="s">
        <v>1236</v>
      </c>
      <c r="J528" s="300"/>
      <c r="K528" s="121" t="s">
        <v>1627</v>
      </c>
      <c r="L528" s="121">
        <v>135</v>
      </c>
      <c r="M528" s="121" t="s">
        <v>1628</v>
      </c>
      <c r="N528" s="121">
        <f t="shared" si="563"/>
        <v>0</v>
      </c>
      <c r="O528" s="300"/>
      <c r="P528" s="300"/>
      <c r="Q528" s="300"/>
      <c r="R528" s="300"/>
      <c r="S528" s="300"/>
      <c r="T528" s="300"/>
      <c r="U528" s="300"/>
      <c r="V528" s="300"/>
      <c r="W528" s="300"/>
      <c r="X528" s="300"/>
      <c r="Y528" s="300"/>
      <c r="Z528" s="300"/>
      <c r="AA528" s="121"/>
      <c r="AB528" s="121">
        <f t="shared" si="564"/>
        <v>0</v>
      </c>
      <c r="AC528" s="121">
        <f t="shared" si="565"/>
        <v>0</v>
      </c>
      <c r="AD528" s="121"/>
      <c r="AE528" s="121"/>
      <c r="AF528" s="121">
        <f t="shared" si="566"/>
        <v>0</v>
      </c>
      <c r="AG528" s="121"/>
      <c r="AH528" s="121"/>
      <c r="AI528" s="121">
        <f t="shared" si="567"/>
        <v>0</v>
      </c>
      <c r="AJ528" s="121"/>
      <c r="AK528" s="121"/>
      <c r="AL528" s="121">
        <f t="shared" si="568"/>
        <v>0</v>
      </c>
      <c r="AM528" s="121"/>
      <c r="AN528" s="121"/>
      <c r="AO528" s="121">
        <f t="shared" si="569"/>
        <v>0</v>
      </c>
      <c r="AP528" s="121"/>
      <c r="AQ528" s="121"/>
      <c r="AR528" s="121">
        <f t="shared" si="570"/>
        <v>0</v>
      </c>
      <c r="AS528" s="121"/>
      <c r="AT528" s="121"/>
      <c r="AU528" s="121">
        <f t="shared" si="571"/>
        <v>0</v>
      </c>
      <c r="AV528" s="121"/>
      <c r="AW528" s="121"/>
      <c r="AX528" s="121">
        <f t="shared" si="572"/>
        <v>0</v>
      </c>
      <c r="AY528" s="121"/>
      <c r="AZ528" s="121"/>
      <c r="BA528" s="121">
        <f t="shared" si="573"/>
        <v>0</v>
      </c>
      <c r="BB528" s="121"/>
      <c r="BC528" s="121"/>
      <c r="BD528" s="121">
        <f t="shared" si="574"/>
        <v>0</v>
      </c>
      <c r="BE528" s="121"/>
      <c r="BF528" s="121"/>
      <c r="BG528" s="121">
        <f t="shared" si="575"/>
        <v>0</v>
      </c>
      <c r="BH528" s="121"/>
      <c r="BI528" s="121"/>
      <c r="BJ528" s="121">
        <f t="shared" si="576"/>
        <v>0</v>
      </c>
      <c r="BK528" s="121"/>
      <c r="BL528" s="308"/>
      <c r="BM528" s="313"/>
      <c r="BN528" s="316"/>
    </row>
    <row r="529" s="120" customFormat="1" ht="33.95" customHeight="1" outlineLevel="5" spans="2:66">
      <c r="B529" s="121" t="s">
        <v>793</v>
      </c>
      <c r="C529" s="122" t="s">
        <v>2033</v>
      </c>
      <c r="D529" s="120" t="s">
        <v>2034</v>
      </c>
      <c r="E529" s="121" t="s">
        <v>2035</v>
      </c>
      <c r="F529" s="121" t="s">
        <v>1619</v>
      </c>
      <c r="G529" s="121" t="s">
        <v>937</v>
      </c>
      <c r="H529" s="121">
        <f t="shared" si="562"/>
        <v>0</v>
      </c>
      <c r="I529" s="121" t="s">
        <v>1236</v>
      </c>
      <c r="J529" s="300"/>
      <c r="K529" s="121" t="s">
        <v>1390</v>
      </c>
      <c r="L529" s="121">
        <v>35</v>
      </c>
      <c r="M529" s="121" t="s">
        <v>1669</v>
      </c>
      <c r="N529" s="121">
        <f t="shared" si="563"/>
        <v>0</v>
      </c>
      <c r="O529" s="300"/>
      <c r="P529" s="300"/>
      <c r="Q529" s="300"/>
      <c r="R529" s="300"/>
      <c r="S529" s="300"/>
      <c r="T529" s="300"/>
      <c r="U529" s="300"/>
      <c r="V529" s="300"/>
      <c r="W529" s="300"/>
      <c r="X529" s="300"/>
      <c r="Y529" s="300"/>
      <c r="Z529" s="300"/>
      <c r="AA529" s="121"/>
      <c r="AB529" s="121">
        <f t="shared" si="564"/>
        <v>0</v>
      </c>
      <c r="AC529" s="121">
        <f t="shared" si="565"/>
        <v>0</v>
      </c>
      <c r="AD529" s="121"/>
      <c r="AE529" s="121"/>
      <c r="AF529" s="121">
        <f t="shared" si="566"/>
        <v>0</v>
      </c>
      <c r="AG529" s="121"/>
      <c r="AH529" s="121"/>
      <c r="AI529" s="121">
        <f t="shared" si="567"/>
        <v>0</v>
      </c>
      <c r="AJ529" s="121"/>
      <c r="AK529" s="121"/>
      <c r="AL529" s="121">
        <f t="shared" si="568"/>
        <v>0</v>
      </c>
      <c r="AM529" s="121"/>
      <c r="AN529" s="121"/>
      <c r="AO529" s="121">
        <f t="shared" si="569"/>
        <v>0</v>
      </c>
      <c r="AP529" s="121"/>
      <c r="AQ529" s="121"/>
      <c r="AR529" s="121">
        <f t="shared" si="570"/>
        <v>0</v>
      </c>
      <c r="AS529" s="121"/>
      <c r="AT529" s="121"/>
      <c r="AU529" s="121">
        <f t="shared" si="571"/>
        <v>0</v>
      </c>
      <c r="AV529" s="121"/>
      <c r="AW529" s="121"/>
      <c r="AX529" s="121">
        <f t="shared" si="572"/>
        <v>0</v>
      </c>
      <c r="AY529" s="121"/>
      <c r="AZ529" s="121"/>
      <c r="BA529" s="121">
        <f t="shared" si="573"/>
        <v>0</v>
      </c>
      <c r="BB529" s="121"/>
      <c r="BC529" s="121"/>
      <c r="BD529" s="121">
        <f t="shared" si="574"/>
        <v>0</v>
      </c>
      <c r="BE529" s="121"/>
      <c r="BF529" s="121"/>
      <c r="BG529" s="121">
        <f t="shared" si="575"/>
        <v>0</v>
      </c>
      <c r="BH529" s="121"/>
      <c r="BI529" s="121"/>
      <c r="BJ529" s="121">
        <f t="shared" si="576"/>
        <v>0</v>
      </c>
      <c r="BK529" s="121"/>
      <c r="BL529" s="308"/>
      <c r="BM529" s="313"/>
      <c r="BN529" s="316"/>
    </row>
    <row r="530" s="120" customFormat="1" ht="33.95" customHeight="1" outlineLevel="5" spans="2:66">
      <c r="B530" s="121" t="s">
        <v>793</v>
      </c>
      <c r="C530" s="122" t="s">
        <v>2036</v>
      </c>
      <c r="D530" s="120" t="s">
        <v>2037</v>
      </c>
      <c r="E530" s="121" t="s">
        <v>2038</v>
      </c>
      <c r="F530" s="121" t="s">
        <v>1619</v>
      </c>
      <c r="G530" s="121" t="s">
        <v>937</v>
      </c>
      <c r="H530" s="121">
        <f t="shared" si="562"/>
        <v>0</v>
      </c>
      <c r="I530" s="121" t="s">
        <v>1236</v>
      </c>
      <c r="J530" s="300"/>
      <c r="K530" s="121" t="s">
        <v>1390</v>
      </c>
      <c r="L530" s="121">
        <v>36</v>
      </c>
      <c r="M530" s="121" t="s">
        <v>1669</v>
      </c>
      <c r="N530" s="121">
        <f t="shared" si="563"/>
        <v>0</v>
      </c>
      <c r="O530" s="300"/>
      <c r="P530" s="300"/>
      <c r="Q530" s="300"/>
      <c r="R530" s="300"/>
      <c r="S530" s="300"/>
      <c r="T530" s="300"/>
      <c r="U530" s="300"/>
      <c r="V530" s="300"/>
      <c r="W530" s="300"/>
      <c r="X530" s="300"/>
      <c r="Y530" s="300"/>
      <c r="Z530" s="300"/>
      <c r="AA530" s="121"/>
      <c r="AB530" s="121">
        <f t="shared" si="564"/>
        <v>0</v>
      </c>
      <c r="AC530" s="121">
        <f t="shared" si="565"/>
        <v>0</v>
      </c>
      <c r="AD530" s="121"/>
      <c r="AE530" s="121"/>
      <c r="AF530" s="121">
        <f t="shared" si="566"/>
        <v>0</v>
      </c>
      <c r="AG530" s="121"/>
      <c r="AH530" s="121"/>
      <c r="AI530" s="121">
        <f t="shared" si="567"/>
        <v>0</v>
      </c>
      <c r="AJ530" s="121"/>
      <c r="AK530" s="121"/>
      <c r="AL530" s="121">
        <f t="shared" si="568"/>
        <v>0</v>
      </c>
      <c r="AM530" s="121"/>
      <c r="AN530" s="121"/>
      <c r="AO530" s="121">
        <f t="shared" si="569"/>
        <v>0</v>
      </c>
      <c r="AP530" s="121"/>
      <c r="AQ530" s="121"/>
      <c r="AR530" s="121">
        <f t="shared" si="570"/>
        <v>0</v>
      </c>
      <c r="AS530" s="121"/>
      <c r="AT530" s="121"/>
      <c r="AU530" s="121">
        <f t="shared" si="571"/>
        <v>0</v>
      </c>
      <c r="AV530" s="121"/>
      <c r="AW530" s="121"/>
      <c r="AX530" s="121">
        <f t="shared" si="572"/>
        <v>0</v>
      </c>
      <c r="AY530" s="121"/>
      <c r="AZ530" s="121"/>
      <c r="BA530" s="121">
        <f t="shared" si="573"/>
        <v>0</v>
      </c>
      <c r="BB530" s="121"/>
      <c r="BC530" s="121"/>
      <c r="BD530" s="121">
        <f t="shared" si="574"/>
        <v>0</v>
      </c>
      <c r="BE530" s="121"/>
      <c r="BF530" s="121"/>
      <c r="BG530" s="121">
        <f t="shared" si="575"/>
        <v>0</v>
      </c>
      <c r="BH530" s="121"/>
      <c r="BI530" s="121"/>
      <c r="BJ530" s="121">
        <f t="shared" si="576"/>
        <v>0</v>
      </c>
      <c r="BK530" s="121"/>
      <c r="BL530" s="308"/>
      <c r="BM530" s="313"/>
      <c r="BN530" s="316"/>
    </row>
    <row r="531" s="120" customFormat="1" ht="33.95" customHeight="1" outlineLevel="5" spans="2:66">
      <c r="B531" s="121" t="s">
        <v>793</v>
      </c>
      <c r="C531" s="122" t="s">
        <v>2039</v>
      </c>
      <c r="D531" s="120" t="s">
        <v>2040</v>
      </c>
      <c r="E531" s="121" t="s">
        <v>2041</v>
      </c>
      <c r="F531" s="121" t="s">
        <v>1619</v>
      </c>
      <c r="G531" s="121" t="s">
        <v>937</v>
      </c>
      <c r="H531" s="121">
        <f t="shared" si="562"/>
        <v>0</v>
      </c>
      <c r="I531" s="121" t="s">
        <v>1236</v>
      </c>
      <c r="J531" s="300"/>
      <c r="K531" s="121" t="s">
        <v>2020</v>
      </c>
      <c r="L531" s="121">
        <v>4.3</v>
      </c>
      <c r="M531" s="121" t="s">
        <v>1799</v>
      </c>
      <c r="N531" s="121">
        <f t="shared" si="563"/>
        <v>0</v>
      </c>
      <c r="O531" s="300"/>
      <c r="P531" s="300"/>
      <c r="Q531" s="300"/>
      <c r="R531" s="300"/>
      <c r="S531" s="300"/>
      <c r="T531" s="300"/>
      <c r="U531" s="300"/>
      <c r="V531" s="300"/>
      <c r="W531" s="300"/>
      <c r="X531" s="300"/>
      <c r="Y531" s="300"/>
      <c r="Z531" s="300"/>
      <c r="AA531" s="121"/>
      <c r="AB531" s="121">
        <f t="shared" si="564"/>
        <v>0</v>
      </c>
      <c r="AC531" s="121">
        <f t="shared" si="565"/>
        <v>0</v>
      </c>
      <c r="AD531" s="121"/>
      <c r="AE531" s="121"/>
      <c r="AF531" s="121">
        <f t="shared" si="566"/>
        <v>0</v>
      </c>
      <c r="AG531" s="121"/>
      <c r="AH531" s="121"/>
      <c r="AI531" s="121">
        <f t="shared" si="567"/>
        <v>0</v>
      </c>
      <c r="AJ531" s="121"/>
      <c r="AK531" s="121"/>
      <c r="AL531" s="121">
        <f t="shared" si="568"/>
        <v>0</v>
      </c>
      <c r="AM531" s="121"/>
      <c r="AN531" s="121"/>
      <c r="AO531" s="121">
        <f t="shared" si="569"/>
        <v>0</v>
      </c>
      <c r="AP531" s="121"/>
      <c r="AQ531" s="121"/>
      <c r="AR531" s="121">
        <f t="shared" si="570"/>
        <v>0</v>
      </c>
      <c r="AS531" s="121"/>
      <c r="AT531" s="121"/>
      <c r="AU531" s="121">
        <f t="shared" si="571"/>
        <v>0</v>
      </c>
      <c r="AV531" s="121"/>
      <c r="AW531" s="121"/>
      <c r="AX531" s="121">
        <f t="shared" si="572"/>
        <v>0</v>
      </c>
      <c r="AY531" s="121"/>
      <c r="AZ531" s="121"/>
      <c r="BA531" s="121">
        <f t="shared" si="573"/>
        <v>0</v>
      </c>
      <c r="BB531" s="121"/>
      <c r="BC531" s="121"/>
      <c r="BD531" s="121">
        <f t="shared" si="574"/>
        <v>0</v>
      </c>
      <c r="BE531" s="121"/>
      <c r="BF531" s="121"/>
      <c r="BG531" s="121">
        <f t="shared" si="575"/>
        <v>0</v>
      </c>
      <c r="BH531" s="121"/>
      <c r="BI531" s="121"/>
      <c r="BJ531" s="121">
        <f t="shared" si="576"/>
        <v>0</v>
      </c>
      <c r="BK531" s="121"/>
      <c r="BL531" s="308"/>
      <c r="BM531" s="313"/>
      <c r="BN531" s="316"/>
    </row>
    <row r="532" s="120" customFormat="1" ht="33.95" customHeight="1" outlineLevel="5" spans="2:66">
      <c r="B532" s="121" t="s">
        <v>793</v>
      </c>
      <c r="C532" s="122" t="s">
        <v>2042</v>
      </c>
      <c r="D532" s="120" t="s">
        <v>2043</v>
      </c>
      <c r="E532" s="121" t="s">
        <v>2044</v>
      </c>
      <c r="F532" s="121" t="s">
        <v>1619</v>
      </c>
      <c r="G532" s="121" t="s">
        <v>937</v>
      </c>
      <c r="H532" s="121">
        <f t="shared" si="562"/>
        <v>0</v>
      </c>
      <c r="I532" s="121" t="s">
        <v>1236</v>
      </c>
      <c r="J532" s="300"/>
      <c r="K532" s="121" t="s">
        <v>1390</v>
      </c>
      <c r="L532" s="121">
        <v>52</v>
      </c>
      <c r="M532" s="121" t="s">
        <v>1669</v>
      </c>
      <c r="N532" s="121">
        <f t="shared" si="563"/>
        <v>0</v>
      </c>
      <c r="O532" s="300"/>
      <c r="P532" s="300"/>
      <c r="Q532" s="300"/>
      <c r="R532" s="300"/>
      <c r="S532" s="300"/>
      <c r="T532" s="300"/>
      <c r="U532" s="300"/>
      <c r="V532" s="300"/>
      <c r="W532" s="300"/>
      <c r="X532" s="300"/>
      <c r="Y532" s="300"/>
      <c r="Z532" s="300"/>
      <c r="AA532" s="121"/>
      <c r="AB532" s="121">
        <f t="shared" si="564"/>
        <v>0</v>
      </c>
      <c r="AC532" s="121">
        <f t="shared" si="565"/>
        <v>0</v>
      </c>
      <c r="AD532" s="121"/>
      <c r="AE532" s="121"/>
      <c r="AF532" s="121">
        <f t="shared" si="566"/>
        <v>0</v>
      </c>
      <c r="AG532" s="121"/>
      <c r="AH532" s="121"/>
      <c r="AI532" s="121">
        <f t="shared" si="567"/>
        <v>0</v>
      </c>
      <c r="AJ532" s="121"/>
      <c r="AK532" s="121"/>
      <c r="AL532" s="121">
        <f t="shared" si="568"/>
        <v>0</v>
      </c>
      <c r="AM532" s="121"/>
      <c r="AN532" s="121"/>
      <c r="AO532" s="121">
        <f t="shared" si="569"/>
        <v>0</v>
      </c>
      <c r="AP532" s="121"/>
      <c r="AQ532" s="121"/>
      <c r="AR532" s="121">
        <f t="shared" si="570"/>
        <v>0</v>
      </c>
      <c r="AS532" s="121"/>
      <c r="AT532" s="121"/>
      <c r="AU532" s="121">
        <f t="shared" si="571"/>
        <v>0</v>
      </c>
      <c r="AV532" s="121"/>
      <c r="AW532" s="121"/>
      <c r="AX532" s="121">
        <f t="shared" si="572"/>
        <v>0</v>
      </c>
      <c r="AY532" s="121"/>
      <c r="AZ532" s="121"/>
      <c r="BA532" s="121">
        <f t="shared" si="573"/>
        <v>0</v>
      </c>
      <c r="BB532" s="121"/>
      <c r="BC532" s="121"/>
      <c r="BD532" s="121">
        <f t="shared" si="574"/>
        <v>0</v>
      </c>
      <c r="BE532" s="121"/>
      <c r="BF532" s="121"/>
      <c r="BG532" s="121">
        <f t="shared" si="575"/>
        <v>0</v>
      </c>
      <c r="BH532" s="121"/>
      <c r="BI532" s="121"/>
      <c r="BJ532" s="121">
        <f t="shared" si="576"/>
        <v>0</v>
      </c>
      <c r="BK532" s="121"/>
      <c r="BL532" s="308"/>
      <c r="BM532" s="313"/>
      <c r="BN532" s="316"/>
    </row>
    <row r="533" s="120" customFormat="1" ht="33.95" customHeight="1" outlineLevel="5" spans="2:66">
      <c r="B533" s="121" t="s">
        <v>793</v>
      </c>
      <c r="C533" s="122" t="s">
        <v>2045</v>
      </c>
      <c r="D533" s="120" t="s">
        <v>2046</v>
      </c>
      <c r="E533" s="121"/>
      <c r="F533" s="121" t="s">
        <v>1619</v>
      </c>
      <c r="G533" s="121" t="s">
        <v>937</v>
      </c>
      <c r="H533" s="121">
        <f t="shared" si="562"/>
        <v>0</v>
      </c>
      <c r="I533" s="121" t="s">
        <v>1236</v>
      </c>
      <c r="J533" s="300"/>
      <c r="K533" s="121" t="s">
        <v>1390</v>
      </c>
      <c r="L533" s="121">
        <v>350</v>
      </c>
      <c r="M533" s="121" t="s">
        <v>1669</v>
      </c>
      <c r="N533" s="121">
        <f t="shared" si="563"/>
        <v>0</v>
      </c>
      <c r="O533" s="300"/>
      <c r="P533" s="300"/>
      <c r="Q533" s="300"/>
      <c r="R533" s="300"/>
      <c r="S533" s="300"/>
      <c r="T533" s="300"/>
      <c r="U533" s="300"/>
      <c r="V533" s="300"/>
      <c r="W533" s="300"/>
      <c r="X533" s="300"/>
      <c r="Y533" s="300"/>
      <c r="Z533" s="300"/>
      <c r="AA533" s="121"/>
      <c r="AB533" s="121">
        <f t="shared" si="564"/>
        <v>0</v>
      </c>
      <c r="AC533" s="121">
        <f t="shared" si="565"/>
        <v>0</v>
      </c>
      <c r="AD533" s="121"/>
      <c r="AE533" s="121"/>
      <c r="AF533" s="121">
        <f t="shared" si="566"/>
        <v>0</v>
      </c>
      <c r="AG533" s="121"/>
      <c r="AH533" s="121"/>
      <c r="AI533" s="121">
        <f t="shared" si="567"/>
        <v>0</v>
      </c>
      <c r="AJ533" s="121"/>
      <c r="AK533" s="121"/>
      <c r="AL533" s="121">
        <f t="shared" si="568"/>
        <v>0</v>
      </c>
      <c r="AM533" s="121"/>
      <c r="AN533" s="121"/>
      <c r="AO533" s="121">
        <f t="shared" si="569"/>
        <v>0</v>
      </c>
      <c r="AP533" s="121"/>
      <c r="AQ533" s="121"/>
      <c r="AR533" s="121">
        <f t="shared" si="570"/>
        <v>0</v>
      </c>
      <c r="AS533" s="121"/>
      <c r="AT533" s="121"/>
      <c r="AU533" s="121">
        <f t="shared" si="571"/>
        <v>0</v>
      </c>
      <c r="AV533" s="121"/>
      <c r="AW533" s="121"/>
      <c r="AX533" s="121">
        <f t="shared" si="572"/>
        <v>0</v>
      </c>
      <c r="AY533" s="121"/>
      <c r="AZ533" s="121"/>
      <c r="BA533" s="121">
        <f t="shared" si="573"/>
        <v>0</v>
      </c>
      <c r="BB533" s="121"/>
      <c r="BC533" s="121"/>
      <c r="BD533" s="121">
        <f t="shared" si="574"/>
        <v>0</v>
      </c>
      <c r="BE533" s="121"/>
      <c r="BF533" s="121"/>
      <c r="BG533" s="121">
        <f t="shared" si="575"/>
        <v>0</v>
      </c>
      <c r="BH533" s="121"/>
      <c r="BI533" s="121"/>
      <c r="BJ533" s="121">
        <f t="shared" si="576"/>
        <v>0</v>
      </c>
      <c r="BK533" s="121"/>
      <c r="BL533" s="308"/>
      <c r="BM533" s="313"/>
      <c r="BN533" s="316"/>
    </row>
    <row r="534" s="120" customFormat="1" ht="33.95" customHeight="1" outlineLevel="5" spans="2:66">
      <c r="B534" s="121" t="s">
        <v>793</v>
      </c>
      <c r="C534" s="122" t="s">
        <v>2047</v>
      </c>
      <c r="D534" s="120" t="s">
        <v>2048</v>
      </c>
      <c r="E534" s="121" t="s">
        <v>2049</v>
      </c>
      <c r="F534" s="121" t="s">
        <v>1619</v>
      </c>
      <c r="G534" s="121" t="s">
        <v>937</v>
      </c>
      <c r="H534" s="121">
        <f t="shared" si="562"/>
        <v>0</v>
      </c>
      <c r="I534" s="121" t="s">
        <v>1236</v>
      </c>
      <c r="J534" s="300"/>
      <c r="K534" s="121" t="s">
        <v>1390</v>
      </c>
      <c r="L534" s="121">
        <v>75</v>
      </c>
      <c r="M534" s="121" t="s">
        <v>1669</v>
      </c>
      <c r="N534" s="121">
        <f t="shared" si="563"/>
        <v>0</v>
      </c>
      <c r="O534" s="300"/>
      <c r="P534" s="300"/>
      <c r="Q534" s="300"/>
      <c r="R534" s="300"/>
      <c r="S534" s="300"/>
      <c r="T534" s="300"/>
      <c r="U534" s="300"/>
      <c r="V534" s="300"/>
      <c r="W534" s="300"/>
      <c r="X534" s="300"/>
      <c r="Y534" s="300"/>
      <c r="Z534" s="300"/>
      <c r="AA534" s="121"/>
      <c r="AB534" s="121">
        <f t="shared" si="564"/>
        <v>0</v>
      </c>
      <c r="AC534" s="121">
        <f t="shared" si="565"/>
        <v>0</v>
      </c>
      <c r="AD534" s="121"/>
      <c r="AE534" s="121"/>
      <c r="AF534" s="121">
        <f t="shared" si="566"/>
        <v>0</v>
      </c>
      <c r="AG534" s="121"/>
      <c r="AH534" s="121"/>
      <c r="AI534" s="121">
        <f t="shared" si="567"/>
        <v>0</v>
      </c>
      <c r="AJ534" s="121"/>
      <c r="AK534" s="121"/>
      <c r="AL534" s="121">
        <f t="shared" si="568"/>
        <v>0</v>
      </c>
      <c r="AM534" s="121"/>
      <c r="AN534" s="121"/>
      <c r="AO534" s="121">
        <f t="shared" si="569"/>
        <v>0</v>
      </c>
      <c r="AP534" s="121"/>
      <c r="AQ534" s="121"/>
      <c r="AR534" s="121">
        <f t="shared" si="570"/>
        <v>0</v>
      </c>
      <c r="AS534" s="121"/>
      <c r="AT534" s="121"/>
      <c r="AU534" s="121">
        <f t="shared" si="571"/>
        <v>0</v>
      </c>
      <c r="AV534" s="121"/>
      <c r="AW534" s="121"/>
      <c r="AX534" s="121">
        <f t="shared" si="572"/>
        <v>0</v>
      </c>
      <c r="AY534" s="121"/>
      <c r="AZ534" s="121"/>
      <c r="BA534" s="121">
        <f t="shared" si="573"/>
        <v>0</v>
      </c>
      <c r="BB534" s="121"/>
      <c r="BC534" s="121"/>
      <c r="BD534" s="121">
        <f t="shared" si="574"/>
        <v>0</v>
      </c>
      <c r="BE534" s="121"/>
      <c r="BF534" s="121"/>
      <c r="BG534" s="121">
        <f t="shared" si="575"/>
        <v>0</v>
      </c>
      <c r="BH534" s="121"/>
      <c r="BI534" s="121"/>
      <c r="BJ534" s="121">
        <f t="shared" si="576"/>
        <v>0</v>
      </c>
      <c r="BK534" s="121"/>
      <c r="BL534" s="308"/>
      <c r="BM534" s="313"/>
      <c r="BN534" s="316"/>
    </row>
    <row r="535" s="120" customFormat="1" ht="33.95" customHeight="1" outlineLevel="5" spans="2:66">
      <c r="B535" s="121" t="s">
        <v>793</v>
      </c>
      <c r="C535" s="122" t="s">
        <v>2050</v>
      </c>
      <c r="D535" s="120" t="s">
        <v>2051</v>
      </c>
      <c r="E535" s="121" t="s">
        <v>2052</v>
      </c>
      <c r="F535" s="121" t="s">
        <v>1619</v>
      </c>
      <c r="G535" s="121" t="s">
        <v>937</v>
      </c>
      <c r="H535" s="121">
        <f t="shared" si="562"/>
        <v>0</v>
      </c>
      <c r="I535" s="121" t="s">
        <v>1236</v>
      </c>
      <c r="J535" s="300"/>
      <c r="K535" s="121" t="s">
        <v>1390</v>
      </c>
      <c r="L535" s="121">
        <v>48</v>
      </c>
      <c r="M535" s="121" t="s">
        <v>1669</v>
      </c>
      <c r="N535" s="121">
        <f t="shared" si="563"/>
        <v>0</v>
      </c>
      <c r="O535" s="300"/>
      <c r="P535" s="300"/>
      <c r="Q535" s="300"/>
      <c r="R535" s="300"/>
      <c r="S535" s="300"/>
      <c r="T535" s="300"/>
      <c r="U535" s="300"/>
      <c r="V535" s="300"/>
      <c r="W535" s="300"/>
      <c r="X535" s="300"/>
      <c r="Y535" s="300"/>
      <c r="Z535" s="300"/>
      <c r="AA535" s="121"/>
      <c r="AB535" s="121">
        <f t="shared" si="564"/>
        <v>0</v>
      </c>
      <c r="AC535" s="121">
        <f t="shared" si="565"/>
        <v>0</v>
      </c>
      <c r="AD535" s="121"/>
      <c r="AE535" s="121"/>
      <c r="AF535" s="121">
        <f t="shared" si="566"/>
        <v>0</v>
      </c>
      <c r="AG535" s="121"/>
      <c r="AH535" s="121"/>
      <c r="AI535" s="121">
        <f t="shared" si="567"/>
        <v>0</v>
      </c>
      <c r="AJ535" s="121"/>
      <c r="AK535" s="121"/>
      <c r="AL535" s="121">
        <f t="shared" si="568"/>
        <v>0</v>
      </c>
      <c r="AM535" s="121"/>
      <c r="AN535" s="121"/>
      <c r="AO535" s="121">
        <f t="shared" si="569"/>
        <v>0</v>
      </c>
      <c r="AP535" s="121"/>
      <c r="AQ535" s="121"/>
      <c r="AR535" s="121">
        <f t="shared" si="570"/>
        <v>0</v>
      </c>
      <c r="AS535" s="121"/>
      <c r="AT535" s="121"/>
      <c r="AU535" s="121">
        <f t="shared" si="571"/>
        <v>0</v>
      </c>
      <c r="AV535" s="121"/>
      <c r="AW535" s="121"/>
      <c r="AX535" s="121">
        <f t="shared" si="572"/>
        <v>0</v>
      </c>
      <c r="AY535" s="121"/>
      <c r="AZ535" s="121"/>
      <c r="BA535" s="121">
        <f t="shared" si="573"/>
        <v>0</v>
      </c>
      <c r="BB535" s="121"/>
      <c r="BC535" s="121"/>
      <c r="BD535" s="121">
        <f t="shared" si="574"/>
        <v>0</v>
      </c>
      <c r="BE535" s="121"/>
      <c r="BF535" s="121"/>
      <c r="BG535" s="121">
        <f t="shared" si="575"/>
        <v>0</v>
      </c>
      <c r="BH535" s="121"/>
      <c r="BI535" s="121"/>
      <c r="BJ535" s="121">
        <f t="shared" si="576"/>
        <v>0</v>
      </c>
      <c r="BK535" s="121"/>
      <c r="BL535" s="308"/>
      <c r="BM535" s="313"/>
      <c r="BN535" s="316"/>
    </row>
    <row r="536" s="120" customFormat="1" ht="33.95" customHeight="1" outlineLevel="5" spans="2:66">
      <c r="B536" s="121" t="s">
        <v>793</v>
      </c>
      <c r="C536" s="122" t="s">
        <v>2053</v>
      </c>
      <c r="D536" s="120" t="s">
        <v>2054</v>
      </c>
      <c r="E536" s="121"/>
      <c r="F536" s="121" t="s">
        <v>1619</v>
      </c>
      <c r="G536" s="121" t="s">
        <v>937</v>
      </c>
      <c r="H536" s="121">
        <f t="shared" si="562"/>
        <v>0</v>
      </c>
      <c r="I536" s="121" t="s">
        <v>1236</v>
      </c>
      <c r="J536" s="300"/>
      <c r="K536" s="121" t="s">
        <v>1390</v>
      </c>
      <c r="L536" s="121">
        <v>20</v>
      </c>
      <c r="M536" s="121" t="s">
        <v>1669</v>
      </c>
      <c r="N536" s="121">
        <f t="shared" si="563"/>
        <v>0</v>
      </c>
      <c r="O536" s="300"/>
      <c r="P536" s="300"/>
      <c r="Q536" s="300"/>
      <c r="R536" s="300"/>
      <c r="S536" s="300"/>
      <c r="T536" s="300"/>
      <c r="U536" s="300"/>
      <c r="V536" s="300"/>
      <c r="W536" s="300"/>
      <c r="X536" s="300"/>
      <c r="Y536" s="300"/>
      <c r="Z536" s="300"/>
      <c r="AA536" s="121"/>
      <c r="AB536" s="121">
        <f t="shared" si="564"/>
        <v>0</v>
      </c>
      <c r="AC536" s="121">
        <f t="shared" si="565"/>
        <v>0</v>
      </c>
      <c r="AD536" s="121"/>
      <c r="AE536" s="121"/>
      <c r="AF536" s="121">
        <f t="shared" si="566"/>
        <v>0</v>
      </c>
      <c r="AG536" s="121"/>
      <c r="AH536" s="121"/>
      <c r="AI536" s="121">
        <f t="shared" si="567"/>
        <v>0</v>
      </c>
      <c r="AJ536" s="121"/>
      <c r="AK536" s="121"/>
      <c r="AL536" s="121">
        <f t="shared" si="568"/>
        <v>0</v>
      </c>
      <c r="AM536" s="121"/>
      <c r="AN536" s="121"/>
      <c r="AO536" s="121">
        <f t="shared" si="569"/>
        <v>0</v>
      </c>
      <c r="AP536" s="121"/>
      <c r="AQ536" s="121"/>
      <c r="AR536" s="121">
        <f t="shared" si="570"/>
        <v>0</v>
      </c>
      <c r="AS536" s="121"/>
      <c r="AT536" s="121"/>
      <c r="AU536" s="121">
        <f t="shared" si="571"/>
        <v>0</v>
      </c>
      <c r="AV536" s="121"/>
      <c r="AW536" s="121"/>
      <c r="AX536" s="121">
        <f t="shared" si="572"/>
        <v>0</v>
      </c>
      <c r="AY536" s="121"/>
      <c r="AZ536" s="121"/>
      <c r="BA536" s="121">
        <f t="shared" si="573"/>
        <v>0</v>
      </c>
      <c r="BB536" s="121"/>
      <c r="BC536" s="121"/>
      <c r="BD536" s="121">
        <f t="shared" si="574"/>
        <v>0</v>
      </c>
      <c r="BE536" s="121"/>
      <c r="BF536" s="121"/>
      <c r="BG536" s="121">
        <f t="shared" si="575"/>
        <v>0</v>
      </c>
      <c r="BH536" s="121"/>
      <c r="BI536" s="121"/>
      <c r="BJ536" s="121">
        <f t="shared" si="576"/>
        <v>0</v>
      </c>
      <c r="BK536" s="121"/>
      <c r="BL536" s="308"/>
      <c r="BM536" s="313"/>
      <c r="BN536" s="316"/>
    </row>
    <row r="537" s="120" customFormat="1" ht="33.95" customHeight="1" outlineLevel="5" spans="2:66">
      <c r="B537" s="121" t="s">
        <v>793</v>
      </c>
      <c r="C537" s="122" t="s">
        <v>2055</v>
      </c>
      <c r="D537" s="120" t="s">
        <v>2056</v>
      </c>
      <c r="E537" s="121" t="s">
        <v>2057</v>
      </c>
      <c r="F537" s="121" t="s">
        <v>1619</v>
      </c>
      <c r="G537" s="121" t="s">
        <v>937</v>
      </c>
      <c r="H537" s="121">
        <f t="shared" si="562"/>
        <v>0</v>
      </c>
      <c r="I537" s="121" t="s">
        <v>1236</v>
      </c>
      <c r="J537" s="300"/>
      <c r="K537" s="121" t="s">
        <v>1390</v>
      </c>
      <c r="L537" s="121">
        <v>590</v>
      </c>
      <c r="M537" s="121" t="s">
        <v>1669</v>
      </c>
      <c r="N537" s="121">
        <f t="shared" si="563"/>
        <v>0</v>
      </c>
      <c r="O537" s="300"/>
      <c r="P537" s="300"/>
      <c r="Q537" s="300"/>
      <c r="R537" s="300"/>
      <c r="S537" s="300"/>
      <c r="T537" s="300"/>
      <c r="U537" s="300"/>
      <c r="V537" s="300"/>
      <c r="W537" s="300"/>
      <c r="X537" s="300"/>
      <c r="Y537" s="300"/>
      <c r="Z537" s="300"/>
      <c r="AA537" s="121"/>
      <c r="AB537" s="121">
        <f t="shared" si="564"/>
        <v>0</v>
      </c>
      <c r="AC537" s="121">
        <f t="shared" si="565"/>
        <v>0</v>
      </c>
      <c r="AD537" s="121"/>
      <c r="AE537" s="121"/>
      <c r="AF537" s="121">
        <f t="shared" si="566"/>
        <v>0</v>
      </c>
      <c r="AG537" s="121"/>
      <c r="AH537" s="121"/>
      <c r="AI537" s="121">
        <f t="shared" si="567"/>
        <v>0</v>
      </c>
      <c r="AJ537" s="121"/>
      <c r="AK537" s="121"/>
      <c r="AL537" s="121">
        <f t="shared" si="568"/>
        <v>0</v>
      </c>
      <c r="AM537" s="121"/>
      <c r="AN537" s="121"/>
      <c r="AO537" s="121">
        <f t="shared" si="569"/>
        <v>0</v>
      </c>
      <c r="AP537" s="121"/>
      <c r="AQ537" s="121"/>
      <c r="AR537" s="121">
        <f t="shared" si="570"/>
        <v>0</v>
      </c>
      <c r="AS537" s="121"/>
      <c r="AT537" s="121"/>
      <c r="AU537" s="121">
        <f t="shared" si="571"/>
        <v>0</v>
      </c>
      <c r="AV537" s="121"/>
      <c r="AW537" s="121"/>
      <c r="AX537" s="121">
        <f t="shared" si="572"/>
        <v>0</v>
      </c>
      <c r="AY537" s="121"/>
      <c r="AZ537" s="121"/>
      <c r="BA537" s="121">
        <f t="shared" si="573"/>
        <v>0</v>
      </c>
      <c r="BB537" s="121"/>
      <c r="BC537" s="121"/>
      <c r="BD537" s="121">
        <f t="shared" si="574"/>
        <v>0</v>
      </c>
      <c r="BE537" s="121"/>
      <c r="BF537" s="121"/>
      <c r="BG537" s="121">
        <f t="shared" si="575"/>
        <v>0</v>
      </c>
      <c r="BH537" s="121"/>
      <c r="BI537" s="121"/>
      <c r="BJ537" s="121">
        <f t="shared" si="576"/>
        <v>0</v>
      </c>
      <c r="BK537" s="121"/>
      <c r="BL537" s="308"/>
      <c r="BM537" s="313"/>
      <c r="BN537" s="316"/>
    </row>
    <row r="538" s="120" customFormat="1" ht="33.95" customHeight="1" outlineLevel="5" spans="2:66">
      <c r="B538" s="121" t="s">
        <v>793</v>
      </c>
      <c r="C538" s="122" t="s">
        <v>2058</v>
      </c>
      <c r="D538" s="120" t="s">
        <v>2059</v>
      </c>
      <c r="E538" s="121" t="s">
        <v>2060</v>
      </c>
      <c r="F538" s="121" t="s">
        <v>1619</v>
      </c>
      <c r="G538" s="121" t="s">
        <v>937</v>
      </c>
      <c r="H538" s="121">
        <f t="shared" si="562"/>
        <v>0</v>
      </c>
      <c r="I538" s="121" t="s">
        <v>1236</v>
      </c>
      <c r="J538" s="300"/>
      <c r="K538" s="121" t="s">
        <v>1390</v>
      </c>
      <c r="L538" s="121">
        <v>7000</v>
      </c>
      <c r="M538" s="121" t="s">
        <v>1669</v>
      </c>
      <c r="N538" s="121">
        <f t="shared" si="563"/>
        <v>0</v>
      </c>
      <c r="O538" s="300"/>
      <c r="P538" s="300"/>
      <c r="Q538" s="300"/>
      <c r="R538" s="300"/>
      <c r="S538" s="300"/>
      <c r="T538" s="300"/>
      <c r="U538" s="300"/>
      <c r="V538" s="300"/>
      <c r="W538" s="300"/>
      <c r="X538" s="300"/>
      <c r="Y538" s="300"/>
      <c r="Z538" s="300"/>
      <c r="AA538" s="121"/>
      <c r="AB538" s="121">
        <f t="shared" si="564"/>
        <v>0</v>
      </c>
      <c r="AC538" s="121">
        <f t="shared" si="565"/>
        <v>0</v>
      </c>
      <c r="AD538" s="121"/>
      <c r="AE538" s="121"/>
      <c r="AF538" s="121">
        <f t="shared" si="566"/>
        <v>0</v>
      </c>
      <c r="AG538" s="121"/>
      <c r="AH538" s="121"/>
      <c r="AI538" s="121">
        <f t="shared" si="567"/>
        <v>0</v>
      </c>
      <c r="AJ538" s="121"/>
      <c r="AK538" s="121"/>
      <c r="AL538" s="121">
        <f t="shared" si="568"/>
        <v>0</v>
      </c>
      <c r="AM538" s="121"/>
      <c r="AN538" s="121"/>
      <c r="AO538" s="121">
        <f t="shared" si="569"/>
        <v>0</v>
      </c>
      <c r="AP538" s="121"/>
      <c r="AQ538" s="121"/>
      <c r="AR538" s="121">
        <f t="shared" si="570"/>
        <v>0</v>
      </c>
      <c r="AS538" s="121"/>
      <c r="AT538" s="121"/>
      <c r="AU538" s="121">
        <f t="shared" si="571"/>
        <v>0</v>
      </c>
      <c r="AV538" s="121"/>
      <c r="AW538" s="121"/>
      <c r="AX538" s="121">
        <f t="shared" si="572"/>
        <v>0</v>
      </c>
      <c r="AY538" s="121"/>
      <c r="AZ538" s="121"/>
      <c r="BA538" s="121">
        <f t="shared" si="573"/>
        <v>0</v>
      </c>
      <c r="BB538" s="121"/>
      <c r="BC538" s="121"/>
      <c r="BD538" s="121">
        <f t="shared" si="574"/>
        <v>0</v>
      </c>
      <c r="BE538" s="121"/>
      <c r="BF538" s="121"/>
      <c r="BG538" s="121">
        <f t="shared" si="575"/>
        <v>0</v>
      </c>
      <c r="BH538" s="121"/>
      <c r="BI538" s="121"/>
      <c r="BJ538" s="121">
        <f t="shared" si="576"/>
        <v>0</v>
      </c>
      <c r="BK538" s="121"/>
      <c r="BL538" s="308"/>
      <c r="BM538" s="313"/>
      <c r="BN538" s="316"/>
    </row>
    <row r="539" s="120" customFormat="1" ht="33.95" customHeight="1" outlineLevel="5" spans="2:66">
      <c r="B539" s="121" t="s">
        <v>793</v>
      </c>
      <c r="C539" s="122" t="s">
        <v>2061</v>
      </c>
      <c r="D539" s="120" t="s">
        <v>2062</v>
      </c>
      <c r="E539" s="121" t="s">
        <v>2063</v>
      </c>
      <c r="F539" s="121" t="s">
        <v>1619</v>
      </c>
      <c r="G539" s="121" t="s">
        <v>937</v>
      </c>
      <c r="H539" s="121">
        <f t="shared" si="562"/>
        <v>0</v>
      </c>
      <c r="I539" s="121" t="s">
        <v>1236</v>
      </c>
      <c r="J539" s="300"/>
      <c r="K539" s="121" t="s">
        <v>1943</v>
      </c>
      <c r="L539" s="121">
        <v>783</v>
      </c>
      <c r="M539" s="121" t="s">
        <v>1944</v>
      </c>
      <c r="N539" s="121">
        <f t="shared" si="563"/>
        <v>0</v>
      </c>
      <c r="O539" s="318"/>
      <c r="P539" s="318"/>
      <c r="Q539" s="318"/>
      <c r="R539" s="318"/>
      <c r="S539" s="318"/>
      <c r="T539" s="318"/>
      <c r="U539" s="318"/>
      <c r="V539" s="318"/>
      <c r="W539" s="318"/>
      <c r="X539" s="318"/>
      <c r="Y539" s="318"/>
      <c r="Z539" s="318"/>
      <c r="AA539" s="121"/>
      <c r="AB539" s="121">
        <f t="shared" si="564"/>
        <v>0</v>
      </c>
      <c r="AC539" s="121">
        <f t="shared" si="565"/>
        <v>0</v>
      </c>
      <c r="AD539" s="121"/>
      <c r="AE539" s="121"/>
      <c r="AF539" s="121">
        <f t="shared" si="566"/>
        <v>0</v>
      </c>
      <c r="AG539" s="121"/>
      <c r="AH539" s="121"/>
      <c r="AI539" s="121">
        <f t="shared" si="567"/>
        <v>0</v>
      </c>
      <c r="AJ539" s="121"/>
      <c r="AK539" s="121"/>
      <c r="AL539" s="121">
        <f t="shared" si="568"/>
        <v>0</v>
      </c>
      <c r="AM539" s="121"/>
      <c r="AN539" s="121"/>
      <c r="AO539" s="121">
        <f t="shared" si="569"/>
        <v>0</v>
      </c>
      <c r="AP539" s="121"/>
      <c r="AQ539" s="121"/>
      <c r="AR539" s="121">
        <f t="shared" si="570"/>
        <v>0</v>
      </c>
      <c r="AS539" s="121"/>
      <c r="AT539" s="121"/>
      <c r="AU539" s="121">
        <f t="shared" si="571"/>
        <v>0</v>
      </c>
      <c r="AV539" s="121"/>
      <c r="AW539" s="121"/>
      <c r="AX539" s="121">
        <f t="shared" si="572"/>
        <v>0</v>
      </c>
      <c r="AY539" s="121"/>
      <c r="AZ539" s="121"/>
      <c r="BA539" s="121">
        <f t="shared" si="573"/>
        <v>0</v>
      </c>
      <c r="BB539" s="121"/>
      <c r="BC539" s="121"/>
      <c r="BD539" s="121">
        <f t="shared" si="574"/>
        <v>0</v>
      </c>
      <c r="BE539" s="121"/>
      <c r="BF539" s="121"/>
      <c r="BG539" s="121">
        <f t="shared" si="575"/>
        <v>0</v>
      </c>
      <c r="BH539" s="121"/>
      <c r="BI539" s="121"/>
      <c r="BJ539" s="121">
        <f t="shared" si="576"/>
        <v>0</v>
      </c>
      <c r="BK539" s="121"/>
      <c r="BL539" s="308"/>
      <c r="BM539" s="313"/>
      <c r="BN539" s="316"/>
    </row>
    <row r="540" s="22" customFormat="1" ht="33.95" customHeight="1" outlineLevel="2" spans="2:66">
      <c r="B540" s="114" t="s">
        <v>788</v>
      </c>
      <c r="C540" s="115" t="s">
        <v>2064</v>
      </c>
      <c r="D540" s="22" t="s">
        <v>2065</v>
      </c>
      <c r="E540" s="114"/>
      <c r="F540" s="114"/>
      <c r="G540" s="114"/>
      <c r="H540" s="114">
        <f>H541+H552+H570+H581</f>
        <v>0</v>
      </c>
      <c r="I540" s="114"/>
      <c r="J540" s="114"/>
      <c r="K540" s="114"/>
      <c r="L540" s="114"/>
      <c r="M540" s="114"/>
      <c r="N540" s="306"/>
      <c r="O540" s="289"/>
      <c r="P540" s="289"/>
      <c r="Q540" s="289"/>
      <c r="R540" s="289"/>
      <c r="S540" s="289"/>
      <c r="T540" s="289"/>
      <c r="U540" s="289"/>
      <c r="V540" s="289"/>
      <c r="W540" s="289"/>
      <c r="X540" s="289"/>
      <c r="Y540" s="289"/>
      <c r="Z540" s="289"/>
      <c r="AA540" s="289"/>
      <c r="AB540" s="114">
        <f>AB541+AB552+AB570+AB581</f>
        <v>0</v>
      </c>
      <c r="AC540" s="114">
        <f>AC541+AC552+AC570+AC581</f>
        <v>0</v>
      </c>
      <c r="AD540" s="114"/>
      <c r="AE540" s="114"/>
      <c r="AF540" s="114">
        <f>AF541+AF552+AF570+AF581</f>
        <v>0</v>
      </c>
      <c r="AG540" s="114"/>
      <c r="AH540" s="114"/>
      <c r="AI540" s="114">
        <f>AI541+AI552+AI570+AI581</f>
        <v>0</v>
      </c>
      <c r="AJ540" s="114"/>
      <c r="AK540" s="114"/>
      <c r="AL540" s="114">
        <f>AL541+AL552+AL570+AL581</f>
        <v>0</v>
      </c>
      <c r="AM540" s="114"/>
      <c r="AN540" s="114"/>
      <c r="AO540" s="114">
        <f>AO541+AO552+AO570+AO581</f>
        <v>0</v>
      </c>
      <c r="AP540" s="114"/>
      <c r="AQ540" s="114"/>
      <c r="AR540" s="114">
        <f>AR541+AR552+AR570+AR581</f>
        <v>0</v>
      </c>
      <c r="AS540" s="114"/>
      <c r="AT540" s="114"/>
      <c r="AU540" s="114">
        <f>AU541+AU552+AU570+AU581</f>
        <v>0</v>
      </c>
      <c r="AV540" s="114"/>
      <c r="AW540" s="114"/>
      <c r="AX540" s="114">
        <f>AX541+AX552+AX570+AX581</f>
        <v>0</v>
      </c>
      <c r="AY540" s="114"/>
      <c r="AZ540" s="114"/>
      <c r="BA540" s="114">
        <f>BA541+BA552+BA570+BA581</f>
        <v>0</v>
      </c>
      <c r="BB540" s="114"/>
      <c r="BC540" s="114"/>
      <c r="BD540" s="114">
        <f>BD541+BD552+BD570+BD581</f>
        <v>0</v>
      </c>
      <c r="BE540" s="114"/>
      <c r="BF540" s="114"/>
      <c r="BG540" s="114">
        <f>BG541+BG552+BG570+BG581</f>
        <v>0</v>
      </c>
      <c r="BH540" s="114"/>
      <c r="BI540" s="114"/>
      <c r="BJ540" s="114">
        <f>BJ541+BJ552+BJ570+BJ581</f>
        <v>0</v>
      </c>
      <c r="BK540" s="114"/>
      <c r="BL540" s="306"/>
      <c r="BM540" s="313"/>
      <c r="BN540" s="314"/>
    </row>
    <row r="541" s="49" customFormat="1" ht="33.95" customHeight="1" outlineLevel="3" spans="2:66">
      <c r="B541" s="117" t="s">
        <v>788</v>
      </c>
      <c r="C541" s="118" t="s">
        <v>2066</v>
      </c>
      <c r="D541" s="49" t="s">
        <v>2067</v>
      </c>
      <c r="E541" s="117"/>
      <c r="F541" s="117"/>
      <c r="G541" s="117"/>
      <c r="H541" s="117">
        <f>SUM(H542:H551)</f>
        <v>0</v>
      </c>
      <c r="I541" s="117"/>
      <c r="J541" s="117"/>
      <c r="K541" s="117"/>
      <c r="L541" s="117"/>
      <c r="M541" s="117"/>
      <c r="N541" s="307"/>
      <c r="O541" s="290"/>
      <c r="P541" s="290"/>
      <c r="Q541" s="290"/>
      <c r="R541" s="290"/>
      <c r="S541" s="290"/>
      <c r="T541" s="290"/>
      <c r="U541" s="290"/>
      <c r="V541" s="290"/>
      <c r="W541" s="290"/>
      <c r="X541" s="290"/>
      <c r="Y541" s="290"/>
      <c r="Z541" s="290"/>
      <c r="AA541" s="290"/>
      <c r="AB541" s="117">
        <f>SUM(AB542:AB551)</f>
        <v>0</v>
      </c>
      <c r="AC541" s="117">
        <f>SUM(AC542:AC551)</f>
        <v>0</v>
      </c>
      <c r="AD541" s="117"/>
      <c r="AE541" s="117"/>
      <c r="AF541" s="117">
        <f>SUM(AF542:AF551)</f>
        <v>0</v>
      </c>
      <c r="AG541" s="117"/>
      <c r="AH541" s="117"/>
      <c r="AI541" s="117">
        <f>SUM(AI542:AI551)</f>
        <v>0</v>
      </c>
      <c r="AJ541" s="117"/>
      <c r="AK541" s="117"/>
      <c r="AL541" s="117">
        <f>SUM(AL542:AL551)</f>
        <v>0</v>
      </c>
      <c r="AM541" s="117"/>
      <c r="AN541" s="117"/>
      <c r="AO541" s="117">
        <f>SUM(AO542:AO551)</f>
        <v>0</v>
      </c>
      <c r="AP541" s="117"/>
      <c r="AQ541" s="117"/>
      <c r="AR541" s="117">
        <f>SUM(AR542:AR551)</f>
        <v>0</v>
      </c>
      <c r="AS541" s="117"/>
      <c r="AT541" s="117"/>
      <c r="AU541" s="117">
        <f>SUM(AU542:AU551)</f>
        <v>0</v>
      </c>
      <c r="AV541" s="117"/>
      <c r="AW541" s="117"/>
      <c r="AX541" s="117">
        <f>SUM(AX542:AX551)</f>
        <v>0</v>
      </c>
      <c r="AY541" s="117"/>
      <c r="AZ541" s="117"/>
      <c r="BA541" s="117">
        <f>SUM(BA542:BA551)</f>
        <v>0</v>
      </c>
      <c r="BB541" s="117"/>
      <c r="BC541" s="117"/>
      <c r="BD541" s="117">
        <f>SUM(BD542:BD551)</f>
        <v>0</v>
      </c>
      <c r="BE541" s="117"/>
      <c r="BF541" s="117"/>
      <c r="BG541" s="117">
        <f>SUM(BG542:BG551)</f>
        <v>0</v>
      </c>
      <c r="BH541" s="117"/>
      <c r="BI541" s="117"/>
      <c r="BJ541" s="117">
        <f>SUM(BJ542:BJ551)</f>
        <v>0</v>
      </c>
      <c r="BK541" s="117"/>
      <c r="BL541" s="307"/>
      <c r="BM541" s="313"/>
      <c r="BN541" s="315"/>
    </row>
    <row r="542" s="120" customFormat="1" ht="33.95" customHeight="1" outlineLevel="5" spans="2:66">
      <c r="B542" s="121" t="s">
        <v>793</v>
      </c>
      <c r="C542" s="122" t="s">
        <v>2068</v>
      </c>
      <c r="D542" s="120" t="s">
        <v>2069</v>
      </c>
      <c r="E542" s="121" t="s">
        <v>2070</v>
      </c>
      <c r="F542" s="121" t="s">
        <v>1619</v>
      </c>
      <c r="G542" s="121" t="s">
        <v>937</v>
      </c>
      <c r="H542" s="121">
        <f t="shared" ref="H542:H551" si="577">J542*L542</f>
        <v>0</v>
      </c>
      <c r="I542" s="121" t="s">
        <v>1236</v>
      </c>
      <c r="J542" s="300"/>
      <c r="K542" s="121" t="s">
        <v>1976</v>
      </c>
      <c r="L542" s="121">
        <v>280</v>
      </c>
      <c r="M542" s="121" t="s">
        <v>1977</v>
      </c>
      <c r="N542" s="121">
        <f t="shared" ref="N542:N551" si="578">COUNTA(O542:Z542)</f>
        <v>0</v>
      </c>
      <c r="O542" s="319"/>
      <c r="P542" s="319"/>
      <c r="Q542" s="319"/>
      <c r="R542" s="319"/>
      <c r="S542" s="319"/>
      <c r="T542" s="319"/>
      <c r="U542" s="319"/>
      <c r="V542" s="319"/>
      <c r="W542" s="319"/>
      <c r="X542" s="319"/>
      <c r="Y542" s="319"/>
      <c r="Z542" s="319"/>
      <c r="AA542" s="121"/>
      <c r="AB542" s="121">
        <f t="shared" ref="AB542:AB551" si="579">SUM(AC542,AF542,AI542,AL542,AO542,AR542,AU542,AX542,BA542,BD542,BG542,BJ542)</f>
        <v>0</v>
      </c>
      <c r="AC542" s="121">
        <f t="shared" ref="AC542:AC551" si="580">IF(O542="√",$J542*$L542/$N542,0)</f>
        <v>0</v>
      </c>
      <c r="AD542" s="121"/>
      <c r="AE542" s="121"/>
      <c r="AF542" s="121">
        <f t="shared" ref="AF542:AF551" si="581">IF(P542="√",$J542*$L542/$N542,0)</f>
        <v>0</v>
      </c>
      <c r="AG542" s="121"/>
      <c r="AH542" s="121"/>
      <c r="AI542" s="121">
        <f t="shared" ref="AI542:AI551" si="582">IF(Q542="√",$J542*$L542/$N542,0)</f>
        <v>0</v>
      </c>
      <c r="AJ542" s="121"/>
      <c r="AK542" s="121"/>
      <c r="AL542" s="121">
        <f t="shared" ref="AL542:AL551" si="583">IF(R542="√",$J542*$L542/$N542,0)</f>
        <v>0</v>
      </c>
      <c r="AM542" s="121"/>
      <c r="AN542" s="121"/>
      <c r="AO542" s="121">
        <f t="shared" ref="AO542:AO551" si="584">IF(S542="√",$J542*$L542/$N542,0)</f>
        <v>0</v>
      </c>
      <c r="AP542" s="121"/>
      <c r="AQ542" s="121"/>
      <c r="AR542" s="121">
        <f t="shared" ref="AR542:AR551" si="585">IF(T542="√",$J542*$L542/$N542,0)</f>
        <v>0</v>
      </c>
      <c r="AS542" s="121"/>
      <c r="AT542" s="121"/>
      <c r="AU542" s="121">
        <f t="shared" ref="AU542:AU551" si="586">IF(U542="√",$J542*$L542/$N542,0)</f>
        <v>0</v>
      </c>
      <c r="AV542" s="121"/>
      <c r="AW542" s="121"/>
      <c r="AX542" s="121">
        <f t="shared" ref="AX542:AX551" si="587">IF(V542="√",$J542*$L542/$N542,0)</f>
        <v>0</v>
      </c>
      <c r="AY542" s="121"/>
      <c r="AZ542" s="121"/>
      <c r="BA542" s="121">
        <f t="shared" ref="BA542:BA551" si="588">IF(W542="√",$J542*$L542/$N542,0)</f>
        <v>0</v>
      </c>
      <c r="BB542" s="121"/>
      <c r="BC542" s="121"/>
      <c r="BD542" s="121">
        <f t="shared" ref="BD542:BD551" si="589">IF(X542="√",$J542*$L542/$N542,0)</f>
        <v>0</v>
      </c>
      <c r="BE542" s="121"/>
      <c r="BF542" s="121"/>
      <c r="BG542" s="121">
        <f t="shared" ref="BG542:BG551" si="590">IF(Y542="√",$J542*$L542/$N542,0)</f>
        <v>0</v>
      </c>
      <c r="BH542" s="121"/>
      <c r="BI542" s="121"/>
      <c r="BJ542" s="121">
        <f t="shared" ref="BJ542:BJ551" si="591">IF(Z542="√",$J542*$L542/$N542,0)</f>
        <v>0</v>
      </c>
      <c r="BK542" s="121"/>
      <c r="BL542" s="308"/>
      <c r="BM542" s="313"/>
      <c r="BN542" s="316"/>
    </row>
    <row r="543" s="120" customFormat="1" ht="33.95" customHeight="1" outlineLevel="5" spans="2:66">
      <c r="B543" s="121" t="s">
        <v>793</v>
      </c>
      <c r="C543" s="122" t="s">
        <v>2071</v>
      </c>
      <c r="D543" s="120" t="s">
        <v>2072</v>
      </c>
      <c r="E543" s="121" t="s">
        <v>2073</v>
      </c>
      <c r="F543" s="121" t="s">
        <v>1619</v>
      </c>
      <c r="G543" s="121" t="s">
        <v>937</v>
      </c>
      <c r="H543" s="121">
        <f t="shared" si="577"/>
        <v>0</v>
      </c>
      <c r="I543" s="121" t="s">
        <v>1236</v>
      </c>
      <c r="J543" s="300"/>
      <c r="K543" s="121" t="s">
        <v>1390</v>
      </c>
      <c r="L543" s="121">
        <v>252</v>
      </c>
      <c r="M543" s="121" t="s">
        <v>1669</v>
      </c>
      <c r="N543" s="121">
        <f t="shared" si="578"/>
        <v>0</v>
      </c>
      <c r="O543" s="300"/>
      <c r="P543" s="300"/>
      <c r="Q543" s="300"/>
      <c r="R543" s="300"/>
      <c r="S543" s="300"/>
      <c r="T543" s="300"/>
      <c r="U543" s="300"/>
      <c r="V543" s="300"/>
      <c r="W543" s="300"/>
      <c r="X543" s="300"/>
      <c r="Y543" s="300"/>
      <c r="Z543" s="300"/>
      <c r="AA543" s="121"/>
      <c r="AB543" s="121">
        <f t="shared" si="579"/>
        <v>0</v>
      </c>
      <c r="AC543" s="121">
        <f t="shared" si="580"/>
        <v>0</v>
      </c>
      <c r="AD543" s="121"/>
      <c r="AE543" s="121"/>
      <c r="AF543" s="121">
        <f t="shared" si="581"/>
        <v>0</v>
      </c>
      <c r="AG543" s="121"/>
      <c r="AH543" s="121"/>
      <c r="AI543" s="121">
        <f t="shared" si="582"/>
        <v>0</v>
      </c>
      <c r="AJ543" s="121"/>
      <c r="AK543" s="121"/>
      <c r="AL543" s="121">
        <f t="shared" si="583"/>
        <v>0</v>
      </c>
      <c r="AM543" s="121"/>
      <c r="AN543" s="121"/>
      <c r="AO543" s="121">
        <f t="shared" si="584"/>
        <v>0</v>
      </c>
      <c r="AP543" s="121"/>
      <c r="AQ543" s="121"/>
      <c r="AR543" s="121">
        <f t="shared" si="585"/>
        <v>0</v>
      </c>
      <c r="AS543" s="121"/>
      <c r="AT543" s="121"/>
      <c r="AU543" s="121">
        <f t="shared" si="586"/>
        <v>0</v>
      </c>
      <c r="AV543" s="121"/>
      <c r="AW543" s="121"/>
      <c r="AX543" s="121">
        <f t="shared" si="587"/>
        <v>0</v>
      </c>
      <c r="AY543" s="121"/>
      <c r="AZ543" s="121"/>
      <c r="BA543" s="121">
        <f t="shared" si="588"/>
        <v>0</v>
      </c>
      <c r="BB543" s="121"/>
      <c r="BC543" s="121"/>
      <c r="BD543" s="121">
        <f t="shared" si="589"/>
        <v>0</v>
      </c>
      <c r="BE543" s="121"/>
      <c r="BF543" s="121"/>
      <c r="BG543" s="121">
        <f t="shared" si="590"/>
        <v>0</v>
      </c>
      <c r="BH543" s="121"/>
      <c r="BI543" s="121"/>
      <c r="BJ543" s="121">
        <f t="shared" si="591"/>
        <v>0</v>
      </c>
      <c r="BK543" s="121"/>
      <c r="BL543" s="308"/>
      <c r="BM543" s="313"/>
      <c r="BN543" s="316"/>
    </row>
    <row r="544" s="120" customFormat="1" ht="33.95" customHeight="1" outlineLevel="5" spans="2:66">
      <c r="B544" s="121" t="s">
        <v>793</v>
      </c>
      <c r="C544" s="122" t="s">
        <v>2074</v>
      </c>
      <c r="D544" s="120" t="s">
        <v>1778</v>
      </c>
      <c r="E544" s="121"/>
      <c r="F544" s="121" t="s">
        <v>1619</v>
      </c>
      <c r="G544" s="121" t="s">
        <v>937</v>
      </c>
      <c r="H544" s="121">
        <f t="shared" si="577"/>
        <v>0</v>
      </c>
      <c r="I544" s="121" t="s">
        <v>1236</v>
      </c>
      <c r="J544" s="300"/>
      <c r="K544" s="121" t="s">
        <v>1976</v>
      </c>
      <c r="L544" s="121">
        <v>7000</v>
      </c>
      <c r="M544" s="121" t="s">
        <v>1977</v>
      </c>
      <c r="N544" s="121">
        <f t="shared" si="578"/>
        <v>0</v>
      </c>
      <c r="O544" s="300"/>
      <c r="P544" s="300"/>
      <c r="Q544" s="300"/>
      <c r="R544" s="300"/>
      <c r="S544" s="300"/>
      <c r="T544" s="300"/>
      <c r="U544" s="300"/>
      <c r="V544" s="300"/>
      <c r="W544" s="300"/>
      <c r="X544" s="300"/>
      <c r="Y544" s="300"/>
      <c r="Z544" s="300"/>
      <c r="AA544" s="121"/>
      <c r="AB544" s="121">
        <f t="shared" si="579"/>
        <v>0</v>
      </c>
      <c r="AC544" s="121">
        <f t="shared" si="580"/>
        <v>0</v>
      </c>
      <c r="AD544" s="121"/>
      <c r="AE544" s="121"/>
      <c r="AF544" s="121">
        <f t="shared" si="581"/>
        <v>0</v>
      </c>
      <c r="AG544" s="121"/>
      <c r="AH544" s="121"/>
      <c r="AI544" s="121">
        <f t="shared" si="582"/>
        <v>0</v>
      </c>
      <c r="AJ544" s="121"/>
      <c r="AK544" s="121"/>
      <c r="AL544" s="121">
        <f t="shared" si="583"/>
        <v>0</v>
      </c>
      <c r="AM544" s="121"/>
      <c r="AN544" s="121"/>
      <c r="AO544" s="121">
        <f t="shared" si="584"/>
        <v>0</v>
      </c>
      <c r="AP544" s="121"/>
      <c r="AQ544" s="121"/>
      <c r="AR544" s="121">
        <f t="shared" si="585"/>
        <v>0</v>
      </c>
      <c r="AS544" s="121"/>
      <c r="AT544" s="121"/>
      <c r="AU544" s="121">
        <f t="shared" si="586"/>
        <v>0</v>
      </c>
      <c r="AV544" s="121"/>
      <c r="AW544" s="121"/>
      <c r="AX544" s="121">
        <f t="shared" si="587"/>
        <v>0</v>
      </c>
      <c r="AY544" s="121"/>
      <c r="AZ544" s="121"/>
      <c r="BA544" s="121">
        <f t="shared" si="588"/>
        <v>0</v>
      </c>
      <c r="BB544" s="121"/>
      <c r="BC544" s="121"/>
      <c r="BD544" s="121">
        <f t="shared" si="589"/>
        <v>0</v>
      </c>
      <c r="BE544" s="121"/>
      <c r="BF544" s="121"/>
      <c r="BG544" s="121">
        <f t="shared" si="590"/>
        <v>0</v>
      </c>
      <c r="BH544" s="121"/>
      <c r="BI544" s="121"/>
      <c r="BJ544" s="121">
        <f t="shared" si="591"/>
        <v>0</v>
      </c>
      <c r="BK544" s="121"/>
      <c r="BL544" s="308"/>
      <c r="BM544" s="313"/>
      <c r="BN544" s="316"/>
    </row>
    <row r="545" s="120" customFormat="1" ht="33.95" customHeight="1" outlineLevel="5" spans="2:66">
      <c r="B545" s="121" t="s">
        <v>793</v>
      </c>
      <c r="C545" s="122" t="s">
        <v>2075</v>
      </c>
      <c r="D545" s="120" t="s">
        <v>2076</v>
      </c>
      <c r="E545" s="121"/>
      <c r="F545" s="121" t="s">
        <v>1619</v>
      </c>
      <c r="G545" s="121" t="s">
        <v>937</v>
      </c>
      <c r="H545" s="121">
        <f t="shared" si="577"/>
        <v>0</v>
      </c>
      <c r="I545" s="121" t="s">
        <v>1236</v>
      </c>
      <c r="J545" s="300"/>
      <c r="K545" s="121" t="s">
        <v>1144</v>
      </c>
      <c r="L545" s="121">
        <v>36500</v>
      </c>
      <c r="M545" s="121" t="s">
        <v>1764</v>
      </c>
      <c r="N545" s="121">
        <f t="shared" si="578"/>
        <v>0</v>
      </c>
      <c r="O545" s="300"/>
      <c r="P545" s="300"/>
      <c r="Q545" s="300"/>
      <c r="R545" s="300"/>
      <c r="S545" s="300"/>
      <c r="T545" s="300"/>
      <c r="U545" s="300"/>
      <c r="V545" s="300"/>
      <c r="W545" s="300"/>
      <c r="X545" s="300"/>
      <c r="Y545" s="300"/>
      <c r="Z545" s="300"/>
      <c r="AA545" s="121"/>
      <c r="AB545" s="121">
        <f t="shared" si="579"/>
        <v>0</v>
      </c>
      <c r="AC545" s="121">
        <f t="shared" si="580"/>
        <v>0</v>
      </c>
      <c r="AD545" s="121"/>
      <c r="AE545" s="121"/>
      <c r="AF545" s="121">
        <f t="shared" si="581"/>
        <v>0</v>
      </c>
      <c r="AG545" s="121"/>
      <c r="AH545" s="121"/>
      <c r="AI545" s="121">
        <f t="shared" si="582"/>
        <v>0</v>
      </c>
      <c r="AJ545" s="121"/>
      <c r="AK545" s="121"/>
      <c r="AL545" s="121">
        <f t="shared" si="583"/>
        <v>0</v>
      </c>
      <c r="AM545" s="121"/>
      <c r="AN545" s="121"/>
      <c r="AO545" s="121">
        <f t="shared" si="584"/>
        <v>0</v>
      </c>
      <c r="AP545" s="121"/>
      <c r="AQ545" s="121"/>
      <c r="AR545" s="121">
        <f t="shared" si="585"/>
        <v>0</v>
      </c>
      <c r="AS545" s="121"/>
      <c r="AT545" s="121"/>
      <c r="AU545" s="121">
        <f t="shared" si="586"/>
        <v>0</v>
      </c>
      <c r="AV545" s="121"/>
      <c r="AW545" s="121"/>
      <c r="AX545" s="121">
        <f t="shared" si="587"/>
        <v>0</v>
      </c>
      <c r="AY545" s="121"/>
      <c r="AZ545" s="121"/>
      <c r="BA545" s="121">
        <f t="shared" si="588"/>
        <v>0</v>
      </c>
      <c r="BB545" s="121"/>
      <c r="BC545" s="121"/>
      <c r="BD545" s="121">
        <f t="shared" si="589"/>
        <v>0</v>
      </c>
      <c r="BE545" s="121"/>
      <c r="BF545" s="121"/>
      <c r="BG545" s="121">
        <f t="shared" si="590"/>
        <v>0</v>
      </c>
      <c r="BH545" s="121"/>
      <c r="BI545" s="121"/>
      <c r="BJ545" s="121">
        <f t="shared" si="591"/>
        <v>0</v>
      </c>
      <c r="BK545" s="121"/>
      <c r="BL545" s="308"/>
      <c r="BM545" s="313"/>
      <c r="BN545" s="316"/>
    </row>
    <row r="546" s="120" customFormat="1" ht="33.95" customHeight="1" outlineLevel="5" spans="2:66">
      <c r="B546" s="121" t="s">
        <v>793</v>
      </c>
      <c r="C546" s="122" t="s">
        <v>2077</v>
      </c>
      <c r="D546" s="120" t="s">
        <v>2078</v>
      </c>
      <c r="E546" s="121"/>
      <c r="F546" s="121" t="s">
        <v>1619</v>
      </c>
      <c r="G546" s="121" t="s">
        <v>937</v>
      </c>
      <c r="H546" s="121">
        <f t="shared" si="577"/>
        <v>0</v>
      </c>
      <c r="I546" s="121" t="s">
        <v>1236</v>
      </c>
      <c r="J546" s="300"/>
      <c r="K546" s="121" t="s">
        <v>1144</v>
      </c>
      <c r="L546" s="121">
        <v>1400</v>
      </c>
      <c r="M546" s="121" t="s">
        <v>1764</v>
      </c>
      <c r="N546" s="121">
        <f t="shared" si="578"/>
        <v>0</v>
      </c>
      <c r="O546" s="300"/>
      <c r="P546" s="300"/>
      <c r="Q546" s="300"/>
      <c r="R546" s="300"/>
      <c r="S546" s="300"/>
      <c r="T546" s="300"/>
      <c r="U546" s="300"/>
      <c r="V546" s="300"/>
      <c r="W546" s="300"/>
      <c r="X546" s="300"/>
      <c r="Y546" s="300"/>
      <c r="Z546" s="300"/>
      <c r="AA546" s="121"/>
      <c r="AB546" s="121">
        <f t="shared" si="579"/>
        <v>0</v>
      </c>
      <c r="AC546" s="121">
        <f t="shared" si="580"/>
        <v>0</v>
      </c>
      <c r="AD546" s="121"/>
      <c r="AE546" s="121"/>
      <c r="AF546" s="121">
        <f t="shared" si="581"/>
        <v>0</v>
      </c>
      <c r="AG546" s="121"/>
      <c r="AH546" s="121"/>
      <c r="AI546" s="121">
        <f t="shared" si="582"/>
        <v>0</v>
      </c>
      <c r="AJ546" s="121"/>
      <c r="AK546" s="121"/>
      <c r="AL546" s="121">
        <f t="shared" si="583"/>
        <v>0</v>
      </c>
      <c r="AM546" s="121"/>
      <c r="AN546" s="121"/>
      <c r="AO546" s="121">
        <f t="shared" si="584"/>
        <v>0</v>
      </c>
      <c r="AP546" s="121"/>
      <c r="AQ546" s="121"/>
      <c r="AR546" s="121">
        <f t="shared" si="585"/>
        <v>0</v>
      </c>
      <c r="AS546" s="121"/>
      <c r="AT546" s="121"/>
      <c r="AU546" s="121">
        <f t="shared" si="586"/>
        <v>0</v>
      </c>
      <c r="AV546" s="121"/>
      <c r="AW546" s="121"/>
      <c r="AX546" s="121">
        <f t="shared" si="587"/>
        <v>0</v>
      </c>
      <c r="AY546" s="121"/>
      <c r="AZ546" s="121"/>
      <c r="BA546" s="121">
        <f t="shared" si="588"/>
        <v>0</v>
      </c>
      <c r="BB546" s="121"/>
      <c r="BC546" s="121"/>
      <c r="BD546" s="121">
        <f t="shared" si="589"/>
        <v>0</v>
      </c>
      <c r="BE546" s="121"/>
      <c r="BF546" s="121"/>
      <c r="BG546" s="121">
        <f t="shared" si="590"/>
        <v>0</v>
      </c>
      <c r="BH546" s="121"/>
      <c r="BI546" s="121"/>
      <c r="BJ546" s="121">
        <f t="shared" si="591"/>
        <v>0</v>
      </c>
      <c r="BK546" s="121"/>
      <c r="BL546" s="308"/>
      <c r="BM546" s="313"/>
      <c r="BN546" s="316"/>
    </row>
    <row r="547" s="120" customFormat="1" ht="33.95" customHeight="1" outlineLevel="5" spans="2:66">
      <c r="B547" s="121" t="s">
        <v>793</v>
      </c>
      <c r="C547" s="122" t="s">
        <v>2079</v>
      </c>
      <c r="D547" s="120" t="s">
        <v>2080</v>
      </c>
      <c r="E547" s="121"/>
      <c r="F547" s="121" t="s">
        <v>1619</v>
      </c>
      <c r="G547" s="121" t="s">
        <v>937</v>
      </c>
      <c r="H547" s="121">
        <f t="shared" si="577"/>
        <v>0</v>
      </c>
      <c r="I547" s="121" t="s">
        <v>1236</v>
      </c>
      <c r="J547" s="300"/>
      <c r="K547" s="121" t="s">
        <v>1144</v>
      </c>
      <c r="L547" s="121">
        <v>2277.92857142857</v>
      </c>
      <c r="M547" s="121" t="s">
        <v>1764</v>
      </c>
      <c r="N547" s="121">
        <f t="shared" si="578"/>
        <v>0</v>
      </c>
      <c r="O547" s="300"/>
      <c r="P547" s="300"/>
      <c r="Q547" s="300"/>
      <c r="R547" s="300"/>
      <c r="S547" s="300"/>
      <c r="T547" s="300"/>
      <c r="U547" s="300"/>
      <c r="V547" s="300"/>
      <c r="W547" s="300"/>
      <c r="X547" s="300"/>
      <c r="Y547" s="300"/>
      <c r="Z547" s="300"/>
      <c r="AA547" s="121"/>
      <c r="AB547" s="121">
        <f t="shared" si="579"/>
        <v>0</v>
      </c>
      <c r="AC547" s="121">
        <f t="shared" si="580"/>
        <v>0</v>
      </c>
      <c r="AD547" s="121"/>
      <c r="AE547" s="121"/>
      <c r="AF547" s="121">
        <f t="shared" si="581"/>
        <v>0</v>
      </c>
      <c r="AG547" s="121"/>
      <c r="AH547" s="121"/>
      <c r="AI547" s="121">
        <f t="shared" si="582"/>
        <v>0</v>
      </c>
      <c r="AJ547" s="121"/>
      <c r="AK547" s="121"/>
      <c r="AL547" s="121">
        <f t="shared" si="583"/>
        <v>0</v>
      </c>
      <c r="AM547" s="121"/>
      <c r="AN547" s="121"/>
      <c r="AO547" s="121">
        <f t="shared" si="584"/>
        <v>0</v>
      </c>
      <c r="AP547" s="121"/>
      <c r="AQ547" s="121"/>
      <c r="AR547" s="121">
        <f t="shared" si="585"/>
        <v>0</v>
      </c>
      <c r="AS547" s="121"/>
      <c r="AT547" s="121"/>
      <c r="AU547" s="121">
        <f t="shared" si="586"/>
        <v>0</v>
      </c>
      <c r="AV547" s="121"/>
      <c r="AW547" s="121"/>
      <c r="AX547" s="121">
        <f t="shared" si="587"/>
        <v>0</v>
      </c>
      <c r="AY547" s="121"/>
      <c r="AZ547" s="121"/>
      <c r="BA547" s="121">
        <f t="shared" si="588"/>
        <v>0</v>
      </c>
      <c r="BB547" s="121"/>
      <c r="BC547" s="121"/>
      <c r="BD547" s="121">
        <f t="shared" si="589"/>
        <v>0</v>
      </c>
      <c r="BE547" s="121"/>
      <c r="BF547" s="121"/>
      <c r="BG547" s="121">
        <f t="shared" si="590"/>
        <v>0</v>
      </c>
      <c r="BH547" s="121"/>
      <c r="BI547" s="121"/>
      <c r="BJ547" s="121">
        <f t="shared" si="591"/>
        <v>0</v>
      </c>
      <c r="BK547" s="121"/>
      <c r="BL547" s="308"/>
      <c r="BM547" s="313"/>
      <c r="BN547" s="316"/>
    </row>
    <row r="548" s="120" customFormat="1" ht="33.95" customHeight="1" outlineLevel="5" spans="2:66">
      <c r="B548" s="121" t="s">
        <v>793</v>
      </c>
      <c r="C548" s="122" t="s">
        <v>2081</v>
      </c>
      <c r="D548" s="120" t="s">
        <v>2082</v>
      </c>
      <c r="E548" s="121"/>
      <c r="F548" s="121" t="s">
        <v>1619</v>
      </c>
      <c r="G548" s="121" t="s">
        <v>937</v>
      </c>
      <c r="H548" s="121">
        <f t="shared" si="577"/>
        <v>0</v>
      </c>
      <c r="I548" s="121" t="s">
        <v>1236</v>
      </c>
      <c r="J548" s="300"/>
      <c r="K548" s="121" t="s">
        <v>1144</v>
      </c>
      <c r="L548" s="121">
        <v>2634.13508090615</v>
      </c>
      <c r="M548" s="121" t="s">
        <v>1764</v>
      </c>
      <c r="N548" s="121">
        <f t="shared" si="578"/>
        <v>0</v>
      </c>
      <c r="O548" s="300"/>
      <c r="P548" s="300"/>
      <c r="Q548" s="300"/>
      <c r="R548" s="300"/>
      <c r="S548" s="300"/>
      <c r="T548" s="300"/>
      <c r="U548" s="300"/>
      <c r="V548" s="300"/>
      <c r="W548" s="300"/>
      <c r="X548" s="300"/>
      <c r="Y548" s="300"/>
      <c r="Z548" s="300"/>
      <c r="AA548" s="121"/>
      <c r="AB548" s="121">
        <f t="shared" si="579"/>
        <v>0</v>
      </c>
      <c r="AC548" s="121">
        <f t="shared" si="580"/>
        <v>0</v>
      </c>
      <c r="AD548" s="121"/>
      <c r="AE548" s="121"/>
      <c r="AF548" s="121">
        <f t="shared" si="581"/>
        <v>0</v>
      </c>
      <c r="AG548" s="121"/>
      <c r="AH548" s="121"/>
      <c r="AI548" s="121">
        <f t="shared" si="582"/>
        <v>0</v>
      </c>
      <c r="AJ548" s="121"/>
      <c r="AK548" s="121"/>
      <c r="AL548" s="121">
        <f t="shared" si="583"/>
        <v>0</v>
      </c>
      <c r="AM548" s="121"/>
      <c r="AN548" s="121"/>
      <c r="AO548" s="121">
        <f t="shared" si="584"/>
        <v>0</v>
      </c>
      <c r="AP548" s="121"/>
      <c r="AQ548" s="121"/>
      <c r="AR548" s="121">
        <f t="shared" si="585"/>
        <v>0</v>
      </c>
      <c r="AS548" s="121"/>
      <c r="AT548" s="121"/>
      <c r="AU548" s="121">
        <f t="shared" si="586"/>
        <v>0</v>
      </c>
      <c r="AV548" s="121"/>
      <c r="AW548" s="121"/>
      <c r="AX548" s="121">
        <f t="shared" si="587"/>
        <v>0</v>
      </c>
      <c r="AY548" s="121"/>
      <c r="AZ548" s="121"/>
      <c r="BA548" s="121">
        <f t="shared" si="588"/>
        <v>0</v>
      </c>
      <c r="BB548" s="121"/>
      <c r="BC548" s="121"/>
      <c r="BD548" s="121">
        <f t="shared" si="589"/>
        <v>0</v>
      </c>
      <c r="BE548" s="121"/>
      <c r="BF548" s="121"/>
      <c r="BG548" s="121">
        <f t="shared" si="590"/>
        <v>0</v>
      </c>
      <c r="BH548" s="121"/>
      <c r="BI548" s="121"/>
      <c r="BJ548" s="121">
        <f t="shared" si="591"/>
        <v>0</v>
      </c>
      <c r="BK548" s="121"/>
      <c r="BL548" s="308"/>
      <c r="BM548" s="313"/>
      <c r="BN548" s="316"/>
    </row>
    <row r="549" s="120" customFormat="1" ht="33.95" customHeight="1" outlineLevel="5" spans="2:66">
      <c r="B549" s="121" t="s">
        <v>793</v>
      </c>
      <c r="C549" s="122" t="s">
        <v>2083</v>
      </c>
      <c r="D549" s="120" t="s">
        <v>2084</v>
      </c>
      <c r="E549" s="121"/>
      <c r="F549" s="121" t="s">
        <v>1619</v>
      </c>
      <c r="G549" s="121" t="s">
        <v>937</v>
      </c>
      <c r="H549" s="121">
        <f t="shared" si="577"/>
        <v>0</v>
      </c>
      <c r="I549" s="121" t="s">
        <v>1236</v>
      </c>
      <c r="J549" s="300"/>
      <c r="K549" s="121" t="s">
        <v>1144</v>
      </c>
      <c r="L549" s="121">
        <v>88.4446601941746</v>
      </c>
      <c r="M549" s="121" t="s">
        <v>1764</v>
      </c>
      <c r="N549" s="121">
        <f t="shared" si="578"/>
        <v>0</v>
      </c>
      <c r="O549" s="300"/>
      <c r="P549" s="300"/>
      <c r="Q549" s="300"/>
      <c r="R549" s="300"/>
      <c r="S549" s="300"/>
      <c r="T549" s="300"/>
      <c r="U549" s="300"/>
      <c r="V549" s="300"/>
      <c r="W549" s="300"/>
      <c r="X549" s="300"/>
      <c r="Y549" s="300"/>
      <c r="Z549" s="300"/>
      <c r="AA549" s="121"/>
      <c r="AB549" s="121">
        <f t="shared" si="579"/>
        <v>0</v>
      </c>
      <c r="AC549" s="121">
        <f t="shared" si="580"/>
        <v>0</v>
      </c>
      <c r="AD549" s="121"/>
      <c r="AE549" s="121"/>
      <c r="AF549" s="121">
        <f t="shared" si="581"/>
        <v>0</v>
      </c>
      <c r="AG549" s="121"/>
      <c r="AH549" s="121"/>
      <c r="AI549" s="121">
        <f t="shared" si="582"/>
        <v>0</v>
      </c>
      <c r="AJ549" s="121"/>
      <c r="AK549" s="121"/>
      <c r="AL549" s="121">
        <f t="shared" si="583"/>
        <v>0</v>
      </c>
      <c r="AM549" s="121"/>
      <c r="AN549" s="121"/>
      <c r="AO549" s="121">
        <f t="shared" si="584"/>
        <v>0</v>
      </c>
      <c r="AP549" s="121"/>
      <c r="AQ549" s="121"/>
      <c r="AR549" s="121">
        <f t="shared" si="585"/>
        <v>0</v>
      </c>
      <c r="AS549" s="121"/>
      <c r="AT549" s="121"/>
      <c r="AU549" s="121">
        <f t="shared" si="586"/>
        <v>0</v>
      </c>
      <c r="AV549" s="121"/>
      <c r="AW549" s="121"/>
      <c r="AX549" s="121">
        <f t="shared" si="587"/>
        <v>0</v>
      </c>
      <c r="AY549" s="121"/>
      <c r="AZ549" s="121"/>
      <c r="BA549" s="121">
        <f t="shared" si="588"/>
        <v>0</v>
      </c>
      <c r="BB549" s="121"/>
      <c r="BC549" s="121"/>
      <c r="BD549" s="121">
        <f t="shared" si="589"/>
        <v>0</v>
      </c>
      <c r="BE549" s="121"/>
      <c r="BF549" s="121"/>
      <c r="BG549" s="121">
        <f t="shared" si="590"/>
        <v>0</v>
      </c>
      <c r="BH549" s="121"/>
      <c r="BI549" s="121"/>
      <c r="BJ549" s="121">
        <f t="shared" si="591"/>
        <v>0</v>
      </c>
      <c r="BK549" s="121"/>
      <c r="BL549" s="308"/>
      <c r="BM549" s="313"/>
      <c r="BN549" s="316"/>
    </row>
    <row r="550" s="120" customFormat="1" ht="33.95" customHeight="1" outlineLevel="5" spans="2:66">
      <c r="B550" s="121" t="s">
        <v>793</v>
      </c>
      <c r="C550" s="122" t="s">
        <v>2085</v>
      </c>
      <c r="D550" s="120" t="s">
        <v>2086</v>
      </c>
      <c r="E550" s="121"/>
      <c r="F550" s="121" t="s">
        <v>1619</v>
      </c>
      <c r="G550" s="121" t="s">
        <v>937</v>
      </c>
      <c r="H550" s="121">
        <f t="shared" si="577"/>
        <v>0</v>
      </c>
      <c r="I550" s="121" t="s">
        <v>1236</v>
      </c>
      <c r="J550" s="300"/>
      <c r="K550" s="121" t="s">
        <v>1144</v>
      </c>
      <c r="L550" s="121">
        <v>4754.2</v>
      </c>
      <c r="M550" s="121" t="s">
        <v>1764</v>
      </c>
      <c r="N550" s="121">
        <f t="shared" si="578"/>
        <v>0</v>
      </c>
      <c r="O550" s="300"/>
      <c r="P550" s="300"/>
      <c r="Q550" s="300"/>
      <c r="R550" s="300"/>
      <c r="S550" s="300"/>
      <c r="T550" s="300"/>
      <c r="U550" s="300"/>
      <c r="V550" s="300"/>
      <c r="W550" s="300"/>
      <c r="X550" s="300"/>
      <c r="Y550" s="300"/>
      <c r="Z550" s="300"/>
      <c r="AA550" s="121"/>
      <c r="AB550" s="121">
        <f t="shared" si="579"/>
        <v>0</v>
      </c>
      <c r="AC550" s="121">
        <f t="shared" si="580"/>
        <v>0</v>
      </c>
      <c r="AD550" s="121"/>
      <c r="AE550" s="121"/>
      <c r="AF550" s="121">
        <f t="shared" si="581"/>
        <v>0</v>
      </c>
      <c r="AG550" s="121"/>
      <c r="AH550" s="121"/>
      <c r="AI550" s="121">
        <f t="shared" si="582"/>
        <v>0</v>
      </c>
      <c r="AJ550" s="121"/>
      <c r="AK550" s="121"/>
      <c r="AL550" s="121">
        <f t="shared" si="583"/>
        <v>0</v>
      </c>
      <c r="AM550" s="121"/>
      <c r="AN550" s="121"/>
      <c r="AO550" s="121">
        <f t="shared" si="584"/>
        <v>0</v>
      </c>
      <c r="AP550" s="121"/>
      <c r="AQ550" s="121"/>
      <c r="AR550" s="121">
        <f t="shared" si="585"/>
        <v>0</v>
      </c>
      <c r="AS550" s="121"/>
      <c r="AT550" s="121"/>
      <c r="AU550" s="121">
        <f t="shared" si="586"/>
        <v>0</v>
      </c>
      <c r="AV550" s="121"/>
      <c r="AW550" s="121"/>
      <c r="AX550" s="121">
        <f t="shared" si="587"/>
        <v>0</v>
      </c>
      <c r="AY550" s="121"/>
      <c r="AZ550" s="121"/>
      <c r="BA550" s="121">
        <f t="shared" si="588"/>
        <v>0</v>
      </c>
      <c r="BB550" s="121"/>
      <c r="BC550" s="121"/>
      <c r="BD550" s="121">
        <f t="shared" si="589"/>
        <v>0</v>
      </c>
      <c r="BE550" s="121"/>
      <c r="BF550" s="121"/>
      <c r="BG550" s="121">
        <f t="shared" si="590"/>
        <v>0</v>
      </c>
      <c r="BH550" s="121"/>
      <c r="BI550" s="121"/>
      <c r="BJ550" s="121">
        <f t="shared" si="591"/>
        <v>0</v>
      </c>
      <c r="BK550" s="121"/>
      <c r="BL550" s="308"/>
      <c r="BM550" s="313"/>
      <c r="BN550" s="316"/>
    </row>
    <row r="551" s="120" customFormat="1" ht="33.95" customHeight="1" outlineLevel="5" spans="2:66">
      <c r="B551" s="121" t="s">
        <v>793</v>
      </c>
      <c r="C551" s="122" t="s">
        <v>2087</v>
      </c>
      <c r="D551" s="120" t="s">
        <v>2088</v>
      </c>
      <c r="E551" s="121"/>
      <c r="F551" s="121" t="s">
        <v>1619</v>
      </c>
      <c r="G551" s="121" t="s">
        <v>937</v>
      </c>
      <c r="H551" s="121">
        <f t="shared" si="577"/>
        <v>0</v>
      </c>
      <c r="I551" s="121" t="s">
        <v>1236</v>
      </c>
      <c r="J551" s="300"/>
      <c r="K551" s="121" t="s">
        <v>1144</v>
      </c>
      <c r="L551" s="121">
        <v>6363.33333333333</v>
      </c>
      <c r="M551" s="121" t="s">
        <v>1764</v>
      </c>
      <c r="N551" s="121">
        <f t="shared" si="578"/>
        <v>0</v>
      </c>
      <c r="O551" s="318"/>
      <c r="P551" s="318"/>
      <c r="Q551" s="318"/>
      <c r="R551" s="318"/>
      <c r="S551" s="318"/>
      <c r="T551" s="318"/>
      <c r="U551" s="318"/>
      <c r="V551" s="318"/>
      <c r="W551" s="318"/>
      <c r="X551" s="318"/>
      <c r="Y551" s="318"/>
      <c r="Z551" s="318"/>
      <c r="AA551" s="121"/>
      <c r="AB551" s="121">
        <f t="shared" si="579"/>
        <v>0</v>
      </c>
      <c r="AC551" s="121">
        <f t="shared" si="580"/>
        <v>0</v>
      </c>
      <c r="AD551" s="121"/>
      <c r="AE551" s="121"/>
      <c r="AF551" s="121">
        <f t="shared" si="581"/>
        <v>0</v>
      </c>
      <c r="AG551" s="121"/>
      <c r="AH551" s="121"/>
      <c r="AI551" s="121">
        <f t="shared" si="582"/>
        <v>0</v>
      </c>
      <c r="AJ551" s="121"/>
      <c r="AK551" s="121"/>
      <c r="AL551" s="121">
        <f t="shared" si="583"/>
        <v>0</v>
      </c>
      <c r="AM551" s="121"/>
      <c r="AN551" s="121"/>
      <c r="AO551" s="121">
        <f t="shared" si="584"/>
        <v>0</v>
      </c>
      <c r="AP551" s="121"/>
      <c r="AQ551" s="121"/>
      <c r="AR551" s="121">
        <f t="shared" si="585"/>
        <v>0</v>
      </c>
      <c r="AS551" s="121"/>
      <c r="AT551" s="121"/>
      <c r="AU551" s="121">
        <f t="shared" si="586"/>
        <v>0</v>
      </c>
      <c r="AV551" s="121"/>
      <c r="AW551" s="121"/>
      <c r="AX551" s="121">
        <f t="shared" si="587"/>
        <v>0</v>
      </c>
      <c r="AY551" s="121"/>
      <c r="AZ551" s="121"/>
      <c r="BA551" s="121">
        <f t="shared" si="588"/>
        <v>0</v>
      </c>
      <c r="BB551" s="121"/>
      <c r="BC551" s="121"/>
      <c r="BD551" s="121">
        <f t="shared" si="589"/>
        <v>0</v>
      </c>
      <c r="BE551" s="121"/>
      <c r="BF551" s="121"/>
      <c r="BG551" s="121">
        <f t="shared" si="590"/>
        <v>0</v>
      </c>
      <c r="BH551" s="121"/>
      <c r="BI551" s="121"/>
      <c r="BJ551" s="121">
        <f t="shared" si="591"/>
        <v>0</v>
      </c>
      <c r="BK551" s="121"/>
      <c r="BL551" s="308"/>
      <c r="BM551" s="313"/>
      <c r="BN551" s="316"/>
    </row>
    <row r="552" s="49" customFormat="1" ht="33.95" customHeight="1" outlineLevel="3" spans="2:66">
      <c r="B552" s="117" t="s">
        <v>788</v>
      </c>
      <c r="C552" s="118" t="s">
        <v>2089</v>
      </c>
      <c r="D552" s="49" t="s">
        <v>2090</v>
      </c>
      <c r="E552" s="117"/>
      <c r="F552" s="117"/>
      <c r="G552" s="117"/>
      <c r="H552" s="117">
        <f>SUM(H553:H569)</f>
        <v>0</v>
      </c>
      <c r="I552" s="117"/>
      <c r="J552" s="117"/>
      <c r="K552" s="117"/>
      <c r="L552" s="117"/>
      <c r="M552" s="117"/>
      <c r="N552" s="307"/>
      <c r="O552" s="290"/>
      <c r="P552" s="290"/>
      <c r="Q552" s="290"/>
      <c r="R552" s="290"/>
      <c r="S552" s="290"/>
      <c r="T552" s="290"/>
      <c r="U552" s="290"/>
      <c r="V552" s="290"/>
      <c r="W552" s="290"/>
      <c r="X552" s="290"/>
      <c r="Y552" s="290"/>
      <c r="Z552" s="290"/>
      <c r="AA552" s="290"/>
      <c r="AB552" s="117">
        <f>SUM(AB553:AB569)</f>
        <v>0</v>
      </c>
      <c r="AC552" s="117">
        <f>SUM(AC553:AC569)</f>
        <v>0</v>
      </c>
      <c r="AD552" s="117"/>
      <c r="AE552" s="117"/>
      <c r="AF552" s="117">
        <f>SUM(AF553:AF569)</f>
        <v>0</v>
      </c>
      <c r="AG552" s="117"/>
      <c r="AH552" s="117"/>
      <c r="AI552" s="117">
        <f>SUM(AI553:AI569)</f>
        <v>0</v>
      </c>
      <c r="AJ552" s="117"/>
      <c r="AK552" s="117"/>
      <c r="AL552" s="117">
        <f>SUM(AL553:AL569)</f>
        <v>0</v>
      </c>
      <c r="AM552" s="117"/>
      <c r="AN552" s="117"/>
      <c r="AO552" s="117">
        <f>SUM(AO553:AO569)</f>
        <v>0</v>
      </c>
      <c r="AP552" s="117"/>
      <c r="AQ552" s="117"/>
      <c r="AR552" s="117">
        <f>SUM(AR553:AR569)</f>
        <v>0</v>
      </c>
      <c r="AS552" s="117"/>
      <c r="AT552" s="117"/>
      <c r="AU552" s="117">
        <f>SUM(AU553:AU569)</f>
        <v>0</v>
      </c>
      <c r="AV552" s="117"/>
      <c r="AW552" s="117"/>
      <c r="AX552" s="117">
        <f>SUM(AX553:AX569)</f>
        <v>0</v>
      </c>
      <c r="AY552" s="117"/>
      <c r="AZ552" s="117"/>
      <c r="BA552" s="117">
        <f>SUM(BA553:BA569)</f>
        <v>0</v>
      </c>
      <c r="BB552" s="117"/>
      <c r="BC552" s="117"/>
      <c r="BD552" s="117">
        <f>SUM(BD553:BD569)</f>
        <v>0</v>
      </c>
      <c r="BE552" s="117"/>
      <c r="BF552" s="117"/>
      <c r="BG552" s="117">
        <f>SUM(BG553:BG569)</f>
        <v>0</v>
      </c>
      <c r="BH552" s="117"/>
      <c r="BI552" s="117"/>
      <c r="BJ552" s="117">
        <f>SUM(BJ553:BJ569)</f>
        <v>0</v>
      </c>
      <c r="BK552" s="117"/>
      <c r="BL552" s="307"/>
      <c r="BM552" s="313"/>
      <c r="BN552" s="315"/>
    </row>
    <row r="553" s="120" customFormat="1" ht="33.95" customHeight="1" outlineLevel="5" spans="2:66">
      <c r="B553" s="121" t="s">
        <v>793</v>
      </c>
      <c r="C553" s="122" t="s">
        <v>2091</v>
      </c>
      <c r="D553" s="120" t="s">
        <v>2092</v>
      </c>
      <c r="E553" s="121"/>
      <c r="F553" s="121" t="s">
        <v>1619</v>
      </c>
      <c r="G553" s="121" t="s">
        <v>937</v>
      </c>
      <c r="H553" s="121">
        <f t="shared" ref="H553:H569" si="592">J553*L553</f>
        <v>0</v>
      </c>
      <c r="I553" s="121" t="s">
        <v>1236</v>
      </c>
      <c r="J553" s="300"/>
      <c r="K553" s="121" t="s">
        <v>1144</v>
      </c>
      <c r="L553" s="121">
        <v>750</v>
      </c>
      <c r="M553" s="121" t="s">
        <v>1764</v>
      </c>
      <c r="N553" s="121">
        <f t="shared" ref="N553:N569" si="593">COUNTA(O553:Z553)</f>
        <v>0</v>
      </c>
      <c r="O553" s="319"/>
      <c r="P553" s="319"/>
      <c r="Q553" s="319"/>
      <c r="R553" s="319"/>
      <c r="S553" s="319"/>
      <c r="T553" s="319"/>
      <c r="U553" s="319"/>
      <c r="V553" s="319"/>
      <c r="W553" s="319"/>
      <c r="X553" s="319"/>
      <c r="Y553" s="319"/>
      <c r="Z553" s="319"/>
      <c r="AA553" s="121"/>
      <c r="AB553" s="121">
        <f t="shared" ref="AB553:AB569" si="594">SUM(AC553,AF553,AI553,AL553,AO553,AR553,AU553,AX553,BA553,BD553,BG553,BJ553)</f>
        <v>0</v>
      </c>
      <c r="AC553" s="121">
        <f t="shared" ref="AC553:AC569" si="595">IF(O553="√",$J553*$L553/$N553,0)</f>
        <v>0</v>
      </c>
      <c r="AD553" s="121"/>
      <c r="AE553" s="121"/>
      <c r="AF553" s="121">
        <f t="shared" ref="AF553:AF569" si="596">IF(P553="√",$J553*$L553/$N553,0)</f>
        <v>0</v>
      </c>
      <c r="AG553" s="121"/>
      <c r="AH553" s="121"/>
      <c r="AI553" s="121">
        <f t="shared" ref="AI553:AI569" si="597">IF(Q553="√",$J553*$L553/$N553,0)</f>
        <v>0</v>
      </c>
      <c r="AJ553" s="121"/>
      <c r="AK553" s="121"/>
      <c r="AL553" s="121">
        <f t="shared" ref="AL553:AL569" si="598">IF(R553="√",$J553*$L553/$N553,0)</f>
        <v>0</v>
      </c>
      <c r="AM553" s="121"/>
      <c r="AN553" s="121"/>
      <c r="AO553" s="121">
        <f t="shared" ref="AO553:AO569" si="599">IF(S553="√",$J553*$L553/$N553,0)</f>
        <v>0</v>
      </c>
      <c r="AP553" s="121"/>
      <c r="AQ553" s="121"/>
      <c r="AR553" s="121">
        <f t="shared" ref="AR553:AR569" si="600">IF(T553="√",$J553*$L553/$N553,0)</f>
        <v>0</v>
      </c>
      <c r="AS553" s="121"/>
      <c r="AT553" s="121"/>
      <c r="AU553" s="121">
        <f t="shared" ref="AU553:AU569" si="601">IF(U553="√",$J553*$L553/$N553,0)</f>
        <v>0</v>
      </c>
      <c r="AV553" s="121"/>
      <c r="AW553" s="121"/>
      <c r="AX553" s="121">
        <f t="shared" ref="AX553:AX569" si="602">IF(V553="√",$J553*$L553/$N553,0)</f>
        <v>0</v>
      </c>
      <c r="AY553" s="121"/>
      <c r="AZ553" s="121"/>
      <c r="BA553" s="121">
        <f t="shared" ref="BA553:BA569" si="603">IF(W553="√",$J553*$L553/$N553,0)</f>
        <v>0</v>
      </c>
      <c r="BB553" s="121"/>
      <c r="BC553" s="121"/>
      <c r="BD553" s="121">
        <f t="shared" ref="BD553:BD569" si="604">IF(X553="√",$J553*$L553/$N553,0)</f>
        <v>0</v>
      </c>
      <c r="BE553" s="121"/>
      <c r="BF553" s="121"/>
      <c r="BG553" s="121">
        <f t="shared" ref="BG553:BG569" si="605">IF(Y553="√",$J553*$L553/$N553,0)</f>
        <v>0</v>
      </c>
      <c r="BH553" s="121"/>
      <c r="BI553" s="121"/>
      <c r="BJ553" s="121">
        <f t="shared" ref="BJ553:BJ569" si="606">IF(Z553="√",$J553*$L553/$N553,0)</f>
        <v>0</v>
      </c>
      <c r="BK553" s="121"/>
      <c r="BL553" s="308"/>
      <c r="BM553" s="313"/>
      <c r="BN553" s="316"/>
    </row>
    <row r="554" s="120" customFormat="1" ht="33.95" customHeight="1" outlineLevel="5" spans="2:66">
      <c r="B554" s="121" t="s">
        <v>793</v>
      </c>
      <c r="C554" s="122" t="s">
        <v>2093</v>
      </c>
      <c r="D554" s="120" t="s">
        <v>2094</v>
      </c>
      <c r="E554" s="121"/>
      <c r="F554" s="121" t="s">
        <v>1619</v>
      </c>
      <c r="G554" s="121" t="s">
        <v>937</v>
      </c>
      <c r="H554" s="121">
        <f t="shared" si="592"/>
        <v>0</v>
      </c>
      <c r="I554" s="121" t="s">
        <v>1236</v>
      </c>
      <c r="J554" s="300"/>
      <c r="K554" s="121" t="s">
        <v>1144</v>
      </c>
      <c r="L554" s="121">
        <v>500</v>
      </c>
      <c r="M554" s="121" t="s">
        <v>1764</v>
      </c>
      <c r="N554" s="121">
        <f t="shared" si="593"/>
        <v>0</v>
      </c>
      <c r="O554" s="300"/>
      <c r="P554" s="300"/>
      <c r="Q554" s="300"/>
      <c r="R554" s="300"/>
      <c r="S554" s="300"/>
      <c r="T554" s="300"/>
      <c r="U554" s="300"/>
      <c r="V554" s="300"/>
      <c r="W554" s="300"/>
      <c r="X554" s="300"/>
      <c r="Y554" s="300"/>
      <c r="Z554" s="300"/>
      <c r="AA554" s="121"/>
      <c r="AB554" s="121">
        <f t="shared" si="594"/>
        <v>0</v>
      </c>
      <c r="AC554" s="121">
        <f t="shared" si="595"/>
        <v>0</v>
      </c>
      <c r="AD554" s="121"/>
      <c r="AE554" s="121"/>
      <c r="AF554" s="121">
        <f t="shared" si="596"/>
        <v>0</v>
      </c>
      <c r="AG554" s="121"/>
      <c r="AH554" s="121"/>
      <c r="AI554" s="121">
        <f t="shared" si="597"/>
        <v>0</v>
      </c>
      <c r="AJ554" s="121"/>
      <c r="AK554" s="121"/>
      <c r="AL554" s="121">
        <f t="shared" si="598"/>
        <v>0</v>
      </c>
      <c r="AM554" s="121"/>
      <c r="AN554" s="121"/>
      <c r="AO554" s="121">
        <f t="shared" si="599"/>
        <v>0</v>
      </c>
      <c r="AP554" s="121"/>
      <c r="AQ554" s="121"/>
      <c r="AR554" s="121">
        <f t="shared" si="600"/>
        <v>0</v>
      </c>
      <c r="AS554" s="121"/>
      <c r="AT554" s="121"/>
      <c r="AU554" s="121">
        <f t="shared" si="601"/>
        <v>0</v>
      </c>
      <c r="AV554" s="121"/>
      <c r="AW554" s="121"/>
      <c r="AX554" s="121">
        <f t="shared" si="602"/>
        <v>0</v>
      </c>
      <c r="AY554" s="121"/>
      <c r="AZ554" s="121"/>
      <c r="BA554" s="121">
        <f t="shared" si="603"/>
        <v>0</v>
      </c>
      <c r="BB554" s="121"/>
      <c r="BC554" s="121"/>
      <c r="BD554" s="121">
        <f t="shared" si="604"/>
        <v>0</v>
      </c>
      <c r="BE554" s="121"/>
      <c r="BF554" s="121"/>
      <c r="BG554" s="121">
        <f t="shared" si="605"/>
        <v>0</v>
      </c>
      <c r="BH554" s="121"/>
      <c r="BI554" s="121"/>
      <c r="BJ554" s="121">
        <f t="shared" si="606"/>
        <v>0</v>
      </c>
      <c r="BK554" s="121"/>
      <c r="BL554" s="308"/>
      <c r="BM554" s="313"/>
      <c r="BN554" s="316"/>
    </row>
    <row r="555" s="120" customFormat="1" ht="33.95" customHeight="1" outlineLevel="5" spans="2:66">
      <c r="B555" s="121" t="s">
        <v>793</v>
      </c>
      <c r="C555" s="122" t="s">
        <v>2095</v>
      </c>
      <c r="D555" s="120" t="s">
        <v>2096</v>
      </c>
      <c r="E555" s="121"/>
      <c r="F555" s="121" t="s">
        <v>1619</v>
      </c>
      <c r="G555" s="121" t="s">
        <v>937</v>
      </c>
      <c r="H555" s="121">
        <f t="shared" si="592"/>
        <v>0</v>
      </c>
      <c r="I555" s="121" t="s">
        <v>1236</v>
      </c>
      <c r="J555" s="300"/>
      <c r="K555" s="121" t="s">
        <v>2097</v>
      </c>
      <c r="L555" s="121">
        <v>6.3</v>
      </c>
      <c r="M555" s="121" t="s">
        <v>2098</v>
      </c>
      <c r="N555" s="121">
        <f t="shared" si="593"/>
        <v>0</v>
      </c>
      <c r="O555" s="300"/>
      <c r="P555" s="300"/>
      <c r="Q555" s="300"/>
      <c r="R555" s="300"/>
      <c r="S555" s="300"/>
      <c r="T555" s="300"/>
      <c r="U555" s="300"/>
      <c r="V555" s="300"/>
      <c r="W555" s="300"/>
      <c r="X555" s="300"/>
      <c r="Y555" s="300"/>
      <c r="Z555" s="300"/>
      <c r="AA555" s="121"/>
      <c r="AB555" s="121">
        <f t="shared" si="594"/>
        <v>0</v>
      </c>
      <c r="AC555" s="121">
        <f t="shared" si="595"/>
        <v>0</v>
      </c>
      <c r="AD555" s="121"/>
      <c r="AE555" s="121"/>
      <c r="AF555" s="121">
        <f t="shared" si="596"/>
        <v>0</v>
      </c>
      <c r="AG555" s="121"/>
      <c r="AH555" s="121"/>
      <c r="AI555" s="121">
        <f t="shared" si="597"/>
        <v>0</v>
      </c>
      <c r="AJ555" s="121"/>
      <c r="AK555" s="121"/>
      <c r="AL555" s="121">
        <f t="shared" si="598"/>
        <v>0</v>
      </c>
      <c r="AM555" s="121"/>
      <c r="AN555" s="121"/>
      <c r="AO555" s="121">
        <f t="shared" si="599"/>
        <v>0</v>
      </c>
      <c r="AP555" s="121"/>
      <c r="AQ555" s="121"/>
      <c r="AR555" s="121">
        <f t="shared" si="600"/>
        <v>0</v>
      </c>
      <c r="AS555" s="121"/>
      <c r="AT555" s="121"/>
      <c r="AU555" s="121">
        <f t="shared" si="601"/>
        <v>0</v>
      </c>
      <c r="AV555" s="121"/>
      <c r="AW555" s="121"/>
      <c r="AX555" s="121">
        <f t="shared" si="602"/>
        <v>0</v>
      </c>
      <c r="AY555" s="121"/>
      <c r="AZ555" s="121"/>
      <c r="BA555" s="121">
        <f t="shared" si="603"/>
        <v>0</v>
      </c>
      <c r="BB555" s="121"/>
      <c r="BC555" s="121"/>
      <c r="BD555" s="121">
        <f t="shared" si="604"/>
        <v>0</v>
      </c>
      <c r="BE555" s="121"/>
      <c r="BF555" s="121"/>
      <c r="BG555" s="121">
        <f t="shared" si="605"/>
        <v>0</v>
      </c>
      <c r="BH555" s="121"/>
      <c r="BI555" s="121"/>
      <c r="BJ555" s="121">
        <f t="shared" si="606"/>
        <v>0</v>
      </c>
      <c r="BK555" s="121"/>
      <c r="BL555" s="308"/>
      <c r="BM555" s="313"/>
      <c r="BN555" s="316"/>
    </row>
    <row r="556" s="120" customFormat="1" ht="33.95" customHeight="1" outlineLevel="5" spans="2:66">
      <c r="B556" s="121" t="s">
        <v>793</v>
      </c>
      <c r="C556" s="122" t="s">
        <v>2099</v>
      </c>
      <c r="D556" s="120" t="s">
        <v>2100</v>
      </c>
      <c r="E556" s="121"/>
      <c r="F556" s="121" t="s">
        <v>1619</v>
      </c>
      <c r="G556" s="121" t="s">
        <v>937</v>
      </c>
      <c r="H556" s="121">
        <f t="shared" si="592"/>
        <v>0</v>
      </c>
      <c r="I556" s="121" t="s">
        <v>1236</v>
      </c>
      <c r="J556" s="300"/>
      <c r="K556" s="121" t="s">
        <v>1144</v>
      </c>
      <c r="L556" s="121">
        <v>500</v>
      </c>
      <c r="M556" s="121" t="s">
        <v>1764</v>
      </c>
      <c r="N556" s="121">
        <f t="shared" si="593"/>
        <v>0</v>
      </c>
      <c r="O556" s="300"/>
      <c r="P556" s="300"/>
      <c r="Q556" s="300"/>
      <c r="R556" s="300"/>
      <c r="S556" s="300"/>
      <c r="T556" s="300"/>
      <c r="U556" s="300"/>
      <c r="V556" s="300"/>
      <c r="W556" s="300"/>
      <c r="X556" s="300"/>
      <c r="Y556" s="300"/>
      <c r="Z556" s="300"/>
      <c r="AA556" s="121"/>
      <c r="AB556" s="121">
        <f t="shared" si="594"/>
        <v>0</v>
      </c>
      <c r="AC556" s="121">
        <f t="shared" si="595"/>
        <v>0</v>
      </c>
      <c r="AD556" s="121"/>
      <c r="AE556" s="121"/>
      <c r="AF556" s="121">
        <f t="shared" si="596"/>
        <v>0</v>
      </c>
      <c r="AG556" s="121"/>
      <c r="AH556" s="121"/>
      <c r="AI556" s="121">
        <f t="shared" si="597"/>
        <v>0</v>
      </c>
      <c r="AJ556" s="121"/>
      <c r="AK556" s="121"/>
      <c r="AL556" s="121">
        <f t="shared" si="598"/>
        <v>0</v>
      </c>
      <c r="AM556" s="121"/>
      <c r="AN556" s="121"/>
      <c r="AO556" s="121">
        <f t="shared" si="599"/>
        <v>0</v>
      </c>
      <c r="AP556" s="121"/>
      <c r="AQ556" s="121"/>
      <c r="AR556" s="121">
        <f t="shared" si="600"/>
        <v>0</v>
      </c>
      <c r="AS556" s="121"/>
      <c r="AT556" s="121"/>
      <c r="AU556" s="121">
        <f t="shared" si="601"/>
        <v>0</v>
      </c>
      <c r="AV556" s="121"/>
      <c r="AW556" s="121"/>
      <c r="AX556" s="121">
        <f t="shared" si="602"/>
        <v>0</v>
      </c>
      <c r="AY556" s="121"/>
      <c r="AZ556" s="121"/>
      <c r="BA556" s="121">
        <f t="shared" si="603"/>
        <v>0</v>
      </c>
      <c r="BB556" s="121"/>
      <c r="BC556" s="121"/>
      <c r="BD556" s="121">
        <f t="shared" si="604"/>
        <v>0</v>
      </c>
      <c r="BE556" s="121"/>
      <c r="BF556" s="121"/>
      <c r="BG556" s="121">
        <f t="shared" si="605"/>
        <v>0</v>
      </c>
      <c r="BH556" s="121"/>
      <c r="BI556" s="121"/>
      <c r="BJ556" s="121">
        <f t="shared" si="606"/>
        <v>0</v>
      </c>
      <c r="BK556" s="121"/>
      <c r="BL556" s="308"/>
      <c r="BM556" s="313"/>
      <c r="BN556" s="316"/>
    </row>
    <row r="557" s="120" customFormat="1" ht="33.95" customHeight="1" outlineLevel="5" spans="2:66">
      <c r="B557" s="121" t="s">
        <v>793</v>
      </c>
      <c r="C557" s="122" t="s">
        <v>2101</v>
      </c>
      <c r="D557" s="120" t="s">
        <v>2102</v>
      </c>
      <c r="E557" s="121"/>
      <c r="F557" s="121" t="s">
        <v>1619</v>
      </c>
      <c r="G557" s="121" t="s">
        <v>937</v>
      </c>
      <c r="H557" s="121">
        <f t="shared" si="592"/>
        <v>0</v>
      </c>
      <c r="I557" s="121" t="s">
        <v>1236</v>
      </c>
      <c r="J557" s="300"/>
      <c r="K557" s="121" t="s">
        <v>1144</v>
      </c>
      <c r="L557" s="121">
        <v>1400</v>
      </c>
      <c r="M557" s="121" t="s">
        <v>1764</v>
      </c>
      <c r="N557" s="121">
        <f t="shared" si="593"/>
        <v>0</v>
      </c>
      <c r="O557" s="300"/>
      <c r="P557" s="300"/>
      <c r="Q557" s="300"/>
      <c r="R557" s="300"/>
      <c r="S557" s="300"/>
      <c r="T557" s="300"/>
      <c r="U557" s="300"/>
      <c r="V557" s="300"/>
      <c r="W557" s="300"/>
      <c r="X557" s="300"/>
      <c r="Y557" s="300"/>
      <c r="Z557" s="300"/>
      <c r="AA557" s="121"/>
      <c r="AB557" s="121">
        <f t="shared" si="594"/>
        <v>0</v>
      </c>
      <c r="AC557" s="121">
        <f t="shared" si="595"/>
        <v>0</v>
      </c>
      <c r="AD557" s="121"/>
      <c r="AE557" s="121"/>
      <c r="AF557" s="121">
        <f t="shared" si="596"/>
        <v>0</v>
      </c>
      <c r="AG557" s="121"/>
      <c r="AH557" s="121"/>
      <c r="AI557" s="121">
        <f t="shared" si="597"/>
        <v>0</v>
      </c>
      <c r="AJ557" s="121"/>
      <c r="AK557" s="121"/>
      <c r="AL557" s="121">
        <f t="shared" si="598"/>
        <v>0</v>
      </c>
      <c r="AM557" s="121"/>
      <c r="AN557" s="121"/>
      <c r="AO557" s="121">
        <f t="shared" si="599"/>
        <v>0</v>
      </c>
      <c r="AP557" s="121"/>
      <c r="AQ557" s="121"/>
      <c r="AR557" s="121">
        <f t="shared" si="600"/>
        <v>0</v>
      </c>
      <c r="AS557" s="121"/>
      <c r="AT557" s="121"/>
      <c r="AU557" s="121">
        <f t="shared" si="601"/>
        <v>0</v>
      </c>
      <c r="AV557" s="121"/>
      <c r="AW557" s="121"/>
      <c r="AX557" s="121">
        <f t="shared" si="602"/>
        <v>0</v>
      </c>
      <c r="AY557" s="121"/>
      <c r="AZ557" s="121"/>
      <c r="BA557" s="121">
        <f t="shared" si="603"/>
        <v>0</v>
      </c>
      <c r="BB557" s="121"/>
      <c r="BC557" s="121"/>
      <c r="BD557" s="121">
        <f t="shared" si="604"/>
        <v>0</v>
      </c>
      <c r="BE557" s="121"/>
      <c r="BF557" s="121"/>
      <c r="BG557" s="121">
        <f t="shared" si="605"/>
        <v>0</v>
      </c>
      <c r="BH557" s="121"/>
      <c r="BI557" s="121"/>
      <c r="BJ557" s="121">
        <f t="shared" si="606"/>
        <v>0</v>
      </c>
      <c r="BK557" s="121"/>
      <c r="BL557" s="308"/>
      <c r="BM557" s="313"/>
      <c r="BN557" s="316"/>
    </row>
    <row r="558" s="120" customFormat="1" ht="33.95" customHeight="1" outlineLevel="5" spans="2:66">
      <c r="B558" s="121" t="s">
        <v>793</v>
      </c>
      <c r="C558" s="122" t="s">
        <v>2103</v>
      </c>
      <c r="D558" s="120" t="s">
        <v>2104</v>
      </c>
      <c r="E558" s="121"/>
      <c r="F558" s="121" t="s">
        <v>1619</v>
      </c>
      <c r="G558" s="121" t="s">
        <v>937</v>
      </c>
      <c r="H558" s="121">
        <f t="shared" si="592"/>
        <v>0</v>
      </c>
      <c r="I558" s="121" t="s">
        <v>1236</v>
      </c>
      <c r="J558" s="300"/>
      <c r="K558" s="121" t="s">
        <v>1144</v>
      </c>
      <c r="L558" s="121">
        <v>640</v>
      </c>
      <c r="M558" s="121" t="s">
        <v>1764</v>
      </c>
      <c r="N558" s="121">
        <f t="shared" si="593"/>
        <v>0</v>
      </c>
      <c r="O558" s="300"/>
      <c r="P558" s="300"/>
      <c r="Q558" s="300"/>
      <c r="R558" s="300"/>
      <c r="S558" s="300"/>
      <c r="T558" s="300"/>
      <c r="U558" s="300"/>
      <c r="V558" s="300"/>
      <c r="W558" s="300"/>
      <c r="X558" s="300"/>
      <c r="Y558" s="300"/>
      <c r="Z558" s="300"/>
      <c r="AA558" s="121"/>
      <c r="AB558" s="121">
        <f t="shared" si="594"/>
        <v>0</v>
      </c>
      <c r="AC558" s="121">
        <f t="shared" si="595"/>
        <v>0</v>
      </c>
      <c r="AD558" s="121"/>
      <c r="AE558" s="121"/>
      <c r="AF558" s="121">
        <f t="shared" si="596"/>
        <v>0</v>
      </c>
      <c r="AG558" s="121"/>
      <c r="AH558" s="121"/>
      <c r="AI558" s="121">
        <f t="shared" si="597"/>
        <v>0</v>
      </c>
      <c r="AJ558" s="121"/>
      <c r="AK558" s="121"/>
      <c r="AL558" s="121">
        <f t="shared" si="598"/>
        <v>0</v>
      </c>
      <c r="AM558" s="121"/>
      <c r="AN558" s="121"/>
      <c r="AO558" s="121">
        <f t="shared" si="599"/>
        <v>0</v>
      </c>
      <c r="AP558" s="121"/>
      <c r="AQ558" s="121"/>
      <c r="AR558" s="121">
        <f t="shared" si="600"/>
        <v>0</v>
      </c>
      <c r="AS558" s="121"/>
      <c r="AT558" s="121"/>
      <c r="AU558" s="121">
        <f t="shared" si="601"/>
        <v>0</v>
      </c>
      <c r="AV558" s="121"/>
      <c r="AW558" s="121"/>
      <c r="AX558" s="121">
        <f t="shared" si="602"/>
        <v>0</v>
      </c>
      <c r="AY558" s="121"/>
      <c r="AZ558" s="121"/>
      <c r="BA558" s="121">
        <f t="shared" si="603"/>
        <v>0</v>
      </c>
      <c r="BB558" s="121"/>
      <c r="BC558" s="121"/>
      <c r="BD558" s="121">
        <f t="shared" si="604"/>
        <v>0</v>
      </c>
      <c r="BE558" s="121"/>
      <c r="BF558" s="121"/>
      <c r="BG558" s="121">
        <f t="shared" si="605"/>
        <v>0</v>
      </c>
      <c r="BH558" s="121"/>
      <c r="BI558" s="121"/>
      <c r="BJ558" s="121">
        <f t="shared" si="606"/>
        <v>0</v>
      </c>
      <c r="BK558" s="121"/>
      <c r="BL558" s="308"/>
      <c r="BM558" s="313"/>
      <c r="BN558" s="316"/>
    </row>
    <row r="559" s="120" customFormat="1" ht="33.95" customHeight="1" outlineLevel="5" spans="2:66">
      <c r="B559" s="121" t="s">
        <v>793</v>
      </c>
      <c r="C559" s="122" t="s">
        <v>2105</v>
      </c>
      <c r="D559" s="120" t="s">
        <v>2106</v>
      </c>
      <c r="E559" s="121"/>
      <c r="F559" s="121" t="s">
        <v>1619</v>
      </c>
      <c r="G559" s="121" t="s">
        <v>937</v>
      </c>
      <c r="H559" s="121">
        <f t="shared" si="592"/>
        <v>0</v>
      </c>
      <c r="I559" s="121" t="s">
        <v>1236</v>
      </c>
      <c r="J559" s="300"/>
      <c r="K559" s="121" t="s">
        <v>1943</v>
      </c>
      <c r="L559" s="121">
        <v>35</v>
      </c>
      <c r="M559" s="121" t="s">
        <v>1944</v>
      </c>
      <c r="N559" s="121">
        <f t="shared" si="593"/>
        <v>0</v>
      </c>
      <c r="O559" s="300"/>
      <c r="P559" s="300"/>
      <c r="Q559" s="300"/>
      <c r="R559" s="300"/>
      <c r="S559" s="300"/>
      <c r="T559" s="300"/>
      <c r="U559" s="300"/>
      <c r="V559" s="300"/>
      <c r="W559" s="300"/>
      <c r="X559" s="300"/>
      <c r="Y559" s="300"/>
      <c r="Z559" s="300"/>
      <c r="AA559" s="121"/>
      <c r="AB559" s="121">
        <f t="shared" si="594"/>
        <v>0</v>
      </c>
      <c r="AC559" s="121">
        <f t="shared" si="595"/>
        <v>0</v>
      </c>
      <c r="AD559" s="121"/>
      <c r="AE559" s="121"/>
      <c r="AF559" s="121">
        <f t="shared" si="596"/>
        <v>0</v>
      </c>
      <c r="AG559" s="121"/>
      <c r="AH559" s="121"/>
      <c r="AI559" s="121">
        <f t="shared" si="597"/>
        <v>0</v>
      </c>
      <c r="AJ559" s="121"/>
      <c r="AK559" s="121"/>
      <c r="AL559" s="121">
        <f t="shared" si="598"/>
        <v>0</v>
      </c>
      <c r="AM559" s="121"/>
      <c r="AN559" s="121"/>
      <c r="AO559" s="121">
        <f t="shared" si="599"/>
        <v>0</v>
      </c>
      <c r="AP559" s="121"/>
      <c r="AQ559" s="121"/>
      <c r="AR559" s="121">
        <f t="shared" si="600"/>
        <v>0</v>
      </c>
      <c r="AS559" s="121"/>
      <c r="AT559" s="121"/>
      <c r="AU559" s="121">
        <f t="shared" si="601"/>
        <v>0</v>
      </c>
      <c r="AV559" s="121"/>
      <c r="AW559" s="121"/>
      <c r="AX559" s="121">
        <f t="shared" si="602"/>
        <v>0</v>
      </c>
      <c r="AY559" s="121"/>
      <c r="AZ559" s="121"/>
      <c r="BA559" s="121">
        <f t="shared" si="603"/>
        <v>0</v>
      </c>
      <c r="BB559" s="121"/>
      <c r="BC559" s="121"/>
      <c r="BD559" s="121">
        <f t="shared" si="604"/>
        <v>0</v>
      </c>
      <c r="BE559" s="121"/>
      <c r="BF559" s="121"/>
      <c r="BG559" s="121">
        <f t="shared" si="605"/>
        <v>0</v>
      </c>
      <c r="BH559" s="121"/>
      <c r="BI559" s="121"/>
      <c r="BJ559" s="121">
        <f t="shared" si="606"/>
        <v>0</v>
      </c>
      <c r="BK559" s="121"/>
      <c r="BL559" s="308"/>
      <c r="BM559" s="313"/>
      <c r="BN559" s="316"/>
    </row>
    <row r="560" s="120" customFormat="1" ht="33.95" customHeight="1" outlineLevel="5" spans="2:66">
      <c r="B560" s="121" t="s">
        <v>793</v>
      </c>
      <c r="C560" s="122" t="s">
        <v>2107</v>
      </c>
      <c r="D560" s="120" t="s">
        <v>2108</v>
      </c>
      <c r="E560" s="121"/>
      <c r="F560" s="121" t="s">
        <v>1619</v>
      </c>
      <c r="G560" s="121" t="s">
        <v>937</v>
      </c>
      <c r="H560" s="121">
        <f t="shared" si="592"/>
        <v>0</v>
      </c>
      <c r="I560" s="121" t="s">
        <v>1236</v>
      </c>
      <c r="J560" s="300"/>
      <c r="K560" s="121" t="s">
        <v>1144</v>
      </c>
      <c r="L560" s="121">
        <v>450</v>
      </c>
      <c r="M560" s="121" t="s">
        <v>1764</v>
      </c>
      <c r="N560" s="121">
        <f t="shared" si="593"/>
        <v>0</v>
      </c>
      <c r="O560" s="300"/>
      <c r="P560" s="300"/>
      <c r="Q560" s="300"/>
      <c r="R560" s="300"/>
      <c r="S560" s="300"/>
      <c r="T560" s="300"/>
      <c r="U560" s="300"/>
      <c r="V560" s="300"/>
      <c r="W560" s="300"/>
      <c r="X560" s="300"/>
      <c r="Y560" s="300"/>
      <c r="Z560" s="300"/>
      <c r="AA560" s="121"/>
      <c r="AB560" s="121">
        <f t="shared" si="594"/>
        <v>0</v>
      </c>
      <c r="AC560" s="121">
        <f t="shared" si="595"/>
        <v>0</v>
      </c>
      <c r="AD560" s="121"/>
      <c r="AE560" s="121"/>
      <c r="AF560" s="121">
        <f t="shared" si="596"/>
        <v>0</v>
      </c>
      <c r="AG560" s="121"/>
      <c r="AH560" s="121"/>
      <c r="AI560" s="121">
        <f t="shared" si="597"/>
        <v>0</v>
      </c>
      <c r="AJ560" s="121"/>
      <c r="AK560" s="121"/>
      <c r="AL560" s="121">
        <f t="shared" si="598"/>
        <v>0</v>
      </c>
      <c r="AM560" s="121"/>
      <c r="AN560" s="121"/>
      <c r="AO560" s="121">
        <f t="shared" si="599"/>
        <v>0</v>
      </c>
      <c r="AP560" s="121"/>
      <c r="AQ560" s="121"/>
      <c r="AR560" s="121">
        <f t="shared" si="600"/>
        <v>0</v>
      </c>
      <c r="AS560" s="121"/>
      <c r="AT560" s="121"/>
      <c r="AU560" s="121">
        <f t="shared" si="601"/>
        <v>0</v>
      </c>
      <c r="AV560" s="121"/>
      <c r="AW560" s="121"/>
      <c r="AX560" s="121">
        <f t="shared" si="602"/>
        <v>0</v>
      </c>
      <c r="AY560" s="121"/>
      <c r="AZ560" s="121"/>
      <c r="BA560" s="121">
        <f t="shared" si="603"/>
        <v>0</v>
      </c>
      <c r="BB560" s="121"/>
      <c r="BC560" s="121"/>
      <c r="BD560" s="121">
        <f t="shared" si="604"/>
        <v>0</v>
      </c>
      <c r="BE560" s="121"/>
      <c r="BF560" s="121"/>
      <c r="BG560" s="121">
        <f t="shared" si="605"/>
        <v>0</v>
      </c>
      <c r="BH560" s="121"/>
      <c r="BI560" s="121"/>
      <c r="BJ560" s="121">
        <f t="shared" si="606"/>
        <v>0</v>
      </c>
      <c r="BK560" s="121"/>
      <c r="BL560" s="308"/>
      <c r="BM560" s="313"/>
      <c r="BN560" s="316"/>
    </row>
    <row r="561" s="120" customFormat="1" ht="33.95" customHeight="1" outlineLevel="5" spans="2:66">
      <c r="B561" s="121" t="s">
        <v>793</v>
      </c>
      <c r="C561" s="122" t="s">
        <v>2109</v>
      </c>
      <c r="D561" s="120" t="s">
        <v>2110</v>
      </c>
      <c r="E561" s="121"/>
      <c r="F561" s="121" t="s">
        <v>1619</v>
      </c>
      <c r="G561" s="121" t="s">
        <v>937</v>
      </c>
      <c r="H561" s="121">
        <f t="shared" si="592"/>
        <v>0</v>
      </c>
      <c r="I561" s="121" t="s">
        <v>1236</v>
      </c>
      <c r="J561" s="300"/>
      <c r="K561" s="121" t="s">
        <v>1144</v>
      </c>
      <c r="L561" s="121">
        <v>300</v>
      </c>
      <c r="M561" s="121" t="s">
        <v>1764</v>
      </c>
      <c r="N561" s="121">
        <f t="shared" si="593"/>
        <v>0</v>
      </c>
      <c r="O561" s="300"/>
      <c r="P561" s="300"/>
      <c r="Q561" s="300"/>
      <c r="R561" s="300"/>
      <c r="S561" s="300"/>
      <c r="T561" s="300"/>
      <c r="U561" s="300"/>
      <c r="V561" s="300"/>
      <c r="W561" s="300"/>
      <c r="X561" s="300"/>
      <c r="Y561" s="300"/>
      <c r="Z561" s="300"/>
      <c r="AA561" s="121"/>
      <c r="AB561" s="121">
        <f t="shared" si="594"/>
        <v>0</v>
      </c>
      <c r="AC561" s="121">
        <f t="shared" si="595"/>
        <v>0</v>
      </c>
      <c r="AD561" s="121"/>
      <c r="AE561" s="121"/>
      <c r="AF561" s="121">
        <f t="shared" si="596"/>
        <v>0</v>
      </c>
      <c r="AG561" s="121"/>
      <c r="AH561" s="121"/>
      <c r="AI561" s="121">
        <f t="shared" si="597"/>
        <v>0</v>
      </c>
      <c r="AJ561" s="121"/>
      <c r="AK561" s="121"/>
      <c r="AL561" s="121">
        <f t="shared" si="598"/>
        <v>0</v>
      </c>
      <c r="AM561" s="121"/>
      <c r="AN561" s="121"/>
      <c r="AO561" s="121">
        <f t="shared" si="599"/>
        <v>0</v>
      </c>
      <c r="AP561" s="121"/>
      <c r="AQ561" s="121"/>
      <c r="AR561" s="121">
        <f t="shared" si="600"/>
        <v>0</v>
      </c>
      <c r="AS561" s="121"/>
      <c r="AT561" s="121"/>
      <c r="AU561" s="121">
        <f t="shared" si="601"/>
        <v>0</v>
      </c>
      <c r="AV561" s="121"/>
      <c r="AW561" s="121"/>
      <c r="AX561" s="121">
        <f t="shared" si="602"/>
        <v>0</v>
      </c>
      <c r="AY561" s="121"/>
      <c r="AZ561" s="121"/>
      <c r="BA561" s="121">
        <f t="shared" si="603"/>
        <v>0</v>
      </c>
      <c r="BB561" s="121"/>
      <c r="BC561" s="121"/>
      <c r="BD561" s="121">
        <f t="shared" si="604"/>
        <v>0</v>
      </c>
      <c r="BE561" s="121"/>
      <c r="BF561" s="121"/>
      <c r="BG561" s="121">
        <f t="shared" si="605"/>
        <v>0</v>
      </c>
      <c r="BH561" s="121"/>
      <c r="BI561" s="121"/>
      <c r="BJ561" s="121">
        <f t="shared" si="606"/>
        <v>0</v>
      </c>
      <c r="BK561" s="121"/>
      <c r="BL561" s="308"/>
      <c r="BM561" s="313"/>
      <c r="BN561" s="316"/>
    </row>
    <row r="562" s="120" customFormat="1" ht="33.95" customHeight="1" outlineLevel="5" spans="2:66">
      <c r="B562" s="121" t="s">
        <v>793</v>
      </c>
      <c r="C562" s="122" t="s">
        <v>2111</v>
      </c>
      <c r="D562" s="120" t="s">
        <v>2112</v>
      </c>
      <c r="E562" s="121"/>
      <c r="F562" s="121" t="s">
        <v>1619</v>
      </c>
      <c r="G562" s="121" t="s">
        <v>937</v>
      </c>
      <c r="H562" s="121">
        <f t="shared" si="592"/>
        <v>0</v>
      </c>
      <c r="I562" s="121" t="s">
        <v>1236</v>
      </c>
      <c r="J562" s="300"/>
      <c r="K562" s="121" t="s">
        <v>1144</v>
      </c>
      <c r="L562" s="121">
        <v>550</v>
      </c>
      <c r="M562" s="121" t="s">
        <v>1764</v>
      </c>
      <c r="N562" s="121">
        <f t="shared" si="593"/>
        <v>0</v>
      </c>
      <c r="O562" s="300"/>
      <c r="P562" s="300"/>
      <c r="Q562" s="300"/>
      <c r="R562" s="300"/>
      <c r="S562" s="300"/>
      <c r="T562" s="300"/>
      <c r="U562" s="300"/>
      <c r="V562" s="300"/>
      <c r="W562" s="300"/>
      <c r="X562" s="300"/>
      <c r="Y562" s="300"/>
      <c r="Z562" s="300"/>
      <c r="AA562" s="121"/>
      <c r="AB562" s="121">
        <f t="shared" si="594"/>
        <v>0</v>
      </c>
      <c r="AC562" s="121">
        <f t="shared" si="595"/>
        <v>0</v>
      </c>
      <c r="AD562" s="121"/>
      <c r="AE562" s="121"/>
      <c r="AF562" s="121">
        <f t="shared" si="596"/>
        <v>0</v>
      </c>
      <c r="AG562" s="121"/>
      <c r="AH562" s="121"/>
      <c r="AI562" s="121">
        <f t="shared" si="597"/>
        <v>0</v>
      </c>
      <c r="AJ562" s="121"/>
      <c r="AK562" s="121"/>
      <c r="AL562" s="121">
        <f t="shared" si="598"/>
        <v>0</v>
      </c>
      <c r="AM562" s="121"/>
      <c r="AN562" s="121"/>
      <c r="AO562" s="121">
        <f t="shared" si="599"/>
        <v>0</v>
      </c>
      <c r="AP562" s="121"/>
      <c r="AQ562" s="121"/>
      <c r="AR562" s="121">
        <f t="shared" si="600"/>
        <v>0</v>
      </c>
      <c r="AS562" s="121"/>
      <c r="AT562" s="121"/>
      <c r="AU562" s="121">
        <f t="shared" si="601"/>
        <v>0</v>
      </c>
      <c r="AV562" s="121"/>
      <c r="AW562" s="121"/>
      <c r="AX562" s="121">
        <f t="shared" si="602"/>
        <v>0</v>
      </c>
      <c r="AY562" s="121"/>
      <c r="AZ562" s="121"/>
      <c r="BA562" s="121">
        <f t="shared" si="603"/>
        <v>0</v>
      </c>
      <c r="BB562" s="121"/>
      <c r="BC562" s="121"/>
      <c r="BD562" s="121">
        <f t="shared" si="604"/>
        <v>0</v>
      </c>
      <c r="BE562" s="121"/>
      <c r="BF562" s="121"/>
      <c r="BG562" s="121">
        <f t="shared" si="605"/>
        <v>0</v>
      </c>
      <c r="BH562" s="121"/>
      <c r="BI562" s="121"/>
      <c r="BJ562" s="121">
        <f t="shared" si="606"/>
        <v>0</v>
      </c>
      <c r="BK562" s="121"/>
      <c r="BL562" s="308"/>
      <c r="BM562" s="313"/>
      <c r="BN562" s="316"/>
    </row>
    <row r="563" s="120" customFormat="1" ht="33.95" customHeight="1" outlineLevel="5" spans="2:66">
      <c r="B563" s="121" t="s">
        <v>793</v>
      </c>
      <c r="C563" s="122" t="s">
        <v>2113</v>
      </c>
      <c r="D563" s="120" t="s">
        <v>2114</v>
      </c>
      <c r="E563" s="121"/>
      <c r="F563" s="121" t="s">
        <v>1619</v>
      </c>
      <c r="G563" s="121" t="s">
        <v>937</v>
      </c>
      <c r="H563" s="121">
        <f t="shared" si="592"/>
        <v>0</v>
      </c>
      <c r="I563" s="121" t="s">
        <v>1236</v>
      </c>
      <c r="J563" s="300"/>
      <c r="K563" s="121" t="s">
        <v>1144</v>
      </c>
      <c r="L563" s="121">
        <v>610</v>
      </c>
      <c r="M563" s="121" t="s">
        <v>1764</v>
      </c>
      <c r="N563" s="121">
        <f t="shared" si="593"/>
        <v>0</v>
      </c>
      <c r="O563" s="300"/>
      <c r="P563" s="300"/>
      <c r="Q563" s="300"/>
      <c r="R563" s="300"/>
      <c r="S563" s="300"/>
      <c r="T563" s="300"/>
      <c r="U563" s="300"/>
      <c r="V563" s="300"/>
      <c r="W563" s="300"/>
      <c r="X563" s="300"/>
      <c r="Y563" s="300"/>
      <c r="Z563" s="300"/>
      <c r="AA563" s="121"/>
      <c r="AB563" s="121">
        <f t="shared" si="594"/>
        <v>0</v>
      </c>
      <c r="AC563" s="121">
        <f t="shared" si="595"/>
        <v>0</v>
      </c>
      <c r="AD563" s="121"/>
      <c r="AE563" s="121"/>
      <c r="AF563" s="121">
        <f t="shared" si="596"/>
        <v>0</v>
      </c>
      <c r="AG563" s="121"/>
      <c r="AH563" s="121"/>
      <c r="AI563" s="121">
        <f t="shared" si="597"/>
        <v>0</v>
      </c>
      <c r="AJ563" s="121"/>
      <c r="AK563" s="121"/>
      <c r="AL563" s="121">
        <f t="shared" si="598"/>
        <v>0</v>
      </c>
      <c r="AM563" s="121"/>
      <c r="AN563" s="121"/>
      <c r="AO563" s="121">
        <f t="shared" si="599"/>
        <v>0</v>
      </c>
      <c r="AP563" s="121"/>
      <c r="AQ563" s="121"/>
      <c r="AR563" s="121">
        <f t="shared" si="600"/>
        <v>0</v>
      </c>
      <c r="AS563" s="121"/>
      <c r="AT563" s="121"/>
      <c r="AU563" s="121">
        <f t="shared" si="601"/>
        <v>0</v>
      </c>
      <c r="AV563" s="121"/>
      <c r="AW563" s="121"/>
      <c r="AX563" s="121">
        <f t="shared" si="602"/>
        <v>0</v>
      </c>
      <c r="AY563" s="121"/>
      <c r="AZ563" s="121"/>
      <c r="BA563" s="121">
        <f t="shared" si="603"/>
        <v>0</v>
      </c>
      <c r="BB563" s="121"/>
      <c r="BC563" s="121"/>
      <c r="BD563" s="121">
        <f t="shared" si="604"/>
        <v>0</v>
      </c>
      <c r="BE563" s="121"/>
      <c r="BF563" s="121"/>
      <c r="BG563" s="121">
        <f t="shared" si="605"/>
        <v>0</v>
      </c>
      <c r="BH563" s="121"/>
      <c r="BI563" s="121"/>
      <c r="BJ563" s="121">
        <f t="shared" si="606"/>
        <v>0</v>
      </c>
      <c r="BK563" s="121"/>
      <c r="BL563" s="308"/>
      <c r="BM563" s="313"/>
      <c r="BN563" s="316"/>
    </row>
    <row r="564" s="120" customFormat="1" ht="33.95" customHeight="1" outlineLevel="5" spans="2:66">
      <c r="B564" s="121" t="s">
        <v>793</v>
      </c>
      <c r="C564" s="122" t="s">
        <v>2115</v>
      </c>
      <c r="D564" s="120" t="s">
        <v>2116</v>
      </c>
      <c r="E564" s="121"/>
      <c r="F564" s="121" t="s">
        <v>1619</v>
      </c>
      <c r="G564" s="121" t="s">
        <v>937</v>
      </c>
      <c r="H564" s="121">
        <f t="shared" si="592"/>
        <v>0</v>
      </c>
      <c r="I564" s="121" t="s">
        <v>1236</v>
      </c>
      <c r="J564" s="300"/>
      <c r="K564" s="121" t="s">
        <v>1144</v>
      </c>
      <c r="L564" s="121">
        <v>500</v>
      </c>
      <c r="M564" s="121" t="s">
        <v>1764</v>
      </c>
      <c r="N564" s="121">
        <f t="shared" si="593"/>
        <v>0</v>
      </c>
      <c r="O564" s="300"/>
      <c r="P564" s="300"/>
      <c r="Q564" s="300"/>
      <c r="R564" s="300"/>
      <c r="S564" s="300"/>
      <c r="T564" s="300"/>
      <c r="U564" s="300"/>
      <c r="V564" s="300"/>
      <c r="W564" s="300"/>
      <c r="X564" s="300"/>
      <c r="Y564" s="300"/>
      <c r="Z564" s="300"/>
      <c r="AA564" s="121"/>
      <c r="AB564" s="121">
        <f t="shared" si="594"/>
        <v>0</v>
      </c>
      <c r="AC564" s="121">
        <f t="shared" si="595"/>
        <v>0</v>
      </c>
      <c r="AD564" s="121"/>
      <c r="AE564" s="121"/>
      <c r="AF564" s="121">
        <f t="shared" si="596"/>
        <v>0</v>
      </c>
      <c r="AG564" s="121"/>
      <c r="AH564" s="121"/>
      <c r="AI564" s="121">
        <f t="shared" si="597"/>
        <v>0</v>
      </c>
      <c r="AJ564" s="121"/>
      <c r="AK564" s="121"/>
      <c r="AL564" s="121">
        <f t="shared" si="598"/>
        <v>0</v>
      </c>
      <c r="AM564" s="121"/>
      <c r="AN564" s="121"/>
      <c r="AO564" s="121">
        <f t="shared" si="599"/>
        <v>0</v>
      </c>
      <c r="AP564" s="121"/>
      <c r="AQ564" s="121"/>
      <c r="AR564" s="121">
        <f t="shared" si="600"/>
        <v>0</v>
      </c>
      <c r="AS564" s="121"/>
      <c r="AT564" s="121"/>
      <c r="AU564" s="121">
        <f t="shared" si="601"/>
        <v>0</v>
      </c>
      <c r="AV564" s="121"/>
      <c r="AW564" s="121"/>
      <c r="AX564" s="121">
        <f t="shared" si="602"/>
        <v>0</v>
      </c>
      <c r="AY564" s="121"/>
      <c r="AZ564" s="121"/>
      <c r="BA564" s="121">
        <f t="shared" si="603"/>
        <v>0</v>
      </c>
      <c r="BB564" s="121"/>
      <c r="BC564" s="121"/>
      <c r="BD564" s="121">
        <f t="shared" si="604"/>
        <v>0</v>
      </c>
      <c r="BE564" s="121"/>
      <c r="BF564" s="121"/>
      <c r="BG564" s="121">
        <f t="shared" si="605"/>
        <v>0</v>
      </c>
      <c r="BH564" s="121"/>
      <c r="BI564" s="121"/>
      <c r="BJ564" s="121">
        <f t="shared" si="606"/>
        <v>0</v>
      </c>
      <c r="BK564" s="121"/>
      <c r="BL564" s="308"/>
      <c r="BM564" s="313"/>
      <c r="BN564" s="316"/>
    </row>
    <row r="565" s="120" customFormat="1" ht="33.95" customHeight="1" outlineLevel="5" spans="2:66">
      <c r="B565" s="121" t="s">
        <v>793</v>
      </c>
      <c r="C565" s="122" t="s">
        <v>2117</v>
      </c>
      <c r="D565" s="120" t="s">
        <v>2118</v>
      </c>
      <c r="E565" s="121"/>
      <c r="F565" s="121" t="s">
        <v>1619</v>
      </c>
      <c r="G565" s="121" t="s">
        <v>937</v>
      </c>
      <c r="H565" s="121">
        <f t="shared" si="592"/>
        <v>0</v>
      </c>
      <c r="I565" s="121" t="s">
        <v>1236</v>
      </c>
      <c r="J565" s="300"/>
      <c r="K565" s="121" t="s">
        <v>2119</v>
      </c>
      <c r="L565" s="121">
        <v>570</v>
      </c>
      <c r="M565" s="121" t="s">
        <v>2120</v>
      </c>
      <c r="N565" s="121">
        <f t="shared" si="593"/>
        <v>0</v>
      </c>
      <c r="O565" s="300"/>
      <c r="P565" s="300"/>
      <c r="Q565" s="300"/>
      <c r="R565" s="300"/>
      <c r="S565" s="300"/>
      <c r="T565" s="300"/>
      <c r="U565" s="300"/>
      <c r="V565" s="300"/>
      <c r="W565" s="300"/>
      <c r="X565" s="300"/>
      <c r="Y565" s="300"/>
      <c r="Z565" s="300"/>
      <c r="AA565" s="121"/>
      <c r="AB565" s="121">
        <f t="shared" si="594"/>
        <v>0</v>
      </c>
      <c r="AC565" s="121">
        <f t="shared" si="595"/>
        <v>0</v>
      </c>
      <c r="AD565" s="121"/>
      <c r="AE565" s="121"/>
      <c r="AF565" s="121">
        <f t="shared" si="596"/>
        <v>0</v>
      </c>
      <c r="AG565" s="121"/>
      <c r="AH565" s="121"/>
      <c r="AI565" s="121">
        <f t="shared" si="597"/>
        <v>0</v>
      </c>
      <c r="AJ565" s="121"/>
      <c r="AK565" s="121"/>
      <c r="AL565" s="121">
        <f t="shared" si="598"/>
        <v>0</v>
      </c>
      <c r="AM565" s="121"/>
      <c r="AN565" s="121"/>
      <c r="AO565" s="121">
        <f t="shared" si="599"/>
        <v>0</v>
      </c>
      <c r="AP565" s="121"/>
      <c r="AQ565" s="121"/>
      <c r="AR565" s="121">
        <f t="shared" si="600"/>
        <v>0</v>
      </c>
      <c r="AS565" s="121"/>
      <c r="AT565" s="121"/>
      <c r="AU565" s="121">
        <f t="shared" si="601"/>
        <v>0</v>
      </c>
      <c r="AV565" s="121"/>
      <c r="AW565" s="121"/>
      <c r="AX565" s="121">
        <f t="shared" si="602"/>
        <v>0</v>
      </c>
      <c r="AY565" s="121"/>
      <c r="AZ565" s="121"/>
      <c r="BA565" s="121">
        <f t="shared" si="603"/>
        <v>0</v>
      </c>
      <c r="BB565" s="121"/>
      <c r="BC565" s="121"/>
      <c r="BD565" s="121">
        <f t="shared" si="604"/>
        <v>0</v>
      </c>
      <c r="BE565" s="121"/>
      <c r="BF565" s="121"/>
      <c r="BG565" s="121">
        <f t="shared" si="605"/>
        <v>0</v>
      </c>
      <c r="BH565" s="121"/>
      <c r="BI565" s="121"/>
      <c r="BJ565" s="121">
        <f t="shared" si="606"/>
        <v>0</v>
      </c>
      <c r="BK565" s="121"/>
      <c r="BL565" s="308"/>
      <c r="BM565" s="313"/>
      <c r="BN565" s="316"/>
    </row>
    <row r="566" s="120" customFormat="1" ht="33.95" customHeight="1" outlineLevel="5" spans="2:66">
      <c r="B566" s="121" t="s">
        <v>793</v>
      </c>
      <c r="C566" s="122" t="s">
        <v>2121</v>
      </c>
      <c r="D566" s="120" t="s">
        <v>2122</v>
      </c>
      <c r="E566" s="121"/>
      <c r="F566" s="121" t="s">
        <v>1619</v>
      </c>
      <c r="G566" s="121" t="s">
        <v>937</v>
      </c>
      <c r="H566" s="121">
        <f t="shared" si="592"/>
        <v>0</v>
      </c>
      <c r="I566" s="121" t="s">
        <v>1236</v>
      </c>
      <c r="J566" s="300"/>
      <c r="K566" s="121" t="s">
        <v>1627</v>
      </c>
      <c r="L566" s="121">
        <v>115</v>
      </c>
      <c r="M566" s="121" t="s">
        <v>1628</v>
      </c>
      <c r="N566" s="121">
        <f t="shared" si="593"/>
        <v>0</v>
      </c>
      <c r="O566" s="300"/>
      <c r="P566" s="300"/>
      <c r="Q566" s="300"/>
      <c r="R566" s="300"/>
      <c r="S566" s="300"/>
      <c r="T566" s="300"/>
      <c r="U566" s="300"/>
      <c r="V566" s="300"/>
      <c r="W566" s="300"/>
      <c r="X566" s="300"/>
      <c r="Y566" s="300"/>
      <c r="Z566" s="300"/>
      <c r="AA566" s="121"/>
      <c r="AB566" s="121">
        <f t="shared" si="594"/>
        <v>0</v>
      </c>
      <c r="AC566" s="121">
        <f t="shared" si="595"/>
        <v>0</v>
      </c>
      <c r="AD566" s="121"/>
      <c r="AE566" s="121"/>
      <c r="AF566" s="121">
        <f t="shared" si="596"/>
        <v>0</v>
      </c>
      <c r="AG566" s="121"/>
      <c r="AH566" s="121"/>
      <c r="AI566" s="121">
        <f t="shared" si="597"/>
        <v>0</v>
      </c>
      <c r="AJ566" s="121"/>
      <c r="AK566" s="121"/>
      <c r="AL566" s="121">
        <f t="shared" si="598"/>
        <v>0</v>
      </c>
      <c r="AM566" s="121"/>
      <c r="AN566" s="121"/>
      <c r="AO566" s="121">
        <f t="shared" si="599"/>
        <v>0</v>
      </c>
      <c r="AP566" s="121"/>
      <c r="AQ566" s="121"/>
      <c r="AR566" s="121">
        <f t="shared" si="600"/>
        <v>0</v>
      </c>
      <c r="AS566" s="121"/>
      <c r="AT566" s="121"/>
      <c r="AU566" s="121">
        <f t="shared" si="601"/>
        <v>0</v>
      </c>
      <c r="AV566" s="121"/>
      <c r="AW566" s="121"/>
      <c r="AX566" s="121">
        <f t="shared" si="602"/>
        <v>0</v>
      </c>
      <c r="AY566" s="121"/>
      <c r="AZ566" s="121"/>
      <c r="BA566" s="121">
        <f t="shared" si="603"/>
        <v>0</v>
      </c>
      <c r="BB566" s="121"/>
      <c r="BC566" s="121"/>
      <c r="BD566" s="121">
        <f t="shared" si="604"/>
        <v>0</v>
      </c>
      <c r="BE566" s="121"/>
      <c r="BF566" s="121"/>
      <c r="BG566" s="121">
        <f t="shared" si="605"/>
        <v>0</v>
      </c>
      <c r="BH566" s="121"/>
      <c r="BI566" s="121"/>
      <c r="BJ566" s="121">
        <f t="shared" si="606"/>
        <v>0</v>
      </c>
      <c r="BK566" s="121"/>
      <c r="BL566" s="308"/>
      <c r="BM566" s="313"/>
      <c r="BN566" s="316"/>
    </row>
    <row r="567" s="120" customFormat="1" ht="33.95" customHeight="1" outlineLevel="5" spans="2:66">
      <c r="B567" s="121" t="s">
        <v>793</v>
      </c>
      <c r="C567" s="122" t="s">
        <v>2123</v>
      </c>
      <c r="D567" s="120" t="s">
        <v>2124</v>
      </c>
      <c r="E567" s="121"/>
      <c r="F567" s="121" t="s">
        <v>1619</v>
      </c>
      <c r="G567" s="121" t="s">
        <v>937</v>
      </c>
      <c r="H567" s="121">
        <f t="shared" si="592"/>
        <v>0</v>
      </c>
      <c r="I567" s="121" t="s">
        <v>1236</v>
      </c>
      <c r="J567" s="300"/>
      <c r="K567" s="121" t="s">
        <v>1144</v>
      </c>
      <c r="L567" s="121">
        <v>150</v>
      </c>
      <c r="M567" s="121" t="s">
        <v>1764</v>
      </c>
      <c r="N567" s="121">
        <f t="shared" si="593"/>
        <v>0</v>
      </c>
      <c r="O567" s="300"/>
      <c r="P567" s="300"/>
      <c r="Q567" s="300"/>
      <c r="R567" s="300"/>
      <c r="S567" s="300"/>
      <c r="T567" s="300"/>
      <c r="U567" s="300"/>
      <c r="V567" s="300"/>
      <c r="W567" s="300"/>
      <c r="X567" s="300"/>
      <c r="Y567" s="300"/>
      <c r="Z567" s="300"/>
      <c r="AA567" s="121"/>
      <c r="AB567" s="121">
        <f t="shared" si="594"/>
        <v>0</v>
      </c>
      <c r="AC567" s="121">
        <f t="shared" si="595"/>
        <v>0</v>
      </c>
      <c r="AD567" s="121"/>
      <c r="AE567" s="121"/>
      <c r="AF567" s="121">
        <f t="shared" si="596"/>
        <v>0</v>
      </c>
      <c r="AG567" s="121"/>
      <c r="AH567" s="121"/>
      <c r="AI567" s="121">
        <f t="shared" si="597"/>
        <v>0</v>
      </c>
      <c r="AJ567" s="121"/>
      <c r="AK567" s="121"/>
      <c r="AL567" s="121">
        <f t="shared" si="598"/>
        <v>0</v>
      </c>
      <c r="AM567" s="121"/>
      <c r="AN567" s="121"/>
      <c r="AO567" s="121">
        <f t="shared" si="599"/>
        <v>0</v>
      </c>
      <c r="AP567" s="121"/>
      <c r="AQ567" s="121"/>
      <c r="AR567" s="121">
        <f t="shared" si="600"/>
        <v>0</v>
      </c>
      <c r="AS567" s="121"/>
      <c r="AT567" s="121"/>
      <c r="AU567" s="121">
        <f t="shared" si="601"/>
        <v>0</v>
      </c>
      <c r="AV567" s="121"/>
      <c r="AW567" s="121"/>
      <c r="AX567" s="121">
        <f t="shared" si="602"/>
        <v>0</v>
      </c>
      <c r="AY567" s="121"/>
      <c r="AZ567" s="121"/>
      <c r="BA567" s="121">
        <f t="shared" si="603"/>
        <v>0</v>
      </c>
      <c r="BB567" s="121"/>
      <c r="BC567" s="121"/>
      <c r="BD567" s="121">
        <f t="shared" si="604"/>
        <v>0</v>
      </c>
      <c r="BE567" s="121"/>
      <c r="BF567" s="121"/>
      <c r="BG567" s="121">
        <f t="shared" si="605"/>
        <v>0</v>
      </c>
      <c r="BH567" s="121"/>
      <c r="BI567" s="121"/>
      <c r="BJ567" s="121">
        <f t="shared" si="606"/>
        <v>0</v>
      </c>
      <c r="BK567" s="121"/>
      <c r="BL567" s="308"/>
      <c r="BM567" s="313"/>
      <c r="BN567" s="316"/>
    </row>
    <row r="568" s="120" customFormat="1" ht="33.95" customHeight="1" outlineLevel="5" spans="2:66">
      <c r="B568" s="121" t="s">
        <v>793</v>
      </c>
      <c r="C568" s="122" t="s">
        <v>2125</v>
      </c>
      <c r="D568" s="120" t="s">
        <v>2126</v>
      </c>
      <c r="E568" s="121"/>
      <c r="F568" s="121" t="s">
        <v>1619</v>
      </c>
      <c r="G568" s="121" t="s">
        <v>937</v>
      </c>
      <c r="H568" s="121">
        <f t="shared" si="592"/>
        <v>0</v>
      </c>
      <c r="I568" s="121" t="s">
        <v>1236</v>
      </c>
      <c r="J568" s="300"/>
      <c r="K568" s="121" t="s">
        <v>1144</v>
      </c>
      <c r="L568" s="121">
        <v>91</v>
      </c>
      <c r="M568" s="121" t="s">
        <v>1764</v>
      </c>
      <c r="N568" s="121">
        <f t="shared" si="593"/>
        <v>0</v>
      </c>
      <c r="O568" s="300"/>
      <c r="P568" s="300"/>
      <c r="Q568" s="300"/>
      <c r="R568" s="300"/>
      <c r="S568" s="300"/>
      <c r="T568" s="300"/>
      <c r="U568" s="300"/>
      <c r="V568" s="300"/>
      <c r="W568" s="300"/>
      <c r="X568" s="300"/>
      <c r="Y568" s="300"/>
      <c r="Z568" s="300"/>
      <c r="AA568" s="121"/>
      <c r="AB568" s="121">
        <f t="shared" si="594"/>
        <v>0</v>
      </c>
      <c r="AC568" s="121">
        <f t="shared" si="595"/>
        <v>0</v>
      </c>
      <c r="AD568" s="121"/>
      <c r="AE568" s="121"/>
      <c r="AF568" s="121">
        <f t="shared" si="596"/>
        <v>0</v>
      </c>
      <c r="AG568" s="121"/>
      <c r="AH568" s="121"/>
      <c r="AI568" s="121">
        <f t="shared" si="597"/>
        <v>0</v>
      </c>
      <c r="AJ568" s="121"/>
      <c r="AK568" s="121"/>
      <c r="AL568" s="121">
        <f t="shared" si="598"/>
        <v>0</v>
      </c>
      <c r="AM568" s="121"/>
      <c r="AN568" s="121"/>
      <c r="AO568" s="121">
        <f t="shared" si="599"/>
        <v>0</v>
      </c>
      <c r="AP568" s="121"/>
      <c r="AQ568" s="121"/>
      <c r="AR568" s="121">
        <f t="shared" si="600"/>
        <v>0</v>
      </c>
      <c r="AS568" s="121"/>
      <c r="AT568" s="121"/>
      <c r="AU568" s="121">
        <f t="shared" si="601"/>
        <v>0</v>
      </c>
      <c r="AV568" s="121"/>
      <c r="AW568" s="121"/>
      <c r="AX568" s="121">
        <f t="shared" si="602"/>
        <v>0</v>
      </c>
      <c r="AY568" s="121"/>
      <c r="AZ568" s="121"/>
      <c r="BA568" s="121">
        <f t="shared" si="603"/>
        <v>0</v>
      </c>
      <c r="BB568" s="121"/>
      <c r="BC568" s="121"/>
      <c r="BD568" s="121">
        <f t="shared" si="604"/>
        <v>0</v>
      </c>
      <c r="BE568" s="121"/>
      <c r="BF568" s="121"/>
      <c r="BG568" s="121">
        <f t="shared" si="605"/>
        <v>0</v>
      </c>
      <c r="BH568" s="121"/>
      <c r="BI568" s="121"/>
      <c r="BJ568" s="121">
        <f t="shared" si="606"/>
        <v>0</v>
      </c>
      <c r="BK568" s="121"/>
      <c r="BL568" s="308"/>
      <c r="BM568" s="313"/>
      <c r="BN568" s="316"/>
    </row>
    <row r="569" s="120" customFormat="1" ht="33.95" customHeight="1" outlineLevel="5" spans="2:66">
      <c r="B569" s="121" t="s">
        <v>793</v>
      </c>
      <c r="C569" s="122" t="s">
        <v>2127</v>
      </c>
      <c r="D569" s="120" t="s">
        <v>2128</v>
      </c>
      <c r="E569" s="121"/>
      <c r="F569" s="121" t="s">
        <v>1619</v>
      </c>
      <c r="G569" s="121" t="s">
        <v>937</v>
      </c>
      <c r="H569" s="121">
        <f t="shared" si="592"/>
        <v>0</v>
      </c>
      <c r="I569" s="121" t="s">
        <v>1236</v>
      </c>
      <c r="J569" s="300"/>
      <c r="K569" s="121" t="s">
        <v>1144</v>
      </c>
      <c r="L569" s="121">
        <v>165</v>
      </c>
      <c r="M569" s="121" t="s">
        <v>1764</v>
      </c>
      <c r="N569" s="121">
        <f t="shared" si="593"/>
        <v>0</v>
      </c>
      <c r="O569" s="318"/>
      <c r="P569" s="318"/>
      <c r="Q569" s="318"/>
      <c r="R569" s="318"/>
      <c r="S569" s="318"/>
      <c r="T569" s="318"/>
      <c r="U569" s="318"/>
      <c r="V569" s="318"/>
      <c r="W569" s="318"/>
      <c r="X569" s="318"/>
      <c r="Y569" s="318"/>
      <c r="Z569" s="318"/>
      <c r="AA569" s="121"/>
      <c r="AB569" s="121">
        <f t="shared" si="594"/>
        <v>0</v>
      </c>
      <c r="AC569" s="121">
        <f t="shared" si="595"/>
        <v>0</v>
      </c>
      <c r="AD569" s="121"/>
      <c r="AE569" s="121"/>
      <c r="AF569" s="121">
        <f t="shared" si="596"/>
        <v>0</v>
      </c>
      <c r="AG569" s="121"/>
      <c r="AH569" s="121"/>
      <c r="AI569" s="121">
        <f t="shared" si="597"/>
        <v>0</v>
      </c>
      <c r="AJ569" s="121"/>
      <c r="AK569" s="121"/>
      <c r="AL569" s="121">
        <f t="shared" si="598"/>
        <v>0</v>
      </c>
      <c r="AM569" s="121"/>
      <c r="AN569" s="121"/>
      <c r="AO569" s="121">
        <f t="shared" si="599"/>
        <v>0</v>
      </c>
      <c r="AP569" s="121"/>
      <c r="AQ569" s="121"/>
      <c r="AR569" s="121">
        <f t="shared" si="600"/>
        <v>0</v>
      </c>
      <c r="AS569" s="121"/>
      <c r="AT569" s="121"/>
      <c r="AU569" s="121">
        <f t="shared" si="601"/>
        <v>0</v>
      </c>
      <c r="AV569" s="121"/>
      <c r="AW569" s="121"/>
      <c r="AX569" s="121">
        <f t="shared" si="602"/>
        <v>0</v>
      </c>
      <c r="AY569" s="121"/>
      <c r="AZ569" s="121"/>
      <c r="BA569" s="121">
        <f t="shared" si="603"/>
        <v>0</v>
      </c>
      <c r="BB569" s="121"/>
      <c r="BC569" s="121"/>
      <c r="BD569" s="121">
        <f t="shared" si="604"/>
        <v>0</v>
      </c>
      <c r="BE569" s="121"/>
      <c r="BF569" s="121"/>
      <c r="BG569" s="121">
        <f t="shared" si="605"/>
        <v>0</v>
      </c>
      <c r="BH569" s="121"/>
      <c r="BI569" s="121"/>
      <c r="BJ569" s="121">
        <f t="shared" si="606"/>
        <v>0</v>
      </c>
      <c r="BK569" s="121"/>
      <c r="BL569" s="308"/>
      <c r="BM569" s="313"/>
      <c r="BN569" s="316"/>
    </row>
    <row r="570" s="49" customFormat="1" ht="33.95" customHeight="1" outlineLevel="3" spans="2:66">
      <c r="B570" s="117" t="s">
        <v>788</v>
      </c>
      <c r="C570" s="118" t="s">
        <v>2129</v>
      </c>
      <c r="D570" s="49" t="s">
        <v>2130</v>
      </c>
      <c r="E570" s="117"/>
      <c r="F570" s="117"/>
      <c r="G570" s="117"/>
      <c r="H570" s="117">
        <f>SUM(H571:H580)</f>
        <v>0</v>
      </c>
      <c r="I570" s="117"/>
      <c r="J570" s="117"/>
      <c r="K570" s="117"/>
      <c r="L570" s="117"/>
      <c r="M570" s="117"/>
      <c r="N570" s="307"/>
      <c r="O570" s="290"/>
      <c r="P570" s="290"/>
      <c r="Q570" s="290"/>
      <c r="R570" s="290"/>
      <c r="S570" s="290"/>
      <c r="T570" s="290"/>
      <c r="U570" s="290"/>
      <c r="V570" s="290"/>
      <c r="W570" s="290"/>
      <c r="X570" s="290"/>
      <c r="Y570" s="290"/>
      <c r="Z570" s="290"/>
      <c r="AA570" s="290"/>
      <c r="AB570" s="117">
        <f>SUM(AB571:AB580)</f>
        <v>0</v>
      </c>
      <c r="AC570" s="117">
        <f>SUM(AC571:AC580)</f>
        <v>0</v>
      </c>
      <c r="AD570" s="117"/>
      <c r="AE570" s="117"/>
      <c r="AF570" s="117">
        <f>SUM(AF571:AF580)</f>
        <v>0</v>
      </c>
      <c r="AG570" s="117"/>
      <c r="AH570" s="117"/>
      <c r="AI570" s="117">
        <f>SUM(AI571:AI580)</f>
        <v>0</v>
      </c>
      <c r="AJ570" s="117"/>
      <c r="AK570" s="117"/>
      <c r="AL570" s="117">
        <f>SUM(AL571:AL580)</f>
        <v>0</v>
      </c>
      <c r="AM570" s="117"/>
      <c r="AN570" s="117"/>
      <c r="AO570" s="117">
        <f>SUM(AO571:AO580)</f>
        <v>0</v>
      </c>
      <c r="AP570" s="117"/>
      <c r="AQ570" s="117"/>
      <c r="AR570" s="117">
        <f>SUM(AR571:AR580)</f>
        <v>0</v>
      </c>
      <c r="AS570" s="117"/>
      <c r="AT570" s="117"/>
      <c r="AU570" s="117">
        <f>SUM(AU571:AU580)</f>
        <v>0</v>
      </c>
      <c r="AV570" s="117"/>
      <c r="AW570" s="117"/>
      <c r="AX570" s="117">
        <f>SUM(AX571:AX580)</f>
        <v>0</v>
      </c>
      <c r="AY570" s="117"/>
      <c r="AZ570" s="117"/>
      <c r="BA570" s="117">
        <f>SUM(BA571:BA580)</f>
        <v>0</v>
      </c>
      <c r="BB570" s="117"/>
      <c r="BC570" s="117"/>
      <c r="BD570" s="117">
        <f>SUM(BD571:BD580)</f>
        <v>0</v>
      </c>
      <c r="BE570" s="117"/>
      <c r="BF570" s="117"/>
      <c r="BG570" s="117">
        <f>SUM(BG571:BG580)</f>
        <v>0</v>
      </c>
      <c r="BH570" s="117"/>
      <c r="BI570" s="117"/>
      <c r="BJ570" s="117">
        <f>SUM(BJ571:BJ580)</f>
        <v>0</v>
      </c>
      <c r="BK570" s="117"/>
      <c r="BL570" s="307"/>
      <c r="BM570" s="313"/>
      <c r="BN570" s="315"/>
    </row>
    <row r="571" s="120" customFormat="1" ht="33.95" customHeight="1" outlineLevel="4" spans="2:66">
      <c r="B571" s="121" t="s">
        <v>793</v>
      </c>
      <c r="C571" s="122" t="s">
        <v>2131</v>
      </c>
      <c r="D571" s="120" t="s">
        <v>2132</v>
      </c>
      <c r="E571" s="121"/>
      <c r="F571" s="121" t="s">
        <v>2133</v>
      </c>
      <c r="G571" s="121" t="s">
        <v>1845</v>
      </c>
      <c r="H571" s="121">
        <f t="shared" ref="H571:H581" si="607">J571*L571*N571</f>
        <v>0</v>
      </c>
      <c r="I571" s="121" t="s">
        <v>1236</v>
      </c>
      <c r="J571" s="121">
        <v>1</v>
      </c>
      <c r="K571" s="121" t="s">
        <v>1237</v>
      </c>
      <c r="L571" s="300"/>
      <c r="M571" s="121" t="s">
        <v>1238</v>
      </c>
      <c r="N571" s="308">
        <v>12</v>
      </c>
      <c r="O571" s="291"/>
      <c r="P571" s="291"/>
      <c r="Q571" s="291"/>
      <c r="R571" s="291"/>
      <c r="S571" s="291"/>
      <c r="T571" s="291"/>
      <c r="U571" s="291"/>
      <c r="V571" s="291"/>
      <c r="W571" s="291"/>
      <c r="X571" s="291"/>
      <c r="Y571" s="291"/>
      <c r="Z571" s="291"/>
      <c r="AA571" s="291"/>
      <c r="AB571" s="121">
        <f t="shared" ref="AB571:AB581" si="608">SUM(AC571,AF571,AI571,AL571,AO571,AR571,AU571,AX571,BA571,BD571,BG571,BJ571)</f>
        <v>0</v>
      </c>
      <c r="AC571" s="121">
        <f t="shared" ref="AC571:AC580" si="609">IF(O571="√",$J571*$L571/$N571,0)</f>
        <v>0</v>
      </c>
      <c r="AD571" s="121"/>
      <c r="AE571" s="121"/>
      <c r="AF571" s="121">
        <f t="shared" ref="AF571:AF580" si="610">IF(P571="√",$J571*$L571/$N571,0)</f>
        <v>0</v>
      </c>
      <c r="AG571" s="121"/>
      <c r="AH571" s="121"/>
      <c r="AI571" s="121">
        <f t="shared" ref="AI571:AI580" si="611">IF(Q571="√",$J571*$L571/$N571,0)</f>
        <v>0</v>
      </c>
      <c r="AJ571" s="121"/>
      <c r="AK571" s="121"/>
      <c r="AL571" s="121">
        <f t="shared" ref="AL571:AL580" si="612">IF(R571="√",$J571*$L571/$N571,0)</f>
        <v>0</v>
      </c>
      <c r="AM571" s="121"/>
      <c r="AN571" s="121"/>
      <c r="AO571" s="121">
        <f t="shared" ref="AO571:AO580" si="613">IF(S571="√",$J571*$L571/$N571,0)</f>
        <v>0</v>
      </c>
      <c r="AP571" s="121"/>
      <c r="AQ571" s="121"/>
      <c r="AR571" s="121">
        <f t="shared" ref="AR571:AR580" si="614">IF(T571="√",$J571*$L571/$N571,0)</f>
        <v>0</v>
      </c>
      <c r="AS571" s="121"/>
      <c r="AT571" s="121"/>
      <c r="AU571" s="121">
        <f t="shared" ref="AU571:AU580" si="615">IF(U571="√",$J571*$L571/$N571,0)</f>
        <v>0</v>
      </c>
      <c r="AV571" s="121"/>
      <c r="AW571" s="121"/>
      <c r="AX571" s="121">
        <f t="shared" ref="AX571:AX580" si="616">IF(V571="√",$J571*$L571/$N571,0)</f>
        <v>0</v>
      </c>
      <c r="AY571" s="121"/>
      <c r="AZ571" s="121"/>
      <c r="BA571" s="121">
        <f t="shared" ref="BA571:BA580" si="617">IF(W571="√",$J571*$L571/$N571,0)</f>
        <v>0</v>
      </c>
      <c r="BB571" s="121"/>
      <c r="BC571" s="121"/>
      <c r="BD571" s="121">
        <f t="shared" ref="BD571:BD580" si="618">IF(X571="√",$J571*$L571/$N571,0)</f>
        <v>0</v>
      </c>
      <c r="BE571" s="121"/>
      <c r="BF571" s="121"/>
      <c r="BG571" s="121">
        <f t="shared" ref="BG571:BG580" si="619">IF(Y571="√",$J571*$L571/$N571,0)</f>
        <v>0</v>
      </c>
      <c r="BH571" s="121"/>
      <c r="BI571" s="121"/>
      <c r="BJ571" s="121">
        <f t="shared" ref="BJ571:BJ580" si="620">IF(Z571="√",$J571*$L571/$N571,0)</f>
        <v>0</v>
      </c>
      <c r="BK571" s="121"/>
      <c r="BL571" s="308"/>
      <c r="BM571" s="313"/>
      <c r="BN571" s="316"/>
    </row>
    <row r="572" s="120" customFormat="1" ht="33.95" customHeight="1" outlineLevel="4" spans="2:66">
      <c r="B572" s="121" t="s">
        <v>793</v>
      </c>
      <c r="C572" s="122" t="s">
        <v>2134</v>
      </c>
      <c r="D572" s="120" t="s">
        <v>2135</v>
      </c>
      <c r="E572" s="121"/>
      <c r="F572" s="121" t="s">
        <v>2133</v>
      </c>
      <c r="G572" s="121" t="s">
        <v>1845</v>
      </c>
      <c r="H572" s="121">
        <f t="shared" si="607"/>
        <v>0</v>
      </c>
      <c r="I572" s="121" t="s">
        <v>1236</v>
      </c>
      <c r="J572" s="121">
        <v>1</v>
      </c>
      <c r="K572" s="121" t="s">
        <v>1237</v>
      </c>
      <c r="L572" s="300"/>
      <c r="M572" s="121" t="s">
        <v>1238</v>
      </c>
      <c r="N572" s="308">
        <v>12</v>
      </c>
      <c r="O572" s="291"/>
      <c r="P572" s="291"/>
      <c r="Q572" s="291"/>
      <c r="R572" s="291"/>
      <c r="S572" s="291"/>
      <c r="T572" s="291"/>
      <c r="U572" s="291"/>
      <c r="V572" s="291"/>
      <c r="W572" s="291"/>
      <c r="X572" s="291"/>
      <c r="Y572" s="291"/>
      <c r="Z572" s="291"/>
      <c r="AA572" s="291"/>
      <c r="AB572" s="121">
        <f t="shared" si="608"/>
        <v>0</v>
      </c>
      <c r="AC572" s="121">
        <f t="shared" si="609"/>
        <v>0</v>
      </c>
      <c r="AD572" s="121"/>
      <c r="AE572" s="121"/>
      <c r="AF572" s="121">
        <f t="shared" si="610"/>
        <v>0</v>
      </c>
      <c r="AG572" s="121"/>
      <c r="AH572" s="121"/>
      <c r="AI572" s="121">
        <f t="shared" si="611"/>
        <v>0</v>
      </c>
      <c r="AJ572" s="121"/>
      <c r="AK572" s="121"/>
      <c r="AL572" s="121">
        <f t="shared" si="612"/>
        <v>0</v>
      </c>
      <c r="AM572" s="121"/>
      <c r="AN572" s="121"/>
      <c r="AO572" s="121">
        <f t="shared" si="613"/>
        <v>0</v>
      </c>
      <c r="AP572" s="121"/>
      <c r="AQ572" s="121"/>
      <c r="AR572" s="121">
        <f t="shared" si="614"/>
        <v>0</v>
      </c>
      <c r="AS572" s="121"/>
      <c r="AT572" s="121"/>
      <c r="AU572" s="121">
        <f t="shared" si="615"/>
        <v>0</v>
      </c>
      <c r="AV572" s="121"/>
      <c r="AW572" s="121"/>
      <c r="AX572" s="121">
        <f t="shared" si="616"/>
        <v>0</v>
      </c>
      <c r="AY572" s="121"/>
      <c r="AZ572" s="121"/>
      <c r="BA572" s="121">
        <f t="shared" si="617"/>
        <v>0</v>
      </c>
      <c r="BB572" s="121"/>
      <c r="BC572" s="121"/>
      <c r="BD572" s="121">
        <f t="shared" si="618"/>
        <v>0</v>
      </c>
      <c r="BE572" s="121"/>
      <c r="BF572" s="121"/>
      <c r="BG572" s="121">
        <f t="shared" si="619"/>
        <v>0</v>
      </c>
      <c r="BH572" s="121"/>
      <c r="BI572" s="121"/>
      <c r="BJ572" s="121">
        <f t="shared" si="620"/>
        <v>0</v>
      </c>
      <c r="BK572" s="121"/>
      <c r="BL572" s="308"/>
      <c r="BM572" s="313"/>
      <c r="BN572" s="316"/>
    </row>
    <row r="573" s="120" customFormat="1" ht="33.95" customHeight="1" outlineLevel="4" spans="2:66">
      <c r="B573" s="121" t="s">
        <v>793</v>
      </c>
      <c r="C573" s="122" t="s">
        <v>2136</v>
      </c>
      <c r="D573" s="120" t="s">
        <v>2137</v>
      </c>
      <c r="E573" s="121"/>
      <c r="F573" s="121" t="s">
        <v>2133</v>
      </c>
      <c r="G573" s="121" t="s">
        <v>1845</v>
      </c>
      <c r="H573" s="121">
        <f t="shared" si="607"/>
        <v>0</v>
      </c>
      <c r="I573" s="121" t="s">
        <v>1236</v>
      </c>
      <c r="J573" s="121">
        <v>1</v>
      </c>
      <c r="K573" s="121" t="s">
        <v>1237</v>
      </c>
      <c r="L573" s="300"/>
      <c r="M573" s="121" t="s">
        <v>1238</v>
      </c>
      <c r="N573" s="308">
        <v>12</v>
      </c>
      <c r="O573" s="291"/>
      <c r="P573" s="291"/>
      <c r="Q573" s="291"/>
      <c r="R573" s="291"/>
      <c r="S573" s="291"/>
      <c r="T573" s="291"/>
      <c r="U573" s="291"/>
      <c r="V573" s="291"/>
      <c r="W573" s="291"/>
      <c r="X573" s="291"/>
      <c r="Y573" s="291"/>
      <c r="Z573" s="291"/>
      <c r="AA573" s="291"/>
      <c r="AB573" s="121">
        <f t="shared" si="608"/>
        <v>0</v>
      </c>
      <c r="AC573" s="121">
        <f t="shared" si="609"/>
        <v>0</v>
      </c>
      <c r="AD573" s="121"/>
      <c r="AE573" s="121"/>
      <c r="AF573" s="121">
        <f t="shared" si="610"/>
        <v>0</v>
      </c>
      <c r="AG573" s="121"/>
      <c r="AH573" s="121"/>
      <c r="AI573" s="121">
        <f t="shared" si="611"/>
        <v>0</v>
      </c>
      <c r="AJ573" s="121"/>
      <c r="AK573" s="121"/>
      <c r="AL573" s="121">
        <f t="shared" si="612"/>
        <v>0</v>
      </c>
      <c r="AM573" s="121"/>
      <c r="AN573" s="121"/>
      <c r="AO573" s="121">
        <f t="shared" si="613"/>
        <v>0</v>
      </c>
      <c r="AP573" s="121"/>
      <c r="AQ573" s="121"/>
      <c r="AR573" s="121">
        <f t="shared" si="614"/>
        <v>0</v>
      </c>
      <c r="AS573" s="121"/>
      <c r="AT573" s="121"/>
      <c r="AU573" s="121">
        <f t="shared" si="615"/>
        <v>0</v>
      </c>
      <c r="AV573" s="121"/>
      <c r="AW573" s="121"/>
      <c r="AX573" s="121">
        <f t="shared" si="616"/>
        <v>0</v>
      </c>
      <c r="AY573" s="121"/>
      <c r="AZ573" s="121"/>
      <c r="BA573" s="121">
        <f t="shared" si="617"/>
        <v>0</v>
      </c>
      <c r="BB573" s="121"/>
      <c r="BC573" s="121"/>
      <c r="BD573" s="121">
        <f t="shared" si="618"/>
        <v>0</v>
      </c>
      <c r="BE573" s="121"/>
      <c r="BF573" s="121"/>
      <c r="BG573" s="121">
        <f t="shared" si="619"/>
        <v>0</v>
      </c>
      <c r="BH573" s="121"/>
      <c r="BI573" s="121"/>
      <c r="BJ573" s="121">
        <f t="shared" si="620"/>
        <v>0</v>
      </c>
      <c r="BK573" s="121"/>
      <c r="BL573" s="308"/>
      <c r="BM573" s="313"/>
      <c r="BN573" s="316"/>
    </row>
    <row r="574" s="120" customFormat="1" ht="33.95" customHeight="1" outlineLevel="4" spans="2:66">
      <c r="B574" s="121" t="s">
        <v>793</v>
      </c>
      <c r="C574" s="122" t="s">
        <v>2138</v>
      </c>
      <c r="D574" s="120" t="s">
        <v>2139</v>
      </c>
      <c r="E574" s="121"/>
      <c r="F574" s="121" t="s">
        <v>2133</v>
      </c>
      <c r="G574" s="121" t="s">
        <v>1845</v>
      </c>
      <c r="H574" s="121">
        <f t="shared" si="607"/>
        <v>0</v>
      </c>
      <c r="I574" s="121" t="s">
        <v>1236</v>
      </c>
      <c r="J574" s="121">
        <v>1</v>
      </c>
      <c r="K574" s="121" t="s">
        <v>1237</v>
      </c>
      <c r="L574" s="300"/>
      <c r="M574" s="121" t="s">
        <v>1238</v>
      </c>
      <c r="N574" s="308">
        <v>12</v>
      </c>
      <c r="O574" s="291"/>
      <c r="P574" s="291"/>
      <c r="Q574" s="291"/>
      <c r="R574" s="291"/>
      <c r="S574" s="291"/>
      <c r="T574" s="291"/>
      <c r="U574" s="291"/>
      <c r="V574" s="291"/>
      <c r="W574" s="291"/>
      <c r="X574" s="291"/>
      <c r="Y574" s="291"/>
      <c r="Z574" s="291"/>
      <c r="AA574" s="291"/>
      <c r="AB574" s="121">
        <f t="shared" si="608"/>
        <v>0</v>
      </c>
      <c r="AC574" s="121">
        <f t="shared" si="609"/>
        <v>0</v>
      </c>
      <c r="AD574" s="121"/>
      <c r="AE574" s="121"/>
      <c r="AF574" s="121">
        <f t="shared" si="610"/>
        <v>0</v>
      </c>
      <c r="AG574" s="121"/>
      <c r="AH574" s="121"/>
      <c r="AI574" s="121">
        <f t="shared" si="611"/>
        <v>0</v>
      </c>
      <c r="AJ574" s="121"/>
      <c r="AK574" s="121"/>
      <c r="AL574" s="121">
        <f t="shared" si="612"/>
        <v>0</v>
      </c>
      <c r="AM574" s="121"/>
      <c r="AN574" s="121"/>
      <c r="AO574" s="121">
        <f t="shared" si="613"/>
        <v>0</v>
      </c>
      <c r="AP574" s="121"/>
      <c r="AQ574" s="121"/>
      <c r="AR574" s="121">
        <f t="shared" si="614"/>
        <v>0</v>
      </c>
      <c r="AS574" s="121"/>
      <c r="AT574" s="121"/>
      <c r="AU574" s="121">
        <f t="shared" si="615"/>
        <v>0</v>
      </c>
      <c r="AV574" s="121"/>
      <c r="AW574" s="121"/>
      <c r="AX574" s="121">
        <f t="shared" si="616"/>
        <v>0</v>
      </c>
      <c r="AY574" s="121"/>
      <c r="AZ574" s="121"/>
      <c r="BA574" s="121">
        <f t="shared" si="617"/>
        <v>0</v>
      </c>
      <c r="BB574" s="121"/>
      <c r="BC574" s="121"/>
      <c r="BD574" s="121">
        <f t="shared" si="618"/>
        <v>0</v>
      </c>
      <c r="BE574" s="121"/>
      <c r="BF574" s="121"/>
      <c r="BG574" s="121">
        <f t="shared" si="619"/>
        <v>0</v>
      </c>
      <c r="BH574" s="121"/>
      <c r="BI574" s="121"/>
      <c r="BJ574" s="121">
        <f t="shared" si="620"/>
        <v>0</v>
      </c>
      <c r="BK574" s="121"/>
      <c r="BL574" s="308"/>
      <c r="BM574" s="313"/>
      <c r="BN574" s="316"/>
    </row>
    <row r="575" s="120" customFormat="1" ht="33.95" customHeight="1" outlineLevel="4" spans="2:66">
      <c r="B575" s="121" t="s">
        <v>793</v>
      </c>
      <c r="C575" s="122" t="s">
        <v>2140</v>
      </c>
      <c r="D575" s="120" t="s">
        <v>2141</v>
      </c>
      <c r="E575" s="121"/>
      <c r="F575" s="121" t="s">
        <v>2133</v>
      </c>
      <c r="G575" s="121" t="s">
        <v>1845</v>
      </c>
      <c r="H575" s="121">
        <f t="shared" si="607"/>
        <v>0</v>
      </c>
      <c r="I575" s="121" t="s">
        <v>1236</v>
      </c>
      <c r="J575" s="121">
        <v>1</v>
      </c>
      <c r="K575" s="121" t="s">
        <v>1237</v>
      </c>
      <c r="L575" s="300"/>
      <c r="M575" s="121" t="s">
        <v>1238</v>
      </c>
      <c r="N575" s="308">
        <v>12</v>
      </c>
      <c r="O575" s="291"/>
      <c r="P575" s="291"/>
      <c r="Q575" s="291"/>
      <c r="R575" s="291"/>
      <c r="S575" s="291"/>
      <c r="T575" s="291"/>
      <c r="U575" s="291"/>
      <c r="V575" s="291"/>
      <c r="W575" s="291"/>
      <c r="X575" s="291"/>
      <c r="Y575" s="291"/>
      <c r="Z575" s="291"/>
      <c r="AA575" s="291"/>
      <c r="AB575" s="121">
        <f t="shared" si="608"/>
        <v>0</v>
      </c>
      <c r="AC575" s="121">
        <f t="shared" si="609"/>
        <v>0</v>
      </c>
      <c r="AD575" s="121"/>
      <c r="AE575" s="121"/>
      <c r="AF575" s="121">
        <f t="shared" si="610"/>
        <v>0</v>
      </c>
      <c r="AG575" s="121"/>
      <c r="AH575" s="121"/>
      <c r="AI575" s="121">
        <f t="shared" si="611"/>
        <v>0</v>
      </c>
      <c r="AJ575" s="121"/>
      <c r="AK575" s="121"/>
      <c r="AL575" s="121">
        <f t="shared" si="612"/>
        <v>0</v>
      </c>
      <c r="AM575" s="121"/>
      <c r="AN575" s="121"/>
      <c r="AO575" s="121">
        <f t="shared" si="613"/>
        <v>0</v>
      </c>
      <c r="AP575" s="121"/>
      <c r="AQ575" s="121"/>
      <c r="AR575" s="121">
        <f t="shared" si="614"/>
        <v>0</v>
      </c>
      <c r="AS575" s="121"/>
      <c r="AT575" s="121"/>
      <c r="AU575" s="121">
        <f t="shared" si="615"/>
        <v>0</v>
      </c>
      <c r="AV575" s="121"/>
      <c r="AW575" s="121"/>
      <c r="AX575" s="121">
        <f t="shared" si="616"/>
        <v>0</v>
      </c>
      <c r="AY575" s="121"/>
      <c r="AZ575" s="121"/>
      <c r="BA575" s="121">
        <f t="shared" si="617"/>
        <v>0</v>
      </c>
      <c r="BB575" s="121"/>
      <c r="BC575" s="121"/>
      <c r="BD575" s="121">
        <f t="shared" si="618"/>
        <v>0</v>
      </c>
      <c r="BE575" s="121"/>
      <c r="BF575" s="121"/>
      <c r="BG575" s="121">
        <f t="shared" si="619"/>
        <v>0</v>
      </c>
      <c r="BH575" s="121"/>
      <c r="BI575" s="121"/>
      <c r="BJ575" s="121">
        <f t="shared" si="620"/>
        <v>0</v>
      </c>
      <c r="BK575" s="121"/>
      <c r="BL575" s="308"/>
      <c r="BM575" s="313"/>
      <c r="BN575" s="316"/>
    </row>
    <row r="576" s="120" customFormat="1" ht="33.95" customHeight="1" outlineLevel="4" spans="2:66">
      <c r="B576" s="121" t="s">
        <v>793</v>
      </c>
      <c r="C576" s="122" t="s">
        <v>2142</v>
      </c>
      <c r="D576" s="120" t="s">
        <v>2143</v>
      </c>
      <c r="E576" s="121"/>
      <c r="F576" s="121" t="s">
        <v>2133</v>
      </c>
      <c r="G576" s="121" t="s">
        <v>1845</v>
      </c>
      <c r="H576" s="121">
        <f t="shared" si="607"/>
        <v>0</v>
      </c>
      <c r="I576" s="121" t="s">
        <v>1236</v>
      </c>
      <c r="J576" s="121">
        <v>1</v>
      </c>
      <c r="K576" s="121" t="s">
        <v>1237</v>
      </c>
      <c r="L576" s="300"/>
      <c r="M576" s="121" t="s">
        <v>1238</v>
      </c>
      <c r="N576" s="308">
        <v>12</v>
      </c>
      <c r="O576" s="291"/>
      <c r="P576" s="291"/>
      <c r="Q576" s="291"/>
      <c r="R576" s="291"/>
      <c r="S576" s="291"/>
      <c r="T576" s="291"/>
      <c r="U576" s="291"/>
      <c r="V576" s="291"/>
      <c r="W576" s="291"/>
      <c r="X576" s="291"/>
      <c r="Y576" s="291"/>
      <c r="Z576" s="291"/>
      <c r="AA576" s="291"/>
      <c r="AB576" s="121">
        <f t="shared" si="608"/>
        <v>0</v>
      </c>
      <c r="AC576" s="121">
        <f t="shared" si="609"/>
        <v>0</v>
      </c>
      <c r="AD576" s="121"/>
      <c r="AE576" s="121"/>
      <c r="AF576" s="121">
        <f t="shared" si="610"/>
        <v>0</v>
      </c>
      <c r="AG576" s="121"/>
      <c r="AH576" s="121"/>
      <c r="AI576" s="121">
        <f t="shared" si="611"/>
        <v>0</v>
      </c>
      <c r="AJ576" s="121"/>
      <c r="AK576" s="121"/>
      <c r="AL576" s="121">
        <f t="shared" si="612"/>
        <v>0</v>
      </c>
      <c r="AM576" s="121"/>
      <c r="AN576" s="121"/>
      <c r="AO576" s="121">
        <f t="shared" si="613"/>
        <v>0</v>
      </c>
      <c r="AP576" s="121"/>
      <c r="AQ576" s="121"/>
      <c r="AR576" s="121">
        <f t="shared" si="614"/>
        <v>0</v>
      </c>
      <c r="AS576" s="121"/>
      <c r="AT576" s="121"/>
      <c r="AU576" s="121">
        <f t="shared" si="615"/>
        <v>0</v>
      </c>
      <c r="AV576" s="121"/>
      <c r="AW576" s="121"/>
      <c r="AX576" s="121">
        <f t="shared" si="616"/>
        <v>0</v>
      </c>
      <c r="AY576" s="121"/>
      <c r="AZ576" s="121"/>
      <c r="BA576" s="121">
        <f t="shared" si="617"/>
        <v>0</v>
      </c>
      <c r="BB576" s="121"/>
      <c r="BC576" s="121"/>
      <c r="BD576" s="121">
        <f t="shared" si="618"/>
        <v>0</v>
      </c>
      <c r="BE576" s="121"/>
      <c r="BF576" s="121"/>
      <c r="BG576" s="121">
        <f t="shared" si="619"/>
        <v>0</v>
      </c>
      <c r="BH576" s="121"/>
      <c r="BI576" s="121"/>
      <c r="BJ576" s="121">
        <f t="shared" si="620"/>
        <v>0</v>
      </c>
      <c r="BK576" s="121"/>
      <c r="BL576" s="308"/>
      <c r="BM576" s="313"/>
      <c r="BN576" s="316"/>
    </row>
    <row r="577" s="120" customFormat="1" ht="33.95" customHeight="1" outlineLevel="4" spans="2:66">
      <c r="B577" s="121" t="s">
        <v>793</v>
      </c>
      <c r="C577" s="122" t="s">
        <v>2144</v>
      </c>
      <c r="D577" s="120" t="s">
        <v>2145</v>
      </c>
      <c r="E577" s="121"/>
      <c r="F577" s="121" t="s">
        <v>2133</v>
      </c>
      <c r="G577" s="121" t="s">
        <v>1845</v>
      </c>
      <c r="H577" s="121">
        <f t="shared" si="607"/>
        <v>0</v>
      </c>
      <c r="I577" s="121" t="s">
        <v>1236</v>
      </c>
      <c r="J577" s="121">
        <v>1</v>
      </c>
      <c r="K577" s="121" t="s">
        <v>1237</v>
      </c>
      <c r="L577" s="300"/>
      <c r="M577" s="121" t="s">
        <v>1238</v>
      </c>
      <c r="N577" s="308">
        <v>12</v>
      </c>
      <c r="O577" s="291"/>
      <c r="P577" s="291"/>
      <c r="Q577" s="291"/>
      <c r="R577" s="291"/>
      <c r="S577" s="291"/>
      <c r="T577" s="291"/>
      <c r="U577" s="291"/>
      <c r="V577" s="291"/>
      <c r="W577" s="291"/>
      <c r="X577" s="291"/>
      <c r="Y577" s="291"/>
      <c r="Z577" s="291"/>
      <c r="AA577" s="291"/>
      <c r="AB577" s="121">
        <f t="shared" si="608"/>
        <v>0</v>
      </c>
      <c r="AC577" s="121">
        <f t="shared" si="609"/>
        <v>0</v>
      </c>
      <c r="AD577" s="121"/>
      <c r="AE577" s="121"/>
      <c r="AF577" s="121">
        <f t="shared" si="610"/>
        <v>0</v>
      </c>
      <c r="AG577" s="121"/>
      <c r="AH577" s="121"/>
      <c r="AI577" s="121">
        <f t="shared" si="611"/>
        <v>0</v>
      </c>
      <c r="AJ577" s="121"/>
      <c r="AK577" s="121"/>
      <c r="AL577" s="121">
        <f t="shared" si="612"/>
        <v>0</v>
      </c>
      <c r="AM577" s="121"/>
      <c r="AN577" s="121"/>
      <c r="AO577" s="121">
        <f t="shared" si="613"/>
        <v>0</v>
      </c>
      <c r="AP577" s="121"/>
      <c r="AQ577" s="121"/>
      <c r="AR577" s="121">
        <f t="shared" si="614"/>
        <v>0</v>
      </c>
      <c r="AS577" s="121"/>
      <c r="AT577" s="121"/>
      <c r="AU577" s="121">
        <f t="shared" si="615"/>
        <v>0</v>
      </c>
      <c r="AV577" s="121"/>
      <c r="AW577" s="121"/>
      <c r="AX577" s="121">
        <f t="shared" si="616"/>
        <v>0</v>
      </c>
      <c r="AY577" s="121"/>
      <c r="AZ577" s="121"/>
      <c r="BA577" s="121">
        <f t="shared" si="617"/>
        <v>0</v>
      </c>
      <c r="BB577" s="121"/>
      <c r="BC577" s="121"/>
      <c r="BD577" s="121">
        <f t="shared" si="618"/>
        <v>0</v>
      </c>
      <c r="BE577" s="121"/>
      <c r="BF577" s="121"/>
      <c r="BG577" s="121">
        <f t="shared" si="619"/>
        <v>0</v>
      </c>
      <c r="BH577" s="121"/>
      <c r="BI577" s="121"/>
      <c r="BJ577" s="121">
        <f t="shared" si="620"/>
        <v>0</v>
      </c>
      <c r="BK577" s="121"/>
      <c r="BL577" s="308"/>
      <c r="BM577" s="313"/>
      <c r="BN577" s="316"/>
    </row>
    <row r="578" s="120" customFormat="1" ht="33.95" customHeight="1" outlineLevel="4" spans="2:66">
      <c r="B578" s="121" t="s">
        <v>793</v>
      </c>
      <c r="C578" s="122" t="s">
        <v>2146</v>
      </c>
      <c r="D578" s="120" t="s">
        <v>2147</v>
      </c>
      <c r="E578" s="121"/>
      <c r="F578" s="121" t="s">
        <v>2133</v>
      </c>
      <c r="G578" s="121" t="s">
        <v>1845</v>
      </c>
      <c r="H578" s="121">
        <f t="shared" si="607"/>
        <v>0</v>
      </c>
      <c r="I578" s="121" t="s">
        <v>1236</v>
      </c>
      <c r="J578" s="121">
        <v>1</v>
      </c>
      <c r="K578" s="121" t="s">
        <v>1237</v>
      </c>
      <c r="L578" s="300"/>
      <c r="M578" s="121" t="s">
        <v>1238</v>
      </c>
      <c r="N578" s="308">
        <v>12</v>
      </c>
      <c r="O578" s="291"/>
      <c r="P578" s="291"/>
      <c r="Q578" s="291"/>
      <c r="R578" s="291"/>
      <c r="S578" s="291"/>
      <c r="T578" s="291"/>
      <c r="U578" s="291"/>
      <c r="V578" s="291"/>
      <c r="W578" s="291"/>
      <c r="X578" s="291"/>
      <c r="Y578" s="291"/>
      <c r="Z578" s="291"/>
      <c r="AA578" s="291"/>
      <c r="AB578" s="121">
        <f t="shared" si="608"/>
        <v>0</v>
      </c>
      <c r="AC578" s="121">
        <f t="shared" si="609"/>
        <v>0</v>
      </c>
      <c r="AD578" s="121"/>
      <c r="AE578" s="121"/>
      <c r="AF578" s="121">
        <f t="shared" si="610"/>
        <v>0</v>
      </c>
      <c r="AG578" s="121"/>
      <c r="AH578" s="121"/>
      <c r="AI578" s="121">
        <f t="shared" si="611"/>
        <v>0</v>
      </c>
      <c r="AJ578" s="121"/>
      <c r="AK578" s="121"/>
      <c r="AL578" s="121">
        <f t="shared" si="612"/>
        <v>0</v>
      </c>
      <c r="AM578" s="121"/>
      <c r="AN578" s="121"/>
      <c r="AO578" s="121">
        <f t="shared" si="613"/>
        <v>0</v>
      </c>
      <c r="AP578" s="121"/>
      <c r="AQ578" s="121"/>
      <c r="AR578" s="121">
        <f t="shared" si="614"/>
        <v>0</v>
      </c>
      <c r="AS578" s="121"/>
      <c r="AT578" s="121"/>
      <c r="AU578" s="121">
        <f t="shared" si="615"/>
        <v>0</v>
      </c>
      <c r="AV578" s="121"/>
      <c r="AW578" s="121"/>
      <c r="AX578" s="121">
        <f t="shared" si="616"/>
        <v>0</v>
      </c>
      <c r="AY578" s="121"/>
      <c r="AZ578" s="121"/>
      <c r="BA578" s="121">
        <f t="shared" si="617"/>
        <v>0</v>
      </c>
      <c r="BB578" s="121"/>
      <c r="BC578" s="121"/>
      <c r="BD578" s="121">
        <f t="shared" si="618"/>
        <v>0</v>
      </c>
      <c r="BE578" s="121"/>
      <c r="BF578" s="121"/>
      <c r="BG578" s="121">
        <f t="shared" si="619"/>
        <v>0</v>
      </c>
      <c r="BH578" s="121"/>
      <c r="BI578" s="121"/>
      <c r="BJ578" s="121">
        <f t="shared" si="620"/>
        <v>0</v>
      </c>
      <c r="BK578" s="121"/>
      <c r="BL578" s="308"/>
      <c r="BM578" s="313"/>
      <c r="BN578" s="316"/>
    </row>
    <row r="579" s="120" customFormat="1" ht="33.95" customHeight="1" outlineLevel="4" spans="2:66">
      <c r="B579" s="121" t="s">
        <v>793</v>
      </c>
      <c r="C579" s="122" t="s">
        <v>2148</v>
      </c>
      <c r="D579" s="120" t="s">
        <v>2149</v>
      </c>
      <c r="E579" s="121"/>
      <c r="F579" s="121" t="s">
        <v>2133</v>
      </c>
      <c r="G579" s="121" t="s">
        <v>1845</v>
      </c>
      <c r="H579" s="121">
        <f t="shared" si="607"/>
        <v>0</v>
      </c>
      <c r="I579" s="121" t="s">
        <v>1236</v>
      </c>
      <c r="J579" s="121">
        <v>1</v>
      </c>
      <c r="K579" s="121" t="s">
        <v>1237</v>
      </c>
      <c r="L579" s="300"/>
      <c r="M579" s="121" t="s">
        <v>1238</v>
      </c>
      <c r="N579" s="308">
        <v>12</v>
      </c>
      <c r="O579" s="291"/>
      <c r="P579" s="291"/>
      <c r="Q579" s="291"/>
      <c r="R579" s="291"/>
      <c r="S579" s="291"/>
      <c r="T579" s="291"/>
      <c r="U579" s="291"/>
      <c r="V579" s="291"/>
      <c r="W579" s="291"/>
      <c r="X579" s="291"/>
      <c r="Y579" s="291"/>
      <c r="Z579" s="291"/>
      <c r="AA579" s="291"/>
      <c r="AB579" s="121">
        <f t="shared" si="608"/>
        <v>0</v>
      </c>
      <c r="AC579" s="121">
        <f t="shared" si="609"/>
        <v>0</v>
      </c>
      <c r="AD579" s="121"/>
      <c r="AE579" s="121"/>
      <c r="AF579" s="121">
        <f t="shared" si="610"/>
        <v>0</v>
      </c>
      <c r="AG579" s="121"/>
      <c r="AH579" s="121"/>
      <c r="AI579" s="121">
        <f t="shared" si="611"/>
        <v>0</v>
      </c>
      <c r="AJ579" s="121"/>
      <c r="AK579" s="121"/>
      <c r="AL579" s="121">
        <f t="shared" si="612"/>
        <v>0</v>
      </c>
      <c r="AM579" s="121"/>
      <c r="AN579" s="121"/>
      <c r="AO579" s="121">
        <f t="shared" si="613"/>
        <v>0</v>
      </c>
      <c r="AP579" s="121"/>
      <c r="AQ579" s="121"/>
      <c r="AR579" s="121">
        <f t="shared" si="614"/>
        <v>0</v>
      </c>
      <c r="AS579" s="121"/>
      <c r="AT579" s="121"/>
      <c r="AU579" s="121">
        <f t="shared" si="615"/>
        <v>0</v>
      </c>
      <c r="AV579" s="121"/>
      <c r="AW579" s="121"/>
      <c r="AX579" s="121">
        <f t="shared" si="616"/>
        <v>0</v>
      </c>
      <c r="AY579" s="121"/>
      <c r="AZ579" s="121"/>
      <c r="BA579" s="121">
        <f t="shared" si="617"/>
        <v>0</v>
      </c>
      <c r="BB579" s="121"/>
      <c r="BC579" s="121"/>
      <c r="BD579" s="121">
        <f t="shared" si="618"/>
        <v>0</v>
      </c>
      <c r="BE579" s="121"/>
      <c r="BF579" s="121"/>
      <c r="BG579" s="121">
        <f t="shared" si="619"/>
        <v>0</v>
      </c>
      <c r="BH579" s="121"/>
      <c r="BI579" s="121"/>
      <c r="BJ579" s="121">
        <f t="shared" si="620"/>
        <v>0</v>
      </c>
      <c r="BK579" s="121"/>
      <c r="BL579" s="308"/>
      <c r="BM579" s="313"/>
      <c r="BN579" s="316"/>
    </row>
    <row r="580" s="120" customFormat="1" ht="33.95" customHeight="1" outlineLevel="4" spans="2:66">
      <c r="B580" s="121" t="s">
        <v>793</v>
      </c>
      <c r="C580" s="122" t="s">
        <v>2150</v>
      </c>
      <c r="D580" s="120" t="s">
        <v>2151</v>
      </c>
      <c r="E580" s="121" t="s">
        <v>2152</v>
      </c>
      <c r="F580" s="121" t="s">
        <v>2133</v>
      </c>
      <c r="G580" s="121" t="s">
        <v>1845</v>
      </c>
      <c r="H580" s="121">
        <f t="shared" si="607"/>
        <v>0</v>
      </c>
      <c r="I580" s="121" t="s">
        <v>1236</v>
      </c>
      <c r="J580" s="121">
        <v>1</v>
      </c>
      <c r="K580" s="121" t="s">
        <v>1237</v>
      </c>
      <c r="L580" s="300"/>
      <c r="M580" s="121" t="s">
        <v>1238</v>
      </c>
      <c r="N580" s="308">
        <v>12</v>
      </c>
      <c r="O580" s="291"/>
      <c r="P580" s="291"/>
      <c r="Q580" s="291"/>
      <c r="R580" s="291"/>
      <c r="S580" s="291"/>
      <c r="T580" s="291"/>
      <c r="U580" s="291"/>
      <c r="V580" s="291"/>
      <c r="W580" s="291"/>
      <c r="X580" s="291"/>
      <c r="Y580" s="291"/>
      <c r="Z580" s="291"/>
      <c r="AA580" s="291"/>
      <c r="AB580" s="121">
        <f t="shared" si="608"/>
        <v>0</v>
      </c>
      <c r="AC580" s="121">
        <f t="shared" si="609"/>
        <v>0</v>
      </c>
      <c r="AD580" s="121"/>
      <c r="AE580" s="121"/>
      <c r="AF580" s="121">
        <f t="shared" si="610"/>
        <v>0</v>
      </c>
      <c r="AG580" s="121"/>
      <c r="AH580" s="121"/>
      <c r="AI580" s="121">
        <f t="shared" si="611"/>
        <v>0</v>
      </c>
      <c r="AJ580" s="121"/>
      <c r="AK580" s="121"/>
      <c r="AL580" s="121">
        <f t="shared" si="612"/>
        <v>0</v>
      </c>
      <c r="AM580" s="121"/>
      <c r="AN580" s="121"/>
      <c r="AO580" s="121">
        <f t="shared" si="613"/>
        <v>0</v>
      </c>
      <c r="AP580" s="121"/>
      <c r="AQ580" s="121"/>
      <c r="AR580" s="121">
        <f t="shared" si="614"/>
        <v>0</v>
      </c>
      <c r="AS580" s="121"/>
      <c r="AT580" s="121"/>
      <c r="AU580" s="121">
        <f t="shared" si="615"/>
        <v>0</v>
      </c>
      <c r="AV580" s="121"/>
      <c r="AW580" s="121"/>
      <c r="AX580" s="121">
        <f t="shared" si="616"/>
        <v>0</v>
      </c>
      <c r="AY580" s="121"/>
      <c r="AZ580" s="121"/>
      <c r="BA580" s="121">
        <f t="shared" si="617"/>
        <v>0</v>
      </c>
      <c r="BB580" s="121"/>
      <c r="BC580" s="121"/>
      <c r="BD580" s="121">
        <f t="shared" si="618"/>
        <v>0</v>
      </c>
      <c r="BE580" s="121"/>
      <c r="BF580" s="121"/>
      <c r="BG580" s="121">
        <f t="shared" si="619"/>
        <v>0</v>
      </c>
      <c r="BH580" s="121"/>
      <c r="BI580" s="121"/>
      <c r="BJ580" s="121">
        <f t="shared" si="620"/>
        <v>0</v>
      </c>
      <c r="BK580" s="121"/>
      <c r="BL580" s="308"/>
      <c r="BM580" s="313"/>
      <c r="BN580" s="316"/>
    </row>
    <row r="581" s="49" customFormat="1" ht="33.95" customHeight="1" outlineLevel="3" spans="2:66">
      <c r="B581" s="117" t="s">
        <v>793</v>
      </c>
      <c r="C581" s="118" t="s">
        <v>2153</v>
      </c>
      <c r="D581" s="49" t="s">
        <v>2154</v>
      </c>
      <c r="E581" s="117"/>
      <c r="F581" s="117" t="s">
        <v>2133</v>
      </c>
      <c r="G581" s="117" t="s">
        <v>1845</v>
      </c>
      <c r="H581" s="117">
        <f t="shared" si="607"/>
        <v>0</v>
      </c>
      <c r="I581" s="117" t="s">
        <v>1236</v>
      </c>
      <c r="J581" s="117">
        <v>1</v>
      </c>
      <c r="K581" s="117" t="s">
        <v>1237</v>
      </c>
      <c r="L581" s="300"/>
      <c r="M581" s="117" t="s">
        <v>1238</v>
      </c>
      <c r="N581" s="307">
        <v>12</v>
      </c>
      <c r="O581" s="290"/>
      <c r="P581" s="290"/>
      <c r="Q581" s="290"/>
      <c r="R581" s="290"/>
      <c r="S581" s="290"/>
      <c r="T581" s="290"/>
      <c r="U581" s="290"/>
      <c r="V581" s="290"/>
      <c r="W581" s="290"/>
      <c r="X581" s="290"/>
      <c r="Y581" s="290"/>
      <c r="Z581" s="290"/>
      <c r="AA581" s="290"/>
      <c r="AB581" s="117">
        <f t="shared" si="608"/>
        <v>0</v>
      </c>
      <c r="AC581" s="117">
        <f>$H581/12</f>
        <v>0</v>
      </c>
      <c r="AD581" s="117"/>
      <c r="AE581" s="117"/>
      <c r="AF581" s="117">
        <f>$H581/12</f>
        <v>0</v>
      </c>
      <c r="AG581" s="117"/>
      <c r="AH581" s="117"/>
      <c r="AI581" s="117">
        <f>$H581/12</f>
        <v>0</v>
      </c>
      <c r="AJ581" s="117"/>
      <c r="AK581" s="117"/>
      <c r="AL581" s="117">
        <f>$H581/12</f>
        <v>0</v>
      </c>
      <c r="AM581" s="117"/>
      <c r="AN581" s="117"/>
      <c r="AO581" s="117">
        <f>$H581/12</f>
        <v>0</v>
      </c>
      <c r="AP581" s="117"/>
      <c r="AQ581" s="117"/>
      <c r="AR581" s="117">
        <f>$H581/12</f>
        <v>0</v>
      </c>
      <c r="AS581" s="117"/>
      <c r="AT581" s="117"/>
      <c r="AU581" s="117">
        <f>$H581/12</f>
        <v>0</v>
      </c>
      <c r="AV581" s="117"/>
      <c r="AW581" s="117"/>
      <c r="AX581" s="117">
        <f>$H581/12</f>
        <v>0</v>
      </c>
      <c r="AY581" s="117"/>
      <c r="AZ581" s="117"/>
      <c r="BA581" s="117">
        <f>$H581/12</f>
        <v>0</v>
      </c>
      <c r="BB581" s="117"/>
      <c r="BC581" s="117"/>
      <c r="BD581" s="117">
        <f>$H581/12</f>
        <v>0</v>
      </c>
      <c r="BE581" s="117"/>
      <c r="BF581" s="117"/>
      <c r="BG581" s="117">
        <f>$H581/12</f>
        <v>0</v>
      </c>
      <c r="BH581" s="117"/>
      <c r="BI581" s="117"/>
      <c r="BJ581" s="117">
        <f>$H581/12</f>
        <v>0</v>
      </c>
      <c r="BK581" s="117"/>
      <c r="BL581" s="307"/>
      <c r="BM581" s="313"/>
      <c r="BN581" s="315"/>
    </row>
    <row r="582" s="110" customFormat="1" ht="33.95" customHeight="1" outlineLevel="1" spans="2:66">
      <c r="B582" s="111" t="s">
        <v>788</v>
      </c>
      <c r="C582" s="112">
        <v>1.3</v>
      </c>
      <c r="D582" s="110" t="s">
        <v>64</v>
      </c>
      <c r="E582" s="111"/>
      <c r="F582" s="111"/>
      <c r="G582" s="111"/>
      <c r="H582" s="111">
        <f>H583+H601+H605+H614+H624+H627+H634+H643+H646+H651</f>
        <v>385280</v>
      </c>
      <c r="N582" s="305"/>
      <c r="O582" s="288"/>
      <c r="P582" s="288"/>
      <c r="Q582" s="288"/>
      <c r="R582" s="288"/>
      <c r="S582" s="288"/>
      <c r="T582" s="288"/>
      <c r="U582" s="288"/>
      <c r="V582" s="288"/>
      <c r="W582" s="288"/>
      <c r="X582" s="288"/>
      <c r="Y582" s="288"/>
      <c r="Z582" s="288"/>
      <c r="AA582" s="288"/>
      <c r="AB582" s="111">
        <f>AB583+AB601+AB605+AB614+AB624+AB627+AB634+AB643+AB646+AB651</f>
        <v>385280</v>
      </c>
      <c r="AC582" s="111">
        <f>AC583+AC601+AC605+AC614+AC624+AC627+AC634+AC643+AC646+AC651</f>
        <v>32106.6666666667</v>
      </c>
      <c r="AF582" s="111">
        <f>AF583+AF601+AF605+AF614+AF624+AF627+AF634+AF643+AF646+AF651</f>
        <v>32106.6666666667</v>
      </c>
      <c r="AI582" s="111">
        <f>AI583+AI601+AI605+AI614+AI624+AI627+AI634+AI643+AI646+AI651</f>
        <v>32106.6666666667</v>
      </c>
      <c r="AL582" s="111">
        <f>AL583+AL601+AL605+AL614+AL624+AL627+AL634+AL643+AL646+AL651</f>
        <v>32106.6666666667</v>
      </c>
      <c r="AO582" s="111">
        <f>AO583+AO601+AO605+AO614+AO624+AO627+AO634+AO643+AO646+AO651</f>
        <v>32106.6666666667</v>
      </c>
      <c r="AR582" s="111">
        <f>AR583+AR601+AR605+AR614+AR624+AR627+AR634+AR643+AR646+AR651</f>
        <v>32106.6666666667</v>
      </c>
      <c r="AU582" s="111">
        <f>AU583+AU601+AU605+AU614+AU624+AU627+AU634+AU643+AU646+AU651</f>
        <v>32106.6666666667</v>
      </c>
      <c r="AX582" s="111">
        <f>AX583+AX601+AX605+AX614+AX624+AX627+AX634+AX643+AX646+AX651</f>
        <v>32106.6666666667</v>
      </c>
      <c r="BA582" s="111">
        <f>BA583+BA601+BA605+BA614+BA624+BA627+BA634+BA643+BA646+BA651</f>
        <v>32106.6666666667</v>
      </c>
      <c r="BD582" s="111">
        <f>BD583+BD601+BD605+BD614+BD624+BD627+BD634+BD643+BD646+BD651</f>
        <v>32106.6666666667</v>
      </c>
      <c r="BG582" s="111">
        <f>BG583+BG601+BG605+BG614+BG624+BG627+BG634+BG643+BG646+BG651</f>
        <v>32106.6666666667</v>
      </c>
      <c r="BJ582" s="111">
        <f>BJ583+BJ601+BJ605+BJ614+BJ624+BJ627+BJ634+BJ643+BJ646+BJ651</f>
        <v>32106.6666666667</v>
      </c>
      <c r="BL582" s="305"/>
      <c r="BM582" s="313"/>
      <c r="BN582" s="288"/>
    </row>
    <row r="583" s="22" customFormat="1" ht="33.95" customHeight="1" outlineLevel="2" spans="2:66">
      <c r="B583" s="114" t="s">
        <v>788</v>
      </c>
      <c r="C583" s="115" t="s">
        <v>2155</v>
      </c>
      <c r="D583" s="22" t="s">
        <v>2156</v>
      </c>
      <c r="E583" s="114"/>
      <c r="F583" s="114"/>
      <c r="G583" s="114"/>
      <c r="H583" s="114">
        <f>SUM(H584:H600)</f>
        <v>355280</v>
      </c>
      <c r="I583" s="114"/>
      <c r="J583" s="114"/>
      <c r="K583" s="114"/>
      <c r="L583" s="114"/>
      <c r="M583" s="114"/>
      <c r="N583" s="306"/>
      <c r="O583" s="289"/>
      <c r="P583" s="289"/>
      <c r="Q583" s="289"/>
      <c r="R583" s="289"/>
      <c r="S583" s="289"/>
      <c r="T583" s="289"/>
      <c r="U583" s="289"/>
      <c r="V583" s="289"/>
      <c r="W583" s="289"/>
      <c r="X583" s="289"/>
      <c r="Y583" s="289"/>
      <c r="Z583" s="289"/>
      <c r="AA583" s="289"/>
      <c r="AB583" s="114">
        <f>SUM(AB584:AB600)</f>
        <v>355280</v>
      </c>
      <c r="AC583" s="114">
        <f>SUM(AC584:AC600)</f>
        <v>29606.6666666667</v>
      </c>
      <c r="AD583" s="114"/>
      <c r="AE583" s="114"/>
      <c r="AF583" s="114">
        <f>SUM(AF584:AF600)</f>
        <v>29606.6666666667</v>
      </c>
      <c r="AG583" s="114"/>
      <c r="AH583" s="114"/>
      <c r="AI583" s="114">
        <f>SUM(AI584:AI600)</f>
        <v>29606.6666666667</v>
      </c>
      <c r="AJ583" s="114"/>
      <c r="AK583" s="114"/>
      <c r="AL583" s="114">
        <f>SUM(AL584:AL600)</f>
        <v>29606.6666666667</v>
      </c>
      <c r="AM583" s="114"/>
      <c r="AN583" s="114"/>
      <c r="AO583" s="114">
        <f>SUM(AO584:AO600)</f>
        <v>29606.6666666667</v>
      </c>
      <c r="AP583" s="114"/>
      <c r="AQ583" s="114"/>
      <c r="AR583" s="114">
        <f>SUM(AR584:AR600)</f>
        <v>29606.6666666667</v>
      </c>
      <c r="AS583" s="114"/>
      <c r="AT583" s="114"/>
      <c r="AU583" s="114">
        <f>SUM(AU584:AU600)</f>
        <v>29606.6666666667</v>
      </c>
      <c r="AV583" s="114"/>
      <c r="AW583" s="114"/>
      <c r="AX583" s="114">
        <f>SUM(AX584:AX600)</f>
        <v>29606.6666666667</v>
      </c>
      <c r="AY583" s="114"/>
      <c r="AZ583" s="114"/>
      <c r="BA583" s="114">
        <f>SUM(BA584:BA600)</f>
        <v>29606.6666666667</v>
      </c>
      <c r="BB583" s="114"/>
      <c r="BC583" s="114"/>
      <c r="BD583" s="114">
        <f>SUM(BD584:BD600)</f>
        <v>29606.6666666667</v>
      </c>
      <c r="BE583" s="114"/>
      <c r="BF583" s="114"/>
      <c r="BG583" s="114">
        <f>SUM(BG584:BG600)</f>
        <v>29606.6666666667</v>
      </c>
      <c r="BH583" s="114"/>
      <c r="BI583" s="114"/>
      <c r="BJ583" s="114">
        <f>SUM(BJ584:BJ600)</f>
        <v>29606.6666666667</v>
      </c>
      <c r="BK583" s="114"/>
      <c r="BL583" s="306"/>
      <c r="BM583" s="313"/>
      <c r="BN583" s="314"/>
    </row>
    <row r="584" s="49" customFormat="1" ht="33.95" customHeight="1" outlineLevel="3" spans="2:66">
      <c r="B584" s="117" t="s">
        <v>793</v>
      </c>
      <c r="C584" s="118" t="s">
        <v>2157</v>
      </c>
      <c r="D584" s="49" t="s">
        <v>2158</v>
      </c>
      <c r="E584" s="117"/>
      <c r="F584" s="117" t="s">
        <v>1619</v>
      </c>
      <c r="G584" s="117" t="s">
        <v>937</v>
      </c>
      <c r="H584" s="117">
        <f t="shared" ref="H584:H600" si="621">J584*L584</f>
        <v>355280</v>
      </c>
      <c r="I584" s="117" t="s">
        <v>1236</v>
      </c>
      <c r="J584" s="117">
        <v>1</v>
      </c>
      <c r="K584" s="117" t="s">
        <v>1237</v>
      </c>
      <c r="L584" s="300">
        <f>预算主表!P84</f>
        <v>355280</v>
      </c>
      <c r="M584" s="117" t="s">
        <v>1371</v>
      </c>
      <c r="N584" s="117">
        <f t="shared" ref="N584:N600" si="622">COUNTA(O584:Z584)</f>
        <v>12</v>
      </c>
      <c r="O584" s="319" t="s">
        <v>1286</v>
      </c>
      <c r="P584" s="319" t="s">
        <v>1286</v>
      </c>
      <c r="Q584" s="319" t="s">
        <v>1286</v>
      </c>
      <c r="R584" s="319" t="s">
        <v>1286</v>
      </c>
      <c r="S584" s="319" t="s">
        <v>1286</v>
      </c>
      <c r="T584" s="319" t="s">
        <v>1286</v>
      </c>
      <c r="U584" s="319" t="s">
        <v>1286</v>
      </c>
      <c r="V584" s="319" t="s">
        <v>1286</v>
      </c>
      <c r="W584" s="319" t="s">
        <v>1286</v>
      </c>
      <c r="X584" s="319" t="s">
        <v>1286</v>
      </c>
      <c r="Y584" s="319" t="s">
        <v>1286</v>
      </c>
      <c r="Z584" s="319" t="s">
        <v>1286</v>
      </c>
      <c r="AA584" s="117"/>
      <c r="AB584" s="117">
        <f t="shared" ref="AB584:AB600" si="623">SUM(AC584,AF584,AI584,AL584,AO584,AR584,AU584,AX584,BA584,BD584,BG584,BJ584)</f>
        <v>355280</v>
      </c>
      <c r="AC584" s="117">
        <f t="shared" ref="AC584:AC600" si="624">IF(O584="√",$J584*$L584/$N584,0)</f>
        <v>29606.6666666667</v>
      </c>
      <c r="AD584" s="117"/>
      <c r="AE584" s="117"/>
      <c r="AF584" s="117">
        <f t="shared" ref="AF584:AF600" si="625">IF(P584="√",$J584*$L584/$N584,0)</f>
        <v>29606.6666666667</v>
      </c>
      <c r="AG584" s="117"/>
      <c r="AH584" s="117"/>
      <c r="AI584" s="117">
        <f t="shared" ref="AI584:AI600" si="626">IF(Q584="√",$J584*$L584/$N584,0)</f>
        <v>29606.6666666667</v>
      </c>
      <c r="AJ584" s="117"/>
      <c r="AK584" s="117"/>
      <c r="AL584" s="117">
        <f t="shared" ref="AL584:AL600" si="627">IF(R584="√",$J584*$L584/$N584,0)</f>
        <v>29606.6666666667</v>
      </c>
      <c r="AM584" s="117"/>
      <c r="AN584" s="117"/>
      <c r="AO584" s="117">
        <f t="shared" ref="AO584:AO600" si="628">IF(S584="√",$J584*$L584/$N584,0)</f>
        <v>29606.6666666667</v>
      </c>
      <c r="AP584" s="117"/>
      <c r="AQ584" s="117"/>
      <c r="AR584" s="117">
        <f t="shared" ref="AR584:AR600" si="629">IF(T584="√",$J584*$L584/$N584,0)</f>
        <v>29606.6666666667</v>
      </c>
      <c r="AS584" s="117"/>
      <c r="AT584" s="117"/>
      <c r="AU584" s="117">
        <f t="shared" ref="AU584:AU600" si="630">IF(U584="√",$J584*$L584/$N584,0)</f>
        <v>29606.6666666667</v>
      </c>
      <c r="AV584" s="117"/>
      <c r="AW584" s="117"/>
      <c r="AX584" s="117">
        <f t="shared" ref="AX584:AX600" si="631">IF(V584="√",$J584*$L584/$N584,0)</f>
        <v>29606.6666666667</v>
      </c>
      <c r="AY584" s="117"/>
      <c r="AZ584" s="117"/>
      <c r="BA584" s="117">
        <f t="shared" ref="BA584:BA600" si="632">IF(W584="√",$J584*$L584/$N584,0)</f>
        <v>29606.6666666667</v>
      </c>
      <c r="BB584" s="117"/>
      <c r="BC584" s="117"/>
      <c r="BD584" s="117">
        <f t="shared" ref="BD584:BD600" si="633">IF(X584="√",$J584*$L584/$N584,0)</f>
        <v>29606.6666666667</v>
      </c>
      <c r="BE584" s="117"/>
      <c r="BF584" s="117"/>
      <c r="BG584" s="117">
        <f t="shared" ref="BG584:BG600" si="634">IF(Y584="√",$J584*$L584/$N584,0)</f>
        <v>29606.6666666667</v>
      </c>
      <c r="BH584" s="117"/>
      <c r="BI584" s="117"/>
      <c r="BJ584" s="117">
        <f t="shared" ref="BJ584:BJ600" si="635">IF(Z584="√",$J584*$L584/$N584,0)</f>
        <v>29606.6666666667</v>
      </c>
      <c r="BK584" s="117"/>
      <c r="BL584" s="307"/>
      <c r="BM584" s="313"/>
      <c r="BN584" s="315"/>
    </row>
    <row r="585" s="49" customFormat="1" ht="33.95" customHeight="1" outlineLevel="3" spans="2:66">
      <c r="B585" s="117" t="s">
        <v>793</v>
      </c>
      <c r="C585" s="118" t="s">
        <v>2159</v>
      </c>
      <c r="D585" s="49" t="s">
        <v>2160</v>
      </c>
      <c r="E585" s="117"/>
      <c r="F585" s="117" t="s">
        <v>1619</v>
      </c>
      <c r="G585" s="117" t="s">
        <v>937</v>
      </c>
      <c r="H585" s="117">
        <f t="shared" si="621"/>
        <v>0</v>
      </c>
      <c r="I585" s="117" t="s">
        <v>1236</v>
      </c>
      <c r="J585" s="117">
        <v>1</v>
      </c>
      <c r="K585" s="117" t="s">
        <v>1237</v>
      </c>
      <c r="L585" s="300"/>
      <c r="M585" s="117" t="s">
        <v>1371</v>
      </c>
      <c r="N585" s="117">
        <f t="shared" si="622"/>
        <v>0</v>
      </c>
      <c r="O585" s="300"/>
      <c r="P585" s="300"/>
      <c r="Q585" s="300"/>
      <c r="R585" s="300"/>
      <c r="S585" s="300"/>
      <c r="T585" s="300"/>
      <c r="U585" s="300"/>
      <c r="V585" s="300"/>
      <c r="W585" s="300"/>
      <c r="X585" s="300"/>
      <c r="Y585" s="300"/>
      <c r="Z585" s="300"/>
      <c r="AA585" s="117"/>
      <c r="AB585" s="117">
        <f t="shared" si="623"/>
        <v>0</v>
      </c>
      <c r="AC585" s="117">
        <f t="shared" si="624"/>
        <v>0</v>
      </c>
      <c r="AD585" s="117"/>
      <c r="AE585" s="117"/>
      <c r="AF585" s="117">
        <f t="shared" si="625"/>
        <v>0</v>
      </c>
      <c r="AG585" s="117"/>
      <c r="AH585" s="117"/>
      <c r="AI585" s="117">
        <f t="shared" si="626"/>
        <v>0</v>
      </c>
      <c r="AJ585" s="117"/>
      <c r="AK585" s="117"/>
      <c r="AL585" s="117">
        <f t="shared" si="627"/>
        <v>0</v>
      </c>
      <c r="AM585" s="117"/>
      <c r="AN585" s="117"/>
      <c r="AO585" s="117">
        <f t="shared" si="628"/>
        <v>0</v>
      </c>
      <c r="AP585" s="117"/>
      <c r="AQ585" s="117"/>
      <c r="AR585" s="117">
        <f t="shared" si="629"/>
        <v>0</v>
      </c>
      <c r="AS585" s="117"/>
      <c r="AT585" s="117"/>
      <c r="AU585" s="117">
        <f t="shared" si="630"/>
        <v>0</v>
      </c>
      <c r="AV585" s="117"/>
      <c r="AW585" s="117"/>
      <c r="AX585" s="117">
        <f t="shared" si="631"/>
        <v>0</v>
      </c>
      <c r="AY585" s="117"/>
      <c r="AZ585" s="117"/>
      <c r="BA585" s="117">
        <f t="shared" si="632"/>
        <v>0</v>
      </c>
      <c r="BB585" s="117"/>
      <c r="BC585" s="117"/>
      <c r="BD585" s="117">
        <f t="shared" si="633"/>
        <v>0</v>
      </c>
      <c r="BE585" s="117"/>
      <c r="BF585" s="117"/>
      <c r="BG585" s="117">
        <f t="shared" si="634"/>
        <v>0</v>
      </c>
      <c r="BH585" s="117"/>
      <c r="BI585" s="117"/>
      <c r="BJ585" s="117">
        <f t="shared" si="635"/>
        <v>0</v>
      </c>
      <c r="BK585" s="117"/>
      <c r="BL585" s="307"/>
      <c r="BM585" s="313"/>
      <c r="BN585" s="315"/>
    </row>
    <row r="586" s="49" customFormat="1" ht="33.95" customHeight="1" outlineLevel="3" spans="2:66">
      <c r="B586" s="117" t="s">
        <v>793</v>
      </c>
      <c r="C586" s="118" t="s">
        <v>2161</v>
      </c>
      <c r="D586" s="49" t="s">
        <v>2162</v>
      </c>
      <c r="E586" s="117"/>
      <c r="F586" s="117" t="s">
        <v>1619</v>
      </c>
      <c r="G586" s="117" t="s">
        <v>937</v>
      </c>
      <c r="H586" s="117">
        <f t="shared" si="621"/>
        <v>0</v>
      </c>
      <c r="I586" s="117" t="s">
        <v>1236</v>
      </c>
      <c r="J586" s="117">
        <v>1</v>
      </c>
      <c r="K586" s="117" t="s">
        <v>1237</v>
      </c>
      <c r="L586" s="300"/>
      <c r="M586" s="117" t="s">
        <v>1371</v>
      </c>
      <c r="N586" s="117">
        <f t="shared" si="622"/>
        <v>0</v>
      </c>
      <c r="O586" s="300"/>
      <c r="P586" s="300"/>
      <c r="Q586" s="300"/>
      <c r="R586" s="300"/>
      <c r="S586" s="300"/>
      <c r="T586" s="300"/>
      <c r="U586" s="300"/>
      <c r="V586" s="300"/>
      <c r="W586" s="300"/>
      <c r="X586" s="300"/>
      <c r="Y586" s="300"/>
      <c r="Z586" s="300"/>
      <c r="AA586" s="117"/>
      <c r="AB586" s="117">
        <f t="shared" si="623"/>
        <v>0</v>
      </c>
      <c r="AC586" s="117">
        <f t="shared" si="624"/>
        <v>0</v>
      </c>
      <c r="AD586" s="117"/>
      <c r="AE586" s="117"/>
      <c r="AF586" s="117">
        <f t="shared" si="625"/>
        <v>0</v>
      </c>
      <c r="AG586" s="117"/>
      <c r="AH586" s="117"/>
      <c r="AI586" s="117">
        <f t="shared" si="626"/>
        <v>0</v>
      </c>
      <c r="AJ586" s="117"/>
      <c r="AK586" s="117"/>
      <c r="AL586" s="117">
        <f t="shared" si="627"/>
        <v>0</v>
      </c>
      <c r="AM586" s="117"/>
      <c r="AN586" s="117"/>
      <c r="AO586" s="117">
        <f t="shared" si="628"/>
        <v>0</v>
      </c>
      <c r="AP586" s="117"/>
      <c r="AQ586" s="117"/>
      <c r="AR586" s="117">
        <f t="shared" si="629"/>
        <v>0</v>
      </c>
      <c r="AS586" s="117"/>
      <c r="AT586" s="117"/>
      <c r="AU586" s="117">
        <f t="shared" si="630"/>
        <v>0</v>
      </c>
      <c r="AV586" s="117"/>
      <c r="AW586" s="117"/>
      <c r="AX586" s="117">
        <f t="shared" si="631"/>
        <v>0</v>
      </c>
      <c r="AY586" s="117"/>
      <c r="AZ586" s="117"/>
      <c r="BA586" s="117">
        <f t="shared" si="632"/>
        <v>0</v>
      </c>
      <c r="BB586" s="117"/>
      <c r="BC586" s="117"/>
      <c r="BD586" s="117">
        <f t="shared" si="633"/>
        <v>0</v>
      </c>
      <c r="BE586" s="117"/>
      <c r="BF586" s="117"/>
      <c r="BG586" s="117">
        <f t="shared" si="634"/>
        <v>0</v>
      </c>
      <c r="BH586" s="117"/>
      <c r="BI586" s="117"/>
      <c r="BJ586" s="117">
        <f t="shared" si="635"/>
        <v>0</v>
      </c>
      <c r="BK586" s="117"/>
      <c r="BL586" s="307"/>
      <c r="BM586" s="313"/>
      <c r="BN586" s="315"/>
    </row>
    <row r="587" s="49" customFormat="1" ht="33.95" customHeight="1" outlineLevel="3" spans="2:66">
      <c r="B587" s="117" t="s">
        <v>793</v>
      </c>
      <c r="C587" s="118" t="s">
        <v>2163</v>
      </c>
      <c r="D587" s="49" t="s">
        <v>2164</v>
      </c>
      <c r="E587" s="117"/>
      <c r="F587" s="117" t="s">
        <v>1619</v>
      </c>
      <c r="G587" s="117" t="s">
        <v>937</v>
      </c>
      <c r="H587" s="117">
        <f t="shared" si="621"/>
        <v>0</v>
      </c>
      <c r="I587" s="117" t="s">
        <v>1236</v>
      </c>
      <c r="J587" s="117">
        <v>1</v>
      </c>
      <c r="K587" s="117" t="s">
        <v>1237</v>
      </c>
      <c r="L587" s="300"/>
      <c r="M587" s="117" t="s">
        <v>1371</v>
      </c>
      <c r="N587" s="117">
        <f t="shared" si="622"/>
        <v>0</v>
      </c>
      <c r="O587" s="300"/>
      <c r="P587" s="300"/>
      <c r="Q587" s="300"/>
      <c r="R587" s="300"/>
      <c r="S587" s="300"/>
      <c r="T587" s="300"/>
      <c r="U587" s="300"/>
      <c r="V587" s="300"/>
      <c r="W587" s="300"/>
      <c r="X587" s="300"/>
      <c r="Y587" s="300"/>
      <c r="Z587" s="300"/>
      <c r="AA587" s="117"/>
      <c r="AB587" s="117">
        <f t="shared" si="623"/>
        <v>0</v>
      </c>
      <c r="AC587" s="117">
        <f t="shared" si="624"/>
        <v>0</v>
      </c>
      <c r="AD587" s="117"/>
      <c r="AE587" s="117"/>
      <c r="AF587" s="117">
        <f t="shared" si="625"/>
        <v>0</v>
      </c>
      <c r="AG587" s="117"/>
      <c r="AH587" s="117"/>
      <c r="AI587" s="117">
        <f t="shared" si="626"/>
        <v>0</v>
      </c>
      <c r="AJ587" s="117"/>
      <c r="AK587" s="117"/>
      <c r="AL587" s="117">
        <f t="shared" si="627"/>
        <v>0</v>
      </c>
      <c r="AM587" s="117"/>
      <c r="AN587" s="117"/>
      <c r="AO587" s="117">
        <f t="shared" si="628"/>
        <v>0</v>
      </c>
      <c r="AP587" s="117"/>
      <c r="AQ587" s="117"/>
      <c r="AR587" s="117">
        <f t="shared" si="629"/>
        <v>0</v>
      </c>
      <c r="AS587" s="117"/>
      <c r="AT587" s="117"/>
      <c r="AU587" s="117">
        <f t="shared" si="630"/>
        <v>0</v>
      </c>
      <c r="AV587" s="117"/>
      <c r="AW587" s="117"/>
      <c r="AX587" s="117">
        <f t="shared" si="631"/>
        <v>0</v>
      </c>
      <c r="AY587" s="117"/>
      <c r="AZ587" s="117"/>
      <c r="BA587" s="117">
        <f t="shared" si="632"/>
        <v>0</v>
      </c>
      <c r="BB587" s="117"/>
      <c r="BC587" s="117"/>
      <c r="BD587" s="117">
        <f t="shared" si="633"/>
        <v>0</v>
      </c>
      <c r="BE587" s="117"/>
      <c r="BF587" s="117"/>
      <c r="BG587" s="117">
        <f t="shared" si="634"/>
        <v>0</v>
      </c>
      <c r="BH587" s="117"/>
      <c r="BI587" s="117"/>
      <c r="BJ587" s="117">
        <f t="shared" si="635"/>
        <v>0</v>
      </c>
      <c r="BK587" s="117"/>
      <c r="BL587" s="307"/>
      <c r="BM587" s="313"/>
      <c r="BN587" s="315"/>
    </row>
    <row r="588" s="49" customFormat="1" ht="33.95" customHeight="1" outlineLevel="3" spans="2:66">
      <c r="B588" s="117" t="s">
        <v>793</v>
      </c>
      <c r="C588" s="118" t="s">
        <v>2165</v>
      </c>
      <c r="D588" s="49" t="s">
        <v>2166</v>
      </c>
      <c r="E588" s="117"/>
      <c r="F588" s="117" t="s">
        <v>1619</v>
      </c>
      <c r="G588" s="117" t="s">
        <v>937</v>
      </c>
      <c r="H588" s="117">
        <f t="shared" si="621"/>
        <v>0</v>
      </c>
      <c r="I588" s="117" t="s">
        <v>1236</v>
      </c>
      <c r="J588" s="117">
        <v>1</v>
      </c>
      <c r="K588" s="117" t="s">
        <v>1237</v>
      </c>
      <c r="L588" s="300"/>
      <c r="M588" s="117" t="s">
        <v>1371</v>
      </c>
      <c r="N588" s="117">
        <f t="shared" si="622"/>
        <v>0</v>
      </c>
      <c r="O588" s="300"/>
      <c r="P588" s="300"/>
      <c r="Q588" s="300"/>
      <c r="R588" s="300"/>
      <c r="S588" s="300"/>
      <c r="T588" s="300"/>
      <c r="U588" s="300"/>
      <c r="V588" s="300"/>
      <c r="W588" s="300"/>
      <c r="X588" s="300"/>
      <c r="Y588" s="300"/>
      <c r="Z588" s="300"/>
      <c r="AA588" s="117"/>
      <c r="AB588" s="117">
        <f t="shared" si="623"/>
        <v>0</v>
      </c>
      <c r="AC588" s="117">
        <f t="shared" si="624"/>
        <v>0</v>
      </c>
      <c r="AD588" s="117"/>
      <c r="AE588" s="117"/>
      <c r="AF588" s="117">
        <f t="shared" si="625"/>
        <v>0</v>
      </c>
      <c r="AG588" s="117"/>
      <c r="AH588" s="117"/>
      <c r="AI588" s="117">
        <f t="shared" si="626"/>
        <v>0</v>
      </c>
      <c r="AJ588" s="117"/>
      <c r="AK588" s="117"/>
      <c r="AL588" s="117">
        <f t="shared" si="627"/>
        <v>0</v>
      </c>
      <c r="AM588" s="117"/>
      <c r="AN588" s="117"/>
      <c r="AO588" s="117">
        <f t="shared" si="628"/>
        <v>0</v>
      </c>
      <c r="AP588" s="117"/>
      <c r="AQ588" s="117"/>
      <c r="AR588" s="117">
        <f t="shared" si="629"/>
        <v>0</v>
      </c>
      <c r="AS588" s="117"/>
      <c r="AT588" s="117"/>
      <c r="AU588" s="117">
        <f t="shared" si="630"/>
        <v>0</v>
      </c>
      <c r="AV588" s="117"/>
      <c r="AW588" s="117"/>
      <c r="AX588" s="117">
        <f t="shared" si="631"/>
        <v>0</v>
      </c>
      <c r="AY588" s="117"/>
      <c r="AZ588" s="117"/>
      <c r="BA588" s="117">
        <f t="shared" si="632"/>
        <v>0</v>
      </c>
      <c r="BB588" s="117"/>
      <c r="BC588" s="117"/>
      <c r="BD588" s="117">
        <f t="shared" si="633"/>
        <v>0</v>
      </c>
      <c r="BE588" s="117"/>
      <c r="BF588" s="117"/>
      <c r="BG588" s="117">
        <f t="shared" si="634"/>
        <v>0</v>
      </c>
      <c r="BH588" s="117"/>
      <c r="BI588" s="117"/>
      <c r="BJ588" s="117">
        <f t="shared" si="635"/>
        <v>0</v>
      </c>
      <c r="BK588" s="117"/>
      <c r="BL588" s="307"/>
      <c r="BM588" s="313"/>
      <c r="BN588" s="315"/>
    </row>
    <row r="589" s="49" customFormat="1" ht="33.95" customHeight="1" outlineLevel="3" spans="2:66">
      <c r="B589" s="117" t="s">
        <v>793</v>
      </c>
      <c r="C589" s="118" t="s">
        <v>2167</v>
      </c>
      <c r="D589" s="49" t="s">
        <v>2168</v>
      </c>
      <c r="E589" s="117"/>
      <c r="F589" s="117" t="s">
        <v>1619</v>
      </c>
      <c r="G589" s="117" t="s">
        <v>937</v>
      </c>
      <c r="H589" s="117">
        <f t="shared" si="621"/>
        <v>0</v>
      </c>
      <c r="I589" s="117" t="s">
        <v>1236</v>
      </c>
      <c r="J589" s="117">
        <v>1</v>
      </c>
      <c r="K589" s="117" t="s">
        <v>1237</v>
      </c>
      <c r="L589" s="300"/>
      <c r="M589" s="117" t="s">
        <v>1371</v>
      </c>
      <c r="N589" s="117">
        <f t="shared" si="622"/>
        <v>0</v>
      </c>
      <c r="O589" s="300"/>
      <c r="P589" s="300"/>
      <c r="Q589" s="300"/>
      <c r="R589" s="300"/>
      <c r="S589" s="300"/>
      <c r="T589" s="300"/>
      <c r="U589" s="300"/>
      <c r="V589" s="300"/>
      <c r="W589" s="300"/>
      <c r="X589" s="300"/>
      <c r="Y589" s="300"/>
      <c r="Z589" s="300"/>
      <c r="AA589" s="117"/>
      <c r="AB589" s="117">
        <f t="shared" si="623"/>
        <v>0</v>
      </c>
      <c r="AC589" s="117">
        <f t="shared" si="624"/>
        <v>0</v>
      </c>
      <c r="AD589" s="117"/>
      <c r="AE589" s="117"/>
      <c r="AF589" s="117">
        <f t="shared" si="625"/>
        <v>0</v>
      </c>
      <c r="AG589" s="117"/>
      <c r="AH589" s="117"/>
      <c r="AI589" s="117">
        <f t="shared" si="626"/>
        <v>0</v>
      </c>
      <c r="AJ589" s="117"/>
      <c r="AK589" s="117"/>
      <c r="AL589" s="117">
        <f t="shared" si="627"/>
        <v>0</v>
      </c>
      <c r="AM589" s="117"/>
      <c r="AN589" s="117"/>
      <c r="AO589" s="117">
        <f t="shared" si="628"/>
        <v>0</v>
      </c>
      <c r="AP589" s="117"/>
      <c r="AQ589" s="117"/>
      <c r="AR589" s="117">
        <f t="shared" si="629"/>
        <v>0</v>
      </c>
      <c r="AS589" s="117"/>
      <c r="AT589" s="117"/>
      <c r="AU589" s="117">
        <f t="shared" si="630"/>
        <v>0</v>
      </c>
      <c r="AV589" s="117"/>
      <c r="AW589" s="117"/>
      <c r="AX589" s="117">
        <f t="shared" si="631"/>
        <v>0</v>
      </c>
      <c r="AY589" s="117"/>
      <c r="AZ589" s="117"/>
      <c r="BA589" s="117">
        <f t="shared" si="632"/>
        <v>0</v>
      </c>
      <c r="BB589" s="117"/>
      <c r="BC589" s="117"/>
      <c r="BD589" s="117">
        <f t="shared" si="633"/>
        <v>0</v>
      </c>
      <c r="BE589" s="117"/>
      <c r="BF589" s="117"/>
      <c r="BG589" s="117">
        <f t="shared" si="634"/>
        <v>0</v>
      </c>
      <c r="BH589" s="117"/>
      <c r="BI589" s="117"/>
      <c r="BJ589" s="117">
        <f t="shared" si="635"/>
        <v>0</v>
      </c>
      <c r="BK589" s="117"/>
      <c r="BL589" s="307"/>
      <c r="BM589" s="313"/>
      <c r="BN589" s="315"/>
    </row>
    <row r="590" s="49" customFormat="1" ht="33.95" customHeight="1" outlineLevel="3" spans="2:66">
      <c r="B590" s="117" t="s">
        <v>793</v>
      </c>
      <c r="C590" s="118" t="s">
        <v>2169</v>
      </c>
      <c r="D590" s="49" t="s">
        <v>2170</v>
      </c>
      <c r="E590" s="117"/>
      <c r="F590" s="117" t="s">
        <v>1619</v>
      </c>
      <c r="G590" s="117" t="s">
        <v>937</v>
      </c>
      <c r="H590" s="117">
        <f t="shared" si="621"/>
        <v>0</v>
      </c>
      <c r="I590" s="117" t="s">
        <v>1236</v>
      </c>
      <c r="J590" s="117">
        <v>1</v>
      </c>
      <c r="K590" s="117" t="s">
        <v>1237</v>
      </c>
      <c r="L590" s="300"/>
      <c r="M590" s="117" t="s">
        <v>1371</v>
      </c>
      <c r="N590" s="117">
        <f t="shared" si="622"/>
        <v>0</v>
      </c>
      <c r="O590" s="300"/>
      <c r="P590" s="300"/>
      <c r="Q590" s="300"/>
      <c r="R590" s="300"/>
      <c r="S590" s="300"/>
      <c r="T590" s="300"/>
      <c r="U590" s="300"/>
      <c r="V590" s="300"/>
      <c r="W590" s="300"/>
      <c r="X590" s="300"/>
      <c r="Y590" s="300"/>
      <c r="Z590" s="300"/>
      <c r="AA590" s="117"/>
      <c r="AB590" s="117">
        <f t="shared" si="623"/>
        <v>0</v>
      </c>
      <c r="AC590" s="117">
        <f t="shared" si="624"/>
        <v>0</v>
      </c>
      <c r="AD590" s="117"/>
      <c r="AE590" s="117"/>
      <c r="AF590" s="117">
        <f t="shared" si="625"/>
        <v>0</v>
      </c>
      <c r="AG590" s="117"/>
      <c r="AH590" s="117"/>
      <c r="AI590" s="117">
        <f t="shared" si="626"/>
        <v>0</v>
      </c>
      <c r="AJ590" s="117"/>
      <c r="AK590" s="117"/>
      <c r="AL590" s="117">
        <f t="shared" si="627"/>
        <v>0</v>
      </c>
      <c r="AM590" s="117"/>
      <c r="AN590" s="117"/>
      <c r="AO590" s="117">
        <f t="shared" si="628"/>
        <v>0</v>
      </c>
      <c r="AP590" s="117"/>
      <c r="AQ590" s="117"/>
      <c r="AR590" s="117">
        <f t="shared" si="629"/>
        <v>0</v>
      </c>
      <c r="AS590" s="117"/>
      <c r="AT590" s="117"/>
      <c r="AU590" s="117">
        <f t="shared" si="630"/>
        <v>0</v>
      </c>
      <c r="AV590" s="117"/>
      <c r="AW590" s="117"/>
      <c r="AX590" s="117">
        <f t="shared" si="631"/>
        <v>0</v>
      </c>
      <c r="AY590" s="117"/>
      <c r="AZ590" s="117"/>
      <c r="BA590" s="117">
        <f t="shared" si="632"/>
        <v>0</v>
      </c>
      <c r="BB590" s="117"/>
      <c r="BC590" s="117"/>
      <c r="BD590" s="117">
        <f t="shared" si="633"/>
        <v>0</v>
      </c>
      <c r="BE590" s="117"/>
      <c r="BF590" s="117"/>
      <c r="BG590" s="117">
        <f t="shared" si="634"/>
        <v>0</v>
      </c>
      <c r="BH590" s="117"/>
      <c r="BI590" s="117"/>
      <c r="BJ590" s="117">
        <f t="shared" si="635"/>
        <v>0</v>
      </c>
      <c r="BK590" s="117"/>
      <c r="BL590" s="307"/>
      <c r="BM590" s="313"/>
      <c r="BN590" s="315"/>
    </row>
    <row r="591" s="49" customFormat="1" ht="33.95" customHeight="1" outlineLevel="3" spans="2:66">
      <c r="B591" s="117" t="s">
        <v>793</v>
      </c>
      <c r="C591" s="118" t="s">
        <v>2171</v>
      </c>
      <c r="D591" s="49" t="s">
        <v>2172</v>
      </c>
      <c r="E591" s="117"/>
      <c r="F591" s="117" t="s">
        <v>1619</v>
      </c>
      <c r="G591" s="117" t="s">
        <v>937</v>
      </c>
      <c r="H591" s="117">
        <f t="shared" si="621"/>
        <v>0</v>
      </c>
      <c r="I591" s="117" t="s">
        <v>1236</v>
      </c>
      <c r="J591" s="117">
        <v>1</v>
      </c>
      <c r="K591" s="117" t="s">
        <v>1237</v>
      </c>
      <c r="L591" s="300"/>
      <c r="M591" s="117" t="s">
        <v>1371</v>
      </c>
      <c r="N591" s="117">
        <f t="shared" si="622"/>
        <v>0</v>
      </c>
      <c r="O591" s="300"/>
      <c r="P591" s="300"/>
      <c r="Q591" s="300"/>
      <c r="R591" s="300"/>
      <c r="S591" s="300"/>
      <c r="T591" s="300"/>
      <c r="U591" s="300"/>
      <c r="V591" s="300"/>
      <c r="W591" s="300"/>
      <c r="X591" s="300"/>
      <c r="Y591" s="300"/>
      <c r="Z591" s="300"/>
      <c r="AA591" s="117"/>
      <c r="AB591" s="117">
        <f t="shared" si="623"/>
        <v>0</v>
      </c>
      <c r="AC591" s="117">
        <f t="shared" si="624"/>
        <v>0</v>
      </c>
      <c r="AD591" s="117"/>
      <c r="AE591" s="117"/>
      <c r="AF591" s="117">
        <f t="shared" si="625"/>
        <v>0</v>
      </c>
      <c r="AG591" s="117"/>
      <c r="AH591" s="117"/>
      <c r="AI591" s="117">
        <f t="shared" si="626"/>
        <v>0</v>
      </c>
      <c r="AJ591" s="117"/>
      <c r="AK591" s="117"/>
      <c r="AL591" s="117">
        <f t="shared" si="627"/>
        <v>0</v>
      </c>
      <c r="AM591" s="117"/>
      <c r="AN591" s="117"/>
      <c r="AO591" s="117">
        <f t="shared" si="628"/>
        <v>0</v>
      </c>
      <c r="AP591" s="117"/>
      <c r="AQ591" s="117"/>
      <c r="AR591" s="117">
        <f t="shared" si="629"/>
        <v>0</v>
      </c>
      <c r="AS591" s="117"/>
      <c r="AT591" s="117"/>
      <c r="AU591" s="117">
        <f t="shared" si="630"/>
        <v>0</v>
      </c>
      <c r="AV591" s="117"/>
      <c r="AW591" s="117"/>
      <c r="AX591" s="117">
        <f t="shared" si="631"/>
        <v>0</v>
      </c>
      <c r="AY591" s="117"/>
      <c r="AZ591" s="117"/>
      <c r="BA591" s="117">
        <f t="shared" si="632"/>
        <v>0</v>
      </c>
      <c r="BB591" s="117"/>
      <c r="BC591" s="117"/>
      <c r="BD591" s="117">
        <f t="shared" si="633"/>
        <v>0</v>
      </c>
      <c r="BE591" s="117"/>
      <c r="BF591" s="117"/>
      <c r="BG591" s="117">
        <f t="shared" si="634"/>
        <v>0</v>
      </c>
      <c r="BH591" s="117"/>
      <c r="BI591" s="117"/>
      <c r="BJ591" s="117">
        <f t="shared" si="635"/>
        <v>0</v>
      </c>
      <c r="BK591" s="117"/>
      <c r="BL591" s="307"/>
      <c r="BM591" s="313"/>
      <c r="BN591" s="315"/>
    </row>
    <row r="592" s="49" customFormat="1" ht="33.95" customHeight="1" outlineLevel="3" spans="2:66">
      <c r="B592" s="117" t="s">
        <v>793</v>
      </c>
      <c r="C592" s="118" t="s">
        <v>2173</v>
      </c>
      <c r="D592" s="49" t="s">
        <v>2174</v>
      </c>
      <c r="E592" s="117"/>
      <c r="F592" s="117" t="s">
        <v>1619</v>
      </c>
      <c r="G592" s="117" t="s">
        <v>937</v>
      </c>
      <c r="H592" s="117">
        <f t="shared" si="621"/>
        <v>0</v>
      </c>
      <c r="I592" s="117" t="s">
        <v>1236</v>
      </c>
      <c r="J592" s="117">
        <v>1</v>
      </c>
      <c r="K592" s="117" t="s">
        <v>1237</v>
      </c>
      <c r="L592" s="300"/>
      <c r="M592" s="117" t="s">
        <v>1371</v>
      </c>
      <c r="N592" s="117">
        <f t="shared" si="622"/>
        <v>0</v>
      </c>
      <c r="O592" s="300"/>
      <c r="P592" s="300"/>
      <c r="Q592" s="300"/>
      <c r="R592" s="300"/>
      <c r="S592" s="300"/>
      <c r="T592" s="300"/>
      <c r="U592" s="300"/>
      <c r="V592" s="300"/>
      <c r="W592" s="300"/>
      <c r="X592" s="300"/>
      <c r="Y592" s="300"/>
      <c r="Z592" s="300"/>
      <c r="AA592" s="117"/>
      <c r="AB592" s="117">
        <f t="shared" si="623"/>
        <v>0</v>
      </c>
      <c r="AC592" s="117">
        <f t="shared" si="624"/>
        <v>0</v>
      </c>
      <c r="AD592" s="117"/>
      <c r="AE592" s="117"/>
      <c r="AF592" s="117">
        <f t="shared" si="625"/>
        <v>0</v>
      </c>
      <c r="AG592" s="117"/>
      <c r="AH592" s="117"/>
      <c r="AI592" s="117">
        <f t="shared" si="626"/>
        <v>0</v>
      </c>
      <c r="AJ592" s="117"/>
      <c r="AK592" s="117"/>
      <c r="AL592" s="117">
        <f t="shared" si="627"/>
        <v>0</v>
      </c>
      <c r="AM592" s="117"/>
      <c r="AN592" s="117"/>
      <c r="AO592" s="117">
        <f t="shared" si="628"/>
        <v>0</v>
      </c>
      <c r="AP592" s="117"/>
      <c r="AQ592" s="117"/>
      <c r="AR592" s="117">
        <f t="shared" si="629"/>
        <v>0</v>
      </c>
      <c r="AS592" s="117"/>
      <c r="AT592" s="117"/>
      <c r="AU592" s="117">
        <f t="shared" si="630"/>
        <v>0</v>
      </c>
      <c r="AV592" s="117"/>
      <c r="AW592" s="117"/>
      <c r="AX592" s="117">
        <f t="shared" si="631"/>
        <v>0</v>
      </c>
      <c r="AY592" s="117"/>
      <c r="AZ592" s="117"/>
      <c r="BA592" s="117">
        <f t="shared" si="632"/>
        <v>0</v>
      </c>
      <c r="BB592" s="117"/>
      <c r="BC592" s="117"/>
      <c r="BD592" s="117">
        <f t="shared" si="633"/>
        <v>0</v>
      </c>
      <c r="BE592" s="117"/>
      <c r="BF592" s="117"/>
      <c r="BG592" s="117">
        <f t="shared" si="634"/>
        <v>0</v>
      </c>
      <c r="BH592" s="117"/>
      <c r="BI592" s="117"/>
      <c r="BJ592" s="117">
        <f t="shared" si="635"/>
        <v>0</v>
      </c>
      <c r="BK592" s="117"/>
      <c r="BL592" s="307"/>
      <c r="BM592" s="313"/>
      <c r="BN592" s="315"/>
    </row>
    <row r="593" s="49" customFormat="1" ht="33.95" customHeight="1" outlineLevel="3" spans="2:66">
      <c r="B593" s="117" t="s">
        <v>793</v>
      </c>
      <c r="C593" s="118" t="s">
        <v>2175</v>
      </c>
      <c r="D593" s="49" t="s">
        <v>2176</v>
      </c>
      <c r="E593" s="117"/>
      <c r="F593" s="117" t="s">
        <v>1619</v>
      </c>
      <c r="G593" s="117" t="s">
        <v>937</v>
      </c>
      <c r="H593" s="117">
        <f t="shared" si="621"/>
        <v>0</v>
      </c>
      <c r="I593" s="117" t="s">
        <v>1236</v>
      </c>
      <c r="J593" s="117">
        <v>1</v>
      </c>
      <c r="K593" s="117" t="s">
        <v>1237</v>
      </c>
      <c r="L593" s="300"/>
      <c r="M593" s="117" t="s">
        <v>1371</v>
      </c>
      <c r="N593" s="117">
        <f t="shared" si="622"/>
        <v>0</v>
      </c>
      <c r="O593" s="300"/>
      <c r="P593" s="300"/>
      <c r="Q593" s="300"/>
      <c r="R593" s="300"/>
      <c r="S593" s="300"/>
      <c r="T593" s="300"/>
      <c r="U593" s="300"/>
      <c r="V593" s="300"/>
      <c r="W593" s="300"/>
      <c r="X593" s="300"/>
      <c r="Y593" s="300"/>
      <c r="Z593" s="300"/>
      <c r="AA593" s="117"/>
      <c r="AB593" s="117">
        <f t="shared" si="623"/>
        <v>0</v>
      </c>
      <c r="AC593" s="117">
        <f t="shared" si="624"/>
        <v>0</v>
      </c>
      <c r="AD593" s="117"/>
      <c r="AE593" s="117"/>
      <c r="AF593" s="117">
        <f t="shared" si="625"/>
        <v>0</v>
      </c>
      <c r="AG593" s="117"/>
      <c r="AH593" s="117"/>
      <c r="AI593" s="117">
        <f t="shared" si="626"/>
        <v>0</v>
      </c>
      <c r="AJ593" s="117"/>
      <c r="AK593" s="117"/>
      <c r="AL593" s="117">
        <f t="shared" si="627"/>
        <v>0</v>
      </c>
      <c r="AM593" s="117"/>
      <c r="AN593" s="117"/>
      <c r="AO593" s="117">
        <f t="shared" si="628"/>
        <v>0</v>
      </c>
      <c r="AP593" s="117"/>
      <c r="AQ593" s="117"/>
      <c r="AR593" s="117">
        <f t="shared" si="629"/>
        <v>0</v>
      </c>
      <c r="AS593" s="117"/>
      <c r="AT593" s="117"/>
      <c r="AU593" s="117">
        <f t="shared" si="630"/>
        <v>0</v>
      </c>
      <c r="AV593" s="117"/>
      <c r="AW593" s="117"/>
      <c r="AX593" s="117">
        <f t="shared" si="631"/>
        <v>0</v>
      </c>
      <c r="AY593" s="117"/>
      <c r="AZ593" s="117"/>
      <c r="BA593" s="117">
        <f t="shared" si="632"/>
        <v>0</v>
      </c>
      <c r="BB593" s="117"/>
      <c r="BC593" s="117"/>
      <c r="BD593" s="117">
        <f t="shared" si="633"/>
        <v>0</v>
      </c>
      <c r="BE593" s="117"/>
      <c r="BF593" s="117"/>
      <c r="BG593" s="117">
        <f t="shared" si="634"/>
        <v>0</v>
      </c>
      <c r="BH593" s="117"/>
      <c r="BI593" s="117"/>
      <c r="BJ593" s="117">
        <f t="shared" si="635"/>
        <v>0</v>
      </c>
      <c r="BK593" s="117"/>
      <c r="BL593" s="307"/>
      <c r="BM593" s="313"/>
      <c r="BN593" s="315"/>
    </row>
    <row r="594" s="49" customFormat="1" ht="33.95" customHeight="1" outlineLevel="3" spans="2:66">
      <c r="B594" s="117" t="s">
        <v>793</v>
      </c>
      <c r="C594" s="118" t="s">
        <v>2177</v>
      </c>
      <c r="D594" s="49" t="s">
        <v>2178</v>
      </c>
      <c r="E594" s="117"/>
      <c r="F594" s="117" t="s">
        <v>1619</v>
      </c>
      <c r="G594" s="117" t="s">
        <v>937</v>
      </c>
      <c r="H594" s="117">
        <f t="shared" si="621"/>
        <v>0</v>
      </c>
      <c r="I594" s="117" t="s">
        <v>1236</v>
      </c>
      <c r="J594" s="117">
        <v>1</v>
      </c>
      <c r="K594" s="117" t="s">
        <v>1237</v>
      </c>
      <c r="L594" s="300"/>
      <c r="M594" s="117" t="s">
        <v>1371</v>
      </c>
      <c r="N594" s="117">
        <f t="shared" si="622"/>
        <v>0</v>
      </c>
      <c r="O594" s="300"/>
      <c r="P594" s="300"/>
      <c r="Q594" s="300"/>
      <c r="R594" s="300"/>
      <c r="S594" s="300"/>
      <c r="T594" s="300"/>
      <c r="U594" s="300"/>
      <c r="V594" s="300"/>
      <c r="W594" s="300"/>
      <c r="X594" s="300"/>
      <c r="Y594" s="300"/>
      <c r="Z594" s="300"/>
      <c r="AA594" s="117"/>
      <c r="AB594" s="117">
        <f t="shared" si="623"/>
        <v>0</v>
      </c>
      <c r="AC594" s="117">
        <f t="shared" si="624"/>
        <v>0</v>
      </c>
      <c r="AD594" s="117"/>
      <c r="AE594" s="117"/>
      <c r="AF594" s="117">
        <f t="shared" si="625"/>
        <v>0</v>
      </c>
      <c r="AG594" s="117"/>
      <c r="AH594" s="117"/>
      <c r="AI594" s="117">
        <f t="shared" si="626"/>
        <v>0</v>
      </c>
      <c r="AJ594" s="117"/>
      <c r="AK594" s="117"/>
      <c r="AL594" s="117">
        <f t="shared" si="627"/>
        <v>0</v>
      </c>
      <c r="AM594" s="117"/>
      <c r="AN594" s="117"/>
      <c r="AO594" s="117">
        <f t="shared" si="628"/>
        <v>0</v>
      </c>
      <c r="AP594" s="117"/>
      <c r="AQ594" s="117"/>
      <c r="AR594" s="117">
        <f t="shared" si="629"/>
        <v>0</v>
      </c>
      <c r="AS594" s="117"/>
      <c r="AT594" s="117"/>
      <c r="AU594" s="117">
        <f t="shared" si="630"/>
        <v>0</v>
      </c>
      <c r="AV594" s="117"/>
      <c r="AW594" s="117"/>
      <c r="AX594" s="117">
        <f t="shared" si="631"/>
        <v>0</v>
      </c>
      <c r="AY594" s="117"/>
      <c r="AZ594" s="117"/>
      <c r="BA594" s="117">
        <f t="shared" si="632"/>
        <v>0</v>
      </c>
      <c r="BB594" s="117"/>
      <c r="BC594" s="117"/>
      <c r="BD594" s="117">
        <f t="shared" si="633"/>
        <v>0</v>
      </c>
      <c r="BE594" s="117"/>
      <c r="BF594" s="117"/>
      <c r="BG594" s="117">
        <f t="shared" si="634"/>
        <v>0</v>
      </c>
      <c r="BH594" s="117"/>
      <c r="BI594" s="117"/>
      <c r="BJ594" s="117">
        <f t="shared" si="635"/>
        <v>0</v>
      </c>
      <c r="BK594" s="117"/>
      <c r="BL594" s="307"/>
      <c r="BM594" s="313"/>
      <c r="BN594" s="315"/>
    </row>
    <row r="595" s="49" customFormat="1" ht="33.95" customHeight="1" outlineLevel="3" spans="2:66">
      <c r="B595" s="117" t="s">
        <v>793</v>
      </c>
      <c r="C595" s="118" t="s">
        <v>2179</v>
      </c>
      <c r="D595" s="49" t="s">
        <v>2180</v>
      </c>
      <c r="E595" s="117"/>
      <c r="F595" s="117" t="s">
        <v>1619</v>
      </c>
      <c r="G595" s="117" t="s">
        <v>937</v>
      </c>
      <c r="H595" s="117">
        <f t="shared" si="621"/>
        <v>0</v>
      </c>
      <c r="I595" s="117" t="s">
        <v>1236</v>
      </c>
      <c r="J595" s="117">
        <v>1</v>
      </c>
      <c r="K595" s="117" t="s">
        <v>1237</v>
      </c>
      <c r="L595" s="300"/>
      <c r="M595" s="117" t="s">
        <v>1371</v>
      </c>
      <c r="N595" s="117">
        <f t="shared" si="622"/>
        <v>0</v>
      </c>
      <c r="O595" s="300"/>
      <c r="P595" s="300"/>
      <c r="Q595" s="300"/>
      <c r="R595" s="300"/>
      <c r="S595" s="300"/>
      <c r="T595" s="300"/>
      <c r="U595" s="300"/>
      <c r="V595" s="300"/>
      <c r="W595" s="300"/>
      <c r="X595" s="300"/>
      <c r="Y595" s="300"/>
      <c r="Z595" s="300"/>
      <c r="AA595" s="117"/>
      <c r="AB595" s="117">
        <f t="shared" si="623"/>
        <v>0</v>
      </c>
      <c r="AC595" s="117">
        <f t="shared" si="624"/>
        <v>0</v>
      </c>
      <c r="AD595" s="117"/>
      <c r="AE595" s="117"/>
      <c r="AF595" s="117">
        <f t="shared" si="625"/>
        <v>0</v>
      </c>
      <c r="AG595" s="117"/>
      <c r="AH595" s="117"/>
      <c r="AI595" s="117">
        <f t="shared" si="626"/>
        <v>0</v>
      </c>
      <c r="AJ595" s="117"/>
      <c r="AK595" s="117"/>
      <c r="AL595" s="117">
        <f t="shared" si="627"/>
        <v>0</v>
      </c>
      <c r="AM595" s="117"/>
      <c r="AN595" s="117"/>
      <c r="AO595" s="117">
        <f t="shared" si="628"/>
        <v>0</v>
      </c>
      <c r="AP595" s="117"/>
      <c r="AQ595" s="117"/>
      <c r="AR595" s="117">
        <f t="shared" si="629"/>
        <v>0</v>
      </c>
      <c r="AS595" s="117"/>
      <c r="AT595" s="117"/>
      <c r="AU595" s="117">
        <f t="shared" si="630"/>
        <v>0</v>
      </c>
      <c r="AV595" s="117"/>
      <c r="AW595" s="117"/>
      <c r="AX595" s="117">
        <f t="shared" si="631"/>
        <v>0</v>
      </c>
      <c r="AY595" s="117"/>
      <c r="AZ595" s="117"/>
      <c r="BA595" s="117">
        <f t="shared" si="632"/>
        <v>0</v>
      </c>
      <c r="BB595" s="117"/>
      <c r="BC595" s="117"/>
      <c r="BD595" s="117">
        <f t="shared" si="633"/>
        <v>0</v>
      </c>
      <c r="BE595" s="117"/>
      <c r="BF595" s="117"/>
      <c r="BG595" s="117">
        <f t="shared" si="634"/>
        <v>0</v>
      </c>
      <c r="BH595" s="117"/>
      <c r="BI595" s="117"/>
      <c r="BJ595" s="117">
        <f t="shared" si="635"/>
        <v>0</v>
      </c>
      <c r="BK595" s="117"/>
      <c r="BL595" s="307"/>
      <c r="BM595" s="313"/>
      <c r="BN595" s="315"/>
    </row>
    <row r="596" s="49" customFormat="1" ht="33.95" customHeight="1" outlineLevel="3" spans="2:66">
      <c r="B596" s="117" t="s">
        <v>793</v>
      </c>
      <c r="C596" s="118" t="s">
        <v>2181</v>
      </c>
      <c r="D596" s="49" t="s">
        <v>2182</v>
      </c>
      <c r="E596" s="117"/>
      <c r="F596" s="117" t="s">
        <v>1619</v>
      </c>
      <c r="G596" s="117" t="s">
        <v>937</v>
      </c>
      <c r="H596" s="117">
        <f t="shared" si="621"/>
        <v>0</v>
      </c>
      <c r="I596" s="117" t="s">
        <v>1236</v>
      </c>
      <c r="J596" s="117">
        <v>1</v>
      </c>
      <c r="K596" s="117" t="s">
        <v>1237</v>
      </c>
      <c r="L596" s="300"/>
      <c r="M596" s="117" t="s">
        <v>1371</v>
      </c>
      <c r="N596" s="117">
        <f t="shared" si="622"/>
        <v>0</v>
      </c>
      <c r="O596" s="300"/>
      <c r="P596" s="300"/>
      <c r="Q596" s="300"/>
      <c r="R596" s="300"/>
      <c r="S596" s="300"/>
      <c r="T596" s="300"/>
      <c r="U596" s="300"/>
      <c r="V596" s="300"/>
      <c r="W596" s="300"/>
      <c r="X596" s="300"/>
      <c r="Y596" s="300"/>
      <c r="Z596" s="300"/>
      <c r="AA596" s="117"/>
      <c r="AB596" s="117">
        <f t="shared" si="623"/>
        <v>0</v>
      </c>
      <c r="AC596" s="117">
        <f t="shared" si="624"/>
        <v>0</v>
      </c>
      <c r="AD596" s="117"/>
      <c r="AE596" s="117"/>
      <c r="AF596" s="117">
        <f t="shared" si="625"/>
        <v>0</v>
      </c>
      <c r="AG596" s="117"/>
      <c r="AH596" s="117"/>
      <c r="AI596" s="117">
        <f t="shared" si="626"/>
        <v>0</v>
      </c>
      <c r="AJ596" s="117"/>
      <c r="AK596" s="117"/>
      <c r="AL596" s="117">
        <f t="shared" si="627"/>
        <v>0</v>
      </c>
      <c r="AM596" s="117"/>
      <c r="AN596" s="117"/>
      <c r="AO596" s="117">
        <f t="shared" si="628"/>
        <v>0</v>
      </c>
      <c r="AP596" s="117"/>
      <c r="AQ596" s="117"/>
      <c r="AR596" s="117">
        <f t="shared" si="629"/>
        <v>0</v>
      </c>
      <c r="AS596" s="117"/>
      <c r="AT596" s="117"/>
      <c r="AU596" s="117">
        <f t="shared" si="630"/>
        <v>0</v>
      </c>
      <c r="AV596" s="117"/>
      <c r="AW596" s="117"/>
      <c r="AX596" s="117">
        <f t="shared" si="631"/>
        <v>0</v>
      </c>
      <c r="AY596" s="117"/>
      <c r="AZ596" s="117"/>
      <c r="BA596" s="117">
        <f t="shared" si="632"/>
        <v>0</v>
      </c>
      <c r="BB596" s="117"/>
      <c r="BC596" s="117"/>
      <c r="BD596" s="117">
        <f t="shared" si="633"/>
        <v>0</v>
      </c>
      <c r="BE596" s="117"/>
      <c r="BF596" s="117"/>
      <c r="BG596" s="117">
        <f t="shared" si="634"/>
        <v>0</v>
      </c>
      <c r="BH596" s="117"/>
      <c r="BI596" s="117"/>
      <c r="BJ596" s="117">
        <f t="shared" si="635"/>
        <v>0</v>
      </c>
      <c r="BK596" s="117"/>
      <c r="BL596" s="307"/>
      <c r="BM596" s="313"/>
      <c r="BN596" s="315"/>
    </row>
    <row r="597" s="49" customFormat="1" ht="33.95" customHeight="1" outlineLevel="3" spans="2:66">
      <c r="B597" s="117" t="s">
        <v>793</v>
      </c>
      <c r="C597" s="118" t="s">
        <v>2183</v>
      </c>
      <c r="D597" s="49" t="s">
        <v>2184</v>
      </c>
      <c r="E597" s="117"/>
      <c r="F597" s="117" t="s">
        <v>1619</v>
      </c>
      <c r="G597" s="117" t="s">
        <v>937</v>
      </c>
      <c r="H597" s="117">
        <f t="shared" si="621"/>
        <v>0</v>
      </c>
      <c r="I597" s="117" t="s">
        <v>1236</v>
      </c>
      <c r="J597" s="117">
        <v>1</v>
      </c>
      <c r="K597" s="117" t="s">
        <v>1237</v>
      </c>
      <c r="L597" s="300"/>
      <c r="M597" s="117" t="s">
        <v>1371</v>
      </c>
      <c r="N597" s="117">
        <f t="shared" si="622"/>
        <v>0</v>
      </c>
      <c r="O597" s="300"/>
      <c r="P597" s="300"/>
      <c r="Q597" s="300"/>
      <c r="R597" s="300"/>
      <c r="S597" s="300"/>
      <c r="T597" s="300"/>
      <c r="U597" s="300"/>
      <c r="V597" s="300"/>
      <c r="W597" s="300"/>
      <c r="X597" s="300"/>
      <c r="Y597" s="300"/>
      <c r="Z597" s="300"/>
      <c r="AA597" s="117"/>
      <c r="AB597" s="117">
        <f t="shared" si="623"/>
        <v>0</v>
      </c>
      <c r="AC597" s="117">
        <f t="shared" si="624"/>
        <v>0</v>
      </c>
      <c r="AD597" s="117"/>
      <c r="AE597" s="117"/>
      <c r="AF597" s="117">
        <f t="shared" si="625"/>
        <v>0</v>
      </c>
      <c r="AG597" s="117"/>
      <c r="AH597" s="117"/>
      <c r="AI597" s="117">
        <f t="shared" si="626"/>
        <v>0</v>
      </c>
      <c r="AJ597" s="117"/>
      <c r="AK597" s="117"/>
      <c r="AL597" s="117">
        <f t="shared" si="627"/>
        <v>0</v>
      </c>
      <c r="AM597" s="117"/>
      <c r="AN597" s="117"/>
      <c r="AO597" s="117">
        <f t="shared" si="628"/>
        <v>0</v>
      </c>
      <c r="AP597" s="117"/>
      <c r="AQ597" s="117"/>
      <c r="AR597" s="117">
        <f t="shared" si="629"/>
        <v>0</v>
      </c>
      <c r="AS597" s="117"/>
      <c r="AT597" s="117"/>
      <c r="AU597" s="117">
        <f t="shared" si="630"/>
        <v>0</v>
      </c>
      <c r="AV597" s="117"/>
      <c r="AW597" s="117"/>
      <c r="AX597" s="117">
        <f t="shared" si="631"/>
        <v>0</v>
      </c>
      <c r="AY597" s="117"/>
      <c r="AZ597" s="117"/>
      <c r="BA597" s="117">
        <f t="shared" si="632"/>
        <v>0</v>
      </c>
      <c r="BB597" s="117"/>
      <c r="BC597" s="117"/>
      <c r="BD597" s="117">
        <f t="shared" si="633"/>
        <v>0</v>
      </c>
      <c r="BE597" s="117"/>
      <c r="BF597" s="117"/>
      <c r="BG597" s="117">
        <f t="shared" si="634"/>
        <v>0</v>
      </c>
      <c r="BH597" s="117"/>
      <c r="BI597" s="117"/>
      <c r="BJ597" s="117">
        <f t="shared" si="635"/>
        <v>0</v>
      </c>
      <c r="BK597" s="117"/>
      <c r="BL597" s="307"/>
      <c r="BM597" s="313"/>
      <c r="BN597" s="315"/>
    </row>
    <row r="598" s="49" customFormat="1" ht="33.95" customHeight="1" outlineLevel="3" spans="2:66">
      <c r="B598" s="117" t="s">
        <v>793</v>
      </c>
      <c r="C598" s="118" t="s">
        <v>2185</v>
      </c>
      <c r="D598" s="49" t="s">
        <v>2186</v>
      </c>
      <c r="E598" s="117"/>
      <c r="F598" s="117" t="s">
        <v>1619</v>
      </c>
      <c r="G598" s="117" t="s">
        <v>937</v>
      </c>
      <c r="H598" s="117">
        <f t="shared" si="621"/>
        <v>0</v>
      </c>
      <c r="I598" s="117" t="s">
        <v>1236</v>
      </c>
      <c r="J598" s="117">
        <v>1</v>
      </c>
      <c r="K598" s="117" t="s">
        <v>1237</v>
      </c>
      <c r="L598" s="300"/>
      <c r="M598" s="117" t="s">
        <v>1371</v>
      </c>
      <c r="N598" s="117">
        <f t="shared" si="622"/>
        <v>0</v>
      </c>
      <c r="O598" s="300"/>
      <c r="P598" s="300"/>
      <c r="Q598" s="300"/>
      <c r="R598" s="300"/>
      <c r="S598" s="300"/>
      <c r="T598" s="300"/>
      <c r="U598" s="300"/>
      <c r="V598" s="300"/>
      <c r="W598" s="300"/>
      <c r="X598" s="300"/>
      <c r="Y598" s="300"/>
      <c r="Z598" s="300"/>
      <c r="AA598" s="117"/>
      <c r="AB598" s="117">
        <f t="shared" si="623"/>
        <v>0</v>
      </c>
      <c r="AC598" s="117">
        <f t="shared" si="624"/>
        <v>0</v>
      </c>
      <c r="AD598" s="117"/>
      <c r="AE598" s="117"/>
      <c r="AF598" s="117">
        <f t="shared" si="625"/>
        <v>0</v>
      </c>
      <c r="AG598" s="117"/>
      <c r="AH598" s="117"/>
      <c r="AI598" s="117">
        <f t="shared" si="626"/>
        <v>0</v>
      </c>
      <c r="AJ598" s="117"/>
      <c r="AK598" s="117"/>
      <c r="AL598" s="117">
        <f t="shared" si="627"/>
        <v>0</v>
      </c>
      <c r="AM598" s="117"/>
      <c r="AN598" s="117"/>
      <c r="AO598" s="117">
        <f t="shared" si="628"/>
        <v>0</v>
      </c>
      <c r="AP598" s="117"/>
      <c r="AQ598" s="117"/>
      <c r="AR598" s="117">
        <f t="shared" si="629"/>
        <v>0</v>
      </c>
      <c r="AS598" s="117"/>
      <c r="AT598" s="117"/>
      <c r="AU598" s="117">
        <f t="shared" si="630"/>
        <v>0</v>
      </c>
      <c r="AV598" s="117"/>
      <c r="AW598" s="117"/>
      <c r="AX598" s="117">
        <f t="shared" si="631"/>
        <v>0</v>
      </c>
      <c r="AY598" s="117"/>
      <c r="AZ598" s="117"/>
      <c r="BA598" s="117">
        <f t="shared" si="632"/>
        <v>0</v>
      </c>
      <c r="BB598" s="117"/>
      <c r="BC598" s="117"/>
      <c r="BD598" s="117">
        <f t="shared" si="633"/>
        <v>0</v>
      </c>
      <c r="BE598" s="117"/>
      <c r="BF598" s="117"/>
      <c r="BG598" s="117">
        <f t="shared" si="634"/>
        <v>0</v>
      </c>
      <c r="BH598" s="117"/>
      <c r="BI598" s="117"/>
      <c r="BJ598" s="117">
        <f t="shared" si="635"/>
        <v>0</v>
      </c>
      <c r="BK598" s="117"/>
      <c r="BL598" s="307"/>
      <c r="BM598" s="313"/>
      <c r="BN598" s="315"/>
    </row>
    <row r="599" s="49" customFormat="1" ht="33.95" customHeight="1" outlineLevel="3" spans="2:66">
      <c r="B599" s="117" t="s">
        <v>793</v>
      </c>
      <c r="C599" s="118" t="s">
        <v>2187</v>
      </c>
      <c r="D599" s="49" t="s">
        <v>2188</v>
      </c>
      <c r="E599" s="117"/>
      <c r="F599" s="117" t="s">
        <v>1619</v>
      </c>
      <c r="G599" s="117" t="s">
        <v>937</v>
      </c>
      <c r="H599" s="117">
        <f t="shared" si="621"/>
        <v>0</v>
      </c>
      <c r="I599" s="117" t="s">
        <v>1236</v>
      </c>
      <c r="J599" s="117">
        <v>1</v>
      </c>
      <c r="K599" s="117" t="s">
        <v>1237</v>
      </c>
      <c r="L599" s="300"/>
      <c r="M599" s="117" t="s">
        <v>1371</v>
      </c>
      <c r="N599" s="117">
        <f t="shared" si="622"/>
        <v>0</v>
      </c>
      <c r="O599" s="300"/>
      <c r="P599" s="300"/>
      <c r="Q599" s="300"/>
      <c r="R599" s="300"/>
      <c r="S599" s="300"/>
      <c r="T599" s="300"/>
      <c r="U599" s="300"/>
      <c r="V599" s="300"/>
      <c r="W599" s="300"/>
      <c r="X599" s="300"/>
      <c r="Y599" s="300"/>
      <c r="Z599" s="300"/>
      <c r="AA599" s="117"/>
      <c r="AB599" s="117">
        <f t="shared" si="623"/>
        <v>0</v>
      </c>
      <c r="AC599" s="117">
        <f t="shared" si="624"/>
        <v>0</v>
      </c>
      <c r="AD599" s="117"/>
      <c r="AE599" s="117"/>
      <c r="AF599" s="117">
        <f t="shared" si="625"/>
        <v>0</v>
      </c>
      <c r="AG599" s="117"/>
      <c r="AH599" s="117"/>
      <c r="AI599" s="117">
        <f t="shared" si="626"/>
        <v>0</v>
      </c>
      <c r="AJ599" s="117"/>
      <c r="AK599" s="117"/>
      <c r="AL599" s="117">
        <f t="shared" si="627"/>
        <v>0</v>
      </c>
      <c r="AM599" s="117"/>
      <c r="AN599" s="117"/>
      <c r="AO599" s="117">
        <f t="shared" si="628"/>
        <v>0</v>
      </c>
      <c r="AP599" s="117"/>
      <c r="AQ599" s="117"/>
      <c r="AR599" s="117">
        <f t="shared" si="629"/>
        <v>0</v>
      </c>
      <c r="AS599" s="117"/>
      <c r="AT599" s="117"/>
      <c r="AU599" s="117">
        <f t="shared" si="630"/>
        <v>0</v>
      </c>
      <c r="AV599" s="117"/>
      <c r="AW599" s="117"/>
      <c r="AX599" s="117">
        <f t="shared" si="631"/>
        <v>0</v>
      </c>
      <c r="AY599" s="117"/>
      <c r="AZ599" s="117"/>
      <c r="BA599" s="117">
        <f t="shared" si="632"/>
        <v>0</v>
      </c>
      <c r="BB599" s="117"/>
      <c r="BC599" s="117"/>
      <c r="BD599" s="117">
        <f t="shared" si="633"/>
        <v>0</v>
      </c>
      <c r="BE599" s="117"/>
      <c r="BF599" s="117"/>
      <c r="BG599" s="117">
        <f t="shared" si="634"/>
        <v>0</v>
      </c>
      <c r="BH599" s="117"/>
      <c r="BI599" s="117"/>
      <c r="BJ599" s="117">
        <f t="shared" si="635"/>
        <v>0</v>
      </c>
      <c r="BK599" s="117"/>
      <c r="BL599" s="307"/>
      <c r="BM599" s="313"/>
      <c r="BN599" s="315"/>
    </row>
    <row r="600" s="49" customFormat="1" ht="33.95" customHeight="1" outlineLevel="3" spans="2:66">
      <c r="B600" s="117" t="s">
        <v>793</v>
      </c>
      <c r="C600" s="118" t="s">
        <v>2189</v>
      </c>
      <c r="D600" s="49" t="s">
        <v>2190</v>
      </c>
      <c r="E600" s="117"/>
      <c r="F600" s="117" t="s">
        <v>1619</v>
      </c>
      <c r="G600" s="117" t="s">
        <v>937</v>
      </c>
      <c r="H600" s="117">
        <f t="shared" si="621"/>
        <v>0</v>
      </c>
      <c r="I600" s="117" t="s">
        <v>1236</v>
      </c>
      <c r="J600" s="117">
        <v>1</v>
      </c>
      <c r="K600" s="117" t="s">
        <v>1237</v>
      </c>
      <c r="L600" s="300"/>
      <c r="M600" s="117" t="s">
        <v>1371</v>
      </c>
      <c r="N600" s="117">
        <f t="shared" si="622"/>
        <v>0</v>
      </c>
      <c r="O600" s="318"/>
      <c r="P600" s="318"/>
      <c r="Q600" s="318"/>
      <c r="R600" s="318"/>
      <c r="S600" s="318"/>
      <c r="T600" s="318"/>
      <c r="U600" s="318"/>
      <c r="V600" s="318"/>
      <c r="W600" s="318"/>
      <c r="X600" s="318"/>
      <c r="Y600" s="318"/>
      <c r="Z600" s="318"/>
      <c r="AA600" s="117"/>
      <c r="AB600" s="117">
        <f t="shared" si="623"/>
        <v>0</v>
      </c>
      <c r="AC600" s="117">
        <f t="shared" si="624"/>
        <v>0</v>
      </c>
      <c r="AD600" s="117"/>
      <c r="AE600" s="117"/>
      <c r="AF600" s="117">
        <f t="shared" si="625"/>
        <v>0</v>
      </c>
      <c r="AG600" s="117"/>
      <c r="AH600" s="117"/>
      <c r="AI600" s="117">
        <f t="shared" si="626"/>
        <v>0</v>
      </c>
      <c r="AJ600" s="117"/>
      <c r="AK600" s="117"/>
      <c r="AL600" s="117">
        <f t="shared" si="627"/>
        <v>0</v>
      </c>
      <c r="AM600" s="117"/>
      <c r="AN600" s="117"/>
      <c r="AO600" s="117">
        <f t="shared" si="628"/>
        <v>0</v>
      </c>
      <c r="AP600" s="117"/>
      <c r="AQ600" s="117"/>
      <c r="AR600" s="117">
        <f t="shared" si="629"/>
        <v>0</v>
      </c>
      <c r="AS600" s="117"/>
      <c r="AT600" s="117"/>
      <c r="AU600" s="117">
        <f t="shared" si="630"/>
        <v>0</v>
      </c>
      <c r="AV600" s="117"/>
      <c r="AW600" s="117"/>
      <c r="AX600" s="117">
        <f t="shared" si="631"/>
        <v>0</v>
      </c>
      <c r="AY600" s="117"/>
      <c r="AZ600" s="117"/>
      <c r="BA600" s="117">
        <f t="shared" si="632"/>
        <v>0</v>
      </c>
      <c r="BB600" s="117"/>
      <c r="BC600" s="117"/>
      <c r="BD600" s="117">
        <f t="shared" si="633"/>
        <v>0</v>
      </c>
      <c r="BE600" s="117"/>
      <c r="BF600" s="117"/>
      <c r="BG600" s="117">
        <f t="shared" si="634"/>
        <v>0</v>
      </c>
      <c r="BH600" s="117"/>
      <c r="BI600" s="117"/>
      <c r="BJ600" s="117">
        <f t="shared" si="635"/>
        <v>0</v>
      </c>
      <c r="BK600" s="117"/>
      <c r="BL600" s="307"/>
      <c r="BM600" s="313"/>
      <c r="BN600" s="315"/>
    </row>
    <row r="601" s="22" customFormat="1" ht="33.95" customHeight="1" outlineLevel="2" spans="2:66">
      <c r="B601" s="114" t="s">
        <v>788</v>
      </c>
      <c r="C601" s="115" t="s">
        <v>2191</v>
      </c>
      <c r="D601" s="22" t="s">
        <v>2192</v>
      </c>
      <c r="E601" s="114"/>
      <c r="F601" s="114"/>
      <c r="G601" s="114"/>
      <c r="H601" s="114">
        <f>SUM(H602:H604)</f>
        <v>0</v>
      </c>
      <c r="I601" s="114"/>
      <c r="J601" s="114"/>
      <c r="K601" s="114"/>
      <c r="L601" s="114"/>
      <c r="M601" s="114"/>
      <c r="N601" s="306"/>
      <c r="O601" s="289"/>
      <c r="P601" s="289"/>
      <c r="Q601" s="289"/>
      <c r="R601" s="289"/>
      <c r="S601" s="289"/>
      <c r="T601" s="289"/>
      <c r="U601" s="289"/>
      <c r="V601" s="289"/>
      <c r="W601" s="289"/>
      <c r="X601" s="289"/>
      <c r="Y601" s="289"/>
      <c r="Z601" s="289"/>
      <c r="AA601" s="289"/>
      <c r="AB601" s="114">
        <f>SUM(AB602:AB604)</f>
        <v>0</v>
      </c>
      <c r="AC601" s="114">
        <f>SUM(AC602:AC604)</f>
        <v>0</v>
      </c>
      <c r="AD601" s="114"/>
      <c r="AE601" s="114"/>
      <c r="AF601" s="114">
        <f>SUM(AF602:AF604)</f>
        <v>0</v>
      </c>
      <c r="AG601" s="114"/>
      <c r="AH601" s="114"/>
      <c r="AI601" s="114">
        <f>SUM(AI602:AI604)</f>
        <v>0</v>
      </c>
      <c r="AJ601" s="114"/>
      <c r="AK601" s="114"/>
      <c r="AL601" s="114">
        <f>SUM(AL602:AL604)</f>
        <v>0</v>
      </c>
      <c r="AM601" s="114"/>
      <c r="AN601" s="114"/>
      <c r="AO601" s="114">
        <f>SUM(AO602:AO604)</f>
        <v>0</v>
      </c>
      <c r="AP601" s="114"/>
      <c r="AQ601" s="114"/>
      <c r="AR601" s="114">
        <f>SUM(AR602:AR604)</f>
        <v>0</v>
      </c>
      <c r="AS601" s="114"/>
      <c r="AT601" s="114"/>
      <c r="AU601" s="114">
        <f>SUM(AU602:AU604)</f>
        <v>0</v>
      </c>
      <c r="AV601" s="114"/>
      <c r="AW601" s="114"/>
      <c r="AX601" s="114">
        <f>SUM(AX602:AX604)</f>
        <v>0</v>
      </c>
      <c r="AY601" s="114"/>
      <c r="AZ601" s="114"/>
      <c r="BA601" s="114">
        <f>SUM(BA602:BA604)</f>
        <v>0</v>
      </c>
      <c r="BB601" s="114"/>
      <c r="BC601" s="114"/>
      <c r="BD601" s="114">
        <f>SUM(BD602:BD604)</f>
        <v>0</v>
      </c>
      <c r="BE601" s="114"/>
      <c r="BF601" s="114"/>
      <c r="BG601" s="114">
        <f>SUM(BG602:BG604)</f>
        <v>0</v>
      </c>
      <c r="BH601" s="114"/>
      <c r="BI601" s="114"/>
      <c r="BJ601" s="114">
        <f>SUM(BJ602:BJ604)</f>
        <v>0</v>
      </c>
      <c r="BK601" s="114"/>
      <c r="BL601" s="306"/>
      <c r="BM601" s="313"/>
      <c r="BN601" s="314"/>
    </row>
    <row r="602" s="49" customFormat="1" ht="33.95" customHeight="1" outlineLevel="3" spans="2:66">
      <c r="B602" s="117" t="s">
        <v>793</v>
      </c>
      <c r="C602" s="118" t="s">
        <v>2193</v>
      </c>
      <c r="D602" s="49" t="s">
        <v>2194</v>
      </c>
      <c r="E602" s="117"/>
      <c r="F602" s="117" t="s">
        <v>1619</v>
      </c>
      <c r="G602" s="117" t="s">
        <v>937</v>
      </c>
      <c r="H602" s="117">
        <f>J602*L602</f>
        <v>0</v>
      </c>
      <c r="I602" s="117" t="s">
        <v>1236</v>
      </c>
      <c r="J602" s="117">
        <v>1</v>
      </c>
      <c r="K602" s="117" t="s">
        <v>1237</v>
      </c>
      <c r="L602" s="300"/>
      <c r="M602" s="117" t="s">
        <v>1371</v>
      </c>
      <c r="N602" s="117">
        <f>COUNTA(O602:Z602)</f>
        <v>0</v>
      </c>
      <c r="O602" s="319"/>
      <c r="P602" s="319"/>
      <c r="Q602" s="319"/>
      <c r="R602" s="319"/>
      <c r="S602" s="319"/>
      <c r="T602" s="319"/>
      <c r="U602" s="319"/>
      <c r="V602" s="319"/>
      <c r="W602" s="319"/>
      <c r="X602" s="319"/>
      <c r="Y602" s="319"/>
      <c r="Z602" s="319"/>
      <c r="AA602" s="117"/>
      <c r="AB602" s="117">
        <f>SUM(AC602,AF602,AI602,AL602,AO602,AR602,AU602,AX602,BA602,BD602,BG602,BJ602)</f>
        <v>0</v>
      </c>
      <c r="AC602" s="117">
        <f>IF(O602="√",$J602*$L602/$N602,0)</f>
        <v>0</v>
      </c>
      <c r="AD602" s="117"/>
      <c r="AE602" s="117"/>
      <c r="AF602" s="117">
        <f>IF(P602="√",$J602*$L602/$N602,0)</f>
        <v>0</v>
      </c>
      <c r="AG602" s="117"/>
      <c r="AH602" s="117"/>
      <c r="AI602" s="117">
        <f>IF(Q602="√",$J602*$L602/$N602,0)</f>
        <v>0</v>
      </c>
      <c r="AJ602" s="117"/>
      <c r="AK602" s="117"/>
      <c r="AL602" s="117">
        <f>IF(R602="√",$J602*$L602/$N602,0)</f>
        <v>0</v>
      </c>
      <c r="AM602" s="117"/>
      <c r="AN602" s="117"/>
      <c r="AO602" s="117">
        <f>IF(S602="√",$J602*$L602/$N602,0)</f>
        <v>0</v>
      </c>
      <c r="AP602" s="117"/>
      <c r="AQ602" s="117"/>
      <c r="AR602" s="117">
        <f>IF(T602="√",$J602*$L602/$N602,0)</f>
        <v>0</v>
      </c>
      <c r="AS602" s="117"/>
      <c r="AT602" s="117"/>
      <c r="AU602" s="117">
        <f>IF(U602="√",$J602*$L602/$N602,0)</f>
        <v>0</v>
      </c>
      <c r="AV602" s="117"/>
      <c r="AW602" s="117"/>
      <c r="AX602" s="117">
        <f>IF(V602="√",$J602*$L602/$N602,0)</f>
        <v>0</v>
      </c>
      <c r="AY602" s="117"/>
      <c r="AZ602" s="117"/>
      <c r="BA602" s="117">
        <f>IF(W602="√",$J602*$L602/$N602,0)</f>
        <v>0</v>
      </c>
      <c r="BB602" s="117"/>
      <c r="BC602" s="117"/>
      <c r="BD602" s="117">
        <f>IF(X602="√",$J602*$L602/$N602,0)</f>
        <v>0</v>
      </c>
      <c r="BE602" s="117"/>
      <c r="BF602" s="117"/>
      <c r="BG602" s="117">
        <f>IF(Y602="√",$J602*$L602/$N602,0)</f>
        <v>0</v>
      </c>
      <c r="BH602" s="117"/>
      <c r="BI602" s="117"/>
      <c r="BJ602" s="117">
        <f>IF(Z602="√",$J602*$L602/$N602,0)</f>
        <v>0</v>
      </c>
      <c r="BK602" s="117"/>
      <c r="BL602" s="307"/>
      <c r="BM602" s="313"/>
      <c r="BN602" s="315"/>
    </row>
    <row r="603" s="49" customFormat="1" ht="33.95" customHeight="1" outlineLevel="3" spans="2:66">
      <c r="B603" s="117" t="s">
        <v>793</v>
      </c>
      <c r="C603" s="118" t="s">
        <v>2195</v>
      </c>
      <c r="D603" s="49" t="s">
        <v>2196</v>
      </c>
      <c r="E603" s="117"/>
      <c r="F603" s="117" t="s">
        <v>1619</v>
      </c>
      <c r="G603" s="117" t="s">
        <v>937</v>
      </c>
      <c r="H603" s="117">
        <f>J603*L603</f>
        <v>0</v>
      </c>
      <c r="I603" s="117" t="s">
        <v>1236</v>
      </c>
      <c r="J603" s="117">
        <v>1</v>
      </c>
      <c r="K603" s="117" t="s">
        <v>1237</v>
      </c>
      <c r="L603" s="300"/>
      <c r="M603" s="117" t="s">
        <v>1371</v>
      </c>
      <c r="N603" s="117">
        <f>COUNTA(O603:Z603)</f>
        <v>0</v>
      </c>
      <c r="O603" s="300"/>
      <c r="P603" s="300"/>
      <c r="Q603" s="300"/>
      <c r="R603" s="300"/>
      <c r="S603" s="300"/>
      <c r="T603" s="300"/>
      <c r="U603" s="300"/>
      <c r="V603" s="300"/>
      <c r="W603" s="300"/>
      <c r="X603" s="300"/>
      <c r="Y603" s="300"/>
      <c r="Z603" s="300"/>
      <c r="AA603" s="117"/>
      <c r="AB603" s="117">
        <f>SUM(AC603,AF603,AI603,AL603,AO603,AR603,AU603,AX603,BA603,BD603,BG603,BJ603)</f>
        <v>0</v>
      </c>
      <c r="AC603" s="117">
        <f>IF(O603="√",$J603*$L603/$N603,0)</f>
        <v>0</v>
      </c>
      <c r="AD603" s="117"/>
      <c r="AE603" s="117"/>
      <c r="AF603" s="117">
        <f>IF(P603="√",$J603*$L603/$N603,0)</f>
        <v>0</v>
      </c>
      <c r="AG603" s="117"/>
      <c r="AH603" s="117"/>
      <c r="AI603" s="117">
        <f>IF(Q603="√",$J603*$L603/$N603,0)</f>
        <v>0</v>
      </c>
      <c r="AJ603" s="117"/>
      <c r="AK603" s="117"/>
      <c r="AL603" s="117">
        <f>IF(R603="√",$J603*$L603/$N603,0)</f>
        <v>0</v>
      </c>
      <c r="AM603" s="117"/>
      <c r="AN603" s="117"/>
      <c r="AO603" s="117">
        <f>IF(S603="√",$J603*$L603/$N603,0)</f>
        <v>0</v>
      </c>
      <c r="AP603" s="117"/>
      <c r="AQ603" s="117"/>
      <c r="AR603" s="117">
        <f>IF(T603="√",$J603*$L603/$N603,0)</f>
        <v>0</v>
      </c>
      <c r="AS603" s="117"/>
      <c r="AT603" s="117"/>
      <c r="AU603" s="117">
        <f>IF(U603="√",$J603*$L603/$N603,0)</f>
        <v>0</v>
      </c>
      <c r="AV603" s="117"/>
      <c r="AW603" s="117"/>
      <c r="AX603" s="117">
        <f>IF(V603="√",$J603*$L603/$N603,0)</f>
        <v>0</v>
      </c>
      <c r="AY603" s="117"/>
      <c r="AZ603" s="117"/>
      <c r="BA603" s="117">
        <f>IF(W603="√",$J603*$L603/$N603,0)</f>
        <v>0</v>
      </c>
      <c r="BB603" s="117"/>
      <c r="BC603" s="117"/>
      <c r="BD603" s="117">
        <f>IF(X603="√",$J603*$L603/$N603,0)</f>
        <v>0</v>
      </c>
      <c r="BE603" s="117"/>
      <c r="BF603" s="117"/>
      <c r="BG603" s="117">
        <f>IF(Y603="√",$J603*$L603/$N603,0)</f>
        <v>0</v>
      </c>
      <c r="BH603" s="117"/>
      <c r="BI603" s="117"/>
      <c r="BJ603" s="117">
        <f>IF(Z603="√",$J603*$L603/$N603,0)</f>
        <v>0</v>
      </c>
      <c r="BK603" s="117"/>
      <c r="BL603" s="307"/>
      <c r="BM603" s="313"/>
      <c r="BN603" s="315"/>
    </row>
    <row r="604" s="49" customFormat="1" ht="33.95" customHeight="1" outlineLevel="3" spans="2:66">
      <c r="B604" s="117" t="s">
        <v>793</v>
      </c>
      <c r="C604" s="118" t="s">
        <v>2197</v>
      </c>
      <c r="D604" s="49" t="s">
        <v>2198</v>
      </c>
      <c r="E604" s="117"/>
      <c r="F604" s="117" t="s">
        <v>1619</v>
      </c>
      <c r="G604" s="117" t="s">
        <v>937</v>
      </c>
      <c r="H604" s="117">
        <f>J604*L604</f>
        <v>0</v>
      </c>
      <c r="I604" s="117" t="s">
        <v>1236</v>
      </c>
      <c r="J604" s="117">
        <v>1</v>
      </c>
      <c r="K604" s="117" t="s">
        <v>1237</v>
      </c>
      <c r="L604" s="300"/>
      <c r="M604" s="117" t="s">
        <v>1371</v>
      </c>
      <c r="N604" s="117">
        <f>COUNTA(O604:Z604)</f>
        <v>0</v>
      </c>
      <c r="O604" s="318"/>
      <c r="P604" s="318"/>
      <c r="Q604" s="318"/>
      <c r="R604" s="318"/>
      <c r="S604" s="318"/>
      <c r="T604" s="318"/>
      <c r="U604" s="318"/>
      <c r="V604" s="318"/>
      <c r="W604" s="318"/>
      <c r="X604" s="318"/>
      <c r="Y604" s="318"/>
      <c r="Z604" s="318"/>
      <c r="AA604" s="117"/>
      <c r="AB604" s="117">
        <f>SUM(AC604,AF604,AI604,AL604,AO604,AR604,AU604,AX604,BA604,BD604,BG604,BJ604)</f>
        <v>0</v>
      </c>
      <c r="AC604" s="117">
        <f>IF(O604="√",$J604*$L604/$N604,0)</f>
        <v>0</v>
      </c>
      <c r="AD604" s="117"/>
      <c r="AE604" s="117"/>
      <c r="AF604" s="117">
        <f>IF(P604="√",$J604*$L604/$N604,0)</f>
        <v>0</v>
      </c>
      <c r="AG604" s="117"/>
      <c r="AH604" s="117"/>
      <c r="AI604" s="117">
        <f>IF(Q604="√",$J604*$L604/$N604,0)</f>
        <v>0</v>
      </c>
      <c r="AJ604" s="117"/>
      <c r="AK604" s="117"/>
      <c r="AL604" s="117">
        <f>IF(R604="√",$J604*$L604/$N604,0)</f>
        <v>0</v>
      </c>
      <c r="AM604" s="117"/>
      <c r="AN604" s="117"/>
      <c r="AO604" s="117">
        <f>IF(S604="√",$J604*$L604/$N604,0)</f>
        <v>0</v>
      </c>
      <c r="AP604" s="117"/>
      <c r="AQ604" s="117"/>
      <c r="AR604" s="117">
        <f>IF(T604="√",$J604*$L604/$N604,0)</f>
        <v>0</v>
      </c>
      <c r="AS604" s="117"/>
      <c r="AT604" s="117"/>
      <c r="AU604" s="117">
        <f>IF(U604="√",$J604*$L604/$N604,0)</f>
        <v>0</v>
      </c>
      <c r="AV604" s="117"/>
      <c r="AW604" s="117"/>
      <c r="AX604" s="117">
        <f>IF(V604="√",$J604*$L604/$N604,0)</f>
        <v>0</v>
      </c>
      <c r="AY604" s="117"/>
      <c r="AZ604" s="117"/>
      <c r="BA604" s="117">
        <f>IF(W604="√",$J604*$L604/$N604,0)</f>
        <v>0</v>
      </c>
      <c r="BB604" s="117"/>
      <c r="BC604" s="117"/>
      <c r="BD604" s="117">
        <f>IF(X604="√",$J604*$L604/$N604,0)</f>
        <v>0</v>
      </c>
      <c r="BE604" s="117"/>
      <c r="BF604" s="117"/>
      <c r="BG604" s="117">
        <f>IF(Y604="√",$J604*$L604/$N604,0)</f>
        <v>0</v>
      </c>
      <c r="BH604" s="117"/>
      <c r="BI604" s="117"/>
      <c r="BJ604" s="117">
        <f>IF(Z604="√",$J604*$L604/$N604,0)</f>
        <v>0</v>
      </c>
      <c r="BK604" s="117"/>
      <c r="BL604" s="307"/>
      <c r="BM604" s="313"/>
      <c r="BN604" s="315"/>
    </row>
    <row r="605" s="22" customFormat="1" ht="33.95" customHeight="1" outlineLevel="2" spans="2:66">
      <c r="B605" s="114" t="s">
        <v>788</v>
      </c>
      <c r="C605" s="115" t="s">
        <v>2199</v>
      </c>
      <c r="D605" s="22" t="s">
        <v>2200</v>
      </c>
      <c r="E605" s="114"/>
      <c r="F605" s="114"/>
      <c r="G605" s="114"/>
      <c r="H605" s="114">
        <f>SUM(H606:H613)</f>
        <v>0</v>
      </c>
      <c r="I605" s="114"/>
      <c r="J605" s="114"/>
      <c r="K605" s="114"/>
      <c r="L605" s="114"/>
      <c r="M605" s="114"/>
      <c r="N605" s="306"/>
      <c r="O605" s="289"/>
      <c r="P605" s="289"/>
      <c r="Q605" s="289"/>
      <c r="R605" s="289"/>
      <c r="S605" s="289"/>
      <c r="T605" s="289"/>
      <c r="U605" s="289"/>
      <c r="V605" s="289"/>
      <c r="W605" s="289"/>
      <c r="X605" s="289"/>
      <c r="Y605" s="289"/>
      <c r="Z605" s="289"/>
      <c r="AA605" s="289"/>
      <c r="AB605" s="114">
        <f>SUM(AB606:AB613)</f>
        <v>0</v>
      </c>
      <c r="AC605" s="114">
        <f>SUM(AC606:AC613)</f>
        <v>0</v>
      </c>
      <c r="AD605" s="114"/>
      <c r="AE605" s="114"/>
      <c r="AF605" s="114">
        <f>SUM(AF606:AF613)</f>
        <v>0</v>
      </c>
      <c r="AG605" s="114"/>
      <c r="AH605" s="114"/>
      <c r="AI605" s="114">
        <f>SUM(AI606:AI613)</f>
        <v>0</v>
      </c>
      <c r="AJ605" s="114"/>
      <c r="AK605" s="114"/>
      <c r="AL605" s="114">
        <f>SUM(AL606:AL613)</f>
        <v>0</v>
      </c>
      <c r="AM605" s="114"/>
      <c r="AN605" s="114"/>
      <c r="AO605" s="114">
        <f>SUM(AO606:AO613)</f>
        <v>0</v>
      </c>
      <c r="AP605" s="114"/>
      <c r="AQ605" s="114"/>
      <c r="AR605" s="114">
        <f>SUM(AR606:AR613)</f>
        <v>0</v>
      </c>
      <c r="AS605" s="114"/>
      <c r="AT605" s="114"/>
      <c r="AU605" s="114">
        <f>SUM(AU606:AU613)</f>
        <v>0</v>
      </c>
      <c r="AV605" s="114"/>
      <c r="AW605" s="114"/>
      <c r="AX605" s="114">
        <f>SUM(AX606:AX613)</f>
        <v>0</v>
      </c>
      <c r="AY605" s="114"/>
      <c r="AZ605" s="114"/>
      <c r="BA605" s="114">
        <f>SUM(BA606:BA613)</f>
        <v>0</v>
      </c>
      <c r="BB605" s="114"/>
      <c r="BC605" s="114"/>
      <c r="BD605" s="114">
        <f>SUM(BD606:BD613)</f>
        <v>0</v>
      </c>
      <c r="BE605" s="114"/>
      <c r="BF605" s="114"/>
      <c r="BG605" s="114">
        <f>SUM(BG606:BG613)</f>
        <v>0</v>
      </c>
      <c r="BH605" s="114"/>
      <c r="BI605" s="114"/>
      <c r="BJ605" s="114">
        <f>SUM(BJ606:BJ613)</f>
        <v>0</v>
      </c>
      <c r="BK605" s="114"/>
      <c r="BL605" s="306"/>
      <c r="BM605" s="313"/>
      <c r="BN605" s="314"/>
    </row>
    <row r="606" s="49" customFormat="1" ht="33.95" customHeight="1" outlineLevel="3" spans="2:66">
      <c r="B606" s="117" t="s">
        <v>793</v>
      </c>
      <c r="C606" s="118" t="s">
        <v>2201</v>
      </c>
      <c r="D606" s="49" t="s">
        <v>2202</v>
      </c>
      <c r="E606" s="117"/>
      <c r="F606" s="117" t="s">
        <v>1619</v>
      </c>
      <c r="G606" s="117" t="s">
        <v>937</v>
      </c>
      <c r="H606" s="117">
        <f t="shared" ref="H606:H613" si="636">J606*L606</f>
        <v>0</v>
      </c>
      <c r="I606" s="117" t="s">
        <v>1236</v>
      </c>
      <c r="J606" s="117">
        <v>1</v>
      </c>
      <c r="K606" s="117" t="s">
        <v>1237</v>
      </c>
      <c r="L606" s="300"/>
      <c r="M606" s="117" t="s">
        <v>1371</v>
      </c>
      <c r="N606" s="117">
        <f t="shared" ref="N606:N613" si="637">COUNTA(O606:Z606)</f>
        <v>0</v>
      </c>
      <c r="O606" s="319"/>
      <c r="P606" s="319"/>
      <c r="Q606" s="319"/>
      <c r="R606" s="319"/>
      <c r="S606" s="319"/>
      <c r="T606" s="319"/>
      <c r="U606" s="319"/>
      <c r="V606" s="319"/>
      <c r="W606" s="319"/>
      <c r="X606" s="319"/>
      <c r="Y606" s="319"/>
      <c r="Z606" s="319"/>
      <c r="AA606" s="117"/>
      <c r="AB606" s="117">
        <f t="shared" ref="AB606:AB613" si="638">SUM(AC606,AF606,AI606,AL606,AO606,AR606,AU606,AX606,BA606,BD606,BG606,BJ606)</f>
        <v>0</v>
      </c>
      <c r="AC606" s="117">
        <f t="shared" ref="AC606:AC613" si="639">IF(O606="√",$J606*$L606/$N606,0)</f>
        <v>0</v>
      </c>
      <c r="AD606" s="117"/>
      <c r="AE606" s="117"/>
      <c r="AF606" s="117">
        <f t="shared" ref="AF606:AF613" si="640">IF(P606="√",$J606*$L606/$N606,0)</f>
        <v>0</v>
      </c>
      <c r="AG606" s="117"/>
      <c r="AH606" s="117"/>
      <c r="AI606" s="117">
        <f t="shared" ref="AI606:AI613" si="641">IF(Q606="√",$J606*$L606/$N606,0)</f>
        <v>0</v>
      </c>
      <c r="AJ606" s="117"/>
      <c r="AK606" s="117"/>
      <c r="AL606" s="117">
        <f t="shared" ref="AL606:AL613" si="642">IF(R606="√",$J606*$L606/$N606,0)</f>
        <v>0</v>
      </c>
      <c r="AM606" s="117"/>
      <c r="AN606" s="117"/>
      <c r="AO606" s="117">
        <f t="shared" ref="AO606:AO613" si="643">IF(S606="√",$J606*$L606/$N606,0)</f>
        <v>0</v>
      </c>
      <c r="AP606" s="117"/>
      <c r="AQ606" s="117"/>
      <c r="AR606" s="117">
        <f t="shared" ref="AR606:AR613" si="644">IF(T606="√",$J606*$L606/$N606,0)</f>
        <v>0</v>
      </c>
      <c r="AS606" s="117"/>
      <c r="AT606" s="117"/>
      <c r="AU606" s="117">
        <f t="shared" ref="AU606:AU613" si="645">IF(U606="√",$J606*$L606/$N606,0)</f>
        <v>0</v>
      </c>
      <c r="AV606" s="117"/>
      <c r="AW606" s="117"/>
      <c r="AX606" s="117">
        <f t="shared" ref="AX606:AX613" si="646">IF(V606="√",$J606*$L606/$N606,0)</f>
        <v>0</v>
      </c>
      <c r="AY606" s="117"/>
      <c r="AZ606" s="117"/>
      <c r="BA606" s="117">
        <f t="shared" ref="BA606:BA613" si="647">IF(W606="√",$J606*$L606/$N606,0)</f>
        <v>0</v>
      </c>
      <c r="BB606" s="117"/>
      <c r="BC606" s="117"/>
      <c r="BD606" s="117">
        <f t="shared" ref="BD606:BD613" si="648">IF(X606="√",$J606*$L606/$N606,0)</f>
        <v>0</v>
      </c>
      <c r="BE606" s="117"/>
      <c r="BF606" s="117"/>
      <c r="BG606" s="117">
        <f t="shared" ref="BG606:BG613" si="649">IF(Y606="√",$J606*$L606/$N606,0)</f>
        <v>0</v>
      </c>
      <c r="BH606" s="117"/>
      <c r="BI606" s="117"/>
      <c r="BJ606" s="117">
        <f t="shared" ref="BJ606:BJ613" si="650">IF(Z606="√",$J606*$L606/$N606,0)</f>
        <v>0</v>
      </c>
      <c r="BK606" s="117"/>
      <c r="BL606" s="307"/>
      <c r="BM606" s="313"/>
      <c r="BN606" s="315"/>
    </row>
    <row r="607" s="49" customFormat="1" ht="33.95" customHeight="1" outlineLevel="3" spans="2:66">
      <c r="B607" s="117" t="s">
        <v>793</v>
      </c>
      <c r="C607" s="118" t="s">
        <v>2203</v>
      </c>
      <c r="D607" s="49" t="s">
        <v>2204</v>
      </c>
      <c r="E607" s="117"/>
      <c r="F607" s="117" t="s">
        <v>1619</v>
      </c>
      <c r="G607" s="117" t="s">
        <v>937</v>
      </c>
      <c r="H607" s="117">
        <f t="shared" si="636"/>
        <v>0</v>
      </c>
      <c r="I607" s="117" t="s">
        <v>1236</v>
      </c>
      <c r="J607" s="117">
        <v>1</v>
      </c>
      <c r="K607" s="117" t="s">
        <v>1237</v>
      </c>
      <c r="L607" s="300"/>
      <c r="M607" s="117" t="s">
        <v>1371</v>
      </c>
      <c r="N607" s="117">
        <f t="shared" si="637"/>
        <v>0</v>
      </c>
      <c r="O607" s="300"/>
      <c r="P607" s="300"/>
      <c r="Q607" s="300"/>
      <c r="R607" s="300"/>
      <c r="S607" s="300"/>
      <c r="T607" s="300"/>
      <c r="U607" s="300"/>
      <c r="V607" s="300"/>
      <c r="W607" s="300"/>
      <c r="X607" s="300"/>
      <c r="Y607" s="300"/>
      <c r="Z607" s="300"/>
      <c r="AA607" s="117"/>
      <c r="AB607" s="117">
        <f t="shared" si="638"/>
        <v>0</v>
      </c>
      <c r="AC607" s="117">
        <f t="shared" si="639"/>
        <v>0</v>
      </c>
      <c r="AD607" s="117"/>
      <c r="AE607" s="117"/>
      <c r="AF607" s="117">
        <f t="shared" si="640"/>
        <v>0</v>
      </c>
      <c r="AG607" s="117"/>
      <c r="AH607" s="117"/>
      <c r="AI607" s="117">
        <f t="shared" si="641"/>
        <v>0</v>
      </c>
      <c r="AJ607" s="117"/>
      <c r="AK607" s="117"/>
      <c r="AL607" s="117">
        <f t="shared" si="642"/>
        <v>0</v>
      </c>
      <c r="AM607" s="117"/>
      <c r="AN607" s="117"/>
      <c r="AO607" s="117">
        <f t="shared" si="643"/>
        <v>0</v>
      </c>
      <c r="AP607" s="117"/>
      <c r="AQ607" s="117"/>
      <c r="AR607" s="117">
        <f t="shared" si="644"/>
        <v>0</v>
      </c>
      <c r="AS607" s="117"/>
      <c r="AT607" s="117"/>
      <c r="AU607" s="117">
        <f t="shared" si="645"/>
        <v>0</v>
      </c>
      <c r="AV607" s="117"/>
      <c r="AW607" s="117"/>
      <c r="AX607" s="117">
        <f t="shared" si="646"/>
        <v>0</v>
      </c>
      <c r="AY607" s="117"/>
      <c r="AZ607" s="117"/>
      <c r="BA607" s="117">
        <f t="shared" si="647"/>
        <v>0</v>
      </c>
      <c r="BB607" s="117"/>
      <c r="BC607" s="117"/>
      <c r="BD607" s="117">
        <f t="shared" si="648"/>
        <v>0</v>
      </c>
      <c r="BE607" s="117"/>
      <c r="BF607" s="117"/>
      <c r="BG607" s="117">
        <f t="shared" si="649"/>
        <v>0</v>
      </c>
      <c r="BH607" s="117"/>
      <c r="BI607" s="117"/>
      <c r="BJ607" s="117">
        <f t="shared" si="650"/>
        <v>0</v>
      </c>
      <c r="BK607" s="117"/>
      <c r="BL607" s="307"/>
      <c r="BM607" s="313"/>
      <c r="BN607" s="315"/>
    </row>
    <row r="608" s="49" customFormat="1" ht="33.95" customHeight="1" outlineLevel="3" spans="2:66">
      <c r="B608" s="117" t="s">
        <v>793</v>
      </c>
      <c r="C608" s="118" t="s">
        <v>2205</v>
      </c>
      <c r="D608" s="49" t="s">
        <v>2206</v>
      </c>
      <c r="E608" s="117"/>
      <c r="F608" s="117" t="s">
        <v>1619</v>
      </c>
      <c r="G608" s="117" t="s">
        <v>937</v>
      </c>
      <c r="H608" s="117">
        <f t="shared" si="636"/>
        <v>0</v>
      </c>
      <c r="I608" s="117" t="s">
        <v>1236</v>
      </c>
      <c r="J608" s="117">
        <v>1</v>
      </c>
      <c r="K608" s="117" t="s">
        <v>1237</v>
      </c>
      <c r="L608" s="300"/>
      <c r="M608" s="117" t="s">
        <v>1371</v>
      </c>
      <c r="N608" s="117">
        <f t="shared" si="637"/>
        <v>0</v>
      </c>
      <c r="O608" s="300"/>
      <c r="P608" s="300"/>
      <c r="Q608" s="300"/>
      <c r="R608" s="300"/>
      <c r="S608" s="300"/>
      <c r="T608" s="300"/>
      <c r="U608" s="300"/>
      <c r="V608" s="300"/>
      <c r="W608" s="300"/>
      <c r="X608" s="300"/>
      <c r="Y608" s="300"/>
      <c r="Z608" s="300"/>
      <c r="AA608" s="117"/>
      <c r="AB608" s="117">
        <f t="shared" si="638"/>
        <v>0</v>
      </c>
      <c r="AC608" s="117">
        <f t="shared" si="639"/>
        <v>0</v>
      </c>
      <c r="AD608" s="117"/>
      <c r="AE608" s="117"/>
      <c r="AF608" s="117">
        <f t="shared" si="640"/>
        <v>0</v>
      </c>
      <c r="AG608" s="117"/>
      <c r="AH608" s="117"/>
      <c r="AI608" s="117">
        <f t="shared" si="641"/>
        <v>0</v>
      </c>
      <c r="AJ608" s="117"/>
      <c r="AK608" s="117"/>
      <c r="AL608" s="117">
        <f t="shared" si="642"/>
        <v>0</v>
      </c>
      <c r="AM608" s="117"/>
      <c r="AN608" s="117"/>
      <c r="AO608" s="117">
        <f t="shared" si="643"/>
        <v>0</v>
      </c>
      <c r="AP608" s="117"/>
      <c r="AQ608" s="117"/>
      <c r="AR608" s="117">
        <f t="shared" si="644"/>
        <v>0</v>
      </c>
      <c r="AS608" s="117"/>
      <c r="AT608" s="117"/>
      <c r="AU608" s="117">
        <f t="shared" si="645"/>
        <v>0</v>
      </c>
      <c r="AV608" s="117"/>
      <c r="AW608" s="117"/>
      <c r="AX608" s="117">
        <f t="shared" si="646"/>
        <v>0</v>
      </c>
      <c r="AY608" s="117"/>
      <c r="AZ608" s="117"/>
      <c r="BA608" s="117">
        <f t="shared" si="647"/>
        <v>0</v>
      </c>
      <c r="BB608" s="117"/>
      <c r="BC608" s="117"/>
      <c r="BD608" s="117">
        <f t="shared" si="648"/>
        <v>0</v>
      </c>
      <c r="BE608" s="117"/>
      <c r="BF608" s="117"/>
      <c r="BG608" s="117">
        <f t="shared" si="649"/>
        <v>0</v>
      </c>
      <c r="BH608" s="117"/>
      <c r="BI608" s="117"/>
      <c r="BJ608" s="117">
        <f t="shared" si="650"/>
        <v>0</v>
      </c>
      <c r="BK608" s="117"/>
      <c r="BL608" s="307"/>
      <c r="BM608" s="313"/>
      <c r="BN608" s="315"/>
    </row>
    <row r="609" s="49" customFormat="1" ht="33.95" customHeight="1" outlineLevel="3" spans="2:66">
      <c r="B609" s="117" t="s">
        <v>793</v>
      </c>
      <c r="C609" s="118" t="s">
        <v>2207</v>
      </c>
      <c r="D609" s="49" t="s">
        <v>2208</v>
      </c>
      <c r="E609" s="117"/>
      <c r="F609" s="117" t="s">
        <v>1619</v>
      </c>
      <c r="G609" s="117" t="s">
        <v>937</v>
      </c>
      <c r="H609" s="117">
        <f t="shared" si="636"/>
        <v>0</v>
      </c>
      <c r="I609" s="117" t="s">
        <v>1236</v>
      </c>
      <c r="J609" s="117">
        <v>1</v>
      </c>
      <c r="K609" s="117" t="s">
        <v>1237</v>
      </c>
      <c r="L609" s="300"/>
      <c r="M609" s="117" t="s">
        <v>1371</v>
      </c>
      <c r="N609" s="117">
        <f t="shared" si="637"/>
        <v>0</v>
      </c>
      <c r="O609" s="300"/>
      <c r="P609" s="300"/>
      <c r="Q609" s="300"/>
      <c r="R609" s="300"/>
      <c r="S609" s="300"/>
      <c r="T609" s="300"/>
      <c r="U609" s="300"/>
      <c r="V609" s="300"/>
      <c r="W609" s="300"/>
      <c r="X609" s="300"/>
      <c r="Y609" s="300"/>
      <c r="Z609" s="300"/>
      <c r="AA609" s="117"/>
      <c r="AB609" s="117">
        <f t="shared" si="638"/>
        <v>0</v>
      </c>
      <c r="AC609" s="117">
        <f t="shared" si="639"/>
        <v>0</v>
      </c>
      <c r="AD609" s="117"/>
      <c r="AE609" s="117"/>
      <c r="AF609" s="117">
        <f t="shared" si="640"/>
        <v>0</v>
      </c>
      <c r="AG609" s="117"/>
      <c r="AH609" s="117"/>
      <c r="AI609" s="117">
        <f t="shared" si="641"/>
        <v>0</v>
      </c>
      <c r="AJ609" s="117"/>
      <c r="AK609" s="117"/>
      <c r="AL609" s="117">
        <f t="shared" si="642"/>
        <v>0</v>
      </c>
      <c r="AM609" s="117"/>
      <c r="AN609" s="117"/>
      <c r="AO609" s="117">
        <f t="shared" si="643"/>
        <v>0</v>
      </c>
      <c r="AP609" s="117"/>
      <c r="AQ609" s="117"/>
      <c r="AR609" s="117">
        <f t="shared" si="644"/>
        <v>0</v>
      </c>
      <c r="AS609" s="117"/>
      <c r="AT609" s="117"/>
      <c r="AU609" s="117">
        <f t="shared" si="645"/>
        <v>0</v>
      </c>
      <c r="AV609" s="117"/>
      <c r="AW609" s="117"/>
      <c r="AX609" s="117">
        <f t="shared" si="646"/>
        <v>0</v>
      </c>
      <c r="AY609" s="117"/>
      <c r="AZ609" s="117"/>
      <c r="BA609" s="117">
        <f t="shared" si="647"/>
        <v>0</v>
      </c>
      <c r="BB609" s="117"/>
      <c r="BC609" s="117"/>
      <c r="BD609" s="117">
        <f t="shared" si="648"/>
        <v>0</v>
      </c>
      <c r="BE609" s="117"/>
      <c r="BF609" s="117"/>
      <c r="BG609" s="117">
        <f t="shared" si="649"/>
        <v>0</v>
      </c>
      <c r="BH609" s="117"/>
      <c r="BI609" s="117"/>
      <c r="BJ609" s="117">
        <f t="shared" si="650"/>
        <v>0</v>
      </c>
      <c r="BK609" s="117"/>
      <c r="BL609" s="307"/>
      <c r="BM609" s="313"/>
      <c r="BN609" s="315"/>
    </row>
    <row r="610" s="49" customFormat="1" ht="33.95" customHeight="1" outlineLevel="3" spans="2:66">
      <c r="B610" s="117" t="s">
        <v>793</v>
      </c>
      <c r="C610" s="118" t="s">
        <v>2209</v>
      </c>
      <c r="D610" s="49" t="s">
        <v>2210</v>
      </c>
      <c r="E610" s="117"/>
      <c r="F610" s="117" t="s">
        <v>1619</v>
      </c>
      <c r="G610" s="117" t="s">
        <v>937</v>
      </c>
      <c r="H610" s="117">
        <f t="shared" si="636"/>
        <v>0</v>
      </c>
      <c r="I610" s="117" t="s">
        <v>1236</v>
      </c>
      <c r="J610" s="117">
        <v>1</v>
      </c>
      <c r="K610" s="117" t="s">
        <v>1237</v>
      </c>
      <c r="L610" s="300"/>
      <c r="M610" s="117" t="s">
        <v>1371</v>
      </c>
      <c r="N610" s="117">
        <f t="shared" si="637"/>
        <v>0</v>
      </c>
      <c r="O610" s="300"/>
      <c r="P610" s="300"/>
      <c r="Q610" s="300"/>
      <c r="R610" s="300"/>
      <c r="S610" s="300"/>
      <c r="T610" s="300"/>
      <c r="U610" s="300"/>
      <c r="V610" s="300"/>
      <c r="W610" s="300"/>
      <c r="X610" s="300"/>
      <c r="Y610" s="300"/>
      <c r="Z610" s="300"/>
      <c r="AA610" s="117"/>
      <c r="AB610" s="117">
        <f t="shared" si="638"/>
        <v>0</v>
      </c>
      <c r="AC610" s="117">
        <f t="shared" si="639"/>
        <v>0</v>
      </c>
      <c r="AD610" s="117"/>
      <c r="AE610" s="117"/>
      <c r="AF610" s="117">
        <f t="shared" si="640"/>
        <v>0</v>
      </c>
      <c r="AG610" s="117"/>
      <c r="AH610" s="117"/>
      <c r="AI610" s="117">
        <f t="shared" si="641"/>
        <v>0</v>
      </c>
      <c r="AJ610" s="117"/>
      <c r="AK610" s="117"/>
      <c r="AL610" s="117">
        <f t="shared" si="642"/>
        <v>0</v>
      </c>
      <c r="AM610" s="117"/>
      <c r="AN610" s="117"/>
      <c r="AO610" s="117">
        <f t="shared" si="643"/>
        <v>0</v>
      </c>
      <c r="AP610" s="117"/>
      <c r="AQ610" s="117"/>
      <c r="AR610" s="117">
        <f t="shared" si="644"/>
        <v>0</v>
      </c>
      <c r="AS610" s="117"/>
      <c r="AT610" s="117"/>
      <c r="AU610" s="117">
        <f t="shared" si="645"/>
        <v>0</v>
      </c>
      <c r="AV610" s="117"/>
      <c r="AW610" s="117"/>
      <c r="AX610" s="117">
        <f t="shared" si="646"/>
        <v>0</v>
      </c>
      <c r="AY610" s="117"/>
      <c r="AZ610" s="117"/>
      <c r="BA610" s="117">
        <f t="shared" si="647"/>
        <v>0</v>
      </c>
      <c r="BB610" s="117"/>
      <c r="BC610" s="117"/>
      <c r="BD610" s="117">
        <f t="shared" si="648"/>
        <v>0</v>
      </c>
      <c r="BE610" s="117"/>
      <c r="BF610" s="117"/>
      <c r="BG610" s="117">
        <f t="shared" si="649"/>
        <v>0</v>
      </c>
      <c r="BH610" s="117"/>
      <c r="BI610" s="117"/>
      <c r="BJ610" s="117">
        <f t="shared" si="650"/>
        <v>0</v>
      </c>
      <c r="BK610" s="117"/>
      <c r="BL610" s="307"/>
      <c r="BM610" s="313"/>
      <c r="BN610" s="315"/>
    </row>
    <row r="611" s="49" customFormat="1" ht="33.95" customHeight="1" outlineLevel="3" spans="2:66">
      <c r="B611" s="117" t="s">
        <v>793</v>
      </c>
      <c r="C611" s="118" t="s">
        <v>2211</v>
      </c>
      <c r="D611" s="49" t="s">
        <v>2212</v>
      </c>
      <c r="E611" s="117"/>
      <c r="F611" s="117" t="s">
        <v>1619</v>
      </c>
      <c r="G611" s="117" t="s">
        <v>937</v>
      </c>
      <c r="H611" s="117">
        <f t="shared" si="636"/>
        <v>0</v>
      </c>
      <c r="I611" s="117" t="s">
        <v>1236</v>
      </c>
      <c r="J611" s="117">
        <v>1</v>
      </c>
      <c r="K611" s="117" t="s">
        <v>1237</v>
      </c>
      <c r="L611" s="300"/>
      <c r="M611" s="117" t="s">
        <v>1371</v>
      </c>
      <c r="N611" s="117">
        <f t="shared" si="637"/>
        <v>0</v>
      </c>
      <c r="O611" s="300"/>
      <c r="P611" s="300"/>
      <c r="Q611" s="300"/>
      <c r="R611" s="300"/>
      <c r="S611" s="300"/>
      <c r="T611" s="300"/>
      <c r="U611" s="300"/>
      <c r="V611" s="300"/>
      <c r="W611" s="300"/>
      <c r="X611" s="300"/>
      <c r="Y611" s="300"/>
      <c r="Z611" s="300"/>
      <c r="AA611" s="117"/>
      <c r="AB611" s="117">
        <f t="shared" si="638"/>
        <v>0</v>
      </c>
      <c r="AC611" s="117">
        <f t="shared" si="639"/>
        <v>0</v>
      </c>
      <c r="AD611" s="117"/>
      <c r="AE611" s="117"/>
      <c r="AF611" s="117">
        <f t="shared" si="640"/>
        <v>0</v>
      </c>
      <c r="AG611" s="117"/>
      <c r="AH611" s="117"/>
      <c r="AI611" s="117">
        <f t="shared" si="641"/>
        <v>0</v>
      </c>
      <c r="AJ611" s="117"/>
      <c r="AK611" s="117"/>
      <c r="AL611" s="117">
        <f t="shared" si="642"/>
        <v>0</v>
      </c>
      <c r="AM611" s="117"/>
      <c r="AN611" s="117"/>
      <c r="AO611" s="117">
        <f t="shared" si="643"/>
        <v>0</v>
      </c>
      <c r="AP611" s="117"/>
      <c r="AQ611" s="117"/>
      <c r="AR611" s="117">
        <f t="shared" si="644"/>
        <v>0</v>
      </c>
      <c r="AS611" s="117"/>
      <c r="AT611" s="117"/>
      <c r="AU611" s="117">
        <f t="shared" si="645"/>
        <v>0</v>
      </c>
      <c r="AV611" s="117"/>
      <c r="AW611" s="117"/>
      <c r="AX611" s="117">
        <f t="shared" si="646"/>
        <v>0</v>
      </c>
      <c r="AY611" s="117"/>
      <c r="AZ611" s="117"/>
      <c r="BA611" s="117">
        <f t="shared" si="647"/>
        <v>0</v>
      </c>
      <c r="BB611" s="117"/>
      <c r="BC611" s="117"/>
      <c r="BD611" s="117">
        <f t="shared" si="648"/>
        <v>0</v>
      </c>
      <c r="BE611" s="117"/>
      <c r="BF611" s="117"/>
      <c r="BG611" s="117">
        <f t="shared" si="649"/>
        <v>0</v>
      </c>
      <c r="BH611" s="117"/>
      <c r="BI611" s="117"/>
      <c r="BJ611" s="117">
        <f t="shared" si="650"/>
        <v>0</v>
      </c>
      <c r="BK611" s="117"/>
      <c r="BL611" s="307"/>
      <c r="BM611" s="313"/>
      <c r="BN611" s="315"/>
    </row>
    <row r="612" s="49" customFormat="1" ht="33.95" customHeight="1" outlineLevel="3" spans="2:66">
      <c r="B612" s="117" t="s">
        <v>793</v>
      </c>
      <c r="C612" s="118" t="s">
        <v>2213</v>
      </c>
      <c r="D612" s="49" t="s">
        <v>2214</v>
      </c>
      <c r="E612" s="117"/>
      <c r="F612" s="117" t="s">
        <v>1619</v>
      </c>
      <c r="G612" s="117" t="s">
        <v>937</v>
      </c>
      <c r="H612" s="117">
        <f t="shared" si="636"/>
        <v>0</v>
      </c>
      <c r="I612" s="117" t="s">
        <v>1236</v>
      </c>
      <c r="J612" s="117">
        <v>1</v>
      </c>
      <c r="K612" s="117" t="s">
        <v>1237</v>
      </c>
      <c r="L612" s="300"/>
      <c r="M612" s="117" t="s">
        <v>1371</v>
      </c>
      <c r="N612" s="117">
        <f t="shared" si="637"/>
        <v>0</v>
      </c>
      <c r="O612" s="300"/>
      <c r="P612" s="300"/>
      <c r="Q612" s="300"/>
      <c r="R612" s="300"/>
      <c r="S612" s="300"/>
      <c r="T612" s="300"/>
      <c r="U612" s="300"/>
      <c r="V612" s="300"/>
      <c r="W612" s="300"/>
      <c r="X612" s="300"/>
      <c r="Y612" s="300"/>
      <c r="Z612" s="300"/>
      <c r="AA612" s="117"/>
      <c r="AB612" s="117">
        <f t="shared" si="638"/>
        <v>0</v>
      </c>
      <c r="AC612" s="117">
        <f t="shared" si="639"/>
        <v>0</v>
      </c>
      <c r="AD612" s="117"/>
      <c r="AE612" s="117"/>
      <c r="AF612" s="117">
        <f t="shared" si="640"/>
        <v>0</v>
      </c>
      <c r="AG612" s="117"/>
      <c r="AH612" s="117"/>
      <c r="AI612" s="117">
        <f t="shared" si="641"/>
        <v>0</v>
      </c>
      <c r="AJ612" s="117"/>
      <c r="AK612" s="117"/>
      <c r="AL612" s="117">
        <f t="shared" si="642"/>
        <v>0</v>
      </c>
      <c r="AM612" s="117"/>
      <c r="AN612" s="117"/>
      <c r="AO612" s="117">
        <f t="shared" si="643"/>
        <v>0</v>
      </c>
      <c r="AP612" s="117"/>
      <c r="AQ612" s="117"/>
      <c r="AR612" s="117">
        <f t="shared" si="644"/>
        <v>0</v>
      </c>
      <c r="AS612" s="117"/>
      <c r="AT612" s="117"/>
      <c r="AU612" s="117">
        <f t="shared" si="645"/>
        <v>0</v>
      </c>
      <c r="AV612" s="117"/>
      <c r="AW612" s="117"/>
      <c r="AX612" s="117">
        <f t="shared" si="646"/>
        <v>0</v>
      </c>
      <c r="AY612" s="117"/>
      <c r="AZ612" s="117"/>
      <c r="BA612" s="117">
        <f t="shared" si="647"/>
        <v>0</v>
      </c>
      <c r="BB612" s="117"/>
      <c r="BC612" s="117"/>
      <c r="BD612" s="117">
        <f t="shared" si="648"/>
        <v>0</v>
      </c>
      <c r="BE612" s="117"/>
      <c r="BF612" s="117"/>
      <c r="BG612" s="117">
        <f t="shared" si="649"/>
        <v>0</v>
      </c>
      <c r="BH612" s="117"/>
      <c r="BI612" s="117"/>
      <c r="BJ612" s="117">
        <f t="shared" si="650"/>
        <v>0</v>
      </c>
      <c r="BK612" s="117"/>
      <c r="BL612" s="307"/>
      <c r="BM612" s="313"/>
      <c r="BN612" s="315"/>
    </row>
    <row r="613" s="49" customFormat="1" ht="33.95" customHeight="1" outlineLevel="3" spans="2:66">
      <c r="B613" s="117" t="s">
        <v>793</v>
      </c>
      <c r="C613" s="118" t="s">
        <v>2215</v>
      </c>
      <c r="D613" s="49" t="s">
        <v>2216</v>
      </c>
      <c r="E613" s="117"/>
      <c r="F613" s="117" t="s">
        <v>1619</v>
      </c>
      <c r="G613" s="117" t="s">
        <v>937</v>
      </c>
      <c r="H613" s="117">
        <f t="shared" si="636"/>
        <v>0</v>
      </c>
      <c r="I613" s="117" t="s">
        <v>1236</v>
      </c>
      <c r="J613" s="117">
        <v>1</v>
      </c>
      <c r="K613" s="117" t="s">
        <v>1237</v>
      </c>
      <c r="L613" s="300"/>
      <c r="M613" s="117" t="s">
        <v>1371</v>
      </c>
      <c r="N613" s="117">
        <f t="shared" si="637"/>
        <v>0</v>
      </c>
      <c r="O613" s="318"/>
      <c r="P613" s="318"/>
      <c r="Q613" s="318"/>
      <c r="R613" s="318"/>
      <c r="S613" s="318"/>
      <c r="T613" s="318"/>
      <c r="U613" s="318"/>
      <c r="V613" s="318"/>
      <c r="W613" s="318"/>
      <c r="X613" s="318"/>
      <c r="Y613" s="318"/>
      <c r="Z613" s="318"/>
      <c r="AA613" s="117"/>
      <c r="AB613" s="117">
        <f t="shared" si="638"/>
        <v>0</v>
      </c>
      <c r="AC613" s="117">
        <f t="shared" si="639"/>
        <v>0</v>
      </c>
      <c r="AD613" s="117"/>
      <c r="AE613" s="117"/>
      <c r="AF613" s="117">
        <f t="shared" si="640"/>
        <v>0</v>
      </c>
      <c r="AG613" s="117"/>
      <c r="AH613" s="117"/>
      <c r="AI613" s="117">
        <f t="shared" si="641"/>
        <v>0</v>
      </c>
      <c r="AJ613" s="117"/>
      <c r="AK613" s="117"/>
      <c r="AL613" s="117">
        <f t="shared" si="642"/>
        <v>0</v>
      </c>
      <c r="AM613" s="117"/>
      <c r="AN613" s="117"/>
      <c r="AO613" s="117">
        <f t="shared" si="643"/>
        <v>0</v>
      </c>
      <c r="AP613" s="117"/>
      <c r="AQ613" s="117"/>
      <c r="AR613" s="117">
        <f t="shared" si="644"/>
        <v>0</v>
      </c>
      <c r="AS613" s="117"/>
      <c r="AT613" s="117"/>
      <c r="AU613" s="117">
        <f t="shared" si="645"/>
        <v>0</v>
      </c>
      <c r="AV613" s="117"/>
      <c r="AW613" s="117"/>
      <c r="AX613" s="117">
        <f t="shared" si="646"/>
        <v>0</v>
      </c>
      <c r="AY613" s="117"/>
      <c r="AZ613" s="117"/>
      <c r="BA613" s="117">
        <f t="shared" si="647"/>
        <v>0</v>
      </c>
      <c r="BB613" s="117"/>
      <c r="BC613" s="117"/>
      <c r="BD613" s="117">
        <f t="shared" si="648"/>
        <v>0</v>
      </c>
      <c r="BE613" s="117"/>
      <c r="BF613" s="117"/>
      <c r="BG613" s="117">
        <f t="shared" si="649"/>
        <v>0</v>
      </c>
      <c r="BH613" s="117"/>
      <c r="BI613" s="117"/>
      <c r="BJ613" s="117">
        <f t="shared" si="650"/>
        <v>0</v>
      </c>
      <c r="BK613" s="117"/>
      <c r="BL613" s="307"/>
      <c r="BM613" s="313"/>
      <c r="BN613" s="315"/>
    </row>
    <row r="614" s="22" customFormat="1" ht="33.95" customHeight="1" outlineLevel="2" spans="2:66">
      <c r="B614" s="114" t="s">
        <v>788</v>
      </c>
      <c r="C614" s="115" t="s">
        <v>2217</v>
      </c>
      <c r="D614" s="22" t="s">
        <v>2218</v>
      </c>
      <c r="E614" s="114"/>
      <c r="F614" s="114"/>
      <c r="G614" s="114"/>
      <c r="H614" s="114">
        <f>SUM(H615:H623)</f>
        <v>0</v>
      </c>
      <c r="I614" s="114"/>
      <c r="J614" s="114"/>
      <c r="K614" s="114"/>
      <c r="L614" s="114"/>
      <c r="M614" s="114"/>
      <c r="N614" s="306"/>
      <c r="O614" s="289"/>
      <c r="P614" s="289"/>
      <c r="Q614" s="289"/>
      <c r="R614" s="289"/>
      <c r="S614" s="289"/>
      <c r="T614" s="289"/>
      <c r="U614" s="289"/>
      <c r="V614" s="289"/>
      <c r="W614" s="289"/>
      <c r="X614" s="289"/>
      <c r="Y614" s="289"/>
      <c r="Z614" s="289"/>
      <c r="AA614" s="289"/>
      <c r="AB614" s="114">
        <f>SUM(AB615:AB623)</f>
        <v>0</v>
      </c>
      <c r="AC614" s="114">
        <f>SUM(AC615:AC623)</f>
        <v>0</v>
      </c>
      <c r="AD614" s="114"/>
      <c r="AE614" s="114"/>
      <c r="AF614" s="114">
        <f>SUM(AF615:AF623)</f>
        <v>0</v>
      </c>
      <c r="AG614" s="114"/>
      <c r="AH614" s="114"/>
      <c r="AI614" s="114">
        <f>SUM(AI615:AI623)</f>
        <v>0</v>
      </c>
      <c r="AJ614" s="114"/>
      <c r="AK614" s="114"/>
      <c r="AL614" s="114">
        <f>SUM(AL615:AL623)</f>
        <v>0</v>
      </c>
      <c r="AM614" s="114"/>
      <c r="AN614" s="114"/>
      <c r="AO614" s="114">
        <f>SUM(AO615:AO623)</f>
        <v>0</v>
      </c>
      <c r="AP614" s="114"/>
      <c r="AQ614" s="114"/>
      <c r="AR614" s="114">
        <f>SUM(AR615:AR623)</f>
        <v>0</v>
      </c>
      <c r="AS614" s="114"/>
      <c r="AT614" s="114"/>
      <c r="AU614" s="114">
        <f>SUM(AU615:AU623)</f>
        <v>0</v>
      </c>
      <c r="AV614" s="114"/>
      <c r="AW614" s="114"/>
      <c r="AX614" s="114">
        <f>SUM(AX615:AX623)</f>
        <v>0</v>
      </c>
      <c r="AY614" s="114"/>
      <c r="AZ614" s="114"/>
      <c r="BA614" s="114">
        <f>SUM(BA615:BA623)</f>
        <v>0</v>
      </c>
      <c r="BB614" s="114"/>
      <c r="BC614" s="114"/>
      <c r="BD614" s="114">
        <f>SUM(BD615:BD623)</f>
        <v>0</v>
      </c>
      <c r="BE614" s="114"/>
      <c r="BF614" s="114"/>
      <c r="BG614" s="114">
        <f>SUM(BG615:BG623)</f>
        <v>0</v>
      </c>
      <c r="BH614" s="114"/>
      <c r="BI614" s="114"/>
      <c r="BJ614" s="114">
        <f>SUM(BJ615:BJ623)</f>
        <v>0</v>
      </c>
      <c r="BK614" s="114"/>
      <c r="BL614" s="306"/>
      <c r="BM614" s="313"/>
      <c r="BN614" s="314"/>
    </row>
    <row r="615" s="49" customFormat="1" ht="33.95" customHeight="1" outlineLevel="3" spans="2:66">
      <c r="B615" s="117" t="s">
        <v>793</v>
      </c>
      <c r="C615" s="118" t="s">
        <v>2219</v>
      </c>
      <c r="D615" s="49" t="s">
        <v>2220</v>
      </c>
      <c r="E615" s="117"/>
      <c r="F615" s="117" t="s">
        <v>1619</v>
      </c>
      <c r="G615" s="117" t="s">
        <v>937</v>
      </c>
      <c r="H615" s="117">
        <f t="shared" ref="H615:H623" si="651">J615*L615</f>
        <v>0</v>
      </c>
      <c r="I615" s="117" t="s">
        <v>1236</v>
      </c>
      <c r="J615" s="117">
        <v>1</v>
      </c>
      <c r="K615" s="117" t="s">
        <v>1237</v>
      </c>
      <c r="L615" s="300"/>
      <c r="M615" s="117" t="s">
        <v>1371</v>
      </c>
      <c r="N615" s="117">
        <f t="shared" ref="N615:N623" si="652">COUNTA(O615:Z615)</f>
        <v>0</v>
      </c>
      <c r="O615" s="319"/>
      <c r="P615" s="319"/>
      <c r="Q615" s="319"/>
      <c r="R615" s="319"/>
      <c r="S615" s="319"/>
      <c r="T615" s="319"/>
      <c r="U615" s="319"/>
      <c r="V615" s="319"/>
      <c r="W615" s="319"/>
      <c r="X615" s="319"/>
      <c r="Y615" s="319"/>
      <c r="Z615" s="319"/>
      <c r="AA615" s="117"/>
      <c r="AB615" s="117">
        <f t="shared" ref="AB615:AB623" si="653">SUM(AC615,AF615,AI615,AL615,AO615,AR615,AU615,AX615,BA615,BD615,BG615,BJ615)</f>
        <v>0</v>
      </c>
      <c r="AC615" s="117">
        <f t="shared" ref="AC615:AC623" si="654">IF(O615="√",$J615*$L615/$N615,0)</f>
        <v>0</v>
      </c>
      <c r="AD615" s="117"/>
      <c r="AE615" s="117"/>
      <c r="AF615" s="117">
        <f t="shared" ref="AF615:AF623" si="655">IF(P615="√",$J615*$L615/$N615,0)</f>
        <v>0</v>
      </c>
      <c r="AG615" s="117"/>
      <c r="AH615" s="117"/>
      <c r="AI615" s="117">
        <f t="shared" ref="AI615:AI623" si="656">IF(Q615="√",$J615*$L615/$N615,0)</f>
        <v>0</v>
      </c>
      <c r="AJ615" s="117"/>
      <c r="AK615" s="117"/>
      <c r="AL615" s="117">
        <f t="shared" ref="AL615:AL623" si="657">IF(R615="√",$J615*$L615/$N615,0)</f>
        <v>0</v>
      </c>
      <c r="AM615" s="117"/>
      <c r="AN615" s="117"/>
      <c r="AO615" s="117">
        <f t="shared" ref="AO615:AO623" si="658">IF(S615="√",$J615*$L615/$N615,0)</f>
        <v>0</v>
      </c>
      <c r="AP615" s="117"/>
      <c r="AQ615" s="117"/>
      <c r="AR615" s="117">
        <f t="shared" ref="AR615:AR623" si="659">IF(T615="√",$J615*$L615/$N615,0)</f>
        <v>0</v>
      </c>
      <c r="AS615" s="117"/>
      <c r="AT615" s="117"/>
      <c r="AU615" s="117">
        <f t="shared" ref="AU615:AU623" si="660">IF(U615="√",$J615*$L615/$N615,0)</f>
        <v>0</v>
      </c>
      <c r="AV615" s="117"/>
      <c r="AW615" s="117"/>
      <c r="AX615" s="117">
        <f t="shared" ref="AX615:AX623" si="661">IF(V615="√",$J615*$L615/$N615,0)</f>
        <v>0</v>
      </c>
      <c r="AY615" s="117"/>
      <c r="AZ615" s="117"/>
      <c r="BA615" s="117">
        <f t="shared" ref="BA615:BA623" si="662">IF(W615="√",$J615*$L615/$N615,0)</f>
        <v>0</v>
      </c>
      <c r="BB615" s="117"/>
      <c r="BC615" s="117"/>
      <c r="BD615" s="117">
        <f t="shared" ref="BD615:BD623" si="663">IF(X615="√",$J615*$L615/$N615,0)</f>
        <v>0</v>
      </c>
      <c r="BE615" s="117"/>
      <c r="BF615" s="117"/>
      <c r="BG615" s="117">
        <f t="shared" ref="BG615:BG623" si="664">IF(Y615="√",$J615*$L615/$N615,0)</f>
        <v>0</v>
      </c>
      <c r="BH615" s="117"/>
      <c r="BI615" s="117"/>
      <c r="BJ615" s="117">
        <f t="shared" ref="BJ615:BJ623" si="665">IF(Z615="√",$J615*$L615/$N615,0)</f>
        <v>0</v>
      </c>
      <c r="BK615" s="117"/>
      <c r="BL615" s="307"/>
      <c r="BM615" s="313"/>
      <c r="BN615" s="315"/>
    </row>
    <row r="616" s="49" customFormat="1" ht="33.95" customHeight="1" outlineLevel="3" spans="2:66">
      <c r="B616" s="117" t="s">
        <v>793</v>
      </c>
      <c r="C616" s="118" t="s">
        <v>2221</v>
      </c>
      <c r="D616" s="49" t="s">
        <v>2222</v>
      </c>
      <c r="E616" s="117"/>
      <c r="F616" s="117" t="s">
        <v>1619</v>
      </c>
      <c r="G616" s="117" t="s">
        <v>937</v>
      </c>
      <c r="H616" s="117">
        <f t="shared" si="651"/>
        <v>0</v>
      </c>
      <c r="I616" s="117" t="s">
        <v>1236</v>
      </c>
      <c r="J616" s="117">
        <v>1</v>
      </c>
      <c r="K616" s="117" t="s">
        <v>1237</v>
      </c>
      <c r="L616" s="300"/>
      <c r="M616" s="117" t="s">
        <v>1371</v>
      </c>
      <c r="N616" s="117">
        <f t="shared" si="652"/>
        <v>0</v>
      </c>
      <c r="O616" s="300"/>
      <c r="P616" s="300"/>
      <c r="Q616" s="300"/>
      <c r="R616" s="300"/>
      <c r="S616" s="300"/>
      <c r="T616" s="300"/>
      <c r="U616" s="300"/>
      <c r="V616" s="300"/>
      <c r="W616" s="300"/>
      <c r="X616" s="300"/>
      <c r="Y616" s="300"/>
      <c r="Z616" s="300"/>
      <c r="AA616" s="117"/>
      <c r="AB616" s="117">
        <f t="shared" si="653"/>
        <v>0</v>
      </c>
      <c r="AC616" s="117">
        <f t="shared" si="654"/>
        <v>0</v>
      </c>
      <c r="AD616" s="117"/>
      <c r="AE616" s="117"/>
      <c r="AF616" s="117">
        <f t="shared" si="655"/>
        <v>0</v>
      </c>
      <c r="AG616" s="117"/>
      <c r="AH616" s="117"/>
      <c r="AI616" s="117">
        <f t="shared" si="656"/>
        <v>0</v>
      </c>
      <c r="AJ616" s="117"/>
      <c r="AK616" s="117"/>
      <c r="AL616" s="117">
        <f t="shared" si="657"/>
        <v>0</v>
      </c>
      <c r="AM616" s="117"/>
      <c r="AN616" s="117"/>
      <c r="AO616" s="117">
        <f t="shared" si="658"/>
        <v>0</v>
      </c>
      <c r="AP616" s="117"/>
      <c r="AQ616" s="117"/>
      <c r="AR616" s="117">
        <f t="shared" si="659"/>
        <v>0</v>
      </c>
      <c r="AS616" s="117"/>
      <c r="AT616" s="117"/>
      <c r="AU616" s="117">
        <f t="shared" si="660"/>
        <v>0</v>
      </c>
      <c r="AV616" s="117"/>
      <c r="AW616" s="117"/>
      <c r="AX616" s="117">
        <f t="shared" si="661"/>
        <v>0</v>
      </c>
      <c r="AY616" s="117"/>
      <c r="AZ616" s="117"/>
      <c r="BA616" s="117">
        <f t="shared" si="662"/>
        <v>0</v>
      </c>
      <c r="BB616" s="117"/>
      <c r="BC616" s="117"/>
      <c r="BD616" s="117">
        <f t="shared" si="663"/>
        <v>0</v>
      </c>
      <c r="BE616" s="117"/>
      <c r="BF616" s="117"/>
      <c r="BG616" s="117">
        <f t="shared" si="664"/>
        <v>0</v>
      </c>
      <c r="BH616" s="117"/>
      <c r="BI616" s="117"/>
      <c r="BJ616" s="117">
        <f t="shared" si="665"/>
        <v>0</v>
      </c>
      <c r="BK616" s="117"/>
      <c r="BL616" s="307"/>
      <c r="BM616" s="313"/>
      <c r="BN616" s="315"/>
    </row>
    <row r="617" s="49" customFormat="1" ht="33.95" customHeight="1" outlineLevel="3" spans="2:66">
      <c r="B617" s="117" t="s">
        <v>793</v>
      </c>
      <c r="C617" s="118" t="s">
        <v>2223</v>
      </c>
      <c r="D617" s="49" t="s">
        <v>2224</v>
      </c>
      <c r="E617" s="117"/>
      <c r="F617" s="117" t="s">
        <v>1619</v>
      </c>
      <c r="G617" s="117" t="s">
        <v>937</v>
      </c>
      <c r="H617" s="117">
        <f t="shared" si="651"/>
        <v>0</v>
      </c>
      <c r="I617" s="117" t="s">
        <v>1236</v>
      </c>
      <c r="J617" s="117">
        <v>1</v>
      </c>
      <c r="K617" s="117" t="s">
        <v>1237</v>
      </c>
      <c r="L617" s="300"/>
      <c r="M617" s="117" t="s">
        <v>1371</v>
      </c>
      <c r="N617" s="117">
        <f t="shared" si="652"/>
        <v>0</v>
      </c>
      <c r="O617" s="300"/>
      <c r="P617" s="300"/>
      <c r="Q617" s="300"/>
      <c r="R617" s="300"/>
      <c r="S617" s="300"/>
      <c r="T617" s="300"/>
      <c r="U617" s="300"/>
      <c r="V617" s="300"/>
      <c r="W617" s="300"/>
      <c r="X617" s="300"/>
      <c r="Y617" s="300"/>
      <c r="Z617" s="300"/>
      <c r="AA617" s="117"/>
      <c r="AB617" s="117">
        <f t="shared" si="653"/>
        <v>0</v>
      </c>
      <c r="AC617" s="117">
        <f t="shared" si="654"/>
        <v>0</v>
      </c>
      <c r="AD617" s="117"/>
      <c r="AE617" s="117"/>
      <c r="AF617" s="117">
        <f t="shared" si="655"/>
        <v>0</v>
      </c>
      <c r="AG617" s="117"/>
      <c r="AH617" s="117"/>
      <c r="AI617" s="117">
        <f t="shared" si="656"/>
        <v>0</v>
      </c>
      <c r="AJ617" s="117"/>
      <c r="AK617" s="117"/>
      <c r="AL617" s="117">
        <f t="shared" si="657"/>
        <v>0</v>
      </c>
      <c r="AM617" s="117"/>
      <c r="AN617" s="117"/>
      <c r="AO617" s="117">
        <f t="shared" si="658"/>
        <v>0</v>
      </c>
      <c r="AP617" s="117"/>
      <c r="AQ617" s="117"/>
      <c r="AR617" s="117">
        <f t="shared" si="659"/>
        <v>0</v>
      </c>
      <c r="AS617" s="117"/>
      <c r="AT617" s="117"/>
      <c r="AU617" s="117">
        <f t="shared" si="660"/>
        <v>0</v>
      </c>
      <c r="AV617" s="117"/>
      <c r="AW617" s="117"/>
      <c r="AX617" s="117">
        <f t="shared" si="661"/>
        <v>0</v>
      </c>
      <c r="AY617" s="117"/>
      <c r="AZ617" s="117"/>
      <c r="BA617" s="117">
        <f t="shared" si="662"/>
        <v>0</v>
      </c>
      <c r="BB617" s="117"/>
      <c r="BC617" s="117"/>
      <c r="BD617" s="117">
        <f t="shared" si="663"/>
        <v>0</v>
      </c>
      <c r="BE617" s="117"/>
      <c r="BF617" s="117"/>
      <c r="BG617" s="117">
        <f t="shared" si="664"/>
        <v>0</v>
      </c>
      <c r="BH617" s="117"/>
      <c r="BI617" s="117"/>
      <c r="BJ617" s="117">
        <f t="shared" si="665"/>
        <v>0</v>
      </c>
      <c r="BK617" s="117"/>
      <c r="BL617" s="307"/>
      <c r="BM617" s="313"/>
      <c r="BN617" s="315"/>
    </row>
    <row r="618" s="49" customFormat="1" ht="33.95" customHeight="1" outlineLevel="3" spans="2:66">
      <c r="B618" s="117" t="s">
        <v>793</v>
      </c>
      <c r="C618" s="118" t="s">
        <v>2225</v>
      </c>
      <c r="D618" s="49" t="s">
        <v>2226</v>
      </c>
      <c r="E618" s="117"/>
      <c r="F618" s="117" t="s">
        <v>1619</v>
      </c>
      <c r="G618" s="117" t="s">
        <v>937</v>
      </c>
      <c r="H618" s="117">
        <f t="shared" si="651"/>
        <v>0</v>
      </c>
      <c r="I618" s="117" t="s">
        <v>1236</v>
      </c>
      <c r="J618" s="117">
        <v>1</v>
      </c>
      <c r="K618" s="117" t="s">
        <v>1237</v>
      </c>
      <c r="L618" s="300"/>
      <c r="M618" s="117" t="s">
        <v>1371</v>
      </c>
      <c r="N618" s="117">
        <f t="shared" si="652"/>
        <v>0</v>
      </c>
      <c r="O618" s="300"/>
      <c r="P618" s="300"/>
      <c r="Q618" s="300"/>
      <c r="R618" s="300"/>
      <c r="S618" s="300"/>
      <c r="T618" s="300"/>
      <c r="U618" s="300"/>
      <c r="V618" s="300"/>
      <c r="W618" s="300"/>
      <c r="X618" s="300"/>
      <c r="Y618" s="300"/>
      <c r="Z618" s="300"/>
      <c r="AA618" s="117"/>
      <c r="AB618" s="117">
        <f t="shared" si="653"/>
        <v>0</v>
      </c>
      <c r="AC618" s="117">
        <f t="shared" si="654"/>
        <v>0</v>
      </c>
      <c r="AD618" s="117"/>
      <c r="AE618" s="117"/>
      <c r="AF618" s="117">
        <f t="shared" si="655"/>
        <v>0</v>
      </c>
      <c r="AG618" s="117"/>
      <c r="AH618" s="117"/>
      <c r="AI618" s="117">
        <f t="shared" si="656"/>
        <v>0</v>
      </c>
      <c r="AJ618" s="117"/>
      <c r="AK618" s="117"/>
      <c r="AL618" s="117">
        <f t="shared" si="657"/>
        <v>0</v>
      </c>
      <c r="AM618" s="117"/>
      <c r="AN618" s="117"/>
      <c r="AO618" s="117">
        <f t="shared" si="658"/>
        <v>0</v>
      </c>
      <c r="AP618" s="117"/>
      <c r="AQ618" s="117"/>
      <c r="AR618" s="117">
        <f t="shared" si="659"/>
        <v>0</v>
      </c>
      <c r="AS618" s="117"/>
      <c r="AT618" s="117"/>
      <c r="AU618" s="117">
        <f t="shared" si="660"/>
        <v>0</v>
      </c>
      <c r="AV618" s="117"/>
      <c r="AW618" s="117"/>
      <c r="AX618" s="117">
        <f t="shared" si="661"/>
        <v>0</v>
      </c>
      <c r="AY618" s="117"/>
      <c r="AZ618" s="117"/>
      <c r="BA618" s="117">
        <f t="shared" si="662"/>
        <v>0</v>
      </c>
      <c r="BB618" s="117"/>
      <c r="BC618" s="117"/>
      <c r="BD618" s="117">
        <f t="shared" si="663"/>
        <v>0</v>
      </c>
      <c r="BE618" s="117"/>
      <c r="BF618" s="117"/>
      <c r="BG618" s="117">
        <f t="shared" si="664"/>
        <v>0</v>
      </c>
      <c r="BH618" s="117"/>
      <c r="BI618" s="117"/>
      <c r="BJ618" s="117">
        <f t="shared" si="665"/>
        <v>0</v>
      </c>
      <c r="BK618" s="117"/>
      <c r="BL618" s="307"/>
      <c r="BM618" s="313"/>
      <c r="BN618" s="315"/>
    </row>
    <row r="619" s="49" customFormat="1" ht="33.95" customHeight="1" outlineLevel="3" spans="2:66">
      <c r="B619" s="117" t="s">
        <v>793</v>
      </c>
      <c r="C619" s="118" t="s">
        <v>2227</v>
      </c>
      <c r="D619" s="49" t="s">
        <v>2228</v>
      </c>
      <c r="E619" s="117"/>
      <c r="F619" s="117" t="s">
        <v>1619</v>
      </c>
      <c r="G619" s="117" t="s">
        <v>937</v>
      </c>
      <c r="H619" s="117">
        <f t="shared" si="651"/>
        <v>0</v>
      </c>
      <c r="I619" s="117" t="s">
        <v>1236</v>
      </c>
      <c r="J619" s="117">
        <v>1</v>
      </c>
      <c r="K619" s="117" t="s">
        <v>1237</v>
      </c>
      <c r="L619" s="300"/>
      <c r="M619" s="117" t="s">
        <v>1371</v>
      </c>
      <c r="N619" s="117">
        <f t="shared" si="652"/>
        <v>0</v>
      </c>
      <c r="O619" s="300"/>
      <c r="P619" s="300"/>
      <c r="Q619" s="300"/>
      <c r="R619" s="300"/>
      <c r="S619" s="300"/>
      <c r="T619" s="300"/>
      <c r="U619" s="300"/>
      <c r="V619" s="300"/>
      <c r="W619" s="300"/>
      <c r="X619" s="300"/>
      <c r="Y619" s="300"/>
      <c r="Z619" s="300"/>
      <c r="AA619" s="117"/>
      <c r="AB619" s="117">
        <f t="shared" si="653"/>
        <v>0</v>
      </c>
      <c r="AC619" s="117">
        <f t="shared" si="654"/>
        <v>0</v>
      </c>
      <c r="AD619" s="117"/>
      <c r="AE619" s="117"/>
      <c r="AF619" s="117">
        <f t="shared" si="655"/>
        <v>0</v>
      </c>
      <c r="AG619" s="117"/>
      <c r="AH619" s="117"/>
      <c r="AI619" s="117">
        <f t="shared" si="656"/>
        <v>0</v>
      </c>
      <c r="AJ619" s="117"/>
      <c r="AK619" s="117"/>
      <c r="AL619" s="117">
        <f t="shared" si="657"/>
        <v>0</v>
      </c>
      <c r="AM619" s="117"/>
      <c r="AN619" s="117"/>
      <c r="AO619" s="117">
        <f t="shared" si="658"/>
        <v>0</v>
      </c>
      <c r="AP619" s="117"/>
      <c r="AQ619" s="117"/>
      <c r="AR619" s="117">
        <f t="shared" si="659"/>
        <v>0</v>
      </c>
      <c r="AS619" s="117"/>
      <c r="AT619" s="117"/>
      <c r="AU619" s="117">
        <f t="shared" si="660"/>
        <v>0</v>
      </c>
      <c r="AV619" s="117"/>
      <c r="AW619" s="117"/>
      <c r="AX619" s="117">
        <f t="shared" si="661"/>
        <v>0</v>
      </c>
      <c r="AY619" s="117"/>
      <c r="AZ619" s="117"/>
      <c r="BA619" s="117">
        <f t="shared" si="662"/>
        <v>0</v>
      </c>
      <c r="BB619" s="117"/>
      <c r="BC619" s="117"/>
      <c r="BD619" s="117">
        <f t="shared" si="663"/>
        <v>0</v>
      </c>
      <c r="BE619" s="117"/>
      <c r="BF619" s="117"/>
      <c r="BG619" s="117">
        <f t="shared" si="664"/>
        <v>0</v>
      </c>
      <c r="BH619" s="117"/>
      <c r="BI619" s="117"/>
      <c r="BJ619" s="117">
        <f t="shared" si="665"/>
        <v>0</v>
      </c>
      <c r="BK619" s="117"/>
      <c r="BL619" s="307"/>
      <c r="BM619" s="313"/>
      <c r="BN619" s="315"/>
    </row>
    <row r="620" s="49" customFormat="1" ht="33.95" customHeight="1" outlineLevel="3" spans="2:66">
      <c r="B620" s="117" t="s">
        <v>793</v>
      </c>
      <c r="C620" s="118" t="s">
        <v>2229</v>
      </c>
      <c r="D620" s="49" t="s">
        <v>2230</v>
      </c>
      <c r="E620" s="117"/>
      <c r="F620" s="117" t="s">
        <v>1619</v>
      </c>
      <c r="G620" s="117" t="s">
        <v>937</v>
      </c>
      <c r="H620" s="117">
        <f t="shared" si="651"/>
        <v>0</v>
      </c>
      <c r="I620" s="117" t="s">
        <v>1236</v>
      </c>
      <c r="J620" s="117">
        <v>1</v>
      </c>
      <c r="K620" s="117" t="s">
        <v>1237</v>
      </c>
      <c r="L620" s="300"/>
      <c r="M620" s="117" t="s">
        <v>1371</v>
      </c>
      <c r="N620" s="117">
        <f t="shared" si="652"/>
        <v>0</v>
      </c>
      <c r="O620" s="300"/>
      <c r="P620" s="300"/>
      <c r="Q620" s="300"/>
      <c r="R620" s="300"/>
      <c r="S620" s="300"/>
      <c r="T620" s="300"/>
      <c r="U620" s="300"/>
      <c r="V620" s="300"/>
      <c r="W620" s="300"/>
      <c r="X620" s="300"/>
      <c r="Y620" s="300"/>
      <c r="Z620" s="300"/>
      <c r="AA620" s="117"/>
      <c r="AB620" s="117">
        <f t="shared" si="653"/>
        <v>0</v>
      </c>
      <c r="AC620" s="117">
        <f t="shared" si="654"/>
        <v>0</v>
      </c>
      <c r="AD620" s="117"/>
      <c r="AE620" s="117"/>
      <c r="AF620" s="117">
        <f t="shared" si="655"/>
        <v>0</v>
      </c>
      <c r="AG620" s="117"/>
      <c r="AH620" s="117"/>
      <c r="AI620" s="117">
        <f t="shared" si="656"/>
        <v>0</v>
      </c>
      <c r="AJ620" s="117"/>
      <c r="AK620" s="117"/>
      <c r="AL620" s="117">
        <f t="shared" si="657"/>
        <v>0</v>
      </c>
      <c r="AM620" s="117"/>
      <c r="AN620" s="117"/>
      <c r="AO620" s="117">
        <f t="shared" si="658"/>
        <v>0</v>
      </c>
      <c r="AP620" s="117"/>
      <c r="AQ620" s="117"/>
      <c r="AR620" s="117">
        <f t="shared" si="659"/>
        <v>0</v>
      </c>
      <c r="AS620" s="117"/>
      <c r="AT620" s="117"/>
      <c r="AU620" s="117">
        <f t="shared" si="660"/>
        <v>0</v>
      </c>
      <c r="AV620" s="117"/>
      <c r="AW620" s="117"/>
      <c r="AX620" s="117">
        <f t="shared" si="661"/>
        <v>0</v>
      </c>
      <c r="AY620" s="117"/>
      <c r="AZ620" s="117"/>
      <c r="BA620" s="117">
        <f t="shared" si="662"/>
        <v>0</v>
      </c>
      <c r="BB620" s="117"/>
      <c r="BC620" s="117"/>
      <c r="BD620" s="117">
        <f t="shared" si="663"/>
        <v>0</v>
      </c>
      <c r="BE620" s="117"/>
      <c r="BF620" s="117"/>
      <c r="BG620" s="117">
        <f t="shared" si="664"/>
        <v>0</v>
      </c>
      <c r="BH620" s="117"/>
      <c r="BI620" s="117"/>
      <c r="BJ620" s="117">
        <f t="shared" si="665"/>
        <v>0</v>
      </c>
      <c r="BK620" s="117"/>
      <c r="BL620" s="307"/>
      <c r="BM620" s="313"/>
      <c r="BN620" s="315"/>
    </row>
    <row r="621" s="49" customFormat="1" ht="33.95" customHeight="1" outlineLevel="3" spans="2:66">
      <c r="B621" s="117" t="s">
        <v>793</v>
      </c>
      <c r="C621" s="118" t="s">
        <v>2231</v>
      </c>
      <c r="D621" s="49" t="s">
        <v>2232</v>
      </c>
      <c r="E621" s="117"/>
      <c r="F621" s="117" t="s">
        <v>1619</v>
      </c>
      <c r="G621" s="117" t="s">
        <v>937</v>
      </c>
      <c r="H621" s="117">
        <f t="shared" si="651"/>
        <v>0</v>
      </c>
      <c r="I621" s="117" t="s">
        <v>1236</v>
      </c>
      <c r="J621" s="117">
        <v>1</v>
      </c>
      <c r="K621" s="117" t="s">
        <v>1237</v>
      </c>
      <c r="L621" s="300"/>
      <c r="M621" s="117" t="s">
        <v>1371</v>
      </c>
      <c r="N621" s="117">
        <f t="shared" si="652"/>
        <v>0</v>
      </c>
      <c r="O621" s="300"/>
      <c r="P621" s="300"/>
      <c r="Q621" s="300"/>
      <c r="R621" s="300"/>
      <c r="S621" s="300"/>
      <c r="T621" s="300"/>
      <c r="U621" s="300"/>
      <c r="V621" s="300"/>
      <c r="W621" s="300"/>
      <c r="X621" s="300"/>
      <c r="Y621" s="300"/>
      <c r="Z621" s="300"/>
      <c r="AA621" s="117"/>
      <c r="AB621" s="117">
        <f t="shared" si="653"/>
        <v>0</v>
      </c>
      <c r="AC621" s="117">
        <f t="shared" si="654"/>
        <v>0</v>
      </c>
      <c r="AD621" s="117"/>
      <c r="AE621" s="117"/>
      <c r="AF621" s="117">
        <f t="shared" si="655"/>
        <v>0</v>
      </c>
      <c r="AG621" s="117"/>
      <c r="AH621" s="117"/>
      <c r="AI621" s="117">
        <f t="shared" si="656"/>
        <v>0</v>
      </c>
      <c r="AJ621" s="117"/>
      <c r="AK621" s="117"/>
      <c r="AL621" s="117">
        <f t="shared" si="657"/>
        <v>0</v>
      </c>
      <c r="AM621" s="117"/>
      <c r="AN621" s="117"/>
      <c r="AO621" s="117">
        <f t="shared" si="658"/>
        <v>0</v>
      </c>
      <c r="AP621" s="117"/>
      <c r="AQ621" s="117"/>
      <c r="AR621" s="117">
        <f t="shared" si="659"/>
        <v>0</v>
      </c>
      <c r="AS621" s="117"/>
      <c r="AT621" s="117"/>
      <c r="AU621" s="117">
        <f t="shared" si="660"/>
        <v>0</v>
      </c>
      <c r="AV621" s="117"/>
      <c r="AW621" s="117"/>
      <c r="AX621" s="117">
        <f t="shared" si="661"/>
        <v>0</v>
      </c>
      <c r="AY621" s="117"/>
      <c r="AZ621" s="117"/>
      <c r="BA621" s="117">
        <f t="shared" si="662"/>
        <v>0</v>
      </c>
      <c r="BB621" s="117"/>
      <c r="BC621" s="117"/>
      <c r="BD621" s="117">
        <f t="shared" si="663"/>
        <v>0</v>
      </c>
      <c r="BE621" s="117"/>
      <c r="BF621" s="117"/>
      <c r="BG621" s="117">
        <f t="shared" si="664"/>
        <v>0</v>
      </c>
      <c r="BH621" s="117"/>
      <c r="BI621" s="117"/>
      <c r="BJ621" s="117">
        <f t="shared" si="665"/>
        <v>0</v>
      </c>
      <c r="BK621" s="117"/>
      <c r="BL621" s="307"/>
      <c r="BM621" s="313"/>
      <c r="BN621" s="315"/>
    </row>
    <row r="622" s="49" customFormat="1" ht="33.95" customHeight="1" outlineLevel="3" spans="2:66">
      <c r="B622" s="117" t="s">
        <v>793</v>
      </c>
      <c r="C622" s="118" t="s">
        <v>2233</v>
      </c>
      <c r="D622" s="49" t="s">
        <v>2234</v>
      </c>
      <c r="E622" s="117"/>
      <c r="F622" s="117" t="s">
        <v>1619</v>
      </c>
      <c r="G622" s="117" t="s">
        <v>937</v>
      </c>
      <c r="H622" s="117">
        <f t="shared" si="651"/>
        <v>0</v>
      </c>
      <c r="I622" s="117" t="s">
        <v>1236</v>
      </c>
      <c r="J622" s="117">
        <v>1</v>
      </c>
      <c r="K622" s="117" t="s">
        <v>1237</v>
      </c>
      <c r="L622" s="300"/>
      <c r="M622" s="117" t="s">
        <v>1371</v>
      </c>
      <c r="N622" s="117">
        <f t="shared" si="652"/>
        <v>0</v>
      </c>
      <c r="O622" s="300"/>
      <c r="P622" s="300"/>
      <c r="Q622" s="300"/>
      <c r="R622" s="300"/>
      <c r="S622" s="300"/>
      <c r="T622" s="300"/>
      <c r="U622" s="300"/>
      <c r="V622" s="300"/>
      <c r="W622" s="300"/>
      <c r="X622" s="300"/>
      <c r="Y622" s="300"/>
      <c r="Z622" s="300"/>
      <c r="AA622" s="117"/>
      <c r="AB622" s="117">
        <f t="shared" si="653"/>
        <v>0</v>
      </c>
      <c r="AC622" s="117">
        <f t="shared" si="654"/>
        <v>0</v>
      </c>
      <c r="AD622" s="117"/>
      <c r="AE622" s="117"/>
      <c r="AF622" s="117">
        <f t="shared" si="655"/>
        <v>0</v>
      </c>
      <c r="AG622" s="117"/>
      <c r="AH622" s="117"/>
      <c r="AI622" s="117">
        <f t="shared" si="656"/>
        <v>0</v>
      </c>
      <c r="AJ622" s="117"/>
      <c r="AK622" s="117"/>
      <c r="AL622" s="117">
        <f t="shared" si="657"/>
        <v>0</v>
      </c>
      <c r="AM622" s="117"/>
      <c r="AN622" s="117"/>
      <c r="AO622" s="117">
        <f t="shared" si="658"/>
        <v>0</v>
      </c>
      <c r="AP622" s="117"/>
      <c r="AQ622" s="117"/>
      <c r="AR622" s="117">
        <f t="shared" si="659"/>
        <v>0</v>
      </c>
      <c r="AS622" s="117"/>
      <c r="AT622" s="117"/>
      <c r="AU622" s="117">
        <f t="shared" si="660"/>
        <v>0</v>
      </c>
      <c r="AV622" s="117"/>
      <c r="AW622" s="117"/>
      <c r="AX622" s="117">
        <f t="shared" si="661"/>
        <v>0</v>
      </c>
      <c r="AY622" s="117"/>
      <c r="AZ622" s="117"/>
      <c r="BA622" s="117">
        <f t="shared" si="662"/>
        <v>0</v>
      </c>
      <c r="BB622" s="117"/>
      <c r="BC622" s="117"/>
      <c r="BD622" s="117">
        <f t="shared" si="663"/>
        <v>0</v>
      </c>
      <c r="BE622" s="117"/>
      <c r="BF622" s="117"/>
      <c r="BG622" s="117">
        <f t="shared" si="664"/>
        <v>0</v>
      </c>
      <c r="BH622" s="117"/>
      <c r="BI622" s="117"/>
      <c r="BJ622" s="117">
        <f t="shared" si="665"/>
        <v>0</v>
      </c>
      <c r="BK622" s="117"/>
      <c r="BL622" s="307"/>
      <c r="BM622" s="313"/>
      <c r="BN622" s="315"/>
    </row>
    <row r="623" s="49" customFormat="1" ht="33.95" customHeight="1" outlineLevel="3" spans="2:66">
      <c r="B623" s="117" t="s">
        <v>793</v>
      </c>
      <c r="C623" s="118" t="s">
        <v>2235</v>
      </c>
      <c r="D623" s="49" t="s">
        <v>2236</v>
      </c>
      <c r="E623" s="117"/>
      <c r="F623" s="117" t="s">
        <v>1619</v>
      </c>
      <c r="G623" s="117" t="s">
        <v>937</v>
      </c>
      <c r="H623" s="117">
        <f t="shared" si="651"/>
        <v>0</v>
      </c>
      <c r="I623" s="117" t="s">
        <v>1236</v>
      </c>
      <c r="J623" s="117">
        <v>1</v>
      </c>
      <c r="K623" s="117" t="s">
        <v>1237</v>
      </c>
      <c r="L623" s="300"/>
      <c r="M623" s="117" t="s">
        <v>1371</v>
      </c>
      <c r="N623" s="117">
        <f t="shared" si="652"/>
        <v>0</v>
      </c>
      <c r="O623" s="318"/>
      <c r="P623" s="318"/>
      <c r="Q623" s="318"/>
      <c r="R623" s="318"/>
      <c r="S623" s="318"/>
      <c r="T623" s="318"/>
      <c r="U623" s="318"/>
      <c r="V623" s="318"/>
      <c r="W623" s="318"/>
      <c r="X623" s="318"/>
      <c r="Y623" s="318"/>
      <c r="Z623" s="318"/>
      <c r="AA623" s="117"/>
      <c r="AB623" s="117">
        <f t="shared" si="653"/>
        <v>0</v>
      </c>
      <c r="AC623" s="117">
        <f t="shared" si="654"/>
        <v>0</v>
      </c>
      <c r="AD623" s="117"/>
      <c r="AE623" s="117"/>
      <c r="AF623" s="117">
        <f t="shared" si="655"/>
        <v>0</v>
      </c>
      <c r="AG623" s="117"/>
      <c r="AH623" s="117"/>
      <c r="AI623" s="117">
        <f t="shared" si="656"/>
        <v>0</v>
      </c>
      <c r="AJ623" s="117"/>
      <c r="AK623" s="117"/>
      <c r="AL623" s="117">
        <f t="shared" si="657"/>
        <v>0</v>
      </c>
      <c r="AM623" s="117"/>
      <c r="AN623" s="117"/>
      <c r="AO623" s="117">
        <f t="shared" si="658"/>
        <v>0</v>
      </c>
      <c r="AP623" s="117"/>
      <c r="AQ623" s="117"/>
      <c r="AR623" s="117">
        <f t="shared" si="659"/>
        <v>0</v>
      </c>
      <c r="AS623" s="117"/>
      <c r="AT623" s="117"/>
      <c r="AU623" s="117">
        <f t="shared" si="660"/>
        <v>0</v>
      </c>
      <c r="AV623" s="117"/>
      <c r="AW623" s="117"/>
      <c r="AX623" s="117">
        <f t="shared" si="661"/>
        <v>0</v>
      </c>
      <c r="AY623" s="117"/>
      <c r="AZ623" s="117"/>
      <c r="BA623" s="117">
        <f t="shared" si="662"/>
        <v>0</v>
      </c>
      <c r="BB623" s="117"/>
      <c r="BC623" s="117"/>
      <c r="BD623" s="117">
        <f t="shared" si="663"/>
        <v>0</v>
      </c>
      <c r="BE623" s="117"/>
      <c r="BF623" s="117"/>
      <c r="BG623" s="117">
        <f t="shared" si="664"/>
        <v>0</v>
      </c>
      <c r="BH623" s="117"/>
      <c r="BI623" s="117"/>
      <c r="BJ623" s="117">
        <f t="shared" si="665"/>
        <v>0</v>
      </c>
      <c r="BK623" s="117"/>
      <c r="BL623" s="307"/>
      <c r="BM623" s="313"/>
      <c r="BN623" s="315"/>
    </row>
    <row r="624" s="22" customFormat="1" ht="33.95" customHeight="1" outlineLevel="2" spans="2:66">
      <c r="B624" s="114" t="s">
        <v>788</v>
      </c>
      <c r="C624" s="115" t="s">
        <v>2237</v>
      </c>
      <c r="D624" s="22" t="s">
        <v>2238</v>
      </c>
      <c r="E624" s="114"/>
      <c r="F624" s="114"/>
      <c r="G624" s="114"/>
      <c r="H624" s="114">
        <f>SUM(H625:H626)</f>
        <v>0</v>
      </c>
      <c r="I624" s="114"/>
      <c r="J624" s="114"/>
      <c r="K624" s="114"/>
      <c r="L624" s="114"/>
      <c r="M624" s="114"/>
      <c r="N624" s="306"/>
      <c r="O624" s="289"/>
      <c r="P624" s="289"/>
      <c r="Q624" s="289"/>
      <c r="R624" s="289"/>
      <c r="S624" s="289"/>
      <c r="T624" s="289"/>
      <c r="U624" s="289"/>
      <c r="V624" s="289"/>
      <c r="W624" s="289"/>
      <c r="X624" s="289"/>
      <c r="Y624" s="289"/>
      <c r="Z624" s="289"/>
      <c r="AA624" s="289"/>
      <c r="AB624" s="114">
        <f>SUM(AB625:AB626)</f>
        <v>0</v>
      </c>
      <c r="AC624" s="114">
        <f>SUM(AC625:AC626)</f>
        <v>0</v>
      </c>
      <c r="AD624" s="114"/>
      <c r="AE624" s="114"/>
      <c r="AF624" s="114">
        <f>SUM(AF625:AF626)</f>
        <v>0</v>
      </c>
      <c r="AG624" s="114"/>
      <c r="AH624" s="114"/>
      <c r="AI624" s="114">
        <f>SUM(AI625:AI626)</f>
        <v>0</v>
      </c>
      <c r="AJ624" s="114"/>
      <c r="AK624" s="114"/>
      <c r="AL624" s="114">
        <f>SUM(AL625:AL626)</f>
        <v>0</v>
      </c>
      <c r="AM624" s="114"/>
      <c r="AN624" s="114"/>
      <c r="AO624" s="114">
        <f>SUM(AO625:AO626)</f>
        <v>0</v>
      </c>
      <c r="AP624" s="114"/>
      <c r="AQ624" s="114"/>
      <c r="AR624" s="114">
        <f>SUM(AR625:AR626)</f>
        <v>0</v>
      </c>
      <c r="AS624" s="114"/>
      <c r="AT624" s="114"/>
      <c r="AU624" s="114">
        <f>SUM(AU625:AU626)</f>
        <v>0</v>
      </c>
      <c r="AV624" s="114"/>
      <c r="AW624" s="114"/>
      <c r="AX624" s="114">
        <f>SUM(AX625:AX626)</f>
        <v>0</v>
      </c>
      <c r="AY624" s="114"/>
      <c r="AZ624" s="114"/>
      <c r="BA624" s="114">
        <f>SUM(BA625:BA626)</f>
        <v>0</v>
      </c>
      <c r="BB624" s="114"/>
      <c r="BC624" s="114"/>
      <c r="BD624" s="114">
        <f>SUM(BD625:BD626)</f>
        <v>0</v>
      </c>
      <c r="BE624" s="114"/>
      <c r="BF624" s="114"/>
      <c r="BG624" s="114">
        <f>SUM(BG625:BG626)</f>
        <v>0</v>
      </c>
      <c r="BH624" s="114"/>
      <c r="BI624" s="114"/>
      <c r="BJ624" s="114">
        <f>SUM(BJ625:BJ626)</f>
        <v>0</v>
      </c>
      <c r="BK624" s="114"/>
      <c r="BL624" s="306"/>
      <c r="BM624" s="313"/>
      <c r="BN624" s="314"/>
    </row>
    <row r="625" s="49" customFormat="1" ht="33.95" customHeight="1" outlineLevel="3" spans="2:66">
      <c r="B625" s="117" t="s">
        <v>793</v>
      </c>
      <c r="C625" s="118" t="s">
        <v>2239</v>
      </c>
      <c r="D625" s="49" t="s">
        <v>2240</v>
      </c>
      <c r="E625" s="117"/>
      <c r="F625" s="117" t="s">
        <v>1619</v>
      </c>
      <c r="G625" s="117" t="s">
        <v>937</v>
      </c>
      <c r="H625" s="117">
        <f>J625*L625</f>
        <v>0</v>
      </c>
      <c r="I625" s="117" t="s">
        <v>1236</v>
      </c>
      <c r="J625" s="117">
        <v>1</v>
      </c>
      <c r="K625" s="117" t="s">
        <v>1237</v>
      </c>
      <c r="L625" s="300"/>
      <c r="M625" s="117" t="s">
        <v>1371</v>
      </c>
      <c r="N625" s="117">
        <f>COUNTA(O625:Z625)</f>
        <v>0</v>
      </c>
      <c r="O625" s="319"/>
      <c r="P625" s="319"/>
      <c r="Q625" s="319"/>
      <c r="R625" s="319"/>
      <c r="S625" s="319"/>
      <c r="T625" s="319"/>
      <c r="U625" s="319"/>
      <c r="V625" s="319"/>
      <c r="W625" s="319"/>
      <c r="X625" s="319"/>
      <c r="Y625" s="319"/>
      <c r="Z625" s="319"/>
      <c r="AA625" s="117"/>
      <c r="AB625" s="117">
        <f>SUM(AC625,AF625,AI625,AL625,AO625,AR625,AU625,AX625,BA625,BD625,BG625,BJ625)</f>
        <v>0</v>
      </c>
      <c r="AC625" s="117">
        <f>IF(O625="√",$J625*$L625/$N625,0)</f>
        <v>0</v>
      </c>
      <c r="AD625" s="117"/>
      <c r="AE625" s="117"/>
      <c r="AF625" s="117">
        <f>IF(P625="√",$J625*$L625/$N625,0)</f>
        <v>0</v>
      </c>
      <c r="AG625" s="117"/>
      <c r="AH625" s="117"/>
      <c r="AI625" s="117">
        <f>IF(Q625="√",$J625*$L625/$N625,0)</f>
        <v>0</v>
      </c>
      <c r="AJ625" s="117"/>
      <c r="AK625" s="117"/>
      <c r="AL625" s="117">
        <f>IF(R625="√",$J625*$L625/$N625,0)</f>
        <v>0</v>
      </c>
      <c r="AM625" s="117"/>
      <c r="AN625" s="117"/>
      <c r="AO625" s="117">
        <f>IF(S625="√",$J625*$L625/$N625,0)</f>
        <v>0</v>
      </c>
      <c r="AP625" s="117"/>
      <c r="AQ625" s="117"/>
      <c r="AR625" s="117">
        <f>IF(T625="√",$J625*$L625/$N625,0)</f>
        <v>0</v>
      </c>
      <c r="AS625" s="117"/>
      <c r="AT625" s="117"/>
      <c r="AU625" s="117">
        <f>IF(U625="√",$J625*$L625/$N625,0)</f>
        <v>0</v>
      </c>
      <c r="AV625" s="117"/>
      <c r="AW625" s="117"/>
      <c r="AX625" s="117">
        <f>IF(V625="√",$J625*$L625/$N625,0)</f>
        <v>0</v>
      </c>
      <c r="AY625" s="117"/>
      <c r="AZ625" s="117"/>
      <c r="BA625" s="117">
        <f>IF(W625="√",$J625*$L625/$N625,0)</f>
        <v>0</v>
      </c>
      <c r="BB625" s="117"/>
      <c r="BC625" s="117"/>
      <c r="BD625" s="117">
        <f>IF(X625="√",$J625*$L625/$N625,0)</f>
        <v>0</v>
      </c>
      <c r="BE625" s="117"/>
      <c r="BF625" s="117"/>
      <c r="BG625" s="117">
        <f>IF(Y625="√",$J625*$L625/$N625,0)</f>
        <v>0</v>
      </c>
      <c r="BH625" s="117"/>
      <c r="BI625" s="117"/>
      <c r="BJ625" s="117">
        <f>IF(Z625="√",$J625*$L625/$N625,0)</f>
        <v>0</v>
      </c>
      <c r="BK625" s="117"/>
      <c r="BL625" s="307"/>
      <c r="BM625" s="313"/>
      <c r="BN625" s="315"/>
    </row>
    <row r="626" s="49" customFormat="1" ht="33.95" customHeight="1" outlineLevel="3" spans="2:66">
      <c r="B626" s="117" t="s">
        <v>793</v>
      </c>
      <c r="C626" s="118" t="s">
        <v>2241</v>
      </c>
      <c r="D626" s="49" t="s">
        <v>2242</v>
      </c>
      <c r="E626" s="117"/>
      <c r="F626" s="117" t="s">
        <v>1619</v>
      </c>
      <c r="G626" s="117" t="s">
        <v>937</v>
      </c>
      <c r="H626" s="117">
        <f>J626*L626</f>
        <v>0</v>
      </c>
      <c r="I626" s="117" t="s">
        <v>1236</v>
      </c>
      <c r="J626" s="117">
        <v>1</v>
      </c>
      <c r="K626" s="117" t="s">
        <v>1237</v>
      </c>
      <c r="L626" s="300"/>
      <c r="M626" s="117" t="s">
        <v>1371</v>
      </c>
      <c r="N626" s="117">
        <f>COUNTA(O626:Z626)</f>
        <v>0</v>
      </c>
      <c r="O626" s="318"/>
      <c r="P626" s="318"/>
      <c r="Q626" s="318"/>
      <c r="R626" s="318"/>
      <c r="S626" s="318"/>
      <c r="T626" s="318"/>
      <c r="U626" s="318"/>
      <c r="V626" s="318"/>
      <c r="W626" s="318"/>
      <c r="X626" s="318"/>
      <c r="Y626" s="318"/>
      <c r="Z626" s="318"/>
      <c r="AA626" s="117"/>
      <c r="AB626" s="117">
        <f>SUM(AC626,AF626,AI626,AL626,AO626,AR626,AU626,AX626,BA626,BD626,BG626,BJ626)</f>
        <v>0</v>
      </c>
      <c r="AC626" s="117">
        <f>IF(O626="√",$J626*$L626/$N626,0)</f>
        <v>0</v>
      </c>
      <c r="AD626" s="117"/>
      <c r="AE626" s="117"/>
      <c r="AF626" s="117">
        <f>IF(P626="√",$J626*$L626/$N626,0)</f>
        <v>0</v>
      </c>
      <c r="AG626" s="117"/>
      <c r="AH626" s="117"/>
      <c r="AI626" s="117">
        <f>IF(Q626="√",$J626*$L626/$N626,0)</f>
        <v>0</v>
      </c>
      <c r="AJ626" s="117"/>
      <c r="AK626" s="117"/>
      <c r="AL626" s="117">
        <f>IF(R626="√",$J626*$L626/$N626,0)</f>
        <v>0</v>
      </c>
      <c r="AM626" s="117"/>
      <c r="AN626" s="117"/>
      <c r="AO626" s="117">
        <f>IF(S626="√",$J626*$L626/$N626,0)</f>
        <v>0</v>
      </c>
      <c r="AP626" s="117"/>
      <c r="AQ626" s="117"/>
      <c r="AR626" s="117">
        <f>IF(T626="√",$J626*$L626/$N626,0)</f>
        <v>0</v>
      </c>
      <c r="AS626" s="117"/>
      <c r="AT626" s="117"/>
      <c r="AU626" s="117">
        <f>IF(U626="√",$J626*$L626/$N626,0)</f>
        <v>0</v>
      </c>
      <c r="AV626" s="117"/>
      <c r="AW626" s="117"/>
      <c r="AX626" s="117">
        <f>IF(V626="√",$J626*$L626/$N626,0)</f>
        <v>0</v>
      </c>
      <c r="AY626" s="117"/>
      <c r="AZ626" s="117"/>
      <c r="BA626" s="117">
        <f>IF(W626="√",$J626*$L626/$N626,0)</f>
        <v>0</v>
      </c>
      <c r="BB626" s="117"/>
      <c r="BC626" s="117"/>
      <c r="BD626" s="117">
        <f>IF(X626="√",$J626*$L626/$N626,0)</f>
        <v>0</v>
      </c>
      <c r="BE626" s="117"/>
      <c r="BF626" s="117"/>
      <c r="BG626" s="117">
        <f>IF(Y626="√",$J626*$L626/$N626,0)</f>
        <v>0</v>
      </c>
      <c r="BH626" s="117"/>
      <c r="BI626" s="117"/>
      <c r="BJ626" s="117">
        <f>IF(Z626="√",$J626*$L626/$N626,0)</f>
        <v>0</v>
      </c>
      <c r="BK626" s="117"/>
      <c r="BL626" s="307"/>
      <c r="BM626" s="313"/>
      <c r="BN626" s="315"/>
    </row>
    <row r="627" s="22" customFormat="1" ht="33.95" customHeight="1" outlineLevel="2" spans="2:66">
      <c r="B627" s="114" t="s">
        <v>788</v>
      </c>
      <c r="C627" s="115" t="s">
        <v>2243</v>
      </c>
      <c r="D627" s="22" t="s">
        <v>2244</v>
      </c>
      <c r="E627" s="114"/>
      <c r="F627" s="114"/>
      <c r="G627" s="114"/>
      <c r="H627" s="114">
        <f>SUM(H628:H633)</f>
        <v>0</v>
      </c>
      <c r="I627" s="114"/>
      <c r="J627" s="114"/>
      <c r="K627" s="114"/>
      <c r="L627" s="114"/>
      <c r="M627" s="114"/>
      <c r="N627" s="306"/>
      <c r="O627" s="289"/>
      <c r="P627" s="289"/>
      <c r="Q627" s="289"/>
      <c r="R627" s="289"/>
      <c r="S627" s="289"/>
      <c r="T627" s="289"/>
      <c r="U627" s="289"/>
      <c r="V627" s="289"/>
      <c r="W627" s="289"/>
      <c r="X627" s="289"/>
      <c r="Y627" s="289"/>
      <c r="Z627" s="289"/>
      <c r="AA627" s="289"/>
      <c r="AB627" s="114">
        <f>SUM(AB628:AB633)</f>
        <v>0</v>
      </c>
      <c r="AC627" s="114">
        <f>SUM(AC628:AC633)</f>
        <v>0</v>
      </c>
      <c r="AD627" s="114"/>
      <c r="AE627" s="114"/>
      <c r="AF627" s="114">
        <f>SUM(AF628:AF633)</f>
        <v>0</v>
      </c>
      <c r="AG627" s="114"/>
      <c r="AH627" s="114"/>
      <c r="AI627" s="114">
        <f>SUM(AI628:AI633)</f>
        <v>0</v>
      </c>
      <c r="AJ627" s="114"/>
      <c r="AK627" s="114"/>
      <c r="AL627" s="114">
        <f>SUM(AL628:AL633)</f>
        <v>0</v>
      </c>
      <c r="AM627" s="114"/>
      <c r="AN627" s="114"/>
      <c r="AO627" s="114">
        <f>SUM(AO628:AO633)</f>
        <v>0</v>
      </c>
      <c r="AP627" s="114"/>
      <c r="AQ627" s="114"/>
      <c r="AR627" s="114">
        <f>SUM(AR628:AR633)</f>
        <v>0</v>
      </c>
      <c r="AS627" s="114"/>
      <c r="AT627" s="114"/>
      <c r="AU627" s="114">
        <f>SUM(AU628:AU633)</f>
        <v>0</v>
      </c>
      <c r="AV627" s="114"/>
      <c r="AW627" s="114"/>
      <c r="AX627" s="114">
        <f>SUM(AX628:AX633)</f>
        <v>0</v>
      </c>
      <c r="AY627" s="114"/>
      <c r="AZ627" s="114"/>
      <c r="BA627" s="114">
        <f>SUM(BA628:BA633)</f>
        <v>0</v>
      </c>
      <c r="BB627" s="114"/>
      <c r="BC627" s="114"/>
      <c r="BD627" s="114">
        <f>SUM(BD628:BD633)</f>
        <v>0</v>
      </c>
      <c r="BE627" s="114"/>
      <c r="BF627" s="114"/>
      <c r="BG627" s="114">
        <f>SUM(BG628:BG633)</f>
        <v>0</v>
      </c>
      <c r="BH627" s="114"/>
      <c r="BI627" s="114"/>
      <c r="BJ627" s="114">
        <f>SUM(BJ628:BJ633)</f>
        <v>0</v>
      </c>
      <c r="BK627" s="114"/>
      <c r="BL627" s="306"/>
      <c r="BM627" s="313"/>
      <c r="BN627" s="314"/>
    </row>
    <row r="628" s="49" customFormat="1" ht="33.95" customHeight="1" outlineLevel="3" spans="2:66">
      <c r="B628" s="117" t="s">
        <v>793</v>
      </c>
      <c r="C628" s="118" t="s">
        <v>2245</v>
      </c>
      <c r="D628" s="49" t="s">
        <v>2246</v>
      </c>
      <c r="E628" s="117"/>
      <c r="F628" s="117" t="s">
        <v>1619</v>
      </c>
      <c r="G628" s="117" t="s">
        <v>937</v>
      </c>
      <c r="H628" s="117">
        <f t="shared" ref="H628:H633" si="666">J628*L628</f>
        <v>0</v>
      </c>
      <c r="I628" s="117" t="s">
        <v>1236</v>
      </c>
      <c r="J628" s="117">
        <v>1</v>
      </c>
      <c r="K628" s="117" t="s">
        <v>1237</v>
      </c>
      <c r="L628" s="300"/>
      <c r="M628" s="117" t="s">
        <v>1371</v>
      </c>
      <c r="N628" s="117">
        <f t="shared" ref="N628:N633" si="667">COUNTA(O628:Z628)</f>
        <v>0</v>
      </c>
      <c r="O628" s="319"/>
      <c r="P628" s="319"/>
      <c r="Q628" s="319"/>
      <c r="R628" s="319"/>
      <c r="S628" s="319"/>
      <c r="T628" s="319"/>
      <c r="U628" s="319"/>
      <c r="V628" s="319"/>
      <c r="W628" s="319"/>
      <c r="X628" s="319"/>
      <c r="Y628" s="319"/>
      <c r="Z628" s="319"/>
      <c r="AA628" s="117"/>
      <c r="AB628" s="117">
        <f t="shared" ref="AB628:AB633" si="668">SUM(AC628,AF628,AI628,AL628,AO628,AR628,AU628,AX628,BA628,BD628,BG628,BJ628)</f>
        <v>0</v>
      </c>
      <c r="AC628" s="117">
        <f t="shared" ref="AC628:AC633" si="669">IF(O628="√",$J628*$L628/$N628,0)</f>
        <v>0</v>
      </c>
      <c r="AD628" s="117"/>
      <c r="AE628" s="117"/>
      <c r="AF628" s="117">
        <f t="shared" ref="AF628:AF633" si="670">IF(P628="√",$J628*$L628/$N628,0)</f>
        <v>0</v>
      </c>
      <c r="AG628" s="117"/>
      <c r="AH628" s="117"/>
      <c r="AI628" s="117">
        <f t="shared" ref="AI628:AI633" si="671">IF(Q628="√",$J628*$L628/$N628,0)</f>
        <v>0</v>
      </c>
      <c r="AJ628" s="117"/>
      <c r="AK628" s="117"/>
      <c r="AL628" s="117">
        <f t="shared" ref="AL628:AL633" si="672">IF(R628="√",$J628*$L628/$N628,0)</f>
        <v>0</v>
      </c>
      <c r="AM628" s="117"/>
      <c r="AN628" s="117"/>
      <c r="AO628" s="117">
        <f t="shared" ref="AO628:AO633" si="673">IF(S628="√",$J628*$L628/$N628,0)</f>
        <v>0</v>
      </c>
      <c r="AP628" s="117"/>
      <c r="AQ628" s="117"/>
      <c r="AR628" s="117">
        <f t="shared" ref="AR628:AR633" si="674">IF(T628="√",$J628*$L628/$N628,0)</f>
        <v>0</v>
      </c>
      <c r="AS628" s="117"/>
      <c r="AT628" s="117"/>
      <c r="AU628" s="117">
        <f t="shared" ref="AU628:AU633" si="675">IF(U628="√",$J628*$L628/$N628,0)</f>
        <v>0</v>
      </c>
      <c r="AV628" s="117"/>
      <c r="AW628" s="117"/>
      <c r="AX628" s="117">
        <f t="shared" ref="AX628:AX633" si="676">IF(V628="√",$J628*$L628/$N628,0)</f>
        <v>0</v>
      </c>
      <c r="AY628" s="117"/>
      <c r="AZ628" s="117"/>
      <c r="BA628" s="117">
        <f t="shared" ref="BA628:BA633" si="677">IF(W628="√",$J628*$L628/$N628,0)</f>
        <v>0</v>
      </c>
      <c r="BB628" s="117"/>
      <c r="BC628" s="117"/>
      <c r="BD628" s="117">
        <f t="shared" ref="BD628:BD633" si="678">IF(X628="√",$J628*$L628/$N628,0)</f>
        <v>0</v>
      </c>
      <c r="BE628" s="117"/>
      <c r="BF628" s="117"/>
      <c r="BG628" s="117">
        <f t="shared" ref="BG628:BG633" si="679">IF(Y628="√",$J628*$L628/$N628,0)</f>
        <v>0</v>
      </c>
      <c r="BH628" s="117"/>
      <c r="BI628" s="117"/>
      <c r="BJ628" s="117">
        <f t="shared" ref="BJ628:BJ633" si="680">IF(Z628="√",$J628*$L628/$N628,0)</f>
        <v>0</v>
      </c>
      <c r="BK628" s="117"/>
      <c r="BL628" s="307"/>
      <c r="BM628" s="313"/>
      <c r="BN628" s="315"/>
    </row>
    <row r="629" s="49" customFormat="1" ht="33.95" customHeight="1" outlineLevel="3" spans="2:66">
      <c r="B629" s="117" t="s">
        <v>793</v>
      </c>
      <c r="C629" s="118" t="s">
        <v>2247</v>
      </c>
      <c r="D629" s="49" t="s">
        <v>2248</v>
      </c>
      <c r="E629" s="117"/>
      <c r="F629" s="117" t="s">
        <v>1619</v>
      </c>
      <c r="G629" s="117" t="s">
        <v>937</v>
      </c>
      <c r="H629" s="117">
        <f t="shared" si="666"/>
        <v>0</v>
      </c>
      <c r="I629" s="117" t="s">
        <v>1236</v>
      </c>
      <c r="J629" s="117">
        <v>1</v>
      </c>
      <c r="K629" s="117" t="s">
        <v>1237</v>
      </c>
      <c r="L629" s="300"/>
      <c r="M629" s="117" t="s">
        <v>1371</v>
      </c>
      <c r="N629" s="117">
        <f t="shared" si="667"/>
        <v>0</v>
      </c>
      <c r="O629" s="300"/>
      <c r="P629" s="300"/>
      <c r="Q629" s="300"/>
      <c r="R629" s="300"/>
      <c r="S629" s="300"/>
      <c r="T629" s="300"/>
      <c r="U629" s="300"/>
      <c r="V629" s="300"/>
      <c r="W629" s="300"/>
      <c r="X629" s="300"/>
      <c r="Y629" s="300"/>
      <c r="Z629" s="300"/>
      <c r="AA629" s="117"/>
      <c r="AB629" s="117">
        <f t="shared" si="668"/>
        <v>0</v>
      </c>
      <c r="AC629" s="117">
        <f t="shared" si="669"/>
        <v>0</v>
      </c>
      <c r="AD629" s="117"/>
      <c r="AE629" s="117"/>
      <c r="AF629" s="117">
        <f t="shared" si="670"/>
        <v>0</v>
      </c>
      <c r="AG629" s="117"/>
      <c r="AH629" s="117"/>
      <c r="AI629" s="117">
        <f t="shared" si="671"/>
        <v>0</v>
      </c>
      <c r="AJ629" s="117"/>
      <c r="AK629" s="117"/>
      <c r="AL629" s="117">
        <f t="shared" si="672"/>
        <v>0</v>
      </c>
      <c r="AM629" s="117"/>
      <c r="AN629" s="117"/>
      <c r="AO629" s="117">
        <f t="shared" si="673"/>
        <v>0</v>
      </c>
      <c r="AP629" s="117"/>
      <c r="AQ629" s="117"/>
      <c r="AR629" s="117">
        <f t="shared" si="674"/>
        <v>0</v>
      </c>
      <c r="AS629" s="117"/>
      <c r="AT629" s="117"/>
      <c r="AU629" s="117">
        <f t="shared" si="675"/>
        <v>0</v>
      </c>
      <c r="AV629" s="117"/>
      <c r="AW629" s="117"/>
      <c r="AX629" s="117">
        <f t="shared" si="676"/>
        <v>0</v>
      </c>
      <c r="AY629" s="117"/>
      <c r="AZ629" s="117"/>
      <c r="BA629" s="117">
        <f t="shared" si="677"/>
        <v>0</v>
      </c>
      <c r="BB629" s="117"/>
      <c r="BC629" s="117"/>
      <c r="BD629" s="117">
        <f t="shared" si="678"/>
        <v>0</v>
      </c>
      <c r="BE629" s="117"/>
      <c r="BF629" s="117"/>
      <c r="BG629" s="117">
        <f t="shared" si="679"/>
        <v>0</v>
      </c>
      <c r="BH629" s="117"/>
      <c r="BI629" s="117"/>
      <c r="BJ629" s="117">
        <f t="shared" si="680"/>
        <v>0</v>
      </c>
      <c r="BK629" s="117"/>
      <c r="BL629" s="307"/>
      <c r="BM629" s="313"/>
      <c r="BN629" s="315"/>
    </row>
    <row r="630" s="49" customFormat="1" ht="33.95" customHeight="1" outlineLevel="3" spans="2:66">
      <c r="B630" s="117" t="s">
        <v>793</v>
      </c>
      <c r="C630" s="118" t="s">
        <v>2249</v>
      </c>
      <c r="D630" s="49" t="s">
        <v>2250</v>
      </c>
      <c r="E630" s="117"/>
      <c r="F630" s="117" t="s">
        <v>1619</v>
      </c>
      <c r="G630" s="117" t="s">
        <v>937</v>
      </c>
      <c r="H630" s="117">
        <f t="shared" si="666"/>
        <v>0</v>
      </c>
      <c r="I630" s="117" t="s">
        <v>1236</v>
      </c>
      <c r="J630" s="117">
        <v>1</v>
      </c>
      <c r="K630" s="117" t="s">
        <v>1237</v>
      </c>
      <c r="L630" s="300"/>
      <c r="M630" s="117" t="s">
        <v>1371</v>
      </c>
      <c r="N630" s="117">
        <f t="shared" si="667"/>
        <v>0</v>
      </c>
      <c r="O630" s="300"/>
      <c r="P630" s="300"/>
      <c r="Q630" s="300"/>
      <c r="R630" s="300"/>
      <c r="S630" s="300"/>
      <c r="T630" s="300"/>
      <c r="U630" s="300"/>
      <c r="V630" s="300"/>
      <c r="W630" s="300"/>
      <c r="X630" s="300"/>
      <c r="Y630" s="300"/>
      <c r="Z630" s="300"/>
      <c r="AA630" s="117"/>
      <c r="AB630" s="117">
        <f t="shared" si="668"/>
        <v>0</v>
      </c>
      <c r="AC630" s="117">
        <f t="shared" si="669"/>
        <v>0</v>
      </c>
      <c r="AD630" s="117"/>
      <c r="AE630" s="117"/>
      <c r="AF630" s="117">
        <f t="shared" si="670"/>
        <v>0</v>
      </c>
      <c r="AG630" s="117"/>
      <c r="AH630" s="117"/>
      <c r="AI630" s="117">
        <f t="shared" si="671"/>
        <v>0</v>
      </c>
      <c r="AJ630" s="117"/>
      <c r="AK630" s="117"/>
      <c r="AL630" s="117">
        <f t="shared" si="672"/>
        <v>0</v>
      </c>
      <c r="AM630" s="117"/>
      <c r="AN630" s="117"/>
      <c r="AO630" s="117">
        <f t="shared" si="673"/>
        <v>0</v>
      </c>
      <c r="AP630" s="117"/>
      <c r="AQ630" s="117"/>
      <c r="AR630" s="117">
        <f t="shared" si="674"/>
        <v>0</v>
      </c>
      <c r="AS630" s="117"/>
      <c r="AT630" s="117"/>
      <c r="AU630" s="117">
        <f t="shared" si="675"/>
        <v>0</v>
      </c>
      <c r="AV630" s="117"/>
      <c r="AW630" s="117"/>
      <c r="AX630" s="117">
        <f t="shared" si="676"/>
        <v>0</v>
      </c>
      <c r="AY630" s="117"/>
      <c r="AZ630" s="117"/>
      <c r="BA630" s="117">
        <f t="shared" si="677"/>
        <v>0</v>
      </c>
      <c r="BB630" s="117"/>
      <c r="BC630" s="117"/>
      <c r="BD630" s="117">
        <f t="shared" si="678"/>
        <v>0</v>
      </c>
      <c r="BE630" s="117"/>
      <c r="BF630" s="117"/>
      <c r="BG630" s="117">
        <f t="shared" si="679"/>
        <v>0</v>
      </c>
      <c r="BH630" s="117"/>
      <c r="BI630" s="117"/>
      <c r="BJ630" s="117">
        <f t="shared" si="680"/>
        <v>0</v>
      </c>
      <c r="BK630" s="117"/>
      <c r="BL630" s="307"/>
      <c r="BM630" s="313"/>
      <c r="BN630" s="315"/>
    </row>
    <row r="631" s="49" customFormat="1" ht="33.95" customHeight="1" outlineLevel="3" spans="2:66">
      <c r="B631" s="117" t="s">
        <v>793</v>
      </c>
      <c r="C631" s="118" t="s">
        <v>2251</v>
      </c>
      <c r="D631" s="49" t="s">
        <v>2252</v>
      </c>
      <c r="E631" s="117"/>
      <c r="F631" s="117" t="s">
        <v>1619</v>
      </c>
      <c r="G631" s="117" t="s">
        <v>937</v>
      </c>
      <c r="H631" s="117">
        <f t="shared" si="666"/>
        <v>0</v>
      </c>
      <c r="I631" s="117" t="s">
        <v>1236</v>
      </c>
      <c r="J631" s="117">
        <v>1</v>
      </c>
      <c r="K631" s="117" t="s">
        <v>1237</v>
      </c>
      <c r="L631" s="300"/>
      <c r="M631" s="117" t="s">
        <v>1371</v>
      </c>
      <c r="N631" s="117">
        <f t="shared" si="667"/>
        <v>0</v>
      </c>
      <c r="O631" s="300"/>
      <c r="P631" s="300"/>
      <c r="Q631" s="300"/>
      <c r="R631" s="300"/>
      <c r="S631" s="300"/>
      <c r="T631" s="300"/>
      <c r="U631" s="300"/>
      <c r="V631" s="300"/>
      <c r="W631" s="300"/>
      <c r="X631" s="300"/>
      <c r="Y631" s="300"/>
      <c r="Z631" s="300"/>
      <c r="AA631" s="117"/>
      <c r="AB631" s="117">
        <f t="shared" si="668"/>
        <v>0</v>
      </c>
      <c r="AC631" s="117">
        <f t="shared" si="669"/>
        <v>0</v>
      </c>
      <c r="AD631" s="117"/>
      <c r="AE631" s="117"/>
      <c r="AF631" s="117">
        <f t="shared" si="670"/>
        <v>0</v>
      </c>
      <c r="AG631" s="117"/>
      <c r="AH631" s="117"/>
      <c r="AI631" s="117">
        <f t="shared" si="671"/>
        <v>0</v>
      </c>
      <c r="AJ631" s="117"/>
      <c r="AK631" s="117"/>
      <c r="AL631" s="117">
        <f t="shared" si="672"/>
        <v>0</v>
      </c>
      <c r="AM631" s="117"/>
      <c r="AN631" s="117"/>
      <c r="AO631" s="117">
        <f t="shared" si="673"/>
        <v>0</v>
      </c>
      <c r="AP631" s="117"/>
      <c r="AQ631" s="117"/>
      <c r="AR631" s="117">
        <f t="shared" si="674"/>
        <v>0</v>
      </c>
      <c r="AS631" s="117"/>
      <c r="AT631" s="117"/>
      <c r="AU631" s="117">
        <f t="shared" si="675"/>
        <v>0</v>
      </c>
      <c r="AV631" s="117"/>
      <c r="AW631" s="117"/>
      <c r="AX631" s="117">
        <f t="shared" si="676"/>
        <v>0</v>
      </c>
      <c r="AY631" s="117"/>
      <c r="AZ631" s="117"/>
      <c r="BA631" s="117">
        <f t="shared" si="677"/>
        <v>0</v>
      </c>
      <c r="BB631" s="117"/>
      <c r="BC631" s="117"/>
      <c r="BD631" s="117">
        <f t="shared" si="678"/>
        <v>0</v>
      </c>
      <c r="BE631" s="117"/>
      <c r="BF631" s="117"/>
      <c r="BG631" s="117">
        <f t="shared" si="679"/>
        <v>0</v>
      </c>
      <c r="BH631" s="117"/>
      <c r="BI631" s="117"/>
      <c r="BJ631" s="117">
        <f t="shared" si="680"/>
        <v>0</v>
      </c>
      <c r="BK631" s="117"/>
      <c r="BL631" s="307"/>
      <c r="BM631" s="313"/>
      <c r="BN631" s="315"/>
    </row>
    <row r="632" s="49" customFormat="1" ht="33.95" customHeight="1" outlineLevel="3" spans="2:66">
      <c r="B632" s="117" t="s">
        <v>793</v>
      </c>
      <c r="C632" s="118" t="s">
        <v>2253</v>
      </c>
      <c r="D632" s="49" t="s">
        <v>2254</v>
      </c>
      <c r="E632" s="117"/>
      <c r="F632" s="117" t="s">
        <v>1619</v>
      </c>
      <c r="G632" s="117" t="s">
        <v>937</v>
      </c>
      <c r="H632" s="117">
        <f t="shared" si="666"/>
        <v>0</v>
      </c>
      <c r="I632" s="117" t="s">
        <v>1236</v>
      </c>
      <c r="J632" s="117">
        <v>1</v>
      </c>
      <c r="K632" s="117" t="s">
        <v>1237</v>
      </c>
      <c r="L632" s="300"/>
      <c r="M632" s="117" t="s">
        <v>1371</v>
      </c>
      <c r="N632" s="117">
        <f t="shared" si="667"/>
        <v>0</v>
      </c>
      <c r="O632" s="300"/>
      <c r="P632" s="300"/>
      <c r="Q632" s="300"/>
      <c r="R632" s="300"/>
      <c r="S632" s="300"/>
      <c r="T632" s="300"/>
      <c r="U632" s="300"/>
      <c r="V632" s="300"/>
      <c r="W632" s="300"/>
      <c r="X632" s="300"/>
      <c r="Y632" s="300"/>
      <c r="Z632" s="300"/>
      <c r="AA632" s="117"/>
      <c r="AB632" s="117">
        <f t="shared" si="668"/>
        <v>0</v>
      </c>
      <c r="AC632" s="117">
        <f t="shared" si="669"/>
        <v>0</v>
      </c>
      <c r="AD632" s="117"/>
      <c r="AE632" s="117"/>
      <c r="AF632" s="117">
        <f t="shared" si="670"/>
        <v>0</v>
      </c>
      <c r="AG632" s="117"/>
      <c r="AH632" s="117"/>
      <c r="AI632" s="117">
        <f t="shared" si="671"/>
        <v>0</v>
      </c>
      <c r="AJ632" s="117"/>
      <c r="AK632" s="117"/>
      <c r="AL632" s="117">
        <f t="shared" si="672"/>
        <v>0</v>
      </c>
      <c r="AM632" s="117"/>
      <c r="AN632" s="117"/>
      <c r="AO632" s="117">
        <f t="shared" si="673"/>
        <v>0</v>
      </c>
      <c r="AP632" s="117"/>
      <c r="AQ632" s="117"/>
      <c r="AR632" s="117">
        <f t="shared" si="674"/>
        <v>0</v>
      </c>
      <c r="AS632" s="117"/>
      <c r="AT632" s="117"/>
      <c r="AU632" s="117">
        <f t="shared" si="675"/>
        <v>0</v>
      </c>
      <c r="AV632" s="117"/>
      <c r="AW632" s="117"/>
      <c r="AX632" s="117">
        <f t="shared" si="676"/>
        <v>0</v>
      </c>
      <c r="AY632" s="117"/>
      <c r="AZ632" s="117"/>
      <c r="BA632" s="117">
        <f t="shared" si="677"/>
        <v>0</v>
      </c>
      <c r="BB632" s="117"/>
      <c r="BC632" s="117"/>
      <c r="BD632" s="117">
        <f t="shared" si="678"/>
        <v>0</v>
      </c>
      <c r="BE632" s="117"/>
      <c r="BF632" s="117"/>
      <c r="BG632" s="117">
        <f t="shared" si="679"/>
        <v>0</v>
      </c>
      <c r="BH632" s="117"/>
      <c r="BI632" s="117"/>
      <c r="BJ632" s="117">
        <f t="shared" si="680"/>
        <v>0</v>
      </c>
      <c r="BK632" s="117"/>
      <c r="BL632" s="307"/>
      <c r="BM632" s="313"/>
      <c r="BN632" s="315"/>
    </row>
    <row r="633" s="49" customFormat="1" ht="33.95" customHeight="1" outlineLevel="3" spans="2:66">
      <c r="B633" s="117" t="s">
        <v>793</v>
      </c>
      <c r="C633" s="118" t="s">
        <v>2255</v>
      </c>
      <c r="D633" s="49" t="s">
        <v>2256</v>
      </c>
      <c r="E633" s="117"/>
      <c r="F633" s="117" t="s">
        <v>1619</v>
      </c>
      <c r="G633" s="117" t="s">
        <v>937</v>
      </c>
      <c r="H633" s="117">
        <f t="shared" si="666"/>
        <v>0</v>
      </c>
      <c r="I633" s="117" t="s">
        <v>1236</v>
      </c>
      <c r="J633" s="117">
        <v>1</v>
      </c>
      <c r="K633" s="117" t="s">
        <v>1237</v>
      </c>
      <c r="L633" s="300"/>
      <c r="M633" s="117" t="s">
        <v>1371</v>
      </c>
      <c r="N633" s="117">
        <f t="shared" si="667"/>
        <v>0</v>
      </c>
      <c r="O633" s="318"/>
      <c r="P633" s="318"/>
      <c r="Q633" s="318"/>
      <c r="R633" s="318"/>
      <c r="S633" s="318"/>
      <c r="T633" s="318"/>
      <c r="U633" s="318"/>
      <c r="V633" s="318"/>
      <c r="W633" s="318"/>
      <c r="X633" s="318"/>
      <c r="Y633" s="318"/>
      <c r="Z633" s="318"/>
      <c r="AA633" s="117"/>
      <c r="AB633" s="117">
        <f t="shared" si="668"/>
        <v>0</v>
      </c>
      <c r="AC633" s="117">
        <f t="shared" si="669"/>
        <v>0</v>
      </c>
      <c r="AD633" s="117"/>
      <c r="AE633" s="117"/>
      <c r="AF633" s="117">
        <f t="shared" si="670"/>
        <v>0</v>
      </c>
      <c r="AG633" s="117"/>
      <c r="AH633" s="117"/>
      <c r="AI633" s="117">
        <f t="shared" si="671"/>
        <v>0</v>
      </c>
      <c r="AJ633" s="117"/>
      <c r="AK633" s="117"/>
      <c r="AL633" s="117">
        <f t="shared" si="672"/>
        <v>0</v>
      </c>
      <c r="AM633" s="117"/>
      <c r="AN633" s="117"/>
      <c r="AO633" s="117">
        <f t="shared" si="673"/>
        <v>0</v>
      </c>
      <c r="AP633" s="117"/>
      <c r="AQ633" s="117"/>
      <c r="AR633" s="117">
        <f t="shared" si="674"/>
        <v>0</v>
      </c>
      <c r="AS633" s="117"/>
      <c r="AT633" s="117"/>
      <c r="AU633" s="117">
        <f t="shared" si="675"/>
        <v>0</v>
      </c>
      <c r="AV633" s="117"/>
      <c r="AW633" s="117"/>
      <c r="AX633" s="117">
        <f t="shared" si="676"/>
        <v>0</v>
      </c>
      <c r="AY633" s="117"/>
      <c r="AZ633" s="117"/>
      <c r="BA633" s="117">
        <f t="shared" si="677"/>
        <v>0</v>
      </c>
      <c r="BB633" s="117"/>
      <c r="BC633" s="117"/>
      <c r="BD633" s="117">
        <f t="shared" si="678"/>
        <v>0</v>
      </c>
      <c r="BE633" s="117"/>
      <c r="BF633" s="117"/>
      <c r="BG633" s="117">
        <f t="shared" si="679"/>
        <v>0</v>
      </c>
      <c r="BH633" s="117"/>
      <c r="BI633" s="117"/>
      <c r="BJ633" s="117">
        <f t="shared" si="680"/>
        <v>0</v>
      </c>
      <c r="BK633" s="117"/>
      <c r="BL633" s="307"/>
      <c r="BM633" s="313"/>
      <c r="BN633" s="315"/>
    </row>
    <row r="634" s="22" customFormat="1" ht="33.95" customHeight="1" outlineLevel="2" spans="2:66">
      <c r="B634" s="114" t="s">
        <v>788</v>
      </c>
      <c r="C634" s="115" t="s">
        <v>2257</v>
      </c>
      <c r="D634" s="22" t="s">
        <v>2258</v>
      </c>
      <c r="E634" s="114"/>
      <c r="F634" s="114"/>
      <c r="G634" s="114"/>
      <c r="H634" s="114">
        <f>SUM(H635:H642)</f>
        <v>0</v>
      </c>
      <c r="I634" s="114"/>
      <c r="J634" s="114"/>
      <c r="K634" s="114"/>
      <c r="L634" s="114"/>
      <c r="M634" s="114"/>
      <c r="N634" s="306"/>
      <c r="O634" s="289"/>
      <c r="P634" s="289"/>
      <c r="Q634" s="289"/>
      <c r="R634" s="289"/>
      <c r="S634" s="289"/>
      <c r="T634" s="289"/>
      <c r="U634" s="289"/>
      <c r="V634" s="289"/>
      <c r="W634" s="289"/>
      <c r="X634" s="289"/>
      <c r="Y634" s="289"/>
      <c r="Z634" s="289"/>
      <c r="AA634" s="289"/>
      <c r="AB634" s="114">
        <f>SUM(AB635:AB642)</f>
        <v>0</v>
      </c>
      <c r="AC634" s="114">
        <f>SUM(AC635:AC642)</f>
        <v>0</v>
      </c>
      <c r="AD634" s="114"/>
      <c r="AE634" s="114"/>
      <c r="AF634" s="114">
        <f>SUM(AF635:AF642)</f>
        <v>0</v>
      </c>
      <c r="AG634" s="114"/>
      <c r="AH634" s="114"/>
      <c r="AI634" s="114">
        <f>SUM(AI635:AI642)</f>
        <v>0</v>
      </c>
      <c r="AJ634" s="114"/>
      <c r="AK634" s="114"/>
      <c r="AL634" s="114">
        <f>SUM(AL635:AL642)</f>
        <v>0</v>
      </c>
      <c r="AM634" s="114"/>
      <c r="AN634" s="114"/>
      <c r="AO634" s="114">
        <f>SUM(AO635:AO642)</f>
        <v>0</v>
      </c>
      <c r="AP634" s="114"/>
      <c r="AQ634" s="114"/>
      <c r="AR634" s="114">
        <f>SUM(AR635:AR642)</f>
        <v>0</v>
      </c>
      <c r="AS634" s="114"/>
      <c r="AT634" s="114"/>
      <c r="AU634" s="114">
        <f>SUM(AU635:AU642)</f>
        <v>0</v>
      </c>
      <c r="AV634" s="114"/>
      <c r="AW634" s="114"/>
      <c r="AX634" s="114">
        <f>SUM(AX635:AX642)</f>
        <v>0</v>
      </c>
      <c r="AY634" s="114"/>
      <c r="AZ634" s="114"/>
      <c r="BA634" s="114">
        <f>SUM(BA635:BA642)</f>
        <v>0</v>
      </c>
      <c r="BB634" s="114"/>
      <c r="BC634" s="114"/>
      <c r="BD634" s="114">
        <f>SUM(BD635:BD642)</f>
        <v>0</v>
      </c>
      <c r="BE634" s="114"/>
      <c r="BF634" s="114"/>
      <c r="BG634" s="114">
        <f>SUM(BG635:BG642)</f>
        <v>0</v>
      </c>
      <c r="BH634" s="114"/>
      <c r="BI634" s="114"/>
      <c r="BJ634" s="114">
        <f>SUM(BJ635:BJ642)</f>
        <v>0</v>
      </c>
      <c r="BK634" s="114"/>
      <c r="BL634" s="306"/>
      <c r="BM634" s="313"/>
      <c r="BN634" s="314"/>
    </row>
    <row r="635" s="49" customFormat="1" ht="33.95" customHeight="1" outlineLevel="3" spans="2:66">
      <c r="B635" s="117" t="s">
        <v>793</v>
      </c>
      <c r="C635" s="118" t="s">
        <v>2259</v>
      </c>
      <c r="D635" s="49" t="s">
        <v>2260</v>
      </c>
      <c r="E635" s="117"/>
      <c r="F635" s="117" t="s">
        <v>1619</v>
      </c>
      <c r="G635" s="117" t="s">
        <v>937</v>
      </c>
      <c r="H635" s="117">
        <f t="shared" ref="H635:H642" si="681">J635*L635</f>
        <v>0</v>
      </c>
      <c r="I635" s="117" t="s">
        <v>1236</v>
      </c>
      <c r="J635" s="117">
        <v>1</v>
      </c>
      <c r="K635" s="117" t="s">
        <v>1237</v>
      </c>
      <c r="L635" s="300"/>
      <c r="M635" s="117" t="s">
        <v>1371</v>
      </c>
      <c r="N635" s="117">
        <f t="shared" ref="N635:N642" si="682">COUNTA(O635:Z635)</f>
        <v>0</v>
      </c>
      <c r="O635" s="319"/>
      <c r="P635" s="319"/>
      <c r="Q635" s="319"/>
      <c r="R635" s="319"/>
      <c r="S635" s="319"/>
      <c r="T635" s="319"/>
      <c r="U635" s="319"/>
      <c r="V635" s="319"/>
      <c r="W635" s="319"/>
      <c r="X635" s="319"/>
      <c r="Y635" s="319"/>
      <c r="Z635" s="319"/>
      <c r="AA635" s="117"/>
      <c r="AB635" s="117">
        <f t="shared" ref="AB635:AB642" si="683">SUM(AC635,AF635,AI635,AL635,AO635,AR635,AU635,AX635,BA635,BD635,BG635,BJ635)</f>
        <v>0</v>
      </c>
      <c r="AC635" s="117">
        <f t="shared" ref="AC635:AC642" si="684">IF(O635="√",$J635*$L635/$N635,0)</f>
        <v>0</v>
      </c>
      <c r="AD635" s="117"/>
      <c r="AE635" s="117"/>
      <c r="AF635" s="117">
        <f t="shared" ref="AF635:AF642" si="685">IF(P635="√",$J635*$L635/$N635,0)</f>
        <v>0</v>
      </c>
      <c r="AG635" s="117"/>
      <c r="AH635" s="117"/>
      <c r="AI635" s="117">
        <f t="shared" ref="AI635:AI642" si="686">IF(Q635="√",$J635*$L635/$N635,0)</f>
        <v>0</v>
      </c>
      <c r="AJ635" s="117"/>
      <c r="AK635" s="117"/>
      <c r="AL635" s="117">
        <f t="shared" ref="AL635:AL642" si="687">IF(R635="√",$J635*$L635/$N635,0)</f>
        <v>0</v>
      </c>
      <c r="AM635" s="117"/>
      <c r="AN635" s="117"/>
      <c r="AO635" s="117">
        <f t="shared" ref="AO635:AO642" si="688">IF(S635="√",$J635*$L635/$N635,0)</f>
        <v>0</v>
      </c>
      <c r="AP635" s="117"/>
      <c r="AQ635" s="117"/>
      <c r="AR635" s="117">
        <f t="shared" ref="AR635:AR642" si="689">IF(T635="√",$J635*$L635/$N635,0)</f>
        <v>0</v>
      </c>
      <c r="AS635" s="117"/>
      <c r="AT635" s="117"/>
      <c r="AU635" s="117">
        <f t="shared" ref="AU635:AU642" si="690">IF(U635="√",$J635*$L635/$N635,0)</f>
        <v>0</v>
      </c>
      <c r="AV635" s="117"/>
      <c r="AW635" s="117"/>
      <c r="AX635" s="117">
        <f t="shared" ref="AX635:AX642" si="691">IF(V635="√",$J635*$L635/$N635,0)</f>
        <v>0</v>
      </c>
      <c r="AY635" s="117"/>
      <c r="AZ635" s="117"/>
      <c r="BA635" s="117">
        <f t="shared" ref="BA635:BA642" si="692">IF(W635="√",$J635*$L635/$N635,0)</f>
        <v>0</v>
      </c>
      <c r="BB635" s="117"/>
      <c r="BC635" s="117"/>
      <c r="BD635" s="117">
        <f t="shared" ref="BD635:BD642" si="693">IF(X635="√",$J635*$L635/$N635,0)</f>
        <v>0</v>
      </c>
      <c r="BE635" s="117"/>
      <c r="BF635" s="117"/>
      <c r="BG635" s="117">
        <f t="shared" ref="BG635:BG642" si="694">IF(Y635="√",$J635*$L635/$N635,0)</f>
        <v>0</v>
      </c>
      <c r="BH635" s="117"/>
      <c r="BI635" s="117"/>
      <c r="BJ635" s="117">
        <f t="shared" ref="BJ635:BJ642" si="695">IF(Z635="√",$J635*$L635/$N635,0)</f>
        <v>0</v>
      </c>
      <c r="BK635" s="117"/>
      <c r="BL635" s="307"/>
      <c r="BM635" s="313"/>
      <c r="BN635" s="315"/>
    </row>
    <row r="636" s="49" customFormat="1" ht="33.95" customHeight="1" outlineLevel="3" spans="2:66">
      <c r="B636" s="117" t="s">
        <v>793</v>
      </c>
      <c r="C636" s="118" t="s">
        <v>2261</v>
      </c>
      <c r="D636" s="49" t="s">
        <v>2262</v>
      </c>
      <c r="E636" s="117"/>
      <c r="F636" s="117" t="s">
        <v>1619</v>
      </c>
      <c r="G636" s="117" t="s">
        <v>937</v>
      </c>
      <c r="H636" s="117">
        <f t="shared" si="681"/>
        <v>0</v>
      </c>
      <c r="I636" s="117" t="s">
        <v>1236</v>
      </c>
      <c r="J636" s="117">
        <v>1</v>
      </c>
      <c r="K636" s="117" t="s">
        <v>1237</v>
      </c>
      <c r="L636" s="300"/>
      <c r="M636" s="117" t="s">
        <v>1371</v>
      </c>
      <c r="N636" s="117">
        <f t="shared" si="682"/>
        <v>0</v>
      </c>
      <c r="O636" s="300"/>
      <c r="P636" s="300"/>
      <c r="Q636" s="300"/>
      <c r="R636" s="300"/>
      <c r="S636" s="300"/>
      <c r="T636" s="300"/>
      <c r="U636" s="300"/>
      <c r="V636" s="300"/>
      <c r="W636" s="300"/>
      <c r="X636" s="300"/>
      <c r="Y636" s="300"/>
      <c r="Z636" s="300"/>
      <c r="AA636" s="117"/>
      <c r="AB636" s="117">
        <f t="shared" si="683"/>
        <v>0</v>
      </c>
      <c r="AC636" s="117">
        <f t="shared" si="684"/>
        <v>0</v>
      </c>
      <c r="AD636" s="117"/>
      <c r="AE636" s="117"/>
      <c r="AF636" s="117">
        <f t="shared" si="685"/>
        <v>0</v>
      </c>
      <c r="AG636" s="117"/>
      <c r="AH636" s="117"/>
      <c r="AI636" s="117">
        <f t="shared" si="686"/>
        <v>0</v>
      </c>
      <c r="AJ636" s="117"/>
      <c r="AK636" s="117"/>
      <c r="AL636" s="117">
        <f t="shared" si="687"/>
        <v>0</v>
      </c>
      <c r="AM636" s="117"/>
      <c r="AN636" s="117"/>
      <c r="AO636" s="117">
        <f t="shared" si="688"/>
        <v>0</v>
      </c>
      <c r="AP636" s="117"/>
      <c r="AQ636" s="117"/>
      <c r="AR636" s="117">
        <f t="shared" si="689"/>
        <v>0</v>
      </c>
      <c r="AS636" s="117"/>
      <c r="AT636" s="117"/>
      <c r="AU636" s="117">
        <f t="shared" si="690"/>
        <v>0</v>
      </c>
      <c r="AV636" s="117"/>
      <c r="AW636" s="117"/>
      <c r="AX636" s="117">
        <f t="shared" si="691"/>
        <v>0</v>
      </c>
      <c r="AY636" s="117"/>
      <c r="AZ636" s="117"/>
      <c r="BA636" s="117">
        <f t="shared" si="692"/>
        <v>0</v>
      </c>
      <c r="BB636" s="117"/>
      <c r="BC636" s="117"/>
      <c r="BD636" s="117">
        <f t="shared" si="693"/>
        <v>0</v>
      </c>
      <c r="BE636" s="117"/>
      <c r="BF636" s="117"/>
      <c r="BG636" s="117">
        <f t="shared" si="694"/>
        <v>0</v>
      </c>
      <c r="BH636" s="117"/>
      <c r="BI636" s="117"/>
      <c r="BJ636" s="117">
        <f t="shared" si="695"/>
        <v>0</v>
      </c>
      <c r="BK636" s="117"/>
      <c r="BL636" s="307"/>
      <c r="BM636" s="313"/>
      <c r="BN636" s="315"/>
    </row>
    <row r="637" s="49" customFormat="1" ht="33.95" customHeight="1" outlineLevel="3" spans="2:66">
      <c r="B637" s="117" t="s">
        <v>793</v>
      </c>
      <c r="C637" s="118" t="s">
        <v>2263</v>
      </c>
      <c r="D637" s="49" t="s">
        <v>2264</v>
      </c>
      <c r="E637" s="117"/>
      <c r="F637" s="117" t="s">
        <v>1619</v>
      </c>
      <c r="G637" s="117" t="s">
        <v>937</v>
      </c>
      <c r="H637" s="117">
        <f t="shared" si="681"/>
        <v>0</v>
      </c>
      <c r="I637" s="117" t="s">
        <v>1236</v>
      </c>
      <c r="J637" s="117">
        <v>1</v>
      </c>
      <c r="K637" s="117" t="s">
        <v>1237</v>
      </c>
      <c r="L637" s="300"/>
      <c r="M637" s="117" t="s">
        <v>1371</v>
      </c>
      <c r="N637" s="117">
        <f t="shared" si="682"/>
        <v>0</v>
      </c>
      <c r="O637" s="300"/>
      <c r="P637" s="300"/>
      <c r="Q637" s="300"/>
      <c r="R637" s="300"/>
      <c r="S637" s="300"/>
      <c r="T637" s="300"/>
      <c r="U637" s="300"/>
      <c r="V637" s="300"/>
      <c r="W637" s="300"/>
      <c r="X637" s="300"/>
      <c r="Y637" s="300"/>
      <c r="Z637" s="300"/>
      <c r="AA637" s="117"/>
      <c r="AB637" s="117">
        <f t="shared" si="683"/>
        <v>0</v>
      </c>
      <c r="AC637" s="117">
        <f t="shared" si="684"/>
        <v>0</v>
      </c>
      <c r="AD637" s="117"/>
      <c r="AE637" s="117"/>
      <c r="AF637" s="117">
        <f t="shared" si="685"/>
        <v>0</v>
      </c>
      <c r="AG637" s="117"/>
      <c r="AH637" s="117"/>
      <c r="AI637" s="117">
        <f t="shared" si="686"/>
        <v>0</v>
      </c>
      <c r="AJ637" s="117"/>
      <c r="AK637" s="117"/>
      <c r="AL637" s="117">
        <f t="shared" si="687"/>
        <v>0</v>
      </c>
      <c r="AM637" s="117"/>
      <c r="AN637" s="117"/>
      <c r="AO637" s="117">
        <f t="shared" si="688"/>
        <v>0</v>
      </c>
      <c r="AP637" s="117"/>
      <c r="AQ637" s="117"/>
      <c r="AR637" s="117">
        <f t="shared" si="689"/>
        <v>0</v>
      </c>
      <c r="AS637" s="117"/>
      <c r="AT637" s="117"/>
      <c r="AU637" s="117">
        <f t="shared" si="690"/>
        <v>0</v>
      </c>
      <c r="AV637" s="117"/>
      <c r="AW637" s="117"/>
      <c r="AX637" s="117">
        <f t="shared" si="691"/>
        <v>0</v>
      </c>
      <c r="AY637" s="117"/>
      <c r="AZ637" s="117"/>
      <c r="BA637" s="117">
        <f t="shared" si="692"/>
        <v>0</v>
      </c>
      <c r="BB637" s="117"/>
      <c r="BC637" s="117"/>
      <c r="BD637" s="117">
        <f t="shared" si="693"/>
        <v>0</v>
      </c>
      <c r="BE637" s="117"/>
      <c r="BF637" s="117"/>
      <c r="BG637" s="117">
        <f t="shared" si="694"/>
        <v>0</v>
      </c>
      <c r="BH637" s="117"/>
      <c r="BI637" s="117"/>
      <c r="BJ637" s="117">
        <f t="shared" si="695"/>
        <v>0</v>
      </c>
      <c r="BK637" s="117"/>
      <c r="BL637" s="307"/>
      <c r="BM637" s="313"/>
      <c r="BN637" s="315"/>
    </row>
    <row r="638" s="49" customFormat="1" ht="33.95" customHeight="1" outlineLevel="3" spans="2:66">
      <c r="B638" s="117" t="s">
        <v>793</v>
      </c>
      <c r="C638" s="118" t="s">
        <v>2265</v>
      </c>
      <c r="D638" s="49" t="s">
        <v>2266</v>
      </c>
      <c r="E638" s="117"/>
      <c r="F638" s="117" t="s">
        <v>1619</v>
      </c>
      <c r="G638" s="117" t="s">
        <v>937</v>
      </c>
      <c r="H638" s="117">
        <f t="shared" si="681"/>
        <v>0</v>
      </c>
      <c r="I638" s="117" t="s">
        <v>1236</v>
      </c>
      <c r="J638" s="117">
        <v>1</v>
      </c>
      <c r="K638" s="117" t="s">
        <v>1237</v>
      </c>
      <c r="L638" s="300"/>
      <c r="M638" s="117" t="s">
        <v>1371</v>
      </c>
      <c r="N638" s="117">
        <f t="shared" si="682"/>
        <v>0</v>
      </c>
      <c r="O638" s="300"/>
      <c r="P638" s="300"/>
      <c r="Q638" s="300"/>
      <c r="R638" s="300"/>
      <c r="S638" s="300"/>
      <c r="T638" s="300"/>
      <c r="U638" s="300"/>
      <c r="V638" s="300"/>
      <c r="W638" s="300"/>
      <c r="X638" s="300"/>
      <c r="Y638" s="300"/>
      <c r="Z638" s="300"/>
      <c r="AA638" s="117"/>
      <c r="AB638" s="117">
        <f t="shared" si="683"/>
        <v>0</v>
      </c>
      <c r="AC638" s="117">
        <f t="shared" si="684"/>
        <v>0</v>
      </c>
      <c r="AD638" s="117"/>
      <c r="AE638" s="117"/>
      <c r="AF638" s="117">
        <f t="shared" si="685"/>
        <v>0</v>
      </c>
      <c r="AG638" s="117"/>
      <c r="AH638" s="117"/>
      <c r="AI638" s="117">
        <f t="shared" si="686"/>
        <v>0</v>
      </c>
      <c r="AJ638" s="117"/>
      <c r="AK638" s="117"/>
      <c r="AL638" s="117">
        <f t="shared" si="687"/>
        <v>0</v>
      </c>
      <c r="AM638" s="117"/>
      <c r="AN638" s="117"/>
      <c r="AO638" s="117">
        <f t="shared" si="688"/>
        <v>0</v>
      </c>
      <c r="AP638" s="117"/>
      <c r="AQ638" s="117"/>
      <c r="AR638" s="117">
        <f t="shared" si="689"/>
        <v>0</v>
      </c>
      <c r="AS638" s="117"/>
      <c r="AT638" s="117"/>
      <c r="AU638" s="117">
        <f t="shared" si="690"/>
        <v>0</v>
      </c>
      <c r="AV638" s="117"/>
      <c r="AW638" s="117"/>
      <c r="AX638" s="117">
        <f t="shared" si="691"/>
        <v>0</v>
      </c>
      <c r="AY638" s="117"/>
      <c r="AZ638" s="117"/>
      <c r="BA638" s="117">
        <f t="shared" si="692"/>
        <v>0</v>
      </c>
      <c r="BB638" s="117"/>
      <c r="BC638" s="117"/>
      <c r="BD638" s="117">
        <f t="shared" si="693"/>
        <v>0</v>
      </c>
      <c r="BE638" s="117"/>
      <c r="BF638" s="117"/>
      <c r="BG638" s="117">
        <f t="shared" si="694"/>
        <v>0</v>
      </c>
      <c r="BH638" s="117"/>
      <c r="BI638" s="117"/>
      <c r="BJ638" s="117">
        <f t="shared" si="695"/>
        <v>0</v>
      </c>
      <c r="BK638" s="117"/>
      <c r="BL638" s="307"/>
      <c r="BM638" s="313"/>
      <c r="BN638" s="315"/>
    </row>
    <row r="639" s="49" customFormat="1" ht="33.95" customHeight="1" outlineLevel="3" spans="2:66">
      <c r="B639" s="117" t="s">
        <v>793</v>
      </c>
      <c r="C639" s="118" t="s">
        <v>2267</v>
      </c>
      <c r="D639" s="49" t="s">
        <v>2268</v>
      </c>
      <c r="E639" s="117"/>
      <c r="F639" s="117" t="s">
        <v>1619</v>
      </c>
      <c r="G639" s="117" t="s">
        <v>937</v>
      </c>
      <c r="H639" s="117">
        <f t="shared" si="681"/>
        <v>0</v>
      </c>
      <c r="I639" s="117" t="s">
        <v>1236</v>
      </c>
      <c r="J639" s="117">
        <v>1</v>
      </c>
      <c r="K639" s="117" t="s">
        <v>1237</v>
      </c>
      <c r="L639" s="300"/>
      <c r="M639" s="117" t="s">
        <v>1371</v>
      </c>
      <c r="N639" s="117">
        <f t="shared" si="682"/>
        <v>0</v>
      </c>
      <c r="O639" s="300"/>
      <c r="P639" s="300"/>
      <c r="Q639" s="300"/>
      <c r="R639" s="300"/>
      <c r="S639" s="300"/>
      <c r="T639" s="300"/>
      <c r="U639" s="300"/>
      <c r="V639" s="300"/>
      <c r="W639" s="300"/>
      <c r="X639" s="300"/>
      <c r="Y639" s="300"/>
      <c r="Z639" s="300"/>
      <c r="AA639" s="117"/>
      <c r="AB639" s="117">
        <f t="shared" si="683"/>
        <v>0</v>
      </c>
      <c r="AC639" s="117">
        <f t="shared" si="684"/>
        <v>0</v>
      </c>
      <c r="AD639" s="117"/>
      <c r="AE639" s="117"/>
      <c r="AF639" s="117">
        <f t="shared" si="685"/>
        <v>0</v>
      </c>
      <c r="AG639" s="117"/>
      <c r="AH639" s="117"/>
      <c r="AI639" s="117">
        <f t="shared" si="686"/>
        <v>0</v>
      </c>
      <c r="AJ639" s="117"/>
      <c r="AK639" s="117"/>
      <c r="AL639" s="117">
        <f t="shared" si="687"/>
        <v>0</v>
      </c>
      <c r="AM639" s="117"/>
      <c r="AN639" s="117"/>
      <c r="AO639" s="117">
        <f t="shared" si="688"/>
        <v>0</v>
      </c>
      <c r="AP639" s="117"/>
      <c r="AQ639" s="117"/>
      <c r="AR639" s="117">
        <f t="shared" si="689"/>
        <v>0</v>
      </c>
      <c r="AS639" s="117"/>
      <c r="AT639" s="117"/>
      <c r="AU639" s="117">
        <f t="shared" si="690"/>
        <v>0</v>
      </c>
      <c r="AV639" s="117"/>
      <c r="AW639" s="117"/>
      <c r="AX639" s="117">
        <f t="shared" si="691"/>
        <v>0</v>
      </c>
      <c r="AY639" s="117"/>
      <c r="AZ639" s="117"/>
      <c r="BA639" s="117">
        <f t="shared" si="692"/>
        <v>0</v>
      </c>
      <c r="BB639" s="117"/>
      <c r="BC639" s="117"/>
      <c r="BD639" s="117">
        <f t="shared" si="693"/>
        <v>0</v>
      </c>
      <c r="BE639" s="117"/>
      <c r="BF639" s="117"/>
      <c r="BG639" s="117">
        <f t="shared" si="694"/>
        <v>0</v>
      </c>
      <c r="BH639" s="117"/>
      <c r="BI639" s="117"/>
      <c r="BJ639" s="117">
        <f t="shared" si="695"/>
        <v>0</v>
      </c>
      <c r="BK639" s="117"/>
      <c r="BL639" s="307"/>
      <c r="BM639" s="313"/>
      <c r="BN639" s="315"/>
    </row>
    <row r="640" s="49" customFormat="1" ht="33.95" customHeight="1" outlineLevel="3" spans="2:66">
      <c r="B640" s="117" t="s">
        <v>793</v>
      </c>
      <c r="C640" s="118" t="s">
        <v>2269</v>
      </c>
      <c r="D640" s="49" t="s">
        <v>2270</v>
      </c>
      <c r="E640" s="117"/>
      <c r="F640" s="117" t="s">
        <v>1619</v>
      </c>
      <c r="G640" s="117" t="s">
        <v>937</v>
      </c>
      <c r="H640" s="117">
        <f t="shared" si="681"/>
        <v>0</v>
      </c>
      <c r="I640" s="117" t="s">
        <v>1236</v>
      </c>
      <c r="J640" s="117">
        <v>1</v>
      </c>
      <c r="K640" s="117" t="s">
        <v>1237</v>
      </c>
      <c r="L640" s="300"/>
      <c r="M640" s="117" t="s">
        <v>1371</v>
      </c>
      <c r="N640" s="117">
        <f t="shared" si="682"/>
        <v>0</v>
      </c>
      <c r="O640" s="300"/>
      <c r="P640" s="300"/>
      <c r="Q640" s="300"/>
      <c r="R640" s="300"/>
      <c r="S640" s="300"/>
      <c r="T640" s="300"/>
      <c r="U640" s="300"/>
      <c r="V640" s="300"/>
      <c r="W640" s="300"/>
      <c r="X640" s="300"/>
      <c r="Y640" s="300"/>
      <c r="Z640" s="300"/>
      <c r="AA640" s="117"/>
      <c r="AB640" s="117">
        <f t="shared" si="683"/>
        <v>0</v>
      </c>
      <c r="AC640" s="117">
        <f t="shared" si="684"/>
        <v>0</v>
      </c>
      <c r="AD640" s="117"/>
      <c r="AE640" s="117"/>
      <c r="AF640" s="117">
        <f t="shared" si="685"/>
        <v>0</v>
      </c>
      <c r="AG640" s="117"/>
      <c r="AH640" s="117"/>
      <c r="AI640" s="117">
        <f t="shared" si="686"/>
        <v>0</v>
      </c>
      <c r="AJ640" s="117"/>
      <c r="AK640" s="117"/>
      <c r="AL640" s="117">
        <f t="shared" si="687"/>
        <v>0</v>
      </c>
      <c r="AM640" s="117"/>
      <c r="AN640" s="117"/>
      <c r="AO640" s="117">
        <f t="shared" si="688"/>
        <v>0</v>
      </c>
      <c r="AP640" s="117"/>
      <c r="AQ640" s="117"/>
      <c r="AR640" s="117">
        <f t="shared" si="689"/>
        <v>0</v>
      </c>
      <c r="AS640" s="117"/>
      <c r="AT640" s="117"/>
      <c r="AU640" s="117">
        <f t="shared" si="690"/>
        <v>0</v>
      </c>
      <c r="AV640" s="117"/>
      <c r="AW640" s="117"/>
      <c r="AX640" s="117">
        <f t="shared" si="691"/>
        <v>0</v>
      </c>
      <c r="AY640" s="117"/>
      <c r="AZ640" s="117"/>
      <c r="BA640" s="117">
        <f t="shared" si="692"/>
        <v>0</v>
      </c>
      <c r="BB640" s="117"/>
      <c r="BC640" s="117"/>
      <c r="BD640" s="117">
        <f t="shared" si="693"/>
        <v>0</v>
      </c>
      <c r="BE640" s="117"/>
      <c r="BF640" s="117"/>
      <c r="BG640" s="117">
        <f t="shared" si="694"/>
        <v>0</v>
      </c>
      <c r="BH640" s="117"/>
      <c r="BI640" s="117"/>
      <c r="BJ640" s="117">
        <f t="shared" si="695"/>
        <v>0</v>
      </c>
      <c r="BK640" s="117"/>
      <c r="BL640" s="307"/>
      <c r="BM640" s="313"/>
      <c r="BN640" s="315"/>
    </row>
    <row r="641" s="49" customFormat="1" ht="33.95" customHeight="1" outlineLevel="3" spans="2:66">
      <c r="B641" s="117" t="s">
        <v>793</v>
      </c>
      <c r="C641" s="118" t="s">
        <v>2271</v>
      </c>
      <c r="D641" s="49" t="s">
        <v>2272</v>
      </c>
      <c r="E641" s="117"/>
      <c r="F641" s="117" t="s">
        <v>1619</v>
      </c>
      <c r="G641" s="117" t="s">
        <v>937</v>
      </c>
      <c r="H641" s="117">
        <f t="shared" si="681"/>
        <v>0</v>
      </c>
      <c r="I641" s="117" t="s">
        <v>1236</v>
      </c>
      <c r="J641" s="117">
        <v>1</v>
      </c>
      <c r="K641" s="117" t="s">
        <v>1237</v>
      </c>
      <c r="L641" s="300"/>
      <c r="M641" s="117" t="s">
        <v>1371</v>
      </c>
      <c r="N641" s="117">
        <f t="shared" si="682"/>
        <v>0</v>
      </c>
      <c r="O641" s="300"/>
      <c r="P641" s="300"/>
      <c r="Q641" s="300"/>
      <c r="R641" s="300"/>
      <c r="S641" s="300"/>
      <c r="T641" s="300"/>
      <c r="U641" s="300"/>
      <c r="V641" s="300"/>
      <c r="W641" s="300"/>
      <c r="X641" s="300"/>
      <c r="Y641" s="300"/>
      <c r="Z641" s="300"/>
      <c r="AA641" s="117"/>
      <c r="AB641" s="117">
        <f t="shared" si="683"/>
        <v>0</v>
      </c>
      <c r="AC641" s="117">
        <f t="shared" si="684"/>
        <v>0</v>
      </c>
      <c r="AD641" s="117"/>
      <c r="AE641" s="117"/>
      <c r="AF641" s="117">
        <f t="shared" si="685"/>
        <v>0</v>
      </c>
      <c r="AG641" s="117"/>
      <c r="AH641" s="117"/>
      <c r="AI641" s="117">
        <f t="shared" si="686"/>
        <v>0</v>
      </c>
      <c r="AJ641" s="117"/>
      <c r="AK641" s="117"/>
      <c r="AL641" s="117">
        <f t="shared" si="687"/>
        <v>0</v>
      </c>
      <c r="AM641" s="117"/>
      <c r="AN641" s="117"/>
      <c r="AO641" s="117">
        <f t="shared" si="688"/>
        <v>0</v>
      </c>
      <c r="AP641" s="117"/>
      <c r="AQ641" s="117"/>
      <c r="AR641" s="117">
        <f t="shared" si="689"/>
        <v>0</v>
      </c>
      <c r="AS641" s="117"/>
      <c r="AT641" s="117"/>
      <c r="AU641" s="117">
        <f t="shared" si="690"/>
        <v>0</v>
      </c>
      <c r="AV641" s="117"/>
      <c r="AW641" s="117"/>
      <c r="AX641" s="117">
        <f t="shared" si="691"/>
        <v>0</v>
      </c>
      <c r="AY641" s="117"/>
      <c r="AZ641" s="117"/>
      <c r="BA641" s="117">
        <f t="shared" si="692"/>
        <v>0</v>
      </c>
      <c r="BB641" s="117"/>
      <c r="BC641" s="117"/>
      <c r="BD641" s="117">
        <f t="shared" si="693"/>
        <v>0</v>
      </c>
      <c r="BE641" s="117"/>
      <c r="BF641" s="117"/>
      <c r="BG641" s="117">
        <f t="shared" si="694"/>
        <v>0</v>
      </c>
      <c r="BH641" s="117"/>
      <c r="BI641" s="117"/>
      <c r="BJ641" s="117">
        <f t="shared" si="695"/>
        <v>0</v>
      </c>
      <c r="BK641" s="117"/>
      <c r="BL641" s="307"/>
      <c r="BM641" s="313"/>
      <c r="BN641" s="315"/>
    </row>
    <row r="642" s="49" customFormat="1" ht="33.95" customHeight="1" outlineLevel="3" spans="2:66">
      <c r="B642" s="117" t="s">
        <v>793</v>
      </c>
      <c r="C642" s="118" t="s">
        <v>2273</v>
      </c>
      <c r="D642" s="49" t="s">
        <v>2274</v>
      </c>
      <c r="E642" s="117"/>
      <c r="F642" s="117" t="s">
        <v>1619</v>
      </c>
      <c r="G642" s="117" t="s">
        <v>937</v>
      </c>
      <c r="H642" s="117">
        <f t="shared" si="681"/>
        <v>0</v>
      </c>
      <c r="I642" s="117" t="s">
        <v>1236</v>
      </c>
      <c r="J642" s="117">
        <v>1</v>
      </c>
      <c r="K642" s="117" t="s">
        <v>1237</v>
      </c>
      <c r="L642" s="300"/>
      <c r="M642" s="117" t="s">
        <v>1371</v>
      </c>
      <c r="N642" s="117">
        <f t="shared" si="682"/>
        <v>0</v>
      </c>
      <c r="O642" s="318"/>
      <c r="P642" s="318"/>
      <c r="Q642" s="318"/>
      <c r="R642" s="318"/>
      <c r="S642" s="318"/>
      <c r="T642" s="318"/>
      <c r="U642" s="318"/>
      <c r="V642" s="318"/>
      <c r="W642" s="318"/>
      <c r="X642" s="318"/>
      <c r="Y642" s="318"/>
      <c r="Z642" s="318"/>
      <c r="AA642" s="117"/>
      <c r="AB642" s="117">
        <f t="shared" si="683"/>
        <v>0</v>
      </c>
      <c r="AC642" s="117">
        <f t="shared" si="684"/>
        <v>0</v>
      </c>
      <c r="AD642" s="117"/>
      <c r="AE642" s="117"/>
      <c r="AF642" s="117">
        <f t="shared" si="685"/>
        <v>0</v>
      </c>
      <c r="AG642" s="117"/>
      <c r="AH642" s="117"/>
      <c r="AI642" s="117">
        <f t="shared" si="686"/>
        <v>0</v>
      </c>
      <c r="AJ642" s="117"/>
      <c r="AK642" s="117"/>
      <c r="AL642" s="117">
        <f t="shared" si="687"/>
        <v>0</v>
      </c>
      <c r="AM642" s="117"/>
      <c r="AN642" s="117"/>
      <c r="AO642" s="117">
        <f t="shared" si="688"/>
        <v>0</v>
      </c>
      <c r="AP642" s="117"/>
      <c r="AQ642" s="117"/>
      <c r="AR642" s="117">
        <f t="shared" si="689"/>
        <v>0</v>
      </c>
      <c r="AS642" s="117"/>
      <c r="AT642" s="117"/>
      <c r="AU642" s="117">
        <f t="shared" si="690"/>
        <v>0</v>
      </c>
      <c r="AV642" s="117"/>
      <c r="AW642" s="117"/>
      <c r="AX642" s="117">
        <f t="shared" si="691"/>
        <v>0</v>
      </c>
      <c r="AY642" s="117"/>
      <c r="AZ642" s="117"/>
      <c r="BA642" s="117">
        <f t="shared" si="692"/>
        <v>0</v>
      </c>
      <c r="BB642" s="117"/>
      <c r="BC642" s="117"/>
      <c r="BD642" s="117">
        <f t="shared" si="693"/>
        <v>0</v>
      </c>
      <c r="BE642" s="117"/>
      <c r="BF642" s="117"/>
      <c r="BG642" s="117">
        <f t="shared" si="694"/>
        <v>0</v>
      </c>
      <c r="BH642" s="117"/>
      <c r="BI642" s="117"/>
      <c r="BJ642" s="117">
        <f t="shared" si="695"/>
        <v>0</v>
      </c>
      <c r="BK642" s="117"/>
      <c r="BL642" s="307"/>
      <c r="BM642" s="313"/>
      <c r="BN642" s="315"/>
    </row>
    <row r="643" s="22" customFormat="1" ht="33.95" customHeight="1" outlineLevel="2" spans="2:66">
      <c r="B643" s="114" t="s">
        <v>788</v>
      </c>
      <c r="C643" s="115" t="s">
        <v>2275</v>
      </c>
      <c r="D643" s="22" t="s">
        <v>2276</v>
      </c>
      <c r="E643" s="114"/>
      <c r="F643" s="114"/>
      <c r="G643" s="114"/>
      <c r="H643" s="114">
        <f>SUM(H644:H645)</f>
        <v>0</v>
      </c>
      <c r="I643" s="114"/>
      <c r="J643" s="114"/>
      <c r="K643" s="114"/>
      <c r="L643" s="114"/>
      <c r="M643" s="114"/>
      <c r="N643" s="306"/>
      <c r="O643" s="289"/>
      <c r="P643" s="289"/>
      <c r="Q643" s="289"/>
      <c r="R643" s="289"/>
      <c r="S643" s="289"/>
      <c r="T643" s="289"/>
      <c r="U643" s="289"/>
      <c r="V643" s="289"/>
      <c r="W643" s="289"/>
      <c r="X643" s="289"/>
      <c r="Y643" s="289"/>
      <c r="Z643" s="289"/>
      <c r="AA643" s="289"/>
      <c r="AB643" s="114">
        <f>SUM(AB644:AB645)</f>
        <v>0</v>
      </c>
      <c r="AC643" s="114">
        <f>SUM(AC644:AC645)</f>
        <v>0</v>
      </c>
      <c r="AD643" s="114"/>
      <c r="AE643" s="114"/>
      <c r="AF643" s="114">
        <f>SUM(AF644:AF645)</f>
        <v>0</v>
      </c>
      <c r="AG643" s="114"/>
      <c r="AH643" s="114"/>
      <c r="AI643" s="114">
        <f>SUM(AI644:AI645)</f>
        <v>0</v>
      </c>
      <c r="AJ643" s="114"/>
      <c r="AK643" s="114"/>
      <c r="AL643" s="114">
        <f>SUM(AL644:AL645)</f>
        <v>0</v>
      </c>
      <c r="AM643" s="114"/>
      <c r="AN643" s="114"/>
      <c r="AO643" s="114">
        <f>SUM(AO644:AO645)</f>
        <v>0</v>
      </c>
      <c r="AP643" s="114"/>
      <c r="AQ643" s="114"/>
      <c r="AR643" s="114">
        <f>SUM(AR644:AR645)</f>
        <v>0</v>
      </c>
      <c r="AS643" s="114"/>
      <c r="AT643" s="114"/>
      <c r="AU643" s="114">
        <f>SUM(AU644:AU645)</f>
        <v>0</v>
      </c>
      <c r="AV643" s="114"/>
      <c r="AW643" s="114"/>
      <c r="AX643" s="114">
        <f>SUM(AX644:AX645)</f>
        <v>0</v>
      </c>
      <c r="AY643" s="114"/>
      <c r="AZ643" s="114"/>
      <c r="BA643" s="114">
        <f>SUM(BA644:BA645)</f>
        <v>0</v>
      </c>
      <c r="BB643" s="114"/>
      <c r="BC643" s="114"/>
      <c r="BD643" s="114">
        <f>SUM(BD644:BD645)</f>
        <v>0</v>
      </c>
      <c r="BE643" s="114"/>
      <c r="BF643" s="114"/>
      <c r="BG643" s="114">
        <f>SUM(BG644:BG645)</f>
        <v>0</v>
      </c>
      <c r="BH643" s="114"/>
      <c r="BI643" s="114"/>
      <c r="BJ643" s="114">
        <f>SUM(BJ644:BJ645)</f>
        <v>0</v>
      </c>
      <c r="BK643" s="114"/>
      <c r="BL643" s="306"/>
      <c r="BM643" s="313"/>
      <c r="BN643" s="314"/>
    </row>
    <row r="644" s="49" customFormat="1" ht="33.95" customHeight="1" outlineLevel="3" spans="2:66">
      <c r="B644" s="117" t="s">
        <v>793</v>
      </c>
      <c r="C644" s="118" t="s">
        <v>2277</v>
      </c>
      <c r="D644" s="49" t="s">
        <v>2278</v>
      </c>
      <c r="E644" s="117"/>
      <c r="F644" s="117" t="s">
        <v>1619</v>
      </c>
      <c r="G644" s="117" t="s">
        <v>937</v>
      </c>
      <c r="H644" s="117">
        <f>J644*L644</f>
        <v>0</v>
      </c>
      <c r="I644" s="117" t="s">
        <v>1236</v>
      </c>
      <c r="J644" s="117">
        <v>1</v>
      </c>
      <c r="K644" s="117" t="s">
        <v>1237</v>
      </c>
      <c r="L644" s="300"/>
      <c r="M644" s="117" t="s">
        <v>1371</v>
      </c>
      <c r="N644" s="117">
        <f>COUNTA(O644:Z644)</f>
        <v>0</v>
      </c>
      <c r="O644" s="319"/>
      <c r="P644" s="319"/>
      <c r="Q644" s="319"/>
      <c r="R644" s="319"/>
      <c r="S644" s="319"/>
      <c r="T644" s="319"/>
      <c r="U644" s="319"/>
      <c r="V644" s="319"/>
      <c r="W644" s="319"/>
      <c r="X644" s="319"/>
      <c r="Y644" s="319"/>
      <c r="Z644" s="319"/>
      <c r="AA644" s="117"/>
      <c r="AB644" s="117">
        <f>SUM(AC644,AF644,AI644,AL644,AO644,AR644,AU644,AX644,BA644,BD644,BG644,BJ644)</f>
        <v>0</v>
      </c>
      <c r="AC644" s="117">
        <f>IF(O644="√",$J644*$L644/$N644,0)</f>
        <v>0</v>
      </c>
      <c r="AD644" s="117"/>
      <c r="AE644" s="117"/>
      <c r="AF644" s="117">
        <f>IF(P644="√",$J644*$L644/$N644,0)</f>
        <v>0</v>
      </c>
      <c r="AG644" s="117"/>
      <c r="AH644" s="117"/>
      <c r="AI644" s="117">
        <f>IF(Q644="√",$J644*$L644/$N644,0)</f>
        <v>0</v>
      </c>
      <c r="AJ644" s="117"/>
      <c r="AK644" s="117"/>
      <c r="AL644" s="117">
        <f>IF(R644="√",$J644*$L644/$N644,0)</f>
        <v>0</v>
      </c>
      <c r="AM644" s="117"/>
      <c r="AN644" s="117"/>
      <c r="AO644" s="117">
        <f>IF(S644="√",$J644*$L644/$N644,0)</f>
        <v>0</v>
      </c>
      <c r="AP644" s="117"/>
      <c r="AQ644" s="117"/>
      <c r="AR644" s="117">
        <f>IF(T644="√",$J644*$L644/$N644,0)</f>
        <v>0</v>
      </c>
      <c r="AS644" s="117"/>
      <c r="AT644" s="117"/>
      <c r="AU644" s="117">
        <f>IF(U644="√",$J644*$L644/$N644,0)</f>
        <v>0</v>
      </c>
      <c r="AV644" s="117"/>
      <c r="AW644" s="117"/>
      <c r="AX644" s="117">
        <f>IF(V644="√",$J644*$L644/$N644,0)</f>
        <v>0</v>
      </c>
      <c r="AY644" s="117"/>
      <c r="AZ644" s="117"/>
      <c r="BA644" s="117">
        <f>IF(W644="√",$J644*$L644/$N644,0)</f>
        <v>0</v>
      </c>
      <c r="BB644" s="117"/>
      <c r="BC644" s="117"/>
      <c r="BD644" s="117">
        <f>IF(X644="√",$J644*$L644/$N644,0)</f>
        <v>0</v>
      </c>
      <c r="BE644" s="117"/>
      <c r="BF644" s="117"/>
      <c r="BG644" s="117">
        <f>IF(Y644="√",$J644*$L644/$N644,0)</f>
        <v>0</v>
      </c>
      <c r="BH644" s="117"/>
      <c r="BI644" s="117"/>
      <c r="BJ644" s="117">
        <f>IF(Z644="√",$J644*$L644/$N644,0)</f>
        <v>0</v>
      </c>
      <c r="BK644" s="117"/>
      <c r="BL644" s="307"/>
      <c r="BM644" s="313"/>
      <c r="BN644" s="315"/>
    </row>
    <row r="645" s="49" customFormat="1" ht="33.95" customHeight="1" outlineLevel="3" spans="2:66">
      <c r="B645" s="117" t="s">
        <v>793</v>
      </c>
      <c r="C645" s="118" t="s">
        <v>2279</v>
      </c>
      <c r="D645" s="49" t="s">
        <v>2280</v>
      </c>
      <c r="E645" s="117"/>
      <c r="F645" s="117" t="s">
        <v>1619</v>
      </c>
      <c r="G645" s="117" t="s">
        <v>937</v>
      </c>
      <c r="H645" s="117">
        <f>J645*L645</f>
        <v>0</v>
      </c>
      <c r="I645" s="117" t="s">
        <v>1236</v>
      </c>
      <c r="J645" s="117">
        <v>1</v>
      </c>
      <c r="K645" s="117" t="s">
        <v>1237</v>
      </c>
      <c r="L645" s="300"/>
      <c r="M645" s="117" t="s">
        <v>1371</v>
      </c>
      <c r="N645" s="117">
        <f>COUNTA(O645:Z645)</f>
        <v>0</v>
      </c>
      <c r="O645" s="318"/>
      <c r="P645" s="318"/>
      <c r="Q645" s="318"/>
      <c r="R645" s="318"/>
      <c r="S645" s="318"/>
      <c r="T645" s="318"/>
      <c r="U645" s="318"/>
      <c r="V645" s="318"/>
      <c r="W645" s="318"/>
      <c r="X645" s="318"/>
      <c r="Y645" s="318"/>
      <c r="Z645" s="318"/>
      <c r="AA645" s="117"/>
      <c r="AB645" s="117">
        <f>SUM(AC645,AF645,AI645,AL645,AO645,AR645,AU645,AX645,BA645,BD645,BG645,BJ645)</f>
        <v>0</v>
      </c>
      <c r="AC645" s="117">
        <f>IF(O645="√",$J645*$L645/$N645,0)</f>
        <v>0</v>
      </c>
      <c r="AD645" s="117"/>
      <c r="AE645" s="117"/>
      <c r="AF645" s="117">
        <f>IF(P645="√",$J645*$L645/$N645,0)</f>
        <v>0</v>
      </c>
      <c r="AG645" s="117"/>
      <c r="AH645" s="117"/>
      <c r="AI645" s="117">
        <f>IF(Q645="√",$J645*$L645/$N645,0)</f>
        <v>0</v>
      </c>
      <c r="AJ645" s="117"/>
      <c r="AK645" s="117"/>
      <c r="AL645" s="117">
        <f>IF(R645="√",$J645*$L645/$N645,0)</f>
        <v>0</v>
      </c>
      <c r="AM645" s="117"/>
      <c r="AN645" s="117"/>
      <c r="AO645" s="117">
        <f>IF(S645="√",$J645*$L645/$N645,0)</f>
        <v>0</v>
      </c>
      <c r="AP645" s="117"/>
      <c r="AQ645" s="117"/>
      <c r="AR645" s="117">
        <f>IF(T645="√",$J645*$L645/$N645,0)</f>
        <v>0</v>
      </c>
      <c r="AS645" s="117"/>
      <c r="AT645" s="117"/>
      <c r="AU645" s="117">
        <f>IF(U645="√",$J645*$L645/$N645,0)</f>
        <v>0</v>
      </c>
      <c r="AV645" s="117"/>
      <c r="AW645" s="117"/>
      <c r="AX645" s="117">
        <f>IF(V645="√",$J645*$L645/$N645,0)</f>
        <v>0</v>
      </c>
      <c r="AY645" s="117"/>
      <c r="AZ645" s="117"/>
      <c r="BA645" s="117">
        <f>IF(W645="√",$J645*$L645/$N645,0)</f>
        <v>0</v>
      </c>
      <c r="BB645" s="117"/>
      <c r="BC645" s="117"/>
      <c r="BD645" s="117">
        <f>IF(X645="√",$J645*$L645/$N645,0)</f>
        <v>0</v>
      </c>
      <c r="BE645" s="117"/>
      <c r="BF645" s="117"/>
      <c r="BG645" s="117">
        <f>IF(Y645="√",$J645*$L645/$N645,0)</f>
        <v>0</v>
      </c>
      <c r="BH645" s="117"/>
      <c r="BI645" s="117"/>
      <c r="BJ645" s="117">
        <f>IF(Z645="√",$J645*$L645/$N645,0)</f>
        <v>0</v>
      </c>
      <c r="BK645" s="117"/>
      <c r="BL645" s="307"/>
      <c r="BM645" s="313"/>
      <c r="BN645" s="315"/>
    </row>
    <row r="646" s="22" customFormat="1" ht="33.95" customHeight="1" outlineLevel="2" spans="2:66">
      <c r="B646" s="114" t="s">
        <v>788</v>
      </c>
      <c r="C646" s="115" t="s">
        <v>2281</v>
      </c>
      <c r="D646" s="22" t="s">
        <v>2282</v>
      </c>
      <c r="E646" s="114"/>
      <c r="F646" s="114"/>
      <c r="G646" s="114"/>
      <c r="H646" s="114">
        <f>SUM(H647:H650)</f>
        <v>0</v>
      </c>
      <c r="I646" s="114"/>
      <c r="J646" s="114"/>
      <c r="K646" s="114"/>
      <c r="L646" s="114"/>
      <c r="M646" s="114"/>
      <c r="N646" s="306"/>
      <c r="O646" s="289"/>
      <c r="P646" s="289"/>
      <c r="Q646" s="289"/>
      <c r="R646" s="289"/>
      <c r="S646" s="289"/>
      <c r="T646" s="289"/>
      <c r="U646" s="289"/>
      <c r="V646" s="289"/>
      <c r="W646" s="289"/>
      <c r="X646" s="289"/>
      <c r="Y646" s="289"/>
      <c r="Z646" s="289"/>
      <c r="AA646" s="289"/>
      <c r="AB646" s="114">
        <f>SUM(AB647:AB650)</f>
        <v>0</v>
      </c>
      <c r="AC646" s="114">
        <f>SUM(AC647:AC650)</f>
        <v>0</v>
      </c>
      <c r="AD646" s="114"/>
      <c r="AE646" s="114"/>
      <c r="AF646" s="114">
        <f>SUM(AF647:AF650)</f>
        <v>0</v>
      </c>
      <c r="AG646" s="114"/>
      <c r="AH646" s="114"/>
      <c r="AI646" s="114">
        <f>SUM(AI647:AI650)</f>
        <v>0</v>
      </c>
      <c r="AJ646" s="114"/>
      <c r="AK646" s="114"/>
      <c r="AL646" s="114">
        <f>SUM(AL647:AL650)</f>
        <v>0</v>
      </c>
      <c r="AM646" s="114"/>
      <c r="AN646" s="114"/>
      <c r="AO646" s="114">
        <f>SUM(AO647:AO650)</f>
        <v>0</v>
      </c>
      <c r="AP646" s="114"/>
      <c r="AQ646" s="114"/>
      <c r="AR646" s="114">
        <f>SUM(AR647:AR650)</f>
        <v>0</v>
      </c>
      <c r="AS646" s="114"/>
      <c r="AT646" s="114"/>
      <c r="AU646" s="114">
        <f>SUM(AU647:AU650)</f>
        <v>0</v>
      </c>
      <c r="AV646" s="114"/>
      <c r="AW646" s="114"/>
      <c r="AX646" s="114">
        <f>SUM(AX647:AX650)</f>
        <v>0</v>
      </c>
      <c r="AY646" s="114"/>
      <c r="AZ646" s="114"/>
      <c r="BA646" s="114">
        <f>SUM(BA647:BA650)</f>
        <v>0</v>
      </c>
      <c r="BB646" s="114"/>
      <c r="BC646" s="114"/>
      <c r="BD646" s="114">
        <f>SUM(BD647:BD650)</f>
        <v>0</v>
      </c>
      <c r="BE646" s="114"/>
      <c r="BF646" s="114"/>
      <c r="BG646" s="114">
        <f>SUM(BG647:BG650)</f>
        <v>0</v>
      </c>
      <c r="BH646" s="114"/>
      <c r="BI646" s="114"/>
      <c r="BJ646" s="114">
        <f>SUM(BJ647:BJ650)</f>
        <v>0</v>
      </c>
      <c r="BK646" s="114"/>
      <c r="BL646" s="306"/>
      <c r="BM646" s="313"/>
      <c r="BN646" s="314"/>
    </row>
    <row r="647" s="49" customFormat="1" ht="33.95" customHeight="1" outlineLevel="3" spans="2:66">
      <c r="B647" s="117" t="s">
        <v>793</v>
      </c>
      <c r="C647" s="118" t="s">
        <v>2283</v>
      </c>
      <c r="D647" s="49" t="s">
        <v>2284</v>
      </c>
      <c r="E647" s="117" t="s">
        <v>2285</v>
      </c>
      <c r="F647" s="117" t="s">
        <v>1619</v>
      </c>
      <c r="G647" s="117" t="s">
        <v>937</v>
      </c>
      <c r="H647" s="117">
        <f>J647*L647</f>
        <v>0</v>
      </c>
      <c r="I647" s="117" t="s">
        <v>1236</v>
      </c>
      <c r="J647" s="117">
        <v>1</v>
      </c>
      <c r="K647" s="117" t="s">
        <v>1237</v>
      </c>
      <c r="L647" s="300"/>
      <c r="M647" s="117" t="s">
        <v>1371</v>
      </c>
      <c r="N647" s="117">
        <f>COUNTA(O647:Z647)</f>
        <v>0</v>
      </c>
      <c r="O647" s="319"/>
      <c r="P647" s="319"/>
      <c r="Q647" s="319"/>
      <c r="R647" s="319"/>
      <c r="S647" s="319"/>
      <c r="T647" s="319"/>
      <c r="U647" s="319"/>
      <c r="V647" s="319"/>
      <c r="W647" s="319"/>
      <c r="X647" s="319"/>
      <c r="Y647" s="319"/>
      <c r="Z647" s="319"/>
      <c r="AA647" s="117"/>
      <c r="AB647" s="117">
        <f>SUM(AC647,AF647,AI647,AL647,AO647,AR647,AU647,AX647,BA647,BD647,BG647,BJ647)</f>
        <v>0</v>
      </c>
      <c r="AC647" s="117">
        <f>IF(O647="√",$J647*$L647/$N647,0)</f>
        <v>0</v>
      </c>
      <c r="AD647" s="117"/>
      <c r="AE647" s="117"/>
      <c r="AF647" s="117">
        <f>IF(P647="√",$J647*$L647/$N647,0)</f>
        <v>0</v>
      </c>
      <c r="AG647" s="117"/>
      <c r="AH647" s="117"/>
      <c r="AI647" s="117">
        <f>IF(Q647="√",$J647*$L647/$N647,0)</f>
        <v>0</v>
      </c>
      <c r="AJ647" s="117"/>
      <c r="AK647" s="117"/>
      <c r="AL647" s="117">
        <f>IF(R647="√",$J647*$L647/$N647,0)</f>
        <v>0</v>
      </c>
      <c r="AM647" s="117"/>
      <c r="AN647" s="117"/>
      <c r="AO647" s="117">
        <f>IF(S647="√",$J647*$L647/$N647,0)</f>
        <v>0</v>
      </c>
      <c r="AP647" s="117"/>
      <c r="AQ647" s="117"/>
      <c r="AR647" s="117">
        <f>IF(T647="√",$J647*$L647/$N647,0)</f>
        <v>0</v>
      </c>
      <c r="AS647" s="117"/>
      <c r="AT647" s="117"/>
      <c r="AU647" s="117">
        <f>IF(U647="√",$J647*$L647/$N647,0)</f>
        <v>0</v>
      </c>
      <c r="AV647" s="117"/>
      <c r="AW647" s="117"/>
      <c r="AX647" s="117">
        <f>IF(V647="√",$J647*$L647/$N647,0)</f>
        <v>0</v>
      </c>
      <c r="AY647" s="117"/>
      <c r="AZ647" s="117"/>
      <c r="BA647" s="117">
        <f>IF(W647="√",$J647*$L647/$N647,0)</f>
        <v>0</v>
      </c>
      <c r="BB647" s="117"/>
      <c r="BC647" s="117"/>
      <c r="BD647" s="117">
        <f>IF(X647="√",$J647*$L647/$N647,0)</f>
        <v>0</v>
      </c>
      <c r="BE647" s="117"/>
      <c r="BF647" s="117"/>
      <c r="BG647" s="117">
        <f>IF(Y647="√",$J647*$L647/$N647,0)</f>
        <v>0</v>
      </c>
      <c r="BH647" s="117"/>
      <c r="BI647" s="117"/>
      <c r="BJ647" s="117">
        <f>IF(Z647="√",$J647*$L647/$N647,0)</f>
        <v>0</v>
      </c>
      <c r="BK647" s="117"/>
      <c r="BL647" s="307"/>
      <c r="BM647" s="313"/>
      <c r="BN647" s="315"/>
    </row>
    <row r="648" s="49" customFormat="1" ht="33.95" customHeight="1" outlineLevel="3" spans="2:66">
      <c r="B648" s="117" t="s">
        <v>793</v>
      </c>
      <c r="C648" s="118" t="s">
        <v>2286</v>
      </c>
      <c r="D648" s="49" t="s">
        <v>2287</v>
      </c>
      <c r="E648" s="117" t="s">
        <v>2288</v>
      </c>
      <c r="F648" s="117" t="s">
        <v>1619</v>
      </c>
      <c r="G648" s="117" t="s">
        <v>937</v>
      </c>
      <c r="H648" s="117">
        <f>J648*L648</f>
        <v>0</v>
      </c>
      <c r="I648" s="117" t="s">
        <v>1236</v>
      </c>
      <c r="J648" s="117">
        <v>1</v>
      </c>
      <c r="K648" s="117" t="s">
        <v>1237</v>
      </c>
      <c r="L648" s="300"/>
      <c r="M648" s="117" t="s">
        <v>1371</v>
      </c>
      <c r="N648" s="117">
        <f>COUNTA(O648:Z648)</f>
        <v>0</v>
      </c>
      <c r="O648" s="300"/>
      <c r="P648" s="300"/>
      <c r="Q648" s="300"/>
      <c r="R648" s="300"/>
      <c r="S648" s="300"/>
      <c r="T648" s="300"/>
      <c r="U648" s="300"/>
      <c r="V648" s="300"/>
      <c r="W648" s="300"/>
      <c r="X648" s="300"/>
      <c r="Y648" s="300"/>
      <c r="Z648" s="300"/>
      <c r="AA648" s="117"/>
      <c r="AB648" s="117">
        <f>SUM(AC648,AF648,AI648,AL648,AO648,AR648,AU648,AX648,BA648,BD648,BG648,BJ648)</f>
        <v>0</v>
      </c>
      <c r="AC648" s="117">
        <f>IF(O648="√",$J648*$L648/$N648,0)</f>
        <v>0</v>
      </c>
      <c r="AD648" s="117"/>
      <c r="AE648" s="117"/>
      <c r="AF648" s="117">
        <f>IF(P648="√",$J648*$L648/$N648,0)</f>
        <v>0</v>
      </c>
      <c r="AG648" s="117"/>
      <c r="AH648" s="117"/>
      <c r="AI648" s="117">
        <f>IF(Q648="√",$J648*$L648/$N648,0)</f>
        <v>0</v>
      </c>
      <c r="AJ648" s="117"/>
      <c r="AK648" s="117"/>
      <c r="AL648" s="117">
        <f>IF(R648="√",$J648*$L648/$N648,0)</f>
        <v>0</v>
      </c>
      <c r="AM648" s="117"/>
      <c r="AN648" s="117"/>
      <c r="AO648" s="117">
        <f>IF(S648="√",$J648*$L648/$N648,0)</f>
        <v>0</v>
      </c>
      <c r="AP648" s="117"/>
      <c r="AQ648" s="117"/>
      <c r="AR648" s="117">
        <f>IF(T648="√",$J648*$L648/$N648,0)</f>
        <v>0</v>
      </c>
      <c r="AS648" s="117"/>
      <c r="AT648" s="117"/>
      <c r="AU648" s="117">
        <f>IF(U648="√",$J648*$L648/$N648,0)</f>
        <v>0</v>
      </c>
      <c r="AV648" s="117"/>
      <c r="AW648" s="117"/>
      <c r="AX648" s="117">
        <f>IF(V648="√",$J648*$L648/$N648,0)</f>
        <v>0</v>
      </c>
      <c r="AY648" s="117"/>
      <c r="AZ648" s="117"/>
      <c r="BA648" s="117">
        <f>IF(W648="√",$J648*$L648/$N648,0)</f>
        <v>0</v>
      </c>
      <c r="BB648" s="117"/>
      <c r="BC648" s="117"/>
      <c r="BD648" s="117">
        <f>IF(X648="√",$J648*$L648/$N648,0)</f>
        <v>0</v>
      </c>
      <c r="BE648" s="117"/>
      <c r="BF648" s="117"/>
      <c r="BG648" s="117">
        <f>IF(Y648="√",$J648*$L648/$N648,0)</f>
        <v>0</v>
      </c>
      <c r="BH648" s="117"/>
      <c r="BI648" s="117"/>
      <c r="BJ648" s="117">
        <f>IF(Z648="√",$J648*$L648/$N648,0)</f>
        <v>0</v>
      </c>
      <c r="BK648" s="117"/>
      <c r="BL648" s="307"/>
      <c r="BM648" s="313"/>
      <c r="BN648" s="315"/>
    </row>
    <row r="649" s="49" customFormat="1" ht="33.95" customHeight="1" outlineLevel="3" spans="2:66">
      <c r="B649" s="117" t="s">
        <v>793</v>
      </c>
      <c r="C649" s="118" t="s">
        <v>2289</v>
      </c>
      <c r="D649" s="49" t="s">
        <v>2290</v>
      </c>
      <c r="E649" s="117" t="s">
        <v>2291</v>
      </c>
      <c r="F649" s="117" t="s">
        <v>1619</v>
      </c>
      <c r="G649" s="117" t="s">
        <v>937</v>
      </c>
      <c r="H649" s="117">
        <f>J649*L649</f>
        <v>0</v>
      </c>
      <c r="I649" s="117" t="s">
        <v>1236</v>
      </c>
      <c r="J649" s="117">
        <v>1</v>
      </c>
      <c r="K649" s="117" t="s">
        <v>1237</v>
      </c>
      <c r="L649" s="300"/>
      <c r="M649" s="117" t="s">
        <v>1371</v>
      </c>
      <c r="N649" s="117">
        <f>COUNTA(O649:Z649)</f>
        <v>0</v>
      </c>
      <c r="O649" s="300"/>
      <c r="P649" s="300"/>
      <c r="Q649" s="300"/>
      <c r="R649" s="300"/>
      <c r="S649" s="300"/>
      <c r="T649" s="300"/>
      <c r="U649" s="300"/>
      <c r="V649" s="300"/>
      <c r="W649" s="300"/>
      <c r="X649" s="300"/>
      <c r="Y649" s="300"/>
      <c r="Z649" s="300"/>
      <c r="AA649" s="117"/>
      <c r="AB649" s="117">
        <f>SUM(AC649,AF649,AI649,AL649,AO649,AR649,AU649,AX649,BA649,BD649,BG649,BJ649)</f>
        <v>0</v>
      </c>
      <c r="AC649" s="117">
        <f>IF(O649="√",$J649*$L649/$N649,0)</f>
        <v>0</v>
      </c>
      <c r="AD649" s="117"/>
      <c r="AE649" s="117"/>
      <c r="AF649" s="117">
        <f>IF(P649="√",$J649*$L649/$N649,0)</f>
        <v>0</v>
      </c>
      <c r="AG649" s="117"/>
      <c r="AH649" s="117"/>
      <c r="AI649" s="117">
        <f>IF(Q649="√",$J649*$L649/$N649,0)</f>
        <v>0</v>
      </c>
      <c r="AJ649" s="117"/>
      <c r="AK649" s="117"/>
      <c r="AL649" s="117">
        <f>IF(R649="√",$J649*$L649/$N649,0)</f>
        <v>0</v>
      </c>
      <c r="AM649" s="117"/>
      <c r="AN649" s="117"/>
      <c r="AO649" s="117">
        <f>IF(S649="√",$J649*$L649/$N649,0)</f>
        <v>0</v>
      </c>
      <c r="AP649" s="117"/>
      <c r="AQ649" s="117"/>
      <c r="AR649" s="117">
        <f>IF(T649="√",$J649*$L649/$N649,0)</f>
        <v>0</v>
      </c>
      <c r="AS649" s="117"/>
      <c r="AT649" s="117"/>
      <c r="AU649" s="117">
        <f>IF(U649="√",$J649*$L649/$N649,0)</f>
        <v>0</v>
      </c>
      <c r="AV649" s="117"/>
      <c r="AW649" s="117"/>
      <c r="AX649" s="117">
        <f>IF(V649="√",$J649*$L649/$N649,0)</f>
        <v>0</v>
      </c>
      <c r="AY649" s="117"/>
      <c r="AZ649" s="117"/>
      <c r="BA649" s="117">
        <f>IF(W649="√",$J649*$L649/$N649,0)</f>
        <v>0</v>
      </c>
      <c r="BB649" s="117"/>
      <c r="BC649" s="117"/>
      <c r="BD649" s="117">
        <f>IF(X649="√",$J649*$L649/$N649,0)</f>
        <v>0</v>
      </c>
      <c r="BE649" s="117"/>
      <c r="BF649" s="117"/>
      <c r="BG649" s="117">
        <f>IF(Y649="√",$J649*$L649/$N649,0)</f>
        <v>0</v>
      </c>
      <c r="BH649" s="117"/>
      <c r="BI649" s="117"/>
      <c r="BJ649" s="117">
        <f>IF(Z649="√",$J649*$L649/$N649,0)</f>
        <v>0</v>
      </c>
      <c r="BK649" s="117"/>
      <c r="BL649" s="307"/>
      <c r="BM649" s="313"/>
      <c r="BN649" s="315"/>
    </row>
    <row r="650" s="49" customFormat="1" ht="33.95" customHeight="1" outlineLevel="3" spans="2:66">
      <c r="B650" s="117" t="s">
        <v>793</v>
      </c>
      <c r="C650" s="118" t="s">
        <v>2292</v>
      </c>
      <c r="D650" s="49" t="s">
        <v>2293</v>
      </c>
      <c r="E650" s="117"/>
      <c r="F650" s="117" t="s">
        <v>1619</v>
      </c>
      <c r="G650" s="117" t="s">
        <v>937</v>
      </c>
      <c r="H650" s="117">
        <f>J650*L650</f>
        <v>0</v>
      </c>
      <c r="I650" s="117" t="s">
        <v>1236</v>
      </c>
      <c r="J650" s="117">
        <v>1</v>
      </c>
      <c r="K650" s="117" t="s">
        <v>1237</v>
      </c>
      <c r="L650" s="300"/>
      <c r="M650" s="117" t="s">
        <v>1371</v>
      </c>
      <c r="N650" s="117">
        <f>COUNTA(O650:Z650)</f>
        <v>0</v>
      </c>
      <c r="O650" s="318"/>
      <c r="P650" s="318"/>
      <c r="Q650" s="318"/>
      <c r="R650" s="318"/>
      <c r="S650" s="318"/>
      <c r="T650" s="318"/>
      <c r="U650" s="318"/>
      <c r="V650" s="318"/>
      <c r="W650" s="318"/>
      <c r="X650" s="318"/>
      <c r="Y650" s="318"/>
      <c r="Z650" s="318"/>
      <c r="AA650" s="117"/>
      <c r="AB650" s="117">
        <f>SUM(AC650,AF650,AI650,AL650,AO650,AR650,AU650,AX650,BA650,BD650,BG650,BJ650)</f>
        <v>0</v>
      </c>
      <c r="AC650" s="117">
        <f>IF(O650="√",$J650*$L650/$N650,0)</f>
        <v>0</v>
      </c>
      <c r="AD650" s="117"/>
      <c r="AE650" s="117"/>
      <c r="AF650" s="117">
        <f>IF(P650="√",$J650*$L650/$N650,0)</f>
        <v>0</v>
      </c>
      <c r="AG650" s="117"/>
      <c r="AH650" s="117"/>
      <c r="AI650" s="117">
        <f>IF(Q650="√",$J650*$L650/$N650,0)</f>
        <v>0</v>
      </c>
      <c r="AJ650" s="117"/>
      <c r="AK650" s="117"/>
      <c r="AL650" s="117">
        <f>IF(R650="√",$J650*$L650/$N650,0)</f>
        <v>0</v>
      </c>
      <c r="AM650" s="117"/>
      <c r="AN650" s="117"/>
      <c r="AO650" s="117">
        <f>IF(S650="√",$J650*$L650/$N650,0)</f>
        <v>0</v>
      </c>
      <c r="AP650" s="117"/>
      <c r="AQ650" s="117"/>
      <c r="AR650" s="117">
        <f>IF(T650="√",$J650*$L650/$N650,0)</f>
        <v>0</v>
      </c>
      <c r="AS650" s="117"/>
      <c r="AT650" s="117"/>
      <c r="AU650" s="117">
        <f>IF(U650="√",$J650*$L650/$N650,0)</f>
        <v>0</v>
      </c>
      <c r="AV650" s="117"/>
      <c r="AW650" s="117"/>
      <c r="AX650" s="117">
        <f>IF(V650="√",$J650*$L650/$N650,0)</f>
        <v>0</v>
      </c>
      <c r="AY650" s="117"/>
      <c r="AZ650" s="117"/>
      <c r="BA650" s="117">
        <f>IF(W650="√",$J650*$L650/$N650,0)</f>
        <v>0</v>
      </c>
      <c r="BB650" s="117"/>
      <c r="BC650" s="117"/>
      <c r="BD650" s="117">
        <f>IF(X650="√",$J650*$L650/$N650,0)</f>
        <v>0</v>
      </c>
      <c r="BE650" s="117"/>
      <c r="BF650" s="117"/>
      <c r="BG650" s="117">
        <f>IF(Y650="√",$J650*$L650/$N650,0)</f>
        <v>0</v>
      </c>
      <c r="BH650" s="117"/>
      <c r="BI650" s="117"/>
      <c r="BJ650" s="117">
        <f>IF(Z650="√",$J650*$L650/$N650,0)</f>
        <v>0</v>
      </c>
      <c r="BK650" s="117"/>
      <c r="BL650" s="307"/>
      <c r="BM650" s="313"/>
      <c r="BN650" s="315"/>
    </row>
    <row r="651" s="22" customFormat="1" ht="33.95" customHeight="1" outlineLevel="2" spans="2:66">
      <c r="B651" s="114" t="s">
        <v>793</v>
      </c>
      <c r="C651" s="115" t="s">
        <v>2294</v>
      </c>
      <c r="D651" s="22" t="s">
        <v>2295</v>
      </c>
      <c r="G651" s="114" t="s">
        <v>1845</v>
      </c>
      <c r="H651" s="114">
        <f>J651*L651*N651</f>
        <v>30000</v>
      </c>
      <c r="I651" s="114" t="s">
        <v>1236</v>
      </c>
      <c r="J651" s="114">
        <v>1</v>
      </c>
      <c r="K651" s="114" t="s">
        <v>1237</v>
      </c>
      <c r="L651" s="300">
        <f>预算主表!P88/12</f>
        <v>2500</v>
      </c>
      <c r="M651" s="114" t="s">
        <v>1238</v>
      </c>
      <c r="N651" s="306">
        <v>12</v>
      </c>
      <c r="O651" s="289"/>
      <c r="P651" s="289"/>
      <c r="Q651" s="289"/>
      <c r="R651" s="289"/>
      <c r="S651" s="289"/>
      <c r="T651" s="289"/>
      <c r="U651" s="289"/>
      <c r="V651" s="289"/>
      <c r="W651" s="289"/>
      <c r="X651" s="289"/>
      <c r="Y651" s="289"/>
      <c r="Z651" s="289"/>
      <c r="AA651" s="289"/>
      <c r="AB651" s="114">
        <f>SUM(AC651,AF651,AI651,AL651,AO651,AR651,AU651,AX651,BA651,BD651,BG651,BJ651)</f>
        <v>30000</v>
      </c>
      <c r="AC651" s="114">
        <f>$H651/12</f>
        <v>2500</v>
      </c>
      <c r="AD651" s="114"/>
      <c r="AE651" s="114"/>
      <c r="AF651" s="114">
        <f>$H651/12</f>
        <v>2500</v>
      </c>
      <c r="AG651" s="114"/>
      <c r="AH651" s="114"/>
      <c r="AI651" s="114">
        <f>$H651/12</f>
        <v>2500</v>
      </c>
      <c r="AJ651" s="114"/>
      <c r="AK651" s="114"/>
      <c r="AL651" s="114">
        <f>$H651/12</f>
        <v>2500</v>
      </c>
      <c r="AM651" s="114"/>
      <c r="AN651" s="114"/>
      <c r="AO651" s="114">
        <f>$H651/12</f>
        <v>2500</v>
      </c>
      <c r="AP651" s="114"/>
      <c r="AQ651" s="114"/>
      <c r="AR651" s="114">
        <f>$H651/12</f>
        <v>2500</v>
      </c>
      <c r="AS651" s="114"/>
      <c r="AT651" s="114"/>
      <c r="AU651" s="114">
        <f>$H651/12</f>
        <v>2500</v>
      </c>
      <c r="AV651" s="114"/>
      <c r="AW651" s="114"/>
      <c r="AX651" s="114">
        <f>$H651/12</f>
        <v>2500</v>
      </c>
      <c r="AY651" s="114"/>
      <c r="AZ651" s="114"/>
      <c r="BA651" s="114">
        <f>$H651/12</f>
        <v>2500</v>
      </c>
      <c r="BB651" s="114"/>
      <c r="BC651" s="114"/>
      <c r="BD651" s="114">
        <f>$H651/12</f>
        <v>2500</v>
      </c>
      <c r="BE651" s="114"/>
      <c r="BF651" s="114"/>
      <c r="BG651" s="114">
        <f>$H651/12</f>
        <v>2500</v>
      </c>
      <c r="BH651" s="114"/>
      <c r="BI651" s="114"/>
      <c r="BJ651" s="114">
        <f>$H651/12</f>
        <v>2500</v>
      </c>
      <c r="BK651" s="114"/>
      <c r="BL651" s="306"/>
      <c r="BM651" s="313"/>
      <c r="BN651" s="314"/>
    </row>
    <row r="652" s="110" customFormat="1" ht="33.95" customHeight="1" outlineLevel="1" spans="2:66">
      <c r="B652" s="111" t="s">
        <v>788</v>
      </c>
      <c r="C652" s="112">
        <v>1.4</v>
      </c>
      <c r="D652" s="110" t="s">
        <v>215</v>
      </c>
      <c r="G652" s="111"/>
      <c r="H652" s="111">
        <f>SUM(H653:H657)</f>
        <v>2119032.34209553</v>
      </c>
      <c r="N652" s="305"/>
      <c r="O652" s="288"/>
      <c r="P652" s="288"/>
      <c r="Q652" s="288"/>
      <c r="R652" s="288"/>
      <c r="S652" s="288"/>
      <c r="T652" s="288"/>
      <c r="U652" s="288"/>
      <c r="V652" s="288"/>
      <c r="W652" s="288"/>
      <c r="X652" s="288"/>
      <c r="Y652" s="288"/>
      <c r="Z652" s="288"/>
      <c r="AA652" s="288"/>
      <c r="AB652" s="111">
        <f>SUM(AB653:AB657)</f>
        <v>2119032.34209553</v>
      </c>
      <c r="AC652" s="111">
        <f>SUM(AC653:AC657)</f>
        <v>176586.02850796</v>
      </c>
      <c r="AF652" s="111">
        <f>SUM(AF653:AF657)</f>
        <v>176586.02850796</v>
      </c>
      <c r="AI652" s="111">
        <f>SUM(AI653:AI657)</f>
        <v>176586.02850796</v>
      </c>
      <c r="AL652" s="111">
        <f>SUM(AL653:AL657)</f>
        <v>176586.02850796</v>
      </c>
      <c r="AO652" s="111">
        <f>SUM(AO653:AO657)</f>
        <v>176586.02850796</v>
      </c>
      <c r="AR652" s="111">
        <f>SUM(AR653:AR657)</f>
        <v>176586.02850796</v>
      </c>
      <c r="AU652" s="111">
        <f>SUM(AU653:AU657)</f>
        <v>176586.02850796</v>
      </c>
      <c r="AX652" s="111">
        <f>SUM(AX653:AX657)</f>
        <v>176586.02850796</v>
      </c>
      <c r="BA652" s="111">
        <f>SUM(BA653:BA657)</f>
        <v>176586.02850796</v>
      </c>
      <c r="BD652" s="111">
        <f>SUM(BD653:BD657)</f>
        <v>176586.02850796</v>
      </c>
      <c r="BG652" s="111">
        <f>SUM(BG653:BG657)</f>
        <v>176586.02850796</v>
      </c>
      <c r="BJ652" s="111">
        <f>SUM(BJ653:BJ657)</f>
        <v>176586.02850796</v>
      </c>
      <c r="BL652" s="305"/>
      <c r="BM652" s="313"/>
      <c r="BN652" s="288"/>
    </row>
    <row r="653" s="22" customFormat="1" ht="33.95" customHeight="1" outlineLevel="2" spans="2:66">
      <c r="B653" s="114" t="s">
        <v>793</v>
      </c>
      <c r="C653" s="115" t="s">
        <v>84</v>
      </c>
      <c r="D653" s="22" t="s">
        <v>85</v>
      </c>
      <c r="E653" s="114" t="s">
        <v>2296</v>
      </c>
      <c r="F653" s="114"/>
      <c r="G653" s="114" t="s">
        <v>1845</v>
      </c>
      <c r="H653" s="114">
        <f>J653*L653*N653</f>
        <v>115035.297087379</v>
      </c>
      <c r="I653" s="114" t="s">
        <v>2297</v>
      </c>
      <c r="J653" s="300">
        <f>预算主表!P100/(12*L653)</f>
        <v>1829.44174757282</v>
      </c>
      <c r="K653" s="114" t="s">
        <v>2298</v>
      </c>
      <c r="L653" s="300">
        <v>5.24</v>
      </c>
      <c r="M653" s="114" t="s">
        <v>2299</v>
      </c>
      <c r="N653" s="306">
        <v>12</v>
      </c>
      <c r="O653" s="289"/>
      <c r="P653" s="289"/>
      <c r="Q653" s="289"/>
      <c r="R653" s="289"/>
      <c r="S653" s="289"/>
      <c r="T653" s="289"/>
      <c r="U653" s="289"/>
      <c r="V653" s="289"/>
      <c r="W653" s="289"/>
      <c r="X653" s="289"/>
      <c r="Y653" s="289"/>
      <c r="Z653" s="289"/>
      <c r="AA653" s="289"/>
      <c r="AB653" s="114">
        <f>SUM(AC653,AF653,AI653,AL653,AO653,AR653,AU653,AX653,BA653,BD653,BG653,BJ653)</f>
        <v>115035.297087379</v>
      </c>
      <c r="AC653" s="114">
        <f>$H653/12</f>
        <v>9586.27475728155</v>
      </c>
      <c r="AD653" s="114"/>
      <c r="AE653" s="114"/>
      <c r="AF653" s="114">
        <f>$H653/12</f>
        <v>9586.27475728155</v>
      </c>
      <c r="AG653" s="114"/>
      <c r="AH653" s="114"/>
      <c r="AI653" s="114">
        <f>$H653/12</f>
        <v>9586.27475728155</v>
      </c>
      <c r="AJ653" s="114"/>
      <c r="AK653" s="114"/>
      <c r="AL653" s="114">
        <f>$H653/12</f>
        <v>9586.27475728155</v>
      </c>
      <c r="AM653" s="114"/>
      <c r="AN653" s="114"/>
      <c r="AO653" s="114">
        <f>$H653/12</f>
        <v>9586.27475728155</v>
      </c>
      <c r="AP653" s="114"/>
      <c r="AQ653" s="114"/>
      <c r="AR653" s="114">
        <f>$H653/12</f>
        <v>9586.27475728155</v>
      </c>
      <c r="AS653" s="114"/>
      <c r="AT653" s="114"/>
      <c r="AU653" s="114">
        <f>$H653/12</f>
        <v>9586.27475728155</v>
      </c>
      <c r="AV653" s="114"/>
      <c r="AW653" s="114"/>
      <c r="AX653" s="114">
        <f>$H653/12</f>
        <v>9586.27475728155</v>
      </c>
      <c r="AY653" s="114"/>
      <c r="AZ653" s="114"/>
      <c r="BA653" s="114">
        <f>$H653/12</f>
        <v>9586.27475728155</v>
      </c>
      <c r="BB653" s="114"/>
      <c r="BC653" s="114"/>
      <c r="BD653" s="114">
        <f>$H653/12</f>
        <v>9586.27475728155</v>
      </c>
      <c r="BE653" s="114"/>
      <c r="BF653" s="114"/>
      <c r="BG653" s="114">
        <f>$H653/12</f>
        <v>9586.27475728155</v>
      </c>
      <c r="BH653" s="114"/>
      <c r="BI653" s="114"/>
      <c r="BJ653" s="114">
        <f>$H653/12</f>
        <v>9586.27475728155</v>
      </c>
      <c r="BK653" s="114"/>
      <c r="BL653" s="306"/>
      <c r="BM653" s="313"/>
      <c r="BN653" s="314"/>
    </row>
    <row r="654" s="22" customFormat="1" ht="33.95" customHeight="1" outlineLevel="2" spans="2:66">
      <c r="B654" s="114" t="s">
        <v>793</v>
      </c>
      <c r="C654" s="115" t="s">
        <v>88</v>
      </c>
      <c r="D654" s="22" t="s">
        <v>89</v>
      </c>
      <c r="E654" s="114" t="s">
        <v>2300</v>
      </c>
      <c r="F654" s="114"/>
      <c r="G654" s="114" t="s">
        <v>1845</v>
      </c>
      <c r="H654" s="114">
        <f>J654*L654*N654</f>
        <v>2003997.04500815</v>
      </c>
      <c r="I654" s="114" t="s">
        <v>2301</v>
      </c>
      <c r="J654" s="300">
        <f>预算主表!P101/(12*L654)</f>
        <v>200758.596628836</v>
      </c>
      <c r="K654" s="114" t="s">
        <v>2302</v>
      </c>
      <c r="L654" s="300">
        <v>0.8318436</v>
      </c>
      <c r="M654" s="114" t="s">
        <v>2303</v>
      </c>
      <c r="N654" s="306">
        <v>12</v>
      </c>
      <c r="O654" s="289"/>
      <c r="P654" s="289"/>
      <c r="Q654" s="289"/>
      <c r="R654" s="289"/>
      <c r="S654" s="289"/>
      <c r="T654" s="289"/>
      <c r="U654" s="289"/>
      <c r="V654" s="289"/>
      <c r="W654" s="289"/>
      <c r="X654" s="289"/>
      <c r="Y654" s="289"/>
      <c r="Z654" s="289"/>
      <c r="AA654" s="289"/>
      <c r="AB654" s="114">
        <f>SUM(AC654,AF654,AI654,AL654,AO654,AR654,AU654,AX654,BA654,BD654,BG654,BJ654)</f>
        <v>2003997.04500815</v>
      </c>
      <c r="AC654" s="114">
        <f>$H654/12</f>
        <v>166999.753750679</v>
      </c>
      <c r="AD654" s="114"/>
      <c r="AE654" s="114"/>
      <c r="AF654" s="114">
        <f>$H654/12</f>
        <v>166999.753750679</v>
      </c>
      <c r="AG654" s="114"/>
      <c r="AH654" s="114"/>
      <c r="AI654" s="114">
        <f>$H654/12</f>
        <v>166999.753750679</v>
      </c>
      <c r="AJ654" s="114"/>
      <c r="AK654" s="114"/>
      <c r="AL654" s="114">
        <f>$H654/12</f>
        <v>166999.753750679</v>
      </c>
      <c r="AM654" s="114"/>
      <c r="AN654" s="114"/>
      <c r="AO654" s="114">
        <f>$H654/12</f>
        <v>166999.753750679</v>
      </c>
      <c r="AP654" s="114"/>
      <c r="AQ654" s="114"/>
      <c r="AR654" s="114">
        <f>$H654/12</f>
        <v>166999.753750679</v>
      </c>
      <c r="AS654" s="114"/>
      <c r="AT654" s="114"/>
      <c r="AU654" s="114">
        <f>$H654/12</f>
        <v>166999.753750679</v>
      </c>
      <c r="AV654" s="114"/>
      <c r="AW654" s="114"/>
      <c r="AX654" s="114">
        <f>$H654/12</f>
        <v>166999.753750679</v>
      </c>
      <c r="AY654" s="114"/>
      <c r="AZ654" s="114"/>
      <c r="BA654" s="114">
        <f>$H654/12</f>
        <v>166999.753750679</v>
      </c>
      <c r="BB654" s="114"/>
      <c r="BC654" s="114"/>
      <c r="BD654" s="114">
        <f>$H654/12</f>
        <v>166999.753750679</v>
      </c>
      <c r="BE654" s="114"/>
      <c r="BF654" s="114"/>
      <c r="BG654" s="114">
        <f>$H654/12</f>
        <v>166999.753750679</v>
      </c>
      <c r="BH654" s="114"/>
      <c r="BI654" s="114"/>
      <c r="BJ654" s="114">
        <f>$H654/12</f>
        <v>166999.753750679</v>
      </c>
      <c r="BK654" s="114"/>
      <c r="BL654" s="306"/>
      <c r="BM654" s="313"/>
      <c r="BN654" s="314"/>
    </row>
    <row r="655" s="22" customFormat="1" ht="33.95" customHeight="1" outlineLevel="2" spans="2:66">
      <c r="B655" s="114" t="s">
        <v>793</v>
      </c>
      <c r="C655" s="115" t="s">
        <v>96</v>
      </c>
      <c r="D655" s="22" t="s">
        <v>97</v>
      </c>
      <c r="E655" s="114" t="s">
        <v>2304</v>
      </c>
      <c r="F655" s="114"/>
      <c r="G655" s="114" t="s">
        <v>1845</v>
      </c>
      <c r="H655" s="114">
        <f>J655*L655*N655</f>
        <v>0</v>
      </c>
      <c r="I655" s="114" t="s">
        <v>2305</v>
      </c>
      <c r="J655" s="300"/>
      <c r="K655" s="114" t="s">
        <v>2298</v>
      </c>
      <c r="L655" s="300"/>
      <c r="M655" s="114" t="s">
        <v>2299</v>
      </c>
      <c r="N655" s="306">
        <v>12</v>
      </c>
      <c r="O655" s="289"/>
      <c r="P655" s="289"/>
      <c r="Q655" s="289"/>
      <c r="R655" s="289"/>
      <c r="S655" s="289"/>
      <c r="T655" s="289"/>
      <c r="U655" s="289"/>
      <c r="V655" s="289"/>
      <c r="W655" s="289"/>
      <c r="X655" s="289"/>
      <c r="Y655" s="289"/>
      <c r="Z655" s="289"/>
      <c r="AA655" s="289"/>
      <c r="AB655" s="114">
        <f>SUM(AC655,AF655,AI655,AL655,AO655,AR655,AU655,AX655,BA655,BD655,BG655,BJ655)</f>
        <v>0</v>
      </c>
      <c r="AC655" s="114">
        <f>$H655/12</f>
        <v>0</v>
      </c>
      <c r="AD655" s="114"/>
      <c r="AE655" s="114"/>
      <c r="AF655" s="114">
        <f>$H655/12</f>
        <v>0</v>
      </c>
      <c r="AG655" s="114"/>
      <c r="AH655" s="114"/>
      <c r="AI655" s="114">
        <f>$H655/12</f>
        <v>0</v>
      </c>
      <c r="AJ655" s="114"/>
      <c r="AK655" s="114"/>
      <c r="AL655" s="114">
        <f>$H655/12</f>
        <v>0</v>
      </c>
      <c r="AM655" s="114"/>
      <c r="AN655" s="114"/>
      <c r="AO655" s="114">
        <f>$H655/12</f>
        <v>0</v>
      </c>
      <c r="AP655" s="114"/>
      <c r="AQ655" s="114"/>
      <c r="AR655" s="114">
        <f>$H655/12</f>
        <v>0</v>
      </c>
      <c r="AS655" s="114"/>
      <c r="AT655" s="114"/>
      <c r="AU655" s="114">
        <f>$H655/12</f>
        <v>0</v>
      </c>
      <c r="AV655" s="114"/>
      <c r="AW655" s="114"/>
      <c r="AX655" s="114">
        <f>$H655/12</f>
        <v>0</v>
      </c>
      <c r="AY655" s="114"/>
      <c r="AZ655" s="114"/>
      <c r="BA655" s="114">
        <f>$H655/12</f>
        <v>0</v>
      </c>
      <c r="BB655" s="114"/>
      <c r="BC655" s="114"/>
      <c r="BD655" s="114">
        <f>$H655/12</f>
        <v>0</v>
      </c>
      <c r="BE655" s="114"/>
      <c r="BF655" s="114"/>
      <c r="BG655" s="114">
        <f>$H655/12</f>
        <v>0</v>
      </c>
      <c r="BH655" s="114"/>
      <c r="BI655" s="114"/>
      <c r="BJ655" s="114">
        <f>$H655/12</f>
        <v>0</v>
      </c>
      <c r="BK655" s="114"/>
      <c r="BL655" s="306"/>
      <c r="BM655" s="313"/>
      <c r="BN655" s="314"/>
    </row>
    <row r="656" s="22" customFormat="1" ht="33.95" customHeight="1" outlineLevel="2" spans="2:66">
      <c r="B656" s="114" t="s">
        <v>793</v>
      </c>
      <c r="C656" s="115" t="s">
        <v>92</v>
      </c>
      <c r="D656" s="22" t="s">
        <v>93</v>
      </c>
      <c r="E656" s="114" t="s">
        <v>2306</v>
      </c>
      <c r="F656" s="114" t="s">
        <v>1619</v>
      </c>
      <c r="G656" s="114" t="s">
        <v>1845</v>
      </c>
      <c r="H656" s="114">
        <f>J656*L656</f>
        <v>0</v>
      </c>
      <c r="I656" s="114" t="s">
        <v>2307</v>
      </c>
      <c r="J656" s="300"/>
      <c r="K656" s="114" t="s">
        <v>1237</v>
      </c>
      <c r="L656" s="300"/>
      <c r="M656" s="114" t="s">
        <v>2308</v>
      </c>
      <c r="N656" s="114">
        <f>COUNTA(O656:Z656)</f>
        <v>0</v>
      </c>
      <c r="O656" s="325"/>
      <c r="P656" s="325"/>
      <c r="Q656" s="325"/>
      <c r="R656" s="325"/>
      <c r="S656" s="325"/>
      <c r="T656" s="325"/>
      <c r="U656" s="325"/>
      <c r="V656" s="325"/>
      <c r="W656" s="325"/>
      <c r="X656" s="325"/>
      <c r="Y656" s="325"/>
      <c r="Z656" s="325"/>
      <c r="AA656" s="114"/>
      <c r="AB656" s="114">
        <f>SUM(AC656,AF656,AI656,AL656,AO656,AR656,AU656,AX656,BA656,BD656,BG656,BJ656)</f>
        <v>0</v>
      </c>
      <c r="AC656" s="114">
        <f>IF(O656="√",$J656*$L656/$N656,0)</f>
        <v>0</v>
      </c>
      <c r="AD656" s="114"/>
      <c r="AE656" s="114"/>
      <c r="AF656" s="114">
        <f>IF(R656="√",$J656*$L656/$N656,0)</f>
        <v>0</v>
      </c>
      <c r="AG656" s="114"/>
      <c r="AH656" s="114"/>
      <c r="AI656" s="114">
        <f>IF(U656="√",$J656*$L656/$N656,0)</f>
        <v>0</v>
      </c>
      <c r="AJ656" s="114"/>
      <c r="AK656" s="114"/>
      <c r="AL656" s="114">
        <f>IF(X656="√",$J656*$L656/$N656,0)</f>
        <v>0</v>
      </c>
      <c r="AM656" s="114"/>
      <c r="AN656" s="114"/>
      <c r="AO656" s="114">
        <f>IF(AA656="√",$J656*$L656/$N656,0)</f>
        <v>0</v>
      </c>
      <c r="AP656" s="114"/>
      <c r="AQ656" s="114"/>
      <c r="AR656" s="114">
        <f>IF(AD656="√",$J656*$L656/$N656,0)</f>
        <v>0</v>
      </c>
      <c r="AS656" s="114"/>
      <c r="AT656" s="114"/>
      <c r="AU656" s="114">
        <f>IF(AG656="√",$J656*$L656/$N656,0)</f>
        <v>0</v>
      </c>
      <c r="AV656" s="114"/>
      <c r="AW656" s="114"/>
      <c r="AX656" s="114">
        <f>IF(AJ656="√",$J656*$L656/$N656,0)</f>
        <v>0</v>
      </c>
      <c r="AY656" s="114"/>
      <c r="AZ656" s="114"/>
      <c r="BA656" s="114">
        <f>IF(AM656="√",$J656*$L656/$N656,0)</f>
        <v>0</v>
      </c>
      <c r="BB656" s="114"/>
      <c r="BC656" s="114"/>
      <c r="BD656" s="114">
        <f>IF(AP656="√",$J656*$L656/$N656,0)</f>
        <v>0</v>
      </c>
      <c r="BE656" s="114"/>
      <c r="BF656" s="114"/>
      <c r="BG656" s="114">
        <f>IF(AS656="√",$J656*$L656/$N656,0)</f>
        <v>0</v>
      </c>
      <c r="BH656" s="114"/>
      <c r="BI656" s="114"/>
      <c r="BJ656" s="114">
        <f>IF(AV656="√",$J656*$L656/$N656,0)</f>
        <v>0</v>
      </c>
      <c r="BK656" s="114"/>
      <c r="BL656" s="306"/>
      <c r="BM656" s="313"/>
      <c r="BN656" s="314"/>
    </row>
    <row r="657" s="22" customFormat="1" ht="33.95" customHeight="1" outlineLevel="2" spans="2:66">
      <c r="B657" s="114" t="s">
        <v>793</v>
      </c>
      <c r="C657" s="115" t="s">
        <v>100</v>
      </c>
      <c r="D657" s="22" t="s">
        <v>101</v>
      </c>
      <c r="E657" s="114" t="s">
        <v>2309</v>
      </c>
      <c r="F657" s="114"/>
      <c r="G657" s="114" t="s">
        <v>1845</v>
      </c>
      <c r="H657" s="114">
        <f>J657*L657*N657</f>
        <v>0</v>
      </c>
      <c r="I657" s="114" t="s">
        <v>1236</v>
      </c>
      <c r="J657" s="114">
        <v>1</v>
      </c>
      <c r="K657" s="114" t="s">
        <v>1237</v>
      </c>
      <c r="L657" s="300"/>
      <c r="M657" s="114" t="s">
        <v>1238</v>
      </c>
      <c r="N657" s="306">
        <v>12</v>
      </c>
      <c r="O657" s="289"/>
      <c r="P657" s="289"/>
      <c r="Q657" s="289"/>
      <c r="R657" s="289"/>
      <c r="S657" s="289"/>
      <c r="T657" s="289"/>
      <c r="U657" s="289"/>
      <c r="V657" s="289"/>
      <c r="W657" s="289"/>
      <c r="X657" s="289"/>
      <c r="Y657" s="289"/>
      <c r="Z657" s="289"/>
      <c r="AA657" s="289"/>
      <c r="AB657" s="114">
        <f>SUM(AC657,AF657,AI657,AL657,AO657,AR657,AU657,AX657,BA657,BD657,BG657,BJ657)</f>
        <v>0</v>
      </c>
      <c r="AC657" s="114">
        <f>$H657/12</f>
        <v>0</v>
      </c>
      <c r="AD657" s="114"/>
      <c r="AE657" s="114"/>
      <c r="AF657" s="114">
        <f>$H657/12</f>
        <v>0</v>
      </c>
      <c r="AG657" s="114"/>
      <c r="AH657" s="114"/>
      <c r="AI657" s="114">
        <f>$H657/12</f>
        <v>0</v>
      </c>
      <c r="AJ657" s="114"/>
      <c r="AK657" s="114"/>
      <c r="AL657" s="114">
        <f>$H657/12</f>
        <v>0</v>
      </c>
      <c r="AM657" s="114"/>
      <c r="AN657" s="114"/>
      <c r="AO657" s="114">
        <f>$H657/12</f>
        <v>0</v>
      </c>
      <c r="AP657" s="114"/>
      <c r="AQ657" s="114"/>
      <c r="AR657" s="114">
        <f>$H657/12</f>
        <v>0</v>
      </c>
      <c r="AS657" s="114"/>
      <c r="AT657" s="114"/>
      <c r="AU657" s="114">
        <f>$H657/12</f>
        <v>0</v>
      </c>
      <c r="AV657" s="114"/>
      <c r="AW657" s="114"/>
      <c r="AX657" s="114">
        <f>$H657/12</f>
        <v>0</v>
      </c>
      <c r="AY657" s="114"/>
      <c r="AZ657" s="114"/>
      <c r="BA657" s="114">
        <f>$H657/12</f>
        <v>0</v>
      </c>
      <c r="BB657" s="114"/>
      <c r="BC657" s="114"/>
      <c r="BD657" s="114">
        <f>$H657/12</f>
        <v>0</v>
      </c>
      <c r="BE657" s="114"/>
      <c r="BF657" s="114"/>
      <c r="BG657" s="114">
        <f>$H657/12</f>
        <v>0</v>
      </c>
      <c r="BH657" s="114"/>
      <c r="BI657" s="114"/>
      <c r="BJ657" s="114">
        <f>$H657/12</f>
        <v>0</v>
      </c>
      <c r="BK657" s="114"/>
      <c r="BL657" s="306"/>
      <c r="BM657" s="313"/>
      <c r="BN657" s="314"/>
    </row>
    <row r="658" s="110" customFormat="1" ht="33.95" customHeight="1" outlineLevel="1" spans="2:66">
      <c r="B658" s="111" t="s">
        <v>788</v>
      </c>
      <c r="C658" s="324">
        <v>1.5</v>
      </c>
      <c r="D658" s="110" t="s">
        <v>216</v>
      </c>
      <c r="G658" s="111"/>
      <c r="H658" s="111">
        <f>SUM(H659:H667)</f>
        <v>35932</v>
      </c>
      <c r="N658" s="305"/>
      <c r="O658" s="288"/>
      <c r="P658" s="288"/>
      <c r="Q658" s="288"/>
      <c r="R658" s="288"/>
      <c r="S658" s="288"/>
      <c r="T658" s="288"/>
      <c r="U658" s="288"/>
      <c r="V658" s="288"/>
      <c r="W658" s="288"/>
      <c r="X658" s="288"/>
      <c r="Y658" s="288"/>
      <c r="Z658" s="288"/>
      <c r="AA658" s="288"/>
      <c r="AB658" s="111">
        <f>SUM(AB659:AB667)</f>
        <v>35932</v>
      </c>
      <c r="AC658" s="111">
        <f>SUM(AC659:AC667)</f>
        <v>2994.33333333333</v>
      </c>
      <c r="AF658" s="111">
        <f>SUM(AF659:AF667)</f>
        <v>2994.33333333333</v>
      </c>
      <c r="AI658" s="111">
        <f>SUM(AI659:AI667)</f>
        <v>2994.33333333333</v>
      </c>
      <c r="AL658" s="111">
        <f>SUM(AL659:AL667)</f>
        <v>2994.33333333333</v>
      </c>
      <c r="AO658" s="111">
        <f>SUM(AO659:AO667)</f>
        <v>2994.33333333333</v>
      </c>
      <c r="AR658" s="111">
        <f>SUM(AR659:AR667)</f>
        <v>2994.33333333333</v>
      </c>
      <c r="AU658" s="111">
        <f>SUM(AU659:AU667)</f>
        <v>2994.33333333333</v>
      </c>
      <c r="AX658" s="111">
        <f>SUM(AX659:AX667)</f>
        <v>2994.33333333333</v>
      </c>
      <c r="BA658" s="111">
        <f>SUM(BA659:BA667)</f>
        <v>2994.33333333333</v>
      </c>
      <c r="BD658" s="111">
        <f>SUM(BD659:BD667)</f>
        <v>2994.33333333333</v>
      </c>
      <c r="BG658" s="111">
        <f>SUM(BG659:BG667)</f>
        <v>2994.33333333333</v>
      </c>
      <c r="BJ658" s="111">
        <f>SUM(BJ659:BJ667)</f>
        <v>2994.33333333333</v>
      </c>
      <c r="BL658" s="305"/>
      <c r="BM658" s="313"/>
      <c r="BN658" s="288"/>
    </row>
    <row r="659" s="22" customFormat="1" ht="33.95" customHeight="1" outlineLevel="2" spans="2:66">
      <c r="B659" s="114" t="s">
        <v>793</v>
      </c>
      <c r="C659" s="115" t="s">
        <v>135</v>
      </c>
      <c r="D659" s="22" t="s">
        <v>136</v>
      </c>
      <c r="E659" s="114" t="s">
        <v>2310</v>
      </c>
      <c r="F659" s="114"/>
      <c r="G659" s="114" t="s">
        <v>937</v>
      </c>
      <c r="H659" s="114">
        <f t="shared" ref="H659:H667" si="696">J659*L659*N659</f>
        <v>0</v>
      </c>
      <c r="I659" s="114" t="s">
        <v>1236</v>
      </c>
      <c r="J659" s="300"/>
      <c r="K659" s="114" t="s">
        <v>1390</v>
      </c>
      <c r="L659" s="114">
        <v>100</v>
      </c>
      <c r="M659" s="114" t="s">
        <v>1411</v>
      </c>
      <c r="N659" s="114">
        <f>COUNTA(O659:Z659)</f>
        <v>0</v>
      </c>
      <c r="O659" s="325"/>
      <c r="P659" s="325"/>
      <c r="Q659" s="325"/>
      <c r="R659" s="325"/>
      <c r="S659" s="325"/>
      <c r="T659" s="325"/>
      <c r="U659" s="325"/>
      <c r="V659" s="325"/>
      <c r="W659" s="325"/>
      <c r="X659" s="325"/>
      <c r="Y659" s="325"/>
      <c r="Z659" s="325"/>
      <c r="AA659" s="114"/>
      <c r="AB659" s="327">
        <f t="shared" ref="AB659:AB667" si="697">SUM(AC659,AF659,AI659,AL659,AO659,AR659,AU659,AX659,BA659,BD659,BG659,BJ659)</f>
        <v>0</v>
      </c>
      <c r="AC659" s="327">
        <f>IF(O659="√",$J659*$L659/$N659,0)</f>
        <v>0</v>
      </c>
      <c r="AD659" s="327"/>
      <c r="AE659" s="327"/>
      <c r="AF659" s="327">
        <f>IF(P659="√",$J659*$L659/$N659,0)</f>
        <v>0</v>
      </c>
      <c r="AG659" s="327"/>
      <c r="AH659" s="327"/>
      <c r="AI659" s="327">
        <f>IF(Q659="√",$J659*$L659/$N659,0)</f>
        <v>0</v>
      </c>
      <c r="AJ659" s="327"/>
      <c r="AK659" s="327"/>
      <c r="AL659" s="327">
        <f>IF(R659="√",$J659*$L659/$N659,0)</f>
        <v>0</v>
      </c>
      <c r="AM659" s="327"/>
      <c r="AN659" s="327"/>
      <c r="AO659" s="327">
        <f>IF(S659="√",$J659*$L659/$N659,0)</f>
        <v>0</v>
      </c>
      <c r="AP659" s="327"/>
      <c r="AQ659" s="327"/>
      <c r="AR659" s="327">
        <f>IF(T659="√",$J659*$L659/$N659,0)</f>
        <v>0</v>
      </c>
      <c r="AS659" s="327"/>
      <c r="AT659" s="327"/>
      <c r="AU659" s="327">
        <f>IF(U659="√",$J659*$L659/$N659,0)</f>
        <v>0</v>
      </c>
      <c r="AV659" s="327"/>
      <c r="AW659" s="327"/>
      <c r="AX659" s="327">
        <f>IF(V659="√",$J659*$L659/$N659,0)</f>
        <v>0</v>
      </c>
      <c r="AY659" s="327"/>
      <c r="AZ659" s="327"/>
      <c r="BA659" s="327">
        <f>IF(W659="√",$J659*$L659/$N659,0)</f>
        <v>0</v>
      </c>
      <c r="BB659" s="327"/>
      <c r="BC659" s="327"/>
      <c r="BD659" s="327">
        <f>IF(X659="√",$J659*$L659/$N659,0)</f>
        <v>0</v>
      </c>
      <c r="BE659" s="327"/>
      <c r="BF659" s="327"/>
      <c r="BG659" s="327">
        <f>IF(Y659="√",$J659*$L659/$N659,0)</f>
        <v>0</v>
      </c>
      <c r="BH659" s="327"/>
      <c r="BI659" s="327"/>
      <c r="BJ659" s="327">
        <f>IF(Z659="√",$J659*$L659/$N659,0)</f>
        <v>0</v>
      </c>
      <c r="BK659" s="327"/>
      <c r="BL659" s="328"/>
      <c r="BM659" s="313"/>
      <c r="BN659" s="314"/>
    </row>
    <row r="660" s="22" customFormat="1" ht="33.95" customHeight="1" outlineLevel="2" spans="2:66">
      <c r="B660" s="114" t="s">
        <v>793</v>
      </c>
      <c r="C660" s="115" t="s">
        <v>137</v>
      </c>
      <c r="D660" s="22" t="s">
        <v>138</v>
      </c>
      <c r="E660" s="114" t="s">
        <v>2311</v>
      </c>
      <c r="F660" s="114"/>
      <c r="G660" s="114" t="s">
        <v>1845</v>
      </c>
      <c r="H660" s="114">
        <f t="shared" si="696"/>
        <v>11500</v>
      </c>
      <c r="I660" s="114" t="s">
        <v>1236</v>
      </c>
      <c r="J660" s="114">
        <v>1</v>
      </c>
      <c r="K660" s="114" t="s">
        <v>1237</v>
      </c>
      <c r="L660" s="300">
        <f>预算主表!P116/12</f>
        <v>958.333333333333</v>
      </c>
      <c r="M660" s="114" t="s">
        <v>1238</v>
      </c>
      <c r="N660" s="306">
        <v>12</v>
      </c>
      <c r="O660" s="289"/>
      <c r="P660" s="289"/>
      <c r="Q660" s="289"/>
      <c r="R660" s="289"/>
      <c r="S660" s="289"/>
      <c r="T660" s="289"/>
      <c r="U660" s="289"/>
      <c r="V660" s="289"/>
      <c r="W660" s="289"/>
      <c r="X660" s="289"/>
      <c r="Y660" s="289"/>
      <c r="Z660" s="289"/>
      <c r="AA660" s="289"/>
      <c r="AB660" s="327">
        <f t="shared" si="697"/>
        <v>11500</v>
      </c>
      <c r="AC660" s="327">
        <f t="shared" ref="AC660:AC667" si="698">$H660/12</f>
        <v>958.333333333333</v>
      </c>
      <c r="AD660" s="327"/>
      <c r="AE660" s="327"/>
      <c r="AF660" s="327">
        <f t="shared" ref="AF660:AF667" si="699">$H660/12</f>
        <v>958.333333333333</v>
      </c>
      <c r="AG660" s="327"/>
      <c r="AH660" s="327"/>
      <c r="AI660" s="327">
        <f t="shared" ref="AI660:AI667" si="700">$H660/12</f>
        <v>958.333333333333</v>
      </c>
      <c r="AJ660" s="327"/>
      <c r="AK660" s="327"/>
      <c r="AL660" s="327">
        <f t="shared" ref="AL660:AL667" si="701">$H660/12</f>
        <v>958.333333333333</v>
      </c>
      <c r="AM660" s="327"/>
      <c r="AN660" s="327"/>
      <c r="AO660" s="327">
        <f t="shared" ref="AO660:AO667" si="702">$H660/12</f>
        <v>958.333333333333</v>
      </c>
      <c r="AP660" s="327"/>
      <c r="AQ660" s="327"/>
      <c r="AR660" s="327">
        <f t="shared" ref="AR660:AR667" si="703">$H660/12</f>
        <v>958.333333333333</v>
      </c>
      <c r="AS660" s="327"/>
      <c r="AT660" s="327"/>
      <c r="AU660" s="327">
        <f t="shared" ref="AU660:AU667" si="704">$H660/12</f>
        <v>958.333333333333</v>
      </c>
      <c r="AV660" s="327"/>
      <c r="AW660" s="327"/>
      <c r="AX660" s="327">
        <f t="shared" ref="AX660:AX667" si="705">$H660/12</f>
        <v>958.333333333333</v>
      </c>
      <c r="AY660" s="327"/>
      <c r="AZ660" s="327"/>
      <c r="BA660" s="327">
        <f t="shared" ref="BA660:BA667" si="706">$H660/12</f>
        <v>958.333333333333</v>
      </c>
      <c r="BB660" s="327"/>
      <c r="BC660" s="327"/>
      <c r="BD660" s="327">
        <f t="shared" ref="BD660:BD667" si="707">$H660/12</f>
        <v>958.333333333333</v>
      </c>
      <c r="BE660" s="327"/>
      <c r="BF660" s="327"/>
      <c r="BG660" s="327">
        <f t="shared" ref="BG660:BG667" si="708">$H660/12</f>
        <v>958.333333333333</v>
      </c>
      <c r="BH660" s="327"/>
      <c r="BI660" s="327"/>
      <c r="BJ660" s="327">
        <f t="shared" ref="BJ660:BJ667" si="709">$H660/12</f>
        <v>958.333333333333</v>
      </c>
      <c r="BK660" s="327"/>
      <c r="BL660" s="328"/>
      <c r="BM660" s="313"/>
      <c r="BN660" s="314"/>
    </row>
    <row r="661" s="22" customFormat="1" ht="33.95" customHeight="1" outlineLevel="2" spans="2:66">
      <c r="B661" s="114" t="s">
        <v>793</v>
      </c>
      <c r="C661" s="115" t="s">
        <v>141</v>
      </c>
      <c r="D661" s="22" t="s">
        <v>142</v>
      </c>
      <c r="E661" s="114" t="s">
        <v>2312</v>
      </c>
      <c r="F661" s="114"/>
      <c r="G661" s="114" t="s">
        <v>1845</v>
      </c>
      <c r="H661" s="114">
        <f t="shared" si="696"/>
        <v>8616</v>
      </c>
      <c r="I661" s="114" t="s">
        <v>1236</v>
      </c>
      <c r="J661" s="114">
        <v>1</v>
      </c>
      <c r="K661" s="114" t="s">
        <v>1237</v>
      </c>
      <c r="L661" s="300">
        <f>预算主表!P117/12</f>
        <v>718</v>
      </c>
      <c r="M661" s="114" t="s">
        <v>1238</v>
      </c>
      <c r="N661" s="306">
        <v>12</v>
      </c>
      <c r="O661" s="289"/>
      <c r="P661" s="289"/>
      <c r="Q661" s="289"/>
      <c r="R661" s="289"/>
      <c r="S661" s="289"/>
      <c r="T661" s="289"/>
      <c r="U661" s="289"/>
      <c r="V661" s="289"/>
      <c r="W661" s="289"/>
      <c r="X661" s="289"/>
      <c r="Y661" s="289"/>
      <c r="Z661" s="289"/>
      <c r="AA661" s="289"/>
      <c r="AB661" s="327">
        <f t="shared" si="697"/>
        <v>8616</v>
      </c>
      <c r="AC661" s="327">
        <f t="shared" si="698"/>
        <v>718</v>
      </c>
      <c r="AD661" s="327"/>
      <c r="AE661" s="327"/>
      <c r="AF661" s="327">
        <f t="shared" si="699"/>
        <v>718</v>
      </c>
      <c r="AG661" s="327"/>
      <c r="AH661" s="327"/>
      <c r="AI661" s="327">
        <f t="shared" si="700"/>
        <v>718</v>
      </c>
      <c r="AJ661" s="327"/>
      <c r="AK661" s="327"/>
      <c r="AL661" s="327">
        <f t="shared" si="701"/>
        <v>718</v>
      </c>
      <c r="AM661" s="327"/>
      <c r="AN661" s="327"/>
      <c r="AO661" s="327">
        <f t="shared" si="702"/>
        <v>718</v>
      </c>
      <c r="AP661" s="327"/>
      <c r="AQ661" s="327"/>
      <c r="AR661" s="327">
        <f t="shared" si="703"/>
        <v>718</v>
      </c>
      <c r="AS661" s="327"/>
      <c r="AT661" s="327"/>
      <c r="AU661" s="327">
        <f t="shared" si="704"/>
        <v>718</v>
      </c>
      <c r="AV661" s="327"/>
      <c r="AW661" s="327"/>
      <c r="AX661" s="327">
        <f t="shared" si="705"/>
        <v>718</v>
      </c>
      <c r="AY661" s="327"/>
      <c r="AZ661" s="327"/>
      <c r="BA661" s="327">
        <f t="shared" si="706"/>
        <v>718</v>
      </c>
      <c r="BB661" s="327"/>
      <c r="BC661" s="327"/>
      <c r="BD661" s="327">
        <f t="shared" si="707"/>
        <v>718</v>
      </c>
      <c r="BE661" s="327"/>
      <c r="BF661" s="327"/>
      <c r="BG661" s="327">
        <f t="shared" si="708"/>
        <v>718</v>
      </c>
      <c r="BH661" s="327"/>
      <c r="BI661" s="327"/>
      <c r="BJ661" s="327">
        <f t="shared" si="709"/>
        <v>718</v>
      </c>
      <c r="BK661" s="327"/>
      <c r="BL661" s="328"/>
      <c r="BM661" s="313"/>
      <c r="BN661" s="314"/>
    </row>
    <row r="662" s="22" customFormat="1" ht="33.95" customHeight="1" outlineLevel="2" spans="2:66">
      <c r="B662" s="114" t="s">
        <v>793</v>
      </c>
      <c r="C662" s="115" t="s">
        <v>102</v>
      </c>
      <c r="D662" s="22" t="s">
        <v>103</v>
      </c>
      <c r="E662" s="114" t="s">
        <v>2313</v>
      </c>
      <c r="F662" s="114"/>
      <c r="G662" s="114" t="s">
        <v>1845</v>
      </c>
      <c r="H662" s="114">
        <f t="shared" si="696"/>
        <v>0</v>
      </c>
      <c r="I662" s="114" t="s">
        <v>1236</v>
      </c>
      <c r="J662" s="114">
        <v>1</v>
      </c>
      <c r="K662" s="114" t="s">
        <v>1237</v>
      </c>
      <c r="L662" s="300"/>
      <c r="M662" s="114" t="s">
        <v>1238</v>
      </c>
      <c r="N662" s="306">
        <v>12</v>
      </c>
      <c r="O662" s="289"/>
      <c r="P662" s="289"/>
      <c r="Q662" s="289"/>
      <c r="R662" s="289"/>
      <c r="S662" s="289"/>
      <c r="T662" s="289"/>
      <c r="U662" s="289"/>
      <c r="V662" s="289"/>
      <c r="W662" s="289"/>
      <c r="X662" s="289"/>
      <c r="Y662" s="289"/>
      <c r="Z662" s="289"/>
      <c r="AA662" s="289"/>
      <c r="AB662" s="327">
        <f t="shared" si="697"/>
        <v>0</v>
      </c>
      <c r="AC662" s="327">
        <f t="shared" si="698"/>
        <v>0</v>
      </c>
      <c r="AD662" s="327"/>
      <c r="AE662" s="327"/>
      <c r="AF662" s="327">
        <f t="shared" si="699"/>
        <v>0</v>
      </c>
      <c r="AG662" s="327"/>
      <c r="AH662" s="327"/>
      <c r="AI662" s="327">
        <f t="shared" si="700"/>
        <v>0</v>
      </c>
      <c r="AJ662" s="327"/>
      <c r="AK662" s="327"/>
      <c r="AL662" s="327">
        <f t="shared" si="701"/>
        <v>0</v>
      </c>
      <c r="AM662" s="327"/>
      <c r="AN662" s="327"/>
      <c r="AO662" s="327">
        <f t="shared" si="702"/>
        <v>0</v>
      </c>
      <c r="AP662" s="327"/>
      <c r="AQ662" s="327"/>
      <c r="AR662" s="327">
        <f t="shared" si="703"/>
        <v>0</v>
      </c>
      <c r="AS662" s="327"/>
      <c r="AT662" s="327"/>
      <c r="AU662" s="327">
        <f t="shared" si="704"/>
        <v>0</v>
      </c>
      <c r="AV662" s="327"/>
      <c r="AW662" s="327"/>
      <c r="AX662" s="327">
        <f t="shared" si="705"/>
        <v>0</v>
      </c>
      <c r="AY662" s="327"/>
      <c r="AZ662" s="327"/>
      <c r="BA662" s="327">
        <f t="shared" si="706"/>
        <v>0</v>
      </c>
      <c r="BB662" s="327"/>
      <c r="BC662" s="327"/>
      <c r="BD662" s="327">
        <f t="shared" si="707"/>
        <v>0</v>
      </c>
      <c r="BE662" s="327"/>
      <c r="BF662" s="327"/>
      <c r="BG662" s="327">
        <f t="shared" si="708"/>
        <v>0</v>
      </c>
      <c r="BH662" s="327"/>
      <c r="BI662" s="327"/>
      <c r="BJ662" s="327">
        <f t="shared" si="709"/>
        <v>0</v>
      </c>
      <c r="BK662" s="327"/>
      <c r="BL662" s="328"/>
      <c r="BM662" s="313"/>
      <c r="BN662" s="314"/>
    </row>
    <row r="663" s="22" customFormat="1" ht="33.95" customHeight="1" outlineLevel="2" spans="2:66">
      <c r="B663" s="114" t="s">
        <v>793</v>
      </c>
      <c r="C663" s="115" t="s">
        <v>143</v>
      </c>
      <c r="D663" s="22" t="s">
        <v>144</v>
      </c>
      <c r="E663" s="114"/>
      <c r="F663" s="114"/>
      <c r="G663" s="114" t="s">
        <v>1845</v>
      </c>
      <c r="H663" s="114">
        <f t="shared" si="696"/>
        <v>0</v>
      </c>
      <c r="I663" s="114" t="s">
        <v>1236</v>
      </c>
      <c r="J663" s="114">
        <v>1</v>
      </c>
      <c r="K663" s="114" t="s">
        <v>1237</v>
      </c>
      <c r="L663" s="300"/>
      <c r="M663" s="114" t="s">
        <v>1238</v>
      </c>
      <c r="N663" s="306">
        <v>12</v>
      </c>
      <c r="O663" s="289"/>
      <c r="P663" s="289"/>
      <c r="Q663" s="289"/>
      <c r="R663" s="289"/>
      <c r="S663" s="289"/>
      <c r="T663" s="289"/>
      <c r="U663" s="289"/>
      <c r="V663" s="289"/>
      <c r="W663" s="289"/>
      <c r="X663" s="289"/>
      <c r="Y663" s="289"/>
      <c r="Z663" s="289"/>
      <c r="AA663" s="289"/>
      <c r="AB663" s="327">
        <f t="shared" si="697"/>
        <v>0</v>
      </c>
      <c r="AC663" s="327">
        <f t="shared" si="698"/>
        <v>0</v>
      </c>
      <c r="AD663" s="327"/>
      <c r="AE663" s="327"/>
      <c r="AF663" s="327">
        <f t="shared" si="699"/>
        <v>0</v>
      </c>
      <c r="AG663" s="327"/>
      <c r="AH663" s="327"/>
      <c r="AI663" s="327">
        <f t="shared" si="700"/>
        <v>0</v>
      </c>
      <c r="AJ663" s="327"/>
      <c r="AK663" s="327"/>
      <c r="AL663" s="327">
        <f t="shared" si="701"/>
        <v>0</v>
      </c>
      <c r="AM663" s="327"/>
      <c r="AN663" s="327"/>
      <c r="AO663" s="327">
        <f t="shared" si="702"/>
        <v>0</v>
      </c>
      <c r="AP663" s="327"/>
      <c r="AQ663" s="327"/>
      <c r="AR663" s="327">
        <f t="shared" si="703"/>
        <v>0</v>
      </c>
      <c r="AS663" s="327"/>
      <c r="AT663" s="327"/>
      <c r="AU663" s="327">
        <f t="shared" si="704"/>
        <v>0</v>
      </c>
      <c r="AV663" s="327"/>
      <c r="AW663" s="327"/>
      <c r="AX663" s="327">
        <f t="shared" si="705"/>
        <v>0</v>
      </c>
      <c r="AY663" s="327"/>
      <c r="AZ663" s="327"/>
      <c r="BA663" s="327">
        <f t="shared" si="706"/>
        <v>0</v>
      </c>
      <c r="BB663" s="327"/>
      <c r="BC663" s="327"/>
      <c r="BD663" s="327">
        <f t="shared" si="707"/>
        <v>0</v>
      </c>
      <c r="BE663" s="327"/>
      <c r="BF663" s="327"/>
      <c r="BG663" s="327">
        <f t="shared" si="708"/>
        <v>0</v>
      </c>
      <c r="BH663" s="327"/>
      <c r="BI663" s="327"/>
      <c r="BJ663" s="327">
        <f t="shared" si="709"/>
        <v>0</v>
      </c>
      <c r="BK663" s="327"/>
      <c r="BL663" s="328"/>
      <c r="BM663" s="313"/>
      <c r="BN663" s="314"/>
    </row>
    <row r="664" s="22" customFormat="1" ht="33.95" customHeight="1" outlineLevel="2" spans="2:66">
      <c r="B664" s="114" t="s">
        <v>793</v>
      </c>
      <c r="C664" s="115" t="s">
        <v>147</v>
      </c>
      <c r="D664" s="22" t="s">
        <v>148</v>
      </c>
      <c r="E664" s="114" t="s">
        <v>2314</v>
      </c>
      <c r="F664" s="114"/>
      <c r="G664" s="114" t="s">
        <v>1845</v>
      </c>
      <c r="H664" s="114">
        <f t="shared" si="696"/>
        <v>13416</v>
      </c>
      <c r="I664" s="114" t="s">
        <v>1236</v>
      </c>
      <c r="J664" s="114">
        <v>1</v>
      </c>
      <c r="K664" s="114" t="s">
        <v>1237</v>
      </c>
      <c r="L664" s="300">
        <f>预算主表!P119/12</f>
        <v>1118</v>
      </c>
      <c r="M664" s="114" t="s">
        <v>1238</v>
      </c>
      <c r="N664" s="306">
        <v>12</v>
      </c>
      <c r="O664" s="289"/>
      <c r="P664" s="289"/>
      <c r="Q664" s="289"/>
      <c r="R664" s="289"/>
      <c r="S664" s="289"/>
      <c r="T664" s="289"/>
      <c r="U664" s="289"/>
      <c r="V664" s="289"/>
      <c r="W664" s="289"/>
      <c r="X664" s="289"/>
      <c r="Y664" s="289"/>
      <c r="Z664" s="289"/>
      <c r="AA664" s="289"/>
      <c r="AB664" s="327">
        <f t="shared" si="697"/>
        <v>13416</v>
      </c>
      <c r="AC664" s="327">
        <f t="shared" si="698"/>
        <v>1118</v>
      </c>
      <c r="AD664" s="327"/>
      <c r="AE664" s="327"/>
      <c r="AF664" s="327">
        <f t="shared" si="699"/>
        <v>1118</v>
      </c>
      <c r="AG664" s="327"/>
      <c r="AH664" s="327"/>
      <c r="AI664" s="327">
        <f t="shared" si="700"/>
        <v>1118</v>
      </c>
      <c r="AJ664" s="327"/>
      <c r="AK664" s="327"/>
      <c r="AL664" s="327">
        <f t="shared" si="701"/>
        <v>1118</v>
      </c>
      <c r="AM664" s="327"/>
      <c r="AN664" s="327"/>
      <c r="AO664" s="327">
        <f t="shared" si="702"/>
        <v>1118</v>
      </c>
      <c r="AP664" s="327"/>
      <c r="AQ664" s="327"/>
      <c r="AR664" s="327">
        <f t="shared" si="703"/>
        <v>1118</v>
      </c>
      <c r="AS664" s="327"/>
      <c r="AT664" s="327"/>
      <c r="AU664" s="327">
        <f t="shared" si="704"/>
        <v>1118</v>
      </c>
      <c r="AV664" s="327"/>
      <c r="AW664" s="327"/>
      <c r="AX664" s="327">
        <f t="shared" si="705"/>
        <v>1118</v>
      </c>
      <c r="AY664" s="327"/>
      <c r="AZ664" s="327"/>
      <c r="BA664" s="327">
        <f t="shared" si="706"/>
        <v>1118</v>
      </c>
      <c r="BB664" s="327"/>
      <c r="BC664" s="327"/>
      <c r="BD664" s="327">
        <f t="shared" si="707"/>
        <v>1118</v>
      </c>
      <c r="BE664" s="327"/>
      <c r="BF664" s="327"/>
      <c r="BG664" s="327">
        <f t="shared" si="708"/>
        <v>1118</v>
      </c>
      <c r="BH664" s="327"/>
      <c r="BI664" s="327"/>
      <c r="BJ664" s="327">
        <f t="shared" si="709"/>
        <v>1118</v>
      </c>
      <c r="BK664" s="327"/>
      <c r="BL664" s="328"/>
      <c r="BM664" s="313"/>
      <c r="BN664" s="314"/>
    </row>
    <row r="665" s="22" customFormat="1" ht="33.95" customHeight="1" outlineLevel="2" spans="2:66">
      <c r="B665" s="114" t="s">
        <v>793</v>
      </c>
      <c r="C665" s="115" t="s">
        <v>153</v>
      </c>
      <c r="D665" s="22" t="s">
        <v>154</v>
      </c>
      <c r="E665" s="114" t="s">
        <v>2315</v>
      </c>
      <c r="F665" s="114"/>
      <c r="G665" s="114" t="s">
        <v>1845</v>
      </c>
      <c r="H665" s="114">
        <f t="shared" si="696"/>
        <v>0</v>
      </c>
      <c r="I665" s="114" t="s">
        <v>1236</v>
      </c>
      <c r="J665" s="114">
        <v>1</v>
      </c>
      <c r="K665" s="114" t="s">
        <v>1237</v>
      </c>
      <c r="L665" s="300">
        <f>预算主表!P125/12</f>
        <v>0</v>
      </c>
      <c r="M665" s="114" t="s">
        <v>1238</v>
      </c>
      <c r="N665" s="306">
        <v>12</v>
      </c>
      <c r="O665" s="289"/>
      <c r="P665" s="289"/>
      <c r="Q665" s="289"/>
      <c r="R665" s="289"/>
      <c r="S665" s="289"/>
      <c r="T665" s="289"/>
      <c r="U665" s="289"/>
      <c r="V665" s="289"/>
      <c r="W665" s="289"/>
      <c r="X665" s="289"/>
      <c r="Y665" s="289"/>
      <c r="Z665" s="289"/>
      <c r="AA665" s="289"/>
      <c r="AB665" s="327">
        <f t="shared" si="697"/>
        <v>0</v>
      </c>
      <c r="AC665" s="327">
        <f t="shared" si="698"/>
        <v>0</v>
      </c>
      <c r="AD665" s="327"/>
      <c r="AE665" s="327"/>
      <c r="AF665" s="327">
        <f t="shared" si="699"/>
        <v>0</v>
      </c>
      <c r="AG665" s="327"/>
      <c r="AH665" s="327"/>
      <c r="AI665" s="327">
        <f t="shared" si="700"/>
        <v>0</v>
      </c>
      <c r="AJ665" s="327"/>
      <c r="AK665" s="327"/>
      <c r="AL665" s="327">
        <f t="shared" si="701"/>
        <v>0</v>
      </c>
      <c r="AM665" s="327"/>
      <c r="AN665" s="327"/>
      <c r="AO665" s="327">
        <f t="shared" si="702"/>
        <v>0</v>
      </c>
      <c r="AP665" s="327"/>
      <c r="AQ665" s="327"/>
      <c r="AR665" s="327">
        <f t="shared" si="703"/>
        <v>0</v>
      </c>
      <c r="AS665" s="327"/>
      <c r="AT665" s="327"/>
      <c r="AU665" s="327">
        <f t="shared" si="704"/>
        <v>0</v>
      </c>
      <c r="AV665" s="327"/>
      <c r="AW665" s="327"/>
      <c r="AX665" s="327">
        <f t="shared" si="705"/>
        <v>0</v>
      </c>
      <c r="AY665" s="327"/>
      <c r="AZ665" s="327"/>
      <c r="BA665" s="327">
        <f t="shared" si="706"/>
        <v>0</v>
      </c>
      <c r="BB665" s="327"/>
      <c r="BC665" s="327"/>
      <c r="BD665" s="327">
        <f t="shared" si="707"/>
        <v>0</v>
      </c>
      <c r="BE665" s="327"/>
      <c r="BF665" s="327"/>
      <c r="BG665" s="327">
        <f t="shared" si="708"/>
        <v>0</v>
      </c>
      <c r="BH665" s="327"/>
      <c r="BI665" s="327"/>
      <c r="BJ665" s="327">
        <f t="shared" si="709"/>
        <v>0</v>
      </c>
      <c r="BK665" s="327"/>
      <c r="BL665" s="328"/>
      <c r="BM665" s="313"/>
      <c r="BN665" s="314"/>
    </row>
    <row r="666" s="22" customFormat="1" ht="33.95" customHeight="1" outlineLevel="2" spans="2:66">
      <c r="B666" s="114" t="s">
        <v>793</v>
      </c>
      <c r="C666" s="115" t="s">
        <v>157</v>
      </c>
      <c r="D666" s="22" t="s">
        <v>158</v>
      </c>
      <c r="E666" s="114" t="s">
        <v>2316</v>
      </c>
      <c r="F666" s="114"/>
      <c r="G666" s="114" t="s">
        <v>1845</v>
      </c>
      <c r="H666" s="114">
        <f t="shared" si="696"/>
        <v>2400</v>
      </c>
      <c r="I666" s="114" t="s">
        <v>1236</v>
      </c>
      <c r="J666" s="114">
        <v>1</v>
      </c>
      <c r="K666" s="114" t="s">
        <v>1237</v>
      </c>
      <c r="L666" s="300">
        <f>预算主表!P127/12</f>
        <v>200</v>
      </c>
      <c r="M666" s="114" t="s">
        <v>1238</v>
      </c>
      <c r="N666" s="306">
        <v>12</v>
      </c>
      <c r="O666" s="289"/>
      <c r="P666" s="289"/>
      <c r="Q666" s="289"/>
      <c r="R666" s="289"/>
      <c r="S666" s="289"/>
      <c r="T666" s="289"/>
      <c r="U666" s="289"/>
      <c r="V666" s="289"/>
      <c r="W666" s="289"/>
      <c r="X666" s="289"/>
      <c r="Y666" s="289"/>
      <c r="Z666" s="289"/>
      <c r="AA666" s="289"/>
      <c r="AB666" s="327">
        <f t="shared" si="697"/>
        <v>2400</v>
      </c>
      <c r="AC666" s="327">
        <f t="shared" si="698"/>
        <v>200</v>
      </c>
      <c r="AD666" s="327"/>
      <c r="AE666" s="327"/>
      <c r="AF666" s="327">
        <f t="shared" si="699"/>
        <v>200</v>
      </c>
      <c r="AG666" s="327"/>
      <c r="AH666" s="327"/>
      <c r="AI666" s="327">
        <f t="shared" si="700"/>
        <v>200</v>
      </c>
      <c r="AJ666" s="327"/>
      <c r="AK666" s="327"/>
      <c r="AL666" s="327">
        <f t="shared" si="701"/>
        <v>200</v>
      </c>
      <c r="AM666" s="327"/>
      <c r="AN666" s="327"/>
      <c r="AO666" s="327">
        <f t="shared" si="702"/>
        <v>200</v>
      </c>
      <c r="AP666" s="327"/>
      <c r="AQ666" s="327"/>
      <c r="AR666" s="327">
        <f t="shared" si="703"/>
        <v>200</v>
      </c>
      <c r="AS666" s="327"/>
      <c r="AT666" s="327"/>
      <c r="AU666" s="327">
        <f t="shared" si="704"/>
        <v>200</v>
      </c>
      <c r="AV666" s="327"/>
      <c r="AW666" s="327"/>
      <c r="AX666" s="327">
        <f t="shared" si="705"/>
        <v>200</v>
      </c>
      <c r="AY666" s="327"/>
      <c r="AZ666" s="327"/>
      <c r="BA666" s="327">
        <f t="shared" si="706"/>
        <v>200</v>
      </c>
      <c r="BB666" s="327"/>
      <c r="BC666" s="327"/>
      <c r="BD666" s="327">
        <f t="shared" si="707"/>
        <v>200</v>
      </c>
      <c r="BE666" s="327"/>
      <c r="BF666" s="327"/>
      <c r="BG666" s="327">
        <f t="shared" si="708"/>
        <v>200</v>
      </c>
      <c r="BH666" s="327"/>
      <c r="BI666" s="327"/>
      <c r="BJ666" s="327">
        <f t="shared" si="709"/>
        <v>200</v>
      </c>
      <c r="BK666" s="327"/>
      <c r="BL666" s="328"/>
      <c r="BM666" s="313"/>
      <c r="BN666" s="314"/>
    </row>
    <row r="667" s="22" customFormat="1" ht="33.95" customHeight="1" outlineLevel="2" spans="2:66">
      <c r="B667" s="114" t="s">
        <v>793</v>
      </c>
      <c r="C667" s="115" t="s">
        <v>78</v>
      </c>
      <c r="D667" s="22" t="s">
        <v>79</v>
      </c>
      <c r="E667" s="114" t="s">
        <v>2317</v>
      </c>
      <c r="F667" s="114"/>
      <c r="G667" s="114" t="s">
        <v>1845</v>
      </c>
      <c r="H667" s="114">
        <f t="shared" si="696"/>
        <v>0</v>
      </c>
      <c r="I667" s="114" t="s">
        <v>1236</v>
      </c>
      <c r="J667" s="114">
        <v>1</v>
      </c>
      <c r="K667" s="114" t="s">
        <v>1237</v>
      </c>
      <c r="L667" s="300">
        <f>预算主表!P98/12</f>
        <v>0</v>
      </c>
      <c r="M667" s="114" t="s">
        <v>1238</v>
      </c>
      <c r="N667" s="306">
        <v>12</v>
      </c>
      <c r="O667" s="289"/>
      <c r="P667" s="289"/>
      <c r="Q667" s="289"/>
      <c r="R667" s="289"/>
      <c r="S667" s="289"/>
      <c r="T667" s="289"/>
      <c r="U667" s="289"/>
      <c r="V667" s="289"/>
      <c r="W667" s="289"/>
      <c r="X667" s="289"/>
      <c r="Y667" s="289"/>
      <c r="Z667" s="289"/>
      <c r="AA667" s="289"/>
      <c r="AB667" s="327">
        <f t="shared" si="697"/>
        <v>0</v>
      </c>
      <c r="AC667" s="327">
        <f t="shared" si="698"/>
        <v>0</v>
      </c>
      <c r="AD667" s="327"/>
      <c r="AE667" s="327"/>
      <c r="AF667" s="327">
        <f t="shared" si="699"/>
        <v>0</v>
      </c>
      <c r="AG667" s="327"/>
      <c r="AH667" s="327"/>
      <c r="AI667" s="327">
        <f t="shared" si="700"/>
        <v>0</v>
      </c>
      <c r="AJ667" s="327"/>
      <c r="AK667" s="327"/>
      <c r="AL667" s="327">
        <f t="shared" si="701"/>
        <v>0</v>
      </c>
      <c r="AM667" s="327"/>
      <c r="AN667" s="327"/>
      <c r="AO667" s="327">
        <f t="shared" si="702"/>
        <v>0</v>
      </c>
      <c r="AP667" s="327"/>
      <c r="AQ667" s="327"/>
      <c r="AR667" s="327">
        <f t="shared" si="703"/>
        <v>0</v>
      </c>
      <c r="AS667" s="327"/>
      <c r="AT667" s="327"/>
      <c r="AU667" s="327">
        <f t="shared" si="704"/>
        <v>0</v>
      </c>
      <c r="AV667" s="327"/>
      <c r="AW667" s="327"/>
      <c r="AX667" s="327">
        <f t="shared" si="705"/>
        <v>0</v>
      </c>
      <c r="AY667" s="327"/>
      <c r="AZ667" s="327"/>
      <c r="BA667" s="327">
        <f t="shared" si="706"/>
        <v>0</v>
      </c>
      <c r="BB667" s="327"/>
      <c r="BC667" s="327"/>
      <c r="BD667" s="327">
        <f t="shared" si="707"/>
        <v>0</v>
      </c>
      <c r="BE667" s="327"/>
      <c r="BF667" s="327"/>
      <c r="BG667" s="327">
        <f t="shared" si="708"/>
        <v>0</v>
      </c>
      <c r="BH667" s="327"/>
      <c r="BI667" s="327"/>
      <c r="BJ667" s="327">
        <f t="shared" si="709"/>
        <v>0</v>
      </c>
      <c r="BK667" s="327"/>
      <c r="BL667" s="328"/>
      <c r="BM667" s="313"/>
      <c r="BN667" s="314"/>
    </row>
    <row r="668" s="110" customFormat="1" ht="33.95" customHeight="1" outlineLevel="1" spans="2:66">
      <c r="B668" s="111" t="s">
        <v>788</v>
      </c>
      <c r="C668" s="112">
        <v>1.6</v>
      </c>
      <c r="D668" s="110" t="s">
        <v>217</v>
      </c>
      <c r="F668" s="110" t="s">
        <v>2318</v>
      </c>
      <c r="G668" s="111"/>
      <c r="H668" s="111">
        <f>H669+H691+H692+H693+H694</f>
        <v>267841.613207547</v>
      </c>
      <c r="N668" s="305"/>
      <c r="O668" s="288"/>
      <c r="P668" s="288"/>
      <c r="Q668" s="288"/>
      <c r="R668" s="288"/>
      <c r="S668" s="288"/>
      <c r="T668" s="288"/>
      <c r="U668" s="288"/>
      <c r="V668" s="288"/>
      <c r="W668" s="288"/>
      <c r="X668" s="288"/>
      <c r="Y668" s="288"/>
      <c r="Z668" s="288"/>
      <c r="AA668" s="288"/>
      <c r="AB668" s="111">
        <f>AB669+AB691+AB692+AB693+AB694</f>
        <v>267841.613207547</v>
      </c>
      <c r="AC668" s="111">
        <f>AC669+AC691+AC692+AC693+AC694</f>
        <v>22320.1344339623</v>
      </c>
      <c r="AF668" s="111">
        <f>AF669+AF691+AF692+AF693+AF694</f>
        <v>22320.1344339623</v>
      </c>
      <c r="AI668" s="111">
        <f>AI669+AI691+AI692+AI693+AI694</f>
        <v>22320.1344339623</v>
      </c>
      <c r="AL668" s="111">
        <f>AL669+AL691+AL692+AL693+AL694</f>
        <v>22320.1344339623</v>
      </c>
      <c r="AO668" s="111">
        <f>AO669+AO691+AO692+AO693+AO694</f>
        <v>22320.1344339623</v>
      </c>
      <c r="AR668" s="111">
        <f>AR669+AR691+AR692+AR693+AR694</f>
        <v>22320.1344339623</v>
      </c>
      <c r="AU668" s="111">
        <f>AU669+AU691+AU692+AU693+AU694</f>
        <v>22320.1344339623</v>
      </c>
      <c r="AX668" s="111">
        <f>AX669+AX691+AX692+AX693+AX694</f>
        <v>22320.1344339623</v>
      </c>
      <c r="BA668" s="111">
        <f>BA669+BA691+BA692+BA693+BA694</f>
        <v>22320.1344339623</v>
      </c>
      <c r="BD668" s="111">
        <f>BD669+BD691+BD692+BD693+BD694</f>
        <v>22320.1344339623</v>
      </c>
      <c r="BG668" s="111">
        <f>BG669+BG691+BG692+BG693+BG694</f>
        <v>22320.1344339623</v>
      </c>
      <c r="BJ668" s="111">
        <f>BJ669+BJ691+BJ692+BJ693+BJ694</f>
        <v>22320.1344339623</v>
      </c>
      <c r="BL668" s="305"/>
      <c r="BM668" s="313"/>
      <c r="BN668" s="288"/>
    </row>
    <row r="669" s="22" customFormat="1" ht="33.95" customHeight="1" outlineLevel="2" spans="2:66">
      <c r="B669" s="114" t="s">
        <v>788</v>
      </c>
      <c r="C669" s="115" t="s">
        <v>2319</v>
      </c>
      <c r="D669" s="22" t="s">
        <v>2320</v>
      </c>
      <c r="G669" s="114"/>
      <c r="H669" s="114">
        <f>SUM(H670:H690)</f>
        <v>47400</v>
      </c>
      <c r="I669" s="114"/>
      <c r="N669" s="326"/>
      <c r="O669" s="289"/>
      <c r="P669" s="289"/>
      <c r="Q669" s="289"/>
      <c r="R669" s="289"/>
      <c r="S669" s="289"/>
      <c r="T669" s="289"/>
      <c r="U669" s="289"/>
      <c r="V669" s="289"/>
      <c r="W669" s="289"/>
      <c r="X669" s="289"/>
      <c r="Y669" s="289"/>
      <c r="Z669" s="289"/>
      <c r="AA669" s="314"/>
      <c r="AB669" s="114">
        <f>SUM(AB670:AB690)</f>
        <v>47400</v>
      </c>
      <c r="AC669" s="114">
        <f>SUM(AC670:AC690)</f>
        <v>3950</v>
      </c>
      <c r="AF669" s="114">
        <f>SUM(AF670:AF690)</f>
        <v>3950</v>
      </c>
      <c r="AI669" s="114">
        <f>SUM(AI670:AI690)</f>
        <v>3950</v>
      </c>
      <c r="AL669" s="114">
        <f>SUM(AL670:AL690)</f>
        <v>3950</v>
      </c>
      <c r="AO669" s="114">
        <f>SUM(AO670:AO690)</f>
        <v>3950</v>
      </c>
      <c r="AR669" s="114">
        <f>SUM(AR670:AR690)</f>
        <v>3950</v>
      </c>
      <c r="AU669" s="114">
        <f>SUM(AU670:AU690)</f>
        <v>3950</v>
      </c>
      <c r="AX669" s="114">
        <f>SUM(AX670:AX690)</f>
        <v>3950</v>
      </c>
      <c r="BA669" s="114">
        <f>SUM(BA670:BA690)</f>
        <v>3950</v>
      </c>
      <c r="BD669" s="114">
        <f>SUM(BD670:BD690)</f>
        <v>3950</v>
      </c>
      <c r="BG669" s="114">
        <f>SUM(BG670:BG690)</f>
        <v>3950</v>
      </c>
      <c r="BJ669" s="114">
        <f>SUM(BJ670:BJ690)</f>
        <v>3950</v>
      </c>
      <c r="BL669" s="326"/>
      <c r="BM669" s="313"/>
      <c r="BN669" s="314"/>
    </row>
    <row r="670" s="49" customFormat="1" ht="33.95" customHeight="1" outlineLevel="3" spans="2:66">
      <c r="B670" s="117" t="s">
        <v>793</v>
      </c>
      <c r="C670" s="118" t="s">
        <v>2321</v>
      </c>
      <c r="D670" s="49" t="s">
        <v>2322</v>
      </c>
      <c r="F670" s="117" t="s">
        <v>1619</v>
      </c>
      <c r="G670" s="117" t="s">
        <v>937</v>
      </c>
      <c r="H670" s="117">
        <f t="shared" ref="H670:H694" si="710">J670*L670</f>
        <v>0</v>
      </c>
      <c r="I670" s="117" t="s">
        <v>1236</v>
      </c>
      <c r="J670" s="300"/>
      <c r="K670" s="117" t="s">
        <v>1390</v>
      </c>
      <c r="L670" s="117">
        <v>1700</v>
      </c>
      <c r="M670" s="117" t="s">
        <v>1669</v>
      </c>
      <c r="N670" s="117">
        <f t="shared" ref="N670:N689" si="711">COUNTA(O670:Z670)</f>
        <v>0</v>
      </c>
      <c r="O670" s="319"/>
      <c r="P670" s="319"/>
      <c r="Q670" s="319"/>
      <c r="R670" s="319"/>
      <c r="S670" s="319"/>
      <c r="T670" s="319"/>
      <c r="U670" s="319"/>
      <c r="V670" s="319"/>
      <c r="W670" s="319"/>
      <c r="X670" s="319"/>
      <c r="Y670" s="319"/>
      <c r="Z670" s="319"/>
      <c r="AA670" s="117"/>
      <c r="AB670" s="117">
        <f t="shared" ref="AB670:AB694" si="712">SUM(AC670,AF670,AI670,AL670,AO670,AR670,AU670,AX670,BA670,BD670,BG670,BJ670)</f>
        <v>0</v>
      </c>
      <c r="AC670" s="117">
        <f t="shared" ref="AC670:AC689" si="713">IF(O670="√",$J670*$L670/$N670,0)</f>
        <v>0</v>
      </c>
      <c r="AD670" s="117"/>
      <c r="AE670" s="117"/>
      <c r="AF670" s="117">
        <f t="shared" ref="AF670:AF689" si="714">IF(P670="√",$J670*$L670/$N670,0)</f>
        <v>0</v>
      </c>
      <c r="AG670" s="117"/>
      <c r="AH670" s="117"/>
      <c r="AI670" s="117">
        <f t="shared" ref="AI670:AI689" si="715">IF(Q670="√",$J670*$L670/$N670,0)</f>
        <v>0</v>
      </c>
      <c r="AJ670" s="117"/>
      <c r="AK670" s="117"/>
      <c r="AL670" s="117">
        <f t="shared" ref="AL670:AL689" si="716">IF(R670="√",$J670*$L670/$N670,0)</f>
        <v>0</v>
      </c>
      <c r="AM670" s="117"/>
      <c r="AN670" s="117"/>
      <c r="AO670" s="117">
        <f t="shared" ref="AO670:AO689" si="717">IF(S670="√",$J670*$L670/$N670,0)</f>
        <v>0</v>
      </c>
      <c r="AP670" s="117"/>
      <c r="AQ670" s="117"/>
      <c r="AR670" s="117">
        <f t="shared" ref="AR670:AR689" si="718">IF(T670="√",$J670*$L670/$N670,0)</f>
        <v>0</v>
      </c>
      <c r="AS670" s="117"/>
      <c r="AT670" s="117"/>
      <c r="AU670" s="117">
        <f t="shared" ref="AU670:AU689" si="719">IF(U670="√",$J670*$L670/$N670,0)</f>
        <v>0</v>
      </c>
      <c r="AV670" s="117"/>
      <c r="AW670" s="117"/>
      <c r="AX670" s="117">
        <f t="shared" ref="AX670:AX689" si="720">IF(V670="√",$J670*$L670/$N670,0)</f>
        <v>0</v>
      </c>
      <c r="AY670" s="117"/>
      <c r="AZ670" s="117"/>
      <c r="BA670" s="117">
        <f t="shared" ref="BA670:BA689" si="721">IF(W670="√",$J670*$L670/$N670,0)</f>
        <v>0</v>
      </c>
      <c r="BB670" s="117"/>
      <c r="BC670" s="117"/>
      <c r="BD670" s="117">
        <f t="shared" ref="BD670:BD689" si="722">IF(X670="√",$J670*$L670/$N670,0)</f>
        <v>0</v>
      </c>
      <c r="BE670" s="117"/>
      <c r="BF670" s="117"/>
      <c r="BG670" s="117">
        <f t="shared" ref="BG670:BG689" si="723">IF(Y670="√",$J670*$L670/$N670,0)</f>
        <v>0</v>
      </c>
      <c r="BH670" s="117"/>
      <c r="BI670" s="117"/>
      <c r="BJ670" s="117">
        <f t="shared" ref="BJ670:BJ689" si="724">IF(Z670="√",$J670*$L670/$N670,0)</f>
        <v>0</v>
      </c>
      <c r="BK670" s="117"/>
      <c r="BL670" s="307"/>
      <c r="BM670" s="313"/>
      <c r="BN670" s="315"/>
    </row>
    <row r="671" s="49" customFormat="1" ht="33.95" customHeight="1" outlineLevel="3" spans="2:66">
      <c r="B671" s="117" t="s">
        <v>793</v>
      </c>
      <c r="C671" s="118" t="s">
        <v>2323</v>
      </c>
      <c r="D671" s="49" t="s">
        <v>2324</v>
      </c>
      <c r="F671" s="117" t="s">
        <v>1619</v>
      </c>
      <c r="G671" s="117" t="s">
        <v>937</v>
      </c>
      <c r="H671" s="117">
        <f t="shared" si="710"/>
        <v>0</v>
      </c>
      <c r="I671" s="117" t="s">
        <v>1236</v>
      </c>
      <c r="J671" s="300"/>
      <c r="K671" s="117" t="s">
        <v>1390</v>
      </c>
      <c r="L671" s="117">
        <v>510</v>
      </c>
      <c r="M671" s="117" t="s">
        <v>1669</v>
      </c>
      <c r="N671" s="117">
        <f t="shared" si="711"/>
        <v>0</v>
      </c>
      <c r="O671" s="300"/>
      <c r="P671" s="300"/>
      <c r="Q671" s="300"/>
      <c r="R671" s="300"/>
      <c r="S671" s="300"/>
      <c r="T671" s="300"/>
      <c r="U671" s="300"/>
      <c r="V671" s="300"/>
      <c r="W671" s="300"/>
      <c r="X671" s="300"/>
      <c r="Y671" s="300"/>
      <c r="Z671" s="300"/>
      <c r="AA671" s="117"/>
      <c r="AB671" s="117">
        <f t="shared" si="712"/>
        <v>0</v>
      </c>
      <c r="AC671" s="117">
        <f t="shared" si="713"/>
        <v>0</v>
      </c>
      <c r="AD671" s="117"/>
      <c r="AE671" s="117"/>
      <c r="AF671" s="117">
        <f t="shared" si="714"/>
        <v>0</v>
      </c>
      <c r="AG671" s="117"/>
      <c r="AH671" s="117"/>
      <c r="AI671" s="117">
        <f t="shared" si="715"/>
        <v>0</v>
      </c>
      <c r="AJ671" s="117"/>
      <c r="AK671" s="117"/>
      <c r="AL671" s="117">
        <f t="shared" si="716"/>
        <v>0</v>
      </c>
      <c r="AM671" s="117"/>
      <c r="AN671" s="117"/>
      <c r="AO671" s="117">
        <f t="shared" si="717"/>
        <v>0</v>
      </c>
      <c r="AP671" s="117"/>
      <c r="AQ671" s="117"/>
      <c r="AR671" s="117">
        <f t="shared" si="718"/>
        <v>0</v>
      </c>
      <c r="AS671" s="117"/>
      <c r="AT671" s="117"/>
      <c r="AU671" s="117">
        <f t="shared" si="719"/>
        <v>0</v>
      </c>
      <c r="AV671" s="117"/>
      <c r="AW671" s="117"/>
      <c r="AX671" s="117">
        <f t="shared" si="720"/>
        <v>0</v>
      </c>
      <c r="AY671" s="117"/>
      <c r="AZ671" s="117"/>
      <c r="BA671" s="117">
        <f t="shared" si="721"/>
        <v>0</v>
      </c>
      <c r="BB671" s="117"/>
      <c r="BC671" s="117"/>
      <c r="BD671" s="117">
        <f t="shared" si="722"/>
        <v>0</v>
      </c>
      <c r="BE671" s="117"/>
      <c r="BF671" s="117"/>
      <c r="BG671" s="117">
        <f t="shared" si="723"/>
        <v>0</v>
      </c>
      <c r="BH671" s="117"/>
      <c r="BI671" s="117"/>
      <c r="BJ671" s="117">
        <f t="shared" si="724"/>
        <v>0</v>
      </c>
      <c r="BK671" s="117"/>
      <c r="BL671" s="307"/>
      <c r="BM671" s="313"/>
      <c r="BN671" s="315"/>
    </row>
    <row r="672" s="49" customFormat="1" ht="33.95" customHeight="1" outlineLevel="3" spans="2:66">
      <c r="B672" s="117" t="s">
        <v>793</v>
      </c>
      <c r="C672" s="118" t="s">
        <v>2325</v>
      </c>
      <c r="D672" s="49" t="s">
        <v>2326</v>
      </c>
      <c r="F672" s="117" t="s">
        <v>1619</v>
      </c>
      <c r="G672" s="117" t="s">
        <v>937</v>
      </c>
      <c r="H672" s="117">
        <f t="shared" si="710"/>
        <v>0</v>
      </c>
      <c r="I672" s="117" t="s">
        <v>1236</v>
      </c>
      <c r="J672" s="300"/>
      <c r="K672" s="117" t="s">
        <v>1390</v>
      </c>
      <c r="L672" s="117">
        <v>200</v>
      </c>
      <c r="M672" s="117" t="s">
        <v>1669</v>
      </c>
      <c r="N672" s="117">
        <f t="shared" si="711"/>
        <v>0</v>
      </c>
      <c r="O672" s="300"/>
      <c r="P672" s="300"/>
      <c r="Q672" s="300"/>
      <c r="R672" s="300"/>
      <c r="S672" s="300"/>
      <c r="T672" s="300"/>
      <c r="U672" s="300"/>
      <c r="V672" s="300"/>
      <c r="W672" s="300"/>
      <c r="X672" s="300"/>
      <c r="Y672" s="300"/>
      <c r="Z672" s="300"/>
      <c r="AA672" s="117"/>
      <c r="AB672" s="117">
        <f t="shared" si="712"/>
        <v>0</v>
      </c>
      <c r="AC672" s="117">
        <f t="shared" si="713"/>
        <v>0</v>
      </c>
      <c r="AD672" s="117"/>
      <c r="AE672" s="117"/>
      <c r="AF672" s="117">
        <f t="shared" si="714"/>
        <v>0</v>
      </c>
      <c r="AG672" s="117"/>
      <c r="AH672" s="117"/>
      <c r="AI672" s="117">
        <f t="shared" si="715"/>
        <v>0</v>
      </c>
      <c r="AJ672" s="117"/>
      <c r="AK672" s="117"/>
      <c r="AL672" s="117">
        <f t="shared" si="716"/>
        <v>0</v>
      </c>
      <c r="AM672" s="117"/>
      <c r="AN672" s="117"/>
      <c r="AO672" s="117">
        <f t="shared" si="717"/>
        <v>0</v>
      </c>
      <c r="AP672" s="117"/>
      <c r="AQ672" s="117"/>
      <c r="AR672" s="117">
        <f t="shared" si="718"/>
        <v>0</v>
      </c>
      <c r="AS672" s="117"/>
      <c r="AT672" s="117"/>
      <c r="AU672" s="117">
        <f t="shared" si="719"/>
        <v>0</v>
      </c>
      <c r="AV672" s="117"/>
      <c r="AW672" s="117"/>
      <c r="AX672" s="117">
        <f t="shared" si="720"/>
        <v>0</v>
      </c>
      <c r="AY672" s="117"/>
      <c r="AZ672" s="117"/>
      <c r="BA672" s="117">
        <f t="shared" si="721"/>
        <v>0</v>
      </c>
      <c r="BB672" s="117"/>
      <c r="BC672" s="117"/>
      <c r="BD672" s="117">
        <f t="shared" si="722"/>
        <v>0</v>
      </c>
      <c r="BE672" s="117"/>
      <c r="BF672" s="117"/>
      <c r="BG672" s="117">
        <f t="shared" si="723"/>
        <v>0</v>
      </c>
      <c r="BH672" s="117"/>
      <c r="BI672" s="117"/>
      <c r="BJ672" s="117">
        <f t="shared" si="724"/>
        <v>0</v>
      </c>
      <c r="BK672" s="117"/>
      <c r="BL672" s="307"/>
      <c r="BM672" s="313"/>
      <c r="BN672" s="315"/>
    </row>
    <row r="673" s="49" customFormat="1" ht="33.95" customHeight="1" outlineLevel="3" spans="2:66">
      <c r="B673" s="117" t="s">
        <v>793</v>
      </c>
      <c r="C673" s="118" t="s">
        <v>2327</v>
      </c>
      <c r="D673" s="49" t="s">
        <v>2328</v>
      </c>
      <c r="E673" s="117" t="s">
        <v>2329</v>
      </c>
      <c r="F673" s="117" t="s">
        <v>1619</v>
      </c>
      <c r="G673" s="117" t="s">
        <v>937</v>
      </c>
      <c r="H673" s="117">
        <f t="shared" si="710"/>
        <v>0</v>
      </c>
      <c r="I673" s="117" t="s">
        <v>1236</v>
      </c>
      <c r="J673" s="300"/>
      <c r="K673" s="117" t="s">
        <v>1390</v>
      </c>
      <c r="L673" s="117">
        <v>450</v>
      </c>
      <c r="M673" s="117" t="s">
        <v>1669</v>
      </c>
      <c r="N673" s="117">
        <f t="shared" si="711"/>
        <v>0</v>
      </c>
      <c r="O673" s="300"/>
      <c r="P673" s="300"/>
      <c r="Q673" s="300"/>
      <c r="R673" s="300"/>
      <c r="S673" s="300"/>
      <c r="T673" s="300"/>
      <c r="U673" s="300"/>
      <c r="V673" s="300"/>
      <c r="W673" s="300"/>
      <c r="X673" s="300"/>
      <c r="Y673" s="300"/>
      <c r="Z673" s="300"/>
      <c r="AA673" s="117"/>
      <c r="AB673" s="117">
        <f t="shared" si="712"/>
        <v>0</v>
      </c>
      <c r="AC673" s="117">
        <f t="shared" si="713"/>
        <v>0</v>
      </c>
      <c r="AD673" s="117"/>
      <c r="AE673" s="117"/>
      <c r="AF673" s="117">
        <f t="shared" si="714"/>
        <v>0</v>
      </c>
      <c r="AG673" s="117"/>
      <c r="AH673" s="117"/>
      <c r="AI673" s="117">
        <f t="shared" si="715"/>
        <v>0</v>
      </c>
      <c r="AJ673" s="117"/>
      <c r="AK673" s="117"/>
      <c r="AL673" s="117">
        <f t="shared" si="716"/>
        <v>0</v>
      </c>
      <c r="AM673" s="117"/>
      <c r="AN673" s="117"/>
      <c r="AO673" s="117">
        <f t="shared" si="717"/>
        <v>0</v>
      </c>
      <c r="AP673" s="117"/>
      <c r="AQ673" s="117"/>
      <c r="AR673" s="117">
        <f t="shared" si="718"/>
        <v>0</v>
      </c>
      <c r="AS673" s="117"/>
      <c r="AT673" s="117"/>
      <c r="AU673" s="117">
        <f t="shared" si="719"/>
        <v>0</v>
      </c>
      <c r="AV673" s="117"/>
      <c r="AW673" s="117"/>
      <c r="AX673" s="117">
        <f t="shared" si="720"/>
        <v>0</v>
      </c>
      <c r="AY673" s="117"/>
      <c r="AZ673" s="117"/>
      <c r="BA673" s="117">
        <f t="shared" si="721"/>
        <v>0</v>
      </c>
      <c r="BB673" s="117"/>
      <c r="BC673" s="117"/>
      <c r="BD673" s="117">
        <f t="shared" si="722"/>
        <v>0</v>
      </c>
      <c r="BE673" s="117"/>
      <c r="BF673" s="117"/>
      <c r="BG673" s="117">
        <f t="shared" si="723"/>
        <v>0</v>
      </c>
      <c r="BH673" s="117"/>
      <c r="BI673" s="117"/>
      <c r="BJ673" s="117">
        <f t="shared" si="724"/>
        <v>0</v>
      </c>
      <c r="BK673" s="117"/>
      <c r="BL673" s="307"/>
      <c r="BM673" s="313"/>
      <c r="BN673" s="315"/>
    </row>
    <row r="674" s="49" customFormat="1" ht="33.95" customHeight="1" outlineLevel="3" spans="2:66">
      <c r="B674" s="117" t="s">
        <v>793</v>
      </c>
      <c r="C674" s="118" t="s">
        <v>2330</v>
      </c>
      <c r="D674" s="49" t="s">
        <v>2331</v>
      </c>
      <c r="E674" s="117" t="s">
        <v>2332</v>
      </c>
      <c r="F674" s="117" t="s">
        <v>1619</v>
      </c>
      <c r="G674" s="117" t="s">
        <v>937</v>
      </c>
      <c r="H674" s="117">
        <f t="shared" si="710"/>
        <v>0</v>
      </c>
      <c r="I674" s="117" t="s">
        <v>1236</v>
      </c>
      <c r="J674" s="300"/>
      <c r="K674" s="117" t="s">
        <v>1390</v>
      </c>
      <c r="L674" s="117">
        <v>460</v>
      </c>
      <c r="M674" s="117" t="s">
        <v>1669</v>
      </c>
      <c r="N674" s="117">
        <f t="shared" si="711"/>
        <v>0</v>
      </c>
      <c r="O674" s="300"/>
      <c r="P674" s="300"/>
      <c r="Q674" s="300"/>
      <c r="R674" s="300"/>
      <c r="S674" s="300"/>
      <c r="T674" s="300"/>
      <c r="U674" s="300"/>
      <c r="V674" s="300"/>
      <c r="W674" s="300"/>
      <c r="X674" s="300"/>
      <c r="Y674" s="300"/>
      <c r="Z674" s="300"/>
      <c r="AA674" s="117"/>
      <c r="AB674" s="117">
        <f t="shared" si="712"/>
        <v>0</v>
      </c>
      <c r="AC674" s="117">
        <f t="shared" si="713"/>
        <v>0</v>
      </c>
      <c r="AD674" s="117"/>
      <c r="AE674" s="117"/>
      <c r="AF674" s="117">
        <f t="shared" si="714"/>
        <v>0</v>
      </c>
      <c r="AG674" s="117"/>
      <c r="AH674" s="117"/>
      <c r="AI674" s="117">
        <f t="shared" si="715"/>
        <v>0</v>
      </c>
      <c r="AJ674" s="117"/>
      <c r="AK674" s="117"/>
      <c r="AL674" s="117">
        <f t="shared" si="716"/>
        <v>0</v>
      </c>
      <c r="AM674" s="117"/>
      <c r="AN674" s="117"/>
      <c r="AO674" s="117">
        <f t="shared" si="717"/>
        <v>0</v>
      </c>
      <c r="AP674" s="117"/>
      <c r="AQ674" s="117"/>
      <c r="AR674" s="117">
        <f t="shared" si="718"/>
        <v>0</v>
      </c>
      <c r="AS674" s="117"/>
      <c r="AT674" s="117"/>
      <c r="AU674" s="117">
        <f t="shared" si="719"/>
        <v>0</v>
      </c>
      <c r="AV674" s="117"/>
      <c r="AW674" s="117"/>
      <c r="AX674" s="117">
        <f t="shared" si="720"/>
        <v>0</v>
      </c>
      <c r="AY674" s="117"/>
      <c r="AZ674" s="117"/>
      <c r="BA674" s="117">
        <f t="shared" si="721"/>
        <v>0</v>
      </c>
      <c r="BB674" s="117"/>
      <c r="BC674" s="117"/>
      <c r="BD674" s="117">
        <f t="shared" si="722"/>
        <v>0</v>
      </c>
      <c r="BE674" s="117"/>
      <c r="BF674" s="117"/>
      <c r="BG674" s="117">
        <f t="shared" si="723"/>
        <v>0</v>
      </c>
      <c r="BH674" s="117"/>
      <c r="BI674" s="117"/>
      <c r="BJ674" s="117">
        <f t="shared" si="724"/>
        <v>0</v>
      </c>
      <c r="BK674" s="117"/>
      <c r="BL674" s="307"/>
      <c r="BM674" s="313"/>
      <c r="BN674" s="315"/>
    </row>
    <row r="675" s="49" customFormat="1" ht="33.95" customHeight="1" outlineLevel="3" spans="2:66">
      <c r="B675" s="117" t="s">
        <v>793</v>
      </c>
      <c r="C675" s="118" t="s">
        <v>2333</v>
      </c>
      <c r="D675" s="49" t="s">
        <v>2334</v>
      </c>
      <c r="E675" s="117" t="s">
        <v>2335</v>
      </c>
      <c r="F675" s="117" t="s">
        <v>1619</v>
      </c>
      <c r="G675" s="117" t="s">
        <v>937</v>
      </c>
      <c r="H675" s="117">
        <f t="shared" si="710"/>
        <v>0</v>
      </c>
      <c r="I675" s="117" t="s">
        <v>1236</v>
      </c>
      <c r="J675" s="300"/>
      <c r="K675" s="117" t="s">
        <v>1390</v>
      </c>
      <c r="L675" s="117">
        <v>1300</v>
      </c>
      <c r="M675" s="117" t="s">
        <v>1669</v>
      </c>
      <c r="N675" s="117">
        <f t="shared" si="711"/>
        <v>0</v>
      </c>
      <c r="O675" s="300"/>
      <c r="P675" s="300"/>
      <c r="Q675" s="300"/>
      <c r="R675" s="300"/>
      <c r="S675" s="300"/>
      <c r="T675" s="300"/>
      <c r="U675" s="300"/>
      <c r="V675" s="300"/>
      <c r="W675" s="300"/>
      <c r="X675" s="300"/>
      <c r="Y675" s="300"/>
      <c r="Z675" s="300"/>
      <c r="AA675" s="117"/>
      <c r="AB675" s="117">
        <f t="shared" si="712"/>
        <v>0</v>
      </c>
      <c r="AC675" s="117">
        <f t="shared" si="713"/>
        <v>0</v>
      </c>
      <c r="AD675" s="117"/>
      <c r="AE675" s="117"/>
      <c r="AF675" s="117">
        <f t="shared" si="714"/>
        <v>0</v>
      </c>
      <c r="AG675" s="117"/>
      <c r="AH675" s="117"/>
      <c r="AI675" s="117">
        <f t="shared" si="715"/>
        <v>0</v>
      </c>
      <c r="AJ675" s="117"/>
      <c r="AK675" s="117"/>
      <c r="AL675" s="117">
        <f t="shared" si="716"/>
        <v>0</v>
      </c>
      <c r="AM675" s="117"/>
      <c r="AN675" s="117"/>
      <c r="AO675" s="117">
        <f t="shared" si="717"/>
        <v>0</v>
      </c>
      <c r="AP675" s="117"/>
      <c r="AQ675" s="117"/>
      <c r="AR675" s="117">
        <f t="shared" si="718"/>
        <v>0</v>
      </c>
      <c r="AS675" s="117"/>
      <c r="AT675" s="117"/>
      <c r="AU675" s="117">
        <f t="shared" si="719"/>
        <v>0</v>
      </c>
      <c r="AV675" s="117"/>
      <c r="AW675" s="117"/>
      <c r="AX675" s="117">
        <f t="shared" si="720"/>
        <v>0</v>
      </c>
      <c r="AY675" s="117"/>
      <c r="AZ675" s="117"/>
      <c r="BA675" s="117">
        <f t="shared" si="721"/>
        <v>0</v>
      </c>
      <c r="BB675" s="117"/>
      <c r="BC675" s="117"/>
      <c r="BD675" s="117">
        <f t="shared" si="722"/>
        <v>0</v>
      </c>
      <c r="BE675" s="117"/>
      <c r="BF675" s="117"/>
      <c r="BG675" s="117">
        <f t="shared" si="723"/>
        <v>0</v>
      </c>
      <c r="BH675" s="117"/>
      <c r="BI675" s="117"/>
      <c r="BJ675" s="117">
        <f t="shared" si="724"/>
        <v>0</v>
      </c>
      <c r="BK675" s="117"/>
      <c r="BL675" s="307"/>
      <c r="BM675" s="313"/>
      <c r="BN675" s="315"/>
    </row>
    <row r="676" s="49" customFormat="1" ht="33.95" customHeight="1" outlineLevel="3" spans="2:66">
      <c r="B676" s="117" t="s">
        <v>793</v>
      </c>
      <c r="C676" s="118" t="s">
        <v>2336</v>
      </c>
      <c r="D676" s="49" t="s">
        <v>2337</v>
      </c>
      <c r="E676" s="117" t="s">
        <v>2338</v>
      </c>
      <c r="F676" s="117" t="s">
        <v>1619</v>
      </c>
      <c r="G676" s="117" t="s">
        <v>937</v>
      </c>
      <c r="H676" s="117">
        <f t="shared" si="710"/>
        <v>0</v>
      </c>
      <c r="I676" s="117" t="s">
        <v>1236</v>
      </c>
      <c r="J676" s="300"/>
      <c r="K676" s="117" t="s">
        <v>1390</v>
      </c>
      <c r="L676" s="117">
        <v>1100</v>
      </c>
      <c r="M676" s="117" t="s">
        <v>1669</v>
      </c>
      <c r="N676" s="117">
        <f t="shared" si="711"/>
        <v>0</v>
      </c>
      <c r="O676" s="300"/>
      <c r="P676" s="300"/>
      <c r="Q676" s="300"/>
      <c r="R676" s="300"/>
      <c r="S676" s="300"/>
      <c r="T676" s="300"/>
      <c r="U676" s="300"/>
      <c r="V676" s="300"/>
      <c r="W676" s="300"/>
      <c r="X676" s="300"/>
      <c r="Y676" s="300"/>
      <c r="Z676" s="300"/>
      <c r="AA676" s="117"/>
      <c r="AB676" s="117">
        <f t="shared" si="712"/>
        <v>0</v>
      </c>
      <c r="AC676" s="117">
        <f t="shared" si="713"/>
        <v>0</v>
      </c>
      <c r="AD676" s="117"/>
      <c r="AE676" s="117"/>
      <c r="AF676" s="117">
        <f t="shared" si="714"/>
        <v>0</v>
      </c>
      <c r="AG676" s="117"/>
      <c r="AH676" s="117"/>
      <c r="AI676" s="117">
        <f t="shared" si="715"/>
        <v>0</v>
      </c>
      <c r="AJ676" s="117"/>
      <c r="AK676" s="117"/>
      <c r="AL676" s="117">
        <f t="shared" si="716"/>
        <v>0</v>
      </c>
      <c r="AM676" s="117"/>
      <c r="AN676" s="117"/>
      <c r="AO676" s="117">
        <f t="shared" si="717"/>
        <v>0</v>
      </c>
      <c r="AP676" s="117"/>
      <c r="AQ676" s="117"/>
      <c r="AR676" s="117">
        <f t="shared" si="718"/>
        <v>0</v>
      </c>
      <c r="AS676" s="117"/>
      <c r="AT676" s="117"/>
      <c r="AU676" s="117">
        <f t="shared" si="719"/>
        <v>0</v>
      </c>
      <c r="AV676" s="117"/>
      <c r="AW676" s="117"/>
      <c r="AX676" s="117">
        <f t="shared" si="720"/>
        <v>0</v>
      </c>
      <c r="AY676" s="117"/>
      <c r="AZ676" s="117"/>
      <c r="BA676" s="117">
        <f t="shared" si="721"/>
        <v>0</v>
      </c>
      <c r="BB676" s="117"/>
      <c r="BC676" s="117"/>
      <c r="BD676" s="117">
        <f t="shared" si="722"/>
        <v>0</v>
      </c>
      <c r="BE676" s="117"/>
      <c r="BF676" s="117"/>
      <c r="BG676" s="117">
        <f t="shared" si="723"/>
        <v>0</v>
      </c>
      <c r="BH676" s="117"/>
      <c r="BI676" s="117"/>
      <c r="BJ676" s="117">
        <f t="shared" si="724"/>
        <v>0</v>
      </c>
      <c r="BK676" s="117"/>
      <c r="BL676" s="307"/>
      <c r="BM676" s="313"/>
      <c r="BN676" s="315"/>
    </row>
    <row r="677" s="49" customFormat="1" ht="33.95" customHeight="1" outlineLevel="3" spans="2:66">
      <c r="B677" s="117" t="s">
        <v>793</v>
      </c>
      <c r="C677" s="118" t="s">
        <v>2339</v>
      </c>
      <c r="D677" s="49" t="s">
        <v>2340</v>
      </c>
      <c r="E677" s="117" t="s">
        <v>2341</v>
      </c>
      <c r="F677" s="117" t="s">
        <v>1619</v>
      </c>
      <c r="G677" s="117" t="s">
        <v>937</v>
      </c>
      <c r="H677" s="117">
        <f t="shared" si="710"/>
        <v>0</v>
      </c>
      <c r="I677" s="117" t="s">
        <v>1236</v>
      </c>
      <c r="J677" s="300"/>
      <c r="K677" s="117" t="s">
        <v>1390</v>
      </c>
      <c r="L677" s="117">
        <v>240</v>
      </c>
      <c r="M677" s="117" t="s">
        <v>1669</v>
      </c>
      <c r="N677" s="117">
        <f t="shared" si="711"/>
        <v>0</v>
      </c>
      <c r="O677" s="300"/>
      <c r="P677" s="300"/>
      <c r="Q677" s="300"/>
      <c r="R677" s="300"/>
      <c r="S677" s="300"/>
      <c r="T677" s="300"/>
      <c r="U677" s="300"/>
      <c r="V677" s="300"/>
      <c r="W677" s="300"/>
      <c r="X677" s="300"/>
      <c r="Y677" s="300"/>
      <c r="Z677" s="300"/>
      <c r="AA677" s="117"/>
      <c r="AB677" s="117">
        <f t="shared" si="712"/>
        <v>0</v>
      </c>
      <c r="AC677" s="117">
        <f t="shared" si="713"/>
        <v>0</v>
      </c>
      <c r="AD677" s="117"/>
      <c r="AE677" s="117"/>
      <c r="AF677" s="117">
        <f t="shared" si="714"/>
        <v>0</v>
      </c>
      <c r="AG677" s="117"/>
      <c r="AH677" s="117"/>
      <c r="AI677" s="117">
        <f t="shared" si="715"/>
        <v>0</v>
      </c>
      <c r="AJ677" s="117"/>
      <c r="AK677" s="117"/>
      <c r="AL677" s="117">
        <f t="shared" si="716"/>
        <v>0</v>
      </c>
      <c r="AM677" s="117"/>
      <c r="AN677" s="117"/>
      <c r="AO677" s="117">
        <f t="shared" si="717"/>
        <v>0</v>
      </c>
      <c r="AP677" s="117"/>
      <c r="AQ677" s="117"/>
      <c r="AR677" s="117">
        <f t="shared" si="718"/>
        <v>0</v>
      </c>
      <c r="AS677" s="117"/>
      <c r="AT677" s="117"/>
      <c r="AU677" s="117">
        <f t="shared" si="719"/>
        <v>0</v>
      </c>
      <c r="AV677" s="117"/>
      <c r="AW677" s="117"/>
      <c r="AX677" s="117">
        <f t="shared" si="720"/>
        <v>0</v>
      </c>
      <c r="AY677" s="117"/>
      <c r="AZ677" s="117"/>
      <c r="BA677" s="117">
        <f t="shared" si="721"/>
        <v>0</v>
      </c>
      <c r="BB677" s="117"/>
      <c r="BC677" s="117"/>
      <c r="BD677" s="117">
        <f t="shared" si="722"/>
        <v>0</v>
      </c>
      <c r="BE677" s="117"/>
      <c r="BF677" s="117"/>
      <c r="BG677" s="117">
        <f t="shared" si="723"/>
        <v>0</v>
      </c>
      <c r="BH677" s="117"/>
      <c r="BI677" s="117"/>
      <c r="BJ677" s="117">
        <f t="shared" si="724"/>
        <v>0</v>
      </c>
      <c r="BK677" s="117"/>
      <c r="BL677" s="307"/>
      <c r="BM677" s="313"/>
      <c r="BN677" s="315"/>
    </row>
    <row r="678" s="49" customFormat="1" ht="33.95" customHeight="1" outlineLevel="3" spans="2:66">
      <c r="B678" s="117" t="s">
        <v>793</v>
      </c>
      <c r="C678" s="118" t="s">
        <v>2342</v>
      </c>
      <c r="D678" s="49" t="s">
        <v>2343</v>
      </c>
      <c r="E678" s="117" t="s">
        <v>2344</v>
      </c>
      <c r="F678" s="117" t="s">
        <v>1619</v>
      </c>
      <c r="G678" s="117" t="s">
        <v>937</v>
      </c>
      <c r="H678" s="117">
        <f t="shared" si="710"/>
        <v>0</v>
      </c>
      <c r="I678" s="117" t="s">
        <v>1236</v>
      </c>
      <c r="J678" s="300"/>
      <c r="K678" s="117" t="s">
        <v>1390</v>
      </c>
      <c r="L678" s="117">
        <v>1200</v>
      </c>
      <c r="M678" s="117" t="s">
        <v>1669</v>
      </c>
      <c r="N678" s="117">
        <f t="shared" si="711"/>
        <v>0</v>
      </c>
      <c r="O678" s="300"/>
      <c r="P678" s="300"/>
      <c r="Q678" s="300"/>
      <c r="R678" s="300"/>
      <c r="S678" s="300"/>
      <c r="T678" s="300"/>
      <c r="U678" s="300"/>
      <c r="V678" s="300"/>
      <c r="W678" s="300"/>
      <c r="X678" s="300"/>
      <c r="Y678" s="300"/>
      <c r="Z678" s="300"/>
      <c r="AA678" s="117"/>
      <c r="AB678" s="117">
        <f t="shared" si="712"/>
        <v>0</v>
      </c>
      <c r="AC678" s="117">
        <f t="shared" si="713"/>
        <v>0</v>
      </c>
      <c r="AD678" s="117"/>
      <c r="AE678" s="117"/>
      <c r="AF678" s="117">
        <f t="shared" si="714"/>
        <v>0</v>
      </c>
      <c r="AG678" s="117"/>
      <c r="AH678" s="117"/>
      <c r="AI678" s="117">
        <f t="shared" si="715"/>
        <v>0</v>
      </c>
      <c r="AJ678" s="117"/>
      <c r="AK678" s="117"/>
      <c r="AL678" s="117">
        <f t="shared" si="716"/>
        <v>0</v>
      </c>
      <c r="AM678" s="117"/>
      <c r="AN678" s="117"/>
      <c r="AO678" s="117">
        <f t="shared" si="717"/>
        <v>0</v>
      </c>
      <c r="AP678" s="117"/>
      <c r="AQ678" s="117"/>
      <c r="AR678" s="117">
        <f t="shared" si="718"/>
        <v>0</v>
      </c>
      <c r="AS678" s="117"/>
      <c r="AT678" s="117"/>
      <c r="AU678" s="117">
        <f t="shared" si="719"/>
        <v>0</v>
      </c>
      <c r="AV678" s="117"/>
      <c r="AW678" s="117"/>
      <c r="AX678" s="117">
        <f t="shared" si="720"/>
        <v>0</v>
      </c>
      <c r="AY678" s="117"/>
      <c r="AZ678" s="117"/>
      <c r="BA678" s="117">
        <f t="shared" si="721"/>
        <v>0</v>
      </c>
      <c r="BB678" s="117"/>
      <c r="BC678" s="117"/>
      <c r="BD678" s="117">
        <f t="shared" si="722"/>
        <v>0</v>
      </c>
      <c r="BE678" s="117"/>
      <c r="BF678" s="117"/>
      <c r="BG678" s="117">
        <f t="shared" si="723"/>
        <v>0</v>
      </c>
      <c r="BH678" s="117"/>
      <c r="BI678" s="117"/>
      <c r="BJ678" s="117">
        <f t="shared" si="724"/>
        <v>0</v>
      </c>
      <c r="BK678" s="117"/>
      <c r="BL678" s="307"/>
      <c r="BM678" s="313"/>
      <c r="BN678" s="315"/>
    </row>
    <row r="679" s="49" customFormat="1" ht="33.95" customHeight="1" outlineLevel="3" spans="2:66">
      <c r="B679" s="117" t="s">
        <v>793</v>
      </c>
      <c r="C679" s="118" t="s">
        <v>2345</v>
      </c>
      <c r="D679" s="49" t="s">
        <v>2346</v>
      </c>
      <c r="E679" s="117" t="s">
        <v>2347</v>
      </c>
      <c r="F679" s="117" t="s">
        <v>1619</v>
      </c>
      <c r="G679" s="117" t="s">
        <v>937</v>
      </c>
      <c r="H679" s="117">
        <f t="shared" si="710"/>
        <v>0</v>
      </c>
      <c r="I679" s="117" t="s">
        <v>1236</v>
      </c>
      <c r="J679" s="300"/>
      <c r="K679" s="117" t="s">
        <v>1390</v>
      </c>
      <c r="L679" s="117">
        <v>225</v>
      </c>
      <c r="M679" s="117" t="s">
        <v>1669</v>
      </c>
      <c r="N679" s="117">
        <f t="shared" si="711"/>
        <v>0</v>
      </c>
      <c r="O679" s="300"/>
      <c r="P679" s="300"/>
      <c r="Q679" s="300"/>
      <c r="R679" s="300"/>
      <c r="S679" s="300"/>
      <c r="T679" s="300"/>
      <c r="U679" s="300"/>
      <c r="V679" s="300"/>
      <c r="W679" s="300"/>
      <c r="X679" s="300"/>
      <c r="Y679" s="300"/>
      <c r="Z679" s="300"/>
      <c r="AA679" s="117"/>
      <c r="AB679" s="117">
        <f t="shared" si="712"/>
        <v>0</v>
      </c>
      <c r="AC679" s="117">
        <f t="shared" si="713"/>
        <v>0</v>
      </c>
      <c r="AD679" s="117"/>
      <c r="AE679" s="117"/>
      <c r="AF679" s="117">
        <f t="shared" si="714"/>
        <v>0</v>
      </c>
      <c r="AG679" s="117"/>
      <c r="AH679" s="117"/>
      <c r="AI679" s="117">
        <f t="shared" si="715"/>
        <v>0</v>
      </c>
      <c r="AJ679" s="117"/>
      <c r="AK679" s="117"/>
      <c r="AL679" s="117">
        <f t="shared" si="716"/>
        <v>0</v>
      </c>
      <c r="AM679" s="117"/>
      <c r="AN679" s="117"/>
      <c r="AO679" s="117">
        <f t="shared" si="717"/>
        <v>0</v>
      </c>
      <c r="AP679" s="117"/>
      <c r="AQ679" s="117"/>
      <c r="AR679" s="117">
        <f t="shared" si="718"/>
        <v>0</v>
      </c>
      <c r="AS679" s="117"/>
      <c r="AT679" s="117"/>
      <c r="AU679" s="117">
        <f t="shared" si="719"/>
        <v>0</v>
      </c>
      <c r="AV679" s="117"/>
      <c r="AW679" s="117"/>
      <c r="AX679" s="117">
        <f t="shared" si="720"/>
        <v>0</v>
      </c>
      <c r="AY679" s="117"/>
      <c r="AZ679" s="117"/>
      <c r="BA679" s="117">
        <f t="shared" si="721"/>
        <v>0</v>
      </c>
      <c r="BB679" s="117"/>
      <c r="BC679" s="117"/>
      <c r="BD679" s="117">
        <f t="shared" si="722"/>
        <v>0</v>
      </c>
      <c r="BE679" s="117"/>
      <c r="BF679" s="117"/>
      <c r="BG679" s="117">
        <f t="shared" si="723"/>
        <v>0</v>
      </c>
      <c r="BH679" s="117"/>
      <c r="BI679" s="117"/>
      <c r="BJ679" s="117">
        <f t="shared" si="724"/>
        <v>0</v>
      </c>
      <c r="BK679" s="117"/>
      <c r="BL679" s="307"/>
      <c r="BM679" s="313"/>
      <c r="BN679" s="315"/>
    </row>
    <row r="680" s="49" customFormat="1" ht="33.95" customHeight="1" outlineLevel="3" spans="2:66">
      <c r="B680" s="117" t="s">
        <v>793</v>
      </c>
      <c r="C680" s="118" t="s">
        <v>2348</v>
      </c>
      <c r="D680" s="49" t="s">
        <v>2349</v>
      </c>
      <c r="E680" s="117" t="s">
        <v>2350</v>
      </c>
      <c r="F680" s="117" t="s">
        <v>1619</v>
      </c>
      <c r="G680" s="117" t="s">
        <v>937</v>
      </c>
      <c r="H680" s="117">
        <f t="shared" si="710"/>
        <v>0</v>
      </c>
      <c r="I680" s="117" t="s">
        <v>1236</v>
      </c>
      <c r="J680" s="300"/>
      <c r="K680" s="117" t="s">
        <v>1390</v>
      </c>
      <c r="L680" s="117">
        <v>4000</v>
      </c>
      <c r="M680" s="117" t="s">
        <v>1669</v>
      </c>
      <c r="N680" s="117">
        <f t="shared" si="711"/>
        <v>0</v>
      </c>
      <c r="O680" s="300"/>
      <c r="P680" s="300"/>
      <c r="Q680" s="300"/>
      <c r="R680" s="300"/>
      <c r="S680" s="300"/>
      <c r="T680" s="300"/>
      <c r="U680" s="300"/>
      <c r="V680" s="300"/>
      <c r="W680" s="300"/>
      <c r="X680" s="300"/>
      <c r="Y680" s="300"/>
      <c r="Z680" s="300"/>
      <c r="AA680" s="117"/>
      <c r="AB680" s="117">
        <f t="shared" si="712"/>
        <v>0</v>
      </c>
      <c r="AC680" s="117">
        <f t="shared" si="713"/>
        <v>0</v>
      </c>
      <c r="AD680" s="117"/>
      <c r="AE680" s="117"/>
      <c r="AF680" s="117">
        <f t="shared" si="714"/>
        <v>0</v>
      </c>
      <c r="AG680" s="117"/>
      <c r="AH680" s="117"/>
      <c r="AI680" s="117">
        <f t="shared" si="715"/>
        <v>0</v>
      </c>
      <c r="AJ680" s="117"/>
      <c r="AK680" s="117"/>
      <c r="AL680" s="117">
        <f t="shared" si="716"/>
        <v>0</v>
      </c>
      <c r="AM680" s="117"/>
      <c r="AN680" s="117"/>
      <c r="AO680" s="117">
        <f t="shared" si="717"/>
        <v>0</v>
      </c>
      <c r="AP680" s="117"/>
      <c r="AQ680" s="117"/>
      <c r="AR680" s="117">
        <f t="shared" si="718"/>
        <v>0</v>
      </c>
      <c r="AS680" s="117"/>
      <c r="AT680" s="117"/>
      <c r="AU680" s="117">
        <f t="shared" si="719"/>
        <v>0</v>
      </c>
      <c r="AV680" s="117"/>
      <c r="AW680" s="117"/>
      <c r="AX680" s="117">
        <f t="shared" si="720"/>
        <v>0</v>
      </c>
      <c r="AY680" s="117"/>
      <c r="AZ680" s="117"/>
      <c r="BA680" s="117">
        <f t="shared" si="721"/>
        <v>0</v>
      </c>
      <c r="BB680" s="117"/>
      <c r="BC680" s="117"/>
      <c r="BD680" s="117">
        <f t="shared" si="722"/>
        <v>0</v>
      </c>
      <c r="BE680" s="117"/>
      <c r="BF680" s="117"/>
      <c r="BG680" s="117">
        <f t="shared" si="723"/>
        <v>0</v>
      </c>
      <c r="BH680" s="117"/>
      <c r="BI680" s="117"/>
      <c r="BJ680" s="117">
        <f t="shared" si="724"/>
        <v>0</v>
      </c>
      <c r="BK680" s="117"/>
      <c r="BL680" s="307"/>
      <c r="BM680" s="313"/>
      <c r="BN680" s="315"/>
    </row>
    <row r="681" s="49" customFormat="1" ht="33.95" customHeight="1" outlineLevel="3" spans="2:66">
      <c r="B681" s="117" t="s">
        <v>793</v>
      </c>
      <c r="C681" s="118" t="s">
        <v>2351</v>
      </c>
      <c r="D681" s="49" t="s">
        <v>2352</v>
      </c>
      <c r="E681" s="117" t="s">
        <v>2353</v>
      </c>
      <c r="F681" s="117" t="s">
        <v>1619</v>
      </c>
      <c r="G681" s="117" t="s">
        <v>937</v>
      </c>
      <c r="H681" s="117">
        <f t="shared" si="710"/>
        <v>0</v>
      </c>
      <c r="I681" s="117" t="s">
        <v>1236</v>
      </c>
      <c r="J681" s="300"/>
      <c r="K681" s="117" t="s">
        <v>1627</v>
      </c>
      <c r="L681" s="117">
        <v>4100</v>
      </c>
      <c r="M681" s="117" t="s">
        <v>1628</v>
      </c>
      <c r="N681" s="117">
        <f t="shared" si="711"/>
        <v>0</v>
      </c>
      <c r="O681" s="300"/>
      <c r="P681" s="300"/>
      <c r="Q681" s="300"/>
      <c r="R681" s="300"/>
      <c r="S681" s="300"/>
      <c r="T681" s="300"/>
      <c r="U681" s="300"/>
      <c r="V681" s="300"/>
      <c r="W681" s="300"/>
      <c r="X681" s="300"/>
      <c r="Y681" s="300"/>
      <c r="Z681" s="300"/>
      <c r="AA681" s="117"/>
      <c r="AB681" s="117">
        <f t="shared" si="712"/>
        <v>0</v>
      </c>
      <c r="AC681" s="117">
        <f t="shared" si="713"/>
        <v>0</v>
      </c>
      <c r="AD681" s="117"/>
      <c r="AE681" s="117"/>
      <c r="AF681" s="117">
        <f t="shared" si="714"/>
        <v>0</v>
      </c>
      <c r="AG681" s="117"/>
      <c r="AH681" s="117"/>
      <c r="AI681" s="117">
        <f t="shared" si="715"/>
        <v>0</v>
      </c>
      <c r="AJ681" s="117"/>
      <c r="AK681" s="117"/>
      <c r="AL681" s="117">
        <f t="shared" si="716"/>
        <v>0</v>
      </c>
      <c r="AM681" s="117"/>
      <c r="AN681" s="117"/>
      <c r="AO681" s="117">
        <f t="shared" si="717"/>
        <v>0</v>
      </c>
      <c r="AP681" s="117"/>
      <c r="AQ681" s="117"/>
      <c r="AR681" s="117">
        <f t="shared" si="718"/>
        <v>0</v>
      </c>
      <c r="AS681" s="117"/>
      <c r="AT681" s="117"/>
      <c r="AU681" s="117">
        <f t="shared" si="719"/>
        <v>0</v>
      </c>
      <c r="AV681" s="117"/>
      <c r="AW681" s="117"/>
      <c r="AX681" s="117">
        <f t="shared" si="720"/>
        <v>0</v>
      </c>
      <c r="AY681" s="117"/>
      <c r="AZ681" s="117"/>
      <c r="BA681" s="117">
        <f t="shared" si="721"/>
        <v>0</v>
      </c>
      <c r="BB681" s="117"/>
      <c r="BC681" s="117"/>
      <c r="BD681" s="117">
        <f t="shared" si="722"/>
        <v>0</v>
      </c>
      <c r="BE681" s="117"/>
      <c r="BF681" s="117"/>
      <c r="BG681" s="117">
        <f t="shared" si="723"/>
        <v>0</v>
      </c>
      <c r="BH681" s="117"/>
      <c r="BI681" s="117"/>
      <c r="BJ681" s="117">
        <f t="shared" si="724"/>
        <v>0</v>
      </c>
      <c r="BK681" s="117"/>
      <c r="BL681" s="307"/>
      <c r="BM681" s="313"/>
      <c r="BN681" s="315"/>
    </row>
    <row r="682" s="49" customFormat="1" ht="33.95" customHeight="1" outlineLevel="3" spans="2:66">
      <c r="B682" s="117" t="s">
        <v>793</v>
      </c>
      <c r="C682" s="118" t="s">
        <v>2354</v>
      </c>
      <c r="D682" s="49" t="s">
        <v>2355</v>
      </c>
      <c r="E682" s="117" t="s">
        <v>2356</v>
      </c>
      <c r="F682" s="117" t="s">
        <v>1619</v>
      </c>
      <c r="G682" s="117" t="s">
        <v>937</v>
      </c>
      <c r="H682" s="117">
        <f t="shared" si="710"/>
        <v>0</v>
      </c>
      <c r="I682" s="117" t="s">
        <v>1236</v>
      </c>
      <c r="J682" s="300"/>
      <c r="K682" s="117" t="s">
        <v>1390</v>
      </c>
      <c r="L682" s="117">
        <v>1500</v>
      </c>
      <c r="M682" s="117" t="s">
        <v>1669</v>
      </c>
      <c r="N682" s="117">
        <f t="shared" si="711"/>
        <v>0</v>
      </c>
      <c r="O682" s="300"/>
      <c r="P682" s="300"/>
      <c r="Q682" s="300"/>
      <c r="R682" s="300"/>
      <c r="S682" s="300"/>
      <c r="T682" s="300"/>
      <c r="U682" s="300"/>
      <c r="V682" s="300"/>
      <c r="W682" s="300"/>
      <c r="X682" s="300"/>
      <c r="Y682" s="300"/>
      <c r="Z682" s="300"/>
      <c r="AA682" s="117"/>
      <c r="AB682" s="117">
        <f t="shared" si="712"/>
        <v>0</v>
      </c>
      <c r="AC682" s="117">
        <f t="shared" si="713"/>
        <v>0</v>
      </c>
      <c r="AD682" s="117"/>
      <c r="AE682" s="117"/>
      <c r="AF682" s="117">
        <f t="shared" si="714"/>
        <v>0</v>
      </c>
      <c r="AG682" s="117"/>
      <c r="AH682" s="117"/>
      <c r="AI682" s="117">
        <f t="shared" si="715"/>
        <v>0</v>
      </c>
      <c r="AJ682" s="117"/>
      <c r="AK682" s="117"/>
      <c r="AL682" s="117">
        <f t="shared" si="716"/>
        <v>0</v>
      </c>
      <c r="AM682" s="117"/>
      <c r="AN682" s="117"/>
      <c r="AO682" s="117">
        <f t="shared" si="717"/>
        <v>0</v>
      </c>
      <c r="AP682" s="117"/>
      <c r="AQ682" s="117"/>
      <c r="AR682" s="117">
        <f t="shared" si="718"/>
        <v>0</v>
      </c>
      <c r="AS682" s="117"/>
      <c r="AT682" s="117"/>
      <c r="AU682" s="117">
        <f t="shared" si="719"/>
        <v>0</v>
      </c>
      <c r="AV682" s="117"/>
      <c r="AW682" s="117"/>
      <c r="AX682" s="117">
        <f t="shared" si="720"/>
        <v>0</v>
      </c>
      <c r="AY682" s="117"/>
      <c r="AZ682" s="117"/>
      <c r="BA682" s="117">
        <f t="shared" si="721"/>
        <v>0</v>
      </c>
      <c r="BB682" s="117"/>
      <c r="BC682" s="117"/>
      <c r="BD682" s="117">
        <f t="shared" si="722"/>
        <v>0</v>
      </c>
      <c r="BE682" s="117"/>
      <c r="BF682" s="117"/>
      <c r="BG682" s="117">
        <f t="shared" si="723"/>
        <v>0</v>
      </c>
      <c r="BH682" s="117"/>
      <c r="BI682" s="117"/>
      <c r="BJ682" s="117">
        <f t="shared" si="724"/>
        <v>0</v>
      </c>
      <c r="BK682" s="117"/>
      <c r="BL682" s="307"/>
      <c r="BM682" s="313"/>
      <c r="BN682" s="315"/>
    </row>
    <row r="683" s="49" customFormat="1" ht="33.95" customHeight="1" outlineLevel="3" spans="2:66">
      <c r="B683" s="117" t="s">
        <v>793</v>
      </c>
      <c r="C683" s="118" t="s">
        <v>2357</v>
      </c>
      <c r="D683" s="49" t="s">
        <v>2358</v>
      </c>
      <c r="E683" s="117"/>
      <c r="F683" s="117" t="s">
        <v>1619</v>
      </c>
      <c r="G683" s="117" t="s">
        <v>937</v>
      </c>
      <c r="H683" s="117">
        <f t="shared" si="710"/>
        <v>0</v>
      </c>
      <c r="I683" s="117" t="s">
        <v>1236</v>
      </c>
      <c r="J683" s="300"/>
      <c r="K683" s="117" t="s">
        <v>1390</v>
      </c>
      <c r="L683" s="117">
        <v>5000</v>
      </c>
      <c r="M683" s="117" t="s">
        <v>1669</v>
      </c>
      <c r="N683" s="117">
        <f t="shared" si="711"/>
        <v>0</v>
      </c>
      <c r="O683" s="300"/>
      <c r="P683" s="300"/>
      <c r="Q683" s="300"/>
      <c r="R683" s="300"/>
      <c r="S683" s="300"/>
      <c r="T683" s="300"/>
      <c r="U683" s="300"/>
      <c r="V683" s="300"/>
      <c r="W683" s="300"/>
      <c r="X683" s="300"/>
      <c r="Y683" s="300"/>
      <c r="Z683" s="300"/>
      <c r="AA683" s="117"/>
      <c r="AB683" s="117">
        <f t="shared" si="712"/>
        <v>0</v>
      </c>
      <c r="AC683" s="117">
        <f t="shared" si="713"/>
        <v>0</v>
      </c>
      <c r="AD683" s="117"/>
      <c r="AE683" s="117"/>
      <c r="AF683" s="117">
        <f t="shared" si="714"/>
        <v>0</v>
      </c>
      <c r="AG683" s="117"/>
      <c r="AH683" s="117"/>
      <c r="AI683" s="117">
        <f t="shared" si="715"/>
        <v>0</v>
      </c>
      <c r="AJ683" s="117"/>
      <c r="AK683" s="117"/>
      <c r="AL683" s="117">
        <f t="shared" si="716"/>
        <v>0</v>
      </c>
      <c r="AM683" s="117"/>
      <c r="AN683" s="117"/>
      <c r="AO683" s="117">
        <f t="shared" si="717"/>
        <v>0</v>
      </c>
      <c r="AP683" s="117"/>
      <c r="AQ683" s="117"/>
      <c r="AR683" s="117">
        <f t="shared" si="718"/>
        <v>0</v>
      </c>
      <c r="AS683" s="117"/>
      <c r="AT683" s="117"/>
      <c r="AU683" s="117">
        <f t="shared" si="719"/>
        <v>0</v>
      </c>
      <c r="AV683" s="117"/>
      <c r="AW683" s="117"/>
      <c r="AX683" s="117">
        <f t="shared" si="720"/>
        <v>0</v>
      </c>
      <c r="AY683" s="117"/>
      <c r="AZ683" s="117"/>
      <c r="BA683" s="117">
        <f t="shared" si="721"/>
        <v>0</v>
      </c>
      <c r="BB683" s="117"/>
      <c r="BC683" s="117"/>
      <c r="BD683" s="117">
        <f t="shared" si="722"/>
        <v>0</v>
      </c>
      <c r="BE683" s="117"/>
      <c r="BF683" s="117"/>
      <c r="BG683" s="117">
        <f t="shared" si="723"/>
        <v>0</v>
      </c>
      <c r="BH683" s="117"/>
      <c r="BI683" s="117"/>
      <c r="BJ683" s="117">
        <f t="shared" si="724"/>
        <v>0</v>
      </c>
      <c r="BK683" s="117"/>
      <c r="BL683" s="307"/>
      <c r="BM683" s="313"/>
      <c r="BN683" s="315"/>
    </row>
    <row r="684" s="49" customFormat="1" ht="33.95" customHeight="1" outlineLevel="3" spans="2:66">
      <c r="B684" s="117" t="s">
        <v>793</v>
      </c>
      <c r="C684" s="118" t="s">
        <v>2359</v>
      </c>
      <c r="D684" s="49" t="s">
        <v>2360</v>
      </c>
      <c r="E684" s="117"/>
      <c r="F684" s="117" t="s">
        <v>1619</v>
      </c>
      <c r="G684" s="117" t="s">
        <v>937</v>
      </c>
      <c r="H684" s="117">
        <f t="shared" si="710"/>
        <v>0</v>
      </c>
      <c r="I684" s="117" t="s">
        <v>1236</v>
      </c>
      <c r="J684" s="300"/>
      <c r="K684" s="117" t="s">
        <v>1390</v>
      </c>
      <c r="L684" s="117">
        <v>8500</v>
      </c>
      <c r="M684" s="117" t="s">
        <v>1669</v>
      </c>
      <c r="N684" s="117">
        <f t="shared" si="711"/>
        <v>0</v>
      </c>
      <c r="O684" s="300"/>
      <c r="P684" s="300"/>
      <c r="Q684" s="300"/>
      <c r="R684" s="300"/>
      <c r="S684" s="300"/>
      <c r="T684" s="300"/>
      <c r="U684" s="300"/>
      <c r="V684" s="300"/>
      <c r="W684" s="300"/>
      <c r="X684" s="300"/>
      <c r="Y684" s="300"/>
      <c r="Z684" s="300"/>
      <c r="AA684" s="117"/>
      <c r="AB684" s="117">
        <f t="shared" si="712"/>
        <v>0</v>
      </c>
      <c r="AC684" s="117">
        <f t="shared" si="713"/>
        <v>0</v>
      </c>
      <c r="AD684" s="117"/>
      <c r="AE684" s="117"/>
      <c r="AF684" s="117">
        <f t="shared" si="714"/>
        <v>0</v>
      </c>
      <c r="AG684" s="117"/>
      <c r="AH684" s="117"/>
      <c r="AI684" s="117">
        <f t="shared" si="715"/>
        <v>0</v>
      </c>
      <c r="AJ684" s="117"/>
      <c r="AK684" s="117"/>
      <c r="AL684" s="117">
        <f t="shared" si="716"/>
        <v>0</v>
      </c>
      <c r="AM684" s="117"/>
      <c r="AN684" s="117"/>
      <c r="AO684" s="117">
        <f t="shared" si="717"/>
        <v>0</v>
      </c>
      <c r="AP684" s="117"/>
      <c r="AQ684" s="117"/>
      <c r="AR684" s="117">
        <f t="shared" si="718"/>
        <v>0</v>
      </c>
      <c r="AS684" s="117"/>
      <c r="AT684" s="117"/>
      <c r="AU684" s="117">
        <f t="shared" si="719"/>
        <v>0</v>
      </c>
      <c r="AV684" s="117"/>
      <c r="AW684" s="117"/>
      <c r="AX684" s="117">
        <f t="shared" si="720"/>
        <v>0</v>
      </c>
      <c r="AY684" s="117"/>
      <c r="AZ684" s="117"/>
      <c r="BA684" s="117">
        <f t="shared" si="721"/>
        <v>0</v>
      </c>
      <c r="BB684" s="117"/>
      <c r="BC684" s="117"/>
      <c r="BD684" s="117">
        <f t="shared" si="722"/>
        <v>0</v>
      </c>
      <c r="BE684" s="117"/>
      <c r="BF684" s="117"/>
      <c r="BG684" s="117">
        <f t="shared" si="723"/>
        <v>0</v>
      </c>
      <c r="BH684" s="117"/>
      <c r="BI684" s="117"/>
      <c r="BJ684" s="117">
        <f t="shared" si="724"/>
        <v>0</v>
      </c>
      <c r="BK684" s="117"/>
      <c r="BL684" s="307"/>
      <c r="BM684" s="313"/>
      <c r="BN684" s="315"/>
    </row>
    <row r="685" s="49" customFormat="1" ht="33.95" customHeight="1" outlineLevel="3" spans="2:66">
      <c r="B685" s="117" t="s">
        <v>793</v>
      </c>
      <c r="C685" s="118" t="s">
        <v>2361</v>
      </c>
      <c r="D685" s="49" t="s">
        <v>2362</v>
      </c>
      <c r="E685" s="117"/>
      <c r="F685" s="117" t="s">
        <v>1619</v>
      </c>
      <c r="G685" s="117" t="s">
        <v>937</v>
      </c>
      <c r="H685" s="117">
        <f t="shared" si="710"/>
        <v>0</v>
      </c>
      <c r="I685" s="117" t="s">
        <v>1236</v>
      </c>
      <c r="J685" s="300"/>
      <c r="K685" s="117" t="s">
        <v>1390</v>
      </c>
      <c r="L685" s="117">
        <v>2700</v>
      </c>
      <c r="M685" s="117" t="s">
        <v>1669</v>
      </c>
      <c r="N685" s="117">
        <f t="shared" si="711"/>
        <v>0</v>
      </c>
      <c r="O685" s="300"/>
      <c r="P685" s="300"/>
      <c r="Q685" s="300"/>
      <c r="R685" s="300"/>
      <c r="S685" s="300"/>
      <c r="T685" s="300"/>
      <c r="U685" s="300"/>
      <c r="V685" s="300"/>
      <c r="W685" s="300"/>
      <c r="X685" s="300"/>
      <c r="Y685" s="300"/>
      <c r="Z685" s="300"/>
      <c r="AA685" s="117"/>
      <c r="AB685" s="117">
        <f t="shared" si="712"/>
        <v>0</v>
      </c>
      <c r="AC685" s="117">
        <f t="shared" si="713"/>
        <v>0</v>
      </c>
      <c r="AD685" s="117"/>
      <c r="AE685" s="117"/>
      <c r="AF685" s="117">
        <f t="shared" si="714"/>
        <v>0</v>
      </c>
      <c r="AG685" s="117"/>
      <c r="AH685" s="117"/>
      <c r="AI685" s="117">
        <f t="shared" si="715"/>
        <v>0</v>
      </c>
      <c r="AJ685" s="117"/>
      <c r="AK685" s="117"/>
      <c r="AL685" s="117">
        <f t="shared" si="716"/>
        <v>0</v>
      </c>
      <c r="AM685" s="117"/>
      <c r="AN685" s="117"/>
      <c r="AO685" s="117">
        <f t="shared" si="717"/>
        <v>0</v>
      </c>
      <c r="AP685" s="117"/>
      <c r="AQ685" s="117"/>
      <c r="AR685" s="117">
        <f t="shared" si="718"/>
        <v>0</v>
      </c>
      <c r="AS685" s="117"/>
      <c r="AT685" s="117"/>
      <c r="AU685" s="117">
        <f t="shared" si="719"/>
        <v>0</v>
      </c>
      <c r="AV685" s="117"/>
      <c r="AW685" s="117"/>
      <c r="AX685" s="117">
        <f t="shared" si="720"/>
        <v>0</v>
      </c>
      <c r="AY685" s="117"/>
      <c r="AZ685" s="117"/>
      <c r="BA685" s="117">
        <f t="shared" si="721"/>
        <v>0</v>
      </c>
      <c r="BB685" s="117"/>
      <c r="BC685" s="117"/>
      <c r="BD685" s="117">
        <f t="shared" si="722"/>
        <v>0</v>
      </c>
      <c r="BE685" s="117"/>
      <c r="BF685" s="117"/>
      <c r="BG685" s="117">
        <f t="shared" si="723"/>
        <v>0</v>
      </c>
      <c r="BH685" s="117"/>
      <c r="BI685" s="117"/>
      <c r="BJ685" s="117">
        <f t="shared" si="724"/>
        <v>0</v>
      </c>
      <c r="BK685" s="117"/>
      <c r="BL685" s="307"/>
      <c r="BM685" s="313"/>
      <c r="BN685" s="315"/>
    </row>
    <row r="686" s="49" customFormat="1" ht="33.95" customHeight="1" outlineLevel="3" spans="2:66">
      <c r="B686" s="117" t="s">
        <v>793</v>
      </c>
      <c r="C686" s="118" t="s">
        <v>2363</v>
      </c>
      <c r="D686" s="49" t="s">
        <v>2364</v>
      </c>
      <c r="E686" s="117" t="s">
        <v>2365</v>
      </c>
      <c r="F686" s="117" t="s">
        <v>1619</v>
      </c>
      <c r="G686" s="117" t="s">
        <v>937</v>
      </c>
      <c r="H686" s="117">
        <f t="shared" si="710"/>
        <v>0</v>
      </c>
      <c r="I686" s="117" t="s">
        <v>1236</v>
      </c>
      <c r="J686" s="300"/>
      <c r="K686" s="117" t="s">
        <v>1390</v>
      </c>
      <c r="L686" s="117">
        <v>400</v>
      </c>
      <c r="M686" s="117" t="s">
        <v>1669</v>
      </c>
      <c r="N686" s="117">
        <f t="shared" si="711"/>
        <v>0</v>
      </c>
      <c r="O686" s="300"/>
      <c r="P686" s="300"/>
      <c r="Q686" s="300"/>
      <c r="R686" s="300"/>
      <c r="S686" s="300"/>
      <c r="T686" s="300"/>
      <c r="U686" s="300"/>
      <c r="V686" s="300"/>
      <c r="W686" s="300"/>
      <c r="X686" s="300"/>
      <c r="Y686" s="300"/>
      <c r="Z686" s="300"/>
      <c r="AA686" s="117"/>
      <c r="AB686" s="117">
        <f t="shared" si="712"/>
        <v>0</v>
      </c>
      <c r="AC686" s="117">
        <f t="shared" si="713"/>
        <v>0</v>
      </c>
      <c r="AD686" s="117"/>
      <c r="AE686" s="117"/>
      <c r="AF686" s="117">
        <f t="shared" si="714"/>
        <v>0</v>
      </c>
      <c r="AG686" s="117"/>
      <c r="AH686" s="117"/>
      <c r="AI686" s="117">
        <f t="shared" si="715"/>
        <v>0</v>
      </c>
      <c r="AJ686" s="117"/>
      <c r="AK686" s="117"/>
      <c r="AL686" s="117">
        <f t="shared" si="716"/>
        <v>0</v>
      </c>
      <c r="AM686" s="117"/>
      <c r="AN686" s="117"/>
      <c r="AO686" s="117">
        <f t="shared" si="717"/>
        <v>0</v>
      </c>
      <c r="AP686" s="117"/>
      <c r="AQ686" s="117"/>
      <c r="AR686" s="117">
        <f t="shared" si="718"/>
        <v>0</v>
      </c>
      <c r="AS686" s="117"/>
      <c r="AT686" s="117"/>
      <c r="AU686" s="117">
        <f t="shared" si="719"/>
        <v>0</v>
      </c>
      <c r="AV686" s="117"/>
      <c r="AW686" s="117"/>
      <c r="AX686" s="117">
        <f t="shared" si="720"/>
        <v>0</v>
      </c>
      <c r="AY686" s="117"/>
      <c r="AZ686" s="117"/>
      <c r="BA686" s="117">
        <f t="shared" si="721"/>
        <v>0</v>
      </c>
      <c r="BB686" s="117"/>
      <c r="BC686" s="117"/>
      <c r="BD686" s="117">
        <f t="shared" si="722"/>
        <v>0</v>
      </c>
      <c r="BE686" s="117"/>
      <c r="BF686" s="117"/>
      <c r="BG686" s="117">
        <f t="shared" si="723"/>
        <v>0</v>
      </c>
      <c r="BH686" s="117"/>
      <c r="BI686" s="117"/>
      <c r="BJ686" s="117">
        <f t="shared" si="724"/>
        <v>0</v>
      </c>
      <c r="BK686" s="117"/>
      <c r="BL686" s="307"/>
      <c r="BM686" s="313"/>
      <c r="BN686" s="315"/>
    </row>
    <row r="687" s="49" customFormat="1" ht="33.95" customHeight="1" outlineLevel="3" spans="2:66">
      <c r="B687" s="117" t="s">
        <v>793</v>
      </c>
      <c r="C687" s="118" t="s">
        <v>2366</v>
      </c>
      <c r="D687" s="49" t="s">
        <v>2328</v>
      </c>
      <c r="E687" s="117" t="s">
        <v>2329</v>
      </c>
      <c r="F687" s="117" t="s">
        <v>1619</v>
      </c>
      <c r="G687" s="117" t="s">
        <v>937</v>
      </c>
      <c r="H687" s="117">
        <f t="shared" si="710"/>
        <v>0</v>
      </c>
      <c r="I687" s="117" t="s">
        <v>1236</v>
      </c>
      <c r="J687" s="300"/>
      <c r="K687" s="117" t="s">
        <v>1390</v>
      </c>
      <c r="L687" s="117">
        <v>450</v>
      </c>
      <c r="M687" s="117" t="s">
        <v>1669</v>
      </c>
      <c r="N687" s="117">
        <f t="shared" si="711"/>
        <v>0</v>
      </c>
      <c r="O687" s="300"/>
      <c r="P687" s="300"/>
      <c r="Q687" s="300"/>
      <c r="R687" s="300"/>
      <c r="S687" s="300"/>
      <c r="T687" s="300"/>
      <c r="U687" s="300"/>
      <c r="V687" s="300"/>
      <c r="W687" s="300"/>
      <c r="X687" s="300"/>
      <c r="Y687" s="300"/>
      <c r="Z687" s="300"/>
      <c r="AA687" s="117"/>
      <c r="AB687" s="117">
        <f t="shared" si="712"/>
        <v>0</v>
      </c>
      <c r="AC687" s="117">
        <f t="shared" si="713"/>
        <v>0</v>
      </c>
      <c r="AD687" s="117"/>
      <c r="AE687" s="117"/>
      <c r="AF687" s="117">
        <f t="shared" si="714"/>
        <v>0</v>
      </c>
      <c r="AG687" s="117"/>
      <c r="AH687" s="117"/>
      <c r="AI687" s="117">
        <f t="shared" si="715"/>
        <v>0</v>
      </c>
      <c r="AJ687" s="117"/>
      <c r="AK687" s="117"/>
      <c r="AL687" s="117">
        <f t="shared" si="716"/>
        <v>0</v>
      </c>
      <c r="AM687" s="117"/>
      <c r="AN687" s="117"/>
      <c r="AO687" s="117">
        <f t="shared" si="717"/>
        <v>0</v>
      </c>
      <c r="AP687" s="117"/>
      <c r="AQ687" s="117"/>
      <c r="AR687" s="117">
        <f t="shared" si="718"/>
        <v>0</v>
      </c>
      <c r="AS687" s="117"/>
      <c r="AT687" s="117"/>
      <c r="AU687" s="117">
        <f t="shared" si="719"/>
        <v>0</v>
      </c>
      <c r="AV687" s="117"/>
      <c r="AW687" s="117"/>
      <c r="AX687" s="117">
        <f t="shared" si="720"/>
        <v>0</v>
      </c>
      <c r="AY687" s="117"/>
      <c r="AZ687" s="117"/>
      <c r="BA687" s="117">
        <f t="shared" si="721"/>
        <v>0</v>
      </c>
      <c r="BB687" s="117"/>
      <c r="BC687" s="117"/>
      <c r="BD687" s="117">
        <f t="shared" si="722"/>
        <v>0</v>
      </c>
      <c r="BE687" s="117"/>
      <c r="BF687" s="117"/>
      <c r="BG687" s="117">
        <f t="shared" si="723"/>
        <v>0</v>
      </c>
      <c r="BH687" s="117"/>
      <c r="BI687" s="117"/>
      <c r="BJ687" s="117">
        <f t="shared" si="724"/>
        <v>0</v>
      </c>
      <c r="BK687" s="117"/>
      <c r="BL687" s="307"/>
      <c r="BM687" s="313"/>
      <c r="BN687" s="315"/>
    </row>
    <row r="688" s="49" customFormat="1" ht="33.95" customHeight="1" outlineLevel="3" spans="2:66">
      <c r="B688" s="117" t="s">
        <v>793</v>
      </c>
      <c r="C688" s="118" t="s">
        <v>2367</v>
      </c>
      <c r="D688" s="49" t="s">
        <v>2331</v>
      </c>
      <c r="E688" s="117" t="s">
        <v>2332</v>
      </c>
      <c r="F688" s="117" t="s">
        <v>1619</v>
      </c>
      <c r="G688" s="117" t="s">
        <v>937</v>
      </c>
      <c r="H688" s="117">
        <f t="shared" si="710"/>
        <v>0</v>
      </c>
      <c r="I688" s="117" t="s">
        <v>1236</v>
      </c>
      <c r="J688" s="300"/>
      <c r="K688" s="117" t="s">
        <v>1390</v>
      </c>
      <c r="L688" s="117">
        <v>460</v>
      </c>
      <c r="M688" s="117" t="s">
        <v>1669</v>
      </c>
      <c r="N688" s="117">
        <f t="shared" si="711"/>
        <v>0</v>
      </c>
      <c r="O688" s="300"/>
      <c r="P688" s="300"/>
      <c r="Q688" s="300"/>
      <c r="R688" s="300"/>
      <c r="S688" s="300"/>
      <c r="T688" s="300"/>
      <c r="U688" s="300"/>
      <c r="V688" s="300"/>
      <c r="W688" s="300"/>
      <c r="X688" s="300"/>
      <c r="Y688" s="300"/>
      <c r="Z688" s="300"/>
      <c r="AA688" s="117"/>
      <c r="AB688" s="117">
        <f t="shared" si="712"/>
        <v>0</v>
      </c>
      <c r="AC688" s="117">
        <f t="shared" si="713"/>
        <v>0</v>
      </c>
      <c r="AD688" s="117"/>
      <c r="AE688" s="117"/>
      <c r="AF688" s="117">
        <f t="shared" si="714"/>
        <v>0</v>
      </c>
      <c r="AG688" s="117"/>
      <c r="AH688" s="117"/>
      <c r="AI688" s="117">
        <f t="shared" si="715"/>
        <v>0</v>
      </c>
      <c r="AJ688" s="117"/>
      <c r="AK688" s="117"/>
      <c r="AL688" s="117">
        <f t="shared" si="716"/>
        <v>0</v>
      </c>
      <c r="AM688" s="117"/>
      <c r="AN688" s="117"/>
      <c r="AO688" s="117">
        <f t="shared" si="717"/>
        <v>0</v>
      </c>
      <c r="AP688" s="117"/>
      <c r="AQ688" s="117"/>
      <c r="AR688" s="117">
        <f t="shared" si="718"/>
        <v>0</v>
      </c>
      <c r="AS688" s="117"/>
      <c r="AT688" s="117"/>
      <c r="AU688" s="117">
        <f t="shared" si="719"/>
        <v>0</v>
      </c>
      <c r="AV688" s="117"/>
      <c r="AW688" s="117"/>
      <c r="AX688" s="117">
        <f t="shared" si="720"/>
        <v>0</v>
      </c>
      <c r="AY688" s="117"/>
      <c r="AZ688" s="117"/>
      <c r="BA688" s="117">
        <f t="shared" si="721"/>
        <v>0</v>
      </c>
      <c r="BB688" s="117"/>
      <c r="BC688" s="117"/>
      <c r="BD688" s="117">
        <f t="shared" si="722"/>
        <v>0</v>
      </c>
      <c r="BE688" s="117"/>
      <c r="BF688" s="117"/>
      <c r="BG688" s="117">
        <f t="shared" si="723"/>
        <v>0</v>
      </c>
      <c r="BH688" s="117"/>
      <c r="BI688" s="117"/>
      <c r="BJ688" s="117">
        <f t="shared" si="724"/>
        <v>0</v>
      </c>
      <c r="BK688" s="117"/>
      <c r="BL688" s="307"/>
      <c r="BM688" s="313"/>
      <c r="BN688" s="315"/>
    </row>
    <row r="689" s="49" customFormat="1" ht="33.95" customHeight="1" outlineLevel="3" spans="2:66">
      <c r="B689" s="117" t="s">
        <v>793</v>
      </c>
      <c r="C689" s="118" t="s">
        <v>2368</v>
      </c>
      <c r="D689" s="49" t="s">
        <v>2369</v>
      </c>
      <c r="E689" s="117" t="s">
        <v>2370</v>
      </c>
      <c r="F689" s="117" t="s">
        <v>1619</v>
      </c>
      <c r="G689" s="117" t="s">
        <v>937</v>
      </c>
      <c r="H689" s="117">
        <f t="shared" si="710"/>
        <v>0</v>
      </c>
      <c r="I689" s="117" t="s">
        <v>1236</v>
      </c>
      <c r="J689" s="300"/>
      <c r="K689" s="117" t="s">
        <v>1390</v>
      </c>
      <c r="L689" s="117">
        <v>500</v>
      </c>
      <c r="M689" s="117" t="s">
        <v>1669</v>
      </c>
      <c r="N689" s="117">
        <f t="shared" si="711"/>
        <v>0</v>
      </c>
      <c r="O689" s="318"/>
      <c r="P689" s="318"/>
      <c r="Q689" s="318"/>
      <c r="R689" s="318"/>
      <c r="S689" s="318"/>
      <c r="T689" s="318"/>
      <c r="U689" s="318"/>
      <c r="V689" s="318"/>
      <c r="W689" s="318"/>
      <c r="X689" s="318"/>
      <c r="Y689" s="318"/>
      <c r="Z689" s="318"/>
      <c r="AA689" s="117"/>
      <c r="AB689" s="117">
        <f t="shared" si="712"/>
        <v>0</v>
      </c>
      <c r="AC689" s="117">
        <f t="shared" si="713"/>
        <v>0</v>
      </c>
      <c r="AD689" s="117"/>
      <c r="AE689" s="117"/>
      <c r="AF689" s="117">
        <f t="shared" si="714"/>
        <v>0</v>
      </c>
      <c r="AG689" s="117"/>
      <c r="AH689" s="117"/>
      <c r="AI689" s="117">
        <f t="shared" si="715"/>
        <v>0</v>
      </c>
      <c r="AJ689" s="117"/>
      <c r="AK689" s="117"/>
      <c r="AL689" s="117">
        <f t="shared" si="716"/>
        <v>0</v>
      </c>
      <c r="AM689" s="117"/>
      <c r="AN689" s="117"/>
      <c r="AO689" s="117">
        <f t="shared" si="717"/>
        <v>0</v>
      </c>
      <c r="AP689" s="117"/>
      <c r="AQ689" s="117"/>
      <c r="AR689" s="117">
        <f t="shared" si="718"/>
        <v>0</v>
      </c>
      <c r="AS689" s="117"/>
      <c r="AT689" s="117"/>
      <c r="AU689" s="117">
        <f t="shared" si="719"/>
        <v>0</v>
      </c>
      <c r="AV689" s="117"/>
      <c r="AW689" s="117"/>
      <c r="AX689" s="117">
        <f t="shared" si="720"/>
        <v>0</v>
      </c>
      <c r="AY689" s="117"/>
      <c r="AZ689" s="117"/>
      <c r="BA689" s="117">
        <f t="shared" si="721"/>
        <v>0</v>
      </c>
      <c r="BB689" s="117"/>
      <c r="BC689" s="117"/>
      <c r="BD689" s="117">
        <f t="shared" si="722"/>
        <v>0</v>
      </c>
      <c r="BE689" s="117"/>
      <c r="BF689" s="117"/>
      <c r="BG689" s="117">
        <f t="shared" si="723"/>
        <v>0</v>
      </c>
      <c r="BH689" s="117"/>
      <c r="BI689" s="117"/>
      <c r="BJ689" s="117">
        <f t="shared" si="724"/>
        <v>0</v>
      </c>
      <c r="BK689" s="117"/>
      <c r="BL689" s="307"/>
      <c r="BM689" s="313"/>
      <c r="BN689" s="315"/>
    </row>
    <row r="690" s="49" customFormat="1" ht="33.95" customHeight="1" outlineLevel="3" spans="2:66">
      <c r="B690" s="117" t="s">
        <v>793</v>
      </c>
      <c r="C690" s="118" t="s">
        <v>2371</v>
      </c>
      <c r="D690" s="49" t="s">
        <v>2372</v>
      </c>
      <c r="E690" s="117"/>
      <c r="F690" s="117"/>
      <c r="G690" s="117" t="s">
        <v>937</v>
      </c>
      <c r="H690" s="117">
        <f t="shared" si="710"/>
        <v>47400</v>
      </c>
      <c r="I690" s="117" t="s">
        <v>1236</v>
      </c>
      <c r="J690" s="300">
        <v>12</v>
      </c>
      <c r="K690" s="117" t="s">
        <v>1237</v>
      </c>
      <c r="L690" s="300">
        <f>预算主表!P123/12</f>
        <v>3950</v>
      </c>
      <c r="M690" s="117" t="s">
        <v>1238</v>
      </c>
      <c r="N690" s="307">
        <v>12</v>
      </c>
      <c r="O690" s="290"/>
      <c r="P690" s="290"/>
      <c r="Q690" s="290"/>
      <c r="R690" s="290"/>
      <c r="S690" s="290"/>
      <c r="T690" s="290"/>
      <c r="U690" s="290"/>
      <c r="V690" s="290"/>
      <c r="W690" s="290"/>
      <c r="X690" s="290"/>
      <c r="Y690" s="290"/>
      <c r="Z690" s="290"/>
      <c r="AA690" s="290"/>
      <c r="AB690" s="117">
        <f t="shared" si="712"/>
        <v>47400</v>
      </c>
      <c r="AC690" s="117">
        <f>$H690/12</f>
        <v>3950</v>
      </c>
      <c r="AD690" s="117"/>
      <c r="AE690" s="117"/>
      <c r="AF690" s="117">
        <f>$H690/12</f>
        <v>3950</v>
      </c>
      <c r="AG690" s="117"/>
      <c r="AH690" s="117"/>
      <c r="AI690" s="117">
        <f>$H690/12</f>
        <v>3950</v>
      </c>
      <c r="AJ690" s="117"/>
      <c r="AK690" s="117"/>
      <c r="AL690" s="117">
        <f>$H690/12</f>
        <v>3950</v>
      </c>
      <c r="AM690" s="117"/>
      <c r="AN690" s="117"/>
      <c r="AO690" s="117">
        <f>$H690/12</f>
        <v>3950</v>
      </c>
      <c r="AP690" s="117"/>
      <c r="AQ690" s="117"/>
      <c r="AR690" s="117">
        <f>$H690/12</f>
        <v>3950</v>
      </c>
      <c r="AS690" s="117"/>
      <c r="AT690" s="117"/>
      <c r="AU690" s="117">
        <f>$H690/12</f>
        <v>3950</v>
      </c>
      <c r="AV690" s="117"/>
      <c r="AW690" s="117"/>
      <c r="AX690" s="117">
        <f>$H690/12</f>
        <v>3950</v>
      </c>
      <c r="AY690" s="117"/>
      <c r="AZ690" s="117"/>
      <c r="BA690" s="117">
        <f>$H690/12</f>
        <v>3950</v>
      </c>
      <c r="BB690" s="117"/>
      <c r="BC690" s="117"/>
      <c r="BD690" s="117">
        <f>$H690/12</f>
        <v>3950</v>
      </c>
      <c r="BE690" s="117"/>
      <c r="BF690" s="117"/>
      <c r="BG690" s="117">
        <f>$H690/12</f>
        <v>3950</v>
      </c>
      <c r="BH690" s="117"/>
      <c r="BI690" s="117"/>
      <c r="BJ690" s="117">
        <f>$H690/12</f>
        <v>3950</v>
      </c>
      <c r="BK690" s="117"/>
      <c r="BL690" s="307"/>
      <c r="BM690" s="313"/>
      <c r="BN690" s="315"/>
    </row>
    <row r="691" s="22" customFormat="1" ht="33.95" customHeight="1" outlineLevel="2" collapsed="1" spans="2:66">
      <c r="B691" s="114" t="s">
        <v>793</v>
      </c>
      <c r="C691" s="115" t="s">
        <v>2373</v>
      </c>
      <c r="D691" s="22" t="s">
        <v>2374</v>
      </c>
      <c r="E691" s="114" t="s">
        <v>2375</v>
      </c>
      <c r="F691" s="114" t="s">
        <v>1619</v>
      </c>
      <c r="G691" s="114" t="s">
        <v>937</v>
      </c>
      <c r="H691" s="114">
        <f t="shared" si="710"/>
        <v>12480</v>
      </c>
      <c r="I691" s="114" t="s">
        <v>1236</v>
      </c>
      <c r="J691" s="114">
        <v>1</v>
      </c>
      <c r="K691" s="114" t="s">
        <v>1237</v>
      </c>
      <c r="L691" s="300">
        <f>预算主表!P132</f>
        <v>12480</v>
      </c>
      <c r="M691" s="114" t="s">
        <v>1371</v>
      </c>
      <c r="N691" s="114">
        <f>COUNTA(O691:Z691)</f>
        <v>12</v>
      </c>
      <c r="O691" s="319" t="s">
        <v>1286</v>
      </c>
      <c r="P691" s="319" t="s">
        <v>1286</v>
      </c>
      <c r="Q691" s="319" t="s">
        <v>1286</v>
      </c>
      <c r="R691" s="319" t="s">
        <v>1286</v>
      </c>
      <c r="S691" s="319" t="s">
        <v>1286</v>
      </c>
      <c r="T691" s="319" t="s">
        <v>1286</v>
      </c>
      <c r="U691" s="319" t="s">
        <v>1286</v>
      </c>
      <c r="V691" s="319" t="s">
        <v>1286</v>
      </c>
      <c r="W691" s="319" t="s">
        <v>1286</v>
      </c>
      <c r="X691" s="319" t="s">
        <v>1286</v>
      </c>
      <c r="Y691" s="319" t="s">
        <v>1286</v>
      </c>
      <c r="Z691" s="319" t="s">
        <v>1286</v>
      </c>
      <c r="AA691" s="114"/>
      <c r="AB691" s="114">
        <f t="shared" si="712"/>
        <v>12480</v>
      </c>
      <c r="AC691" s="114">
        <f>IF(O691="√",$J691*$L691/$N691,0)</f>
        <v>1040</v>
      </c>
      <c r="AD691" s="114"/>
      <c r="AE691" s="114"/>
      <c r="AF691" s="114">
        <f>IF(P691="√",$J691*$L691/$N691,0)</f>
        <v>1040</v>
      </c>
      <c r="AG691" s="114"/>
      <c r="AH691" s="114"/>
      <c r="AI691" s="114">
        <f>IF(Q691="√",$J691*$L691/$N691,0)</f>
        <v>1040</v>
      </c>
      <c r="AJ691" s="114"/>
      <c r="AK691" s="114"/>
      <c r="AL691" s="114">
        <f>IF(R691="√",$J691*$L691/$N691,0)</f>
        <v>1040</v>
      </c>
      <c r="AM691" s="114"/>
      <c r="AN691" s="114"/>
      <c r="AO691" s="114">
        <f>IF(S691="√",$J691*$L691/$N691,0)</f>
        <v>1040</v>
      </c>
      <c r="AP691" s="114"/>
      <c r="AQ691" s="114"/>
      <c r="AR691" s="114">
        <f>IF(T691="√",$J691*$L691/$N691,0)</f>
        <v>1040</v>
      </c>
      <c r="AS691" s="114"/>
      <c r="AT691" s="114"/>
      <c r="AU691" s="114">
        <f>IF(U691="√",$J691*$L691/$N691,0)</f>
        <v>1040</v>
      </c>
      <c r="AV691" s="114"/>
      <c r="AW691" s="114"/>
      <c r="AX691" s="114">
        <f>IF(V691="√",$J691*$L691/$N691,0)</f>
        <v>1040</v>
      </c>
      <c r="AY691" s="114"/>
      <c r="AZ691" s="114"/>
      <c r="BA691" s="114">
        <f>IF(W691="√",$J691*$L691/$N691,0)</f>
        <v>1040</v>
      </c>
      <c r="BB691" s="114"/>
      <c r="BC691" s="114"/>
      <c r="BD691" s="114">
        <f>IF(X691="√",$J691*$L691/$N691,0)</f>
        <v>1040</v>
      </c>
      <c r="BE691" s="114"/>
      <c r="BF691" s="114"/>
      <c r="BG691" s="114">
        <f>IF(Y691="√",$J691*$L691/$N691,0)</f>
        <v>1040</v>
      </c>
      <c r="BH691" s="114"/>
      <c r="BI691" s="114"/>
      <c r="BJ691" s="114">
        <f>IF(Z691="√",$J691*$L691/$N691,0)</f>
        <v>1040</v>
      </c>
      <c r="BK691" s="114"/>
      <c r="BL691" s="306"/>
      <c r="BM691" s="313"/>
      <c r="BN691" s="314"/>
    </row>
    <row r="692" s="22" customFormat="1" ht="33.95" customHeight="1" outlineLevel="2" collapsed="1" spans="2:66">
      <c r="B692" s="114" t="s">
        <v>793</v>
      </c>
      <c r="C692" s="115" t="s">
        <v>2376</v>
      </c>
      <c r="D692" s="22" t="s">
        <v>2377</v>
      </c>
      <c r="E692" s="114" t="s">
        <v>2378</v>
      </c>
      <c r="F692" s="114" t="s">
        <v>1619</v>
      </c>
      <c r="G692" s="114" t="s">
        <v>937</v>
      </c>
      <c r="H692" s="114">
        <f t="shared" si="710"/>
        <v>0</v>
      </c>
      <c r="I692" s="114" t="s">
        <v>1236</v>
      </c>
      <c r="J692" s="114">
        <v>1</v>
      </c>
      <c r="K692" s="114" t="s">
        <v>1237</v>
      </c>
      <c r="L692" s="300"/>
      <c r="M692" s="114" t="s">
        <v>1371</v>
      </c>
      <c r="N692" s="114">
        <f>COUNTA(O692:Z692)</f>
        <v>1</v>
      </c>
      <c r="O692" s="300" t="s">
        <v>1286</v>
      </c>
      <c r="P692" s="300"/>
      <c r="Q692" s="300"/>
      <c r="R692" s="300"/>
      <c r="S692" s="300"/>
      <c r="T692" s="300"/>
      <c r="U692" s="300"/>
      <c r="V692" s="300"/>
      <c r="W692" s="300"/>
      <c r="X692" s="300"/>
      <c r="Y692" s="300"/>
      <c r="Z692" s="300"/>
      <c r="AA692" s="114"/>
      <c r="AB692" s="114">
        <f t="shared" si="712"/>
        <v>0</v>
      </c>
      <c r="AC692" s="114">
        <f>IF(O692="√",$J692*$L692/$N692,0)</f>
        <v>0</v>
      </c>
      <c r="AD692" s="114"/>
      <c r="AE692" s="114"/>
      <c r="AF692" s="114">
        <f>IF(P692="√",$J692*$L692/$N692,0)</f>
        <v>0</v>
      </c>
      <c r="AG692" s="114"/>
      <c r="AH692" s="114"/>
      <c r="AI692" s="114">
        <f>IF(Q692="√",$J692*$L692/$N692,0)</f>
        <v>0</v>
      </c>
      <c r="AJ692" s="114"/>
      <c r="AK692" s="114"/>
      <c r="AL692" s="114">
        <f>IF(R692="√",$J692*$L692/$N692,0)</f>
        <v>0</v>
      </c>
      <c r="AM692" s="114"/>
      <c r="AN692" s="114"/>
      <c r="AO692" s="114">
        <f>IF(S692="√",$J692*$L692/$N692,0)</f>
        <v>0</v>
      </c>
      <c r="AP692" s="114"/>
      <c r="AQ692" s="114"/>
      <c r="AR692" s="114">
        <f>IF(T692="√",$J692*$L692/$N692,0)</f>
        <v>0</v>
      </c>
      <c r="AS692" s="114"/>
      <c r="AT692" s="114"/>
      <c r="AU692" s="114">
        <f>IF(U692="√",$J692*$L692/$N692,0)</f>
        <v>0</v>
      </c>
      <c r="AV692" s="114"/>
      <c r="AW692" s="114"/>
      <c r="AX692" s="114">
        <f>IF(V692="√",$J692*$L692/$N692,0)</f>
        <v>0</v>
      </c>
      <c r="AY692" s="114"/>
      <c r="AZ692" s="114"/>
      <c r="BA692" s="114">
        <f>IF(W692="√",$J692*$L692/$N692,0)</f>
        <v>0</v>
      </c>
      <c r="BB692" s="114"/>
      <c r="BC692" s="114"/>
      <c r="BD692" s="114">
        <f>IF(X692="√",$J692*$L692/$N692,0)</f>
        <v>0</v>
      </c>
      <c r="BE692" s="114"/>
      <c r="BF692" s="114"/>
      <c r="BG692" s="114">
        <f>IF(Y692="√",$J692*$L692/$N692,0)</f>
        <v>0</v>
      </c>
      <c r="BH692" s="114"/>
      <c r="BI692" s="114"/>
      <c r="BJ692" s="114">
        <f>IF(Z692="√",$J692*$L692/$N692,0)</f>
        <v>0</v>
      </c>
      <c r="BK692" s="114"/>
      <c r="BL692" s="306"/>
      <c r="BM692" s="313"/>
      <c r="BN692" s="314"/>
    </row>
    <row r="693" s="22" customFormat="1" ht="33.95" customHeight="1" outlineLevel="2" collapsed="1" spans="2:66">
      <c r="B693" s="114" t="s">
        <v>793</v>
      </c>
      <c r="C693" s="115" t="s">
        <v>2379</v>
      </c>
      <c r="D693" s="22" t="s">
        <v>2380</v>
      </c>
      <c r="F693" s="114" t="s">
        <v>1619</v>
      </c>
      <c r="G693" s="114" t="s">
        <v>937</v>
      </c>
      <c r="H693" s="114">
        <f t="shared" si="710"/>
        <v>207961.613207547</v>
      </c>
      <c r="I693" s="114" t="s">
        <v>1236</v>
      </c>
      <c r="J693" s="114">
        <v>1</v>
      </c>
      <c r="K693" s="114" t="s">
        <v>1237</v>
      </c>
      <c r="L693" s="300">
        <f>预算主表!P93</f>
        <v>207961.613207547</v>
      </c>
      <c r="M693" s="114" t="s">
        <v>1371</v>
      </c>
      <c r="N693" s="114">
        <f>COUNTA(O693:Z693)</f>
        <v>12</v>
      </c>
      <c r="O693" s="300" t="s">
        <v>1286</v>
      </c>
      <c r="P693" s="300" t="s">
        <v>1286</v>
      </c>
      <c r="Q693" s="300" t="s">
        <v>1286</v>
      </c>
      <c r="R693" s="300" t="s">
        <v>1286</v>
      </c>
      <c r="S693" s="300" t="s">
        <v>1286</v>
      </c>
      <c r="T693" s="300" t="s">
        <v>1286</v>
      </c>
      <c r="U693" s="300" t="s">
        <v>1286</v>
      </c>
      <c r="V693" s="300" t="s">
        <v>1286</v>
      </c>
      <c r="W693" s="300" t="s">
        <v>1286</v>
      </c>
      <c r="X693" s="300" t="s">
        <v>1286</v>
      </c>
      <c r="Y693" s="300" t="s">
        <v>1286</v>
      </c>
      <c r="Z693" s="300" t="s">
        <v>1286</v>
      </c>
      <c r="AA693" s="114"/>
      <c r="AB693" s="114">
        <f t="shared" si="712"/>
        <v>207961.613207547</v>
      </c>
      <c r="AC693" s="114">
        <f>IF(O693="√",$J693*$L693/$N693,0)</f>
        <v>17330.1344339623</v>
      </c>
      <c r="AD693" s="114"/>
      <c r="AE693" s="114"/>
      <c r="AF693" s="114">
        <f>IF(P693="√",$J693*$L693/$N693,0)</f>
        <v>17330.1344339623</v>
      </c>
      <c r="AG693" s="114"/>
      <c r="AH693" s="114"/>
      <c r="AI693" s="114">
        <f>IF(Q693="√",$J693*$L693/$N693,0)</f>
        <v>17330.1344339623</v>
      </c>
      <c r="AJ693" s="114"/>
      <c r="AK693" s="114"/>
      <c r="AL693" s="114">
        <f>IF(R693="√",$J693*$L693/$N693,0)</f>
        <v>17330.1344339623</v>
      </c>
      <c r="AM693" s="114"/>
      <c r="AN693" s="114"/>
      <c r="AO693" s="114">
        <f>IF(S693="√",$J693*$L693/$N693,0)</f>
        <v>17330.1344339623</v>
      </c>
      <c r="AP693" s="114"/>
      <c r="AQ693" s="114"/>
      <c r="AR693" s="114">
        <f>IF(T693="√",$J693*$L693/$N693,0)</f>
        <v>17330.1344339623</v>
      </c>
      <c r="AS693" s="114"/>
      <c r="AT693" s="114"/>
      <c r="AU693" s="114">
        <f>IF(U693="√",$J693*$L693/$N693,0)</f>
        <v>17330.1344339623</v>
      </c>
      <c r="AV693" s="114"/>
      <c r="AW693" s="114"/>
      <c r="AX693" s="114">
        <f>IF(V693="√",$J693*$L693/$N693,0)</f>
        <v>17330.1344339623</v>
      </c>
      <c r="AY693" s="114"/>
      <c r="AZ693" s="114"/>
      <c r="BA693" s="114">
        <f>IF(W693="√",$J693*$L693/$N693,0)</f>
        <v>17330.1344339623</v>
      </c>
      <c r="BB693" s="114"/>
      <c r="BC693" s="114"/>
      <c r="BD693" s="114">
        <f>IF(X693="√",$J693*$L693/$N693,0)</f>
        <v>17330.1344339623</v>
      </c>
      <c r="BE693" s="114"/>
      <c r="BF693" s="114"/>
      <c r="BG693" s="114">
        <f>IF(Y693="√",$J693*$L693/$N693,0)</f>
        <v>17330.1344339623</v>
      </c>
      <c r="BH693" s="114"/>
      <c r="BI693" s="114"/>
      <c r="BJ693" s="114">
        <f>IF(Z693="√",$J693*$L693/$N693,0)</f>
        <v>17330.1344339623</v>
      </c>
      <c r="BK693" s="114"/>
      <c r="BL693" s="306"/>
      <c r="BM693" s="313"/>
      <c r="BN693" s="314"/>
    </row>
    <row r="694" s="22" customFormat="1" ht="33.95" customHeight="1" outlineLevel="2" collapsed="1" spans="2:66">
      <c r="B694" s="114" t="s">
        <v>793</v>
      </c>
      <c r="C694" s="115" t="s">
        <v>2381</v>
      </c>
      <c r="D694" s="22" t="s">
        <v>2382</v>
      </c>
      <c r="F694" s="114" t="s">
        <v>1619</v>
      </c>
      <c r="G694" s="114" t="s">
        <v>937</v>
      </c>
      <c r="H694" s="114">
        <f t="shared" si="710"/>
        <v>0</v>
      </c>
      <c r="I694" s="114" t="s">
        <v>1236</v>
      </c>
      <c r="J694" s="114">
        <v>1</v>
      </c>
      <c r="K694" s="114" t="s">
        <v>1237</v>
      </c>
      <c r="L694" s="300">
        <f>预算主表!P95</f>
        <v>0</v>
      </c>
      <c r="M694" s="114" t="s">
        <v>1371</v>
      </c>
      <c r="N694" s="114">
        <f>COUNTA(O694:Z694)</f>
        <v>1</v>
      </c>
      <c r="O694" s="300" t="s">
        <v>1286</v>
      </c>
      <c r="P694" s="300"/>
      <c r="Q694" s="300"/>
      <c r="R694" s="300"/>
      <c r="S694" s="300"/>
      <c r="T694" s="300"/>
      <c r="U694" s="300"/>
      <c r="V694" s="300"/>
      <c r="W694" s="300"/>
      <c r="X694" s="300"/>
      <c r="Y694" s="300"/>
      <c r="Z694" s="300"/>
      <c r="AA694" s="114"/>
      <c r="AB694" s="114">
        <f t="shared" si="712"/>
        <v>0</v>
      </c>
      <c r="AC694" s="114">
        <f>IF(O694="√",$J694*$L694/$N694,0)</f>
        <v>0</v>
      </c>
      <c r="AD694" s="114"/>
      <c r="AE694" s="114"/>
      <c r="AF694" s="114">
        <f>IF(P694="√",$J694*$L694/$N694,0)</f>
        <v>0</v>
      </c>
      <c r="AG694" s="114"/>
      <c r="AH694" s="114"/>
      <c r="AI694" s="114">
        <f>IF(Q694="√",$J694*$L694/$N694,0)</f>
        <v>0</v>
      </c>
      <c r="AJ694" s="114"/>
      <c r="AK694" s="114"/>
      <c r="AL694" s="114">
        <f>IF(R694="√",$J694*$L694/$N694,0)</f>
        <v>0</v>
      </c>
      <c r="AM694" s="114"/>
      <c r="AN694" s="114"/>
      <c r="AO694" s="114">
        <f>IF(S694="√",$J694*$L694/$N694,0)</f>
        <v>0</v>
      </c>
      <c r="AP694" s="114"/>
      <c r="AQ694" s="114"/>
      <c r="AR694" s="114">
        <f>IF(T694="√",$J694*$L694/$N694,0)</f>
        <v>0</v>
      </c>
      <c r="AS694" s="114"/>
      <c r="AT694" s="114"/>
      <c r="AU694" s="114">
        <f>IF(U694="√",$J694*$L694/$N694,0)</f>
        <v>0</v>
      </c>
      <c r="AV694" s="114"/>
      <c r="AW694" s="114"/>
      <c r="AX694" s="114">
        <f>IF(V694="√",$J694*$L694/$N694,0)</f>
        <v>0</v>
      </c>
      <c r="AY694" s="114"/>
      <c r="AZ694" s="114"/>
      <c r="BA694" s="114">
        <f>IF(W694="√",$J694*$L694/$N694,0)</f>
        <v>0</v>
      </c>
      <c r="BB694" s="114"/>
      <c r="BC694" s="114"/>
      <c r="BD694" s="114">
        <f>IF(X694="√",$J694*$L694/$N694,0)</f>
        <v>0</v>
      </c>
      <c r="BE694" s="114"/>
      <c r="BF694" s="114"/>
      <c r="BG694" s="114">
        <f>IF(Y694="√",$J694*$L694/$N694,0)</f>
        <v>0</v>
      </c>
      <c r="BH694" s="114"/>
      <c r="BI694" s="114"/>
      <c r="BJ694" s="114">
        <f>IF(Z694="√",$J694*$L694/$N694,0)</f>
        <v>0</v>
      </c>
      <c r="BK694" s="114"/>
      <c r="BL694" s="306"/>
      <c r="BM694" s="313"/>
      <c r="BN694" s="314"/>
    </row>
  </sheetData>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16:Z334 O237:Z238 O625:Z626 O336:Z355 O357:Z364 O258:Z261 O310:Z313 O374:Z380 O275:Z282 O635:Z642 O384:Z398 O292:Z293 O644:Z645 O295:Z298 O647:Z650 O691:Z694 O400:Z409 O411:Z417 O419:Z429 O441:Z445 O447:Z459 O366:Z372 O513:Z519 O469:Z475 O521:Z539 O542:Z551 O553:Z569 O584:Z600 O432:Z439 O504:Z511 O602:Z604 O615:Z623 O463:Z467 O488:Z492 O628:Z633 O478:Z485 O494:Z501 O606:Z613 O230:Z235 O242:Z246 O248:Z256 O265:Z273 O284:Z290 O300:Z302 O304:Z306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topLeftCell="C1" workbookViewId="0">
      <selection activeCell="J26" sqref="J26"/>
    </sheetView>
  </sheetViews>
  <sheetFormatPr defaultColWidth="8.75454545454545" defaultRowHeight="14.5"/>
  <cols>
    <col min="1" max="1" width="2.37272727272727" style="247" customWidth="1"/>
    <col min="2" max="2" width="2.87272727272727" style="248" customWidth="1"/>
    <col min="3" max="3" width="12.8727272727273" style="249" customWidth="1"/>
    <col min="4" max="4" width="28.7545454545455" style="250" customWidth="1"/>
    <col min="5" max="5" width="4" style="248" customWidth="1"/>
    <col min="6" max="6" width="31.1272727272727" style="248" customWidth="1"/>
    <col min="7" max="7" width="7.75454545454545" style="248" customWidth="1"/>
    <col min="8" max="19" width="12.1272727272727" style="249" customWidth="1"/>
    <col min="20" max="20" width="8.75454545454545" style="248"/>
    <col min="21" max="21" width="1.87272727272727" style="247" customWidth="1"/>
    <col min="22" max="16384" width="8.75454545454545" style="248"/>
  </cols>
  <sheetData>
    <row r="1" ht="12" customHeight="1" spans="2:20">
      <c r="B1" s="247"/>
      <c r="C1" s="251"/>
      <c r="D1" s="252"/>
      <c r="E1" s="247"/>
      <c r="F1" s="247"/>
      <c r="G1" s="247"/>
      <c r="H1" s="251"/>
      <c r="I1" s="251"/>
      <c r="J1" s="251"/>
      <c r="K1" s="251"/>
      <c r="L1" s="251"/>
      <c r="M1" s="251"/>
      <c r="N1" s="251"/>
      <c r="O1" s="251"/>
      <c r="P1" s="251"/>
      <c r="Q1" s="251"/>
      <c r="R1" s="251"/>
      <c r="S1" s="251"/>
      <c r="T1" s="247"/>
    </row>
    <row r="2" ht="30.95" customHeight="1" spans="3:19">
      <c r="C2" s="253" t="s">
        <v>2383</v>
      </c>
      <c r="D2" s="253"/>
      <c r="E2" s="253"/>
      <c r="F2" s="253"/>
      <c r="G2" s="253"/>
      <c r="H2" s="253"/>
      <c r="I2" s="253"/>
      <c r="J2" s="253"/>
      <c r="K2" s="253"/>
      <c r="L2" s="253"/>
      <c r="M2" s="253"/>
      <c r="N2" s="253"/>
      <c r="O2" s="253"/>
      <c r="P2" s="253"/>
      <c r="Q2" s="253"/>
      <c r="R2" s="253"/>
      <c r="S2" s="253"/>
    </row>
    <row r="3" ht="27" customHeight="1" spans="3:19">
      <c r="C3" s="84" t="s">
        <v>2384</v>
      </c>
      <c r="D3" s="254" t="s">
        <v>2385</v>
      </c>
      <c r="F3" s="255" t="s">
        <v>2386</v>
      </c>
      <c r="G3" s="256"/>
      <c r="H3" s="256"/>
      <c r="I3" s="256"/>
      <c r="J3" s="256"/>
      <c r="K3" s="256"/>
      <c r="L3" s="256"/>
      <c r="M3" s="256"/>
      <c r="N3" s="256"/>
      <c r="O3" s="256"/>
      <c r="P3" s="256"/>
      <c r="Q3" s="256"/>
      <c r="R3" s="256"/>
      <c r="S3" s="261"/>
    </row>
    <row r="4" ht="27" customHeight="1" spans="3:19">
      <c r="C4" s="84" t="s">
        <v>2387</v>
      </c>
      <c r="D4" s="254" t="s">
        <v>2388</v>
      </c>
      <c r="F4" s="84" t="s">
        <v>2389</v>
      </c>
      <c r="G4" s="257" t="s">
        <v>2390</v>
      </c>
      <c r="H4" s="84" t="s">
        <v>1236</v>
      </c>
      <c r="I4" s="84" t="s">
        <v>1236</v>
      </c>
      <c r="J4" s="84" t="s">
        <v>1236</v>
      </c>
      <c r="K4" s="84" t="s">
        <v>1236</v>
      </c>
      <c r="L4" s="84" t="s">
        <v>1236</v>
      </c>
      <c r="M4" s="84" t="s">
        <v>1236</v>
      </c>
      <c r="N4" s="84" t="s">
        <v>1236</v>
      </c>
      <c r="O4" s="84" t="s">
        <v>1236</v>
      </c>
      <c r="P4" s="84" t="s">
        <v>1236</v>
      </c>
      <c r="Q4" s="84" t="s">
        <v>1236</v>
      </c>
      <c r="R4" s="84" t="s">
        <v>1236</v>
      </c>
      <c r="S4" s="84" t="s">
        <v>1236</v>
      </c>
    </row>
    <row r="5" ht="27" customHeight="1" spans="3:19">
      <c r="C5" s="84" t="s">
        <v>2391</v>
      </c>
      <c r="D5" s="254" t="s">
        <v>2392</v>
      </c>
      <c r="F5" s="84"/>
      <c r="G5" s="258"/>
      <c r="H5" s="84" t="s">
        <v>760</v>
      </c>
      <c r="I5" s="84" t="s">
        <v>761</v>
      </c>
      <c r="J5" s="84" t="s">
        <v>762</v>
      </c>
      <c r="K5" s="84" t="s">
        <v>763</v>
      </c>
      <c r="L5" s="84" t="s">
        <v>764</v>
      </c>
      <c r="M5" s="84" t="s">
        <v>765</v>
      </c>
      <c r="N5" s="84" t="s">
        <v>766</v>
      </c>
      <c r="O5" s="84" t="s">
        <v>767</v>
      </c>
      <c r="P5" s="84" t="s">
        <v>768</v>
      </c>
      <c r="Q5" s="84" t="s">
        <v>769</v>
      </c>
      <c r="R5" s="84" t="s">
        <v>770</v>
      </c>
      <c r="S5" s="84" t="s">
        <v>771</v>
      </c>
    </row>
    <row r="6" ht="27" customHeight="1" spans="3:19">
      <c r="C6" s="84" t="s">
        <v>2393</v>
      </c>
      <c r="D6" s="254"/>
      <c r="F6" s="84" t="s">
        <v>2394</v>
      </c>
      <c r="G6" s="84" t="s">
        <v>1298</v>
      </c>
      <c r="H6" s="259">
        <v>246</v>
      </c>
      <c r="I6" s="259">
        <v>246</v>
      </c>
      <c r="J6" s="259">
        <v>246</v>
      </c>
      <c r="K6" s="259">
        <v>246</v>
      </c>
      <c r="L6" s="259">
        <v>246</v>
      </c>
      <c r="M6" s="259">
        <v>246</v>
      </c>
      <c r="N6" s="259">
        <v>246</v>
      </c>
      <c r="O6" s="259">
        <v>246</v>
      </c>
      <c r="P6" s="259">
        <v>246</v>
      </c>
      <c r="Q6" s="259">
        <v>246</v>
      </c>
      <c r="R6" s="259">
        <v>246</v>
      </c>
      <c r="S6" s="259">
        <v>246</v>
      </c>
    </row>
    <row r="7" ht="27" customHeight="1" spans="3:19">
      <c r="C7" s="84" t="s">
        <v>2395</v>
      </c>
      <c r="D7" s="254" t="s">
        <v>2396</v>
      </c>
      <c r="F7" s="84" t="s">
        <v>2397</v>
      </c>
      <c r="G7" s="84" t="s">
        <v>1390</v>
      </c>
      <c r="H7" s="259">
        <v>62</v>
      </c>
      <c r="I7" s="259">
        <v>62</v>
      </c>
      <c r="J7" s="259">
        <v>62</v>
      </c>
      <c r="K7" s="259">
        <v>62</v>
      </c>
      <c r="L7" s="259">
        <v>62</v>
      </c>
      <c r="M7" s="259">
        <v>62</v>
      </c>
      <c r="N7" s="259">
        <v>62</v>
      </c>
      <c r="O7" s="259">
        <v>62</v>
      </c>
      <c r="P7" s="259">
        <v>62</v>
      </c>
      <c r="Q7" s="259">
        <v>62</v>
      </c>
      <c r="R7" s="259">
        <v>62</v>
      </c>
      <c r="S7" s="259">
        <v>62</v>
      </c>
    </row>
    <row r="8" ht="27" customHeight="1" spans="3:19">
      <c r="C8" s="84" t="s">
        <v>170</v>
      </c>
      <c r="D8" s="254" t="s">
        <v>2398</v>
      </c>
      <c r="F8" s="84" t="s">
        <v>2399</v>
      </c>
      <c r="G8" s="84" t="s">
        <v>1027</v>
      </c>
      <c r="H8" s="259">
        <v>80778.45</v>
      </c>
      <c r="I8" s="259">
        <v>80778.45</v>
      </c>
      <c r="J8" s="259">
        <v>80778.45</v>
      </c>
      <c r="K8" s="259">
        <v>80778.45</v>
      </c>
      <c r="L8" s="259">
        <v>80778.45</v>
      </c>
      <c r="M8" s="259">
        <v>80778.45</v>
      </c>
      <c r="N8" s="259">
        <v>80778.45</v>
      </c>
      <c r="O8" s="259">
        <v>80778.45</v>
      </c>
      <c r="P8" s="259">
        <v>80778.45</v>
      </c>
      <c r="Q8" s="259">
        <v>80778.45</v>
      </c>
      <c r="R8" s="259">
        <v>80778.45</v>
      </c>
      <c r="S8" s="259">
        <v>80778.45</v>
      </c>
    </row>
    <row r="9" ht="27" customHeight="1" spans="3:19">
      <c r="C9" s="84" t="s">
        <v>2400</v>
      </c>
      <c r="D9" s="254" t="s">
        <v>2401</v>
      </c>
      <c r="F9" s="84" t="s">
        <v>1026</v>
      </c>
      <c r="G9" s="84" t="s">
        <v>1027</v>
      </c>
      <c r="H9" s="259">
        <v>80778.45</v>
      </c>
      <c r="I9" s="259">
        <v>80778.45</v>
      </c>
      <c r="J9" s="259">
        <v>80778.45</v>
      </c>
      <c r="K9" s="259">
        <v>80778.45</v>
      </c>
      <c r="L9" s="259">
        <v>80778.45</v>
      </c>
      <c r="M9" s="259">
        <v>80778.45</v>
      </c>
      <c r="N9" s="259">
        <v>80778.45</v>
      </c>
      <c r="O9" s="259">
        <v>80778.45</v>
      </c>
      <c r="P9" s="259">
        <v>80778.45</v>
      </c>
      <c r="Q9" s="259">
        <v>80778.45</v>
      </c>
      <c r="R9" s="259">
        <v>80778.45</v>
      </c>
      <c r="S9" s="259">
        <v>80778.45</v>
      </c>
    </row>
    <row r="10" ht="27" customHeight="1" spans="3:19">
      <c r="C10" s="84" t="s">
        <v>2402</v>
      </c>
      <c r="D10" s="254" t="s">
        <v>2403</v>
      </c>
      <c r="F10" s="84" t="s">
        <v>2404</v>
      </c>
      <c r="G10" s="84" t="s">
        <v>1027</v>
      </c>
      <c r="H10" s="259">
        <v>80778.45</v>
      </c>
      <c r="I10" s="259">
        <v>80778.45</v>
      </c>
      <c r="J10" s="259">
        <v>80778.45</v>
      </c>
      <c r="K10" s="259">
        <v>80778.45</v>
      </c>
      <c r="L10" s="259">
        <v>80778.45</v>
      </c>
      <c r="M10" s="259">
        <v>80778.45</v>
      </c>
      <c r="N10" s="259">
        <v>80778.45</v>
      </c>
      <c r="O10" s="259">
        <v>80778.45</v>
      </c>
      <c r="P10" s="259">
        <v>80778.45</v>
      </c>
      <c r="Q10" s="259">
        <v>80778.45</v>
      </c>
      <c r="R10" s="259">
        <v>80778.45</v>
      </c>
      <c r="S10" s="259">
        <v>80778.45</v>
      </c>
    </row>
    <row r="11" ht="27" customHeight="1" spans="3:19">
      <c r="C11" s="84" t="s">
        <v>2405</v>
      </c>
      <c r="D11" s="254" t="s">
        <v>2406</v>
      </c>
      <c r="F11" s="84" t="s">
        <v>1090</v>
      </c>
      <c r="G11" s="84" t="s">
        <v>1027</v>
      </c>
      <c r="H11" s="259">
        <v>0</v>
      </c>
      <c r="I11" s="259">
        <v>0</v>
      </c>
      <c r="J11" s="259">
        <v>0</v>
      </c>
      <c r="K11" s="259">
        <v>0</v>
      </c>
      <c r="L11" s="259">
        <v>0</v>
      </c>
      <c r="M11" s="259">
        <v>0</v>
      </c>
      <c r="N11" s="259">
        <v>0</v>
      </c>
      <c r="O11" s="259">
        <v>0</v>
      </c>
      <c r="P11" s="259">
        <v>0</v>
      </c>
      <c r="Q11" s="259">
        <v>0</v>
      </c>
      <c r="R11" s="259">
        <v>0</v>
      </c>
      <c r="S11" s="259">
        <v>0</v>
      </c>
    </row>
    <row r="12" ht="27" customHeight="1" spans="3:19">
      <c r="C12" s="84" t="s">
        <v>2407</v>
      </c>
      <c r="D12" s="254"/>
      <c r="F12" s="84" t="s">
        <v>1171</v>
      </c>
      <c r="G12" s="84" t="s">
        <v>1027</v>
      </c>
      <c r="H12" s="259">
        <v>80778.45</v>
      </c>
      <c r="I12" s="259">
        <v>80778.45</v>
      </c>
      <c r="J12" s="259">
        <v>80778.45</v>
      </c>
      <c r="K12" s="259">
        <v>80778.45</v>
      </c>
      <c r="L12" s="259">
        <v>80778.45</v>
      </c>
      <c r="M12" s="259">
        <v>80778.45</v>
      </c>
      <c r="N12" s="259">
        <v>80778.45</v>
      </c>
      <c r="O12" s="259">
        <v>80778.45</v>
      </c>
      <c r="P12" s="259">
        <v>80778.45</v>
      </c>
      <c r="Q12" s="259">
        <v>80778.45</v>
      </c>
      <c r="R12" s="259">
        <v>80778.45</v>
      </c>
      <c r="S12" s="259">
        <v>80778.45</v>
      </c>
    </row>
    <row r="13" ht="27" customHeight="1" spans="3:19">
      <c r="C13" s="84" t="s">
        <v>2408</v>
      </c>
      <c r="D13" s="254"/>
      <c r="F13" s="84" t="s">
        <v>2307</v>
      </c>
      <c r="G13" s="84" t="s">
        <v>1027</v>
      </c>
      <c r="H13" s="259">
        <v>80778.45</v>
      </c>
      <c r="I13" s="259">
        <v>80778.45</v>
      </c>
      <c r="J13" s="259">
        <v>80778.45</v>
      </c>
      <c r="K13" s="259">
        <v>80778.45</v>
      </c>
      <c r="L13" s="259">
        <v>80778.45</v>
      </c>
      <c r="M13" s="259">
        <v>80778.45</v>
      </c>
      <c r="N13" s="259">
        <v>80778.45</v>
      </c>
      <c r="O13" s="259">
        <v>80778.45</v>
      </c>
      <c r="P13" s="259">
        <v>80778.45</v>
      </c>
      <c r="Q13" s="259">
        <v>80778.45</v>
      </c>
      <c r="R13" s="259">
        <v>80778.45</v>
      </c>
      <c r="S13" s="259">
        <v>80778.45</v>
      </c>
    </row>
    <row r="14" ht="27" customHeight="1" spans="3:4">
      <c r="C14" s="84" t="s">
        <v>2409</v>
      </c>
      <c r="D14" s="254" t="s">
        <v>2410</v>
      </c>
    </row>
    <row r="15" ht="18" customHeight="1" spans="4:4">
      <c r="D15" s="249"/>
    </row>
    <row r="16" ht="9.95" customHeight="1" spans="2:20">
      <c r="B16" s="247"/>
      <c r="C16" s="251"/>
      <c r="D16" s="252"/>
      <c r="E16" s="247"/>
      <c r="F16" s="247"/>
      <c r="G16" s="247"/>
      <c r="H16" s="251"/>
      <c r="I16" s="251"/>
      <c r="J16" s="251"/>
      <c r="K16" s="251"/>
      <c r="L16" s="251"/>
      <c r="M16" s="251"/>
      <c r="N16" s="251"/>
      <c r="O16" s="251"/>
      <c r="P16" s="251"/>
      <c r="Q16" s="251"/>
      <c r="R16" s="251"/>
      <c r="S16" s="251"/>
      <c r="T16" s="247"/>
    </row>
    <row r="17" ht="27" customHeight="1" spans="3:19">
      <c r="C17" s="253" t="s">
        <v>2411</v>
      </c>
      <c r="D17" s="253"/>
      <c r="E17" s="253"/>
      <c r="F17" s="253"/>
      <c r="G17" s="253"/>
      <c r="H17" s="253"/>
      <c r="I17" s="253"/>
      <c r="J17" s="253"/>
      <c r="K17" s="253"/>
      <c r="L17" s="253"/>
      <c r="M17" s="253"/>
      <c r="N17" s="253"/>
      <c r="O17" s="253"/>
      <c r="P17" s="253"/>
      <c r="Q17" s="253"/>
      <c r="R17" s="253"/>
      <c r="S17" s="253"/>
    </row>
    <row r="18" ht="27" customHeight="1" spans="3:19">
      <c r="C18" s="84" t="s">
        <v>2412</v>
      </c>
      <c r="D18" s="260" t="s">
        <v>2401</v>
      </c>
      <c r="F18" s="255" t="s">
        <v>2413</v>
      </c>
      <c r="G18" s="256"/>
      <c r="H18" s="256"/>
      <c r="I18" s="256"/>
      <c r="J18" s="256"/>
      <c r="K18" s="256"/>
      <c r="L18" s="256"/>
      <c r="M18" s="256"/>
      <c r="N18" s="256"/>
      <c r="O18" s="256"/>
      <c r="P18" s="256"/>
      <c r="Q18" s="256"/>
      <c r="R18" s="256"/>
      <c r="S18" s="261"/>
    </row>
    <row r="19" ht="27" customHeight="1" spans="3:19">
      <c r="C19" s="84" t="s">
        <v>2414</v>
      </c>
      <c r="D19" s="260" t="s">
        <v>2415</v>
      </c>
      <c r="F19" s="84" t="s">
        <v>2389</v>
      </c>
      <c r="G19" s="257" t="s">
        <v>2390</v>
      </c>
      <c r="H19" s="84" t="s">
        <v>1236</v>
      </c>
      <c r="I19" s="84" t="s">
        <v>1236</v>
      </c>
      <c r="J19" s="84" t="s">
        <v>1236</v>
      </c>
      <c r="K19" s="84" t="s">
        <v>1236</v>
      </c>
      <c r="L19" s="84" t="s">
        <v>1236</v>
      </c>
      <c r="M19" s="84" t="s">
        <v>1236</v>
      </c>
      <c r="N19" s="84" t="s">
        <v>1236</v>
      </c>
      <c r="O19" s="84" t="s">
        <v>1236</v>
      </c>
      <c r="P19" s="84" t="s">
        <v>1236</v>
      </c>
      <c r="Q19" s="84" t="s">
        <v>1236</v>
      </c>
      <c r="R19" s="84" t="s">
        <v>1236</v>
      </c>
      <c r="S19" s="84" t="s">
        <v>1236</v>
      </c>
    </row>
    <row r="20" ht="27" customHeight="1" spans="3:19">
      <c r="C20" s="84" t="s">
        <v>2416</v>
      </c>
      <c r="D20" s="260" t="s">
        <v>2417</v>
      </c>
      <c r="F20" s="84"/>
      <c r="G20" s="258"/>
      <c r="H20" s="84" t="s">
        <v>760</v>
      </c>
      <c r="I20" s="84" t="s">
        <v>761</v>
      </c>
      <c r="J20" s="84" t="s">
        <v>762</v>
      </c>
      <c r="K20" s="84" t="s">
        <v>763</v>
      </c>
      <c r="L20" s="84" t="s">
        <v>764</v>
      </c>
      <c r="M20" s="84" t="s">
        <v>765</v>
      </c>
      <c r="N20" s="84" t="s">
        <v>766</v>
      </c>
      <c r="O20" s="84" t="s">
        <v>767</v>
      </c>
      <c r="P20" s="84" t="s">
        <v>768</v>
      </c>
      <c r="Q20" s="84" t="s">
        <v>769</v>
      </c>
      <c r="R20" s="84" t="s">
        <v>770</v>
      </c>
      <c r="S20" s="84" t="s">
        <v>771</v>
      </c>
    </row>
    <row r="21" ht="27" customHeight="1" spans="3:19">
      <c r="C21" s="84" t="s">
        <v>2418</v>
      </c>
      <c r="D21" s="93" t="str">
        <f>VLOOKUP(D4,'附表1-数据库'!B46:C383,2,FALSE)</f>
        <v>一类城市</v>
      </c>
      <c r="F21" s="83" t="s">
        <v>1142</v>
      </c>
      <c r="G21" s="83" t="s">
        <v>1144</v>
      </c>
      <c r="H21" s="254">
        <f>预算主表!$P$83/(12*330)</f>
        <v>114.749618829808</v>
      </c>
      <c r="I21" s="254">
        <f>预算主表!$P$83/(12*330)</f>
        <v>114.749618829808</v>
      </c>
      <c r="J21" s="254">
        <f>预算主表!$P$83/(12*330)</f>
        <v>114.749618829808</v>
      </c>
      <c r="K21" s="254">
        <f>预算主表!$P$83/(12*330)</f>
        <v>114.749618829808</v>
      </c>
      <c r="L21" s="254">
        <f>预算主表!$P$83/(12*330)</f>
        <v>114.749618829808</v>
      </c>
      <c r="M21" s="254">
        <f>预算主表!$P$83/(12*330)</f>
        <v>114.749618829808</v>
      </c>
      <c r="N21" s="254">
        <f>预算主表!$P$83/(12*330)</f>
        <v>114.749618829808</v>
      </c>
      <c r="O21" s="254">
        <f>预算主表!$P$83/(12*330)</f>
        <v>114.749618829808</v>
      </c>
      <c r="P21" s="254">
        <f>预算主表!$P$83/(12*330)</f>
        <v>114.749618829808</v>
      </c>
      <c r="Q21" s="254">
        <f>预算主表!$P$83/(12*330)</f>
        <v>114.749618829808</v>
      </c>
      <c r="R21" s="254">
        <f>预算主表!$P$83/(12*330)</f>
        <v>114.749618829808</v>
      </c>
      <c r="S21" s="254">
        <f>预算主表!$P$83/(12*330)</f>
        <v>114.749618829808</v>
      </c>
    </row>
    <row r="22" ht="27" customHeight="1" spans="3:19">
      <c r="C22" s="250"/>
      <c r="F22" s="83" t="s">
        <v>1147</v>
      </c>
      <c r="G22" s="83" t="s">
        <v>1144</v>
      </c>
      <c r="H22" s="254"/>
      <c r="I22" s="254"/>
      <c r="J22" s="254"/>
      <c r="K22" s="254"/>
      <c r="L22" s="254"/>
      <c r="M22" s="254"/>
      <c r="N22" s="254"/>
      <c r="O22" s="254"/>
      <c r="P22" s="254"/>
      <c r="Q22" s="254"/>
      <c r="R22" s="254"/>
      <c r="S22" s="254"/>
    </row>
    <row r="23" ht="27" customHeight="1" spans="6:19">
      <c r="F23" s="83" t="s">
        <v>1149</v>
      </c>
      <c r="G23" s="83" t="s">
        <v>1144</v>
      </c>
      <c r="H23" s="254"/>
      <c r="I23" s="254"/>
      <c r="J23" s="254"/>
      <c r="K23" s="254"/>
      <c r="L23" s="254"/>
      <c r="M23" s="254"/>
      <c r="N23" s="254"/>
      <c r="O23" s="254"/>
      <c r="P23" s="254"/>
      <c r="Q23" s="254"/>
      <c r="R23" s="254"/>
      <c r="S23" s="254"/>
    </row>
    <row r="24" ht="27" customHeight="1" spans="6:19">
      <c r="F24" s="83" t="s">
        <v>1151</v>
      </c>
      <c r="G24" s="83" t="s">
        <v>1144</v>
      </c>
      <c r="H24" s="254"/>
      <c r="I24" s="254"/>
      <c r="J24" s="254"/>
      <c r="K24" s="254"/>
      <c r="L24" s="254"/>
      <c r="M24" s="254"/>
      <c r="N24" s="254"/>
      <c r="O24" s="254"/>
      <c r="P24" s="254"/>
      <c r="Q24" s="254"/>
      <c r="R24" s="254"/>
      <c r="S24" s="254"/>
    </row>
    <row r="25" ht="27" customHeight="1" spans="6:19">
      <c r="F25" s="83" t="s">
        <v>1153</v>
      </c>
      <c r="G25" s="83" t="s">
        <v>1144</v>
      </c>
      <c r="H25" s="254"/>
      <c r="I25" s="254"/>
      <c r="J25" s="254"/>
      <c r="K25" s="254"/>
      <c r="L25" s="254"/>
      <c r="M25" s="254"/>
      <c r="N25" s="254"/>
      <c r="O25" s="254"/>
      <c r="P25" s="254"/>
      <c r="Q25" s="254"/>
      <c r="R25" s="254"/>
      <c r="S25" s="254"/>
    </row>
    <row r="26" ht="27" customHeight="1" spans="6:19">
      <c r="F26" s="83" t="s">
        <v>1155</v>
      </c>
      <c r="G26" s="83" t="s">
        <v>1144</v>
      </c>
      <c r="H26" s="254"/>
      <c r="I26" s="254"/>
      <c r="J26" s="254"/>
      <c r="K26" s="254"/>
      <c r="L26" s="254"/>
      <c r="M26" s="254"/>
      <c r="N26" s="254"/>
      <c r="O26" s="254"/>
      <c r="P26" s="254"/>
      <c r="Q26" s="254"/>
      <c r="R26" s="254"/>
      <c r="S26" s="254"/>
    </row>
    <row r="27" ht="27" customHeight="1" spans="6:19">
      <c r="F27" s="83" t="s">
        <v>1157</v>
      </c>
      <c r="G27" s="83" t="s">
        <v>1144</v>
      </c>
      <c r="H27" s="254"/>
      <c r="I27" s="254"/>
      <c r="J27" s="254"/>
      <c r="K27" s="254"/>
      <c r="L27" s="254"/>
      <c r="M27" s="254"/>
      <c r="N27" s="254"/>
      <c r="O27" s="254"/>
      <c r="P27" s="254"/>
      <c r="Q27" s="254"/>
      <c r="R27" s="254"/>
      <c r="S27" s="254"/>
    </row>
    <row r="28" ht="27" customHeight="1" spans="6:19">
      <c r="F28" s="83" t="s">
        <v>1159</v>
      </c>
      <c r="G28" s="83" t="s">
        <v>1144</v>
      </c>
      <c r="H28" s="254"/>
      <c r="I28" s="254"/>
      <c r="J28" s="254"/>
      <c r="K28" s="254"/>
      <c r="L28" s="254"/>
      <c r="M28" s="254"/>
      <c r="N28" s="254"/>
      <c r="O28" s="254"/>
      <c r="P28" s="254"/>
      <c r="Q28" s="254"/>
      <c r="R28" s="254"/>
      <c r="S28" s="254"/>
    </row>
    <row r="29" ht="27" customHeight="1" spans="6:19">
      <c r="F29" s="83" t="s">
        <v>1161</v>
      </c>
      <c r="G29" s="83" t="s">
        <v>1144</v>
      </c>
      <c r="H29" s="254"/>
      <c r="I29" s="254"/>
      <c r="J29" s="254"/>
      <c r="K29" s="254"/>
      <c r="L29" s="254"/>
      <c r="M29" s="254"/>
      <c r="N29" s="254"/>
      <c r="O29" s="254"/>
      <c r="P29" s="254"/>
      <c r="Q29" s="254"/>
      <c r="R29" s="254"/>
      <c r="S29" s="254"/>
    </row>
    <row r="30" ht="27" customHeight="1" spans="6:19">
      <c r="F30" s="83" t="s">
        <v>1163</v>
      </c>
      <c r="G30" s="83" t="s">
        <v>1144</v>
      </c>
      <c r="H30" s="254"/>
      <c r="I30" s="254"/>
      <c r="J30" s="254"/>
      <c r="K30" s="254"/>
      <c r="L30" s="254"/>
      <c r="M30" s="254"/>
      <c r="N30" s="254"/>
      <c r="O30" s="254"/>
      <c r="P30" s="254"/>
      <c r="Q30" s="254"/>
      <c r="R30" s="254"/>
      <c r="S30" s="254"/>
    </row>
    <row r="31" ht="27" customHeight="1" spans="6:19">
      <c r="F31" s="83" t="s">
        <v>1165</v>
      </c>
      <c r="G31" s="83" t="s">
        <v>1144</v>
      </c>
      <c r="H31" s="254"/>
      <c r="I31" s="254"/>
      <c r="J31" s="254"/>
      <c r="K31" s="254"/>
      <c r="L31" s="254"/>
      <c r="M31" s="254"/>
      <c r="N31" s="254"/>
      <c r="O31" s="254"/>
      <c r="P31" s="254"/>
      <c r="Q31" s="254"/>
      <c r="R31" s="254"/>
      <c r="S31" s="254"/>
    </row>
    <row r="32" ht="27" customHeight="1" spans="6:19">
      <c r="F32" s="83" t="s">
        <v>1167</v>
      </c>
      <c r="G32" s="83" t="s">
        <v>1144</v>
      </c>
      <c r="H32" s="254"/>
      <c r="I32" s="254"/>
      <c r="J32" s="254"/>
      <c r="K32" s="254"/>
      <c r="L32" s="254"/>
      <c r="M32" s="254"/>
      <c r="N32" s="254"/>
      <c r="O32" s="254"/>
      <c r="P32" s="254"/>
      <c r="Q32" s="254"/>
      <c r="R32" s="254"/>
      <c r="S32" s="254"/>
    </row>
    <row r="33" ht="27" customHeight="1" spans="6:19">
      <c r="F33" s="83" t="s">
        <v>1169</v>
      </c>
      <c r="G33" s="83" t="s">
        <v>1144</v>
      </c>
      <c r="H33" s="254"/>
      <c r="I33" s="254"/>
      <c r="J33" s="254"/>
      <c r="K33" s="254"/>
      <c r="L33" s="254"/>
      <c r="M33" s="254"/>
      <c r="N33" s="254"/>
      <c r="O33" s="254"/>
      <c r="P33" s="254"/>
      <c r="Q33" s="254"/>
      <c r="R33" s="254"/>
      <c r="S33" s="254"/>
    </row>
    <row r="34" ht="21.95" customHeight="1"/>
    <row r="35" ht="12" customHeight="1" spans="2:20">
      <c r="B35" s="247"/>
      <c r="C35" s="251"/>
      <c r="D35" s="252"/>
      <c r="E35" s="247"/>
      <c r="F35" s="247"/>
      <c r="G35" s="247"/>
      <c r="H35" s="251"/>
      <c r="I35" s="251"/>
      <c r="J35" s="251"/>
      <c r="K35" s="251"/>
      <c r="L35" s="251"/>
      <c r="M35" s="251"/>
      <c r="N35" s="251"/>
      <c r="O35" s="251"/>
      <c r="P35" s="251"/>
      <c r="Q35" s="251"/>
      <c r="R35" s="251"/>
      <c r="S35" s="251"/>
      <c r="T35" s="247"/>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6" activePane="bottomRight" state="frozen"/>
      <selection/>
      <selection pane="topRight"/>
      <selection pane="bottomLeft"/>
      <selection pane="bottomRight" activeCell="H36" sqref="H36"/>
    </sheetView>
  </sheetViews>
  <sheetFormatPr defaultColWidth="8.75454545454545" defaultRowHeight="14.5"/>
  <cols>
    <col min="1" max="1" width="8.75454545454545" style="219"/>
    <col min="2" max="2" width="16.8727272727273" style="220" customWidth="1"/>
    <col min="3" max="3" width="12.8727272727273" style="220" customWidth="1"/>
    <col min="4" max="4" width="12.8727272727273" style="221" customWidth="1"/>
    <col min="5" max="5" width="7.12727272727273" style="220" customWidth="1"/>
    <col min="6" max="16384" width="8.75454545454545" style="219"/>
  </cols>
  <sheetData>
    <row r="1" ht="30.95" customHeight="1" spans="1:17">
      <c r="A1" s="219">
        <v>11</v>
      </c>
      <c r="B1" s="222" t="s">
        <v>2419</v>
      </c>
      <c r="C1" s="222" t="s">
        <v>2420</v>
      </c>
      <c r="D1" s="223" t="s">
        <v>2421</v>
      </c>
      <c r="E1" s="222" t="s">
        <v>2390</v>
      </c>
      <c r="F1" s="224" t="s">
        <v>760</v>
      </c>
      <c r="G1" s="224" t="s">
        <v>761</v>
      </c>
      <c r="H1" s="224" t="s">
        <v>762</v>
      </c>
      <c r="I1" s="224" t="s">
        <v>763</v>
      </c>
      <c r="J1" s="224" t="s">
        <v>764</v>
      </c>
      <c r="K1" s="224" t="s">
        <v>765</v>
      </c>
      <c r="L1" s="224" t="s">
        <v>766</v>
      </c>
      <c r="M1" s="224" t="s">
        <v>767</v>
      </c>
      <c r="N1" s="224" t="s">
        <v>768</v>
      </c>
      <c r="O1" s="224" t="s">
        <v>769</v>
      </c>
      <c r="P1" s="224" t="s">
        <v>770</v>
      </c>
      <c r="Q1" s="224" t="s">
        <v>771</v>
      </c>
    </row>
    <row r="2" spans="1:17">
      <c r="A2" s="219">
        <v>1</v>
      </c>
      <c r="B2" s="225" t="s">
        <v>2422</v>
      </c>
      <c r="C2" s="225" t="s">
        <v>739</v>
      </c>
      <c r="D2" s="226">
        <f t="shared" ref="D2:D65" si="0">IFERROR(SUM(F2:Q2)/COUNTIF(F2:Q2,"&lt;&gt;0"),0)</f>
        <v>88</v>
      </c>
      <c r="E2" s="226" t="s">
        <v>799</v>
      </c>
      <c r="F2" s="227">
        <f t="shared" ref="F2:Q2" si="1">F3+F4+F5</f>
        <v>88</v>
      </c>
      <c r="G2" s="227">
        <f t="shared" si="1"/>
        <v>88</v>
      </c>
      <c r="H2" s="227">
        <f t="shared" si="1"/>
        <v>88</v>
      </c>
      <c r="I2" s="227">
        <f t="shared" si="1"/>
        <v>88</v>
      </c>
      <c r="J2" s="227">
        <f t="shared" si="1"/>
        <v>88</v>
      </c>
      <c r="K2" s="227">
        <f t="shared" si="1"/>
        <v>88</v>
      </c>
      <c r="L2" s="227">
        <f t="shared" si="1"/>
        <v>88</v>
      </c>
      <c r="M2" s="227">
        <f t="shared" si="1"/>
        <v>88</v>
      </c>
      <c r="N2" s="227">
        <f t="shared" si="1"/>
        <v>88</v>
      </c>
      <c r="O2" s="227">
        <f t="shared" si="1"/>
        <v>88</v>
      </c>
      <c r="P2" s="227">
        <f t="shared" si="1"/>
        <v>88</v>
      </c>
      <c r="Q2" s="227">
        <f t="shared" si="1"/>
        <v>88</v>
      </c>
    </row>
    <row r="3" spans="1:17">
      <c r="A3" s="219">
        <v>1</v>
      </c>
      <c r="B3" s="225" t="s">
        <v>2422</v>
      </c>
      <c r="C3" s="228" t="s">
        <v>109</v>
      </c>
      <c r="D3" s="229">
        <f t="shared" si="0"/>
        <v>63</v>
      </c>
      <c r="E3" s="229" t="s">
        <v>799</v>
      </c>
      <c r="F3" s="230">
        <f t="shared" ref="F3:Q3" si="2">F7+F35+F71+F115+F155+F175+F195+F211</f>
        <v>63</v>
      </c>
      <c r="G3" s="230">
        <f t="shared" si="2"/>
        <v>63</v>
      </c>
      <c r="H3" s="230">
        <f t="shared" si="2"/>
        <v>63</v>
      </c>
      <c r="I3" s="230">
        <f t="shared" si="2"/>
        <v>63</v>
      </c>
      <c r="J3" s="230">
        <f t="shared" si="2"/>
        <v>63</v>
      </c>
      <c r="K3" s="230">
        <f t="shared" si="2"/>
        <v>63</v>
      </c>
      <c r="L3" s="230">
        <f t="shared" si="2"/>
        <v>63</v>
      </c>
      <c r="M3" s="230">
        <f t="shared" si="2"/>
        <v>63</v>
      </c>
      <c r="N3" s="230">
        <f t="shared" si="2"/>
        <v>63</v>
      </c>
      <c r="O3" s="230">
        <f t="shared" si="2"/>
        <v>63</v>
      </c>
      <c r="P3" s="230">
        <f t="shared" si="2"/>
        <v>63</v>
      </c>
      <c r="Q3" s="230">
        <f t="shared" si="2"/>
        <v>63</v>
      </c>
    </row>
    <row r="4" spans="1:17">
      <c r="A4" s="219">
        <v>1</v>
      </c>
      <c r="B4" s="225" t="s">
        <v>2422</v>
      </c>
      <c r="C4" s="231" t="s">
        <v>68</v>
      </c>
      <c r="D4" s="232">
        <f t="shared" si="0"/>
        <v>0</v>
      </c>
      <c r="E4" s="232" t="s">
        <v>799</v>
      </c>
      <c r="F4" s="233">
        <f t="shared" ref="F4:Q4" si="3">F8+F36+F72+F116+F156+F176+F196+F212</f>
        <v>0</v>
      </c>
      <c r="G4" s="233">
        <f t="shared" si="3"/>
        <v>0</v>
      </c>
      <c r="H4" s="233">
        <f t="shared" si="3"/>
        <v>0</v>
      </c>
      <c r="I4" s="233">
        <f t="shared" si="3"/>
        <v>0</v>
      </c>
      <c r="J4" s="233">
        <f t="shared" si="3"/>
        <v>0</v>
      </c>
      <c r="K4" s="233">
        <f t="shared" si="3"/>
        <v>0</v>
      </c>
      <c r="L4" s="233">
        <f t="shared" si="3"/>
        <v>0</v>
      </c>
      <c r="M4" s="233">
        <f t="shared" si="3"/>
        <v>0</v>
      </c>
      <c r="N4" s="233">
        <f t="shared" si="3"/>
        <v>0</v>
      </c>
      <c r="O4" s="233">
        <f t="shared" si="3"/>
        <v>0</v>
      </c>
      <c r="P4" s="233">
        <f t="shared" si="3"/>
        <v>0</v>
      </c>
      <c r="Q4" s="233">
        <f t="shared" si="3"/>
        <v>0</v>
      </c>
    </row>
    <row r="5" spans="1:17">
      <c r="A5" s="219">
        <v>1</v>
      </c>
      <c r="B5" s="225" t="s">
        <v>2422</v>
      </c>
      <c r="C5" s="234" t="s">
        <v>19</v>
      </c>
      <c r="D5" s="235">
        <f t="shared" si="0"/>
        <v>25</v>
      </c>
      <c r="E5" s="235" t="s">
        <v>799</v>
      </c>
      <c r="F5" s="236">
        <f t="shared" ref="F5:Q5" si="4">F9+F37+F73+F117+F157+F177+F197+F213</f>
        <v>25</v>
      </c>
      <c r="G5" s="236">
        <f t="shared" si="4"/>
        <v>25</v>
      </c>
      <c r="H5" s="236">
        <f t="shared" si="4"/>
        <v>25</v>
      </c>
      <c r="I5" s="236">
        <f t="shared" si="4"/>
        <v>25</v>
      </c>
      <c r="J5" s="236">
        <f t="shared" si="4"/>
        <v>25</v>
      </c>
      <c r="K5" s="236">
        <f t="shared" si="4"/>
        <v>25</v>
      </c>
      <c r="L5" s="236">
        <f t="shared" si="4"/>
        <v>25</v>
      </c>
      <c r="M5" s="236">
        <f t="shared" si="4"/>
        <v>25</v>
      </c>
      <c r="N5" s="236">
        <f t="shared" si="4"/>
        <v>25</v>
      </c>
      <c r="O5" s="236">
        <f t="shared" si="4"/>
        <v>25</v>
      </c>
      <c r="P5" s="236">
        <f t="shared" si="4"/>
        <v>25</v>
      </c>
      <c r="Q5" s="236">
        <f t="shared" si="4"/>
        <v>25</v>
      </c>
    </row>
    <row r="6" spans="1:17">
      <c r="A6" s="219">
        <v>1</v>
      </c>
      <c r="B6" s="237" t="s">
        <v>187</v>
      </c>
      <c r="C6" s="237" t="s">
        <v>739</v>
      </c>
      <c r="D6" s="238">
        <f t="shared" si="0"/>
        <v>15</v>
      </c>
      <c r="E6" s="238" t="s">
        <v>799</v>
      </c>
      <c r="F6" s="239">
        <f t="shared" ref="F6:Q6" si="5">F7+F8+F9</f>
        <v>15</v>
      </c>
      <c r="G6" s="239">
        <f t="shared" si="5"/>
        <v>15</v>
      </c>
      <c r="H6" s="239">
        <f t="shared" si="5"/>
        <v>15</v>
      </c>
      <c r="I6" s="239">
        <f t="shared" si="5"/>
        <v>15</v>
      </c>
      <c r="J6" s="239">
        <f t="shared" si="5"/>
        <v>15</v>
      </c>
      <c r="K6" s="239">
        <f t="shared" si="5"/>
        <v>15</v>
      </c>
      <c r="L6" s="239">
        <f t="shared" si="5"/>
        <v>15</v>
      </c>
      <c r="M6" s="239">
        <f t="shared" si="5"/>
        <v>15</v>
      </c>
      <c r="N6" s="239">
        <f t="shared" si="5"/>
        <v>15</v>
      </c>
      <c r="O6" s="239">
        <f t="shared" si="5"/>
        <v>15</v>
      </c>
      <c r="P6" s="239">
        <f t="shared" si="5"/>
        <v>15</v>
      </c>
      <c r="Q6" s="239">
        <f t="shared" si="5"/>
        <v>15</v>
      </c>
    </row>
    <row r="7" spans="1:17">
      <c r="A7" s="219">
        <v>1</v>
      </c>
      <c r="B7" s="237" t="s">
        <v>187</v>
      </c>
      <c r="C7" s="228" t="s">
        <v>109</v>
      </c>
      <c r="D7" s="229">
        <f t="shared" si="0"/>
        <v>15</v>
      </c>
      <c r="E7" s="229" t="s">
        <v>799</v>
      </c>
      <c r="F7" s="230">
        <f t="shared" ref="F7:Q7" si="6">F11+F15+F19+F23+F27+F31</f>
        <v>15</v>
      </c>
      <c r="G7" s="230">
        <f t="shared" si="6"/>
        <v>15</v>
      </c>
      <c r="H7" s="230">
        <f t="shared" si="6"/>
        <v>15</v>
      </c>
      <c r="I7" s="230">
        <f t="shared" si="6"/>
        <v>15</v>
      </c>
      <c r="J7" s="230">
        <f t="shared" si="6"/>
        <v>15</v>
      </c>
      <c r="K7" s="230">
        <f t="shared" si="6"/>
        <v>15</v>
      </c>
      <c r="L7" s="230">
        <f t="shared" si="6"/>
        <v>15</v>
      </c>
      <c r="M7" s="230">
        <f t="shared" si="6"/>
        <v>15</v>
      </c>
      <c r="N7" s="230">
        <f t="shared" si="6"/>
        <v>15</v>
      </c>
      <c r="O7" s="230">
        <f t="shared" si="6"/>
        <v>15</v>
      </c>
      <c r="P7" s="230">
        <f t="shared" si="6"/>
        <v>15</v>
      </c>
      <c r="Q7" s="230">
        <f t="shared" si="6"/>
        <v>15</v>
      </c>
    </row>
    <row r="8" spans="1:17">
      <c r="A8" s="219">
        <v>1</v>
      </c>
      <c r="B8" s="237" t="s">
        <v>187</v>
      </c>
      <c r="C8" s="231" t="s">
        <v>68</v>
      </c>
      <c r="D8" s="232">
        <f t="shared" si="0"/>
        <v>0</v>
      </c>
      <c r="E8" s="232" t="s">
        <v>799</v>
      </c>
      <c r="F8" s="233">
        <f t="shared" ref="F8:Q8" si="7">F12+F16+F20+F24+F28+F32</f>
        <v>0</v>
      </c>
      <c r="G8" s="233">
        <f t="shared" si="7"/>
        <v>0</v>
      </c>
      <c r="H8" s="233">
        <f t="shared" si="7"/>
        <v>0</v>
      </c>
      <c r="I8" s="233">
        <f t="shared" si="7"/>
        <v>0</v>
      </c>
      <c r="J8" s="233">
        <f t="shared" si="7"/>
        <v>0</v>
      </c>
      <c r="K8" s="233">
        <f t="shared" si="7"/>
        <v>0</v>
      </c>
      <c r="L8" s="233">
        <f t="shared" si="7"/>
        <v>0</v>
      </c>
      <c r="M8" s="233">
        <f t="shared" si="7"/>
        <v>0</v>
      </c>
      <c r="N8" s="233">
        <f t="shared" si="7"/>
        <v>0</v>
      </c>
      <c r="O8" s="233">
        <f t="shared" si="7"/>
        <v>0</v>
      </c>
      <c r="P8" s="233">
        <f t="shared" si="7"/>
        <v>0</v>
      </c>
      <c r="Q8" s="233">
        <f t="shared" si="7"/>
        <v>0</v>
      </c>
    </row>
    <row r="9" spans="1:17">
      <c r="A9" s="219">
        <v>1</v>
      </c>
      <c r="B9" s="237" t="s">
        <v>187</v>
      </c>
      <c r="C9" s="234" t="s">
        <v>19</v>
      </c>
      <c r="D9" s="235">
        <f t="shared" si="0"/>
        <v>0</v>
      </c>
      <c r="E9" s="235" t="s">
        <v>799</v>
      </c>
      <c r="F9" s="236">
        <f t="shared" ref="F9:Q9" si="8">F13+F17+F21+F25+F29+F33</f>
        <v>0</v>
      </c>
      <c r="G9" s="236">
        <f t="shared" si="8"/>
        <v>0</v>
      </c>
      <c r="H9" s="236">
        <f t="shared" si="8"/>
        <v>0</v>
      </c>
      <c r="I9" s="236">
        <f t="shared" si="8"/>
        <v>0</v>
      </c>
      <c r="J9" s="236">
        <f t="shared" si="8"/>
        <v>0</v>
      </c>
      <c r="K9" s="236">
        <f t="shared" si="8"/>
        <v>0</v>
      </c>
      <c r="L9" s="236">
        <f t="shared" si="8"/>
        <v>0</v>
      </c>
      <c r="M9" s="236">
        <f t="shared" si="8"/>
        <v>0</v>
      </c>
      <c r="N9" s="236">
        <f t="shared" si="8"/>
        <v>0</v>
      </c>
      <c r="O9" s="236">
        <f t="shared" si="8"/>
        <v>0</v>
      </c>
      <c r="P9" s="236">
        <f t="shared" si="8"/>
        <v>0</v>
      </c>
      <c r="Q9" s="236">
        <f t="shared" si="8"/>
        <v>0</v>
      </c>
    </row>
    <row r="10" outlineLevel="1" spans="1:17">
      <c r="A10" s="219">
        <v>2</v>
      </c>
      <c r="B10" s="240" t="s">
        <v>795</v>
      </c>
      <c r="C10" s="241" t="s">
        <v>739</v>
      </c>
      <c r="D10" s="242">
        <f t="shared" si="0"/>
        <v>15</v>
      </c>
      <c r="E10" s="242" t="s">
        <v>799</v>
      </c>
      <c r="F10" s="243">
        <f t="shared" ref="F10:Q10" si="9">F11+F12+F13</f>
        <v>15</v>
      </c>
      <c r="G10" s="243">
        <f t="shared" si="9"/>
        <v>15</v>
      </c>
      <c r="H10" s="243">
        <f t="shared" si="9"/>
        <v>15</v>
      </c>
      <c r="I10" s="243">
        <f t="shared" si="9"/>
        <v>15</v>
      </c>
      <c r="J10" s="243">
        <f t="shared" si="9"/>
        <v>15</v>
      </c>
      <c r="K10" s="243">
        <f t="shared" si="9"/>
        <v>15</v>
      </c>
      <c r="L10" s="243">
        <f t="shared" si="9"/>
        <v>15</v>
      </c>
      <c r="M10" s="243">
        <f t="shared" si="9"/>
        <v>15</v>
      </c>
      <c r="N10" s="243">
        <f t="shared" si="9"/>
        <v>15</v>
      </c>
      <c r="O10" s="243">
        <f t="shared" si="9"/>
        <v>15</v>
      </c>
      <c r="P10" s="243">
        <f t="shared" si="9"/>
        <v>15</v>
      </c>
      <c r="Q10" s="243">
        <f t="shared" si="9"/>
        <v>15</v>
      </c>
    </row>
    <row r="11" outlineLevel="1" spans="1:17">
      <c r="A11" s="219">
        <v>2</v>
      </c>
      <c r="B11" s="240" t="s">
        <v>795</v>
      </c>
      <c r="C11" s="228" t="s">
        <v>109</v>
      </c>
      <c r="D11" s="229">
        <f t="shared" si="0"/>
        <v>15</v>
      </c>
      <c r="E11" s="229" t="s">
        <v>799</v>
      </c>
      <c r="F11" s="244">
        <f>'自有人工预算（附表）'!E11</f>
        <v>15</v>
      </c>
      <c r="G11" s="244">
        <f>'自有人工预算（附表）'!F11</f>
        <v>15</v>
      </c>
      <c r="H11" s="244">
        <f>'自有人工预算（附表）'!G11</f>
        <v>15</v>
      </c>
      <c r="I11" s="244">
        <f>'自有人工预算（附表）'!H11</f>
        <v>15</v>
      </c>
      <c r="J11" s="244">
        <f>'自有人工预算（附表）'!I11</f>
        <v>15</v>
      </c>
      <c r="K11" s="244">
        <f>'自有人工预算（附表）'!J11</f>
        <v>15</v>
      </c>
      <c r="L11" s="244">
        <f>'自有人工预算（附表）'!K11</f>
        <v>15</v>
      </c>
      <c r="M11" s="244">
        <f>'自有人工预算（附表）'!L11</f>
        <v>15</v>
      </c>
      <c r="N11" s="244">
        <f>'自有人工预算（附表）'!M11</f>
        <v>15</v>
      </c>
      <c r="O11" s="244">
        <f>'自有人工预算（附表）'!N11</f>
        <v>15</v>
      </c>
      <c r="P11" s="244">
        <f>'自有人工预算（附表）'!O11</f>
        <v>15</v>
      </c>
      <c r="Q11" s="244">
        <f>'自有人工预算（附表）'!P11</f>
        <v>15</v>
      </c>
    </row>
    <row r="12" outlineLevel="1" spans="1:17">
      <c r="A12" s="219">
        <v>2</v>
      </c>
      <c r="B12" s="240" t="s">
        <v>795</v>
      </c>
      <c r="C12" s="231" t="s">
        <v>68</v>
      </c>
      <c r="D12" s="232">
        <f t="shared" si="0"/>
        <v>0</v>
      </c>
      <c r="E12" s="232" t="s">
        <v>799</v>
      </c>
      <c r="F12" s="244"/>
      <c r="G12" s="244"/>
      <c r="H12" s="244"/>
      <c r="I12" s="244"/>
      <c r="J12" s="244"/>
      <c r="K12" s="244"/>
      <c r="L12" s="244"/>
      <c r="M12" s="244"/>
      <c r="N12" s="244"/>
      <c r="O12" s="244"/>
      <c r="P12" s="244"/>
      <c r="Q12" s="244"/>
    </row>
    <row r="13" outlineLevel="1" spans="1:17">
      <c r="A13" s="219">
        <v>2</v>
      </c>
      <c r="B13" s="240" t="s">
        <v>795</v>
      </c>
      <c r="C13" s="234" t="s">
        <v>19</v>
      </c>
      <c r="D13" s="235">
        <f t="shared" si="0"/>
        <v>0</v>
      </c>
      <c r="E13" s="235" t="s">
        <v>799</v>
      </c>
      <c r="F13" s="244"/>
      <c r="G13" s="244"/>
      <c r="H13" s="244"/>
      <c r="I13" s="244"/>
      <c r="J13" s="244"/>
      <c r="K13" s="244"/>
      <c r="L13" s="244"/>
      <c r="M13" s="244"/>
      <c r="N13" s="244"/>
      <c r="O13" s="244"/>
      <c r="P13" s="244"/>
      <c r="Q13" s="244"/>
    </row>
    <row r="14" outlineLevel="1" spans="1:17">
      <c r="A14" s="219">
        <v>3</v>
      </c>
      <c r="B14" s="240" t="s">
        <v>802</v>
      </c>
      <c r="C14" s="241" t="s">
        <v>739</v>
      </c>
      <c r="D14" s="242">
        <f t="shared" si="0"/>
        <v>0</v>
      </c>
      <c r="E14" s="242" t="s">
        <v>799</v>
      </c>
      <c r="F14" s="243">
        <f t="shared" ref="F14:Q14" si="10">F15+F16+F17</f>
        <v>0</v>
      </c>
      <c r="G14" s="243">
        <f t="shared" si="10"/>
        <v>0</v>
      </c>
      <c r="H14" s="243">
        <f t="shared" si="10"/>
        <v>0</v>
      </c>
      <c r="I14" s="243">
        <f t="shared" si="10"/>
        <v>0</v>
      </c>
      <c r="J14" s="243">
        <f t="shared" si="10"/>
        <v>0</v>
      </c>
      <c r="K14" s="243">
        <f t="shared" si="10"/>
        <v>0</v>
      </c>
      <c r="L14" s="243">
        <f t="shared" si="10"/>
        <v>0</v>
      </c>
      <c r="M14" s="243">
        <f t="shared" si="10"/>
        <v>0</v>
      </c>
      <c r="N14" s="243">
        <f t="shared" si="10"/>
        <v>0</v>
      </c>
      <c r="O14" s="243">
        <f t="shared" si="10"/>
        <v>0</v>
      </c>
      <c r="P14" s="243">
        <f t="shared" si="10"/>
        <v>0</v>
      </c>
      <c r="Q14" s="243">
        <f t="shared" si="10"/>
        <v>0</v>
      </c>
    </row>
    <row r="15" outlineLevel="1" spans="1:17">
      <c r="A15" s="219">
        <v>3</v>
      </c>
      <c r="B15" s="240" t="s">
        <v>802</v>
      </c>
      <c r="C15" s="228" t="s">
        <v>109</v>
      </c>
      <c r="D15" s="229">
        <f t="shared" si="0"/>
        <v>0</v>
      </c>
      <c r="E15" s="229" t="s">
        <v>799</v>
      </c>
      <c r="F15" s="244"/>
      <c r="G15" s="244"/>
      <c r="H15" s="244"/>
      <c r="I15" s="244"/>
      <c r="J15" s="244"/>
      <c r="K15" s="244"/>
      <c r="L15" s="244"/>
      <c r="M15" s="244"/>
      <c r="N15" s="244"/>
      <c r="O15" s="244"/>
      <c r="P15" s="244"/>
      <c r="Q15" s="244"/>
    </row>
    <row r="16" outlineLevel="1" spans="1:17">
      <c r="A16" s="219">
        <v>3</v>
      </c>
      <c r="B16" s="240" t="s">
        <v>802</v>
      </c>
      <c r="C16" s="231" t="s">
        <v>68</v>
      </c>
      <c r="D16" s="232">
        <f t="shared" si="0"/>
        <v>0</v>
      </c>
      <c r="E16" s="232" t="s">
        <v>799</v>
      </c>
      <c r="F16" s="244"/>
      <c r="G16" s="244"/>
      <c r="H16" s="244"/>
      <c r="I16" s="244"/>
      <c r="J16" s="244"/>
      <c r="K16" s="244"/>
      <c r="L16" s="244"/>
      <c r="M16" s="244"/>
      <c r="N16" s="244"/>
      <c r="O16" s="244"/>
      <c r="P16" s="244"/>
      <c r="Q16" s="244"/>
    </row>
    <row r="17" outlineLevel="1" spans="1:17">
      <c r="A17" s="219">
        <v>3</v>
      </c>
      <c r="B17" s="240" t="s">
        <v>802</v>
      </c>
      <c r="C17" s="234" t="s">
        <v>19</v>
      </c>
      <c r="D17" s="235">
        <f t="shared" si="0"/>
        <v>0</v>
      </c>
      <c r="E17" s="235" t="s">
        <v>799</v>
      </c>
      <c r="F17" s="244"/>
      <c r="G17" s="244"/>
      <c r="H17" s="244"/>
      <c r="I17" s="244"/>
      <c r="J17" s="244"/>
      <c r="K17" s="244"/>
      <c r="L17" s="244"/>
      <c r="M17" s="244"/>
      <c r="N17" s="244"/>
      <c r="O17" s="244"/>
      <c r="P17" s="244"/>
      <c r="Q17" s="244"/>
    </row>
    <row r="18" outlineLevel="1" spans="1:17">
      <c r="A18" s="219">
        <v>4</v>
      </c>
      <c r="B18" s="240" t="s">
        <v>805</v>
      </c>
      <c r="C18" s="241" t="s">
        <v>739</v>
      </c>
      <c r="D18" s="242">
        <f t="shared" si="0"/>
        <v>0</v>
      </c>
      <c r="E18" s="242" t="s">
        <v>799</v>
      </c>
      <c r="F18" s="243">
        <f t="shared" ref="F18:Q18" si="11">F19+F20+F21</f>
        <v>0</v>
      </c>
      <c r="G18" s="243">
        <f t="shared" si="11"/>
        <v>0</v>
      </c>
      <c r="H18" s="243">
        <f t="shared" si="11"/>
        <v>0</v>
      </c>
      <c r="I18" s="243">
        <f t="shared" si="11"/>
        <v>0</v>
      </c>
      <c r="J18" s="243">
        <f t="shared" si="11"/>
        <v>0</v>
      </c>
      <c r="K18" s="243">
        <f t="shared" si="11"/>
        <v>0</v>
      </c>
      <c r="L18" s="243">
        <f t="shared" si="11"/>
        <v>0</v>
      </c>
      <c r="M18" s="243">
        <f t="shared" si="11"/>
        <v>0</v>
      </c>
      <c r="N18" s="243">
        <f t="shared" si="11"/>
        <v>0</v>
      </c>
      <c r="O18" s="243">
        <f t="shared" si="11"/>
        <v>0</v>
      </c>
      <c r="P18" s="243">
        <f t="shared" si="11"/>
        <v>0</v>
      </c>
      <c r="Q18" s="243">
        <f t="shared" si="11"/>
        <v>0</v>
      </c>
    </row>
    <row r="19" outlineLevel="1" spans="1:17">
      <c r="A19" s="219">
        <v>4</v>
      </c>
      <c r="B19" s="240" t="s">
        <v>805</v>
      </c>
      <c r="C19" s="228" t="s">
        <v>109</v>
      </c>
      <c r="D19" s="229">
        <f t="shared" si="0"/>
        <v>0</v>
      </c>
      <c r="E19" s="229" t="s">
        <v>799</v>
      </c>
      <c r="F19" s="244"/>
      <c r="G19" s="244"/>
      <c r="H19" s="244"/>
      <c r="I19" s="244"/>
      <c r="J19" s="244"/>
      <c r="K19" s="244"/>
      <c r="L19" s="244"/>
      <c r="M19" s="244"/>
      <c r="N19" s="244"/>
      <c r="O19" s="244"/>
      <c r="P19" s="244"/>
      <c r="Q19" s="244"/>
    </row>
    <row r="20" outlineLevel="1" spans="1:17">
      <c r="A20" s="219">
        <v>4</v>
      </c>
      <c r="B20" s="240" t="s">
        <v>805</v>
      </c>
      <c r="C20" s="231" t="s">
        <v>68</v>
      </c>
      <c r="D20" s="232">
        <f t="shared" si="0"/>
        <v>0</v>
      </c>
      <c r="E20" s="232" t="s">
        <v>799</v>
      </c>
      <c r="F20" s="244"/>
      <c r="G20" s="244"/>
      <c r="H20" s="244"/>
      <c r="I20" s="244"/>
      <c r="J20" s="244"/>
      <c r="K20" s="244"/>
      <c r="L20" s="244"/>
      <c r="M20" s="244"/>
      <c r="N20" s="244"/>
      <c r="O20" s="244"/>
      <c r="P20" s="244"/>
      <c r="Q20" s="244"/>
    </row>
    <row r="21" outlineLevel="1" spans="1:17">
      <c r="A21" s="219">
        <v>4</v>
      </c>
      <c r="B21" s="240" t="s">
        <v>805</v>
      </c>
      <c r="C21" s="234" t="s">
        <v>19</v>
      </c>
      <c r="D21" s="235">
        <f t="shared" si="0"/>
        <v>0</v>
      </c>
      <c r="E21" s="235" t="s">
        <v>799</v>
      </c>
      <c r="F21" s="244"/>
      <c r="G21" s="244"/>
      <c r="H21" s="244"/>
      <c r="I21" s="244"/>
      <c r="J21" s="244"/>
      <c r="K21" s="244"/>
      <c r="L21" s="244"/>
      <c r="M21" s="244"/>
      <c r="N21" s="244"/>
      <c r="O21" s="244"/>
      <c r="P21" s="244"/>
      <c r="Q21" s="244"/>
    </row>
    <row r="22" outlineLevel="1" spans="1:17">
      <c r="A22" s="219">
        <v>5</v>
      </c>
      <c r="B22" s="240" t="s">
        <v>808</v>
      </c>
      <c r="C22" s="241" t="s">
        <v>739</v>
      </c>
      <c r="D22" s="242">
        <f t="shared" si="0"/>
        <v>0</v>
      </c>
      <c r="E22" s="242" t="s">
        <v>799</v>
      </c>
      <c r="F22" s="243">
        <f t="shared" ref="F22:Q22" si="12">F23+F24+F25</f>
        <v>0</v>
      </c>
      <c r="G22" s="243">
        <f t="shared" si="12"/>
        <v>0</v>
      </c>
      <c r="H22" s="243">
        <f t="shared" si="12"/>
        <v>0</v>
      </c>
      <c r="I22" s="243">
        <f t="shared" si="12"/>
        <v>0</v>
      </c>
      <c r="J22" s="243">
        <f t="shared" si="12"/>
        <v>0</v>
      </c>
      <c r="K22" s="243">
        <f t="shared" si="12"/>
        <v>0</v>
      </c>
      <c r="L22" s="243">
        <f t="shared" si="12"/>
        <v>0</v>
      </c>
      <c r="M22" s="243">
        <f t="shared" si="12"/>
        <v>0</v>
      </c>
      <c r="N22" s="243">
        <f t="shared" si="12"/>
        <v>0</v>
      </c>
      <c r="O22" s="243">
        <f t="shared" si="12"/>
        <v>0</v>
      </c>
      <c r="P22" s="243">
        <f t="shared" si="12"/>
        <v>0</v>
      </c>
      <c r="Q22" s="243">
        <f t="shared" si="12"/>
        <v>0</v>
      </c>
    </row>
    <row r="23" outlineLevel="1" spans="1:17">
      <c r="A23" s="219">
        <v>5</v>
      </c>
      <c r="B23" s="240" t="s">
        <v>808</v>
      </c>
      <c r="C23" s="228" t="s">
        <v>109</v>
      </c>
      <c r="D23" s="229">
        <f t="shared" si="0"/>
        <v>0</v>
      </c>
      <c r="E23" s="229" t="s">
        <v>799</v>
      </c>
      <c r="F23" s="244"/>
      <c r="G23" s="244"/>
      <c r="H23" s="244"/>
      <c r="I23" s="244"/>
      <c r="J23" s="244"/>
      <c r="K23" s="244"/>
      <c r="L23" s="244"/>
      <c r="M23" s="244"/>
      <c r="N23" s="244"/>
      <c r="O23" s="244"/>
      <c r="P23" s="244"/>
      <c r="Q23" s="244"/>
    </row>
    <row r="24" outlineLevel="1" spans="1:17">
      <c r="A24" s="219">
        <v>5</v>
      </c>
      <c r="B24" s="240" t="s">
        <v>808</v>
      </c>
      <c r="C24" s="231" t="s">
        <v>68</v>
      </c>
      <c r="D24" s="232">
        <f t="shared" si="0"/>
        <v>0</v>
      </c>
      <c r="E24" s="232" t="s">
        <v>799</v>
      </c>
      <c r="F24" s="244"/>
      <c r="G24" s="244"/>
      <c r="H24" s="244"/>
      <c r="I24" s="244"/>
      <c r="J24" s="244"/>
      <c r="K24" s="244"/>
      <c r="L24" s="244"/>
      <c r="M24" s="244"/>
      <c r="N24" s="244"/>
      <c r="O24" s="244"/>
      <c r="P24" s="244"/>
      <c r="Q24" s="244"/>
    </row>
    <row r="25" outlineLevel="1" spans="1:17">
      <c r="A25" s="219">
        <v>5</v>
      </c>
      <c r="B25" s="240" t="s">
        <v>808</v>
      </c>
      <c r="C25" s="234" t="s">
        <v>19</v>
      </c>
      <c r="D25" s="235">
        <f t="shared" si="0"/>
        <v>0</v>
      </c>
      <c r="E25" s="235" t="s">
        <v>799</v>
      </c>
      <c r="F25" s="244"/>
      <c r="G25" s="244"/>
      <c r="H25" s="244"/>
      <c r="I25" s="244"/>
      <c r="J25" s="244"/>
      <c r="K25" s="244"/>
      <c r="L25" s="244"/>
      <c r="M25" s="244"/>
      <c r="N25" s="244"/>
      <c r="O25" s="244"/>
      <c r="P25" s="244"/>
      <c r="Q25" s="244"/>
    </row>
    <row r="26" outlineLevel="1" spans="1:17">
      <c r="A26" s="219">
        <v>6</v>
      </c>
      <c r="B26" s="240" t="s">
        <v>811</v>
      </c>
      <c r="C26" s="241" t="s">
        <v>739</v>
      </c>
      <c r="D26" s="242">
        <f t="shared" si="0"/>
        <v>0</v>
      </c>
      <c r="E26" s="242" t="s">
        <v>799</v>
      </c>
      <c r="F26" s="243">
        <f t="shared" ref="F26:Q26" si="13">F27+F28+F29</f>
        <v>0</v>
      </c>
      <c r="G26" s="243">
        <f t="shared" si="13"/>
        <v>0</v>
      </c>
      <c r="H26" s="243">
        <f t="shared" si="13"/>
        <v>0</v>
      </c>
      <c r="I26" s="243">
        <f t="shared" si="13"/>
        <v>0</v>
      </c>
      <c r="J26" s="243">
        <f t="shared" si="13"/>
        <v>0</v>
      </c>
      <c r="K26" s="243">
        <f t="shared" si="13"/>
        <v>0</v>
      </c>
      <c r="L26" s="243">
        <f t="shared" si="13"/>
        <v>0</v>
      </c>
      <c r="M26" s="243">
        <f t="shared" si="13"/>
        <v>0</v>
      </c>
      <c r="N26" s="243">
        <f t="shared" si="13"/>
        <v>0</v>
      </c>
      <c r="O26" s="243">
        <f t="shared" si="13"/>
        <v>0</v>
      </c>
      <c r="P26" s="243">
        <f t="shared" si="13"/>
        <v>0</v>
      </c>
      <c r="Q26" s="243">
        <f t="shared" si="13"/>
        <v>0</v>
      </c>
    </row>
    <row r="27" outlineLevel="1" spans="1:17">
      <c r="A27" s="219">
        <v>6</v>
      </c>
      <c r="B27" s="240" t="s">
        <v>811</v>
      </c>
      <c r="C27" s="228" t="s">
        <v>109</v>
      </c>
      <c r="D27" s="229">
        <f t="shared" si="0"/>
        <v>0</v>
      </c>
      <c r="E27" s="229" t="s">
        <v>799</v>
      </c>
      <c r="F27" s="244"/>
      <c r="G27" s="244"/>
      <c r="H27" s="244"/>
      <c r="I27" s="244"/>
      <c r="J27" s="244"/>
      <c r="K27" s="244"/>
      <c r="L27" s="244"/>
      <c r="M27" s="244"/>
      <c r="N27" s="244"/>
      <c r="O27" s="244"/>
      <c r="P27" s="244"/>
      <c r="Q27" s="244"/>
    </row>
    <row r="28" outlineLevel="1" spans="1:17">
      <c r="A28" s="219">
        <v>6</v>
      </c>
      <c r="B28" s="240" t="s">
        <v>811</v>
      </c>
      <c r="C28" s="231" t="s">
        <v>68</v>
      </c>
      <c r="D28" s="232">
        <f t="shared" si="0"/>
        <v>0</v>
      </c>
      <c r="E28" s="232" t="s">
        <v>799</v>
      </c>
      <c r="F28" s="244"/>
      <c r="G28" s="244"/>
      <c r="H28" s="244"/>
      <c r="I28" s="244"/>
      <c r="J28" s="244"/>
      <c r="K28" s="244"/>
      <c r="L28" s="244"/>
      <c r="M28" s="244"/>
      <c r="N28" s="244"/>
      <c r="O28" s="244"/>
      <c r="P28" s="244"/>
      <c r="Q28" s="244"/>
    </row>
    <row r="29" outlineLevel="1" spans="1:17">
      <c r="A29" s="219">
        <v>6</v>
      </c>
      <c r="B29" s="240" t="s">
        <v>811</v>
      </c>
      <c r="C29" s="234" t="s">
        <v>19</v>
      </c>
      <c r="D29" s="235">
        <f t="shared" si="0"/>
        <v>0</v>
      </c>
      <c r="E29" s="235" t="s">
        <v>799</v>
      </c>
      <c r="F29" s="244"/>
      <c r="G29" s="244"/>
      <c r="H29" s="244"/>
      <c r="I29" s="244"/>
      <c r="J29" s="244"/>
      <c r="K29" s="244"/>
      <c r="L29" s="244"/>
      <c r="M29" s="244"/>
      <c r="N29" s="244"/>
      <c r="O29" s="244"/>
      <c r="P29" s="244"/>
      <c r="Q29" s="244"/>
    </row>
    <row r="30" outlineLevel="1" spans="1:17">
      <c r="A30" s="219">
        <v>7</v>
      </c>
      <c r="B30" s="240" t="s">
        <v>814</v>
      </c>
      <c r="C30" s="241" t="s">
        <v>739</v>
      </c>
      <c r="D30" s="242">
        <f t="shared" si="0"/>
        <v>0</v>
      </c>
      <c r="E30" s="242" t="s">
        <v>799</v>
      </c>
      <c r="F30" s="243">
        <f t="shared" ref="F30:Q30" si="14">F31+F32+F33</f>
        <v>0</v>
      </c>
      <c r="G30" s="243">
        <f t="shared" si="14"/>
        <v>0</v>
      </c>
      <c r="H30" s="243">
        <f t="shared" si="14"/>
        <v>0</v>
      </c>
      <c r="I30" s="243">
        <f t="shared" si="14"/>
        <v>0</v>
      </c>
      <c r="J30" s="243">
        <f t="shared" si="14"/>
        <v>0</v>
      </c>
      <c r="K30" s="243">
        <f t="shared" si="14"/>
        <v>0</v>
      </c>
      <c r="L30" s="243">
        <f t="shared" si="14"/>
        <v>0</v>
      </c>
      <c r="M30" s="243">
        <f t="shared" si="14"/>
        <v>0</v>
      </c>
      <c r="N30" s="243">
        <f t="shared" si="14"/>
        <v>0</v>
      </c>
      <c r="O30" s="243">
        <f t="shared" si="14"/>
        <v>0</v>
      </c>
      <c r="P30" s="243">
        <f t="shared" si="14"/>
        <v>0</v>
      </c>
      <c r="Q30" s="243">
        <f t="shared" si="14"/>
        <v>0</v>
      </c>
    </row>
    <row r="31" outlineLevel="1" spans="1:17">
      <c r="A31" s="219">
        <v>7</v>
      </c>
      <c r="B31" s="240" t="s">
        <v>814</v>
      </c>
      <c r="C31" s="228" t="s">
        <v>109</v>
      </c>
      <c r="D31" s="229">
        <f t="shared" si="0"/>
        <v>0</v>
      </c>
      <c r="E31" s="229" t="s">
        <v>799</v>
      </c>
      <c r="F31" s="244"/>
      <c r="G31" s="244"/>
      <c r="H31" s="244"/>
      <c r="I31" s="244"/>
      <c r="J31" s="244"/>
      <c r="K31" s="244"/>
      <c r="L31" s="244"/>
      <c r="M31" s="244"/>
      <c r="N31" s="244"/>
      <c r="O31" s="244"/>
      <c r="P31" s="244"/>
      <c r="Q31" s="244"/>
    </row>
    <row r="32" outlineLevel="1" spans="1:17">
      <c r="A32" s="219">
        <v>7</v>
      </c>
      <c r="B32" s="240" t="s">
        <v>814</v>
      </c>
      <c r="C32" s="231" t="s">
        <v>68</v>
      </c>
      <c r="D32" s="232">
        <f t="shared" si="0"/>
        <v>0</v>
      </c>
      <c r="E32" s="232" t="s">
        <v>799</v>
      </c>
      <c r="F32" s="244"/>
      <c r="G32" s="244"/>
      <c r="H32" s="244"/>
      <c r="I32" s="244"/>
      <c r="J32" s="244"/>
      <c r="K32" s="244"/>
      <c r="L32" s="244"/>
      <c r="M32" s="244"/>
      <c r="N32" s="244"/>
      <c r="O32" s="244"/>
      <c r="P32" s="244"/>
      <c r="Q32" s="244"/>
    </row>
    <row r="33" outlineLevel="1" spans="1:17">
      <c r="A33" s="219">
        <v>7</v>
      </c>
      <c r="B33" s="240" t="s">
        <v>814</v>
      </c>
      <c r="C33" s="234" t="s">
        <v>19</v>
      </c>
      <c r="D33" s="235">
        <f t="shared" si="0"/>
        <v>0</v>
      </c>
      <c r="E33" s="235" t="s">
        <v>799</v>
      </c>
      <c r="F33" s="244"/>
      <c r="G33" s="244"/>
      <c r="H33" s="244"/>
      <c r="I33" s="244"/>
      <c r="J33" s="244"/>
      <c r="K33" s="244"/>
      <c r="L33" s="244"/>
      <c r="M33" s="244"/>
      <c r="N33" s="244"/>
      <c r="O33" s="244"/>
      <c r="P33" s="244"/>
      <c r="Q33" s="244"/>
    </row>
    <row r="34" spans="1:17">
      <c r="A34" s="219">
        <v>8</v>
      </c>
      <c r="B34" s="237" t="s">
        <v>203</v>
      </c>
      <c r="C34" s="237" t="s">
        <v>739</v>
      </c>
      <c r="D34" s="238">
        <f t="shared" si="0"/>
        <v>13</v>
      </c>
      <c r="E34" s="238" t="s">
        <v>799</v>
      </c>
      <c r="F34" s="239">
        <f t="shared" ref="F34:Q34" si="15">F35+F36+F37</f>
        <v>13</v>
      </c>
      <c r="G34" s="239">
        <f t="shared" si="15"/>
        <v>13</v>
      </c>
      <c r="H34" s="239">
        <f t="shared" si="15"/>
        <v>13</v>
      </c>
      <c r="I34" s="239">
        <f t="shared" si="15"/>
        <v>13</v>
      </c>
      <c r="J34" s="239">
        <f t="shared" si="15"/>
        <v>13</v>
      </c>
      <c r="K34" s="239">
        <f t="shared" si="15"/>
        <v>13</v>
      </c>
      <c r="L34" s="239">
        <f t="shared" si="15"/>
        <v>13</v>
      </c>
      <c r="M34" s="239">
        <f t="shared" si="15"/>
        <v>13</v>
      </c>
      <c r="N34" s="239">
        <f t="shared" si="15"/>
        <v>13</v>
      </c>
      <c r="O34" s="239">
        <f t="shared" si="15"/>
        <v>13</v>
      </c>
      <c r="P34" s="239">
        <f t="shared" si="15"/>
        <v>13</v>
      </c>
      <c r="Q34" s="239">
        <f t="shared" si="15"/>
        <v>13</v>
      </c>
    </row>
    <row r="35" spans="1:17">
      <c r="A35" s="219">
        <v>8</v>
      </c>
      <c r="B35" s="237" t="s">
        <v>203</v>
      </c>
      <c r="C35" s="228" t="s">
        <v>109</v>
      </c>
      <c r="D35" s="229">
        <f t="shared" si="0"/>
        <v>13</v>
      </c>
      <c r="E35" s="229" t="s">
        <v>799</v>
      </c>
      <c r="F35" s="230">
        <f t="shared" ref="F35:Q35" si="16">F39+F43+F47+F51+F55+F59+F63+F67</f>
        <v>13</v>
      </c>
      <c r="G35" s="230">
        <f t="shared" si="16"/>
        <v>13</v>
      </c>
      <c r="H35" s="230">
        <f t="shared" si="16"/>
        <v>13</v>
      </c>
      <c r="I35" s="230">
        <f t="shared" si="16"/>
        <v>13</v>
      </c>
      <c r="J35" s="230">
        <f t="shared" si="16"/>
        <v>13</v>
      </c>
      <c r="K35" s="230">
        <f t="shared" si="16"/>
        <v>13</v>
      </c>
      <c r="L35" s="230">
        <f t="shared" si="16"/>
        <v>13</v>
      </c>
      <c r="M35" s="230">
        <f t="shared" si="16"/>
        <v>13</v>
      </c>
      <c r="N35" s="230">
        <f t="shared" si="16"/>
        <v>13</v>
      </c>
      <c r="O35" s="230">
        <f t="shared" si="16"/>
        <v>13</v>
      </c>
      <c r="P35" s="230">
        <f t="shared" si="16"/>
        <v>13</v>
      </c>
      <c r="Q35" s="230">
        <f t="shared" si="16"/>
        <v>13</v>
      </c>
    </row>
    <row r="36" spans="1:17">
      <c r="A36" s="219">
        <v>8</v>
      </c>
      <c r="B36" s="237" t="s">
        <v>203</v>
      </c>
      <c r="C36" s="231" t="s">
        <v>68</v>
      </c>
      <c r="D36" s="232">
        <f t="shared" si="0"/>
        <v>0</v>
      </c>
      <c r="E36" s="232" t="s">
        <v>799</v>
      </c>
      <c r="F36" s="233">
        <f t="shared" ref="F36:Q36" si="17">F40+F44+F48+F52+F56+F60+F64+F68</f>
        <v>0</v>
      </c>
      <c r="G36" s="233">
        <f t="shared" si="17"/>
        <v>0</v>
      </c>
      <c r="H36" s="233">
        <f t="shared" si="17"/>
        <v>0</v>
      </c>
      <c r="I36" s="233">
        <f t="shared" si="17"/>
        <v>0</v>
      </c>
      <c r="J36" s="233">
        <f t="shared" si="17"/>
        <v>0</v>
      </c>
      <c r="K36" s="233">
        <f t="shared" si="17"/>
        <v>0</v>
      </c>
      <c r="L36" s="233">
        <f t="shared" si="17"/>
        <v>0</v>
      </c>
      <c r="M36" s="233">
        <f t="shared" si="17"/>
        <v>0</v>
      </c>
      <c r="N36" s="233">
        <f t="shared" si="17"/>
        <v>0</v>
      </c>
      <c r="O36" s="233">
        <f t="shared" si="17"/>
        <v>0</v>
      </c>
      <c r="P36" s="233">
        <f t="shared" si="17"/>
        <v>0</v>
      </c>
      <c r="Q36" s="233">
        <f t="shared" si="17"/>
        <v>0</v>
      </c>
    </row>
    <row r="37" spans="1:17">
      <c r="A37" s="219">
        <v>8</v>
      </c>
      <c r="B37" s="237" t="s">
        <v>203</v>
      </c>
      <c r="C37" s="234" t="s">
        <v>19</v>
      </c>
      <c r="D37" s="235">
        <f t="shared" si="0"/>
        <v>0</v>
      </c>
      <c r="E37" s="235" t="s">
        <v>799</v>
      </c>
      <c r="F37" s="236">
        <f t="shared" ref="F37:Q37" si="18">F41+F45+F49+F53+F57+F61+F65+F69</f>
        <v>0</v>
      </c>
      <c r="G37" s="236">
        <f t="shared" si="18"/>
        <v>0</v>
      </c>
      <c r="H37" s="236">
        <f t="shared" si="18"/>
        <v>0</v>
      </c>
      <c r="I37" s="236">
        <f t="shared" si="18"/>
        <v>0</v>
      </c>
      <c r="J37" s="236">
        <f t="shared" si="18"/>
        <v>0</v>
      </c>
      <c r="K37" s="236">
        <f t="shared" si="18"/>
        <v>0</v>
      </c>
      <c r="L37" s="236">
        <f t="shared" si="18"/>
        <v>0</v>
      </c>
      <c r="M37" s="236">
        <f t="shared" si="18"/>
        <v>0</v>
      </c>
      <c r="N37" s="236">
        <f t="shared" si="18"/>
        <v>0</v>
      </c>
      <c r="O37" s="236">
        <f t="shared" si="18"/>
        <v>0</v>
      </c>
      <c r="P37" s="236">
        <f t="shared" si="18"/>
        <v>0</v>
      </c>
      <c r="Q37" s="236">
        <f t="shared" si="18"/>
        <v>0</v>
      </c>
    </row>
    <row r="38" outlineLevel="1" spans="1:17">
      <c r="A38" s="219">
        <v>9</v>
      </c>
      <c r="B38" s="240" t="s">
        <v>835</v>
      </c>
      <c r="C38" s="241" t="s">
        <v>739</v>
      </c>
      <c r="D38" s="242">
        <f t="shared" si="0"/>
        <v>13</v>
      </c>
      <c r="E38" s="242" t="s">
        <v>799</v>
      </c>
      <c r="F38" s="243">
        <f t="shared" ref="F38:Q38" si="19">F39+F40+F41</f>
        <v>13</v>
      </c>
      <c r="G38" s="243">
        <f t="shared" si="19"/>
        <v>13</v>
      </c>
      <c r="H38" s="243">
        <f t="shared" si="19"/>
        <v>13</v>
      </c>
      <c r="I38" s="243">
        <f t="shared" si="19"/>
        <v>13</v>
      </c>
      <c r="J38" s="243">
        <f t="shared" si="19"/>
        <v>13</v>
      </c>
      <c r="K38" s="243">
        <f t="shared" si="19"/>
        <v>13</v>
      </c>
      <c r="L38" s="243">
        <f t="shared" si="19"/>
        <v>13</v>
      </c>
      <c r="M38" s="243">
        <f t="shared" si="19"/>
        <v>13</v>
      </c>
      <c r="N38" s="243">
        <f t="shared" si="19"/>
        <v>13</v>
      </c>
      <c r="O38" s="243">
        <f t="shared" si="19"/>
        <v>13</v>
      </c>
      <c r="P38" s="243">
        <f t="shared" si="19"/>
        <v>13</v>
      </c>
      <c r="Q38" s="243">
        <f t="shared" si="19"/>
        <v>13</v>
      </c>
    </row>
    <row r="39" outlineLevel="1" spans="1:17">
      <c r="A39" s="219">
        <v>9</v>
      </c>
      <c r="B39" s="240" t="s">
        <v>835</v>
      </c>
      <c r="C39" s="228" t="s">
        <v>109</v>
      </c>
      <c r="D39" s="229">
        <f t="shared" si="0"/>
        <v>13</v>
      </c>
      <c r="E39" s="229" t="s">
        <v>799</v>
      </c>
      <c r="F39" s="244">
        <f>'自有人工预算（附表）'!E13</f>
        <v>13</v>
      </c>
      <c r="G39" s="244">
        <f>'自有人工预算（附表）'!F13</f>
        <v>13</v>
      </c>
      <c r="H39" s="244">
        <f>'自有人工预算（附表）'!G13</f>
        <v>13</v>
      </c>
      <c r="I39" s="244">
        <f>'自有人工预算（附表）'!H13</f>
        <v>13</v>
      </c>
      <c r="J39" s="244">
        <f>'自有人工预算（附表）'!I13</f>
        <v>13</v>
      </c>
      <c r="K39" s="244">
        <f>'自有人工预算（附表）'!J13</f>
        <v>13</v>
      </c>
      <c r="L39" s="244">
        <f>'自有人工预算（附表）'!K13</f>
        <v>13</v>
      </c>
      <c r="M39" s="244">
        <f>'自有人工预算（附表）'!L13</f>
        <v>13</v>
      </c>
      <c r="N39" s="244">
        <f>'自有人工预算（附表）'!M13</f>
        <v>13</v>
      </c>
      <c r="O39" s="244">
        <f>'自有人工预算（附表）'!N13</f>
        <v>13</v>
      </c>
      <c r="P39" s="244">
        <f>'自有人工预算（附表）'!O13</f>
        <v>13</v>
      </c>
      <c r="Q39" s="244">
        <f>'自有人工预算（附表）'!P13</f>
        <v>13</v>
      </c>
    </row>
    <row r="40" outlineLevel="1" spans="1:17">
      <c r="A40" s="219">
        <v>9</v>
      </c>
      <c r="B40" s="240" t="s">
        <v>835</v>
      </c>
      <c r="C40" s="231" t="s">
        <v>68</v>
      </c>
      <c r="D40" s="232">
        <f t="shared" si="0"/>
        <v>0</v>
      </c>
      <c r="E40" s="232" t="s">
        <v>799</v>
      </c>
      <c r="F40" s="244"/>
      <c r="G40" s="244"/>
      <c r="H40" s="244"/>
      <c r="I40" s="244"/>
      <c r="J40" s="244"/>
      <c r="K40" s="244"/>
      <c r="L40" s="244"/>
      <c r="M40" s="244"/>
      <c r="N40" s="244"/>
      <c r="O40" s="244"/>
      <c r="P40" s="244"/>
      <c r="Q40" s="244"/>
    </row>
    <row r="41" outlineLevel="1" spans="1:17">
      <c r="A41" s="219">
        <v>9</v>
      </c>
      <c r="B41" s="240" t="s">
        <v>835</v>
      </c>
      <c r="C41" s="234" t="s">
        <v>19</v>
      </c>
      <c r="D41" s="235">
        <f t="shared" si="0"/>
        <v>0</v>
      </c>
      <c r="E41" s="235" t="s">
        <v>799</v>
      </c>
      <c r="F41" s="244"/>
      <c r="G41" s="244"/>
      <c r="H41" s="244"/>
      <c r="I41" s="244"/>
      <c r="J41" s="244"/>
      <c r="K41" s="244"/>
      <c r="L41" s="244"/>
      <c r="M41" s="244"/>
      <c r="N41" s="244"/>
      <c r="O41" s="244"/>
      <c r="P41" s="244"/>
      <c r="Q41" s="244"/>
    </row>
    <row r="42" outlineLevel="1" spans="1:17">
      <c r="A42" s="219">
        <v>10</v>
      </c>
      <c r="B42" s="240" t="s">
        <v>838</v>
      </c>
      <c r="C42" s="241" t="s">
        <v>739</v>
      </c>
      <c r="D42" s="242">
        <f t="shared" si="0"/>
        <v>0</v>
      </c>
      <c r="E42" s="242" t="s">
        <v>799</v>
      </c>
      <c r="F42" s="243">
        <f t="shared" ref="F42:Q42" si="20">F43+F44+F45</f>
        <v>0</v>
      </c>
      <c r="G42" s="243">
        <f t="shared" si="20"/>
        <v>0</v>
      </c>
      <c r="H42" s="243">
        <f t="shared" si="20"/>
        <v>0</v>
      </c>
      <c r="I42" s="243">
        <f t="shared" si="20"/>
        <v>0</v>
      </c>
      <c r="J42" s="243">
        <f t="shared" si="20"/>
        <v>0</v>
      </c>
      <c r="K42" s="243">
        <f t="shared" si="20"/>
        <v>0</v>
      </c>
      <c r="L42" s="243">
        <f t="shared" si="20"/>
        <v>0</v>
      </c>
      <c r="M42" s="243">
        <f t="shared" si="20"/>
        <v>0</v>
      </c>
      <c r="N42" s="243">
        <f t="shared" si="20"/>
        <v>0</v>
      </c>
      <c r="O42" s="243">
        <f t="shared" si="20"/>
        <v>0</v>
      </c>
      <c r="P42" s="243">
        <f t="shared" si="20"/>
        <v>0</v>
      </c>
      <c r="Q42" s="243">
        <f t="shared" si="20"/>
        <v>0</v>
      </c>
    </row>
    <row r="43" outlineLevel="1" spans="1:17">
      <c r="A43" s="219">
        <v>10</v>
      </c>
      <c r="B43" s="240" t="s">
        <v>838</v>
      </c>
      <c r="C43" s="228" t="s">
        <v>109</v>
      </c>
      <c r="D43" s="229">
        <f t="shared" si="0"/>
        <v>0</v>
      </c>
      <c r="E43" s="229" t="s">
        <v>799</v>
      </c>
      <c r="F43" s="244"/>
      <c r="G43" s="244"/>
      <c r="H43" s="244"/>
      <c r="I43" s="244"/>
      <c r="J43" s="244"/>
      <c r="K43" s="244"/>
      <c r="L43" s="244"/>
      <c r="M43" s="244"/>
      <c r="N43" s="244"/>
      <c r="O43" s="244"/>
      <c r="P43" s="244"/>
      <c r="Q43" s="244"/>
    </row>
    <row r="44" outlineLevel="1" spans="1:17">
      <c r="A44" s="219">
        <v>10</v>
      </c>
      <c r="B44" s="240" t="s">
        <v>838</v>
      </c>
      <c r="C44" s="231" t="s">
        <v>68</v>
      </c>
      <c r="D44" s="232">
        <f t="shared" si="0"/>
        <v>0</v>
      </c>
      <c r="E44" s="232" t="s">
        <v>799</v>
      </c>
      <c r="F44" s="244"/>
      <c r="G44" s="244"/>
      <c r="H44" s="244"/>
      <c r="I44" s="244"/>
      <c r="J44" s="244"/>
      <c r="K44" s="244"/>
      <c r="L44" s="244"/>
      <c r="M44" s="244"/>
      <c r="N44" s="244"/>
      <c r="O44" s="244"/>
      <c r="P44" s="244"/>
      <c r="Q44" s="244"/>
    </row>
    <row r="45" outlineLevel="1" spans="1:17">
      <c r="A45" s="219">
        <v>10</v>
      </c>
      <c r="B45" s="240" t="s">
        <v>838</v>
      </c>
      <c r="C45" s="234" t="s">
        <v>19</v>
      </c>
      <c r="D45" s="235">
        <f t="shared" si="0"/>
        <v>0</v>
      </c>
      <c r="E45" s="235" t="s">
        <v>799</v>
      </c>
      <c r="F45" s="244"/>
      <c r="G45" s="244"/>
      <c r="H45" s="244"/>
      <c r="I45" s="244"/>
      <c r="J45" s="244"/>
      <c r="K45" s="244"/>
      <c r="L45" s="244"/>
      <c r="M45" s="244"/>
      <c r="N45" s="244"/>
      <c r="O45" s="244"/>
      <c r="P45" s="244"/>
      <c r="Q45" s="244"/>
    </row>
    <row r="46" outlineLevel="1" spans="1:17">
      <c r="A46" s="219">
        <v>11</v>
      </c>
      <c r="B46" s="240" t="s">
        <v>840</v>
      </c>
      <c r="C46" s="241" t="s">
        <v>739</v>
      </c>
      <c r="D46" s="242">
        <f t="shared" si="0"/>
        <v>0</v>
      </c>
      <c r="E46" s="242" t="s">
        <v>799</v>
      </c>
      <c r="F46" s="243">
        <f t="shared" ref="F46:Q46" si="21">F47+F48+F49</f>
        <v>0</v>
      </c>
      <c r="G46" s="243">
        <f t="shared" si="21"/>
        <v>0</v>
      </c>
      <c r="H46" s="243">
        <f t="shared" si="21"/>
        <v>0</v>
      </c>
      <c r="I46" s="243">
        <f t="shared" si="21"/>
        <v>0</v>
      </c>
      <c r="J46" s="243">
        <f t="shared" si="21"/>
        <v>0</v>
      </c>
      <c r="K46" s="243">
        <f t="shared" si="21"/>
        <v>0</v>
      </c>
      <c r="L46" s="243">
        <f t="shared" si="21"/>
        <v>0</v>
      </c>
      <c r="M46" s="243">
        <f t="shared" si="21"/>
        <v>0</v>
      </c>
      <c r="N46" s="243">
        <f t="shared" si="21"/>
        <v>0</v>
      </c>
      <c r="O46" s="243">
        <f t="shared" si="21"/>
        <v>0</v>
      </c>
      <c r="P46" s="243">
        <f t="shared" si="21"/>
        <v>0</v>
      </c>
      <c r="Q46" s="243">
        <f t="shared" si="21"/>
        <v>0</v>
      </c>
    </row>
    <row r="47" outlineLevel="1" spans="1:17">
      <c r="A47" s="219">
        <v>11</v>
      </c>
      <c r="B47" s="240" t="s">
        <v>840</v>
      </c>
      <c r="C47" s="228" t="s">
        <v>109</v>
      </c>
      <c r="D47" s="229">
        <f t="shared" si="0"/>
        <v>0</v>
      </c>
      <c r="E47" s="229" t="s">
        <v>799</v>
      </c>
      <c r="F47" s="244"/>
      <c r="G47" s="244"/>
      <c r="H47" s="244"/>
      <c r="I47" s="244"/>
      <c r="J47" s="244"/>
      <c r="K47" s="244"/>
      <c r="L47" s="244"/>
      <c r="M47" s="244"/>
      <c r="N47" s="244"/>
      <c r="O47" s="244"/>
      <c r="P47" s="244"/>
      <c r="Q47" s="244"/>
    </row>
    <row r="48" outlineLevel="1" spans="1:17">
      <c r="A48" s="219">
        <v>11</v>
      </c>
      <c r="B48" s="240" t="s">
        <v>840</v>
      </c>
      <c r="C48" s="231" t="s">
        <v>68</v>
      </c>
      <c r="D48" s="232">
        <f t="shared" si="0"/>
        <v>0</v>
      </c>
      <c r="E48" s="232" t="s">
        <v>799</v>
      </c>
      <c r="F48" s="244"/>
      <c r="G48" s="244"/>
      <c r="H48" s="244"/>
      <c r="I48" s="244"/>
      <c r="J48" s="244"/>
      <c r="K48" s="244"/>
      <c r="L48" s="244"/>
      <c r="M48" s="244"/>
      <c r="N48" s="244"/>
      <c r="O48" s="244"/>
      <c r="P48" s="244"/>
      <c r="Q48" s="244"/>
    </row>
    <row r="49" outlineLevel="1" spans="1:17">
      <c r="A49" s="219">
        <v>11</v>
      </c>
      <c r="B49" s="240" t="s">
        <v>840</v>
      </c>
      <c r="C49" s="234" t="s">
        <v>19</v>
      </c>
      <c r="D49" s="235">
        <f t="shared" si="0"/>
        <v>0</v>
      </c>
      <c r="E49" s="235" t="s">
        <v>799</v>
      </c>
      <c r="F49" s="244"/>
      <c r="G49" s="244"/>
      <c r="H49" s="244"/>
      <c r="I49" s="244"/>
      <c r="J49" s="244"/>
      <c r="K49" s="244"/>
      <c r="L49" s="244"/>
      <c r="M49" s="244"/>
      <c r="N49" s="244"/>
      <c r="O49" s="244"/>
      <c r="P49" s="244"/>
      <c r="Q49" s="244"/>
    </row>
    <row r="50" outlineLevel="1" spans="1:17">
      <c r="A50" s="219">
        <v>12</v>
      </c>
      <c r="B50" s="240" t="s">
        <v>843</v>
      </c>
      <c r="C50" s="241" t="s">
        <v>739</v>
      </c>
      <c r="D50" s="242">
        <f t="shared" si="0"/>
        <v>0</v>
      </c>
      <c r="E50" s="242" t="s">
        <v>799</v>
      </c>
      <c r="F50" s="243">
        <f t="shared" ref="F50:Q50" si="22">F51+F52+F53</f>
        <v>0</v>
      </c>
      <c r="G50" s="243">
        <f t="shared" si="22"/>
        <v>0</v>
      </c>
      <c r="H50" s="243">
        <f t="shared" si="22"/>
        <v>0</v>
      </c>
      <c r="I50" s="243">
        <f t="shared" si="22"/>
        <v>0</v>
      </c>
      <c r="J50" s="243">
        <f t="shared" si="22"/>
        <v>0</v>
      </c>
      <c r="K50" s="243">
        <f t="shared" si="22"/>
        <v>0</v>
      </c>
      <c r="L50" s="243">
        <f t="shared" si="22"/>
        <v>0</v>
      </c>
      <c r="M50" s="243">
        <f t="shared" si="22"/>
        <v>0</v>
      </c>
      <c r="N50" s="243">
        <f t="shared" si="22"/>
        <v>0</v>
      </c>
      <c r="O50" s="243">
        <f t="shared" si="22"/>
        <v>0</v>
      </c>
      <c r="P50" s="243">
        <f t="shared" si="22"/>
        <v>0</v>
      </c>
      <c r="Q50" s="243">
        <f t="shared" si="22"/>
        <v>0</v>
      </c>
    </row>
    <row r="51" outlineLevel="1" spans="1:17">
      <c r="A51" s="219">
        <v>12</v>
      </c>
      <c r="B51" s="240" t="s">
        <v>843</v>
      </c>
      <c r="C51" s="228" t="s">
        <v>109</v>
      </c>
      <c r="D51" s="229">
        <f t="shared" si="0"/>
        <v>0</v>
      </c>
      <c r="E51" s="229" t="s">
        <v>799</v>
      </c>
      <c r="F51" s="244"/>
      <c r="G51" s="244"/>
      <c r="H51" s="244"/>
      <c r="I51" s="244"/>
      <c r="J51" s="244"/>
      <c r="K51" s="244"/>
      <c r="L51" s="244"/>
      <c r="M51" s="244"/>
      <c r="N51" s="244"/>
      <c r="O51" s="244"/>
      <c r="P51" s="244"/>
      <c r="Q51" s="244"/>
    </row>
    <row r="52" outlineLevel="1" spans="1:17">
      <c r="A52" s="219">
        <v>12</v>
      </c>
      <c r="B52" s="240" t="s">
        <v>843</v>
      </c>
      <c r="C52" s="231" t="s">
        <v>68</v>
      </c>
      <c r="D52" s="232">
        <f t="shared" si="0"/>
        <v>0</v>
      </c>
      <c r="E52" s="232" t="s">
        <v>799</v>
      </c>
      <c r="F52" s="244"/>
      <c r="G52" s="244"/>
      <c r="H52" s="244"/>
      <c r="I52" s="244"/>
      <c r="J52" s="244"/>
      <c r="K52" s="244"/>
      <c r="L52" s="244"/>
      <c r="M52" s="244"/>
      <c r="N52" s="244"/>
      <c r="O52" s="244"/>
      <c r="P52" s="244"/>
      <c r="Q52" s="244"/>
    </row>
    <row r="53" outlineLevel="1" spans="1:17">
      <c r="A53" s="219">
        <v>12</v>
      </c>
      <c r="B53" s="240" t="s">
        <v>843</v>
      </c>
      <c r="C53" s="234" t="s">
        <v>19</v>
      </c>
      <c r="D53" s="235">
        <f t="shared" si="0"/>
        <v>0</v>
      </c>
      <c r="E53" s="235" t="s">
        <v>799</v>
      </c>
      <c r="F53" s="244"/>
      <c r="G53" s="244"/>
      <c r="H53" s="244"/>
      <c r="I53" s="244"/>
      <c r="J53" s="244"/>
      <c r="K53" s="244"/>
      <c r="L53" s="244"/>
      <c r="M53" s="244"/>
      <c r="N53" s="244"/>
      <c r="O53" s="244"/>
      <c r="P53" s="244"/>
      <c r="Q53" s="244"/>
    </row>
    <row r="54" outlineLevel="1" spans="1:17">
      <c r="A54" s="219">
        <v>13</v>
      </c>
      <c r="B54" s="240" t="s">
        <v>846</v>
      </c>
      <c r="C54" s="241" t="s">
        <v>739</v>
      </c>
      <c r="D54" s="242">
        <f t="shared" si="0"/>
        <v>0</v>
      </c>
      <c r="E54" s="242" t="s">
        <v>799</v>
      </c>
      <c r="F54" s="243">
        <f t="shared" ref="F54:Q54" si="23">F55+F56+F57</f>
        <v>0</v>
      </c>
      <c r="G54" s="243">
        <f t="shared" si="23"/>
        <v>0</v>
      </c>
      <c r="H54" s="243">
        <f t="shared" si="23"/>
        <v>0</v>
      </c>
      <c r="I54" s="243">
        <f t="shared" si="23"/>
        <v>0</v>
      </c>
      <c r="J54" s="243">
        <f t="shared" si="23"/>
        <v>0</v>
      </c>
      <c r="K54" s="243">
        <f t="shared" si="23"/>
        <v>0</v>
      </c>
      <c r="L54" s="243">
        <f t="shared" si="23"/>
        <v>0</v>
      </c>
      <c r="M54" s="243">
        <f t="shared" si="23"/>
        <v>0</v>
      </c>
      <c r="N54" s="243">
        <f t="shared" si="23"/>
        <v>0</v>
      </c>
      <c r="O54" s="243">
        <f t="shared" si="23"/>
        <v>0</v>
      </c>
      <c r="P54" s="243">
        <f t="shared" si="23"/>
        <v>0</v>
      </c>
      <c r="Q54" s="243">
        <f t="shared" si="23"/>
        <v>0</v>
      </c>
    </row>
    <row r="55" outlineLevel="1" spans="1:17">
      <c r="A55" s="219">
        <v>13</v>
      </c>
      <c r="B55" s="240" t="s">
        <v>846</v>
      </c>
      <c r="C55" s="228" t="s">
        <v>109</v>
      </c>
      <c r="D55" s="229">
        <f t="shared" si="0"/>
        <v>0</v>
      </c>
      <c r="E55" s="229" t="s">
        <v>799</v>
      </c>
      <c r="F55" s="244"/>
      <c r="G55" s="244"/>
      <c r="H55" s="244"/>
      <c r="I55" s="244"/>
      <c r="J55" s="244"/>
      <c r="K55" s="244"/>
      <c r="L55" s="244"/>
      <c r="M55" s="244"/>
      <c r="N55" s="244"/>
      <c r="O55" s="244"/>
      <c r="P55" s="244"/>
      <c r="Q55" s="244"/>
    </row>
    <row r="56" outlineLevel="1" spans="1:17">
      <c r="A56" s="219">
        <v>13</v>
      </c>
      <c r="B56" s="240" t="s">
        <v>846</v>
      </c>
      <c r="C56" s="231" t="s">
        <v>68</v>
      </c>
      <c r="D56" s="232">
        <f t="shared" si="0"/>
        <v>0</v>
      </c>
      <c r="E56" s="232" t="s">
        <v>799</v>
      </c>
      <c r="F56" s="244"/>
      <c r="G56" s="244"/>
      <c r="H56" s="244"/>
      <c r="I56" s="244"/>
      <c r="J56" s="244"/>
      <c r="K56" s="244"/>
      <c r="L56" s="244"/>
      <c r="M56" s="244"/>
      <c r="N56" s="244"/>
      <c r="O56" s="244"/>
      <c r="P56" s="244"/>
      <c r="Q56" s="244"/>
    </row>
    <row r="57" outlineLevel="1" spans="1:17">
      <c r="A57" s="219">
        <v>13</v>
      </c>
      <c r="B57" s="240" t="s">
        <v>846</v>
      </c>
      <c r="C57" s="234" t="s">
        <v>19</v>
      </c>
      <c r="D57" s="235">
        <f t="shared" si="0"/>
        <v>0</v>
      </c>
      <c r="E57" s="235" t="s">
        <v>799</v>
      </c>
      <c r="F57" s="244"/>
      <c r="G57" s="244"/>
      <c r="H57" s="244"/>
      <c r="I57" s="244"/>
      <c r="J57" s="244"/>
      <c r="K57" s="244"/>
      <c r="L57" s="244"/>
      <c r="M57" s="244"/>
      <c r="N57" s="244"/>
      <c r="O57" s="244"/>
      <c r="P57" s="244"/>
      <c r="Q57" s="244"/>
    </row>
    <row r="58" outlineLevel="1" spans="1:17">
      <c r="A58" s="219">
        <v>14</v>
      </c>
      <c r="B58" s="240" t="s">
        <v>849</v>
      </c>
      <c r="C58" s="241" t="s">
        <v>739</v>
      </c>
      <c r="D58" s="242">
        <f t="shared" si="0"/>
        <v>0</v>
      </c>
      <c r="E58" s="242" t="s">
        <v>799</v>
      </c>
      <c r="F58" s="243">
        <f t="shared" ref="F58:Q58" si="24">F59+F60+F61</f>
        <v>0</v>
      </c>
      <c r="G58" s="243">
        <f t="shared" si="24"/>
        <v>0</v>
      </c>
      <c r="H58" s="243">
        <f t="shared" si="24"/>
        <v>0</v>
      </c>
      <c r="I58" s="243">
        <f t="shared" si="24"/>
        <v>0</v>
      </c>
      <c r="J58" s="243">
        <f t="shared" si="24"/>
        <v>0</v>
      </c>
      <c r="K58" s="243">
        <f t="shared" si="24"/>
        <v>0</v>
      </c>
      <c r="L58" s="243">
        <f t="shared" si="24"/>
        <v>0</v>
      </c>
      <c r="M58" s="243">
        <f t="shared" si="24"/>
        <v>0</v>
      </c>
      <c r="N58" s="243">
        <f t="shared" si="24"/>
        <v>0</v>
      </c>
      <c r="O58" s="243">
        <f t="shared" si="24"/>
        <v>0</v>
      </c>
      <c r="P58" s="243">
        <f t="shared" si="24"/>
        <v>0</v>
      </c>
      <c r="Q58" s="243">
        <f t="shared" si="24"/>
        <v>0</v>
      </c>
    </row>
    <row r="59" outlineLevel="1" spans="1:17">
      <c r="A59" s="219">
        <v>14</v>
      </c>
      <c r="B59" s="240" t="s">
        <v>849</v>
      </c>
      <c r="C59" s="228" t="s">
        <v>109</v>
      </c>
      <c r="D59" s="229">
        <f t="shared" si="0"/>
        <v>0</v>
      </c>
      <c r="E59" s="229" t="s">
        <v>799</v>
      </c>
      <c r="F59" s="244"/>
      <c r="G59" s="244"/>
      <c r="H59" s="244"/>
      <c r="I59" s="244"/>
      <c r="J59" s="244"/>
      <c r="K59" s="244"/>
      <c r="L59" s="244"/>
      <c r="M59" s="244"/>
      <c r="N59" s="244"/>
      <c r="O59" s="244"/>
      <c r="P59" s="244"/>
      <c r="Q59" s="244"/>
    </row>
    <row r="60" outlineLevel="1" spans="1:17">
      <c r="A60" s="219">
        <v>14</v>
      </c>
      <c r="B60" s="240" t="s">
        <v>849</v>
      </c>
      <c r="C60" s="231" t="s">
        <v>68</v>
      </c>
      <c r="D60" s="232">
        <f t="shared" si="0"/>
        <v>0</v>
      </c>
      <c r="E60" s="232" t="s">
        <v>799</v>
      </c>
      <c r="F60" s="244"/>
      <c r="G60" s="244"/>
      <c r="H60" s="244"/>
      <c r="I60" s="244"/>
      <c r="J60" s="244"/>
      <c r="K60" s="244"/>
      <c r="L60" s="244"/>
      <c r="M60" s="244"/>
      <c r="N60" s="244"/>
      <c r="O60" s="244"/>
      <c r="P60" s="244"/>
      <c r="Q60" s="244"/>
    </row>
    <row r="61" outlineLevel="1" spans="1:17">
      <c r="A61" s="219">
        <v>14</v>
      </c>
      <c r="B61" s="240" t="s">
        <v>849</v>
      </c>
      <c r="C61" s="234" t="s">
        <v>19</v>
      </c>
      <c r="D61" s="235">
        <f t="shared" si="0"/>
        <v>0</v>
      </c>
      <c r="E61" s="235" t="s">
        <v>799</v>
      </c>
      <c r="F61" s="244"/>
      <c r="G61" s="244"/>
      <c r="H61" s="244"/>
      <c r="I61" s="244"/>
      <c r="J61" s="244"/>
      <c r="K61" s="244"/>
      <c r="L61" s="244"/>
      <c r="M61" s="244"/>
      <c r="N61" s="244"/>
      <c r="O61" s="244"/>
      <c r="P61" s="244"/>
      <c r="Q61" s="244"/>
    </row>
    <row r="62" outlineLevel="1" spans="1:17">
      <c r="A62" s="219">
        <v>15</v>
      </c>
      <c r="B62" s="240" t="s">
        <v>852</v>
      </c>
      <c r="C62" s="241" t="s">
        <v>739</v>
      </c>
      <c r="D62" s="242">
        <f t="shared" si="0"/>
        <v>0</v>
      </c>
      <c r="E62" s="242" t="s">
        <v>799</v>
      </c>
      <c r="F62" s="243">
        <f t="shared" ref="F62:Q62" si="25">F63+F64+F65</f>
        <v>0</v>
      </c>
      <c r="G62" s="243">
        <f t="shared" si="25"/>
        <v>0</v>
      </c>
      <c r="H62" s="243">
        <f t="shared" si="25"/>
        <v>0</v>
      </c>
      <c r="I62" s="243">
        <f t="shared" si="25"/>
        <v>0</v>
      </c>
      <c r="J62" s="243">
        <f t="shared" si="25"/>
        <v>0</v>
      </c>
      <c r="K62" s="243">
        <f t="shared" si="25"/>
        <v>0</v>
      </c>
      <c r="L62" s="243">
        <f t="shared" si="25"/>
        <v>0</v>
      </c>
      <c r="M62" s="243">
        <f t="shared" si="25"/>
        <v>0</v>
      </c>
      <c r="N62" s="243">
        <f t="shared" si="25"/>
        <v>0</v>
      </c>
      <c r="O62" s="243">
        <f t="shared" si="25"/>
        <v>0</v>
      </c>
      <c r="P62" s="243">
        <f t="shared" si="25"/>
        <v>0</v>
      </c>
      <c r="Q62" s="243">
        <f t="shared" si="25"/>
        <v>0</v>
      </c>
    </row>
    <row r="63" outlineLevel="1" spans="1:17">
      <c r="A63" s="219">
        <v>15</v>
      </c>
      <c r="B63" s="240" t="s">
        <v>852</v>
      </c>
      <c r="C63" s="228" t="s">
        <v>109</v>
      </c>
      <c r="D63" s="229">
        <f t="shared" si="0"/>
        <v>0</v>
      </c>
      <c r="E63" s="229" t="s">
        <v>799</v>
      </c>
      <c r="F63" s="244"/>
      <c r="G63" s="244"/>
      <c r="H63" s="244"/>
      <c r="I63" s="244"/>
      <c r="J63" s="244"/>
      <c r="K63" s="244"/>
      <c r="L63" s="244"/>
      <c r="M63" s="244"/>
      <c r="N63" s="244"/>
      <c r="O63" s="244"/>
      <c r="P63" s="244"/>
      <c r="Q63" s="244"/>
    </row>
    <row r="64" outlineLevel="1" spans="1:17">
      <c r="A64" s="219">
        <v>15</v>
      </c>
      <c r="B64" s="240" t="s">
        <v>852</v>
      </c>
      <c r="C64" s="231" t="s">
        <v>68</v>
      </c>
      <c r="D64" s="232">
        <f t="shared" si="0"/>
        <v>0</v>
      </c>
      <c r="E64" s="232" t="s">
        <v>799</v>
      </c>
      <c r="F64" s="244"/>
      <c r="G64" s="244"/>
      <c r="H64" s="244"/>
      <c r="I64" s="244"/>
      <c r="J64" s="244"/>
      <c r="K64" s="244"/>
      <c r="L64" s="244"/>
      <c r="M64" s="244"/>
      <c r="N64" s="244"/>
      <c r="O64" s="244"/>
      <c r="P64" s="244"/>
      <c r="Q64" s="244"/>
    </row>
    <row r="65" outlineLevel="1" spans="1:17">
      <c r="A65" s="219">
        <v>15</v>
      </c>
      <c r="B65" s="240" t="s">
        <v>852</v>
      </c>
      <c r="C65" s="234" t="s">
        <v>19</v>
      </c>
      <c r="D65" s="235">
        <f t="shared" si="0"/>
        <v>0</v>
      </c>
      <c r="E65" s="235" t="s">
        <v>799</v>
      </c>
      <c r="F65" s="244"/>
      <c r="G65" s="244"/>
      <c r="H65" s="244"/>
      <c r="I65" s="244"/>
      <c r="J65" s="244"/>
      <c r="K65" s="244"/>
      <c r="L65" s="244"/>
      <c r="M65" s="244"/>
      <c r="N65" s="244"/>
      <c r="O65" s="244"/>
      <c r="P65" s="244"/>
      <c r="Q65" s="244"/>
    </row>
    <row r="66" outlineLevel="1" spans="1:17">
      <c r="A66" s="219">
        <v>16</v>
      </c>
      <c r="B66" s="240" t="s">
        <v>855</v>
      </c>
      <c r="C66" s="241" t="s">
        <v>739</v>
      </c>
      <c r="D66" s="242">
        <f t="shared" ref="D66:D129" si="26">IFERROR(SUM(F66:Q66)/COUNTIF(F66:Q66,"&lt;&gt;0"),0)</f>
        <v>0</v>
      </c>
      <c r="E66" s="242" t="s">
        <v>799</v>
      </c>
      <c r="F66" s="243">
        <f t="shared" ref="F66:Q66" si="27">F67+F68+F69</f>
        <v>0</v>
      </c>
      <c r="G66" s="243">
        <f t="shared" si="27"/>
        <v>0</v>
      </c>
      <c r="H66" s="243">
        <f t="shared" si="27"/>
        <v>0</v>
      </c>
      <c r="I66" s="243">
        <f t="shared" si="27"/>
        <v>0</v>
      </c>
      <c r="J66" s="243">
        <f t="shared" si="27"/>
        <v>0</v>
      </c>
      <c r="K66" s="243">
        <f t="shared" si="27"/>
        <v>0</v>
      </c>
      <c r="L66" s="243">
        <f t="shared" si="27"/>
        <v>0</v>
      </c>
      <c r="M66" s="243">
        <f t="shared" si="27"/>
        <v>0</v>
      </c>
      <c r="N66" s="243">
        <f t="shared" si="27"/>
        <v>0</v>
      </c>
      <c r="O66" s="243">
        <f t="shared" si="27"/>
        <v>0</v>
      </c>
      <c r="P66" s="243">
        <f t="shared" si="27"/>
        <v>0</v>
      </c>
      <c r="Q66" s="243">
        <f t="shared" si="27"/>
        <v>0</v>
      </c>
    </row>
    <row r="67" outlineLevel="1" spans="1:17">
      <c r="A67" s="219">
        <v>16</v>
      </c>
      <c r="B67" s="240" t="s">
        <v>855</v>
      </c>
      <c r="C67" s="228" t="s">
        <v>109</v>
      </c>
      <c r="D67" s="229">
        <f t="shared" si="26"/>
        <v>0</v>
      </c>
      <c r="E67" s="229" t="s">
        <v>799</v>
      </c>
      <c r="F67" s="244"/>
      <c r="G67" s="244"/>
      <c r="H67" s="244"/>
      <c r="I67" s="244"/>
      <c r="J67" s="244"/>
      <c r="K67" s="244"/>
      <c r="L67" s="244"/>
      <c r="M67" s="244"/>
      <c r="N67" s="244"/>
      <c r="O67" s="244"/>
      <c r="P67" s="244"/>
      <c r="Q67" s="244"/>
    </row>
    <row r="68" outlineLevel="1" spans="1:17">
      <c r="A68" s="219">
        <v>16</v>
      </c>
      <c r="B68" s="240" t="s">
        <v>855</v>
      </c>
      <c r="C68" s="231" t="s">
        <v>68</v>
      </c>
      <c r="D68" s="232">
        <f t="shared" si="26"/>
        <v>0</v>
      </c>
      <c r="E68" s="232" t="s">
        <v>799</v>
      </c>
      <c r="F68" s="244"/>
      <c r="G68" s="244"/>
      <c r="H68" s="244"/>
      <c r="I68" s="244"/>
      <c r="J68" s="244"/>
      <c r="K68" s="244"/>
      <c r="L68" s="244"/>
      <c r="M68" s="244"/>
      <c r="N68" s="244"/>
      <c r="O68" s="244"/>
      <c r="P68" s="244"/>
      <c r="Q68" s="244"/>
    </row>
    <row r="69" outlineLevel="1" spans="1:17">
      <c r="A69" s="219">
        <v>16</v>
      </c>
      <c r="B69" s="240" t="s">
        <v>855</v>
      </c>
      <c r="C69" s="234" t="s">
        <v>19</v>
      </c>
      <c r="D69" s="235">
        <f t="shared" si="26"/>
        <v>0</v>
      </c>
      <c r="E69" s="235" t="s">
        <v>799</v>
      </c>
      <c r="F69" s="244"/>
      <c r="G69" s="244"/>
      <c r="H69" s="244"/>
      <c r="I69" s="244"/>
      <c r="J69" s="244"/>
      <c r="K69" s="244"/>
      <c r="L69" s="244"/>
      <c r="M69" s="244"/>
      <c r="N69" s="244"/>
      <c r="O69" s="244"/>
      <c r="P69" s="244"/>
      <c r="Q69" s="244"/>
    </row>
    <row r="70" spans="1:17">
      <c r="A70" s="219">
        <v>17</v>
      </c>
      <c r="B70" s="237" t="s">
        <v>191</v>
      </c>
      <c r="C70" s="237" t="s">
        <v>739</v>
      </c>
      <c r="D70" s="238">
        <f t="shared" si="26"/>
        <v>24</v>
      </c>
      <c r="E70" s="238" t="s">
        <v>799</v>
      </c>
      <c r="F70" s="239">
        <f t="shared" ref="F70:Q70" si="28">F71+F72+F73</f>
        <v>24</v>
      </c>
      <c r="G70" s="239">
        <f t="shared" si="28"/>
        <v>24</v>
      </c>
      <c r="H70" s="239">
        <f t="shared" si="28"/>
        <v>24</v>
      </c>
      <c r="I70" s="239">
        <f t="shared" si="28"/>
        <v>24</v>
      </c>
      <c r="J70" s="239">
        <f t="shared" si="28"/>
        <v>24</v>
      </c>
      <c r="K70" s="239">
        <f t="shared" si="28"/>
        <v>24</v>
      </c>
      <c r="L70" s="239">
        <f t="shared" si="28"/>
        <v>24</v>
      </c>
      <c r="M70" s="239">
        <f t="shared" si="28"/>
        <v>24</v>
      </c>
      <c r="N70" s="239">
        <f t="shared" si="28"/>
        <v>24</v>
      </c>
      <c r="O70" s="239">
        <f t="shared" si="28"/>
        <v>24</v>
      </c>
      <c r="P70" s="239">
        <f t="shared" si="28"/>
        <v>24</v>
      </c>
      <c r="Q70" s="239">
        <f t="shared" si="28"/>
        <v>24</v>
      </c>
    </row>
    <row r="71" spans="1:17">
      <c r="A71" s="219">
        <v>17</v>
      </c>
      <c r="B71" s="237" t="s">
        <v>191</v>
      </c>
      <c r="C71" s="228" t="s">
        <v>109</v>
      </c>
      <c r="D71" s="229">
        <f t="shared" si="26"/>
        <v>0</v>
      </c>
      <c r="E71" s="229" t="s">
        <v>799</v>
      </c>
      <c r="F71" s="230">
        <f t="shared" ref="F71:Q71" si="29">F75+F79+F83+F87+F91+F95+F99+F103+F107+F111</f>
        <v>0</v>
      </c>
      <c r="G71" s="230">
        <f t="shared" si="29"/>
        <v>0</v>
      </c>
      <c r="H71" s="230">
        <f t="shared" si="29"/>
        <v>0</v>
      </c>
      <c r="I71" s="230">
        <f t="shared" si="29"/>
        <v>0</v>
      </c>
      <c r="J71" s="230">
        <f t="shared" si="29"/>
        <v>0</v>
      </c>
      <c r="K71" s="230">
        <f t="shared" si="29"/>
        <v>0</v>
      </c>
      <c r="L71" s="230">
        <f t="shared" si="29"/>
        <v>0</v>
      </c>
      <c r="M71" s="230">
        <f t="shared" si="29"/>
        <v>0</v>
      </c>
      <c r="N71" s="230">
        <f t="shared" si="29"/>
        <v>0</v>
      </c>
      <c r="O71" s="230">
        <f t="shared" si="29"/>
        <v>0</v>
      </c>
      <c r="P71" s="230">
        <f t="shared" si="29"/>
        <v>0</v>
      </c>
      <c r="Q71" s="230">
        <f t="shared" si="29"/>
        <v>0</v>
      </c>
    </row>
    <row r="72" spans="1:17">
      <c r="A72" s="219">
        <v>17</v>
      </c>
      <c r="B72" s="237" t="s">
        <v>191</v>
      </c>
      <c r="C72" s="231" t="s">
        <v>68</v>
      </c>
      <c r="D72" s="232">
        <f t="shared" si="26"/>
        <v>0</v>
      </c>
      <c r="E72" s="232" t="s">
        <v>799</v>
      </c>
      <c r="F72" s="233">
        <f t="shared" ref="F72:Q72" si="30">F76+F80+F84+F88+F92+F96+F100+F104+F108+F112</f>
        <v>0</v>
      </c>
      <c r="G72" s="233">
        <f t="shared" si="30"/>
        <v>0</v>
      </c>
      <c r="H72" s="233">
        <f t="shared" si="30"/>
        <v>0</v>
      </c>
      <c r="I72" s="233">
        <f t="shared" si="30"/>
        <v>0</v>
      </c>
      <c r="J72" s="233">
        <f t="shared" si="30"/>
        <v>0</v>
      </c>
      <c r="K72" s="233">
        <f t="shared" si="30"/>
        <v>0</v>
      </c>
      <c r="L72" s="233">
        <f t="shared" si="30"/>
        <v>0</v>
      </c>
      <c r="M72" s="233">
        <f t="shared" si="30"/>
        <v>0</v>
      </c>
      <c r="N72" s="233">
        <f t="shared" si="30"/>
        <v>0</v>
      </c>
      <c r="O72" s="233">
        <f t="shared" si="30"/>
        <v>0</v>
      </c>
      <c r="P72" s="233">
        <f t="shared" si="30"/>
        <v>0</v>
      </c>
      <c r="Q72" s="233">
        <f t="shared" si="30"/>
        <v>0</v>
      </c>
    </row>
    <row r="73" spans="1:17">
      <c r="A73" s="219">
        <v>17</v>
      </c>
      <c r="B73" s="237" t="s">
        <v>191</v>
      </c>
      <c r="C73" s="234" t="s">
        <v>19</v>
      </c>
      <c r="D73" s="235">
        <f t="shared" si="26"/>
        <v>24</v>
      </c>
      <c r="E73" s="235" t="s">
        <v>799</v>
      </c>
      <c r="F73" s="236">
        <f t="shared" ref="F73:Q73" si="31">F77+F81+F85+F89+F93+F97+F101+F105+F109+F113</f>
        <v>24</v>
      </c>
      <c r="G73" s="236">
        <f t="shared" si="31"/>
        <v>24</v>
      </c>
      <c r="H73" s="236">
        <f t="shared" si="31"/>
        <v>24</v>
      </c>
      <c r="I73" s="236">
        <f t="shared" si="31"/>
        <v>24</v>
      </c>
      <c r="J73" s="236">
        <f t="shared" si="31"/>
        <v>24</v>
      </c>
      <c r="K73" s="236">
        <f t="shared" si="31"/>
        <v>24</v>
      </c>
      <c r="L73" s="236">
        <f t="shared" si="31"/>
        <v>24</v>
      </c>
      <c r="M73" s="236">
        <f t="shared" si="31"/>
        <v>24</v>
      </c>
      <c r="N73" s="236">
        <f t="shared" si="31"/>
        <v>24</v>
      </c>
      <c r="O73" s="236">
        <f t="shared" si="31"/>
        <v>24</v>
      </c>
      <c r="P73" s="236">
        <f t="shared" si="31"/>
        <v>24</v>
      </c>
      <c r="Q73" s="236">
        <f t="shared" si="31"/>
        <v>24</v>
      </c>
    </row>
    <row r="74" outlineLevel="1" spans="1:17">
      <c r="A74" s="219">
        <v>18</v>
      </c>
      <c r="B74" s="240" t="s">
        <v>879</v>
      </c>
      <c r="C74" s="241" t="s">
        <v>739</v>
      </c>
      <c r="D74" s="242">
        <f t="shared" si="26"/>
        <v>24</v>
      </c>
      <c r="E74" s="242" t="s">
        <v>799</v>
      </c>
      <c r="F74" s="243">
        <f t="shared" ref="F74:Q74" si="32">F75+F76+F77</f>
        <v>24</v>
      </c>
      <c r="G74" s="243">
        <f t="shared" si="32"/>
        <v>24</v>
      </c>
      <c r="H74" s="243">
        <f t="shared" si="32"/>
        <v>24</v>
      </c>
      <c r="I74" s="243">
        <f t="shared" si="32"/>
        <v>24</v>
      </c>
      <c r="J74" s="243">
        <f t="shared" si="32"/>
        <v>24</v>
      </c>
      <c r="K74" s="243">
        <f t="shared" si="32"/>
        <v>24</v>
      </c>
      <c r="L74" s="243">
        <f t="shared" si="32"/>
        <v>24</v>
      </c>
      <c r="M74" s="243">
        <f t="shared" si="32"/>
        <v>24</v>
      </c>
      <c r="N74" s="243">
        <f t="shared" si="32"/>
        <v>24</v>
      </c>
      <c r="O74" s="243">
        <f t="shared" si="32"/>
        <v>24</v>
      </c>
      <c r="P74" s="243">
        <f t="shared" si="32"/>
        <v>24</v>
      </c>
      <c r="Q74" s="243">
        <f t="shared" si="32"/>
        <v>24</v>
      </c>
    </row>
    <row r="75" outlineLevel="1" spans="1:17">
      <c r="A75" s="219">
        <v>18</v>
      </c>
      <c r="B75" s="240" t="s">
        <v>879</v>
      </c>
      <c r="C75" s="228" t="s">
        <v>109</v>
      </c>
      <c r="D75" s="229">
        <f t="shared" si="26"/>
        <v>0</v>
      </c>
      <c r="E75" s="229" t="s">
        <v>799</v>
      </c>
      <c r="F75" s="244"/>
      <c r="G75" s="244"/>
      <c r="H75" s="244"/>
      <c r="I75" s="244"/>
      <c r="J75" s="244"/>
      <c r="K75" s="244"/>
      <c r="L75" s="244"/>
      <c r="M75" s="244"/>
      <c r="N75" s="244"/>
      <c r="O75" s="244"/>
      <c r="P75" s="244"/>
      <c r="Q75" s="244"/>
    </row>
    <row r="76" outlineLevel="1" spans="1:17">
      <c r="A76" s="219">
        <v>18</v>
      </c>
      <c r="B76" s="240" t="s">
        <v>879</v>
      </c>
      <c r="C76" s="231" t="s">
        <v>68</v>
      </c>
      <c r="D76" s="232">
        <f t="shared" si="26"/>
        <v>0</v>
      </c>
      <c r="E76" s="232" t="s">
        <v>799</v>
      </c>
      <c r="F76" s="244"/>
      <c r="G76" s="244"/>
      <c r="H76" s="244"/>
      <c r="I76" s="244"/>
      <c r="J76" s="244"/>
      <c r="K76" s="244"/>
      <c r="L76" s="244"/>
      <c r="M76" s="244"/>
      <c r="N76" s="244"/>
      <c r="O76" s="244"/>
      <c r="P76" s="244"/>
      <c r="Q76" s="244"/>
    </row>
    <row r="77" outlineLevel="1" spans="1:17">
      <c r="A77" s="219">
        <v>18</v>
      </c>
      <c r="B77" s="240" t="s">
        <v>879</v>
      </c>
      <c r="C77" s="234" t="s">
        <v>19</v>
      </c>
      <c r="D77" s="235">
        <f t="shared" si="26"/>
        <v>24</v>
      </c>
      <c r="E77" s="235" t="s">
        <v>799</v>
      </c>
      <c r="F77" s="244">
        <v>24</v>
      </c>
      <c r="G77" s="244">
        <v>24</v>
      </c>
      <c r="H77" s="244">
        <v>24</v>
      </c>
      <c r="I77" s="244">
        <v>24</v>
      </c>
      <c r="J77" s="244">
        <v>24</v>
      </c>
      <c r="K77" s="244">
        <v>24</v>
      </c>
      <c r="L77" s="244">
        <v>24</v>
      </c>
      <c r="M77" s="244">
        <v>24</v>
      </c>
      <c r="N77" s="244">
        <v>24</v>
      </c>
      <c r="O77" s="244">
        <v>24</v>
      </c>
      <c r="P77" s="244">
        <v>24</v>
      </c>
      <c r="Q77" s="244">
        <v>24</v>
      </c>
    </row>
    <row r="78" outlineLevel="1" spans="1:17">
      <c r="A78" s="219">
        <v>19</v>
      </c>
      <c r="B78" s="240" t="s">
        <v>882</v>
      </c>
      <c r="C78" s="241" t="s">
        <v>739</v>
      </c>
      <c r="D78" s="242">
        <f t="shared" si="26"/>
        <v>0</v>
      </c>
      <c r="E78" s="242" t="s">
        <v>799</v>
      </c>
      <c r="F78" s="243">
        <f t="shared" ref="F78:Q78" si="33">F79+F80+F81</f>
        <v>0</v>
      </c>
      <c r="G78" s="243">
        <f t="shared" si="33"/>
        <v>0</v>
      </c>
      <c r="H78" s="243">
        <f t="shared" si="33"/>
        <v>0</v>
      </c>
      <c r="I78" s="243">
        <f t="shared" si="33"/>
        <v>0</v>
      </c>
      <c r="J78" s="243">
        <f t="shared" si="33"/>
        <v>0</v>
      </c>
      <c r="K78" s="243">
        <f t="shared" si="33"/>
        <v>0</v>
      </c>
      <c r="L78" s="243">
        <f t="shared" si="33"/>
        <v>0</v>
      </c>
      <c r="M78" s="243">
        <f t="shared" si="33"/>
        <v>0</v>
      </c>
      <c r="N78" s="243">
        <f t="shared" si="33"/>
        <v>0</v>
      </c>
      <c r="O78" s="243">
        <f t="shared" si="33"/>
        <v>0</v>
      </c>
      <c r="P78" s="243">
        <f t="shared" si="33"/>
        <v>0</v>
      </c>
      <c r="Q78" s="243">
        <f t="shared" si="33"/>
        <v>0</v>
      </c>
    </row>
    <row r="79" outlineLevel="1" spans="1:17">
      <c r="A79" s="219">
        <v>19</v>
      </c>
      <c r="B79" s="240" t="s">
        <v>882</v>
      </c>
      <c r="C79" s="228" t="s">
        <v>109</v>
      </c>
      <c r="D79" s="229">
        <f t="shared" si="26"/>
        <v>0</v>
      </c>
      <c r="E79" s="229" t="s">
        <v>799</v>
      </c>
      <c r="F79" s="244"/>
      <c r="G79" s="244"/>
      <c r="H79" s="244"/>
      <c r="I79" s="244"/>
      <c r="J79" s="244"/>
      <c r="K79" s="244"/>
      <c r="L79" s="244"/>
      <c r="M79" s="244"/>
      <c r="N79" s="244"/>
      <c r="O79" s="244"/>
      <c r="P79" s="244"/>
      <c r="Q79" s="244"/>
    </row>
    <row r="80" outlineLevel="1" spans="1:17">
      <c r="A80" s="219">
        <v>19</v>
      </c>
      <c r="B80" s="240" t="s">
        <v>882</v>
      </c>
      <c r="C80" s="231" t="s">
        <v>68</v>
      </c>
      <c r="D80" s="232">
        <f t="shared" si="26"/>
        <v>0</v>
      </c>
      <c r="E80" s="232" t="s">
        <v>799</v>
      </c>
      <c r="F80" s="244"/>
      <c r="G80" s="244"/>
      <c r="H80" s="244"/>
      <c r="I80" s="244"/>
      <c r="J80" s="244"/>
      <c r="K80" s="244"/>
      <c r="L80" s="244"/>
      <c r="M80" s="244"/>
      <c r="N80" s="244"/>
      <c r="O80" s="244"/>
      <c r="P80" s="244"/>
      <c r="Q80" s="244"/>
    </row>
    <row r="81" outlineLevel="1" spans="1:17">
      <c r="A81" s="219">
        <v>19</v>
      </c>
      <c r="B81" s="240" t="s">
        <v>882</v>
      </c>
      <c r="C81" s="234" t="s">
        <v>19</v>
      </c>
      <c r="D81" s="235">
        <f t="shared" si="26"/>
        <v>0</v>
      </c>
      <c r="E81" s="235" t="s">
        <v>799</v>
      </c>
      <c r="F81" s="244"/>
      <c r="G81" s="244"/>
      <c r="H81" s="244"/>
      <c r="I81" s="244"/>
      <c r="J81" s="244"/>
      <c r="K81" s="244"/>
      <c r="L81" s="244"/>
      <c r="M81" s="244"/>
      <c r="N81" s="244"/>
      <c r="O81" s="244"/>
      <c r="P81" s="244"/>
      <c r="Q81" s="244"/>
    </row>
    <row r="82" outlineLevel="1" spans="1:17">
      <c r="A82" s="219">
        <v>20</v>
      </c>
      <c r="B82" s="240" t="s">
        <v>885</v>
      </c>
      <c r="C82" s="241" t="s">
        <v>739</v>
      </c>
      <c r="D82" s="242">
        <f t="shared" si="26"/>
        <v>0</v>
      </c>
      <c r="E82" s="242" t="s">
        <v>799</v>
      </c>
      <c r="F82" s="243">
        <f t="shared" ref="F82:Q82" si="34">F83+F84+F85</f>
        <v>0</v>
      </c>
      <c r="G82" s="243">
        <f t="shared" si="34"/>
        <v>0</v>
      </c>
      <c r="H82" s="243">
        <f t="shared" si="34"/>
        <v>0</v>
      </c>
      <c r="I82" s="243">
        <f t="shared" si="34"/>
        <v>0</v>
      </c>
      <c r="J82" s="243">
        <f t="shared" si="34"/>
        <v>0</v>
      </c>
      <c r="K82" s="243">
        <f t="shared" si="34"/>
        <v>0</v>
      </c>
      <c r="L82" s="243">
        <f t="shared" si="34"/>
        <v>0</v>
      </c>
      <c r="M82" s="243">
        <f t="shared" si="34"/>
        <v>0</v>
      </c>
      <c r="N82" s="243">
        <f t="shared" si="34"/>
        <v>0</v>
      </c>
      <c r="O82" s="243">
        <f t="shared" si="34"/>
        <v>0</v>
      </c>
      <c r="P82" s="243">
        <f t="shared" si="34"/>
        <v>0</v>
      </c>
      <c r="Q82" s="243">
        <f t="shared" si="34"/>
        <v>0</v>
      </c>
    </row>
    <row r="83" outlineLevel="1" spans="1:17">
      <c r="A83" s="219">
        <v>20</v>
      </c>
      <c r="B83" s="240" t="s">
        <v>885</v>
      </c>
      <c r="C83" s="228" t="s">
        <v>109</v>
      </c>
      <c r="D83" s="229">
        <f t="shared" si="26"/>
        <v>0</v>
      </c>
      <c r="E83" s="229" t="s">
        <v>799</v>
      </c>
      <c r="F83" s="244"/>
      <c r="G83" s="244"/>
      <c r="H83" s="244"/>
      <c r="I83" s="244"/>
      <c r="J83" s="244"/>
      <c r="K83" s="244"/>
      <c r="L83" s="244"/>
      <c r="M83" s="244"/>
      <c r="N83" s="244"/>
      <c r="O83" s="244"/>
      <c r="P83" s="244"/>
      <c r="Q83" s="244"/>
    </row>
    <row r="84" outlineLevel="1" spans="1:17">
      <c r="A84" s="219">
        <v>20</v>
      </c>
      <c r="B84" s="240" t="s">
        <v>885</v>
      </c>
      <c r="C84" s="231" t="s">
        <v>68</v>
      </c>
      <c r="D84" s="232">
        <f t="shared" si="26"/>
        <v>0</v>
      </c>
      <c r="E84" s="232" t="s">
        <v>799</v>
      </c>
      <c r="F84" s="244"/>
      <c r="G84" s="244"/>
      <c r="H84" s="244"/>
      <c r="I84" s="244"/>
      <c r="J84" s="244"/>
      <c r="K84" s="244"/>
      <c r="L84" s="244"/>
      <c r="M84" s="244"/>
      <c r="N84" s="244"/>
      <c r="O84" s="244"/>
      <c r="P84" s="244"/>
      <c r="Q84" s="244"/>
    </row>
    <row r="85" outlineLevel="1" spans="1:17">
      <c r="A85" s="219">
        <v>20</v>
      </c>
      <c r="B85" s="240" t="s">
        <v>885</v>
      </c>
      <c r="C85" s="234" t="s">
        <v>19</v>
      </c>
      <c r="D85" s="235">
        <f t="shared" si="26"/>
        <v>0</v>
      </c>
      <c r="E85" s="235" t="s">
        <v>799</v>
      </c>
      <c r="F85" s="244"/>
      <c r="G85" s="244"/>
      <c r="H85" s="244"/>
      <c r="I85" s="244"/>
      <c r="J85" s="244"/>
      <c r="K85" s="244"/>
      <c r="L85" s="244"/>
      <c r="M85" s="244"/>
      <c r="N85" s="244"/>
      <c r="O85" s="244"/>
      <c r="P85" s="244"/>
      <c r="Q85" s="244"/>
    </row>
    <row r="86" outlineLevel="1" spans="1:17">
      <c r="A86" s="219">
        <v>21</v>
      </c>
      <c r="B86" s="240" t="s">
        <v>888</v>
      </c>
      <c r="C86" s="241" t="s">
        <v>739</v>
      </c>
      <c r="D86" s="242">
        <f t="shared" si="26"/>
        <v>0</v>
      </c>
      <c r="E86" s="242" t="s">
        <v>799</v>
      </c>
      <c r="F86" s="243">
        <f t="shared" ref="F86:Q86" si="35">F87+F88+F89</f>
        <v>0</v>
      </c>
      <c r="G86" s="243">
        <f t="shared" si="35"/>
        <v>0</v>
      </c>
      <c r="H86" s="243">
        <f t="shared" si="35"/>
        <v>0</v>
      </c>
      <c r="I86" s="243">
        <f t="shared" si="35"/>
        <v>0</v>
      </c>
      <c r="J86" s="243">
        <f t="shared" si="35"/>
        <v>0</v>
      </c>
      <c r="K86" s="243">
        <f t="shared" si="35"/>
        <v>0</v>
      </c>
      <c r="L86" s="243">
        <f t="shared" si="35"/>
        <v>0</v>
      </c>
      <c r="M86" s="243">
        <f t="shared" si="35"/>
        <v>0</v>
      </c>
      <c r="N86" s="243">
        <f t="shared" si="35"/>
        <v>0</v>
      </c>
      <c r="O86" s="243">
        <f t="shared" si="35"/>
        <v>0</v>
      </c>
      <c r="P86" s="243">
        <f t="shared" si="35"/>
        <v>0</v>
      </c>
      <c r="Q86" s="243">
        <f t="shared" si="35"/>
        <v>0</v>
      </c>
    </row>
    <row r="87" outlineLevel="1" spans="1:17">
      <c r="A87" s="219">
        <v>21</v>
      </c>
      <c r="B87" s="240" t="s">
        <v>888</v>
      </c>
      <c r="C87" s="228" t="s">
        <v>109</v>
      </c>
      <c r="D87" s="229">
        <f t="shared" si="26"/>
        <v>0</v>
      </c>
      <c r="E87" s="229" t="s">
        <v>799</v>
      </c>
      <c r="F87" s="244"/>
      <c r="G87" s="244"/>
      <c r="H87" s="244"/>
      <c r="I87" s="244"/>
      <c r="J87" s="244"/>
      <c r="K87" s="244"/>
      <c r="L87" s="244"/>
      <c r="M87" s="244"/>
      <c r="N87" s="244"/>
      <c r="O87" s="244"/>
      <c r="P87" s="244"/>
      <c r="Q87" s="244"/>
    </row>
    <row r="88" outlineLevel="1" spans="1:17">
      <c r="A88" s="219">
        <v>21</v>
      </c>
      <c r="B88" s="240" t="s">
        <v>888</v>
      </c>
      <c r="C88" s="231" t="s">
        <v>68</v>
      </c>
      <c r="D88" s="232">
        <f t="shared" si="26"/>
        <v>0</v>
      </c>
      <c r="E88" s="232" t="s">
        <v>799</v>
      </c>
      <c r="F88" s="244"/>
      <c r="G88" s="244"/>
      <c r="H88" s="244"/>
      <c r="I88" s="244"/>
      <c r="J88" s="244"/>
      <c r="K88" s="244"/>
      <c r="L88" s="244"/>
      <c r="M88" s="244"/>
      <c r="N88" s="244"/>
      <c r="O88" s="244"/>
      <c r="P88" s="244"/>
      <c r="Q88" s="244"/>
    </row>
    <row r="89" outlineLevel="1" spans="1:17">
      <c r="A89" s="219">
        <v>21</v>
      </c>
      <c r="B89" s="240" t="s">
        <v>888</v>
      </c>
      <c r="C89" s="234" t="s">
        <v>19</v>
      </c>
      <c r="D89" s="235">
        <f t="shared" si="26"/>
        <v>0</v>
      </c>
      <c r="E89" s="235" t="s">
        <v>799</v>
      </c>
      <c r="F89" s="244"/>
      <c r="G89" s="244"/>
      <c r="H89" s="244"/>
      <c r="I89" s="244"/>
      <c r="J89" s="244"/>
      <c r="K89" s="244"/>
      <c r="L89" s="244"/>
      <c r="M89" s="244"/>
      <c r="N89" s="244"/>
      <c r="O89" s="244"/>
      <c r="P89" s="244"/>
      <c r="Q89" s="244"/>
    </row>
    <row r="90" outlineLevel="1" spans="1:17">
      <c r="A90" s="219">
        <v>22</v>
      </c>
      <c r="B90" s="240" t="s">
        <v>891</v>
      </c>
      <c r="C90" s="241" t="s">
        <v>739</v>
      </c>
      <c r="D90" s="242">
        <f t="shared" si="26"/>
        <v>0</v>
      </c>
      <c r="E90" s="242" t="s">
        <v>799</v>
      </c>
      <c r="F90" s="243">
        <f t="shared" ref="F90:Q90" si="36">F91+F92+F93</f>
        <v>0</v>
      </c>
      <c r="G90" s="243">
        <f t="shared" si="36"/>
        <v>0</v>
      </c>
      <c r="H90" s="243">
        <f t="shared" si="36"/>
        <v>0</v>
      </c>
      <c r="I90" s="243">
        <f t="shared" si="36"/>
        <v>0</v>
      </c>
      <c r="J90" s="243">
        <f t="shared" si="36"/>
        <v>0</v>
      </c>
      <c r="K90" s="243">
        <f t="shared" si="36"/>
        <v>0</v>
      </c>
      <c r="L90" s="243">
        <f t="shared" si="36"/>
        <v>0</v>
      </c>
      <c r="M90" s="243">
        <f t="shared" si="36"/>
        <v>0</v>
      </c>
      <c r="N90" s="243">
        <f t="shared" si="36"/>
        <v>0</v>
      </c>
      <c r="O90" s="243">
        <f t="shared" si="36"/>
        <v>0</v>
      </c>
      <c r="P90" s="243">
        <f t="shared" si="36"/>
        <v>0</v>
      </c>
      <c r="Q90" s="243">
        <f t="shared" si="36"/>
        <v>0</v>
      </c>
    </row>
    <row r="91" outlineLevel="1" spans="1:17">
      <c r="A91" s="219">
        <v>22</v>
      </c>
      <c r="B91" s="240" t="s">
        <v>891</v>
      </c>
      <c r="C91" s="228" t="s">
        <v>109</v>
      </c>
      <c r="D91" s="229">
        <f t="shared" si="26"/>
        <v>0</v>
      </c>
      <c r="E91" s="229" t="s">
        <v>799</v>
      </c>
      <c r="F91" s="244"/>
      <c r="G91" s="244"/>
      <c r="H91" s="244"/>
      <c r="I91" s="244"/>
      <c r="J91" s="244"/>
      <c r="K91" s="244"/>
      <c r="L91" s="244"/>
      <c r="M91" s="244"/>
      <c r="N91" s="244"/>
      <c r="O91" s="244"/>
      <c r="P91" s="244"/>
      <c r="Q91" s="244"/>
    </row>
    <row r="92" outlineLevel="1" spans="1:17">
      <c r="A92" s="219">
        <v>22</v>
      </c>
      <c r="B92" s="240" t="s">
        <v>891</v>
      </c>
      <c r="C92" s="231" t="s">
        <v>68</v>
      </c>
      <c r="D92" s="232">
        <f t="shared" si="26"/>
        <v>0</v>
      </c>
      <c r="E92" s="232" t="s">
        <v>799</v>
      </c>
      <c r="F92" s="244"/>
      <c r="G92" s="244"/>
      <c r="H92" s="244"/>
      <c r="I92" s="244"/>
      <c r="J92" s="244"/>
      <c r="K92" s="244"/>
      <c r="L92" s="244"/>
      <c r="M92" s="244"/>
      <c r="N92" s="244"/>
      <c r="O92" s="244"/>
      <c r="P92" s="244"/>
      <c r="Q92" s="244"/>
    </row>
    <row r="93" outlineLevel="1" spans="1:17">
      <c r="A93" s="219">
        <v>22</v>
      </c>
      <c r="B93" s="240" t="s">
        <v>891</v>
      </c>
      <c r="C93" s="234" t="s">
        <v>19</v>
      </c>
      <c r="D93" s="235">
        <f t="shared" si="26"/>
        <v>0</v>
      </c>
      <c r="E93" s="235" t="s">
        <v>799</v>
      </c>
      <c r="F93" s="244"/>
      <c r="G93" s="244"/>
      <c r="H93" s="244"/>
      <c r="I93" s="244"/>
      <c r="J93" s="244"/>
      <c r="K93" s="244"/>
      <c r="L93" s="244"/>
      <c r="M93" s="244"/>
      <c r="N93" s="244"/>
      <c r="O93" s="244"/>
      <c r="P93" s="244"/>
      <c r="Q93" s="244"/>
    </row>
    <row r="94" outlineLevel="1" spans="1:17">
      <c r="A94" s="219">
        <v>23</v>
      </c>
      <c r="B94" s="240" t="s">
        <v>894</v>
      </c>
      <c r="C94" s="241" t="s">
        <v>739</v>
      </c>
      <c r="D94" s="242">
        <f t="shared" si="26"/>
        <v>0</v>
      </c>
      <c r="E94" s="242" t="s">
        <v>799</v>
      </c>
      <c r="F94" s="243">
        <f t="shared" ref="F94:Q94" si="37">F95+F96+F97</f>
        <v>0</v>
      </c>
      <c r="G94" s="243">
        <f t="shared" si="37"/>
        <v>0</v>
      </c>
      <c r="H94" s="243">
        <f t="shared" si="37"/>
        <v>0</v>
      </c>
      <c r="I94" s="243">
        <f t="shared" si="37"/>
        <v>0</v>
      </c>
      <c r="J94" s="243">
        <f t="shared" si="37"/>
        <v>0</v>
      </c>
      <c r="K94" s="243">
        <f t="shared" si="37"/>
        <v>0</v>
      </c>
      <c r="L94" s="243">
        <f t="shared" si="37"/>
        <v>0</v>
      </c>
      <c r="M94" s="243">
        <f t="shared" si="37"/>
        <v>0</v>
      </c>
      <c r="N94" s="243">
        <f t="shared" si="37"/>
        <v>0</v>
      </c>
      <c r="O94" s="243">
        <f t="shared" si="37"/>
        <v>0</v>
      </c>
      <c r="P94" s="243">
        <f t="shared" si="37"/>
        <v>0</v>
      </c>
      <c r="Q94" s="243">
        <f t="shared" si="37"/>
        <v>0</v>
      </c>
    </row>
    <row r="95" outlineLevel="1" spans="1:17">
      <c r="A95" s="219">
        <v>23</v>
      </c>
      <c r="B95" s="240" t="s">
        <v>894</v>
      </c>
      <c r="C95" s="228" t="s">
        <v>109</v>
      </c>
      <c r="D95" s="229">
        <f t="shared" si="26"/>
        <v>0</v>
      </c>
      <c r="E95" s="229" t="s">
        <v>799</v>
      </c>
      <c r="F95" s="244"/>
      <c r="G95" s="244"/>
      <c r="H95" s="244"/>
      <c r="I95" s="244"/>
      <c r="J95" s="244"/>
      <c r="K95" s="244"/>
      <c r="L95" s="244"/>
      <c r="M95" s="244"/>
      <c r="N95" s="244"/>
      <c r="O95" s="244"/>
      <c r="P95" s="244"/>
      <c r="Q95" s="244"/>
    </row>
    <row r="96" outlineLevel="1" spans="1:17">
      <c r="A96" s="219">
        <v>23</v>
      </c>
      <c r="B96" s="240" t="s">
        <v>894</v>
      </c>
      <c r="C96" s="231" t="s">
        <v>68</v>
      </c>
      <c r="D96" s="232">
        <f t="shared" si="26"/>
        <v>0</v>
      </c>
      <c r="E96" s="232" t="s">
        <v>799</v>
      </c>
      <c r="F96" s="244"/>
      <c r="G96" s="244"/>
      <c r="H96" s="244"/>
      <c r="I96" s="244"/>
      <c r="J96" s="244"/>
      <c r="K96" s="244"/>
      <c r="L96" s="244"/>
      <c r="M96" s="244"/>
      <c r="N96" s="244"/>
      <c r="O96" s="244"/>
      <c r="P96" s="244"/>
      <c r="Q96" s="244"/>
    </row>
    <row r="97" outlineLevel="1" spans="1:17">
      <c r="A97" s="219">
        <v>23</v>
      </c>
      <c r="B97" s="240" t="s">
        <v>894</v>
      </c>
      <c r="C97" s="234" t="s">
        <v>19</v>
      </c>
      <c r="D97" s="235">
        <f t="shared" si="26"/>
        <v>0</v>
      </c>
      <c r="E97" s="235" t="s">
        <v>799</v>
      </c>
      <c r="F97" s="244"/>
      <c r="G97" s="244"/>
      <c r="H97" s="244"/>
      <c r="I97" s="244"/>
      <c r="J97" s="244"/>
      <c r="K97" s="244"/>
      <c r="L97" s="244"/>
      <c r="M97" s="244"/>
      <c r="N97" s="244"/>
      <c r="O97" s="244"/>
      <c r="P97" s="244"/>
      <c r="Q97" s="244"/>
    </row>
    <row r="98" outlineLevel="1" spans="1:17">
      <c r="A98" s="219">
        <v>24</v>
      </c>
      <c r="B98" s="240" t="s">
        <v>897</v>
      </c>
      <c r="C98" s="241" t="s">
        <v>739</v>
      </c>
      <c r="D98" s="242">
        <f t="shared" si="26"/>
        <v>0</v>
      </c>
      <c r="E98" s="242" t="s">
        <v>799</v>
      </c>
      <c r="F98" s="243">
        <f t="shared" ref="F98:Q98" si="38">F99+F100+F101</f>
        <v>0</v>
      </c>
      <c r="G98" s="243">
        <f t="shared" si="38"/>
        <v>0</v>
      </c>
      <c r="H98" s="243">
        <f t="shared" si="38"/>
        <v>0</v>
      </c>
      <c r="I98" s="243">
        <f t="shared" si="38"/>
        <v>0</v>
      </c>
      <c r="J98" s="243">
        <f t="shared" si="38"/>
        <v>0</v>
      </c>
      <c r="K98" s="243">
        <f t="shared" si="38"/>
        <v>0</v>
      </c>
      <c r="L98" s="243">
        <f t="shared" si="38"/>
        <v>0</v>
      </c>
      <c r="M98" s="243">
        <f t="shared" si="38"/>
        <v>0</v>
      </c>
      <c r="N98" s="243">
        <f t="shared" si="38"/>
        <v>0</v>
      </c>
      <c r="O98" s="243">
        <f t="shared" si="38"/>
        <v>0</v>
      </c>
      <c r="P98" s="243">
        <f t="shared" si="38"/>
        <v>0</v>
      </c>
      <c r="Q98" s="243">
        <f t="shared" si="38"/>
        <v>0</v>
      </c>
    </row>
    <row r="99" outlineLevel="1" spans="1:17">
      <c r="A99" s="219">
        <v>24</v>
      </c>
      <c r="B99" s="240" t="s">
        <v>897</v>
      </c>
      <c r="C99" s="228" t="s">
        <v>109</v>
      </c>
      <c r="D99" s="229">
        <f t="shared" si="26"/>
        <v>0</v>
      </c>
      <c r="E99" s="229" t="s">
        <v>799</v>
      </c>
      <c r="F99" s="244"/>
      <c r="G99" s="244"/>
      <c r="H99" s="244"/>
      <c r="I99" s="244"/>
      <c r="J99" s="244"/>
      <c r="K99" s="244"/>
      <c r="L99" s="244"/>
      <c r="M99" s="244"/>
      <c r="N99" s="244"/>
      <c r="O99" s="244"/>
      <c r="P99" s="244"/>
      <c r="Q99" s="244"/>
    </row>
    <row r="100" outlineLevel="1" spans="1:17">
      <c r="A100" s="219">
        <v>24</v>
      </c>
      <c r="B100" s="240" t="s">
        <v>897</v>
      </c>
      <c r="C100" s="231" t="s">
        <v>68</v>
      </c>
      <c r="D100" s="232">
        <f t="shared" si="26"/>
        <v>0</v>
      </c>
      <c r="E100" s="232" t="s">
        <v>799</v>
      </c>
      <c r="F100" s="244"/>
      <c r="G100" s="244"/>
      <c r="H100" s="244"/>
      <c r="I100" s="244"/>
      <c r="J100" s="244"/>
      <c r="K100" s="244"/>
      <c r="L100" s="244"/>
      <c r="M100" s="244"/>
      <c r="N100" s="244"/>
      <c r="O100" s="244"/>
      <c r="P100" s="244"/>
      <c r="Q100" s="244"/>
    </row>
    <row r="101" outlineLevel="1" spans="1:17">
      <c r="A101" s="219">
        <v>24</v>
      </c>
      <c r="B101" s="240" t="s">
        <v>897</v>
      </c>
      <c r="C101" s="234" t="s">
        <v>19</v>
      </c>
      <c r="D101" s="235">
        <f t="shared" si="26"/>
        <v>0</v>
      </c>
      <c r="E101" s="235" t="s">
        <v>799</v>
      </c>
      <c r="F101" s="244"/>
      <c r="G101" s="244"/>
      <c r="H101" s="244"/>
      <c r="I101" s="244"/>
      <c r="J101" s="244"/>
      <c r="K101" s="244"/>
      <c r="L101" s="244"/>
      <c r="M101" s="244"/>
      <c r="N101" s="244"/>
      <c r="O101" s="244"/>
      <c r="P101" s="244"/>
      <c r="Q101" s="244"/>
    </row>
    <row r="102" outlineLevel="1" spans="1:17">
      <c r="A102" s="219">
        <v>25</v>
      </c>
      <c r="B102" s="240" t="s">
        <v>900</v>
      </c>
      <c r="C102" s="241" t="s">
        <v>739</v>
      </c>
      <c r="D102" s="242">
        <f t="shared" si="26"/>
        <v>0</v>
      </c>
      <c r="E102" s="242" t="s">
        <v>799</v>
      </c>
      <c r="F102" s="243">
        <f t="shared" ref="F102:Q102" si="39">F103+F104+F105</f>
        <v>0</v>
      </c>
      <c r="G102" s="243">
        <f t="shared" si="39"/>
        <v>0</v>
      </c>
      <c r="H102" s="243">
        <f t="shared" si="39"/>
        <v>0</v>
      </c>
      <c r="I102" s="243">
        <f t="shared" si="39"/>
        <v>0</v>
      </c>
      <c r="J102" s="243">
        <f t="shared" si="39"/>
        <v>0</v>
      </c>
      <c r="K102" s="243">
        <f t="shared" si="39"/>
        <v>0</v>
      </c>
      <c r="L102" s="243">
        <f t="shared" si="39"/>
        <v>0</v>
      </c>
      <c r="M102" s="243">
        <f t="shared" si="39"/>
        <v>0</v>
      </c>
      <c r="N102" s="243">
        <f t="shared" si="39"/>
        <v>0</v>
      </c>
      <c r="O102" s="243">
        <f t="shared" si="39"/>
        <v>0</v>
      </c>
      <c r="P102" s="243">
        <f t="shared" si="39"/>
        <v>0</v>
      </c>
      <c r="Q102" s="243">
        <f t="shared" si="39"/>
        <v>0</v>
      </c>
    </row>
    <row r="103" outlineLevel="1" spans="1:17">
      <c r="A103" s="219">
        <v>25</v>
      </c>
      <c r="B103" s="240" t="s">
        <v>900</v>
      </c>
      <c r="C103" s="228" t="s">
        <v>109</v>
      </c>
      <c r="D103" s="229">
        <f t="shared" si="26"/>
        <v>0</v>
      </c>
      <c r="E103" s="229" t="s">
        <v>799</v>
      </c>
      <c r="F103" s="244"/>
      <c r="G103" s="244"/>
      <c r="H103" s="244"/>
      <c r="I103" s="244"/>
      <c r="J103" s="244"/>
      <c r="K103" s="244"/>
      <c r="L103" s="244"/>
      <c r="M103" s="244"/>
      <c r="N103" s="244"/>
      <c r="O103" s="244"/>
      <c r="P103" s="244"/>
      <c r="Q103" s="244"/>
    </row>
    <row r="104" outlineLevel="1" spans="1:17">
      <c r="A104" s="219">
        <v>25</v>
      </c>
      <c r="B104" s="240" t="s">
        <v>900</v>
      </c>
      <c r="C104" s="231" t="s">
        <v>68</v>
      </c>
      <c r="D104" s="232">
        <f t="shared" si="26"/>
        <v>0</v>
      </c>
      <c r="E104" s="232" t="s">
        <v>799</v>
      </c>
      <c r="F104" s="244"/>
      <c r="G104" s="244"/>
      <c r="H104" s="244"/>
      <c r="I104" s="244"/>
      <c r="J104" s="244"/>
      <c r="K104" s="244"/>
      <c r="L104" s="244"/>
      <c r="M104" s="244"/>
      <c r="N104" s="244"/>
      <c r="O104" s="244"/>
      <c r="P104" s="244"/>
      <c r="Q104" s="244"/>
    </row>
    <row r="105" outlineLevel="1" spans="1:17">
      <c r="A105" s="219">
        <v>25</v>
      </c>
      <c r="B105" s="240" t="s">
        <v>900</v>
      </c>
      <c r="C105" s="234" t="s">
        <v>19</v>
      </c>
      <c r="D105" s="235">
        <f t="shared" si="26"/>
        <v>0</v>
      </c>
      <c r="E105" s="235" t="s">
        <v>799</v>
      </c>
      <c r="F105" s="244"/>
      <c r="G105" s="244"/>
      <c r="H105" s="244"/>
      <c r="I105" s="244"/>
      <c r="J105" s="244"/>
      <c r="K105" s="244"/>
      <c r="L105" s="244"/>
      <c r="M105" s="244"/>
      <c r="N105" s="244"/>
      <c r="O105" s="244"/>
      <c r="P105" s="244"/>
      <c r="Q105" s="244"/>
    </row>
    <row r="106" outlineLevel="1" spans="1:17">
      <c r="A106" s="219">
        <v>26</v>
      </c>
      <c r="B106" s="240" t="s">
        <v>903</v>
      </c>
      <c r="C106" s="241" t="s">
        <v>739</v>
      </c>
      <c r="D106" s="242">
        <f t="shared" si="26"/>
        <v>0</v>
      </c>
      <c r="E106" s="242" t="s">
        <v>799</v>
      </c>
      <c r="F106" s="243">
        <f t="shared" ref="F106:Q106" si="40">F107+F108+F109</f>
        <v>0</v>
      </c>
      <c r="G106" s="243">
        <f t="shared" si="40"/>
        <v>0</v>
      </c>
      <c r="H106" s="243">
        <f t="shared" si="40"/>
        <v>0</v>
      </c>
      <c r="I106" s="243">
        <f t="shared" si="40"/>
        <v>0</v>
      </c>
      <c r="J106" s="243">
        <f t="shared" si="40"/>
        <v>0</v>
      </c>
      <c r="K106" s="243">
        <f t="shared" si="40"/>
        <v>0</v>
      </c>
      <c r="L106" s="243">
        <f t="shared" si="40"/>
        <v>0</v>
      </c>
      <c r="M106" s="243">
        <f t="shared" si="40"/>
        <v>0</v>
      </c>
      <c r="N106" s="243">
        <f t="shared" si="40"/>
        <v>0</v>
      </c>
      <c r="O106" s="243">
        <f t="shared" si="40"/>
        <v>0</v>
      </c>
      <c r="P106" s="243">
        <f t="shared" si="40"/>
        <v>0</v>
      </c>
      <c r="Q106" s="243">
        <f t="shared" si="40"/>
        <v>0</v>
      </c>
    </row>
    <row r="107" outlineLevel="1" spans="1:17">
      <c r="A107" s="219">
        <v>26</v>
      </c>
      <c r="B107" s="240" t="s">
        <v>903</v>
      </c>
      <c r="C107" s="228" t="s">
        <v>109</v>
      </c>
      <c r="D107" s="229">
        <f t="shared" si="26"/>
        <v>0</v>
      </c>
      <c r="E107" s="229" t="s">
        <v>799</v>
      </c>
      <c r="F107" s="244"/>
      <c r="G107" s="244"/>
      <c r="H107" s="244"/>
      <c r="I107" s="244"/>
      <c r="J107" s="244"/>
      <c r="K107" s="244"/>
      <c r="L107" s="244"/>
      <c r="M107" s="244"/>
      <c r="N107" s="244"/>
      <c r="O107" s="244"/>
      <c r="P107" s="244"/>
      <c r="Q107" s="244"/>
    </row>
    <row r="108" outlineLevel="1" spans="1:17">
      <c r="A108" s="219">
        <v>26</v>
      </c>
      <c r="B108" s="240" t="s">
        <v>903</v>
      </c>
      <c r="C108" s="231" t="s">
        <v>68</v>
      </c>
      <c r="D108" s="232">
        <f t="shared" si="26"/>
        <v>0</v>
      </c>
      <c r="E108" s="232" t="s">
        <v>799</v>
      </c>
      <c r="F108" s="244"/>
      <c r="G108" s="244"/>
      <c r="H108" s="244"/>
      <c r="I108" s="244"/>
      <c r="J108" s="244"/>
      <c r="K108" s="244"/>
      <c r="L108" s="244"/>
      <c r="M108" s="244"/>
      <c r="N108" s="244"/>
      <c r="O108" s="244"/>
      <c r="P108" s="244"/>
      <c r="Q108" s="244"/>
    </row>
    <row r="109" outlineLevel="1" spans="1:17">
      <c r="A109" s="219">
        <v>26</v>
      </c>
      <c r="B109" s="240" t="s">
        <v>903</v>
      </c>
      <c r="C109" s="234" t="s">
        <v>19</v>
      </c>
      <c r="D109" s="235">
        <f t="shared" si="26"/>
        <v>0</v>
      </c>
      <c r="E109" s="235" t="s">
        <v>799</v>
      </c>
      <c r="F109" s="244"/>
      <c r="G109" s="244"/>
      <c r="H109" s="244"/>
      <c r="I109" s="244"/>
      <c r="J109" s="244"/>
      <c r="K109" s="244"/>
      <c r="L109" s="244"/>
      <c r="M109" s="244"/>
      <c r="N109" s="244"/>
      <c r="O109" s="244"/>
      <c r="P109" s="244"/>
      <c r="Q109" s="244"/>
    </row>
    <row r="110" outlineLevel="1" spans="1:17">
      <c r="A110" s="219">
        <v>27</v>
      </c>
      <c r="B110" s="240" t="s">
        <v>906</v>
      </c>
      <c r="C110" s="241" t="s">
        <v>739</v>
      </c>
      <c r="D110" s="242">
        <f t="shared" si="26"/>
        <v>0</v>
      </c>
      <c r="E110" s="242" t="s">
        <v>799</v>
      </c>
      <c r="F110" s="243">
        <f t="shared" ref="F110:Q110" si="41">F111+F112+F113</f>
        <v>0</v>
      </c>
      <c r="G110" s="243">
        <f t="shared" si="41"/>
        <v>0</v>
      </c>
      <c r="H110" s="243">
        <f t="shared" si="41"/>
        <v>0</v>
      </c>
      <c r="I110" s="243">
        <f t="shared" si="41"/>
        <v>0</v>
      </c>
      <c r="J110" s="243">
        <f t="shared" si="41"/>
        <v>0</v>
      </c>
      <c r="K110" s="243">
        <f t="shared" si="41"/>
        <v>0</v>
      </c>
      <c r="L110" s="243">
        <f t="shared" si="41"/>
        <v>0</v>
      </c>
      <c r="M110" s="243">
        <f t="shared" si="41"/>
        <v>0</v>
      </c>
      <c r="N110" s="243">
        <f t="shared" si="41"/>
        <v>0</v>
      </c>
      <c r="O110" s="243">
        <f t="shared" si="41"/>
        <v>0</v>
      </c>
      <c r="P110" s="243">
        <f t="shared" si="41"/>
        <v>0</v>
      </c>
      <c r="Q110" s="243">
        <f t="shared" si="41"/>
        <v>0</v>
      </c>
    </row>
    <row r="111" outlineLevel="1" spans="1:17">
      <c r="A111" s="219">
        <v>27</v>
      </c>
      <c r="B111" s="240" t="s">
        <v>906</v>
      </c>
      <c r="C111" s="228" t="s">
        <v>109</v>
      </c>
      <c r="D111" s="229">
        <f t="shared" si="26"/>
        <v>0</v>
      </c>
      <c r="E111" s="229" t="s">
        <v>799</v>
      </c>
      <c r="F111" s="244"/>
      <c r="G111" s="244"/>
      <c r="H111" s="244"/>
      <c r="I111" s="244"/>
      <c r="J111" s="244"/>
      <c r="K111" s="244"/>
      <c r="L111" s="244"/>
      <c r="M111" s="244"/>
      <c r="N111" s="244"/>
      <c r="O111" s="244"/>
      <c r="P111" s="244"/>
      <c r="Q111" s="244"/>
    </row>
    <row r="112" outlineLevel="1" spans="1:17">
      <c r="A112" s="219">
        <v>27</v>
      </c>
      <c r="B112" s="240" t="s">
        <v>906</v>
      </c>
      <c r="C112" s="231" t="s">
        <v>68</v>
      </c>
      <c r="D112" s="232">
        <f t="shared" si="26"/>
        <v>0</v>
      </c>
      <c r="E112" s="232" t="s">
        <v>799</v>
      </c>
      <c r="F112" s="244"/>
      <c r="G112" s="244"/>
      <c r="H112" s="244"/>
      <c r="I112" s="244"/>
      <c r="J112" s="244"/>
      <c r="K112" s="244"/>
      <c r="L112" s="244"/>
      <c r="M112" s="244"/>
      <c r="N112" s="244"/>
      <c r="O112" s="244"/>
      <c r="P112" s="244"/>
      <c r="Q112" s="244"/>
    </row>
    <row r="113" outlineLevel="1" spans="1:17">
      <c r="A113" s="219">
        <v>27</v>
      </c>
      <c r="B113" s="240" t="s">
        <v>906</v>
      </c>
      <c r="C113" s="234" t="s">
        <v>19</v>
      </c>
      <c r="D113" s="235">
        <f t="shared" si="26"/>
        <v>0</v>
      </c>
      <c r="E113" s="235" t="s">
        <v>799</v>
      </c>
      <c r="F113" s="244"/>
      <c r="G113" s="244"/>
      <c r="H113" s="244"/>
      <c r="I113" s="244"/>
      <c r="J113" s="244"/>
      <c r="K113" s="244"/>
      <c r="L113" s="244"/>
      <c r="M113" s="244"/>
      <c r="N113" s="244"/>
      <c r="O113" s="244"/>
      <c r="P113" s="244"/>
      <c r="Q113" s="244"/>
    </row>
    <row r="114" spans="1:17">
      <c r="A114" s="219">
        <v>28</v>
      </c>
      <c r="B114" s="237" t="s">
        <v>195</v>
      </c>
      <c r="C114" s="237" t="s">
        <v>739</v>
      </c>
      <c r="D114" s="238">
        <f t="shared" si="26"/>
        <v>11</v>
      </c>
      <c r="E114" s="238" t="s">
        <v>799</v>
      </c>
      <c r="F114" s="239">
        <f t="shared" ref="F114:Q114" si="42">F115+F116+F117</f>
        <v>11</v>
      </c>
      <c r="G114" s="239">
        <f t="shared" si="42"/>
        <v>11</v>
      </c>
      <c r="H114" s="239">
        <f t="shared" si="42"/>
        <v>11</v>
      </c>
      <c r="I114" s="239">
        <f t="shared" si="42"/>
        <v>11</v>
      </c>
      <c r="J114" s="239">
        <f t="shared" si="42"/>
        <v>11</v>
      </c>
      <c r="K114" s="239">
        <f t="shared" si="42"/>
        <v>11</v>
      </c>
      <c r="L114" s="239">
        <f t="shared" si="42"/>
        <v>11</v>
      </c>
      <c r="M114" s="239">
        <f t="shared" si="42"/>
        <v>11</v>
      </c>
      <c r="N114" s="239">
        <f t="shared" si="42"/>
        <v>11</v>
      </c>
      <c r="O114" s="239">
        <f t="shared" si="42"/>
        <v>11</v>
      </c>
      <c r="P114" s="239">
        <f t="shared" si="42"/>
        <v>11</v>
      </c>
      <c r="Q114" s="239">
        <f t="shared" si="42"/>
        <v>11</v>
      </c>
    </row>
    <row r="115" spans="1:17">
      <c r="A115" s="219">
        <v>28</v>
      </c>
      <c r="B115" s="237" t="s">
        <v>195</v>
      </c>
      <c r="C115" s="228" t="s">
        <v>109</v>
      </c>
      <c r="D115" s="229">
        <f t="shared" si="26"/>
        <v>11</v>
      </c>
      <c r="E115" s="229" t="s">
        <v>799</v>
      </c>
      <c r="F115" s="230">
        <f t="shared" ref="F115:Q115" si="43">F119+F123+F127+F131+F135+F139+F143+F147+F151</f>
        <v>11</v>
      </c>
      <c r="G115" s="230">
        <f t="shared" si="43"/>
        <v>11</v>
      </c>
      <c r="H115" s="230">
        <f t="shared" si="43"/>
        <v>11</v>
      </c>
      <c r="I115" s="230">
        <f t="shared" si="43"/>
        <v>11</v>
      </c>
      <c r="J115" s="230">
        <f t="shared" si="43"/>
        <v>11</v>
      </c>
      <c r="K115" s="230">
        <f t="shared" si="43"/>
        <v>11</v>
      </c>
      <c r="L115" s="230">
        <f t="shared" si="43"/>
        <v>11</v>
      </c>
      <c r="M115" s="230">
        <f t="shared" si="43"/>
        <v>11</v>
      </c>
      <c r="N115" s="230">
        <f t="shared" si="43"/>
        <v>11</v>
      </c>
      <c r="O115" s="230">
        <f t="shared" si="43"/>
        <v>11</v>
      </c>
      <c r="P115" s="230">
        <f t="shared" si="43"/>
        <v>11</v>
      </c>
      <c r="Q115" s="230">
        <f t="shared" si="43"/>
        <v>11</v>
      </c>
    </row>
    <row r="116" spans="1:17">
      <c r="A116" s="219">
        <v>28</v>
      </c>
      <c r="B116" s="237" t="s">
        <v>195</v>
      </c>
      <c r="C116" s="231" t="s">
        <v>68</v>
      </c>
      <c r="D116" s="232">
        <f t="shared" si="26"/>
        <v>0</v>
      </c>
      <c r="E116" s="232" t="s">
        <v>799</v>
      </c>
      <c r="F116" s="233">
        <f t="shared" ref="F116:Q116" si="44">F120+F124+F128+F132+F136+F140+F144+F148+F152</f>
        <v>0</v>
      </c>
      <c r="G116" s="233">
        <f t="shared" si="44"/>
        <v>0</v>
      </c>
      <c r="H116" s="233">
        <f t="shared" si="44"/>
        <v>0</v>
      </c>
      <c r="I116" s="233">
        <f t="shared" si="44"/>
        <v>0</v>
      </c>
      <c r="J116" s="233">
        <f t="shared" si="44"/>
        <v>0</v>
      </c>
      <c r="K116" s="233">
        <f t="shared" si="44"/>
        <v>0</v>
      </c>
      <c r="L116" s="233">
        <f t="shared" si="44"/>
        <v>0</v>
      </c>
      <c r="M116" s="233">
        <f t="shared" si="44"/>
        <v>0</v>
      </c>
      <c r="N116" s="233">
        <f t="shared" si="44"/>
        <v>0</v>
      </c>
      <c r="O116" s="233">
        <f t="shared" si="44"/>
        <v>0</v>
      </c>
      <c r="P116" s="233">
        <f t="shared" si="44"/>
        <v>0</v>
      </c>
      <c r="Q116" s="233">
        <f t="shared" si="44"/>
        <v>0</v>
      </c>
    </row>
    <row r="117" spans="1:17">
      <c r="A117" s="219">
        <v>28</v>
      </c>
      <c r="B117" s="237" t="s">
        <v>195</v>
      </c>
      <c r="C117" s="234" t="s">
        <v>19</v>
      </c>
      <c r="D117" s="235">
        <f t="shared" si="26"/>
        <v>0</v>
      </c>
      <c r="E117" s="235" t="s">
        <v>799</v>
      </c>
      <c r="F117" s="236">
        <f t="shared" ref="F117:Q117" si="45">F121+F125+F129+F133+F137+F141+F145+F149+F153</f>
        <v>0</v>
      </c>
      <c r="G117" s="236">
        <f t="shared" si="45"/>
        <v>0</v>
      </c>
      <c r="H117" s="236">
        <f t="shared" si="45"/>
        <v>0</v>
      </c>
      <c r="I117" s="236">
        <f t="shared" si="45"/>
        <v>0</v>
      </c>
      <c r="J117" s="236">
        <f t="shared" si="45"/>
        <v>0</v>
      </c>
      <c r="K117" s="236">
        <f t="shared" si="45"/>
        <v>0</v>
      </c>
      <c r="L117" s="236">
        <f t="shared" si="45"/>
        <v>0</v>
      </c>
      <c r="M117" s="236">
        <f t="shared" si="45"/>
        <v>0</v>
      </c>
      <c r="N117" s="236">
        <f t="shared" si="45"/>
        <v>0</v>
      </c>
      <c r="O117" s="236">
        <f t="shared" si="45"/>
        <v>0</v>
      </c>
      <c r="P117" s="236">
        <f t="shared" si="45"/>
        <v>0</v>
      </c>
      <c r="Q117" s="236">
        <f t="shared" si="45"/>
        <v>0</v>
      </c>
    </row>
    <row r="118" outlineLevel="1" spans="1:17">
      <c r="A118" s="219">
        <v>29</v>
      </c>
      <c r="B118" s="240" t="s">
        <v>980</v>
      </c>
      <c r="C118" s="241" t="s">
        <v>739</v>
      </c>
      <c r="D118" s="242">
        <f t="shared" si="26"/>
        <v>11</v>
      </c>
      <c r="E118" s="242" t="s">
        <v>799</v>
      </c>
      <c r="F118" s="243">
        <f t="shared" ref="F118:Q118" si="46">F119+F120+F121</f>
        <v>11</v>
      </c>
      <c r="G118" s="243">
        <f t="shared" si="46"/>
        <v>11</v>
      </c>
      <c r="H118" s="243">
        <f t="shared" si="46"/>
        <v>11</v>
      </c>
      <c r="I118" s="243">
        <f t="shared" si="46"/>
        <v>11</v>
      </c>
      <c r="J118" s="243">
        <f t="shared" si="46"/>
        <v>11</v>
      </c>
      <c r="K118" s="243">
        <f t="shared" si="46"/>
        <v>11</v>
      </c>
      <c r="L118" s="243">
        <f t="shared" si="46"/>
        <v>11</v>
      </c>
      <c r="M118" s="243">
        <f t="shared" si="46"/>
        <v>11</v>
      </c>
      <c r="N118" s="243">
        <f t="shared" si="46"/>
        <v>11</v>
      </c>
      <c r="O118" s="243">
        <f t="shared" si="46"/>
        <v>11</v>
      </c>
      <c r="P118" s="243">
        <f t="shared" si="46"/>
        <v>11</v>
      </c>
      <c r="Q118" s="243">
        <f t="shared" si="46"/>
        <v>11</v>
      </c>
    </row>
    <row r="119" outlineLevel="1" spans="1:17">
      <c r="A119" s="219">
        <v>29</v>
      </c>
      <c r="B119" s="240" t="s">
        <v>980</v>
      </c>
      <c r="C119" s="228" t="s">
        <v>109</v>
      </c>
      <c r="D119" s="229">
        <f t="shared" si="26"/>
        <v>11</v>
      </c>
      <c r="E119" s="229" t="s">
        <v>799</v>
      </c>
      <c r="F119" s="244">
        <f>'自有人工预算（附表）'!E10</f>
        <v>11</v>
      </c>
      <c r="G119" s="244">
        <f>'自有人工预算（附表）'!F10</f>
        <v>11</v>
      </c>
      <c r="H119" s="244">
        <f>'自有人工预算（附表）'!G10</f>
        <v>11</v>
      </c>
      <c r="I119" s="244">
        <f>'自有人工预算（附表）'!H10</f>
        <v>11</v>
      </c>
      <c r="J119" s="244">
        <f>'自有人工预算（附表）'!I10</f>
        <v>11</v>
      </c>
      <c r="K119" s="244">
        <f>'自有人工预算（附表）'!J10</f>
        <v>11</v>
      </c>
      <c r="L119" s="244">
        <f>'自有人工预算（附表）'!K10</f>
        <v>11</v>
      </c>
      <c r="M119" s="244">
        <f>'自有人工预算（附表）'!L10</f>
        <v>11</v>
      </c>
      <c r="N119" s="244">
        <f>'自有人工预算（附表）'!M10</f>
        <v>11</v>
      </c>
      <c r="O119" s="244">
        <f>'自有人工预算（附表）'!N10</f>
        <v>11</v>
      </c>
      <c r="P119" s="244">
        <f>'自有人工预算（附表）'!O10</f>
        <v>11</v>
      </c>
      <c r="Q119" s="244">
        <f>'自有人工预算（附表）'!P10</f>
        <v>11</v>
      </c>
    </row>
    <row r="120" outlineLevel="1" spans="1:17">
      <c r="A120" s="219">
        <v>29</v>
      </c>
      <c r="B120" s="240" t="s">
        <v>980</v>
      </c>
      <c r="C120" s="231" t="s">
        <v>68</v>
      </c>
      <c r="D120" s="232">
        <f t="shared" si="26"/>
        <v>0</v>
      </c>
      <c r="E120" s="232" t="s">
        <v>799</v>
      </c>
      <c r="F120" s="244"/>
      <c r="G120" s="244"/>
      <c r="H120" s="244"/>
      <c r="I120" s="244"/>
      <c r="J120" s="244"/>
      <c r="K120" s="244"/>
      <c r="L120" s="244"/>
      <c r="M120" s="244"/>
      <c r="N120" s="244"/>
      <c r="O120" s="244"/>
      <c r="P120" s="244"/>
      <c r="Q120" s="244"/>
    </row>
    <row r="121" outlineLevel="1" spans="1:17">
      <c r="A121" s="219">
        <v>29</v>
      </c>
      <c r="B121" s="240" t="s">
        <v>980</v>
      </c>
      <c r="C121" s="234" t="s">
        <v>19</v>
      </c>
      <c r="D121" s="235">
        <f t="shared" si="26"/>
        <v>0</v>
      </c>
      <c r="E121" s="235" t="s">
        <v>799</v>
      </c>
      <c r="F121" s="244"/>
      <c r="G121" s="244"/>
      <c r="H121" s="244"/>
      <c r="I121" s="244"/>
      <c r="J121" s="244"/>
      <c r="K121" s="244"/>
      <c r="L121" s="244"/>
      <c r="M121" s="244"/>
      <c r="N121" s="244"/>
      <c r="O121" s="244"/>
      <c r="P121" s="244"/>
      <c r="Q121" s="244"/>
    </row>
    <row r="122" outlineLevel="1" spans="1:17">
      <c r="A122" s="219">
        <v>30</v>
      </c>
      <c r="B122" s="240" t="s">
        <v>983</v>
      </c>
      <c r="C122" s="241" t="s">
        <v>739</v>
      </c>
      <c r="D122" s="242">
        <f t="shared" si="26"/>
        <v>0</v>
      </c>
      <c r="E122" s="242" t="s">
        <v>799</v>
      </c>
      <c r="F122" s="243">
        <f t="shared" ref="F122:Q122" si="47">F123+F124+F125</f>
        <v>0</v>
      </c>
      <c r="G122" s="243">
        <f t="shared" si="47"/>
        <v>0</v>
      </c>
      <c r="H122" s="243">
        <f t="shared" si="47"/>
        <v>0</v>
      </c>
      <c r="I122" s="243">
        <f t="shared" si="47"/>
        <v>0</v>
      </c>
      <c r="J122" s="243">
        <f t="shared" si="47"/>
        <v>0</v>
      </c>
      <c r="K122" s="243">
        <f t="shared" si="47"/>
        <v>0</v>
      </c>
      <c r="L122" s="243">
        <f t="shared" si="47"/>
        <v>0</v>
      </c>
      <c r="M122" s="243">
        <f t="shared" si="47"/>
        <v>0</v>
      </c>
      <c r="N122" s="243">
        <f t="shared" si="47"/>
        <v>0</v>
      </c>
      <c r="O122" s="243">
        <f t="shared" si="47"/>
        <v>0</v>
      </c>
      <c r="P122" s="243">
        <f t="shared" si="47"/>
        <v>0</v>
      </c>
      <c r="Q122" s="243">
        <f t="shared" si="47"/>
        <v>0</v>
      </c>
    </row>
    <row r="123" outlineLevel="1" spans="1:17">
      <c r="A123" s="219">
        <v>30</v>
      </c>
      <c r="B123" s="240" t="s">
        <v>983</v>
      </c>
      <c r="C123" s="228" t="s">
        <v>109</v>
      </c>
      <c r="D123" s="229">
        <f t="shared" si="26"/>
        <v>0</v>
      </c>
      <c r="E123" s="229" t="s">
        <v>799</v>
      </c>
      <c r="F123" s="244"/>
      <c r="G123" s="244"/>
      <c r="H123" s="244"/>
      <c r="I123" s="244"/>
      <c r="J123" s="244"/>
      <c r="K123" s="244"/>
      <c r="L123" s="244"/>
      <c r="M123" s="244"/>
      <c r="N123" s="244"/>
      <c r="O123" s="244"/>
      <c r="P123" s="244"/>
      <c r="Q123" s="244"/>
    </row>
    <row r="124" outlineLevel="1" spans="1:17">
      <c r="A124" s="219">
        <v>30</v>
      </c>
      <c r="B124" s="240" t="s">
        <v>983</v>
      </c>
      <c r="C124" s="231" t="s">
        <v>68</v>
      </c>
      <c r="D124" s="232">
        <f t="shared" si="26"/>
        <v>0</v>
      </c>
      <c r="E124" s="232" t="s">
        <v>799</v>
      </c>
      <c r="F124" s="244"/>
      <c r="G124" s="244"/>
      <c r="H124" s="244"/>
      <c r="I124" s="244"/>
      <c r="J124" s="244"/>
      <c r="K124" s="244"/>
      <c r="L124" s="244"/>
      <c r="M124" s="244"/>
      <c r="N124" s="244"/>
      <c r="O124" s="244"/>
      <c r="P124" s="244"/>
      <c r="Q124" s="244"/>
    </row>
    <row r="125" outlineLevel="1" spans="1:17">
      <c r="A125" s="219">
        <v>30</v>
      </c>
      <c r="B125" s="240" t="s">
        <v>983</v>
      </c>
      <c r="C125" s="234" t="s">
        <v>19</v>
      </c>
      <c r="D125" s="235">
        <f t="shared" si="26"/>
        <v>0</v>
      </c>
      <c r="E125" s="235" t="s">
        <v>799</v>
      </c>
      <c r="F125" s="244"/>
      <c r="G125" s="244"/>
      <c r="H125" s="244"/>
      <c r="I125" s="244"/>
      <c r="J125" s="244"/>
      <c r="K125" s="244"/>
      <c r="L125" s="244"/>
      <c r="M125" s="244"/>
      <c r="N125" s="244"/>
      <c r="O125" s="244"/>
      <c r="P125" s="244"/>
      <c r="Q125" s="244"/>
    </row>
    <row r="126" outlineLevel="1" spans="1:17">
      <c r="A126" s="219">
        <v>31</v>
      </c>
      <c r="B126" s="240" t="s">
        <v>986</v>
      </c>
      <c r="C126" s="241" t="s">
        <v>739</v>
      </c>
      <c r="D126" s="242">
        <f t="shared" si="26"/>
        <v>0</v>
      </c>
      <c r="E126" s="242" t="s">
        <v>799</v>
      </c>
      <c r="F126" s="243">
        <f t="shared" ref="F126:Q126" si="48">F127+F128+F129</f>
        <v>0</v>
      </c>
      <c r="G126" s="243">
        <f t="shared" si="48"/>
        <v>0</v>
      </c>
      <c r="H126" s="243">
        <f t="shared" si="48"/>
        <v>0</v>
      </c>
      <c r="I126" s="243">
        <f t="shared" si="48"/>
        <v>0</v>
      </c>
      <c r="J126" s="243">
        <f t="shared" si="48"/>
        <v>0</v>
      </c>
      <c r="K126" s="243">
        <f t="shared" si="48"/>
        <v>0</v>
      </c>
      <c r="L126" s="243">
        <f t="shared" si="48"/>
        <v>0</v>
      </c>
      <c r="M126" s="243">
        <f t="shared" si="48"/>
        <v>0</v>
      </c>
      <c r="N126" s="243">
        <f t="shared" si="48"/>
        <v>0</v>
      </c>
      <c r="O126" s="243">
        <f t="shared" si="48"/>
        <v>0</v>
      </c>
      <c r="P126" s="243">
        <f t="shared" si="48"/>
        <v>0</v>
      </c>
      <c r="Q126" s="243">
        <f t="shared" si="48"/>
        <v>0</v>
      </c>
    </row>
    <row r="127" outlineLevel="1" spans="1:17">
      <c r="A127" s="219">
        <v>31</v>
      </c>
      <c r="B127" s="240" t="s">
        <v>986</v>
      </c>
      <c r="C127" s="228" t="s">
        <v>109</v>
      </c>
      <c r="D127" s="229">
        <f t="shared" si="26"/>
        <v>0</v>
      </c>
      <c r="E127" s="229" t="s">
        <v>799</v>
      </c>
      <c r="F127" s="244"/>
      <c r="G127" s="244"/>
      <c r="H127" s="244"/>
      <c r="I127" s="244"/>
      <c r="J127" s="244"/>
      <c r="K127" s="244"/>
      <c r="L127" s="244"/>
      <c r="M127" s="244"/>
      <c r="N127" s="244"/>
      <c r="O127" s="244"/>
      <c r="P127" s="244"/>
      <c r="Q127" s="244"/>
    </row>
    <row r="128" outlineLevel="1" spans="1:17">
      <c r="A128" s="219">
        <v>31</v>
      </c>
      <c r="B128" s="240" t="s">
        <v>986</v>
      </c>
      <c r="C128" s="231" t="s">
        <v>68</v>
      </c>
      <c r="D128" s="232">
        <f t="shared" si="26"/>
        <v>0</v>
      </c>
      <c r="E128" s="232" t="s">
        <v>799</v>
      </c>
      <c r="F128" s="244"/>
      <c r="G128" s="244"/>
      <c r="H128" s="244"/>
      <c r="I128" s="244"/>
      <c r="J128" s="244"/>
      <c r="K128" s="244"/>
      <c r="L128" s="244"/>
      <c r="M128" s="244"/>
      <c r="N128" s="244"/>
      <c r="O128" s="244"/>
      <c r="P128" s="244"/>
      <c r="Q128" s="244"/>
    </row>
    <row r="129" outlineLevel="1" spans="1:17">
      <c r="A129" s="219">
        <v>31</v>
      </c>
      <c r="B129" s="240" t="s">
        <v>986</v>
      </c>
      <c r="C129" s="234" t="s">
        <v>19</v>
      </c>
      <c r="D129" s="235">
        <f t="shared" si="26"/>
        <v>0</v>
      </c>
      <c r="E129" s="235" t="s">
        <v>799</v>
      </c>
      <c r="F129" s="244"/>
      <c r="G129" s="244"/>
      <c r="H129" s="244"/>
      <c r="I129" s="244"/>
      <c r="J129" s="244"/>
      <c r="K129" s="244"/>
      <c r="L129" s="244"/>
      <c r="M129" s="244"/>
      <c r="N129" s="244"/>
      <c r="O129" s="244"/>
      <c r="P129" s="244"/>
      <c r="Q129" s="244"/>
    </row>
    <row r="130" outlineLevel="1" spans="1:17">
      <c r="A130" s="219">
        <v>32</v>
      </c>
      <c r="B130" s="240" t="s">
        <v>989</v>
      </c>
      <c r="C130" s="241" t="s">
        <v>739</v>
      </c>
      <c r="D130" s="242">
        <f t="shared" ref="D130:D193" si="49">IFERROR(SUM(F130:Q130)/COUNTIF(F130:Q130,"&lt;&gt;0"),0)</f>
        <v>0</v>
      </c>
      <c r="E130" s="242" t="s">
        <v>799</v>
      </c>
      <c r="F130" s="243">
        <f t="shared" ref="F130:Q130" si="50">F131+F132+F133</f>
        <v>0</v>
      </c>
      <c r="G130" s="243">
        <f t="shared" si="50"/>
        <v>0</v>
      </c>
      <c r="H130" s="243">
        <f t="shared" si="50"/>
        <v>0</v>
      </c>
      <c r="I130" s="243">
        <f t="shared" si="50"/>
        <v>0</v>
      </c>
      <c r="J130" s="243">
        <f t="shared" si="50"/>
        <v>0</v>
      </c>
      <c r="K130" s="243">
        <f t="shared" si="50"/>
        <v>0</v>
      </c>
      <c r="L130" s="243">
        <f t="shared" si="50"/>
        <v>0</v>
      </c>
      <c r="M130" s="243">
        <f t="shared" si="50"/>
        <v>0</v>
      </c>
      <c r="N130" s="243">
        <f t="shared" si="50"/>
        <v>0</v>
      </c>
      <c r="O130" s="243">
        <f t="shared" si="50"/>
        <v>0</v>
      </c>
      <c r="P130" s="243">
        <f t="shared" si="50"/>
        <v>0</v>
      </c>
      <c r="Q130" s="243">
        <f t="shared" si="50"/>
        <v>0</v>
      </c>
    </row>
    <row r="131" outlineLevel="1" spans="1:17">
      <c r="A131" s="219">
        <v>32</v>
      </c>
      <c r="B131" s="240" t="s">
        <v>989</v>
      </c>
      <c r="C131" s="228" t="s">
        <v>109</v>
      </c>
      <c r="D131" s="229">
        <f t="shared" si="49"/>
        <v>0</v>
      </c>
      <c r="E131" s="229" t="s">
        <v>799</v>
      </c>
      <c r="F131" s="244"/>
      <c r="G131" s="244"/>
      <c r="H131" s="244"/>
      <c r="I131" s="244"/>
      <c r="J131" s="244"/>
      <c r="K131" s="244"/>
      <c r="L131" s="244"/>
      <c r="M131" s="244"/>
      <c r="N131" s="244"/>
      <c r="O131" s="244"/>
      <c r="P131" s="244"/>
      <c r="Q131" s="244"/>
    </row>
    <row r="132" outlineLevel="1" spans="1:17">
      <c r="A132" s="219">
        <v>32</v>
      </c>
      <c r="B132" s="240" t="s">
        <v>989</v>
      </c>
      <c r="C132" s="231" t="s">
        <v>68</v>
      </c>
      <c r="D132" s="232">
        <f t="shared" si="49"/>
        <v>0</v>
      </c>
      <c r="E132" s="232" t="s">
        <v>799</v>
      </c>
      <c r="F132" s="244"/>
      <c r="G132" s="244"/>
      <c r="H132" s="244"/>
      <c r="I132" s="244"/>
      <c r="J132" s="244"/>
      <c r="K132" s="244"/>
      <c r="L132" s="244"/>
      <c r="M132" s="244"/>
      <c r="N132" s="244"/>
      <c r="O132" s="244"/>
      <c r="P132" s="244"/>
      <c r="Q132" s="244"/>
    </row>
    <row r="133" outlineLevel="1" spans="1:17">
      <c r="A133" s="219">
        <v>32</v>
      </c>
      <c r="B133" s="240" t="s">
        <v>989</v>
      </c>
      <c r="C133" s="234" t="s">
        <v>19</v>
      </c>
      <c r="D133" s="235">
        <f t="shared" si="49"/>
        <v>0</v>
      </c>
      <c r="E133" s="235" t="s">
        <v>799</v>
      </c>
      <c r="F133" s="244"/>
      <c r="G133" s="244"/>
      <c r="H133" s="244"/>
      <c r="I133" s="244"/>
      <c r="J133" s="244"/>
      <c r="K133" s="244"/>
      <c r="L133" s="244"/>
      <c r="M133" s="244"/>
      <c r="N133" s="244"/>
      <c r="O133" s="244"/>
      <c r="P133" s="244"/>
      <c r="Q133" s="244"/>
    </row>
    <row r="134" outlineLevel="1" spans="1:17">
      <c r="A134" s="219">
        <v>33</v>
      </c>
      <c r="B134" s="240" t="s">
        <v>992</v>
      </c>
      <c r="C134" s="241" t="s">
        <v>739</v>
      </c>
      <c r="D134" s="242">
        <f t="shared" si="49"/>
        <v>0</v>
      </c>
      <c r="E134" s="242" t="s">
        <v>799</v>
      </c>
      <c r="F134" s="243">
        <f t="shared" ref="F134:Q134" si="51">F135+F136+F137</f>
        <v>0</v>
      </c>
      <c r="G134" s="243">
        <f t="shared" si="51"/>
        <v>0</v>
      </c>
      <c r="H134" s="243">
        <f t="shared" si="51"/>
        <v>0</v>
      </c>
      <c r="I134" s="243">
        <f t="shared" si="51"/>
        <v>0</v>
      </c>
      <c r="J134" s="243">
        <f t="shared" si="51"/>
        <v>0</v>
      </c>
      <c r="K134" s="243">
        <f t="shared" si="51"/>
        <v>0</v>
      </c>
      <c r="L134" s="243">
        <f t="shared" si="51"/>
        <v>0</v>
      </c>
      <c r="M134" s="243">
        <f t="shared" si="51"/>
        <v>0</v>
      </c>
      <c r="N134" s="243">
        <f t="shared" si="51"/>
        <v>0</v>
      </c>
      <c r="O134" s="243">
        <f t="shared" si="51"/>
        <v>0</v>
      </c>
      <c r="P134" s="243">
        <f t="shared" si="51"/>
        <v>0</v>
      </c>
      <c r="Q134" s="243">
        <f t="shared" si="51"/>
        <v>0</v>
      </c>
    </row>
    <row r="135" outlineLevel="1" spans="1:17">
      <c r="A135" s="219">
        <v>33</v>
      </c>
      <c r="B135" s="240" t="s">
        <v>992</v>
      </c>
      <c r="C135" s="228" t="s">
        <v>109</v>
      </c>
      <c r="D135" s="229">
        <f t="shared" si="49"/>
        <v>0</v>
      </c>
      <c r="E135" s="229" t="s">
        <v>799</v>
      </c>
      <c r="F135" s="244"/>
      <c r="G135" s="244"/>
      <c r="H135" s="244"/>
      <c r="I135" s="244"/>
      <c r="J135" s="244"/>
      <c r="K135" s="244"/>
      <c r="L135" s="244"/>
      <c r="M135" s="244"/>
      <c r="N135" s="244"/>
      <c r="O135" s="244"/>
      <c r="P135" s="244"/>
      <c r="Q135" s="244"/>
    </row>
    <row r="136" outlineLevel="1" spans="1:17">
      <c r="A136" s="219">
        <v>33</v>
      </c>
      <c r="B136" s="240" t="s">
        <v>992</v>
      </c>
      <c r="C136" s="231" t="s">
        <v>68</v>
      </c>
      <c r="D136" s="232">
        <f t="shared" si="49"/>
        <v>0</v>
      </c>
      <c r="E136" s="232" t="s">
        <v>799</v>
      </c>
      <c r="F136" s="244"/>
      <c r="G136" s="244"/>
      <c r="H136" s="244"/>
      <c r="I136" s="244"/>
      <c r="J136" s="244"/>
      <c r="K136" s="244"/>
      <c r="L136" s="244"/>
      <c r="M136" s="244"/>
      <c r="N136" s="244"/>
      <c r="O136" s="244"/>
      <c r="P136" s="244"/>
      <c r="Q136" s="244"/>
    </row>
    <row r="137" outlineLevel="1" spans="1:17">
      <c r="A137" s="219">
        <v>33</v>
      </c>
      <c r="B137" s="240" t="s">
        <v>992</v>
      </c>
      <c r="C137" s="234" t="s">
        <v>19</v>
      </c>
      <c r="D137" s="235">
        <f t="shared" si="49"/>
        <v>0</v>
      </c>
      <c r="E137" s="235" t="s">
        <v>799</v>
      </c>
      <c r="F137" s="244"/>
      <c r="G137" s="244"/>
      <c r="H137" s="244"/>
      <c r="I137" s="244"/>
      <c r="J137" s="244"/>
      <c r="K137" s="244"/>
      <c r="L137" s="244"/>
      <c r="M137" s="244"/>
      <c r="N137" s="244"/>
      <c r="O137" s="244"/>
      <c r="P137" s="244"/>
      <c r="Q137" s="244"/>
    </row>
    <row r="138" outlineLevel="1" spans="1:17">
      <c r="A138" s="219">
        <v>34</v>
      </c>
      <c r="B138" s="240" t="s">
        <v>994</v>
      </c>
      <c r="C138" s="241" t="s">
        <v>739</v>
      </c>
      <c r="D138" s="242">
        <f t="shared" si="49"/>
        <v>0</v>
      </c>
      <c r="E138" s="242" t="s">
        <v>799</v>
      </c>
      <c r="F138" s="243">
        <f t="shared" ref="F138:Q138" si="52">F139+F140+F141</f>
        <v>0</v>
      </c>
      <c r="G138" s="243">
        <f t="shared" si="52"/>
        <v>0</v>
      </c>
      <c r="H138" s="243">
        <f t="shared" si="52"/>
        <v>0</v>
      </c>
      <c r="I138" s="243">
        <f t="shared" si="52"/>
        <v>0</v>
      </c>
      <c r="J138" s="243">
        <f t="shared" si="52"/>
        <v>0</v>
      </c>
      <c r="K138" s="243">
        <f t="shared" si="52"/>
        <v>0</v>
      </c>
      <c r="L138" s="243">
        <f t="shared" si="52"/>
        <v>0</v>
      </c>
      <c r="M138" s="243">
        <f t="shared" si="52"/>
        <v>0</v>
      </c>
      <c r="N138" s="243">
        <f t="shared" si="52"/>
        <v>0</v>
      </c>
      <c r="O138" s="243">
        <f t="shared" si="52"/>
        <v>0</v>
      </c>
      <c r="P138" s="243">
        <f t="shared" si="52"/>
        <v>0</v>
      </c>
      <c r="Q138" s="243">
        <f t="shared" si="52"/>
        <v>0</v>
      </c>
    </row>
    <row r="139" outlineLevel="1" spans="1:17">
      <c r="A139" s="219">
        <v>34</v>
      </c>
      <c r="B139" s="240" t="s">
        <v>994</v>
      </c>
      <c r="C139" s="228" t="s">
        <v>109</v>
      </c>
      <c r="D139" s="229">
        <f t="shared" si="49"/>
        <v>0</v>
      </c>
      <c r="E139" s="229" t="s">
        <v>799</v>
      </c>
      <c r="F139" s="244"/>
      <c r="G139" s="244"/>
      <c r="H139" s="244"/>
      <c r="I139" s="244"/>
      <c r="J139" s="244"/>
      <c r="K139" s="244"/>
      <c r="L139" s="244"/>
      <c r="M139" s="244"/>
      <c r="N139" s="244"/>
      <c r="O139" s="244"/>
      <c r="P139" s="244"/>
      <c r="Q139" s="244"/>
    </row>
    <row r="140" outlineLevel="1" spans="1:17">
      <c r="A140" s="219">
        <v>34</v>
      </c>
      <c r="B140" s="240" t="s">
        <v>994</v>
      </c>
      <c r="C140" s="231" t="s">
        <v>68</v>
      </c>
      <c r="D140" s="232">
        <f t="shared" si="49"/>
        <v>0</v>
      </c>
      <c r="E140" s="232" t="s">
        <v>799</v>
      </c>
      <c r="F140" s="244"/>
      <c r="G140" s="244"/>
      <c r="H140" s="244"/>
      <c r="I140" s="244"/>
      <c r="J140" s="244"/>
      <c r="K140" s="244"/>
      <c r="L140" s="244"/>
      <c r="M140" s="244"/>
      <c r="N140" s="244"/>
      <c r="O140" s="244"/>
      <c r="P140" s="244"/>
      <c r="Q140" s="244"/>
    </row>
    <row r="141" outlineLevel="1" spans="1:17">
      <c r="A141" s="219">
        <v>34</v>
      </c>
      <c r="B141" s="240" t="s">
        <v>994</v>
      </c>
      <c r="C141" s="234" t="s">
        <v>19</v>
      </c>
      <c r="D141" s="235">
        <f t="shared" si="49"/>
        <v>0</v>
      </c>
      <c r="E141" s="235" t="s">
        <v>799</v>
      </c>
      <c r="F141" s="244"/>
      <c r="G141" s="244"/>
      <c r="H141" s="244"/>
      <c r="I141" s="244"/>
      <c r="J141" s="244"/>
      <c r="K141" s="244"/>
      <c r="L141" s="244"/>
      <c r="M141" s="244"/>
      <c r="N141" s="244"/>
      <c r="O141" s="244"/>
      <c r="P141" s="244"/>
      <c r="Q141" s="244"/>
    </row>
    <row r="142" outlineLevel="1" spans="1:17">
      <c r="A142" s="219">
        <v>35</v>
      </c>
      <c r="B142" s="240" t="s">
        <v>996</v>
      </c>
      <c r="C142" s="241" t="s">
        <v>739</v>
      </c>
      <c r="D142" s="242">
        <f t="shared" si="49"/>
        <v>0</v>
      </c>
      <c r="E142" s="242" t="s">
        <v>799</v>
      </c>
      <c r="F142" s="243">
        <f t="shared" ref="F142:Q142" si="53">F143+F144+F145</f>
        <v>0</v>
      </c>
      <c r="G142" s="243">
        <f t="shared" si="53"/>
        <v>0</v>
      </c>
      <c r="H142" s="243">
        <f t="shared" si="53"/>
        <v>0</v>
      </c>
      <c r="I142" s="243">
        <f t="shared" si="53"/>
        <v>0</v>
      </c>
      <c r="J142" s="243">
        <f t="shared" si="53"/>
        <v>0</v>
      </c>
      <c r="K142" s="243">
        <f t="shared" si="53"/>
        <v>0</v>
      </c>
      <c r="L142" s="243">
        <f t="shared" si="53"/>
        <v>0</v>
      </c>
      <c r="M142" s="243">
        <f t="shared" si="53"/>
        <v>0</v>
      </c>
      <c r="N142" s="243">
        <f t="shared" si="53"/>
        <v>0</v>
      </c>
      <c r="O142" s="243">
        <f t="shared" si="53"/>
        <v>0</v>
      </c>
      <c r="P142" s="243">
        <f t="shared" si="53"/>
        <v>0</v>
      </c>
      <c r="Q142" s="243">
        <f t="shared" si="53"/>
        <v>0</v>
      </c>
    </row>
    <row r="143" outlineLevel="1" spans="1:17">
      <c r="A143" s="219">
        <v>35</v>
      </c>
      <c r="B143" s="240" t="s">
        <v>996</v>
      </c>
      <c r="C143" s="228" t="s">
        <v>109</v>
      </c>
      <c r="D143" s="229">
        <f t="shared" si="49"/>
        <v>0</v>
      </c>
      <c r="E143" s="229" t="s">
        <v>799</v>
      </c>
      <c r="F143" s="244"/>
      <c r="G143" s="244"/>
      <c r="H143" s="244"/>
      <c r="I143" s="244"/>
      <c r="J143" s="244"/>
      <c r="K143" s="244"/>
      <c r="L143" s="244"/>
      <c r="M143" s="244"/>
      <c r="N143" s="244"/>
      <c r="O143" s="244"/>
      <c r="P143" s="244"/>
      <c r="Q143" s="244"/>
    </row>
    <row r="144" outlineLevel="1" spans="1:17">
      <c r="A144" s="219">
        <v>35</v>
      </c>
      <c r="B144" s="240" t="s">
        <v>996</v>
      </c>
      <c r="C144" s="231" t="s">
        <v>68</v>
      </c>
      <c r="D144" s="232">
        <f t="shared" si="49"/>
        <v>0</v>
      </c>
      <c r="E144" s="232" t="s">
        <v>799</v>
      </c>
      <c r="F144" s="244"/>
      <c r="G144" s="244"/>
      <c r="H144" s="244"/>
      <c r="I144" s="244"/>
      <c r="J144" s="244"/>
      <c r="K144" s="244"/>
      <c r="L144" s="244"/>
      <c r="M144" s="244"/>
      <c r="N144" s="244"/>
      <c r="O144" s="244"/>
      <c r="P144" s="244"/>
      <c r="Q144" s="244"/>
    </row>
    <row r="145" outlineLevel="1" spans="1:17">
      <c r="A145" s="219">
        <v>35</v>
      </c>
      <c r="B145" s="240" t="s">
        <v>996</v>
      </c>
      <c r="C145" s="234" t="s">
        <v>19</v>
      </c>
      <c r="D145" s="235">
        <f t="shared" si="49"/>
        <v>0</v>
      </c>
      <c r="E145" s="235" t="s">
        <v>799</v>
      </c>
      <c r="F145" s="244"/>
      <c r="G145" s="244"/>
      <c r="H145" s="244"/>
      <c r="I145" s="244"/>
      <c r="J145" s="244"/>
      <c r="K145" s="244"/>
      <c r="L145" s="244"/>
      <c r="M145" s="244"/>
      <c r="N145" s="244"/>
      <c r="O145" s="244"/>
      <c r="P145" s="244"/>
      <c r="Q145" s="244"/>
    </row>
    <row r="146" outlineLevel="1" spans="1:17">
      <c r="A146" s="219">
        <v>36</v>
      </c>
      <c r="B146" s="240" t="s">
        <v>998</v>
      </c>
      <c r="C146" s="241" t="s">
        <v>739</v>
      </c>
      <c r="D146" s="242">
        <f t="shared" si="49"/>
        <v>0</v>
      </c>
      <c r="E146" s="242" t="s">
        <v>799</v>
      </c>
      <c r="F146" s="243">
        <f t="shared" ref="F146:Q146" si="54">F147+F148+F149</f>
        <v>0</v>
      </c>
      <c r="G146" s="243">
        <f t="shared" si="54"/>
        <v>0</v>
      </c>
      <c r="H146" s="243">
        <f t="shared" si="54"/>
        <v>0</v>
      </c>
      <c r="I146" s="243">
        <f t="shared" si="54"/>
        <v>0</v>
      </c>
      <c r="J146" s="243">
        <f t="shared" si="54"/>
        <v>0</v>
      </c>
      <c r="K146" s="243">
        <f t="shared" si="54"/>
        <v>0</v>
      </c>
      <c r="L146" s="243">
        <f t="shared" si="54"/>
        <v>0</v>
      </c>
      <c r="M146" s="243">
        <f t="shared" si="54"/>
        <v>0</v>
      </c>
      <c r="N146" s="243">
        <f t="shared" si="54"/>
        <v>0</v>
      </c>
      <c r="O146" s="243">
        <f t="shared" si="54"/>
        <v>0</v>
      </c>
      <c r="P146" s="243">
        <f t="shared" si="54"/>
        <v>0</v>
      </c>
      <c r="Q146" s="243">
        <f t="shared" si="54"/>
        <v>0</v>
      </c>
    </row>
    <row r="147" outlineLevel="1" spans="1:17">
      <c r="A147" s="219">
        <v>36</v>
      </c>
      <c r="B147" s="240" t="s">
        <v>998</v>
      </c>
      <c r="C147" s="228" t="s">
        <v>109</v>
      </c>
      <c r="D147" s="229">
        <f t="shared" si="49"/>
        <v>0</v>
      </c>
      <c r="E147" s="229" t="s">
        <v>799</v>
      </c>
      <c r="F147" s="244"/>
      <c r="G147" s="244"/>
      <c r="H147" s="244"/>
      <c r="I147" s="244"/>
      <c r="J147" s="244"/>
      <c r="K147" s="244"/>
      <c r="L147" s="244"/>
      <c r="M147" s="244"/>
      <c r="N147" s="244"/>
      <c r="O147" s="244"/>
      <c r="P147" s="244"/>
      <c r="Q147" s="244"/>
    </row>
    <row r="148" outlineLevel="1" spans="1:17">
      <c r="A148" s="219">
        <v>36</v>
      </c>
      <c r="B148" s="240" t="s">
        <v>998</v>
      </c>
      <c r="C148" s="231" t="s">
        <v>68</v>
      </c>
      <c r="D148" s="232">
        <f t="shared" si="49"/>
        <v>0</v>
      </c>
      <c r="E148" s="232" t="s">
        <v>799</v>
      </c>
      <c r="F148" s="244"/>
      <c r="G148" s="244"/>
      <c r="H148" s="244"/>
      <c r="I148" s="244"/>
      <c r="J148" s="244"/>
      <c r="K148" s="244"/>
      <c r="L148" s="244"/>
      <c r="M148" s="244"/>
      <c r="N148" s="244"/>
      <c r="O148" s="244"/>
      <c r="P148" s="244"/>
      <c r="Q148" s="244"/>
    </row>
    <row r="149" outlineLevel="1" spans="1:17">
      <c r="A149" s="219">
        <v>36</v>
      </c>
      <c r="B149" s="240" t="s">
        <v>998</v>
      </c>
      <c r="C149" s="234" t="s">
        <v>19</v>
      </c>
      <c r="D149" s="235">
        <f t="shared" si="49"/>
        <v>0</v>
      </c>
      <c r="E149" s="235" t="s">
        <v>799</v>
      </c>
      <c r="F149" s="244"/>
      <c r="G149" s="244"/>
      <c r="H149" s="244"/>
      <c r="I149" s="244"/>
      <c r="J149" s="244"/>
      <c r="K149" s="244"/>
      <c r="L149" s="244"/>
      <c r="M149" s="244"/>
      <c r="N149" s="244"/>
      <c r="O149" s="244"/>
      <c r="P149" s="244"/>
      <c r="Q149" s="244"/>
    </row>
    <row r="150" outlineLevel="1" spans="1:17">
      <c r="A150" s="219">
        <v>37</v>
      </c>
      <c r="B150" s="240" t="s">
        <v>1001</v>
      </c>
      <c r="C150" s="241" t="s">
        <v>739</v>
      </c>
      <c r="D150" s="242">
        <f t="shared" si="49"/>
        <v>0</v>
      </c>
      <c r="E150" s="242" t="s">
        <v>799</v>
      </c>
      <c r="F150" s="243">
        <f t="shared" ref="F150:Q150" si="55">F151+F152+F153</f>
        <v>0</v>
      </c>
      <c r="G150" s="243">
        <f t="shared" si="55"/>
        <v>0</v>
      </c>
      <c r="H150" s="243">
        <f t="shared" si="55"/>
        <v>0</v>
      </c>
      <c r="I150" s="243">
        <f t="shared" si="55"/>
        <v>0</v>
      </c>
      <c r="J150" s="243">
        <f t="shared" si="55"/>
        <v>0</v>
      </c>
      <c r="K150" s="243">
        <f t="shared" si="55"/>
        <v>0</v>
      </c>
      <c r="L150" s="243">
        <f t="shared" si="55"/>
        <v>0</v>
      </c>
      <c r="M150" s="243">
        <f t="shared" si="55"/>
        <v>0</v>
      </c>
      <c r="N150" s="243">
        <f t="shared" si="55"/>
        <v>0</v>
      </c>
      <c r="O150" s="243">
        <f t="shared" si="55"/>
        <v>0</v>
      </c>
      <c r="P150" s="243">
        <f t="shared" si="55"/>
        <v>0</v>
      </c>
      <c r="Q150" s="243">
        <f t="shared" si="55"/>
        <v>0</v>
      </c>
    </row>
    <row r="151" outlineLevel="1" spans="1:17">
      <c r="A151" s="219">
        <v>37</v>
      </c>
      <c r="B151" s="240" t="s">
        <v>1001</v>
      </c>
      <c r="C151" s="228" t="s">
        <v>109</v>
      </c>
      <c r="D151" s="229">
        <f t="shared" si="49"/>
        <v>0</v>
      </c>
      <c r="E151" s="229" t="s">
        <v>799</v>
      </c>
      <c r="F151" s="244"/>
      <c r="G151" s="244"/>
      <c r="H151" s="244"/>
      <c r="I151" s="244"/>
      <c r="J151" s="244"/>
      <c r="K151" s="244"/>
      <c r="L151" s="244"/>
      <c r="M151" s="244"/>
      <c r="N151" s="244"/>
      <c r="O151" s="244"/>
      <c r="P151" s="244"/>
      <c r="Q151" s="244"/>
    </row>
    <row r="152" outlineLevel="1" spans="1:17">
      <c r="A152" s="219">
        <v>37</v>
      </c>
      <c r="B152" s="240" t="s">
        <v>1001</v>
      </c>
      <c r="C152" s="231" t="s">
        <v>68</v>
      </c>
      <c r="D152" s="232">
        <f t="shared" si="49"/>
        <v>0</v>
      </c>
      <c r="E152" s="232" t="s">
        <v>799</v>
      </c>
      <c r="F152" s="244"/>
      <c r="G152" s="244"/>
      <c r="H152" s="244"/>
      <c r="I152" s="244"/>
      <c r="J152" s="244"/>
      <c r="K152" s="244"/>
      <c r="L152" s="244"/>
      <c r="M152" s="244"/>
      <c r="N152" s="244"/>
      <c r="O152" s="244"/>
      <c r="P152" s="244"/>
      <c r="Q152" s="244"/>
    </row>
    <row r="153" outlineLevel="1" spans="1:17">
      <c r="A153" s="219">
        <v>37</v>
      </c>
      <c r="B153" s="240" t="s">
        <v>1001</v>
      </c>
      <c r="C153" s="234" t="s">
        <v>19</v>
      </c>
      <c r="D153" s="235">
        <f t="shared" si="49"/>
        <v>0</v>
      </c>
      <c r="E153" s="235" t="s">
        <v>799</v>
      </c>
      <c r="F153" s="244"/>
      <c r="G153" s="244"/>
      <c r="H153" s="244"/>
      <c r="I153" s="244"/>
      <c r="J153" s="244"/>
      <c r="K153" s="244"/>
      <c r="L153" s="244"/>
      <c r="M153" s="244"/>
      <c r="N153" s="244"/>
      <c r="O153" s="244"/>
      <c r="P153" s="244"/>
      <c r="Q153" s="244"/>
    </row>
    <row r="154" spans="1:17">
      <c r="A154" s="219">
        <v>38</v>
      </c>
      <c r="B154" s="237" t="s">
        <v>199</v>
      </c>
      <c r="C154" s="237" t="s">
        <v>739</v>
      </c>
      <c r="D154" s="238">
        <f t="shared" si="49"/>
        <v>12</v>
      </c>
      <c r="E154" s="238" t="s">
        <v>799</v>
      </c>
      <c r="F154" s="239">
        <f t="shared" ref="F154:Q154" si="56">F155+F156+F157</f>
        <v>12</v>
      </c>
      <c r="G154" s="239">
        <f t="shared" si="56"/>
        <v>12</v>
      </c>
      <c r="H154" s="239">
        <f t="shared" si="56"/>
        <v>12</v>
      </c>
      <c r="I154" s="239">
        <f t="shared" si="56"/>
        <v>12</v>
      </c>
      <c r="J154" s="239">
        <f t="shared" si="56"/>
        <v>12</v>
      </c>
      <c r="K154" s="239">
        <f t="shared" si="56"/>
        <v>12</v>
      </c>
      <c r="L154" s="239">
        <f t="shared" si="56"/>
        <v>12</v>
      </c>
      <c r="M154" s="239">
        <f t="shared" si="56"/>
        <v>12</v>
      </c>
      <c r="N154" s="239">
        <f t="shared" si="56"/>
        <v>12</v>
      </c>
      <c r="O154" s="239">
        <f t="shared" si="56"/>
        <v>12</v>
      </c>
      <c r="P154" s="239">
        <f t="shared" si="56"/>
        <v>12</v>
      </c>
      <c r="Q154" s="239">
        <f t="shared" si="56"/>
        <v>12</v>
      </c>
    </row>
    <row r="155" spans="1:17">
      <c r="A155" s="219">
        <v>38</v>
      </c>
      <c r="B155" s="237" t="s">
        <v>199</v>
      </c>
      <c r="C155" s="228" t="s">
        <v>109</v>
      </c>
      <c r="D155" s="229">
        <f t="shared" si="49"/>
        <v>12</v>
      </c>
      <c r="E155" s="229" t="s">
        <v>799</v>
      </c>
      <c r="F155" s="230">
        <f t="shared" ref="F155:Q155" si="57">F159+F163+F167+F171</f>
        <v>12</v>
      </c>
      <c r="G155" s="230">
        <f t="shared" si="57"/>
        <v>12</v>
      </c>
      <c r="H155" s="230">
        <f t="shared" si="57"/>
        <v>12</v>
      </c>
      <c r="I155" s="230">
        <f t="shared" si="57"/>
        <v>12</v>
      </c>
      <c r="J155" s="230">
        <f t="shared" si="57"/>
        <v>12</v>
      </c>
      <c r="K155" s="230">
        <f t="shared" si="57"/>
        <v>12</v>
      </c>
      <c r="L155" s="230">
        <f t="shared" si="57"/>
        <v>12</v>
      </c>
      <c r="M155" s="230">
        <f t="shared" si="57"/>
        <v>12</v>
      </c>
      <c r="N155" s="230">
        <f t="shared" si="57"/>
        <v>12</v>
      </c>
      <c r="O155" s="230">
        <f t="shared" si="57"/>
        <v>12</v>
      </c>
      <c r="P155" s="230">
        <f t="shared" si="57"/>
        <v>12</v>
      </c>
      <c r="Q155" s="230">
        <f t="shared" si="57"/>
        <v>12</v>
      </c>
    </row>
    <row r="156" spans="1:17">
      <c r="A156" s="219">
        <v>38</v>
      </c>
      <c r="B156" s="237" t="s">
        <v>199</v>
      </c>
      <c r="C156" s="231" t="s">
        <v>68</v>
      </c>
      <c r="D156" s="232">
        <f t="shared" si="49"/>
        <v>0</v>
      </c>
      <c r="E156" s="232" t="s">
        <v>799</v>
      </c>
      <c r="F156" s="233">
        <f t="shared" ref="F156:Q156" si="58">F160+F164+F168+F172</f>
        <v>0</v>
      </c>
      <c r="G156" s="233">
        <f t="shared" si="58"/>
        <v>0</v>
      </c>
      <c r="H156" s="233">
        <f t="shared" si="58"/>
        <v>0</v>
      </c>
      <c r="I156" s="233">
        <f t="shared" si="58"/>
        <v>0</v>
      </c>
      <c r="J156" s="233">
        <f t="shared" si="58"/>
        <v>0</v>
      </c>
      <c r="K156" s="233">
        <f t="shared" si="58"/>
        <v>0</v>
      </c>
      <c r="L156" s="233">
        <f t="shared" si="58"/>
        <v>0</v>
      </c>
      <c r="M156" s="233">
        <f t="shared" si="58"/>
        <v>0</v>
      </c>
      <c r="N156" s="233">
        <f t="shared" si="58"/>
        <v>0</v>
      </c>
      <c r="O156" s="233">
        <f t="shared" si="58"/>
        <v>0</v>
      </c>
      <c r="P156" s="233">
        <f t="shared" si="58"/>
        <v>0</v>
      </c>
      <c r="Q156" s="233">
        <f t="shared" si="58"/>
        <v>0</v>
      </c>
    </row>
    <row r="157" spans="1:17">
      <c r="A157" s="219">
        <v>38</v>
      </c>
      <c r="B157" s="237" t="s">
        <v>199</v>
      </c>
      <c r="C157" s="234" t="s">
        <v>19</v>
      </c>
      <c r="D157" s="235">
        <f t="shared" si="49"/>
        <v>0</v>
      </c>
      <c r="E157" s="235" t="s">
        <v>799</v>
      </c>
      <c r="F157" s="236">
        <f t="shared" ref="F157:Q157" si="59">F161+F165+F169+F173</f>
        <v>0</v>
      </c>
      <c r="G157" s="236">
        <f t="shared" si="59"/>
        <v>0</v>
      </c>
      <c r="H157" s="236">
        <f t="shared" si="59"/>
        <v>0</v>
      </c>
      <c r="I157" s="236">
        <f t="shared" si="59"/>
        <v>0</v>
      </c>
      <c r="J157" s="236">
        <f t="shared" si="59"/>
        <v>0</v>
      </c>
      <c r="K157" s="236">
        <f t="shared" si="59"/>
        <v>0</v>
      </c>
      <c r="L157" s="236">
        <f t="shared" si="59"/>
        <v>0</v>
      </c>
      <c r="M157" s="236">
        <f t="shared" si="59"/>
        <v>0</v>
      </c>
      <c r="N157" s="236">
        <f t="shared" si="59"/>
        <v>0</v>
      </c>
      <c r="O157" s="236">
        <f t="shared" si="59"/>
        <v>0</v>
      </c>
      <c r="P157" s="236">
        <f t="shared" si="59"/>
        <v>0</v>
      </c>
      <c r="Q157" s="236">
        <f t="shared" si="59"/>
        <v>0</v>
      </c>
    </row>
    <row r="158" outlineLevel="1" spans="1:17">
      <c r="A158" s="219">
        <v>39</v>
      </c>
      <c r="B158" s="240" t="s">
        <v>1031</v>
      </c>
      <c r="C158" s="241" t="s">
        <v>739</v>
      </c>
      <c r="D158" s="242">
        <f t="shared" si="49"/>
        <v>12</v>
      </c>
      <c r="E158" s="242" t="s">
        <v>799</v>
      </c>
      <c r="F158" s="243">
        <f t="shared" ref="F158:Q158" si="60">F159+F160+F161</f>
        <v>12</v>
      </c>
      <c r="G158" s="243">
        <f t="shared" si="60"/>
        <v>12</v>
      </c>
      <c r="H158" s="243">
        <f t="shared" si="60"/>
        <v>12</v>
      </c>
      <c r="I158" s="243">
        <f t="shared" si="60"/>
        <v>12</v>
      </c>
      <c r="J158" s="243">
        <f t="shared" si="60"/>
        <v>12</v>
      </c>
      <c r="K158" s="243">
        <f t="shared" si="60"/>
        <v>12</v>
      </c>
      <c r="L158" s="243">
        <f t="shared" si="60"/>
        <v>12</v>
      </c>
      <c r="M158" s="243">
        <f t="shared" si="60"/>
        <v>12</v>
      </c>
      <c r="N158" s="243">
        <f t="shared" si="60"/>
        <v>12</v>
      </c>
      <c r="O158" s="243">
        <f t="shared" si="60"/>
        <v>12</v>
      </c>
      <c r="P158" s="243">
        <f t="shared" si="60"/>
        <v>12</v>
      </c>
      <c r="Q158" s="243">
        <f t="shared" si="60"/>
        <v>12</v>
      </c>
    </row>
    <row r="159" outlineLevel="1" spans="1:17">
      <c r="A159" s="219">
        <v>39</v>
      </c>
      <c r="B159" s="240" t="s">
        <v>1031</v>
      </c>
      <c r="C159" s="228" t="s">
        <v>109</v>
      </c>
      <c r="D159" s="229">
        <f t="shared" si="49"/>
        <v>12</v>
      </c>
      <c r="E159" s="229" t="s">
        <v>799</v>
      </c>
      <c r="F159" s="244">
        <f>'自有人工预算（附表）'!E9</f>
        <v>12</v>
      </c>
      <c r="G159" s="244">
        <f>'自有人工预算（附表）'!F9</f>
        <v>12</v>
      </c>
      <c r="H159" s="244">
        <f>'自有人工预算（附表）'!G9</f>
        <v>12</v>
      </c>
      <c r="I159" s="244">
        <f>'自有人工预算（附表）'!H9</f>
        <v>12</v>
      </c>
      <c r="J159" s="244">
        <f>'自有人工预算（附表）'!I9</f>
        <v>12</v>
      </c>
      <c r="K159" s="244">
        <f>'自有人工预算（附表）'!J9</f>
        <v>12</v>
      </c>
      <c r="L159" s="244">
        <f>'自有人工预算（附表）'!K9</f>
        <v>12</v>
      </c>
      <c r="M159" s="244">
        <f>'自有人工预算（附表）'!L9</f>
        <v>12</v>
      </c>
      <c r="N159" s="244">
        <f>'自有人工预算（附表）'!M9</f>
        <v>12</v>
      </c>
      <c r="O159" s="244">
        <f>'自有人工预算（附表）'!N9</f>
        <v>12</v>
      </c>
      <c r="P159" s="244">
        <f>'自有人工预算（附表）'!O9</f>
        <v>12</v>
      </c>
      <c r="Q159" s="244">
        <f>'自有人工预算（附表）'!P9</f>
        <v>12</v>
      </c>
    </row>
    <row r="160" outlineLevel="1" spans="1:17">
      <c r="A160" s="219">
        <v>39</v>
      </c>
      <c r="B160" s="240" t="s">
        <v>1031</v>
      </c>
      <c r="C160" s="231" t="s">
        <v>68</v>
      </c>
      <c r="D160" s="232">
        <f t="shared" si="49"/>
        <v>0</v>
      </c>
      <c r="E160" s="232" t="s">
        <v>799</v>
      </c>
      <c r="F160" s="244"/>
      <c r="G160" s="244"/>
      <c r="H160" s="244"/>
      <c r="I160" s="244"/>
      <c r="J160" s="244"/>
      <c r="K160" s="244"/>
      <c r="L160" s="244"/>
      <c r="M160" s="244"/>
      <c r="N160" s="244"/>
      <c r="O160" s="244"/>
      <c r="P160" s="244"/>
      <c r="Q160" s="244"/>
    </row>
    <row r="161" outlineLevel="1" spans="1:17">
      <c r="A161" s="219">
        <v>39</v>
      </c>
      <c r="B161" s="240" t="s">
        <v>1031</v>
      </c>
      <c r="C161" s="234" t="s">
        <v>19</v>
      </c>
      <c r="D161" s="235">
        <f t="shared" si="49"/>
        <v>0</v>
      </c>
      <c r="E161" s="235" t="s">
        <v>799</v>
      </c>
      <c r="F161" s="244"/>
      <c r="G161" s="244"/>
      <c r="H161" s="244"/>
      <c r="I161" s="244"/>
      <c r="J161" s="244"/>
      <c r="K161" s="244"/>
      <c r="L161" s="244"/>
      <c r="M161" s="244"/>
      <c r="N161" s="244"/>
      <c r="O161" s="244"/>
      <c r="P161" s="244"/>
      <c r="Q161" s="244"/>
    </row>
    <row r="162" outlineLevel="1" spans="1:17">
      <c r="A162" s="219">
        <v>40</v>
      </c>
      <c r="B162" s="240" t="s">
        <v>1034</v>
      </c>
      <c r="C162" s="241" t="s">
        <v>739</v>
      </c>
      <c r="D162" s="242">
        <f t="shared" si="49"/>
        <v>0</v>
      </c>
      <c r="E162" s="242" t="s">
        <v>799</v>
      </c>
      <c r="F162" s="243">
        <f t="shared" ref="F162:Q162" si="61">F163+F164+F165</f>
        <v>0</v>
      </c>
      <c r="G162" s="243">
        <f t="shared" si="61"/>
        <v>0</v>
      </c>
      <c r="H162" s="243">
        <f t="shared" si="61"/>
        <v>0</v>
      </c>
      <c r="I162" s="243">
        <f t="shared" si="61"/>
        <v>0</v>
      </c>
      <c r="J162" s="243">
        <f t="shared" si="61"/>
        <v>0</v>
      </c>
      <c r="K162" s="243">
        <f t="shared" si="61"/>
        <v>0</v>
      </c>
      <c r="L162" s="243">
        <f t="shared" si="61"/>
        <v>0</v>
      </c>
      <c r="M162" s="243">
        <f t="shared" si="61"/>
        <v>0</v>
      </c>
      <c r="N162" s="243">
        <f t="shared" si="61"/>
        <v>0</v>
      </c>
      <c r="O162" s="243">
        <f t="shared" si="61"/>
        <v>0</v>
      </c>
      <c r="P162" s="243">
        <f t="shared" si="61"/>
        <v>0</v>
      </c>
      <c r="Q162" s="243">
        <f t="shared" si="61"/>
        <v>0</v>
      </c>
    </row>
    <row r="163" outlineLevel="1" spans="1:17">
      <c r="A163" s="219">
        <v>40</v>
      </c>
      <c r="B163" s="240" t="s">
        <v>1034</v>
      </c>
      <c r="C163" s="228" t="s">
        <v>109</v>
      </c>
      <c r="D163" s="229">
        <f t="shared" si="49"/>
        <v>0</v>
      </c>
      <c r="E163" s="229" t="s">
        <v>799</v>
      </c>
      <c r="F163" s="244"/>
      <c r="G163" s="244"/>
      <c r="H163" s="244"/>
      <c r="I163" s="244"/>
      <c r="J163" s="244"/>
      <c r="K163" s="244"/>
      <c r="L163" s="244"/>
      <c r="M163" s="244"/>
      <c r="N163" s="244"/>
      <c r="O163" s="244"/>
      <c r="P163" s="244"/>
      <c r="Q163" s="244"/>
    </row>
    <row r="164" outlineLevel="1" spans="1:17">
      <c r="A164" s="219">
        <v>40</v>
      </c>
      <c r="B164" s="240" t="s">
        <v>1034</v>
      </c>
      <c r="C164" s="231" t="s">
        <v>68</v>
      </c>
      <c r="D164" s="232">
        <f t="shared" si="49"/>
        <v>0</v>
      </c>
      <c r="E164" s="232" t="s">
        <v>799</v>
      </c>
      <c r="F164" s="244"/>
      <c r="G164" s="244"/>
      <c r="H164" s="244"/>
      <c r="I164" s="244"/>
      <c r="J164" s="244"/>
      <c r="K164" s="244"/>
      <c r="L164" s="244"/>
      <c r="M164" s="244"/>
      <c r="N164" s="244"/>
      <c r="O164" s="244"/>
      <c r="P164" s="244"/>
      <c r="Q164" s="244"/>
    </row>
    <row r="165" outlineLevel="1" spans="1:17">
      <c r="A165" s="219">
        <v>40</v>
      </c>
      <c r="B165" s="240" t="s">
        <v>1034</v>
      </c>
      <c r="C165" s="234" t="s">
        <v>19</v>
      </c>
      <c r="D165" s="235">
        <f t="shared" si="49"/>
        <v>0</v>
      </c>
      <c r="E165" s="235" t="s">
        <v>799</v>
      </c>
      <c r="F165" s="244"/>
      <c r="G165" s="244"/>
      <c r="H165" s="244"/>
      <c r="I165" s="244"/>
      <c r="J165" s="244"/>
      <c r="K165" s="244"/>
      <c r="L165" s="244"/>
      <c r="M165" s="244"/>
      <c r="N165" s="244"/>
      <c r="O165" s="244"/>
      <c r="P165" s="244"/>
      <c r="Q165" s="244"/>
    </row>
    <row r="166" outlineLevel="1" spans="1:17">
      <c r="A166" s="219">
        <v>41</v>
      </c>
      <c r="B166" s="240" t="s">
        <v>1037</v>
      </c>
      <c r="C166" s="241" t="s">
        <v>739</v>
      </c>
      <c r="D166" s="242">
        <f t="shared" si="49"/>
        <v>0</v>
      </c>
      <c r="E166" s="242" t="s">
        <v>799</v>
      </c>
      <c r="F166" s="243">
        <f t="shared" ref="F166:Q166" si="62">F167+F168+F169</f>
        <v>0</v>
      </c>
      <c r="G166" s="243">
        <f t="shared" si="62"/>
        <v>0</v>
      </c>
      <c r="H166" s="243">
        <f t="shared" si="62"/>
        <v>0</v>
      </c>
      <c r="I166" s="243">
        <f t="shared" si="62"/>
        <v>0</v>
      </c>
      <c r="J166" s="243">
        <f t="shared" si="62"/>
        <v>0</v>
      </c>
      <c r="K166" s="243">
        <f t="shared" si="62"/>
        <v>0</v>
      </c>
      <c r="L166" s="243">
        <f t="shared" si="62"/>
        <v>0</v>
      </c>
      <c r="M166" s="243">
        <f t="shared" si="62"/>
        <v>0</v>
      </c>
      <c r="N166" s="243">
        <f t="shared" si="62"/>
        <v>0</v>
      </c>
      <c r="O166" s="243">
        <f t="shared" si="62"/>
        <v>0</v>
      </c>
      <c r="P166" s="243">
        <f t="shared" si="62"/>
        <v>0</v>
      </c>
      <c r="Q166" s="243">
        <f t="shared" si="62"/>
        <v>0</v>
      </c>
    </row>
    <row r="167" outlineLevel="1" spans="1:17">
      <c r="A167" s="219">
        <v>41</v>
      </c>
      <c r="B167" s="240" t="s">
        <v>1037</v>
      </c>
      <c r="C167" s="228" t="s">
        <v>109</v>
      </c>
      <c r="D167" s="229">
        <f t="shared" si="49"/>
        <v>0</v>
      </c>
      <c r="E167" s="229" t="s">
        <v>799</v>
      </c>
      <c r="F167" s="244"/>
      <c r="G167" s="244"/>
      <c r="H167" s="244"/>
      <c r="I167" s="244"/>
      <c r="J167" s="244"/>
      <c r="K167" s="244"/>
      <c r="L167" s="244"/>
      <c r="M167" s="244"/>
      <c r="N167" s="244"/>
      <c r="O167" s="244"/>
      <c r="P167" s="244"/>
      <c r="Q167" s="244"/>
    </row>
    <row r="168" outlineLevel="1" spans="1:17">
      <c r="A168" s="219">
        <v>41</v>
      </c>
      <c r="B168" s="240" t="s">
        <v>1037</v>
      </c>
      <c r="C168" s="231" t="s">
        <v>68</v>
      </c>
      <c r="D168" s="232">
        <f t="shared" si="49"/>
        <v>0</v>
      </c>
      <c r="E168" s="232" t="s">
        <v>799</v>
      </c>
      <c r="F168" s="244"/>
      <c r="G168" s="244"/>
      <c r="H168" s="244"/>
      <c r="I168" s="244"/>
      <c r="J168" s="244"/>
      <c r="K168" s="244"/>
      <c r="L168" s="244"/>
      <c r="M168" s="244"/>
      <c r="N168" s="244"/>
      <c r="O168" s="244"/>
      <c r="P168" s="244"/>
      <c r="Q168" s="244"/>
    </row>
    <row r="169" outlineLevel="1" spans="1:17">
      <c r="A169" s="219">
        <v>41</v>
      </c>
      <c r="B169" s="240" t="s">
        <v>1037</v>
      </c>
      <c r="C169" s="234" t="s">
        <v>19</v>
      </c>
      <c r="D169" s="235">
        <f t="shared" si="49"/>
        <v>0</v>
      </c>
      <c r="E169" s="235" t="s">
        <v>799</v>
      </c>
      <c r="F169" s="244"/>
      <c r="G169" s="244"/>
      <c r="H169" s="244"/>
      <c r="I169" s="244"/>
      <c r="J169" s="244"/>
      <c r="K169" s="244"/>
      <c r="L169" s="244"/>
      <c r="M169" s="244"/>
      <c r="N169" s="244"/>
      <c r="O169" s="244"/>
      <c r="P169" s="244"/>
      <c r="Q169" s="244"/>
    </row>
    <row r="170" outlineLevel="1" spans="1:17">
      <c r="A170" s="219">
        <v>42</v>
      </c>
      <c r="B170" s="240" t="s">
        <v>1040</v>
      </c>
      <c r="C170" s="241" t="s">
        <v>739</v>
      </c>
      <c r="D170" s="242">
        <f t="shared" si="49"/>
        <v>0</v>
      </c>
      <c r="E170" s="242" t="s">
        <v>799</v>
      </c>
      <c r="F170" s="243">
        <f t="shared" ref="F170:Q170" si="63">F171+F172+F173</f>
        <v>0</v>
      </c>
      <c r="G170" s="243">
        <f t="shared" si="63"/>
        <v>0</v>
      </c>
      <c r="H170" s="243">
        <f t="shared" si="63"/>
        <v>0</v>
      </c>
      <c r="I170" s="243">
        <f t="shared" si="63"/>
        <v>0</v>
      </c>
      <c r="J170" s="243">
        <f t="shared" si="63"/>
        <v>0</v>
      </c>
      <c r="K170" s="243">
        <f t="shared" si="63"/>
        <v>0</v>
      </c>
      <c r="L170" s="243">
        <f t="shared" si="63"/>
        <v>0</v>
      </c>
      <c r="M170" s="243">
        <f t="shared" si="63"/>
        <v>0</v>
      </c>
      <c r="N170" s="243">
        <f t="shared" si="63"/>
        <v>0</v>
      </c>
      <c r="O170" s="243">
        <f t="shared" si="63"/>
        <v>0</v>
      </c>
      <c r="P170" s="243">
        <f t="shared" si="63"/>
        <v>0</v>
      </c>
      <c r="Q170" s="243">
        <f t="shared" si="63"/>
        <v>0</v>
      </c>
    </row>
    <row r="171" outlineLevel="1" spans="1:17">
      <c r="A171" s="219">
        <v>42</v>
      </c>
      <c r="B171" s="240" t="s">
        <v>1040</v>
      </c>
      <c r="C171" s="228" t="s">
        <v>109</v>
      </c>
      <c r="D171" s="229">
        <f t="shared" si="49"/>
        <v>0</v>
      </c>
      <c r="E171" s="229" t="s">
        <v>799</v>
      </c>
      <c r="F171" s="244"/>
      <c r="G171" s="244"/>
      <c r="H171" s="244"/>
      <c r="I171" s="244"/>
      <c r="J171" s="244"/>
      <c r="K171" s="244"/>
      <c r="L171" s="244"/>
      <c r="M171" s="244"/>
      <c r="N171" s="244"/>
      <c r="O171" s="244"/>
      <c r="P171" s="244"/>
      <c r="Q171" s="244"/>
    </row>
    <row r="172" outlineLevel="1" spans="1:17">
      <c r="A172" s="219">
        <v>42</v>
      </c>
      <c r="B172" s="240" t="s">
        <v>1040</v>
      </c>
      <c r="C172" s="231" t="s">
        <v>68</v>
      </c>
      <c r="D172" s="232">
        <f t="shared" si="49"/>
        <v>0</v>
      </c>
      <c r="E172" s="232" t="s">
        <v>799</v>
      </c>
      <c r="F172" s="244"/>
      <c r="G172" s="244"/>
      <c r="H172" s="244"/>
      <c r="I172" s="244"/>
      <c r="J172" s="244"/>
      <c r="K172" s="244"/>
      <c r="L172" s="244"/>
      <c r="M172" s="244"/>
      <c r="N172" s="244"/>
      <c r="O172" s="244"/>
      <c r="P172" s="244"/>
      <c r="Q172" s="244"/>
    </row>
    <row r="173" outlineLevel="1" spans="1:17">
      <c r="A173" s="219">
        <v>42</v>
      </c>
      <c r="B173" s="240" t="s">
        <v>1040</v>
      </c>
      <c r="C173" s="234" t="s">
        <v>19</v>
      </c>
      <c r="D173" s="235">
        <f t="shared" si="49"/>
        <v>0</v>
      </c>
      <c r="E173" s="235" t="s">
        <v>799</v>
      </c>
      <c r="F173" s="244"/>
      <c r="G173" s="244"/>
      <c r="H173" s="244"/>
      <c r="I173" s="244"/>
      <c r="J173" s="244"/>
      <c r="K173" s="244"/>
      <c r="L173" s="244"/>
      <c r="M173" s="244"/>
      <c r="N173" s="244"/>
      <c r="O173" s="244"/>
      <c r="P173" s="244"/>
      <c r="Q173" s="244"/>
    </row>
    <row r="174" spans="1:17">
      <c r="A174" s="219">
        <v>43</v>
      </c>
      <c r="B174" s="237" t="s">
        <v>2423</v>
      </c>
      <c r="C174" s="237" t="s">
        <v>739</v>
      </c>
      <c r="D174" s="238">
        <f t="shared" si="49"/>
        <v>8</v>
      </c>
      <c r="E174" s="238" t="s">
        <v>799</v>
      </c>
      <c r="F174" s="239">
        <f t="shared" ref="F174:Q174" si="64">F175+F176+F177</f>
        <v>8</v>
      </c>
      <c r="G174" s="239">
        <f t="shared" si="64"/>
        <v>8</v>
      </c>
      <c r="H174" s="239">
        <f t="shared" si="64"/>
        <v>8</v>
      </c>
      <c r="I174" s="239">
        <f t="shared" si="64"/>
        <v>8</v>
      </c>
      <c r="J174" s="239">
        <f t="shared" si="64"/>
        <v>8</v>
      </c>
      <c r="K174" s="239">
        <f t="shared" si="64"/>
        <v>8</v>
      </c>
      <c r="L174" s="239">
        <f t="shared" si="64"/>
        <v>8</v>
      </c>
      <c r="M174" s="239">
        <f t="shared" si="64"/>
        <v>8</v>
      </c>
      <c r="N174" s="239">
        <f t="shared" si="64"/>
        <v>8</v>
      </c>
      <c r="O174" s="239">
        <f t="shared" si="64"/>
        <v>8</v>
      </c>
      <c r="P174" s="239">
        <f t="shared" si="64"/>
        <v>8</v>
      </c>
      <c r="Q174" s="239">
        <f t="shared" si="64"/>
        <v>8</v>
      </c>
    </row>
    <row r="175" spans="1:17">
      <c r="A175" s="219">
        <v>43</v>
      </c>
      <c r="B175" s="237" t="s">
        <v>2423</v>
      </c>
      <c r="C175" s="228" t="s">
        <v>109</v>
      </c>
      <c r="D175" s="229">
        <f t="shared" si="49"/>
        <v>7</v>
      </c>
      <c r="E175" s="229" t="s">
        <v>799</v>
      </c>
      <c r="F175" s="230">
        <f t="shared" ref="F175:Q175" si="65">F179+F183+F187+F191</f>
        <v>7</v>
      </c>
      <c r="G175" s="230">
        <f t="shared" si="65"/>
        <v>7</v>
      </c>
      <c r="H175" s="230">
        <f t="shared" si="65"/>
        <v>7</v>
      </c>
      <c r="I175" s="230">
        <f t="shared" si="65"/>
        <v>7</v>
      </c>
      <c r="J175" s="230">
        <f t="shared" si="65"/>
        <v>7</v>
      </c>
      <c r="K175" s="230">
        <f t="shared" si="65"/>
        <v>7</v>
      </c>
      <c r="L175" s="230">
        <f t="shared" si="65"/>
        <v>7</v>
      </c>
      <c r="M175" s="230">
        <f t="shared" si="65"/>
        <v>7</v>
      </c>
      <c r="N175" s="230">
        <f t="shared" si="65"/>
        <v>7</v>
      </c>
      <c r="O175" s="230">
        <f t="shared" si="65"/>
        <v>7</v>
      </c>
      <c r="P175" s="230">
        <f t="shared" si="65"/>
        <v>7</v>
      </c>
      <c r="Q175" s="230">
        <f t="shared" si="65"/>
        <v>7</v>
      </c>
    </row>
    <row r="176" spans="1:17">
      <c r="A176" s="219">
        <v>43</v>
      </c>
      <c r="B176" s="237" t="s">
        <v>2423</v>
      </c>
      <c r="C176" s="231" t="s">
        <v>68</v>
      </c>
      <c r="D176" s="232">
        <f t="shared" si="49"/>
        <v>0</v>
      </c>
      <c r="E176" s="232" t="s">
        <v>799</v>
      </c>
      <c r="F176" s="233">
        <f t="shared" ref="F176:Q176" si="66">F180+F184+F188+F192</f>
        <v>0</v>
      </c>
      <c r="G176" s="233">
        <f t="shared" si="66"/>
        <v>0</v>
      </c>
      <c r="H176" s="233">
        <f t="shared" si="66"/>
        <v>0</v>
      </c>
      <c r="I176" s="233">
        <f t="shared" si="66"/>
        <v>0</v>
      </c>
      <c r="J176" s="233">
        <f t="shared" si="66"/>
        <v>0</v>
      </c>
      <c r="K176" s="233">
        <f t="shared" si="66"/>
        <v>0</v>
      </c>
      <c r="L176" s="233">
        <f t="shared" si="66"/>
        <v>0</v>
      </c>
      <c r="M176" s="233">
        <f t="shared" si="66"/>
        <v>0</v>
      </c>
      <c r="N176" s="233">
        <f t="shared" si="66"/>
        <v>0</v>
      </c>
      <c r="O176" s="233">
        <f t="shared" si="66"/>
        <v>0</v>
      </c>
      <c r="P176" s="233">
        <f t="shared" si="66"/>
        <v>0</v>
      </c>
      <c r="Q176" s="233">
        <f t="shared" si="66"/>
        <v>0</v>
      </c>
    </row>
    <row r="177" spans="1:17">
      <c r="A177" s="219">
        <v>43</v>
      </c>
      <c r="B177" s="237" t="s">
        <v>2423</v>
      </c>
      <c r="C177" s="234" t="s">
        <v>19</v>
      </c>
      <c r="D177" s="235">
        <f t="shared" si="49"/>
        <v>1</v>
      </c>
      <c r="E177" s="235" t="s">
        <v>799</v>
      </c>
      <c r="F177" s="236">
        <f t="shared" ref="F177:Q177" si="67">F181+F185+F189+F193</f>
        <v>1</v>
      </c>
      <c r="G177" s="236">
        <f t="shared" si="67"/>
        <v>1</v>
      </c>
      <c r="H177" s="236">
        <f t="shared" si="67"/>
        <v>1</v>
      </c>
      <c r="I177" s="236">
        <f t="shared" si="67"/>
        <v>1</v>
      </c>
      <c r="J177" s="236">
        <f t="shared" si="67"/>
        <v>1</v>
      </c>
      <c r="K177" s="236">
        <f t="shared" si="67"/>
        <v>1</v>
      </c>
      <c r="L177" s="236">
        <f t="shared" si="67"/>
        <v>1</v>
      </c>
      <c r="M177" s="236">
        <f t="shared" si="67"/>
        <v>1</v>
      </c>
      <c r="N177" s="236">
        <f t="shared" si="67"/>
        <v>1</v>
      </c>
      <c r="O177" s="236">
        <f t="shared" si="67"/>
        <v>1</v>
      </c>
      <c r="P177" s="236">
        <f t="shared" si="67"/>
        <v>1</v>
      </c>
      <c r="Q177" s="236">
        <f t="shared" si="67"/>
        <v>1</v>
      </c>
    </row>
    <row r="178" outlineLevel="1" spans="1:17">
      <c r="A178" s="219">
        <v>44</v>
      </c>
      <c r="B178" s="240" t="s">
        <v>1063</v>
      </c>
      <c r="C178" s="241" t="s">
        <v>739</v>
      </c>
      <c r="D178" s="242">
        <f t="shared" si="49"/>
        <v>8</v>
      </c>
      <c r="E178" s="242" t="s">
        <v>799</v>
      </c>
      <c r="F178" s="243">
        <f t="shared" ref="F178:Q178" si="68">F179+F180+F181</f>
        <v>8</v>
      </c>
      <c r="G178" s="243">
        <f t="shared" si="68"/>
        <v>8</v>
      </c>
      <c r="H178" s="243">
        <f t="shared" si="68"/>
        <v>8</v>
      </c>
      <c r="I178" s="243">
        <f t="shared" si="68"/>
        <v>8</v>
      </c>
      <c r="J178" s="243">
        <f t="shared" si="68"/>
        <v>8</v>
      </c>
      <c r="K178" s="243">
        <f t="shared" si="68"/>
        <v>8</v>
      </c>
      <c r="L178" s="243">
        <f t="shared" si="68"/>
        <v>8</v>
      </c>
      <c r="M178" s="243">
        <f t="shared" si="68"/>
        <v>8</v>
      </c>
      <c r="N178" s="243">
        <f t="shared" si="68"/>
        <v>8</v>
      </c>
      <c r="O178" s="243">
        <f t="shared" si="68"/>
        <v>8</v>
      </c>
      <c r="P178" s="243">
        <f t="shared" si="68"/>
        <v>8</v>
      </c>
      <c r="Q178" s="243">
        <f t="shared" si="68"/>
        <v>8</v>
      </c>
    </row>
    <row r="179" outlineLevel="1" spans="1:17">
      <c r="A179" s="219">
        <v>44</v>
      </c>
      <c r="B179" s="240" t="s">
        <v>1063</v>
      </c>
      <c r="C179" s="228" t="s">
        <v>109</v>
      </c>
      <c r="D179" s="229">
        <f t="shared" si="49"/>
        <v>7</v>
      </c>
      <c r="E179" s="229" t="s">
        <v>799</v>
      </c>
      <c r="F179" s="244">
        <f>'自有人工预算（附表）'!E12</f>
        <v>7</v>
      </c>
      <c r="G179" s="244">
        <f>'自有人工预算（附表）'!F12</f>
        <v>7</v>
      </c>
      <c r="H179" s="244">
        <f>'自有人工预算（附表）'!G12</f>
        <v>7</v>
      </c>
      <c r="I179" s="244">
        <f>'自有人工预算（附表）'!H12</f>
        <v>7</v>
      </c>
      <c r="J179" s="244">
        <f>'自有人工预算（附表）'!I12</f>
        <v>7</v>
      </c>
      <c r="K179" s="244">
        <f>'自有人工预算（附表）'!J12</f>
        <v>7</v>
      </c>
      <c r="L179" s="244">
        <f>'自有人工预算（附表）'!K12</f>
        <v>7</v>
      </c>
      <c r="M179" s="244">
        <f>'自有人工预算（附表）'!L12</f>
        <v>7</v>
      </c>
      <c r="N179" s="244">
        <f>'自有人工预算（附表）'!M12</f>
        <v>7</v>
      </c>
      <c r="O179" s="244">
        <f>'自有人工预算（附表）'!N12</f>
        <v>7</v>
      </c>
      <c r="P179" s="244">
        <f>'自有人工预算（附表）'!O12</f>
        <v>7</v>
      </c>
      <c r="Q179" s="244">
        <f>'自有人工预算（附表）'!P12</f>
        <v>7</v>
      </c>
    </row>
    <row r="180" outlineLevel="1" spans="1:17">
      <c r="A180" s="219">
        <v>44</v>
      </c>
      <c r="B180" s="240" t="s">
        <v>1063</v>
      </c>
      <c r="C180" s="231" t="s">
        <v>68</v>
      </c>
      <c r="D180" s="232">
        <f t="shared" si="49"/>
        <v>0</v>
      </c>
      <c r="E180" s="232" t="s">
        <v>799</v>
      </c>
      <c r="F180" s="244"/>
      <c r="G180" s="244"/>
      <c r="H180" s="244"/>
      <c r="I180" s="244"/>
      <c r="J180" s="244"/>
      <c r="K180" s="244"/>
      <c r="L180" s="244"/>
      <c r="M180" s="244"/>
      <c r="N180" s="244"/>
      <c r="O180" s="244"/>
      <c r="P180" s="244"/>
      <c r="Q180" s="244"/>
    </row>
    <row r="181" outlineLevel="1" spans="1:17">
      <c r="A181" s="219">
        <v>44</v>
      </c>
      <c r="B181" s="240" t="s">
        <v>1063</v>
      </c>
      <c r="C181" s="234" t="s">
        <v>19</v>
      </c>
      <c r="D181" s="235">
        <f t="shared" si="49"/>
        <v>1</v>
      </c>
      <c r="E181" s="235" t="s">
        <v>799</v>
      </c>
      <c r="F181" s="244">
        <v>1</v>
      </c>
      <c r="G181" s="244">
        <v>1</v>
      </c>
      <c r="H181" s="244">
        <v>1</v>
      </c>
      <c r="I181" s="244">
        <v>1</v>
      </c>
      <c r="J181" s="244">
        <v>1</v>
      </c>
      <c r="K181" s="244">
        <v>1</v>
      </c>
      <c r="L181" s="244">
        <v>1</v>
      </c>
      <c r="M181" s="244">
        <v>1</v>
      </c>
      <c r="N181" s="244">
        <v>1</v>
      </c>
      <c r="O181" s="244">
        <v>1</v>
      </c>
      <c r="P181" s="244">
        <v>1</v>
      </c>
      <c r="Q181" s="244">
        <v>1</v>
      </c>
    </row>
    <row r="182" outlineLevel="1" spans="1:17">
      <c r="A182" s="219">
        <v>45</v>
      </c>
      <c r="B182" s="240" t="s">
        <v>1066</v>
      </c>
      <c r="C182" s="241" t="s">
        <v>739</v>
      </c>
      <c r="D182" s="242">
        <f t="shared" si="49"/>
        <v>0</v>
      </c>
      <c r="E182" s="242" t="s">
        <v>799</v>
      </c>
      <c r="F182" s="243">
        <f t="shared" ref="F182:Q182" si="69">F183+F184+F185</f>
        <v>0</v>
      </c>
      <c r="G182" s="243">
        <f t="shared" si="69"/>
        <v>0</v>
      </c>
      <c r="H182" s="243">
        <f t="shared" si="69"/>
        <v>0</v>
      </c>
      <c r="I182" s="243">
        <f t="shared" si="69"/>
        <v>0</v>
      </c>
      <c r="J182" s="243">
        <f t="shared" si="69"/>
        <v>0</v>
      </c>
      <c r="K182" s="243">
        <f t="shared" si="69"/>
        <v>0</v>
      </c>
      <c r="L182" s="243">
        <f t="shared" si="69"/>
        <v>0</v>
      </c>
      <c r="M182" s="243">
        <f t="shared" si="69"/>
        <v>0</v>
      </c>
      <c r="N182" s="243">
        <f t="shared" si="69"/>
        <v>0</v>
      </c>
      <c r="O182" s="243">
        <f t="shared" si="69"/>
        <v>0</v>
      </c>
      <c r="P182" s="243">
        <f t="shared" si="69"/>
        <v>0</v>
      </c>
      <c r="Q182" s="243">
        <f t="shared" si="69"/>
        <v>0</v>
      </c>
    </row>
    <row r="183" outlineLevel="1" spans="1:17">
      <c r="A183" s="219">
        <v>45</v>
      </c>
      <c r="B183" s="240" t="s">
        <v>1066</v>
      </c>
      <c r="C183" s="228" t="s">
        <v>109</v>
      </c>
      <c r="D183" s="229">
        <f t="shared" si="49"/>
        <v>0</v>
      </c>
      <c r="E183" s="229" t="s">
        <v>799</v>
      </c>
      <c r="F183" s="244"/>
      <c r="G183" s="244"/>
      <c r="H183" s="244"/>
      <c r="I183" s="244"/>
      <c r="J183" s="244"/>
      <c r="K183" s="244"/>
      <c r="L183" s="244"/>
      <c r="M183" s="244"/>
      <c r="N183" s="244"/>
      <c r="O183" s="244"/>
      <c r="P183" s="244"/>
      <c r="Q183" s="244"/>
    </row>
    <row r="184" outlineLevel="1" spans="1:17">
      <c r="A184" s="219">
        <v>45</v>
      </c>
      <c r="B184" s="240" t="s">
        <v>1066</v>
      </c>
      <c r="C184" s="231" t="s">
        <v>68</v>
      </c>
      <c r="D184" s="232">
        <f t="shared" si="49"/>
        <v>0</v>
      </c>
      <c r="E184" s="232" t="s">
        <v>799</v>
      </c>
      <c r="F184" s="244"/>
      <c r="G184" s="244"/>
      <c r="H184" s="244"/>
      <c r="I184" s="244"/>
      <c r="J184" s="244"/>
      <c r="K184" s="244"/>
      <c r="L184" s="244"/>
      <c r="M184" s="244"/>
      <c r="N184" s="244"/>
      <c r="O184" s="244"/>
      <c r="P184" s="244"/>
      <c r="Q184" s="244"/>
    </row>
    <row r="185" outlineLevel="1" spans="1:17">
      <c r="A185" s="219">
        <v>45</v>
      </c>
      <c r="B185" s="240" t="s">
        <v>1066</v>
      </c>
      <c r="C185" s="234" t="s">
        <v>19</v>
      </c>
      <c r="D185" s="235">
        <f t="shared" si="49"/>
        <v>0</v>
      </c>
      <c r="E185" s="235" t="s">
        <v>799</v>
      </c>
      <c r="F185" s="244"/>
      <c r="G185" s="244"/>
      <c r="H185" s="244"/>
      <c r="I185" s="244"/>
      <c r="J185" s="244"/>
      <c r="K185" s="244"/>
      <c r="L185" s="244"/>
      <c r="M185" s="244"/>
      <c r="N185" s="244"/>
      <c r="O185" s="244"/>
      <c r="P185" s="244"/>
      <c r="Q185" s="244"/>
    </row>
    <row r="186" outlineLevel="1" spans="1:17">
      <c r="A186" s="219">
        <v>46</v>
      </c>
      <c r="B186" s="240" t="s">
        <v>1069</v>
      </c>
      <c r="C186" s="241" t="s">
        <v>739</v>
      </c>
      <c r="D186" s="242">
        <f t="shared" si="49"/>
        <v>0</v>
      </c>
      <c r="E186" s="242" t="s">
        <v>799</v>
      </c>
      <c r="F186" s="243">
        <f t="shared" ref="F186:Q186" si="70">F187+F188+F189</f>
        <v>0</v>
      </c>
      <c r="G186" s="243">
        <f t="shared" si="70"/>
        <v>0</v>
      </c>
      <c r="H186" s="243">
        <f t="shared" si="70"/>
        <v>0</v>
      </c>
      <c r="I186" s="243">
        <f t="shared" si="70"/>
        <v>0</v>
      </c>
      <c r="J186" s="243">
        <f t="shared" si="70"/>
        <v>0</v>
      </c>
      <c r="K186" s="243">
        <f t="shared" si="70"/>
        <v>0</v>
      </c>
      <c r="L186" s="243">
        <f t="shared" si="70"/>
        <v>0</v>
      </c>
      <c r="M186" s="243">
        <f t="shared" si="70"/>
        <v>0</v>
      </c>
      <c r="N186" s="243">
        <f t="shared" si="70"/>
        <v>0</v>
      </c>
      <c r="O186" s="243">
        <f t="shared" si="70"/>
        <v>0</v>
      </c>
      <c r="P186" s="243">
        <f t="shared" si="70"/>
        <v>0</v>
      </c>
      <c r="Q186" s="243">
        <f t="shared" si="70"/>
        <v>0</v>
      </c>
    </row>
    <row r="187" outlineLevel="1" spans="1:17">
      <c r="A187" s="219">
        <v>46</v>
      </c>
      <c r="B187" s="240" t="s">
        <v>1069</v>
      </c>
      <c r="C187" s="228" t="s">
        <v>109</v>
      </c>
      <c r="D187" s="229">
        <f t="shared" si="49"/>
        <v>0</v>
      </c>
      <c r="E187" s="229" t="s">
        <v>799</v>
      </c>
      <c r="F187" s="244"/>
      <c r="G187" s="244"/>
      <c r="H187" s="244"/>
      <c r="I187" s="244"/>
      <c r="J187" s="244"/>
      <c r="K187" s="244"/>
      <c r="L187" s="244"/>
      <c r="M187" s="244"/>
      <c r="N187" s="244"/>
      <c r="O187" s="244"/>
      <c r="P187" s="244"/>
      <c r="Q187" s="244"/>
    </row>
    <row r="188" outlineLevel="1" spans="1:17">
      <c r="A188" s="219">
        <v>46</v>
      </c>
      <c r="B188" s="240" t="s">
        <v>1069</v>
      </c>
      <c r="C188" s="231" t="s">
        <v>68</v>
      </c>
      <c r="D188" s="232">
        <f t="shared" si="49"/>
        <v>0</v>
      </c>
      <c r="E188" s="232" t="s">
        <v>799</v>
      </c>
      <c r="F188" s="244"/>
      <c r="G188" s="244"/>
      <c r="H188" s="244"/>
      <c r="I188" s="244"/>
      <c r="J188" s="244"/>
      <c r="K188" s="244"/>
      <c r="L188" s="244"/>
      <c r="M188" s="244"/>
      <c r="N188" s="244"/>
      <c r="O188" s="244"/>
      <c r="P188" s="244"/>
      <c r="Q188" s="244"/>
    </row>
    <row r="189" outlineLevel="1" spans="1:17">
      <c r="A189" s="219">
        <v>46</v>
      </c>
      <c r="B189" s="240" t="s">
        <v>1069</v>
      </c>
      <c r="C189" s="234" t="s">
        <v>19</v>
      </c>
      <c r="D189" s="235">
        <f t="shared" si="49"/>
        <v>0</v>
      </c>
      <c r="E189" s="235" t="s">
        <v>799</v>
      </c>
      <c r="F189" s="244"/>
      <c r="G189" s="244"/>
      <c r="H189" s="244"/>
      <c r="I189" s="244"/>
      <c r="J189" s="244"/>
      <c r="K189" s="244"/>
      <c r="L189" s="244"/>
      <c r="M189" s="244"/>
      <c r="N189" s="244"/>
      <c r="O189" s="244"/>
      <c r="P189" s="244"/>
      <c r="Q189" s="244"/>
    </row>
    <row r="190" outlineLevel="1" spans="1:17">
      <c r="A190" s="219">
        <v>47</v>
      </c>
      <c r="B190" s="240" t="s">
        <v>1072</v>
      </c>
      <c r="C190" s="241" t="s">
        <v>739</v>
      </c>
      <c r="D190" s="242">
        <f t="shared" si="49"/>
        <v>0</v>
      </c>
      <c r="E190" s="242" t="s">
        <v>799</v>
      </c>
      <c r="F190" s="243">
        <f t="shared" ref="F190:Q190" si="71">F191+F192+F193</f>
        <v>0</v>
      </c>
      <c r="G190" s="243">
        <f t="shared" si="71"/>
        <v>0</v>
      </c>
      <c r="H190" s="243">
        <f t="shared" si="71"/>
        <v>0</v>
      </c>
      <c r="I190" s="243">
        <f t="shared" si="71"/>
        <v>0</v>
      </c>
      <c r="J190" s="243">
        <f t="shared" si="71"/>
        <v>0</v>
      </c>
      <c r="K190" s="243">
        <f t="shared" si="71"/>
        <v>0</v>
      </c>
      <c r="L190" s="243">
        <f t="shared" si="71"/>
        <v>0</v>
      </c>
      <c r="M190" s="243">
        <f t="shared" si="71"/>
        <v>0</v>
      </c>
      <c r="N190" s="243">
        <f t="shared" si="71"/>
        <v>0</v>
      </c>
      <c r="O190" s="243">
        <f t="shared" si="71"/>
        <v>0</v>
      </c>
      <c r="P190" s="243">
        <f t="shared" si="71"/>
        <v>0</v>
      </c>
      <c r="Q190" s="243">
        <f t="shared" si="71"/>
        <v>0</v>
      </c>
    </row>
    <row r="191" outlineLevel="1" spans="1:17">
      <c r="A191" s="219">
        <v>47</v>
      </c>
      <c r="B191" s="240" t="s">
        <v>1072</v>
      </c>
      <c r="C191" s="228" t="s">
        <v>109</v>
      </c>
      <c r="D191" s="229">
        <f t="shared" si="49"/>
        <v>0</v>
      </c>
      <c r="E191" s="229" t="s">
        <v>799</v>
      </c>
      <c r="F191" s="244"/>
      <c r="G191" s="244"/>
      <c r="H191" s="244"/>
      <c r="I191" s="244"/>
      <c r="J191" s="244"/>
      <c r="K191" s="244"/>
      <c r="L191" s="244"/>
      <c r="M191" s="244"/>
      <c r="N191" s="244"/>
      <c r="O191" s="244"/>
      <c r="P191" s="244"/>
      <c r="Q191" s="244"/>
    </row>
    <row r="192" outlineLevel="1" spans="1:17">
      <c r="A192" s="219">
        <v>47</v>
      </c>
      <c r="B192" s="240" t="s">
        <v>1072</v>
      </c>
      <c r="C192" s="231" t="s">
        <v>68</v>
      </c>
      <c r="D192" s="232">
        <f t="shared" si="49"/>
        <v>0</v>
      </c>
      <c r="E192" s="232" t="s">
        <v>799</v>
      </c>
      <c r="F192" s="244"/>
      <c r="G192" s="244"/>
      <c r="H192" s="244"/>
      <c r="I192" s="244"/>
      <c r="J192" s="244"/>
      <c r="K192" s="244"/>
      <c r="L192" s="244"/>
      <c r="M192" s="244"/>
      <c r="N192" s="244"/>
      <c r="O192" s="244"/>
      <c r="P192" s="244"/>
      <c r="Q192" s="244"/>
    </row>
    <row r="193" outlineLevel="1" spans="1:17">
      <c r="A193" s="219">
        <v>47</v>
      </c>
      <c r="B193" s="240" t="s">
        <v>1072</v>
      </c>
      <c r="C193" s="234" t="s">
        <v>19</v>
      </c>
      <c r="D193" s="235">
        <f t="shared" si="49"/>
        <v>0</v>
      </c>
      <c r="E193" s="235" t="s">
        <v>799</v>
      </c>
      <c r="F193" s="244"/>
      <c r="G193" s="244"/>
      <c r="H193" s="244"/>
      <c r="I193" s="244"/>
      <c r="J193" s="244"/>
      <c r="K193" s="244"/>
      <c r="L193" s="244"/>
      <c r="M193" s="244"/>
      <c r="N193" s="244"/>
      <c r="O193" s="244"/>
      <c r="P193" s="244"/>
      <c r="Q193" s="244"/>
    </row>
    <row r="194" spans="1:17">
      <c r="A194" s="219">
        <v>48</v>
      </c>
      <c r="B194" s="237" t="s">
        <v>2424</v>
      </c>
      <c r="C194" s="237" t="s">
        <v>739</v>
      </c>
      <c r="D194" s="238">
        <f t="shared" ref="D194:D233" si="72">IFERROR(SUM(F194:Q194)/COUNTIF(F194:Q194,"&lt;&gt;0"),0)</f>
        <v>0</v>
      </c>
      <c r="E194" s="238" t="s">
        <v>799</v>
      </c>
      <c r="F194" s="239">
        <f t="shared" ref="F194:Q194" si="73">F195+F196+F197</f>
        <v>0</v>
      </c>
      <c r="G194" s="239">
        <f t="shared" si="73"/>
        <v>0</v>
      </c>
      <c r="H194" s="239">
        <f t="shared" si="73"/>
        <v>0</v>
      </c>
      <c r="I194" s="239">
        <f t="shared" si="73"/>
        <v>0</v>
      </c>
      <c r="J194" s="239">
        <f t="shared" si="73"/>
        <v>0</v>
      </c>
      <c r="K194" s="239">
        <f t="shared" si="73"/>
        <v>0</v>
      </c>
      <c r="L194" s="239">
        <f t="shared" si="73"/>
        <v>0</v>
      </c>
      <c r="M194" s="239">
        <f t="shared" si="73"/>
        <v>0</v>
      </c>
      <c r="N194" s="239">
        <f t="shared" si="73"/>
        <v>0</v>
      </c>
      <c r="O194" s="239">
        <f t="shared" si="73"/>
        <v>0</v>
      </c>
      <c r="P194" s="239">
        <f t="shared" si="73"/>
        <v>0</v>
      </c>
      <c r="Q194" s="239">
        <f t="shared" si="73"/>
        <v>0</v>
      </c>
    </row>
    <row r="195" spans="1:17">
      <c r="A195" s="219">
        <v>48</v>
      </c>
      <c r="B195" s="237" t="s">
        <v>2424</v>
      </c>
      <c r="C195" s="228" t="s">
        <v>109</v>
      </c>
      <c r="D195" s="229">
        <f t="shared" si="72"/>
        <v>0</v>
      </c>
      <c r="E195" s="229" t="s">
        <v>799</v>
      </c>
      <c r="F195" s="230">
        <f t="shared" ref="F195:Q195" si="74">F199+F203+F207</f>
        <v>0</v>
      </c>
      <c r="G195" s="230">
        <f t="shared" si="74"/>
        <v>0</v>
      </c>
      <c r="H195" s="230">
        <f t="shared" si="74"/>
        <v>0</v>
      </c>
      <c r="I195" s="230">
        <f t="shared" si="74"/>
        <v>0</v>
      </c>
      <c r="J195" s="230">
        <f t="shared" si="74"/>
        <v>0</v>
      </c>
      <c r="K195" s="230">
        <f t="shared" si="74"/>
        <v>0</v>
      </c>
      <c r="L195" s="230">
        <f t="shared" si="74"/>
        <v>0</v>
      </c>
      <c r="M195" s="230">
        <f t="shared" si="74"/>
        <v>0</v>
      </c>
      <c r="N195" s="230">
        <f t="shared" si="74"/>
        <v>0</v>
      </c>
      <c r="O195" s="230">
        <f t="shared" si="74"/>
        <v>0</v>
      </c>
      <c r="P195" s="230">
        <f t="shared" si="74"/>
        <v>0</v>
      </c>
      <c r="Q195" s="230">
        <f t="shared" si="74"/>
        <v>0</v>
      </c>
    </row>
    <row r="196" spans="1:17">
      <c r="A196" s="219">
        <v>48</v>
      </c>
      <c r="B196" s="237" t="s">
        <v>2424</v>
      </c>
      <c r="C196" s="231" t="s">
        <v>68</v>
      </c>
      <c r="D196" s="232">
        <f t="shared" si="72"/>
        <v>0</v>
      </c>
      <c r="E196" s="232" t="s">
        <v>799</v>
      </c>
      <c r="F196" s="233">
        <f t="shared" ref="F196:Q196" si="75">F200+F204+F208</f>
        <v>0</v>
      </c>
      <c r="G196" s="233">
        <f t="shared" si="75"/>
        <v>0</v>
      </c>
      <c r="H196" s="233">
        <f t="shared" si="75"/>
        <v>0</v>
      </c>
      <c r="I196" s="233">
        <f t="shared" si="75"/>
        <v>0</v>
      </c>
      <c r="J196" s="233">
        <f t="shared" si="75"/>
        <v>0</v>
      </c>
      <c r="K196" s="233">
        <f t="shared" si="75"/>
        <v>0</v>
      </c>
      <c r="L196" s="233">
        <f t="shared" si="75"/>
        <v>0</v>
      </c>
      <c r="M196" s="233">
        <f t="shared" si="75"/>
        <v>0</v>
      </c>
      <c r="N196" s="233">
        <f t="shared" si="75"/>
        <v>0</v>
      </c>
      <c r="O196" s="233">
        <f t="shared" si="75"/>
        <v>0</v>
      </c>
      <c r="P196" s="233">
        <f t="shared" si="75"/>
        <v>0</v>
      </c>
      <c r="Q196" s="233">
        <f t="shared" si="75"/>
        <v>0</v>
      </c>
    </row>
    <row r="197" spans="1:17">
      <c r="A197" s="219">
        <v>48</v>
      </c>
      <c r="B197" s="237" t="s">
        <v>2424</v>
      </c>
      <c r="C197" s="234" t="s">
        <v>19</v>
      </c>
      <c r="D197" s="235">
        <f t="shared" si="72"/>
        <v>0</v>
      </c>
      <c r="E197" s="235" t="s">
        <v>799</v>
      </c>
      <c r="F197" s="236">
        <f t="shared" ref="F197:Q197" si="76">F201+F205+F209</f>
        <v>0</v>
      </c>
      <c r="G197" s="236">
        <f t="shared" si="76"/>
        <v>0</v>
      </c>
      <c r="H197" s="236">
        <f t="shared" si="76"/>
        <v>0</v>
      </c>
      <c r="I197" s="236">
        <f t="shared" si="76"/>
        <v>0</v>
      </c>
      <c r="J197" s="236">
        <f t="shared" si="76"/>
        <v>0</v>
      </c>
      <c r="K197" s="236">
        <f t="shared" si="76"/>
        <v>0</v>
      </c>
      <c r="L197" s="236">
        <f t="shared" si="76"/>
        <v>0</v>
      </c>
      <c r="M197" s="236">
        <f t="shared" si="76"/>
        <v>0</v>
      </c>
      <c r="N197" s="236">
        <f t="shared" si="76"/>
        <v>0</v>
      </c>
      <c r="O197" s="236">
        <f t="shared" si="76"/>
        <v>0</v>
      </c>
      <c r="P197" s="236">
        <f t="shared" si="76"/>
        <v>0</v>
      </c>
      <c r="Q197" s="236">
        <f t="shared" si="76"/>
        <v>0</v>
      </c>
    </row>
    <row r="198" outlineLevel="1" spans="1:17">
      <c r="A198" s="219">
        <v>49</v>
      </c>
      <c r="B198" s="240" t="s">
        <v>1094</v>
      </c>
      <c r="C198" s="241" t="s">
        <v>739</v>
      </c>
      <c r="D198" s="242">
        <f t="shared" si="72"/>
        <v>0</v>
      </c>
      <c r="E198" s="242" t="s">
        <v>799</v>
      </c>
      <c r="F198" s="243">
        <f t="shared" ref="F198:Q198" si="77">F199+F200+F201</f>
        <v>0</v>
      </c>
      <c r="G198" s="243">
        <f t="shared" si="77"/>
        <v>0</v>
      </c>
      <c r="H198" s="243">
        <f t="shared" si="77"/>
        <v>0</v>
      </c>
      <c r="I198" s="243">
        <f t="shared" si="77"/>
        <v>0</v>
      </c>
      <c r="J198" s="243">
        <f t="shared" si="77"/>
        <v>0</v>
      </c>
      <c r="K198" s="243">
        <f t="shared" si="77"/>
        <v>0</v>
      </c>
      <c r="L198" s="243">
        <f t="shared" si="77"/>
        <v>0</v>
      </c>
      <c r="M198" s="243">
        <f t="shared" si="77"/>
        <v>0</v>
      </c>
      <c r="N198" s="243">
        <f t="shared" si="77"/>
        <v>0</v>
      </c>
      <c r="O198" s="243">
        <f t="shared" si="77"/>
        <v>0</v>
      </c>
      <c r="P198" s="243">
        <f t="shared" si="77"/>
        <v>0</v>
      </c>
      <c r="Q198" s="243">
        <f t="shared" si="77"/>
        <v>0</v>
      </c>
    </row>
    <row r="199" outlineLevel="1" spans="1:17">
      <c r="A199" s="219">
        <v>49</v>
      </c>
      <c r="B199" s="240" t="s">
        <v>1094</v>
      </c>
      <c r="C199" s="228" t="s">
        <v>109</v>
      </c>
      <c r="D199" s="229">
        <f t="shared" si="72"/>
        <v>0</v>
      </c>
      <c r="E199" s="229" t="s">
        <v>799</v>
      </c>
      <c r="F199" s="244"/>
      <c r="G199" s="244"/>
      <c r="H199" s="244"/>
      <c r="I199" s="244"/>
      <c r="J199" s="244"/>
      <c r="K199" s="244"/>
      <c r="L199" s="244"/>
      <c r="M199" s="244"/>
      <c r="N199" s="244"/>
      <c r="O199" s="244"/>
      <c r="P199" s="244"/>
      <c r="Q199" s="244"/>
    </row>
    <row r="200" outlineLevel="1" spans="1:17">
      <c r="A200" s="219">
        <v>49</v>
      </c>
      <c r="B200" s="240" t="s">
        <v>1094</v>
      </c>
      <c r="C200" s="231" t="s">
        <v>68</v>
      </c>
      <c r="D200" s="232">
        <f t="shared" si="72"/>
        <v>0</v>
      </c>
      <c r="E200" s="232" t="s">
        <v>799</v>
      </c>
      <c r="F200" s="244"/>
      <c r="G200" s="244"/>
      <c r="H200" s="244"/>
      <c r="I200" s="244"/>
      <c r="J200" s="244"/>
      <c r="K200" s="244"/>
      <c r="L200" s="244"/>
      <c r="M200" s="244"/>
      <c r="N200" s="244"/>
      <c r="O200" s="244"/>
      <c r="P200" s="244"/>
      <c r="Q200" s="244"/>
    </row>
    <row r="201" outlineLevel="1" spans="1:17">
      <c r="A201" s="219">
        <v>49</v>
      </c>
      <c r="B201" s="240" t="s">
        <v>1094</v>
      </c>
      <c r="C201" s="234" t="s">
        <v>19</v>
      </c>
      <c r="D201" s="235">
        <f t="shared" si="72"/>
        <v>0</v>
      </c>
      <c r="E201" s="235" t="s">
        <v>799</v>
      </c>
      <c r="F201" s="244"/>
      <c r="G201" s="244"/>
      <c r="H201" s="244"/>
      <c r="I201" s="244"/>
      <c r="J201" s="244"/>
      <c r="K201" s="244"/>
      <c r="L201" s="244"/>
      <c r="M201" s="244"/>
      <c r="N201" s="244"/>
      <c r="O201" s="244"/>
      <c r="P201" s="244"/>
      <c r="Q201" s="244"/>
    </row>
    <row r="202" outlineLevel="1" spans="1:17">
      <c r="A202" s="219">
        <v>50</v>
      </c>
      <c r="B202" s="240" t="s">
        <v>1092</v>
      </c>
      <c r="C202" s="241" t="s">
        <v>739</v>
      </c>
      <c r="D202" s="242">
        <f t="shared" si="72"/>
        <v>0</v>
      </c>
      <c r="E202" s="242" t="s">
        <v>799</v>
      </c>
      <c r="F202" s="243">
        <f t="shared" ref="F202:Q202" si="78">F203+F204+F205</f>
        <v>0</v>
      </c>
      <c r="G202" s="243">
        <f t="shared" si="78"/>
        <v>0</v>
      </c>
      <c r="H202" s="243">
        <f t="shared" si="78"/>
        <v>0</v>
      </c>
      <c r="I202" s="243">
        <f t="shared" si="78"/>
        <v>0</v>
      </c>
      <c r="J202" s="243">
        <f t="shared" si="78"/>
        <v>0</v>
      </c>
      <c r="K202" s="243">
        <f t="shared" si="78"/>
        <v>0</v>
      </c>
      <c r="L202" s="243">
        <f t="shared" si="78"/>
        <v>0</v>
      </c>
      <c r="M202" s="243">
        <f t="shared" si="78"/>
        <v>0</v>
      </c>
      <c r="N202" s="243">
        <f t="shared" si="78"/>
        <v>0</v>
      </c>
      <c r="O202" s="243">
        <f t="shared" si="78"/>
        <v>0</v>
      </c>
      <c r="P202" s="243">
        <f t="shared" si="78"/>
        <v>0</v>
      </c>
      <c r="Q202" s="243">
        <f t="shared" si="78"/>
        <v>0</v>
      </c>
    </row>
    <row r="203" outlineLevel="1" spans="1:17">
      <c r="A203" s="219">
        <v>50</v>
      </c>
      <c r="B203" s="240" t="s">
        <v>1092</v>
      </c>
      <c r="C203" s="228" t="s">
        <v>109</v>
      </c>
      <c r="D203" s="229">
        <f t="shared" si="72"/>
        <v>0</v>
      </c>
      <c r="E203" s="229" t="s">
        <v>799</v>
      </c>
      <c r="F203" s="244"/>
      <c r="G203" s="244"/>
      <c r="H203" s="244"/>
      <c r="I203" s="244"/>
      <c r="J203" s="244"/>
      <c r="K203" s="244"/>
      <c r="L203" s="244"/>
      <c r="M203" s="244"/>
      <c r="N203" s="244"/>
      <c r="O203" s="244"/>
      <c r="P203" s="244"/>
      <c r="Q203" s="244"/>
    </row>
    <row r="204" outlineLevel="1" spans="1:17">
      <c r="A204" s="219">
        <v>50</v>
      </c>
      <c r="B204" s="240" t="s">
        <v>1092</v>
      </c>
      <c r="C204" s="231" t="s">
        <v>68</v>
      </c>
      <c r="D204" s="232">
        <f t="shared" si="72"/>
        <v>0</v>
      </c>
      <c r="E204" s="232" t="s">
        <v>799</v>
      </c>
      <c r="F204" s="244"/>
      <c r="G204" s="244"/>
      <c r="H204" s="244"/>
      <c r="I204" s="244"/>
      <c r="J204" s="244"/>
      <c r="K204" s="244"/>
      <c r="L204" s="244"/>
      <c r="M204" s="244"/>
      <c r="N204" s="244"/>
      <c r="O204" s="244"/>
      <c r="P204" s="244"/>
      <c r="Q204" s="244"/>
    </row>
    <row r="205" outlineLevel="1" spans="1:17">
      <c r="A205" s="219">
        <v>50</v>
      </c>
      <c r="B205" s="240" t="s">
        <v>1092</v>
      </c>
      <c r="C205" s="234" t="s">
        <v>19</v>
      </c>
      <c r="D205" s="235">
        <f t="shared" si="72"/>
        <v>0</v>
      </c>
      <c r="E205" s="235" t="s">
        <v>799</v>
      </c>
      <c r="F205" s="244"/>
      <c r="G205" s="244"/>
      <c r="H205" s="244"/>
      <c r="I205" s="244"/>
      <c r="J205" s="244"/>
      <c r="K205" s="244"/>
      <c r="L205" s="244"/>
      <c r="M205" s="244"/>
      <c r="N205" s="244"/>
      <c r="O205" s="244"/>
      <c r="P205" s="244"/>
      <c r="Q205" s="244"/>
    </row>
    <row r="206" outlineLevel="1" spans="1:17">
      <c r="A206" s="219">
        <v>51</v>
      </c>
      <c r="B206" s="240" t="s">
        <v>1099</v>
      </c>
      <c r="C206" s="241" t="s">
        <v>739</v>
      </c>
      <c r="D206" s="242">
        <f t="shared" si="72"/>
        <v>0</v>
      </c>
      <c r="E206" s="242" t="s">
        <v>799</v>
      </c>
      <c r="F206" s="243">
        <f t="shared" ref="F206:Q206" si="79">F207+F208+F209</f>
        <v>0</v>
      </c>
      <c r="G206" s="243">
        <f t="shared" si="79"/>
        <v>0</v>
      </c>
      <c r="H206" s="243">
        <f t="shared" si="79"/>
        <v>0</v>
      </c>
      <c r="I206" s="243">
        <f t="shared" si="79"/>
        <v>0</v>
      </c>
      <c r="J206" s="243">
        <f t="shared" si="79"/>
        <v>0</v>
      </c>
      <c r="K206" s="243">
        <f t="shared" si="79"/>
        <v>0</v>
      </c>
      <c r="L206" s="243">
        <f t="shared" si="79"/>
        <v>0</v>
      </c>
      <c r="M206" s="243">
        <f t="shared" si="79"/>
        <v>0</v>
      </c>
      <c r="N206" s="243">
        <f t="shared" si="79"/>
        <v>0</v>
      </c>
      <c r="O206" s="243">
        <f t="shared" si="79"/>
        <v>0</v>
      </c>
      <c r="P206" s="243">
        <f t="shared" si="79"/>
        <v>0</v>
      </c>
      <c r="Q206" s="243">
        <f t="shared" si="79"/>
        <v>0</v>
      </c>
    </row>
    <row r="207" outlineLevel="1" spans="1:17">
      <c r="A207" s="219">
        <v>51</v>
      </c>
      <c r="B207" s="240" t="s">
        <v>1099</v>
      </c>
      <c r="C207" s="228" t="s">
        <v>109</v>
      </c>
      <c r="D207" s="229">
        <f t="shared" si="72"/>
        <v>0</v>
      </c>
      <c r="E207" s="229" t="s">
        <v>799</v>
      </c>
      <c r="F207" s="244"/>
      <c r="G207" s="244"/>
      <c r="H207" s="244"/>
      <c r="I207" s="244"/>
      <c r="J207" s="244"/>
      <c r="K207" s="244"/>
      <c r="L207" s="244"/>
      <c r="M207" s="244"/>
      <c r="N207" s="244"/>
      <c r="O207" s="244"/>
      <c r="P207" s="244"/>
      <c r="Q207" s="244"/>
    </row>
    <row r="208" outlineLevel="1" spans="1:17">
      <c r="A208" s="219">
        <v>51</v>
      </c>
      <c r="B208" s="240" t="s">
        <v>1099</v>
      </c>
      <c r="C208" s="231" t="s">
        <v>68</v>
      </c>
      <c r="D208" s="232">
        <f t="shared" si="72"/>
        <v>0</v>
      </c>
      <c r="E208" s="232" t="s">
        <v>799</v>
      </c>
      <c r="F208" s="244"/>
      <c r="G208" s="244"/>
      <c r="H208" s="244"/>
      <c r="I208" s="244"/>
      <c r="J208" s="244"/>
      <c r="K208" s="244"/>
      <c r="L208" s="244"/>
      <c r="M208" s="244"/>
      <c r="N208" s="244"/>
      <c r="O208" s="244"/>
      <c r="P208" s="244"/>
      <c r="Q208" s="244"/>
    </row>
    <row r="209" outlineLevel="1" spans="1:17">
      <c r="A209" s="219">
        <v>51</v>
      </c>
      <c r="B209" s="240" t="s">
        <v>1099</v>
      </c>
      <c r="C209" s="234" t="s">
        <v>19</v>
      </c>
      <c r="D209" s="235">
        <f t="shared" si="72"/>
        <v>0</v>
      </c>
      <c r="E209" s="235" t="s">
        <v>799</v>
      </c>
      <c r="F209" s="244"/>
      <c r="G209" s="244"/>
      <c r="H209" s="244"/>
      <c r="I209" s="244"/>
      <c r="J209" s="244"/>
      <c r="K209" s="244"/>
      <c r="L209" s="244"/>
      <c r="M209" s="244"/>
      <c r="N209" s="244"/>
      <c r="O209" s="244"/>
      <c r="P209" s="244"/>
      <c r="Q209" s="244"/>
    </row>
    <row r="210" spans="1:17">
      <c r="A210" s="219">
        <v>52</v>
      </c>
      <c r="B210" s="237" t="s">
        <v>1115</v>
      </c>
      <c r="C210" s="237" t="s">
        <v>739</v>
      </c>
      <c r="D210" s="238">
        <f t="shared" si="72"/>
        <v>5</v>
      </c>
      <c r="E210" s="238" t="s">
        <v>799</v>
      </c>
      <c r="F210" s="239">
        <f t="shared" ref="F210:Q210" si="80">F211+F212+F213</f>
        <v>5</v>
      </c>
      <c r="G210" s="239">
        <f t="shared" si="80"/>
        <v>5</v>
      </c>
      <c r="H210" s="239">
        <f t="shared" si="80"/>
        <v>5</v>
      </c>
      <c r="I210" s="239">
        <f t="shared" si="80"/>
        <v>5</v>
      </c>
      <c r="J210" s="239">
        <f t="shared" si="80"/>
        <v>5</v>
      </c>
      <c r="K210" s="239">
        <f t="shared" si="80"/>
        <v>5</v>
      </c>
      <c r="L210" s="239">
        <f t="shared" si="80"/>
        <v>5</v>
      </c>
      <c r="M210" s="239">
        <f t="shared" si="80"/>
        <v>5</v>
      </c>
      <c r="N210" s="239">
        <f t="shared" si="80"/>
        <v>5</v>
      </c>
      <c r="O210" s="239">
        <f t="shared" si="80"/>
        <v>5</v>
      </c>
      <c r="P210" s="239">
        <f t="shared" si="80"/>
        <v>5</v>
      </c>
      <c r="Q210" s="239">
        <f t="shared" si="80"/>
        <v>5</v>
      </c>
    </row>
    <row r="211" spans="1:17">
      <c r="A211" s="219">
        <v>52</v>
      </c>
      <c r="B211" s="237" t="s">
        <v>1115</v>
      </c>
      <c r="C211" s="228" t="s">
        <v>109</v>
      </c>
      <c r="D211" s="229">
        <f t="shared" si="72"/>
        <v>5</v>
      </c>
      <c r="E211" s="229" t="s">
        <v>799</v>
      </c>
      <c r="F211" s="230">
        <f t="shared" ref="F211:Q211" si="81">F215+F219+F223+F227+F231</f>
        <v>5</v>
      </c>
      <c r="G211" s="230">
        <f t="shared" si="81"/>
        <v>5</v>
      </c>
      <c r="H211" s="230">
        <f t="shared" si="81"/>
        <v>5</v>
      </c>
      <c r="I211" s="230">
        <f t="shared" si="81"/>
        <v>5</v>
      </c>
      <c r="J211" s="230">
        <f t="shared" si="81"/>
        <v>5</v>
      </c>
      <c r="K211" s="230">
        <f t="shared" si="81"/>
        <v>5</v>
      </c>
      <c r="L211" s="230">
        <f t="shared" si="81"/>
        <v>5</v>
      </c>
      <c r="M211" s="230">
        <f t="shared" si="81"/>
        <v>5</v>
      </c>
      <c r="N211" s="230">
        <f t="shared" si="81"/>
        <v>5</v>
      </c>
      <c r="O211" s="230">
        <f t="shared" si="81"/>
        <v>5</v>
      </c>
      <c r="P211" s="230">
        <f t="shared" si="81"/>
        <v>5</v>
      </c>
      <c r="Q211" s="230">
        <f t="shared" si="81"/>
        <v>5</v>
      </c>
    </row>
    <row r="212" spans="1:17">
      <c r="A212" s="219">
        <v>52</v>
      </c>
      <c r="B212" s="237" t="s">
        <v>1115</v>
      </c>
      <c r="C212" s="231" t="s">
        <v>68</v>
      </c>
      <c r="D212" s="232">
        <f t="shared" si="72"/>
        <v>0</v>
      </c>
      <c r="E212" s="232" t="s">
        <v>799</v>
      </c>
      <c r="F212" s="233">
        <f t="shared" ref="F212:Q212" si="82">F216+F220+F224+F228+F232</f>
        <v>0</v>
      </c>
      <c r="G212" s="233">
        <f t="shared" si="82"/>
        <v>0</v>
      </c>
      <c r="H212" s="233">
        <f t="shared" si="82"/>
        <v>0</v>
      </c>
      <c r="I212" s="233">
        <f t="shared" si="82"/>
        <v>0</v>
      </c>
      <c r="J212" s="233">
        <f t="shared" si="82"/>
        <v>0</v>
      </c>
      <c r="K212" s="233">
        <f t="shared" si="82"/>
        <v>0</v>
      </c>
      <c r="L212" s="233">
        <f t="shared" si="82"/>
        <v>0</v>
      </c>
      <c r="M212" s="233">
        <f t="shared" si="82"/>
        <v>0</v>
      </c>
      <c r="N212" s="233">
        <f t="shared" si="82"/>
        <v>0</v>
      </c>
      <c r="O212" s="233">
        <f t="shared" si="82"/>
        <v>0</v>
      </c>
      <c r="P212" s="233">
        <f t="shared" si="82"/>
        <v>0</v>
      </c>
      <c r="Q212" s="233">
        <f t="shared" si="82"/>
        <v>0</v>
      </c>
    </row>
    <row r="213" spans="1:17">
      <c r="A213" s="219">
        <v>52</v>
      </c>
      <c r="B213" s="237" t="s">
        <v>1115</v>
      </c>
      <c r="C213" s="234" t="s">
        <v>19</v>
      </c>
      <c r="D213" s="235">
        <f t="shared" si="72"/>
        <v>0</v>
      </c>
      <c r="E213" s="235" t="s">
        <v>799</v>
      </c>
      <c r="F213" s="236">
        <f t="shared" ref="F213:Q213" si="83">F217+F221+F225+F229+F233</f>
        <v>0</v>
      </c>
      <c r="G213" s="236">
        <f t="shared" si="83"/>
        <v>0</v>
      </c>
      <c r="H213" s="236">
        <f t="shared" si="83"/>
        <v>0</v>
      </c>
      <c r="I213" s="236">
        <f t="shared" si="83"/>
        <v>0</v>
      </c>
      <c r="J213" s="236">
        <f t="shared" si="83"/>
        <v>0</v>
      </c>
      <c r="K213" s="236">
        <f t="shared" si="83"/>
        <v>0</v>
      </c>
      <c r="L213" s="236">
        <f t="shared" si="83"/>
        <v>0</v>
      </c>
      <c r="M213" s="236">
        <f t="shared" si="83"/>
        <v>0</v>
      </c>
      <c r="N213" s="236">
        <f t="shared" si="83"/>
        <v>0</v>
      </c>
      <c r="O213" s="236">
        <f t="shared" si="83"/>
        <v>0</v>
      </c>
      <c r="P213" s="236">
        <f t="shared" si="83"/>
        <v>0</v>
      </c>
      <c r="Q213" s="236">
        <f t="shared" si="83"/>
        <v>0</v>
      </c>
    </row>
    <row r="214" outlineLevel="1" spans="1:17">
      <c r="A214" s="219">
        <v>53</v>
      </c>
      <c r="B214" s="240" t="s">
        <v>1117</v>
      </c>
      <c r="C214" s="241" t="s">
        <v>739</v>
      </c>
      <c r="D214" s="242">
        <f t="shared" si="72"/>
        <v>5</v>
      </c>
      <c r="E214" s="241" t="s">
        <v>799</v>
      </c>
      <c r="F214" s="245">
        <f t="shared" ref="F214:Q214" si="84">F215+F216+F217</f>
        <v>5</v>
      </c>
      <c r="G214" s="245">
        <f t="shared" si="84"/>
        <v>5</v>
      </c>
      <c r="H214" s="245">
        <f t="shared" si="84"/>
        <v>5</v>
      </c>
      <c r="I214" s="245">
        <f t="shared" si="84"/>
        <v>5</v>
      </c>
      <c r="J214" s="245">
        <f t="shared" si="84"/>
        <v>5</v>
      </c>
      <c r="K214" s="245">
        <f t="shared" si="84"/>
        <v>5</v>
      </c>
      <c r="L214" s="245">
        <f t="shared" si="84"/>
        <v>5</v>
      </c>
      <c r="M214" s="245">
        <f t="shared" si="84"/>
        <v>5</v>
      </c>
      <c r="N214" s="245">
        <f t="shared" si="84"/>
        <v>5</v>
      </c>
      <c r="O214" s="245">
        <f t="shared" si="84"/>
        <v>5</v>
      </c>
      <c r="P214" s="245">
        <f t="shared" si="84"/>
        <v>5</v>
      </c>
      <c r="Q214" s="245">
        <f t="shared" si="84"/>
        <v>5</v>
      </c>
    </row>
    <row r="215" outlineLevel="1" spans="1:17">
      <c r="A215" s="219">
        <v>53</v>
      </c>
      <c r="B215" s="240" t="s">
        <v>1117</v>
      </c>
      <c r="C215" s="228" t="s">
        <v>109</v>
      </c>
      <c r="D215" s="229">
        <f t="shared" si="72"/>
        <v>5</v>
      </c>
      <c r="E215" s="228" t="s">
        <v>799</v>
      </c>
      <c r="F215" s="246">
        <f>'自有人工预算（附表）'!E14</f>
        <v>5</v>
      </c>
      <c r="G215" s="246">
        <f>'自有人工预算（附表）'!F14</f>
        <v>5</v>
      </c>
      <c r="H215" s="246">
        <f>'自有人工预算（附表）'!G14</f>
        <v>5</v>
      </c>
      <c r="I215" s="246">
        <f>'自有人工预算（附表）'!H14</f>
        <v>5</v>
      </c>
      <c r="J215" s="246">
        <f>'自有人工预算（附表）'!I14</f>
        <v>5</v>
      </c>
      <c r="K215" s="246">
        <f>'自有人工预算（附表）'!J14</f>
        <v>5</v>
      </c>
      <c r="L215" s="246">
        <f>'自有人工预算（附表）'!K14</f>
        <v>5</v>
      </c>
      <c r="M215" s="246">
        <f>'自有人工预算（附表）'!L14</f>
        <v>5</v>
      </c>
      <c r="N215" s="246">
        <f>'自有人工预算（附表）'!M14</f>
        <v>5</v>
      </c>
      <c r="O215" s="246">
        <f>'自有人工预算（附表）'!N14</f>
        <v>5</v>
      </c>
      <c r="P215" s="246">
        <f>'自有人工预算（附表）'!O14</f>
        <v>5</v>
      </c>
      <c r="Q215" s="246">
        <f>'自有人工预算（附表）'!P14</f>
        <v>5</v>
      </c>
    </row>
    <row r="216" outlineLevel="1" spans="1:17">
      <c r="A216" s="219">
        <v>53</v>
      </c>
      <c r="B216" s="240" t="s">
        <v>1117</v>
      </c>
      <c r="C216" s="231" t="s">
        <v>68</v>
      </c>
      <c r="D216" s="232">
        <f t="shared" si="72"/>
        <v>0</v>
      </c>
      <c r="E216" s="231" t="s">
        <v>799</v>
      </c>
      <c r="F216" s="246"/>
      <c r="G216" s="246"/>
      <c r="H216" s="246"/>
      <c r="I216" s="246"/>
      <c r="J216" s="246"/>
      <c r="K216" s="246"/>
      <c r="L216" s="246"/>
      <c r="M216" s="246"/>
      <c r="N216" s="246"/>
      <c r="O216" s="246"/>
      <c r="P216" s="246"/>
      <c r="Q216" s="246"/>
    </row>
    <row r="217" outlineLevel="1" spans="1:17">
      <c r="A217" s="219">
        <v>53</v>
      </c>
      <c r="B217" s="240" t="s">
        <v>1117</v>
      </c>
      <c r="C217" s="234" t="s">
        <v>19</v>
      </c>
      <c r="D217" s="235">
        <f t="shared" si="72"/>
        <v>0</v>
      </c>
      <c r="E217" s="234" t="s">
        <v>799</v>
      </c>
      <c r="F217" s="246"/>
      <c r="G217" s="246"/>
      <c r="H217" s="246"/>
      <c r="I217" s="246"/>
      <c r="J217" s="246"/>
      <c r="K217" s="246"/>
      <c r="L217" s="246"/>
      <c r="M217" s="246"/>
      <c r="N217" s="246"/>
      <c r="O217" s="246"/>
      <c r="P217" s="246"/>
      <c r="Q217" s="246"/>
    </row>
    <row r="218" outlineLevel="1" spans="1:17">
      <c r="A218" s="219">
        <v>54</v>
      </c>
      <c r="B218" s="240" t="s">
        <v>1120</v>
      </c>
      <c r="C218" s="241" t="s">
        <v>739</v>
      </c>
      <c r="D218" s="242">
        <f t="shared" si="72"/>
        <v>0</v>
      </c>
      <c r="E218" s="241" t="s">
        <v>799</v>
      </c>
      <c r="F218" s="245">
        <f t="shared" ref="F218:Q218" si="85">F219+F220+F221</f>
        <v>0</v>
      </c>
      <c r="G218" s="245">
        <f t="shared" si="85"/>
        <v>0</v>
      </c>
      <c r="H218" s="245">
        <f t="shared" si="85"/>
        <v>0</v>
      </c>
      <c r="I218" s="245">
        <f t="shared" si="85"/>
        <v>0</v>
      </c>
      <c r="J218" s="245">
        <f t="shared" si="85"/>
        <v>0</v>
      </c>
      <c r="K218" s="245">
        <f t="shared" si="85"/>
        <v>0</v>
      </c>
      <c r="L218" s="245">
        <f t="shared" si="85"/>
        <v>0</v>
      </c>
      <c r="M218" s="245">
        <f t="shared" si="85"/>
        <v>0</v>
      </c>
      <c r="N218" s="245">
        <f t="shared" si="85"/>
        <v>0</v>
      </c>
      <c r="O218" s="245">
        <f t="shared" si="85"/>
        <v>0</v>
      </c>
      <c r="P218" s="245">
        <f t="shared" si="85"/>
        <v>0</v>
      </c>
      <c r="Q218" s="245">
        <f t="shared" si="85"/>
        <v>0</v>
      </c>
    </row>
    <row r="219" outlineLevel="1" spans="1:17">
      <c r="A219" s="219">
        <v>54</v>
      </c>
      <c r="B219" s="240" t="s">
        <v>1120</v>
      </c>
      <c r="C219" s="228" t="s">
        <v>109</v>
      </c>
      <c r="D219" s="229">
        <f t="shared" si="72"/>
        <v>0</v>
      </c>
      <c r="E219" s="228" t="s">
        <v>799</v>
      </c>
      <c r="F219" s="246"/>
      <c r="G219" s="246"/>
      <c r="H219" s="246"/>
      <c r="I219" s="246"/>
      <c r="J219" s="246"/>
      <c r="K219" s="246"/>
      <c r="L219" s="246"/>
      <c r="M219" s="246"/>
      <c r="N219" s="246"/>
      <c r="O219" s="246"/>
      <c r="P219" s="246"/>
      <c r="Q219" s="246"/>
    </row>
    <row r="220" outlineLevel="1" spans="1:17">
      <c r="A220" s="219">
        <v>54</v>
      </c>
      <c r="B220" s="240" t="s">
        <v>1120</v>
      </c>
      <c r="C220" s="231" t="s">
        <v>68</v>
      </c>
      <c r="D220" s="232">
        <f t="shared" si="72"/>
        <v>0</v>
      </c>
      <c r="E220" s="231" t="s">
        <v>799</v>
      </c>
      <c r="F220" s="246"/>
      <c r="G220" s="246"/>
      <c r="H220" s="246"/>
      <c r="I220" s="246"/>
      <c r="J220" s="246"/>
      <c r="K220" s="246"/>
      <c r="L220" s="246"/>
      <c r="M220" s="246"/>
      <c r="N220" s="246"/>
      <c r="O220" s="246"/>
      <c r="P220" s="246"/>
      <c r="Q220" s="246"/>
    </row>
    <row r="221" outlineLevel="1" spans="1:17">
      <c r="A221" s="219">
        <v>54</v>
      </c>
      <c r="B221" s="240" t="s">
        <v>1120</v>
      </c>
      <c r="C221" s="234" t="s">
        <v>19</v>
      </c>
      <c r="D221" s="235">
        <f t="shared" si="72"/>
        <v>0</v>
      </c>
      <c r="E221" s="234" t="s">
        <v>799</v>
      </c>
      <c r="F221" s="246"/>
      <c r="G221" s="246"/>
      <c r="H221" s="246"/>
      <c r="I221" s="246"/>
      <c r="J221" s="246"/>
      <c r="K221" s="246"/>
      <c r="L221" s="246"/>
      <c r="M221" s="246"/>
      <c r="N221" s="246"/>
      <c r="O221" s="246"/>
      <c r="P221" s="246"/>
      <c r="Q221" s="246"/>
    </row>
    <row r="222" outlineLevel="1" spans="1:17">
      <c r="A222" s="219">
        <v>55</v>
      </c>
      <c r="B222" s="240" t="s">
        <v>1122</v>
      </c>
      <c r="C222" s="241" t="s">
        <v>739</v>
      </c>
      <c r="D222" s="242">
        <f t="shared" si="72"/>
        <v>0</v>
      </c>
      <c r="E222" s="241" t="s">
        <v>799</v>
      </c>
      <c r="F222" s="245">
        <f t="shared" ref="F222:Q222" si="86">F223+F224+F225</f>
        <v>0</v>
      </c>
      <c r="G222" s="245">
        <f t="shared" si="86"/>
        <v>0</v>
      </c>
      <c r="H222" s="245">
        <f t="shared" si="86"/>
        <v>0</v>
      </c>
      <c r="I222" s="245">
        <f t="shared" si="86"/>
        <v>0</v>
      </c>
      <c r="J222" s="245">
        <f t="shared" si="86"/>
        <v>0</v>
      </c>
      <c r="K222" s="245">
        <f t="shared" si="86"/>
        <v>0</v>
      </c>
      <c r="L222" s="245">
        <f t="shared" si="86"/>
        <v>0</v>
      </c>
      <c r="M222" s="245">
        <f t="shared" si="86"/>
        <v>0</v>
      </c>
      <c r="N222" s="245">
        <f t="shared" si="86"/>
        <v>0</v>
      </c>
      <c r="O222" s="245">
        <f t="shared" si="86"/>
        <v>0</v>
      </c>
      <c r="P222" s="245">
        <f t="shared" si="86"/>
        <v>0</v>
      </c>
      <c r="Q222" s="245">
        <f t="shared" si="86"/>
        <v>0</v>
      </c>
    </row>
    <row r="223" outlineLevel="1" spans="1:17">
      <c r="A223" s="219">
        <v>55</v>
      </c>
      <c r="B223" s="240" t="s">
        <v>1122</v>
      </c>
      <c r="C223" s="228" t="s">
        <v>109</v>
      </c>
      <c r="D223" s="229">
        <f t="shared" si="72"/>
        <v>0</v>
      </c>
      <c r="E223" s="228" t="s">
        <v>799</v>
      </c>
      <c r="F223" s="246"/>
      <c r="G223" s="246"/>
      <c r="H223" s="246"/>
      <c r="I223" s="246"/>
      <c r="J223" s="246"/>
      <c r="K223" s="246"/>
      <c r="L223" s="246"/>
      <c r="M223" s="246"/>
      <c r="N223" s="246"/>
      <c r="O223" s="246"/>
      <c r="P223" s="246"/>
      <c r="Q223" s="246"/>
    </row>
    <row r="224" outlineLevel="1" spans="1:17">
      <c r="A224" s="219">
        <v>55</v>
      </c>
      <c r="B224" s="240" t="s">
        <v>1122</v>
      </c>
      <c r="C224" s="231" t="s">
        <v>68</v>
      </c>
      <c r="D224" s="232">
        <f t="shared" si="72"/>
        <v>0</v>
      </c>
      <c r="E224" s="231" t="s">
        <v>799</v>
      </c>
      <c r="F224" s="246"/>
      <c r="G224" s="246"/>
      <c r="H224" s="246"/>
      <c r="I224" s="246"/>
      <c r="J224" s="246"/>
      <c r="K224" s="246"/>
      <c r="L224" s="246"/>
      <c r="M224" s="246"/>
      <c r="N224" s="246"/>
      <c r="O224" s="246"/>
      <c r="P224" s="246"/>
      <c r="Q224" s="246"/>
    </row>
    <row r="225" outlineLevel="1" spans="1:17">
      <c r="A225" s="219">
        <v>55</v>
      </c>
      <c r="B225" s="240" t="s">
        <v>1122</v>
      </c>
      <c r="C225" s="234" t="s">
        <v>19</v>
      </c>
      <c r="D225" s="235">
        <f t="shared" si="72"/>
        <v>0</v>
      </c>
      <c r="E225" s="234" t="s">
        <v>799</v>
      </c>
      <c r="F225" s="246"/>
      <c r="G225" s="246"/>
      <c r="H225" s="246"/>
      <c r="I225" s="246"/>
      <c r="J225" s="246"/>
      <c r="K225" s="246"/>
      <c r="L225" s="246"/>
      <c r="M225" s="246"/>
      <c r="N225" s="246"/>
      <c r="O225" s="246"/>
      <c r="P225" s="246"/>
      <c r="Q225" s="246"/>
    </row>
    <row r="226" outlineLevel="1" spans="1:17">
      <c r="A226" s="219">
        <v>56</v>
      </c>
      <c r="B226" s="240" t="s">
        <v>1124</v>
      </c>
      <c r="C226" s="241" t="s">
        <v>739</v>
      </c>
      <c r="D226" s="242">
        <f t="shared" si="72"/>
        <v>0</v>
      </c>
      <c r="E226" s="241" t="s">
        <v>799</v>
      </c>
      <c r="F226" s="245">
        <f t="shared" ref="F226:Q226" si="87">F227+F228+F229</f>
        <v>0</v>
      </c>
      <c r="G226" s="245">
        <f t="shared" si="87"/>
        <v>0</v>
      </c>
      <c r="H226" s="245">
        <f t="shared" si="87"/>
        <v>0</v>
      </c>
      <c r="I226" s="245">
        <f t="shared" si="87"/>
        <v>0</v>
      </c>
      <c r="J226" s="245">
        <f t="shared" si="87"/>
        <v>0</v>
      </c>
      <c r="K226" s="245">
        <f t="shared" si="87"/>
        <v>0</v>
      </c>
      <c r="L226" s="245">
        <f t="shared" si="87"/>
        <v>0</v>
      </c>
      <c r="M226" s="245">
        <f t="shared" si="87"/>
        <v>0</v>
      </c>
      <c r="N226" s="245">
        <f t="shared" si="87"/>
        <v>0</v>
      </c>
      <c r="O226" s="245">
        <f t="shared" si="87"/>
        <v>0</v>
      </c>
      <c r="P226" s="245">
        <f t="shared" si="87"/>
        <v>0</v>
      </c>
      <c r="Q226" s="245">
        <f t="shared" si="87"/>
        <v>0</v>
      </c>
    </row>
    <row r="227" outlineLevel="1" spans="1:17">
      <c r="A227" s="219">
        <v>56</v>
      </c>
      <c r="B227" s="240" t="s">
        <v>1124</v>
      </c>
      <c r="C227" s="228" t="s">
        <v>109</v>
      </c>
      <c r="D227" s="229">
        <f t="shared" si="72"/>
        <v>0</v>
      </c>
      <c r="E227" s="228" t="s">
        <v>799</v>
      </c>
      <c r="F227" s="246"/>
      <c r="G227" s="246"/>
      <c r="H227" s="246"/>
      <c r="I227" s="246"/>
      <c r="J227" s="246"/>
      <c r="K227" s="246"/>
      <c r="L227" s="246"/>
      <c r="M227" s="246"/>
      <c r="N227" s="246"/>
      <c r="O227" s="246"/>
      <c r="P227" s="246"/>
      <c r="Q227" s="246"/>
    </row>
    <row r="228" outlineLevel="1" spans="1:17">
      <c r="A228" s="219">
        <v>56</v>
      </c>
      <c r="B228" s="240" t="s">
        <v>1124</v>
      </c>
      <c r="C228" s="231" t="s">
        <v>68</v>
      </c>
      <c r="D228" s="232">
        <f t="shared" si="72"/>
        <v>0</v>
      </c>
      <c r="E228" s="231" t="s">
        <v>799</v>
      </c>
      <c r="F228" s="246"/>
      <c r="G228" s="246"/>
      <c r="H228" s="246"/>
      <c r="I228" s="246"/>
      <c r="J228" s="246"/>
      <c r="K228" s="246"/>
      <c r="L228" s="246"/>
      <c r="M228" s="246"/>
      <c r="N228" s="246"/>
      <c r="O228" s="246"/>
      <c r="P228" s="246"/>
      <c r="Q228" s="246"/>
    </row>
    <row r="229" outlineLevel="1" spans="1:17">
      <c r="A229" s="219">
        <v>56</v>
      </c>
      <c r="B229" s="240" t="s">
        <v>1124</v>
      </c>
      <c r="C229" s="234" t="s">
        <v>19</v>
      </c>
      <c r="D229" s="235">
        <f t="shared" si="72"/>
        <v>0</v>
      </c>
      <c r="E229" s="234" t="s">
        <v>799</v>
      </c>
      <c r="F229" s="246"/>
      <c r="G229" s="246"/>
      <c r="H229" s="246"/>
      <c r="I229" s="246"/>
      <c r="J229" s="246"/>
      <c r="K229" s="246"/>
      <c r="L229" s="246"/>
      <c r="M229" s="246"/>
      <c r="N229" s="246"/>
      <c r="O229" s="246"/>
      <c r="P229" s="246"/>
      <c r="Q229" s="246"/>
    </row>
    <row r="230" outlineLevel="1" spans="1:17">
      <c r="A230" s="219">
        <v>57</v>
      </c>
      <c r="B230" s="240" t="s">
        <v>1126</v>
      </c>
      <c r="C230" s="241" t="s">
        <v>739</v>
      </c>
      <c r="D230" s="242">
        <f t="shared" si="72"/>
        <v>0</v>
      </c>
      <c r="E230" s="241" t="s">
        <v>799</v>
      </c>
      <c r="F230" s="245">
        <f t="shared" ref="F230:Q230" si="88">F231+F232+F233</f>
        <v>0</v>
      </c>
      <c r="G230" s="245">
        <f t="shared" si="88"/>
        <v>0</v>
      </c>
      <c r="H230" s="245">
        <f t="shared" si="88"/>
        <v>0</v>
      </c>
      <c r="I230" s="245">
        <f t="shared" si="88"/>
        <v>0</v>
      </c>
      <c r="J230" s="245">
        <f t="shared" si="88"/>
        <v>0</v>
      </c>
      <c r="K230" s="245">
        <f t="shared" si="88"/>
        <v>0</v>
      </c>
      <c r="L230" s="245">
        <f t="shared" si="88"/>
        <v>0</v>
      </c>
      <c r="M230" s="245">
        <f t="shared" si="88"/>
        <v>0</v>
      </c>
      <c r="N230" s="245">
        <f t="shared" si="88"/>
        <v>0</v>
      </c>
      <c r="O230" s="245">
        <f t="shared" si="88"/>
        <v>0</v>
      </c>
      <c r="P230" s="245">
        <f t="shared" si="88"/>
        <v>0</v>
      </c>
      <c r="Q230" s="245">
        <f t="shared" si="88"/>
        <v>0</v>
      </c>
    </row>
    <row r="231" outlineLevel="1" spans="1:17">
      <c r="A231" s="219">
        <v>57</v>
      </c>
      <c r="B231" s="240" t="s">
        <v>1126</v>
      </c>
      <c r="C231" s="228" t="s">
        <v>109</v>
      </c>
      <c r="D231" s="229">
        <f t="shared" si="72"/>
        <v>0</v>
      </c>
      <c r="E231" s="228" t="s">
        <v>799</v>
      </c>
      <c r="F231" s="246"/>
      <c r="G231" s="246"/>
      <c r="H231" s="246"/>
      <c r="I231" s="246"/>
      <c r="J231" s="246"/>
      <c r="K231" s="246"/>
      <c r="L231" s="246"/>
      <c r="M231" s="246"/>
      <c r="N231" s="246"/>
      <c r="O231" s="246"/>
      <c r="P231" s="246"/>
      <c r="Q231" s="246"/>
    </row>
    <row r="232" outlineLevel="1" spans="1:17">
      <c r="A232" s="219">
        <v>57</v>
      </c>
      <c r="B232" s="240" t="s">
        <v>1126</v>
      </c>
      <c r="C232" s="231" t="s">
        <v>68</v>
      </c>
      <c r="D232" s="232">
        <f t="shared" si="72"/>
        <v>0</v>
      </c>
      <c r="E232" s="231" t="s">
        <v>799</v>
      </c>
      <c r="F232" s="246"/>
      <c r="G232" s="246"/>
      <c r="H232" s="246"/>
      <c r="I232" s="246"/>
      <c r="J232" s="246"/>
      <c r="K232" s="246"/>
      <c r="L232" s="246"/>
      <c r="M232" s="246"/>
      <c r="N232" s="246"/>
      <c r="O232" s="246"/>
      <c r="P232" s="246"/>
      <c r="Q232" s="246"/>
    </row>
    <row r="233" outlineLevel="1" spans="1:17">
      <c r="A233" s="219">
        <v>57</v>
      </c>
      <c r="B233" s="240" t="s">
        <v>1126</v>
      </c>
      <c r="C233" s="234" t="s">
        <v>19</v>
      </c>
      <c r="D233" s="235">
        <f t="shared" si="72"/>
        <v>0</v>
      </c>
      <c r="E233" s="234" t="s">
        <v>799</v>
      </c>
      <c r="F233" s="246"/>
      <c r="G233" s="246"/>
      <c r="H233" s="246"/>
      <c r="I233" s="246"/>
      <c r="J233" s="246"/>
      <c r="K233" s="246"/>
      <c r="L233" s="246"/>
      <c r="M233" s="246"/>
      <c r="N233" s="246"/>
      <c r="O233" s="246"/>
      <c r="P233" s="246"/>
      <c r="Q233" s="246"/>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454545454545" defaultRowHeight="14" outlineLevelCol="3"/>
  <cols>
    <col min="2" max="2" width="31.5" customWidth="1"/>
    <col min="3" max="3" width="28.5" customWidth="1"/>
    <col min="4" max="4" width="14.5" customWidth="1"/>
  </cols>
  <sheetData>
    <row r="3" spans="2:4">
      <c r="B3" s="217" t="s">
        <v>775</v>
      </c>
      <c r="C3" s="217" t="s">
        <v>2414</v>
      </c>
      <c r="D3" s="217" t="s">
        <v>2416</v>
      </c>
    </row>
    <row r="4" spans="2:4">
      <c r="B4" t="s">
        <v>1845</v>
      </c>
      <c r="C4" t="s">
        <v>2415</v>
      </c>
      <c r="D4" t="s">
        <v>2417</v>
      </c>
    </row>
    <row r="5" spans="2:4">
      <c r="B5" t="s">
        <v>937</v>
      </c>
      <c r="C5" t="s">
        <v>2425</v>
      </c>
      <c r="D5" t="s">
        <v>2426</v>
      </c>
    </row>
    <row r="6" spans="2:4">
      <c r="B6" s="218" t="s">
        <v>1418</v>
      </c>
      <c r="C6" t="s">
        <v>2427</v>
      </c>
      <c r="D6" t="s">
        <v>2428</v>
      </c>
    </row>
    <row r="7" spans="2:4">
      <c r="B7" t="s">
        <v>797</v>
      </c>
      <c r="D7" t="s">
        <v>2429</v>
      </c>
    </row>
    <row r="8" spans="4:4">
      <c r="D8" t="s">
        <v>2430</v>
      </c>
    </row>
    <row r="9" spans="4:4">
      <c r="D9" t="s">
        <v>2431</v>
      </c>
    </row>
    <row r="10" spans="4:4">
      <c r="D10" t="s">
        <v>2432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454545454545" defaultRowHeight="14"/>
  <cols>
    <col min="2" max="2" width="23.1272727272727" customWidth="1"/>
    <col min="4" max="4" width="10.1272727272727"/>
    <col min="5" max="5" width="41" customWidth="1"/>
    <col min="6" max="7" width="10.1272727272727"/>
  </cols>
  <sheetData>
    <row r="2" ht="14.5" spans="2:5">
      <c r="B2" s="176" t="s">
        <v>1647</v>
      </c>
      <c r="C2" s="176" t="s">
        <v>2433</v>
      </c>
      <c r="D2" s="177">
        <v>150</v>
      </c>
      <c r="E2" s="178"/>
    </row>
    <row r="3" ht="14.5" spans="2:5">
      <c r="B3" s="176" t="s">
        <v>1650</v>
      </c>
      <c r="C3" s="176" t="s">
        <v>2433</v>
      </c>
      <c r="D3" s="177">
        <v>610</v>
      </c>
      <c r="E3" s="178"/>
    </row>
    <row r="4" ht="14.5" spans="2:5">
      <c r="B4" s="176" t="s">
        <v>1653</v>
      </c>
      <c r="C4" s="176" t="s">
        <v>2433</v>
      </c>
      <c r="D4" s="177">
        <v>270</v>
      </c>
      <c r="E4" s="178"/>
    </row>
    <row r="5" ht="14.5" spans="2:5">
      <c r="B5" s="176" t="s">
        <v>1655</v>
      </c>
      <c r="C5" s="176" t="s">
        <v>2433</v>
      </c>
      <c r="D5" s="177">
        <v>600</v>
      </c>
      <c r="E5" s="178"/>
    </row>
    <row r="6" ht="14.5" spans="2:5">
      <c r="B6" s="176" t="s">
        <v>1657</v>
      </c>
      <c r="C6" s="176" t="s">
        <v>2433</v>
      </c>
      <c r="D6" s="177">
        <v>150</v>
      </c>
      <c r="E6" s="178"/>
    </row>
    <row r="7" ht="14.5" spans="2:5">
      <c r="B7" s="176" t="s">
        <v>1659</v>
      </c>
      <c r="C7" s="176" t="s">
        <v>2433</v>
      </c>
      <c r="D7" s="177">
        <v>380</v>
      </c>
      <c r="E7" s="178"/>
    </row>
    <row r="8" ht="14.5" spans="2:5">
      <c r="B8" s="176" t="s">
        <v>1661</v>
      </c>
      <c r="C8" s="176" t="s">
        <v>2433</v>
      </c>
      <c r="D8" s="177">
        <v>150</v>
      </c>
      <c r="E8" s="178"/>
    </row>
    <row r="9" ht="14.5" spans="2:5">
      <c r="B9" s="176" t="s">
        <v>1647</v>
      </c>
      <c r="C9" s="176" t="s">
        <v>2434</v>
      </c>
      <c r="D9" s="177">
        <v>250</v>
      </c>
      <c r="E9" s="178"/>
    </row>
    <row r="10" ht="14.5" spans="2:5">
      <c r="B10" s="176" t="s">
        <v>1650</v>
      </c>
      <c r="C10" s="176" t="s">
        <v>2434</v>
      </c>
      <c r="D10" s="177">
        <v>910</v>
      </c>
      <c r="E10" s="178"/>
    </row>
    <row r="11" ht="14.5" spans="2:5">
      <c r="B11" s="176" t="s">
        <v>1653</v>
      </c>
      <c r="C11" s="176" t="s">
        <v>2434</v>
      </c>
      <c r="D11" s="177">
        <v>260</v>
      </c>
      <c r="E11" s="178"/>
    </row>
    <row r="12" ht="14.5" spans="2:5">
      <c r="B12" s="176" t="s">
        <v>1655</v>
      </c>
      <c r="C12" s="176" t="s">
        <v>2434</v>
      </c>
      <c r="D12" s="177">
        <v>1012</v>
      </c>
      <c r="E12" s="178"/>
    </row>
    <row r="13" ht="14.5" spans="2:5">
      <c r="B13" s="176" t="s">
        <v>1657</v>
      </c>
      <c r="C13" s="176" t="s">
        <v>2434</v>
      </c>
      <c r="D13" s="177">
        <v>150</v>
      </c>
      <c r="E13" s="178"/>
    </row>
    <row r="14" ht="14.5" spans="2:5">
      <c r="B14" s="176" t="s">
        <v>1659</v>
      </c>
      <c r="C14" s="176" t="s">
        <v>2434</v>
      </c>
      <c r="D14" s="177">
        <v>380</v>
      </c>
      <c r="E14" s="178"/>
    </row>
    <row r="15" ht="14.5" spans="2:5">
      <c r="B15" s="176" t="s">
        <v>1661</v>
      </c>
      <c r="C15" s="176" t="s">
        <v>2434</v>
      </c>
      <c r="D15" s="177">
        <v>150</v>
      </c>
      <c r="E15" s="178"/>
    </row>
    <row r="16" ht="14.5" spans="2:5">
      <c r="B16" s="176" t="s">
        <v>1647</v>
      </c>
      <c r="C16" s="176" t="s">
        <v>2435</v>
      </c>
      <c r="D16" s="177">
        <v>250</v>
      </c>
      <c r="E16" s="178"/>
    </row>
    <row r="17" ht="14.5" spans="2:5">
      <c r="B17" s="176" t="s">
        <v>1650</v>
      </c>
      <c r="C17" s="176" t="s">
        <v>2435</v>
      </c>
      <c r="D17" s="177">
        <v>960</v>
      </c>
      <c r="E17" s="178"/>
    </row>
    <row r="18" ht="14.5" spans="2:5">
      <c r="B18" s="176" t="s">
        <v>1653</v>
      </c>
      <c r="C18" s="176" t="s">
        <v>2435</v>
      </c>
      <c r="D18" s="177">
        <v>260</v>
      </c>
      <c r="E18" s="178"/>
    </row>
    <row r="19" ht="14.5" spans="2:5">
      <c r="B19" s="176" t="s">
        <v>1655</v>
      </c>
      <c r="C19" s="176" t="s">
        <v>2435</v>
      </c>
      <c r="D19" s="177">
        <v>1012</v>
      </c>
      <c r="E19" s="178"/>
    </row>
    <row r="20" ht="14.5" spans="2:5">
      <c r="B20" s="176" t="s">
        <v>1657</v>
      </c>
      <c r="C20" s="176" t="s">
        <v>2435</v>
      </c>
      <c r="D20" s="177">
        <v>150</v>
      </c>
      <c r="E20" s="178"/>
    </row>
    <row r="21" ht="14.5" spans="2:5">
      <c r="B21" s="176" t="s">
        <v>1659</v>
      </c>
      <c r="C21" s="176" t="s">
        <v>2435</v>
      </c>
      <c r="D21" s="177">
        <v>380</v>
      </c>
      <c r="E21" s="178"/>
    </row>
    <row r="22" ht="14.5" spans="2:5">
      <c r="B22" s="176" t="s">
        <v>1661</v>
      </c>
      <c r="C22" s="176" t="s">
        <v>2435</v>
      </c>
      <c r="D22" s="177">
        <v>150</v>
      </c>
      <c r="E22" s="178"/>
    </row>
    <row r="26" ht="105" spans="2:131">
      <c r="B26" s="179" t="s">
        <v>2436</v>
      </c>
      <c r="C26" s="180" t="s">
        <v>2437</v>
      </c>
      <c r="D26" s="179" t="s">
        <v>2438</v>
      </c>
      <c r="E26" s="179"/>
      <c r="F26" s="181" t="s">
        <v>2415</v>
      </c>
      <c r="G26" s="181" t="s">
        <v>2415</v>
      </c>
      <c r="H26" s="181" t="s">
        <v>2415</v>
      </c>
      <c r="I26" s="181" t="s">
        <v>2415</v>
      </c>
      <c r="J26" s="181" t="s">
        <v>2415</v>
      </c>
      <c r="K26" s="181" t="s">
        <v>2415</v>
      </c>
      <c r="L26" s="181" t="s">
        <v>2415</v>
      </c>
      <c r="M26" s="181" t="s">
        <v>2415</v>
      </c>
      <c r="N26" s="181" t="s">
        <v>2415</v>
      </c>
      <c r="O26" s="181" t="s">
        <v>2415</v>
      </c>
      <c r="P26" s="181" t="s">
        <v>2415</v>
      </c>
      <c r="Q26" s="181" t="s">
        <v>2415</v>
      </c>
      <c r="R26" s="181" t="s">
        <v>2415</v>
      </c>
      <c r="S26" s="181" t="s">
        <v>2415</v>
      </c>
      <c r="T26" s="181" t="s">
        <v>2415</v>
      </c>
      <c r="U26" s="181" t="s">
        <v>2415</v>
      </c>
      <c r="V26" s="181" t="s">
        <v>2415</v>
      </c>
      <c r="W26" s="181" t="s">
        <v>2415</v>
      </c>
      <c r="X26" s="181" t="s">
        <v>2415</v>
      </c>
      <c r="Y26" s="181" t="s">
        <v>2415</v>
      </c>
      <c r="Z26" s="181" t="s">
        <v>2415</v>
      </c>
      <c r="AA26" s="181" t="s">
        <v>2425</v>
      </c>
      <c r="AB26" s="181" t="s">
        <v>2425</v>
      </c>
      <c r="AC26" s="181" t="s">
        <v>2425</v>
      </c>
      <c r="AD26" s="181" t="s">
        <v>2425</v>
      </c>
      <c r="AE26" s="181" t="s">
        <v>2425</v>
      </c>
      <c r="AF26" s="181" t="s">
        <v>2425</v>
      </c>
      <c r="AG26" s="181" t="s">
        <v>2425</v>
      </c>
      <c r="AH26" s="181" t="s">
        <v>2425</v>
      </c>
      <c r="AI26" s="181" t="s">
        <v>2425</v>
      </c>
      <c r="AJ26" s="181" t="s">
        <v>2425</v>
      </c>
      <c r="AK26" s="181" t="s">
        <v>2425</v>
      </c>
      <c r="AL26" s="181" t="s">
        <v>2425</v>
      </c>
      <c r="AM26" s="181" t="s">
        <v>2425</v>
      </c>
      <c r="AN26" s="181" t="s">
        <v>2425</v>
      </c>
      <c r="AO26" s="181" t="s">
        <v>2425</v>
      </c>
      <c r="AP26" s="181" t="s">
        <v>2425</v>
      </c>
      <c r="AQ26" s="181" t="s">
        <v>2425</v>
      </c>
      <c r="AR26" s="181" t="s">
        <v>2425</v>
      </c>
      <c r="AS26" s="181" t="s">
        <v>2425</v>
      </c>
      <c r="AT26" s="181" t="s">
        <v>2425</v>
      </c>
      <c r="AU26" s="181" t="s">
        <v>2425</v>
      </c>
      <c r="AV26" s="181" t="s">
        <v>2427</v>
      </c>
      <c r="AW26" s="181" t="s">
        <v>2427</v>
      </c>
      <c r="AX26" s="181" t="s">
        <v>2427</v>
      </c>
      <c r="AY26" s="181" t="s">
        <v>2427</v>
      </c>
      <c r="AZ26" s="181" t="s">
        <v>2427</v>
      </c>
      <c r="BA26" s="181" t="s">
        <v>2427</v>
      </c>
      <c r="BB26" s="181" t="s">
        <v>2427</v>
      </c>
      <c r="BC26" s="181" t="s">
        <v>2427</v>
      </c>
      <c r="BD26" s="181" t="s">
        <v>2427</v>
      </c>
      <c r="BE26" s="181" t="s">
        <v>2427</v>
      </c>
      <c r="BF26" s="181" t="s">
        <v>2427</v>
      </c>
      <c r="BG26" s="181" t="s">
        <v>2427</v>
      </c>
      <c r="BH26" s="181" t="s">
        <v>2427</v>
      </c>
      <c r="BI26" s="181" t="s">
        <v>2427</v>
      </c>
      <c r="BJ26" s="181" t="s">
        <v>2427</v>
      </c>
      <c r="BK26" s="181" t="s">
        <v>2427</v>
      </c>
      <c r="BL26" s="181" t="s">
        <v>2427</v>
      </c>
      <c r="BM26" s="181" t="s">
        <v>2427</v>
      </c>
      <c r="BN26" s="181" t="s">
        <v>2427</v>
      </c>
      <c r="BO26" s="181" t="s">
        <v>2427</v>
      </c>
      <c r="BP26" s="181" t="s">
        <v>2427</v>
      </c>
      <c r="BQ26" s="181" t="s">
        <v>2415</v>
      </c>
      <c r="BR26" s="181" t="s">
        <v>2415</v>
      </c>
      <c r="BS26" s="181" t="s">
        <v>2415</v>
      </c>
      <c r="BT26" s="181" t="s">
        <v>2415</v>
      </c>
      <c r="BU26" s="181" t="s">
        <v>2415</v>
      </c>
      <c r="BV26" s="181" t="s">
        <v>2415</v>
      </c>
      <c r="BW26" s="181" t="s">
        <v>2415</v>
      </c>
      <c r="BX26" s="181" t="s">
        <v>2415</v>
      </c>
      <c r="BY26" s="181" t="s">
        <v>2415</v>
      </c>
      <c r="BZ26" s="181" t="s">
        <v>2415</v>
      </c>
      <c r="CA26" s="181" t="s">
        <v>2415</v>
      </c>
      <c r="CB26" s="181" t="s">
        <v>2415</v>
      </c>
      <c r="CC26" s="181" t="s">
        <v>2415</v>
      </c>
      <c r="CD26" s="181" t="s">
        <v>2415</v>
      </c>
      <c r="CE26" s="181" t="s">
        <v>2415</v>
      </c>
      <c r="CF26" s="181" t="s">
        <v>2415</v>
      </c>
      <c r="CG26" s="181" t="s">
        <v>2415</v>
      </c>
      <c r="CH26" s="181" t="s">
        <v>2415</v>
      </c>
      <c r="CI26" s="181" t="s">
        <v>2415</v>
      </c>
      <c r="CJ26" s="181" t="s">
        <v>2415</v>
      </c>
      <c r="CK26" s="181" t="s">
        <v>2415</v>
      </c>
      <c r="CL26" s="181" t="s">
        <v>2425</v>
      </c>
      <c r="CM26" s="181" t="s">
        <v>2425</v>
      </c>
      <c r="CN26" s="181" t="s">
        <v>2425</v>
      </c>
      <c r="CO26" s="181" t="s">
        <v>2425</v>
      </c>
      <c r="CP26" s="181" t="s">
        <v>2425</v>
      </c>
      <c r="CQ26" s="181" t="s">
        <v>2425</v>
      </c>
      <c r="CR26" s="181" t="s">
        <v>2425</v>
      </c>
      <c r="CS26" s="181" t="s">
        <v>2425</v>
      </c>
      <c r="CT26" s="181" t="s">
        <v>2425</v>
      </c>
      <c r="CU26" s="181" t="s">
        <v>2425</v>
      </c>
      <c r="CV26" s="181" t="s">
        <v>2425</v>
      </c>
      <c r="CW26" s="181" t="s">
        <v>2425</v>
      </c>
      <c r="CX26" s="181" t="s">
        <v>2425</v>
      </c>
      <c r="CY26" s="181" t="s">
        <v>2425</v>
      </c>
      <c r="CZ26" s="181" t="s">
        <v>2425</v>
      </c>
      <c r="DA26" s="181" t="s">
        <v>2425</v>
      </c>
      <c r="DB26" s="181" t="s">
        <v>2425</v>
      </c>
      <c r="DC26" s="181" t="s">
        <v>2425</v>
      </c>
      <c r="DD26" s="181" t="s">
        <v>2425</v>
      </c>
      <c r="DE26" s="181" t="s">
        <v>2425</v>
      </c>
      <c r="DF26" s="181" t="s">
        <v>2425</v>
      </c>
      <c r="DG26" s="181" t="s">
        <v>2427</v>
      </c>
      <c r="DH26" s="181" t="s">
        <v>2427</v>
      </c>
      <c r="DI26" s="181" t="s">
        <v>2427</v>
      </c>
      <c r="DJ26" s="181" t="s">
        <v>2427</v>
      </c>
      <c r="DK26" s="181" t="s">
        <v>2427</v>
      </c>
      <c r="DL26" s="181" t="s">
        <v>2427</v>
      </c>
      <c r="DM26" s="181" t="s">
        <v>2427</v>
      </c>
      <c r="DN26" s="181" t="s">
        <v>2427</v>
      </c>
      <c r="DO26" s="181" t="s">
        <v>2427</v>
      </c>
      <c r="DP26" s="181" t="s">
        <v>2427</v>
      </c>
      <c r="DQ26" s="181" t="s">
        <v>2427</v>
      </c>
      <c r="DR26" s="181" t="s">
        <v>2427</v>
      </c>
      <c r="DS26" s="181" t="s">
        <v>2427</v>
      </c>
      <c r="DT26" s="181" t="s">
        <v>2427</v>
      </c>
      <c r="DU26" s="181" t="s">
        <v>2427</v>
      </c>
      <c r="DV26" s="181" t="s">
        <v>2427</v>
      </c>
      <c r="DW26" s="181" t="s">
        <v>2427</v>
      </c>
      <c r="DX26" s="181" t="s">
        <v>2427</v>
      </c>
      <c r="DY26" s="181" t="s">
        <v>2427</v>
      </c>
      <c r="DZ26" s="181" t="s">
        <v>2427</v>
      </c>
      <c r="EA26" s="181" t="s">
        <v>2427</v>
      </c>
    </row>
    <row r="27" ht="35" spans="2:131">
      <c r="B27" s="179"/>
      <c r="C27" s="182"/>
      <c r="D27" s="179"/>
      <c r="E27" s="179"/>
      <c r="F27" s="181" t="s">
        <v>2439</v>
      </c>
      <c r="G27" s="181" t="s">
        <v>2439</v>
      </c>
      <c r="H27" s="181" t="s">
        <v>2439</v>
      </c>
      <c r="I27" s="181" t="s">
        <v>2439</v>
      </c>
      <c r="J27" s="181" t="s">
        <v>2439</v>
      </c>
      <c r="K27" s="181" t="s">
        <v>2439</v>
      </c>
      <c r="L27" s="181" t="s">
        <v>2439</v>
      </c>
      <c r="M27" s="181" t="s">
        <v>2440</v>
      </c>
      <c r="N27" s="181" t="s">
        <v>2440</v>
      </c>
      <c r="O27" s="181" t="s">
        <v>2440</v>
      </c>
      <c r="P27" s="181" t="s">
        <v>2440</v>
      </c>
      <c r="Q27" s="181" t="s">
        <v>2440</v>
      </c>
      <c r="R27" s="181" t="s">
        <v>2440</v>
      </c>
      <c r="S27" s="181" t="s">
        <v>2440</v>
      </c>
      <c r="T27" s="181" t="s">
        <v>2441</v>
      </c>
      <c r="U27" s="181" t="s">
        <v>2441</v>
      </c>
      <c r="V27" s="181" t="s">
        <v>2441</v>
      </c>
      <c r="W27" s="181" t="s">
        <v>2441</v>
      </c>
      <c r="X27" s="181" t="s">
        <v>2441</v>
      </c>
      <c r="Y27" s="181" t="s">
        <v>2441</v>
      </c>
      <c r="Z27" s="181" t="s">
        <v>2441</v>
      </c>
      <c r="AA27" s="181" t="s">
        <v>2439</v>
      </c>
      <c r="AB27" s="181" t="s">
        <v>2439</v>
      </c>
      <c r="AC27" s="181" t="s">
        <v>2439</v>
      </c>
      <c r="AD27" s="181" t="s">
        <v>2439</v>
      </c>
      <c r="AE27" s="181" t="s">
        <v>2439</v>
      </c>
      <c r="AF27" s="181" t="s">
        <v>2439</v>
      </c>
      <c r="AG27" s="181" t="s">
        <v>2439</v>
      </c>
      <c r="AH27" s="181" t="s">
        <v>2440</v>
      </c>
      <c r="AI27" s="181" t="s">
        <v>2440</v>
      </c>
      <c r="AJ27" s="181" t="s">
        <v>2440</v>
      </c>
      <c r="AK27" s="181" t="s">
        <v>2440</v>
      </c>
      <c r="AL27" s="181" t="s">
        <v>2440</v>
      </c>
      <c r="AM27" s="181" t="s">
        <v>2440</v>
      </c>
      <c r="AN27" s="181" t="s">
        <v>2440</v>
      </c>
      <c r="AO27" s="181" t="s">
        <v>2441</v>
      </c>
      <c r="AP27" s="181" t="s">
        <v>2441</v>
      </c>
      <c r="AQ27" s="181" t="s">
        <v>2441</v>
      </c>
      <c r="AR27" s="181" t="s">
        <v>2441</v>
      </c>
      <c r="AS27" s="181" t="s">
        <v>2441</v>
      </c>
      <c r="AT27" s="181" t="s">
        <v>2441</v>
      </c>
      <c r="AU27" s="181" t="s">
        <v>2441</v>
      </c>
      <c r="AV27" s="181" t="s">
        <v>2439</v>
      </c>
      <c r="AW27" s="181" t="s">
        <v>2439</v>
      </c>
      <c r="AX27" s="181" t="s">
        <v>2439</v>
      </c>
      <c r="AY27" s="181" t="s">
        <v>2439</v>
      </c>
      <c r="AZ27" s="181" t="s">
        <v>2439</v>
      </c>
      <c r="BA27" s="181" t="s">
        <v>2439</v>
      </c>
      <c r="BB27" s="181" t="s">
        <v>2439</v>
      </c>
      <c r="BC27" s="181" t="s">
        <v>2440</v>
      </c>
      <c r="BD27" s="181" t="s">
        <v>2440</v>
      </c>
      <c r="BE27" s="181" t="s">
        <v>2440</v>
      </c>
      <c r="BF27" s="181" t="s">
        <v>2440</v>
      </c>
      <c r="BG27" s="181" t="s">
        <v>2440</v>
      </c>
      <c r="BH27" s="181" t="s">
        <v>2440</v>
      </c>
      <c r="BI27" s="181" t="s">
        <v>2440</v>
      </c>
      <c r="BJ27" s="181" t="s">
        <v>2441</v>
      </c>
      <c r="BK27" s="181" t="s">
        <v>2441</v>
      </c>
      <c r="BL27" s="181" t="s">
        <v>2441</v>
      </c>
      <c r="BM27" s="181" t="s">
        <v>2441</v>
      </c>
      <c r="BN27" s="181" t="s">
        <v>2441</v>
      </c>
      <c r="BO27" s="181" t="s">
        <v>2441</v>
      </c>
      <c r="BP27" s="181" t="s">
        <v>2441</v>
      </c>
      <c r="BQ27" s="181" t="s">
        <v>2439</v>
      </c>
      <c r="BR27" s="181" t="s">
        <v>2439</v>
      </c>
      <c r="BS27" s="181" t="s">
        <v>2439</v>
      </c>
      <c r="BT27" s="181" t="s">
        <v>2439</v>
      </c>
      <c r="BU27" s="181" t="s">
        <v>2439</v>
      </c>
      <c r="BV27" s="181" t="s">
        <v>2439</v>
      </c>
      <c r="BW27" s="181" t="s">
        <v>2439</v>
      </c>
      <c r="BX27" s="181" t="s">
        <v>2440</v>
      </c>
      <c r="BY27" s="181" t="s">
        <v>2440</v>
      </c>
      <c r="BZ27" s="181" t="s">
        <v>2440</v>
      </c>
      <c r="CA27" s="181" t="s">
        <v>2440</v>
      </c>
      <c r="CB27" s="181" t="s">
        <v>2440</v>
      </c>
      <c r="CC27" s="181" t="s">
        <v>2440</v>
      </c>
      <c r="CD27" s="181" t="s">
        <v>2440</v>
      </c>
      <c r="CE27" s="181" t="s">
        <v>2441</v>
      </c>
      <c r="CF27" s="181" t="s">
        <v>2441</v>
      </c>
      <c r="CG27" s="181" t="s">
        <v>2441</v>
      </c>
      <c r="CH27" s="181" t="s">
        <v>2441</v>
      </c>
      <c r="CI27" s="181" t="s">
        <v>2441</v>
      </c>
      <c r="CJ27" s="181" t="s">
        <v>2441</v>
      </c>
      <c r="CK27" s="181" t="s">
        <v>2441</v>
      </c>
      <c r="CL27" s="181" t="s">
        <v>2439</v>
      </c>
      <c r="CM27" s="181" t="s">
        <v>2439</v>
      </c>
      <c r="CN27" s="181" t="s">
        <v>2439</v>
      </c>
      <c r="CO27" s="181" t="s">
        <v>2439</v>
      </c>
      <c r="CP27" s="181" t="s">
        <v>2439</v>
      </c>
      <c r="CQ27" s="181" t="s">
        <v>2439</v>
      </c>
      <c r="CR27" s="181" t="s">
        <v>2439</v>
      </c>
      <c r="CS27" s="181" t="s">
        <v>2440</v>
      </c>
      <c r="CT27" s="181" t="s">
        <v>2440</v>
      </c>
      <c r="CU27" s="181" t="s">
        <v>2440</v>
      </c>
      <c r="CV27" s="181" t="s">
        <v>2440</v>
      </c>
      <c r="CW27" s="181" t="s">
        <v>2440</v>
      </c>
      <c r="CX27" s="181" t="s">
        <v>2440</v>
      </c>
      <c r="CY27" s="181" t="s">
        <v>2440</v>
      </c>
      <c r="CZ27" s="181" t="s">
        <v>2441</v>
      </c>
      <c r="DA27" s="181" t="s">
        <v>2441</v>
      </c>
      <c r="DB27" s="181" t="s">
        <v>2441</v>
      </c>
      <c r="DC27" s="181" t="s">
        <v>2441</v>
      </c>
      <c r="DD27" s="181" t="s">
        <v>2441</v>
      </c>
      <c r="DE27" s="181" t="s">
        <v>2441</v>
      </c>
      <c r="DF27" s="181" t="s">
        <v>2441</v>
      </c>
      <c r="DG27" s="181" t="s">
        <v>2439</v>
      </c>
      <c r="DH27" s="181" t="s">
        <v>2439</v>
      </c>
      <c r="DI27" s="181" t="s">
        <v>2439</v>
      </c>
      <c r="DJ27" s="181" t="s">
        <v>2439</v>
      </c>
      <c r="DK27" s="181" t="s">
        <v>2439</v>
      </c>
      <c r="DL27" s="181" t="s">
        <v>2439</v>
      </c>
      <c r="DM27" s="181" t="s">
        <v>2439</v>
      </c>
      <c r="DN27" s="181" t="s">
        <v>2440</v>
      </c>
      <c r="DO27" s="181" t="s">
        <v>2440</v>
      </c>
      <c r="DP27" s="181" t="s">
        <v>2440</v>
      </c>
      <c r="DQ27" s="181" t="s">
        <v>2440</v>
      </c>
      <c r="DR27" s="181" t="s">
        <v>2440</v>
      </c>
      <c r="DS27" s="181" t="s">
        <v>2440</v>
      </c>
      <c r="DT27" s="181" t="s">
        <v>2440</v>
      </c>
      <c r="DU27" s="181" t="s">
        <v>2441</v>
      </c>
      <c r="DV27" s="181" t="s">
        <v>2441</v>
      </c>
      <c r="DW27" s="181" t="s">
        <v>2441</v>
      </c>
      <c r="DX27" s="181" t="s">
        <v>2441</v>
      </c>
      <c r="DY27" s="181" t="s">
        <v>2441</v>
      </c>
      <c r="DZ27" s="181" t="s">
        <v>2441</v>
      </c>
      <c r="EA27" s="181" t="s">
        <v>2441</v>
      </c>
    </row>
    <row r="28" ht="42" spans="2:131">
      <c r="B28" s="179"/>
      <c r="C28" s="183"/>
      <c r="D28" s="179"/>
      <c r="E28" s="179"/>
      <c r="F28" s="181" t="s">
        <v>2417</v>
      </c>
      <c r="G28" s="184" t="s">
        <v>2426</v>
      </c>
      <c r="H28" s="184" t="s">
        <v>2428</v>
      </c>
      <c r="I28" s="184" t="s">
        <v>2429</v>
      </c>
      <c r="J28" s="184" t="s">
        <v>2430</v>
      </c>
      <c r="K28" s="184" t="s">
        <v>2431</v>
      </c>
      <c r="L28" s="205" t="s">
        <v>2432</v>
      </c>
      <c r="M28" s="181" t="s">
        <v>2417</v>
      </c>
      <c r="N28" s="184" t="s">
        <v>2426</v>
      </c>
      <c r="O28" s="184" t="s">
        <v>2428</v>
      </c>
      <c r="P28" s="206" t="s">
        <v>2429</v>
      </c>
      <c r="Q28" s="206" t="s">
        <v>2430</v>
      </c>
      <c r="R28" s="206" t="s">
        <v>2431</v>
      </c>
      <c r="S28" s="205" t="s">
        <v>2432</v>
      </c>
      <c r="T28" s="210" t="s">
        <v>2417</v>
      </c>
      <c r="U28" s="206" t="s">
        <v>2426</v>
      </c>
      <c r="V28" s="206" t="s">
        <v>2428</v>
      </c>
      <c r="W28" s="206" t="s">
        <v>2429</v>
      </c>
      <c r="X28" s="206" t="s">
        <v>2430</v>
      </c>
      <c r="Y28" s="206" t="s">
        <v>2431</v>
      </c>
      <c r="Z28" s="205" t="s">
        <v>2432</v>
      </c>
      <c r="AA28" s="211" t="s">
        <v>2417</v>
      </c>
      <c r="AB28" s="206" t="s">
        <v>2426</v>
      </c>
      <c r="AC28" s="206" t="s">
        <v>2428</v>
      </c>
      <c r="AD28" s="206" t="s">
        <v>2429</v>
      </c>
      <c r="AE28" s="206" t="s">
        <v>2430</v>
      </c>
      <c r="AF28" s="206" t="s">
        <v>2431</v>
      </c>
      <c r="AG28" s="205" t="s">
        <v>2432</v>
      </c>
      <c r="AH28" s="211" t="s">
        <v>2417</v>
      </c>
      <c r="AI28" s="206" t="s">
        <v>2426</v>
      </c>
      <c r="AJ28" s="206" t="s">
        <v>2428</v>
      </c>
      <c r="AK28" s="206" t="s">
        <v>2429</v>
      </c>
      <c r="AL28" s="206" t="s">
        <v>2430</v>
      </c>
      <c r="AM28" s="206" t="s">
        <v>2431</v>
      </c>
      <c r="AN28" s="205" t="s">
        <v>2432</v>
      </c>
      <c r="AO28" s="211" t="s">
        <v>2417</v>
      </c>
      <c r="AP28" s="206" t="s">
        <v>2426</v>
      </c>
      <c r="AQ28" s="206" t="s">
        <v>2428</v>
      </c>
      <c r="AR28" s="206" t="s">
        <v>2429</v>
      </c>
      <c r="AS28" s="206" t="s">
        <v>2430</v>
      </c>
      <c r="AT28" s="206" t="s">
        <v>2431</v>
      </c>
      <c r="AU28" s="205" t="s">
        <v>2432</v>
      </c>
      <c r="AV28" s="210" t="s">
        <v>2417</v>
      </c>
      <c r="AW28" s="205" t="s">
        <v>2426</v>
      </c>
      <c r="AX28" s="205" t="s">
        <v>2428</v>
      </c>
      <c r="AY28" s="205" t="s">
        <v>2429</v>
      </c>
      <c r="AZ28" s="205" t="s">
        <v>2430</v>
      </c>
      <c r="BA28" s="205" t="s">
        <v>2431</v>
      </c>
      <c r="BB28" s="205" t="s">
        <v>2432</v>
      </c>
      <c r="BC28" s="210" t="s">
        <v>2417</v>
      </c>
      <c r="BD28" s="205" t="s">
        <v>2426</v>
      </c>
      <c r="BE28" s="205" t="s">
        <v>2428</v>
      </c>
      <c r="BF28" s="205" t="s">
        <v>2429</v>
      </c>
      <c r="BG28" s="213" t="s">
        <v>2430</v>
      </c>
      <c r="BH28" s="213" t="s">
        <v>2431</v>
      </c>
      <c r="BI28" s="213" t="s">
        <v>2432</v>
      </c>
      <c r="BJ28" s="181" t="s">
        <v>2417</v>
      </c>
      <c r="BK28" s="213" t="s">
        <v>2426</v>
      </c>
      <c r="BL28" s="213" t="s">
        <v>2428</v>
      </c>
      <c r="BM28" s="213" t="s">
        <v>2429</v>
      </c>
      <c r="BN28" s="213" t="s">
        <v>2430</v>
      </c>
      <c r="BO28" s="213" t="s">
        <v>2431</v>
      </c>
      <c r="BP28" s="213" t="s">
        <v>2432</v>
      </c>
      <c r="BQ28" s="181" t="s">
        <v>2417</v>
      </c>
      <c r="BR28" s="184" t="s">
        <v>2426</v>
      </c>
      <c r="BS28" s="184" t="s">
        <v>2428</v>
      </c>
      <c r="BT28" s="184" t="s">
        <v>2429</v>
      </c>
      <c r="BU28" s="184" t="s">
        <v>2430</v>
      </c>
      <c r="BV28" s="184" t="s">
        <v>2431</v>
      </c>
      <c r="BW28" s="205" t="s">
        <v>2432</v>
      </c>
      <c r="BX28" s="181" t="s">
        <v>2417</v>
      </c>
      <c r="BY28" s="184" t="s">
        <v>2426</v>
      </c>
      <c r="BZ28" s="184" t="s">
        <v>2428</v>
      </c>
      <c r="CA28" s="206" t="s">
        <v>2429</v>
      </c>
      <c r="CB28" s="206" t="s">
        <v>2430</v>
      </c>
      <c r="CC28" s="206" t="s">
        <v>2431</v>
      </c>
      <c r="CD28" s="205" t="s">
        <v>2432</v>
      </c>
      <c r="CE28" s="210" t="s">
        <v>2417</v>
      </c>
      <c r="CF28" s="206" t="s">
        <v>2426</v>
      </c>
      <c r="CG28" s="206" t="s">
        <v>2428</v>
      </c>
      <c r="CH28" s="206" t="s">
        <v>2429</v>
      </c>
      <c r="CI28" s="206" t="s">
        <v>2430</v>
      </c>
      <c r="CJ28" s="206" t="s">
        <v>2431</v>
      </c>
      <c r="CK28" s="205" t="s">
        <v>2432</v>
      </c>
      <c r="CL28" s="211" t="s">
        <v>2417</v>
      </c>
      <c r="CM28" s="206" t="s">
        <v>2426</v>
      </c>
      <c r="CN28" s="206" t="s">
        <v>2428</v>
      </c>
      <c r="CO28" s="206" t="s">
        <v>2429</v>
      </c>
      <c r="CP28" s="206" t="s">
        <v>2430</v>
      </c>
      <c r="CQ28" s="206" t="s">
        <v>2431</v>
      </c>
      <c r="CR28" s="205" t="s">
        <v>2432</v>
      </c>
      <c r="CS28" s="211" t="s">
        <v>2417</v>
      </c>
      <c r="CT28" s="206" t="s">
        <v>2426</v>
      </c>
      <c r="CU28" s="206" t="s">
        <v>2428</v>
      </c>
      <c r="CV28" s="206" t="s">
        <v>2429</v>
      </c>
      <c r="CW28" s="206" t="s">
        <v>2430</v>
      </c>
      <c r="CX28" s="206" t="s">
        <v>2431</v>
      </c>
      <c r="CY28" s="205" t="s">
        <v>2432</v>
      </c>
      <c r="CZ28" s="211" t="s">
        <v>2417</v>
      </c>
      <c r="DA28" s="206" t="s">
        <v>2426</v>
      </c>
      <c r="DB28" s="206" t="s">
        <v>2428</v>
      </c>
      <c r="DC28" s="206" t="s">
        <v>2429</v>
      </c>
      <c r="DD28" s="206" t="s">
        <v>2430</v>
      </c>
      <c r="DE28" s="206" t="s">
        <v>2431</v>
      </c>
      <c r="DF28" s="205" t="s">
        <v>2432</v>
      </c>
      <c r="DG28" s="210" t="s">
        <v>2417</v>
      </c>
      <c r="DH28" s="205" t="s">
        <v>2426</v>
      </c>
      <c r="DI28" s="205" t="s">
        <v>2428</v>
      </c>
      <c r="DJ28" s="205" t="s">
        <v>2429</v>
      </c>
      <c r="DK28" s="205" t="s">
        <v>2430</v>
      </c>
      <c r="DL28" s="205" t="s">
        <v>2431</v>
      </c>
      <c r="DM28" s="205" t="s">
        <v>2432</v>
      </c>
      <c r="DN28" s="210" t="s">
        <v>2417</v>
      </c>
      <c r="DO28" s="205" t="s">
        <v>2426</v>
      </c>
      <c r="DP28" s="205" t="s">
        <v>2428</v>
      </c>
      <c r="DQ28" s="205" t="s">
        <v>2429</v>
      </c>
      <c r="DR28" s="213" t="s">
        <v>2430</v>
      </c>
      <c r="DS28" s="213" t="s">
        <v>2431</v>
      </c>
      <c r="DT28" s="213" t="s">
        <v>2432</v>
      </c>
      <c r="DU28" s="181" t="s">
        <v>2417</v>
      </c>
      <c r="DV28" s="213" t="s">
        <v>2426</v>
      </c>
      <c r="DW28" s="213" t="s">
        <v>2428</v>
      </c>
      <c r="DX28" s="213" t="s">
        <v>2429</v>
      </c>
      <c r="DY28" s="213" t="s">
        <v>2430</v>
      </c>
      <c r="DZ28" s="213" t="s">
        <v>2431</v>
      </c>
      <c r="EA28" s="213" t="s">
        <v>2432</v>
      </c>
    </row>
    <row r="29" ht="21" spans="2:131">
      <c r="B29" s="180"/>
      <c r="C29" s="182"/>
      <c r="D29" s="179"/>
      <c r="E29" s="179"/>
      <c r="F29" s="181" t="s">
        <v>2442</v>
      </c>
      <c r="G29" s="181" t="s">
        <v>2442</v>
      </c>
      <c r="H29" s="181" t="s">
        <v>2442</v>
      </c>
      <c r="I29" s="181" t="s">
        <v>2442</v>
      </c>
      <c r="J29" s="181" t="s">
        <v>2442</v>
      </c>
      <c r="K29" s="181" t="s">
        <v>2442</v>
      </c>
      <c r="L29" s="181" t="s">
        <v>2442</v>
      </c>
      <c r="M29" s="181" t="s">
        <v>2442</v>
      </c>
      <c r="N29" s="181" t="s">
        <v>2442</v>
      </c>
      <c r="O29" s="181" t="s">
        <v>2442</v>
      </c>
      <c r="P29" s="181" t="s">
        <v>2442</v>
      </c>
      <c r="Q29" s="181" t="s">
        <v>2442</v>
      </c>
      <c r="R29" s="181" t="s">
        <v>2442</v>
      </c>
      <c r="S29" s="181" t="s">
        <v>2442</v>
      </c>
      <c r="T29" s="181" t="s">
        <v>2442</v>
      </c>
      <c r="U29" s="181" t="s">
        <v>2442</v>
      </c>
      <c r="V29" s="181" t="s">
        <v>2442</v>
      </c>
      <c r="W29" s="181" t="s">
        <v>2442</v>
      </c>
      <c r="X29" s="181" t="s">
        <v>2442</v>
      </c>
      <c r="Y29" s="181" t="s">
        <v>2442</v>
      </c>
      <c r="Z29" s="181" t="s">
        <v>2442</v>
      </c>
      <c r="AA29" s="181" t="s">
        <v>2442</v>
      </c>
      <c r="AB29" s="181" t="s">
        <v>2442</v>
      </c>
      <c r="AC29" s="181" t="s">
        <v>2442</v>
      </c>
      <c r="AD29" s="181" t="s">
        <v>2442</v>
      </c>
      <c r="AE29" s="181" t="s">
        <v>2442</v>
      </c>
      <c r="AF29" s="181" t="s">
        <v>2442</v>
      </c>
      <c r="AG29" s="181" t="s">
        <v>2442</v>
      </c>
      <c r="AH29" s="181" t="s">
        <v>2442</v>
      </c>
      <c r="AI29" s="181" t="s">
        <v>2442</v>
      </c>
      <c r="AJ29" s="181" t="s">
        <v>2442</v>
      </c>
      <c r="AK29" s="181" t="s">
        <v>2442</v>
      </c>
      <c r="AL29" s="181" t="s">
        <v>2442</v>
      </c>
      <c r="AM29" s="181" t="s">
        <v>2442</v>
      </c>
      <c r="AN29" s="181" t="s">
        <v>2442</v>
      </c>
      <c r="AO29" s="181" t="s">
        <v>2442</v>
      </c>
      <c r="AP29" s="181" t="s">
        <v>2442</v>
      </c>
      <c r="AQ29" s="181" t="s">
        <v>2442</v>
      </c>
      <c r="AR29" s="181" t="s">
        <v>2442</v>
      </c>
      <c r="AS29" s="181" t="s">
        <v>2442</v>
      </c>
      <c r="AT29" s="181" t="s">
        <v>2442</v>
      </c>
      <c r="AU29" s="181" t="s">
        <v>2442</v>
      </c>
      <c r="AV29" s="181" t="s">
        <v>2442</v>
      </c>
      <c r="AW29" s="181" t="s">
        <v>2442</v>
      </c>
      <c r="AX29" s="181" t="s">
        <v>2442</v>
      </c>
      <c r="AY29" s="181" t="s">
        <v>2442</v>
      </c>
      <c r="AZ29" s="181" t="s">
        <v>2442</v>
      </c>
      <c r="BA29" s="181" t="s">
        <v>2442</v>
      </c>
      <c r="BB29" s="181" t="s">
        <v>2442</v>
      </c>
      <c r="BC29" s="181" t="s">
        <v>2442</v>
      </c>
      <c r="BD29" s="181" t="s">
        <v>2442</v>
      </c>
      <c r="BE29" s="181" t="s">
        <v>2442</v>
      </c>
      <c r="BF29" s="181" t="s">
        <v>2442</v>
      </c>
      <c r="BG29" s="181" t="s">
        <v>2442</v>
      </c>
      <c r="BH29" s="181" t="s">
        <v>2442</v>
      </c>
      <c r="BI29" s="181" t="s">
        <v>2442</v>
      </c>
      <c r="BJ29" s="181" t="s">
        <v>2442</v>
      </c>
      <c r="BK29" s="181" t="s">
        <v>2442</v>
      </c>
      <c r="BL29" s="181" t="s">
        <v>2442</v>
      </c>
      <c r="BM29" s="181" t="s">
        <v>2442</v>
      </c>
      <c r="BN29" s="181" t="s">
        <v>2442</v>
      </c>
      <c r="BO29" s="181" t="s">
        <v>2442</v>
      </c>
      <c r="BP29" s="181" t="s">
        <v>2442</v>
      </c>
      <c r="BQ29" s="181" t="s">
        <v>2401</v>
      </c>
      <c r="BR29" s="181" t="s">
        <v>2401</v>
      </c>
      <c r="BS29" s="181" t="s">
        <v>2401</v>
      </c>
      <c r="BT29" s="181" t="s">
        <v>2401</v>
      </c>
      <c r="BU29" s="181" t="s">
        <v>2401</v>
      </c>
      <c r="BV29" s="181" t="s">
        <v>2401</v>
      </c>
      <c r="BW29" s="181" t="s">
        <v>2401</v>
      </c>
      <c r="BX29" s="181" t="s">
        <v>2401</v>
      </c>
      <c r="BY29" s="181" t="s">
        <v>2401</v>
      </c>
      <c r="BZ29" s="181" t="s">
        <v>2401</v>
      </c>
      <c r="CA29" s="181" t="s">
        <v>2401</v>
      </c>
      <c r="CB29" s="181" t="s">
        <v>2401</v>
      </c>
      <c r="CC29" s="181" t="s">
        <v>2401</v>
      </c>
      <c r="CD29" s="181" t="s">
        <v>2401</v>
      </c>
      <c r="CE29" s="181" t="s">
        <v>2401</v>
      </c>
      <c r="CF29" s="181" t="s">
        <v>2401</v>
      </c>
      <c r="CG29" s="181" t="s">
        <v>2401</v>
      </c>
      <c r="CH29" s="181" t="s">
        <v>2401</v>
      </c>
      <c r="CI29" s="181" t="s">
        <v>2401</v>
      </c>
      <c r="CJ29" s="181" t="s">
        <v>2401</v>
      </c>
      <c r="CK29" s="181" t="s">
        <v>2401</v>
      </c>
      <c r="CL29" s="181" t="s">
        <v>2401</v>
      </c>
      <c r="CM29" s="181" t="s">
        <v>2401</v>
      </c>
      <c r="CN29" s="181" t="s">
        <v>2401</v>
      </c>
      <c r="CO29" s="181" t="s">
        <v>2401</v>
      </c>
      <c r="CP29" s="181" t="s">
        <v>2401</v>
      </c>
      <c r="CQ29" s="181" t="s">
        <v>2401</v>
      </c>
      <c r="CR29" s="181" t="s">
        <v>2401</v>
      </c>
      <c r="CS29" s="181" t="s">
        <v>2401</v>
      </c>
      <c r="CT29" s="181" t="s">
        <v>2401</v>
      </c>
      <c r="CU29" s="181" t="s">
        <v>2401</v>
      </c>
      <c r="CV29" s="181" t="s">
        <v>2401</v>
      </c>
      <c r="CW29" s="181" t="s">
        <v>2401</v>
      </c>
      <c r="CX29" s="181" t="s">
        <v>2401</v>
      </c>
      <c r="CY29" s="181" t="s">
        <v>2401</v>
      </c>
      <c r="CZ29" s="181" t="s">
        <v>2401</v>
      </c>
      <c r="DA29" s="181" t="s">
        <v>2401</v>
      </c>
      <c r="DB29" s="181" t="s">
        <v>2401</v>
      </c>
      <c r="DC29" s="181" t="s">
        <v>2401</v>
      </c>
      <c r="DD29" s="181" t="s">
        <v>2401</v>
      </c>
      <c r="DE29" s="181" t="s">
        <v>2401</v>
      </c>
      <c r="DF29" s="181" t="s">
        <v>2401</v>
      </c>
      <c r="DG29" s="181" t="s">
        <v>2401</v>
      </c>
      <c r="DH29" s="181" t="s">
        <v>2401</v>
      </c>
      <c r="DI29" s="181" t="s">
        <v>2401</v>
      </c>
      <c r="DJ29" s="181" t="s">
        <v>2401</v>
      </c>
      <c r="DK29" s="181" t="s">
        <v>2401</v>
      </c>
      <c r="DL29" s="181" t="s">
        <v>2401</v>
      </c>
      <c r="DM29" s="181" t="s">
        <v>2401</v>
      </c>
      <c r="DN29" s="181" t="s">
        <v>2401</v>
      </c>
      <c r="DO29" s="181" t="s">
        <v>2401</v>
      </c>
      <c r="DP29" s="181" t="s">
        <v>2401</v>
      </c>
      <c r="DQ29" s="181" t="s">
        <v>2401</v>
      </c>
      <c r="DR29" s="181" t="s">
        <v>2401</v>
      </c>
      <c r="DS29" s="181" t="s">
        <v>2401</v>
      </c>
      <c r="DT29" s="181" t="s">
        <v>2401</v>
      </c>
      <c r="DU29" s="181" t="s">
        <v>2401</v>
      </c>
      <c r="DV29" s="181" t="s">
        <v>2401</v>
      </c>
      <c r="DW29" s="181" t="s">
        <v>2401</v>
      </c>
      <c r="DX29" s="181" t="s">
        <v>2401</v>
      </c>
      <c r="DY29" s="181" t="s">
        <v>2401</v>
      </c>
      <c r="DZ29" s="181" t="s">
        <v>2401</v>
      </c>
      <c r="EA29" s="181" t="s">
        <v>2401</v>
      </c>
    </row>
    <row r="30" ht="26" spans="2:131">
      <c r="B30" s="185" t="s">
        <v>2442</v>
      </c>
      <c r="C30" s="186" t="s">
        <v>2443</v>
      </c>
      <c r="D30" s="187" t="s">
        <v>2444</v>
      </c>
      <c r="E30" s="187" t="s">
        <v>1142</v>
      </c>
      <c r="F30" s="188">
        <v>300</v>
      </c>
      <c r="G30" s="188">
        <v>320</v>
      </c>
      <c r="H30" s="188">
        <v>310</v>
      </c>
      <c r="I30" s="207">
        <v>320</v>
      </c>
      <c r="J30" s="188">
        <v>310</v>
      </c>
      <c r="K30" s="188">
        <v>320</v>
      </c>
      <c r="L30" s="208">
        <v>300</v>
      </c>
      <c r="M30" s="195">
        <v>270</v>
      </c>
      <c r="N30" s="195">
        <v>310</v>
      </c>
      <c r="O30" s="195">
        <v>305</v>
      </c>
      <c r="P30" s="209">
        <v>310</v>
      </c>
      <c r="Q30" s="188">
        <v>290</v>
      </c>
      <c r="R30" s="188">
        <v>310</v>
      </c>
      <c r="S30" s="208">
        <v>290</v>
      </c>
      <c r="T30" s="188">
        <v>260</v>
      </c>
      <c r="U30" s="188">
        <v>300</v>
      </c>
      <c r="V30" s="188">
        <v>300</v>
      </c>
      <c r="W30" s="209">
        <v>300</v>
      </c>
      <c r="X30" s="188">
        <v>280</v>
      </c>
      <c r="Y30" s="188">
        <v>300</v>
      </c>
      <c r="Z30" s="208">
        <v>280</v>
      </c>
      <c r="AA30" s="188">
        <v>495.02</v>
      </c>
      <c r="AB30" s="188">
        <v>570</v>
      </c>
      <c r="AC30" s="188">
        <v>530</v>
      </c>
      <c r="AD30" s="188">
        <v>1050</v>
      </c>
      <c r="AE30" s="188">
        <v>525</v>
      </c>
      <c r="AF30" s="188">
        <v>570</v>
      </c>
      <c r="AG30" s="208">
        <v>567.63</v>
      </c>
      <c r="AH30" s="188">
        <v>428.24</v>
      </c>
      <c r="AI30" s="188">
        <v>542</v>
      </c>
      <c r="AJ30" s="188">
        <v>520</v>
      </c>
      <c r="AK30" s="188">
        <v>950</v>
      </c>
      <c r="AL30" s="188">
        <v>495</v>
      </c>
      <c r="AM30" s="188">
        <v>510</v>
      </c>
      <c r="AN30" s="208">
        <v>535.5</v>
      </c>
      <c r="AO30" s="188">
        <v>384.78</v>
      </c>
      <c r="AP30" s="188">
        <v>500</v>
      </c>
      <c r="AQ30" s="188">
        <v>510</v>
      </c>
      <c r="AR30" s="188">
        <v>875</v>
      </c>
      <c r="AS30" s="188">
        <v>465</v>
      </c>
      <c r="AT30" s="188">
        <v>480</v>
      </c>
      <c r="AU30" s="208">
        <v>503.37</v>
      </c>
      <c r="AV30" s="188">
        <v>555</v>
      </c>
      <c r="AW30" s="188">
        <v>634</v>
      </c>
      <c r="AX30" s="188">
        <v>640</v>
      </c>
      <c r="AY30" s="188">
        <v>1575</v>
      </c>
      <c r="AZ30" s="188">
        <v>770</v>
      </c>
      <c r="BA30" s="188">
        <v>750</v>
      </c>
      <c r="BB30" s="208">
        <v>689</v>
      </c>
      <c r="BC30" s="188">
        <v>515.14</v>
      </c>
      <c r="BD30" s="188">
        <v>602</v>
      </c>
      <c r="BE30" s="188">
        <v>600</v>
      </c>
      <c r="BF30" s="188">
        <v>1425</v>
      </c>
      <c r="BG30" s="195">
        <v>660</v>
      </c>
      <c r="BH30" s="195">
        <v>670</v>
      </c>
      <c r="BI30" s="214">
        <v>650</v>
      </c>
      <c r="BJ30" s="195">
        <v>474.88</v>
      </c>
      <c r="BK30" s="195">
        <v>572</v>
      </c>
      <c r="BL30" s="195">
        <v>575</v>
      </c>
      <c r="BM30" s="195">
        <v>1312.5</v>
      </c>
      <c r="BN30" s="195">
        <v>620</v>
      </c>
      <c r="BO30" s="195">
        <v>630</v>
      </c>
      <c r="BP30" s="214">
        <v>611</v>
      </c>
      <c r="BQ30" s="215">
        <v>330</v>
      </c>
      <c r="BR30" s="195">
        <v>340</v>
      </c>
      <c r="BS30" s="195">
        <v>340</v>
      </c>
      <c r="BT30" s="216">
        <v>340</v>
      </c>
      <c r="BU30" s="195">
        <v>340</v>
      </c>
      <c r="BV30" s="195">
        <v>350</v>
      </c>
      <c r="BW30" s="208">
        <v>340</v>
      </c>
      <c r="BX30" s="195">
        <v>300</v>
      </c>
      <c r="BY30" s="195">
        <v>330</v>
      </c>
      <c r="BZ30" s="195">
        <v>330</v>
      </c>
      <c r="CA30" s="209">
        <v>330</v>
      </c>
      <c r="CB30" s="188">
        <v>320</v>
      </c>
      <c r="CC30" s="188">
        <v>340</v>
      </c>
      <c r="CD30" s="208">
        <v>330</v>
      </c>
      <c r="CE30" s="188">
        <v>285</v>
      </c>
      <c r="CF30" s="188">
        <v>320</v>
      </c>
      <c r="CG30" s="188">
        <v>320</v>
      </c>
      <c r="CH30" s="209">
        <v>320</v>
      </c>
      <c r="CI30" s="188">
        <v>310</v>
      </c>
      <c r="CJ30" s="188">
        <v>320</v>
      </c>
      <c r="CK30" s="208">
        <v>310</v>
      </c>
      <c r="CL30" s="188">
        <f>AA30*1.2</f>
        <v>594.024</v>
      </c>
      <c r="CM30" s="188">
        <v>684</v>
      </c>
      <c r="CN30" s="188">
        <v>673.2</v>
      </c>
      <c r="CO30" s="188">
        <v>1312.5</v>
      </c>
      <c r="CP30" s="188">
        <v>738</v>
      </c>
      <c r="CQ30" s="188">
        <v>684</v>
      </c>
      <c r="CR30" s="208">
        <v>681.156</v>
      </c>
      <c r="CS30" s="188">
        <f t="shared" ref="CS30:CS40" si="0">AH30*1.2</f>
        <v>513.888</v>
      </c>
      <c r="CT30" s="188">
        <v>650</v>
      </c>
      <c r="CU30" s="188">
        <v>632.4</v>
      </c>
      <c r="CV30" s="188">
        <v>1187.5</v>
      </c>
      <c r="CW30" s="188">
        <v>630</v>
      </c>
      <c r="CX30" s="188">
        <v>608</v>
      </c>
      <c r="CY30" s="208">
        <v>642.6</v>
      </c>
      <c r="CZ30" s="188">
        <f>AO30*1.2</f>
        <v>461.736</v>
      </c>
      <c r="DA30" s="188">
        <v>600</v>
      </c>
      <c r="DB30" s="188">
        <v>612</v>
      </c>
      <c r="DC30" s="188">
        <v>1093.75</v>
      </c>
      <c r="DD30" s="188">
        <v>600</v>
      </c>
      <c r="DE30" s="188">
        <v>512</v>
      </c>
      <c r="DF30" s="208">
        <v>604.044</v>
      </c>
      <c r="DG30" s="188">
        <f t="shared" ref="DG30:DG40" si="1">AV30*1.2</f>
        <v>666</v>
      </c>
      <c r="DH30" s="188">
        <v>720</v>
      </c>
      <c r="DI30" s="188">
        <v>768</v>
      </c>
      <c r="DJ30" s="188">
        <v>1968.75</v>
      </c>
      <c r="DK30" s="188">
        <v>984</v>
      </c>
      <c r="DL30" s="188">
        <v>900</v>
      </c>
      <c r="DM30" s="208">
        <v>801.36</v>
      </c>
      <c r="DN30" s="188">
        <f t="shared" ref="DN30:DN40" si="2">BC30*1.2</f>
        <v>618.168</v>
      </c>
      <c r="DO30" s="188">
        <v>680</v>
      </c>
      <c r="DP30" s="188">
        <v>720</v>
      </c>
      <c r="DQ30" s="188">
        <v>1781.25</v>
      </c>
      <c r="DR30" s="195">
        <v>840</v>
      </c>
      <c r="DS30" s="195">
        <v>800</v>
      </c>
      <c r="DT30" s="214">
        <v>756</v>
      </c>
      <c r="DU30" s="195">
        <f t="shared" ref="DU30:DU40" si="3">BJ30*1.2</f>
        <v>569.856</v>
      </c>
      <c r="DV30" s="195">
        <v>650</v>
      </c>
      <c r="DW30" s="195">
        <v>690</v>
      </c>
      <c r="DX30" s="195">
        <v>1640.625</v>
      </c>
      <c r="DY30" s="195">
        <v>800</v>
      </c>
      <c r="DZ30" s="195">
        <v>670</v>
      </c>
      <c r="EA30" s="214">
        <v>710.64</v>
      </c>
    </row>
    <row r="31" ht="26" spans="2:131">
      <c r="B31" s="185" t="s">
        <v>2442</v>
      </c>
      <c r="C31" s="189" t="s">
        <v>2443</v>
      </c>
      <c r="D31" s="187" t="s">
        <v>2445</v>
      </c>
      <c r="E31" s="187" t="s">
        <v>1147</v>
      </c>
      <c r="F31" s="188">
        <v>300</v>
      </c>
      <c r="G31" s="188">
        <v>340</v>
      </c>
      <c r="H31" s="188">
        <v>330</v>
      </c>
      <c r="I31" s="207">
        <v>340</v>
      </c>
      <c r="J31" s="188">
        <v>335</v>
      </c>
      <c r="K31" s="188">
        <v>330</v>
      </c>
      <c r="L31" s="208">
        <v>330</v>
      </c>
      <c r="M31" s="195">
        <v>270</v>
      </c>
      <c r="N31" s="195">
        <v>320</v>
      </c>
      <c r="O31" s="195">
        <v>315</v>
      </c>
      <c r="P31" s="207">
        <v>320</v>
      </c>
      <c r="Q31" s="188">
        <v>310</v>
      </c>
      <c r="R31" s="188">
        <v>320</v>
      </c>
      <c r="S31" s="208">
        <v>310</v>
      </c>
      <c r="T31" s="188">
        <v>260</v>
      </c>
      <c r="U31" s="188">
        <v>310</v>
      </c>
      <c r="V31" s="188">
        <v>305</v>
      </c>
      <c r="W31" s="209">
        <v>310</v>
      </c>
      <c r="X31" s="188">
        <v>300</v>
      </c>
      <c r="Y31" s="188">
        <v>310</v>
      </c>
      <c r="Z31" s="208">
        <v>300</v>
      </c>
      <c r="AA31" s="188">
        <v>590.42</v>
      </c>
      <c r="AB31" s="188">
        <v>645</v>
      </c>
      <c r="AC31" s="188">
        <v>590</v>
      </c>
      <c r="AD31" s="188">
        <v>1175</v>
      </c>
      <c r="AE31" s="188">
        <v>590</v>
      </c>
      <c r="AF31" s="188">
        <v>605</v>
      </c>
      <c r="AG31" s="208">
        <v>630.7</v>
      </c>
      <c r="AH31" s="188">
        <v>550.14</v>
      </c>
      <c r="AI31" s="188">
        <v>600</v>
      </c>
      <c r="AJ31" s="188">
        <v>545</v>
      </c>
      <c r="AK31" s="188">
        <v>1075</v>
      </c>
      <c r="AL31" s="188">
        <v>550</v>
      </c>
      <c r="AM31" s="188">
        <v>540</v>
      </c>
      <c r="AN31" s="208">
        <v>595</v>
      </c>
      <c r="AO31" s="188">
        <v>513.04</v>
      </c>
      <c r="AP31" s="188">
        <v>540</v>
      </c>
      <c r="AQ31" s="188">
        <v>520</v>
      </c>
      <c r="AR31" s="188">
        <v>1000</v>
      </c>
      <c r="AS31" s="188">
        <v>513</v>
      </c>
      <c r="AT31" s="188">
        <v>510</v>
      </c>
      <c r="AU31" s="208">
        <v>559.3</v>
      </c>
      <c r="AV31" s="188">
        <v>658</v>
      </c>
      <c r="AW31" s="188">
        <v>717</v>
      </c>
      <c r="AX31" s="188">
        <v>700</v>
      </c>
      <c r="AY31" s="188">
        <v>1762.5</v>
      </c>
      <c r="AZ31" s="188">
        <v>780</v>
      </c>
      <c r="BA31" s="188">
        <v>798</v>
      </c>
      <c r="BB31" s="208">
        <v>742</v>
      </c>
      <c r="BC31" s="188">
        <v>610</v>
      </c>
      <c r="BD31" s="188">
        <v>681</v>
      </c>
      <c r="BE31" s="188">
        <v>660</v>
      </c>
      <c r="BF31" s="188">
        <v>1612.5</v>
      </c>
      <c r="BG31" s="195">
        <v>722</v>
      </c>
      <c r="BH31" s="188">
        <v>715</v>
      </c>
      <c r="BI31" s="208">
        <v>700</v>
      </c>
      <c r="BJ31" s="195">
        <v>580</v>
      </c>
      <c r="BK31" s="195">
        <v>647</v>
      </c>
      <c r="BL31" s="195">
        <v>620</v>
      </c>
      <c r="BM31" s="195">
        <v>1500</v>
      </c>
      <c r="BN31" s="195">
        <v>685</v>
      </c>
      <c r="BO31" s="195">
        <v>670</v>
      </c>
      <c r="BP31" s="214">
        <v>658</v>
      </c>
      <c r="BQ31" s="195">
        <v>330</v>
      </c>
      <c r="BR31" s="195">
        <v>360</v>
      </c>
      <c r="BS31" s="195">
        <v>360</v>
      </c>
      <c r="BT31" s="216">
        <v>370</v>
      </c>
      <c r="BU31" s="195">
        <v>370</v>
      </c>
      <c r="BV31" s="195">
        <v>360</v>
      </c>
      <c r="BW31" s="208">
        <v>370</v>
      </c>
      <c r="BX31" s="195">
        <v>300</v>
      </c>
      <c r="BY31" s="195">
        <v>345</v>
      </c>
      <c r="BZ31" s="195">
        <v>345</v>
      </c>
      <c r="CA31" s="209">
        <v>345</v>
      </c>
      <c r="CB31" s="188">
        <v>340</v>
      </c>
      <c r="CC31" s="188">
        <v>355</v>
      </c>
      <c r="CD31" s="208">
        <v>345</v>
      </c>
      <c r="CE31" s="188">
        <v>285</v>
      </c>
      <c r="CF31" s="188">
        <v>335</v>
      </c>
      <c r="CG31" s="188">
        <v>340</v>
      </c>
      <c r="CH31" s="209">
        <v>340</v>
      </c>
      <c r="CI31" s="188">
        <v>330</v>
      </c>
      <c r="CJ31" s="188">
        <v>340</v>
      </c>
      <c r="CK31" s="208">
        <v>340</v>
      </c>
      <c r="CL31" s="188">
        <f>AA31*1.2</f>
        <v>708.504</v>
      </c>
      <c r="CM31" s="188">
        <v>774</v>
      </c>
      <c r="CN31" s="188">
        <v>734.4</v>
      </c>
      <c r="CO31" s="188">
        <v>1468.75</v>
      </c>
      <c r="CP31" s="188">
        <v>810</v>
      </c>
      <c r="CQ31" s="188">
        <v>726</v>
      </c>
      <c r="CR31" s="208">
        <v>756.84</v>
      </c>
      <c r="CS31" s="188">
        <f t="shared" si="0"/>
        <v>660.168</v>
      </c>
      <c r="CT31" s="188">
        <v>720</v>
      </c>
      <c r="CU31" s="188">
        <v>673.2</v>
      </c>
      <c r="CV31" s="188">
        <v>1343.75</v>
      </c>
      <c r="CW31" s="188">
        <v>747</v>
      </c>
      <c r="CX31" s="188">
        <v>648</v>
      </c>
      <c r="CY31" s="208">
        <v>714</v>
      </c>
      <c r="CZ31" s="188">
        <f>AO31*1.2</f>
        <v>615.648</v>
      </c>
      <c r="DA31" s="188">
        <v>648</v>
      </c>
      <c r="DB31" s="188">
        <v>632.4</v>
      </c>
      <c r="DC31" s="188">
        <v>1250</v>
      </c>
      <c r="DD31" s="188">
        <v>715</v>
      </c>
      <c r="DE31" s="188">
        <v>612</v>
      </c>
      <c r="DF31" s="208">
        <v>671.16</v>
      </c>
      <c r="DG31" s="188">
        <f t="shared" si="1"/>
        <v>789.6</v>
      </c>
      <c r="DH31" s="188">
        <v>860</v>
      </c>
      <c r="DI31" s="188">
        <v>840</v>
      </c>
      <c r="DJ31" s="188">
        <v>2203.125</v>
      </c>
      <c r="DK31" s="188">
        <v>1080</v>
      </c>
      <c r="DL31" s="188">
        <v>957.6</v>
      </c>
      <c r="DM31" s="208">
        <v>890.4</v>
      </c>
      <c r="DN31" s="188">
        <f t="shared" si="2"/>
        <v>732</v>
      </c>
      <c r="DO31" s="188">
        <v>752</v>
      </c>
      <c r="DP31" s="188">
        <v>792</v>
      </c>
      <c r="DQ31" s="188">
        <v>2015.625</v>
      </c>
      <c r="DR31" s="195">
        <v>996</v>
      </c>
      <c r="DS31" s="195">
        <v>858</v>
      </c>
      <c r="DT31" s="214">
        <v>840</v>
      </c>
      <c r="DU31" s="195">
        <f t="shared" si="3"/>
        <v>696</v>
      </c>
      <c r="DV31" s="195">
        <v>720</v>
      </c>
      <c r="DW31" s="195">
        <v>744</v>
      </c>
      <c r="DX31" s="195">
        <v>1875</v>
      </c>
      <c r="DY31" s="195">
        <v>953</v>
      </c>
      <c r="DZ31" s="195">
        <v>804</v>
      </c>
      <c r="EA31" s="214">
        <v>789.6</v>
      </c>
    </row>
    <row r="32" ht="26" spans="2:131">
      <c r="B32" s="185" t="s">
        <v>2442</v>
      </c>
      <c r="C32" s="189" t="s">
        <v>2443</v>
      </c>
      <c r="D32" s="187" t="s">
        <v>2446</v>
      </c>
      <c r="E32" s="187" t="s">
        <v>1149</v>
      </c>
      <c r="F32" s="188">
        <v>350</v>
      </c>
      <c r="G32" s="188">
        <v>360</v>
      </c>
      <c r="H32" s="188">
        <v>360</v>
      </c>
      <c r="I32" s="207">
        <v>375</v>
      </c>
      <c r="J32" s="188">
        <v>375</v>
      </c>
      <c r="K32" s="188">
        <v>370</v>
      </c>
      <c r="L32" s="208">
        <v>370</v>
      </c>
      <c r="M32" s="195">
        <v>300</v>
      </c>
      <c r="N32" s="195">
        <v>340</v>
      </c>
      <c r="O32" s="195">
        <v>345</v>
      </c>
      <c r="P32" s="209">
        <v>345</v>
      </c>
      <c r="Q32" s="188">
        <v>340</v>
      </c>
      <c r="R32" s="188">
        <v>340</v>
      </c>
      <c r="S32" s="208">
        <v>340</v>
      </c>
      <c r="T32" s="188">
        <v>290</v>
      </c>
      <c r="U32" s="188">
        <v>330</v>
      </c>
      <c r="V32" s="188">
        <v>330</v>
      </c>
      <c r="W32" s="209">
        <v>330</v>
      </c>
      <c r="X32" s="188">
        <v>330</v>
      </c>
      <c r="Y32" s="188">
        <v>320</v>
      </c>
      <c r="Z32" s="208">
        <v>330</v>
      </c>
      <c r="AA32" s="188">
        <v>729.28</v>
      </c>
      <c r="AB32" s="188">
        <v>729.28</v>
      </c>
      <c r="AC32" s="188">
        <v>729.28</v>
      </c>
      <c r="AD32" s="188">
        <v>1325</v>
      </c>
      <c r="AE32" s="188">
        <v>729</v>
      </c>
      <c r="AF32" s="188">
        <v>670</v>
      </c>
      <c r="AG32" s="208">
        <v>684.76</v>
      </c>
      <c r="AH32" s="188">
        <v>634.94</v>
      </c>
      <c r="AI32" s="188">
        <v>634.94</v>
      </c>
      <c r="AJ32" s="188">
        <v>634.94</v>
      </c>
      <c r="AK32" s="188">
        <v>1225</v>
      </c>
      <c r="AL32" s="188">
        <v>635</v>
      </c>
      <c r="AM32" s="188">
        <v>570</v>
      </c>
      <c r="AN32" s="208">
        <v>646</v>
      </c>
      <c r="AO32" s="188">
        <v>566.04</v>
      </c>
      <c r="AP32" s="188">
        <v>566.04</v>
      </c>
      <c r="AQ32" s="188">
        <v>566.04</v>
      </c>
      <c r="AR32" s="188">
        <v>1150</v>
      </c>
      <c r="AS32" s="188">
        <v>610</v>
      </c>
      <c r="AT32" s="188">
        <v>540</v>
      </c>
      <c r="AU32" s="208">
        <v>607.24</v>
      </c>
      <c r="AV32" s="188">
        <v>809</v>
      </c>
      <c r="AW32" s="188">
        <v>809</v>
      </c>
      <c r="AX32" s="188">
        <v>809</v>
      </c>
      <c r="AY32" s="188">
        <v>1987.5</v>
      </c>
      <c r="AZ32" s="188">
        <v>908</v>
      </c>
      <c r="BA32" s="188">
        <v>850</v>
      </c>
      <c r="BB32" s="208">
        <v>805.6</v>
      </c>
      <c r="BC32" s="188">
        <v>746</v>
      </c>
      <c r="BD32" s="188">
        <v>746</v>
      </c>
      <c r="BE32" s="188">
        <v>746</v>
      </c>
      <c r="BF32" s="188">
        <v>1837.5</v>
      </c>
      <c r="BG32" s="195">
        <v>825</v>
      </c>
      <c r="BH32" s="188">
        <v>735</v>
      </c>
      <c r="BI32" s="208">
        <v>760</v>
      </c>
      <c r="BJ32" s="195">
        <v>705.96</v>
      </c>
      <c r="BK32" s="195">
        <v>705.96</v>
      </c>
      <c r="BL32" s="195">
        <v>705.96</v>
      </c>
      <c r="BM32" s="195">
        <v>1725</v>
      </c>
      <c r="BN32" s="195">
        <v>790</v>
      </c>
      <c r="BO32" s="195">
        <v>705.96</v>
      </c>
      <c r="BP32" s="214">
        <v>714.4</v>
      </c>
      <c r="BQ32" s="195">
        <v>380</v>
      </c>
      <c r="BR32" s="195">
        <v>390</v>
      </c>
      <c r="BS32" s="195">
        <v>395</v>
      </c>
      <c r="BT32" s="216">
        <v>415</v>
      </c>
      <c r="BU32" s="195">
        <v>415</v>
      </c>
      <c r="BV32" s="195">
        <v>410</v>
      </c>
      <c r="BW32" s="208">
        <v>395</v>
      </c>
      <c r="BX32" s="195">
        <v>350</v>
      </c>
      <c r="BY32" s="195">
        <v>370</v>
      </c>
      <c r="BZ32" s="195">
        <v>380</v>
      </c>
      <c r="CA32" s="209">
        <v>380</v>
      </c>
      <c r="CB32" s="188">
        <v>375</v>
      </c>
      <c r="CC32" s="188">
        <v>375</v>
      </c>
      <c r="CD32" s="208">
        <v>380</v>
      </c>
      <c r="CE32" s="188">
        <v>335</v>
      </c>
      <c r="CF32" s="188">
        <v>360</v>
      </c>
      <c r="CG32" s="188">
        <v>365</v>
      </c>
      <c r="CH32" s="209">
        <v>365</v>
      </c>
      <c r="CI32" s="188">
        <v>365</v>
      </c>
      <c r="CJ32" s="188">
        <v>355</v>
      </c>
      <c r="CK32" s="208">
        <v>370</v>
      </c>
      <c r="CL32" s="188">
        <v>835</v>
      </c>
      <c r="CM32" s="188">
        <v>835</v>
      </c>
      <c r="CN32" s="188">
        <v>835</v>
      </c>
      <c r="CO32" s="188">
        <v>1656.25</v>
      </c>
      <c r="CP32" s="188">
        <v>967</v>
      </c>
      <c r="CQ32" s="188">
        <v>835</v>
      </c>
      <c r="CR32" s="208">
        <v>821.712</v>
      </c>
      <c r="CS32" s="188">
        <f t="shared" si="0"/>
        <v>761.928</v>
      </c>
      <c r="CT32" s="188">
        <v>761.928</v>
      </c>
      <c r="CU32" s="188">
        <v>761.928</v>
      </c>
      <c r="CV32" s="188">
        <v>1531.25</v>
      </c>
      <c r="CW32" s="188">
        <v>882</v>
      </c>
      <c r="CX32" s="188">
        <v>761.928</v>
      </c>
      <c r="CY32" s="208">
        <v>775.2</v>
      </c>
      <c r="CZ32" s="188">
        <f>AO32*1.2</f>
        <v>679.248</v>
      </c>
      <c r="DA32" s="188">
        <v>679.248</v>
      </c>
      <c r="DB32" s="188">
        <v>679.248</v>
      </c>
      <c r="DC32" s="188">
        <v>1437.5</v>
      </c>
      <c r="DD32" s="188">
        <v>792</v>
      </c>
      <c r="DE32" s="188">
        <v>679.248</v>
      </c>
      <c r="DF32" s="208">
        <v>728.688</v>
      </c>
      <c r="DG32" s="188">
        <f t="shared" si="1"/>
        <v>970.8</v>
      </c>
      <c r="DH32" s="188">
        <v>970.8</v>
      </c>
      <c r="DI32" s="188">
        <v>970.8</v>
      </c>
      <c r="DJ32" s="188">
        <v>2484.375</v>
      </c>
      <c r="DK32" s="188">
        <v>1289</v>
      </c>
      <c r="DL32" s="188">
        <v>1020</v>
      </c>
      <c r="DM32" s="208">
        <v>966.72</v>
      </c>
      <c r="DN32" s="188">
        <f t="shared" si="2"/>
        <v>895.2</v>
      </c>
      <c r="DO32" s="188">
        <v>895.2</v>
      </c>
      <c r="DP32" s="188">
        <v>895.2</v>
      </c>
      <c r="DQ32" s="188">
        <v>2296.875</v>
      </c>
      <c r="DR32" s="195">
        <v>1176</v>
      </c>
      <c r="DS32" s="195">
        <v>895.2</v>
      </c>
      <c r="DT32" s="214">
        <v>912</v>
      </c>
      <c r="DU32" s="195">
        <f t="shared" si="3"/>
        <v>847.152</v>
      </c>
      <c r="DV32" s="195">
        <v>847.152</v>
      </c>
      <c r="DW32" s="195">
        <v>847.152</v>
      </c>
      <c r="DX32" s="195">
        <v>2156.25</v>
      </c>
      <c r="DY32" s="195">
        <v>1056</v>
      </c>
      <c r="DZ32" s="195">
        <v>847.152</v>
      </c>
      <c r="EA32" s="214">
        <v>857.28</v>
      </c>
    </row>
    <row r="33" ht="26" spans="2:131">
      <c r="B33" s="185" t="s">
        <v>2442</v>
      </c>
      <c r="C33" s="189" t="s">
        <v>2443</v>
      </c>
      <c r="D33" s="190" t="s">
        <v>2447</v>
      </c>
      <c r="E33" s="190" t="s">
        <v>1151</v>
      </c>
      <c r="F33" s="188">
        <v>400</v>
      </c>
      <c r="G33" s="188">
        <v>410</v>
      </c>
      <c r="H33" s="188">
        <v>400</v>
      </c>
      <c r="I33" s="207">
        <v>410</v>
      </c>
      <c r="J33" s="188">
        <v>410</v>
      </c>
      <c r="K33" s="188">
        <v>400</v>
      </c>
      <c r="L33" s="208">
        <v>410</v>
      </c>
      <c r="M33" s="188">
        <v>350</v>
      </c>
      <c r="N33" s="188">
        <v>370</v>
      </c>
      <c r="O33" s="188">
        <v>385</v>
      </c>
      <c r="P33" s="209">
        <v>385</v>
      </c>
      <c r="Q33" s="188">
        <v>380</v>
      </c>
      <c r="R33" s="188">
        <v>370</v>
      </c>
      <c r="S33" s="208">
        <v>380</v>
      </c>
      <c r="T33" s="188">
        <v>340</v>
      </c>
      <c r="U33" s="188">
        <v>350</v>
      </c>
      <c r="V33" s="188">
        <v>370</v>
      </c>
      <c r="W33" s="209">
        <v>370</v>
      </c>
      <c r="X33" s="188">
        <v>370</v>
      </c>
      <c r="Y33" s="188">
        <v>350</v>
      </c>
      <c r="Z33" s="208">
        <v>370</v>
      </c>
      <c r="AA33" s="188">
        <v>761.08</v>
      </c>
      <c r="AB33" s="188">
        <v>761.08</v>
      </c>
      <c r="AC33" s="188">
        <v>761.08</v>
      </c>
      <c r="AD33" s="188">
        <v>1500</v>
      </c>
      <c r="AE33" s="188">
        <v>795</v>
      </c>
      <c r="AF33" s="188">
        <v>750</v>
      </c>
      <c r="AG33" s="208">
        <v>774.86</v>
      </c>
      <c r="AH33" s="188">
        <v>732.46</v>
      </c>
      <c r="AI33" s="188">
        <v>732.46</v>
      </c>
      <c r="AJ33" s="188">
        <v>732.46</v>
      </c>
      <c r="AK33" s="188">
        <v>1400</v>
      </c>
      <c r="AL33" s="188">
        <v>750</v>
      </c>
      <c r="AM33" s="188">
        <v>650</v>
      </c>
      <c r="AN33" s="208">
        <v>731</v>
      </c>
      <c r="AO33" s="188">
        <v>707.02</v>
      </c>
      <c r="AP33" s="188">
        <v>707.02</v>
      </c>
      <c r="AQ33" s="188">
        <v>707.02</v>
      </c>
      <c r="AR33" s="188">
        <v>1275</v>
      </c>
      <c r="AS33" s="188">
        <v>707</v>
      </c>
      <c r="AT33" s="188">
        <v>570</v>
      </c>
      <c r="AU33" s="208">
        <v>687.14</v>
      </c>
      <c r="AV33" s="188">
        <v>958</v>
      </c>
      <c r="AW33" s="188">
        <v>958</v>
      </c>
      <c r="AX33" s="188">
        <v>958</v>
      </c>
      <c r="AY33" s="188">
        <v>2250</v>
      </c>
      <c r="AZ33" s="188">
        <v>1052</v>
      </c>
      <c r="BA33" s="188">
        <v>958</v>
      </c>
      <c r="BB33" s="208">
        <v>911.6</v>
      </c>
      <c r="BC33" s="188">
        <v>844.82</v>
      </c>
      <c r="BD33" s="188">
        <v>844.82</v>
      </c>
      <c r="BE33" s="188">
        <v>844.82</v>
      </c>
      <c r="BF33" s="188">
        <v>2100</v>
      </c>
      <c r="BG33" s="188">
        <v>1002</v>
      </c>
      <c r="BH33" s="188">
        <v>840</v>
      </c>
      <c r="BI33" s="208">
        <v>860</v>
      </c>
      <c r="BJ33" s="188">
        <v>813.02</v>
      </c>
      <c r="BK33" s="188">
        <v>813.02</v>
      </c>
      <c r="BL33" s="188">
        <v>813.02</v>
      </c>
      <c r="BM33" s="188">
        <v>1912.5</v>
      </c>
      <c r="BN33" s="188">
        <v>925</v>
      </c>
      <c r="BO33" s="188">
        <v>735</v>
      </c>
      <c r="BP33" s="208">
        <v>808.4</v>
      </c>
      <c r="BQ33" s="195">
        <v>440</v>
      </c>
      <c r="BR33" s="195">
        <v>440</v>
      </c>
      <c r="BS33" s="195">
        <v>440</v>
      </c>
      <c r="BT33" s="216">
        <v>455</v>
      </c>
      <c r="BU33" s="195">
        <v>455</v>
      </c>
      <c r="BV33" s="195">
        <v>440</v>
      </c>
      <c r="BW33" s="208">
        <v>455</v>
      </c>
      <c r="BX33" s="195">
        <v>410</v>
      </c>
      <c r="BY33" s="195">
        <v>410</v>
      </c>
      <c r="BZ33" s="195">
        <v>425</v>
      </c>
      <c r="CA33" s="209">
        <v>425</v>
      </c>
      <c r="CB33" s="188">
        <v>420</v>
      </c>
      <c r="CC33" s="188">
        <v>410</v>
      </c>
      <c r="CD33" s="208">
        <v>425</v>
      </c>
      <c r="CE33" s="188">
        <v>395</v>
      </c>
      <c r="CF33" s="188">
        <v>400</v>
      </c>
      <c r="CG33" s="188">
        <v>405</v>
      </c>
      <c r="CH33" s="209">
        <v>410</v>
      </c>
      <c r="CI33" s="188">
        <v>410</v>
      </c>
      <c r="CJ33" s="188">
        <v>385</v>
      </c>
      <c r="CK33" s="208">
        <v>410</v>
      </c>
      <c r="CL33" s="188">
        <f t="shared" ref="CL33:CL40" si="4">AA33*1.2</f>
        <v>913.296</v>
      </c>
      <c r="CM33" s="188">
        <v>913.296</v>
      </c>
      <c r="CN33" s="188">
        <v>913.296</v>
      </c>
      <c r="CO33" s="188">
        <v>1875</v>
      </c>
      <c r="CP33" s="188">
        <v>1161</v>
      </c>
      <c r="CQ33" s="188">
        <v>913.296</v>
      </c>
      <c r="CR33" s="208">
        <v>929.832</v>
      </c>
      <c r="CS33" s="188">
        <f t="shared" si="0"/>
        <v>878.952</v>
      </c>
      <c r="CT33" s="188">
        <v>878.952</v>
      </c>
      <c r="CU33" s="188">
        <v>878.952</v>
      </c>
      <c r="CV33" s="188">
        <v>1750</v>
      </c>
      <c r="CW33" s="188">
        <v>1012</v>
      </c>
      <c r="CX33" s="188">
        <v>878.952</v>
      </c>
      <c r="CY33" s="208">
        <v>877.2</v>
      </c>
      <c r="CZ33" s="188">
        <v>825</v>
      </c>
      <c r="DA33" s="188">
        <v>825</v>
      </c>
      <c r="DB33" s="188">
        <v>825</v>
      </c>
      <c r="DC33" s="188">
        <v>1593.75</v>
      </c>
      <c r="DD33" s="188">
        <v>922</v>
      </c>
      <c r="DE33" s="188">
        <v>825</v>
      </c>
      <c r="DF33" s="208">
        <v>824.568</v>
      </c>
      <c r="DG33" s="188">
        <f t="shared" si="1"/>
        <v>1149.6</v>
      </c>
      <c r="DH33" s="188">
        <v>1149.6</v>
      </c>
      <c r="DI33" s="188">
        <v>1149.6</v>
      </c>
      <c r="DJ33" s="188">
        <v>2812.5</v>
      </c>
      <c r="DK33" s="188">
        <v>1548</v>
      </c>
      <c r="DL33" s="188">
        <v>1149.6</v>
      </c>
      <c r="DM33" s="208">
        <v>1093.92</v>
      </c>
      <c r="DN33" s="188">
        <f t="shared" si="2"/>
        <v>1013.784</v>
      </c>
      <c r="DO33" s="188">
        <v>1013.784</v>
      </c>
      <c r="DP33" s="188">
        <v>1013.784</v>
      </c>
      <c r="DQ33" s="188">
        <v>2625</v>
      </c>
      <c r="DR33" s="195">
        <v>1349</v>
      </c>
      <c r="DS33" s="195">
        <v>1013.784</v>
      </c>
      <c r="DT33" s="214">
        <v>1032</v>
      </c>
      <c r="DU33" s="195">
        <f t="shared" si="3"/>
        <v>975.624</v>
      </c>
      <c r="DV33" s="195">
        <v>975.624</v>
      </c>
      <c r="DW33" s="195">
        <v>975.624</v>
      </c>
      <c r="DX33" s="195">
        <v>2390.625</v>
      </c>
      <c r="DY33" s="195">
        <v>1229</v>
      </c>
      <c r="DZ33" s="195">
        <v>975.624</v>
      </c>
      <c r="EA33" s="214">
        <v>970.08</v>
      </c>
    </row>
    <row r="34" ht="26" spans="2:131">
      <c r="B34" s="185" t="s">
        <v>2442</v>
      </c>
      <c r="C34" s="189" t="s">
        <v>2443</v>
      </c>
      <c r="D34" s="187" t="s">
        <v>2448</v>
      </c>
      <c r="E34" s="187" t="s">
        <v>1153</v>
      </c>
      <c r="F34" s="188">
        <v>520</v>
      </c>
      <c r="G34" s="188">
        <v>520</v>
      </c>
      <c r="H34" s="188">
        <v>550</v>
      </c>
      <c r="I34" s="188">
        <v>760</v>
      </c>
      <c r="J34" s="188">
        <v>620</v>
      </c>
      <c r="K34" s="188">
        <v>520</v>
      </c>
      <c r="L34" s="208">
        <v>561.8</v>
      </c>
      <c r="M34" s="195">
        <v>468</v>
      </c>
      <c r="N34" s="195">
        <v>468</v>
      </c>
      <c r="O34" s="195">
        <v>520</v>
      </c>
      <c r="P34" s="188">
        <v>710</v>
      </c>
      <c r="Q34" s="188">
        <v>580</v>
      </c>
      <c r="R34" s="188">
        <v>468</v>
      </c>
      <c r="S34" s="208">
        <v>530</v>
      </c>
      <c r="T34" s="188">
        <v>421.2</v>
      </c>
      <c r="U34" s="188">
        <v>421.2</v>
      </c>
      <c r="V34" s="188">
        <v>460</v>
      </c>
      <c r="W34" s="188">
        <v>660</v>
      </c>
      <c r="X34" s="188">
        <v>550</v>
      </c>
      <c r="Y34" s="188">
        <v>421.2</v>
      </c>
      <c r="Z34" s="208">
        <v>498.2</v>
      </c>
      <c r="AA34" s="188">
        <v>980</v>
      </c>
      <c r="AB34" s="188">
        <v>980</v>
      </c>
      <c r="AC34" s="188">
        <v>980</v>
      </c>
      <c r="AD34" s="188">
        <v>2280</v>
      </c>
      <c r="AE34" s="188">
        <v>980</v>
      </c>
      <c r="AF34" s="188">
        <v>820</v>
      </c>
      <c r="AG34" s="208">
        <v>955.06</v>
      </c>
      <c r="AH34" s="188">
        <v>930</v>
      </c>
      <c r="AI34" s="188">
        <v>930</v>
      </c>
      <c r="AJ34" s="188">
        <v>930</v>
      </c>
      <c r="AK34" s="212">
        <v>2130</v>
      </c>
      <c r="AL34" s="188">
        <v>930</v>
      </c>
      <c r="AM34" s="188">
        <v>750</v>
      </c>
      <c r="AN34" s="208">
        <v>901</v>
      </c>
      <c r="AO34" s="188">
        <v>880</v>
      </c>
      <c r="AP34" s="212">
        <v>880</v>
      </c>
      <c r="AQ34" s="212">
        <v>880</v>
      </c>
      <c r="AR34" s="212">
        <v>1980</v>
      </c>
      <c r="AS34" s="212">
        <v>870</v>
      </c>
      <c r="AT34" s="212">
        <v>675</v>
      </c>
      <c r="AU34" s="208">
        <v>846.94</v>
      </c>
      <c r="AV34" s="212">
        <v>1128.92666666667</v>
      </c>
      <c r="AW34" s="188">
        <v>1128.92666666667</v>
      </c>
      <c r="AX34" s="188">
        <v>1128.92666666667</v>
      </c>
      <c r="AY34" s="188">
        <v>3420</v>
      </c>
      <c r="AZ34" s="188">
        <v>1245</v>
      </c>
      <c r="BA34" s="188">
        <v>1090</v>
      </c>
      <c r="BB34" s="208">
        <v>1123.6</v>
      </c>
      <c r="BC34" s="188">
        <v>1069</v>
      </c>
      <c r="BD34" s="188">
        <v>1069</v>
      </c>
      <c r="BE34" s="188">
        <v>1069</v>
      </c>
      <c r="BF34" s="188">
        <v>3195</v>
      </c>
      <c r="BG34" s="195">
        <v>1165</v>
      </c>
      <c r="BH34" s="188">
        <v>1008</v>
      </c>
      <c r="BI34" s="208">
        <v>1060</v>
      </c>
      <c r="BJ34" s="195">
        <v>909</v>
      </c>
      <c r="BK34" s="195">
        <v>909</v>
      </c>
      <c r="BL34" s="195">
        <v>909</v>
      </c>
      <c r="BM34" s="195">
        <v>2970</v>
      </c>
      <c r="BN34" s="195">
        <v>1108</v>
      </c>
      <c r="BO34" s="195">
        <v>882</v>
      </c>
      <c r="BP34" s="214">
        <v>996.4</v>
      </c>
      <c r="BQ34" s="195">
        <v>624</v>
      </c>
      <c r="BR34" s="195">
        <v>624</v>
      </c>
      <c r="BS34" s="195">
        <v>696</v>
      </c>
      <c r="BT34" s="195">
        <v>950</v>
      </c>
      <c r="BU34" s="195">
        <v>852</v>
      </c>
      <c r="BV34" s="195">
        <v>700</v>
      </c>
      <c r="BW34" s="208">
        <v>674.16</v>
      </c>
      <c r="BX34" s="195">
        <f>M34*1.2</f>
        <v>561.6</v>
      </c>
      <c r="BY34" s="195">
        <v>561.6</v>
      </c>
      <c r="BZ34" s="195">
        <v>660</v>
      </c>
      <c r="CA34" s="188">
        <v>887.5</v>
      </c>
      <c r="CB34" s="188">
        <v>780</v>
      </c>
      <c r="CC34" s="188">
        <v>675</v>
      </c>
      <c r="CD34" s="208">
        <v>636</v>
      </c>
      <c r="CE34" s="188">
        <f>T34*1.2</f>
        <v>505.44</v>
      </c>
      <c r="CF34" s="188">
        <v>505.44</v>
      </c>
      <c r="CG34" s="188">
        <v>600</v>
      </c>
      <c r="CH34" s="188">
        <v>825</v>
      </c>
      <c r="CI34" s="188">
        <v>696</v>
      </c>
      <c r="CJ34" s="188">
        <v>585</v>
      </c>
      <c r="CK34" s="208">
        <v>597.84</v>
      </c>
      <c r="CL34" s="188">
        <f t="shared" si="4"/>
        <v>1176</v>
      </c>
      <c r="CM34" s="188">
        <v>1176</v>
      </c>
      <c r="CN34" s="188">
        <v>1176</v>
      </c>
      <c r="CO34" s="188">
        <v>2850</v>
      </c>
      <c r="CP34" s="188">
        <v>1278</v>
      </c>
      <c r="CQ34" s="188">
        <v>1176</v>
      </c>
      <c r="CR34" s="208">
        <v>1146.072</v>
      </c>
      <c r="CS34" s="188">
        <f t="shared" si="0"/>
        <v>1116</v>
      </c>
      <c r="CT34" s="188">
        <v>1116</v>
      </c>
      <c r="CU34" s="188">
        <v>1116</v>
      </c>
      <c r="CV34" s="188">
        <v>2662.5</v>
      </c>
      <c r="CW34" s="188">
        <v>1170</v>
      </c>
      <c r="CX34" s="188">
        <v>1116</v>
      </c>
      <c r="CY34" s="208">
        <v>1081.2</v>
      </c>
      <c r="CZ34" s="188">
        <f>AO34*1.2</f>
        <v>1056</v>
      </c>
      <c r="DA34" s="188">
        <v>1056</v>
      </c>
      <c r="DB34" s="188">
        <v>1056</v>
      </c>
      <c r="DC34" s="188">
        <v>2475</v>
      </c>
      <c r="DD34" s="188">
        <v>1044</v>
      </c>
      <c r="DE34" s="188">
        <v>1040</v>
      </c>
      <c r="DF34" s="208">
        <v>1016.328</v>
      </c>
      <c r="DG34" s="188">
        <f t="shared" si="1"/>
        <v>1354.712</v>
      </c>
      <c r="DH34" s="188">
        <v>1354.712</v>
      </c>
      <c r="DI34" s="188">
        <v>1354.712</v>
      </c>
      <c r="DJ34" s="188">
        <v>4275</v>
      </c>
      <c r="DK34" s="188">
        <v>1704</v>
      </c>
      <c r="DL34" s="188">
        <v>1354.712</v>
      </c>
      <c r="DM34" s="208">
        <v>1348.32</v>
      </c>
      <c r="DN34" s="188">
        <f t="shared" si="2"/>
        <v>1282.8</v>
      </c>
      <c r="DO34" s="188">
        <v>1282.8</v>
      </c>
      <c r="DP34" s="188">
        <v>1282.8</v>
      </c>
      <c r="DQ34" s="188">
        <v>3993.75</v>
      </c>
      <c r="DR34" s="195">
        <v>1560</v>
      </c>
      <c r="DS34" s="195">
        <v>1282.8</v>
      </c>
      <c r="DT34" s="214">
        <v>1272</v>
      </c>
      <c r="DU34" s="195">
        <f t="shared" si="3"/>
        <v>1090.8</v>
      </c>
      <c r="DV34" s="195">
        <v>1090.8</v>
      </c>
      <c r="DW34" s="195">
        <v>1090.8</v>
      </c>
      <c r="DX34" s="195">
        <v>3712.5</v>
      </c>
      <c r="DY34" s="195">
        <v>1392</v>
      </c>
      <c r="DZ34" s="195">
        <v>1090.8</v>
      </c>
      <c r="EA34" s="214">
        <v>1195.68</v>
      </c>
    </row>
    <row r="35" ht="26" spans="2:131">
      <c r="B35" s="185" t="s">
        <v>2442</v>
      </c>
      <c r="C35" s="191" t="s">
        <v>2449</v>
      </c>
      <c r="D35" s="187" t="s">
        <v>2450</v>
      </c>
      <c r="E35" s="187" t="s">
        <v>1155</v>
      </c>
      <c r="F35" s="188">
        <v>650</v>
      </c>
      <c r="G35" s="188">
        <v>650</v>
      </c>
      <c r="H35" s="188">
        <v>650</v>
      </c>
      <c r="I35" s="188">
        <v>650</v>
      </c>
      <c r="J35" s="188">
        <v>715</v>
      </c>
      <c r="K35" s="188">
        <v>650</v>
      </c>
      <c r="L35" s="208">
        <v>636</v>
      </c>
      <c r="M35" s="195">
        <v>610</v>
      </c>
      <c r="N35" s="195">
        <v>610</v>
      </c>
      <c r="O35" s="195">
        <v>610</v>
      </c>
      <c r="P35" s="188">
        <v>610</v>
      </c>
      <c r="Q35" s="188">
        <v>600</v>
      </c>
      <c r="R35" s="188">
        <v>580</v>
      </c>
      <c r="S35" s="208">
        <v>600</v>
      </c>
      <c r="T35" s="188">
        <v>560</v>
      </c>
      <c r="U35" s="188">
        <v>560</v>
      </c>
      <c r="V35" s="188">
        <v>560</v>
      </c>
      <c r="W35" s="188">
        <v>560</v>
      </c>
      <c r="X35" s="188">
        <v>580</v>
      </c>
      <c r="Y35" s="188">
        <v>525</v>
      </c>
      <c r="Z35" s="208">
        <v>564</v>
      </c>
      <c r="AA35" s="188">
        <v>1014.08</v>
      </c>
      <c r="AB35" s="188">
        <v>1014.08</v>
      </c>
      <c r="AC35" s="188">
        <v>1014.08</v>
      </c>
      <c r="AD35" s="188">
        <v>1950</v>
      </c>
      <c r="AE35" s="188">
        <v>1075</v>
      </c>
      <c r="AF35" s="188">
        <v>1014.08</v>
      </c>
      <c r="AG35" s="208">
        <v>1000.11</v>
      </c>
      <c r="AH35" s="188">
        <v>986.52</v>
      </c>
      <c r="AI35" s="188">
        <v>986.52</v>
      </c>
      <c r="AJ35" s="188">
        <v>986.52</v>
      </c>
      <c r="AK35" s="188">
        <v>1830</v>
      </c>
      <c r="AL35" s="188">
        <v>900</v>
      </c>
      <c r="AM35" s="188">
        <v>925</v>
      </c>
      <c r="AN35" s="208">
        <v>943.5</v>
      </c>
      <c r="AO35" s="188">
        <v>913.68</v>
      </c>
      <c r="AP35" s="188">
        <v>913.68</v>
      </c>
      <c r="AQ35" s="188">
        <v>913.68</v>
      </c>
      <c r="AR35" s="188">
        <v>1680</v>
      </c>
      <c r="AS35" s="188">
        <v>870</v>
      </c>
      <c r="AT35" s="188">
        <v>840</v>
      </c>
      <c r="AU35" s="208">
        <v>886.89</v>
      </c>
      <c r="AV35" s="188">
        <v>1262</v>
      </c>
      <c r="AW35" s="188">
        <v>1262</v>
      </c>
      <c r="AX35" s="188">
        <v>1262</v>
      </c>
      <c r="AY35" s="188">
        <v>2925</v>
      </c>
      <c r="AZ35" s="188">
        <v>1432</v>
      </c>
      <c r="BA35" s="188">
        <v>1262</v>
      </c>
      <c r="BB35" s="208">
        <v>1176.6</v>
      </c>
      <c r="BC35" s="188">
        <v>1136</v>
      </c>
      <c r="BD35" s="188">
        <v>1136</v>
      </c>
      <c r="BE35" s="188">
        <v>1136</v>
      </c>
      <c r="BF35" s="188">
        <v>2745</v>
      </c>
      <c r="BG35" s="195">
        <v>1200</v>
      </c>
      <c r="BH35" s="188">
        <v>1136</v>
      </c>
      <c r="BI35" s="208">
        <v>1110</v>
      </c>
      <c r="BJ35" s="195">
        <v>1073</v>
      </c>
      <c r="BK35" s="195">
        <v>1073</v>
      </c>
      <c r="BL35" s="195">
        <v>1073</v>
      </c>
      <c r="BM35" s="195">
        <v>2520</v>
      </c>
      <c r="BN35" s="195">
        <v>1160</v>
      </c>
      <c r="BO35" s="195">
        <v>1073</v>
      </c>
      <c r="BP35" s="214">
        <v>1043.4</v>
      </c>
      <c r="BQ35" s="195">
        <f>F35*1.2</f>
        <v>780</v>
      </c>
      <c r="BR35" s="195">
        <v>780</v>
      </c>
      <c r="BS35" s="195">
        <v>780</v>
      </c>
      <c r="BT35" s="195">
        <v>812.5</v>
      </c>
      <c r="BU35" s="195">
        <v>1098</v>
      </c>
      <c r="BV35" s="195">
        <v>780</v>
      </c>
      <c r="BW35" s="208">
        <v>763.2</v>
      </c>
      <c r="BX35" s="195">
        <f>M35*1.2</f>
        <v>732</v>
      </c>
      <c r="BY35" s="195">
        <v>732</v>
      </c>
      <c r="BZ35" s="195">
        <v>732</v>
      </c>
      <c r="CA35" s="188">
        <v>762.5</v>
      </c>
      <c r="CB35" s="188">
        <v>780</v>
      </c>
      <c r="CC35" s="188">
        <v>700</v>
      </c>
      <c r="CD35" s="208">
        <v>720</v>
      </c>
      <c r="CE35" s="188">
        <f>T35*1.2</f>
        <v>672</v>
      </c>
      <c r="CF35" s="188">
        <v>672</v>
      </c>
      <c r="CG35" s="188">
        <v>672</v>
      </c>
      <c r="CH35" s="188">
        <v>700</v>
      </c>
      <c r="CI35" s="188">
        <v>754</v>
      </c>
      <c r="CJ35" s="188">
        <v>600</v>
      </c>
      <c r="CK35" s="208">
        <v>676.8</v>
      </c>
      <c r="CL35" s="188">
        <f t="shared" si="4"/>
        <v>1216.896</v>
      </c>
      <c r="CM35" s="188">
        <v>1216.896</v>
      </c>
      <c r="CN35" s="188">
        <v>1216.896</v>
      </c>
      <c r="CO35" s="188">
        <v>2437.5</v>
      </c>
      <c r="CP35" s="188">
        <v>1404</v>
      </c>
      <c r="CQ35" s="188">
        <v>987</v>
      </c>
      <c r="CR35" s="208">
        <v>1200.132</v>
      </c>
      <c r="CS35" s="188">
        <f t="shared" si="0"/>
        <v>1183.824</v>
      </c>
      <c r="CT35" s="188">
        <v>1183.824</v>
      </c>
      <c r="CU35" s="188">
        <v>1183.824</v>
      </c>
      <c r="CV35" s="188">
        <v>2287.5</v>
      </c>
      <c r="CW35" s="188">
        <v>1170</v>
      </c>
      <c r="CX35" s="188">
        <v>892</v>
      </c>
      <c r="CY35" s="208">
        <v>1132.2</v>
      </c>
      <c r="CZ35" s="188">
        <f>AO35*1.2</f>
        <v>1096.416</v>
      </c>
      <c r="DA35" s="188">
        <v>1096.416</v>
      </c>
      <c r="DB35" s="188">
        <v>1096.416</v>
      </c>
      <c r="DC35" s="188">
        <v>2100</v>
      </c>
      <c r="DD35" s="188">
        <v>1131</v>
      </c>
      <c r="DE35" s="188">
        <v>837</v>
      </c>
      <c r="DF35" s="208">
        <v>1064.268</v>
      </c>
      <c r="DG35" s="188">
        <f t="shared" si="1"/>
        <v>1514.4</v>
      </c>
      <c r="DH35" s="188">
        <v>1514.4</v>
      </c>
      <c r="DI35" s="188">
        <v>1514.4</v>
      </c>
      <c r="DJ35" s="188">
        <v>3656.25</v>
      </c>
      <c r="DK35" s="188">
        <v>1872</v>
      </c>
      <c r="DL35" s="188">
        <v>1514.4</v>
      </c>
      <c r="DM35" s="208">
        <v>1411.92</v>
      </c>
      <c r="DN35" s="188">
        <f t="shared" si="2"/>
        <v>1363.2</v>
      </c>
      <c r="DO35" s="188">
        <v>1363.2</v>
      </c>
      <c r="DP35" s="188">
        <v>1363.2</v>
      </c>
      <c r="DQ35" s="188">
        <v>3431.25</v>
      </c>
      <c r="DR35" s="195">
        <v>1560</v>
      </c>
      <c r="DS35" s="195">
        <v>1363.2</v>
      </c>
      <c r="DT35" s="214">
        <v>1332</v>
      </c>
      <c r="DU35" s="195">
        <f t="shared" si="3"/>
        <v>1287.6</v>
      </c>
      <c r="DV35" s="195">
        <v>1287.6</v>
      </c>
      <c r="DW35" s="195">
        <v>1287.6</v>
      </c>
      <c r="DX35" s="195">
        <v>3150</v>
      </c>
      <c r="DY35" s="195">
        <v>1508</v>
      </c>
      <c r="DZ35" s="195">
        <v>1250</v>
      </c>
      <c r="EA35" s="214">
        <v>1252.08</v>
      </c>
    </row>
    <row r="36" ht="26" spans="2:131">
      <c r="B36" s="185" t="s">
        <v>2442</v>
      </c>
      <c r="C36" s="191" t="s">
        <v>2449</v>
      </c>
      <c r="D36" s="187" t="s">
        <v>2448</v>
      </c>
      <c r="E36" s="187" t="s">
        <v>1157</v>
      </c>
      <c r="F36" s="188">
        <v>760</v>
      </c>
      <c r="G36" s="188">
        <v>760</v>
      </c>
      <c r="H36" s="188">
        <v>760</v>
      </c>
      <c r="I36" s="188">
        <v>760</v>
      </c>
      <c r="J36" s="188">
        <v>805</v>
      </c>
      <c r="K36" s="188">
        <v>720</v>
      </c>
      <c r="L36" s="208">
        <v>773.8</v>
      </c>
      <c r="M36" s="195">
        <v>710</v>
      </c>
      <c r="N36" s="195">
        <v>710</v>
      </c>
      <c r="O36" s="195">
        <v>710</v>
      </c>
      <c r="P36" s="188">
        <v>710</v>
      </c>
      <c r="Q36" s="188">
        <v>710</v>
      </c>
      <c r="R36" s="188">
        <v>615</v>
      </c>
      <c r="S36" s="208">
        <v>730</v>
      </c>
      <c r="T36" s="188">
        <v>631.8</v>
      </c>
      <c r="U36" s="188">
        <v>631.8</v>
      </c>
      <c r="V36" s="188">
        <v>631.8</v>
      </c>
      <c r="W36" s="188">
        <v>660</v>
      </c>
      <c r="X36" s="188">
        <v>675</v>
      </c>
      <c r="Y36" s="188">
        <v>574</v>
      </c>
      <c r="Z36" s="208">
        <v>686.2</v>
      </c>
      <c r="AA36" s="188">
        <v>1248</v>
      </c>
      <c r="AB36" s="188">
        <v>1248</v>
      </c>
      <c r="AC36" s="188">
        <v>1248</v>
      </c>
      <c r="AD36" s="188">
        <v>2280</v>
      </c>
      <c r="AE36" s="188">
        <v>1215</v>
      </c>
      <c r="AF36" s="188">
        <v>1152</v>
      </c>
      <c r="AG36" s="208">
        <v>1216.8005</v>
      </c>
      <c r="AH36" s="188">
        <v>1123.2</v>
      </c>
      <c r="AI36" s="188">
        <v>1123.2</v>
      </c>
      <c r="AJ36" s="188">
        <v>1123.2</v>
      </c>
      <c r="AK36" s="188">
        <v>2130</v>
      </c>
      <c r="AL36" s="188">
        <v>1068</v>
      </c>
      <c r="AM36" s="188">
        <v>980</v>
      </c>
      <c r="AN36" s="208">
        <v>1147.925</v>
      </c>
      <c r="AO36" s="188">
        <v>1010.88</v>
      </c>
      <c r="AP36" s="188">
        <v>1010.88</v>
      </c>
      <c r="AQ36" s="188">
        <v>1010.88</v>
      </c>
      <c r="AR36" s="188">
        <v>1980</v>
      </c>
      <c r="AS36" s="188">
        <v>1011</v>
      </c>
      <c r="AT36" s="188">
        <v>918.4</v>
      </c>
      <c r="AU36" s="208">
        <v>1079.0495</v>
      </c>
      <c r="AV36" s="188">
        <v>1515</v>
      </c>
      <c r="AW36" s="188">
        <v>1515</v>
      </c>
      <c r="AX36" s="188">
        <v>1515</v>
      </c>
      <c r="AY36" s="188">
        <v>3420</v>
      </c>
      <c r="AZ36" s="188">
        <v>1611</v>
      </c>
      <c r="BA36" s="188">
        <v>1510</v>
      </c>
      <c r="BB36" s="208">
        <v>1431.53</v>
      </c>
      <c r="BC36" s="188">
        <v>1364</v>
      </c>
      <c r="BD36" s="188">
        <v>1364</v>
      </c>
      <c r="BE36" s="188">
        <v>1364</v>
      </c>
      <c r="BF36" s="188">
        <v>3195</v>
      </c>
      <c r="BG36" s="195">
        <v>1425</v>
      </c>
      <c r="BH36" s="188">
        <v>1290</v>
      </c>
      <c r="BI36" s="208">
        <v>1350.5</v>
      </c>
      <c r="BJ36" s="195">
        <v>1288</v>
      </c>
      <c r="BK36" s="195">
        <v>1288</v>
      </c>
      <c r="BL36" s="195">
        <v>1288</v>
      </c>
      <c r="BM36" s="195">
        <v>2970</v>
      </c>
      <c r="BN36" s="195">
        <v>1350</v>
      </c>
      <c r="BO36" s="195">
        <v>1200</v>
      </c>
      <c r="BP36" s="214">
        <v>1269.47</v>
      </c>
      <c r="BQ36" s="195">
        <f>F36*1.2</f>
        <v>912</v>
      </c>
      <c r="BR36" s="195">
        <v>912</v>
      </c>
      <c r="BS36" s="195">
        <v>912</v>
      </c>
      <c r="BT36" s="195">
        <v>950</v>
      </c>
      <c r="BU36" s="195">
        <v>1225</v>
      </c>
      <c r="BV36" s="195">
        <v>912</v>
      </c>
      <c r="BW36" s="208">
        <v>928.56</v>
      </c>
      <c r="BX36" s="195">
        <v>842.4</v>
      </c>
      <c r="BY36" s="195">
        <v>842.4</v>
      </c>
      <c r="BZ36" s="195">
        <v>852</v>
      </c>
      <c r="CA36" s="188">
        <v>887.5</v>
      </c>
      <c r="CB36" s="188">
        <v>926</v>
      </c>
      <c r="CC36" s="188">
        <v>750</v>
      </c>
      <c r="CD36" s="208">
        <v>876</v>
      </c>
      <c r="CE36" s="188">
        <f>T36*1.2</f>
        <v>758.16</v>
      </c>
      <c r="CF36" s="188">
        <v>758.16</v>
      </c>
      <c r="CG36" s="188">
        <v>758.16</v>
      </c>
      <c r="CH36" s="188">
        <v>825</v>
      </c>
      <c r="CI36" s="188">
        <v>878</v>
      </c>
      <c r="CJ36" s="188">
        <v>650</v>
      </c>
      <c r="CK36" s="208">
        <v>823.44</v>
      </c>
      <c r="CL36" s="188">
        <f t="shared" si="4"/>
        <v>1497.6</v>
      </c>
      <c r="CM36" s="188">
        <v>1497.6</v>
      </c>
      <c r="CN36" s="188">
        <v>1497.6</v>
      </c>
      <c r="CO36" s="188">
        <v>2850</v>
      </c>
      <c r="CP36" s="188">
        <v>1580</v>
      </c>
      <c r="CQ36" s="188">
        <v>1256</v>
      </c>
      <c r="CR36" s="208">
        <v>1460.1606</v>
      </c>
      <c r="CS36" s="188">
        <f t="shared" si="0"/>
        <v>1347.84</v>
      </c>
      <c r="CT36" s="188">
        <v>1347.84</v>
      </c>
      <c r="CU36" s="188">
        <v>1347.84</v>
      </c>
      <c r="CV36" s="188">
        <v>2662.5</v>
      </c>
      <c r="CW36" s="188">
        <v>1388</v>
      </c>
      <c r="CX36" s="188">
        <v>1126</v>
      </c>
      <c r="CY36" s="208">
        <v>1377.51</v>
      </c>
      <c r="CZ36" s="188">
        <f>AO36*1.2</f>
        <v>1213.056</v>
      </c>
      <c r="DA36" s="188">
        <v>1213.056</v>
      </c>
      <c r="DB36" s="188">
        <v>1213.056</v>
      </c>
      <c r="DC36" s="188">
        <v>2475</v>
      </c>
      <c r="DD36" s="188">
        <v>1362</v>
      </c>
      <c r="DE36" s="188">
        <v>1041</v>
      </c>
      <c r="DF36" s="208">
        <v>1294.8594</v>
      </c>
      <c r="DG36" s="188">
        <f t="shared" si="1"/>
        <v>1818</v>
      </c>
      <c r="DH36" s="188">
        <v>1818</v>
      </c>
      <c r="DI36" s="188">
        <v>1818</v>
      </c>
      <c r="DJ36" s="188">
        <v>4275</v>
      </c>
      <c r="DK36" s="188">
        <v>2106</v>
      </c>
      <c r="DL36" s="188">
        <v>1818</v>
      </c>
      <c r="DM36" s="208">
        <v>1717.836</v>
      </c>
      <c r="DN36" s="188">
        <f t="shared" si="2"/>
        <v>1636.8</v>
      </c>
      <c r="DO36" s="188">
        <v>1636.8</v>
      </c>
      <c r="DP36" s="188">
        <v>1636.8</v>
      </c>
      <c r="DQ36" s="188">
        <v>3993.75</v>
      </c>
      <c r="DR36" s="195">
        <v>1852</v>
      </c>
      <c r="DS36" s="195">
        <v>1636.8</v>
      </c>
      <c r="DT36" s="214">
        <v>1620.6</v>
      </c>
      <c r="DU36" s="195">
        <f t="shared" si="3"/>
        <v>1545.6</v>
      </c>
      <c r="DV36" s="195">
        <v>1545.6</v>
      </c>
      <c r="DW36" s="195">
        <v>1545.6</v>
      </c>
      <c r="DX36" s="195">
        <v>3712.5</v>
      </c>
      <c r="DY36" s="195">
        <v>1755</v>
      </c>
      <c r="DZ36" s="195">
        <v>1350</v>
      </c>
      <c r="EA36" s="214">
        <v>1523.364</v>
      </c>
    </row>
    <row r="37" ht="26" spans="2:131">
      <c r="B37" s="185" t="s">
        <v>2442</v>
      </c>
      <c r="C37" s="191" t="s">
        <v>2449</v>
      </c>
      <c r="D37" s="187" t="s">
        <v>2451</v>
      </c>
      <c r="E37" s="187" t="s">
        <v>1159</v>
      </c>
      <c r="F37" s="188">
        <v>880</v>
      </c>
      <c r="G37" s="188">
        <v>880</v>
      </c>
      <c r="H37" s="188">
        <v>880</v>
      </c>
      <c r="I37" s="188">
        <v>880</v>
      </c>
      <c r="J37" s="188">
        <v>915</v>
      </c>
      <c r="K37" s="188">
        <v>850</v>
      </c>
      <c r="L37" s="208">
        <v>911.6</v>
      </c>
      <c r="M37" s="195">
        <v>830</v>
      </c>
      <c r="N37" s="195">
        <v>830</v>
      </c>
      <c r="O37" s="195">
        <v>830</v>
      </c>
      <c r="P37" s="188">
        <v>830</v>
      </c>
      <c r="Q37" s="188">
        <v>880</v>
      </c>
      <c r="R37" s="188">
        <v>700</v>
      </c>
      <c r="S37" s="208">
        <v>860</v>
      </c>
      <c r="T37" s="188">
        <v>780</v>
      </c>
      <c r="U37" s="188">
        <v>780</v>
      </c>
      <c r="V37" s="188">
        <v>780</v>
      </c>
      <c r="W37" s="188">
        <v>780</v>
      </c>
      <c r="X37" s="188">
        <v>780</v>
      </c>
      <c r="Y37" s="188">
        <v>665</v>
      </c>
      <c r="Z37" s="208">
        <v>808.4</v>
      </c>
      <c r="AA37" s="188">
        <v>1426.42</v>
      </c>
      <c r="AB37" s="188">
        <v>1426.42</v>
      </c>
      <c r="AC37" s="188">
        <v>1426.42</v>
      </c>
      <c r="AD37" s="188">
        <v>2640</v>
      </c>
      <c r="AE37" s="188">
        <v>1373</v>
      </c>
      <c r="AF37" s="188">
        <v>1350</v>
      </c>
      <c r="AG37" s="208">
        <v>1433.491</v>
      </c>
      <c r="AH37" s="188">
        <v>1362.82</v>
      </c>
      <c r="AI37" s="188">
        <v>1362.82</v>
      </c>
      <c r="AJ37" s="188">
        <v>1362.82</v>
      </c>
      <c r="AK37" s="188">
        <v>2490</v>
      </c>
      <c r="AL37" s="188">
        <v>1324.5</v>
      </c>
      <c r="AM37" s="188">
        <v>1120</v>
      </c>
      <c r="AN37" s="208">
        <v>1352.35</v>
      </c>
      <c r="AO37" s="188">
        <v>1304.52</v>
      </c>
      <c r="AP37" s="188">
        <v>1304.52</v>
      </c>
      <c r="AQ37" s="188">
        <v>1304.52</v>
      </c>
      <c r="AR37" s="188">
        <v>2340</v>
      </c>
      <c r="AS37" s="188">
        <v>1188</v>
      </c>
      <c r="AT37" s="188">
        <v>1065</v>
      </c>
      <c r="AU37" s="208">
        <v>1271.209</v>
      </c>
      <c r="AV37" s="188">
        <v>1782</v>
      </c>
      <c r="AW37" s="188">
        <v>1782</v>
      </c>
      <c r="AX37" s="188">
        <v>1782</v>
      </c>
      <c r="AY37" s="188">
        <v>3960</v>
      </c>
      <c r="AZ37" s="188">
        <v>1830</v>
      </c>
      <c r="BA37" s="188">
        <v>1700</v>
      </c>
      <c r="BB37" s="208">
        <v>1686.46</v>
      </c>
      <c r="BC37" s="188">
        <v>1604</v>
      </c>
      <c r="BD37" s="188">
        <v>1604</v>
      </c>
      <c r="BE37" s="188">
        <v>1604</v>
      </c>
      <c r="BF37" s="188">
        <v>3735</v>
      </c>
      <c r="BG37" s="195">
        <v>1766</v>
      </c>
      <c r="BH37" s="188">
        <v>1450</v>
      </c>
      <c r="BI37" s="208">
        <v>1591</v>
      </c>
      <c r="BJ37" s="195">
        <v>1515</v>
      </c>
      <c r="BK37" s="195">
        <v>1515</v>
      </c>
      <c r="BL37" s="195">
        <v>1515</v>
      </c>
      <c r="BM37" s="195">
        <v>3510</v>
      </c>
      <c r="BN37" s="195">
        <v>1563</v>
      </c>
      <c r="BO37" s="195">
        <v>1350</v>
      </c>
      <c r="BP37" s="214">
        <v>1495.54</v>
      </c>
      <c r="BQ37" s="195">
        <v>1030</v>
      </c>
      <c r="BR37" s="195">
        <v>1030</v>
      </c>
      <c r="BS37" s="195">
        <v>1056</v>
      </c>
      <c r="BT37" s="195">
        <v>1100</v>
      </c>
      <c r="BU37" s="195">
        <v>1460</v>
      </c>
      <c r="BV37" s="195">
        <v>1030</v>
      </c>
      <c r="BW37" s="208">
        <v>1093.92</v>
      </c>
      <c r="BX37" s="195">
        <v>930</v>
      </c>
      <c r="BY37" s="195">
        <v>930</v>
      </c>
      <c r="BZ37" s="195">
        <v>996</v>
      </c>
      <c r="CA37" s="188">
        <v>1037.5</v>
      </c>
      <c r="CB37" s="188">
        <v>1148</v>
      </c>
      <c r="CC37" s="188">
        <v>840</v>
      </c>
      <c r="CD37" s="208">
        <v>1032</v>
      </c>
      <c r="CE37" s="188">
        <v>830</v>
      </c>
      <c r="CF37" s="188">
        <v>830</v>
      </c>
      <c r="CG37" s="188">
        <v>936</v>
      </c>
      <c r="CH37" s="188">
        <v>975</v>
      </c>
      <c r="CI37" s="188">
        <v>1030</v>
      </c>
      <c r="CJ37" s="188">
        <v>800</v>
      </c>
      <c r="CK37" s="208">
        <v>970.08</v>
      </c>
      <c r="CL37" s="188">
        <f t="shared" si="4"/>
        <v>1711.704</v>
      </c>
      <c r="CM37" s="188">
        <v>1711.704</v>
      </c>
      <c r="CN37" s="188">
        <v>1711.704</v>
      </c>
      <c r="CO37" s="188">
        <v>3300</v>
      </c>
      <c r="CP37" s="188">
        <v>1787</v>
      </c>
      <c r="CQ37" s="188">
        <v>1443</v>
      </c>
      <c r="CR37" s="208">
        <v>1720.1892</v>
      </c>
      <c r="CS37" s="188">
        <f t="shared" si="0"/>
        <v>1635.384</v>
      </c>
      <c r="CT37" s="188">
        <v>1635.384</v>
      </c>
      <c r="CU37" s="188">
        <v>1635.384</v>
      </c>
      <c r="CV37" s="188">
        <v>3112.5</v>
      </c>
      <c r="CW37" s="188">
        <v>1722</v>
      </c>
      <c r="CX37" s="188">
        <v>1369</v>
      </c>
      <c r="CY37" s="208">
        <v>1622.82</v>
      </c>
      <c r="CZ37" s="188">
        <v>1540</v>
      </c>
      <c r="DA37" s="188">
        <v>1540</v>
      </c>
      <c r="DB37" s="188">
        <v>1565.424</v>
      </c>
      <c r="DC37" s="188">
        <v>2925</v>
      </c>
      <c r="DD37" s="188">
        <v>1545</v>
      </c>
      <c r="DE37" s="188">
        <v>1201</v>
      </c>
      <c r="DF37" s="208">
        <v>1525.4508</v>
      </c>
      <c r="DG37" s="188">
        <f t="shared" si="1"/>
        <v>2138.4</v>
      </c>
      <c r="DH37" s="188">
        <v>2138.4</v>
      </c>
      <c r="DI37" s="188">
        <v>2138.4</v>
      </c>
      <c r="DJ37" s="188">
        <v>4950</v>
      </c>
      <c r="DK37" s="188">
        <v>2379</v>
      </c>
      <c r="DL37" s="188">
        <v>1950</v>
      </c>
      <c r="DM37" s="208">
        <v>2023.752</v>
      </c>
      <c r="DN37" s="188">
        <f t="shared" si="2"/>
        <v>1924.8</v>
      </c>
      <c r="DO37" s="188">
        <v>1924.8</v>
      </c>
      <c r="DP37" s="188">
        <v>1924.8</v>
      </c>
      <c r="DQ37" s="188">
        <v>4668.75</v>
      </c>
      <c r="DR37" s="195">
        <v>2296</v>
      </c>
      <c r="DS37" s="195">
        <v>1765</v>
      </c>
      <c r="DT37" s="214">
        <v>1909.2</v>
      </c>
      <c r="DU37" s="195">
        <f t="shared" si="3"/>
        <v>1818</v>
      </c>
      <c r="DV37" s="195">
        <v>1818</v>
      </c>
      <c r="DW37" s="195">
        <v>1818</v>
      </c>
      <c r="DX37" s="195">
        <v>4387.5</v>
      </c>
      <c r="DY37" s="195">
        <v>2059</v>
      </c>
      <c r="DZ37" s="195">
        <v>1680</v>
      </c>
      <c r="EA37" s="214">
        <v>1794.648</v>
      </c>
    </row>
    <row r="38" ht="26" spans="2:131">
      <c r="B38" s="185" t="s">
        <v>2442</v>
      </c>
      <c r="C38" s="191" t="s">
        <v>2452</v>
      </c>
      <c r="D38" s="187" t="s">
        <v>2450</v>
      </c>
      <c r="E38" s="187" t="s">
        <v>1161</v>
      </c>
      <c r="F38" s="188">
        <v>690</v>
      </c>
      <c r="G38" s="188">
        <v>790</v>
      </c>
      <c r="H38" s="188">
        <v>690</v>
      </c>
      <c r="I38" s="188">
        <v>690</v>
      </c>
      <c r="J38" s="188">
        <v>750</v>
      </c>
      <c r="K38" s="188">
        <v>2304</v>
      </c>
      <c r="L38" s="208">
        <v>784.4</v>
      </c>
      <c r="M38" s="195">
        <v>650</v>
      </c>
      <c r="N38" s="195">
        <v>750</v>
      </c>
      <c r="O38" s="195">
        <v>650</v>
      </c>
      <c r="P38" s="188">
        <v>650</v>
      </c>
      <c r="Q38" s="188">
        <v>630</v>
      </c>
      <c r="R38" s="188">
        <v>2160</v>
      </c>
      <c r="S38" s="208">
        <v>740</v>
      </c>
      <c r="T38" s="188">
        <v>610</v>
      </c>
      <c r="U38" s="188">
        <v>710</v>
      </c>
      <c r="V38" s="188">
        <v>610</v>
      </c>
      <c r="W38" s="188">
        <v>610</v>
      </c>
      <c r="X38" s="188">
        <v>605</v>
      </c>
      <c r="Y38" s="188">
        <v>1512</v>
      </c>
      <c r="Z38" s="208">
        <v>695.6</v>
      </c>
      <c r="AA38" s="188">
        <v>1356.8</v>
      </c>
      <c r="AB38" s="188">
        <v>1356.8</v>
      </c>
      <c r="AC38" s="188">
        <v>1356.8</v>
      </c>
      <c r="AD38" s="188">
        <v>2070</v>
      </c>
      <c r="AE38" s="188">
        <v>1125</v>
      </c>
      <c r="AF38" s="188">
        <v>3816</v>
      </c>
      <c r="AG38" s="208">
        <v>1400.154</v>
      </c>
      <c r="AH38" s="188">
        <v>1219</v>
      </c>
      <c r="AI38" s="188">
        <v>1219</v>
      </c>
      <c r="AJ38" s="188">
        <v>1219</v>
      </c>
      <c r="AK38" s="188">
        <v>1950</v>
      </c>
      <c r="AL38" s="188">
        <v>945</v>
      </c>
      <c r="AM38" s="188">
        <v>3456</v>
      </c>
      <c r="AN38" s="208">
        <v>1320.9</v>
      </c>
      <c r="AO38" s="188">
        <v>1060</v>
      </c>
      <c r="AP38" s="188">
        <v>1060</v>
      </c>
      <c r="AQ38" s="188">
        <v>1060</v>
      </c>
      <c r="AR38" s="188">
        <v>1830</v>
      </c>
      <c r="AS38" s="188">
        <v>907.5</v>
      </c>
      <c r="AT38" s="188">
        <v>3456</v>
      </c>
      <c r="AU38" s="208">
        <v>1241.646</v>
      </c>
      <c r="AV38" s="188">
        <v>1648</v>
      </c>
      <c r="AW38" s="188">
        <v>1648</v>
      </c>
      <c r="AX38" s="188">
        <v>1648</v>
      </c>
      <c r="AY38" s="188">
        <v>4140</v>
      </c>
      <c r="AZ38" s="188">
        <v>1500</v>
      </c>
      <c r="BA38" s="188">
        <v>4392</v>
      </c>
      <c r="BB38" s="208">
        <v>1647.24</v>
      </c>
      <c r="BC38" s="188">
        <v>1584</v>
      </c>
      <c r="BD38" s="188">
        <v>1584</v>
      </c>
      <c r="BE38" s="188">
        <v>1584</v>
      </c>
      <c r="BF38" s="188">
        <v>3900</v>
      </c>
      <c r="BG38" s="195">
        <v>1260</v>
      </c>
      <c r="BH38" s="195">
        <v>4104</v>
      </c>
      <c r="BI38" s="214">
        <v>1554</v>
      </c>
      <c r="BJ38" s="195">
        <v>1464</v>
      </c>
      <c r="BK38" s="195">
        <v>1464</v>
      </c>
      <c r="BL38" s="195">
        <v>1464</v>
      </c>
      <c r="BM38" s="195">
        <v>3660</v>
      </c>
      <c r="BN38" s="195">
        <v>1210</v>
      </c>
      <c r="BO38" s="195">
        <v>3456</v>
      </c>
      <c r="BP38" s="214">
        <v>1460.76</v>
      </c>
      <c r="BQ38" s="195">
        <f>F38*1.2</f>
        <v>828</v>
      </c>
      <c r="BR38" s="195">
        <v>948</v>
      </c>
      <c r="BS38" s="195">
        <v>828</v>
      </c>
      <c r="BT38" s="195">
        <v>862.5</v>
      </c>
      <c r="BU38" s="195">
        <v>1207.8</v>
      </c>
      <c r="BV38" s="195">
        <v>2304</v>
      </c>
      <c r="BW38" s="208">
        <v>941.28</v>
      </c>
      <c r="BX38" s="195">
        <f>M38*1.2</f>
        <v>780</v>
      </c>
      <c r="BY38" s="195">
        <v>900</v>
      </c>
      <c r="BZ38" s="195">
        <v>780</v>
      </c>
      <c r="CA38" s="188">
        <v>812.5</v>
      </c>
      <c r="CB38" s="188">
        <v>819</v>
      </c>
      <c r="CC38" s="188">
        <v>2160</v>
      </c>
      <c r="CD38" s="208">
        <v>888</v>
      </c>
      <c r="CE38" s="188">
        <f>T38*1.2</f>
        <v>732</v>
      </c>
      <c r="CF38" s="188">
        <v>852</v>
      </c>
      <c r="CG38" s="188">
        <v>732</v>
      </c>
      <c r="CH38" s="188">
        <v>762.5</v>
      </c>
      <c r="CI38" s="188">
        <v>787</v>
      </c>
      <c r="CJ38" s="188">
        <v>1512</v>
      </c>
      <c r="CK38" s="208">
        <v>834.72</v>
      </c>
      <c r="CL38" s="188">
        <f t="shared" si="4"/>
        <v>1628.16</v>
      </c>
      <c r="CM38" s="188">
        <v>1628.16</v>
      </c>
      <c r="CN38" s="188">
        <v>1628.16</v>
      </c>
      <c r="CO38" s="188">
        <v>2587.5</v>
      </c>
      <c r="CP38" s="188">
        <v>1465</v>
      </c>
      <c r="CQ38" s="188">
        <v>3816</v>
      </c>
      <c r="CR38" s="208">
        <v>1680.1848</v>
      </c>
      <c r="CS38" s="188">
        <f t="shared" si="0"/>
        <v>1462.8</v>
      </c>
      <c r="CT38" s="188">
        <v>1462.8</v>
      </c>
      <c r="CU38" s="188">
        <v>1462.8</v>
      </c>
      <c r="CV38" s="188">
        <v>2437.5</v>
      </c>
      <c r="CW38" s="188">
        <v>1129</v>
      </c>
      <c r="CX38" s="188">
        <v>3456</v>
      </c>
      <c r="CY38" s="208">
        <v>1585.08</v>
      </c>
      <c r="CZ38" s="188">
        <f>AO38*1.2</f>
        <v>1272</v>
      </c>
      <c r="DA38" s="188">
        <v>1272</v>
      </c>
      <c r="DB38" s="188">
        <v>1272</v>
      </c>
      <c r="DC38" s="188">
        <v>2287.5</v>
      </c>
      <c r="DD38" s="188">
        <v>1180</v>
      </c>
      <c r="DE38" s="188">
        <v>3456</v>
      </c>
      <c r="DF38" s="208">
        <v>1489.9752</v>
      </c>
      <c r="DG38" s="188">
        <f t="shared" si="1"/>
        <v>1977.6</v>
      </c>
      <c r="DH38" s="188">
        <v>1977.6</v>
      </c>
      <c r="DI38" s="188">
        <v>1977.6</v>
      </c>
      <c r="DJ38" s="188">
        <v>5175</v>
      </c>
      <c r="DK38" s="188">
        <v>1950</v>
      </c>
      <c r="DL38" s="188">
        <v>4392</v>
      </c>
      <c r="DM38" s="208">
        <v>1976.688</v>
      </c>
      <c r="DN38" s="188">
        <f t="shared" si="2"/>
        <v>1900.8</v>
      </c>
      <c r="DO38" s="188">
        <v>1900.8</v>
      </c>
      <c r="DP38" s="188">
        <v>1900.8</v>
      </c>
      <c r="DQ38" s="188">
        <v>4875</v>
      </c>
      <c r="DR38" s="195">
        <v>1738</v>
      </c>
      <c r="DS38" s="195">
        <v>4104</v>
      </c>
      <c r="DT38" s="214">
        <v>1864.8</v>
      </c>
      <c r="DU38" s="195">
        <f t="shared" si="3"/>
        <v>1756.8</v>
      </c>
      <c r="DV38" s="195">
        <v>1756.8</v>
      </c>
      <c r="DW38" s="195">
        <v>1756.8</v>
      </c>
      <c r="DX38" s="195">
        <v>4575</v>
      </c>
      <c r="DY38" s="195">
        <v>1603</v>
      </c>
      <c r="DZ38" s="195">
        <v>3456</v>
      </c>
      <c r="EA38" s="214">
        <v>1752.912</v>
      </c>
    </row>
    <row r="39" ht="26" spans="2:131">
      <c r="B39" s="185" t="s">
        <v>2442</v>
      </c>
      <c r="C39" s="191" t="s">
        <v>2452</v>
      </c>
      <c r="D39" s="187" t="s">
        <v>2448</v>
      </c>
      <c r="E39" s="187" t="s">
        <v>1163</v>
      </c>
      <c r="F39" s="188">
        <v>810</v>
      </c>
      <c r="G39" s="188">
        <v>840</v>
      </c>
      <c r="H39" s="188">
        <v>810</v>
      </c>
      <c r="I39" s="188">
        <v>810</v>
      </c>
      <c r="J39" s="188">
        <v>920</v>
      </c>
      <c r="K39" s="188">
        <v>2736</v>
      </c>
      <c r="L39" s="208">
        <v>901</v>
      </c>
      <c r="M39" s="195">
        <v>760</v>
      </c>
      <c r="N39" s="195">
        <v>790</v>
      </c>
      <c r="O39" s="195">
        <v>760</v>
      </c>
      <c r="P39" s="188">
        <v>760</v>
      </c>
      <c r="Q39" s="188">
        <v>788</v>
      </c>
      <c r="R39" s="188">
        <v>2304</v>
      </c>
      <c r="S39" s="208">
        <v>850</v>
      </c>
      <c r="T39" s="188">
        <v>710</v>
      </c>
      <c r="U39" s="188">
        <v>750</v>
      </c>
      <c r="V39" s="188">
        <v>710</v>
      </c>
      <c r="W39" s="188">
        <v>710</v>
      </c>
      <c r="X39" s="188">
        <v>745</v>
      </c>
      <c r="Y39" s="188">
        <v>1600</v>
      </c>
      <c r="Z39" s="208">
        <v>799</v>
      </c>
      <c r="AA39" s="188">
        <v>1511.56</v>
      </c>
      <c r="AB39" s="188">
        <v>1511.56</v>
      </c>
      <c r="AC39" s="188">
        <v>1511.56</v>
      </c>
      <c r="AD39" s="188">
        <v>2430</v>
      </c>
      <c r="AE39" s="188">
        <v>1350</v>
      </c>
      <c r="AF39" s="188">
        <v>4320</v>
      </c>
      <c r="AG39" s="208">
        <v>1608.285</v>
      </c>
      <c r="AH39" s="188">
        <v>1340.9</v>
      </c>
      <c r="AI39" s="188">
        <v>1340.9</v>
      </c>
      <c r="AJ39" s="188">
        <v>1340.9</v>
      </c>
      <c r="AK39" s="188">
        <v>2280</v>
      </c>
      <c r="AL39" s="188">
        <v>1182</v>
      </c>
      <c r="AM39" s="188">
        <v>3888</v>
      </c>
      <c r="AN39" s="208">
        <v>1517.25</v>
      </c>
      <c r="AO39" s="188">
        <v>1154.34</v>
      </c>
      <c r="AP39" s="188">
        <v>1154.34</v>
      </c>
      <c r="AQ39" s="188">
        <v>1154.34</v>
      </c>
      <c r="AR39" s="188">
        <v>2130</v>
      </c>
      <c r="AS39" s="188">
        <v>1117.5</v>
      </c>
      <c r="AT39" s="188">
        <v>3600</v>
      </c>
      <c r="AU39" s="208">
        <v>1426.215</v>
      </c>
      <c r="AV39" s="188">
        <v>1775</v>
      </c>
      <c r="AW39" s="188">
        <v>1775</v>
      </c>
      <c r="AX39" s="188">
        <v>1775</v>
      </c>
      <c r="AY39" s="188">
        <v>4860</v>
      </c>
      <c r="AZ39" s="188">
        <v>1775</v>
      </c>
      <c r="BA39" s="188">
        <v>5184</v>
      </c>
      <c r="BB39" s="208">
        <v>1892.1</v>
      </c>
      <c r="BC39" s="188">
        <v>1614</v>
      </c>
      <c r="BD39" s="188">
        <v>1614</v>
      </c>
      <c r="BE39" s="188">
        <v>1614</v>
      </c>
      <c r="BF39" s="188">
        <v>4560</v>
      </c>
      <c r="BG39" s="195">
        <v>1576</v>
      </c>
      <c r="BH39" s="195">
        <v>4464</v>
      </c>
      <c r="BI39" s="214">
        <v>1785</v>
      </c>
      <c r="BJ39" s="195">
        <v>1585</v>
      </c>
      <c r="BK39" s="195">
        <v>1585</v>
      </c>
      <c r="BL39" s="195">
        <v>1585</v>
      </c>
      <c r="BM39" s="195">
        <v>4260</v>
      </c>
      <c r="BN39" s="195">
        <v>1490</v>
      </c>
      <c r="BO39" s="195">
        <v>3960</v>
      </c>
      <c r="BP39" s="214">
        <v>1677.9</v>
      </c>
      <c r="BQ39" s="195">
        <f>F39*1.2</f>
        <v>972</v>
      </c>
      <c r="BR39" s="195">
        <v>1008</v>
      </c>
      <c r="BS39" s="195">
        <v>972</v>
      </c>
      <c r="BT39" s="195">
        <v>1012.5</v>
      </c>
      <c r="BU39" s="195">
        <v>1347.5</v>
      </c>
      <c r="BV39" s="195">
        <v>2736</v>
      </c>
      <c r="BW39" s="208">
        <v>1081.2</v>
      </c>
      <c r="BX39" s="195">
        <f>M39*1.2</f>
        <v>912</v>
      </c>
      <c r="BY39" s="195">
        <v>948</v>
      </c>
      <c r="BZ39" s="195">
        <v>912</v>
      </c>
      <c r="CA39" s="188">
        <v>950</v>
      </c>
      <c r="CB39" s="188">
        <v>1024</v>
      </c>
      <c r="CC39" s="188">
        <v>2304</v>
      </c>
      <c r="CD39" s="208">
        <v>1020</v>
      </c>
      <c r="CE39" s="188">
        <f>T39*1.2</f>
        <v>852</v>
      </c>
      <c r="CF39" s="188">
        <v>900</v>
      </c>
      <c r="CG39" s="188">
        <v>852</v>
      </c>
      <c r="CH39" s="188">
        <v>887.5</v>
      </c>
      <c r="CI39" s="188">
        <v>969</v>
      </c>
      <c r="CJ39" s="188">
        <v>1600</v>
      </c>
      <c r="CK39" s="208">
        <v>958.8</v>
      </c>
      <c r="CL39" s="188">
        <f t="shared" si="4"/>
        <v>1813.872</v>
      </c>
      <c r="CM39" s="188">
        <v>1813.872</v>
      </c>
      <c r="CN39" s="188">
        <v>1813.872</v>
      </c>
      <c r="CO39" s="188">
        <v>3037.5</v>
      </c>
      <c r="CP39" s="188">
        <v>1794</v>
      </c>
      <c r="CQ39" s="188">
        <v>4320</v>
      </c>
      <c r="CR39" s="208">
        <v>1929.942</v>
      </c>
      <c r="CS39" s="188">
        <f t="shared" si="0"/>
        <v>1609.08</v>
      </c>
      <c r="CT39" s="188">
        <v>1609.08</v>
      </c>
      <c r="CU39" s="188">
        <v>1609.08</v>
      </c>
      <c r="CV39" s="188">
        <v>2850</v>
      </c>
      <c r="CW39" s="188">
        <v>1537</v>
      </c>
      <c r="CX39" s="188">
        <v>3888</v>
      </c>
      <c r="CY39" s="208">
        <v>1820.7</v>
      </c>
      <c r="CZ39" s="188">
        <f>AO39*1.2</f>
        <v>1385.208</v>
      </c>
      <c r="DA39" s="188">
        <v>1385.208</v>
      </c>
      <c r="DB39" s="188">
        <v>1385.208</v>
      </c>
      <c r="DC39" s="188">
        <v>2662.5</v>
      </c>
      <c r="DD39" s="188">
        <v>1454</v>
      </c>
      <c r="DE39" s="188">
        <v>3600</v>
      </c>
      <c r="DF39" s="208">
        <v>1711.458</v>
      </c>
      <c r="DG39" s="188">
        <f t="shared" si="1"/>
        <v>2130</v>
      </c>
      <c r="DH39" s="188">
        <v>2130</v>
      </c>
      <c r="DI39" s="188">
        <v>2130</v>
      </c>
      <c r="DJ39" s="188">
        <v>6075</v>
      </c>
      <c r="DK39" s="188">
        <v>2392</v>
      </c>
      <c r="DL39" s="188">
        <v>5184</v>
      </c>
      <c r="DM39" s="208">
        <v>2270.52</v>
      </c>
      <c r="DN39" s="188">
        <f t="shared" si="2"/>
        <v>1936.8</v>
      </c>
      <c r="DO39" s="188">
        <v>1936.8</v>
      </c>
      <c r="DP39" s="188">
        <v>1936.8</v>
      </c>
      <c r="DQ39" s="188">
        <v>5700</v>
      </c>
      <c r="DR39" s="195">
        <v>2049</v>
      </c>
      <c r="DS39" s="195">
        <v>4464</v>
      </c>
      <c r="DT39" s="214">
        <v>2142</v>
      </c>
      <c r="DU39" s="195">
        <f t="shared" si="3"/>
        <v>1902</v>
      </c>
      <c r="DV39" s="195">
        <v>1902</v>
      </c>
      <c r="DW39" s="195">
        <v>1902</v>
      </c>
      <c r="DX39" s="195">
        <v>5325</v>
      </c>
      <c r="DY39" s="195">
        <v>1938</v>
      </c>
      <c r="DZ39" s="195">
        <v>3960</v>
      </c>
      <c r="EA39" s="214">
        <v>2013.48</v>
      </c>
    </row>
    <row r="40" ht="26" spans="2:131">
      <c r="B40" s="185" t="s">
        <v>2442</v>
      </c>
      <c r="C40" s="191" t="s">
        <v>2452</v>
      </c>
      <c r="D40" s="187" t="s">
        <v>2451</v>
      </c>
      <c r="E40" s="187" t="s">
        <v>1165</v>
      </c>
      <c r="F40" s="188">
        <v>960</v>
      </c>
      <c r="G40" s="188">
        <v>960</v>
      </c>
      <c r="H40" s="188">
        <v>960</v>
      </c>
      <c r="I40" s="188">
        <v>960</v>
      </c>
      <c r="J40" s="188">
        <v>1135</v>
      </c>
      <c r="K40" s="188">
        <v>3456</v>
      </c>
      <c r="L40" s="208">
        <v>1007</v>
      </c>
      <c r="M40" s="195">
        <v>890</v>
      </c>
      <c r="N40" s="195">
        <v>890</v>
      </c>
      <c r="O40" s="195">
        <v>890</v>
      </c>
      <c r="P40" s="188">
        <v>890</v>
      </c>
      <c r="Q40" s="188">
        <v>962</v>
      </c>
      <c r="R40" s="188">
        <v>2736</v>
      </c>
      <c r="S40" s="208">
        <v>950</v>
      </c>
      <c r="T40" s="188">
        <v>840</v>
      </c>
      <c r="U40" s="188">
        <v>840</v>
      </c>
      <c r="V40" s="188">
        <v>840</v>
      </c>
      <c r="W40" s="188">
        <v>840</v>
      </c>
      <c r="X40" s="188">
        <v>937</v>
      </c>
      <c r="Y40" s="188">
        <v>2304</v>
      </c>
      <c r="Z40" s="208">
        <v>893</v>
      </c>
      <c r="AA40" s="188">
        <v>1736</v>
      </c>
      <c r="AB40" s="188">
        <v>1736</v>
      </c>
      <c r="AC40" s="188">
        <v>1736</v>
      </c>
      <c r="AD40" s="188">
        <v>2880</v>
      </c>
      <c r="AE40" s="188">
        <v>1703</v>
      </c>
      <c r="AF40" s="188">
        <v>4968</v>
      </c>
      <c r="AG40" s="208">
        <v>1797.495</v>
      </c>
      <c r="AH40" s="188">
        <v>1540.9</v>
      </c>
      <c r="AI40" s="188">
        <v>1540.9</v>
      </c>
      <c r="AJ40" s="188">
        <v>1540.9</v>
      </c>
      <c r="AK40" s="188">
        <v>2670</v>
      </c>
      <c r="AL40" s="188">
        <v>1443</v>
      </c>
      <c r="AM40" s="188">
        <v>4608</v>
      </c>
      <c r="AN40" s="208">
        <v>1695.75</v>
      </c>
      <c r="AO40" s="188">
        <v>1354.34</v>
      </c>
      <c r="AP40" s="188">
        <v>1354.34</v>
      </c>
      <c r="AQ40" s="188">
        <v>1354.34</v>
      </c>
      <c r="AR40" s="188">
        <v>2520</v>
      </c>
      <c r="AS40" s="188">
        <v>1354</v>
      </c>
      <c r="AT40" s="188">
        <v>3960</v>
      </c>
      <c r="AU40" s="208">
        <v>1594.005</v>
      </c>
      <c r="AV40" s="188">
        <v>2325</v>
      </c>
      <c r="AW40" s="188">
        <v>2325</v>
      </c>
      <c r="AX40" s="188">
        <v>2325</v>
      </c>
      <c r="AY40" s="188">
        <v>5760</v>
      </c>
      <c r="AZ40" s="188">
        <v>2270</v>
      </c>
      <c r="BA40" s="188">
        <v>6480</v>
      </c>
      <c r="BB40" s="208">
        <v>2114.7</v>
      </c>
      <c r="BC40" s="188">
        <v>2114</v>
      </c>
      <c r="BD40" s="188">
        <v>2114</v>
      </c>
      <c r="BE40" s="188">
        <v>2114</v>
      </c>
      <c r="BF40" s="188">
        <v>5340</v>
      </c>
      <c r="BG40" s="195">
        <v>1924</v>
      </c>
      <c r="BH40" s="195">
        <v>5184</v>
      </c>
      <c r="BI40" s="214">
        <v>1995</v>
      </c>
      <c r="BJ40" s="195">
        <v>2085</v>
      </c>
      <c r="BK40" s="195">
        <v>2085</v>
      </c>
      <c r="BL40" s="195">
        <v>2085</v>
      </c>
      <c r="BM40" s="195">
        <v>5040</v>
      </c>
      <c r="BN40" s="195">
        <v>1874</v>
      </c>
      <c r="BO40" s="195">
        <v>4680</v>
      </c>
      <c r="BP40" s="214">
        <v>1875.3</v>
      </c>
      <c r="BQ40" s="195">
        <f>F40*1.2</f>
        <v>1152</v>
      </c>
      <c r="BR40" s="195">
        <v>1152</v>
      </c>
      <c r="BS40" s="195">
        <v>1152</v>
      </c>
      <c r="BT40" s="195">
        <v>1200</v>
      </c>
      <c r="BU40" s="195">
        <v>1606</v>
      </c>
      <c r="BV40" s="195">
        <v>3456</v>
      </c>
      <c r="BW40" s="208">
        <v>1208.4</v>
      </c>
      <c r="BX40" s="195">
        <f>M40*1.2</f>
        <v>1068</v>
      </c>
      <c r="BY40" s="195">
        <v>1068</v>
      </c>
      <c r="BZ40" s="195">
        <v>1068</v>
      </c>
      <c r="CA40" s="188">
        <v>1112.5</v>
      </c>
      <c r="CB40" s="188">
        <v>1251</v>
      </c>
      <c r="CC40" s="188">
        <v>2736</v>
      </c>
      <c r="CD40" s="208">
        <v>1140</v>
      </c>
      <c r="CE40" s="188">
        <f>T40*1.2</f>
        <v>1008</v>
      </c>
      <c r="CF40" s="188">
        <v>1008</v>
      </c>
      <c r="CG40" s="188">
        <v>1008</v>
      </c>
      <c r="CH40" s="188">
        <v>1050</v>
      </c>
      <c r="CI40" s="188">
        <v>1219</v>
      </c>
      <c r="CJ40" s="188">
        <v>2304</v>
      </c>
      <c r="CK40" s="208">
        <v>1071.6</v>
      </c>
      <c r="CL40" s="188">
        <f t="shared" si="4"/>
        <v>2083.2</v>
      </c>
      <c r="CM40" s="188">
        <v>2083.2</v>
      </c>
      <c r="CN40" s="188">
        <v>2083.2</v>
      </c>
      <c r="CO40" s="188">
        <v>3600</v>
      </c>
      <c r="CP40" s="188">
        <v>2217</v>
      </c>
      <c r="CQ40" s="188">
        <v>4968</v>
      </c>
      <c r="CR40" s="208">
        <v>2156.994</v>
      </c>
      <c r="CS40" s="188">
        <f t="shared" si="0"/>
        <v>1849.08</v>
      </c>
      <c r="CT40" s="188">
        <v>1849.08</v>
      </c>
      <c r="CU40" s="188">
        <v>1849.08</v>
      </c>
      <c r="CV40" s="188">
        <v>3337.5</v>
      </c>
      <c r="CW40" s="188">
        <v>1877</v>
      </c>
      <c r="CX40" s="188">
        <v>4608</v>
      </c>
      <c r="CY40" s="208">
        <v>2034.9</v>
      </c>
      <c r="CZ40" s="188">
        <f>AO40*1.2</f>
        <v>1625.208</v>
      </c>
      <c r="DA40" s="188">
        <v>1625.208</v>
      </c>
      <c r="DB40" s="188">
        <v>1625.208</v>
      </c>
      <c r="DC40" s="188">
        <v>3150</v>
      </c>
      <c r="DD40" s="188">
        <v>1829</v>
      </c>
      <c r="DE40" s="188">
        <v>3960</v>
      </c>
      <c r="DF40" s="208">
        <v>1912.806</v>
      </c>
      <c r="DG40" s="188">
        <f t="shared" si="1"/>
        <v>2790</v>
      </c>
      <c r="DH40" s="188">
        <v>2790</v>
      </c>
      <c r="DI40" s="188">
        <v>2790</v>
      </c>
      <c r="DJ40" s="188">
        <v>7200</v>
      </c>
      <c r="DK40" s="188">
        <v>2956</v>
      </c>
      <c r="DL40" s="188">
        <v>6480</v>
      </c>
      <c r="DM40" s="208">
        <v>2537.64</v>
      </c>
      <c r="DN40" s="188">
        <f t="shared" si="2"/>
        <v>2536.8</v>
      </c>
      <c r="DO40" s="188">
        <v>2536.8</v>
      </c>
      <c r="DP40" s="188">
        <v>2536.8</v>
      </c>
      <c r="DQ40" s="188">
        <v>6675</v>
      </c>
      <c r="DR40" s="195">
        <v>2537</v>
      </c>
      <c r="DS40" s="195">
        <v>5184</v>
      </c>
      <c r="DT40" s="214">
        <v>2394</v>
      </c>
      <c r="DU40" s="195">
        <f t="shared" si="3"/>
        <v>2502</v>
      </c>
      <c r="DV40" s="195">
        <v>2502</v>
      </c>
      <c r="DW40" s="195">
        <v>2502</v>
      </c>
      <c r="DX40" s="195">
        <v>6300</v>
      </c>
      <c r="DY40" s="195">
        <v>2502</v>
      </c>
      <c r="DZ40" s="195">
        <v>4680</v>
      </c>
      <c r="EA40" s="214">
        <v>2250.36</v>
      </c>
    </row>
    <row r="41" ht="39" spans="2:68">
      <c r="B41" s="192" t="s">
        <v>2453</v>
      </c>
      <c r="C41" s="193" t="s">
        <v>2454</v>
      </c>
      <c r="D41" s="194" t="s">
        <v>2454</v>
      </c>
      <c r="E41" s="194" t="s">
        <v>1167</v>
      </c>
      <c r="F41" s="195">
        <v>390</v>
      </c>
      <c r="G41" s="195">
        <v>390</v>
      </c>
      <c r="H41" s="195">
        <v>390</v>
      </c>
      <c r="I41" s="195">
        <v>640</v>
      </c>
      <c r="J41" s="195">
        <v>550</v>
      </c>
      <c r="K41" s="195">
        <v>400</v>
      </c>
      <c r="L41" s="208">
        <v>424</v>
      </c>
      <c r="M41" s="195">
        <v>370</v>
      </c>
      <c r="N41" s="195">
        <v>370</v>
      </c>
      <c r="O41" s="195">
        <v>370</v>
      </c>
      <c r="P41" s="188">
        <v>600</v>
      </c>
      <c r="Q41" s="188">
        <v>500</v>
      </c>
      <c r="R41" s="188">
        <v>340</v>
      </c>
      <c r="S41" s="208">
        <v>400</v>
      </c>
      <c r="T41" s="188">
        <v>335</v>
      </c>
      <c r="U41" s="188">
        <v>340</v>
      </c>
      <c r="V41" s="188">
        <v>335</v>
      </c>
      <c r="W41" s="188">
        <v>550</v>
      </c>
      <c r="X41" s="188">
        <v>450</v>
      </c>
      <c r="Y41" s="188">
        <v>320</v>
      </c>
      <c r="Z41" s="208">
        <v>376</v>
      </c>
      <c r="AA41" s="188">
        <v>548</v>
      </c>
      <c r="AB41" s="188">
        <v>640</v>
      </c>
      <c r="AC41" s="188">
        <v>548</v>
      </c>
      <c r="AD41" s="188">
        <v>1280</v>
      </c>
      <c r="AE41" s="188">
        <v>825</v>
      </c>
      <c r="AF41" s="188">
        <v>548</v>
      </c>
      <c r="AG41" s="208">
        <v>648.72</v>
      </c>
      <c r="AH41" s="188">
        <v>515</v>
      </c>
      <c r="AI41" s="188">
        <v>620</v>
      </c>
      <c r="AJ41" s="188">
        <v>515</v>
      </c>
      <c r="AK41" s="188">
        <v>1200</v>
      </c>
      <c r="AL41" s="188">
        <v>750</v>
      </c>
      <c r="AM41" s="188">
        <v>515</v>
      </c>
      <c r="AN41" s="208">
        <v>612</v>
      </c>
      <c r="AO41" s="188">
        <v>498</v>
      </c>
      <c r="AP41" s="188">
        <v>600</v>
      </c>
      <c r="AQ41" s="188">
        <v>498</v>
      </c>
      <c r="AR41" s="188">
        <v>1100</v>
      </c>
      <c r="AS41" s="188">
        <v>675</v>
      </c>
      <c r="AT41" s="188">
        <v>498</v>
      </c>
      <c r="AU41" s="208">
        <v>575.28</v>
      </c>
      <c r="AV41" s="188">
        <v>682</v>
      </c>
      <c r="AW41" s="188">
        <v>790</v>
      </c>
      <c r="AX41" s="188">
        <v>682</v>
      </c>
      <c r="AY41" s="188">
        <v>1920</v>
      </c>
      <c r="AZ41" s="188">
        <v>1102</v>
      </c>
      <c r="BA41" s="188">
        <v>682</v>
      </c>
      <c r="BB41" s="208">
        <v>763.2</v>
      </c>
      <c r="BC41" s="188">
        <v>658</v>
      </c>
      <c r="BD41" s="188">
        <v>745</v>
      </c>
      <c r="BE41" s="188">
        <v>658</v>
      </c>
      <c r="BF41" s="188">
        <v>1800</v>
      </c>
      <c r="BG41" s="195">
        <v>1005</v>
      </c>
      <c r="BH41" s="195">
        <v>658</v>
      </c>
      <c r="BI41" s="214">
        <v>720</v>
      </c>
      <c r="BJ41" s="195">
        <v>645</v>
      </c>
      <c r="BK41" s="195">
        <v>690</v>
      </c>
      <c r="BL41" s="195">
        <v>645</v>
      </c>
      <c r="BM41" s="195">
        <v>1650</v>
      </c>
      <c r="BN41" s="195">
        <v>908</v>
      </c>
      <c r="BO41" s="195">
        <v>645</v>
      </c>
      <c r="BP41" s="214">
        <v>676.8</v>
      </c>
    </row>
    <row r="42" ht="52" spans="2:68">
      <c r="B42" s="196" t="s">
        <v>2453</v>
      </c>
      <c r="C42" s="197" t="s">
        <v>2455</v>
      </c>
      <c r="D42" s="198" t="s">
        <v>2455</v>
      </c>
      <c r="E42" s="198" t="s">
        <v>1169</v>
      </c>
      <c r="F42" s="195">
        <v>420</v>
      </c>
      <c r="G42" s="195">
        <v>420</v>
      </c>
      <c r="H42" s="195">
        <v>420</v>
      </c>
      <c r="I42" s="195">
        <v>690</v>
      </c>
      <c r="J42" s="195">
        <v>650</v>
      </c>
      <c r="K42" s="195">
        <v>420</v>
      </c>
      <c r="L42" s="208">
        <v>530</v>
      </c>
      <c r="M42" s="195">
        <v>390</v>
      </c>
      <c r="N42" s="195">
        <v>390</v>
      </c>
      <c r="O42" s="195">
        <v>390</v>
      </c>
      <c r="P42" s="188">
        <v>650</v>
      </c>
      <c r="Q42" s="188">
        <v>600</v>
      </c>
      <c r="R42" s="188">
        <v>390</v>
      </c>
      <c r="S42" s="208">
        <v>500</v>
      </c>
      <c r="T42" s="188">
        <v>370</v>
      </c>
      <c r="U42" s="188">
        <v>370</v>
      </c>
      <c r="V42" s="188">
        <v>370</v>
      </c>
      <c r="W42" s="188">
        <v>600</v>
      </c>
      <c r="X42" s="188">
        <v>550</v>
      </c>
      <c r="Y42" s="188">
        <v>360</v>
      </c>
      <c r="Z42" s="208">
        <v>470</v>
      </c>
      <c r="AA42" s="188">
        <v>688</v>
      </c>
      <c r="AB42" s="188">
        <v>688</v>
      </c>
      <c r="AC42" s="188">
        <v>688</v>
      </c>
      <c r="AD42" s="188">
        <v>1380</v>
      </c>
      <c r="AE42" s="188">
        <v>975</v>
      </c>
      <c r="AF42" s="188">
        <v>688</v>
      </c>
      <c r="AG42" s="208">
        <v>765.85</v>
      </c>
      <c r="AH42" s="188">
        <v>656</v>
      </c>
      <c r="AI42" s="188">
        <v>656</v>
      </c>
      <c r="AJ42" s="188">
        <v>656</v>
      </c>
      <c r="AK42" s="188">
        <v>1300</v>
      </c>
      <c r="AL42" s="188">
        <v>900</v>
      </c>
      <c r="AM42" s="188">
        <v>640</v>
      </c>
      <c r="AN42" s="208">
        <v>722.5</v>
      </c>
      <c r="AO42" s="188">
        <v>638</v>
      </c>
      <c r="AP42" s="188">
        <v>638</v>
      </c>
      <c r="AQ42" s="188">
        <v>638</v>
      </c>
      <c r="AR42" s="188">
        <v>1200</v>
      </c>
      <c r="AS42" s="188">
        <v>825</v>
      </c>
      <c r="AT42" s="188">
        <v>575</v>
      </c>
      <c r="AU42" s="208">
        <v>679.15</v>
      </c>
      <c r="AV42" s="188">
        <v>817</v>
      </c>
      <c r="AW42" s="188">
        <v>817</v>
      </c>
      <c r="AX42" s="188">
        <v>817</v>
      </c>
      <c r="AY42" s="188">
        <v>2070</v>
      </c>
      <c r="AZ42" s="188">
        <v>1301</v>
      </c>
      <c r="BA42" s="188">
        <v>817</v>
      </c>
      <c r="BB42" s="208">
        <v>901</v>
      </c>
      <c r="BC42" s="188">
        <v>795</v>
      </c>
      <c r="BD42" s="188">
        <v>795</v>
      </c>
      <c r="BE42" s="188">
        <v>795</v>
      </c>
      <c r="BF42" s="188">
        <v>1950</v>
      </c>
      <c r="BG42" s="195">
        <v>1207</v>
      </c>
      <c r="BH42" s="195">
        <v>795</v>
      </c>
      <c r="BI42" s="214">
        <v>850</v>
      </c>
      <c r="BJ42" s="195">
        <v>782</v>
      </c>
      <c r="BK42" s="195">
        <v>782</v>
      </c>
      <c r="BL42" s="195">
        <v>782</v>
      </c>
      <c r="BM42" s="195">
        <v>1800</v>
      </c>
      <c r="BN42" s="195">
        <v>1108</v>
      </c>
      <c r="BO42" s="195">
        <v>750</v>
      </c>
      <c r="BP42" s="214">
        <v>799</v>
      </c>
    </row>
    <row r="45" ht="22.5" spans="2:5">
      <c r="B45" s="199" t="s">
        <v>2456</v>
      </c>
      <c r="C45" s="199"/>
      <c r="D45" s="199"/>
      <c r="E45" s="199"/>
    </row>
    <row r="46" ht="16.5" spans="2:3">
      <c r="B46" s="200" t="s">
        <v>2387</v>
      </c>
      <c r="C46" s="200" t="s">
        <v>2457</v>
      </c>
    </row>
    <row r="47" ht="16.5" spans="2:3">
      <c r="B47" s="201" t="s">
        <v>2458</v>
      </c>
      <c r="C47" s="201" t="s">
        <v>2439</v>
      </c>
    </row>
    <row r="48" ht="16.5" spans="2:3">
      <c r="B48" s="201" t="s">
        <v>2459</v>
      </c>
      <c r="C48" s="201" t="s">
        <v>2439</v>
      </c>
    </row>
    <row r="49" ht="16.5" spans="2:3">
      <c r="B49" s="201" t="s">
        <v>2388</v>
      </c>
      <c r="C49" s="201" t="s">
        <v>2439</v>
      </c>
    </row>
    <row r="50" ht="16.5" spans="2:3">
      <c r="B50" s="201" t="s">
        <v>2460</v>
      </c>
      <c r="C50" s="201" t="s">
        <v>2439</v>
      </c>
    </row>
    <row r="51" ht="16.5" spans="2:3">
      <c r="B51" s="202" t="s">
        <v>2461</v>
      </c>
      <c r="C51" s="202" t="s">
        <v>2440</v>
      </c>
    </row>
    <row r="52" ht="16.5" spans="2:3">
      <c r="B52" s="203" t="s">
        <v>2462</v>
      </c>
      <c r="C52" s="202" t="s">
        <v>2440</v>
      </c>
    </row>
    <row r="53" ht="16.5" spans="2:3">
      <c r="B53" s="202" t="s">
        <v>2463</v>
      </c>
      <c r="C53" s="202" t="s">
        <v>2440</v>
      </c>
    </row>
    <row r="54" ht="16.5" spans="2:3">
      <c r="B54" s="202" t="s">
        <v>2464</v>
      </c>
      <c r="C54" s="202" t="s">
        <v>2440</v>
      </c>
    </row>
    <row r="55" ht="16.5" spans="2:3">
      <c r="B55" s="202" t="s">
        <v>2465</v>
      </c>
      <c r="C55" s="202" t="s">
        <v>2440</v>
      </c>
    </row>
    <row r="56" ht="16.5" spans="2:3">
      <c r="B56" s="202" t="s">
        <v>2466</v>
      </c>
      <c r="C56" s="202" t="s">
        <v>2440</v>
      </c>
    </row>
    <row r="57" ht="16.5" spans="2:3">
      <c r="B57" s="203" t="s">
        <v>2467</v>
      </c>
      <c r="C57" s="202" t="s">
        <v>2440</v>
      </c>
    </row>
    <row r="58" ht="16.5" spans="2:3">
      <c r="B58" s="202" t="s">
        <v>2468</v>
      </c>
      <c r="C58" s="202" t="s">
        <v>2440</v>
      </c>
    </row>
    <row r="59" ht="16.5" spans="2:3">
      <c r="B59" s="202" t="s">
        <v>2469</v>
      </c>
      <c r="C59" s="202" t="s">
        <v>2440</v>
      </c>
    </row>
    <row r="60" ht="16.5" spans="2:3">
      <c r="B60" s="202" t="s">
        <v>2470</v>
      </c>
      <c r="C60" s="202" t="s">
        <v>2440</v>
      </c>
    </row>
    <row r="61" ht="16.5" spans="2:3">
      <c r="B61" s="202" t="s">
        <v>2471</v>
      </c>
      <c r="C61" s="202" t="s">
        <v>2440</v>
      </c>
    </row>
    <row r="62" ht="16.5" spans="2:3">
      <c r="B62" s="204" t="s">
        <v>2472</v>
      </c>
      <c r="C62" s="204" t="s">
        <v>2441</v>
      </c>
    </row>
    <row r="63" ht="16.5" spans="2:3">
      <c r="B63" s="202" t="s">
        <v>2473</v>
      </c>
      <c r="C63" s="202" t="s">
        <v>2440</v>
      </c>
    </row>
    <row r="64" ht="16.5" spans="2:3">
      <c r="B64" s="202" t="s">
        <v>2474</v>
      </c>
      <c r="C64" s="202" t="s">
        <v>2440</v>
      </c>
    </row>
    <row r="65" ht="16.5" spans="2:3">
      <c r="B65" s="202" t="s">
        <v>2475</v>
      </c>
      <c r="C65" s="202" t="s">
        <v>2440</v>
      </c>
    </row>
    <row r="66" ht="16.5" spans="2:3">
      <c r="B66" s="203" t="s">
        <v>2476</v>
      </c>
      <c r="C66" s="202" t="s">
        <v>2440</v>
      </c>
    </row>
    <row r="67" ht="16.5" spans="2:3">
      <c r="B67" s="202" t="s">
        <v>2477</v>
      </c>
      <c r="C67" s="202" t="s">
        <v>2440</v>
      </c>
    </row>
    <row r="68" ht="16.5" spans="2:3">
      <c r="B68" s="204" t="s">
        <v>2478</v>
      </c>
      <c r="C68" s="204" t="s">
        <v>2441</v>
      </c>
    </row>
    <row r="69" ht="16.5" spans="2:3">
      <c r="B69" s="202" t="s">
        <v>2479</v>
      </c>
      <c r="C69" s="202" t="s">
        <v>2440</v>
      </c>
    </row>
    <row r="70" ht="16.5" spans="2:3">
      <c r="B70" s="202" t="s">
        <v>2480</v>
      </c>
      <c r="C70" s="202" t="s">
        <v>2440</v>
      </c>
    </row>
    <row r="71" ht="16.5" spans="2:3">
      <c r="B71" s="202" t="s">
        <v>2481</v>
      </c>
      <c r="C71" s="202" t="s">
        <v>2440</v>
      </c>
    </row>
    <row r="72" ht="16.5" spans="2:3">
      <c r="B72" s="204" t="s">
        <v>2482</v>
      </c>
      <c r="C72" s="204" t="s">
        <v>2441</v>
      </c>
    </row>
    <row r="73" ht="16.5" spans="2:3">
      <c r="B73" s="204" t="s">
        <v>2483</v>
      </c>
      <c r="C73" s="204" t="s">
        <v>2441</v>
      </c>
    </row>
    <row r="74" ht="16.5" spans="2:3">
      <c r="B74" s="202" t="s">
        <v>2484</v>
      </c>
      <c r="C74" s="202" t="s">
        <v>2440</v>
      </c>
    </row>
    <row r="75" ht="16.5" spans="2:3">
      <c r="B75" s="202" t="s">
        <v>2485</v>
      </c>
      <c r="C75" s="202" t="s">
        <v>2440</v>
      </c>
    </row>
    <row r="76" ht="16.5" spans="2:3">
      <c r="B76" s="204" t="s">
        <v>2486</v>
      </c>
      <c r="C76" s="204" t="s">
        <v>2441</v>
      </c>
    </row>
    <row r="77" ht="16.5" spans="2:3">
      <c r="B77" s="202" t="s">
        <v>2487</v>
      </c>
      <c r="C77" s="202" t="s">
        <v>2440</v>
      </c>
    </row>
    <row r="78" ht="16.5" spans="2:3">
      <c r="B78" s="202" t="s">
        <v>2488</v>
      </c>
      <c r="C78" s="202" t="s">
        <v>2440</v>
      </c>
    </row>
    <row r="79" ht="16.5" spans="2:3">
      <c r="B79" s="204" t="s">
        <v>2489</v>
      </c>
      <c r="C79" s="204" t="s">
        <v>2441</v>
      </c>
    </row>
    <row r="80" ht="16.5" spans="2:3">
      <c r="B80" s="202" t="s">
        <v>2490</v>
      </c>
      <c r="C80" s="202" t="s">
        <v>2440</v>
      </c>
    </row>
    <row r="81" ht="16.5" spans="2:3">
      <c r="B81" s="202" t="s">
        <v>2491</v>
      </c>
      <c r="C81" s="202" t="s">
        <v>2440</v>
      </c>
    </row>
    <row r="82" ht="16.5" spans="2:3">
      <c r="B82" s="204" t="s">
        <v>2492</v>
      </c>
      <c r="C82" s="204" t="s">
        <v>2441</v>
      </c>
    </row>
    <row r="83" ht="16.5" spans="2:3">
      <c r="B83" s="204" t="s">
        <v>2493</v>
      </c>
      <c r="C83" s="204" t="s">
        <v>2441</v>
      </c>
    </row>
    <row r="84" ht="16.5" spans="2:3">
      <c r="B84" s="202" t="s">
        <v>2494</v>
      </c>
      <c r="C84" s="202" t="s">
        <v>2440</v>
      </c>
    </row>
    <row r="85" ht="16.5" spans="2:3">
      <c r="B85" s="204" t="s">
        <v>2495</v>
      </c>
      <c r="C85" s="204" t="s">
        <v>2441</v>
      </c>
    </row>
    <row r="86" ht="16.5" spans="2:3">
      <c r="B86" s="204" t="s">
        <v>2496</v>
      </c>
      <c r="C86" s="204" t="s">
        <v>2441</v>
      </c>
    </row>
    <row r="87" ht="16.5" spans="2:3">
      <c r="B87" s="202" t="s">
        <v>2497</v>
      </c>
      <c r="C87" s="202" t="s">
        <v>2440</v>
      </c>
    </row>
    <row r="88" ht="16.5" spans="2:3">
      <c r="B88" s="204" t="s">
        <v>2498</v>
      </c>
      <c r="C88" s="204" t="s">
        <v>2441</v>
      </c>
    </row>
    <row r="89" ht="16.5" spans="2:3">
      <c r="B89" s="204" t="s">
        <v>2499</v>
      </c>
      <c r="C89" s="204" t="s">
        <v>2441</v>
      </c>
    </row>
    <row r="90" ht="16.5" spans="2:3">
      <c r="B90" s="204" t="s">
        <v>2500</v>
      </c>
      <c r="C90" s="204" t="s">
        <v>2441</v>
      </c>
    </row>
    <row r="91" ht="16.5" spans="2:3">
      <c r="B91" s="204" t="s">
        <v>2501</v>
      </c>
      <c r="C91" s="204" t="s">
        <v>2441</v>
      </c>
    </row>
    <row r="92" ht="16.5" spans="2:3">
      <c r="B92" s="204" t="s">
        <v>2502</v>
      </c>
      <c r="C92" s="204" t="s">
        <v>2441</v>
      </c>
    </row>
    <row r="93" ht="16.5" spans="2:3">
      <c r="B93" s="202" t="s">
        <v>2503</v>
      </c>
      <c r="C93" s="202" t="s">
        <v>2440</v>
      </c>
    </row>
    <row r="94" ht="16.5" spans="2:3">
      <c r="B94" s="204" t="s">
        <v>2504</v>
      </c>
      <c r="C94" s="204" t="s">
        <v>2441</v>
      </c>
    </row>
    <row r="95" ht="16.5" spans="2:3">
      <c r="B95" s="204" t="s">
        <v>2505</v>
      </c>
      <c r="C95" s="204" t="s">
        <v>2441</v>
      </c>
    </row>
    <row r="96" ht="16.5" spans="2:3">
      <c r="B96" s="204" t="s">
        <v>2506</v>
      </c>
      <c r="C96" s="204" t="s">
        <v>2441</v>
      </c>
    </row>
    <row r="97" ht="16.5" spans="2:3">
      <c r="B97" s="204" t="s">
        <v>2507</v>
      </c>
      <c r="C97" s="204" t="s">
        <v>2441</v>
      </c>
    </row>
    <row r="98" ht="16.5" spans="2:3">
      <c r="B98" s="204" t="s">
        <v>2508</v>
      </c>
      <c r="C98" s="204" t="s">
        <v>2441</v>
      </c>
    </row>
    <row r="99" ht="16.5" spans="2:3">
      <c r="B99" s="202" t="s">
        <v>2509</v>
      </c>
      <c r="C99" s="202" t="s">
        <v>2440</v>
      </c>
    </row>
    <row r="100" ht="16.5" spans="2:3">
      <c r="B100" s="204" t="s">
        <v>2510</v>
      </c>
      <c r="C100" s="204" t="s">
        <v>2441</v>
      </c>
    </row>
    <row r="101" ht="16.5" spans="2:3">
      <c r="B101" s="204" t="s">
        <v>2511</v>
      </c>
      <c r="C101" s="204" t="s">
        <v>2441</v>
      </c>
    </row>
    <row r="102" ht="16.5" spans="2:3">
      <c r="B102" s="204" t="s">
        <v>2512</v>
      </c>
      <c r="C102" s="204" t="s">
        <v>2441</v>
      </c>
    </row>
    <row r="103" ht="16.5" spans="2:3">
      <c r="B103" s="204" t="s">
        <v>2513</v>
      </c>
      <c r="C103" s="204" t="s">
        <v>2441</v>
      </c>
    </row>
    <row r="104" ht="16.5" spans="2:3">
      <c r="B104" s="202" t="s">
        <v>2514</v>
      </c>
      <c r="C104" s="202" t="s">
        <v>2440</v>
      </c>
    </row>
    <row r="105" ht="16.5" spans="2:3">
      <c r="B105" s="204" t="s">
        <v>2515</v>
      </c>
      <c r="C105" s="204" t="s">
        <v>2441</v>
      </c>
    </row>
    <row r="106" ht="16.5" spans="2:3">
      <c r="B106" s="204" t="s">
        <v>2516</v>
      </c>
      <c r="C106" s="204" t="s">
        <v>2441</v>
      </c>
    </row>
    <row r="107" ht="16.5" spans="2:3">
      <c r="B107" s="202" t="s">
        <v>2517</v>
      </c>
      <c r="C107" s="202" t="s">
        <v>2440</v>
      </c>
    </row>
    <row r="108" ht="16.5" spans="2:3">
      <c r="B108" s="204" t="s">
        <v>2518</v>
      </c>
      <c r="C108" s="204" t="s">
        <v>2441</v>
      </c>
    </row>
    <row r="109" ht="16.5" spans="2:3">
      <c r="B109" s="204" t="s">
        <v>2519</v>
      </c>
      <c r="C109" s="204" t="s">
        <v>2441</v>
      </c>
    </row>
    <row r="110" ht="16.5" spans="2:3">
      <c r="B110" s="204" t="s">
        <v>2520</v>
      </c>
      <c r="C110" s="204" t="s">
        <v>2441</v>
      </c>
    </row>
    <row r="111" ht="16.5" spans="2:3">
      <c r="B111" s="204" t="s">
        <v>2521</v>
      </c>
      <c r="C111" s="204" t="s">
        <v>2441</v>
      </c>
    </row>
    <row r="112" ht="16.5" spans="2:3">
      <c r="B112" s="204" t="s">
        <v>2522</v>
      </c>
      <c r="C112" s="204" t="s">
        <v>2441</v>
      </c>
    </row>
    <row r="113" ht="16.5" spans="2:3">
      <c r="B113" s="202" t="s">
        <v>2480</v>
      </c>
      <c r="C113" s="202" t="s">
        <v>2440</v>
      </c>
    </row>
    <row r="114" ht="16.5" spans="2:3">
      <c r="B114" s="204" t="s">
        <v>2523</v>
      </c>
      <c r="C114" s="204" t="s">
        <v>2441</v>
      </c>
    </row>
    <row r="115" ht="16.5" spans="2:3">
      <c r="B115" s="204" t="s">
        <v>2524</v>
      </c>
      <c r="C115" s="204" t="s">
        <v>2441</v>
      </c>
    </row>
    <row r="116" ht="16.5" spans="2:3">
      <c r="B116" s="204" t="s">
        <v>2525</v>
      </c>
      <c r="C116" s="204" t="s">
        <v>2441</v>
      </c>
    </row>
    <row r="117" ht="16.5" spans="2:3">
      <c r="B117" s="204" t="s">
        <v>2526</v>
      </c>
      <c r="C117" s="204" t="s">
        <v>2441</v>
      </c>
    </row>
    <row r="118" ht="16.5" spans="2:3">
      <c r="B118" s="204" t="s">
        <v>2527</v>
      </c>
      <c r="C118" s="204" t="s">
        <v>2441</v>
      </c>
    </row>
    <row r="119" ht="16.5" spans="2:3">
      <c r="B119" s="204" t="s">
        <v>2528</v>
      </c>
      <c r="C119" s="204" t="s">
        <v>2441</v>
      </c>
    </row>
    <row r="120" ht="16.5" spans="2:3">
      <c r="B120" s="204" t="s">
        <v>2529</v>
      </c>
      <c r="C120" s="204" t="s">
        <v>2441</v>
      </c>
    </row>
    <row r="121" ht="16.5" spans="2:3">
      <c r="B121" s="204" t="s">
        <v>2530</v>
      </c>
      <c r="C121" s="204" t="s">
        <v>2441</v>
      </c>
    </row>
    <row r="122" ht="16.5" spans="2:3">
      <c r="B122" s="204" t="s">
        <v>2531</v>
      </c>
      <c r="C122" s="204" t="s">
        <v>2441</v>
      </c>
    </row>
    <row r="123" ht="16.5" spans="2:3">
      <c r="B123" s="204" t="s">
        <v>2532</v>
      </c>
      <c r="C123" s="204" t="s">
        <v>2441</v>
      </c>
    </row>
    <row r="124" ht="16.5" spans="2:3">
      <c r="B124" s="204" t="s">
        <v>2533</v>
      </c>
      <c r="C124" s="204" t="s">
        <v>2441</v>
      </c>
    </row>
    <row r="125" ht="16.5" spans="2:3">
      <c r="B125" s="204" t="s">
        <v>2534</v>
      </c>
      <c r="C125" s="204" t="s">
        <v>2441</v>
      </c>
    </row>
    <row r="126" ht="16.5" spans="2:3">
      <c r="B126" s="204" t="s">
        <v>2535</v>
      </c>
      <c r="C126" s="204" t="s">
        <v>2441</v>
      </c>
    </row>
    <row r="127" ht="16.5" spans="2:3">
      <c r="B127" s="204" t="s">
        <v>2536</v>
      </c>
      <c r="C127" s="204" t="s">
        <v>2441</v>
      </c>
    </row>
    <row r="128" ht="16.5" spans="2:3">
      <c r="B128" s="204" t="s">
        <v>2537</v>
      </c>
      <c r="C128" s="204" t="s">
        <v>2441</v>
      </c>
    </row>
    <row r="129" ht="16.5" spans="2:3">
      <c r="B129" s="204" t="s">
        <v>2538</v>
      </c>
      <c r="C129" s="204" t="s">
        <v>2441</v>
      </c>
    </row>
    <row r="130" ht="16.5" spans="2:3">
      <c r="B130" s="204" t="s">
        <v>2539</v>
      </c>
      <c r="C130" s="204" t="s">
        <v>2441</v>
      </c>
    </row>
    <row r="131" ht="16.5" spans="2:3">
      <c r="B131" s="204" t="s">
        <v>2540</v>
      </c>
      <c r="C131" s="204" t="s">
        <v>2441</v>
      </c>
    </row>
    <row r="132" ht="16.5" spans="2:3">
      <c r="B132" s="204" t="s">
        <v>2541</v>
      </c>
      <c r="C132" s="204" t="s">
        <v>2441</v>
      </c>
    </row>
    <row r="133" ht="16.5" spans="2:3">
      <c r="B133" s="204" t="s">
        <v>2542</v>
      </c>
      <c r="C133" s="204" t="s">
        <v>2441</v>
      </c>
    </row>
    <row r="134" ht="16.5" spans="2:3">
      <c r="B134" s="204" t="s">
        <v>2543</v>
      </c>
      <c r="C134" s="204" t="s">
        <v>2441</v>
      </c>
    </row>
    <row r="135" ht="16.5" spans="2:3">
      <c r="B135" s="204" t="s">
        <v>2544</v>
      </c>
      <c r="C135" s="204" t="s">
        <v>2441</v>
      </c>
    </row>
    <row r="136" ht="16.5" spans="2:3">
      <c r="B136" s="204" t="s">
        <v>2545</v>
      </c>
      <c r="C136" s="204" t="s">
        <v>2441</v>
      </c>
    </row>
    <row r="137" ht="16.5" spans="2:3">
      <c r="B137" s="204" t="s">
        <v>2546</v>
      </c>
      <c r="C137" s="204" t="s">
        <v>2441</v>
      </c>
    </row>
    <row r="138" ht="16.5" spans="2:3">
      <c r="B138" s="204" t="s">
        <v>2547</v>
      </c>
      <c r="C138" s="204" t="s">
        <v>2441</v>
      </c>
    </row>
    <row r="139" ht="16.5" spans="2:3">
      <c r="B139" s="204" t="s">
        <v>2548</v>
      </c>
      <c r="C139" s="204" t="s">
        <v>2441</v>
      </c>
    </row>
    <row r="140" ht="16.5" spans="2:3">
      <c r="B140" s="204" t="s">
        <v>2549</v>
      </c>
      <c r="C140" s="204" t="s">
        <v>2441</v>
      </c>
    </row>
    <row r="141" ht="16.5" spans="2:3">
      <c r="B141" s="204" t="s">
        <v>2550</v>
      </c>
      <c r="C141" s="204" t="s">
        <v>2441</v>
      </c>
    </row>
    <row r="142" ht="16.5" spans="2:3">
      <c r="B142" s="204" t="s">
        <v>2551</v>
      </c>
      <c r="C142" s="204" t="s">
        <v>2441</v>
      </c>
    </row>
    <row r="143" ht="16.5" spans="2:3">
      <c r="B143" s="204" t="s">
        <v>2552</v>
      </c>
      <c r="C143" s="204" t="s">
        <v>2441</v>
      </c>
    </row>
    <row r="144" ht="16.5" spans="2:3">
      <c r="B144" s="204" t="s">
        <v>2553</v>
      </c>
      <c r="C144" s="204" t="s">
        <v>2441</v>
      </c>
    </row>
    <row r="145" ht="16.5" spans="2:3">
      <c r="B145" s="204" t="s">
        <v>2554</v>
      </c>
      <c r="C145" s="204" t="s">
        <v>2441</v>
      </c>
    </row>
    <row r="146" ht="16.5" spans="2:3">
      <c r="B146" s="204" t="s">
        <v>2555</v>
      </c>
      <c r="C146" s="204" t="s">
        <v>2441</v>
      </c>
    </row>
    <row r="147" ht="16.5" spans="2:3">
      <c r="B147" s="204" t="s">
        <v>2556</v>
      </c>
      <c r="C147" s="204" t="s">
        <v>2441</v>
      </c>
    </row>
    <row r="148" ht="16.5" spans="2:3">
      <c r="B148" s="204" t="s">
        <v>2557</v>
      </c>
      <c r="C148" s="204" t="s">
        <v>2441</v>
      </c>
    </row>
    <row r="149" ht="16.5" spans="2:3">
      <c r="B149" s="204" t="s">
        <v>2558</v>
      </c>
      <c r="C149" s="204" t="s">
        <v>2441</v>
      </c>
    </row>
    <row r="150" ht="16.5" spans="2:3">
      <c r="B150" s="204" t="s">
        <v>2559</v>
      </c>
      <c r="C150" s="204" t="s">
        <v>2441</v>
      </c>
    </row>
    <row r="151" ht="16.5" spans="2:3">
      <c r="B151" s="204" t="s">
        <v>2560</v>
      </c>
      <c r="C151" s="204" t="s">
        <v>2441</v>
      </c>
    </row>
    <row r="152" ht="16.5" spans="2:3">
      <c r="B152" s="204" t="s">
        <v>2561</v>
      </c>
      <c r="C152" s="204" t="s">
        <v>2441</v>
      </c>
    </row>
    <row r="153" ht="16.5" spans="2:3">
      <c r="B153" s="204" t="s">
        <v>2562</v>
      </c>
      <c r="C153" s="204" t="s">
        <v>2441</v>
      </c>
    </row>
    <row r="154" ht="16.5" spans="2:3">
      <c r="B154" s="204" t="s">
        <v>2563</v>
      </c>
      <c r="C154" s="204" t="s">
        <v>2441</v>
      </c>
    </row>
    <row r="155" ht="16.5" spans="2:3">
      <c r="B155" s="204" t="s">
        <v>2564</v>
      </c>
      <c r="C155" s="204" t="s">
        <v>2441</v>
      </c>
    </row>
    <row r="156" ht="16.5" spans="2:3">
      <c r="B156" s="204" t="s">
        <v>2565</v>
      </c>
      <c r="C156" s="204" t="s">
        <v>2441</v>
      </c>
    </row>
    <row r="157" ht="16.5" spans="2:3">
      <c r="B157" s="204" t="s">
        <v>2566</v>
      </c>
      <c r="C157" s="204" t="s">
        <v>2441</v>
      </c>
    </row>
    <row r="158" ht="16.5" spans="2:3">
      <c r="B158" s="204" t="s">
        <v>2567</v>
      </c>
      <c r="C158" s="204" t="s">
        <v>2441</v>
      </c>
    </row>
    <row r="159" ht="16.5" spans="2:3">
      <c r="B159" s="204" t="s">
        <v>2568</v>
      </c>
      <c r="C159" s="204" t="s">
        <v>2441</v>
      </c>
    </row>
    <row r="160" ht="16.5" spans="2:3">
      <c r="B160" s="204" t="s">
        <v>2569</v>
      </c>
      <c r="C160" s="204" t="s">
        <v>2441</v>
      </c>
    </row>
    <row r="161" ht="16.5" spans="2:3">
      <c r="B161" s="204" t="s">
        <v>2570</v>
      </c>
      <c r="C161" s="204" t="s">
        <v>2441</v>
      </c>
    </row>
    <row r="162" ht="16.5" spans="2:3">
      <c r="B162" s="204" t="s">
        <v>2571</v>
      </c>
      <c r="C162" s="204" t="s">
        <v>2441</v>
      </c>
    </row>
    <row r="163" ht="16.5" spans="2:3">
      <c r="B163" s="204" t="s">
        <v>2572</v>
      </c>
      <c r="C163" s="204" t="s">
        <v>2441</v>
      </c>
    </row>
    <row r="164" ht="16.5" spans="2:3">
      <c r="B164" s="204" t="s">
        <v>2573</v>
      </c>
      <c r="C164" s="204" t="s">
        <v>2441</v>
      </c>
    </row>
    <row r="165" ht="16.5" spans="2:3">
      <c r="B165" s="204" t="s">
        <v>2574</v>
      </c>
      <c r="C165" s="204" t="s">
        <v>2441</v>
      </c>
    </row>
    <row r="166" ht="16.5" spans="2:3">
      <c r="B166" s="204" t="s">
        <v>2575</v>
      </c>
      <c r="C166" s="204" t="s">
        <v>2441</v>
      </c>
    </row>
    <row r="167" ht="16.5" spans="2:3">
      <c r="B167" s="204" t="s">
        <v>2576</v>
      </c>
      <c r="C167" s="204" t="s">
        <v>2441</v>
      </c>
    </row>
    <row r="168" ht="16.5" spans="2:3">
      <c r="B168" s="204" t="s">
        <v>2577</v>
      </c>
      <c r="C168" s="204" t="s">
        <v>2441</v>
      </c>
    </row>
    <row r="169" ht="16.5" spans="2:3">
      <c r="B169" s="204" t="s">
        <v>2578</v>
      </c>
      <c r="C169" s="204" t="s">
        <v>2441</v>
      </c>
    </row>
    <row r="170" ht="16.5" spans="2:3">
      <c r="B170" s="204" t="s">
        <v>2579</v>
      </c>
      <c r="C170" s="204" t="s">
        <v>2441</v>
      </c>
    </row>
    <row r="171" ht="16.5" spans="2:3">
      <c r="B171" s="204" t="s">
        <v>2580</v>
      </c>
      <c r="C171" s="204" t="s">
        <v>2441</v>
      </c>
    </row>
    <row r="172" ht="16.5" spans="2:3">
      <c r="B172" s="204" t="s">
        <v>2581</v>
      </c>
      <c r="C172" s="204" t="s">
        <v>2441</v>
      </c>
    </row>
    <row r="173" ht="16.5" spans="2:3">
      <c r="B173" s="204" t="s">
        <v>2582</v>
      </c>
      <c r="C173" s="204" t="s">
        <v>2441</v>
      </c>
    </row>
    <row r="174" ht="16.5" spans="2:3">
      <c r="B174" s="204" t="s">
        <v>2583</v>
      </c>
      <c r="C174" s="204" t="s">
        <v>2441</v>
      </c>
    </row>
    <row r="175" ht="16.5" spans="2:3">
      <c r="B175" s="204" t="s">
        <v>2584</v>
      </c>
      <c r="C175" s="204" t="s">
        <v>2441</v>
      </c>
    </row>
    <row r="176" ht="16.5" spans="2:3">
      <c r="B176" s="204" t="s">
        <v>2585</v>
      </c>
      <c r="C176" s="204" t="s">
        <v>2441</v>
      </c>
    </row>
    <row r="177" ht="16.5" spans="2:3">
      <c r="B177" s="202" t="s">
        <v>2586</v>
      </c>
      <c r="C177" s="202" t="s">
        <v>2440</v>
      </c>
    </row>
    <row r="178" ht="16.5" spans="2:3">
      <c r="B178" s="204" t="s">
        <v>2587</v>
      </c>
      <c r="C178" s="204" t="s">
        <v>2441</v>
      </c>
    </row>
    <row r="179" ht="16.5" spans="2:3">
      <c r="B179" s="204" t="s">
        <v>2588</v>
      </c>
      <c r="C179" s="204" t="s">
        <v>2441</v>
      </c>
    </row>
    <row r="180" ht="16.5" spans="2:3">
      <c r="B180" s="204" t="s">
        <v>2589</v>
      </c>
      <c r="C180" s="204" t="s">
        <v>2441</v>
      </c>
    </row>
    <row r="181" ht="16.5" spans="2:3">
      <c r="B181" s="204" t="s">
        <v>2590</v>
      </c>
      <c r="C181" s="204" t="s">
        <v>2441</v>
      </c>
    </row>
    <row r="182" ht="16.5" spans="2:3">
      <c r="B182" s="202" t="s">
        <v>2591</v>
      </c>
      <c r="C182" s="202" t="s">
        <v>2440</v>
      </c>
    </row>
    <row r="183" ht="16.5" spans="2:3">
      <c r="B183" s="204" t="s">
        <v>2592</v>
      </c>
      <c r="C183" s="204" t="s">
        <v>2441</v>
      </c>
    </row>
    <row r="184" ht="16.5" spans="2:3">
      <c r="B184" s="204" t="s">
        <v>2593</v>
      </c>
      <c r="C184" s="204" t="s">
        <v>2441</v>
      </c>
    </row>
    <row r="185" ht="16.5" spans="2:3">
      <c r="B185" s="204" t="s">
        <v>2594</v>
      </c>
      <c r="C185" s="204" t="s">
        <v>2441</v>
      </c>
    </row>
    <row r="186" ht="16.5" spans="2:3">
      <c r="B186" s="204" t="s">
        <v>2595</v>
      </c>
      <c r="C186" s="204" t="s">
        <v>2441</v>
      </c>
    </row>
    <row r="187" ht="16.5" spans="2:3">
      <c r="B187" s="204" t="s">
        <v>2596</v>
      </c>
      <c r="C187" s="204" t="s">
        <v>2441</v>
      </c>
    </row>
    <row r="188" ht="16.5" spans="2:3">
      <c r="B188" s="204" t="s">
        <v>2597</v>
      </c>
      <c r="C188" s="204" t="s">
        <v>2441</v>
      </c>
    </row>
    <row r="189" ht="16.5" spans="2:3">
      <c r="B189" s="204" t="s">
        <v>2598</v>
      </c>
      <c r="C189" s="204" t="s">
        <v>2441</v>
      </c>
    </row>
    <row r="190" ht="16.5" spans="2:3">
      <c r="B190" s="204" t="s">
        <v>2599</v>
      </c>
      <c r="C190" s="204" t="s">
        <v>2441</v>
      </c>
    </row>
    <row r="191" ht="16.5" spans="2:3">
      <c r="B191" s="204" t="s">
        <v>2600</v>
      </c>
      <c r="C191" s="204" t="s">
        <v>2441</v>
      </c>
    </row>
    <row r="192" ht="16.5" spans="2:3">
      <c r="B192" s="204" t="s">
        <v>2601</v>
      </c>
      <c r="C192" s="204" t="s">
        <v>2441</v>
      </c>
    </row>
    <row r="193" ht="16.5" spans="2:3">
      <c r="B193" s="204" t="s">
        <v>2602</v>
      </c>
      <c r="C193" s="204" t="s">
        <v>2441</v>
      </c>
    </row>
    <row r="194" ht="16.5" spans="2:3">
      <c r="B194" s="204" t="s">
        <v>2603</v>
      </c>
      <c r="C194" s="204" t="s">
        <v>2441</v>
      </c>
    </row>
    <row r="195" ht="16.5" spans="2:3">
      <c r="B195" s="204" t="s">
        <v>2604</v>
      </c>
      <c r="C195" s="204" t="s">
        <v>2441</v>
      </c>
    </row>
    <row r="196" ht="16.5" spans="2:3">
      <c r="B196" s="204" t="s">
        <v>2605</v>
      </c>
      <c r="C196" s="204" t="s">
        <v>2441</v>
      </c>
    </row>
    <row r="197" ht="16.5" spans="2:3">
      <c r="B197" s="204" t="s">
        <v>2606</v>
      </c>
      <c r="C197" s="204" t="s">
        <v>2441</v>
      </c>
    </row>
    <row r="198" ht="16.5" spans="2:3">
      <c r="B198" s="204" t="s">
        <v>2607</v>
      </c>
      <c r="C198" s="204" t="s">
        <v>2441</v>
      </c>
    </row>
    <row r="199" ht="16.5" spans="2:3">
      <c r="B199" s="204" t="s">
        <v>2608</v>
      </c>
      <c r="C199" s="204" t="s">
        <v>2441</v>
      </c>
    </row>
    <row r="200" ht="16.5" spans="2:3">
      <c r="B200" s="204" t="s">
        <v>2609</v>
      </c>
      <c r="C200" s="204" t="s">
        <v>2441</v>
      </c>
    </row>
    <row r="201" ht="16.5" spans="2:3">
      <c r="B201" s="204" t="s">
        <v>2610</v>
      </c>
      <c r="C201" s="204" t="s">
        <v>2441</v>
      </c>
    </row>
    <row r="202" ht="16.5" spans="2:3">
      <c r="B202" s="204" t="s">
        <v>2611</v>
      </c>
      <c r="C202" s="204" t="s">
        <v>2441</v>
      </c>
    </row>
    <row r="203" ht="16.5" spans="2:3">
      <c r="B203" s="204" t="s">
        <v>2612</v>
      </c>
      <c r="C203" s="204" t="s">
        <v>2441</v>
      </c>
    </row>
    <row r="204" ht="16.5" spans="2:3">
      <c r="B204" s="204" t="s">
        <v>2613</v>
      </c>
      <c r="C204" s="204" t="s">
        <v>2441</v>
      </c>
    </row>
    <row r="205" ht="16.5" spans="2:3">
      <c r="B205" s="204" t="s">
        <v>2614</v>
      </c>
      <c r="C205" s="204" t="s">
        <v>2441</v>
      </c>
    </row>
    <row r="206" ht="16.5" spans="2:3">
      <c r="B206" s="204" t="s">
        <v>2615</v>
      </c>
      <c r="C206" s="204" t="s">
        <v>2441</v>
      </c>
    </row>
    <row r="207" ht="16.5" spans="2:3">
      <c r="B207" s="204" t="s">
        <v>2616</v>
      </c>
      <c r="C207" s="204" t="s">
        <v>2441</v>
      </c>
    </row>
    <row r="208" ht="16.5" spans="2:3">
      <c r="B208" s="204" t="s">
        <v>2617</v>
      </c>
      <c r="C208" s="204" t="s">
        <v>2441</v>
      </c>
    </row>
    <row r="209" ht="16.5" spans="2:3">
      <c r="B209" s="204" t="s">
        <v>2618</v>
      </c>
      <c r="C209" s="204" t="s">
        <v>2441</v>
      </c>
    </row>
    <row r="210" ht="16.5" spans="2:3">
      <c r="B210" s="204" t="s">
        <v>2619</v>
      </c>
      <c r="C210" s="204" t="s">
        <v>2441</v>
      </c>
    </row>
    <row r="211" ht="16.5" spans="2:3">
      <c r="B211" s="204" t="s">
        <v>2620</v>
      </c>
      <c r="C211" s="204" t="s">
        <v>2441</v>
      </c>
    </row>
    <row r="212" ht="16.5" spans="2:3">
      <c r="B212" s="204" t="s">
        <v>2621</v>
      </c>
      <c r="C212" s="204" t="s">
        <v>2441</v>
      </c>
    </row>
    <row r="213" ht="16.5" spans="2:3">
      <c r="B213" s="204" t="s">
        <v>2622</v>
      </c>
      <c r="C213" s="204" t="s">
        <v>2441</v>
      </c>
    </row>
    <row r="214" ht="16.5" spans="2:3">
      <c r="B214" s="204" t="s">
        <v>2623</v>
      </c>
      <c r="C214" s="204" t="s">
        <v>2441</v>
      </c>
    </row>
    <row r="215" ht="16.5" spans="2:3">
      <c r="B215" s="204" t="s">
        <v>2624</v>
      </c>
      <c r="C215" s="204" t="s">
        <v>2441</v>
      </c>
    </row>
    <row r="216" ht="16.5" spans="2:3">
      <c r="B216" s="204" t="s">
        <v>2625</v>
      </c>
      <c r="C216" s="204" t="s">
        <v>2441</v>
      </c>
    </row>
    <row r="217" ht="16.5" spans="2:3">
      <c r="B217" s="204" t="s">
        <v>2626</v>
      </c>
      <c r="C217" s="204" t="s">
        <v>2441</v>
      </c>
    </row>
    <row r="218" ht="16.5" spans="2:3">
      <c r="B218" s="204" t="s">
        <v>2627</v>
      </c>
      <c r="C218" s="204" t="s">
        <v>2441</v>
      </c>
    </row>
    <row r="219" ht="16.5" spans="2:3">
      <c r="B219" s="204" t="s">
        <v>2628</v>
      </c>
      <c r="C219" s="204" t="s">
        <v>2441</v>
      </c>
    </row>
    <row r="220" ht="16.5" spans="2:3">
      <c r="B220" s="204" t="s">
        <v>2629</v>
      </c>
      <c r="C220" s="204" t="s">
        <v>2441</v>
      </c>
    </row>
    <row r="221" ht="16.5" spans="2:3">
      <c r="B221" s="204" t="s">
        <v>2630</v>
      </c>
      <c r="C221" s="204" t="s">
        <v>2441</v>
      </c>
    </row>
    <row r="222" ht="16.5" spans="2:3">
      <c r="B222" s="204" t="s">
        <v>2631</v>
      </c>
      <c r="C222" s="204" t="s">
        <v>2441</v>
      </c>
    </row>
    <row r="223" ht="16.5" spans="2:3">
      <c r="B223" s="204" t="s">
        <v>2632</v>
      </c>
      <c r="C223" s="204" t="s">
        <v>2441</v>
      </c>
    </row>
    <row r="224" ht="16.5" spans="2:3">
      <c r="B224" s="204" t="s">
        <v>2633</v>
      </c>
      <c r="C224" s="204" t="s">
        <v>2441</v>
      </c>
    </row>
    <row r="225" ht="16.5" spans="2:3">
      <c r="B225" s="204" t="s">
        <v>2634</v>
      </c>
      <c r="C225" s="204" t="s">
        <v>2441</v>
      </c>
    </row>
    <row r="226" ht="16.5" spans="2:3">
      <c r="B226" s="204" t="s">
        <v>2635</v>
      </c>
      <c r="C226" s="204" t="s">
        <v>2441</v>
      </c>
    </row>
    <row r="227" ht="16.5" spans="2:3">
      <c r="B227" s="204" t="s">
        <v>2636</v>
      </c>
      <c r="C227" s="204" t="s">
        <v>2441</v>
      </c>
    </row>
    <row r="228" ht="16.5" spans="2:3">
      <c r="B228" s="204" t="s">
        <v>2637</v>
      </c>
      <c r="C228" s="204" t="s">
        <v>2441</v>
      </c>
    </row>
    <row r="229" ht="16.5" spans="2:3">
      <c r="B229" s="204" t="s">
        <v>2638</v>
      </c>
      <c r="C229" s="204" t="s">
        <v>2441</v>
      </c>
    </row>
    <row r="230" ht="16.5" spans="2:3">
      <c r="B230" s="204" t="s">
        <v>2639</v>
      </c>
      <c r="C230" s="204" t="s">
        <v>2441</v>
      </c>
    </row>
    <row r="231" ht="16.5" spans="2:3">
      <c r="B231" s="204" t="s">
        <v>2640</v>
      </c>
      <c r="C231" s="204" t="s">
        <v>2441</v>
      </c>
    </row>
    <row r="232" ht="16.5" spans="2:3">
      <c r="B232" s="204" t="s">
        <v>2641</v>
      </c>
      <c r="C232" s="204" t="s">
        <v>2441</v>
      </c>
    </row>
    <row r="233" ht="16.5" spans="2:3">
      <c r="B233" s="204" t="s">
        <v>2642</v>
      </c>
      <c r="C233" s="204" t="s">
        <v>2441</v>
      </c>
    </row>
    <row r="234" ht="16.5" spans="2:3">
      <c r="B234" s="204" t="s">
        <v>2643</v>
      </c>
      <c r="C234" s="204" t="s">
        <v>2441</v>
      </c>
    </row>
    <row r="235" ht="16.5" spans="2:3">
      <c r="B235" s="204" t="s">
        <v>2644</v>
      </c>
      <c r="C235" s="204" t="s">
        <v>2441</v>
      </c>
    </row>
    <row r="236" ht="16.5" spans="2:3">
      <c r="B236" s="204" t="s">
        <v>2645</v>
      </c>
      <c r="C236" s="204" t="s">
        <v>2441</v>
      </c>
    </row>
    <row r="237" ht="16.5" spans="2:3">
      <c r="B237" s="204" t="s">
        <v>2646</v>
      </c>
      <c r="C237" s="204" t="s">
        <v>2441</v>
      </c>
    </row>
    <row r="238" ht="16.5" spans="2:3">
      <c r="B238" s="204" t="s">
        <v>2647</v>
      </c>
      <c r="C238" s="204" t="s">
        <v>2441</v>
      </c>
    </row>
    <row r="239" ht="16.5" spans="2:3">
      <c r="B239" s="204" t="s">
        <v>2648</v>
      </c>
      <c r="C239" s="204" t="s">
        <v>2441</v>
      </c>
    </row>
    <row r="240" ht="16.5" spans="2:3">
      <c r="B240" s="204" t="s">
        <v>2649</v>
      </c>
      <c r="C240" s="204" t="s">
        <v>2441</v>
      </c>
    </row>
    <row r="241" ht="16.5" spans="2:3">
      <c r="B241" s="204" t="s">
        <v>2650</v>
      </c>
      <c r="C241" s="204" t="s">
        <v>2441</v>
      </c>
    </row>
    <row r="242" ht="16.5" spans="2:3">
      <c r="B242" s="204" t="s">
        <v>2651</v>
      </c>
      <c r="C242" s="204" t="s">
        <v>2441</v>
      </c>
    </row>
    <row r="243" ht="16.5" spans="2:3">
      <c r="B243" s="204" t="s">
        <v>2652</v>
      </c>
      <c r="C243" s="204" t="s">
        <v>2441</v>
      </c>
    </row>
    <row r="244" ht="16.5" spans="2:3">
      <c r="B244" s="204" t="s">
        <v>2653</v>
      </c>
      <c r="C244" s="204" t="s">
        <v>2441</v>
      </c>
    </row>
    <row r="245" ht="16.5" spans="2:3">
      <c r="B245" s="204" t="s">
        <v>2654</v>
      </c>
      <c r="C245" s="204" t="s">
        <v>2441</v>
      </c>
    </row>
    <row r="246" ht="16.5" spans="2:3">
      <c r="B246" s="204" t="s">
        <v>2655</v>
      </c>
      <c r="C246" s="204" t="s">
        <v>2441</v>
      </c>
    </row>
    <row r="247" ht="16.5" spans="2:3">
      <c r="B247" s="204" t="s">
        <v>2656</v>
      </c>
      <c r="C247" s="204" t="s">
        <v>2441</v>
      </c>
    </row>
    <row r="248" ht="16.5" spans="2:3">
      <c r="B248" s="204" t="s">
        <v>2657</v>
      </c>
      <c r="C248" s="204" t="s">
        <v>2441</v>
      </c>
    </row>
    <row r="249" ht="16.5" spans="2:3">
      <c r="B249" s="204" t="s">
        <v>2658</v>
      </c>
      <c r="C249" s="204" t="s">
        <v>2441</v>
      </c>
    </row>
    <row r="250" ht="16.5" spans="2:3">
      <c r="B250" s="204" t="s">
        <v>2659</v>
      </c>
      <c r="C250" s="204" t="s">
        <v>2441</v>
      </c>
    </row>
    <row r="251" ht="16.5" spans="2:3">
      <c r="B251" s="204" t="s">
        <v>2660</v>
      </c>
      <c r="C251" s="204" t="s">
        <v>2441</v>
      </c>
    </row>
    <row r="252" ht="16.5" spans="2:3">
      <c r="B252" s="204" t="s">
        <v>2661</v>
      </c>
      <c r="C252" s="204" t="s">
        <v>2441</v>
      </c>
    </row>
    <row r="253" ht="16.5" spans="2:3">
      <c r="B253" s="204" t="s">
        <v>2662</v>
      </c>
      <c r="C253" s="204" t="s">
        <v>2441</v>
      </c>
    </row>
    <row r="254" ht="16.5" spans="2:3">
      <c r="B254" s="204" t="s">
        <v>2663</v>
      </c>
      <c r="C254" s="204" t="s">
        <v>2441</v>
      </c>
    </row>
    <row r="255" ht="16.5" spans="2:3">
      <c r="B255" s="204" t="s">
        <v>2664</v>
      </c>
      <c r="C255" s="204" t="s">
        <v>2441</v>
      </c>
    </row>
    <row r="256" ht="16.5" spans="2:3">
      <c r="B256" s="204" t="s">
        <v>2665</v>
      </c>
      <c r="C256" s="204" t="s">
        <v>2441</v>
      </c>
    </row>
    <row r="257" ht="16.5" spans="2:3">
      <c r="B257" s="204" t="s">
        <v>2666</v>
      </c>
      <c r="C257" s="204" t="s">
        <v>2441</v>
      </c>
    </row>
    <row r="258" ht="16.5" spans="2:3">
      <c r="B258" s="204" t="s">
        <v>2667</v>
      </c>
      <c r="C258" s="204" t="s">
        <v>2441</v>
      </c>
    </row>
    <row r="259" ht="16.5" spans="2:3">
      <c r="B259" s="204" t="s">
        <v>2668</v>
      </c>
      <c r="C259" s="204" t="s">
        <v>2441</v>
      </c>
    </row>
    <row r="260" ht="16.5" spans="2:3">
      <c r="B260" s="204" t="s">
        <v>2669</v>
      </c>
      <c r="C260" s="204" t="s">
        <v>2441</v>
      </c>
    </row>
    <row r="261" ht="16.5" spans="2:3">
      <c r="B261" s="204" t="s">
        <v>2670</v>
      </c>
      <c r="C261" s="204" t="s">
        <v>2441</v>
      </c>
    </row>
    <row r="262" ht="16.5" spans="2:3">
      <c r="B262" s="204" t="s">
        <v>2671</v>
      </c>
      <c r="C262" s="204" t="s">
        <v>2441</v>
      </c>
    </row>
    <row r="263" ht="16.5" spans="2:3">
      <c r="B263" s="204" t="s">
        <v>2672</v>
      </c>
      <c r="C263" s="204" t="s">
        <v>2441</v>
      </c>
    </row>
    <row r="264" ht="16.5" spans="2:3">
      <c r="B264" s="204" t="s">
        <v>2673</v>
      </c>
      <c r="C264" s="204" t="s">
        <v>2441</v>
      </c>
    </row>
    <row r="265" ht="16.5" spans="2:3">
      <c r="B265" s="204" t="s">
        <v>2674</v>
      </c>
      <c r="C265" s="204" t="s">
        <v>2441</v>
      </c>
    </row>
    <row r="266" ht="16.5" spans="2:3">
      <c r="B266" s="204" t="s">
        <v>2675</v>
      </c>
      <c r="C266" s="204" t="s">
        <v>2441</v>
      </c>
    </row>
    <row r="267" ht="16.5" spans="2:3">
      <c r="B267" s="204" t="s">
        <v>2676</v>
      </c>
      <c r="C267" s="204" t="s">
        <v>2441</v>
      </c>
    </row>
    <row r="268" ht="16.5" spans="2:3">
      <c r="B268" s="204" t="s">
        <v>2677</v>
      </c>
      <c r="C268" s="204" t="s">
        <v>2441</v>
      </c>
    </row>
    <row r="269" ht="16.5" spans="2:3">
      <c r="B269" s="204" t="s">
        <v>2678</v>
      </c>
      <c r="C269" s="204" t="s">
        <v>2441</v>
      </c>
    </row>
    <row r="270" ht="16.5" spans="2:3">
      <c r="B270" s="204" t="s">
        <v>2679</v>
      </c>
      <c r="C270" s="204" t="s">
        <v>2441</v>
      </c>
    </row>
    <row r="271" ht="16.5" spans="2:3">
      <c r="B271" s="204" t="s">
        <v>2680</v>
      </c>
      <c r="C271" s="204" t="s">
        <v>2441</v>
      </c>
    </row>
    <row r="272" ht="16.5" spans="2:3">
      <c r="B272" s="204" t="s">
        <v>2681</v>
      </c>
      <c r="C272" s="204" t="s">
        <v>2441</v>
      </c>
    </row>
    <row r="273" ht="16.5" spans="2:3">
      <c r="B273" s="204" t="s">
        <v>2682</v>
      </c>
      <c r="C273" s="204" t="s">
        <v>2441</v>
      </c>
    </row>
    <row r="274" ht="16.5" spans="2:3">
      <c r="B274" s="204" t="s">
        <v>2683</v>
      </c>
      <c r="C274" s="204" t="s">
        <v>2441</v>
      </c>
    </row>
    <row r="275" ht="16.5" spans="2:3">
      <c r="B275" s="204" t="s">
        <v>2684</v>
      </c>
      <c r="C275" s="204" t="s">
        <v>2441</v>
      </c>
    </row>
    <row r="276" ht="16.5" spans="2:3">
      <c r="B276" s="204" t="s">
        <v>2685</v>
      </c>
      <c r="C276" s="204" t="s">
        <v>2441</v>
      </c>
    </row>
    <row r="277" ht="16.5" spans="2:3">
      <c r="B277" s="204" t="s">
        <v>2686</v>
      </c>
      <c r="C277" s="204" t="s">
        <v>2441</v>
      </c>
    </row>
    <row r="278" ht="16.5" spans="2:3">
      <c r="B278" s="204" t="s">
        <v>2687</v>
      </c>
      <c r="C278" s="204" t="s">
        <v>2441</v>
      </c>
    </row>
    <row r="279" ht="16.5" spans="2:3">
      <c r="B279" s="204" t="s">
        <v>2688</v>
      </c>
      <c r="C279" s="204" t="s">
        <v>2441</v>
      </c>
    </row>
    <row r="280" ht="16.5" spans="2:3">
      <c r="B280" s="204" t="s">
        <v>2689</v>
      </c>
      <c r="C280" s="204" t="s">
        <v>2441</v>
      </c>
    </row>
    <row r="281" ht="16.5" spans="2:3">
      <c r="B281" s="204" t="s">
        <v>2690</v>
      </c>
      <c r="C281" s="204" t="s">
        <v>2441</v>
      </c>
    </row>
    <row r="282" ht="16.5" spans="2:3">
      <c r="B282" s="204" t="s">
        <v>2691</v>
      </c>
      <c r="C282" s="204" t="s">
        <v>2441</v>
      </c>
    </row>
    <row r="283" ht="16.5" spans="2:3">
      <c r="B283" s="204" t="s">
        <v>2692</v>
      </c>
      <c r="C283" s="204" t="s">
        <v>2441</v>
      </c>
    </row>
    <row r="284" ht="16.5" spans="2:3">
      <c r="B284" s="204" t="s">
        <v>2693</v>
      </c>
      <c r="C284" s="204" t="s">
        <v>2441</v>
      </c>
    </row>
    <row r="285" ht="16.5" spans="2:3">
      <c r="B285" s="204" t="s">
        <v>2694</v>
      </c>
      <c r="C285" s="204" t="s">
        <v>2441</v>
      </c>
    </row>
    <row r="286" ht="16.5" spans="2:3">
      <c r="B286" s="204" t="s">
        <v>2695</v>
      </c>
      <c r="C286" s="204" t="s">
        <v>2441</v>
      </c>
    </row>
    <row r="287" ht="16.5" spans="2:3">
      <c r="B287" s="204" t="s">
        <v>2696</v>
      </c>
      <c r="C287" s="204" t="s">
        <v>2441</v>
      </c>
    </row>
    <row r="288" ht="16.5" spans="2:3">
      <c r="B288" s="204" t="s">
        <v>2697</v>
      </c>
      <c r="C288" s="204" t="s">
        <v>2441</v>
      </c>
    </row>
    <row r="289" ht="16.5" spans="2:3">
      <c r="B289" s="204" t="s">
        <v>2698</v>
      </c>
      <c r="C289" s="204" t="s">
        <v>2441</v>
      </c>
    </row>
    <row r="290" ht="16.5" spans="2:3">
      <c r="B290" s="204" t="s">
        <v>2699</v>
      </c>
      <c r="C290" s="204" t="s">
        <v>2441</v>
      </c>
    </row>
    <row r="291" ht="16.5" spans="2:3">
      <c r="B291" s="204" t="s">
        <v>2700</v>
      </c>
      <c r="C291" s="204" t="s">
        <v>2441</v>
      </c>
    </row>
    <row r="292" ht="16.5" spans="2:3">
      <c r="B292" s="204" t="s">
        <v>2701</v>
      </c>
      <c r="C292" s="204" t="s">
        <v>2441</v>
      </c>
    </row>
    <row r="293" ht="16.5" spans="2:3">
      <c r="B293" s="204" t="s">
        <v>2702</v>
      </c>
      <c r="C293" s="204" t="s">
        <v>2441</v>
      </c>
    </row>
    <row r="294" ht="16.5" spans="2:3">
      <c r="B294" s="204" t="s">
        <v>2703</v>
      </c>
      <c r="C294" s="204" t="s">
        <v>2441</v>
      </c>
    </row>
    <row r="295" ht="16.5" spans="2:3">
      <c r="B295" s="204" t="s">
        <v>2704</v>
      </c>
      <c r="C295" s="204" t="s">
        <v>2441</v>
      </c>
    </row>
    <row r="296" ht="16.5" spans="2:3">
      <c r="B296" s="204" t="s">
        <v>2705</v>
      </c>
      <c r="C296" s="204" t="s">
        <v>2441</v>
      </c>
    </row>
    <row r="297" ht="16.5" spans="2:3">
      <c r="B297" s="204" t="s">
        <v>2706</v>
      </c>
      <c r="C297" s="204" t="s">
        <v>2441</v>
      </c>
    </row>
    <row r="298" ht="16.5" spans="2:3">
      <c r="B298" s="204" t="s">
        <v>2707</v>
      </c>
      <c r="C298" s="204" t="s">
        <v>2441</v>
      </c>
    </row>
    <row r="299" ht="16.5" spans="2:3">
      <c r="B299" s="204" t="s">
        <v>2708</v>
      </c>
      <c r="C299" s="204" t="s">
        <v>2441</v>
      </c>
    </row>
    <row r="300" ht="16.5" spans="2:3">
      <c r="B300" s="204" t="s">
        <v>2709</v>
      </c>
      <c r="C300" s="204" t="s">
        <v>2441</v>
      </c>
    </row>
    <row r="301" ht="16.5" spans="2:3">
      <c r="B301" s="204" t="s">
        <v>2710</v>
      </c>
      <c r="C301" s="204" t="s">
        <v>2441</v>
      </c>
    </row>
    <row r="302" ht="16.5" spans="2:3">
      <c r="B302" s="204" t="s">
        <v>2711</v>
      </c>
      <c r="C302" s="204" t="s">
        <v>2441</v>
      </c>
    </row>
    <row r="303" ht="16.5" spans="2:3">
      <c r="B303" s="204" t="s">
        <v>2712</v>
      </c>
      <c r="C303" s="204" t="s">
        <v>2441</v>
      </c>
    </row>
    <row r="304" ht="16.5" spans="2:3">
      <c r="B304" s="204" t="s">
        <v>2713</v>
      </c>
      <c r="C304" s="204" t="s">
        <v>2441</v>
      </c>
    </row>
    <row r="305" ht="16.5" spans="2:3">
      <c r="B305" s="204" t="s">
        <v>2714</v>
      </c>
      <c r="C305" s="204" t="s">
        <v>2441</v>
      </c>
    </row>
    <row r="306" ht="16.5" spans="2:3">
      <c r="B306" s="204" t="s">
        <v>2715</v>
      </c>
      <c r="C306" s="204" t="s">
        <v>2441</v>
      </c>
    </row>
    <row r="307" ht="16.5" spans="2:3">
      <c r="B307" s="204" t="s">
        <v>2716</v>
      </c>
      <c r="C307" s="204" t="s">
        <v>2441</v>
      </c>
    </row>
    <row r="308" ht="16.5" spans="2:3">
      <c r="B308" s="204" t="s">
        <v>2717</v>
      </c>
      <c r="C308" s="204" t="s">
        <v>2441</v>
      </c>
    </row>
    <row r="309" ht="16.5" spans="2:3">
      <c r="B309" s="204" t="s">
        <v>2718</v>
      </c>
      <c r="C309" s="204" t="s">
        <v>2441</v>
      </c>
    </row>
    <row r="310" ht="16.5" spans="2:3">
      <c r="B310" s="204" t="s">
        <v>2719</v>
      </c>
      <c r="C310" s="204" t="s">
        <v>2441</v>
      </c>
    </row>
    <row r="311" ht="16.5" spans="2:3">
      <c r="B311" s="204" t="s">
        <v>2720</v>
      </c>
      <c r="C311" s="204" t="s">
        <v>2441</v>
      </c>
    </row>
    <row r="312" ht="16.5" spans="2:3">
      <c r="B312" s="204" t="s">
        <v>2721</v>
      </c>
      <c r="C312" s="204" t="s">
        <v>2441</v>
      </c>
    </row>
    <row r="313" ht="16.5" spans="2:3">
      <c r="B313" s="204" t="s">
        <v>2722</v>
      </c>
      <c r="C313" s="204" t="s">
        <v>2441</v>
      </c>
    </row>
    <row r="314" ht="16.5" spans="2:3">
      <c r="B314" s="204" t="s">
        <v>2723</v>
      </c>
      <c r="C314" s="204" t="s">
        <v>2441</v>
      </c>
    </row>
    <row r="315" ht="16.5" spans="2:3">
      <c r="B315" s="204" t="s">
        <v>2724</v>
      </c>
      <c r="C315" s="204" t="s">
        <v>2441</v>
      </c>
    </row>
    <row r="316" ht="16.5" spans="2:3">
      <c r="B316" s="204" t="s">
        <v>2725</v>
      </c>
      <c r="C316" s="204" t="s">
        <v>2441</v>
      </c>
    </row>
    <row r="317" ht="16.5" spans="2:3">
      <c r="B317" s="204" t="s">
        <v>2726</v>
      </c>
      <c r="C317" s="204" t="s">
        <v>2441</v>
      </c>
    </row>
    <row r="318" ht="16.5" spans="2:3">
      <c r="B318" s="204" t="s">
        <v>2727</v>
      </c>
      <c r="C318" s="204" t="s">
        <v>2441</v>
      </c>
    </row>
    <row r="319" ht="16.5" spans="2:3">
      <c r="B319" s="204" t="s">
        <v>2728</v>
      </c>
      <c r="C319" s="204" t="s">
        <v>2441</v>
      </c>
    </row>
    <row r="320" ht="16.5" spans="2:3">
      <c r="B320" s="204" t="s">
        <v>2729</v>
      </c>
      <c r="C320" s="204" t="s">
        <v>2441</v>
      </c>
    </row>
    <row r="321" ht="16.5" spans="2:3">
      <c r="B321" s="204" t="s">
        <v>2730</v>
      </c>
      <c r="C321" s="204" t="s">
        <v>2441</v>
      </c>
    </row>
    <row r="322" ht="16.5" spans="2:3">
      <c r="B322" s="204" t="s">
        <v>2731</v>
      </c>
      <c r="C322" s="204" t="s">
        <v>2441</v>
      </c>
    </row>
    <row r="323" ht="16.5" spans="2:3">
      <c r="B323" s="204" t="s">
        <v>2732</v>
      </c>
      <c r="C323" s="204" t="s">
        <v>2441</v>
      </c>
    </row>
    <row r="324" ht="16.5" spans="2:3">
      <c r="B324" s="204" t="s">
        <v>2733</v>
      </c>
      <c r="C324" s="204" t="s">
        <v>2441</v>
      </c>
    </row>
    <row r="325" ht="16.5" spans="2:3">
      <c r="B325" s="204" t="s">
        <v>2734</v>
      </c>
      <c r="C325" s="204" t="s">
        <v>2441</v>
      </c>
    </row>
    <row r="326" ht="16.5" spans="2:3">
      <c r="B326" s="204" t="s">
        <v>2735</v>
      </c>
      <c r="C326" s="204" t="s">
        <v>2441</v>
      </c>
    </row>
    <row r="327" ht="16.5" spans="2:3">
      <c r="B327" s="204" t="s">
        <v>2736</v>
      </c>
      <c r="C327" s="204" t="s">
        <v>2441</v>
      </c>
    </row>
    <row r="328" ht="16.5" spans="2:3">
      <c r="B328" s="204" t="s">
        <v>2737</v>
      </c>
      <c r="C328" s="204" t="s">
        <v>2441</v>
      </c>
    </row>
    <row r="329" ht="16.5" spans="2:3">
      <c r="B329" s="204" t="s">
        <v>2738</v>
      </c>
      <c r="C329" s="204" t="s">
        <v>2441</v>
      </c>
    </row>
    <row r="330" ht="16.5" spans="2:3">
      <c r="B330" s="204" t="s">
        <v>2739</v>
      </c>
      <c r="C330" s="204" t="s">
        <v>2441</v>
      </c>
    </row>
    <row r="331" ht="16.5" spans="2:3">
      <c r="B331" s="204" t="s">
        <v>2740</v>
      </c>
      <c r="C331" s="204" t="s">
        <v>2441</v>
      </c>
    </row>
    <row r="332" ht="16.5" spans="2:3">
      <c r="B332" s="204" t="s">
        <v>2741</v>
      </c>
      <c r="C332" s="204" t="s">
        <v>2441</v>
      </c>
    </row>
    <row r="333" ht="16.5" spans="2:3">
      <c r="B333" s="204" t="s">
        <v>2742</v>
      </c>
      <c r="C333" s="204" t="s">
        <v>2441</v>
      </c>
    </row>
    <row r="334" ht="16.5" spans="2:3">
      <c r="B334" s="204" t="s">
        <v>2743</v>
      </c>
      <c r="C334" s="204" t="s">
        <v>2441</v>
      </c>
    </row>
    <row r="335" ht="16.5" spans="2:3">
      <c r="B335" s="204" t="s">
        <v>2744</v>
      </c>
      <c r="C335" s="204" t="s">
        <v>2441</v>
      </c>
    </row>
    <row r="336" ht="16.5" spans="2:3">
      <c r="B336" s="204" t="s">
        <v>2745</v>
      </c>
      <c r="C336" s="204" t="s">
        <v>2441</v>
      </c>
    </row>
    <row r="337" ht="16.5" spans="2:3">
      <c r="B337" s="204" t="s">
        <v>2746</v>
      </c>
      <c r="C337" s="204" t="s">
        <v>2441</v>
      </c>
    </row>
    <row r="338" ht="16.5" spans="2:3">
      <c r="B338" s="204" t="s">
        <v>2747</v>
      </c>
      <c r="C338" s="204" t="s">
        <v>2441</v>
      </c>
    </row>
    <row r="339" ht="16.5" spans="2:3">
      <c r="B339" s="204" t="s">
        <v>2748</v>
      </c>
      <c r="C339" s="204" t="s">
        <v>2441</v>
      </c>
    </row>
    <row r="340" ht="16.5" spans="2:3">
      <c r="B340" s="204" t="s">
        <v>2749</v>
      </c>
      <c r="C340" s="204" t="s">
        <v>2441</v>
      </c>
    </row>
    <row r="341" ht="16.5" spans="2:3">
      <c r="B341" s="204" t="s">
        <v>2750</v>
      </c>
      <c r="C341" s="204" t="s">
        <v>2441</v>
      </c>
    </row>
    <row r="342" ht="16.5" spans="2:3">
      <c r="B342" s="204" t="s">
        <v>2751</v>
      </c>
      <c r="C342" s="204" t="s">
        <v>2441</v>
      </c>
    </row>
    <row r="343" ht="16.5" spans="2:3">
      <c r="B343" s="204" t="s">
        <v>2752</v>
      </c>
      <c r="C343" s="204" t="s">
        <v>2441</v>
      </c>
    </row>
    <row r="344" ht="16.5" spans="2:3">
      <c r="B344" s="204" t="s">
        <v>2753</v>
      </c>
      <c r="C344" s="204" t="s">
        <v>2441</v>
      </c>
    </row>
    <row r="345" ht="16.5" spans="2:3">
      <c r="B345" s="204" t="s">
        <v>2754</v>
      </c>
      <c r="C345" s="204" t="s">
        <v>2441</v>
      </c>
    </row>
    <row r="346" ht="16.5" spans="2:3">
      <c r="B346" s="204" t="s">
        <v>2755</v>
      </c>
      <c r="C346" s="204" t="s">
        <v>2441</v>
      </c>
    </row>
    <row r="347" ht="16.5" spans="2:3">
      <c r="B347" s="204" t="s">
        <v>2756</v>
      </c>
      <c r="C347" s="204" t="s">
        <v>2441</v>
      </c>
    </row>
    <row r="348" ht="16.5" spans="2:3">
      <c r="B348" s="204" t="s">
        <v>2757</v>
      </c>
      <c r="C348" s="204" t="s">
        <v>2441</v>
      </c>
    </row>
    <row r="349" ht="16.5" spans="2:3">
      <c r="B349" s="204" t="s">
        <v>2758</v>
      </c>
      <c r="C349" s="204" t="s">
        <v>2441</v>
      </c>
    </row>
    <row r="350" ht="16.5" spans="2:3">
      <c r="B350" s="204" t="s">
        <v>2759</v>
      </c>
      <c r="C350" s="204" t="s">
        <v>2441</v>
      </c>
    </row>
    <row r="351" ht="16.5" spans="2:3">
      <c r="B351" s="204" t="s">
        <v>2760</v>
      </c>
      <c r="C351" s="204" t="s">
        <v>2441</v>
      </c>
    </row>
    <row r="352" ht="16.5" spans="2:3">
      <c r="B352" s="204" t="s">
        <v>2761</v>
      </c>
      <c r="C352" s="204" t="s">
        <v>2441</v>
      </c>
    </row>
    <row r="353" ht="16.5" spans="2:3">
      <c r="B353" s="204" t="s">
        <v>2762</v>
      </c>
      <c r="C353" s="204" t="s">
        <v>2441</v>
      </c>
    </row>
    <row r="354" ht="16.5" spans="2:3">
      <c r="B354" s="204" t="s">
        <v>2763</v>
      </c>
      <c r="C354" s="204" t="s">
        <v>2441</v>
      </c>
    </row>
    <row r="355" ht="16.5" spans="2:3">
      <c r="B355" s="204" t="s">
        <v>2764</v>
      </c>
      <c r="C355" s="204" t="s">
        <v>2441</v>
      </c>
    </row>
    <row r="356" ht="16.5" spans="2:3">
      <c r="B356" s="204" t="s">
        <v>2765</v>
      </c>
      <c r="C356" s="204" t="s">
        <v>2441</v>
      </c>
    </row>
    <row r="357" ht="16.5" spans="2:3">
      <c r="B357" s="204" t="s">
        <v>2766</v>
      </c>
      <c r="C357" s="204" t="s">
        <v>2441</v>
      </c>
    </row>
    <row r="358" ht="16.5" spans="2:3">
      <c r="B358" s="204" t="s">
        <v>2767</v>
      </c>
      <c r="C358" s="204" t="s">
        <v>2441</v>
      </c>
    </row>
    <row r="359" ht="16.5" spans="2:3">
      <c r="B359" s="204" t="s">
        <v>2768</v>
      </c>
      <c r="C359" s="204" t="s">
        <v>2441</v>
      </c>
    </row>
    <row r="360" ht="16.5" spans="2:3">
      <c r="B360" s="204" t="s">
        <v>2769</v>
      </c>
      <c r="C360" s="204" t="s">
        <v>2441</v>
      </c>
    </row>
    <row r="361" ht="16.5" spans="2:3">
      <c r="B361" s="204" t="s">
        <v>2770</v>
      </c>
      <c r="C361" s="204" t="s">
        <v>2441</v>
      </c>
    </row>
    <row r="362" ht="16.5" spans="2:3">
      <c r="B362" s="204" t="s">
        <v>2771</v>
      </c>
      <c r="C362" s="204" t="s">
        <v>2441</v>
      </c>
    </row>
    <row r="363" ht="16.5" spans="2:3">
      <c r="B363" s="204" t="s">
        <v>2772</v>
      </c>
      <c r="C363" s="204" t="s">
        <v>2441</v>
      </c>
    </row>
    <row r="364" ht="16.5" spans="2:3">
      <c r="B364" s="204" t="s">
        <v>2773</v>
      </c>
      <c r="C364" s="204" t="s">
        <v>2441</v>
      </c>
    </row>
    <row r="365" ht="16.5" spans="2:3">
      <c r="B365" s="204" t="s">
        <v>2774</v>
      </c>
      <c r="C365" s="204" t="s">
        <v>2441</v>
      </c>
    </row>
    <row r="366" ht="16.5" spans="2:3">
      <c r="B366" s="204" t="s">
        <v>2775</v>
      </c>
      <c r="C366" s="204" t="s">
        <v>2441</v>
      </c>
    </row>
    <row r="367" ht="16.5" spans="2:3">
      <c r="B367" s="204" t="s">
        <v>2776</v>
      </c>
      <c r="C367" s="204" t="s">
        <v>2441</v>
      </c>
    </row>
    <row r="368" ht="16.5" spans="2:3">
      <c r="B368" s="204" t="s">
        <v>2777</v>
      </c>
      <c r="C368" s="204" t="s">
        <v>2441</v>
      </c>
    </row>
    <row r="369" ht="16.5" spans="2:3">
      <c r="B369" s="204" t="s">
        <v>2778</v>
      </c>
      <c r="C369" s="204" t="s">
        <v>2441</v>
      </c>
    </row>
    <row r="370" ht="16.5" spans="2:3">
      <c r="B370" s="204" t="s">
        <v>2779</v>
      </c>
      <c r="C370" s="204" t="s">
        <v>2441</v>
      </c>
    </row>
    <row r="371" ht="16.5" spans="2:3">
      <c r="B371" s="204" t="s">
        <v>2780</v>
      </c>
      <c r="C371" s="204" t="s">
        <v>2441</v>
      </c>
    </row>
    <row r="372" ht="16.5" spans="2:3">
      <c r="B372" s="204" t="s">
        <v>2781</v>
      </c>
      <c r="C372" s="204" t="s">
        <v>2441</v>
      </c>
    </row>
    <row r="373" ht="16.5" spans="2:3">
      <c r="B373" s="204" t="s">
        <v>2782</v>
      </c>
      <c r="C373" s="204" t="s">
        <v>2441</v>
      </c>
    </row>
    <row r="374" ht="16.5" spans="2:3">
      <c r="B374" s="204" t="s">
        <v>2783</v>
      </c>
      <c r="C374" s="204" t="s">
        <v>2441</v>
      </c>
    </row>
    <row r="375" ht="16.5" spans="2:3">
      <c r="B375" s="204" t="s">
        <v>2784</v>
      </c>
      <c r="C375" s="204" t="s">
        <v>2441</v>
      </c>
    </row>
    <row r="376" ht="16.5" spans="2:3">
      <c r="B376" s="204" t="s">
        <v>2785</v>
      </c>
      <c r="C376" s="204" t="s">
        <v>2441</v>
      </c>
    </row>
    <row r="377" ht="16.5" spans="2:3">
      <c r="B377" s="204" t="s">
        <v>2786</v>
      </c>
      <c r="C377" s="204" t="s">
        <v>2441</v>
      </c>
    </row>
    <row r="378" ht="16.5" spans="2:3">
      <c r="B378" s="204" t="s">
        <v>2787</v>
      </c>
      <c r="C378" s="204" t="s">
        <v>2441</v>
      </c>
    </row>
    <row r="379" ht="16.5" spans="2:3">
      <c r="B379" s="204" t="s">
        <v>2788</v>
      </c>
      <c r="C379" s="204" t="s">
        <v>2441</v>
      </c>
    </row>
    <row r="380" ht="16.5" spans="2:3">
      <c r="B380" s="204" t="s">
        <v>2789</v>
      </c>
      <c r="C380" s="204" t="s">
        <v>2441</v>
      </c>
    </row>
    <row r="381" ht="16.5" spans="2:3">
      <c r="B381" s="204" t="s">
        <v>2790</v>
      </c>
      <c r="C381" s="204" t="s">
        <v>2441</v>
      </c>
    </row>
    <row r="382" ht="16.5" spans="2:3">
      <c r="B382" s="204" t="s">
        <v>2791</v>
      </c>
      <c r="C382" s="204" t="s">
        <v>2441</v>
      </c>
    </row>
    <row r="383" ht="16.5" spans="2:3">
      <c r="B383" s="204" t="s">
        <v>2792</v>
      </c>
      <c r="C383" s="204" t="s">
        <v>2441</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59"/>
  <sheetViews>
    <sheetView zoomScale="70" zoomScaleNormal="70" workbookViewId="0">
      <pane xSplit="4" ySplit="3" topLeftCell="AT4" activePane="bottomRight" state="frozen"/>
      <selection/>
      <selection pane="topRight"/>
      <selection pane="bottomLeft"/>
      <selection pane="bottomRight" activeCell="AR7" sqref="AR7"/>
    </sheetView>
  </sheetViews>
  <sheetFormatPr defaultColWidth="8.75454545454545" defaultRowHeight="14.5"/>
  <cols>
    <col min="1" max="1" width="8.75454545454545" style="89"/>
    <col min="2" max="2" width="10.5" style="90" customWidth="1"/>
    <col min="3" max="3" width="12.8727272727273" style="90" customWidth="1"/>
    <col min="4" max="4" width="18.1272727272727" style="85" customWidth="1"/>
    <col min="5" max="5" width="18.1272727272727" style="85" customWidth="1" outlineLevel="1"/>
    <col min="6" max="6" width="22.2545454545455" style="91" customWidth="1" outlineLevel="1"/>
    <col min="7" max="7" width="16.3727272727273" style="91" customWidth="1" outlineLevel="1"/>
    <col min="8" max="8" width="15.1272727272727" style="92" customWidth="1"/>
    <col min="9" max="10" width="13.5" style="93" customWidth="1"/>
    <col min="11" max="11" width="12.3727272727273" style="93" customWidth="1" outlineLevel="1"/>
    <col min="12" max="12" width="12.3727272727273" style="91" customWidth="1" outlineLevel="1"/>
    <col min="13" max="13" width="47.5" style="91" customWidth="1" outlineLevel="1"/>
    <col min="14" max="14" width="12.3727272727273" style="93" customWidth="1" outlineLevel="1"/>
    <col min="15" max="15" width="40" style="91" customWidth="1" outlineLevel="1"/>
    <col min="16" max="22" width="12.3727272727273" style="93" customWidth="1" outlineLevel="1"/>
    <col min="23" max="23" width="61.3727272727273" style="93" customWidth="1" outlineLevel="1"/>
    <col min="24" max="24" width="13.5" style="93" customWidth="1"/>
    <col min="25" max="26" width="13.5" style="93" customWidth="1" outlineLevel="1"/>
    <col min="27" max="27" width="13.5" style="93" customWidth="1"/>
    <col min="28" max="29" width="13.5" style="93" customWidth="1" outlineLevel="1"/>
    <col min="30" max="30" width="13.5" style="93" customWidth="1"/>
    <col min="31" max="32" width="13.5" style="93" customWidth="1" outlineLevel="1"/>
    <col min="33" max="33" width="13.5" style="93" customWidth="1"/>
    <col min="34" max="35" width="13.5" style="93" customWidth="1" outlineLevel="1"/>
    <col min="36" max="36" width="13.5" style="93" customWidth="1"/>
    <col min="37" max="38" width="13.5" style="93" customWidth="1" outlineLevel="1"/>
    <col min="39" max="39" width="13.5" style="93" customWidth="1"/>
    <col min="40" max="41" width="13.5" style="93" customWidth="1" outlineLevel="1"/>
    <col min="42" max="42" width="13.5" style="93" customWidth="1"/>
    <col min="43" max="44" width="13.5" style="93" customWidth="1" outlineLevel="1"/>
    <col min="45" max="45" width="13.5" style="93" customWidth="1"/>
    <col min="46" max="47" width="13.5" style="93" customWidth="1" outlineLevel="1"/>
    <col min="48" max="48" width="13.5" style="93" customWidth="1"/>
    <col min="49" max="50" width="13.5" style="93" customWidth="1" outlineLevel="1"/>
    <col min="51" max="51" width="13.5" style="93" customWidth="1"/>
    <col min="52" max="53" width="13.5" style="93" customWidth="1" outlineLevel="1"/>
    <col min="54" max="54" width="13.5" style="93" customWidth="1"/>
    <col min="55" max="56" width="13.5" style="93" customWidth="1" outlineLevel="1"/>
    <col min="57" max="57" width="13.5" style="93" customWidth="1"/>
    <col min="58" max="59" width="13.5" style="93" customWidth="1" outlineLevel="1"/>
    <col min="60" max="60" width="13.5" style="93" customWidth="1"/>
    <col min="61" max="62" width="13.5" style="93" customWidth="1" outlineLevel="1"/>
    <col min="63" max="63" width="13.5" style="93" customWidth="1"/>
    <col min="64" max="65" width="13.5" style="93" customWidth="1" outlineLevel="1"/>
    <col min="66" max="66" width="13.5" style="93" customWidth="1"/>
    <col min="67" max="68" width="13.5" style="93" customWidth="1" outlineLevel="1"/>
    <col min="69" max="69" width="13.5" style="93" customWidth="1"/>
    <col min="70" max="71" width="13.5" style="93" customWidth="1" outlineLevel="1"/>
    <col min="72" max="72" width="13.5" style="93" customWidth="1"/>
    <col min="73" max="74" width="13.5" style="93" customWidth="1" outlineLevel="1"/>
    <col min="75" max="75" width="13.5" style="93" customWidth="1"/>
    <col min="76" max="77" width="13.5" style="93" customWidth="1" outlineLevel="1"/>
    <col min="78" max="78" width="13.5" style="93" customWidth="1"/>
    <col min="79" max="80" width="13.5" style="93" customWidth="1" outlineLevel="1"/>
    <col min="81" max="81" width="13.5" style="93" customWidth="1"/>
    <col min="82" max="83" width="13.5" style="93" customWidth="1" outlineLevel="1"/>
    <col min="84" max="84" width="13.5" style="93" customWidth="1"/>
    <col min="85" max="86" width="13.5" style="93" customWidth="1" outlineLevel="1"/>
    <col min="87" max="87" width="13.5" style="93" customWidth="1"/>
    <col min="88" max="89" width="13.5" style="93" customWidth="1" outlineLevel="1"/>
    <col min="90" max="90" width="13.5" style="93" customWidth="1"/>
    <col min="91" max="92" width="13.5" style="93" customWidth="1" outlineLevel="1"/>
    <col min="93" max="93" width="13.5" style="93" customWidth="1"/>
    <col min="94" max="95" width="13.5" style="93" customWidth="1" outlineLevel="1"/>
    <col min="96" max="16384" width="8.75454545454545" style="89"/>
  </cols>
  <sheetData>
    <row r="1" s="83" customFormat="1" ht="23.1" customHeight="1" spans="1:95">
      <c r="A1" s="94" t="s">
        <v>756</v>
      </c>
      <c r="B1" s="95" t="s">
        <v>2793</v>
      </c>
      <c r="C1" s="96" t="s">
        <v>758</v>
      </c>
      <c r="D1" s="96"/>
      <c r="E1" s="96"/>
      <c r="F1" s="96"/>
      <c r="G1" s="97"/>
      <c r="H1" s="98" t="s">
        <v>2794</v>
      </c>
      <c r="I1" s="137" t="s">
        <v>2795</v>
      </c>
      <c r="J1" s="138" t="s">
        <v>2796</v>
      </c>
      <c r="K1" s="139" t="s">
        <v>2797</v>
      </c>
      <c r="L1" s="140"/>
      <c r="M1" s="140"/>
      <c r="N1" s="139"/>
      <c r="O1" s="140"/>
      <c r="P1" s="139"/>
      <c r="Q1" s="139"/>
      <c r="R1" s="139"/>
      <c r="S1" s="139"/>
      <c r="T1" s="139"/>
      <c r="U1" s="139"/>
      <c r="V1" s="139"/>
      <c r="W1" s="139"/>
      <c r="X1" s="158" t="s">
        <v>719</v>
      </c>
      <c r="Y1" s="161"/>
      <c r="Z1" s="162"/>
      <c r="AA1" s="158" t="s">
        <v>719</v>
      </c>
      <c r="AB1" s="161"/>
      <c r="AC1" s="162"/>
      <c r="AD1" s="158" t="s">
        <v>719</v>
      </c>
      <c r="AE1" s="161"/>
      <c r="AF1" s="162"/>
      <c r="AG1" s="158" t="s">
        <v>719</v>
      </c>
      <c r="AH1" s="161"/>
      <c r="AI1" s="162"/>
      <c r="AJ1" s="158" t="s">
        <v>719</v>
      </c>
      <c r="AK1" s="161"/>
      <c r="AL1" s="162"/>
      <c r="AM1" s="158" t="s">
        <v>719</v>
      </c>
      <c r="AN1" s="161"/>
      <c r="AO1" s="162"/>
      <c r="AP1" s="158" t="s">
        <v>719</v>
      </c>
      <c r="AQ1" s="161"/>
      <c r="AR1" s="162"/>
      <c r="AS1" s="158" t="s">
        <v>719</v>
      </c>
      <c r="AT1" s="161"/>
      <c r="AU1" s="162"/>
      <c r="AV1" s="158" t="s">
        <v>719</v>
      </c>
      <c r="AW1" s="161"/>
      <c r="AX1" s="162"/>
      <c r="AY1" s="158" t="s">
        <v>719</v>
      </c>
      <c r="AZ1" s="161"/>
      <c r="BA1" s="162"/>
      <c r="BB1" s="158" t="s">
        <v>719</v>
      </c>
      <c r="BC1" s="161"/>
      <c r="BD1" s="162"/>
      <c r="BE1" s="158" t="s">
        <v>719</v>
      </c>
      <c r="BF1" s="161"/>
      <c r="BG1" s="162"/>
      <c r="BH1" s="165" t="s">
        <v>2798</v>
      </c>
      <c r="BI1" s="166"/>
      <c r="BJ1" s="167"/>
      <c r="BK1" s="165" t="s">
        <v>2798</v>
      </c>
      <c r="BL1" s="166"/>
      <c r="BM1" s="167"/>
      <c r="BN1" s="165" t="s">
        <v>2798</v>
      </c>
      <c r="BO1" s="166"/>
      <c r="BP1" s="167"/>
      <c r="BQ1" s="165" t="s">
        <v>2798</v>
      </c>
      <c r="BR1" s="166"/>
      <c r="BS1" s="167"/>
      <c r="BT1" s="165" t="s">
        <v>2798</v>
      </c>
      <c r="BU1" s="166"/>
      <c r="BV1" s="167"/>
      <c r="BW1" s="165" t="s">
        <v>2798</v>
      </c>
      <c r="BX1" s="166"/>
      <c r="BY1" s="167"/>
      <c r="BZ1" s="165" t="s">
        <v>2798</v>
      </c>
      <c r="CA1" s="166"/>
      <c r="CB1" s="167"/>
      <c r="CC1" s="165" t="s">
        <v>2798</v>
      </c>
      <c r="CD1" s="166"/>
      <c r="CE1" s="167"/>
      <c r="CF1" s="165" t="s">
        <v>2798</v>
      </c>
      <c r="CG1" s="166"/>
      <c r="CH1" s="167"/>
      <c r="CI1" s="165" t="s">
        <v>2798</v>
      </c>
      <c r="CJ1" s="166"/>
      <c r="CK1" s="167"/>
      <c r="CL1" s="165" t="s">
        <v>2798</v>
      </c>
      <c r="CM1" s="166"/>
      <c r="CN1" s="167"/>
      <c r="CO1" s="165" t="s">
        <v>2798</v>
      </c>
      <c r="CP1" s="166"/>
      <c r="CQ1" s="167"/>
    </row>
    <row r="2" s="83" customFormat="1" ht="23.1" customHeight="1" spans="1:95">
      <c r="A2" s="99"/>
      <c r="B2" s="100"/>
      <c r="C2" s="96"/>
      <c r="D2" s="96"/>
      <c r="E2" s="96"/>
      <c r="F2" s="96"/>
      <c r="G2" s="97"/>
      <c r="H2" s="101"/>
      <c r="I2" s="137"/>
      <c r="J2" s="141"/>
      <c r="K2" s="142"/>
      <c r="L2" s="143"/>
      <c r="M2" s="143"/>
      <c r="N2" s="142"/>
      <c r="O2" s="143"/>
      <c r="P2" s="142"/>
      <c r="Q2" s="142"/>
      <c r="R2" s="142"/>
      <c r="S2" s="142"/>
      <c r="T2" s="142"/>
      <c r="U2" s="142"/>
      <c r="V2" s="142"/>
      <c r="W2" s="142"/>
      <c r="X2" s="158" t="s">
        <v>760</v>
      </c>
      <c r="Y2" s="161"/>
      <c r="Z2" s="162"/>
      <c r="AA2" s="158" t="s">
        <v>761</v>
      </c>
      <c r="AB2" s="161"/>
      <c r="AC2" s="162"/>
      <c r="AD2" s="158" t="s">
        <v>762</v>
      </c>
      <c r="AE2" s="161"/>
      <c r="AF2" s="162"/>
      <c r="AG2" s="158" t="s">
        <v>763</v>
      </c>
      <c r="AH2" s="161"/>
      <c r="AI2" s="162"/>
      <c r="AJ2" s="158" t="s">
        <v>764</v>
      </c>
      <c r="AK2" s="161"/>
      <c r="AL2" s="162"/>
      <c r="AM2" s="158" t="s">
        <v>765</v>
      </c>
      <c r="AN2" s="161"/>
      <c r="AO2" s="162"/>
      <c r="AP2" s="158" t="s">
        <v>766</v>
      </c>
      <c r="AQ2" s="161"/>
      <c r="AR2" s="162"/>
      <c r="AS2" s="158" t="s">
        <v>767</v>
      </c>
      <c r="AT2" s="161"/>
      <c r="AU2" s="162"/>
      <c r="AV2" s="158" t="s">
        <v>768</v>
      </c>
      <c r="AW2" s="161"/>
      <c r="AX2" s="162"/>
      <c r="AY2" s="158" t="s">
        <v>769</v>
      </c>
      <c r="AZ2" s="161"/>
      <c r="BA2" s="162"/>
      <c r="BB2" s="158" t="s">
        <v>770</v>
      </c>
      <c r="BC2" s="161"/>
      <c r="BD2" s="162"/>
      <c r="BE2" s="158" t="s">
        <v>771</v>
      </c>
      <c r="BF2" s="161"/>
      <c r="BG2" s="162"/>
      <c r="BH2" s="165" t="s">
        <v>760</v>
      </c>
      <c r="BI2" s="166"/>
      <c r="BJ2" s="167"/>
      <c r="BK2" s="165" t="s">
        <v>761</v>
      </c>
      <c r="BL2" s="166"/>
      <c r="BM2" s="167"/>
      <c r="BN2" s="165" t="s">
        <v>762</v>
      </c>
      <c r="BO2" s="166"/>
      <c r="BP2" s="167"/>
      <c r="BQ2" s="165" t="s">
        <v>763</v>
      </c>
      <c r="BR2" s="166"/>
      <c r="BS2" s="167"/>
      <c r="BT2" s="165" t="s">
        <v>764</v>
      </c>
      <c r="BU2" s="166"/>
      <c r="BV2" s="167"/>
      <c r="BW2" s="165" t="s">
        <v>765</v>
      </c>
      <c r="BX2" s="166"/>
      <c r="BY2" s="167"/>
      <c r="BZ2" s="165" t="s">
        <v>766</v>
      </c>
      <c r="CA2" s="166"/>
      <c r="CB2" s="167"/>
      <c r="CC2" s="165" t="s">
        <v>767</v>
      </c>
      <c r="CD2" s="166"/>
      <c r="CE2" s="167"/>
      <c r="CF2" s="165" t="s">
        <v>768</v>
      </c>
      <c r="CG2" s="166"/>
      <c r="CH2" s="167"/>
      <c r="CI2" s="165" t="s">
        <v>769</v>
      </c>
      <c r="CJ2" s="166"/>
      <c r="CK2" s="167"/>
      <c r="CL2" s="165" t="s">
        <v>770</v>
      </c>
      <c r="CM2" s="166"/>
      <c r="CN2" s="167"/>
      <c r="CO2" s="165" t="s">
        <v>771</v>
      </c>
      <c r="CP2" s="166"/>
      <c r="CQ2" s="167"/>
    </row>
    <row r="3" s="83" customFormat="1" ht="42.95" customHeight="1" spans="1:95">
      <c r="A3" s="102"/>
      <c r="B3" s="103"/>
      <c r="C3" s="104" t="s">
        <v>772</v>
      </c>
      <c r="D3" s="96" t="s">
        <v>3</v>
      </c>
      <c r="E3" s="96" t="s">
        <v>773</v>
      </c>
      <c r="F3" s="96" t="s">
        <v>774</v>
      </c>
      <c r="G3" s="96" t="s">
        <v>775</v>
      </c>
      <c r="I3" s="137"/>
      <c r="J3" s="144"/>
      <c r="K3" s="145" t="s">
        <v>2799</v>
      </c>
      <c r="L3" s="145" t="s">
        <v>2800</v>
      </c>
      <c r="M3" s="145" t="s">
        <v>2801</v>
      </c>
      <c r="N3" s="146" t="s">
        <v>2802</v>
      </c>
      <c r="O3" s="145" t="s">
        <v>2803</v>
      </c>
      <c r="P3" s="146" t="s">
        <v>2804</v>
      </c>
      <c r="Q3" s="145" t="s">
        <v>2805</v>
      </c>
      <c r="R3" s="145" t="s">
        <v>2806</v>
      </c>
      <c r="S3" s="145" t="s">
        <v>2807</v>
      </c>
      <c r="T3" s="146" t="s">
        <v>2808</v>
      </c>
      <c r="U3" s="145" t="s">
        <v>2809</v>
      </c>
      <c r="V3" s="145" t="s">
        <v>2810</v>
      </c>
      <c r="W3" s="146" t="s">
        <v>2811</v>
      </c>
      <c r="X3" s="83" t="s">
        <v>2812</v>
      </c>
      <c r="Y3" s="137" t="s">
        <v>2813</v>
      </c>
      <c r="Z3" s="144" t="s">
        <v>2814</v>
      </c>
      <c r="AA3" s="83" t="s">
        <v>2812</v>
      </c>
      <c r="AB3" s="137" t="s">
        <v>2813</v>
      </c>
      <c r="AC3" s="144" t="s">
        <v>2814</v>
      </c>
      <c r="AD3" s="83" t="s">
        <v>2812</v>
      </c>
      <c r="AE3" s="137" t="s">
        <v>2813</v>
      </c>
      <c r="AF3" s="144" t="s">
        <v>2814</v>
      </c>
      <c r="AG3" s="83" t="s">
        <v>2812</v>
      </c>
      <c r="AH3" s="137" t="s">
        <v>2813</v>
      </c>
      <c r="AI3" s="144" t="s">
        <v>2814</v>
      </c>
      <c r="AJ3" s="83" t="s">
        <v>2812</v>
      </c>
      <c r="AK3" s="137" t="s">
        <v>2813</v>
      </c>
      <c r="AL3" s="144" t="s">
        <v>2814</v>
      </c>
      <c r="AM3" s="83" t="s">
        <v>2812</v>
      </c>
      <c r="AN3" s="137" t="s">
        <v>2813</v>
      </c>
      <c r="AO3" s="144" t="s">
        <v>2814</v>
      </c>
      <c r="AP3" s="83" t="s">
        <v>2812</v>
      </c>
      <c r="AQ3" s="137" t="s">
        <v>2813</v>
      </c>
      <c r="AR3" s="144" t="s">
        <v>2814</v>
      </c>
      <c r="AS3" s="83" t="s">
        <v>2812</v>
      </c>
      <c r="AT3" s="137" t="s">
        <v>2813</v>
      </c>
      <c r="AU3" s="144" t="s">
        <v>2814</v>
      </c>
      <c r="AV3" s="83" t="s">
        <v>2812</v>
      </c>
      <c r="AW3" s="137" t="s">
        <v>2813</v>
      </c>
      <c r="AX3" s="144" t="s">
        <v>2814</v>
      </c>
      <c r="AY3" s="83" t="s">
        <v>2812</v>
      </c>
      <c r="AZ3" s="137" t="s">
        <v>2813</v>
      </c>
      <c r="BA3" s="144" t="s">
        <v>2814</v>
      </c>
      <c r="BB3" s="83" t="s">
        <v>2812</v>
      </c>
      <c r="BC3" s="137" t="s">
        <v>2813</v>
      </c>
      <c r="BD3" s="144" t="s">
        <v>2814</v>
      </c>
      <c r="BE3" s="83" t="s">
        <v>2812</v>
      </c>
      <c r="BF3" s="137" t="s">
        <v>2813</v>
      </c>
      <c r="BG3" s="144" t="s">
        <v>2814</v>
      </c>
      <c r="BH3" s="83" t="s">
        <v>2812</v>
      </c>
      <c r="BI3" s="137" t="s">
        <v>2813</v>
      </c>
      <c r="BJ3" s="144" t="s">
        <v>2814</v>
      </c>
      <c r="BK3" s="83" t="s">
        <v>2812</v>
      </c>
      <c r="BL3" s="137" t="s">
        <v>2813</v>
      </c>
      <c r="BM3" s="144" t="s">
        <v>2814</v>
      </c>
      <c r="BN3" s="83" t="s">
        <v>2812</v>
      </c>
      <c r="BO3" s="137" t="s">
        <v>2813</v>
      </c>
      <c r="BP3" s="144" t="s">
        <v>2814</v>
      </c>
      <c r="BQ3" s="83" t="s">
        <v>2812</v>
      </c>
      <c r="BR3" s="137" t="s">
        <v>2813</v>
      </c>
      <c r="BS3" s="144" t="s">
        <v>2814</v>
      </c>
      <c r="BT3" s="83" t="s">
        <v>2812</v>
      </c>
      <c r="BU3" s="137" t="s">
        <v>2813</v>
      </c>
      <c r="BV3" s="144" t="s">
        <v>2814</v>
      </c>
      <c r="BW3" s="83" t="s">
        <v>2812</v>
      </c>
      <c r="BX3" s="137" t="s">
        <v>2813</v>
      </c>
      <c r="BY3" s="144" t="s">
        <v>2814</v>
      </c>
      <c r="BZ3" s="83" t="s">
        <v>2812</v>
      </c>
      <c r="CA3" s="137" t="s">
        <v>2813</v>
      </c>
      <c r="CB3" s="144" t="s">
        <v>2814</v>
      </c>
      <c r="CC3" s="83" t="s">
        <v>2812</v>
      </c>
      <c r="CD3" s="137" t="s">
        <v>2813</v>
      </c>
      <c r="CE3" s="144" t="s">
        <v>2814</v>
      </c>
      <c r="CF3" s="83" t="s">
        <v>2812</v>
      </c>
      <c r="CG3" s="137" t="s">
        <v>2813</v>
      </c>
      <c r="CH3" s="144" t="s">
        <v>2814</v>
      </c>
      <c r="CI3" s="83" t="s">
        <v>2812</v>
      </c>
      <c r="CJ3" s="137" t="s">
        <v>2813</v>
      </c>
      <c r="CK3" s="144" t="s">
        <v>2814</v>
      </c>
      <c r="CL3" s="83" t="s">
        <v>2812</v>
      </c>
      <c r="CM3" s="137" t="s">
        <v>2813</v>
      </c>
      <c r="CN3" s="144" t="s">
        <v>2814</v>
      </c>
      <c r="CO3" s="83" t="s">
        <v>2812</v>
      </c>
      <c r="CP3" s="137" t="s">
        <v>2813</v>
      </c>
      <c r="CQ3" s="144" t="s">
        <v>2814</v>
      </c>
    </row>
    <row r="4" s="84" customFormat="1" ht="33.95" customHeight="1" spans="2:95">
      <c r="B4" s="105" t="s">
        <v>788</v>
      </c>
      <c r="C4" s="106">
        <v>1</v>
      </c>
      <c r="D4" s="84" t="s">
        <v>789</v>
      </c>
      <c r="E4" s="84" t="s">
        <v>790</v>
      </c>
      <c r="F4" s="107"/>
      <c r="G4" s="108"/>
      <c r="H4" s="109">
        <f>X4+AA4+AD4+AG4+AJ4+AM4+AP4+AS4+AV4+AY4+BB4+BE4</f>
        <v>12355034.3930827</v>
      </c>
      <c r="I4" s="109">
        <f>Y4+AB4+AE4+AH4+AK4+AN4+AQ4+AT4+AW4+AZ4+BC4+BF4</f>
        <v>1139031.78572294</v>
      </c>
      <c r="J4" s="109">
        <f t="shared" ref="J4:J12" si="0">Z4+AC4+AF4+AI4+AL4+AO4+AR4+AU4+AX4+BA4+BD4+BG4</f>
        <v>11216002.6073597</v>
      </c>
      <c r="K4" s="109"/>
      <c r="L4" s="147"/>
      <c r="M4" s="147"/>
      <c r="N4" s="109"/>
      <c r="O4" s="147"/>
      <c r="P4" s="109"/>
      <c r="Q4" s="109"/>
      <c r="R4" s="109"/>
      <c r="S4" s="109"/>
      <c r="T4" s="109"/>
      <c r="U4" s="109"/>
      <c r="V4" s="109"/>
      <c r="W4" s="109"/>
      <c r="X4" s="109">
        <f t="shared" ref="X4:CI4" si="1">X5+X519+X547+X630+X636+X649</f>
        <v>1133480.25038509</v>
      </c>
      <c r="Y4" s="109">
        <f t="shared" si="1"/>
        <v>-723086.233442253</v>
      </c>
      <c r="Z4" s="109">
        <f t="shared" si="1"/>
        <v>1856566.48382735</v>
      </c>
      <c r="AA4" s="109">
        <f t="shared" si="1"/>
        <v>1020141.28569978</v>
      </c>
      <c r="AB4" s="109">
        <f t="shared" si="1"/>
        <v>8219.0561153817</v>
      </c>
      <c r="AC4" s="109">
        <f t="shared" si="1"/>
        <v>1011922.2295844</v>
      </c>
      <c r="AD4" s="109">
        <f t="shared" si="1"/>
        <v>1020141.28569978</v>
      </c>
      <c r="AE4" s="109">
        <f t="shared" si="1"/>
        <v>126867.254507898</v>
      </c>
      <c r="AF4" s="109">
        <f t="shared" si="1"/>
        <v>893274.031191881</v>
      </c>
      <c r="AG4" s="109">
        <f t="shared" si="1"/>
        <v>1020141.28569978</v>
      </c>
      <c r="AH4" s="109">
        <f t="shared" si="1"/>
        <v>-604040.411911556</v>
      </c>
      <c r="AI4" s="109">
        <f t="shared" si="1"/>
        <v>1624181.69761134</v>
      </c>
      <c r="AJ4" s="109">
        <f t="shared" si="1"/>
        <v>1020141.28569978</v>
      </c>
      <c r="AK4" s="109">
        <f t="shared" si="1"/>
        <v>266708.928268522</v>
      </c>
      <c r="AL4" s="109">
        <f t="shared" si="1"/>
        <v>753432.357431257</v>
      </c>
      <c r="AM4" s="109">
        <f t="shared" si="1"/>
        <v>1020141.28569978</v>
      </c>
      <c r="AN4" s="109">
        <f t="shared" si="1"/>
        <v>-547922.859718693</v>
      </c>
      <c r="AO4" s="109">
        <f t="shared" si="1"/>
        <v>1568064.14541847</v>
      </c>
      <c r="AP4" s="109">
        <f t="shared" si="1"/>
        <v>1020141.28569978</v>
      </c>
      <c r="AQ4" s="109">
        <f t="shared" si="1"/>
        <v>-796469.341311346</v>
      </c>
      <c r="AR4" s="109">
        <f t="shared" si="1"/>
        <v>1816610.62701113</v>
      </c>
      <c r="AS4" s="109">
        <f t="shared" si="1"/>
        <v>1020141.28569978</v>
      </c>
      <c r="AT4" s="109">
        <f t="shared" si="1"/>
        <v>-286148.647830483</v>
      </c>
      <c r="AU4" s="109">
        <f t="shared" si="1"/>
        <v>1306289.93353026</v>
      </c>
      <c r="AV4" s="109">
        <f t="shared" si="1"/>
        <v>1020141.28569978</v>
      </c>
      <c r="AW4" s="109">
        <f t="shared" si="1"/>
        <v>902349.373887462</v>
      </c>
      <c r="AX4" s="109">
        <f t="shared" si="1"/>
        <v>117791.911812317</v>
      </c>
      <c r="AY4" s="109">
        <f t="shared" si="1"/>
        <v>1020141.28569978</v>
      </c>
      <c r="AZ4" s="109">
        <f t="shared" si="1"/>
        <v>925431.725977736</v>
      </c>
      <c r="BA4" s="109">
        <f t="shared" si="1"/>
        <v>94709.5597220427</v>
      </c>
      <c r="BB4" s="109">
        <f t="shared" si="1"/>
        <v>1020141.28569978</v>
      </c>
      <c r="BC4" s="109">
        <f t="shared" si="1"/>
        <v>928486.873065544</v>
      </c>
      <c r="BD4" s="109">
        <f t="shared" si="1"/>
        <v>91654.4126342349</v>
      </c>
      <c r="BE4" s="109">
        <f t="shared" si="1"/>
        <v>1020141.28569978</v>
      </c>
      <c r="BF4" s="109">
        <f t="shared" si="1"/>
        <v>938636.068114723</v>
      </c>
      <c r="BG4" s="109">
        <f t="shared" si="1"/>
        <v>81505.2175850564</v>
      </c>
      <c r="BH4" s="109">
        <f t="shared" si="1"/>
        <v>1133480.25038509</v>
      </c>
      <c r="BI4" s="109">
        <f t="shared" si="1"/>
        <v>1079360.60463</v>
      </c>
      <c r="BJ4" s="109">
        <f t="shared" si="1"/>
        <v>54119.6457550981</v>
      </c>
      <c r="BK4" s="109">
        <f t="shared" si="1"/>
        <v>1020141.28569978</v>
      </c>
      <c r="BL4" s="109">
        <f t="shared" si="1"/>
        <v>971259.025017755</v>
      </c>
      <c r="BM4" s="109">
        <f t="shared" si="1"/>
        <v>48882.2606820241</v>
      </c>
      <c r="BN4" s="109">
        <f t="shared" si="1"/>
        <v>1020141.28569978</v>
      </c>
      <c r="BO4" s="109">
        <f t="shared" si="1"/>
        <v>966021.639944681</v>
      </c>
      <c r="BP4" s="109">
        <f t="shared" si="1"/>
        <v>54119.6457550981</v>
      </c>
      <c r="BQ4" s="109">
        <f t="shared" si="1"/>
        <v>1020141.28569978</v>
      </c>
      <c r="BR4" s="109">
        <f t="shared" si="1"/>
        <v>969106.832229313</v>
      </c>
      <c r="BS4" s="109">
        <f t="shared" si="1"/>
        <v>51034.4534704661</v>
      </c>
      <c r="BT4" s="109">
        <f t="shared" si="1"/>
        <v>1020141.28569978</v>
      </c>
      <c r="BU4" s="109">
        <f t="shared" si="1"/>
        <v>972941.859122763</v>
      </c>
      <c r="BV4" s="109">
        <f t="shared" si="1"/>
        <v>47199.4265770159</v>
      </c>
      <c r="BW4" s="109">
        <f t="shared" si="1"/>
        <v>1020141.28569978</v>
      </c>
      <c r="BX4" s="109">
        <f t="shared" si="1"/>
        <v>978195.599352601</v>
      </c>
      <c r="BY4" s="109">
        <f t="shared" si="1"/>
        <v>41945.6863471784</v>
      </c>
      <c r="BZ4" s="109">
        <f t="shared" si="1"/>
        <v>1020141.28569978</v>
      </c>
      <c r="CA4" s="109">
        <f t="shared" si="1"/>
        <v>982065.473080095</v>
      </c>
      <c r="CB4" s="109">
        <f t="shared" si="1"/>
        <v>38075.8126196837</v>
      </c>
      <c r="CC4" s="109">
        <f t="shared" si="1"/>
        <v>1020141.28569978</v>
      </c>
      <c r="CD4" s="109">
        <f t="shared" si="1"/>
        <v>990004.88150363</v>
      </c>
      <c r="CE4" s="109">
        <f t="shared" si="1"/>
        <v>30136.404196149</v>
      </c>
      <c r="CF4" s="109">
        <f t="shared" si="1"/>
        <v>1020141.28569978</v>
      </c>
      <c r="CG4" s="109">
        <f t="shared" si="1"/>
        <v>992842.06186769</v>
      </c>
      <c r="CH4" s="109">
        <f t="shared" si="1"/>
        <v>27299.2238320889</v>
      </c>
      <c r="CI4" s="109">
        <f t="shared" si="1"/>
        <v>1020141.28569978</v>
      </c>
      <c r="CJ4" s="109">
        <f t="shared" ref="CJ4:CQ4" si="2">CJ5+CJ519+CJ547+CJ630+CJ636+CJ649</f>
        <v>1012081.23842489</v>
      </c>
      <c r="CK4" s="109">
        <f t="shared" si="2"/>
        <v>8060.04727489368</v>
      </c>
      <c r="CL4" s="109">
        <f t="shared" si="2"/>
        <v>1020141.28569978</v>
      </c>
      <c r="CM4" s="109">
        <f t="shared" si="2"/>
        <v>1012341.23994988</v>
      </c>
      <c r="CN4" s="109">
        <f t="shared" si="2"/>
        <v>7800.04574989711</v>
      </c>
      <c r="CO4" s="109">
        <f t="shared" si="2"/>
        <v>1020141.28569978</v>
      </c>
      <c r="CP4" s="109">
        <f t="shared" si="2"/>
        <v>1012277.85486324</v>
      </c>
      <c r="CQ4" s="109">
        <f t="shared" si="2"/>
        <v>7863.43083653752</v>
      </c>
    </row>
    <row r="5" s="85" customFormat="1" ht="24" customHeight="1" spans="1:95">
      <c r="A5" s="110"/>
      <c r="B5" s="111" t="s">
        <v>788</v>
      </c>
      <c r="C5" s="112">
        <v>1.1</v>
      </c>
      <c r="D5" s="110" t="s">
        <v>214</v>
      </c>
      <c r="E5" s="111"/>
      <c r="F5" s="111"/>
      <c r="G5" s="110"/>
      <c r="H5" s="113">
        <f>X5+AA5+AD5+AG5+AJ5+AM5+AP5+AS5+AV5+AY5+BB5+BE5</f>
        <v>9128362.66786809</v>
      </c>
      <c r="I5" s="113">
        <f>Y5+AB5+AE5+AH5+AK5+AN5+AQ5+AT5+AW5+AZ5+BC5+BF5</f>
        <v>2628272.54875442</v>
      </c>
      <c r="J5" s="113">
        <f t="shared" si="0"/>
        <v>6500090.11911367</v>
      </c>
      <c r="K5" s="113"/>
      <c r="L5" s="148"/>
      <c r="M5" s="148"/>
      <c r="N5" s="113"/>
      <c r="O5" s="148"/>
      <c r="P5" s="113"/>
      <c r="Q5" s="113"/>
      <c r="R5" s="113"/>
      <c r="S5" s="113"/>
      <c r="T5" s="113"/>
      <c r="U5" s="113"/>
      <c r="V5" s="113"/>
      <c r="W5" s="113"/>
      <c r="X5" s="113">
        <f>VLOOKUP($C5,'1 预算编制表单'!$C:$BJ,27,FALSE)</f>
        <v>864590.939950546</v>
      </c>
      <c r="Y5" s="113">
        <f>Y6+Y184+Y439</f>
        <v>86427.2194611106</v>
      </c>
      <c r="Z5" s="113">
        <f>Z6+Z184+Z439</f>
        <v>778163.720489435</v>
      </c>
      <c r="AA5" s="113">
        <f>VLOOKUP($C5,'1 预算编制表单'!$C:$BJ,30,FALSE)</f>
        <v>751251.975265231</v>
      </c>
      <c r="AB5" s="113">
        <f>AB6+AB184+AB439</f>
        <v>-229241.433990399</v>
      </c>
      <c r="AC5" s="113">
        <f>AC6+AC184+AC439</f>
        <v>980493.409255631</v>
      </c>
      <c r="AD5" s="113">
        <f>VLOOKUP($C5,'1 预算编制表单'!$C:$BJ,33,FALSE)</f>
        <v>751251.975265231</v>
      </c>
      <c r="AE5" s="113">
        <f>AE6+AE184+AE439</f>
        <v>-109353.388419801</v>
      </c>
      <c r="AF5" s="113">
        <f>AF6+AF184+AF439</f>
        <v>860605.363685031</v>
      </c>
      <c r="AG5" s="113">
        <f>VLOOKUP($C5,'1 预算编制表单'!$C:$BJ,36,FALSE)</f>
        <v>751251.975265231</v>
      </c>
      <c r="AH5" s="113">
        <f>AH6+AH184+AH439</f>
        <v>-116152.848510488</v>
      </c>
      <c r="AI5" s="113">
        <f>AI6+AI184+AI439</f>
        <v>867404.823775719</v>
      </c>
      <c r="AJ5" s="113">
        <f>VLOOKUP($C5,'1 预算编制表单'!$C:$BJ,39,FALSE)</f>
        <v>751251.975265231</v>
      </c>
      <c r="AK5" s="113">
        <f>AK6+AK184+AK439</f>
        <v>18780.9525737002</v>
      </c>
      <c r="AL5" s="113">
        <f>AL6+AL184+AL439</f>
        <v>732471.022691531</v>
      </c>
      <c r="AM5" s="113">
        <f>VLOOKUP($C5,'1 预算编制表单'!$C:$BJ,42,FALSE)</f>
        <v>751251.975265231</v>
      </c>
      <c r="AN5" s="113">
        <f>AN6+AN184+AN439</f>
        <v>-154084.589742282</v>
      </c>
      <c r="AO5" s="113">
        <f>AO6+AO184+AO439</f>
        <v>905336.565007513</v>
      </c>
      <c r="AP5" s="113">
        <f>VLOOKUP($C5,'1 预算编制表单'!$C:$BJ,45,FALSE)</f>
        <v>751251.975265231</v>
      </c>
      <c r="AQ5" s="113">
        <f>AQ6+AQ184+AQ439</f>
        <v>-108196.64261587</v>
      </c>
      <c r="AR5" s="113">
        <f>AR6+AR184+AR439</f>
        <v>859448.617881101</v>
      </c>
      <c r="AS5" s="113">
        <f>VLOOKUP($C5,'1 预算编制表单'!$C:$BJ,48,FALSE)</f>
        <v>751251.975265231</v>
      </c>
      <c r="AT5" s="113">
        <f>AT6+AT184+AT439</f>
        <v>552041.014718576</v>
      </c>
      <c r="AU5" s="113">
        <f>AU6+AU184+AU439</f>
        <v>199210.960546655</v>
      </c>
      <c r="AV5" s="113">
        <f>VLOOKUP($C5,'1 预算编制表单'!$C:$BJ,51,FALSE)</f>
        <v>751251.975265231</v>
      </c>
      <c r="AW5" s="113">
        <f>AW6+AW184+AW439</f>
        <v>650728.071510403</v>
      </c>
      <c r="AX5" s="113">
        <f>AX6+AX184+AX439</f>
        <v>100523.903754828</v>
      </c>
      <c r="AY5" s="113">
        <f>VLOOKUP($C5,'1 预算编制表单'!$C:$BJ,54,FALSE)</f>
        <v>751251.975265231</v>
      </c>
      <c r="AZ5" s="113">
        <f>AZ6+AZ184+AZ439</f>
        <v>674386.023869261</v>
      </c>
      <c r="BA5" s="113">
        <f>BA6+BA184+BA439</f>
        <v>76865.9513959704</v>
      </c>
      <c r="BB5" s="113">
        <f>VLOOKUP($C5,'1 预算编制表单'!$C:$BJ,57,FALSE)</f>
        <v>751251.975265231</v>
      </c>
      <c r="BC5" s="113">
        <f>BC6+BC184+BC439</f>
        <v>676865.570688486</v>
      </c>
      <c r="BD5" s="113">
        <f>BD6+BD184+BD439</f>
        <v>74386.4045767456</v>
      </c>
      <c r="BE5" s="113">
        <f>VLOOKUP($C5,'1 预算编制表单'!$C:$BJ,60,FALSE)</f>
        <v>751251.975265231</v>
      </c>
      <c r="BF5" s="113">
        <f>BF6+BF184+BF439</f>
        <v>686072.599211726</v>
      </c>
      <c r="BG5" s="113">
        <f>BG6+BG184+BG439</f>
        <v>65179.3760535046</v>
      </c>
      <c r="BH5" s="113">
        <f>VLOOKUP($C5,'1 预算编制表单'!$C:$BJ,27,FALSE)</f>
        <v>864590.939950546</v>
      </c>
      <c r="BI5" s="113">
        <f>BI6+BI184+BI439</f>
        <v>824078.813672205</v>
      </c>
      <c r="BJ5" s="113">
        <f>BJ6+BJ184+BJ439</f>
        <v>40512.1262783408</v>
      </c>
      <c r="BK5" s="113">
        <f>VLOOKUP($C5,'1 预算编制表单'!$C:$BJ,30,FALSE)</f>
        <v>751251.975265231</v>
      </c>
      <c r="BL5" s="113">
        <f>BL6+BL184+BL439</f>
        <v>714660.377336407</v>
      </c>
      <c r="BM5" s="113">
        <f>BM6+BM184+BM439</f>
        <v>36591.597928824</v>
      </c>
      <c r="BN5" s="113">
        <f>VLOOKUP($C5,'1 预算编制表单'!$C:$BJ,33,FALSE)</f>
        <v>751251.975265231</v>
      </c>
      <c r="BO5" s="113">
        <f>BO6+BO184+BO439</f>
        <v>710739.84898689</v>
      </c>
      <c r="BP5" s="113">
        <f>BP6+BP184+BP439</f>
        <v>40512.1262783408</v>
      </c>
      <c r="BQ5" s="113">
        <f>VLOOKUP($C5,'1 预算编制表单'!$C:$BJ,36,FALSE)</f>
        <v>751251.975265231</v>
      </c>
      <c r="BR5" s="113">
        <f>BR6+BR184+BR439</f>
        <v>713386.089030336</v>
      </c>
      <c r="BS5" s="113">
        <f>BS6+BS184+BS439</f>
        <v>37865.8862348946</v>
      </c>
      <c r="BT5" s="113">
        <f>VLOOKUP($C5,'1 预算编制表单'!$C:$BJ,39,FALSE)</f>
        <v>751251.975265231</v>
      </c>
      <c r="BU5" s="113">
        <f>BU6+BU184+BU439</f>
        <v>717660.068164972</v>
      </c>
      <c r="BV5" s="113">
        <f>BV6+BV184+BV439</f>
        <v>33591.9071002586</v>
      </c>
      <c r="BW5" s="113">
        <f>VLOOKUP($C5,'1 预算编制表单'!$C:$BJ,42,FALSE)</f>
        <v>751251.975265231</v>
      </c>
      <c r="BX5" s="113">
        <f>BX6+BX184+BX439</f>
        <v>718743.678071432</v>
      </c>
      <c r="BY5" s="113">
        <f>BY6+BY184+BY439</f>
        <v>32508.2971937987</v>
      </c>
      <c r="BZ5" s="113">
        <f>VLOOKUP($C5,'1 预算编制表单'!$C:$BJ,45,FALSE)</f>
        <v>751251.975265231</v>
      </c>
      <c r="CA5" s="113">
        <f>CA6+CA184+CA439</f>
        <v>719870.245863602</v>
      </c>
      <c r="CB5" s="113">
        <f>CB6+CB184+CB439</f>
        <v>31381.7294016285</v>
      </c>
      <c r="CC5" s="113">
        <f>VLOOKUP($C5,'1 预算编制表单'!$C:$BJ,48,FALSE)</f>
        <v>751251.975265231</v>
      </c>
      <c r="CD5" s="113">
        <f>CD6+CD184+CD439</f>
        <v>722160.186137575</v>
      </c>
      <c r="CE5" s="113">
        <f>CE6+CE184+CE439</f>
        <v>29091.7891276559</v>
      </c>
      <c r="CF5" s="113">
        <f>VLOOKUP($C5,'1 预算编制表单'!$C:$BJ,51,FALSE)</f>
        <v>751251.975265231</v>
      </c>
      <c r="CG5" s="113">
        <f>CG6+CG184+CG439</f>
        <v>724963.669241361</v>
      </c>
      <c r="CH5" s="113">
        <f>CH6+CH184+CH439</f>
        <v>26288.3060238697</v>
      </c>
      <c r="CI5" s="113">
        <f>VLOOKUP($C5,'1 预算编制表单'!$C:$BJ,54,FALSE)</f>
        <v>751251.975265231</v>
      </c>
      <c r="CJ5" s="113">
        <f>CJ6+CJ184+CJ439</f>
        <v>744236.54305883</v>
      </c>
      <c r="CK5" s="113">
        <f>CK6+CK184+CK439</f>
        <v>7015.43220640053</v>
      </c>
      <c r="CL5" s="113">
        <f>VLOOKUP($C5,'1 预算编制表单'!$C:$BJ,57,FALSE)</f>
        <v>751251.975265231</v>
      </c>
      <c r="CM5" s="113">
        <f>CM6+CM184+CM439</f>
        <v>744462.847323553</v>
      </c>
      <c r="CN5" s="113">
        <f>CN6+CN184+CN439</f>
        <v>6789.12794167793</v>
      </c>
      <c r="CO5" s="113">
        <f>VLOOKUP($C5,'1 预算编制表单'!$C:$BJ,60,FALSE)</f>
        <v>751251.975265231</v>
      </c>
      <c r="CP5" s="113">
        <f>CP6+CP184+CP439</f>
        <v>744236.54305883</v>
      </c>
      <c r="CQ5" s="113">
        <f>CQ6+CQ184+CQ439</f>
        <v>7015.43220640053</v>
      </c>
    </row>
    <row r="6" s="85" customFormat="1" ht="24" customHeight="1" outlineLevel="1" spans="1:95">
      <c r="A6" s="22">
        <f>IF(C6&lt;&gt;"",ROW(),"")</f>
        <v>6</v>
      </c>
      <c r="B6" s="114" t="s">
        <v>788</v>
      </c>
      <c r="C6" s="115" t="s">
        <v>218</v>
      </c>
      <c r="D6" s="22" t="s">
        <v>219</v>
      </c>
      <c r="E6" s="114"/>
      <c r="F6" s="114"/>
      <c r="G6" s="114"/>
      <c r="H6" s="116">
        <f>X6+AA6+AD6+AG6+AJ6+AM6+AP6+AS6+AV6+AY6+BB6+BE6</f>
        <v>8542403.53998549</v>
      </c>
      <c r="I6" s="116">
        <f>Y6+AB6+AE6+AH6+AK6+AN6+AQ6+AT6+AW6+AZ6+BC6+BF6</f>
        <v>2905739.37415949</v>
      </c>
      <c r="J6" s="116">
        <f t="shared" si="0"/>
        <v>5636664.16582599</v>
      </c>
      <c r="K6" s="116"/>
      <c r="L6" s="149"/>
      <c r="M6" s="149"/>
      <c r="N6" s="116"/>
      <c r="O6" s="149"/>
      <c r="P6" s="116"/>
      <c r="Q6" s="116"/>
      <c r="R6" s="116"/>
      <c r="S6" s="116"/>
      <c r="T6" s="116"/>
      <c r="U6" s="116"/>
      <c r="V6" s="116"/>
      <c r="W6" s="116"/>
      <c r="X6" s="116">
        <f>VLOOKUP($C6,'1 预算编制表单'!$C:$BJ,27,FALSE)</f>
        <v>815761.012626996</v>
      </c>
      <c r="Y6" s="116">
        <f>X6-Z6</f>
        <v>116144.545178656</v>
      </c>
      <c r="Z6" s="116">
        <f>Z7+Z26+Z45+Z74+Z99+Z118+Z146+Z165</f>
        <v>699616.46744834</v>
      </c>
      <c r="AA6" s="116">
        <f>VLOOKUP($C6,'1 预算编制表单'!$C:$BJ,30,FALSE)</f>
        <v>702422.047941681</v>
      </c>
      <c r="AB6" s="116">
        <f>AA6-AC6</f>
        <v>-207125.455341347</v>
      </c>
      <c r="AC6" s="116">
        <f>AC7+AC26+AC45+AC74+AC99+AC118+AC146+AC165</f>
        <v>909547.503283028</v>
      </c>
      <c r="AD6" s="116">
        <f>VLOOKUP($C6,'1 预算编制表单'!$C:$BJ,33,FALSE)</f>
        <v>702422.047941681</v>
      </c>
      <c r="AE6" s="116">
        <f>AD6-AF6</f>
        <v>-39512.6527022546</v>
      </c>
      <c r="AF6" s="116">
        <f>AF7+AF26+AF45+AF74+AF99+AF118+AF146+AF165</f>
        <v>741934.700643936</v>
      </c>
      <c r="AG6" s="116">
        <f>VLOOKUP($C6,'1 预算编制表单'!$C:$BJ,36,FALSE)</f>
        <v>702422.047941681</v>
      </c>
      <c r="AH6" s="116">
        <f>AG6-AI6</f>
        <v>-89010.7298066409</v>
      </c>
      <c r="AI6" s="116">
        <f>AI7+AI26+AI45+AI74+AI99+AI118+AI146+AI165</f>
        <v>791432.777748322</v>
      </c>
      <c r="AJ6" s="116">
        <f>VLOOKUP($C6,'1 预算编制表单'!$C:$BJ,39,FALSE)</f>
        <v>702422.047941681</v>
      </c>
      <c r="AK6" s="116">
        <f>AJ6-AL6</f>
        <v>48284.2508939859</v>
      </c>
      <c r="AL6" s="116">
        <f>AL7+AL26+AL45+AL74+AL99+AL118+AL146+AL165</f>
        <v>654137.797047695</v>
      </c>
      <c r="AM6" s="116">
        <f>VLOOKUP($C6,'1 预算编制表单'!$C:$BJ,42,FALSE)</f>
        <v>702422.047941681</v>
      </c>
      <c r="AN6" s="116">
        <f>AM6-AO6</f>
        <v>-127349.265558983</v>
      </c>
      <c r="AO6" s="116">
        <f>AO7+AO26+AO45+AO74+AO99+AO118+AO146+AO165</f>
        <v>829771.313500664</v>
      </c>
      <c r="AP6" s="116">
        <f>VLOOKUP($C6,'1 预算编制表单'!$C:$BJ,45,FALSE)</f>
        <v>702422.047941681</v>
      </c>
      <c r="AQ6" s="116">
        <f>AP6-AR6</f>
        <v>-82425.2301368586</v>
      </c>
      <c r="AR6" s="116">
        <f>AR7+AR26+AR45+AR74+AR99+AR118+AR146+AR165</f>
        <v>784847.27807854</v>
      </c>
      <c r="AS6" s="116">
        <f>VLOOKUP($C6,'1 预算编制表单'!$C:$BJ,48,FALSE)</f>
        <v>702422.047941681</v>
      </c>
      <c r="AT6" s="116">
        <f>AS6-AU6</f>
        <v>576793.249115395</v>
      </c>
      <c r="AU6" s="116">
        <f>AU7+AU26+AU45+AU74+AU99+AU118+AU146+AU165</f>
        <v>125628.798826286</v>
      </c>
      <c r="AV6" s="116">
        <f>VLOOKUP($C6,'1 预算编制表单'!$C:$BJ,51,FALSE)</f>
        <v>702422.047941681</v>
      </c>
      <c r="AW6" s="116">
        <f>AV6-AX6</f>
        <v>673106.687787211</v>
      </c>
      <c r="AX6" s="116">
        <f>AX7+AX26+AX45+AX74+AX99+AX118+AX146+AX165</f>
        <v>29315.3601544704</v>
      </c>
      <c r="AY6" s="116">
        <f>VLOOKUP($C6,'1 预算编制表单'!$C:$BJ,54,FALSE)</f>
        <v>702422.047941681</v>
      </c>
      <c r="AZ6" s="116">
        <f>AY6-BA6</f>
        <v>678689.469224984</v>
      </c>
      <c r="BA6" s="116">
        <f>BA7+BA26+BA45+BA74+BA99+BA118+BA146+BA165</f>
        <v>23732.578716697</v>
      </c>
      <c r="BB6" s="116">
        <f>VLOOKUP($C6,'1 预算编制表单'!$C:$BJ,57,FALSE)</f>
        <v>702422.047941681</v>
      </c>
      <c r="BC6" s="116">
        <f>BB6-BD6</f>
        <v>679455.036280361</v>
      </c>
      <c r="BD6" s="116">
        <f>BD7+BD26+BD45+BD74+BD99+BD118+BD146+BD165</f>
        <v>22967.0116613197</v>
      </c>
      <c r="BE6" s="116">
        <f>VLOOKUP($C6,'1 预算编制表单'!$C:$BJ,60,FALSE)</f>
        <v>702422.047941681</v>
      </c>
      <c r="BF6" s="116">
        <f>BE6-BG6</f>
        <v>678689.469224984</v>
      </c>
      <c r="BG6" s="116">
        <f>BG7+BG26+BG45+BG74+BG99+BG118+BG146+BG165</f>
        <v>23732.578716697</v>
      </c>
      <c r="BH6" s="116">
        <f>VLOOKUP($C6,'1 预算编制表单'!$C:$BJ,27,FALSE)</f>
        <v>815761.012626996</v>
      </c>
      <c r="BI6" s="116">
        <f>BH6-BJ6</f>
        <v>804528.433910299</v>
      </c>
      <c r="BJ6" s="116">
        <f>BJ7+BJ26+BJ45+BJ74+BJ99+BJ118+BJ146+BJ165</f>
        <v>11232.578716697</v>
      </c>
      <c r="BK6" s="116">
        <f>VLOOKUP($C6,'1 预算编制表单'!$C:$BJ,30,FALSE)</f>
        <v>702422.047941681</v>
      </c>
      <c r="BL6" s="116">
        <f>BK6-BM6</f>
        <v>692276.492971761</v>
      </c>
      <c r="BM6" s="116">
        <f>BM7+BM26+BM45+BM74+BM99+BM118+BM146+BM165</f>
        <v>10145.5549699199</v>
      </c>
      <c r="BN6" s="116">
        <f>VLOOKUP($C6,'1 预算编制表单'!$C:$BJ,33,FALSE)</f>
        <v>702422.047941681</v>
      </c>
      <c r="BO6" s="116">
        <f>BN6-BP6</f>
        <v>691189.469224984</v>
      </c>
      <c r="BP6" s="116">
        <f>BP7+BP26+BP45+BP74+BP99+BP118+BP146+BP165</f>
        <v>11232.578716697</v>
      </c>
      <c r="BQ6" s="116">
        <f>VLOOKUP($C6,'1 预算编制表单'!$C:$BJ,36,FALSE)</f>
        <v>702422.047941681</v>
      </c>
      <c r="BR6" s="116">
        <f>BQ6-BS6</f>
        <v>691551.81047391</v>
      </c>
      <c r="BS6" s="116">
        <f>BS7+BS26+BS45+BS74+BS99+BS118+BS146+BS165</f>
        <v>10870.2374677713</v>
      </c>
      <c r="BT6" s="116">
        <f>VLOOKUP($C6,'1 预算编制表单'!$C:$BJ,39,FALSE)</f>
        <v>702422.047941681</v>
      </c>
      <c r="BU6" s="116">
        <f>BT6-BV6</f>
        <v>691189.469224984</v>
      </c>
      <c r="BV6" s="116">
        <f>BV7+BV26+BV45+BV74+BV99+BV118+BV146+BV165</f>
        <v>11232.578716697</v>
      </c>
      <c r="BW6" s="116">
        <f>VLOOKUP($C6,'1 预算编制表单'!$C:$BJ,42,FALSE)</f>
        <v>702422.047941681</v>
      </c>
      <c r="BX6" s="116">
        <f>BW6-BY6</f>
        <v>691551.81047391</v>
      </c>
      <c r="BY6" s="116">
        <f>BY7+BY26+BY45+BY74+BY99+BY118+BY146+BY165</f>
        <v>10870.2374677713</v>
      </c>
      <c r="BZ6" s="116">
        <f>VLOOKUP($C6,'1 预算编制表单'!$C:$BJ,45,FALSE)</f>
        <v>702422.047941681</v>
      </c>
      <c r="CA6" s="116">
        <f>BZ6-CB6</f>
        <v>691189.469224984</v>
      </c>
      <c r="CB6" s="116">
        <f>CB7+CB26+CB45+CB74+CB99+CB118+CB146+CB165</f>
        <v>11232.578716697</v>
      </c>
      <c r="CC6" s="116">
        <f>VLOOKUP($C6,'1 预算编制表单'!$C:$BJ,48,FALSE)</f>
        <v>702422.047941681</v>
      </c>
      <c r="CD6" s="116">
        <f>CC6-CE6</f>
        <v>693479.409498957</v>
      </c>
      <c r="CE6" s="116">
        <f>CE7+CE26+CE45+CE74+CE99+CE118+CE146+CE165</f>
        <v>8942.63844272438</v>
      </c>
      <c r="CF6" s="116">
        <f>VLOOKUP($C6,'1 预算编制表单'!$C:$BJ,51,FALSE)</f>
        <v>702422.047941681</v>
      </c>
      <c r="CG6" s="116">
        <f>CF6-CH6</f>
        <v>695632.920000003</v>
      </c>
      <c r="CH6" s="116">
        <f>CH7+CH26+CH45+CH74+CH99+CH118+CH146+CH165</f>
        <v>6789.12794167793</v>
      </c>
      <c r="CI6" s="116">
        <f>VLOOKUP($C6,'1 预算编制表单'!$C:$BJ,54,FALSE)</f>
        <v>702422.047941681</v>
      </c>
      <c r="CJ6" s="116">
        <f>CI6-CK6</f>
        <v>695406.61573528</v>
      </c>
      <c r="CK6" s="116">
        <f>CK7+CK26+CK45+CK74+CK99+CK118+CK146+CK165</f>
        <v>7015.43220640053</v>
      </c>
      <c r="CL6" s="116">
        <f>VLOOKUP($C6,'1 预算编制表单'!$C:$BJ,57,FALSE)</f>
        <v>702422.047941681</v>
      </c>
      <c r="CM6" s="116">
        <f>CL6-CN6</f>
        <v>695632.920000003</v>
      </c>
      <c r="CN6" s="116">
        <f>CN7+CN26+CN45+CN74+CN99+CN118+CN146+CN165</f>
        <v>6789.12794167793</v>
      </c>
      <c r="CO6" s="116">
        <f>VLOOKUP($C6,'1 预算编制表单'!$C:$BJ,60,FALSE)</f>
        <v>702422.047941681</v>
      </c>
      <c r="CP6" s="116">
        <f>CO6-CQ6</f>
        <v>695406.61573528</v>
      </c>
      <c r="CQ6" s="116">
        <f>CQ7+CQ26+CQ45+CQ74+CQ99+CQ118+CQ146+CQ165</f>
        <v>7015.43220640053</v>
      </c>
    </row>
    <row r="7" s="85" customFormat="1" ht="24" customHeight="1" outlineLevel="2" spans="1:95">
      <c r="A7" s="49"/>
      <c r="B7" s="117" t="s">
        <v>788</v>
      </c>
      <c r="C7" s="118" t="s">
        <v>791</v>
      </c>
      <c r="D7" s="49" t="s">
        <v>792</v>
      </c>
      <c r="E7" s="117"/>
      <c r="F7" s="117"/>
      <c r="G7" s="117"/>
      <c r="H7" s="119">
        <f>X7+AA7+AD7+AG7+AJ7+AM7+AP7+AS7+AV7+AY7+BB7+BE7</f>
        <v>1715797.41923077</v>
      </c>
      <c r="I7" s="119">
        <f>Y7+AB7+AE7+AH7+AK7+AN7+AQ7+AT7+AW7+AZ7+BC7+BF7</f>
        <v>-2713710.26076923</v>
      </c>
      <c r="J7" s="119">
        <f t="shared" si="0"/>
        <v>4429507.68</v>
      </c>
      <c r="K7" s="119"/>
      <c r="L7" s="150"/>
      <c r="M7" s="150"/>
      <c r="N7" s="119"/>
      <c r="O7" s="150"/>
      <c r="P7" s="119"/>
      <c r="Q7" s="119"/>
      <c r="R7" s="119"/>
      <c r="S7" s="119"/>
      <c r="T7" s="119"/>
      <c r="U7" s="119"/>
      <c r="V7" s="119"/>
      <c r="W7" s="119"/>
      <c r="X7" s="119">
        <f>VLOOKUP($C7,'1 预算编制表单'!$C:$BJ,27,FALSE)</f>
        <v>197789.169230769</v>
      </c>
      <c r="Y7" s="119">
        <f>X7-Z7</f>
        <v>-335218.020769231</v>
      </c>
      <c r="Z7" s="119">
        <f>Z8+Z14+Z20</f>
        <v>533007.19</v>
      </c>
      <c r="AA7" s="119">
        <f>VLOOKUP($C7,'1 预算编制表单'!$C:$BJ,30,FALSE)</f>
        <v>138000.75</v>
      </c>
      <c r="AB7" s="119">
        <f>AA7-AC7</f>
        <v>-546494.15</v>
      </c>
      <c r="AC7" s="119">
        <f>AC8+AC14+AC20</f>
        <v>684494.9</v>
      </c>
      <c r="AD7" s="119">
        <f>VLOOKUP($C7,'1 预算编制表单'!$C:$BJ,33,FALSE)</f>
        <v>138000.75</v>
      </c>
      <c r="AE7" s="119">
        <f>AD7-AF7</f>
        <v>-442831.05</v>
      </c>
      <c r="AF7" s="119">
        <f>AF8+AF14+AF20</f>
        <v>580831.8</v>
      </c>
      <c r="AG7" s="119">
        <f>VLOOKUP($C7,'1 预算编制表单'!$C:$BJ,36,FALSE)</f>
        <v>138000.75</v>
      </c>
      <c r="AH7" s="119">
        <f>AG7-AI7</f>
        <v>-487738.957419355</v>
      </c>
      <c r="AI7" s="119">
        <f>AI8+AI14+AI20</f>
        <v>625739.707419355</v>
      </c>
      <c r="AJ7" s="119">
        <f>VLOOKUP($C7,'1 预算编制表单'!$C:$BJ,39,FALSE)</f>
        <v>138000.75</v>
      </c>
      <c r="AK7" s="119">
        <f>AJ7-AL7</f>
        <v>-404845.61</v>
      </c>
      <c r="AL7" s="119">
        <f>AL8+AL14+AL20</f>
        <v>542846.36</v>
      </c>
      <c r="AM7" s="119">
        <f>VLOOKUP($C7,'1 预算编制表单'!$C:$BJ,42,FALSE)</f>
        <v>138000.75</v>
      </c>
      <c r="AN7" s="119">
        <f>AM7-AO7</f>
        <v>-584077.684193548</v>
      </c>
      <c r="AO7" s="119">
        <f>AO8+AO14+AO20</f>
        <v>722078.434193548</v>
      </c>
      <c r="AP7" s="119">
        <f>VLOOKUP($C7,'1 预算编制表单'!$C:$BJ,45,FALSE)</f>
        <v>138000.75</v>
      </c>
      <c r="AQ7" s="119">
        <f>AP7-AR7</f>
        <v>-540814.99</v>
      </c>
      <c r="AR7" s="119">
        <f>AR8+AR14+AR20</f>
        <v>678815.74</v>
      </c>
      <c r="AS7" s="119">
        <f>VLOOKUP($C7,'1 预算编制表单'!$C:$BJ,48,FALSE)</f>
        <v>138000.75</v>
      </c>
      <c r="AT7" s="119">
        <f>AS7-AU7</f>
        <v>125500.75</v>
      </c>
      <c r="AU7" s="119">
        <f>AU8+AU14+AU20</f>
        <v>12500</v>
      </c>
      <c r="AV7" s="119">
        <f>VLOOKUP($C7,'1 预算编制表单'!$C:$BJ,51,FALSE)</f>
        <v>138000.75</v>
      </c>
      <c r="AW7" s="119">
        <f>AV7-AX7</f>
        <v>125903.975806452</v>
      </c>
      <c r="AX7" s="119">
        <f>AX8+AX14+AX20</f>
        <v>12096.7741935484</v>
      </c>
      <c r="AY7" s="119">
        <f>VLOOKUP($C7,'1 预算编制表单'!$C:$BJ,54,FALSE)</f>
        <v>138000.75</v>
      </c>
      <c r="AZ7" s="119">
        <f>AY7-BA7</f>
        <v>125500.75</v>
      </c>
      <c r="BA7" s="119">
        <f>BA8+BA14+BA20</f>
        <v>12500</v>
      </c>
      <c r="BB7" s="119">
        <f>VLOOKUP($C7,'1 预算编制表单'!$C:$BJ,57,FALSE)</f>
        <v>138000.75</v>
      </c>
      <c r="BC7" s="119">
        <f>BB7-BD7</f>
        <v>125903.975806452</v>
      </c>
      <c r="BD7" s="119">
        <f>BD8+BD14+BD20</f>
        <v>12096.7741935484</v>
      </c>
      <c r="BE7" s="119">
        <f>VLOOKUP($C7,'1 预算编制表单'!$C:$BJ,60,FALSE)</f>
        <v>138000.75</v>
      </c>
      <c r="BF7" s="119">
        <f>BE7-BG7</f>
        <v>125500.75</v>
      </c>
      <c r="BG7" s="119">
        <f>BG8+BG14+BG20</f>
        <v>12500</v>
      </c>
      <c r="BH7" s="119">
        <f>VLOOKUP($C7,'1 预算编制表单'!$C:$BJ,27,FALSE)</f>
        <v>197789.169230769</v>
      </c>
      <c r="BI7" s="119">
        <f>BH7-BJ7</f>
        <v>197789.169230769</v>
      </c>
      <c r="BJ7" s="119">
        <f>BJ8+BJ14+BJ20</f>
        <v>0</v>
      </c>
      <c r="BK7" s="119">
        <f>VLOOKUP($C7,'1 预算编制表单'!$C:$BJ,30,FALSE)</f>
        <v>138000.75</v>
      </c>
      <c r="BL7" s="119">
        <f>BK7-BM7</f>
        <v>138000.75</v>
      </c>
      <c r="BM7" s="119">
        <f>BM8+BM14+BM20</f>
        <v>0</v>
      </c>
      <c r="BN7" s="119">
        <f>VLOOKUP($C7,'1 预算编制表单'!$C:$BJ,33,FALSE)</f>
        <v>138000.75</v>
      </c>
      <c r="BO7" s="119">
        <f>BN7-BP7</f>
        <v>138000.75</v>
      </c>
      <c r="BP7" s="119">
        <f>BP8+BP14+BP20</f>
        <v>0</v>
      </c>
      <c r="BQ7" s="119">
        <f>VLOOKUP($C7,'1 预算编制表单'!$C:$BJ,36,FALSE)</f>
        <v>138000.75</v>
      </c>
      <c r="BR7" s="119">
        <f>BQ7-BS7</f>
        <v>138000.75</v>
      </c>
      <c r="BS7" s="119">
        <f>BS8+BS14+BS20</f>
        <v>0</v>
      </c>
      <c r="BT7" s="119">
        <f>VLOOKUP($C7,'1 预算编制表单'!$C:$BJ,39,FALSE)</f>
        <v>138000.75</v>
      </c>
      <c r="BU7" s="119">
        <f>BT7-BV7</f>
        <v>138000.75</v>
      </c>
      <c r="BV7" s="119">
        <f>BV8+BV14+BV20</f>
        <v>0</v>
      </c>
      <c r="BW7" s="119">
        <f>VLOOKUP($C7,'1 预算编制表单'!$C:$BJ,42,FALSE)</f>
        <v>138000.75</v>
      </c>
      <c r="BX7" s="119">
        <f>BW7-BY7</f>
        <v>138000.75</v>
      </c>
      <c r="BY7" s="119">
        <f>BY8+BY14+BY20</f>
        <v>0</v>
      </c>
      <c r="BZ7" s="119">
        <f>VLOOKUP($C7,'1 预算编制表单'!$C:$BJ,45,FALSE)</f>
        <v>138000.75</v>
      </c>
      <c r="CA7" s="119">
        <f>BZ7-CB7</f>
        <v>138000.75</v>
      </c>
      <c r="CB7" s="119">
        <f>CB8+CB14+CB20</f>
        <v>0</v>
      </c>
      <c r="CC7" s="119">
        <f>VLOOKUP($C7,'1 预算编制表单'!$C:$BJ,48,FALSE)</f>
        <v>138000.75</v>
      </c>
      <c r="CD7" s="119">
        <f>CC7-CE7</f>
        <v>138000.75</v>
      </c>
      <c r="CE7" s="119">
        <f>CE8+CE14+CE20</f>
        <v>0</v>
      </c>
      <c r="CF7" s="119">
        <f>VLOOKUP($C7,'1 预算编制表单'!$C:$BJ,51,FALSE)</f>
        <v>138000.75</v>
      </c>
      <c r="CG7" s="119">
        <f>CF7-CH7</f>
        <v>138000.75</v>
      </c>
      <c r="CH7" s="119">
        <f>CH8+CH14+CH20</f>
        <v>0</v>
      </c>
      <c r="CI7" s="119">
        <f>VLOOKUP($C7,'1 预算编制表单'!$C:$BJ,54,FALSE)</f>
        <v>138000.75</v>
      </c>
      <c r="CJ7" s="119">
        <f>CI7-CK7</f>
        <v>138000.75</v>
      </c>
      <c r="CK7" s="119">
        <f>CK8+CK14+CK20</f>
        <v>0</v>
      </c>
      <c r="CL7" s="119">
        <f>VLOOKUP($C7,'1 预算编制表单'!$C:$BJ,57,FALSE)</f>
        <v>138000.75</v>
      </c>
      <c r="CM7" s="119">
        <f>CL7-CN7</f>
        <v>138000.75</v>
      </c>
      <c r="CN7" s="119">
        <f>CN8+CN14+CN20</f>
        <v>0</v>
      </c>
      <c r="CO7" s="119">
        <f>VLOOKUP($C7,'1 预算编制表单'!$C:$BJ,60,FALSE)</f>
        <v>138000.75</v>
      </c>
      <c r="CP7" s="119">
        <f>CO7-CQ7</f>
        <v>138000.75</v>
      </c>
      <c r="CQ7" s="119">
        <f>CQ8+CQ14+CQ20</f>
        <v>0</v>
      </c>
    </row>
    <row r="8" s="85" customFormat="1" ht="24" customHeight="1" outlineLevel="3" spans="1:95">
      <c r="A8" s="120"/>
      <c r="B8" s="121" t="s">
        <v>793</v>
      </c>
      <c r="C8" s="122" t="s">
        <v>108</v>
      </c>
      <c r="D8" s="120" t="s">
        <v>109</v>
      </c>
      <c r="E8" s="121"/>
      <c r="F8" s="121"/>
      <c r="G8" s="121"/>
      <c r="H8" s="123">
        <f>X8+AA8+AD8+AG8+AJ8+AM8+AP8+AS8+AV8+AY8+BB8+BE8</f>
        <v>1715797.41923077</v>
      </c>
      <c r="I8" s="123">
        <f>Y8+AB8+AE8+AH8+AK8+AN8+AQ8+AT8+AW8+AZ8+BC8+BF8</f>
        <v>-2613710.26076923</v>
      </c>
      <c r="J8" s="123">
        <f t="shared" si="0"/>
        <v>4329507.68</v>
      </c>
      <c r="K8" s="123"/>
      <c r="L8" s="151"/>
      <c r="M8" s="151"/>
      <c r="N8" s="123"/>
      <c r="O8" s="151"/>
      <c r="P8" s="123"/>
      <c r="Q8" s="123"/>
      <c r="R8" s="123"/>
      <c r="S8" s="123"/>
      <c r="T8" s="123"/>
      <c r="U8" s="123"/>
      <c r="V8" s="123"/>
      <c r="W8" s="123"/>
      <c r="X8" s="123">
        <f>VLOOKUP($C8,'1 预算编制表单'!$C:$BJ,27,FALSE)</f>
        <v>197789.169230769</v>
      </c>
      <c r="Y8" s="123">
        <f>X8-Z8</f>
        <v>-335218.020769231</v>
      </c>
      <c r="Z8" s="123">
        <f>SUM(Z9:Z13)</f>
        <v>533007.19</v>
      </c>
      <c r="AA8" s="123">
        <f>VLOOKUP($C8,'1 预算编制表单'!$C:$BJ,30,FALSE)</f>
        <v>138000.75</v>
      </c>
      <c r="AB8" s="123">
        <f>AA8-AC8</f>
        <v>-546494.15</v>
      </c>
      <c r="AC8" s="123">
        <f>SUM(AC9:AC13)</f>
        <v>684494.9</v>
      </c>
      <c r="AD8" s="123">
        <f>VLOOKUP($C8,'1 预算编制表单'!$C:$BJ,33,FALSE)</f>
        <v>138000.75</v>
      </c>
      <c r="AE8" s="123">
        <f>AD8-AF8</f>
        <v>-442831.05</v>
      </c>
      <c r="AF8" s="123">
        <f>SUM(AF9:AF13)</f>
        <v>580831.8</v>
      </c>
      <c r="AG8" s="123">
        <f>VLOOKUP($C8,'1 预算编制表单'!$C:$BJ,36,FALSE)</f>
        <v>138000.75</v>
      </c>
      <c r="AH8" s="123">
        <f>AG8-AI8</f>
        <v>-486529.28</v>
      </c>
      <c r="AI8" s="123">
        <f>SUM(AI9:AI13)</f>
        <v>624530.03</v>
      </c>
      <c r="AJ8" s="123">
        <f>VLOOKUP($C8,'1 预算编制表单'!$C:$BJ,39,FALSE)</f>
        <v>138000.75</v>
      </c>
      <c r="AK8" s="123">
        <f>AJ8-AL8</f>
        <v>-392345.61</v>
      </c>
      <c r="AL8" s="123">
        <f>SUM(AL9:AL13)</f>
        <v>530346.36</v>
      </c>
      <c r="AM8" s="123">
        <f>VLOOKUP($C8,'1 预算编制表单'!$C:$BJ,42,FALSE)</f>
        <v>138000.75</v>
      </c>
      <c r="AN8" s="123">
        <f>AM8-AO8</f>
        <v>-571980.91</v>
      </c>
      <c r="AO8" s="123">
        <f>SUM(AO9:AO13)</f>
        <v>709981.66</v>
      </c>
      <c r="AP8" s="123">
        <f>VLOOKUP($C8,'1 预算编制表单'!$C:$BJ,45,FALSE)</f>
        <v>138000.75</v>
      </c>
      <c r="AQ8" s="123">
        <f>AP8-AR8</f>
        <v>-528314.99</v>
      </c>
      <c r="AR8" s="123">
        <f>SUM(AR9:AR13)</f>
        <v>666315.74</v>
      </c>
      <c r="AS8" s="123">
        <f>VLOOKUP($C8,'1 预算编制表单'!$C:$BJ,48,FALSE)</f>
        <v>138000.75</v>
      </c>
      <c r="AT8" s="123">
        <f>AS8-AU8</f>
        <v>138000.75</v>
      </c>
      <c r="AU8" s="123">
        <f>SUM(AU9:AU13)</f>
        <v>0</v>
      </c>
      <c r="AV8" s="123">
        <f>VLOOKUP($C8,'1 预算编制表单'!$C:$BJ,51,FALSE)</f>
        <v>138000.75</v>
      </c>
      <c r="AW8" s="123">
        <f>AV8-AX8</f>
        <v>138000.75</v>
      </c>
      <c r="AX8" s="123">
        <f>SUM(AX9:AX13)</f>
        <v>0</v>
      </c>
      <c r="AY8" s="123">
        <f>VLOOKUP($C8,'1 预算编制表单'!$C:$BJ,54,FALSE)</f>
        <v>138000.75</v>
      </c>
      <c r="AZ8" s="123">
        <f>AY8-BA8</f>
        <v>138000.75</v>
      </c>
      <c r="BA8" s="123">
        <f>SUM(BA9:BA13)</f>
        <v>0</v>
      </c>
      <c r="BB8" s="123">
        <f>VLOOKUP($C8,'1 预算编制表单'!$C:$BJ,57,FALSE)</f>
        <v>138000.75</v>
      </c>
      <c r="BC8" s="123">
        <f>BB8-BD8</f>
        <v>138000.75</v>
      </c>
      <c r="BD8" s="123">
        <f>SUM(BD9:BD13)</f>
        <v>0</v>
      </c>
      <c r="BE8" s="123">
        <f>VLOOKUP($C8,'1 预算编制表单'!$C:$BJ,60,FALSE)</f>
        <v>138000.75</v>
      </c>
      <c r="BF8" s="123">
        <f>BE8-BG8</f>
        <v>138000.75</v>
      </c>
      <c r="BG8" s="123">
        <f>SUM(BG9:BG13)</f>
        <v>0</v>
      </c>
      <c r="BH8" s="123">
        <f>VLOOKUP($C8,'1 预算编制表单'!$C:$BJ,27,FALSE)</f>
        <v>197789.169230769</v>
      </c>
      <c r="BI8" s="123">
        <f>BH8-BJ8</f>
        <v>197789.169230769</v>
      </c>
      <c r="BJ8" s="123">
        <f>SUM(BJ9:BJ13)</f>
        <v>0</v>
      </c>
      <c r="BK8" s="123">
        <f>VLOOKUP($C8,'1 预算编制表单'!$C:$BJ,30,FALSE)</f>
        <v>138000.75</v>
      </c>
      <c r="BL8" s="123">
        <f>BK8-BM8</f>
        <v>138000.75</v>
      </c>
      <c r="BM8" s="123">
        <f>SUM(BM9:BM13)</f>
        <v>0</v>
      </c>
      <c r="BN8" s="123">
        <f>VLOOKUP($C8,'1 预算编制表单'!$C:$BJ,33,FALSE)</f>
        <v>138000.75</v>
      </c>
      <c r="BO8" s="123">
        <f>BN8-BP8</f>
        <v>138000.75</v>
      </c>
      <c r="BP8" s="123">
        <f>SUM(BP9:BP13)</f>
        <v>0</v>
      </c>
      <c r="BQ8" s="123">
        <f>VLOOKUP($C8,'1 预算编制表单'!$C:$BJ,36,FALSE)</f>
        <v>138000.75</v>
      </c>
      <c r="BR8" s="123">
        <f>BQ8-BS8</f>
        <v>138000.75</v>
      </c>
      <c r="BS8" s="123">
        <f>SUM(BS9:BS13)</f>
        <v>0</v>
      </c>
      <c r="BT8" s="123">
        <f>VLOOKUP($C8,'1 预算编制表单'!$C:$BJ,39,FALSE)</f>
        <v>138000.75</v>
      </c>
      <c r="BU8" s="123">
        <f>BT8-BV8</f>
        <v>138000.75</v>
      </c>
      <c r="BV8" s="123">
        <f>SUM(BV9:BV13)</f>
        <v>0</v>
      </c>
      <c r="BW8" s="123">
        <f>VLOOKUP($C8,'1 预算编制表单'!$C:$BJ,42,FALSE)</f>
        <v>138000.75</v>
      </c>
      <c r="BX8" s="123">
        <f>BW8-BY8</f>
        <v>138000.75</v>
      </c>
      <c r="BY8" s="123">
        <f>SUM(BY9:BY13)</f>
        <v>0</v>
      </c>
      <c r="BZ8" s="123">
        <f>VLOOKUP($C8,'1 预算编制表单'!$C:$BJ,45,FALSE)</f>
        <v>138000.75</v>
      </c>
      <c r="CA8" s="123">
        <f>BZ8-CB8</f>
        <v>138000.75</v>
      </c>
      <c r="CB8" s="123">
        <f>SUM(CB9:CB13)</f>
        <v>0</v>
      </c>
      <c r="CC8" s="123">
        <f>VLOOKUP($C8,'1 预算编制表单'!$C:$BJ,48,FALSE)</f>
        <v>138000.75</v>
      </c>
      <c r="CD8" s="123">
        <f>CC8-CE8</f>
        <v>138000.75</v>
      </c>
      <c r="CE8" s="123">
        <f>SUM(CE9:CE13)</f>
        <v>0</v>
      </c>
      <c r="CF8" s="123">
        <f>VLOOKUP($C8,'1 预算编制表单'!$C:$BJ,51,FALSE)</f>
        <v>138000.75</v>
      </c>
      <c r="CG8" s="123">
        <f>CF8-CH8</f>
        <v>138000.75</v>
      </c>
      <c r="CH8" s="123">
        <f>SUM(CH9:CH13)</f>
        <v>0</v>
      </c>
      <c r="CI8" s="123">
        <f>VLOOKUP($C8,'1 预算编制表单'!$C:$BJ,54,FALSE)</f>
        <v>138000.75</v>
      </c>
      <c r="CJ8" s="123">
        <f>CI8-CK8</f>
        <v>138000.75</v>
      </c>
      <c r="CK8" s="123">
        <f>SUM(CK9:CK13)</f>
        <v>0</v>
      </c>
      <c r="CL8" s="123">
        <f>VLOOKUP($C8,'1 预算编制表单'!$C:$BJ,57,FALSE)</f>
        <v>138000.75</v>
      </c>
      <c r="CM8" s="123">
        <f>CL8-CN8</f>
        <v>138000.75</v>
      </c>
      <c r="CN8" s="123">
        <f>SUM(CN9:CN13)</f>
        <v>0</v>
      </c>
      <c r="CO8" s="123">
        <f>VLOOKUP($C8,'1 预算编制表单'!$C:$BJ,60,FALSE)</f>
        <v>138000.75</v>
      </c>
      <c r="CP8" s="123">
        <f>CO8-CQ8</f>
        <v>138000.75</v>
      </c>
      <c r="CQ8" s="123">
        <f>SUM(CQ9:CQ13)</f>
        <v>0</v>
      </c>
    </row>
    <row r="9" s="85" customFormat="1" ht="24" customHeight="1" outlineLevel="4" spans="1:95">
      <c r="A9" s="124"/>
      <c r="B9" s="125"/>
      <c r="C9" s="126"/>
      <c r="D9" s="124"/>
      <c r="E9" s="125"/>
      <c r="F9" s="125"/>
      <c r="G9" s="125"/>
      <c r="H9" s="127"/>
      <c r="I9" s="127"/>
      <c r="J9" s="127">
        <f t="shared" si="0"/>
        <v>4329507.68</v>
      </c>
      <c r="K9" s="127">
        <v>1</v>
      </c>
      <c r="L9" s="152"/>
      <c r="M9" s="153">
        <f>IFERROR(VLOOKUP($L9,'2-2 引出数据_合同数据仓库'!$B$2:$BP$10000,3,FALSE),0)</f>
        <v>0</v>
      </c>
      <c r="N9" s="127"/>
      <c r="O9" s="153">
        <f>IFERROR(VLOOKUP((LEFT(VLOOKUP($L9,'2-2 引出数据_合同数据仓库'!$B$2:$BP$10000,64,FALSE),15)&amp;(RIGHT(VLOOKUP($L9,'2-2 引出数据_合同数据仓库'!$B$2:$BP$10000,64,FALSE),4)+1)),'2-2 引出数据_合同数据仓库'!$B$2:$BP$10000,3,FALSE),0)</f>
        <v>0</v>
      </c>
      <c r="P9" s="127"/>
      <c r="Q9" s="127">
        <f>IFERROR(VLOOKUP($L9,'2-2 引出数据_合同数据仓库'!$B$2:$BP$10000,28,FALSE),0)</f>
        <v>0</v>
      </c>
      <c r="R9" s="127">
        <f>IFERROR(VLOOKUP($L9,'2-2 引出数据_合同数据仓库'!$B$2:$BP$10000,29,FALSE),0)</f>
        <v>0</v>
      </c>
      <c r="S9" s="127">
        <f>IFERROR(VLOOKUP($L9,'2-2 引出数据_合同数据仓库'!$B$2:$BP$10000,4,FALSE),0)</f>
        <v>0</v>
      </c>
      <c r="T9" s="127"/>
      <c r="U9" s="127">
        <f>IFERROR(VLOOKUP($L9,'2-2 引出数据_合同数据仓库'!$B$2:$BP$10000,15,FALSE),0)</f>
        <v>0</v>
      </c>
      <c r="V9" s="127">
        <f>U9/(S9-R9+1)*365</f>
        <v>0</v>
      </c>
      <c r="W9" s="127"/>
      <c r="X9" s="159">
        <v>45658</v>
      </c>
      <c r="Y9" s="159">
        <f>X9+30</f>
        <v>45688</v>
      </c>
      <c r="Z9" s="163">
        <v>533007.19</v>
      </c>
      <c r="AA9" s="159">
        <f>Y9+1</f>
        <v>45689</v>
      </c>
      <c r="AB9" s="159">
        <f>AA9+27</f>
        <v>45716</v>
      </c>
      <c r="AC9" s="163">
        <v>684494.9</v>
      </c>
      <c r="AD9" s="159">
        <f>AB9+1</f>
        <v>45717</v>
      </c>
      <c r="AE9" s="159">
        <f>AD9+30</f>
        <v>45747</v>
      </c>
      <c r="AF9" s="163">
        <v>580831.8</v>
      </c>
      <c r="AG9" s="159">
        <f>AE9+1</f>
        <v>45748</v>
      </c>
      <c r="AH9" s="159">
        <f>AG9+29</f>
        <v>45777</v>
      </c>
      <c r="AI9" s="163">
        <v>624530.03</v>
      </c>
      <c r="AJ9" s="159">
        <f>AH9+1</f>
        <v>45778</v>
      </c>
      <c r="AK9" s="159">
        <f>AJ9+30</f>
        <v>45808</v>
      </c>
      <c r="AL9" s="163">
        <v>530346.36</v>
      </c>
      <c r="AM9" s="159">
        <f>AK9+1</f>
        <v>45809</v>
      </c>
      <c r="AN9" s="159">
        <f>AM9+29</f>
        <v>45838</v>
      </c>
      <c r="AO9" s="163">
        <v>709981.66</v>
      </c>
      <c r="AP9" s="159">
        <f>AN9+1</f>
        <v>45839</v>
      </c>
      <c r="AQ9" s="159">
        <f>AP9+30</f>
        <v>45869</v>
      </c>
      <c r="AR9" s="163">
        <v>666315.74</v>
      </c>
      <c r="AS9" s="159">
        <f>AQ9+1</f>
        <v>45870</v>
      </c>
      <c r="AT9" s="159">
        <f>AS9+30</f>
        <v>45900</v>
      </c>
      <c r="AU9" s="163">
        <f>IFERROR(IF(($R9-AT9)&gt;=0,0,IF(($S9-AS9)&lt;0,0,IF(AND(($S9-AT9)&gt;0,(AS9-$R9)&gt;0),$V9/365*(AT9-AS9+1),IF(AND(($S9-AT9)&lt;=0,(AS9-$R9)&gt;0),$V9/365*($S9-AS9+1),$V9/365*(AT9-$R9+1))))),0)</f>
        <v>0</v>
      </c>
      <c r="AV9" s="159">
        <f>AT9+1</f>
        <v>45901</v>
      </c>
      <c r="AW9" s="159">
        <f>AV9+29</f>
        <v>45930</v>
      </c>
      <c r="AX9" s="163">
        <f>IFERROR(IF(($R9-AW9)&gt;=0,0,IF(($S9-AV9)&lt;0,0,IF(AND(($S9-AW9)&gt;0,(AV9-$R9)&gt;0),$V9/365*(AW9-AV9+1),IF(AND(($S9-AW9)&lt;=0,(AV9-$R9)&gt;0),$V9/365*($S9-AV9+1),$V9/365*(AW9-$R9+1))))),0)</f>
        <v>0</v>
      </c>
      <c r="AY9" s="159">
        <f>AW9+1</f>
        <v>45931</v>
      </c>
      <c r="AZ9" s="159">
        <f>AY9+30</f>
        <v>45961</v>
      </c>
      <c r="BA9" s="163">
        <f>IFERROR(IF(($R9-AZ9)&gt;=0,0,IF(($S9-AY9)&lt;0,0,IF(AND(($S9-AZ9)&gt;0,(AY9-$R9)&gt;0),$V9/365*(AZ9-AY9+1),IF(AND(($S9-AZ9)&lt;=0,(AY9-$R9)&gt;0),$V9/365*($S9-AY9+1),$V9/365*(AZ9-$R9+1))))),0)</f>
        <v>0</v>
      </c>
      <c r="BB9" s="159">
        <f>AZ9+1</f>
        <v>45962</v>
      </c>
      <c r="BC9" s="159">
        <f>BB9+29</f>
        <v>45991</v>
      </c>
      <c r="BD9" s="163">
        <f>IFERROR(IF(($R9-BC9)&gt;=0,0,IF(($S9-BB9)&lt;0,0,IF(AND(($S9-BC9)&gt;0,(BB9-$R9)&gt;0),$V9/365*(BC9-BB9+1),IF(AND(($S9-BC9)&lt;=0,(BB9-$R9)&gt;0),$V9/365*($S9-BB9+1),$V9/365*(BC9-$R9+1))))),0)</f>
        <v>0</v>
      </c>
      <c r="BE9" s="159">
        <f>BC9+1</f>
        <v>45992</v>
      </c>
      <c r="BF9" s="159">
        <f>BE9+30</f>
        <v>46022</v>
      </c>
      <c r="BG9" s="163">
        <f>IFERROR(IF(($R9-BF9)&gt;=0,0,IF(($S9-BE9)&lt;0,0,IF(AND(($S9-BF9)&gt;0,(BE9-$R9)&gt;0),$V9/365*(BF9-BE9+1),IF(AND(($S9-BF9)&lt;=0,(BE9-$R9)&gt;0),$V9/365*($S9-BE9+1),$V9/365*(BF9-$R9+1))))),0)</f>
        <v>0</v>
      </c>
      <c r="BH9" s="159">
        <v>46023</v>
      </c>
      <c r="BI9" s="159">
        <f>BH9+30</f>
        <v>46053</v>
      </c>
      <c r="BJ9" s="163">
        <f>IFERROR(IF(($R9-BI9)&gt;=0,0,IF(($S9-BH9)&lt;0,0,IF(AND(($S9-BI9)&gt;0,(BH9-$R9)&gt;0),$V9/365*(BI9-BH9+1),IF(AND(($S9-BI9)&lt;=0,(BH9-$R9)&gt;0),$V9/365*($S9-BH9+1),$V9/365*(BI9-$R9+1))))),0)</f>
        <v>0</v>
      </c>
      <c r="BK9" s="159">
        <f>BI9+1</f>
        <v>46054</v>
      </c>
      <c r="BL9" s="159">
        <f>BK9+27</f>
        <v>46081</v>
      </c>
      <c r="BM9" s="163">
        <f>IFERROR(IF(($R9-BL9)&gt;=0,0,IF(($S9-BK9)&lt;0,0,IF(AND(($S9-BL9)&gt;0,(BK9-$R9)&gt;0),$V9/365*(BL9-BK9+1),IF(AND(($S9-BL9)&lt;=0,(BK9-$R9)&gt;0),$V9/365*($S9-BK9+1),$V9/365*(BL9-$R9+1))))),0)</f>
        <v>0</v>
      </c>
      <c r="BN9" s="159">
        <f>BL9+1</f>
        <v>46082</v>
      </c>
      <c r="BO9" s="159">
        <f>BN9+30</f>
        <v>46112</v>
      </c>
      <c r="BP9" s="163">
        <f>IFERROR(IF(($R9-BO9)&gt;=0,0,IF(($S9-BN9)&lt;0,0,IF(AND(($S9-BO9)&gt;0,(BN9-$R9)&gt;0),$V9/365*(BO9-BN9+1),IF(AND(($S9-BO9)&lt;=0,(BN9-$R9)&gt;0),$V9/365*($S9-BN9+1),$V9/365*(BO9-$R9+1))))),0)</f>
        <v>0</v>
      </c>
      <c r="BQ9" s="159">
        <f>BO9+1</f>
        <v>46113</v>
      </c>
      <c r="BR9" s="159">
        <f>BQ9+29</f>
        <v>46142</v>
      </c>
      <c r="BS9" s="163">
        <f>IFERROR(IF(($R9-BR9)&gt;=0,0,IF(($S9-BQ9)&lt;0,0,IF(AND(($S9-BR9)&gt;0,(BQ9-$R9)&gt;0),$V9/365*(BR9-BQ9+1),IF(AND(($S9-BR9)&lt;=0,(BQ9-$R9)&gt;0),$V9/365*($S9-BQ9+1),$V9/365*(BR9-$R9+1))))),0)</f>
        <v>0</v>
      </c>
      <c r="BT9" s="159">
        <f>BR9+1</f>
        <v>46143</v>
      </c>
      <c r="BU9" s="159">
        <f>BT9+30</f>
        <v>46173</v>
      </c>
      <c r="BV9" s="163">
        <f>IFERROR(IF(($R9-BU9)&gt;=0,0,IF(($S9-BT9)&lt;0,0,IF(AND(($S9-BU9)&gt;0,(BT9-$R9)&gt;0),$V9/365*(BU9-BT9+1),IF(AND(($S9-BU9)&lt;=0,(BT9-$R9)&gt;0),$V9/365*($S9-BT9+1),$V9/365*(BU9-$R9+1))))),0)</f>
        <v>0</v>
      </c>
      <c r="BW9" s="159">
        <f>BU9+1</f>
        <v>46174</v>
      </c>
      <c r="BX9" s="159">
        <f>BW9+29</f>
        <v>46203</v>
      </c>
      <c r="BY9" s="163">
        <f>IFERROR(IF(($R9-BX9)&gt;=0,0,IF(($S9-BW9)&lt;0,0,IF(AND(($S9-BX9)&gt;0,(BW9-$R9)&gt;0),$V9/365*(BX9-BW9+1),IF(AND(($S9-BX9)&lt;=0,(BW9-$R9)&gt;0),$V9/365*($S9-BW9+1),$V9/365*(BX9-$R9+1))))),0)</f>
        <v>0</v>
      </c>
      <c r="BZ9" s="159">
        <f>BX9+1</f>
        <v>46204</v>
      </c>
      <c r="CA9" s="159">
        <f>BZ9+30</f>
        <v>46234</v>
      </c>
      <c r="CB9" s="163">
        <f>IFERROR(IF(($R9-CA9)&gt;=0,0,IF(($S9-BZ9)&lt;0,0,IF(AND(($S9-CA9)&gt;0,(BZ9-$R9)&gt;0),$V9/365*(CA9-BZ9+1),IF(AND(($S9-CA9)&lt;=0,(BZ9-$R9)&gt;0),$V9/365*($S9-BZ9+1),$V9/365*(CA9-$R9+1))))),0)</f>
        <v>0</v>
      </c>
      <c r="CC9" s="159">
        <f>CA9+1</f>
        <v>46235</v>
      </c>
      <c r="CD9" s="159">
        <f>CC9+30</f>
        <v>46265</v>
      </c>
      <c r="CE9" s="163">
        <f>IFERROR(IF(($R9-CD9)&gt;=0,0,IF(($S9-CC9)&lt;0,0,IF(AND(($S9-CD9)&gt;0,(CC9-$R9)&gt;0),$V9/365*(CD9-CC9+1),IF(AND(($S9-CD9)&lt;=0,(CC9-$R9)&gt;0),$V9/365*($S9-CC9+1),$V9/365*(CD9-$R9+1))))),0)</f>
        <v>0</v>
      </c>
      <c r="CF9" s="159">
        <f>CD9+1</f>
        <v>46266</v>
      </c>
      <c r="CG9" s="159">
        <f>CF9+29</f>
        <v>46295</v>
      </c>
      <c r="CH9" s="163">
        <f>IFERROR(IF(($R9-CG9)&gt;=0,0,IF(($S9-CF9)&lt;0,0,IF(AND(($S9-CG9)&gt;0,(CF9-$R9)&gt;0),$V9/365*(CG9-CF9+1),IF(AND(($S9-CG9)&lt;=0,(CF9-$R9)&gt;0),$V9/365*($S9-CF9+1),$V9/365*(CG9-$R9+1))))),0)</f>
        <v>0</v>
      </c>
      <c r="CI9" s="159">
        <f>CG9+1</f>
        <v>46296</v>
      </c>
      <c r="CJ9" s="159">
        <f>CI9+30</f>
        <v>46326</v>
      </c>
      <c r="CK9" s="163">
        <f>IFERROR(IF(($R9-CJ9)&gt;=0,0,IF(($S9-CI9)&lt;0,0,IF(AND(($S9-CJ9)&gt;0,(CI9-$R9)&gt;0),$V9/365*(CJ9-CI9+1),IF(AND(($S9-CJ9)&lt;=0,(CI9-$R9)&gt;0),$V9/365*($S9-CI9+1),$V9/365*(CJ9-$R9+1))))),0)</f>
        <v>0</v>
      </c>
      <c r="CL9" s="159">
        <f>CJ9+1</f>
        <v>46327</v>
      </c>
      <c r="CM9" s="159">
        <f>CL9+29</f>
        <v>46356</v>
      </c>
      <c r="CN9" s="163">
        <f>IFERROR(IF(($R9-CM9)&gt;=0,0,IF(($S9-CL9)&lt;0,0,IF(AND(($S9-CM9)&gt;0,(CL9-$R9)&gt;0),$V9/365*(CM9-CL9+1),IF(AND(($S9-CM9)&lt;=0,(CL9-$R9)&gt;0),$V9/365*($S9-CL9+1),$V9/365*(CM9-$R9+1))))),0)</f>
        <v>0</v>
      </c>
      <c r="CO9" s="159">
        <f>CM9+1</f>
        <v>46357</v>
      </c>
      <c r="CP9" s="159">
        <f>CO9+30</f>
        <v>46387</v>
      </c>
      <c r="CQ9" s="163">
        <f>IFERROR(IF(($R9-CP9)&gt;=0,0,IF(($S9-CO9)&lt;0,0,IF(AND(($S9-CP9)&gt;0,(CO9-$R9)&gt;0),$V9/365*(CP9-CO9+1),IF(AND(($S9-CP9)&lt;=0,(CO9-$R9)&gt;0),$V9/365*($S9-CO9+1),$V9/365*(CP9-$R9+1))))),0)</f>
        <v>0</v>
      </c>
    </row>
    <row r="10" s="85" customFormat="1" ht="24" customHeight="1" outlineLevel="4" spans="1:95">
      <c r="A10" s="124"/>
      <c r="B10" s="125"/>
      <c r="C10" s="126"/>
      <c r="D10" s="124"/>
      <c r="E10" s="125"/>
      <c r="F10" s="125"/>
      <c r="G10" s="125"/>
      <c r="H10" s="127"/>
      <c r="I10" s="127"/>
      <c r="J10" s="127">
        <f t="shared" si="0"/>
        <v>0</v>
      </c>
      <c r="K10" s="127">
        <f>K9+1</f>
        <v>2</v>
      </c>
      <c r="L10" s="152"/>
      <c r="M10" s="153">
        <f>IFERROR(VLOOKUP($L10,'2-2 引出数据_合同数据仓库'!$B$2:$BP$10000,3,FALSE),0)</f>
        <v>0</v>
      </c>
      <c r="N10" s="127"/>
      <c r="O10" s="153">
        <f>IFERROR(VLOOKUP((LEFT(VLOOKUP($L10,'2-2 引出数据_合同数据仓库'!$B$2:$BP$10000,64,FALSE),15)&amp;(RIGHT(VLOOKUP($L10,'2-2 引出数据_合同数据仓库'!$B$2:$BP$10000,64,FALSE),4)+1)),'2-2 引出数据_合同数据仓库'!$B$2:$BP$10000,3,FALSE),0)</f>
        <v>0</v>
      </c>
      <c r="P10" s="127"/>
      <c r="Q10" s="127">
        <f>IFERROR(VLOOKUP($L10,'2-2 引出数据_合同数据仓库'!$B$2:$BP$10000,28,FALSE),0)</f>
        <v>0</v>
      </c>
      <c r="R10" s="127">
        <f>IFERROR(VLOOKUP($L10,'2-2 引出数据_合同数据仓库'!$B$2:$BP$10000,29,FALSE),0)</f>
        <v>0</v>
      </c>
      <c r="S10" s="127">
        <f>IFERROR(VLOOKUP($L10,'2-2 引出数据_合同数据仓库'!$B$2:$BP$10000,4,FALSE),0)</f>
        <v>0</v>
      </c>
      <c r="T10" s="127"/>
      <c r="U10" s="127">
        <f>IFERROR(VLOOKUP($L10,'2-2 引出数据_合同数据仓库'!$B$2:$BP$10000,15,FALSE),0)</f>
        <v>0</v>
      </c>
      <c r="V10" s="127">
        <f>U10/(S10-R10+1)*365</f>
        <v>0</v>
      </c>
      <c r="W10" s="127"/>
      <c r="X10" s="159">
        <v>45658</v>
      </c>
      <c r="Y10" s="159">
        <f>X10+30</f>
        <v>45688</v>
      </c>
      <c r="Z10" s="163">
        <f>IFERROR(IF(($R10-Y10)&gt;=0,0,IF(($S10-X10)&lt;0,0,IF(AND(($S10-Y10)&gt;0,(X10-$R10)&gt;0),$V10/365*(Y10-X10+1),IF(AND(($S10-Y10)&lt;=0,(X10-$R10)&gt;0),$V10/365*($S10-X10+1),$V10/365*(Y10-$R10+1))))),0)</f>
        <v>0</v>
      </c>
      <c r="AA10" s="159">
        <f>Y10+1</f>
        <v>45689</v>
      </c>
      <c r="AB10" s="159">
        <f>AA10+27</f>
        <v>45716</v>
      </c>
      <c r="AC10" s="163">
        <f>IFERROR(IF(($R10-AB10)&gt;=0,0,IF(($S10-AA10)&lt;0,0,IF(AND(($S10-AB10)&gt;0,(AA10-$R10)&gt;0),$V10/365*(AB10-AA10+1),IF(AND(($S10-AB10)&lt;=0,(AA10-$R10)&gt;0),$V10/365*($S10-AA10+1),$V10/365*(AB10-$R10+1))))),0)</f>
        <v>0</v>
      </c>
      <c r="AD10" s="159">
        <f>AB10+1</f>
        <v>45717</v>
      </c>
      <c r="AE10" s="159">
        <f>AD10+30</f>
        <v>45747</v>
      </c>
      <c r="AF10" s="163">
        <f>IFERROR(IF(($R10-AE10)&gt;=0,0,IF(($S10-AD10)&lt;0,0,IF(AND(($S10-AE10)&gt;0,(AD10-$R10)&gt;0),$V10/365*(AE10-AD10+1),IF(AND(($S10-AE10)&lt;=0,(AD10-$R10)&gt;0),$V10/365*($S10-AD10+1),$V10/365*(AE10-$R10+1))))),0)</f>
        <v>0</v>
      </c>
      <c r="AG10" s="159">
        <f>AE10+1</f>
        <v>45748</v>
      </c>
      <c r="AH10" s="159">
        <f>AG10+29</f>
        <v>45777</v>
      </c>
      <c r="AI10" s="163">
        <f>IFERROR(IF(($R10-AH10)&gt;=0,0,IF(($S10-AG10)&lt;0,0,IF(AND(($S10-AH10)&gt;0,(AG10-$R10)&gt;0),$V10/365*(AH10-AG10+1),IF(AND(($S10-AH10)&lt;=0,(AG10-$R10)&gt;0),$V10/365*($S10-AG10+1),$V10/365*(AH10-$R10+1))))),0)</f>
        <v>0</v>
      </c>
      <c r="AJ10" s="159">
        <f>AH10+1</f>
        <v>45778</v>
      </c>
      <c r="AK10" s="159">
        <f>AJ10+30</f>
        <v>45808</v>
      </c>
      <c r="AL10" s="163">
        <f>IFERROR(IF(($R10-AK10)&gt;=0,0,IF(($S10-AJ10)&lt;0,0,IF(AND(($S10-AK10)&gt;0,(AJ10-$R10)&gt;0),$V10/365*(AK10-AJ10+1),IF(AND(($S10-AK10)&lt;=0,(AJ10-$R10)&gt;0),$V10/365*($S10-AJ10+1),$V10/365*(AK10-$R10+1))))),0)</f>
        <v>0</v>
      </c>
      <c r="AM10" s="159">
        <f>AK10+1</f>
        <v>45809</v>
      </c>
      <c r="AN10" s="159">
        <f>AM10+29</f>
        <v>45838</v>
      </c>
      <c r="AO10" s="163">
        <f>IFERROR(IF(($R10-AN10)&gt;=0,0,IF(($S10-AM10)&lt;0,0,IF(AND(($S10-AN10)&gt;0,(AM10-$R10)&gt;0),$V10/365*(AN10-AM10+1),IF(AND(($S10-AN10)&lt;=0,(AM10-$R10)&gt;0),$V10/365*($S10-AM10+1),$V10/365*(AN10-$R10+1))))),0)</f>
        <v>0</v>
      </c>
      <c r="AP10" s="159">
        <f>AN10+1</f>
        <v>45839</v>
      </c>
      <c r="AQ10" s="159">
        <f>AP10+30</f>
        <v>45869</v>
      </c>
      <c r="AR10" s="163">
        <f>IFERROR(IF(($R10-AQ10)&gt;=0,0,IF(($S10-AP10)&lt;0,0,IF(AND(($S10-AQ10)&gt;0,(AP10-$R10)&gt;0),$V10/365*(AQ10-AP10+1),IF(AND(($S10-AQ10)&lt;=0,(AP10-$R10)&gt;0),$V10/365*($S10-AP10+1),$V10/365*(AQ10-$R10+1))))),0)</f>
        <v>0</v>
      </c>
      <c r="AS10" s="159">
        <f>AQ10+1</f>
        <v>45870</v>
      </c>
      <c r="AT10" s="159">
        <f>AS10+30</f>
        <v>45900</v>
      </c>
      <c r="AU10" s="163">
        <f>IFERROR(IF(($R10-AT10)&gt;=0,0,IF(($S10-AS10)&lt;0,0,IF(AND(($S10-AT10)&gt;0,(AS10-$R10)&gt;0),$V10/365*(AT10-AS10+1),IF(AND(($S10-AT10)&lt;=0,(AS10-$R10)&gt;0),$V10/365*($S10-AS10+1),$V10/365*(AT10-$R10+1))))),0)</f>
        <v>0</v>
      </c>
      <c r="AV10" s="159">
        <f>AT10+1</f>
        <v>45901</v>
      </c>
      <c r="AW10" s="159">
        <f>AV10+29</f>
        <v>45930</v>
      </c>
      <c r="AX10" s="163">
        <f>IFERROR(IF(($R10-AW10)&gt;=0,0,IF(($S10-AV10)&lt;0,0,IF(AND(($S10-AW10)&gt;0,(AV10-$R10)&gt;0),$V10/365*(AW10-AV10+1),IF(AND(($S10-AW10)&lt;=0,(AV10-$R10)&gt;0),$V10/365*($S10-AV10+1),$V10/365*(AW10-$R10+1))))),0)</f>
        <v>0</v>
      </c>
      <c r="AY10" s="159">
        <f>AW10+1</f>
        <v>45931</v>
      </c>
      <c r="AZ10" s="159">
        <f>AY10+30</f>
        <v>45961</v>
      </c>
      <c r="BA10" s="163">
        <f>IFERROR(IF(($R10-AZ10)&gt;=0,0,IF(($S10-AY10)&lt;0,0,IF(AND(($S10-AZ10)&gt;0,(AY10-$R10)&gt;0),$V10/365*(AZ10-AY10+1),IF(AND(($S10-AZ10)&lt;=0,(AY10-$R10)&gt;0),$V10/365*($S10-AY10+1),$V10/365*(AZ10-$R10+1))))),0)</f>
        <v>0</v>
      </c>
      <c r="BB10" s="159">
        <f>AZ10+1</f>
        <v>45962</v>
      </c>
      <c r="BC10" s="159">
        <f>BB10+29</f>
        <v>45991</v>
      </c>
      <c r="BD10" s="163">
        <f>IFERROR(IF(($R10-BC10)&gt;=0,0,IF(($S10-BB10)&lt;0,0,IF(AND(($S10-BC10)&gt;0,(BB10-$R10)&gt;0),$V10/365*(BC10-BB10+1),IF(AND(($S10-BC10)&lt;=0,(BB10-$R10)&gt;0),$V10/365*($S10-BB10+1),$V10/365*(BC10-$R10+1))))),0)</f>
        <v>0</v>
      </c>
      <c r="BE10" s="159">
        <f>BC10+1</f>
        <v>45992</v>
      </c>
      <c r="BF10" s="159">
        <f>BE10+30</f>
        <v>46022</v>
      </c>
      <c r="BG10" s="163">
        <f>IFERROR(IF(($R10-BF10)&gt;=0,0,IF(($S10-BE10)&lt;0,0,IF(AND(($S10-BF10)&gt;0,(BE10-$R10)&gt;0),$V10/365*(BF10-BE10+1),IF(AND(($S10-BF10)&lt;=0,(BE10-$R10)&gt;0),$V10/365*($S10-BE10+1),$V10/365*(BF10-$R10+1))))),0)</f>
        <v>0</v>
      </c>
      <c r="BH10" s="159">
        <v>46023</v>
      </c>
      <c r="BI10" s="159">
        <f>BH10+30</f>
        <v>46053</v>
      </c>
      <c r="BJ10" s="163">
        <f>IFERROR(IF(($R10-BI10)&gt;=0,0,IF(($S10-BH10)&lt;0,0,IF(AND(($S10-BI10)&gt;0,(BH10-$R10)&gt;0),$V10/365*(BI10-BH10+1),IF(AND(($S10-BI10)&lt;=0,(BH10-$R10)&gt;0),$V10/365*($S10-BH10+1),$V10/365*(BI10-$R10+1))))),0)</f>
        <v>0</v>
      </c>
      <c r="BK10" s="159">
        <f>BI10+1</f>
        <v>46054</v>
      </c>
      <c r="BL10" s="159">
        <f>BK10+27</f>
        <v>46081</v>
      </c>
      <c r="BM10" s="163">
        <f>IFERROR(IF(($R10-BL10)&gt;=0,0,IF(($S10-BK10)&lt;0,0,IF(AND(($S10-BL10)&gt;0,(BK10-$R10)&gt;0),$V10/365*(BL10-BK10+1),IF(AND(($S10-BL10)&lt;=0,(BK10-$R10)&gt;0),$V10/365*($S10-BK10+1),$V10/365*(BL10-$R10+1))))),0)</f>
        <v>0</v>
      </c>
      <c r="BN10" s="159">
        <f>BL10+1</f>
        <v>46082</v>
      </c>
      <c r="BO10" s="159">
        <f>BN10+30</f>
        <v>46112</v>
      </c>
      <c r="BP10" s="163">
        <f>IFERROR(IF(($R10-BO10)&gt;=0,0,IF(($S10-BN10)&lt;0,0,IF(AND(($S10-BO10)&gt;0,(BN10-$R10)&gt;0),$V10/365*(BO10-BN10+1),IF(AND(($S10-BO10)&lt;=0,(BN10-$R10)&gt;0),$V10/365*($S10-BN10+1),$V10/365*(BO10-$R10+1))))),0)</f>
        <v>0</v>
      </c>
      <c r="BQ10" s="159">
        <f>BO10+1</f>
        <v>46113</v>
      </c>
      <c r="BR10" s="159">
        <f>BQ10+29</f>
        <v>46142</v>
      </c>
      <c r="BS10" s="163">
        <f>IFERROR(IF(($R10-BR10)&gt;=0,0,IF(($S10-BQ10)&lt;0,0,IF(AND(($S10-BR10)&gt;0,(BQ10-$R10)&gt;0),$V10/365*(BR10-BQ10+1),IF(AND(($S10-BR10)&lt;=0,(BQ10-$R10)&gt;0),$V10/365*($S10-BQ10+1),$V10/365*(BR10-$R10+1))))),0)</f>
        <v>0</v>
      </c>
      <c r="BT10" s="159">
        <f>BR10+1</f>
        <v>46143</v>
      </c>
      <c r="BU10" s="159">
        <f>BT10+30</f>
        <v>46173</v>
      </c>
      <c r="BV10" s="163">
        <f>IFERROR(IF(($R10-BU10)&gt;=0,0,IF(($S10-BT10)&lt;0,0,IF(AND(($S10-BU10)&gt;0,(BT10-$R10)&gt;0),$V10/365*(BU10-BT10+1),IF(AND(($S10-BU10)&lt;=0,(BT10-$R10)&gt;0),$V10/365*($S10-BT10+1),$V10/365*(BU10-$R10+1))))),0)</f>
        <v>0</v>
      </c>
      <c r="BW10" s="159">
        <f>BU10+1</f>
        <v>46174</v>
      </c>
      <c r="BX10" s="159">
        <f>BW10+29</f>
        <v>46203</v>
      </c>
      <c r="BY10" s="163">
        <f>IFERROR(IF(($R10-BX10)&gt;=0,0,IF(($S10-BW10)&lt;0,0,IF(AND(($S10-BX10)&gt;0,(BW10-$R10)&gt;0),$V10/365*(BX10-BW10+1),IF(AND(($S10-BX10)&lt;=0,(BW10-$R10)&gt;0),$V10/365*($S10-BW10+1),$V10/365*(BX10-$R10+1))))),0)</f>
        <v>0</v>
      </c>
      <c r="BZ10" s="159">
        <f>BX10+1</f>
        <v>46204</v>
      </c>
      <c r="CA10" s="159">
        <f>BZ10+30</f>
        <v>46234</v>
      </c>
      <c r="CB10" s="163">
        <f>IFERROR(IF(($R10-CA10)&gt;=0,0,IF(($S10-BZ10)&lt;0,0,IF(AND(($S10-CA10)&gt;0,(BZ10-$R10)&gt;0),$V10/365*(CA10-BZ10+1),IF(AND(($S10-CA10)&lt;=0,(BZ10-$R10)&gt;0),$V10/365*($S10-BZ10+1),$V10/365*(CA10-$R10+1))))),0)</f>
        <v>0</v>
      </c>
      <c r="CC10" s="159">
        <f>CA10+1</f>
        <v>46235</v>
      </c>
      <c r="CD10" s="159">
        <f>CC10+30</f>
        <v>46265</v>
      </c>
      <c r="CE10" s="163">
        <f>IFERROR(IF(($R10-CD10)&gt;=0,0,IF(($S10-CC10)&lt;0,0,IF(AND(($S10-CD10)&gt;0,(CC10-$R10)&gt;0),$V10/365*(CD10-CC10+1),IF(AND(($S10-CD10)&lt;=0,(CC10-$R10)&gt;0),$V10/365*($S10-CC10+1),$V10/365*(CD10-$R10+1))))),0)</f>
        <v>0</v>
      </c>
      <c r="CF10" s="159">
        <f>CD10+1</f>
        <v>46266</v>
      </c>
      <c r="CG10" s="159">
        <f>CF10+29</f>
        <v>46295</v>
      </c>
      <c r="CH10" s="163">
        <f>IFERROR(IF(($R10-CG10)&gt;=0,0,IF(($S10-CF10)&lt;0,0,IF(AND(($S10-CG10)&gt;0,(CF10-$R10)&gt;0),$V10/365*(CG10-CF10+1),IF(AND(($S10-CG10)&lt;=0,(CF10-$R10)&gt;0),$V10/365*($S10-CF10+1),$V10/365*(CG10-$R10+1))))),0)</f>
        <v>0</v>
      </c>
      <c r="CI10" s="159">
        <f>CG10+1</f>
        <v>46296</v>
      </c>
      <c r="CJ10" s="159">
        <f>CI10+30</f>
        <v>46326</v>
      </c>
      <c r="CK10" s="163">
        <f>IFERROR(IF(($R10-CJ10)&gt;=0,0,IF(($S10-CI10)&lt;0,0,IF(AND(($S10-CJ10)&gt;0,(CI10-$R10)&gt;0),$V10/365*(CJ10-CI10+1),IF(AND(($S10-CJ10)&lt;=0,(CI10-$R10)&gt;0),$V10/365*($S10-CI10+1),$V10/365*(CJ10-$R10+1))))),0)</f>
        <v>0</v>
      </c>
      <c r="CL10" s="159">
        <f>CJ10+1</f>
        <v>46327</v>
      </c>
      <c r="CM10" s="159">
        <f>CL10+29</f>
        <v>46356</v>
      </c>
      <c r="CN10" s="163">
        <f>IFERROR(IF(($R10-CM10)&gt;=0,0,IF(($S10-CL10)&lt;0,0,IF(AND(($S10-CM10)&gt;0,(CL10-$R10)&gt;0),$V10/365*(CM10-CL10+1),IF(AND(($S10-CM10)&lt;=0,(CL10-$R10)&gt;0),$V10/365*($S10-CL10+1),$V10/365*(CM10-$R10+1))))),0)</f>
        <v>0</v>
      </c>
      <c r="CO10" s="159">
        <f>CM10+1</f>
        <v>46357</v>
      </c>
      <c r="CP10" s="159">
        <f>CO10+30</f>
        <v>46387</v>
      </c>
      <c r="CQ10" s="163">
        <f>IFERROR(IF(($R10-CP10)&gt;=0,0,IF(($S10-CO10)&lt;0,0,IF(AND(($S10-CP10)&gt;0,(CO10-$R10)&gt;0),$V10/365*(CP10-CO10+1),IF(AND(($S10-CP10)&lt;=0,(CO10-$R10)&gt;0),$V10/365*($S10-CO10+1),$V10/365*(CP10-$R10+1))))),0)</f>
        <v>0</v>
      </c>
    </row>
    <row r="11" s="85" customFormat="1" ht="24" customHeight="1" outlineLevel="4" spans="1:95">
      <c r="A11" s="124"/>
      <c r="B11" s="125"/>
      <c r="C11" s="126"/>
      <c r="D11" s="124"/>
      <c r="E11" s="125"/>
      <c r="F11" s="125"/>
      <c r="G11" s="125"/>
      <c r="H11" s="127"/>
      <c r="I11" s="127"/>
      <c r="J11" s="127">
        <f t="shared" si="0"/>
        <v>0</v>
      </c>
      <c r="K11" s="127">
        <f>K10+1</f>
        <v>3</v>
      </c>
      <c r="L11" s="152"/>
      <c r="M11" s="153">
        <f>IFERROR(VLOOKUP($L11,'2-2 引出数据_合同数据仓库'!$B$2:$BP$10000,3,FALSE),0)</f>
        <v>0</v>
      </c>
      <c r="N11" s="127"/>
      <c r="O11" s="153">
        <f>IFERROR(VLOOKUP((LEFT(VLOOKUP($L11,'2-2 引出数据_合同数据仓库'!$B$2:$BP$10000,64,FALSE),15)&amp;(RIGHT(VLOOKUP($L11,'2-2 引出数据_合同数据仓库'!$B$2:$BP$10000,64,FALSE),4)+1)),'2-2 引出数据_合同数据仓库'!$B$2:$BP$10000,3,FALSE),0)</f>
        <v>0</v>
      </c>
      <c r="P11" s="127"/>
      <c r="Q11" s="127">
        <f>IFERROR(VLOOKUP($L11,'2-2 引出数据_合同数据仓库'!$B$2:$BP$10000,28,FALSE),0)</f>
        <v>0</v>
      </c>
      <c r="R11" s="127">
        <f>IFERROR(VLOOKUP($L11,'2-2 引出数据_合同数据仓库'!$B$2:$BP$10000,29,FALSE),0)</f>
        <v>0</v>
      </c>
      <c r="S11" s="127">
        <f>IFERROR(VLOOKUP($L11,'2-2 引出数据_合同数据仓库'!$B$2:$BP$10000,4,FALSE),0)</f>
        <v>0</v>
      </c>
      <c r="T11" s="127"/>
      <c r="U11" s="127">
        <f>IFERROR(VLOOKUP($L11,'2-2 引出数据_合同数据仓库'!$B$2:$BP$10000,15,FALSE),0)</f>
        <v>0</v>
      </c>
      <c r="V11" s="127">
        <f>U11/(S11-R11+1)*365</f>
        <v>0</v>
      </c>
      <c r="W11" s="127"/>
      <c r="X11" s="159">
        <v>45658</v>
      </c>
      <c r="Y11" s="159">
        <f>X11+30</f>
        <v>45688</v>
      </c>
      <c r="Z11" s="163">
        <f>IFERROR(IF(($R11-Y11)&gt;=0,0,IF(($S11-X11)&lt;0,0,IF(AND(($S11-Y11)&gt;0,(X11-$R11)&gt;0),$V11/365*(Y11-X11+1),IF(AND(($S11-Y11)&lt;=0,(X11-$R11)&gt;0),$V11/365*($S11-X11+1),$V11/365*(Y11-$R11+1))))),0)</f>
        <v>0</v>
      </c>
      <c r="AA11" s="159">
        <f>Y11+1</f>
        <v>45689</v>
      </c>
      <c r="AB11" s="159">
        <f>AA11+27</f>
        <v>45716</v>
      </c>
      <c r="AC11" s="163">
        <f>IFERROR(IF(($R11-AB11)&gt;=0,0,IF(($S11-AA11)&lt;0,0,IF(AND(($S11-AB11)&gt;0,(AA11-$R11)&gt;0),$V11/365*(AB11-AA11+1),IF(AND(($S11-AB11)&lt;=0,(AA11-$R11)&gt;0),$V11/365*($S11-AA11+1),$V11/365*(AB11-$R11+1))))),0)</f>
        <v>0</v>
      </c>
      <c r="AD11" s="159">
        <f>AB11+1</f>
        <v>45717</v>
      </c>
      <c r="AE11" s="159">
        <f>AD11+30</f>
        <v>45747</v>
      </c>
      <c r="AF11" s="163">
        <f>IFERROR(IF(($R11-AE11)&gt;=0,0,IF(($S11-AD11)&lt;0,0,IF(AND(($S11-AE11)&gt;0,(AD11-$R11)&gt;0),$V11/365*(AE11-AD11+1),IF(AND(($S11-AE11)&lt;=0,(AD11-$R11)&gt;0),$V11/365*($S11-AD11+1),$V11/365*(AE11-$R11+1))))),0)</f>
        <v>0</v>
      </c>
      <c r="AG11" s="159">
        <f>AE11+1</f>
        <v>45748</v>
      </c>
      <c r="AH11" s="159">
        <f>AG11+29</f>
        <v>45777</v>
      </c>
      <c r="AI11" s="163">
        <f>IFERROR(IF(($R11-AH11)&gt;=0,0,IF(($S11-AG11)&lt;0,0,IF(AND(($S11-AH11)&gt;0,(AG11-$R11)&gt;0),$V11/365*(AH11-AG11+1),IF(AND(($S11-AH11)&lt;=0,(AG11-$R11)&gt;0),$V11/365*($S11-AG11+1),$V11/365*(AH11-$R11+1))))),0)</f>
        <v>0</v>
      </c>
      <c r="AJ11" s="159">
        <f>AH11+1</f>
        <v>45778</v>
      </c>
      <c r="AK11" s="159">
        <f>AJ11+30</f>
        <v>45808</v>
      </c>
      <c r="AL11" s="163">
        <f>IFERROR(IF(($R11-AK11)&gt;=0,0,IF(($S11-AJ11)&lt;0,0,IF(AND(($S11-AK11)&gt;0,(AJ11-$R11)&gt;0),$V11/365*(AK11-AJ11+1),IF(AND(($S11-AK11)&lt;=0,(AJ11-$R11)&gt;0),$V11/365*($S11-AJ11+1),$V11/365*(AK11-$R11+1))))),0)</f>
        <v>0</v>
      </c>
      <c r="AM11" s="159">
        <f>AK11+1</f>
        <v>45809</v>
      </c>
      <c r="AN11" s="159">
        <f>AM11+29</f>
        <v>45838</v>
      </c>
      <c r="AO11" s="163">
        <f>IFERROR(IF(($R11-AN11)&gt;=0,0,IF(($S11-AM11)&lt;0,0,IF(AND(($S11-AN11)&gt;0,(AM11-$R11)&gt;0),$V11/365*(AN11-AM11+1),IF(AND(($S11-AN11)&lt;=0,(AM11-$R11)&gt;0),$V11/365*($S11-AM11+1),$V11/365*(AN11-$R11+1))))),0)</f>
        <v>0</v>
      </c>
      <c r="AP11" s="159">
        <f>AN11+1</f>
        <v>45839</v>
      </c>
      <c r="AQ11" s="159">
        <f>AP11+30</f>
        <v>45869</v>
      </c>
      <c r="AR11" s="163">
        <f>IFERROR(IF(($R11-AQ11)&gt;=0,0,IF(($S11-AP11)&lt;0,0,IF(AND(($S11-AQ11)&gt;0,(AP11-$R11)&gt;0),$V11/365*(AQ11-AP11+1),IF(AND(($S11-AQ11)&lt;=0,(AP11-$R11)&gt;0),$V11/365*($S11-AP11+1),$V11/365*(AQ11-$R11+1))))),0)</f>
        <v>0</v>
      </c>
      <c r="AS11" s="159">
        <f>AQ11+1</f>
        <v>45870</v>
      </c>
      <c r="AT11" s="159">
        <f>AS11+30</f>
        <v>45900</v>
      </c>
      <c r="AU11" s="163">
        <f>IFERROR(IF(($R11-AT11)&gt;=0,0,IF(($S11-AS11)&lt;0,0,IF(AND(($S11-AT11)&gt;0,(AS11-$R11)&gt;0),$V11/365*(AT11-AS11+1),IF(AND(($S11-AT11)&lt;=0,(AS11-$R11)&gt;0),$V11/365*($S11-AS11+1),$V11/365*(AT11-$R11+1))))),0)</f>
        <v>0</v>
      </c>
      <c r="AV11" s="159">
        <f>AT11+1</f>
        <v>45901</v>
      </c>
      <c r="AW11" s="159">
        <f>AV11+29</f>
        <v>45930</v>
      </c>
      <c r="AX11" s="163">
        <f>IFERROR(IF(($R11-AW11)&gt;=0,0,IF(($S11-AV11)&lt;0,0,IF(AND(($S11-AW11)&gt;0,(AV11-$R11)&gt;0),$V11/365*(AW11-AV11+1),IF(AND(($S11-AW11)&lt;=0,(AV11-$R11)&gt;0),$V11/365*($S11-AV11+1),$V11/365*(AW11-$R11+1))))),0)</f>
        <v>0</v>
      </c>
      <c r="AY11" s="159">
        <f>AW11+1</f>
        <v>45931</v>
      </c>
      <c r="AZ11" s="159">
        <f>AY11+30</f>
        <v>45961</v>
      </c>
      <c r="BA11" s="163">
        <f>IFERROR(IF(($R11-AZ11)&gt;=0,0,IF(($S11-AY11)&lt;0,0,IF(AND(($S11-AZ11)&gt;0,(AY11-$R11)&gt;0),$V11/365*(AZ11-AY11+1),IF(AND(($S11-AZ11)&lt;=0,(AY11-$R11)&gt;0),$V11/365*($S11-AY11+1),$V11/365*(AZ11-$R11+1))))),0)</f>
        <v>0</v>
      </c>
      <c r="BB11" s="159">
        <f>AZ11+1</f>
        <v>45962</v>
      </c>
      <c r="BC11" s="159">
        <f>BB11+29</f>
        <v>45991</v>
      </c>
      <c r="BD11" s="163">
        <f>IFERROR(IF(($R11-BC11)&gt;=0,0,IF(($S11-BB11)&lt;0,0,IF(AND(($S11-BC11)&gt;0,(BB11-$R11)&gt;0),$V11/365*(BC11-BB11+1),IF(AND(($S11-BC11)&lt;=0,(BB11-$R11)&gt;0),$V11/365*($S11-BB11+1),$V11/365*(BC11-$R11+1))))),0)</f>
        <v>0</v>
      </c>
      <c r="BE11" s="159">
        <f>BC11+1</f>
        <v>45992</v>
      </c>
      <c r="BF11" s="159">
        <f>BE11+30</f>
        <v>46022</v>
      </c>
      <c r="BG11" s="163">
        <f>IFERROR(IF(($R11-BF11)&gt;=0,0,IF(($S11-BE11)&lt;0,0,IF(AND(($S11-BF11)&gt;0,(BE11-$R11)&gt;0),$V11/365*(BF11-BE11+1),IF(AND(($S11-BF11)&lt;=0,(BE11-$R11)&gt;0),$V11/365*($S11-BE11+1),$V11/365*(BF11-$R11+1))))),0)</f>
        <v>0</v>
      </c>
      <c r="BH11" s="159">
        <v>46023</v>
      </c>
      <c r="BI11" s="159">
        <f>BH11+30</f>
        <v>46053</v>
      </c>
      <c r="BJ11" s="163">
        <f>IFERROR(IF(($R11-BI11)&gt;=0,0,IF(($S11-BH11)&lt;0,0,IF(AND(($S11-BI11)&gt;0,(BH11-$R11)&gt;0),$V11/365*(BI11-BH11+1),IF(AND(($S11-BI11)&lt;=0,(BH11-$R11)&gt;0),$V11/365*($S11-BH11+1),$V11/365*(BI11-$R11+1))))),0)</f>
        <v>0</v>
      </c>
      <c r="BK11" s="159">
        <f>BI11+1</f>
        <v>46054</v>
      </c>
      <c r="BL11" s="159">
        <f>BK11+27</f>
        <v>46081</v>
      </c>
      <c r="BM11" s="163">
        <f>IFERROR(IF(($R11-BL11)&gt;=0,0,IF(($S11-BK11)&lt;0,0,IF(AND(($S11-BL11)&gt;0,(BK11-$R11)&gt;0),$V11/365*(BL11-BK11+1),IF(AND(($S11-BL11)&lt;=0,(BK11-$R11)&gt;0),$V11/365*($S11-BK11+1),$V11/365*(BL11-$R11+1))))),0)</f>
        <v>0</v>
      </c>
      <c r="BN11" s="159">
        <f>BL11+1</f>
        <v>46082</v>
      </c>
      <c r="BO11" s="159">
        <f>BN11+30</f>
        <v>46112</v>
      </c>
      <c r="BP11" s="163">
        <f>IFERROR(IF(($R11-BO11)&gt;=0,0,IF(($S11-BN11)&lt;0,0,IF(AND(($S11-BO11)&gt;0,(BN11-$R11)&gt;0),$V11/365*(BO11-BN11+1),IF(AND(($S11-BO11)&lt;=0,(BN11-$R11)&gt;0),$V11/365*($S11-BN11+1),$V11/365*(BO11-$R11+1))))),0)</f>
        <v>0</v>
      </c>
      <c r="BQ11" s="159">
        <f>BO11+1</f>
        <v>46113</v>
      </c>
      <c r="BR11" s="159">
        <f>BQ11+29</f>
        <v>46142</v>
      </c>
      <c r="BS11" s="163">
        <f>IFERROR(IF(($R11-BR11)&gt;=0,0,IF(($S11-BQ11)&lt;0,0,IF(AND(($S11-BR11)&gt;0,(BQ11-$R11)&gt;0),$V11/365*(BR11-BQ11+1),IF(AND(($S11-BR11)&lt;=0,(BQ11-$R11)&gt;0),$V11/365*($S11-BQ11+1),$V11/365*(BR11-$R11+1))))),0)</f>
        <v>0</v>
      </c>
      <c r="BT11" s="159">
        <f>BR11+1</f>
        <v>46143</v>
      </c>
      <c r="BU11" s="159">
        <f>BT11+30</f>
        <v>46173</v>
      </c>
      <c r="BV11" s="163">
        <f>IFERROR(IF(($R11-BU11)&gt;=0,0,IF(($S11-BT11)&lt;0,0,IF(AND(($S11-BU11)&gt;0,(BT11-$R11)&gt;0),$V11/365*(BU11-BT11+1),IF(AND(($S11-BU11)&lt;=0,(BT11-$R11)&gt;0),$V11/365*($S11-BT11+1),$V11/365*(BU11-$R11+1))))),0)</f>
        <v>0</v>
      </c>
      <c r="BW11" s="159">
        <f>BU11+1</f>
        <v>46174</v>
      </c>
      <c r="BX11" s="159">
        <f>BW11+29</f>
        <v>46203</v>
      </c>
      <c r="BY11" s="163">
        <f>IFERROR(IF(($R11-BX11)&gt;=0,0,IF(($S11-BW11)&lt;0,0,IF(AND(($S11-BX11)&gt;0,(BW11-$R11)&gt;0),$V11/365*(BX11-BW11+1),IF(AND(($S11-BX11)&lt;=0,(BW11-$R11)&gt;0),$V11/365*($S11-BW11+1),$V11/365*(BX11-$R11+1))))),0)</f>
        <v>0</v>
      </c>
      <c r="BZ11" s="159">
        <f>BX11+1</f>
        <v>46204</v>
      </c>
      <c r="CA11" s="159">
        <f>BZ11+30</f>
        <v>46234</v>
      </c>
      <c r="CB11" s="163">
        <f>IFERROR(IF(($R11-CA11)&gt;=0,0,IF(($S11-BZ11)&lt;0,0,IF(AND(($S11-CA11)&gt;0,(BZ11-$R11)&gt;0),$V11/365*(CA11-BZ11+1),IF(AND(($S11-CA11)&lt;=0,(BZ11-$R11)&gt;0),$V11/365*($S11-BZ11+1),$V11/365*(CA11-$R11+1))))),0)</f>
        <v>0</v>
      </c>
      <c r="CC11" s="159">
        <f>CA11+1</f>
        <v>46235</v>
      </c>
      <c r="CD11" s="159">
        <f>CC11+30</f>
        <v>46265</v>
      </c>
      <c r="CE11" s="163">
        <f>IFERROR(IF(($R11-CD11)&gt;=0,0,IF(($S11-CC11)&lt;0,0,IF(AND(($S11-CD11)&gt;0,(CC11-$R11)&gt;0),$V11/365*(CD11-CC11+1),IF(AND(($S11-CD11)&lt;=0,(CC11-$R11)&gt;0),$V11/365*($S11-CC11+1),$V11/365*(CD11-$R11+1))))),0)</f>
        <v>0</v>
      </c>
      <c r="CF11" s="159">
        <f>CD11+1</f>
        <v>46266</v>
      </c>
      <c r="CG11" s="159">
        <f>CF11+29</f>
        <v>46295</v>
      </c>
      <c r="CH11" s="163">
        <f>IFERROR(IF(($R11-CG11)&gt;=0,0,IF(($S11-CF11)&lt;0,0,IF(AND(($S11-CG11)&gt;0,(CF11-$R11)&gt;0),$V11/365*(CG11-CF11+1),IF(AND(($S11-CG11)&lt;=0,(CF11-$R11)&gt;0),$V11/365*($S11-CF11+1),$V11/365*(CG11-$R11+1))))),0)</f>
        <v>0</v>
      </c>
      <c r="CI11" s="159">
        <f>CG11+1</f>
        <v>46296</v>
      </c>
      <c r="CJ11" s="159">
        <f>CI11+30</f>
        <v>46326</v>
      </c>
      <c r="CK11" s="163">
        <f>IFERROR(IF(($R11-CJ11)&gt;=0,0,IF(($S11-CI11)&lt;0,0,IF(AND(($S11-CJ11)&gt;0,(CI11-$R11)&gt;0),$V11/365*(CJ11-CI11+1),IF(AND(($S11-CJ11)&lt;=0,(CI11-$R11)&gt;0),$V11/365*($S11-CI11+1),$V11/365*(CJ11-$R11+1))))),0)</f>
        <v>0</v>
      </c>
      <c r="CL11" s="159">
        <f>CJ11+1</f>
        <v>46327</v>
      </c>
      <c r="CM11" s="159">
        <f>CL11+29</f>
        <v>46356</v>
      </c>
      <c r="CN11" s="163">
        <f>IFERROR(IF(($R11-CM11)&gt;=0,0,IF(($S11-CL11)&lt;0,0,IF(AND(($S11-CM11)&gt;0,(CL11-$R11)&gt;0),$V11/365*(CM11-CL11+1),IF(AND(($S11-CM11)&lt;=0,(CL11-$R11)&gt;0),$V11/365*($S11-CL11+1),$V11/365*(CM11-$R11+1))))),0)</f>
        <v>0</v>
      </c>
      <c r="CO11" s="159">
        <f>CM11+1</f>
        <v>46357</v>
      </c>
      <c r="CP11" s="159">
        <f>CO11+30</f>
        <v>46387</v>
      </c>
      <c r="CQ11" s="163">
        <f>IFERROR(IF(($R11-CP11)&gt;=0,0,IF(($S11-CO11)&lt;0,0,IF(AND(($S11-CP11)&gt;0,(CO11-$R11)&gt;0),$V11/365*(CP11-CO11+1),IF(AND(($S11-CP11)&lt;=0,(CO11-$R11)&gt;0),$V11/365*($S11-CO11+1),$V11/365*(CP11-$R11+1))))),0)</f>
        <v>0</v>
      </c>
    </row>
    <row r="12" s="85" customFormat="1" ht="24" customHeight="1" outlineLevel="4" spans="1:95">
      <c r="A12" s="124"/>
      <c r="B12" s="125"/>
      <c r="C12" s="126"/>
      <c r="D12" s="124"/>
      <c r="E12" s="125"/>
      <c r="F12" s="125"/>
      <c r="G12" s="125"/>
      <c r="H12" s="127"/>
      <c r="I12" s="127"/>
      <c r="J12" s="127">
        <f t="shared" si="0"/>
        <v>0</v>
      </c>
      <c r="K12" s="127">
        <f>K11+1</f>
        <v>4</v>
      </c>
      <c r="L12" s="152"/>
      <c r="M12" s="153">
        <f>IFERROR(VLOOKUP($L12,'2-2 引出数据_合同数据仓库'!$B$2:$BP$10000,3,FALSE),0)</f>
        <v>0</v>
      </c>
      <c r="N12" s="127"/>
      <c r="O12" s="153">
        <f>IFERROR(VLOOKUP((LEFT(VLOOKUP($L12,'2-2 引出数据_合同数据仓库'!$B$2:$BP$10000,64,FALSE),15)&amp;(RIGHT(VLOOKUP($L12,'2-2 引出数据_合同数据仓库'!$B$2:$BP$10000,64,FALSE),4)+1)),'2-2 引出数据_合同数据仓库'!$B$2:$BP$10000,3,FALSE),0)</f>
        <v>0</v>
      </c>
      <c r="P12" s="127"/>
      <c r="Q12" s="127">
        <f>IFERROR(VLOOKUP($L12,'2-2 引出数据_合同数据仓库'!$B$2:$BP$10000,28,FALSE),0)</f>
        <v>0</v>
      </c>
      <c r="R12" s="127">
        <f>IFERROR(VLOOKUP($L12,'2-2 引出数据_合同数据仓库'!$B$2:$BP$10000,29,FALSE),0)</f>
        <v>0</v>
      </c>
      <c r="S12" s="127">
        <f>IFERROR(VLOOKUP($L12,'2-2 引出数据_合同数据仓库'!$B$2:$BP$10000,4,FALSE),0)</f>
        <v>0</v>
      </c>
      <c r="T12" s="127"/>
      <c r="U12" s="127">
        <f>IFERROR(VLOOKUP($L12,'2-2 引出数据_合同数据仓库'!$B$2:$BP$10000,15,FALSE),0)</f>
        <v>0</v>
      </c>
      <c r="V12" s="127">
        <f>U12/(S12-R12+1)*365</f>
        <v>0</v>
      </c>
      <c r="W12" s="127"/>
      <c r="X12" s="159">
        <v>45658</v>
      </c>
      <c r="Y12" s="159">
        <f>X12+30</f>
        <v>45688</v>
      </c>
      <c r="Z12" s="163">
        <f>IFERROR(IF(($R12-Y12)&gt;=0,0,IF(($S12-X12)&lt;0,0,IF(AND(($S12-Y12)&gt;0,(X12-$R12)&gt;0),$V12/365*(Y12-X12+1),IF(AND(($S12-Y12)&lt;=0,(X12-$R12)&gt;0),$V12/365*($S12-X12+1),$V12/365*(Y12-$R12+1))))),0)</f>
        <v>0</v>
      </c>
      <c r="AA12" s="159">
        <f>Y12+1</f>
        <v>45689</v>
      </c>
      <c r="AB12" s="159">
        <f>AA12+27</f>
        <v>45716</v>
      </c>
      <c r="AC12" s="163">
        <f>IFERROR(IF(($R12-AB12)&gt;=0,0,IF(($S12-AA12)&lt;0,0,IF(AND(($S12-AB12)&gt;0,(AA12-$R12)&gt;0),$V12/365*(AB12-AA12+1),IF(AND(($S12-AB12)&lt;=0,(AA12-$R12)&gt;0),$V12/365*($S12-AA12+1),$V12/365*(AB12-$R12+1))))),0)</f>
        <v>0</v>
      </c>
      <c r="AD12" s="159">
        <f>AB12+1</f>
        <v>45717</v>
      </c>
      <c r="AE12" s="159">
        <f>AD12+30</f>
        <v>45747</v>
      </c>
      <c r="AF12" s="163">
        <f>IFERROR(IF(($R12-AE12)&gt;=0,0,IF(($S12-AD12)&lt;0,0,IF(AND(($S12-AE12)&gt;0,(AD12-$R12)&gt;0),$V12/365*(AE12-AD12+1),IF(AND(($S12-AE12)&lt;=0,(AD12-$R12)&gt;0),$V12/365*($S12-AD12+1),$V12/365*(AE12-$R12+1))))),0)</f>
        <v>0</v>
      </c>
      <c r="AG12" s="159">
        <f>AE12+1</f>
        <v>45748</v>
      </c>
      <c r="AH12" s="159">
        <f>AG12+29</f>
        <v>45777</v>
      </c>
      <c r="AI12" s="163">
        <f>IFERROR(IF(($R12-AH12)&gt;=0,0,IF(($S12-AG12)&lt;0,0,IF(AND(($S12-AH12)&gt;0,(AG12-$R12)&gt;0),$V12/365*(AH12-AG12+1),IF(AND(($S12-AH12)&lt;=0,(AG12-$R12)&gt;0),$V12/365*($S12-AG12+1),$V12/365*(AH12-$R12+1))))),0)</f>
        <v>0</v>
      </c>
      <c r="AJ12" s="159">
        <f>AH12+1</f>
        <v>45778</v>
      </c>
      <c r="AK12" s="159">
        <f>AJ12+30</f>
        <v>45808</v>
      </c>
      <c r="AL12" s="163">
        <f>IFERROR(IF(($R12-AK12)&gt;=0,0,IF(($S12-AJ12)&lt;0,0,IF(AND(($S12-AK12)&gt;0,(AJ12-$R12)&gt;0),$V12/365*(AK12-AJ12+1),IF(AND(($S12-AK12)&lt;=0,(AJ12-$R12)&gt;0),$V12/365*($S12-AJ12+1),$V12/365*(AK12-$R12+1))))),0)</f>
        <v>0</v>
      </c>
      <c r="AM12" s="159">
        <f>AK12+1</f>
        <v>45809</v>
      </c>
      <c r="AN12" s="159">
        <f>AM12+29</f>
        <v>45838</v>
      </c>
      <c r="AO12" s="163">
        <f>IFERROR(IF(($R12-AN12)&gt;=0,0,IF(($S12-AM12)&lt;0,0,IF(AND(($S12-AN12)&gt;0,(AM12-$R12)&gt;0),$V12/365*(AN12-AM12+1),IF(AND(($S12-AN12)&lt;=0,(AM12-$R12)&gt;0),$V12/365*($S12-AM12+1),$V12/365*(AN12-$R12+1))))),0)</f>
        <v>0</v>
      </c>
      <c r="AP12" s="159">
        <f>AN12+1</f>
        <v>45839</v>
      </c>
      <c r="AQ12" s="159">
        <f>AP12+30</f>
        <v>45869</v>
      </c>
      <c r="AR12" s="163">
        <f>IFERROR(IF(($R12-AQ12)&gt;=0,0,IF(($S12-AP12)&lt;0,0,IF(AND(($S12-AQ12)&gt;0,(AP12-$R12)&gt;0),$V12/365*(AQ12-AP12+1),IF(AND(($S12-AQ12)&lt;=0,(AP12-$R12)&gt;0),$V12/365*($S12-AP12+1),$V12/365*(AQ12-$R12+1))))),0)</f>
        <v>0</v>
      </c>
      <c r="AS12" s="159">
        <f>AQ12+1</f>
        <v>45870</v>
      </c>
      <c r="AT12" s="159">
        <f>AS12+30</f>
        <v>45900</v>
      </c>
      <c r="AU12" s="163">
        <f>IFERROR(IF(($R12-AT12)&gt;=0,0,IF(($S12-AS12)&lt;0,0,IF(AND(($S12-AT12)&gt;0,(AS12-$R12)&gt;0),$V12/365*(AT12-AS12+1),IF(AND(($S12-AT12)&lt;=0,(AS12-$R12)&gt;0),$V12/365*($S12-AS12+1),$V12/365*(AT12-$R12+1))))),0)</f>
        <v>0</v>
      </c>
      <c r="AV12" s="159">
        <f>AT12+1</f>
        <v>45901</v>
      </c>
      <c r="AW12" s="159">
        <f>AV12+29</f>
        <v>45930</v>
      </c>
      <c r="AX12" s="163">
        <f>IFERROR(IF(($R12-AW12)&gt;=0,0,IF(($S12-AV12)&lt;0,0,IF(AND(($S12-AW12)&gt;0,(AV12-$R12)&gt;0),$V12/365*(AW12-AV12+1),IF(AND(($S12-AW12)&lt;=0,(AV12-$R12)&gt;0),$V12/365*($S12-AV12+1),$V12/365*(AW12-$R12+1))))),0)</f>
        <v>0</v>
      </c>
      <c r="AY12" s="159">
        <f>AW12+1</f>
        <v>45931</v>
      </c>
      <c r="AZ12" s="159">
        <f>AY12+30</f>
        <v>45961</v>
      </c>
      <c r="BA12" s="163">
        <f>IFERROR(IF(($R12-AZ12)&gt;=0,0,IF(($S12-AY12)&lt;0,0,IF(AND(($S12-AZ12)&gt;0,(AY12-$R12)&gt;0),$V12/365*(AZ12-AY12+1),IF(AND(($S12-AZ12)&lt;=0,(AY12-$R12)&gt;0),$V12/365*($S12-AY12+1),$V12/365*(AZ12-$R12+1))))),0)</f>
        <v>0</v>
      </c>
      <c r="BB12" s="159">
        <f>AZ12+1</f>
        <v>45962</v>
      </c>
      <c r="BC12" s="159">
        <f>BB12+29</f>
        <v>45991</v>
      </c>
      <c r="BD12" s="163">
        <f>IFERROR(IF(($R12-BC12)&gt;=0,0,IF(($S12-BB12)&lt;0,0,IF(AND(($S12-BC12)&gt;0,(BB12-$R12)&gt;0),$V12/365*(BC12-BB12+1),IF(AND(($S12-BC12)&lt;=0,(BB12-$R12)&gt;0),$V12/365*($S12-BB12+1),$V12/365*(BC12-$R12+1))))),0)</f>
        <v>0</v>
      </c>
      <c r="BE12" s="159">
        <f>BC12+1</f>
        <v>45992</v>
      </c>
      <c r="BF12" s="159">
        <f>BE12+30</f>
        <v>46022</v>
      </c>
      <c r="BG12" s="163">
        <f>IFERROR(IF(($R12-BF12)&gt;=0,0,IF(($S12-BE12)&lt;0,0,IF(AND(($S12-BF12)&gt;0,(BE12-$R12)&gt;0),$V12/365*(BF12-BE12+1),IF(AND(($S12-BF12)&lt;=0,(BE12-$R12)&gt;0),$V12/365*($S12-BE12+1),$V12/365*(BF12-$R12+1))))),0)</f>
        <v>0</v>
      </c>
      <c r="BH12" s="159">
        <v>46023</v>
      </c>
      <c r="BI12" s="159">
        <f>BH12+30</f>
        <v>46053</v>
      </c>
      <c r="BJ12" s="163">
        <f>IFERROR(IF(($R12-BI12)&gt;=0,0,IF(($S12-BH12)&lt;0,0,IF(AND(($S12-BI12)&gt;0,(BH12-$R12)&gt;0),$V12/365*(BI12-BH12+1),IF(AND(($S12-BI12)&lt;=0,(BH12-$R12)&gt;0),$V12/365*($S12-BH12+1),$V12/365*(BI12-$R12+1))))),0)</f>
        <v>0</v>
      </c>
      <c r="BK12" s="159">
        <f>BI12+1</f>
        <v>46054</v>
      </c>
      <c r="BL12" s="159">
        <f>BK12+27</f>
        <v>46081</v>
      </c>
      <c r="BM12" s="163">
        <f>IFERROR(IF(($R12-BL12)&gt;=0,0,IF(($S12-BK12)&lt;0,0,IF(AND(($S12-BL12)&gt;0,(BK12-$R12)&gt;0),$V12/365*(BL12-BK12+1),IF(AND(($S12-BL12)&lt;=0,(BK12-$R12)&gt;0),$V12/365*($S12-BK12+1),$V12/365*(BL12-$R12+1))))),0)</f>
        <v>0</v>
      </c>
      <c r="BN12" s="159">
        <f>BL12+1</f>
        <v>46082</v>
      </c>
      <c r="BO12" s="159">
        <f>BN12+30</f>
        <v>46112</v>
      </c>
      <c r="BP12" s="163">
        <f>IFERROR(IF(($R12-BO12)&gt;=0,0,IF(($S12-BN12)&lt;0,0,IF(AND(($S12-BO12)&gt;0,(BN12-$R12)&gt;0),$V12/365*(BO12-BN12+1),IF(AND(($S12-BO12)&lt;=0,(BN12-$R12)&gt;0),$V12/365*($S12-BN12+1),$V12/365*(BO12-$R12+1))))),0)</f>
        <v>0</v>
      </c>
      <c r="BQ12" s="159">
        <f>BO12+1</f>
        <v>46113</v>
      </c>
      <c r="BR12" s="159">
        <f>BQ12+29</f>
        <v>46142</v>
      </c>
      <c r="BS12" s="163">
        <f>IFERROR(IF(($R12-BR12)&gt;=0,0,IF(($S12-BQ12)&lt;0,0,IF(AND(($S12-BR12)&gt;0,(BQ12-$R12)&gt;0),$V12/365*(BR12-BQ12+1),IF(AND(($S12-BR12)&lt;=0,(BQ12-$R12)&gt;0),$V12/365*($S12-BQ12+1),$V12/365*(BR12-$R12+1))))),0)</f>
        <v>0</v>
      </c>
      <c r="BT12" s="159">
        <f>BR12+1</f>
        <v>46143</v>
      </c>
      <c r="BU12" s="159">
        <f>BT12+30</f>
        <v>46173</v>
      </c>
      <c r="BV12" s="163">
        <f>IFERROR(IF(($R12-BU12)&gt;=0,0,IF(($S12-BT12)&lt;0,0,IF(AND(($S12-BU12)&gt;0,(BT12-$R12)&gt;0),$V12/365*(BU12-BT12+1),IF(AND(($S12-BU12)&lt;=0,(BT12-$R12)&gt;0),$V12/365*($S12-BT12+1),$V12/365*(BU12-$R12+1))))),0)</f>
        <v>0</v>
      </c>
      <c r="BW12" s="159">
        <f>BU12+1</f>
        <v>46174</v>
      </c>
      <c r="BX12" s="159">
        <f>BW12+29</f>
        <v>46203</v>
      </c>
      <c r="BY12" s="163">
        <f>IFERROR(IF(($R12-BX12)&gt;=0,0,IF(($S12-BW12)&lt;0,0,IF(AND(($S12-BX12)&gt;0,(BW12-$R12)&gt;0),$V12/365*(BX12-BW12+1),IF(AND(($S12-BX12)&lt;=0,(BW12-$R12)&gt;0),$V12/365*($S12-BW12+1),$V12/365*(BX12-$R12+1))))),0)</f>
        <v>0</v>
      </c>
      <c r="BZ12" s="159">
        <f>BX12+1</f>
        <v>46204</v>
      </c>
      <c r="CA12" s="159">
        <f>BZ12+30</f>
        <v>46234</v>
      </c>
      <c r="CB12" s="163">
        <f>IFERROR(IF(($R12-CA12)&gt;=0,0,IF(($S12-BZ12)&lt;0,0,IF(AND(($S12-CA12)&gt;0,(BZ12-$R12)&gt;0),$V12/365*(CA12-BZ12+1),IF(AND(($S12-CA12)&lt;=0,(BZ12-$R12)&gt;0),$V12/365*($S12-BZ12+1),$V12/365*(CA12-$R12+1))))),0)</f>
        <v>0</v>
      </c>
      <c r="CC12" s="159">
        <f>CA12+1</f>
        <v>46235</v>
      </c>
      <c r="CD12" s="159">
        <f>CC12+30</f>
        <v>46265</v>
      </c>
      <c r="CE12" s="163">
        <f>IFERROR(IF(($R12-CD12)&gt;=0,0,IF(($S12-CC12)&lt;0,0,IF(AND(($S12-CD12)&gt;0,(CC12-$R12)&gt;0),$V12/365*(CD12-CC12+1),IF(AND(($S12-CD12)&lt;=0,(CC12-$R12)&gt;0),$V12/365*($S12-CC12+1),$V12/365*(CD12-$R12+1))))),0)</f>
        <v>0</v>
      </c>
      <c r="CF12" s="159">
        <f>CD12+1</f>
        <v>46266</v>
      </c>
      <c r="CG12" s="159">
        <f>CF12+29</f>
        <v>46295</v>
      </c>
      <c r="CH12" s="163">
        <f>IFERROR(IF(($R12-CG12)&gt;=0,0,IF(($S12-CF12)&lt;0,0,IF(AND(($S12-CG12)&gt;0,(CF12-$R12)&gt;0),$V12/365*(CG12-CF12+1),IF(AND(($S12-CG12)&lt;=0,(CF12-$R12)&gt;0),$V12/365*($S12-CF12+1),$V12/365*(CG12-$R12+1))))),0)</f>
        <v>0</v>
      </c>
      <c r="CI12" s="159">
        <f>CG12+1</f>
        <v>46296</v>
      </c>
      <c r="CJ12" s="159">
        <f>CI12+30</f>
        <v>46326</v>
      </c>
      <c r="CK12" s="163">
        <f>IFERROR(IF(($R12-CJ12)&gt;=0,0,IF(($S12-CI12)&lt;0,0,IF(AND(($S12-CJ12)&gt;0,(CI12-$R12)&gt;0),$V12/365*(CJ12-CI12+1),IF(AND(($S12-CJ12)&lt;=0,(CI12-$R12)&gt;0),$V12/365*($S12-CI12+1),$V12/365*(CJ12-$R12+1))))),0)</f>
        <v>0</v>
      </c>
      <c r="CL12" s="159">
        <f>CJ12+1</f>
        <v>46327</v>
      </c>
      <c r="CM12" s="159">
        <f>CL12+29</f>
        <v>46356</v>
      </c>
      <c r="CN12" s="163">
        <f>IFERROR(IF(($R12-CM12)&gt;=0,0,IF(($S12-CL12)&lt;0,0,IF(AND(($S12-CM12)&gt;0,(CL12-$R12)&gt;0),$V12/365*(CM12-CL12+1),IF(AND(($S12-CM12)&lt;=0,(CL12-$R12)&gt;0),$V12/365*($S12-CL12+1),$V12/365*(CM12-$R12+1))))),0)</f>
        <v>0</v>
      </c>
      <c r="CO12" s="159">
        <f>CM12+1</f>
        <v>46357</v>
      </c>
      <c r="CP12" s="159">
        <f>CO12+30</f>
        <v>46387</v>
      </c>
      <c r="CQ12" s="163">
        <f>IFERROR(IF(($R12-CP12)&gt;=0,0,IF(($S12-CO12)&lt;0,0,IF(AND(($S12-CP12)&gt;0,(CO12-$R12)&gt;0),$V12/365*(CP12-CO12+1),IF(AND(($S12-CP12)&lt;=0,(CO12-$R12)&gt;0),$V12/365*($S12-CO12+1),$V12/365*(CP12-$R12+1))))),0)</f>
        <v>0</v>
      </c>
    </row>
    <row r="13" s="85" customFormat="1" ht="24" customHeight="1" outlineLevel="4" spans="1:95">
      <c r="A13" s="128" t="s">
        <v>2815</v>
      </c>
      <c r="B13" s="129"/>
      <c r="C13" s="129"/>
      <c r="D13" s="129"/>
      <c r="E13" s="129"/>
      <c r="F13" s="129"/>
      <c r="G13" s="130"/>
      <c r="H13" s="131"/>
      <c r="I13" s="131"/>
      <c r="J13" s="131"/>
      <c r="K13" s="131"/>
      <c r="L13" s="154"/>
      <c r="M13" s="154"/>
      <c r="N13" s="131"/>
      <c r="O13" s="154"/>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row>
    <row r="14" s="85" customFormat="1" ht="24" customHeight="1" outlineLevel="3" spans="1:95">
      <c r="A14" s="120"/>
      <c r="B14" s="121" t="s">
        <v>793</v>
      </c>
      <c r="C14" s="122" t="s">
        <v>67</v>
      </c>
      <c r="D14" s="120" t="s">
        <v>68</v>
      </c>
      <c r="E14" s="121"/>
      <c r="F14" s="121"/>
      <c r="G14" s="121"/>
      <c r="H14" s="123">
        <f>X14+AA14+AD14+AG14+AJ14+AM14+AP14+AS14+AV14+AY14+BB14+BE14</f>
        <v>0</v>
      </c>
      <c r="I14" s="123">
        <f>Y14+AB14+AE14+AH14+AK14+AN14+AQ14+AT14+AW14+AZ14+BC14+BF14</f>
        <v>0</v>
      </c>
      <c r="J14" s="123">
        <f>Z14+AC14+AF14+AI14+AL14+AO14+AR14+AU14+AX14+BA14+BD14+BG14</f>
        <v>0</v>
      </c>
      <c r="K14" s="123"/>
      <c r="L14" s="151"/>
      <c r="M14" s="151"/>
      <c r="N14" s="123"/>
      <c r="O14" s="151"/>
      <c r="P14" s="123"/>
      <c r="Q14" s="123"/>
      <c r="R14" s="123"/>
      <c r="S14" s="123"/>
      <c r="T14" s="123"/>
      <c r="U14" s="123"/>
      <c r="V14" s="123"/>
      <c r="W14" s="123"/>
      <c r="X14" s="123">
        <f>VLOOKUP($C14,'1 预算编制表单'!$C:$BJ,27,FALSE)</f>
        <v>0</v>
      </c>
      <c r="Y14" s="123">
        <f>X14-Z14</f>
        <v>0</v>
      </c>
      <c r="Z14" s="123">
        <f>SUM(Z15:Z19)</f>
        <v>0</v>
      </c>
      <c r="AA14" s="123">
        <f>VLOOKUP($C14,'1 预算编制表单'!$C:$BJ,30,FALSE)</f>
        <v>0</v>
      </c>
      <c r="AB14" s="123">
        <f>AA14-AC14</f>
        <v>0</v>
      </c>
      <c r="AC14" s="123">
        <f>SUM(AC15:AC19)</f>
        <v>0</v>
      </c>
      <c r="AD14" s="123">
        <f>VLOOKUP($C14,'1 预算编制表单'!$C:$BJ,33,FALSE)</f>
        <v>0</v>
      </c>
      <c r="AE14" s="123">
        <f>AD14-AF14</f>
        <v>0</v>
      </c>
      <c r="AF14" s="123">
        <f>SUM(AF15:AF19)</f>
        <v>0</v>
      </c>
      <c r="AG14" s="123">
        <f>VLOOKUP($C14,'1 预算编制表单'!$C:$BJ,36,FALSE)</f>
        <v>0</v>
      </c>
      <c r="AH14" s="123">
        <f>AG14-AI14</f>
        <v>0</v>
      </c>
      <c r="AI14" s="123">
        <f>SUM(AI15:AI19)</f>
        <v>0</v>
      </c>
      <c r="AJ14" s="123">
        <f>VLOOKUP($C14,'1 预算编制表单'!$C:$BJ,39,FALSE)</f>
        <v>0</v>
      </c>
      <c r="AK14" s="123">
        <f>AJ14-AL14</f>
        <v>0</v>
      </c>
      <c r="AL14" s="123">
        <f>SUM(AL15:AL19)</f>
        <v>0</v>
      </c>
      <c r="AM14" s="123">
        <f>VLOOKUP($C14,'1 预算编制表单'!$C:$BJ,42,FALSE)</f>
        <v>0</v>
      </c>
      <c r="AN14" s="123">
        <f>AM14-AO14</f>
        <v>0</v>
      </c>
      <c r="AO14" s="123">
        <f>SUM(AO15:AO19)</f>
        <v>0</v>
      </c>
      <c r="AP14" s="123">
        <f>VLOOKUP($C14,'1 预算编制表单'!$C:$BJ,45,FALSE)</f>
        <v>0</v>
      </c>
      <c r="AQ14" s="123">
        <f>AP14-AR14</f>
        <v>0</v>
      </c>
      <c r="AR14" s="123">
        <f>SUM(AR15:AR19)</f>
        <v>0</v>
      </c>
      <c r="AS14" s="123">
        <f>VLOOKUP($C14,'1 预算编制表单'!$C:$BJ,48,FALSE)</f>
        <v>0</v>
      </c>
      <c r="AT14" s="123">
        <f>AS14-AU14</f>
        <v>0</v>
      </c>
      <c r="AU14" s="123">
        <f>SUM(AU15:AU19)</f>
        <v>0</v>
      </c>
      <c r="AV14" s="123">
        <f>VLOOKUP($C14,'1 预算编制表单'!$C:$BJ,51,FALSE)</f>
        <v>0</v>
      </c>
      <c r="AW14" s="123">
        <f>AV14-AX14</f>
        <v>0</v>
      </c>
      <c r="AX14" s="123">
        <f>SUM(AX15:AX19)</f>
        <v>0</v>
      </c>
      <c r="AY14" s="123">
        <f>VLOOKUP($C14,'1 预算编制表单'!$C:$BJ,54,FALSE)</f>
        <v>0</v>
      </c>
      <c r="AZ14" s="123">
        <f>AY14-BA14</f>
        <v>0</v>
      </c>
      <c r="BA14" s="123">
        <f>SUM(BA15:BA19)</f>
        <v>0</v>
      </c>
      <c r="BB14" s="123">
        <f>VLOOKUP($C14,'1 预算编制表单'!$C:$BJ,57,FALSE)</f>
        <v>0</v>
      </c>
      <c r="BC14" s="123">
        <f>BB14-BD14</f>
        <v>0</v>
      </c>
      <c r="BD14" s="123">
        <f>SUM(BD15:BD19)</f>
        <v>0</v>
      </c>
      <c r="BE14" s="123">
        <f>VLOOKUP($C14,'1 预算编制表单'!$C:$BJ,60,FALSE)</f>
        <v>0</v>
      </c>
      <c r="BF14" s="123">
        <f>BE14-BG14</f>
        <v>0</v>
      </c>
      <c r="BG14" s="123">
        <f>SUM(BG15:BG19)</f>
        <v>0</v>
      </c>
      <c r="BH14" s="123">
        <f>VLOOKUP($C14,'1 预算编制表单'!$C:$BJ,27,FALSE)</f>
        <v>0</v>
      </c>
      <c r="BI14" s="123">
        <f>BH14-BJ14</f>
        <v>0</v>
      </c>
      <c r="BJ14" s="123">
        <f>SUM(BJ15:BJ19)</f>
        <v>0</v>
      </c>
      <c r="BK14" s="123">
        <f>VLOOKUP($C14,'1 预算编制表单'!$C:$BJ,30,FALSE)</f>
        <v>0</v>
      </c>
      <c r="BL14" s="123">
        <f>BK14-BM14</f>
        <v>0</v>
      </c>
      <c r="BM14" s="123">
        <f>SUM(BM15:BM19)</f>
        <v>0</v>
      </c>
      <c r="BN14" s="123">
        <f>VLOOKUP($C14,'1 预算编制表单'!$C:$BJ,33,FALSE)</f>
        <v>0</v>
      </c>
      <c r="BO14" s="123">
        <f>BN14-BP14</f>
        <v>0</v>
      </c>
      <c r="BP14" s="123">
        <f>SUM(BP15:BP19)</f>
        <v>0</v>
      </c>
      <c r="BQ14" s="123">
        <f>VLOOKUP($C14,'1 预算编制表单'!$C:$BJ,36,FALSE)</f>
        <v>0</v>
      </c>
      <c r="BR14" s="123">
        <f>BQ14-BS14</f>
        <v>0</v>
      </c>
      <c r="BS14" s="123">
        <f>SUM(BS15:BS19)</f>
        <v>0</v>
      </c>
      <c r="BT14" s="123">
        <f>VLOOKUP($C14,'1 预算编制表单'!$C:$BJ,39,FALSE)</f>
        <v>0</v>
      </c>
      <c r="BU14" s="123">
        <f>BT14-BV14</f>
        <v>0</v>
      </c>
      <c r="BV14" s="123">
        <f>SUM(BV15:BV19)</f>
        <v>0</v>
      </c>
      <c r="BW14" s="123">
        <f>VLOOKUP($C14,'1 预算编制表单'!$C:$BJ,42,FALSE)</f>
        <v>0</v>
      </c>
      <c r="BX14" s="123">
        <f>BW14-BY14</f>
        <v>0</v>
      </c>
      <c r="BY14" s="123">
        <f>SUM(BY15:BY19)</f>
        <v>0</v>
      </c>
      <c r="BZ14" s="123">
        <f>VLOOKUP($C14,'1 预算编制表单'!$C:$BJ,45,FALSE)</f>
        <v>0</v>
      </c>
      <c r="CA14" s="123">
        <f>BZ14-CB14</f>
        <v>0</v>
      </c>
      <c r="CB14" s="123">
        <f>SUM(CB15:CB19)</f>
        <v>0</v>
      </c>
      <c r="CC14" s="123">
        <f>VLOOKUP($C14,'1 预算编制表单'!$C:$BJ,48,FALSE)</f>
        <v>0</v>
      </c>
      <c r="CD14" s="123">
        <f>CC14-CE14</f>
        <v>0</v>
      </c>
      <c r="CE14" s="123">
        <f>SUM(CE15:CE19)</f>
        <v>0</v>
      </c>
      <c r="CF14" s="123">
        <f>VLOOKUP($C14,'1 预算编制表单'!$C:$BJ,51,FALSE)</f>
        <v>0</v>
      </c>
      <c r="CG14" s="123">
        <f>CF14-CH14</f>
        <v>0</v>
      </c>
      <c r="CH14" s="123">
        <f>SUM(CH15:CH19)</f>
        <v>0</v>
      </c>
      <c r="CI14" s="123">
        <f>VLOOKUP($C14,'1 预算编制表单'!$C:$BJ,54,FALSE)</f>
        <v>0</v>
      </c>
      <c r="CJ14" s="123">
        <f>CI14-CK14</f>
        <v>0</v>
      </c>
      <c r="CK14" s="123">
        <f>SUM(CK15:CK19)</f>
        <v>0</v>
      </c>
      <c r="CL14" s="123">
        <f>VLOOKUP($C14,'1 预算编制表单'!$C:$BJ,57,FALSE)</f>
        <v>0</v>
      </c>
      <c r="CM14" s="123">
        <f>CL14-CN14</f>
        <v>0</v>
      </c>
      <c r="CN14" s="123">
        <f>SUM(CN15:CN19)</f>
        <v>0</v>
      </c>
      <c r="CO14" s="123">
        <f>VLOOKUP($C14,'1 预算编制表单'!$C:$BJ,60,FALSE)</f>
        <v>0</v>
      </c>
      <c r="CP14" s="123">
        <f>CO14-CQ14</f>
        <v>0</v>
      </c>
      <c r="CQ14" s="123">
        <f>SUM(CQ15:CQ19)</f>
        <v>0</v>
      </c>
    </row>
    <row r="15" s="85" customFormat="1" ht="24" customHeight="1" outlineLevel="4" spans="1:95">
      <c r="A15" s="124"/>
      <c r="B15" s="125"/>
      <c r="C15" s="126" t="s">
        <v>112</v>
      </c>
      <c r="D15" s="132" t="s">
        <v>2816</v>
      </c>
      <c r="E15" s="125"/>
      <c r="F15" s="125"/>
      <c r="G15" s="125"/>
      <c r="H15" s="127"/>
      <c r="I15" s="127"/>
      <c r="J15" s="127">
        <f>Z15+AC15+AF15+AI15+AL15+AO15+AR15+AU15+AX15+BA15+BD15+BG15</f>
        <v>0</v>
      </c>
      <c r="K15" s="155">
        <v>1</v>
      </c>
      <c r="L15" s="152"/>
      <c r="M15" s="153">
        <f>IFERROR(VLOOKUP($L15,'2-2 引出数据_合同数据仓库'!$B$2:$BP$10000,3,FALSE),0)</f>
        <v>0</v>
      </c>
      <c r="N15" s="127"/>
      <c r="O15" s="153"/>
      <c r="P15" s="127"/>
      <c r="Q15" s="127"/>
      <c r="R15" s="127"/>
      <c r="S15" s="127"/>
      <c r="T15" s="127"/>
      <c r="U15" s="127"/>
      <c r="V15" s="127"/>
      <c r="W15" s="127"/>
      <c r="X15" s="159"/>
      <c r="Y15" s="159"/>
      <c r="Z15" s="155">
        <f>报销单计算表!B20</f>
        <v>0</v>
      </c>
      <c r="AA15" s="159"/>
      <c r="AB15" s="159"/>
      <c r="AC15" s="155">
        <f>报销单计算表!C20</f>
        <v>0</v>
      </c>
      <c r="AD15" s="159"/>
      <c r="AE15" s="159"/>
      <c r="AF15" s="155">
        <f>报销单计算表!D20</f>
        <v>0</v>
      </c>
      <c r="AG15" s="159"/>
      <c r="AH15" s="164"/>
      <c r="AI15" s="155">
        <f>报销单计算表!E20</f>
        <v>0</v>
      </c>
      <c r="AJ15" s="164"/>
      <c r="AK15" s="164"/>
      <c r="AL15" s="155">
        <f>报销单计算表!F20</f>
        <v>0</v>
      </c>
      <c r="AM15" s="164"/>
      <c r="AN15" s="164"/>
      <c r="AO15" s="155">
        <f>报销单计算表!G20</f>
        <v>0</v>
      </c>
      <c r="AP15" s="164"/>
      <c r="AQ15" s="164"/>
      <c r="AR15" s="155">
        <f>报销单计算表!H20</f>
        <v>0</v>
      </c>
      <c r="AS15" s="164"/>
      <c r="AT15" s="164"/>
      <c r="AU15" s="155">
        <f>报销单计算表!I20</f>
        <v>0</v>
      </c>
      <c r="AV15" s="164"/>
      <c r="AW15" s="164"/>
      <c r="AX15" s="155">
        <f>报销单计算表!J20</f>
        <v>0</v>
      </c>
      <c r="AY15" s="159"/>
      <c r="AZ15" s="164"/>
      <c r="BA15" s="155">
        <f>报销单计算表!K20</f>
        <v>0</v>
      </c>
      <c r="BB15" s="164"/>
      <c r="BC15" s="164"/>
      <c r="BD15" s="155">
        <f>报销单计算表!L20</f>
        <v>0</v>
      </c>
      <c r="BE15" s="164"/>
      <c r="BF15" s="164"/>
      <c r="BG15" s="155">
        <f>报销单计算表!M20</f>
        <v>0</v>
      </c>
      <c r="BH15" s="159">
        <v>46023</v>
      </c>
      <c r="BI15" s="159">
        <v>46053</v>
      </c>
      <c r="BJ15" s="168">
        <v>0</v>
      </c>
      <c r="BK15" s="159">
        <v>46054</v>
      </c>
      <c r="BL15" s="159">
        <v>46081</v>
      </c>
      <c r="BM15" s="168">
        <v>0</v>
      </c>
      <c r="BN15" s="159">
        <v>46082</v>
      </c>
      <c r="BO15" s="159">
        <v>46112</v>
      </c>
      <c r="BP15" s="168">
        <v>0</v>
      </c>
      <c r="BQ15" s="159">
        <v>46113</v>
      </c>
      <c r="BR15" s="159">
        <v>46142</v>
      </c>
      <c r="BS15" s="168">
        <v>0</v>
      </c>
      <c r="BT15" s="159">
        <v>46143</v>
      </c>
      <c r="BU15" s="159">
        <v>46173</v>
      </c>
      <c r="BV15" s="168">
        <v>0</v>
      </c>
      <c r="BW15" s="159">
        <v>46174</v>
      </c>
      <c r="BX15" s="159">
        <v>46203</v>
      </c>
      <c r="BY15" s="168">
        <v>0</v>
      </c>
      <c r="BZ15" s="159">
        <v>46204</v>
      </c>
      <c r="CA15" s="159">
        <v>46234</v>
      </c>
      <c r="CB15" s="168">
        <v>0</v>
      </c>
      <c r="CC15" s="159">
        <v>46235</v>
      </c>
      <c r="CD15" s="159">
        <v>46265</v>
      </c>
      <c r="CE15" s="168">
        <v>0</v>
      </c>
      <c r="CF15" s="159">
        <v>46266</v>
      </c>
      <c r="CG15" s="159">
        <v>46295</v>
      </c>
      <c r="CH15" s="168">
        <v>0</v>
      </c>
      <c r="CI15" s="159">
        <v>46296</v>
      </c>
      <c r="CJ15" s="159">
        <v>46326</v>
      </c>
      <c r="CK15" s="168">
        <v>0</v>
      </c>
      <c r="CL15" s="159">
        <v>46327</v>
      </c>
      <c r="CM15" s="159">
        <v>46356</v>
      </c>
      <c r="CN15" s="168">
        <v>0</v>
      </c>
      <c r="CO15" s="159">
        <v>46357</v>
      </c>
      <c r="CP15" s="159">
        <v>46387</v>
      </c>
      <c r="CQ15" s="168">
        <v>0</v>
      </c>
    </row>
    <row r="16" s="85" customFormat="1" ht="24" customHeight="1" outlineLevel="4" spans="1:95">
      <c r="A16" s="124"/>
      <c r="B16" s="125"/>
      <c r="C16" s="126"/>
      <c r="D16" s="124"/>
      <c r="E16" s="125"/>
      <c r="F16" s="125"/>
      <c r="G16" s="125"/>
      <c r="H16" s="127"/>
      <c r="I16" s="127"/>
      <c r="J16" s="127">
        <f>Z16+AC16+AF16+AI16+AL16+AO16+AR16+AU16+AX16+BA16+BD16+BG16</f>
        <v>0</v>
      </c>
      <c r="K16" s="127">
        <f>K15+1</f>
        <v>2</v>
      </c>
      <c r="L16" s="152"/>
      <c r="M16" s="153">
        <f>IFERROR(VLOOKUP($L16,'2-2 引出数据_合同数据仓库'!$B$2:$BP$10000,3,FALSE),0)</f>
        <v>0</v>
      </c>
      <c r="N16" s="127"/>
      <c r="O16" s="153">
        <f>IFERROR(VLOOKUP((LEFT(VLOOKUP($L16,'2-2 引出数据_合同数据仓库'!$B$2:$BP$10000,64,FALSE),15)&amp;(RIGHT(VLOOKUP($L16,'2-2 引出数据_合同数据仓库'!$B$2:$BP$10000,64,FALSE),4)+1)),'2-2 引出数据_合同数据仓库'!$B$2:$BP$10000,3,FALSE),0)</f>
        <v>0</v>
      </c>
      <c r="P16" s="127"/>
      <c r="Q16" s="127">
        <f>IFERROR(VLOOKUP($L16,'2-2 引出数据_合同数据仓库'!$B$2:$BP$10000,28,FALSE),0)</f>
        <v>0</v>
      </c>
      <c r="R16" s="127">
        <f>IFERROR(VLOOKUP($L16,'2-2 引出数据_合同数据仓库'!$B$2:$BP$10000,29,FALSE),0)</f>
        <v>0</v>
      </c>
      <c r="S16" s="127">
        <f>IFERROR(VLOOKUP($L16,'2-2 引出数据_合同数据仓库'!$B$2:$BP$10000,4,FALSE),0)</f>
        <v>0</v>
      </c>
      <c r="T16" s="127"/>
      <c r="U16" s="127">
        <f>IFERROR(VLOOKUP($L16,'2-2 引出数据_合同数据仓库'!$B$2:$BP$10000,15,FALSE),0)</f>
        <v>0</v>
      </c>
      <c r="V16" s="127">
        <f>U16/(S16-R16+1)*365</f>
        <v>0</v>
      </c>
      <c r="W16" s="127"/>
      <c r="X16" s="159">
        <v>45658</v>
      </c>
      <c r="Y16" s="159">
        <f>X16+30</f>
        <v>45688</v>
      </c>
      <c r="Z16" s="163">
        <f>IFERROR(IF(($R16-Y16)&gt;=0,0,IF(($S16-X16)&lt;0,0,IF(AND(($S16-Y16)&gt;0,(X16-$R16)&gt;0),$V16/365*(Y16-X16+1),IF(AND(($S16-Y16)&lt;=0,(X16-$R16)&gt;0),$V16/365*($S16-X16+1),$V16/365*(Y16-$R16+1))))),0)</f>
        <v>0</v>
      </c>
      <c r="AA16" s="159">
        <f>Y16+1</f>
        <v>45689</v>
      </c>
      <c r="AB16" s="159">
        <f>AA16+27</f>
        <v>45716</v>
      </c>
      <c r="AC16" s="163">
        <f>IFERROR(IF(($R16-AB16)&gt;=0,0,IF(($S16-AA16)&lt;0,0,IF(AND(($S16-AB16)&gt;0,(AA16-$R16)&gt;0),$V16/365*(AB16-AA16+1),IF(AND(($S16-AB16)&lt;=0,(AA16-$R16)&gt;0),$V16/365*($S16-AA16+1),$V16/365*(AB16-$R16+1))))),0)</f>
        <v>0</v>
      </c>
      <c r="AD16" s="159">
        <f>AB16+1</f>
        <v>45717</v>
      </c>
      <c r="AE16" s="159">
        <f>AD16+30</f>
        <v>45747</v>
      </c>
      <c r="AF16" s="163">
        <f>IFERROR(IF(($R16-AE16)&gt;=0,0,IF(($S16-AD16)&lt;0,0,IF(AND(($S16-AE16)&gt;0,(AD16-$R16)&gt;0),$V16/365*(AE16-AD16+1),IF(AND(($S16-AE16)&lt;=0,(AD16-$R16)&gt;0),$V16/365*($S16-AD16+1),$V16/365*(AE16-$R16+1))))),0)</f>
        <v>0</v>
      </c>
      <c r="AG16" s="159">
        <f>AE16+1</f>
        <v>45748</v>
      </c>
      <c r="AH16" s="159">
        <f>AG16+29</f>
        <v>45777</v>
      </c>
      <c r="AI16" s="163">
        <f>IFERROR(IF(($R16-AH16)&gt;=0,0,IF(($S16-AG16)&lt;0,0,IF(AND(($S16-AH16)&gt;0,(AG16-$R16)&gt;0),$V16/365*(AH16-AG16+1),IF(AND(($S16-AH16)&lt;=0,(AG16-$R16)&gt;0),$V16/365*($S16-AG16+1),$V16/365*(AH16-$R16+1))))),0)</f>
        <v>0</v>
      </c>
      <c r="AJ16" s="159">
        <f>AH16+1</f>
        <v>45778</v>
      </c>
      <c r="AK16" s="159">
        <f>AJ16+30</f>
        <v>45808</v>
      </c>
      <c r="AL16" s="163">
        <f>IFERROR(IF(($R16-AK16)&gt;=0,0,IF(($S16-AJ16)&lt;0,0,IF(AND(($S16-AK16)&gt;0,(AJ16-$R16)&gt;0),$V16/365*(AK16-AJ16+1),IF(AND(($S16-AK16)&lt;=0,(AJ16-$R16)&gt;0),$V16/365*($S16-AJ16+1),$V16/365*(AK16-$R16+1))))),0)</f>
        <v>0</v>
      </c>
      <c r="AM16" s="159">
        <f>AK16+1</f>
        <v>45809</v>
      </c>
      <c r="AN16" s="159">
        <f>AM16+29</f>
        <v>45838</v>
      </c>
      <c r="AO16" s="163">
        <f>IFERROR(IF(($R16-AN16)&gt;=0,0,IF(($S16-AM16)&lt;0,0,IF(AND(($S16-AN16)&gt;0,(AM16-$R16)&gt;0),$V16/365*(AN16-AM16+1),IF(AND(($S16-AN16)&lt;=0,(AM16-$R16)&gt;0),$V16/365*($S16-AM16+1),$V16/365*(AN16-$R16+1))))),0)</f>
        <v>0</v>
      </c>
      <c r="AP16" s="159">
        <f>AN16+1</f>
        <v>45839</v>
      </c>
      <c r="AQ16" s="159">
        <f>AP16+30</f>
        <v>45869</v>
      </c>
      <c r="AR16" s="163">
        <f>IFERROR(IF(($R16-AQ16)&gt;=0,0,IF(($S16-AP16)&lt;0,0,IF(AND(($S16-AQ16)&gt;0,(AP16-$R16)&gt;0),$V16/365*(AQ16-AP16+1),IF(AND(($S16-AQ16)&lt;=0,(AP16-$R16)&gt;0),$V16/365*($S16-AP16+1),$V16/365*(AQ16-$R16+1))))),0)</f>
        <v>0</v>
      </c>
      <c r="AS16" s="159">
        <f>AQ16+1</f>
        <v>45870</v>
      </c>
      <c r="AT16" s="159">
        <f>AS16+30</f>
        <v>45900</v>
      </c>
      <c r="AU16" s="163">
        <f>IFERROR(IF(($R16-AT16)&gt;=0,0,IF(($S16-AS16)&lt;0,0,IF(AND(($S16-AT16)&gt;0,(AS16-$R16)&gt;0),$V16/365*(AT16-AS16+1),IF(AND(($S16-AT16)&lt;=0,(AS16-$R16)&gt;0),$V16/365*($S16-AS16+1),$V16/365*(AT16-$R16+1))))),0)</f>
        <v>0</v>
      </c>
      <c r="AV16" s="159">
        <f>AT16+1</f>
        <v>45901</v>
      </c>
      <c r="AW16" s="159">
        <f>AV16+29</f>
        <v>45930</v>
      </c>
      <c r="AX16" s="163">
        <f>IFERROR(IF(($R16-AW16)&gt;=0,0,IF(($S16-AV16)&lt;0,0,IF(AND(($S16-AW16)&gt;0,(AV16-$R16)&gt;0),$V16/365*(AW16-AV16+1),IF(AND(($S16-AW16)&lt;=0,(AV16-$R16)&gt;0),$V16/365*($S16-AV16+1),$V16/365*(AW16-$R16+1))))),0)</f>
        <v>0</v>
      </c>
      <c r="AY16" s="159">
        <f>AW16+1</f>
        <v>45931</v>
      </c>
      <c r="AZ16" s="159">
        <f>AY16+30</f>
        <v>45961</v>
      </c>
      <c r="BA16" s="163">
        <f>IFERROR(IF(($R16-AZ16)&gt;=0,0,IF(($S16-AY16)&lt;0,0,IF(AND(($S16-AZ16)&gt;0,(AY16-$R16)&gt;0),$V16/365*(AZ16-AY16+1),IF(AND(($S16-AZ16)&lt;=0,(AY16-$R16)&gt;0),$V16/365*($S16-AY16+1),$V16/365*(AZ16-$R16+1))))),0)</f>
        <v>0</v>
      </c>
      <c r="BB16" s="159">
        <f>AZ16+1</f>
        <v>45962</v>
      </c>
      <c r="BC16" s="159">
        <f>BB16+29</f>
        <v>45991</v>
      </c>
      <c r="BD16" s="163">
        <f>IFERROR(IF(($R16-BC16)&gt;=0,0,IF(($S16-BB16)&lt;0,0,IF(AND(($S16-BC16)&gt;0,(BB16-$R16)&gt;0),$V16/365*(BC16-BB16+1),IF(AND(($S16-BC16)&lt;=0,(BB16-$R16)&gt;0),$V16/365*($S16-BB16+1),$V16/365*(BC16-$R16+1))))),0)</f>
        <v>0</v>
      </c>
      <c r="BE16" s="159">
        <f>BC16+1</f>
        <v>45992</v>
      </c>
      <c r="BF16" s="159">
        <f>BE16+30</f>
        <v>46022</v>
      </c>
      <c r="BG16" s="163">
        <f>IFERROR(IF(($R16-BF16)&gt;=0,0,IF(($S16-BE16)&lt;0,0,IF(AND(($S16-BF16)&gt;0,(BE16-$R16)&gt;0),$V16/365*(BF16-BE16+1),IF(AND(($S16-BF16)&lt;=0,(BE16-$R16)&gt;0),$V16/365*($S16-BE16+1),$V16/365*(BF16-$R16+1))))),0)</f>
        <v>0</v>
      </c>
      <c r="BH16" s="159">
        <v>46023</v>
      </c>
      <c r="BI16" s="159">
        <f>BH16+30</f>
        <v>46053</v>
      </c>
      <c r="BJ16" s="163">
        <f>IFERROR(IF(($R16-BI16)&gt;=0,0,IF(($S16-BH16)&lt;0,0,IF(AND(($S16-BI16)&gt;0,(BH16-$R16)&gt;0),$V16/365*(BI16-BH16+1),IF(AND(($S16-BI16)&lt;=0,(BH16-$R16)&gt;0),$V16/365*($S16-BH16+1),$V16/365*(BI16-$R16+1))))),0)</f>
        <v>0</v>
      </c>
      <c r="BK16" s="159">
        <f>BI16+1</f>
        <v>46054</v>
      </c>
      <c r="BL16" s="159">
        <f>BK16+27</f>
        <v>46081</v>
      </c>
      <c r="BM16" s="163">
        <f>IFERROR(IF(($R16-BL16)&gt;=0,0,IF(($S16-BK16)&lt;0,0,IF(AND(($S16-BL16)&gt;0,(BK16-$R16)&gt;0),$V16/365*(BL16-BK16+1),IF(AND(($S16-BL16)&lt;=0,(BK16-$R16)&gt;0),$V16/365*($S16-BK16+1),$V16/365*(BL16-$R16+1))))),0)</f>
        <v>0</v>
      </c>
      <c r="BN16" s="159">
        <f>BL16+1</f>
        <v>46082</v>
      </c>
      <c r="BO16" s="159">
        <f>BN16+30</f>
        <v>46112</v>
      </c>
      <c r="BP16" s="163">
        <f>IFERROR(IF(($R16-BO16)&gt;=0,0,IF(($S16-BN16)&lt;0,0,IF(AND(($S16-BO16)&gt;0,(BN16-$R16)&gt;0),$V16/365*(BO16-BN16+1),IF(AND(($S16-BO16)&lt;=0,(BN16-$R16)&gt;0),$V16/365*($S16-BN16+1),$V16/365*(BO16-$R16+1))))),0)</f>
        <v>0</v>
      </c>
      <c r="BQ16" s="159">
        <f>BO16+1</f>
        <v>46113</v>
      </c>
      <c r="BR16" s="159">
        <f>BQ16+29</f>
        <v>46142</v>
      </c>
      <c r="BS16" s="163">
        <f>IFERROR(IF(($R16-BR16)&gt;=0,0,IF(($S16-BQ16)&lt;0,0,IF(AND(($S16-BR16)&gt;0,(BQ16-$R16)&gt;0),$V16/365*(BR16-BQ16+1),IF(AND(($S16-BR16)&lt;=0,(BQ16-$R16)&gt;0),$V16/365*($S16-BQ16+1),$V16/365*(BR16-$R16+1))))),0)</f>
        <v>0</v>
      </c>
      <c r="BT16" s="159">
        <f>BR16+1</f>
        <v>46143</v>
      </c>
      <c r="BU16" s="159">
        <f>BT16+30</f>
        <v>46173</v>
      </c>
      <c r="BV16" s="163">
        <f>IFERROR(IF(($R16-BU16)&gt;=0,0,IF(($S16-BT16)&lt;0,0,IF(AND(($S16-BU16)&gt;0,(BT16-$R16)&gt;0),$V16/365*(BU16-BT16+1),IF(AND(($S16-BU16)&lt;=0,(BT16-$R16)&gt;0),$V16/365*($S16-BT16+1),$V16/365*(BU16-$R16+1))))),0)</f>
        <v>0</v>
      </c>
      <c r="BW16" s="159">
        <f>BU16+1</f>
        <v>46174</v>
      </c>
      <c r="BX16" s="159">
        <f>BW16+29</f>
        <v>46203</v>
      </c>
      <c r="BY16" s="163">
        <f>IFERROR(IF(($R16-BX16)&gt;=0,0,IF(($S16-BW16)&lt;0,0,IF(AND(($S16-BX16)&gt;0,(BW16-$R16)&gt;0),$V16/365*(BX16-BW16+1),IF(AND(($S16-BX16)&lt;=0,(BW16-$R16)&gt;0),$V16/365*($S16-BW16+1),$V16/365*(BX16-$R16+1))))),0)</f>
        <v>0</v>
      </c>
      <c r="BZ16" s="159">
        <f>BX16+1</f>
        <v>46204</v>
      </c>
      <c r="CA16" s="159">
        <f>BZ16+30</f>
        <v>46234</v>
      </c>
      <c r="CB16" s="163">
        <f>IFERROR(IF(($R16-CA16)&gt;=0,0,IF(($S16-BZ16)&lt;0,0,IF(AND(($S16-CA16)&gt;0,(BZ16-$R16)&gt;0),$V16/365*(CA16-BZ16+1),IF(AND(($S16-CA16)&lt;=0,(BZ16-$R16)&gt;0),$V16/365*($S16-BZ16+1),$V16/365*(CA16-$R16+1))))),0)</f>
        <v>0</v>
      </c>
      <c r="CC16" s="159">
        <f>CA16+1</f>
        <v>46235</v>
      </c>
      <c r="CD16" s="159">
        <f>CC16+30</f>
        <v>46265</v>
      </c>
      <c r="CE16" s="163">
        <f>IFERROR(IF(($R16-CD16)&gt;=0,0,IF(($S16-CC16)&lt;0,0,IF(AND(($S16-CD16)&gt;0,(CC16-$R16)&gt;0),$V16/365*(CD16-CC16+1),IF(AND(($S16-CD16)&lt;=0,(CC16-$R16)&gt;0),$V16/365*($S16-CC16+1),$V16/365*(CD16-$R16+1))))),0)</f>
        <v>0</v>
      </c>
      <c r="CF16" s="159">
        <f>CD16+1</f>
        <v>46266</v>
      </c>
      <c r="CG16" s="159">
        <f>CF16+29</f>
        <v>46295</v>
      </c>
      <c r="CH16" s="163">
        <f>IFERROR(IF(($R16-CG16)&gt;=0,0,IF(($S16-CF16)&lt;0,0,IF(AND(($S16-CG16)&gt;0,(CF16-$R16)&gt;0),$V16/365*(CG16-CF16+1),IF(AND(($S16-CG16)&lt;=0,(CF16-$R16)&gt;0),$V16/365*($S16-CF16+1),$V16/365*(CG16-$R16+1))))),0)</f>
        <v>0</v>
      </c>
      <c r="CI16" s="159">
        <f>CG16+1</f>
        <v>46296</v>
      </c>
      <c r="CJ16" s="159">
        <f>CI16+30</f>
        <v>46326</v>
      </c>
      <c r="CK16" s="163">
        <f>IFERROR(IF(($R16-CJ16)&gt;=0,0,IF(($S16-CI16)&lt;0,0,IF(AND(($S16-CJ16)&gt;0,(CI16-$R16)&gt;0),$V16/365*(CJ16-CI16+1),IF(AND(($S16-CJ16)&lt;=0,(CI16-$R16)&gt;0),$V16/365*($S16-CI16+1),$V16/365*(CJ16-$R16+1))))),0)</f>
        <v>0</v>
      </c>
      <c r="CL16" s="159">
        <f>CJ16+1</f>
        <v>46327</v>
      </c>
      <c r="CM16" s="159">
        <f>CL16+29</f>
        <v>46356</v>
      </c>
      <c r="CN16" s="163">
        <f>IFERROR(IF(($R16-CM16)&gt;=0,0,IF(($S16-CL16)&lt;0,0,IF(AND(($S16-CM16)&gt;0,(CL16-$R16)&gt;0),$V16/365*(CM16-CL16+1),IF(AND(($S16-CM16)&lt;=0,(CL16-$R16)&gt;0),$V16/365*($S16-CL16+1),$V16/365*(CM16-$R16+1))))),0)</f>
        <v>0</v>
      </c>
      <c r="CO16" s="159">
        <f>CM16+1</f>
        <v>46357</v>
      </c>
      <c r="CP16" s="159">
        <f>CO16+30</f>
        <v>46387</v>
      </c>
      <c r="CQ16" s="163">
        <f>IFERROR(IF(($R16-CP16)&gt;=0,0,IF(($S16-CO16)&lt;0,0,IF(AND(($S16-CP16)&gt;0,(CO16-$R16)&gt;0),$V16/365*(CP16-CO16+1),IF(AND(($S16-CP16)&lt;=0,(CO16-$R16)&gt;0),$V16/365*($S16-CO16+1),$V16/365*(CP16-$R16+1))))),0)</f>
        <v>0</v>
      </c>
    </row>
    <row r="17" s="85" customFormat="1" ht="24" customHeight="1" outlineLevel="4" spans="1:95">
      <c r="A17" s="124"/>
      <c r="B17" s="125"/>
      <c r="C17" s="126"/>
      <c r="D17" s="124"/>
      <c r="E17" s="125"/>
      <c r="F17" s="125"/>
      <c r="G17" s="125"/>
      <c r="H17" s="127"/>
      <c r="I17" s="127"/>
      <c r="J17" s="127">
        <f>Z17+AC17+AF17+AI17+AL17+AO17+AR17+AU17+AX17+BA17+BD17+BG17</f>
        <v>0</v>
      </c>
      <c r="K17" s="127">
        <f>K16+1</f>
        <v>3</v>
      </c>
      <c r="L17" s="152"/>
      <c r="M17" s="153">
        <f>IFERROR(VLOOKUP($L17,'2-2 引出数据_合同数据仓库'!$B$2:$BP$10000,3,FALSE),0)</f>
        <v>0</v>
      </c>
      <c r="N17" s="127"/>
      <c r="O17" s="153">
        <f>IFERROR(VLOOKUP((LEFT(VLOOKUP($L17,'2-2 引出数据_合同数据仓库'!$B$2:$BP$10000,64,FALSE),15)&amp;(RIGHT(VLOOKUP($L17,'2-2 引出数据_合同数据仓库'!$B$2:$BP$10000,64,FALSE),4)+1)),'2-2 引出数据_合同数据仓库'!$B$2:$BP$10000,3,FALSE),0)</f>
        <v>0</v>
      </c>
      <c r="P17" s="127"/>
      <c r="Q17" s="127">
        <f>IFERROR(VLOOKUP($L17,'2-2 引出数据_合同数据仓库'!$B$2:$BP$10000,28,FALSE),0)</f>
        <v>0</v>
      </c>
      <c r="R17" s="127">
        <f>IFERROR(VLOOKUP($L17,'2-2 引出数据_合同数据仓库'!$B$2:$BP$10000,29,FALSE),0)</f>
        <v>0</v>
      </c>
      <c r="S17" s="127">
        <f>IFERROR(VLOOKUP($L17,'2-2 引出数据_合同数据仓库'!$B$2:$BP$10000,4,FALSE),0)</f>
        <v>0</v>
      </c>
      <c r="T17" s="127"/>
      <c r="U17" s="127">
        <f>IFERROR(VLOOKUP($L17,'2-2 引出数据_合同数据仓库'!$B$2:$BP$10000,15,FALSE),0)</f>
        <v>0</v>
      </c>
      <c r="V17" s="127">
        <f>U17/(S17-R17+1)*365</f>
        <v>0</v>
      </c>
      <c r="W17" s="127"/>
      <c r="X17" s="159">
        <v>45658</v>
      </c>
      <c r="Y17" s="159">
        <f>X17+30</f>
        <v>45688</v>
      </c>
      <c r="Z17" s="163">
        <f>IFERROR(IF(($R17-Y17)&gt;=0,0,IF(($S17-X17)&lt;0,0,IF(AND(($S17-Y17)&gt;0,(X17-$R17)&gt;0),$V17/365*(Y17-X17+1),IF(AND(($S17-Y17)&lt;=0,(X17-$R17)&gt;0),$V17/365*($S17-X17+1),$V17/365*(Y17-$R17+1))))),0)</f>
        <v>0</v>
      </c>
      <c r="AA17" s="159">
        <f>Y17+1</f>
        <v>45689</v>
      </c>
      <c r="AB17" s="159">
        <f>AA17+27</f>
        <v>45716</v>
      </c>
      <c r="AC17" s="163">
        <f>IFERROR(IF(($R17-AB17)&gt;=0,0,IF(($S17-AA17)&lt;0,0,IF(AND(($S17-AB17)&gt;0,(AA17-$R17)&gt;0),$V17/365*(AB17-AA17+1),IF(AND(($S17-AB17)&lt;=0,(AA17-$R17)&gt;0),$V17/365*($S17-AA17+1),$V17/365*(AB17-$R17+1))))),0)</f>
        <v>0</v>
      </c>
      <c r="AD17" s="159">
        <f>AB17+1</f>
        <v>45717</v>
      </c>
      <c r="AE17" s="159">
        <f>AD17+30</f>
        <v>45747</v>
      </c>
      <c r="AF17" s="163">
        <f>IFERROR(IF(($R17-AE17)&gt;=0,0,IF(($S17-AD17)&lt;0,0,IF(AND(($S17-AE17)&gt;0,(AD17-$R17)&gt;0),$V17/365*(AE17-AD17+1),IF(AND(($S17-AE17)&lt;=0,(AD17-$R17)&gt;0),$V17/365*($S17-AD17+1),$V17/365*(AE17-$R17+1))))),0)</f>
        <v>0</v>
      </c>
      <c r="AG17" s="159">
        <f>AE17+1</f>
        <v>45748</v>
      </c>
      <c r="AH17" s="159">
        <f>AG17+29</f>
        <v>45777</v>
      </c>
      <c r="AI17" s="163">
        <f>IFERROR(IF(($R17-AH17)&gt;=0,0,IF(($S17-AG17)&lt;0,0,IF(AND(($S17-AH17)&gt;0,(AG17-$R17)&gt;0),$V17/365*(AH17-AG17+1),IF(AND(($S17-AH17)&lt;=0,(AG17-$R17)&gt;0),$V17/365*($S17-AG17+1),$V17/365*(AH17-$R17+1))))),0)</f>
        <v>0</v>
      </c>
      <c r="AJ17" s="159">
        <f>AH17+1</f>
        <v>45778</v>
      </c>
      <c r="AK17" s="159">
        <f>AJ17+30</f>
        <v>45808</v>
      </c>
      <c r="AL17" s="163">
        <f>IFERROR(IF(($R17-AK17)&gt;=0,0,IF(($S17-AJ17)&lt;0,0,IF(AND(($S17-AK17)&gt;0,(AJ17-$R17)&gt;0),$V17/365*(AK17-AJ17+1),IF(AND(($S17-AK17)&lt;=0,(AJ17-$R17)&gt;0),$V17/365*($S17-AJ17+1),$V17/365*(AK17-$R17+1))))),0)</f>
        <v>0</v>
      </c>
      <c r="AM17" s="159">
        <f>AK17+1</f>
        <v>45809</v>
      </c>
      <c r="AN17" s="159">
        <f>AM17+29</f>
        <v>45838</v>
      </c>
      <c r="AO17" s="163">
        <f>IFERROR(IF(($R17-AN17)&gt;=0,0,IF(($S17-AM17)&lt;0,0,IF(AND(($S17-AN17)&gt;0,(AM17-$R17)&gt;0),$V17/365*(AN17-AM17+1),IF(AND(($S17-AN17)&lt;=0,(AM17-$R17)&gt;0),$V17/365*($S17-AM17+1),$V17/365*(AN17-$R17+1))))),0)</f>
        <v>0</v>
      </c>
      <c r="AP17" s="159">
        <f>AN17+1</f>
        <v>45839</v>
      </c>
      <c r="AQ17" s="159">
        <f>AP17+30</f>
        <v>45869</v>
      </c>
      <c r="AR17" s="163">
        <f>IFERROR(IF(($R17-AQ17)&gt;=0,0,IF(($S17-AP17)&lt;0,0,IF(AND(($S17-AQ17)&gt;0,(AP17-$R17)&gt;0),$V17/365*(AQ17-AP17+1),IF(AND(($S17-AQ17)&lt;=0,(AP17-$R17)&gt;0),$V17/365*($S17-AP17+1),$V17/365*(AQ17-$R17+1))))),0)</f>
        <v>0</v>
      </c>
      <c r="AS17" s="159">
        <f>AQ17+1</f>
        <v>45870</v>
      </c>
      <c r="AT17" s="159">
        <f>AS17+30</f>
        <v>45900</v>
      </c>
      <c r="AU17" s="163">
        <f>IFERROR(IF(($R17-AT17)&gt;=0,0,IF(($S17-AS17)&lt;0,0,IF(AND(($S17-AT17)&gt;0,(AS17-$R17)&gt;0),$V17/365*(AT17-AS17+1),IF(AND(($S17-AT17)&lt;=0,(AS17-$R17)&gt;0),$V17/365*($S17-AS17+1),$V17/365*(AT17-$R17+1))))),0)</f>
        <v>0</v>
      </c>
      <c r="AV17" s="159">
        <f>AT17+1</f>
        <v>45901</v>
      </c>
      <c r="AW17" s="159">
        <f>AV17+29</f>
        <v>45930</v>
      </c>
      <c r="AX17" s="163">
        <f>IFERROR(IF(($R17-AW17)&gt;=0,0,IF(($S17-AV17)&lt;0,0,IF(AND(($S17-AW17)&gt;0,(AV17-$R17)&gt;0),$V17/365*(AW17-AV17+1),IF(AND(($S17-AW17)&lt;=0,(AV17-$R17)&gt;0),$V17/365*($S17-AV17+1),$V17/365*(AW17-$R17+1))))),0)</f>
        <v>0</v>
      </c>
      <c r="AY17" s="159">
        <f>AW17+1</f>
        <v>45931</v>
      </c>
      <c r="AZ17" s="159">
        <f>AY17+30</f>
        <v>45961</v>
      </c>
      <c r="BA17" s="163">
        <f>IFERROR(IF(($R17-AZ17)&gt;=0,0,IF(($S17-AY17)&lt;0,0,IF(AND(($S17-AZ17)&gt;0,(AY17-$R17)&gt;0),$V17/365*(AZ17-AY17+1),IF(AND(($S17-AZ17)&lt;=0,(AY17-$R17)&gt;0),$V17/365*($S17-AY17+1),$V17/365*(AZ17-$R17+1))))),0)</f>
        <v>0</v>
      </c>
      <c r="BB17" s="159">
        <f>AZ17+1</f>
        <v>45962</v>
      </c>
      <c r="BC17" s="159">
        <f>BB17+29</f>
        <v>45991</v>
      </c>
      <c r="BD17" s="163">
        <f>IFERROR(IF(($R17-BC17)&gt;=0,0,IF(($S17-BB17)&lt;0,0,IF(AND(($S17-BC17)&gt;0,(BB17-$R17)&gt;0),$V17/365*(BC17-BB17+1),IF(AND(($S17-BC17)&lt;=0,(BB17-$R17)&gt;0),$V17/365*($S17-BB17+1),$V17/365*(BC17-$R17+1))))),0)</f>
        <v>0</v>
      </c>
      <c r="BE17" s="159">
        <f>BC17+1</f>
        <v>45992</v>
      </c>
      <c r="BF17" s="159">
        <f>BE17+30</f>
        <v>46022</v>
      </c>
      <c r="BG17" s="163">
        <f>IFERROR(IF(($R17-BF17)&gt;=0,0,IF(($S17-BE17)&lt;0,0,IF(AND(($S17-BF17)&gt;0,(BE17-$R17)&gt;0),$V17/365*(BF17-BE17+1),IF(AND(($S17-BF17)&lt;=0,(BE17-$R17)&gt;0),$V17/365*($S17-BE17+1),$V17/365*(BF17-$R17+1))))),0)</f>
        <v>0</v>
      </c>
      <c r="BH17" s="159">
        <v>46023</v>
      </c>
      <c r="BI17" s="159">
        <f>BH17+30</f>
        <v>46053</v>
      </c>
      <c r="BJ17" s="163">
        <f>IFERROR(IF(($R17-BI17)&gt;=0,0,IF(($S17-BH17)&lt;0,0,IF(AND(($S17-BI17)&gt;0,(BH17-$R17)&gt;0),$V17/365*(BI17-BH17+1),IF(AND(($S17-BI17)&lt;=0,(BH17-$R17)&gt;0),$V17/365*($S17-BH17+1),$V17/365*(BI17-$R17+1))))),0)</f>
        <v>0</v>
      </c>
      <c r="BK17" s="159">
        <f>BI17+1</f>
        <v>46054</v>
      </c>
      <c r="BL17" s="159">
        <f>BK17+27</f>
        <v>46081</v>
      </c>
      <c r="BM17" s="163">
        <f>IFERROR(IF(($R17-BL17)&gt;=0,0,IF(($S17-BK17)&lt;0,0,IF(AND(($S17-BL17)&gt;0,(BK17-$R17)&gt;0),$V17/365*(BL17-BK17+1),IF(AND(($S17-BL17)&lt;=0,(BK17-$R17)&gt;0),$V17/365*($S17-BK17+1),$V17/365*(BL17-$R17+1))))),0)</f>
        <v>0</v>
      </c>
      <c r="BN17" s="159">
        <f>BL17+1</f>
        <v>46082</v>
      </c>
      <c r="BO17" s="159">
        <f>BN17+30</f>
        <v>46112</v>
      </c>
      <c r="BP17" s="163">
        <f>IFERROR(IF(($R17-BO17)&gt;=0,0,IF(($S17-BN17)&lt;0,0,IF(AND(($S17-BO17)&gt;0,(BN17-$R17)&gt;0),$V17/365*(BO17-BN17+1),IF(AND(($S17-BO17)&lt;=0,(BN17-$R17)&gt;0),$V17/365*($S17-BN17+1),$V17/365*(BO17-$R17+1))))),0)</f>
        <v>0</v>
      </c>
      <c r="BQ17" s="159">
        <f>BO17+1</f>
        <v>46113</v>
      </c>
      <c r="BR17" s="159">
        <f>BQ17+29</f>
        <v>46142</v>
      </c>
      <c r="BS17" s="163">
        <f>IFERROR(IF(($R17-BR17)&gt;=0,0,IF(($S17-BQ17)&lt;0,0,IF(AND(($S17-BR17)&gt;0,(BQ17-$R17)&gt;0),$V17/365*(BR17-BQ17+1),IF(AND(($S17-BR17)&lt;=0,(BQ17-$R17)&gt;0),$V17/365*($S17-BQ17+1),$V17/365*(BR17-$R17+1))))),0)</f>
        <v>0</v>
      </c>
      <c r="BT17" s="159">
        <f>BR17+1</f>
        <v>46143</v>
      </c>
      <c r="BU17" s="159">
        <f>BT17+30</f>
        <v>46173</v>
      </c>
      <c r="BV17" s="163">
        <f>IFERROR(IF(($R17-BU17)&gt;=0,0,IF(($S17-BT17)&lt;0,0,IF(AND(($S17-BU17)&gt;0,(BT17-$R17)&gt;0),$V17/365*(BU17-BT17+1),IF(AND(($S17-BU17)&lt;=0,(BT17-$R17)&gt;0),$V17/365*($S17-BT17+1),$V17/365*(BU17-$R17+1))))),0)</f>
        <v>0</v>
      </c>
      <c r="BW17" s="159">
        <f>BU17+1</f>
        <v>46174</v>
      </c>
      <c r="BX17" s="159">
        <f>BW17+29</f>
        <v>46203</v>
      </c>
      <c r="BY17" s="163">
        <f>IFERROR(IF(($R17-BX17)&gt;=0,0,IF(($S17-BW17)&lt;0,0,IF(AND(($S17-BX17)&gt;0,(BW17-$R17)&gt;0),$V17/365*(BX17-BW17+1),IF(AND(($S17-BX17)&lt;=0,(BW17-$R17)&gt;0),$V17/365*($S17-BW17+1),$V17/365*(BX17-$R17+1))))),0)</f>
        <v>0</v>
      </c>
      <c r="BZ17" s="159">
        <f>BX17+1</f>
        <v>46204</v>
      </c>
      <c r="CA17" s="159">
        <f>BZ17+30</f>
        <v>46234</v>
      </c>
      <c r="CB17" s="163">
        <f>IFERROR(IF(($R17-CA17)&gt;=0,0,IF(($S17-BZ17)&lt;0,0,IF(AND(($S17-CA17)&gt;0,(BZ17-$R17)&gt;0),$V17/365*(CA17-BZ17+1),IF(AND(($S17-CA17)&lt;=0,(BZ17-$R17)&gt;0),$V17/365*($S17-BZ17+1),$V17/365*(CA17-$R17+1))))),0)</f>
        <v>0</v>
      </c>
      <c r="CC17" s="159">
        <f>CA17+1</f>
        <v>46235</v>
      </c>
      <c r="CD17" s="159">
        <f>CC17+30</f>
        <v>46265</v>
      </c>
      <c r="CE17" s="163">
        <f>IFERROR(IF(($R17-CD17)&gt;=0,0,IF(($S17-CC17)&lt;0,0,IF(AND(($S17-CD17)&gt;0,(CC17-$R17)&gt;0),$V17/365*(CD17-CC17+1),IF(AND(($S17-CD17)&lt;=0,(CC17-$R17)&gt;0),$V17/365*($S17-CC17+1),$V17/365*(CD17-$R17+1))))),0)</f>
        <v>0</v>
      </c>
      <c r="CF17" s="159">
        <f>CD17+1</f>
        <v>46266</v>
      </c>
      <c r="CG17" s="159">
        <f>CF17+29</f>
        <v>46295</v>
      </c>
      <c r="CH17" s="163">
        <f>IFERROR(IF(($R17-CG17)&gt;=0,0,IF(($S17-CF17)&lt;0,0,IF(AND(($S17-CG17)&gt;0,(CF17-$R17)&gt;0),$V17/365*(CG17-CF17+1),IF(AND(($S17-CG17)&lt;=0,(CF17-$R17)&gt;0),$V17/365*($S17-CF17+1),$V17/365*(CG17-$R17+1))))),0)</f>
        <v>0</v>
      </c>
      <c r="CI17" s="159">
        <f>CG17+1</f>
        <v>46296</v>
      </c>
      <c r="CJ17" s="159">
        <f>CI17+30</f>
        <v>46326</v>
      </c>
      <c r="CK17" s="163">
        <f>IFERROR(IF(($R17-CJ17)&gt;=0,0,IF(($S17-CI17)&lt;0,0,IF(AND(($S17-CJ17)&gt;0,(CI17-$R17)&gt;0),$V17/365*(CJ17-CI17+1),IF(AND(($S17-CJ17)&lt;=0,(CI17-$R17)&gt;0),$V17/365*($S17-CI17+1),$V17/365*(CJ17-$R17+1))))),0)</f>
        <v>0</v>
      </c>
      <c r="CL17" s="159">
        <f>CJ17+1</f>
        <v>46327</v>
      </c>
      <c r="CM17" s="159">
        <f>CL17+29</f>
        <v>46356</v>
      </c>
      <c r="CN17" s="163">
        <f>IFERROR(IF(($R17-CM17)&gt;=0,0,IF(($S17-CL17)&lt;0,0,IF(AND(($S17-CM17)&gt;0,(CL17-$R17)&gt;0),$V17/365*(CM17-CL17+1),IF(AND(($S17-CM17)&lt;=0,(CL17-$R17)&gt;0),$V17/365*($S17-CL17+1),$V17/365*(CM17-$R17+1))))),0)</f>
        <v>0</v>
      </c>
      <c r="CO17" s="159">
        <f>CM17+1</f>
        <v>46357</v>
      </c>
      <c r="CP17" s="159">
        <f>CO17+30</f>
        <v>46387</v>
      </c>
      <c r="CQ17" s="163">
        <f>IFERROR(IF(($R17-CP17)&gt;=0,0,IF(($S17-CO17)&lt;0,0,IF(AND(($S17-CP17)&gt;0,(CO17-$R17)&gt;0),$V17/365*(CP17-CO17+1),IF(AND(($S17-CP17)&lt;=0,(CO17-$R17)&gt;0),$V17/365*($S17-CO17+1),$V17/365*(CP17-$R17+1))))),0)</f>
        <v>0</v>
      </c>
    </row>
    <row r="18" s="85" customFormat="1" ht="24" customHeight="1" outlineLevel="4" spans="1:95">
      <c r="A18" s="124"/>
      <c r="B18" s="125"/>
      <c r="C18" s="126"/>
      <c r="D18" s="124"/>
      <c r="E18" s="125"/>
      <c r="F18" s="125"/>
      <c r="G18" s="125"/>
      <c r="H18" s="127"/>
      <c r="I18" s="127"/>
      <c r="J18" s="127">
        <f>Z18+AC18+AF18+AI18+AL18+AO18+AR18+AU18+AX18+BA18+BD18+BG18</f>
        <v>0</v>
      </c>
      <c r="K18" s="127">
        <f>K17+1</f>
        <v>4</v>
      </c>
      <c r="L18" s="152"/>
      <c r="M18" s="153">
        <f>IFERROR(VLOOKUP($L18,'2-2 引出数据_合同数据仓库'!$B$2:$BP$10000,3,FALSE),0)</f>
        <v>0</v>
      </c>
      <c r="N18" s="127"/>
      <c r="O18" s="153">
        <f>IFERROR(VLOOKUP((LEFT(VLOOKUP($L18,'2-2 引出数据_合同数据仓库'!$B$2:$BP$10000,64,FALSE),15)&amp;(RIGHT(VLOOKUP($L18,'2-2 引出数据_合同数据仓库'!$B$2:$BP$10000,64,FALSE),4)+1)),'2-2 引出数据_合同数据仓库'!$B$2:$BP$10000,3,FALSE),0)</f>
        <v>0</v>
      </c>
      <c r="P18" s="127"/>
      <c r="Q18" s="127">
        <f>IFERROR(VLOOKUP($L18,'2-2 引出数据_合同数据仓库'!$B$2:$BP$10000,28,FALSE),0)</f>
        <v>0</v>
      </c>
      <c r="R18" s="127">
        <f>IFERROR(VLOOKUP($L18,'2-2 引出数据_合同数据仓库'!$B$2:$BP$10000,29,FALSE),0)</f>
        <v>0</v>
      </c>
      <c r="S18" s="127">
        <f>IFERROR(VLOOKUP($L18,'2-2 引出数据_合同数据仓库'!$B$2:$BP$10000,4,FALSE),0)</f>
        <v>0</v>
      </c>
      <c r="T18" s="127"/>
      <c r="U18" s="127">
        <f>IFERROR(VLOOKUP($L18,'2-2 引出数据_合同数据仓库'!$B$2:$BP$10000,15,FALSE),0)</f>
        <v>0</v>
      </c>
      <c r="V18" s="127">
        <f>U18/(S18-R18+1)*365</f>
        <v>0</v>
      </c>
      <c r="W18" s="127"/>
      <c r="X18" s="159">
        <v>45658</v>
      </c>
      <c r="Y18" s="159">
        <f>X18+30</f>
        <v>45688</v>
      </c>
      <c r="Z18" s="163">
        <f>IFERROR(IF(($R18-Y18)&gt;=0,0,IF(($S18-X18)&lt;0,0,IF(AND(($S18-Y18)&gt;0,(X18-$R18)&gt;0),$V18/365*(Y18-X18+1),IF(AND(($S18-Y18)&lt;=0,(X18-$R18)&gt;0),$V18/365*($S18-X18+1),$V18/365*(Y18-$R18+1))))),0)</f>
        <v>0</v>
      </c>
      <c r="AA18" s="159">
        <f>Y18+1</f>
        <v>45689</v>
      </c>
      <c r="AB18" s="159">
        <f>AA18+27</f>
        <v>45716</v>
      </c>
      <c r="AC18" s="163">
        <f>IFERROR(IF(($R18-AB18)&gt;=0,0,IF(($S18-AA18)&lt;0,0,IF(AND(($S18-AB18)&gt;0,(AA18-$R18)&gt;0),$V18/365*(AB18-AA18+1),IF(AND(($S18-AB18)&lt;=0,(AA18-$R18)&gt;0),$V18/365*($S18-AA18+1),$V18/365*(AB18-$R18+1))))),0)</f>
        <v>0</v>
      </c>
      <c r="AD18" s="159">
        <f>AB18+1</f>
        <v>45717</v>
      </c>
      <c r="AE18" s="159">
        <f>AD18+30</f>
        <v>45747</v>
      </c>
      <c r="AF18" s="163">
        <f>IFERROR(IF(($R18-AE18)&gt;=0,0,IF(($S18-AD18)&lt;0,0,IF(AND(($S18-AE18)&gt;0,(AD18-$R18)&gt;0),$V18/365*(AE18-AD18+1),IF(AND(($S18-AE18)&lt;=0,(AD18-$R18)&gt;0),$V18/365*($S18-AD18+1),$V18/365*(AE18-$R18+1))))),0)</f>
        <v>0</v>
      </c>
      <c r="AG18" s="159">
        <f>AE18+1</f>
        <v>45748</v>
      </c>
      <c r="AH18" s="159">
        <f>AG18+29</f>
        <v>45777</v>
      </c>
      <c r="AI18" s="163">
        <f>IFERROR(IF(($R18-AH18)&gt;=0,0,IF(($S18-AG18)&lt;0,0,IF(AND(($S18-AH18)&gt;0,(AG18-$R18)&gt;0),$V18/365*(AH18-AG18+1),IF(AND(($S18-AH18)&lt;=0,(AG18-$R18)&gt;0),$V18/365*($S18-AG18+1),$V18/365*(AH18-$R18+1))))),0)</f>
        <v>0</v>
      </c>
      <c r="AJ18" s="159">
        <f>AH18+1</f>
        <v>45778</v>
      </c>
      <c r="AK18" s="159">
        <f>AJ18+30</f>
        <v>45808</v>
      </c>
      <c r="AL18" s="163">
        <f>IFERROR(IF(($R18-AK18)&gt;=0,0,IF(($S18-AJ18)&lt;0,0,IF(AND(($S18-AK18)&gt;0,(AJ18-$R18)&gt;0),$V18/365*(AK18-AJ18+1),IF(AND(($S18-AK18)&lt;=0,(AJ18-$R18)&gt;0),$V18/365*($S18-AJ18+1),$V18/365*(AK18-$R18+1))))),0)</f>
        <v>0</v>
      </c>
      <c r="AM18" s="159">
        <f>AK18+1</f>
        <v>45809</v>
      </c>
      <c r="AN18" s="159">
        <f>AM18+29</f>
        <v>45838</v>
      </c>
      <c r="AO18" s="163">
        <f>IFERROR(IF(($R18-AN18)&gt;=0,0,IF(($S18-AM18)&lt;0,0,IF(AND(($S18-AN18)&gt;0,(AM18-$R18)&gt;0),$V18/365*(AN18-AM18+1),IF(AND(($S18-AN18)&lt;=0,(AM18-$R18)&gt;0),$V18/365*($S18-AM18+1),$V18/365*(AN18-$R18+1))))),0)</f>
        <v>0</v>
      </c>
      <c r="AP18" s="159">
        <f>AN18+1</f>
        <v>45839</v>
      </c>
      <c r="AQ18" s="159">
        <f>AP18+30</f>
        <v>45869</v>
      </c>
      <c r="AR18" s="163">
        <f>IFERROR(IF(($R18-AQ18)&gt;=0,0,IF(($S18-AP18)&lt;0,0,IF(AND(($S18-AQ18)&gt;0,(AP18-$R18)&gt;0),$V18/365*(AQ18-AP18+1),IF(AND(($S18-AQ18)&lt;=0,(AP18-$R18)&gt;0),$V18/365*($S18-AP18+1),$V18/365*(AQ18-$R18+1))))),0)</f>
        <v>0</v>
      </c>
      <c r="AS18" s="159">
        <f>AQ18+1</f>
        <v>45870</v>
      </c>
      <c r="AT18" s="159">
        <f>AS18+30</f>
        <v>45900</v>
      </c>
      <c r="AU18" s="163">
        <f>IFERROR(IF(($R18-AT18)&gt;=0,0,IF(($S18-AS18)&lt;0,0,IF(AND(($S18-AT18)&gt;0,(AS18-$R18)&gt;0),$V18/365*(AT18-AS18+1),IF(AND(($S18-AT18)&lt;=0,(AS18-$R18)&gt;0),$V18/365*($S18-AS18+1),$V18/365*(AT18-$R18+1))))),0)</f>
        <v>0</v>
      </c>
      <c r="AV18" s="159">
        <f>AT18+1</f>
        <v>45901</v>
      </c>
      <c r="AW18" s="159">
        <f>AV18+29</f>
        <v>45930</v>
      </c>
      <c r="AX18" s="163">
        <f>IFERROR(IF(($R18-AW18)&gt;=0,0,IF(($S18-AV18)&lt;0,0,IF(AND(($S18-AW18)&gt;0,(AV18-$R18)&gt;0),$V18/365*(AW18-AV18+1),IF(AND(($S18-AW18)&lt;=0,(AV18-$R18)&gt;0),$V18/365*($S18-AV18+1),$V18/365*(AW18-$R18+1))))),0)</f>
        <v>0</v>
      </c>
      <c r="AY18" s="159">
        <f>AW18+1</f>
        <v>45931</v>
      </c>
      <c r="AZ18" s="159">
        <f>AY18+30</f>
        <v>45961</v>
      </c>
      <c r="BA18" s="163">
        <f>IFERROR(IF(($R18-AZ18)&gt;=0,0,IF(($S18-AY18)&lt;0,0,IF(AND(($S18-AZ18)&gt;0,(AY18-$R18)&gt;0),$V18/365*(AZ18-AY18+1),IF(AND(($S18-AZ18)&lt;=0,(AY18-$R18)&gt;0),$V18/365*($S18-AY18+1),$V18/365*(AZ18-$R18+1))))),0)</f>
        <v>0</v>
      </c>
      <c r="BB18" s="159">
        <f>AZ18+1</f>
        <v>45962</v>
      </c>
      <c r="BC18" s="159">
        <f>BB18+29</f>
        <v>45991</v>
      </c>
      <c r="BD18" s="163">
        <f>IFERROR(IF(($R18-BC18)&gt;=0,0,IF(($S18-BB18)&lt;0,0,IF(AND(($S18-BC18)&gt;0,(BB18-$R18)&gt;0),$V18/365*(BC18-BB18+1),IF(AND(($S18-BC18)&lt;=0,(BB18-$R18)&gt;0),$V18/365*($S18-BB18+1),$V18/365*(BC18-$R18+1))))),0)</f>
        <v>0</v>
      </c>
      <c r="BE18" s="159">
        <f>BC18+1</f>
        <v>45992</v>
      </c>
      <c r="BF18" s="159">
        <f>BE18+30</f>
        <v>46022</v>
      </c>
      <c r="BG18" s="163">
        <f>IFERROR(IF(($R18-BF18)&gt;=0,0,IF(($S18-BE18)&lt;0,0,IF(AND(($S18-BF18)&gt;0,(BE18-$R18)&gt;0),$V18/365*(BF18-BE18+1),IF(AND(($S18-BF18)&lt;=0,(BE18-$R18)&gt;0),$V18/365*($S18-BE18+1),$V18/365*(BF18-$R18+1))))),0)</f>
        <v>0</v>
      </c>
      <c r="BH18" s="159">
        <v>46023</v>
      </c>
      <c r="BI18" s="159">
        <f>BH18+30</f>
        <v>46053</v>
      </c>
      <c r="BJ18" s="163">
        <f>IFERROR(IF(($R18-BI18)&gt;=0,0,IF(($S18-BH18)&lt;0,0,IF(AND(($S18-BI18)&gt;0,(BH18-$R18)&gt;0),$V18/365*(BI18-BH18+1),IF(AND(($S18-BI18)&lt;=0,(BH18-$R18)&gt;0),$V18/365*($S18-BH18+1),$V18/365*(BI18-$R18+1))))),0)</f>
        <v>0</v>
      </c>
      <c r="BK18" s="159">
        <f>BI18+1</f>
        <v>46054</v>
      </c>
      <c r="BL18" s="159">
        <f>BK18+27</f>
        <v>46081</v>
      </c>
      <c r="BM18" s="163">
        <f>IFERROR(IF(($R18-BL18)&gt;=0,0,IF(($S18-BK18)&lt;0,0,IF(AND(($S18-BL18)&gt;0,(BK18-$R18)&gt;0),$V18/365*(BL18-BK18+1),IF(AND(($S18-BL18)&lt;=0,(BK18-$R18)&gt;0),$V18/365*($S18-BK18+1),$V18/365*(BL18-$R18+1))))),0)</f>
        <v>0</v>
      </c>
      <c r="BN18" s="159">
        <f>BL18+1</f>
        <v>46082</v>
      </c>
      <c r="BO18" s="159">
        <f>BN18+30</f>
        <v>46112</v>
      </c>
      <c r="BP18" s="163">
        <f>IFERROR(IF(($R18-BO18)&gt;=0,0,IF(($S18-BN18)&lt;0,0,IF(AND(($S18-BO18)&gt;0,(BN18-$R18)&gt;0),$V18/365*(BO18-BN18+1),IF(AND(($S18-BO18)&lt;=0,(BN18-$R18)&gt;0),$V18/365*($S18-BN18+1),$V18/365*(BO18-$R18+1))))),0)</f>
        <v>0</v>
      </c>
      <c r="BQ18" s="159">
        <f>BO18+1</f>
        <v>46113</v>
      </c>
      <c r="BR18" s="159">
        <f>BQ18+29</f>
        <v>46142</v>
      </c>
      <c r="BS18" s="163">
        <f>IFERROR(IF(($R18-BR18)&gt;=0,0,IF(($S18-BQ18)&lt;0,0,IF(AND(($S18-BR18)&gt;0,(BQ18-$R18)&gt;0),$V18/365*(BR18-BQ18+1),IF(AND(($S18-BR18)&lt;=0,(BQ18-$R18)&gt;0),$V18/365*($S18-BQ18+1),$V18/365*(BR18-$R18+1))))),0)</f>
        <v>0</v>
      </c>
      <c r="BT18" s="159">
        <f>BR18+1</f>
        <v>46143</v>
      </c>
      <c r="BU18" s="159">
        <f>BT18+30</f>
        <v>46173</v>
      </c>
      <c r="BV18" s="163">
        <f>IFERROR(IF(($R18-BU18)&gt;=0,0,IF(($S18-BT18)&lt;0,0,IF(AND(($S18-BU18)&gt;0,(BT18-$R18)&gt;0),$V18/365*(BU18-BT18+1),IF(AND(($S18-BU18)&lt;=0,(BT18-$R18)&gt;0),$V18/365*($S18-BT18+1),$V18/365*(BU18-$R18+1))))),0)</f>
        <v>0</v>
      </c>
      <c r="BW18" s="159">
        <f>BU18+1</f>
        <v>46174</v>
      </c>
      <c r="BX18" s="159">
        <f>BW18+29</f>
        <v>46203</v>
      </c>
      <c r="BY18" s="163">
        <f>IFERROR(IF(($R18-BX18)&gt;=0,0,IF(($S18-BW18)&lt;0,0,IF(AND(($S18-BX18)&gt;0,(BW18-$R18)&gt;0),$V18/365*(BX18-BW18+1),IF(AND(($S18-BX18)&lt;=0,(BW18-$R18)&gt;0),$V18/365*($S18-BW18+1),$V18/365*(BX18-$R18+1))))),0)</f>
        <v>0</v>
      </c>
      <c r="BZ18" s="159">
        <f>BX18+1</f>
        <v>46204</v>
      </c>
      <c r="CA18" s="159">
        <f>BZ18+30</f>
        <v>46234</v>
      </c>
      <c r="CB18" s="163">
        <f>IFERROR(IF(($R18-CA18)&gt;=0,0,IF(($S18-BZ18)&lt;0,0,IF(AND(($S18-CA18)&gt;0,(BZ18-$R18)&gt;0),$V18/365*(CA18-BZ18+1),IF(AND(($S18-CA18)&lt;=0,(BZ18-$R18)&gt;0),$V18/365*($S18-BZ18+1),$V18/365*(CA18-$R18+1))))),0)</f>
        <v>0</v>
      </c>
      <c r="CC18" s="159">
        <f>CA18+1</f>
        <v>46235</v>
      </c>
      <c r="CD18" s="159">
        <f>CC18+30</f>
        <v>46265</v>
      </c>
      <c r="CE18" s="163">
        <f>IFERROR(IF(($R18-CD18)&gt;=0,0,IF(($S18-CC18)&lt;0,0,IF(AND(($S18-CD18)&gt;0,(CC18-$R18)&gt;0),$V18/365*(CD18-CC18+1),IF(AND(($S18-CD18)&lt;=0,(CC18-$R18)&gt;0),$V18/365*($S18-CC18+1),$V18/365*(CD18-$R18+1))))),0)</f>
        <v>0</v>
      </c>
      <c r="CF18" s="159">
        <f>CD18+1</f>
        <v>46266</v>
      </c>
      <c r="CG18" s="159">
        <f>CF18+29</f>
        <v>46295</v>
      </c>
      <c r="CH18" s="163">
        <f>IFERROR(IF(($R18-CG18)&gt;=0,0,IF(($S18-CF18)&lt;0,0,IF(AND(($S18-CG18)&gt;0,(CF18-$R18)&gt;0),$V18/365*(CG18-CF18+1),IF(AND(($S18-CG18)&lt;=0,(CF18-$R18)&gt;0),$V18/365*($S18-CF18+1),$V18/365*(CG18-$R18+1))))),0)</f>
        <v>0</v>
      </c>
      <c r="CI18" s="159">
        <f>CG18+1</f>
        <v>46296</v>
      </c>
      <c r="CJ18" s="159">
        <f>CI18+30</f>
        <v>46326</v>
      </c>
      <c r="CK18" s="163">
        <f>IFERROR(IF(($R18-CJ18)&gt;=0,0,IF(($S18-CI18)&lt;0,0,IF(AND(($S18-CJ18)&gt;0,(CI18-$R18)&gt;0),$V18/365*(CJ18-CI18+1),IF(AND(($S18-CJ18)&lt;=0,(CI18-$R18)&gt;0),$V18/365*($S18-CI18+1),$V18/365*(CJ18-$R18+1))))),0)</f>
        <v>0</v>
      </c>
      <c r="CL18" s="159">
        <f>CJ18+1</f>
        <v>46327</v>
      </c>
      <c r="CM18" s="159">
        <f>CL18+29</f>
        <v>46356</v>
      </c>
      <c r="CN18" s="163">
        <f>IFERROR(IF(($R18-CM18)&gt;=0,0,IF(($S18-CL18)&lt;0,0,IF(AND(($S18-CM18)&gt;0,(CL18-$R18)&gt;0),$V18/365*(CM18-CL18+1),IF(AND(($S18-CM18)&lt;=0,(CL18-$R18)&gt;0),$V18/365*($S18-CL18+1),$V18/365*(CM18-$R18+1))))),0)</f>
        <v>0</v>
      </c>
      <c r="CO18" s="159">
        <f>CM18+1</f>
        <v>46357</v>
      </c>
      <c r="CP18" s="159">
        <f>CO18+30</f>
        <v>46387</v>
      </c>
      <c r="CQ18" s="163">
        <f>IFERROR(IF(($R18-CP18)&gt;=0,0,IF(($S18-CO18)&lt;0,0,IF(AND(($S18-CP18)&gt;0,(CO18-$R18)&gt;0),$V18/365*(CP18-CO18+1),IF(AND(($S18-CP18)&lt;=0,(CO18-$R18)&gt;0),$V18/365*($S18-CO18+1),$V18/365*(CP18-$R18+1))))),0)</f>
        <v>0</v>
      </c>
    </row>
    <row r="19" s="85" customFormat="1" ht="24" customHeight="1" outlineLevel="4" spans="1:95">
      <c r="A19" s="128" t="s">
        <v>2815</v>
      </c>
      <c r="B19" s="129"/>
      <c r="C19" s="129"/>
      <c r="D19" s="129"/>
      <c r="E19" s="129"/>
      <c r="F19" s="129"/>
      <c r="G19" s="130"/>
      <c r="H19" s="131"/>
      <c r="I19" s="131"/>
      <c r="J19" s="131"/>
      <c r="K19" s="131"/>
      <c r="L19" s="154"/>
      <c r="M19" s="154"/>
      <c r="N19" s="131"/>
      <c r="O19" s="154"/>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1"/>
      <c r="BF19" s="131"/>
      <c r="BG19" s="131"/>
      <c r="BH19" s="131"/>
      <c r="BI19" s="131"/>
      <c r="BJ19" s="131"/>
      <c r="BK19" s="131"/>
      <c r="BL19" s="131"/>
      <c r="BM19" s="131"/>
      <c r="BN19" s="131"/>
      <c r="BO19" s="131"/>
      <c r="BP19" s="131"/>
      <c r="BQ19" s="131"/>
      <c r="BR19" s="131"/>
      <c r="BS19" s="131"/>
      <c r="BT19" s="131"/>
      <c r="BU19" s="131"/>
      <c r="BV19" s="131"/>
      <c r="BW19" s="131"/>
      <c r="BX19" s="131"/>
      <c r="BY19" s="131"/>
      <c r="BZ19" s="131"/>
      <c r="CA19" s="131"/>
      <c r="CB19" s="131"/>
      <c r="CC19" s="131"/>
      <c r="CD19" s="131"/>
      <c r="CE19" s="131"/>
      <c r="CF19" s="131"/>
      <c r="CG19" s="131"/>
      <c r="CH19" s="131"/>
      <c r="CI19" s="131"/>
      <c r="CJ19" s="131"/>
      <c r="CK19" s="131"/>
      <c r="CL19" s="131"/>
      <c r="CM19" s="131"/>
      <c r="CN19" s="131"/>
      <c r="CO19" s="131"/>
      <c r="CP19" s="131"/>
      <c r="CQ19" s="131"/>
    </row>
    <row r="20" s="85" customFormat="1" ht="24" customHeight="1" outlineLevel="3" spans="1:95">
      <c r="A20" s="120"/>
      <c r="B20" s="121" t="s">
        <v>793</v>
      </c>
      <c r="C20" s="122" t="s">
        <v>18</v>
      </c>
      <c r="D20" s="120" t="s">
        <v>19</v>
      </c>
      <c r="E20" s="121"/>
      <c r="F20" s="121"/>
      <c r="G20" s="121"/>
      <c r="H20" s="123">
        <f>X20+AA20+AD20+AG20+AJ20+AM20+AP20+AS20+AV20+AY20+BB20+BE20</f>
        <v>0</v>
      </c>
      <c r="I20" s="123">
        <f>Y20+AB20+AE20+AH20+AK20+AN20+AQ20+AT20+AW20+AZ20+BC20+BF20</f>
        <v>-100000</v>
      </c>
      <c r="J20" s="123">
        <f>Z20+AC20+AF20+AI20+AL20+AO20+AR20+AU20+AX20+BA20+BD20+BG20</f>
        <v>100000</v>
      </c>
      <c r="K20" s="123"/>
      <c r="L20" s="151"/>
      <c r="M20" s="151"/>
      <c r="N20" s="123"/>
      <c r="O20" s="151"/>
      <c r="P20" s="123"/>
      <c r="Q20" s="123"/>
      <c r="R20" s="123"/>
      <c r="S20" s="123"/>
      <c r="T20" s="123"/>
      <c r="U20" s="123"/>
      <c r="V20" s="123"/>
      <c r="W20" s="123"/>
      <c r="X20" s="123">
        <f>VLOOKUP($C20,'1 预算编制表单'!$C:$BJ,27,FALSE)</f>
        <v>0</v>
      </c>
      <c r="Y20" s="123">
        <f>X20-Z20</f>
        <v>0</v>
      </c>
      <c r="Z20" s="123">
        <f>SUM(Z21:Z25)</f>
        <v>0</v>
      </c>
      <c r="AA20" s="123">
        <f>VLOOKUP($C20,'1 预算编制表单'!$C:$BJ,30,FALSE)</f>
        <v>0</v>
      </c>
      <c r="AB20" s="123">
        <f>AA20-AC20</f>
        <v>0</v>
      </c>
      <c r="AC20" s="123">
        <f>SUM(AC21:AC25)</f>
        <v>0</v>
      </c>
      <c r="AD20" s="123">
        <f>VLOOKUP($C20,'1 预算编制表单'!$C:$BJ,33,FALSE)</f>
        <v>0</v>
      </c>
      <c r="AE20" s="123">
        <f>AD20-AF20</f>
        <v>0</v>
      </c>
      <c r="AF20" s="123">
        <f>SUM(AF21:AF25)</f>
        <v>0</v>
      </c>
      <c r="AG20" s="123">
        <f>VLOOKUP($C20,'1 预算编制表单'!$C:$BJ,36,FALSE)</f>
        <v>0</v>
      </c>
      <c r="AH20" s="123">
        <f>AG20-AI20</f>
        <v>-1209.67741935484</v>
      </c>
      <c r="AI20" s="123">
        <f>SUM(AI21:AI25)</f>
        <v>1209.67741935484</v>
      </c>
      <c r="AJ20" s="123">
        <f>VLOOKUP($C20,'1 预算编制表单'!$C:$BJ,39,FALSE)</f>
        <v>0</v>
      </c>
      <c r="AK20" s="123">
        <f>AJ20-AL20</f>
        <v>-12500</v>
      </c>
      <c r="AL20" s="123">
        <f>SUM(AL21:AL25)</f>
        <v>12500</v>
      </c>
      <c r="AM20" s="123">
        <f>VLOOKUP($C20,'1 预算编制表单'!$C:$BJ,42,FALSE)</f>
        <v>0</v>
      </c>
      <c r="AN20" s="123">
        <f>AM20-AO20</f>
        <v>-12096.7741935484</v>
      </c>
      <c r="AO20" s="123">
        <f>SUM(AO21:AO25)</f>
        <v>12096.7741935484</v>
      </c>
      <c r="AP20" s="123">
        <f>VLOOKUP($C20,'1 预算编制表单'!$C:$BJ,45,FALSE)</f>
        <v>0</v>
      </c>
      <c r="AQ20" s="123">
        <f>AP20-AR20</f>
        <v>-12500</v>
      </c>
      <c r="AR20" s="123">
        <f>SUM(AR21:AR25)</f>
        <v>12500</v>
      </c>
      <c r="AS20" s="123">
        <f>VLOOKUP($C20,'1 预算编制表单'!$C:$BJ,48,FALSE)</f>
        <v>0</v>
      </c>
      <c r="AT20" s="123">
        <f>AS20-AU20</f>
        <v>-12500</v>
      </c>
      <c r="AU20" s="123">
        <f>SUM(AU21:AU25)</f>
        <v>12500</v>
      </c>
      <c r="AV20" s="123">
        <f>VLOOKUP($C20,'1 预算编制表单'!$C:$BJ,51,FALSE)</f>
        <v>0</v>
      </c>
      <c r="AW20" s="123">
        <f>AV20-AX20</f>
        <v>-12096.7741935484</v>
      </c>
      <c r="AX20" s="123">
        <f>SUM(AX21:AX25)</f>
        <v>12096.7741935484</v>
      </c>
      <c r="AY20" s="123">
        <f>VLOOKUP($C20,'1 预算编制表单'!$C:$BJ,54,FALSE)</f>
        <v>0</v>
      </c>
      <c r="AZ20" s="123">
        <f>AY20-BA20</f>
        <v>-12500</v>
      </c>
      <c r="BA20" s="123">
        <f>SUM(BA21:BA25)</f>
        <v>12500</v>
      </c>
      <c r="BB20" s="123">
        <f>VLOOKUP($C20,'1 预算编制表单'!$C:$BJ,57,FALSE)</f>
        <v>0</v>
      </c>
      <c r="BC20" s="123">
        <f>BB20-BD20</f>
        <v>-12096.7741935484</v>
      </c>
      <c r="BD20" s="123">
        <f>SUM(BD21:BD25)</f>
        <v>12096.7741935484</v>
      </c>
      <c r="BE20" s="123">
        <f>VLOOKUP($C20,'1 预算编制表单'!$C:$BJ,60,FALSE)</f>
        <v>0</v>
      </c>
      <c r="BF20" s="123">
        <f>BE20-BG20</f>
        <v>-12500</v>
      </c>
      <c r="BG20" s="123">
        <f>SUM(BG21:BG25)</f>
        <v>12500</v>
      </c>
      <c r="BH20" s="123">
        <f>VLOOKUP($C20,'1 预算编制表单'!$C:$BJ,27,FALSE)</f>
        <v>0</v>
      </c>
      <c r="BI20" s="123">
        <f>BH20-BJ20</f>
        <v>0</v>
      </c>
      <c r="BJ20" s="123">
        <f>SUM(BJ21:BJ25)</f>
        <v>0</v>
      </c>
      <c r="BK20" s="123">
        <f>VLOOKUP($C20,'1 预算编制表单'!$C:$BJ,30,FALSE)</f>
        <v>0</v>
      </c>
      <c r="BL20" s="123">
        <f>BK20-BM20</f>
        <v>0</v>
      </c>
      <c r="BM20" s="123">
        <f>SUM(BM21:BM25)</f>
        <v>0</v>
      </c>
      <c r="BN20" s="123">
        <f>VLOOKUP($C20,'1 预算编制表单'!$C:$BJ,33,FALSE)</f>
        <v>0</v>
      </c>
      <c r="BO20" s="123">
        <f>BN20-BP20</f>
        <v>0</v>
      </c>
      <c r="BP20" s="123">
        <f>SUM(BP21:BP25)</f>
        <v>0</v>
      </c>
      <c r="BQ20" s="123">
        <f>VLOOKUP($C20,'1 预算编制表单'!$C:$BJ,36,FALSE)</f>
        <v>0</v>
      </c>
      <c r="BR20" s="123">
        <f>BQ20-BS20</f>
        <v>0</v>
      </c>
      <c r="BS20" s="123">
        <f>SUM(BS21:BS25)</f>
        <v>0</v>
      </c>
      <c r="BT20" s="123">
        <f>VLOOKUP($C20,'1 预算编制表单'!$C:$BJ,39,FALSE)</f>
        <v>0</v>
      </c>
      <c r="BU20" s="123">
        <f>BT20-BV20</f>
        <v>0</v>
      </c>
      <c r="BV20" s="123">
        <f>SUM(BV21:BV25)</f>
        <v>0</v>
      </c>
      <c r="BW20" s="123">
        <f>VLOOKUP($C20,'1 预算编制表单'!$C:$BJ,42,FALSE)</f>
        <v>0</v>
      </c>
      <c r="BX20" s="123">
        <f>BW20-BY20</f>
        <v>0</v>
      </c>
      <c r="BY20" s="123">
        <f>SUM(BY21:BY25)</f>
        <v>0</v>
      </c>
      <c r="BZ20" s="123">
        <f>VLOOKUP($C20,'1 预算编制表单'!$C:$BJ,45,FALSE)</f>
        <v>0</v>
      </c>
      <c r="CA20" s="123">
        <f>BZ20-CB20</f>
        <v>0</v>
      </c>
      <c r="CB20" s="123">
        <f>SUM(CB21:CB25)</f>
        <v>0</v>
      </c>
      <c r="CC20" s="123">
        <f>VLOOKUP($C20,'1 预算编制表单'!$C:$BJ,48,FALSE)</f>
        <v>0</v>
      </c>
      <c r="CD20" s="123">
        <f>CC20-CE20</f>
        <v>0</v>
      </c>
      <c r="CE20" s="123">
        <f>SUM(CE21:CE25)</f>
        <v>0</v>
      </c>
      <c r="CF20" s="123">
        <f>VLOOKUP($C20,'1 预算编制表单'!$C:$BJ,51,FALSE)</f>
        <v>0</v>
      </c>
      <c r="CG20" s="123">
        <f>CF20-CH20</f>
        <v>0</v>
      </c>
      <c r="CH20" s="123">
        <f>SUM(CH21:CH25)</f>
        <v>0</v>
      </c>
      <c r="CI20" s="123">
        <f>VLOOKUP($C20,'1 预算编制表单'!$C:$BJ,54,FALSE)</f>
        <v>0</v>
      </c>
      <c r="CJ20" s="123">
        <f>CI20-CK20</f>
        <v>0</v>
      </c>
      <c r="CK20" s="123">
        <f>SUM(CK21:CK25)</f>
        <v>0</v>
      </c>
      <c r="CL20" s="123">
        <f>VLOOKUP($C20,'1 预算编制表单'!$C:$BJ,57,FALSE)</f>
        <v>0</v>
      </c>
      <c r="CM20" s="123">
        <f>CL20-CN20</f>
        <v>0</v>
      </c>
      <c r="CN20" s="123">
        <f>SUM(CN21:CN25)</f>
        <v>0</v>
      </c>
      <c r="CO20" s="123">
        <f>VLOOKUP($C20,'1 预算编制表单'!$C:$BJ,60,FALSE)</f>
        <v>0</v>
      </c>
      <c r="CP20" s="123">
        <f>CO20-CQ20</f>
        <v>0</v>
      </c>
      <c r="CQ20" s="123">
        <f>SUM(CQ21:CQ25)</f>
        <v>0</v>
      </c>
    </row>
    <row r="21" s="85" customFormat="1" ht="24" customHeight="1" outlineLevel="4" spans="1:95">
      <c r="A21" s="124"/>
      <c r="B21" s="125"/>
      <c r="C21" s="126"/>
      <c r="D21" s="124"/>
      <c r="E21" s="125"/>
      <c r="F21" s="125"/>
      <c r="G21" s="125"/>
      <c r="H21" s="127"/>
      <c r="I21" s="127"/>
      <c r="J21" s="127">
        <f>Z21+AC21+AF21+AI21+AL21+AO21+AR21+AU21+AX21+BA21+BD21+BG21</f>
        <v>100000</v>
      </c>
      <c r="K21" s="127">
        <v>1</v>
      </c>
      <c r="L21" s="152" t="s">
        <v>2817</v>
      </c>
      <c r="M21" s="153" t="str">
        <f>IFERROR(VLOOKUP($L21,'2-2 引出数据_合同数据仓库'!$B$2:$BP$10000,3,FALSE),0)</f>
        <v>深圳金地中心保安服务合同</v>
      </c>
      <c r="N21" s="127"/>
      <c r="O21" s="153">
        <f>IFERROR(VLOOKUP((LEFT(VLOOKUP($L21,'2-2 引出数据_合同数据仓库'!$B$2:$BP$10000,64,FALSE),15)&amp;(RIGHT(VLOOKUP($L21,'2-2 引出数据_合同数据仓库'!$B$2:$BP$10000,64,FALSE),4)+1)),'2-2 引出数据_合同数据仓库'!$B$2:$BP$10000,3,FALSE),0)</f>
        <v>0</v>
      </c>
      <c r="P21" s="127"/>
      <c r="Q21" s="127" t="str">
        <f>IFERROR(VLOOKUP($L21,'2-2 引出数据_合同数据仓库'!$B$2:$BP$10000,28,FALSE),0)</f>
        <v>2025-04-16</v>
      </c>
      <c r="R21" s="127" t="str">
        <f>IFERROR(VLOOKUP($L21,'2-2 引出数据_合同数据仓库'!$B$2:$BP$10000,29,FALSE),0)</f>
        <v>2025-04-28</v>
      </c>
      <c r="S21" s="127" t="str">
        <f>IFERROR(VLOOKUP($L21,'2-2 引出数据_合同数据仓库'!$B$2:$BP$10000,4,FALSE),0)</f>
        <v>2025-12-31</v>
      </c>
      <c r="T21" s="127"/>
      <c r="U21" s="127">
        <f>IFERROR(VLOOKUP($L21,'2-2 引出数据_合同数据仓库'!$B$2:$BP$10000,15,FALSE),0)</f>
        <v>100000</v>
      </c>
      <c r="V21" s="127">
        <f>U21/(S21-R21+1)*365</f>
        <v>147177.419354839</v>
      </c>
      <c r="W21" s="127"/>
      <c r="X21" s="159">
        <v>45658</v>
      </c>
      <c r="Y21" s="159">
        <f>X21+30</f>
        <v>45688</v>
      </c>
      <c r="Z21" s="163">
        <f>IFERROR(IF(($R21-Y21)&gt;=0,0,IF(($S21-X21)&lt;0,0,IF(AND(($S21-Y21)&gt;0,(X21-$R21)&gt;0),$V21/365*(Y21-X21+1),IF(AND(($S21-Y21)&lt;=0,(X21-$R21)&gt;0),$V21/365*($S21-X21+1),$V21/365*(Y21-$R21+1))))),0)</f>
        <v>0</v>
      </c>
      <c r="AA21" s="159">
        <f>Y21+1</f>
        <v>45689</v>
      </c>
      <c r="AB21" s="159">
        <f>AA21+27</f>
        <v>45716</v>
      </c>
      <c r="AC21" s="163">
        <f>IFERROR(IF(($R21-AB21)&gt;=0,0,IF(($S21-AA21)&lt;0,0,IF(AND(($S21-AB21)&gt;0,(AA21-$R21)&gt;0),$V21/365*(AB21-AA21+1),IF(AND(($S21-AB21)&lt;=0,(AA21-$R21)&gt;0),$V21/365*($S21-AA21+1),$V21/365*(AB21-$R21+1))))),0)</f>
        <v>0</v>
      </c>
      <c r="AD21" s="159">
        <f>AB21+1</f>
        <v>45717</v>
      </c>
      <c r="AE21" s="159">
        <f>AD21+30</f>
        <v>45747</v>
      </c>
      <c r="AF21" s="163">
        <f>IFERROR(IF(($R21-AE21)&gt;=0,0,IF(($S21-AD21)&lt;0,0,IF(AND(($S21-AE21)&gt;0,(AD21-$R21)&gt;0),$V21/365*(AE21-AD21+1),IF(AND(($S21-AE21)&lt;=0,(AD21-$R21)&gt;0),$V21/365*($S21-AD21+1),$V21/365*(AE21-$R21+1))))),0)</f>
        <v>0</v>
      </c>
      <c r="AG21" s="159">
        <f>AE21+1</f>
        <v>45748</v>
      </c>
      <c r="AH21" s="159">
        <f>AG21+29</f>
        <v>45777</v>
      </c>
      <c r="AI21" s="163">
        <f>IFERROR(IF(($R21-AH21)&gt;=0,0,IF(($S21-AG21)&lt;0,0,IF(AND(($S21-AH21)&gt;0,(AG21-$R21)&gt;0),$V21/365*(AH21-AG21+1),IF(AND(($S21-AH21)&lt;=0,(AG21-$R21)&gt;0),$V21/365*($S21-AG21+1),$V21/365*(AH21-$R21+1))))),0)</f>
        <v>1209.67741935484</v>
      </c>
      <c r="AJ21" s="159">
        <f>AH21+1</f>
        <v>45778</v>
      </c>
      <c r="AK21" s="159">
        <f>AJ21+30</f>
        <v>45808</v>
      </c>
      <c r="AL21" s="163">
        <f>IFERROR(IF(($R21-AK21)&gt;=0,0,IF(($S21-AJ21)&lt;0,0,IF(AND(($S21-AK21)&gt;0,(AJ21-$R21)&gt;0),$V21/365*(AK21-AJ21+1),IF(AND(($S21-AK21)&lt;=0,(AJ21-$R21)&gt;0),$V21/365*($S21-AJ21+1),$V21/365*(AK21-$R21+1))))),0)</f>
        <v>12500</v>
      </c>
      <c r="AM21" s="159">
        <f>AK21+1</f>
        <v>45809</v>
      </c>
      <c r="AN21" s="159">
        <f>AM21+29</f>
        <v>45838</v>
      </c>
      <c r="AO21" s="163">
        <f>IFERROR(IF(($R21-AN21)&gt;=0,0,IF(($S21-AM21)&lt;0,0,IF(AND(($S21-AN21)&gt;0,(AM21-$R21)&gt;0),$V21/365*(AN21-AM21+1),IF(AND(($S21-AN21)&lt;=0,(AM21-$R21)&gt;0),$V21/365*($S21-AM21+1),$V21/365*(AN21-$R21+1))))),0)</f>
        <v>12096.7741935484</v>
      </c>
      <c r="AP21" s="159">
        <f>AN21+1</f>
        <v>45839</v>
      </c>
      <c r="AQ21" s="159">
        <f>AP21+30</f>
        <v>45869</v>
      </c>
      <c r="AR21" s="163">
        <f>IFERROR(IF(($R21-AQ21)&gt;=0,0,IF(($S21-AP21)&lt;0,0,IF(AND(($S21-AQ21)&gt;0,(AP21-$R21)&gt;0),$V21/365*(AQ21-AP21+1),IF(AND(($S21-AQ21)&lt;=0,(AP21-$R21)&gt;0),$V21/365*($S21-AP21+1),$V21/365*(AQ21-$R21+1))))),0)</f>
        <v>12500</v>
      </c>
      <c r="AS21" s="159">
        <f>AQ21+1</f>
        <v>45870</v>
      </c>
      <c r="AT21" s="159">
        <f>AS21+30</f>
        <v>45900</v>
      </c>
      <c r="AU21" s="163">
        <f>IFERROR(IF(($R21-AT21)&gt;=0,0,IF(($S21-AS21)&lt;0,0,IF(AND(($S21-AT21)&gt;0,(AS21-$R21)&gt;0),$V21/365*(AT21-AS21+1),IF(AND(($S21-AT21)&lt;=0,(AS21-$R21)&gt;0),$V21/365*($S21-AS21+1),$V21/365*(AT21-$R21+1))))),0)</f>
        <v>12500</v>
      </c>
      <c r="AV21" s="159">
        <f>AT21+1</f>
        <v>45901</v>
      </c>
      <c r="AW21" s="159">
        <f>AV21+29</f>
        <v>45930</v>
      </c>
      <c r="AX21" s="163">
        <f>IFERROR(IF(($R21-AW21)&gt;=0,0,IF(($S21-AV21)&lt;0,0,IF(AND(($S21-AW21)&gt;0,(AV21-$R21)&gt;0),$V21/365*(AW21-AV21+1),IF(AND(($S21-AW21)&lt;=0,(AV21-$R21)&gt;0),$V21/365*($S21-AV21+1),$V21/365*(AW21-$R21+1))))),0)</f>
        <v>12096.7741935484</v>
      </c>
      <c r="AY21" s="159">
        <f>AW21+1</f>
        <v>45931</v>
      </c>
      <c r="AZ21" s="159">
        <f>AY21+30</f>
        <v>45961</v>
      </c>
      <c r="BA21" s="163">
        <f>IFERROR(IF(($R21-AZ21)&gt;=0,0,IF(($S21-AY21)&lt;0,0,IF(AND(($S21-AZ21)&gt;0,(AY21-$R21)&gt;0),$V21/365*(AZ21-AY21+1),IF(AND(($S21-AZ21)&lt;=0,(AY21-$R21)&gt;0),$V21/365*($S21-AY21+1),$V21/365*(AZ21-$R21+1))))),0)</f>
        <v>12500</v>
      </c>
      <c r="BB21" s="159">
        <f>AZ21+1</f>
        <v>45962</v>
      </c>
      <c r="BC21" s="159">
        <f>BB21+29</f>
        <v>45991</v>
      </c>
      <c r="BD21" s="163">
        <f>IFERROR(IF(($R21-BC21)&gt;=0,0,IF(($S21-BB21)&lt;0,0,IF(AND(($S21-BC21)&gt;0,(BB21-$R21)&gt;0),$V21/365*(BC21-BB21+1),IF(AND(($S21-BC21)&lt;=0,(BB21-$R21)&gt;0),$V21/365*($S21-BB21+1),$V21/365*(BC21-$R21+1))))),0)</f>
        <v>12096.7741935484</v>
      </c>
      <c r="BE21" s="159">
        <f>BC21+1</f>
        <v>45992</v>
      </c>
      <c r="BF21" s="159">
        <f>BE21+30</f>
        <v>46022</v>
      </c>
      <c r="BG21" s="163">
        <f>IFERROR(IF(($R21-BF21)&gt;=0,0,IF(($S21-BE21)&lt;0,0,IF(AND(($S21-BF21)&gt;0,(BE21-$R21)&gt;0),$V21/365*(BF21-BE21+1),IF(AND(($S21-BF21)&lt;=0,(BE21-$R21)&gt;0),$V21/365*($S21-BE21+1),$V21/365*(BF21-$R21+1))))),0)</f>
        <v>12500</v>
      </c>
      <c r="BH21" s="159">
        <v>46023</v>
      </c>
      <c r="BI21" s="159">
        <f>BH21+30</f>
        <v>46053</v>
      </c>
      <c r="BJ21" s="163">
        <f>IFERROR(IF(($R21-BI21)&gt;=0,0,IF(($S21-BH21)&lt;0,0,IF(AND(($S21-BI21)&gt;0,(BH21-$R21)&gt;0),$V21/365*(BI21-BH21+1),IF(AND(($S21-BI21)&lt;=0,(BH21-$R21)&gt;0),$V21/365*($S21-BH21+1),$V21/365*(BI21-$R21+1))))),0)</f>
        <v>0</v>
      </c>
      <c r="BK21" s="159">
        <f>BI21+1</f>
        <v>46054</v>
      </c>
      <c r="BL21" s="159">
        <f>BK21+27</f>
        <v>46081</v>
      </c>
      <c r="BM21" s="163">
        <f>IFERROR(IF(($R21-BL21)&gt;=0,0,IF(($S21-BK21)&lt;0,0,IF(AND(($S21-BL21)&gt;0,(BK21-$R21)&gt;0),$V21/365*(BL21-BK21+1),IF(AND(($S21-BL21)&lt;=0,(BK21-$R21)&gt;0),$V21/365*($S21-BK21+1),$V21/365*(BL21-$R21+1))))),0)</f>
        <v>0</v>
      </c>
      <c r="BN21" s="159">
        <f>BL21+1</f>
        <v>46082</v>
      </c>
      <c r="BO21" s="159">
        <f>BN21+30</f>
        <v>46112</v>
      </c>
      <c r="BP21" s="163">
        <f>IFERROR(IF(($R21-BO21)&gt;=0,0,IF(($S21-BN21)&lt;0,0,IF(AND(($S21-BO21)&gt;0,(BN21-$R21)&gt;0),$V21/365*(BO21-BN21+1),IF(AND(($S21-BO21)&lt;=0,(BN21-$R21)&gt;0),$V21/365*($S21-BN21+1),$V21/365*(BO21-$R21+1))))),0)</f>
        <v>0</v>
      </c>
      <c r="BQ21" s="159">
        <f>BO21+1</f>
        <v>46113</v>
      </c>
      <c r="BR21" s="159">
        <f>BQ21+29</f>
        <v>46142</v>
      </c>
      <c r="BS21" s="163">
        <f>IFERROR(IF(($R21-BR21)&gt;=0,0,IF(($S21-BQ21)&lt;0,0,IF(AND(($S21-BR21)&gt;0,(BQ21-$R21)&gt;0),$V21/365*(BR21-BQ21+1),IF(AND(($S21-BR21)&lt;=0,(BQ21-$R21)&gt;0),$V21/365*($S21-BQ21+1),$V21/365*(BR21-$R21+1))))),0)</f>
        <v>0</v>
      </c>
      <c r="BT21" s="159">
        <f>BR21+1</f>
        <v>46143</v>
      </c>
      <c r="BU21" s="159">
        <f>BT21+30</f>
        <v>46173</v>
      </c>
      <c r="BV21" s="163">
        <f>IFERROR(IF(($R21-BU21)&gt;=0,0,IF(($S21-BT21)&lt;0,0,IF(AND(($S21-BU21)&gt;0,(BT21-$R21)&gt;0),$V21/365*(BU21-BT21+1),IF(AND(($S21-BU21)&lt;=0,(BT21-$R21)&gt;0),$V21/365*($S21-BT21+1),$V21/365*(BU21-$R21+1))))),0)</f>
        <v>0</v>
      </c>
      <c r="BW21" s="159">
        <f>BU21+1</f>
        <v>46174</v>
      </c>
      <c r="BX21" s="159">
        <f>BW21+29</f>
        <v>46203</v>
      </c>
      <c r="BY21" s="163">
        <f>IFERROR(IF(($R21-BX21)&gt;=0,0,IF(($S21-BW21)&lt;0,0,IF(AND(($S21-BX21)&gt;0,(BW21-$R21)&gt;0),$V21/365*(BX21-BW21+1),IF(AND(($S21-BX21)&lt;=0,(BW21-$R21)&gt;0),$V21/365*($S21-BW21+1),$V21/365*(BX21-$R21+1))))),0)</f>
        <v>0</v>
      </c>
      <c r="BZ21" s="159">
        <f>BX21+1</f>
        <v>46204</v>
      </c>
      <c r="CA21" s="159">
        <f>BZ21+30</f>
        <v>46234</v>
      </c>
      <c r="CB21" s="163">
        <f>IFERROR(IF(($R21-CA21)&gt;=0,0,IF(($S21-BZ21)&lt;0,0,IF(AND(($S21-CA21)&gt;0,(BZ21-$R21)&gt;0),$V21/365*(CA21-BZ21+1),IF(AND(($S21-CA21)&lt;=0,(BZ21-$R21)&gt;0),$V21/365*($S21-BZ21+1),$V21/365*(CA21-$R21+1))))),0)</f>
        <v>0</v>
      </c>
      <c r="CC21" s="159">
        <f>CA21+1</f>
        <v>46235</v>
      </c>
      <c r="CD21" s="159">
        <f>CC21+30</f>
        <v>46265</v>
      </c>
      <c r="CE21" s="163">
        <f>IFERROR(IF(($R21-CD21)&gt;=0,0,IF(($S21-CC21)&lt;0,0,IF(AND(($S21-CD21)&gt;0,(CC21-$R21)&gt;0),$V21/365*(CD21-CC21+1),IF(AND(($S21-CD21)&lt;=0,(CC21-$R21)&gt;0),$V21/365*($S21-CC21+1),$V21/365*(CD21-$R21+1))))),0)</f>
        <v>0</v>
      </c>
      <c r="CF21" s="159">
        <f>CD21+1</f>
        <v>46266</v>
      </c>
      <c r="CG21" s="159">
        <f>CF21+29</f>
        <v>46295</v>
      </c>
      <c r="CH21" s="163">
        <f>IFERROR(IF(($R21-CG21)&gt;=0,0,IF(($S21-CF21)&lt;0,0,IF(AND(($S21-CG21)&gt;0,(CF21-$R21)&gt;0),$V21/365*(CG21-CF21+1),IF(AND(($S21-CG21)&lt;=0,(CF21-$R21)&gt;0),$V21/365*($S21-CF21+1),$V21/365*(CG21-$R21+1))))),0)</f>
        <v>0</v>
      </c>
      <c r="CI21" s="159">
        <f>CG21+1</f>
        <v>46296</v>
      </c>
      <c r="CJ21" s="159">
        <f>CI21+30</f>
        <v>46326</v>
      </c>
      <c r="CK21" s="163">
        <f>IFERROR(IF(($R21-CJ21)&gt;=0,0,IF(($S21-CI21)&lt;0,0,IF(AND(($S21-CJ21)&gt;0,(CI21-$R21)&gt;0),$V21/365*(CJ21-CI21+1),IF(AND(($S21-CJ21)&lt;=0,(CI21-$R21)&gt;0),$V21/365*($S21-CI21+1),$V21/365*(CJ21-$R21+1))))),0)</f>
        <v>0</v>
      </c>
      <c r="CL21" s="159">
        <f>CJ21+1</f>
        <v>46327</v>
      </c>
      <c r="CM21" s="159">
        <f>CL21+29</f>
        <v>46356</v>
      </c>
      <c r="CN21" s="163">
        <f>IFERROR(IF(($R21-CM21)&gt;=0,0,IF(($S21-CL21)&lt;0,0,IF(AND(($S21-CM21)&gt;0,(CL21-$R21)&gt;0),$V21/365*(CM21-CL21+1),IF(AND(($S21-CM21)&lt;=0,(CL21-$R21)&gt;0),$V21/365*($S21-CL21+1),$V21/365*(CM21-$R21+1))))),0)</f>
        <v>0</v>
      </c>
      <c r="CO21" s="159">
        <f>CM21+1</f>
        <v>46357</v>
      </c>
      <c r="CP21" s="159">
        <f>CO21+30</f>
        <v>46387</v>
      </c>
      <c r="CQ21" s="163">
        <f>IFERROR(IF(($R21-CP21)&gt;=0,0,IF(($S21-CO21)&lt;0,0,IF(AND(($S21-CP21)&gt;0,(CO21-$R21)&gt;0),$V21/365*(CP21-CO21+1),IF(AND(($S21-CP21)&lt;=0,(CO21-$R21)&gt;0),$V21/365*($S21-CO21+1),$V21/365*(CP21-$R21+1))))),0)</f>
        <v>0</v>
      </c>
    </row>
    <row r="22" s="85" customFormat="1" ht="24" customHeight="1" outlineLevel="4" spans="1:95">
      <c r="A22" s="124"/>
      <c r="B22" s="125"/>
      <c r="C22" s="126"/>
      <c r="D22" s="124"/>
      <c r="E22" s="125"/>
      <c r="F22" s="125"/>
      <c r="G22" s="125"/>
      <c r="H22" s="127"/>
      <c r="I22" s="127"/>
      <c r="J22" s="127">
        <f>Z22+AC22+AF22+AI22+AL22+AO22+AR22+AU22+AX22+BA22+BD22+BG22</f>
        <v>0</v>
      </c>
      <c r="K22" s="127">
        <f>K21+1</f>
        <v>2</v>
      </c>
      <c r="L22" s="152"/>
      <c r="M22" s="153">
        <f>IFERROR(VLOOKUP($L22,'2-2 引出数据_合同数据仓库'!$B$2:$BP$10000,3,FALSE),0)</f>
        <v>0</v>
      </c>
      <c r="N22" s="127"/>
      <c r="O22" s="153">
        <f>IFERROR(VLOOKUP((LEFT(VLOOKUP($L22,'2-2 引出数据_合同数据仓库'!$B$2:$BP$10000,64,FALSE),15)&amp;(RIGHT(VLOOKUP($L22,'2-2 引出数据_合同数据仓库'!$B$2:$BP$10000,64,FALSE),4)+1)),'2-2 引出数据_合同数据仓库'!$B$2:$BP$10000,3,FALSE),0)</f>
        <v>0</v>
      </c>
      <c r="P22" s="127"/>
      <c r="Q22" s="127">
        <f>IFERROR(VLOOKUP($L22,'2-2 引出数据_合同数据仓库'!$B$2:$BP$10000,28,FALSE),0)</f>
        <v>0</v>
      </c>
      <c r="R22" s="127">
        <f>IFERROR(VLOOKUP($L22,'2-2 引出数据_合同数据仓库'!$B$2:$BP$10000,29,FALSE),0)</f>
        <v>0</v>
      </c>
      <c r="S22" s="127">
        <f>IFERROR(VLOOKUP($L22,'2-2 引出数据_合同数据仓库'!$B$2:$BP$10000,4,FALSE),0)</f>
        <v>0</v>
      </c>
      <c r="T22" s="127"/>
      <c r="U22" s="127">
        <f>IFERROR(VLOOKUP($L22,'2-2 引出数据_合同数据仓库'!$B$2:$BP$10000,15,FALSE),0)</f>
        <v>0</v>
      </c>
      <c r="V22" s="127">
        <f>U22/(S22-R22+1)*365</f>
        <v>0</v>
      </c>
      <c r="W22" s="127"/>
      <c r="X22" s="159">
        <v>45658</v>
      </c>
      <c r="Y22" s="159">
        <f>X22+30</f>
        <v>45688</v>
      </c>
      <c r="Z22" s="163">
        <f>IFERROR(IF(($R22-Y22)&gt;=0,0,IF(($S22-X22)&lt;0,0,IF(AND(($S22-Y22)&gt;0,(X22-$R22)&gt;0),$V22/365*(Y22-X22+1),IF(AND(($S22-Y22)&lt;=0,(X22-$R22)&gt;0),$V22/365*($S22-X22+1),$V22/365*(Y22-$R22+1))))),0)</f>
        <v>0</v>
      </c>
      <c r="AA22" s="159">
        <f>Y22+1</f>
        <v>45689</v>
      </c>
      <c r="AB22" s="159">
        <f>AA22+27</f>
        <v>45716</v>
      </c>
      <c r="AC22" s="163">
        <f>IFERROR(IF(($R22-AB22)&gt;=0,0,IF(($S22-AA22)&lt;0,0,IF(AND(($S22-AB22)&gt;0,(AA22-$R22)&gt;0),$V22/365*(AB22-AA22+1),IF(AND(($S22-AB22)&lt;=0,(AA22-$R22)&gt;0),$V22/365*($S22-AA22+1),$V22/365*(AB22-$R22+1))))),0)</f>
        <v>0</v>
      </c>
      <c r="AD22" s="159">
        <f>AB22+1</f>
        <v>45717</v>
      </c>
      <c r="AE22" s="159">
        <f>AD22+30</f>
        <v>45747</v>
      </c>
      <c r="AF22" s="163">
        <f>IFERROR(IF(($R22-AE22)&gt;=0,0,IF(($S22-AD22)&lt;0,0,IF(AND(($S22-AE22)&gt;0,(AD22-$R22)&gt;0),$V22/365*(AE22-AD22+1),IF(AND(($S22-AE22)&lt;=0,(AD22-$R22)&gt;0),$V22/365*($S22-AD22+1),$V22/365*(AE22-$R22+1))))),0)</f>
        <v>0</v>
      </c>
      <c r="AG22" s="159">
        <f>AE22+1</f>
        <v>45748</v>
      </c>
      <c r="AH22" s="159">
        <f>AG22+29</f>
        <v>45777</v>
      </c>
      <c r="AI22" s="163">
        <f>IFERROR(IF(($R22-AH22)&gt;=0,0,IF(($S22-AG22)&lt;0,0,IF(AND(($S22-AH22)&gt;0,(AG22-$R22)&gt;0),$V22/365*(AH22-AG22+1),IF(AND(($S22-AH22)&lt;=0,(AG22-$R22)&gt;0),$V22/365*($S22-AG22+1),$V22/365*(AH22-$R22+1))))),0)</f>
        <v>0</v>
      </c>
      <c r="AJ22" s="159">
        <f>AH22+1</f>
        <v>45778</v>
      </c>
      <c r="AK22" s="159">
        <f>AJ22+30</f>
        <v>45808</v>
      </c>
      <c r="AL22" s="163">
        <f>IFERROR(IF(($R22-AK22)&gt;=0,0,IF(($S22-AJ22)&lt;0,0,IF(AND(($S22-AK22)&gt;0,(AJ22-$R22)&gt;0),$V22/365*(AK22-AJ22+1),IF(AND(($S22-AK22)&lt;=0,(AJ22-$R22)&gt;0),$V22/365*($S22-AJ22+1),$V22/365*(AK22-$R22+1))))),0)</f>
        <v>0</v>
      </c>
      <c r="AM22" s="159">
        <f>AK22+1</f>
        <v>45809</v>
      </c>
      <c r="AN22" s="159">
        <f>AM22+29</f>
        <v>45838</v>
      </c>
      <c r="AO22" s="163">
        <f>IFERROR(IF(($R22-AN22)&gt;=0,0,IF(($S22-AM22)&lt;0,0,IF(AND(($S22-AN22)&gt;0,(AM22-$R22)&gt;0),$V22/365*(AN22-AM22+1),IF(AND(($S22-AN22)&lt;=0,(AM22-$R22)&gt;0),$V22/365*($S22-AM22+1),$V22/365*(AN22-$R22+1))))),0)</f>
        <v>0</v>
      </c>
      <c r="AP22" s="159">
        <f>AN22+1</f>
        <v>45839</v>
      </c>
      <c r="AQ22" s="159">
        <f>AP22+30</f>
        <v>45869</v>
      </c>
      <c r="AR22" s="163">
        <f>IFERROR(IF(($R22-AQ22)&gt;=0,0,IF(($S22-AP22)&lt;0,0,IF(AND(($S22-AQ22)&gt;0,(AP22-$R22)&gt;0),$V22/365*(AQ22-AP22+1),IF(AND(($S22-AQ22)&lt;=0,(AP22-$R22)&gt;0),$V22/365*($S22-AP22+1),$V22/365*(AQ22-$R22+1))))),0)</f>
        <v>0</v>
      </c>
      <c r="AS22" s="159">
        <f>AQ22+1</f>
        <v>45870</v>
      </c>
      <c r="AT22" s="159">
        <f>AS22+30</f>
        <v>45900</v>
      </c>
      <c r="AU22" s="163">
        <f>IFERROR(IF(($R22-AT22)&gt;=0,0,IF(($S22-AS22)&lt;0,0,IF(AND(($S22-AT22)&gt;0,(AS22-$R22)&gt;0),$V22/365*(AT22-AS22+1),IF(AND(($S22-AT22)&lt;=0,(AS22-$R22)&gt;0),$V22/365*($S22-AS22+1),$V22/365*(AT22-$R22+1))))),0)</f>
        <v>0</v>
      </c>
      <c r="AV22" s="159">
        <f>AT22+1</f>
        <v>45901</v>
      </c>
      <c r="AW22" s="159">
        <f>AV22+29</f>
        <v>45930</v>
      </c>
      <c r="AX22" s="163">
        <f>IFERROR(IF(($R22-AW22)&gt;=0,0,IF(($S22-AV22)&lt;0,0,IF(AND(($S22-AW22)&gt;0,(AV22-$R22)&gt;0),$V22/365*(AW22-AV22+1),IF(AND(($S22-AW22)&lt;=0,(AV22-$R22)&gt;0),$V22/365*($S22-AV22+1),$V22/365*(AW22-$R22+1))))),0)</f>
        <v>0</v>
      </c>
      <c r="AY22" s="159">
        <f>AW22+1</f>
        <v>45931</v>
      </c>
      <c r="AZ22" s="159">
        <f>AY22+30</f>
        <v>45961</v>
      </c>
      <c r="BA22" s="163">
        <f>IFERROR(IF(($R22-AZ22)&gt;=0,0,IF(($S22-AY22)&lt;0,0,IF(AND(($S22-AZ22)&gt;0,(AY22-$R22)&gt;0),$V22/365*(AZ22-AY22+1),IF(AND(($S22-AZ22)&lt;=0,(AY22-$R22)&gt;0),$V22/365*($S22-AY22+1),$V22/365*(AZ22-$R22+1))))),0)</f>
        <v>0</v>
      </c>
      <c r="BB22" s="159">
        <f>AZ22+1</f>
        <v>45962</v>
      </c>
      <c r="BC22" s="159">
        <f>BB22+29</f>
        <v>45991</v>
      </c>
      <c r="BD22" s="163">
        <f>IFERROR(IF(($R22-BC22)&gt;=0,0,IF(($S22-BB22)&lt;0,0,IF(AND(($S22-BC22)&gt;0,(BB22-$R22)&gt;0),$V22/365*(BC22-BB22+1),IF(AND(($S22-BC22)&lt;=0,(BB22-$R22)&gt;0),$V22/365*($S22-BB22+1),$V22/365*(BC22-$R22+1))))),0)</f>
        <v>0</v>
      </c>
      <c r="BE22" s="159">
        <f>BC22+1</f>
        <v>45992</v>
      </c>
      <c r="BF22" s="159">
        <f>BE22+30</f>
        <v>46022</v>
      </c>
      <c r="BG22" s="163">
        <f>IFERROR(IF(($R22-BF22)&gt;=0,0,IF(($S22-BE22)&lt;0,0,IF(AND(($S22-BF22)&gt;0,(BE22-$R22)&gt;0),$V22/365*(BF22-BE22+1),IF(AND(($S22-BF22)&lt;=0,(BE22-$R22)&gt;0),$V22/365*($S22-BE22+1),$V22/365*(BF22-$R22+1))))),0)</f>
        <v>0</v>
      </c>
      <c r="BH22" s="159">
        <v>46023</v>
      </c>
      <c r="BI22" s="159">
        <f>BH22+30</f>
        <v>46053</v>
      </c>
      <c r="BJ22" s="163">
        <f>IFERROR(IF(($R22-BI22)&gt;=0,0,IF(($S22-BH22)&lt;0,0,IF(AND(($S22-BI22)&gt;0,(BH22-$R22)&gt;0),$V22/365*(BI22-BH22+1),IF(AND(($S22-BI22)&lt;=0,(BH22-$R22)&gt;0),$V22/365*($S22-BH22+1),$V22/365*(BI22-$R22+1))))),0)</f>
        <v>0</v>
      </c>
      <c r="BK22" s="159">
        <f>BI22+1</f>
        <v>46054</v>
      </c>
      <c r="BL22" s="159">
        <f>BK22+27</f>
        <v>46081</v>
      </c>
      <c r="BM22" s="163">
        <f>IFERROR(IF(($R22-BL22)&gt;=0,0,IF(($S22-BK22)&lt;0,0,IF(AND(($S22-BL22)&gt;0,(BK22-$R22)&gt;0),$V22/365*(BL22-BK22+1),IF(AND(($S22-BL22)&lt;=0,(BK22-$R22)&gt;0),$V22/365*($S22-BK22+1),$V22/365*(BL22-$R22+1))))),0)</f>
        <v>0</v>
      </c>
      <c r="BN22" s="159">
        <f>BL22+1</f>
        <v>46082</v>
      </c>
      <c r="BO22" s="159">
        <f>BN22+30</f>
        <v>46112</v>
      </c>
      <c r="BP22" s="163">
        <f>IFERROR(IF(($R22-BO22)&gt;=0,0,IF(($S22-BN22)&lt;0,0,IF(AND(($S22-BO22)&gt;0,(BN22-$R22)&gt;0),$V22/365*(BO22-BN22+1),IF(AND(($S22-BO22)&lt;=0,(BN22-$R22)&gt;0),$V22/365*($S22-BN22+1),$V22/365*(BO22-$R22+1))))),0)</f>
        <v>0</v>
      </c>
      <c r="BQ22" s="159">
        <f>BO22+1</f>
        <v>46113</v>
      </c>
      <c r="BR22" s="159">
        <f>BQ22+29</f>
        <v>46142</v>
      </c>
      <c r="BS22" s="163">
        <f>IFERROR(IF(($R22-BR22)&gt;=0,0,IF(($S22-BQ22)&lt;0,0,IF(AND(($S22-BR22)&gt;0,(BQ22-$R22)&gt;0),$V22/365*(BR22-BQ22+1),IF(AND(($S22-BR22)&lt;=0,(BQ22-$R22)&gt;0),$V22/365*($S22-BQ22+1),$V22/365*(BR22-$R22+1))))),0)</f>
        <v>0</v>
      </c>
      <c r="BT22" s="159">
        <f>BR22+1</f>
        <v>46143</v>
      </c>
      <c r="BU22" s="159">
        <f>BT22+30</f>
        <v>46173</v>
      </c>
      <c r="BV22" s="163">
        <f>IFERROR(IF(($R22-BU22)&gt;=0,0,IF(($S22-BT22)&lt;0,0,IF(AND(($S22-BU22)&gt;0,(BT22-$R22)&gt;0),$V22/365*(BU22-BT22+1),IF(AND(($S22-BU22)&lt;=0,(BT22-$R22)&gt;0),$V22/365*($S22-BT22+1),$V22/365*(BU22-$R22+1))))),0)</f>
        <v>0</v>
      </c>
      <c r="BW22" s="159">
        <f>BU22+1</f>
        <v>46174</v>
      </c>
      <c r="BX22" s="159">
        <f>BW22+29</f>
        <v>46203</v>
      </c>
      <c r="BY22" s="163">
        <f>IFERROR(IF(($R22-BX22)&gt;=0,0,IF(($S22-BW22)&lt;0,0,IF(AND(($S22-BX22)&gt;0,(BW22-$R22)&gt;0),$V22/365*(BX22-BW22+1),IF(AND(($S22-BX22)&lt;=0,(BW22-$R22)&gt;0),$V22/365*($S22-BW22+1),$V22/365*(BX22-$R22+1))))),0)</f>
        <v>0</v>
      </c>
      <c r="BZ22" s="159">
        <f>BX22+1</f>
        <v>46204</v>
      </c>
      <c r="CA22" s="159">
        <f>BZ22+30</f>
        <v>46234</v>
      </c>
      <c r="CB22" s="163">
        <f>IFERROR(IF(($R22-CA22)&gt;=0,0,IF(($S22-BZ22)&lt;0,0,IF(AND(($S22-CA22)&gt;0,(BZ22-$R22)&gt;0),$V22/365*(CA22-BZ22+1),IF(AND(($S22-CA22)&lt;=0,(BZ22-$R22)&gt;0),$V22/365*($S22-BZ22+1),$V22/365*(CA22-$R22+1))))),0)</f>
        <v>0</v>
      </c>
      <c r="CC22" s="159">
        <f>CA22+1</f>
        <v>46235</v>
      </c>
      <c r="CD22" s="159">
        <f>CC22+30</f>
        <v>46265</v>
      </c>
      <c r="CE22" s="163">
        <f>IFERROR(IF(($R22-CD22)&gt;=0,0,IF(($S22-CC22)&lt;0,0,IF(AND(($S22-CD22)&gt;0,(CC22-$R22)&gt;0),$V22/365*(CD22-CC22+1),IF(AND(($S22-CD22)&lt;=0,(CC22-$R22)&gt;0),$V22/365*($S22-CC22+1),$V22/365*(CD22-$R22+1))))),0)</f>
        <v>0</v>
      </c>
      <c r="CF22" s="159">
        <f>CD22+1</f>
        <v>46266</v>
      </c>
      <c r="CG22" s="159">
        <f>CF22+29</f>
        <v>46295</v>
      </c>
      <c r="CH22" s="163">
        <f>IFERROR(IF(($R22-CG22)&gt;=0,0,IF(($S22-CF22)&lt;0,0,IF(AND(($S22-CG22)&gt;0,(CF22-$R22)&gt;0),$V22/365*(CG22-CF22+1),IF(AND(($S22-CG22)&lt;=0,(CF22-$R22)&gt;0),$V22/365*($S22-CF22+1),$V22/365*(CG22-$R22+1))))),0)</f>
        <v>0</v>
      </c>
      <c r="CI22" s="159">
        <f>CG22+1</f>
        <v>46296</v>
      </c>
      <c r="CJ22" s="159">
        <f>CI22+30</f>
        <v>46326</v>
      </c>
      <c r="CK22" s="163">
        <f>IFERROR(IF(($R22-CJ22)&gt;=0,0,IF(($S22-CI22)&lt;0,0,IF(AND(($S22-CJ22)&gt;0,(CI22-$R22)&gt;0),$V22/365*(CJ22-CI22+1),IF(AND(($S22-CJ22)&lt;=0,(CI22-$R22)&gt;0),$V22/365*($S22-CI22+1),$V22/365*(CJ22-$R22+1))))),0)</f>
        <v>0</v>
      </c>
      <c r="CL22" s="159">
        <f>CJ22+1</f>
        <v>46327</v>
      </c>
      <c r="CM22" s="159">
        <f>CL22+29</f>
        <v>46356</v>
      </c>
      <c r="CN22" s="163">
        <f>IFERROR(IF(($R22-CM22)&gt;=0,0,IF(($S22-CL22)&lt;0,0,IF(AND(($S22-CM22)&gt;0,(CL22-$R22)&gt;0),$V22/365*(CM22-CL22+1),IF(AND(($S22-CM22)&lt;=0,(CL22-$R22)&gt;0),$V22/365*($S22-CL22+1),$V22/365*(CM22-$R22+1))))),0)</f>
        <v>0</v>
      </c>
      <c r="CO22" s="159">
        <f>CM22+1</f>
        <v>46357</v>
      </c>
      <c r="CP22" s="159">
        <f>CO22+30</f>
        <v>46387</v>
      </c>
      <c r="CQ22" s="163">
        <f>IFERROR(IF(($R22-CP22)&gt;=0,0,IF(($S22-CO22)&lt;0,0,IF(AND(($S22-CP22)&gt;0,(CO22-$R22)&gt;0),$V22/365*(CP22-CO22+1),IF(AND(($S22-CP22)&lt;=0,(CO22-$R22)&gt;0),$V22/365*($S22-CO22+1),$V22/365*(CP22-$R22+1))))),0)</f>
        <v>0</v>
      </c>
    </row>
    <row r="23" s="85" customFormat="1" ht="24" customHeight="1" outlineLevel="4" spans="1:95">
      <c r="A23" s="124"/>
      <c r="B23" s="125"/>
      <c r="C23" s="126"/>
      <c r="D23" s="124"/>
      <c r="E23" s="125"/>
      <c r="F23" s="125"/>
      <c r="G23" s="125"/>
      <c r="H23" s="127"/>
      <c r="I23" s="127"/>
      <c r="J23" s="127">
        <f>Z23+AC23+AF23+AI23+AL23+AO23+AR23+AU23+AX23+BA23+BD23+BG23</f>
        <v>0</v>
      </c>
      <c r="K23" s="127">
        <f>K22+1</f>
        <v>3</v>
      </c>
      <c r="L23" s="152"/>
      <c r="M23" s="153">
        <f>IFERROR(VLOOKUP($L23,'2-2 引出数据_合同数据仓库'!$B$2:$BP$10000,3,FALSE),0)</f>
        <v>0</v>
      </c>
      <c r="N23" s="127"/>
      <c r="O23" s="153">
        <f>IFERROR(VLOOKUP((LEFT(VLOOKUP($L23,'2-2 引出数据_合同数据仓库'!$B$2:$BP$10000,64,FALSE),15)&amp;(RIGHT(VLOOKUP($L23,'2-2 引出数据_合同数据仓库'!$B$2:$BP$10000,64,FALSE),4)+1)),'2-2 引出数据_合同数据仓库'!$B$2:$BP$10000,3,FALSE),0)</f>
        <v>0</v>
      </c>
      <c r="P23" s="127"/>
      <c r="Q23" s="127">
        <f>IFERROR(VLOOKUP($L23,'2-2 引出数据_合同数据仓库'!$B$2:$BP$10000,28,FALSE),0)</f>
        <v>0</v>
      </c>
      <c r="R23" s="127">
        <f>IFERROR(VLOOKUP($L23,'2-2 引出数据_合同数据仓库'!$B$2:$BP$10000,29,FALSE),0)</f>
        <v>0</v>
      </c>
      <c r="S23" s="127">
        <f>IFERROR(VLOOKUP($L23,'2-2 引出数据_合同数据仓库'!$B$2:$BP$10000,4,FALSE),0)</f>
        <v>0</v>
      </c>
      <c r="T23" s="127"/>
      <c r="U23" s="127">
        <f>IFERROR(VLOOKUP($L23,'2-2 引出数据_合同数据仓库'!$B$2:$BP$10000,15,FALSE),0)</f>
        <v>0</v>
      </c>
      <c r="V23" s="127">
        <f>U23/(S23-R23+1)*365</f>
        <v>0</v>
      </c>
      <c r="W23" s="127"/>
      <c r="X23" s="159">
        <v>45658</v>
      </c>
      <c r="Y23" s="159">
        <f>X23+30</f>
        <v>45688</v>
      </c>
      <c r="Z23" s="163">
        <f>IFERROR(IF(($R23-Y23)&gt;=0,0,IF(($S23-X23)&lt;0,0,IF(AND(($S23-Y23)&gt;0,(X23-$R23)&gt;0),$V23/365*(Y23-X23+1),IF(AND(($S23-Y23)&lt;=0,(X23-$R23)&gt;0),$V23/365*($S23-X23+1),$V23/365*(Y23-$R23+1))))),0)</f>
        <v>0</v>
      </c>
      <c r="AA23" s="159">
        <f>Y23+1</f>
        <v>45689</v>
      </c>
      <c r="AB23" s="159">
        <f>AA23+27</f>
        <v>45716</v>
      </c>
      <c r="AC23" s="163">
        <f>IFERROR(IF(($R23-AB23)&gt;=0,0,IF(($S23-AA23)&lt;0,0,IF(AND(($S23-AB23)&gt;0,(AA23-$R23)&gt;0),$V23/365*(AB23-AA23+1),IF(AND(($S23-AB23)&lt;=0,(AA23-$R23)&gt;0),$V23/365*($S23-AA23+1),$V23/365*(AB23-$R23+1))))),0)</f>
        <v>0</v>
      </c>
      <c r="AD23" s="159">
        <f>AB23+1</f>
        <v>45717</v>
      </c>
      <c r="AE23" s="159">
        <f>AD23+30</f>
        <v>45747</v>
      </c>
      <c r="AF23" s="163">
        <f>IFERROR(IF(($R23-AE23)&gt;=0,0,IF(($S23-AD23)&lt;0,0,IF(AND(($S23-AE23)&gt;0,(AD23-$R23)&gt;0),$V23/365*(AE23-AD23+1),IF(AND(($S23-AE23)&lt;=0,(AD23-$R23)&gt;0),$V23/365*($S23-AD23+1),$V23/365*(AE23-$R23+1))))),0)</f>
        <v>0</v>
      </c>
      <c r="AG23" s="159">
        <f>AE23+1</f>
        <v>45748</v>
      </c>
      <c r="AH23" s="159">
        <f>AG23+29</f>
        <v>45777</v>
      </c>
      <c r="AI23" s="163">
        <f>IFERROR(IF(($R23-AH23)&gt;=0,0,IF(($S23-AG23)&lt;0,0,IF(AND(($S23-AH23)&gt;0,(AG23-$R23)&gt;0),$V23/365*(AH23-AG23+1),IF(AND(($S23-AH23)&lt;=0,(AG23-$R23)&gt;0),$V23/365*($S23-AG23+1),$V23/365*(AH23-$R23+1))))),0)</f>
        <v>0</v>
      </c>
      <c r="AJ23" s="159">
        <f>AH23+1</f>
        <v>45778</v>
      </c>
      <c r="AK23" s="159">
        <f>AJ23+30</f>
        <v>45808</v>
      </c>
      <c r="AL23" s="163">
        <f>IFERROR(IF(($R23-AK23)&gt;=0,0,IF(($S23-AJ23)&lt;0,0,IF(AND(($S23-AK23)&gt;0,(AJ23-$R23)&gt;0),$V23/365*(AK23-AJ23+1),IF(AND(($S23-AK23)&lt;=0,(AJ23-$R23)&gt;0),$V23/365*($S23-AJ23+1),$V23/365*(AK23-$R23+1))))),0)</f>
        <v>0</v>
      </c>
      <c r="AM23" s="159">
        <f>AK23+1</f>
        <v>45809</v>
      </c>
      <c r="AN23" s="159">
        <f>AM23+29</f>
        <v>45838</v>
      </c>
      <c r="AO23" s="163">
        <f>IFERROR(IF(($R23-AN23)&gt;=0,0,IF(($S23-AM23)&lt;0,0,IF(AND(($S23-AN23)&gt;0,(AM23-$R23)&gt;0),$V23/365*(AN23-AM23+1),IF(AND(($S23-AN23)&lt;=0,(AM23-$R23)&gt;0),$V23/365*($S23-AM23+1),$V23/365*(AN23-$R23+1))))),0)</f>
        <v>0</v>
      </c>
      <c r="AP23" s="159">
        <f>AN23+1</f>
        <v>45839</v>
      </c>
      <c r="AQ23" s="159">
        <f>AP23+30</f>
        <v>45869</v>
      </c>
      <c r="AR23" s="163">
        <f>IFERROR(IF(($R23-AQ23)&gt;=0,0,IF(($S23-AP23)&lt;0,0,IF(AND(($S23-AQ23)&gt;0,(AP23-$R23)&gt;0),$V23/365*(AQ23-AP23+1),IF(AND(($S23-AQ23)&lt;=0,(AP23-$R23)&gt;0),$V23/365*($S23-AP23+1),$V23/365*(AQ23-$R23+1))))),0)</f>
        <v>0</v>
      </c>
      <c r="AS23" s="159">
        <f>AQ23+1</f>
        <v>45870</v>
      </c>
      <c r="AT23" s="159">
        <f>AS23+30</f>
        <v>45900</v>
      </c>
      <c r="AU23" s="163">
        <f>IFERROR(IF(($R23-AT23)&gt;=0,0,IF(($S23-AS23)&lt;0,0,IF(AND(($S23-AT23)&gt;0,(AS23-$R23)&gt;0),$V23/365*(AT23-AS23+1),IF(AND(($S23-AT23)&lt;=0,(AS23-$R23)&gt;0),$V23/365*($S23-AS23+1),$V23/365*(AT23-$R23+1))))),0)</f>
        <v>0</v>
      </c>
      <c r="AV23" s="159">
        <f>AT23+1</f>
        <v>45901</v>
      </c>
      <c r="AW23" s="159">
        <f>AV23+29</f>
        <v>45930</v>
      </c>
      <c r="AX23" s="163">
        <f>IFERROR(IF(($R23-AW23)&gt;=0,0,IF(($S23-AV23)&lt;0,0,IF(AND(($S23-AW23)&gt;0,(AV23-$R23)&gt;0),$V23/365*(AW23-AV23+1),IF(AND(($S23-AW23)&lt;=0,(AV23-$R23)&gt;0),$V23/365*($S23-AV23+1),$V23/365*(AW23-$R23+1))))),0)</f>
        <v>0</v>
      </c>
      <c r="AY23" s="159">
        <f>AW23+1</f>
        <v>45931</v>
      </c>
      <c r="AZ23" s="159">
        <f>AY23+30</f>
        <v>45961</v>
      </c>
      <c r="BA23" s="163">
        <f>IFERROR(IF(($R23-AZ23)&gt;=0,0,IF(($S23-AY23)&lt;0,0,IF(AND(($S23-AZ23)&gt;0,(AY23-$R23)&gt;0),$V23/365*(AZ23-AY23+1),IF(AND(($S23-AZ23)&lt;=0,(AY23-$R23)&gt;0),$V23/365*($S23-AY23+1),$V23/365*(AZ23-$R23+1))))),0)</f>
        <v>0</v>
      </c>
      <c r="BB23" s="159">
        <f>AZ23+1</f>
        <v>45962</v>
      </c>
      <c r="BC23" s="159">
        <f>BB23+29</f>
        <v>45991</v>
      </c>
      <c r="BD23" s="163">
        <f>IFERROR(IF(($R23-BC23)&gt;=0,0,IF(($S23-BB23)&lt;0,0,IF(AND(($S23-BC23)&gt;0,(BB23-$R23)&gt;0),$V23/365*(BC23-BB23+1),IF(AND(($S23-BC23)&lt;=0,(BB23-$R23)&gt;0),$V23/365*($S23-BB23+1),$V23/365*(BC23-$R23+1))))),0)</f>
        <v>0</v>
      </c>
      <c r="BE23" s="159">
        <f>BC23+1</f>
        <v>45992</v>
      </c>
      <c r="BF23" s="159">
        <f>BE23+30</f>
        <v>46022</v>
      </c>
      <c r="BG23" s="163">
        <f>IFERROR(IF(($R23-BF23)&gt;=0,0,IF(($S23-BE23)&lt;0,0,IF(AND(($S23-BF23)&gt;0,(BE23-$R23)&gt;0),$V23/365*(BF23-BE23+1),IF(AND(($S23-BF23)&lt;=0,(BE23-$R23)&gt;0),$V23/365*($S23-BE23+1),$V23/365*(BF23-$R23+1))))),0)</f>
        <v>0</v>
      </c>
      <c r="BH23" s="159">
        <v>46023</v>
      </c>
      <c r="BI23" s="159">
        <f>BH23+30</f>
        <v>46053</v>
      </c>
      <c r="BJ23" s="163">
        <f>IFERROR(IF(($R23-BI23)&gt;=0,0,IF(($S23-BH23)&lt;0,0,IF(AND(($S23-BI23)&gt;0,(BH23-$R23)&gt;0),$V23/365*(BI23-BH23+1),IF(AND(($S23-BI23)&lt;=0,(BH23-$R23)&gt;0),$V23/365*($S23-BH23+1),$V23/365*(BI23-$R23+1))))),0)</f>
        <v>0</v>
      </c>
      <c r="BK23" s="159">
        <f>BI23+1</f>
        <v>46054</v>
      </c>
      <c r="BL23" s="159">
        <f>BK23+27</f>
        <v>46081</v>
      </c>
      <c r="BM23" s="163">
        <f>IFERROR(IF(($R23-BL23)&gt;=0,0,IF(($S23-BK23)&lt;0,0,IF(AND(($S23-BL23)&gt;0,(BK23-$R23)&gt;0),$V23/365*(BL23-BK23+1),IF(AND(($S23-BL23)&lt;=0,(BK23-$R23)&gt;0),$V23/365*($S23-BK23+1),$V23/365*(BL23-$R23+1))))),0)</f>
        <v>0</v>
      </c>
      <c r="BN23" s="159">
        <f>BL23+1</f>
        <v>46082</v>
      </c>
      <c r="BO23" s="159">
        <f>BN23+30</f>
        <v>46112</v>
      </c>
      <c r="BP23" s="163">
        <f>IFERROR(IF(($R23-BO23)&gt;=0,0,IF(($S23-BN23)&lt;0,0,IF(AND(($S23-BO23)&gt;0,(BN23-$R23)&gt;0),$V23/365*(BO23-BN23+1),IF(AND(($S23-BO23)&lt;=0,(BN23-$R23)&gt;0),$V23/365*($S23-BN23+1),$V23/365*(BO23-$R23+1))))),0)</f>
        <v>0</v>
      </c>
      <c r="BQ23" s="159">
        <f>BO23+1</f>
        <v>46113</v>
      </c>
      <c r="BR23" s="159">
        <f>BQ23+29</f>
        <v>46142</v>
      </c>
      <c r="BS23" s="163">
        <f>IFERROR(IF(($R23-BR23)&gt;=0,0,IF(($S23-BQ23)&lt;0,0,IF(AND(($S23-BR23)&gt;0,(BQ23-$R23)&gt;0),$V23/365*(BR23-BQ23+1),IF(AND(($S23-BR23)&lt;=0,(BQ23-$R23)&gt;0),$V23/365*($S23-BQ23+1),$V23/365*(BR23-$R23+1))))),0)</f>
        <v>0</v>
      </c>
      <c r="BT23" s="159">
        <f>BR23+1</f>
        <v>46143</v>
      </c>
      <c r="BU23" s="159">
        <f>BT23+30</f>
        <v>46173</v>
      </c>
      <c r="BV23" s="163">
        <f>IFERROR(IF(($R23-BU23)&gt;=0,0,IF(($S23-BT23)&lt;0,0,IF(AND(($S23-BU23)&gt;0,(BT23-$R23)&gt;0),$V23/365*(BU23-BT23+1),IF(AND(($S23-BU23)&lt;=0,(BT23-$R23)&gt;0),$V23/365*($S23-BT23+1),$V23/365*(BU23-$R23+1))))),0)</f>
        <v>0</v>
      </c>
      <c r="BW23" s="159">
        <f>BU23+1</f>
        <v>46174</v>
      </c>
      <c r="BX23" s="159">
        <f>BW23+29</f>
        <v>46203</v>
      </c>
      <c r="BY23" s="163">
        <f>IFERROR(IF(($R23-BX23)&gt;=0,0,IF(($S23-BW23)&lt;0,0,IF(AND(($S23-BX23)&gt;0,(BW23-$R23)&gt;0),$V23/365*(BX23-BW23+1),IF(AND(($S23-BX23)&lt;=0,(BW23-$R23)&gt;0),$V23/365*($S23-BW23+1),$V23/365*(BX23-$R23+1))))),0)</f>
        <v>0</v>
      </c>
      <c r="BZ23" s="159">
        <f>BX23+1</f>
        <v>46204</v>
      </c>
      <c r="CA23" s="159">
        <f>BZ23+30</f>
        <v>46234</v>
      </c>
      <c r="CB23" s="163">
        <f>IFERROR(IF(($R23-CA23)&gt;=0,0,IF(($S23-BZ23)&lt;0,0,IF(AND(($S23-CA23)&gt;0,(BZ23-$R23)&gt;0),$V23/365*(CA23-BZ23+1),IF(AND(($S23-CA23)&lt;=0,(BZ23-$R23)&gt;0),$V23/365*($S23-BZ23+1),$V23/365*(CA23-$R23+1))))),0)</f>
        <v>0</v>
      </c>
      <c r="CC23" s="159">
        <f>CA23+1</f>
        <v>46235</v>
      </c>
      <c r="CD23" s="159">
        <f>CC23+30</f>
        <v>46265</v>
      </c>
      <c r="CE23" s="163">
        <f>IFERROR(IF(($R23-CD23)&gt;=0,0,IF(($S23-CC23)&lt;0,0,IF(AND(($S23-CD23)&gt;0,(CC23-$R23)&gt;0),$V23/365*(CD23-CC23+1),IF(AND(($S23-CD23)&lt;=0,(CC23-$R23)&gt;0),$V23/365*($S23-CC23+1),$V23/365*(CD23-$R23+1))))),0)</f>
        <v>0</v>
      </c>
      <c r="CF23" s="159">
        <f>CD23+1</f>
        <v>46266</v>
      </c>
      <c r="CG23" s="159">
        <f>CF23+29</f>
        <v>46295</v>
      </c>
      <c r="CH23" s="163">
        <f>IFERROR(IF(($R23-CG23)&gt;=0,0,IF(($S23-CF23)&lt;0,0,IF(AND(($S23-CG23)&gt;0,(CF23-$R23)&gt;0),$V23/365*(CG23-CF23+1),IF(AND(($S23-CG23)&lt;=0,(CF23-$R23)&gt;0),$V23/365*($S23-CF23+1),$V23/365*(CG23-$R23+1))))),0)</f>
        <v>0</v>
      </c>
      <c r="CI23" s="159">
        <f>CG23+1</f>
        <v>46296</v>
      </c>
      <c r="CJ23" s="159">
        <f>CI23+30</f>
        <v>46326</v>
      </c>
      <c r="CK23" s="163">
        <f>IFERROR(IF(($R23-CJ23)&gt;=0,0,IF(($S23-CI23)&lt;0,0,IF(AND(($S23-CJ23)&gt;0,(CI23-$R23)&gt;0),$V23/365*(CJ23-CI23+1),IF(AND(($S23-CJ23)&lt;=0,(CI23-$R23)&gt;0),$V23/365*($S23-CI23+1),$V23/365*(CJ23-$R23+1))))),0)</f>
        <v>0</v>
      </c>
      <c r="CL23" s="159">
        <f>CJ23+1</f>
        <v>46327</v>
      </c>
      <c r="CM23" s="159">
        <f>CL23+29</f>
        <v>46356</v>
      </c>
      <c r="CN23" s="163">
        <f>IFERROR(IF(($R23-CM23)&gt;=0,0,IF(($S23-CL23)&lt;0,0,IF(AND(($S23-CM23)&gt;0,(CL23-$R23)&gt;0),$V23/365*(CM23-CL23+1),IF(AND(($S23-CM23)&lt;=0,(CL23-$R23)&gt;0),$V23/365*($S23-CL23+1),$V23/365*(CM23-$R23+1))))),0)</f>
        <v>0</v>
      </c>
      <c r="CO23" s="159">
        <f>CM23+1</f>
        <v>46357</v>
      </c>
      <c r="CP23" s="159">
        <f>CO23+30</f>
        <v>46387</v>
      </c>
      <c r="CQ23" s="163">
        <f>IFERROR(IF(($R23-CP23)&gt;=0,0,IF(($S23-CO23)&lt;0,0,IF(AND(($S23-CP23)&gt;0,(CO23-$R23)&gt;0),$V23/365*(CP23-CO23+1),IF(AND(($S23-CP23)&lt;=0,(CO23-$R23)&gt;0),$V23/365*($S23-CO23+1),$V23/365*(CP23-$R23+1))))),0)</f>
        <v>0</v>
      </c>
    </row>
    <row r="24" s="85" customFormat="1" ht="24" customHeight="1" outlineLevel="4" spans="1:95">
      <c r="A24" s="124"/>
      <c r="B24" s="125"/>
      <c r="C24" s="126"/>
      <c r="D24" s="124"/>
      <c r="E24" s="125"/>
      <c r="F24" s="125"/>
      <c r="G24" s="125"/>
      <c r="H24" s="127"/>
      <c r="I24" s="127"/>
      <c r="J24" s="127">
        <f>Z24+AC24+AF24+AI24+AL24+AO24+AR24+AU24+AX24+BA24+BD24+BG24</f>
        <v>0</v>
      </c>
      <c r="K24" s="127">
        <f>K23+1</f>
        <v>4</v>
      </c>
      <c r="L24" s="152"/>
      <c r="M24" s="153">
        <f>IFERROR(VLOOKUP($L24,'2-2 引出数据_合同数据仓库'!$B$2:$BP$10000,3,FALSE),0)</f>
        <v>0</v>
      </c>
      <c r="N24" s="127"/>
      <c r="O24" s="153">
        <f>IFERROR(VLOOKUP((LEFT(VLOOKUP($L24,'2-2 引出数据_合同数据仓库'!$B$2:$BP$10000,64,FALSE),15)&amp;(RIGHT(VLOOKUP($L24,'2-2 引出数据_合同数据仓库'!$B$2:$BP$10000,64,FALSE),4)+1)),'2-2 引出数据_合同数据仓库'!$B$2:$BP$10000,3,FALSE),0)</f>
        <v>0</v>
      </c>
      <c r="P24" s="127"/>
      <c r="Q24" s="127">
        <f>IFERROR(VLOOKUP($L24,'2-2 引出数据_合同数据仓库'!$B$2:$BP$10000,28,FALSE),0)</f>
        <v>0</v>
      </c>
      <c r="R24" s="127">
        <f>IFERROR(VLOOKUP($L24,'2-2 引出数据_合同数据仓库'!$B$2:$BP$10000,29,FALSE),0)</f>
        <v>0</v>
      </c>
      <c r="S24" s="127">
        <f>IFERROR(VLOOKUP($L24,'2-2 引出数据_合同数据仓库'!$B$2:$BP$10000,4,FALSE),0)</f>
        <v>0</v>
      </c>
      <c r="T24" s="127"/>
      <c r="U24" s="127">
        <f>IFERROR(VLOOKUP($L24,'2-2 引出数据_合同数据仓库'!$B$2:$BP$10000,15,FALSE),0)</f>
        <v>0</v>
      </c>
      <c r="V24" s="127">
        <f>U24/(S24-R24+1)*365</f>
        <v>0</v>
      </c>
      <c r="W24" s="127"/>
      <c r="X24" s="159">
        <v>45658</v>
      </c>
      <c r="Y24" s="159">
        <f>X24+30</f>
        <v>45688</v>
      </c>
      <c r="Z24" s="163">
        <f>IFERROR(IF(($R24-Y24)&gt;=0,0,IF(($S24-X24)&lt;0,0,IF(AND(($S24-Y24)&gt;0,(X24-$R24)&gt;0),$V24/365*(Y24-X24+1),IF(AND(($S24-Y24)&lt;=0,(X24-$R24)&gt;0),$V24/365*($S24-X24+1),$V24/365*(Y24-$R24+1))))),0)</f>
        <v>0</v>
      </c>
      <c r="AA24" s="159">
        <f>Y24+1</f>
        <v>45689</v>
      </c>
      <c r="AB24" s="159">
        <f>AA24+27</f>
        <v>45716</v>
      </c>
      <c r="AC24" s="163">
        <f>IFERROR(IF(($R24-AB24)&gt;=0,0,IF(($S24-AA24)&lt;0,0,IF(AND(($S24-AB24)&gt;0,(AA24-$R24)&gt;0),$V24/365*(AB24-AA24+1),IF(AND(($S24-AB24)&lt;=0,(AA24-$R24)&gt;0),$V24/365*($S24-AA24+1),$V24/365*(AB24-$R24+1))))),0)</f>
        <v>0</v>
      </c>
      <c r="AD24" s="159">
        <f>AB24+1</f>
        <v>45717</v>
      </c>
      <c r="AE24" s="159">
        <f>AD24+30</f>
        <v>45747</v>
      </c>
      <c r="AF24" s="163">
        <f>IFERROR(IF(($R24-AE24)&gt;=0,0,IF(($S24-AD24)&lt;0,0,IF(AND(($S24-AE24)&gt;0,(AD24-$R24)&gt;0),$V24/365*(AE24-AD24+1),IF(AND(($S24-AE24)&lt;=0,(AD24-$R24)&gt;0),$V24/365*($S24-AD24+1),$V24/365*(AE24-$R24+1))))),0)</f>
        <v>0</v>
      </c>
      <c r="AG24" s="159">
        <f>AE24+1</f>
        <v>45748</v>
      </c>
      <c r="AH24" s="159">
        <f>AG24+29</f>
        <v>45777</v>
      </c>
      <c r="AI24" s="163">
        <f>IFERROR(IF(($R24-AH24)&gt;=0,0,IF(($S24-AG24)&lt;0,0,IF(AND(($S24-AH24)&gt;0,(AG24-$R24)&gt;0),$V24/365*(AH24-AG24+1),IF(AND(($S24-AH24)&lt;=0,(AG24-$R24)&gt;0),$V24/365*($S24-AG24+1),$V24/365*(AH24-$R24+1))))),0)</f>
        <v>0</v>
      </c>
      <c r="AJ24" s="159">
        <f>AH24+1</f>
        <v>45778</v>
      </c>
      <c r="AK24" s="159">
        <f>AJ24+30</f>
        <v>45808</v>
      </c>
      <c r="AL24" s="163">
        <f>IFERROR(IF(($R24-AK24)&gt;=0,0,IF(($S24-AJ24)&lt;0,0,IF(AND(($S24-AK24)&gt;0,(AJ24-$R24)&gt;0),$V24/365*(AK24-AJ24+1),IF(AND(($S24-AK24)&lt;=0,(AJ24-$R24)&gt;0),$V24/365*($S24-AJ24+1),$V24/365*(AK24-$R24+1))))),0)</f>
        <v>0</v>
      </c>
      <c r="AM24" s="159">
        <f>AK24+1</f>
        <v>45809</v>
      </c>
      <c r="AN24" s="159">
        <f>AM24+29</f>
        <v>45838</v>
      </c>
      <c r="AO24" s="163">
        <f>IFERROR(IF(($R24-AN24)&gt;=0,0,IF(($S24-AM24)&lt;0,0,IF(AND(($S24-AN24)&gt;0,(AM24-$R24)&gt;0),$V24/365*(AN24-AM24+1),IF(AND(($S24-AN24)&lt;=0,(AM24-$R24)&gt;0),$V24/365*($S24-AM24+1),$V24/365*(AN24-$R24+1))))),0)</f>
        <v>0</v>
      </c>
      <c r="AP24" s="159">
        <f>AN24+1</f>
        <v>45839</v>
      </c>
      <c r="AQ24" s="159">
        <f>AP24+30</f>
        <v>45869</v>
      </c>
      <c r="AR24" s="163">
        <f>IFERROR(IF(($R24-AQ24)&gt;=0,0,IF(($S24-AP24)&lt;0,0,IF(AND(($S24-AQ24)&gt;0,(AP24-$R24)&gt;0),$V24/365*(AQ24-AP24+1),IF(AND(($S24-AQ24)&lt;=0,(AP24-$R24)&gt;0),$V24/365*($S24-AP24+1),$V24/365*(AQ24-$R24+1))))),0)</f>
        <v>0</v>
      </c>
      <c r="AS24" s="159">
        <f>AQ24+1</f>
        <v>45870</v>
      </c>
      <c r="AT24" s="159">
        <f>AS24+30</f>
        <v>45900</v>
      </c>
      <c r="AU24" s="163">
        <f>IFERROR(IF(($R24-AT24)&gt;=0,0,IF(($S24-AS24)&lt;0,0,IF(AND(($S24-AT24)&gt;0,(AS24-$R24)&gt;0),$V24/365*(AT24-AS24+1),IF(AND(($S24-AT24)&lt;=0,(AS24-$R24)&gt;0),$V24/365*($S24-AS24+1),$V24/365*(AT24-$R24+1))))),0)</f>
        <v>0</v>
      </c>
      <c r="AV24" s="159">
        <f>AT24+1</f>
        <v>45901</v>
      </c>
      <c r="AW24" s="159">
        <f>AV24+29</f>
        <v>45930</v>
      </c>
      <c r="AX24" s="163">
        <f>IFERROR(IF(($R24-AW24)&gt;=0,0,IF(($S24-AV24)&lt;0,0,IF(AND(($S24-AW24)&gt;0,(AV24-$R24)&gt;0),$V24/365*(AW24-AV24+1),IF(AND(($S24-AW24)&lt;=0,(AV24-$R24)&gt;0),$V24/365*($S24-AV24+1),$V24/365*(AW24-$R24+1))))),0)</f>
        <v>0</v>
      </c>
      <c r="AY24" s="159">
        <f>AW24+1</f>
        <v>45931</v>
      </c>
      <c r="AZ24" s="159">
        <f>AY24+30</f>
        <v>45961</v>
      </c>
      <c r="BA24" s="163">
        <f>IFERROR(IF(($R24-AZ24)&gt;=0,0,IF(($S24-AY24)&lt;0,0,IF(AND(($S24-AZ24)&gt;0,(AY24-$R24)&gt;0),$V24/365*(AZ24-AY24+1),IF(AND(($S24-AZ24)&lt;=0,(AY24-$R24)&gt;0),$V24/365*($S24-AY24+1),$V24/365*(AZ24-$R24+1))))),0)</f>
        <v>0</v>
      </c>
      <c r="BB24" s="159">
        <f>AZ24+1</f>
        <v>45962</v>
      </c>
      <c r="BC24" s="159">
        <f>BB24+29</f>
        <v>45991</v>
      </c>
      <c r="BD24" s="163">
        <f>IFERROR(IF(($R24-BC24)&gt;=0,0,IF(($S24-BB24)&lt;0,0,IF(AND(($S24-BC24)&gt;0,(BB24-$R24)&gt;0),$V24/365*(BC24-BB24+1),IF(AND(($S24-BC24)&lt;=0,(BB24-$R24)&gt;0),$V24/365*($S24-BB24+1),$V24/365*(BC24-$R24+1))))),0)</f>
        <v>0</v>
      </c>
      <c r="BE24" s="159">
        <f>BC24+1</f>
        <v>45992</v>
      </c>
      <c r="BF24" s="159">
        <f>BE24+30</f>
        <v>46022</v>
      </c>
      <c r="BG24" s="163">
        <f>IFERROR(IF(($R24-BF24)&gt;=0,0,IF(($S24-BE24)&lt;0,0,IF(AND(($S24-BF24)&gt;0,(BE24-$R24)&gt;0),$V24/365*(BF24-BE24+1),IF(AND(($S24-BF24)&lt;=0,(BE24-$R24)&gt;0),$V24/365*($S24-BE24+1),$V24/365*(BF24-$R24+1))))),0)</f>
        <v>0</v>
      </c>
      <c r="BH24" s="159">
        <v>46023</v>
      </c>
      <c r="BI24" s="159">
        <f>BH24+30</f>
        <v>46053</v>
      </c>
      <c r="BJ24" s="163">
        <f>IFERROR(IF(($R24-BI24)&gt;=0,0,IF(($S24-BH24)&lt;0,0,IF(AND(($S24-BI24)&gt;0,(BH24-$R24)&gt;0),$V24/365*(BI24-BH24+1),IF(AND(($S24-BI24)&lt;=0,(BH24-$R24)&gt;0),$V24/365*($S24-BH24+1),$V24/365*(BI24-$R24+1))))),0)</f>
        <v>0</v>
      </c>
      <c r="BK24" s="159">
        <f>BI24+1</f>
        <v>46054</v>
      </c>
      <c r="BL24" s="159">
        <f>BK24+27</f>
        <v>46081</v>
      </c>
      <c r="BM24" s="163">
        <f>IFERROR(IF(($R24-BL24)&gt;=0,0,IF(($S24-BK24)&lt;0,0,IF(AND(($S24-BL24)&gt;0,(BK24-$R24)&gt;0),$V24/365*(BL24-BK24+1),IF(AND(($S24-BL24)&lt;=0,(BK24-$R24)&gt;0),$V24/365*($S24-BK24+1),$V24/365*(BL24-$R24+1))))),0)</f>
        <v>0</v>
      </c>
      <c r="BN24" s="159">
        <f>BL24+1</f>
        <v>46082</v>
      </c>
      <c r="BO24" s="159">
        <f>BN24+30</f>
        <v>46112</v>
      </c>
      <c r="BP24" s="163">
        <f>IFERROR(IF(($R24-BO24)&gt;=0,0,IF(($S24-BN24)&lt;0,0,IF(AND(($S24-BO24)&gt;0,(BN24-$R24)&gt;0),$V24/365*(BO24-BN24+1),IF(AND(($S24-BO24)&lt;=0,(BN24-$R24)&gt;0),$V24/365*($S24-BN24+1),$V24/365*(BO24-$R24+1))))),0)</f>
        <v>0</v>
      </c>
      <c r="BQ24" s="159">
        <f>BO24+1</f>
        <v>46113</v>
      </c>
      <c r="BR24" s="159">
        <f>BQ24+29</f>
        <v>46142</v>
      </c>
      <c r="BS24" s="163">
        <f>IFERROR(IF(($R24-BR24)&gt;=0,0,IF(($S24-BQ24)&lt;0,0,IF(AND(($S24-BR24)&gt;0,(BQ24-$R24)&gt;0),$V24/365*(BR24-BQ24+1),IF(AND(($S24-BR24)&lt;=0,(BQ24-$R24)&gt;0),$V24/365*($S24-BQ24+1),$V24/365*(BR24-$R24+1))))),0)</f>
        <v>0</v>
      </c>
      <c r="BT24" s="159">
        <f>BR24+1</f>
        <v>46143</v>
      </c>
      <c r="BU24" s="159">
        <f>BT24+30</f>
        <v>46173</v>
      </c>
      <c r="BV24" s="163">
        <f>IFERROR(IF(($R24-BU24)&gt;=0,0,IF(($S24-BT24)&lt;0,0,IF(AND(($S24-BU24)&gt;0,(BT24-$R24)&gt;0),$V24/365*(BU24-BT24+1),IF(AND(($S24-BU24)&lt;=0,(BT24-$R24)&gt;0),$V24/365*($S24-BT24+1),$V24/365*(BU24-$R24+1))))),0)</f>
        <v>0</v>
      </c>
      <c r="BW24" s="159">
        <f>BU24+1</f>
        <v>46174</v>
      </c>
      <c r="BX24" s="159">
        <f>BW24+29</f>
        <v>46203</v>
      </c>
      <c r="BY24" s="163">
        <f>IFERROR(IF(($R24-BX24)&gt;=0,0,IF(($S24-BW24)&lt;0,0,IF(AND(($S24-BX24)&gt;0,(BW24-$R24)&gt;0),$V24/365*(BX24-BW24+1),IF(AND(($S24-BX24)&lt;=0,(BW24-$R24)&gt;0),$V24/365*($S24-BW24+1),$V24/365*(BX24-$R24+1))))),0)</f>
        <v>0</v>
      </c>
      <c r="BZ24" s="159">
        <f>BX24+1</f>
        <v>46204</v>
      </c>
      <c r="CA24" s="159">
        <f>BZ24+30</f>
        <v>46234</v>
      </c>
      <c r="CB24" s="163">
        <f>IFERROR(IF(($R24-CA24)&gt;=0,0,IF(($S24-BZ24)&lt;0,0,IF(AND(($S24-CA24)&gt;0,(BZ24-$R24)&gt;0),$V24/365*(CA24-BZ24+1),IF(AND(($S24-CA24)&lt;=0,(BZ24-$R24)&gt;0),$V24/365*($S24-BZ24+1),$V24/365*(CA24-$R24+1))))),0)</f>
        <v>0</v>
      </c>
      <c r="CC24" s="159">
        <f>CA24+1</f>
        <v>46235</v>
      </c>
      <c r="CD24" s="159">
        <f>CC24+30</f>
        <v>46265</v>
      </c>
      <c r="CE24" s="163">
        <f>IFERROR(IF(($R24-CD24)&gt;=0,0,IF(($S24-CC24)&lt;0,0,IF(AND(($S24-CD24)&gt;0,(CC24-$R24)&gt;0),$V24/365*(CD24-CC24+1),IF(AND(($S24-CD24)&lt;=0,(CC24-$R24)&gt;0),$V24/365*($S24-CC24+1),$V24/365*(CD24-$R24+1))))),0)</f>
        <v>0</v>
      </c>
      <c r="CF24" s="159">
        <f>CD24+1</f>
        <v>46266</v>
      </c>
      <c r="CG24" s="159">
        <f>CF24+29</f>
        <v>46295</v>
      </c>
      <c r="CH24" s="163">
        <f>IFERROR(IF(($R24-CG24)&gt;=0,0,IF(($S24-CF24)&lt;0,0,IF(AND(($S24-CG24)&gt;0,(CF24-$R24)&gt;0),$V24/365*(CG24-CF24+1),IF(AND(($S24-CG24)&lt;=0,(CF24-$R24)&gt;0),$V24/365*($S24-CF24+1),$V24/365*(CG24-$R24+1))))),0)</f>
        <v>0</v>
      </c>
      <c r="CI24" s="159">
        <f>CG24+1</f>
        <v>46296</v>
      </c>
      <c r="CJ24" s="159">
        <f>CI24+30</f>
        <v>46326</v>
      </c>
      <c r="CK24" s="163">
        <f>IFERROR(IF(($R24-CJ24)&gt;=0,0,IF(($S24-CI24)&lt;0,0,IF(AND(($S24-CJ24)&gt;0,(CI24-$R24)&gt;0),$V24/365*(CJ24-CI24+1),IF(AND(($S24-CJ24)&lt;=0,(CI24-$R24)&gt;0),$V24/365*($S24-CI24+1),$V24/365*(CJ24-$R24+1))))),0)</f>
        <v>0</v>
      </c>
      <c r="CL24" s="159">
        <f>CJ24+1</f>
        <v>46327</v>
      </c>
      <c r="CM24" s="159">
        <f>CL24+29</f>
        <v>46356</v>
      </c>
      <c r="CN24" s="163">
        <f>IFERROR(IF(($R24-CM24)&gt;=0,0,IF(($S24-CL24)&lt;0,0,IF(AND(($S24-CM24)&gt;0,(CL24-$R24)&gt;0),$V24/365*(CM24-CL24+1),IF(AND(($S24-CM24)&lt;=0,(CL24-$R24)&gt;0),$V24/365*($S24-CL24+1),$V24/365*(CM24-$R24+1))))),0)</f>
        <v>0</v>
      </c>
      <c r="CO24" s="159">
        <f>CM24+1</f>
        <v>46357</v>
      </c>
      <c r="CP24" s="159">
        <f>CO24+30</f>
        <v>46387</v>
      </c>
      <c r="CQ24" s="163">
        <f>IFERROR(IF(($R24-CP24)&gt;=0,0,IF(($S24-CO24)&lt;0,0,IF(AND(($S24-CP24)&gt;0,(CO24-$R24)&gt;0),$V24/365*(CP24-CO24+1),IF(AND(($S24-CP24)&lt;=0,(CO24-$R24)&gt;0),$V24/365*($S24-CO24+1),$V24/365*(CP24-$R24+1))))),0)</f>
        <v>0</v>
      </c>
    </row>
    <row r="25" s="85" customFormat="1" ht="24" customHeight="1" outlineLevel="4" spans="1:95">
      <c r="A25" s="128" t="s">
        <v>2815</v>
      </c>
      <c r="B25" s="129"/>
      <c r="C25" s="129"/>
      <c r="D25" s="129"/>
      <c r="E25" s="129"/>
      <c r="F25" s="129"/>
      <c r="G25" s="130"/>
      <c r="H25" s="131"/>
      <c r="I25" s="131"/>
      <c r="J25" s="131"/>
      <c r="K25" s="131"/>
      <c r="L25" s="154"/>
      <c r="M25" s="154"/>
      <c r="N25" s="131"/>
      <c r="O25" s="154"/>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1"/>
      <c r="BF25" s="131"/>
      <c r="BG25" s="131"/>
      <c r="BH25" s="131"/>
      <c r="BI25" s="131"/>
      <c r="BJ25" s="131"/>
      <c r="BK25" s="131"/>
      <c r="BL25" s="131"/>
      <c r="BM25" s="131"/>
      <c r="BN25" s="131"/>
      <c r="BO25" s="131"/>
      <c r="BP25" s="131"/>
      <c r="BQ25" s="131"/>
      <c r="BR25" s="131"/>
      <c r="BS25" s="131"/>
      <c r="BT25" s="131"/>
      <c r="BU25" s="131"/>
      <c r="BV25" s="131"/>
      <c r="BW25" s="131"/>
      <c r="BX25" s="131"/>
      <c r="BY25" s="131"/>
      <c r="BZ25" s="131"/>
      <c r="CA25" s="131"/>
      <c r="CB25" s="131"/>
      <c r="CC25" s="131"/>
      <c r="CD25" s="131"/>
      <c r="CE25" s="131"/>
      <c r="CF25" s="131"/>
      <c r="CG25" s="131"/>
      <c r="CH25" s="131"/>
      <c r="CI25" s="131"/>
      <c r="CJ25" s="131"/>
      <c r="CK25" s="131"/>
      <c r="CL25" s="131"/>
      <c r="CM25" s="131"/>
      <c r="CN25" s="131"/>
      <c r="CO25" s="131"/>
      <c r="CP25" s="131"/>
      <c r="CQ25" s="131"/>
    </row>
    <row r="26" s="85" customFormat="1" ht="24" customHeight="1" outlineLevel="2" spans="1:95">
      <c r="A26" s="49"/>
      <c r="B26" s="117" t="s">
        <v>788</v>
      </c>
      <c r="C26" s="118" t="s">
        <v>832</v>
      </c>
      <c r="D26" s="49" t="s">
        <v>833</v>
      </c>
      <c r="E26" s="117"/>
      <c r="F26" s="117"/>
      <c r="G26" s="117"/>
      <c r="H26" s="119">
        <f>X26+AA26+AD26+AG26+AJ26+AM26+AP26+AS26+AV26+AY26+BB26+BE26</f>
        <v>1409128.76</v>
      </c>
      <c r="I26" s="119">
        <f>Y26+AB26+AE26+AH26+AK26+AN26+AQ26+AT26+AW26+AZ26+BC26+BF26</f>
        <v>1409128.76</v>
      </c>
      <c r="J26" s="119">
        <f t="shared" ref="J26:J31" si="3">Z26+AC26+AF26+AI26+AL26+AO26+AR26+AU26+AX26+BA26+BD26+BG26</f>
        <v>0</v>
      </c>
      <c r="K26" s="119"/>
      <c r="L26" s="150"/>
      <c r="M26" s="150"/>
      <c r="N26" s="119"/>
      <c r="O26" s="150"/>
      <c r="P26" s="119"/>
      <c r="Q26" s="119"/>
      <c r="R26" s="119"/>
      <c r="S26" s="119"/>
      <c r="T26" s="119"/>
      <c r="U26" s="119"/>
      <c r="V26" s="119"/>
      <c r="W26" s="119"/>
      <c r="X26" s="119">
        <f>VLOOKUP($C26,'1 预算编制表单'!$C:$BJ,27,FALSE)</f>
        <v>120168.23</v>
      </c>
      <c r="Y26" s="119">
        <f>X26-Z26</f>
        <v>120168.23</v>
      </c>
      <c r="Z26" s="119">
        <f>Z27+Z33+Z39</f>
        <v>0</v>
      </c>
      <c r="AA26" s="119">
        <f>VLOOKUP($C26,'1 预算编制表单'!$C:$BJ,30,FALSE)</f>
        <v>117178.23</v>
      </c>
      <c r="AB26" s="119">
        <f>AA26-AC26</f>
        <v>117178.23</v>
      </c>
      <c r="AC26" s="119">
        <f>AC27+AC33+AC39</f>
        <v>0</v>
      </c>
      <c r="AD26" s="119">
        <f>VLOOKUP($C26,'1 预算编制表单'!$C:$BJ,33,FALSE)</f>
        <v>117178.23</v>
      </c>
      <c r="AE26" s="119">
        <f>AD26-AF26</f>
        <v>117178.23</v>
      </c>
      <c r="AF26" s="119">
        <f>AF27+AF33+AF39</f>
        <v>0</v>
      </c>
      <c r="AG26" s="119">
        <f>VLOOKUP($C26,'1 预算编制表单'!$C:$BJ,36,FALSE)</f>
        <v>117178.23</v>
      </c>
      <c r="AH26" s="119">
        <f>AG26-AI26</f>
        <v>117178.23</v>
      </c>
      <c r="AI26" s="119">
        <f>AI27+AI33+AI39</f>
        <v>0</v>
      </c>
      <c r="AJ26" s="119">
        <f>VLOOKUP($C26,'1 预算编制表单'!$C:$BJ,39,FALSE)</f>
        <v>117178.23</v>
      </c>
      <c r="AK26" s="119">
        <f>AJ26-AL26</f>
        <v>117178.23</v>
      </c>
      <c r="AL26" s="119">
        <f>AL27+AL33+AL39</f>
        <v>0</v>
      </c>
      <c r="AM26" s="119">
        <f>VLOOKUP($C26,'1 预算编制表单'!$C:$BJ,42,FALSE)</f>
        <v>117178.23</v>
      </c>
      <c r="AN26" s="119">
        <f>AM26-AO26</f>
        <v>117178.23</v>
      </c>
      <c r="AO26" s="119">
        <f>AO27+AO33+AO39</f>
        <v>0</v>
      </c>
      <c r="AP26" s="119">
        <f>VLOOKUP($C26,'1 预算编制表单'!$C:$BJ,45,FALSE)</f>
        <v>117178.23</v>
      </c>
      <c r="AQ26" s="119">
        <f>AP26-AR26</f>
        <v>117178.23</v>
      </c>
      <c r="AR26" s="119">
        <f>AR27+AR33+AR39</f>
        <v>0</v>
      </c>
      <c r="AS26" s="119">
        <f>VLOOKUP($C26,'1 预算编制表单'!$C:$BJ,48,FALSE)</f>
        <v>117178.23</v>
      </c>
      <c r="AT26" s="119">
        <f>AS26-AU26</f>
        <v>117178.23</v>
      </c>
      <c r="AU26" s="119">
        <f>AU27+AU33+AU39</f>
        <v>0</v>
      </c>
      <c r="AV26" s="119">
        <f>VLOOKUP($C26,'1 预算编制表单'!$C:$BJ,51,FALSE)</f>
        <v>117178.23</v>
      </c>
      <c r="AW26" s="119">
        <f>AV26-AX26</f>
        <v>117178.23</v>
      </c>
      <c r="AX26" s="119">
        <f>AX27+AX33+AX39</f>
        <v>0</v>
      </c>
      <c r="AY26" s="119">
        <f>VLOOKUP($C26,'1 预算编制表单'!$C:$BJ,54,FALSE)</f>
        <v>117178.23</v>
      </c>
      <c r="AZ26" s="119">
        <f>AY26-BA26</f>
        <v>117178.23</v>
      </c>
      <c r="BA26" s="119">
        <f>BA27+BA33+BA39</f>
        <v>0</v>
      </c>
      <c r="BB26" s="119">
        <f>VLOOKUP($C26,'1 预算编制表单'!$C:$BJ,57,FALSE)</f>
        <v>117178.23</v>
      </c>
      <c r="BC26" s="119">
        <f>BB26-BD26</f>
        <v>117178.23</v>
      </c>
      <c r="BD26" s="119">
        <f>BD27+BD33+BD39</f>
        <v>0</v>
      </c>
      <c r="BE26" s="119">
        <f>VLOOKUP($C26,'1 预算编制表单'!$C:$BJ,60,FALSE)</f>
        <v>117178.23</v>
      </c>
      <c r="BF26" s="119">
        <f>BE26-BG26</f>
        <v>117178.23</v>
      </c>
      <c r="BG26" s="119">
        <f>BG27+BG33+BG39</f>
        <v>0</v>
      </c>
      <c r="BH26" s="119">
        <f>VLOOKUP($C26,'1 预算编制表单'!$C:$BJ,27,FALSE)</f>
        <v>120168.23</v>
      </c>
      <c r="BI26" s="119">
        <f>BH26-BJ26</f>
        <v>120168.23</v>
      </c>
      <c r="BJ26" s="119">
        <f>BJ27+BJ33+BJ39</f>
        <v>0</v>
      </c>
      <c r="BK26" s="119">
        <f>VLOOKUP($C26,'1 预算编制表单'!$C:$BJ,30,FALSE)</f>
        <v>117178.23</v>
      </c>
      <c r="BL26" s="119">
        <f>BK26-BM26</f>
        <v>117178.23</v>
      </c>
      <c r="BM26" s="119">
        <f>BM27+BM33+BM39</f>
        <v>0</v>
      </c>
      <c r="BN26" s="119">
        <f>VLOOKUP($C26,'1 预算编制表单'!$C:$BJ,33,FALSE)</f>
        <v>117178.23</v>
      </c>
      <c r="BO26" s="119">
        <f>BN26-BP26</f>
        <v>117178.23</v>
      </c>
      <c r="BP26" s="119">
        <f>BP27+BP33+BP39</f>
        <v>0</v>
      </c>
      <c r="BQ26" s="119">
        <f>VLOOKUP($C26,'1 预算编制表单'!$C:$BJ,36,FALSE)</f>
        <v>117178.23</v>
      </c>
      <c r="BR26" s="119">
        <f>BQ26-BS26</f>
        <v>117178.23</v>
      </c>
      <c r="BS26" s="119">
        <f>BS27+BS33+BS39</f>
        <v>0</v>
      </c>
      <c r="BT26" s="119">
        <f>VLOOKUP($C26,'1 预算编制表单'!$C:$BJ,39,FALSE)</f>
        <v>117178.23</v>
      </c>
      <c r="BU26" s="119">
        <f>BT26-BV26</f>
        <v>117178.23</v>
      </c>
      <c r="BV26" s="119">
        <f>BV27+BV33+BV39</f>
        <v>0</v>
      </c>
      <c r="BW26" s="119">
        <f>VLOOKUP($C26,'1 预算编制表单'!$C:$BJ,42,FALSE)</f>
        <v>117178.23</v>
      </c>
      <c r="BX26" s="119">
        <f>BW26-BY26</f>
        <v>117178.23</v>
      </c>
      <c r="BY26" s="119">
        <f>BY27+BY33+BY39</f>
        <v>0</v>
      </c>
      <c r="BZ26" s="119">
        <f>VLOOKUP($C26,'1 预算编制表单'!$C:$BJ,45,FALSE)</f>
        <v>117178.23</v>
      </c>
      <c r="CA26" s="119">
        <f>BZ26-CB26</f>
        <v>117178.23</v>
      </c>
      <c r="CB26" s="119">
        <f>CB27+CB33+CB39</f>
        <v>0</v>
      </c>
      <c r="CC26" s="119">
        <f>VLOOKUP($C26,'1 预算编制表单'!$C:$BJ,48,FALSE)</f>
        <v>117178.23</v>
      </c>
      <c r="CD26" s="119">
        <f>CC26-CE26</f>
        <v>117178.23</v>
      </c>
      <c r="CE26" s="119">
        <f>CE27+CE33+CE39</f>
        <v>0</v>
      </c>
      <c r="CF26" s="119">
        <f>VLOOKUP($C26,'1 预算编制表单'!$C:$BJ,51,FALSE)</f>
        <v>117178.23</v>
      </c>
      <c r="CG26" s="119">
        <f>CF26-CH26</f>
        <v>117178.23</v>
      </c>
      <c r="CH26" s="119">
        <f>CH27+CH33+CH39</f>
        <v>0</v>
      </c>
      <c r="CI26" s="119">
        <f>VLOOKUP($C26,'1 预算编制表单'!$C:$BJ,54,FALSE)</f>
        <v>117178.23</v>
      </c>
      <c r="CJ26" s="119">
        <f>CI26-CK26</f>
        <v>117178.23</v>
      </c>
      <c r="CK26" s="119">
        <f>CK27+CK33+CK39</f>
        <v>0</v>
      </c>
      <c r="CL26" s="119">
        <f>VLOOKUP($C26,'1 预算编制表单'!$C:$BJ,57,FALSE)</f>
        <v>117178.23</v>
      </c>
      <c r="CM26" s="119">
        <f>CL26-CN26</f>
        <v>117178.23</v>
      </c>
      <c r="CN26" s="119">
        <f>CN27+CN33+CN39</f>
        <v>0</v>
      </c>
      <c r="CO26" s="119">
        <f>VLOOKUP($C26,'1 预算编制表单'!$C:$BJ,60,FALSE)</f>
        <v>117178.23</v>
      </c>
      <c r="CP26" s="119">
        <f>CO26-CQ26</f>
        <v>117178.23</v>
      </c>
      <c r="CQ26" s="119">
        <f>CQ27+CQ33+CQ39</f>
        <v>0</v>
      </c>
    </row>
    <row r="27" s="85" customFormat="1" ht="24" customHeight="1" outlineLevel="3" spans="1:95">
      <c r="A27" s="120"/>
      <c r="B27" s="121" t="s">
        <v>793</v>
      </c>
      <c r="C27" s="122" t="s">
        <v>112</v>
      </c>
      <c r="D27" s="120" t="s">
        <v>109</v>
      </c>
      <c r="E27" s="121"/>
      <c r="F27" s="121"/>
      <c r="G27" s="121"/>
      <c r="H27" s="123">
        <f>X27+AA27+AD27+AG27+AJ27+AM27+AP27+AS27+AV27+AY27+BB27+BE27</f>
        <v>1409128.76</v>
      </c>
      <c r="I27" s="123">
        <f>Y27+AB27+AE27+AH27+AK27+AN27+AQ27+AT27+AW27+AZ27+BC27+BF27</f>
        <v>1409128.76</v>
      </c>
      <c r="J27" s="123">
        <f t="shared" si="3"/>
        <v>0</v>
      </c>
      <c r="K27" s="123"/>
      <c r="L27" s="151"/>
      <c r="M27" s="151"/>
      <c r="N27" s="123"/>
      <c r="O27" s="151"/>
      <c r="P27" s="123"/>
      <c r="Q27" s="123"/>
      <c r="R27" s="123"/>
      <c r="S27" s="123"/>
      <c r="T27" s="123"/>
      <c r="U27" s="123"/>
      <c r="V27" s="123"/>
      <c r="W27" s="123"/>
      <c r="X27" s="123">
        <f>VLOOKUP($C27,'1 预算编制表单'!$C:$BJ,27,FALSE)</f>
        <v>120168.23</v>
      </c>
      <c r="Y27" s="123">
        <f>X27-Z27</f>
        <v>120168.23</v>
      </c>
      <c r="Z27" s="123">
        <f>SUM(Z28:Z32)</f>
        <v>0</v>
      </c>
      <c r="AA27" s="123">
        <f>VLOOKUP($C27,'1 预算编制表单'!$C:$BJ,30,FALSE)</f>
        <v>117178.23</v>
      </c>
      <c r="AB27" s="123">
        <f>AA27-AC27</f>
        <v>117178.23</v>
      </c>
      <c r="AC27" s="123">
        <f>SUM(AC28:AC32)</f>
        <v>0</v>
      </c>
      <c r="AD27" s="123">
        <f>VLOOKUP($C27,'1 预算编制表单'!$C:$BJ,33,FALSE)</f>
        <v>117178.23</v>
      </c>
      <c r="AE27" s="123">
        <f>AD27-AF27</f>
        <v>117178.23</v>
      </c>
      <c r="AF27" s="123">
        <f>SUM(AF28:AF32)</f>
        <v>0</v>
      </c>
      <c r="AG27" s="123">
        <f>VLOOKUP($C27,'1 预算编制表单'!$C:$BJ,36,FALSE)</f>
        <v>117178.23</v>
      </c>
      <c r="AH27" s="123">
        <f>AG27-AI27</f>
        <v>117178.23</v>
      </c>
      <c r="AI27" s="123">
        <f>SUM(AI28:AI32)</f>
        <v>0</v>
      </c>
      <c r="AJ27" s="123">
        <f>VLOOKUP($C27,'1 预算编制表单'!$C:$BJ,39,FALSE)</f>
        <v>117178.23</v>
      </c>
      <c r="AK27" s="123">
        <f>AJ27-AL27</f>
        <v>117178.23</v>
      </c>
      <c r="AL27" s="123">
        <f>SUM(AL28:AL32)</f>
        <v>0</v>
      </c>
      <c r="AM27" s="123">
        <f>VLOOKUP($C27,'1 预算编制表单'!$C:$BJ,42,FALSE)</f>
        <v>117178.23</v>
      </c>
      <c r="AN27" s="123">
        <f>AM27-AO27</f>
        <v>117178.23</v>
      </c>
      <c r="AO27" s="123">
        <f>SUM(AO28:AO32)</f>
        <v>0</v>
      </c>
      <c r="AP27" s="123">
        <f>VLOOKUP($C27,'1 预算编制表单'!$C:$BJ,45,FALSE)</f>
        <v>117178.23</v>
      </c>
      <c r="AQ27" s="123">
        <f>AP27-AR27</f>
        <v>117178.23</v>
      </c>
      <c r="AR27" s="123">
        <f>SUM(AR28:AR32)</f>
        <v>0</v>
      </c>
      <c r="AS27" s="123">
        <f>VLOOKUP($C27,'1 预算编制表单'!$C:$BJ,48,FALSE)</f>
        <v>117178.23</v>
      </c>
      <c r="AT27" s="123">
        <f>AS27-AU27</f>
        <v>117178.23</v>
      </c>
      <c r="AU27" s="123">
        <f>SUM(AU28:AU32)</f>
        <v>0</v>
      </c>
      <c r="AV27" s="123">
        <f>VLOOKUP($C27,'1 预算编制表单'!$C:$BJ,51,FALSE)</f>
        <v>117178.23</v>
      </c>
      <c r="AW27" s="123">
        <f>AV27-AX27</f>
        <v>117178.23</v>
      </c>
      <c r="AX27" s="123">
        <f>SUM(AX28:AX32)</f>
        <v>0</v>
      </c>
      <c r="AY27" s="123">
        <f>VLOOKUP($C27,'1 预算编制表单'!$C:$BJ,54,FALSE)</f>
        <v>117178.23</v>
      </c>
      <c r="AZ27" s="123">
        <f>AY27-BA27</f>
        <v>117178.23</v>
      </c>
      <c r="BA27" s="123">
        <f>SUM(BA28:BA32)</f>
        <v>0</v>
      </c>
      <c r="BB27" s="123">
        <f>VLOOKUP($C27,'1 预算编制表单'!$C:$BJ,57,FALSE)</f>
        <v>117178.23</v>
      </c>
      <c r="BC27" s="123">
        <f>BB27-BD27</f>
        <v>117178.23</v>
      </c>
      <c r="BD27" s="123">
        <f>SUM(BD28:BD32)</f>
        <v>0</v>
      </c>
      <c r="BE27" s="123">
        <f>VLOOKUP($C27,'1 预算编制表单'!$C:$BJ,60,FALSE)</f>
        <v>117178.23</v>
      </c>
      <c r="BF27" s="123">
        <f>BE27-BG27</f>
        <v>117178.23</v>
      </c>
      <c r="BG27" s="123">
        <f>SUM(BG28:BG32)</f>
        <v>0</v>
      </c>
      <c r="BH27" s="123">
        <f>VLOOKUP($C27,'1 预算编制表单'!$C:$BJ,27,FALSE)</f>
        <v>120168.23</v>
      </c>
      <c r="BI27" s="123">
        <f>BH27-BJ27</f>
        <v>120168.23</v>
      </c>
      <c r="BJ27" s="123">
        <f>SUM(BJ28:BJ32)</f>
        <v>0</v>
      </c>
      <c r="BK27" s="123">
        <f>VLOOKUP($C27,'1 预算编制表单'!$C:$BJ,30,FALSE)</f>
        <v>117178.23</v>
      </c>
      <c r="BL27" s="123">
        <f>BK27-BM27</f>
        <v>117178.23</v>
      </c>
      <c r="BM27" s="123">
        <f>SUM(BM28:BM32)</f>
        <v>0</v>
      </c>
      <c r="BN27" s="123">
        <f>VLOOKUP($C27,'1 预算编制表单'!$C:$BJ,33,FALSE)</f>
        <v>117178.23</v>
      </c>
      <c r="BO27" s="123">
        <f>BN27-BP27</f>
        <v>117178.23</v>
      </c>
      <c r="BP27" s="123">
        <f>SUM(BP28:BP32)</f>
        <v>0</v>
      </c>
      <c r="BQ27" s="123">
        <f>VLOOKUP($C27,'1 预算编制表单'!$C:$BJ,36,FALSE)</f>
        <v>117178.23</v>
      </c>
      <c r="BR27" s="123">
        <f>BQ27-BS27</f>
        <v>117178.23</v>
      </c>
      <c r="BS27" s="123">
        <f>SUM(BS28:BS32)</f>
        <v>0</v>
      </c>
      <c r="BT27" s="123">
        <f>VLOOKUP($C27,'1 预算编制表单'!$C:$BJ,39,FALSE)</f>
        <v>117178.23</v>
      </c>
      <c r="BU27" s="123">
        <f>BT27-BV27</f>
        <v>117178.23</v>
      </c>
      <c r="BV27" s="123">
        <f>SUM(BV28:BV32)</f>
        <v>0</v>
      </c>
      <c r="BW27" s="123">
        <f>VLOOKUP($C27,'1 预算编制表单'!$C:$BJ,42,FALSE)</f>
        <v>117178.23</v>
      </c>
      <c r="BX27" s="123">
        <f>BW27-BY27</f>
        <v>117178.23</v>
      </c>
      <c r="BY27" s="123">
        <f>SUM(BY28:BY32)</f>
        <v>0</v>
      </c>
      <c r="BZ27" s="123">
        <f>VLOOKUP($C27,'1 预算编制表单'!$C:$BJ,45,FALSE)</f>
        <v>117178.23</v>
      </c>
      <c r="CA27" s="123">
        <f>BZ27-CB27</f>
        <v>117178.23</v>
      </c>
      <c r="CB27" s="123">
        <f>SUM(CB28:CB32)</f>
        <v>0</v>
      </c>
      <c r="CC27" s="123">
        <f>VLOOKUP($C27,'1 预算编制表单'!$C:$BJ,48,FALSE)</f>
        <v>117178.23</v>
      </c>
      <c r="CD27" s="123">
        <f>CC27-CE27</f>
        <v>117178.23</v>
      </c>
      <c r="CE27" s="123">
        <f>SUM(CE28:CE32)</f>
        <v>0</v>
      </c>
      <c r="CF27" s="123">
        <f>VLOOKUP($C27,'1 预算编制表单'!$C:$BJ,51,FALSE)</f>
        <v>117178.23</v>
      </c>
      <c r="CG27" s="123">
        <f>CF27-CH27</f>
        <v>117178.23</v>
      </c>
      <c r="CH27" s="123">
        <f>SUM(CH28:CH32)</f>
        <v>0</v>
      </c>
      <c r="CI27" s="123">
        <f>VLOOKUP($C27,'1 预算编制表单'!$C:$BJ,54,FALSE)</f>
        <v>117178.23</v>
      </c>
      <c r="CJ27" s="123">
        <f>CI27-CK27</f>
        <v>117178.23</v>
      </c>
      <c r="CK27" s="123">
        <f>SUM(CK28:CK32)</f>
        <v>0</v>
      </c>
      <c r="CL27" s="123">
        <f>VLOOKUP($C27,'1 预算编制表单'!$C:$BJ,57,FALSE)</f>
        <v>117178.23</v>
      </c>
      <c r="CM27" s="123">
        <f>CL27-CN27</f>
        <v>117178.23</v>
      </c>
      <c r="CN27" s="123">
        <f>SUM(CN28:CN32)</f>
        <v>0</v>
      </c>
      <c r="CO27" s="123">
        <f>VLOOKUP($C27,'1 预算编制表单'!$C:$BJ,60,FALSE)</f>
        <v>117178.23</v>
      </c>
      <c r="CP27" s="123">
        <f>CO27-CQ27</f>
        <v>117178.23</v>
      </c>
      <c r="CQ27" s="123">
        <f>SUM(CQ28:CQ32)</f>
        <v>0</v>
      </c>
    </row>
    <row r="28" s="85" customFormat="1" ht="24" customHeight="1" outlineLevel="4" spans="1:95">
      <c r="A28" s="124"/>
      <c r="B28" s="125"/>
      <c r="C28" s="126"/>
      <c r="D28" s="124"/>
      <c r="E28" s="125"/>
      <c r="F28" s="125"/>
      <c r="G28" s="125"/>
      <c r="H28" s="127"/>
      <c r="I28" s="127"/>
      <c r="J28" s="127">
        <f t="shared" si="3"/>
        <v>0</v>
      </c>
      <c r="K28" s="127">
        <v>1</v>
      </c>
      <c r="L28" s="152"/>
      <c r="M28" s="153">
        <f>IFERROR(VLOOKUP($L28,'2-2 引出数据_合同数据仓库'!$B$2:$BP$10000,3,FALSE),0)</f>
        <v>0</v>
      </c>
      <c r="N28" s="127"/>
      <c r="O28" s="153">
        <f>IFERROR(VLOOKUP((LEFT(VLOOKUP($L28,'2-2 引出数据_合同数据仓库'!$B$2:$BP$10000,64,FALSE),15)&amp;(RIGHT(VLOOKUP($L28,'2-2 引出数据_合同数据仓库'!$B$2:$BP$10000,64,FALSE),4)+1)),'2-2 引出数据_合同数据仓库'!$B$2:$BP$10000,3,FALSE),0)</f>
        <v>0</v>
      </c>
      <c r="P28" s="127"/>
      <c r="Q28" s="127">
        <f>IFERROR(VLOOKUP($L28,'2-2 引出数据_合同数据仓库'!$B$2:$BP$10000,28,FALSE),0)</f>
        <v>0</v>
      </c>
      <c r="R28" s="127">
        <f>IFERROR(VLOOKUP($L28,'2-2 引出数据_合同数据仓库'!$B$2:$BP$10000,29,FALSE),0)</f>
        <v>0</v>
      </c>
      <c r="S28" s="127">
        <f>IFERROR(VLOOKUP($L28,'2-2 引出数据_合同数据仓库'!$B$2:$BP$10000,4,FALSE),0)</f>
        <v>0</v>
      </c>
      <c r="T28" s="127"/>
      <c r="U28" s="127">
        <f>IFERROR(VLOOKUP($L28,'2-2 引出数据_合同数据仓库'!$B$2:$BP$10000,15,FALSE),0)</f>
        <v>0</v>
      </c>
      <c r="V28" s="127">
        <f>U28/(S28-R28+1)*365</f>
        <v>0</v>
      </c>
      <c r="W28" s="127"/>
      <c r="X28" s="159">
        <v>45658</v>
      </c>
      <c r="Y28" s="159">
        <f>X28+30</f>
        <v>45688</v>
      </c>
      <c r="Z28" s="163">
        <f>IFERROR(IF(($R28-Y28)&gt;=0,0,IF(($S28-X28)&lt;0,0,IF(AND(($S28-Y28)&gt;0,(X28-$R28)&gt;0),$V28/365*(Y28-X28+1),IF(AND(($S28-Y28)&lt;=0,(X28-$R28)&gt;0),$V28/365*($S28-X28+1),$V28/365*(Y28-$R28+1))))),0)</f>
        <v>0</v>
      </c>
      <c r="AA28" s="159">
        <f>Y28+1</f>
        <v>45689</v>
      </c>
      <c r="AB28" s="159">
        <f>AA28+27</f>
        <v>45716</v>
      </c>
      <c r="AC28" s="163">
        <f>IFERROR(IF(($R28-AB28)&gt;=0,0,IF(($S28-AA28)&lt;0,0,IF(AND(($S28-AB28)&gt;0,(AA28-$R28)&gt;0),$V28/365*(AB28-AA28+1),IF(AND(($S28-AB28)&lt;=0,(AA28-$R28)&gt;0),$V28/365*($S28-AA28+1),$V28/365*(AB28-$R28+1))))),0)</f>
        <v>0</v>
      </c>
      <c r="AD28" s="159">
        <f>AB28+1</f>
        <v>45717</v>
      </c>
      <c r="AE28" s="159">
        <f>AD28+30</f>
        <v>45747</v>
      </c>
      <c r="AF28" s="163">
        <f>IFERROR(IF(($R28-AE28)&gt;=0,0,IF(($S28-AD28)&lt;0,0,IF(AND(($S28-AE28)&gt;0,(AD28-$R28)&gt;0),$V28/365*(AE28-AD28+1),IF(AND(($S28-AE28)&lt;=0,(AD28-$R28)&gt;0),$V28/365*($S28-AD28+1),$V28/365*(AE28-$R28+1))))),0)</f>
        <v>0</v>
      </c>
      <c r="AG28" s="159">
        <f>AE28+1</f>
        <v>45748</v>
      </c>
      <c r="AH28" s="159">
        <f>AG28+29</f>
        <v>45777</v>
      </c>
      <c r="AI28" s="163">
        <f>IFERROR(IF(($R28-AH28)&gt;=0,0,IF(($S28-AG28)&lt;0,0,IF(AND(($S28-AH28)&gt;0,(AG28-$R28)&gt;0),$V28/365*(AH28-AG28+1),IF(AND(($S28-AH28)&lt;=0,(AG28-$R28)&gt;0),$V28/365*($S28-AG28+1),$V28/365*(AH28-$R28+1))))),0)</f>
        <v>0</v>
      </c>
      <c r="AJ28" s="159">
        <f>AH28+1</f>
        <v>45778</v>
      </c>
      <c r="AK28" s="159">
        <f>AJ28+30</f>
        <v>45808</v>
      </c>
      <c r="AL28" s="163">
        <f>IFERROR(IF(($R28-AK28)&gt;=0,0,IF(($S28-AJ28)&lt;0,0,IF(AND(($S28-AK28)&gt;0,(AJ28-$R28)&gt;0),$V28/365*(AK28-AJ28+1),IF(AND(($S28-AK28)&lt;=0,(AJ28-$R28)&gt;0),$V28/365*($S28-AJ28+1),$V28/365*(AK28-$R28+1))))),0)</f>
        <v>0</v>
      </c>
      <c r="AM28" s="159">
        <f>AK28+1</f>
        <v>45809</v>
      </c>
      <c r="AN28" s="159">
        <f>AM28+29</f>
        <v>45838</v>
      </c>
      <c r="AO28" s="163">
        <f>IFERROR(IF(($R28-AN28)&gt;=0,0,IF(($S28-AM28)&lt;0,0,IF(AND(($S28-AN28)&gt;0,(AM28-$R28)&gt;0),$V28/365*(AN28-AM28+1),IF(AND(($S28-AN28)&lt;=0,(AM28-$R28)&gt;0),$V28/365*($S28-AM28+1),$V28/365*(AN28-$R28+1))))),0)</f>
        <v>0</v>
      </c>
      <c r="AP28" s="159">
        <f>AN28+1</f>
        <v>45839</v>
      </c>
      <c r="AQ28" s="159">
        <f>AP28+30</f>
        <v>45869</v>
      </c>
      <c r="AR28" s="163">
        <f>IFERROR(IF(($R28-AQ28)&gt;=0,0,IF(($S28-AP28)&lt;0,0,IF(AND(($S28-AQ28)&gt;0,(AP28-$R28)&gt;0),$V28/365*(AQ28-AP28+1),IF(AND(($S28-AQ28)&lt;=0,(AP28-$R28)&gt;0),$V28/365*($S28-AP28+1),$V28/365*(AQ28-$R28+1))))),0)</f>
        <v>0</v>
      </c>
      <c r="AS28" s="159">
        <f>AQ28+1</f>
        <v>45870</v>
      </c>
      <c r="AT28" s="159">
        <f>AS28+30</f>
        <v>45900</v>
      </c>
      <c r="AU28" s="163">
        <f>IFERROR(IF(($R28-AT28)&gt;=0,0,IF(($S28-AS28)&lt;0,0,IF(AND(($S28-AT28)&gt;0,(AS28-$R28)&gt;0),$V28/365*(AT28-AS28+1),IF(AND(($S28-AT28)&lt;=0,(AS28-$R28)&gt;0),$V28/365*($S28-AS28+1),$V28/365*(AT28-$R28+1))))),0)</f>
        <v>0</v>
      </c>
      <c r="AV28" s="159">
        <f>AT28+1</f>
        <v>45901</v>
      </c>
      <c r="AW28" s="159">
        <f>AV28+29</f>
        <v>45930</v>
      </c>
      <c r="AX28" s="163">
        <f>IFERROR(IF(($R28-AW28)&gt;=0,0,IF(($S28-AV28)&lt;0,0,IF(AND(($S28-AW28)&gt;0,(AV28-$R28)&gt;0),$V28/365*(AW28-AV28+1),IF(AND(($S28-AW28)&lt;=0,(AV28-$R28)&gt;0),$V28/365*($S28-AV28+1),$V28/365*(AW28-$R28+1))))),0)</f>
        <v>0</v>
      </c>
      <c r="AY28" s="159">
        <f>AW28+1</f>
        <v>45931</v>
      </c>
      <c r="AZ28" s="159">
        <f>AY28+30</f>
        <v>45961</v>
      </c>
      <c r="BA28" s="163">
        <f>IFERROR(IF(($R28-AZ28)&gt;=0,0,IF(($S28-AY28)&lt;0,0,IF(AND(($S28-AZ28)&gt;0,(AY28-$R28)&gt;0),$V28/365*(AZ28-AY28+1),IF(AND(($S28-AZ28)&lt;=0,(AY28-$R28)&gt;0),$V28/365*($S28-AY28+1),$V28/365*(AZ28-$R28+1))))),0)</f>
        <v>0</v>
      </c>
      <c r="BB28" s="159">
        <f>AZ28+1</f>
        <v>45962</v>
      </c>
      <c r="BC28" s="159">
        <f>BB28+29</f>
        <v>45991</v>
      </c>
      <c r="BD28" s="163">
        <f>IFERROR(IF(($R28-BC28)&gt;=0,0,IF(($S28-BB28)&lt;0,0,IF(AND(($S28-BC28)&gt;0,(BB28-$R28)&gt;0),$V28/365*(BC28-BB28+1),IF(AND(($S28-BC28)&lt;=0,(BB28-$R28)&gt;0),$V28/365*($S28-BB28+1),$V28/365*(BC28-$R28+1))))),0)</f>
        <v>0</v>
      </c>
      <c r="BE28" s="159">
        <f>BC28+1</f>
        <v>45992</v>
      </c>
      <c r="BF28" s="159">
        <f>BE28+30</f>
        <v>46022</v>
      </c>
      <c r="BG28" s="163">
        <f>IFERROR(IF(($R28-BF28)&gt;=0,0,IF(($S28-BE28)&lt;0,0,IF(AND(($S28-BF28)&gt;0,(BE28-$R28)&gt;0),$V28/365*(BF28-BE28+1),IF(AND(($S28-BF28)&lt;=0,(BE28-$R28)&gt;0),$V28/365*($S28-BE28+1),$V28/365*(BF28-$R28+1))))),0)</f>
        <v>0</v>
      </c>
      <c r="BH28" s="159">
        <v>46023</v>
      </c>
      <c r="BI28" s="159">
        <f>BH28+30</f>
        <v>46053</v>
      </c>
      <c r="BJ28" s="163">
        <f>IFERROR(IF(($R28-BI28)&gt;=0,0,IF(($S28-BH28)&lt;0,0,IF(AND(($S28-BI28)&gt;0,(BH28-$R28)&gt;0),$V28/365*(BI28-BH28+1),IF(AND(($S28-BI28)&lt;=0,(BH28-$R28)&gt;0),$V28/365*($S28-BH28+1),$V28/365*(BI28-$R28+1))))),0)</f>
        <v>0</v>
      </c>
      <c r="BK28" s="159">
        <f>BI28+1</f>
        <v>46054</v>
      </c>
      <c r="BL28" s="159">
        <f>BK28+27</f>
        <v>46081</v>
      </c>
      <c r="BM28" s="163">
        <f>IFERROR(IF(($R28-BL28)&gt;=0,0,IF(($S28-BK28)&lt;0,0,IF(AND(($S28-BL28)&gt;0,(BK28-$R28)&gt;0),$V28/365*(BL28-BK28+1),IF(AND(($S28-BL28)&lt;=0,(BK28-$R28)&gt;0),$V28/365*($S28-BK28+1),$V28/365*(BL28-$R28+1))))),0)</f>
        <v>0</v>
      </c>
      <c r="BN28" s="159">
        <f>BL28+1</f>
        <v>46082</v>
      </c>
      <c r="BO28" s="159">
        <f>BN28+30</f>
        <v>46112</v>
      </c>
      <c r="BP28" s="163">
        <f>IFERROR(IF(($R28-BO28)&gt;=0,0,IF(($S28-BN28)&lt;0,0,IF(AND(($S28-BO28)&gt;0,(BN28-$R28)&gt;0),$V28/365*(BO28-BN28+1),IF(AND(($S28-BO28)&lt;=0,(BN28-$R28)&gt;0),$V28/365*($S28-BN28+1),$V28/365*(BO28-$R28+1))))),0)</f>
        <v>0</v>
      </c>
      <c r="BQ28" s="159">
        <f>BO28+1</f>
        <v>46113</v>
      </c>
      <c r="BR28" s="159">
        <f>BQ28+29</f>
        <v>46142</v>
      </c>
      <c r="BS28" s="163">
        <f>IFERROR(IF(($R28-BR28)&gt;=0,0,IF(($S28-BQ28)&lt;0,0,IF(AND(($S28-BR28)&gt;0,(BQ28-$R28)&gt;0),$V28/365*(BR28-BQ28+1),IF(AND(($S28-BR28)&lt;=0,(BQ28-$R28)&gt;0),$V28/365*($S28-BQ28+1),$V28/365*(BR28-$R28+1))))),0)</f>
        <v>0</v>
      </c>
      <c r="BT28" s="159">
        <f>BR28+1</f>
        <v>46143</v>
      </c>
      <c r="BU28" s="159">
        <f>BT28+30</f>
        <v>46173</v>
      </c>
      <c r="BV28" s="163">
        <f>IFERROR(IF(($R28-BU28)&gt;=0,0,IF(($S28-BT28)&lt;0,0,IF(AND(($S28-BU28)&gt;0,(BT28-$R28)&gt;0),$V28/365*(BU28-BT28+1),IF(AND(($S28-BU28)&lt;=0,(BT28-$R28)&gt;0),$V28/365*($S28-BT28+1),$V28/365*(BU28-$R28+1))))),0)</f>
        <v>0</v>
      </c>
      <c r="BW28" s="159">
        <f>BU28+1</f>
        <v>46174</v>
      </c>
      <c r="BX28" s="159">
        <f>BW28+29</f>
        <v>46203</v>
      </c>
      <c r="BY28" s="163">
        <f>IFERROR(IF(($R28-BX28)&gt;=0,0,IF(($S28-BW28)&lt;0,0,IF(AND(($S28-BX28)&gt;0,(BW28-$R28)&gt;0),$V28/365*(BX28-BW28+1),IF(AND(($S28-BX28)&lt;=0,(BW28-$R28)&gt;0),$V28/365*($S28-BW28+1),$V28/365*(BX28-$R28+1))))),0)</f>
        <v>0</v>
      </c>
      <c r="BZ28" s="159">
        <f>BX28+1</f>
        <v>46204</v>
      </c>
      <c r="CA28" s="159">
        <f>BZ28+30</f>
        <v>46234</v>
      </c>
      <c r="CB28" s="163">
        <f>IFERROR(IF(($R28-CA28)&gt;=0,0,IF(($S28-BZ28)&lt;0,0,IF(AND(($S28-CA28)&gt;0,(BZ28-$R28)&gt;0),$V28/365*(CA28-BZ28+1),IF(AND(($S28-CA28)&lt;=0,(BZ28-$R28)&gt;0),$V28/365*($S28-BZ28+1),$V28/365*(CA28-$R28+1))))),0)</f>
        <v>0</v>
      </c>
      <c r="CC28" s="159">
        <f>CA28+1</f>
        <v>46235</v>
      </c>
      <c r="CD28" s="159">
        <f>CC28+30</f>
        <v>46265</v>
      </c>
      <c r="CE28" s="163">
        <f>IFERROR(IF(($R28-CD28)&gt;=0,0,IF(($S28-CC28)&lt;0,0,IF(AND(($S28-CD28)&gt;0,(CC28-$R28)&gt;0),$V28/365*(CD28-CC28+1),IF(AND(($S28-CD28)&lt;=0,(CC28-$R28)&gt;0),$V28/365*($S28-CC28+1),$V28/365*(CD28-$R28+1))))),0)</f>
        <v>0</v>
      </c>
      <c r="CF28" s="159">
        <f>CD28+1</f>
        <v>46266</v>
      </c>
      <c r="CG28" s="159">
        <f>CF28+29</f>
        <v>46295</v>
      </c>
      <c r="CH28" s="163">
        <f>IFERROR(IF(($R28-CG28)&gt;=0,0,IF(($S28-CF28)&lt;0,0,IF(AND(($S28-CG28)&gt;0,(CF28-$R28)&gt;0),$V28/365*(CG28-CF28+1),IF(AND(($S28-CG28)&lt;=0,(CF28-$R28)&gt;0),$V28/365*($S28-CF28+1),$V28/365*(CG28-$R28+1))))),0)</f>
        <v>0</v>
      </c>
      <c r="CI28" s="159">
        <f>CG28+1</f>
        <v>46296</v>
      </c>
      <c r="CJ28" s="159">
        <f>CI28+30</f>
        <v>46326</v>
      </c>
      <c r="CK28" s="163">
        <f>IFERROR(IF(($R28-CJ28)&gt;=0,0,IF(($S28-CI28)&lt;0,0,IF(AND(($S28-CJ28)&gt;0,(CI28-$R28)&gt;0),$V28/365*(CJ28-CI28+1),IF(AND(($S28-CJ28)&lt;=0,(CI28-$R28)&gt;0),$V28/365*($S28-CI28+1),$V28/365*(CJ28-$R28+1))))),0)</f>
        <v>0</v>
      </c>
      <c r="CL28" s="159">
        <f>CJ28+1</f>
        <v>46327</v>
      </c>
      <c r="CM28" s="159">
        <f>CL28+29</f>
        <v>46356</v>
      </c>
      <c r="CN28" s="163">
        <f>IFERROR(IF(($R28-CM28)&gt;=0,0,IF(($S28-CL28)&lt;0,0,IF(AND(($S28-CM28)&gt;0,(CL28-$R28)&gt;0),$V28/365*(CM28-CL28+1),IF(AND(($S28-CM28)&lt;=0,(CL28-$R28)&gt;0),$V28/365*($S28-CL28+1),$V28/365*(CM28-$R28+1))))),0)</f>
        <v>0</v>
      </c>
      <c r="CO28" s="159">
        <f>CM28+1</f>
        <v>46357</v>
      </c>
      <c r="CP28" s="159">
        <f>CO28+30</f>
        <v>46387</v>
      </c>
      <c r="CQ28" s="163">
        <f>IFERROR(IF(($R28-CP28)&gt;=0,0,IF(($S28-CO28)&lt;0,0,IF(AND(($S28-CP28)&gt;0,(CO28-$R28)&gt;0),$V28/365*(CP28-CO28+1),IF(AND(($S28-CP28)&lt;=0,(CO28-$R28)&gt;0),$V28/365*($S28-CO28+1),$V28/365*(CP28-$R28+1))))),0)</f>
        <v>0</v>
      </c>
    </row>
    <row r="29" s="85" customFormat="1" ht="24" customHeight="1" outlineLevel="4" spans="1:95">
      <c r="A29" s="124"/>
      <c r="B29" s="125"/>
      <c r="C29" s="126"/>
      <c r="D29" s="124"/>
      <c r="E29" s="125"/>
      <c r="F29" s="125"/>
      <c r="G29" s="125"/>
      <c r="H29" s="127"/>
      <c r="I29" s="127"/>
      <c r="J29" s="127">
        <f t="shared" si="3"/>
        <v>0</v>
      </c>
      <c r="K29" s="127">
        <f>K28+1</f>
        <v>2</v>
      </c>
      <c r="L29" s="152"/>
      <c r="M29" s="153">
        <f>IFERROR(VLOOKUP($L29,'2-2 引出数据_合同数据仓库'!$B$2:$BP$10000,3,FALSE),0)</f>
        <v>0</v>
      </c>
      <c r="N29" s="127"/>
      <c r="O29" s="153">
        <f>IFERROR(VLOOKUP((LEFT(VLOOKUP($L29,'2-2 引出数据_合同数据仓库'!$B$2:$BP$10000,64,FALSE),15)&amp;(RIGHT(VLOOKUP($L29,'2-2 引出数据_合同数据仓库'!$B$2:$BP$10000,64,FALSE),4)+1)),'2-2 引出数据_合同数据仓库'!$B$2:$BP$10000,3,FALSE),0)</f>
        <v>0</v>
      </c>
      <c r="P29" s="127"/>
      <c r="Q29" s="127">
        <f>IFERROR(VLOOKUP($L29,'2-2 引出数据_合同数据仓库'!$B$2:$BP$10000,28,FALSE),0)</f>
        <v>0</v>
      </c>
      <c r="R29" s="127">
        <f>IFERROR(VLOOKUP($L29,'2-2 引出数据_合同数据仓库'!$B$2:$BP$10000,29,FALSE),0)</f>
        <v>0</v>
      </c>
      <c r="S29" s="127">
        <f>IFERROR(VLOOKUP($L29,'2-2 引出数据_合同数据仓库'!$B$2:$BP$10000,4,FALSE),0)</f>
        <v>0</v>
      </c>
      <c r="T29" s="127"/>
      <c r="U29" s="127">
        <f>IFERROR(VLOOKUP($L29,'2-2 引出数据_合同数据仓库'!$B$2:$BP$10000,15,FALSE),0)</f>
        <v>0</v>
      </c>
      <c r="V29" s="127">
        <f>U29/(S29-R29+1)*365</f>
        <v>0</v>
      </c>
      <c r="W29" s="127"/>
      <c r="X29" s="159">
        <v>45658</v>
      </c>
      <c r="Y29" s="159">
        <f>X29+30</f>
        <v>45688</v>
      </c>
      <c r="Z29" s="163">
        <f>IFERROR(IF(($R29-Y29)&gt;=0,0,IF(($S29-X29)&lt;0,0,IF(AND(($S29-Y29)&gt;0,(X29-$R29)&gt;0),$V29/365*(Y29-X29+1),IF(AND(($S29-Y29)&lt;=0,(X29-$R29)&gt;0),$V29/365*($S29-X29+1),$V29/365*(Y29-$R29+1))))),0)</f>
        <v>0</v>
      </c>
      <c r="AA29" s="159">
        <f>Y29+1</f>
        <v>45689</v>
      </c>
      <c r="AB29" s="159">
        <f>AA29+27</f>
        <v>45716</v>
      </c>
      <c r="AC29" s="163">
        <f>IFERROR(IF(($R29-AB29)&gt;=0,0,IF(($S29-AA29)&lt;0,0,IF(AND(($S29-AB29)&gt;0,(AA29-$R29)&gt;0),$V29/365*(AB29-AA29+1),IF(AND(($S29-AB29)&lt;=0,(AA29-$R29)&gt;0),$V29/365*($S29-AA29+1),$V29/365*(AB29-$R29+1))))),0)</f>
        <v>0</v>
      </c>
      <c r="AD29" s="159">
        <f>AB29+1</f>
        <v>45717</v>
      </c>
      <c r="AE29" s="159">
        <f>AD29+30</f>
        <v>45747</v>
      </c>
      <c r="AF29" s="163">
        <f>IFERROR(IF(($R29-AE29)&gt;=0,0,IF(($S29-AD29)&lt;0,0,IF(AND(($S29-AE29)&gt;0,(AD29-$R29)&gt;0),$V29/365*(AE29-AD29+1),IF(AND(($S29-AE29)&lt;=0,(AD29-$R29)&gt;0),$V29/365*($S29-AD29+1),$V29/365*(AE29-$R29+1))))),0)</f>
        <v>0</v>
      </c>
      <c r="AG29" s="159">
        <f>AE29+1</f>
        <v>45748</v>
      </c>
      <c r="AH29" s="159">
        <f>AG29+29</f>
        <v>45777</v>
      </c>
      <c r="AI29" s="163">
        <f>IFERROR(IF(($R29-AH29)&gt;=0,0,IF(($S29-AG29)&lt;0,0,IF(AND(($S29-AH29)&gt;0,(AG29-$R29)&gt;0),$V29/365*(AH29-AG29+1),IF(AND(($S29-AH29)&lt;=0,(AG29-$R29)&gt;0),$V29/365*($S29-AG29+1),$V29/365*(AH29-$R29+1))))),0)</f>
        <v>0</v>
      </c>
      <c r="AJ29" s="159">
        <f>AH29+1</f>
        <v>45778</v>
      </c>
      <c r="AK29" s="159">
        <f>AJ29+30</f>
        <v>45808</v>
      </c>
      <c r="AL29" s="163">
        <f>IFERROR(IF(($R29-AK29)&gt;=0,0,IF(($S29-AJ29)&lt;0,0,IF(AND(($S29-AK29)&gt;0,(AJ29-$R29)&gt;0),$V29/365*(AK29-AJ29+1),IF(AND(($S29-AK29)&lt;=0,(AJ29-$R29)&gt;0),$V29/365*($S29-AJ29+1),$V29/365*(AK29-$R29+1))))),0)</f>
        <v>0</v>
      </c>
      <c r="AM29" s="159">
        <f>AK29+1</f>
        <v>45809</v>
      </c>
      <c r="AN29" s="159">
        <f>AM29+29</f>
        <v>45838</v>
      </c>
      <c r="AO29" s="163">
        <f>IFERROR(IF(($R29-AN29)&gt;=0,0,IF(($S29-AM29)&lt;0,0,IF(AND(($S29-AN29)&gt;0,(AM29-$R29)&gt;0),$V29/365*(AN29-AM29+1),IF(AND(($S29-AN29)&lt;=0,(AM29-$R29)&gt;0),$V29/365*($S29-AM29+1),$V29/365*(AN29-$R29+1))))),0)</f>
        <v>0</v>
      </c>
      <c r="AP29" s="159">
        <f>AN29+1</f>
        <v>45839</v>
      </c>
      <c r="AQ29" s="159">
        <f>AP29+30</f>
        <v>45869</v>
      </c>
      <c r="AR29" s="163">
        <f>IFERROR(IF(($R29-AQ29)&gt;=0,0,IF(($S29-AP29)&lt;0,0,IF(AND(($S29-AQ29)&gt;0,(AP29-$R29)&gt;0),$V29/365*(AQ29-AP29+1),IF(AND(($S29-AQ29)&lt;=0,(AP29-$R29)&gt;0),$V29/365*($S29-AP29+1),$V29/365*(AQ29-$R29+1))))),0)</f>
        <v>0</v>
      </c>
      <c r="AS29" s="159">
        <f>AQ29+1</f>
        <v>45870</v>
      </c>
      <c r="AT29" s="159">
        <f>AS29+30</f>
        <v>45900</v>
      </c>
      <c r="AU29" s="163">
        <f>IFERROR(IF(($R29-AT29)&gt;=0,0,IF(($S29-AS29)&lt;0,0,IF(AND(($S29-AT29)&gt;0,(AS29-$R29)&gt;0),$V29/365*(AT29-AS29+1),IF(AND(($S29-AT29)&lt;=0,(AS29-$R29)&gt;0),$V29/365*($S29-AS29+1),$V29/365*(AT29-$R29+1))))),0)</f>
        <v>0</v>
      </c>
      <c r="AV29" s="159">
        <f>AT29+1</f>
        <v>45901</v>
      </c>
      <c r="AW29" s="159">
        <f>AV29+29</f>
        <v>45930</v>
      </c>
      <c r="AX29" s="163">
        <f>IFERROR(IF(($R29-AW29)&gt;=0,0,IF(($S29-AV29)&lt;0,0,IF(AND(($S29-AW29)&gt;0,(AV29-$R29)&gt;0),$V29/365*(AW29-AV29+1),IF(AND(($S29-AW29)&lt;=0,(AV29-$R29)&gt;0),$V29/365*($S29-AV29+1),$V29/365*(AW29-$R29+1))))),0)</f>
        <v>0</v>
      </c>
      <c r="AY29" s="159">
        <f>AW29+1</f>
        <v>45931</v>
      </c>
      <c r="AZ29" s="159">
        <f>AY29+30</f>
        <v>45961</v>
      </c>
      <c r="BA29" s="163">
        <f>IFERROR(IF(($R29-AZ29)&gt;=0,0,IF(($S29-AY29)&lt;0,0,IF(AND(($S29-AZ29)&gt;0,(AY29-$R29)&gt;0),$V29/365*(AZ29-AY29+1),IF(AND(($S29-AZ29)&lt;=0,(AY29-$R29)&gt;0),$V29/365*($S29-AY29+1),$V29/365*(AZ29-$R29+1))))),0)</f>
        <v>0</v>
      </c>
      <c r="BB29" s="159">
        <f>AZ29+1</f>
        <v>45962</v>
      </c>
      <c r="BC29" s="159">
        <f>BB29+29</f>
        <v>45991</v>
      </c>
      <c r="BD29" s="163">
        <f>IFERROR(IF(($R29-BC29)&gt;=0,0,IF(($S29-BB29)&lt;0,0,IF(AND(($S29-BC29)&gt;0,(BB29-$R29)&gt;0),$V29/365*(BC29-BB29+1),IF(AND(($S29-BC29)&lt;=0,(BB29-$R29)&gt;0),$V29/365*($S29-BB29+1),$V29/365*(BC29-$R29+1))))),0)</f>
        <v>0</v>
      </c>
      <c r="BE29" s="159">
        <f>BC29+1</f>
        <v>45992</v>
      </c>
      <c r="BF29" s="159">
        <f>BE29+30</f>
        <v>46022</v>
      </c>
      <c r="BG29" s="163">
        <f>IFERROR(IF(($R29-BF29)&gt;=0,0,IF(($S29-BE29)&lt;0,0,IF(AND(($S29-BF29)&gt;0,(BE29-$R29)&gt;0),$V29/365*(BF29-BE29+1),IF(AND(($S29-BF29)&lt;=0,(BE29-$R29)&gt;0),$V29/365*($S29-BE29+1),$V29/365*(BF29-$R29+1))))),0)</f>
        <v>0</v>
      </c>
      <c r="BH29" s="159">
        <v>46023</v>
      </c>
      <c r="BI29" s="159">
        <f>BH29+30</f>
        <v>46053</v>
      </c>
      <c r="BJ29" s="163">
        <f>IFERROR(IF(($R29-BI29)&gt;=0,0,IF(($S29-BH29)&lt;0,0,IF(AND(($S29-BI29)&gt;0,(BH29-$R29)&gt;0),$V29/365*(BI29-BH29+1),IF(AND(($S29-BI29)&lt;=0,(BH29-$R29)&gt;0),$V29/365*($S29-BH29+1),$V29/365*(BI29-$R29+1))))),0)</f>
        <v>0</v>
      </c>
      <c r="BK29" s="159">
        <f>BI29+1</f>
        <v>46054</v>
      </c>
      <c r="BL29" s="159">
        <f>BK29+27</f>
        <v>46081</v>
      </c>
      <c r="BM29" s="163">
        <f>IFERROR(IF(($R29-BL29)&gt;=0,0,IF(($S29-BK29)&lt;0,0,IF(AND(($S29-BL29)&gt;0,(BK29-$R29)&gt;0),$V29/365*(BL29-BK29+1),IF(AND(($S29-BL29)&lt;=0,(BK29-$R29)&gt;0),$V29/365*($S29-BK29+1),$V29/365*(BL29-$R29+1))))),0)</f>
        <v>0</v>
      </c>
      <c r="BN29" s="159">
        <f>BL29+1</f>
        <v>46082</v>
      </c>
      <c r="BO29" s="159">
        <f>BN29+30</f>
        <v>46112</v>
      </c>
      <c r="BP29" s="163">
        <f>IFERROR(IF(($R29-BO29)&gt;=0,0,IF(($S29-BN29)&lt;0,0,IF(AND(($S29-BO29)&gt;0,(BN29-$R29)&gt;0),$V29/365*(BO29-BN29+1),IF(AND(($S29-BO29)&lt;=0,(BN29-$R29)&gt;0),$V29/365*($S29-BN29+1),$V29/365*(BO29-$R29+1))))),0)</f>
        <v>0</v>
      </c>
      <c r="BQ29" s="159">
        <f>BO29+1</f>
        <v>46113</v>
      </c>
      <c r="BR29" s="159">
        <f>BQ29+29</f>
        <v>46142</v>
      </c>
      <c r="BS29" s="163">
        <f>IFERROR(IF(($R29-BR29)&gt;=0,0,IF(($S29-BQ29)&lt;0,0,IF(AND(($S29-BR29)&gt;0,(BQ29-$R29)&gt;0),$V29/365*(BR29-BQ29+1),IF(AND(($S29-BR29)&lt;=0,(BQ29-$R29)&gt;0),$V29/365*($S29-BQ29+1),$V29/365*(BR29-$R29+1))))),0)</f>
        <v>0</v>
      </c>
      <c r="BT29" s="159">
        <f>BR29+1</f>
        <v>46143</v>
      </c>
      <c r="BU29" s="159">
        <f>BT29+30</f>
        <v>46173</v>
      </c>
      <c r="BV29" s="163">
        <f>IFERROR(IF(($R29-BU29)&gt;=0,0,IF(($S29-BT29)&lt;0,0,IF(AND(($S29-BU29)&gt;0,(BT29-$R29)&gt;0),$V29/365*(BU29-BT29+1),IF(AND(($S29-BU29)&lt;=0,(BT29-$R29)&gt;0),$V29/365*($S29-BT29+1),$V29/365*(BU29-$R29+1))))),0)</f>
        <v>0</v>
      </c>
      <c r="BW29" s="159">
        <f>BU29+1</f>
        <v>46174</v>
      </c>
      <c r="BX29" s="159">
        <f>BW29+29</f>
        <v>46203</v>
      </c>
      <c r="BY29" s="163">
        <f>IFERROR(IF(($R29-BX29)&gt;=0,0,IF(($S29-BW29)&lt;0,0,IF(AND(($S29-BX29)&gt;0,(BW29-$R29)&gt;0),$V29/365*(BX29-BW29+1),IF(AND(($S29-BX29)&lt;=0,(BW29-$R29)&gt;0),$V29/365*($S29-BW29+1),$V29/365*(BX29-$R29+1))))),0)</f>
        <v>0</v>
      </c>
      <c r="BZ29" s="159">
        <f>BX29+1</f>
        <v>46204</v>
      </c>
      <c r="CA29" s="159">
        <f>BZ29+30</f>
        <v>46234</v>
      </c>
      <c r="CB29" s="163">
        <f>IFERROR(IF(($R29-CA29)&gt;=0,0,IF(($S29-BZ29)&lt;0,0,IF(AND(($S29-CA29)&gt;0,(BZ29-$R29)&gt;0),$V29/365*(CA29-BZ29+1),IF(AND(($S29-CA29)&lt;=0,(BZ29-$R29)&gt;0),$V29/365*($S29-BZ29+1),$V29/365*(CA29-$R29+1))))),0)</f>
        <v>0</v>
      </c>
      <c r="CC29" s="159">
        <f>CA29+1</f>
        <v>46235</v>
      </c>
      <c r="CD29" s="159">
        <f>CC29+30</f>
        <v>46265</v>
      </c>
      <c r="CE29" s="163">
        <f>IFERROR(IF(($R29-CD29)&gt;=0,0,IF(($S29-CC29)&lt;0,0,IF(AND(($S29-CD29)&gt;0,(CC29-$R29)&gt;0),$V29/365*(CD29-CC29+1),IF(AND(($S29-CD29)&lt;=0,(CC29-$R29)&gt;0),$V29/365*($S29-CC29+1),$V29/365*(CD29-$R29+1))))),0)</f>
        <v>0</v>
      </c>
      <c r="CF29" s="159">
        <f>CD29+1</f>
        <v>46266</v>
      </c>
      <c r="CG29" s="159">
        <f>CF29+29</f>
        <v>46295</v>
      </c>
      <c r="CH29" s="163">
        <f>IFERROR(IF(($R29-CG29)&gt;=0,0,IF(($S29-CF29)&lt;0,0,IF(AND(($S29-CG29)&gt;0,(CF29-$R29)&gt;0),$V29/365*(CG29-CF29+1),IF(AND(($S29-CG29)&lt;=0,(CF29-$R29)&gt;0),$V29/365*($S29-CF29+1),$V29/365*(CG29-$R29+1))))),0)</f>
        <v>0</v>
      </c>
      <c r="CI29" s="159">
        <f>CG29+1</f>
        <v>46296</v>
      </c>
      <c r="CJ29" s="159">
        <f>CI29+30</f>
        <v>46326</v>
      </c>
      <c r="CK29" s="163">
        <f>IFERROR(IF(($R29-CJ29)&gt;=0,0,IF(($S29-CI29)&lt;0,0,IF(AND(($S29-CJ29)&gt;0,(CI29-$R29)&gt;0),$V29/365*(CJ29-CI29+1),IF(AND(($S29-CJ29)&lt;=0,(CI29-$R29)&gt;0),$V29/365*($S29-CI29+1),$V29/365*(CJ29-$R29+1))))),0)</f>
        <v>0</v>
      </c>
      <c r="CL29" s="159">
        <f>CJ29+1</f>
        <v>46327</v>
      </c>
      <c r="CM29" s="159">
        <f>CL29+29</f>
        <v>46356</v>
      </c>
      <c r="CN29" s="163">
        <f>IFERROR(IF(($R29-CM29)&gt;=0,0,IF(($S29-CL29)&lt;0,0,IF(AND(($S29-CM29)&gt;0,(CL29-$R29)&gt;0),$V29/365*(CM29-CL29+1),IF(AND(($S29-CM29)&lt;=0,(CL29-$R29)&gt;0),$V29/365*($S29-CL29+1),$V29/365*(CM29-$R29+1))))),0)</f>
        <v>0</v>
      </c>
      <c r="CO29" s="159">
        <f>CM29+1</f>
        <v>46357</v>
      </c>
      <c r="CP29" s="159">
        <f>CO29+30</f>
        <v>46387</v>
      </c>
      <c r="CQ29" s="163">
        <f>IFERROR(IF(($R29-CP29)&gt;=0,0,IF(($S29-CO29)&lt;0,0,IF(AND(($S29-CP29)&gt;0,(CO29-$R29)&gt;0),$V29/365*(CP29-CO29+1),IF(AND(($S29-CP29)&lt;=0,(CO29-$R29)&gt;0),$V29/365*($S29-CO29+1),$V29/365*(CP29-$R29+1))))),0)</f>
        <v>0</v>
      </c>
    </row>
    <row r="30" s="85" customFormat="1" ht="24" customHeight="1" outlineLevel="4" spans="1:95">
      <c r="A30" s="124"/>
      <c r="B30" s="125"/>
      <c r="C30" s="126"/>
      <c r="D30" s="124"/>
      <c r="E30" s="125"/>
      <c r="F30" s="125"/>
      <c r="G30" s="125"/>
      <c r="H30" s="127"/>
      <c r="I30" s="127"/>
      <c r="J30" s="127">
        <f t="shared" si="3"/>
        <v>0</v>
      </c>
      <c r="K30" s="127">
        <f>K29+1</f>
        <v>3</v>
      </c>
      <c r="L30" s="152"/>
      <c r="M30" s="153">
        <f>IFERROR(VLOOKUP($L30,'2-2 引出数据_合同数据仓库'!$B$2:$BP$10000,3,FALSE),0)</f>
        <v>0</v>
      </c>
      <c r="N30" s="127"/>
      <c r="O30" s="153">
        <f>IFERROR(VLOOKUP((LEFT(VLOOKUP($L30,'2-2 引出数据_合同数据仓库'!$B$2:$BP$10000,64,FALSE),15)&amp;(RIGHT(VLOOKUP($L30,'2-2 引出数据_合同数据仓库'!$B$2:$BP$10000,64,FALSE),4)+1)),'2-2 引出数据_合同数据仓库'!$B$2:$BP$10000,3,FALSE),0)</f>
        <v>0</v>
      </c>
      <c r="P30" s="127"/>
      <c r="Q30" s="127">
        <f>IFERROR(VLOOKUP($L30,'2-2 引出数据_合同数据仓库'!$B$2:$BP$10000,28,FALSE),0)</f>
        <v>0</v>
      </c>
      <c r="R30" s="127">
        <f>IFERROR(VLOOKUP($L30,'2-2 引出数据_合同数据仓库'!$B$2:$BP$10000,29,FALSE),0)</f>
        <v>0</v>
      </c>
      <c r="S30" s="127">
        <f>IFERROR(VLOOKUP($L30,'2-2 引出数据_合同数据仓库'!$B$2:$BP$10000,4,FALSE),0)</f>
        <v>0</v>
      </c>
      <c r="T30" s="127"/>
      <c r="U30" s="127">
        <f>IFERROR(VLOOKUP($L30,'2-2 引出数据_合同数据仓库'!$B$2:$BP$10000,15,FALSE),0)</f>
        <v>0</v>
      </c>
      <c r="V30" s="127">
        <f>U30/(S30-R30+1)*365</f>
        <v>0</v>
      </c>
      <c r="W30" s="127"/>
      <c r="X30" s="159">
        <v>45658</v>
      </c>
      <c r="Y30" s="159">
        <f>X30+30</f>
        <v>45688</v>
      </c>
      <c r="Z30" s="163">
        <f>IFERROR(IF(($R30-Y30)&gt;=0,0,IF(($S30-X30)&lt;0,0,IF(AND(($S30-Y30)&gt;0,(X30-$R30)&gt;0),$V30/365*(Y30-X30+1),IF(AND(($S30-Y30)&lt;=0,(X30-$R30)&gt;0),$V30/365*($S30-X30+1),$V30/365*(Y30-$R30+1))))),0)</f>
        <v>0</v>
      </c>
      <c r="AA30" s="159">
        <f>Y30+1</f>
        <v>45689</v>
      </c>
      <c r="AB30" s="159">
        <f>AA30+27</f>
        <v>45716</v>
      </c>
      <c r="AC30" s="163">
        <f>IFERROR(IF(($R30-AB30)&gt;=0,0,IF(($S30-AA30)&lt;0,0,IF(AND(($S30-AB30)&gt;0,(AA30-$R30)&gt;0),$V30/365*(AB30-AA30+1),IF(AND(($S30-AB30)&lt;=0,(AA30-$R30)&gt;0),$V30/365*($S30-AA30+1),$V30/365*(AB30-$R30+1))))),0)</f>
        <v>0</v>
      </c>
      <c r="AD30" s="159">
        <f>AB30+1</f>
        <v>45717</v>
      </c>
      <c r="AE30" s="159">
        <f>AD30+30</f>
        <v>45747</v>
      </c>
      <c r="AF30" s="163">
        <f>IFERROR(IF(($R30-AE30)&gt;=0,0,IF(($S30-AD30)&lt;0,0,IF(AND(($S30-AE30)&gt;0,(AD30-$R30)&gt;0),$V30/365*(AE30-AD30+1),IF(AND(($S30-AE30)&lt;=0,(AD30-$R30)&gt;0),$V30/365*($S30-AD30+1),$V30/365*(AE30-$R30+1))))),0)</f>
        <v>0</v>
      </c>
      <c r="AG30" s="159">
        <f>AE30+1</f>
        <v>45748</v>
      </c>
      <c r="AH30" s="159">
        <f>AG30+29</f>
        <v>45777</v>
      </c>
      <c r="AI30" s="163">
        <f>IFERROR(IF(($R30-AH30)&gt;=0,0,IF(($S30-AG30)&lt;0,0,IF(AND(($S30-AH30)&gt;0,(AG30-$R30)&gt;0),$V30/365*(AH30-AG30+1),IF(AND(($S30-AH30)&lt;=0,(AG30-$R30)&gt;0),$V30/365*($S30-AG30+1),$V30/365*(AH30-$R30+1))))),0)</f>
        <v>0</v>
      </c>
      <c r="AJ30" s="159">
        <f>AH30+1</f>
        <v>45778</v>
      </c>
      <c r="AK30" s="159">
        <f>AJ30+30</f>
        <v>45808</v>
      </c>
      <c r="AL30" s="163">
        <f>IFERROR(IF(($R30-AK30)&gt;=0,0,IF(($S30-AJ30)&lt;0,0,IF(AND(($S30-AK30)&gt;0,(AJ30-$R30)&gt;0),$V30/365*(AK30-AJ30+1),IF(AND(($S30-AK30)&lt;=0,(AJ30-$R30)&gt;0),$V30/365*($S30-AJ30+1),$V30/365*(AK30-$R30+1))))),0)</f>
        <v>0</v>
      </c>
      <c r="AM30" s="159">
        <f>AK30+1</f>
        <v>45809</v>
      </c>
      <c r="AN30" s="159">
        <f>AM30+29</f>
        <v>45838</v>
      </c>
      <c r="AO30" s="163">
        <f>IFERROR(IF(($R30-AN30)&gt;=0,0,IF(($S30-AM30)&lt;0,0,IF(AND(($S30-AN30)&gt;0,(AM30-$R30)&gt;0),$V30/365*(AN30-AM30+1),IF(AND(($S30-AN30)&lt;=0,(AM30-$R30)&gt;0),$V30/365*($S30-AM30+1),$V30/365*(AN30-$R30+1))))),0)</f>
        <v>0</v>
      </c>
      <c r="AP30" s="159">
        <f>AN30+1</f>
        <v>45839</v>
      </c>
      <c r="AQ30" s="159">
        <f>AP30+30</f>
        <v>45869</v>
      </c>
      <c r="AR30" s="163">
        <f>IFERROR(IF(($R30-AQ30)&gt;=0,0,IF(($S30-AP30)&lt;0,0,IF(AND(($S30-AQ30)&gt;0,(AP30-$R30)&gt;0),$V30/365*(AQ30-AP30+1),IF(AND(($S30-AQ30)&lt;=0,(AP30-$R30)&gt;0),$V30/365*($S30-AP30+1),$V30/365*(AQ30-$R30+1))))),0)</f>
        <v>0</v>
      </c>
      <c r="AS30" s="159">
        <f>AQ30+1</f>
        <v>45870</v>
      </c>
      <c r="AT30" s="159">
        <f>AS30+30</f>
        <v>45900</v>
      </c>
      <c r="AU30" s="163">
        <f>IFERROR(IF(($R30-AT30)&gt;=0,0,IF(($S30-AS30)&lt;0,0,IF(AND(($S30-AT30)&gt;0,(AS30-$R30)&gt;0),$V30/365*(AT30-AS30+1),IF(AND(($S30-AT30)&lt;=0,(AS30-$R30)&gt;0),$V30/365*($S30-AS30+1),$V30/365*(AT30-$R30+1))))),0)</f>
        <v>0</v>
      </c>
      <c r="AV30" s="159">
        <f>AT30+1</f>
        <v>45901</v>
      </c>
      <c r="AW30" s="159">
        <f>AV30+29</f>
        <v>45930</v>
      </c>
      <c r="AX30" s="163">
        <f>IFERROR(IF(($R30-AW30)&gt;=0,0,IF(($S30-AV30)&lt;0,0,IF(AND(($S30-AW30)&gt;0,(AV30-$R30)&gt;0),$V30/365*(AW30-AV30+1),IF(AND(($S30-AW30)&lt;=0,(AV30-$R30)&gt;0),$V30/365*($S30-AV30+1),$V30/365*(AW30-$R30+1))))),0)</f>
        <v>0</v>
      </c>
      <c r="AY30" s="159">
        <f>AW30+1</f>
        <v>45931</v>
      </c>
      <c r="AZ30" s="159">
        <f>AY30+30</f>
        <v>45961</v>
      </c>
      <c r="BA30" s="163">
        <f>IFERROR(IF(($R30-AZ30)&gt;=0,0,IF(($S30-AY30)&lt;0,0,IF(AND(($S30-AZ30)&gt;0,(AY30-$R30)&gt;0),$V30/365*(AZ30-AY30+1),IF(AND(($S30-AZ30)&lt;=0,(AY30-$R30)&gt;0),$V30/365*($S30-AY30+1),$V30/365*(AZ30-$R30+1))))),0)</f>
        <v>0</v>
      </c>
      <c r="BB30" s="159">
        <f>AZ30+1</f>
        <v>45962</v>
      </c>
      <c r="BC30" s="159">
        <f>BB30+29</f>
        <v>45991</v>
      </c>
      <c r="BD30" s="163">
        <f>IFERROR(IF(($R30-BC30)&gt;=0,0,IF(($S30-BB30)&lt;0,0,IF(AND(($S30-BC30)&gt;0,(BB30-$R30)&gt;0),$V30/365*(BC30-BB30+1),IF(AND(($S30-BC30)&lt;=0,(BB30-$R30)&gt;0),$V30/365*($S30-BB30+1),$V30/365*(BC30-$R30+1))))),0)</f>
        <v>0</v>
      </c>
      <c r="BE30" s="159">
        <f>BC30+1</f>
        <v>45992</v>
      </c>
      <c r="BF30" s="159">
        <f>BE30+30</f>
        <v>46022</v>
      </c>
      <c r="BG30" s="163">
        <f>IFERROR(IF(($R30-BF30)&gt;=0,0,IF(($S30-BE30)&lt;0,0,IF(AND(($S30-BF30)&gt;0,(BE30-$R30)&gt;0),$V30/365*(BF30-BE30+1),IF(AND(($S30-BF30)&lt;=0,(BE30-$R30)&gt;0),$V30/365*($S30-BE30+1),$V30/365*(BF30-$R30+1))))),0)</f>
        <v>0</v>
      </c>
      <c r="BH30" s="159">
        <v>46023</v>
      </c>
      <c r="BI30" s="159">
        <f>BH30+30</f>
        <v>46053</v>
      </c>
      <c r="BJ30" s="163">
        <f>IFERROR(IF(($R30-BI30)&gt;=0,0,IF(($S30-BH30)&lt;0,0,IF(AND(($S30-BI30)&gt;0,(BH30-$R30)&gt;0),$V30/365*(BI30-BH30+1),IF(AND(($S30-BI30)&lt;=0,(BH30-$R30)&gt;0),$V30/365*($S30-BH30+1),$V30/365*(BI30-$R30+1))))),0)</f>
        <v>0</v>
      </c>
      <c r="BK30" s="159">
        <f>BI30+1</f>
        <v>46054</v>
      </c>
      <c r="BL30" s="159">
        <f>BK30+27</f>
        <v>46081</v>
      </c>
      <c r="BM30" s="163">
        <f>IFERROR(IF(($R30-BL30)&gt;=0,0,IF(($S30-BK30)&lt;0,0,IF(AND(($S30-BL30)&gt;0,(BK30-$R30)&gt;0),$V30/365*(BL30-BK30+1),IF(AND(($S30-BL30)&lt;=0,(BK30-$R30)&gt;0),$V30/365*($S30-BK30+1),$V30/365*(BL30-$R30+1))))),0)</f>
        <v>0</v>
      </c>
      <c r="BN30" s="159">
        <f>BL30+1</f>
        <v>46082</v>
      </c>
      <c r="BO30" s="159">
        <f>BN30+30</f>
        <v>46112</v>
      </c>
      <c r="BP30" s="163">
        <f>IFERROR(IF(($R30-BO30)&gt;=0,0,IF(($S30-BN30)&lt;0,0,IF(AND(($S30-BO30)&gt;0,(BN30-$R30)&gt;0),$V30/365*(BO30-BN30+1),IF(AND(($S30-BO30)&lt;=0,(BN30-$R30)&gt;0),$V30/365*($S30-BN30+1),$V30/365*(BO30-$R30+1))))),0)</f>
        <v>0</v>
      </c>
      <c r="BQ30" s="159">
        <f>BO30+1</f>
        <v>46113</v>
      </c>
      <c r="BR30" s="159">
        <f>BQ30+29</f>
        <v>46142</v>
      </c>
      <c r="BS30" s="163">
        <f>IFERROR(IF(($R30-BR30)&gt;=0,0,IF(($S30-BQ30)&lt;0,0,IF(AND(($S30-BR30)&gt;0,(BQ30-$R30)&gt;0),$V30/365*(BR30-BQ30+1),IF(AND(($S30-BR30)&lt;=0,(BQ30-$R30)&gt;0),$V30/365*($S30-BQ30+1),$V30/365*(BR30-$R30+1))))),0)</f>
        <v>0</v>
      </c>
      <c r="BT30" s="159">
        <f>BR30+1</f>
        <v>46143</v>
      </c>
      <c r="BU30" s="159">
        <f>BT30+30</f>
        <v>46173</v>
      </c>
      <c r="BV30" s="163">
        <f>IFERROR(IF(($R30-BU30)&gt;=0,0,IF(($S30-BT30)&lt;0,0,IF(AND(($S30-BU30)&gt;0,(BT30-$R30)&gt;0),$V30/365*(BU30-BT30+1),IF(AND(($S30-BU30)&lt;=0,(BT30-$R30)&gt;0),$V30/365*($S30-BT30+1),$V30/365*(BU30-$R30+1))))),0)</f>
        <v>0</v>
      </c>
      <c r="BW30" s="159">
        <f>BU30+1</f>
        <v>46174</v>
      </c>
      <c r="BX30" s="159">
        <f>BW30+29</f>
        <v>46203</v>
      </c>
      <c r="BY30" s="163">
        <f>IFERROR(IF(($R30-BX30)&gt;=0,0,IF(($S30-BW30)&lt;0,0,IF(AND(($S30-BX30)&gt;0,(BW30-$R30)&gt;0),$V30/365*(BX30-BW30+1),IF(AND(($S30-BX30)&lt;=0,(BW30-$R30)&gt;0),$V30/365*($S30-BW30+1),$V30/365*(BX30-$R30+1))))),0)</f>
        <v>0</v>
      </c>
      <c r="BZ30" s="159">
        <f>BX30+1</f>
        <v>46204</v>
      </c>
      <c r="CA30" s="159">
        <f>BZ30+30</f>
        <v>46234</v>
      </c>
      <c r="CB30" s="163">
        <f>IFERROR(IF(($R30-CA30)&gt;=0,0,IF(($S30-BZ30)&lt;0,0,IF(AND(($S30-CA30)&gt;0,(BZ30-$R30)&gt;0),$V30/365*(CA30-BZ30+1),IF(AND(($S30-CA30)&lt;=0,(BZ30-$R30)&gt;0),$V30/365*($S30-BZ30+1),$V30/365*(CA30-$R30+1))))),0)</f>
        <v>0</v>
      </c>
      <c r="CC30" s="159">
        <f>CA30+1</f>
        <v>46235</v>
      </c>
      <c r="CD30" s="159">
        <f>CC30+30</f>
        <v>46265</v>
      </c>
      <c r="CE30" s="163">
        <f>IFERROR(IF(($R30-CD30)&gt;=0,0,IF(($S30-CC30)&lt;0,0,IF(AND(($S30-CD30)&gt;0,(CC30-$R30)&gt;0),$V30/365*(CD30-CC30+1),IF(AND(($S30-CD30)&lt;=0,(CC30-$R30)&gt;0),$V30/365*($S30-CC30+1),$V30/365*(CD30-$R30+1))))),0)</f>
        <v>0</v>
      </c>
      <c r="CF30" s="159">
        <f>CD30+1</f>
        <v>46266</v>
      </c>
      <c r="CG30" s="159">
        <f>CF30+29</f>
        <v>46295</v>
      </c>
      <c r="CH30" s="163">
        <f>IFERROR(IF(($R30-CG30)&gt;=0,0,IF(($S30-CF30)&lt;0,0,IF(AND(($S30-CG30)&gt;0,(CF30-$R30)&gt;0),$V30/365*(CG30-CF30+1),IF(AND(($S30-CG30)&lt;=0,(CF30-$R30)&gt;0),$V30/365*($S30-CF30+1),$V30/365*(CG30-$R30+1))))),0)</f>
        <v>0</v>
      </c>
      <c r="CI30" s="159">
        <f>CG30+1</f>
        <v>46296</v>
      </c>
      <c r="CJ30" s="159">
        <f>CI30+30</f>
        <v>46326</v>
      </c>
      <c r="CK30" s="163">
        <f>IFERROR(IF(($R30-CJ30)&gt;=0,0,IF(($S30-CI30)&lt;0,0,IF(AND(($S30-CJ30)&gt;0,(CI30-$R30)&gt;0),$V30/365*(CJ30-CI30+1),IF(AND(($S30-CJ30)&lt;=0,(CI30-$R30)&gt;0),$V30/365*($S30-CI30+1),$V30/365*(CJ30-$R30+1))))),0)</f>
        <v>0</v>
      </c>
      <c r="CL30" s="159">
        <f>CJ30+1</f>
        <v>46327</v>
      </c>
      <c r="CM30" s="159">
        <f>CL30+29</f>
        <v>46356</v>
      </c>
      <c r="CN30" s="163">
        <f>IFERROR(IF(($R30-CM30)&gt;=0,0,IF(($S30-CL30)&lt;0,0,IF(AND(($S30-CM30)&gt;0,(CL30-$R30)&gt;0),$V30/365*(CM30-CL30+1),IF(AND(($S30-CM30)&lt;=0,(CL30-$R30)&gt;0),$V30/365*($S30-CL30+1),$V30/365*(CM30-$R30+1))))),0)</f>
        <v>0</v>
      </c>
      <c r="CO30" s="159">
        <f>CM30+1</f>
        <v>46357</v>
      </c>
      <c r="CP30" s="159">
        <f>CO30+30</f>
        <v>46387</v>
      </c>
      <c r="CQ30" s="163">
        <f>IFERROR(IF(($R30-CP30)&gt;=0,0,IF(($S30-CO30)&lt;0,0,IF(AND(($S30-CP30)&gt;0,(CO30-$R30)&gt;0),$V30/365*(CP30-CO30+1),IF(AND(($S30-CP30)&lt;=0,(CO30-$R30)&gt;0),$V30/365*($S30-CO30+1),$V30/365*(CP30-$R30+1))))),0)</f>
        <v>0</v>
      </c>
    </row>
    <row r="31" s="85" customFormat="1" ht="24" customHeight="1" outlineLevel="4" spans="1:95">
      <c r="A31" s="124"/>
      <c r="B31" s="125"/>
      <c r="C31" s="126"/>
      <c r="D31" s="124"/>
      <c r="E31" s="125"/>
      <c r="F31" s="125"/>
      <c r="G31" s="125"/>
      <c r="H31" s="127"/>
      <c r="I31" s="127"/>
      <c r="J31" s="127">
        <f t="shared" si="3"/>
        <v>0</v>
      </c>
      <c r="K31" s="127">
        <f>K30+1</f>
        <v>4</v>
      </c>
      <c r="L31" s="152"/>
      <c r="M31" s="153">
        <f>IFERROR(VLOOKUP($L31,'2-2 引出数据_合同数据仓库'!$B$2:$BP$10000,3,FALSE),0)</f>
        <v>0</v>
      </c>
      <c r="N31" s="127"/>
      <c r="O31" s="153">
        <f>IFERROR(VLOOKUP((LEFT(VLOOKUP($L31,'2-2 引出数据_合同数据仓库'!$B$2:$BP$10000,64,FALSE),15)&amp;(RIGHT(VLOOKUP($L31,'2-2 引出数据_合同数据仓库'!$B$2:$BP$10000,64,FALSE),4)+1)),'2-2 引出数据_合同数据仓库'!$B$2:$BP$10000,3,FALSE),0)</f>
        <v>0</v>
      </c>
      <c r="P31" s="127"/>
      <c r="Q31" s="127">
        <f>IFERROR(VLOOKUP($L31,'2-2 引出数据_合同数据仓库'!$B$2:$BP$10000,28,FALSE),0)</f>
        <v>0</v>
      </c>
      <c r="R31" s="127">
        <f>IFERROR(VLOOKUP($L31,'2-2 引出数据_合同数据仓库'!$B$2:$BP$10000,29,FALSE),0)</f>
        <v>0</v>
      </c>
      <c r="S31" s="127">
        <f>IFERROR(VLOOKUP($L31,'2-2 引出数据_合同数据仓库'!$B$2:$BP$10000,4,FALSE),0)</f>
        <v>0</v>
      </c>
      <c r="T31" s="127"/>
      <c r="U31" s="127">
        <f>IFERROR(VLOOKUP($L31,'2-2 引出数据_合同数据仓库'!$B$2:$BP$10000,15,FALSE),0)</f>
        <v>0</v>
      </c>
      <c r="V31" s="127">
        <f>U31/(S31-R31+1)*365</f>
        <v>0</v>
      </c>
      <c r="W31" s="127"/>
      <c r="X31" s="159">
        <v>45658</v>
      </c>
      <c r="Y31" s="159">
        <f>X31+30</f>
        <v>45688</v>
      </c>
      <c r="Z31" s="163">
        <f>IFERROR(IF(($R31-Y31)&gt;=0,0,IF(($S31-X31)&lt;0,0,IF(AND(($S31-Y31)&gt;0,(X31-$R31)&gt;0),$V31/365*(Y31-X31+1),IF(AND(($S31-Y31)&lt;=0,(X31-$R31)&gt;0),$V31/365*($S31-X31+1),$V31/365*(Y31-$R31+1))))),0)</f>
        <v>0</v>
      </c>
      <c r="AA31" s="159">
        <f>Y31+1</f>
        <v>45689</v>
      </c>
      <c r="AB31" s="159">
        <f>AA31+27</f>
        <v>45716</v>
      </c>
      <c r="AC31" s="163">
        <f>IFERROR(IF(($R31-AB31)&gt;=0,0,IF(($S31-AA31)&lt;0,0,IF(AND(($S31-AB31)&gt;0,(AA31-$R31)&gt;0),$V31/365*(AB31-AA31+1),IF(AND(($S31-AB31)&lt;=0,(AA31-$R31)&gt;0),$V31/365*($S31-AA31+1),$V31/365*(AB31-$R31+1))))),0)</f>
        <v>0</v>
      </c>
      <c r="AD31" s="159">
        <f>AB31+1</f>
        <v>45717</v>
      </c>
      <c r="AE31" s="159">
        <f>AD31+30</f>
        <v>45747</v>
      </c>
      <c r="AF31" s="163">
        <f>IFERROR(IF(($R31-AE31)&gt;=0,0,IF(($S31-AD31)&lt;0,0,IF(AND(($S31-AE31)&gt;0,(AD31-$R31)&gt;0),$V31/365*(AE31-AD31+1),IF(AND(($S31-AE31)&lt;=0,(AD31-$R31)&gt;0),$V31/365*($S31-AD31+1),$V31/365*(AE31-$R31+1))))),0)</f>
        <v>0</v>
      </c>
      <c r="AG31" s="159">
        <f>AE31+1</f>
        <v>45748</v>
      </c>
      <c r="AH31" s="159">
        <f>AG31+29</f>
        <v>45777</v>
      </c>
      <c r="AI31" s="163">
        <f>IFERROR(IF(($R31-AH31)&gt;=0,0,IF(($S31-AG31)&lt;0,0,IF(AND(($S31-AH31)&gt;0,(AG31-$R31)&gt;0),$V31/365*(AH31-AG31+1),IF(AND(($S31-AH31)&lt;=0,(AG31-$R31)&gt;0),$V31/365*($S31-AG31+1),$V31/365*(AH31-$R31+1))))),0)</f>
        <v>0</v>
      </c>
      <c r="AJ31" s="159">
        <f>AH31+1</f>
        <v>45778</v>
      </c>
      <c r="AK31" s="159">
        <f>AJ31+30</f>
        <v>45808</v>
      </c>
      <c r="AL31" s="163">
        <f>IFERROR(IF(($R31-AK31)&gt;=0,0,IF(($S31-AJ31)&lt;0,0,IF(AND(($S31-AK31)&gt;0,(AJ31-$R31)&gt;0),$V31/365*(AK31-AJ31+1),IF(AND(($S31-AK31)&lt;=0,(AJ31-$R31)&gt;0),$V31/365*($S31-AJ31+1),$V31/365*(AK31-$R31+1))))),0)</f>
        <v>0</v>
      </c>
      <c r="AM31" s="159">
        <f>AK31+1</f>
        <v>45809</v>
      </c>
      <c r="AN31" s="159">
        <f>AM31+29</f>
        <v>45838</v>
      </c>
      <c r="AO31" s="163">
        <f>IFERROR(IF(($R31-AN31)&gt;=0,0,IF(($S31-AM31)&lt;0,0,IF(AND(($S31-AN31)&gt;0,(AM31-$R31)&gt;0),$V31/365*(AN31-AM31+1),IF(AND(($S31-AN31)&lt;=0,(AM31-$R31)&gt;0),$V31/365*($S31-AM31+1),$V31/365*(AN31-$R31+1))))),0)</f>
        <v>0</v>
      </c>
      <c r="AP31" s="159">
        <f>AN31+1</f>
        <v>45839</v>
      </c>
      <c r="AQ31" s="159">
        <f>AP31+30</f>
        <v>45869</v>
      </c>
      <c r="AR31" s="163">
        <f>IFERROR(IF(($R31-AQ31)&gt;=0,0,IF(($S31-AP31)&lt;0,0,IF(AND(($S31-AQ31)&gt;0,(AP31-$R31)&gt;0),$V31/365*(AQ31-AP31+1),IF(AND(($S31-AQ31)&lt;=0,(AP31-$R31)&gt;0),$V31/365*($S31-AP31+1),$V31/365*(AQ31-$R31+1))))),0)</f>
        <v>0</v>
      </c>
      <c r="AS31" s="159">
        <f>AQ31+1</f>
        <v>45870</v>
      </c>
      <c r="AT31" s="159">
        <f>AS31+30</f>
        <v>45900</v>
      </c>
      <c r="AU31" s="163">
        <f>IFERROR(IF(($R31-AT31)&gt;=0,0,IF(($S31-AS31)&lt;0,0,IF(AND(($S31-AT31)&gt;0,(AS31-$R31)&gt;0),$V31/365*(AT31-AS31+1),IF(AND(($S31-AT31)&lt;=0,(AS31-$R31)&gt;0),$V31/365*($S31-AS31+1),$V31/365*(AT31-$R31+1))))),0)</f>
        <v>0</v>
      </c>
      <c r="AV31" s="159">
        <f>AT31+1</f>
        <v>45901</v>
      </c>
      <c r="AW31" s="159">
        <f>AV31+29</f>
        <v>45930</v>
      </c>
      <c r="AX31" s="163">
        <f>IFERROR(IF(($R31-AW31)&gt;=0,0,IF(($S31-AV31)&lt;0,0,IF(AND(($S31-AW31)&gt;0,(AV31-$R31)&gt;0),$V31/365*(AW31-AV31+1),IF(AND(($S31-AW31)&lt;=0,(AV31-$R31)&gt;0),$V31/365*($S31-AV31+1),$V31/365*(AW31-$R31+1))))),0)</f>
        <v>0</v>
      </c>
      <c r="AY31" s="159">
        <f>AW31+1</f>
        <v>45931</v>
      </c>
      <c r="AZ31" s="159">
        <f>AY31+30</f>
        <v>45961</v>
      </c>
      <c r="BA31" s="163">
        <f>IFERROR(IF(($R31-AZ31)&gt;=0,0,IF(($S31-AY31)&lt;0,0,IF(AND(($S31-AZ31)&gt;0,(AY31-$R31)&gt;0),$V31/365*(AZ31-AY31+1),IF(AND(($S31-AZ31)&lt;=0,(AY31-$R31)&gt;0),$V31/365*($S31-AY31+1),$V31/365*(AZ31-$R31+1))))),0)</f>
        <v>0</v>
      </c>
      <c r="BB31" s="159">
        <f>AZ31+1</f>
        <v>45962</v>
      </c>
      <c r="BC31" s="159">
        <f>BB31+29</f>
        <v>45991</v>
      </c>
      <c r="BD31" s="163">
        <f>IFERROR(IF(($R31-BC31)&gt;=0,0,IF(($S31-BB31)&lt;0,0,IF(AND(($S31-BC31)&gt;0,(BB31-$R31)&gt;0),$V31/365*(BC31-BB31+1),IF(AND(($S31-BC31)&lt;=0,(BB31-$R31)&gt;0),$V31/365*($S31-BB31+1),$V31/365*(BC31-$R31+1))))),0)</f>
        <v>0</v>
      </c>
      <c r="BE31" s="159">
        <f>BC31+1</f>
        <v>45992</v>
      </c>
      <c r="BF31" s="159">
        <f>BE31+30</f>
        <v>46022</v>
      </c>
      <c r="BG31" s="163">
        <f>IFERROR(IF(($R31-BF31)&gt;=0,0,IF(($S31-BE31)&lt;0,0,IF(AND(($S31-BF31)&gt;0,(BE31-$R31)&gt;0),$V31/365*(BF31-BE31+1),IF(AND(($S31-BF31)&lt;=0,(BE31-$R31)&gt;0),$V31/365*($S31-BE31+1),$V31/365*(BF31-$R31+1))))),0)</f>
        <v>0</v>
      </c>
      <c r="BH31" s="159">
        <v>46023</v>
      </c>
      <c r="BI31" s="159">
        <f>BH31+30</f>
        <v>46053</v>
      </c>
      <c r="BJ31" s="163">
        <f>IFERROR(IF(($R31-BI31)&gt;=0,0,IF(($S31-BH31)&lt;0,0,IF(AND(($S31-BI31)&gt;0,(BH31-$R31)&gt;0),$V31/365*(BI31-BH31+1),IF(AND(($S31-BI31)&lt;=0,(BH31-$R31)&gt;0),$V31/365*($S31-BH31+1),$V31/365*(BI31-$R31+1))))),0)</f>
        <v>0</v>
      </c>
      <c r="BK31" s="159">
        <f>BI31+1</f>
        <v>46054</v>
      </c>
      <c r="BL31" s="159">
        <f>BK31+27</f>
        <v>46081</v>
      </c>
      <c r="BM31" s="163">
        <f>IFERROR(IF(($R31-BL31)&gt;=0,0,IF(($S31-BK31)&lt;0,0,IF(AND(($S31-BL31)&gt;0,(BK31-$R31)&gt;0),$V31/365*(BL31-BK31+1),IF(AND(($S31-BL31)&lt;=0,(BK31-$R31)&gt;0),$V31/365*($S31-BK31+1),$V31/365*(BL31-$R31+1))))),0)</f>
        <v>0</v>
      </c>
      <c r="BN31" s="159">
        <f>BL31+1</f>
        <v>46082</v>
      </c>
      <c r="BO31" s="159">
        <f>BN31+30</f>
        <v>46112</v>
      </c>
      <c r="BP31" s="163">
        <f>IFERROR(IF(($R31-BO31)&gt;=0,0,IF(($S31-BN31)&lt;0,0,IF(AND(($S31-BO31)&gt;0,(BN31-$R31)&gt;0),$V31/365*(BO31-BN31+1),IF(AND(($S31-BO31)&lt;=0,(BN31-$R31)&gt;0),$V31/365*($S31-BN31+1),$V31/365*(BO31-$R31+1))))),0)</f>
        <v>0</v>
      </c>
      <c r="BQ31" s="159">
        <f>BO31+1</f>
        <v>46113</v>
      </c>
      <c r="BR31" s="159">
        <f>BQ31+29</f>
        <v>46142</v>
      </c>
      <c r="BS31" s="163">
        <f>IFERROR(IF(($R31-BR31)&gt;=0,0,IF(($S31-BQ31)&lt;0,0,IF(AND(($S31-BR31)&gt;0,(BQ31-$R31)&gt;0),$V31/365*(BR31-BQ31+1),IF(AND(($S31-BR31)&lt;=0,(BQ31-$R31)&gt;0),$V31/365*($S31-BQ31+1),$V31/365*(BR31-$R31+1))))),0)</f>
        <v>0</v>
      </c>
      <c r="BT31" s="159">
        <f>BR31+1</f>
        <v>46143</v>
      </c>
      <c r="BU31" s="159">
        <f>BT31+30</f>
        <v>46173</v>
      </c>
      <c r="BV31" s="163">
        <f>IFERROR(IF(($R31-BU31)&gt;=0,0,IF(($S31-BT31)&lt;0,0,IF(AND(($S31-BU31)&gt;0,(BT31-$R31)&gt;0),$V31/365*(BU31-BT31+1),IF(AND(($S31-BU31)&lt;=0,(BT31-$R31)&gt;0),$V31/365*($S31-BT31+1),$V31/365*(BU31-$R31+1))))),0)</f>
        <v>0</v>
      </c>
      <c r="BW31" s="159">
        <f>BU31+1</f>
        <v>46174</v>
      </c>
      <c r="BX31" s="159">
        <f>BW31+29</f>
        <v>46203</v>
      </c>
      <c r="BY31" s="163">
        <f>IFERROR(IF(($R31-BX31)&gt;=0,0,IF(($S31-BW31)&lt;0,0,IF(AND(($S31-BX31)&gt;0,(BW31-$R31)&gt;0),$V31/365*(BX31-BW31+1),IF(AND(($S31-BX31)&lt;=0,(BW31-$R31)&gt;0),$V31/365*($S31-BW31+1),$V31/365*(BX31-$R31+1))))),0)</f>
        <v>0</v>
      </c>
      <c r="BZ31" s="159">
        <f>BX31+1</f>
        <v>46204</v>
      </c>
      <c r="CA31" s="159">
        <f>BZ31+30</f>
        <v>46234</v>
      </c>
      <c r="CB31" s="163">
        <f>IFERROR(IF(($R31-CA31)&gt;=0,0,IF(($S31-BZ31)&lt;0,0,IF(AND(($S31-CA31)&gt;0,(BZ31-$R31)&gt;0),$V31/365*(CA31-BZ31+1),IF(AND(($S31-CA31)&lt;=0,(BZ31-$R31)&gt;0),$V31/365*($S31-BZ31+1),$V31/365*(CA31-$R31+1))))),0)</f>
        <v>0</v>
      </c>
      <c r="CC31" s="159">
        <f>CA31+1</f>
        <v>46235</v>
      </c>
      <c r="CD31" s="159">
        <f>CC31+30</f>
        <v>46265</v>
      </c>
      <c r="CE31" s="163">
        <f>IFERROR(IF(($R31-CD31)&gt;=0,0,IF(($S31-CC31)&lt;0,0,IF(AND(($S31-CD31)&gt;0,(CC31-$R31)&gt;0),$V31/365*(CD31-CC31+1),IF(AND(($S31-CD31)&lt;=0,(CC31-$R31)&gt;0),$V31/365*($S31-CC31+1),$V31/365*(CD31-$R31+1))))),0)</f>
        <v>0</v>
      </c>
      <c r="CF31" s="159">
        <f>CD31+1</f>
        <v>46266</v>
      </c>
      <c r="CG31" s="159">
        <f>CF31+29</f>
        <v>46295</v>
      </c>
      <c r="CH31" s="163">
        <f>IFERROR(IF(($R31-CG31)&gt;=0,0,IF(($S31-CF31)&lt;0,0,IF(AND(($S31-CG31)&gt;0,(CF31-$R31)&gt;0),$V31/365*(CG31-CF31+1),IF(AND(($S31-CG31)&lt;=0,(CF31-$R31)&gt;0),$V31/365*($S31-CF31+1),$V31/365*(CG31-$R31+1))))),0)</f>
        <v>0</v>
      </c>
      <c r="CI31" s="159">
        <f>CG31+1</f>
        <v>46296</v>
      </c>
      <c r="CJ31" s="159">
        <f>CI31+30</f>
        <v>46326</v>
      </c>
      <c r="CK31" s="163">
        <f>IFERROR(IF(($R31-CJ31)&gt;=0,0,IF(($S31-CI31)&lt;0,0,IF(AND(($S31-CJ31)&gt;0,(CI31-$R31)&gt;0),$V31/365*(CJ31-CI31+1),IF(AND(($S31-CJ31)&lt;=0,(CI31-$R31)&gt;0),$V31/365*($S31-CI31+1),$V31/365*(CJ31-$R31+1))))),0)</f>
        <v>0</v>
      </c>
      <c r="CL31" s="159">
        <f>CJ31+1</f>
        <v>46327</v>
      </c>
      <c r="CM31" s="159">
        <f>CL31+29</f>
        <v>46356</v>
      </c>
      <c r="CN31" s="163">
        <f>IFERROR(IF(($R31-CM31)&gt;=0,0,IF(($S31-CL31)&lt;0,0,IF(AND(($S31-CM31)&gt;0,(CL31-$R31)&gt;0),$V31/365*(CM31-CL31+1),IF(AND(($S31-CM31)&lt;=0,(CL31-$R31)&gt;0),$V31/365*($S31-CL31+1),$V31/365*(CM31-$R31+1))))),0)</f>
        <v>0</v>
      </c>
      <c r="CO31" s="159">
        <f>CM31+1</f>
        <v>46357</v>
      </c>
      <c r="CP31" s="159">
        <f>CO31+30</f>
        <v>46387</v>
      </c>
      <c r="CQ31" s="163">
        <f>IFERROR(IF(($R31-CP31)&gt;=0,0,IF(($S31-CO31)&lt;0,0,IF(AND(($S31-CP31)&gt;0,(CO31-$R31)&gt;0),$V31/365*(CP31-CO31+1),IF(AND(($S31-CP31)&lt;=0,(CO31-$R31)&gt;0),$V31/365*($S31-CO31+1),$V31/365*(CP31-$R31+1))))),0)</f>
        <v>0</v>
      </c>
    </row>
    <row r="32" s="85" customFormat="1" ht="24" customHeight="1" outlineLevel="4" spans="1:95">
      <c r="A32" s="128" t="s">
        <v>2815</v>
      </c>
      <c r="B32" s="129"/>
      <c r="C32" s="129"/>
      <c r="D32" s="129"/>
      <c r="E32" s="129"/>
      <c r="F32" s="129"/>
      <c r="G32" s="130"/>
      <c r="H32" s="131"/>
      <c r="I32" s="131"/>
      <c r="J32" s="131"/>
      <c r="K32" s="131"/>
      <c r="L32" s="154"/>
      <c r="M32" s="154"/>
      <c r="N32" s="131"/>
      <c r="O32" s="154"/>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1"/>
      <c r="BF32" s="131"/>
      <c r="BG32" s="131"/>
      <c r="BH32" s="131"/>
      <c r="BI32" s="131"/>
      <c r="BJ32" s="131"/>
      <c r="BK32" s="131"/>
      <c r="BL32" s="131"/>
      <c r="BM32" s="131"/>
      <c r="BN32" s="131"/>
      <c r="BO32" s="131"/>
      <c r="BP32" s="131"/>
      <c r="BQ32" s="131"/>
      <c r="BR32" s="131"/>
      <c r="BS32" s="131"/>
      <c r="BT32" s="131"/>
      <c r="BU32" s="131"/>
      <c r="BV32" s="131"/>
      <c r="BW32" s="131"/>
      <c r="BX32" s="131"/>
      <c r="BY32" s="131"/>
      <c r="BZ32" s="131"/>
      <c r="CA32" s="131"/>
      <c r="CB32" s="131"/>
      <c r="CC32" s="131"/>
      <c r="CD32" s="131"/>
      <c r="CE32" s="131"/>
      <c r="CF32" s="131"/>
      <c r="CG32" s="131"/>
      <c r="CH32" s="131"/>
      <c r="CI32" s="131"/>
      <c r="CJ32" s="131"/>
      <c r="CK32" s="131"/>
      <c r="CL32" s="131"/>
      <c r="CM32" s="131"/>
      <c r="CN32" s="131"/>
      <c r="CO32" s="131"/>
      <c r="CP32" s="131"/>
      <c r="CQ32" s="131"/>
    </row>
    <row r="33" s="85" customFormat="1" ht="24" customHeight="1" outlineLevel="3" spans="1:95">
      <c r="A33" s="120"/>
      <c r="B33" s="121" t="s">
        <v>793</v>
      </c>
      <c r="C33" s="122" t="s">
        <v>69</v>
      </c>
      <c r="D33" s="120" t="s">
        <v>68</v>
      </c>
      <c r="E33" s="121"/>
      <c r="F33" s="121"/>
      <c r="G33" s="121"/>
      <c r="H33" s="123">
        <f>X33+AA33+AD33+AG33+AJ33+AM33+AP33+AS33+AV33+AY33+BB33+BE33</f>
        <v>0</v>
      </c>
      <c r="I33" s="123">
        <f>Y33+AB33+AE33+AH33+AK33+AN33+AQ33+AT33+AW33+AZ33+BC33+BF33</f>
        <v>0</v>
      </c>
      <c r="J33" s="123">
        <f>Z33+AC33+AF33+AI33+AL33+AO33+AR33+AU33+AX33+BA33+BD33+BG33</f>
        <v>0</v>
      </c>
      <c r="K33" s="123"/>
      <c r="L33" s="151"/>
      <c r="M33" s="151"/>
      <c r="N33" s="123"/>
      <c r="O33" s="151"/>
      <c r="P33" s="123"/>
      <c r="Q33" s="123"/>
      <c r="R33" s="123"/>
      <c r="S33" s="123"/>
      <c r="T33" s="123"/>
      <c r="U33" s="123"/>
      <c r="V33" s="123"/>
      <c r="W33" s="123"/>
      <c r="X33" s="123">
        <f>VLOOKUP($C33,'1 预算编制表单'!$C:$BJ,27,FALSE)</f>
        <v>0</v>
      </c>
      <c r="Y33" s="123">
        <f>X33-Z33</f>
        <v>0</v>
      </c>
      <c r="Z33" s="123">
        <f>SUM(Z34:Z38)</f>
        <v>0</v>
      </c>
      <c r="AA33" s="123">
        <f>VLOOKUP($C33,'1 预算编制表单'!$C:$BJ,30,FALSE)</f>
        <v>0</v>
      </c>
      <c r="AB33" s="123">
        <f>AA33-AC33</f>
        <v>0</v>
      </c>
      <c r="AC33" s="123">
        <f>SUM(AC34:AC38)</f>
        <v>0</v>
      </c>
      <c r="AD33" s="123">
        <f>VLOOKUP($C33,'1 预算编制表单'!$C:$BJ,33,FALSE)</f>
        <v>0</v>
      </c>
      <c r="AE33" s="123">
        <f>AD33-AF33</f>
        <v>0</v>
      </c>
      <c r="AF33" s="123">
        <f>SUM(AF34:AF38)</f>
        <v>0</v>
      </c>
      <c r="AG33" s="123">
        <f>VLOOKUP($C33,'1 预算编制表单'!$C:$BJ,36,FALSE)</f>
        <v>0</v>
      </c>
      <c r="AH33" s="123">
        <f>AG33-AI33</f>
        <v>0</v>
      </c>
      <c r="AI33" s="123">
        <f>SUM(AI34:AI38)</f>
        <v>0</v>
      </c>
      <c r="AJ33" s="123">
        <f>VLOOKUP($C33,'1 预算编制表单'!$C:$BJ,39,FALSE)</f>
        <v>0</v>
      </c>
      <c r="AK33" s="123">
        <f>AJ33-AL33</f>
        <v>0</v>
      </c>
      <c r="AL33" s="123">
        <f>SUM(AL34:AL38)</f>
        <v>0</v>
      </c>
      <c r="AM33" s="123">
        <f>VLOOKUP($C33,'1 预算编制表单'!$C:$BJ,42,FALSE)</f>
        <v>0</v>
      </c>
      <c r="AN33" s="123">
        <f>AM33-AO33</f>
        <v>0</v>
      </c>
      <c r="AO33" s="123">
        <f>SUM(AO34:AO38)</f>
        <v>0</v>
      </c>
      <c r="AP33" s="123">
        <f>VLOOKUP($C33,'1 预算编制表单'!$C:$BJ,45,FALSE)</f>
        <v>0</v>
      </c>
      <c r="AQ33" s="123">
        <f>AP33-AR33</f>
        <v>0</v>
      </c>
      <c r="AR33" s="123">
        <f>SUM(AR34:AR38)</f>
        <v>0</v>
      </c>
      <c r="AS33" s="123">
        <f>VLOOKUP($C33,'1 预算编制表单'!$C:$BJ,48,FALSE)</f>
        <v>0</v>
      </c>
      <c r="AT33" s="123">
        <f>AS33-AU33</f>
        <v>0</v>
      </c>
      <c r="AU33" s="123">
        <f>SUM(AU34:AU38)</f>
        <v>0</v>
      </c>
      <c r="AV33" s="123">
        <f>VLOOKUP($C33,'1 预算编制表单'!$C:$BJ,51,FALSE)</f>
        <v>0</v>
      </c>
      <c r="AW33" s="123">
        <f>AV33-AX33</f>
        <v>0</v>
      </c>
      <c r="AX33" s="123">
        <f>SUM(AX34:AX38)</f>
        <v>0</v>
      </c>
      <c r="AY33" s="123">
        <f>VLOOKUP($C33,'1 预算编制表单'!$C:$BJ,54,FALSE)</f>
        <v>0</v>
      </c>
      <c r="AZ33" s="123">
        <f>AY33-BA33</f>
        <v>0</v>
      </c>
      <c r="BA33" s="123">
        <f>SUM(BA34:BA38)</f>
        <v>0</v>
      </c>
      <c r="BB33" s="123">
        <f>VLOOKUP($C33,'1 预算编制表单'!$C:$BJ,57,FALSE)</f>
        <v>0</v>
      </c>
      <c r="BC33" s="123">
        <f>BB33-BD33</f>
        <v>0</v>
      </c>
      <c r="BD33" s="123">
        <f>SUM(BD34:BD38)</f>
        <v>0</v>
      </c>
      <c r="BE33" s="123">
        <f>VLOOKUP($C33,'1 预算编制表单'!$C:$BJ,60,FALSE)</f>
        <v>0</v>
      </c>
      <c r="BF33" s="123">
        <f>BE33-BG33</f>
        <v>0</v>
      </c>
      <c r="BG33" s="123">
        <f>SUM(BG34:BG38)</f>
        <v>0</v>
      </c>
      <c r="BH33" s="123">
        <f>VLOOKUP($C33,'1 预算编制表单'!$C:$BJ,27,FALSE)</f>
        <v>0</v>
      </c>
      <c r="BI33" s="123">
        <f>BH33-BJ33</f>
        <v>0</v>
      </c>
      <c r="BJ33" s="123">
        <f>SUM(BJ34:BJ38)</f>
        <v>0</v>
      </c>
      <c r="BK33" s="123">
        <f>VLOOKUP($C33,'1 预算编制表单'!$C:$BJ,30,FALSE)</f>
        <v>0</v>
      </c>
      <c r="BL33" s="123">
        <f>BK33-BM33</f>
        <v>0</v>
      </c>
      <c r="BM33" s="123">
        <f>SUM(BM34:BM38)</f>
        <v>0</v>
      </c>
      <c r="BN33" s="123">
        <f>VLOOKUP($C33,'1 预算编制表单'!$C:$BJ,33,FALSE)</f>
        <v>0</v>
      </c>
      <c r="BO33" s="123">
        <f>BN33-BP33</f>
        <v>0</v>
      </c>
      <c r="BP33" s="123">
        <f>SUM(BP34:BP38)</f>
        <v>0</v>
      </c>
      <c r="BQ33" s="123">
        <f>VLOOKUP($C33,'1 预算编制表单'!$C:$BJ,36,FALSE)</f>
        <v>0</v>
      </c>
      <c r="BR33" s="123">
        <f>BQ33-BS33</f>
        <v>0</v>
      </c>
      <c r="BS33" s="123">
        <f>SUM(BS34:BS38)</f>
        <v>0</v>
      </c>
      <c r="BT33" s="123">
        <f>VLOOKUP($C33,'1 预算编制表单'!$C:$BJ,39,FALSE)</f>
        <v>0</v>
      </c>
      <c r="BU33" s="123">
        <f>BT33-BV33</f>
        <v>0</v>
      </c>
      <c r="BV33" s="123">
        <f>SUM(BV34:BV38)</f>
        <v>0</v>
      </c>
      <c r="BW33" s="123">
        <f>VLOOKUP($C33,'1 预算编制表单'!$C:$BJ,42,FALSE)</f>
        <v>0</v>
      </c>
      <c r="BX33" s="123">
        <f>BW33-BY33</f>
        <v>0</v>
      </c>
      <c r="BY33" s="123">
        <f>SUM(BY34:BY38)</f>
        <v>0</v>
      </c>
      <c r="BZ33" s="123">
        <f>VLOOKUP($C33,'1 预算编制表单'!$C:$BJ,45,FALSE)</f>
        <v>0</v>
      </c>
      <c r="CA33" s="123">
        <f>BZ33-CB33</f>
        <v>0</v>
      </c>
      <c r="CB33" s="123">
        <f>SUM(CB34:CB38)</f>
        <v>0</v>
      </c>
      <c r="CC33" s="123">
        <f>VLOOKUP($C33,'1 预算编制表单'!$C:$BJ,48,FALSE)</f>
        <v>0</v>
      </c>
      <c r="CD33" s="123">
        <f>CC33-CE33</f>
        <v>0</v>
      </c>
      <c r="CE33" s="123">
        <f>SUM(CE34:CE38)</f>
        <v>0</v>
      </c>
      <c r="CF33" s="123">
        <f>VLOOKUP($C33,'1 预算编制表单'!$C:$BJ,51,FALSE)</f>
        <v>0</v>
      </c>
      <c r="CG33" s="123">
        <f>CF33-CH33</f>
        <v>0</v>
      </c>
      <c r="CH33" s="123">
        <f>SUM(CH34:CH38)</f>
        <v>0</v>
      </c>
      <c r="CI33" s="123">
        <f>VLOOKUP($C33,'1 预算编制表单'!$C:$BJ,54,FALSE)</f>
        <v>0</v>
      </c>
      <c r="CJ33" s="123">
        <f>CI33-CK33</f>
        <v>0</v>
      </c>
      <c r="CK33" s="123">
        <f>SUM(CK34:CK38)</f>
        <v>0</v>
      </c>
      <c r="CL33" s="123">
        <f>VLOOKUP($C33,'1 预算编制表单'!$C:$BJ,57,FALSE)</f>
        <v>0</v>
      </c>
      <c r="CM33" s="123">
        <f>CL33-CN33</f>
        <v>0</v>
      </c>
      <c r="CN33" s="123">
        <f>SUM(CN34:CN38)</f>
        <v>0</v>
      </c>
      <c r="CO33" s="123">
        <f>VLOOKUP($C33,'1 预算编制表单'!$C:$BJ,60,FALSE)</f>
        <v>0</v>
      </c>
      <c r="CP33" s="123">
        <f>CO33-CQ33</f>
        <v>0</v>
      </c>
      <c r="CQ33" s="123">
        <f>SUM(CQ34:CQ38)</f>
        <v>0</v>
      </c>
    </row>
    <row r="34" s="85" customFormat="1" ht="24" customHeight="1" outlineLevel="4" spans="1:95">
      <c r="A34" s="124"/>
      <c r="B34" s="125"/>
      <c r="C34" s="126" t="s">
        <v>856</v>
      </c>
      <c r="D34" s="133" t="s">
        <v>2816</v>
      </c>
      <c r="E34" s="125"/>
      <c r="F34" s="125"/>
      <c r="G34" s="125"/>
      <c r="H34" s="127"/>
      <c r="I34" s="127"/>
      <c r="J34" s="127">
        <f>Z34+AC34+AF34+AI34+AL34+AO34+AR34+AU34+AX34+BA34+BD34+BG34</f>
        <v>0</v>
      </c>
      <c r="K34" s="155"/>
      <c r="L34" s="156"/>
      <c r="M34" s="156"/>
      <c r="N34" s="127"/>
      <c r="O34" s="153"/>
      <c r="P34" s="127"/>
      <c r="Q34" s="127"/>
      <c r="R34" s="127"/>
      <c r="S34" s="127"/>
      <c r="T34" s="127"/>
      <c r="U34" s="127"/>
      <c r="V34" s="127"/>
      <c r="W34" s="127"/>
      <c r="X34" s="159"/>
      <c r="Y34" s="159"/>
      <c r="Z34" s="155">
        <f>报销单计算表!B21</f>
        <v>0</v>
      </c>
      <c r="AA34" s="159"/>
      <c r="AB34" s="159"/>
      <c r="AC34" s="155">
        <f>报销单计算表!C21</f>
        <v>0</v>
      </c>
      <c r="AD34" s="159"/>
      <c r="AE34" s="159"/>
      <c r="AF34" s="155">
        <f>报销单计算表!D21</f>
        <v>0</v>
      </c>
      <c r="AG34" s="159"/>
      <c r="AH34" s="164"/>
      <c r="AI34" s="155">
        <f>报销单计算表!E21</f>
        <v>0</v>
      </c>
      <c r="AJ34" s="164"/>
      <c r="AK34" s="164"/>
      <c r="AL34" s="155">
        <f>报销单计算表!F21</f>
        <v>0</v>
      </c>
      <c r="AM34" s="164"/>
      <c r="AN34" s="164"/>
      <c r="AO34" s="155">
        <f>报销单计算表!G21</f>
        <v>0</v>
      </c>
      <c r="AP34" s="164"/>
      <c r="AQ34" s="164"/>
      <c r="AR34" s="155">
        <f>报销单计算表!H21</f>
        <v>0</v>
      </c>
      <c r="AS34" s="164"/>
      <c r="AT34" s="164"/>
      <c r="AU34" s="155">
        <f>报销单计算表!I21</f>
        <v>0</v>
      </c>
      <c r="AV34" s="164"/>
      <c r="AW34" s="164"/>
      <c r="AX34" s="155">
        <f>报销单计算表!J21</f>
        <v>0</v>
      </c>
      <c r="AY34" s="159"/>
      <c r="AZ34" s="164"/>
      <c r="BA34" s="155">
        <f>报销单计算表!K21</f>
        <v>0</v>
      </c>
      <c r="BB34" s="164"/>
      <c r="BC34" s="164"/>
      <c r="BD34" s="155">
        <f>报销单计算表!L21</f>
        <v>0</v>
      </c>
      <c r="BE34" s="164"/>
      <c r="BF34" s="164"/>
      <c r="BG34" s="155">
        <f>报销单计算表!M21</f>
        <v>0</v>
      </c>
      <c r="BH34" s="159">
        <v>46023</v>
      </c>
      <c r="BI34" s="159">
        <f>BH34+30</f>
        <v>46053</v>
      </c>
      <c r="BJ34" s="168">
        <f>IFERROR(IF(($R34-BI34)&gt;=0,0,IF(($S34-BH34)&lt;0,0,IF(AND(($S34-BI34)&gt;0,(BH34-$R34)&gt;0),$V34/365*(BI34-BH34+1),IF(AND(($S34-BI34)&lt;=0,(BH34-$R34)&gt;0),$V34/365*($S34-BH34+1),$V34/365*(BI34-$R34+1))))),0)</f>
        <v>0</v>
      </c>
      <c r="BK34" s="159">
        <f>BI34+1</f>
        <v>46054</v>
      </c>
      <c r="BL34" s="159">
        <f>BK34+27</f>
        <v>46081</v>
      </c>
      <c r="BM34" s="168">
        <f>IFERROR(IF(($R34-BL34)&gt;=0,0,IF(($S34-BK34)&lt;0,0,IF(AND(($S34-BL34)&gt;0,(BK34-$R34)&gt;0),$V34/365*(BL34-BK34+1),IF(AND(($S34-BL34)&lt;=0,(BK34-$R34)&gt;0),$V34/365*($S34-BK34+1),$V34/365*(BL34-$R34+1))))),0)</f>
        <v>0</v>
      </c>
      <c r="BN34" s="159">
        <f>BL34+1</f>
        <v>46082</v>
      </c>
      <c r="BO34" s="159">
        <f>BN34+30</f>
        <v>46112</v>
      </c>
      <c r="BP34" s="168">
        <f>IFERROR(IF(($R34-BO34)&gt;=0,0,IF(($S34-BN34)&lt;0,0,IF(AND(($S34-BO34)&gt;0,(BN34-$R34)&gt;0),$V34/365*(BO34-BN34+1),IF(AND(($S34-BO34)&lt;=0,(BN34-$R34)&gt;0),$V34/365*($S34-BN34+1),$V34/365*(BO34-$R34+1))))),0)</f>
        <v>0</v>
      </c>
      <c r="BQ34" s="159">
        <f>BO34+1</f>
        <v>46113</v>
      </c>
      <c r="BR34" s="159">
        <f>BQ34+29</f>
        <v>46142</v>
      </c>
      <c r="BS34" s="168">
        <f>IFERROR(IF(($R34-BR34)&gt;=0,0,IF(($S34-BQ34)&lt;0,0,IF(AND(($S34-BR34)&gt;0,(BQ34-$R34)&gt;0),$V34/365*(BR34-BQ34+1),IF(AND(($S34-BR34)&lt;=0,(BQ34-$R34)&gt;0),$V34/365*($S34-BQ34+1),$V34/365*(BR34-$R34+1))))),0)</f>
        <v>0</v>
      </c>
      <c r="BT34" s="159">
        <f>BR34+1</f>
        <v>46143</v>
      </c>
      <c r="BU34" s="159">
        <f>BT34+30</f>
        <v>46173</v>
      </c>
      <c r="BV34" s="168">
        <f>IFERROR(IF(($R34-BU34)&gt;=0,0,IF(($S34-BT34)&lt;0,0,IF(AND(($S34-BU34)&gt;0,(BT34-$R34)&gt;0),$V34/365*(BU34-BT34+1),IF(AND(($S34-BU34)&lt;=0,(BT34-$R34)&gt;0),$V34/365*($S34-BT34+1),$V34/365*(BU34-$R34+1))))),0)</f>
        <v>0</v>
      </c>
      <c r="BW34" s="159">
        <f>BU34+1</f>
        <v>46174</v>
      </c>
      <c r="BX34" s="159">
        <f>BW34+29</f>
        <v>46203</v>
      </c>
      <c r="BY34" s="168">
        <f>IFERROR(IF(($R34-BX34)&gt;=0,0,IF(($S34-BW34)&lt;0,0,IF(AND(($S34-BX34)&gt;0,(BW34-$R34)&gt;0),$V34/365*(BX34-BW34+1),IF(AND(($S34-BX34)&lt;=0,(BW34-$R34)&gt;0),$V34/365*($S34-BW34+1),$V34/365*(BX34-$R34+1))))),0)</f>
        <v>0</v>
      </c>
      <c r="BZ34" s="159">
        <f>BX34+1</f>
        <v>46204</v>
      </c>
      <c r="CA34" s="159">
        <f>BZ34+30</f>
        <v>46234</v>
      </c>
      <c r="CB34" s="168">
        <f>IFERROR(IF(($R34-CA34)&gt;=0,0,IF(($S34-BZ34)&lt;0,0,IF(AND(($S34-CA34)&gt;0,(BZ34-$R34)&gt;0),$V34/365*(CA34-BZ34+1),IF(AND(($S34-CA34)&lt;=0,(BZ34-$R34)&gt;0),$V34/365*($S34-BZ34+1),$V34/365*(CA34-$R34+1))))),0)</f>
        <v>0</v>
      </c>
      <c r="CC34" s="159">
        <f>CA34+1</f>
        <v>46235</v>
      </c>
      <c r="CD34" s="159">
        <f>CC34+30</f>
        <v>46265</v>
      </c>
      <c r="CE34" s="168">
        <f>IFERROR(IF(($R34-CD34)&gt;=0,0,IF(($S34-CC34)&lt;0,0,IF(AND(($S34-CD34)&gt;0,(CC34-$R34)&gt;0),$V34/365*(CD34-CC34+1),IF(AND(($S34-CD34)&lt;=0,(CC34-$R34)&gt;0),$V34/365*($S34-CC34+1),$V34/365*(CD34-$R34+1))))),0)</f>
        <v>0</v>
      </c>
      <c r="CF34" s="159">
        <f>CD34+1</f>
        <v>46266</v>
      </c>
      <c r="CG34" s="159">
        <f>CF34+29</f>
        <v>46295</v>
      </c>
      <c r="CH34" s="168">
        <f>IFERROR(IF(($R34-CG34)&gt;=0,0,IF(($S34-CF34)&lt;0,0,IF(AND(($S34-CG34)&gt;0,(CF34-$R34)&gt;0),$V34/365*(CG34-CF34+1),IF(AND(($S34-CG34)&lt;=0,(CF34-$R34)&gt;0),$V34/365*($S34-CF34+1),$V34/365*(CG34-$R34+1))))),0)</f>
        <v>0</v>
      </c>
      <c r="CI34" s="159">
        <f>CG34+1</f>
        <v>46296</v>
      </c>
      <c r="CJ34" s="159">
        <f>CI34+30</f>
        <v>46326</v>
      </c>
      <c r="CK34" s="168">
        <f>IFERROR(IF(($R34-CJ34)&gt;=0,0,IF(($S34-CI34)&lt;0,0,IF(AND(($S34-CJ34)&gt;0,(CI34-$R34)&gt;0),$V34/365*(CJ34-CI34+1),IF(AND(($S34-CJ34)&lt;=0,(CI34-$R34)&gt;0),$V34/365*($S34-CI34+1),$V34/365*(CJ34-$R34+1))))),0)</f>
        <v>0</v>
      </c>
      <c r="CL34" s="159">
        <f>CJ34+1</f>
        <v>46327</v>
      </c>
      <c r="CM34" s="159">
        <f>CL34+29</f>
        <v>46356</v>
      </c>
      <c r="CN34" s="168">
        <f>IFERROR(IF(($R34-CM34)&gt;=0,0,IF(($S34-CL34)&lt;0,0,IF(AND(($S34-CM34)&gt;0,(CL34-$R34)&gt;0),$V34/365*(CM34-CL34+1),IF(AND(($S34-CM34)&lt;=0,(CL34-$R34)&gt;0),$V34/365*($S34-CL34+1),$V34/365*(CM34-$R34+1))))),0)</f>
        <v>0</v>
      </c>
      <c r="CO34" s="159">
        <f>CM34+1</f>
        <v>46357</v>
      </c>
      <c r="CP34" s="159">
        <f>CO34+30</f>
        <v>46387</v>
      </c>
      <c r="CQ34" s="168">
        <f>IFERROR(IF(($R34-CP34)&gt;=0,0,IF(($S34-CO34)&lt;0,0,IF(AND(($S34-CP34)&gt;0,(CO34-$R34)&gt;0),$V34/365*(CP34-CO34+1),IF(AND(($S34-CP34)&lt;=0,(CO34-$R34)&gt;0),$V34/365*($S34-CO34+1),$V34/365*(CP34-$R34+1))))),0)</f>
        <v>0</v>
      </c>
    </row>
    <row r="35" s="85" customFormat="1" ht="24" customHeight="1" outlineLevel="4" spans="1:95">
      <c r="A35" s="124"/>
      <c r="B35" s="125"/>
      <c r="C35" s="126"/>
      <c r="D35" s="124"/>
      <c r="E35" s="125"/>
      <c r="F35" s="125"/>
      <c r="G35" s="125"/>
      <c r="H35" s="127"/>
      <c r="I35" s="127"/>
      <c r="J35" s="127">
        <f>Z35+AC35+AF35+AI35+AL35+AO35+AR35+AU35+AX35+BA35+BD35+BG35</f>
        <v>0</v>
      </c>
      <c r="K35" s="127">
        <f>K34+1</f>
        <v>1</v>
      </c>
      <c r="L35" s="152"/>
      <c r="M35" s="153">
        <f>IFERROR(VLOOKUP($L35,'2-2 引出数据_合同数据仓库'!$B$2:$BP$10000,3,FALSE),0)</f>
        <v>0</v>
      </c>
      <c r="N35" s="127"/>
      <c r="O35" s="153">
        <f>IFERROR(VLOOKUP((LEFT(VLOOKUP($L35,'2-2 引出数据_合同数据仓库'!$B$2:$BP$10000,64,FALSE),15)&amp;(RIGHT(VLOOKUP($L35,'2-2 引出数据_合同数据仓库'!$B$2:$BP$10000,64,FALSE),4)+1)),'2-2 引出数据_合同数据仓库'!$B$2:$BP$10000,3,FALSE),0)</f>
        <v>0</v>
      </c>
      <c r="P35" s="127"/>
      <c r="Q35" s="127">
        <f>IFERROR(VLOOKUP($L35,'2-2 引出数据_合同数据仓库'!$B$2:$BP$10000,28,FALSE),0)</f>
        <v>0</v>
      </c>
      <c r="R35" s="127">
        <f>IFERROR(VLOOKUP($L35,'2-2 引出数据_合同数据仓库'!$B$2:$BP$10000,29,FALSE),0)</f>
        <v>0</v>
      </c>
      <c r="S35" s="127">
        <f>IFERROR(VLOOKUP($L35,'2-2 引出数据_合同数据仓库'!$B$2:$BP$10000,4,FALSE),0)</f>
        <v>0</v>
      </c>
      <c r="T35" s="127"/>
      <c r="U35" s="127">
        <f>IFERROR(VLOOKUP($L35,'2-2 引出数据_合同数据仓库'!$B$2:$BP$10000,15,FALSE),0)</f>
        <v>0</v>
      </c>
      <c r="V35" s="127">
        <f>U35/(S35-R35+1)*365</f>
        <v>0</v>
      </c>
      <c r="W35" s="127"/>
      <c r="X35" s="159">
        <v>45658</v>
      </c>
      <c r="Y35" s="159">
        <f>X35+30</f>
        <v>45688</v>
      </c>
      <c r="Z35" s="163">
        <f>IFERROR(IF(($R35-Y35)&gt;=0,0,IF(($S35-X35)&lt;0,0,IF(AND(($S35-Y35)&gt;0,(X35-$R35)&gt;0),$V35/365*(Y35-X35+1),IF(AND(($S35-Y35)&lt;=0,(X35-$R35)&gt;0),$V35/365*($S35-X35+1),$V35/365*(Y35-$R35+1))))),0)</f>
        <v>0</v>
      </c>
      <c r="AA35" s="159">
        <f>Y35+1</f>
        <v>45689</v>
      </c>
      <c r="AB35" s="159">
        <f>AA35+27</f>
        <v>45716</v>
      </c>
      <c r="AC35" s="163">
        <f>IFERROR(IF(($R35-AB35)&gt;=0,0,IF(($S35-AA35)&lt;0,0,IF(AND(($S35-AB35)&gt;0,(AA35-$R35)&gt;0),$V35/365*(AB35-AA35+1),IF(AND(($S35-AB35)&lt;=0,(AA35-$R35)&gt;0),$V35/365*($S35-AA35+1),$V35/365*(AB35-$R35+1))))),0)</f>
        <v>0</v>
      </c>
      <c r="AD35" s="159">
        <f>AB35+1</f>
        <v>45717</v>
      </c>
      <c r="AE35" s="159">
        <f>AD35+30</f>
        <v>45747</v>
      </c>
      <c r="AF35" s="163">
        <f>IFERROR(IF(($R35-AE35)&gt;=0,0,IF(($S35-AD35)&lt;0,0,IF(AND(($S35-AE35)&gt;0,(AD35-$R35)&gt;0),$V35/365*(AE35-AD35+1),IF(AND(($S35-AE35)&lt;=0,(AD35-$R35)&gt;0),$V35/365*($S35-AD35+1),$V35/365*(AE35-$R35+1))))),0)</f>
        <v>0</v>
      </c>
      <c r="AG35" s="159">
        <f>AE35+1</f>
        <v>45748</v>
      </c>
      <c r="AH35" s="159">
        <f>AG35+29</f>
        <v>45777</v>
      </c>
      <c r="AI35" s="163">
        <f>IFERROR(IF(($R35-AH35)&gt;=0,0,IF(($S35-AG35)&lt;0,0,IF(AND(($S35-AH35)&gt;0,(AG35-$R35)&gt;0),$V35/365*(AH35-AG35+1),IF(AND(($S35-AH35)&lt;=0,(AG35-$R35)&gt;0),$V35/365*($S35-AG35+1),$V35/365*(AH35-$R35+1))))),0)</f>
        <v>0</v>
      </c>
      <c r="AJ35" s="159">
        <f>AH35+1</f>
        <v>45778</v>
      </c>
      <c r="AK35" s="159">
        <f>AJ35+30</f>
        <v>45808</v>
      </c>
      <c r="AL35" s="163">
        <f>IFERROR(IF(($R35-AK35)&gt;=0,0,IF(($S35-AJ35)&lt;0,0,IF(AND(($S35-AK35)&gt;0,(AJ35-$R35)&gt;0),$V35/365*(AK35-AJ35+1),IF(AND(($S35-AK35)&lt;=0,(AJ35-$R35)&gt;0),$V35/365*($S35-AJ35+1),$V35/365*(AK35-$R35+1))))),0)</f>
        <v>0</v>
      </c>
      <c r="AM35" s="159">
        <f>AK35+1</f>
        <v>45809</v>
      </c>
      <c r="AN35" s="159">
        <f>AM35+29</f>
        <v>45838</v>
      </c>
      <c r="AO35" s="163">
        <f>IFERROR(IF(($R35-AN35)&gt;=0,0,IF(($S35-AM35)&lt;0,0,IF(AND(($S35-AN35)&gt;0,(AM35-$R35)&gt;0),$V35/365*(AN35-AM35+1),IF(AND(($S35-AN35)&lt;=0,(AM35-$R35)&gt;0),$V35/365*($S35-AM35+1),$V35/365*(AN35-$R35+1))))),0)</f>
        <v>0</v>
      </c>
      <c r="AP35" s="159">
        <f>AN35+1</f>
        <v>45839</v>
      </c>
      <c r="AQ35" s="159">
        <f>AP35+30</f>
        <v>45869</v>
      </c>
      <c r="AR35" s="163">
        <f>IFERROR(IF(($R35-AQ35)&gt;=0,0,IF(($S35-AP35)&lt;0,0,IF(AND(($S35-AQ35)&gt;0,(AP35-$R35)&gt;0),$V35/365*(AQ35-AP35+1),IF(AND(($S35-AQ35)&lt;=0,(AP35-$R35)&gt;0),$V35/365*($S35-AP35+1),$V35/365*(AQ35-$R35+1))))),0)</f>
        <v>0</v>
      </c>
      <c r="AS35" s="159">
        <f>AQ35+1</f>
        <v>45870</v>
      </c>
      <c r="AT35" s="159">
        <f>AS35+30</f>
        <v>45900</v>
      </c>
      <c r="AU35" s="163">
        <f>IFERROR(IF(($R35-AT35)&gt;=0,0,IF(($S35-AS35)&lt;0,0,IF(AND(($S35-AT35)&gt;0,(AS35-$R35)&gt;0),$V35/365*(AT35-AS35+1),IF(AND(($S35-AT35)&lt;=0,(AS35-$R35)&gt;0),$V35/365*($S35-AS35+1),$V35/365*(AT35-$R35+1))))),0)</f>
        <v>0</v>
      </c>
      <c r="AV35" s="159">
        <f>AT35+1</f>
        <v>45901</v>
      </c>
      <c r="AW35" s="159">
        <f>AV35+29</f>
        <v>45930</v>
      </c>
      <c r="AX35" s="163">
        <f>IFERROR(IF(($R35-AW35)&gt;=0,0,IF(($S35-AV35)&lt;0,0,IF(AND(($S35-AW35)&gt;0,(AV35-$R35)&gt;0),$V35/365*(AW35-AV35+1),IF(AND(($S35-AW35)&lt;=0,(AV35-$R35)&gt;0),$V35/365*($S35-AV35+1),$V35/365*(AW35-$R35+1))))),0)</f>
        <v>0</v>
      </c>
      <c r="AY35" s="159">
        <f>AW35+1</f>
        <v>45931</v>
      </c>
      <c r="AZ35" s="159">
        <f>AY35+30</f>
        <v>45961</v>
      </c>
      <c r="BA35" s="163">
        <f>IFERROR(IF(($R35-AZ35)&gt;=0,0,IF(($S35-AY35)&lt;0,0,IF(AND(($S35-AZ35)&gt;0,(AY35-$R35)&gt;0),$V35/365*(AZ35-AY35+1),IF(AND(($S35-AZ35)&lt;=0,(AY35-$R35)&gt;0),$V35/365*($S35-AY35+1),$V35/365*(AZ35-$R35+1))))),0)</f>
        <v>0</v>
      </c>
      <c r="BB35" s="159">
        <f>AZ35+1</f>
        <v>45962</v>
      </c>
      <c r="BC35" s="159">
        <f>BB35+29</f>
        <v>45991</v>
      </c>
      <c r="BD35" s="163">
        <f>IFERROR(IF(($R35-BC35)&gt;=0,0,IF(($S35-BB35)&lt;0,0,IF(AND(($S35-BC35)&gt;0,(BB35-$R35)&gt;0),$V35/365*(BC35-BB35+1),IF(AND(($S35-BC35)&lt;=0,(BB35-$R35)&gt;0),$V35/365*($S35-BB35+1),$V35/365*(BC35-$R35+1))))),0)</f>
        <v>0</v>
      </c>
      <c r="BE35" s="159">
        <f>BC35+1</f>
        <v>45992</v>
      </c>
      <c r="BF35" s="159">
        <f>BE35+30</f>
        <v>46022</v>
      </c>
      <c r="BG35" s="163">
        <f>IFERROR(IF(($R35-BF35)&gt;=0,0,IF(($S35-BE35)&lt;0,0,IF(AND(($S35-BF35)&gt;0,(BE35-$R35)&gt;0),$V35/365*(BF35-BE35+1),IF(AND(($S35-BF35)&lt;=0,(BE35-$R35)&gt;0),$V35/365*($S35-BE35+1),$V35/365*(BF35-$R35+1))))),0)</f>
        <v>0</v>
      </c>
      <c r="BH35" s="159">
        <v>46023</v>
      </c>
      <c r="BI35" s="159">
        <f>BH35+30</f>
        <v>46053</v>
      </c>
      <c r="BJ35" s="163">
        <f>IFERROR(IF(($R35-BI35)&gt;=0,0,IF(($S35-BH35)&lt;0,0,IF(AND(($S35-BI35)&gt;0,(BH35-$R35)&gt;0),$V35/365*(BI35-BH35+1),IF(AND(($S35-BI35)&lt;=0,(BH35-$R35)&gt;0),$V35/365*($S35-BH35+1),$V35/365*(BI35-$R35+1))))),0)</f>
        <v>0</v>
      </c>
      <c r="BK35" s="159">
        <f>BI35+1</f>
        <v>46054</v>
      </c>
      <c r="BL35" s="159">
        <f>BK35+27</f>
        <v>46081</v>
      </c>
      <c r="BM35" s="163">
        <f>IFERROR(IF(($R35-BL35)&gt;=0,0,IF(($S35-BK35)&lt;0,0,IF(AND(($S35-BL35)&gt;0,(BK35-$R35)&gt;0),$V35/365*(BL35-BK35+1),IF(AND(($S35-BL35)&lt;=0,(BK35-$R35)&gt;0),$V35/365*($S35-BK35+1),$V35/365*(BL35-$R35+1))))),0)</f>
        <v>0</v>
      </c>
      <c r="BN35" s="159">
        <f>BL35+1</f>
        <v>46082</v>
      </c>
      <c r="BO35" s="159">
        <f>BN35+30</f>
        <v>46112</v>
      </c>
      <c r="BP35" s="163">
        <f>IFERROR(IF(($R35-BO35)&gt;=0,0,IF(($S35-BN35)&lt;0,0,IF(AND(($S35-BO35)&gt;0,(BN35-$R35)&gt;0),$V35/365*(BO35-BN35+1),IF(AND(($S35-BO35)&lt;=0,(BN35-$R35)&gt;0),$V35/365*($S35-BN35+1),$V35/365*(BO35-$R35+1))))),0)</f>
        <v>0</v>
      </c>
      <c r="BQ35" s="159">
        <f>BO35+1</f>
        <v>46113</v>
      </c>
      <c r="BR35" s="159">
        <f>BQ35+29</f>
        <v>46142</v>
      </c>
      <c r="BS35" s="163">
        <f>IFERROR(IF(($R35-BR35)&gt;=0,0,IF(($S35-BQ35)&lt;0,0,IF(AND(($S35-BR35)&gt;0,(BQ35-$R35)&gt;0),$V35/365*(BR35-BQ35+1),IF(AND(($S35-BR35)&lt;=0,(BQ35-$R35)&gt;0),$V35/365*($S35-BQ35+1),$V35/365*(BR35-$R35+1))))),0)</f>
        <v>0</v>
      </c>
      <c r="BT35" s="159">
        <f>BR35+1</f>
        <v>46143</v>
      </c>
      <c r="BU35" s="159">
        <f>BT35+30</f>
        <v>46173</v>
      </c>
      <c r="BV35" s="163">
        <f>IFERROR(IF(($R35-BU35)&gt;=0,0,IF(($S35-BT35)&lt;0,0,IF(AND(($S35-BU35)&gt;0,(BT35-$R35)&gt;0),$V35/365*(BU35-BT35+1),IF(AND(($S35-BU35)&lt;=0,(BT35-$R35)&gt;0),$V35/365*($S35-BT35+1),$V35/365*(BU35-$R35+1))))),0)</f>
        <v>0</v>
      </c>
      <c r="BW35" s="159">
        <f>BU35+1</f>
        <v>46174</v>
      </c>
      <c r="BX35" s="159">
        <f>BW35+29</f>
        <v>46203</v>
      </c>
      <c r="BY35" s="163">
        <f>IFERROR(IF(($R35-BX35)&gt;=0,0,IF(($S35-BW35)&lt;0,0,IF(AND(($S35-BX35)&gt;0,(BW35-$R35)&gt;0),$V35/365*(BX35-BW35+1),IF(AND(($S35-BX35)&lt;=0,(BW35-$R35)&gt;0),$V35/365*($S35-BW35+1),$V35/365*(BX35-$R35+1))))),0)</f>
        <v>0</v>
      </c>
      <c r="BZ35" s="159">
        <f>BX35+1</f>
        <v>46204</v>
      </c>
      <c r="CA35" s="159">
        <f>BZ35+30</f>
        <v>46234</v>
      </c>
      <c r="CB35" s="163">
        <f>IFERROR(IF(($R35-CA35)&gt;=0,0,IF(($S35-BZ35)&lt;0,0,IF(AND(($S35-CA35)&gt;0,(BZ35-$R35)&gt;0),$V35/365*(CA35-BZ35+1),IF(AND(($S35-CA35)&lt;=0,(BZ35-$R35)&gt;0),$V35/365*($S35-BZ35+1),$V35/365*(CA35-$R35+1))))),0)</f>
        <v>0</v>
      </c>
      <c r="CC35" s="159">
        <f>CA35+1</f>
        <v>46235</v>
      </c>
      <c r="CD35" s="159">
        <f>CC35+30</f>
        <v>46265</v>
      </c>
      <c r="CE35" s="163">
        <f>IFERROR(IF(($R35-CD35)&gt;=0,0,IF(($S35-CC35)&lt;0,0,IF(AND(($S35-CD35)&gt;0,(CC35-$R35)&gt;0),$V35/365*(CD35-CC35+1),IF(AND(($S35-CD35)&lt;=0,(CC35-$R35)&gt;0),$V35/365*($S35-CC35+1),$V35/365*(CD35-$R35+1))))),0)</f>
        <v>0</v>
      </c>
      <c r="CF35" s="159">
        <f>CD35+1</f>
        <v>46266</v>
      </c>
      <c r="CG35" s="159">
        <f>CF35+29</f>
        <v>46295</v>
      </c>
      <c r="CH35" s="163">
        <f>IFERROR(IF(($R35-CG35)&gt;=0,0,IF(($S35-CF35)&lt;0,0,IF(AND(($S35-CG35)&gt;0,(CF35-$R35)&gt;0),$V35/365*(CG35-CF35+1),IF(AND(($S35-CG35)&lt;=0,(CF35-$R35)&gt;0),$V35/365*($S35-CF35+1),$V35/365*(CG35-$R35+1))))),0)</f>
        <v>0</v>
      </c>
      <c r="CI35" s="159">
        <f>CG35+1</f>
        <v>46296</v>
      </c>
      <c r="CJ35" s="159">
        <f>CI35+30</f>
        <v>46326</v>
      </c>
      <c r="CK35" s="163">
        <f>IFERROR(IF(($R35-CJ35)&gt;=0,0,IF(($S35-CI35)&lt;0,0,IF(AND(($S35-CJ35)&gt;0,(CI35-$R35)&gt;0),$V35/365*(CJ35-CI35+1),IF(AND(($S35-CJ35)&lt;=0,(CI35-$R35)&gt;0),$V35/365*($S35-CI35+1),$V35/365*(CJ35-$R35+1))))),0)</f>
        <v>0</v>
      </c>
      <c r="CL35" s="159">
        <f>CJ35+1</f>
        <v>46327</v>
      </c>
      <c r="CM35" s="159">
        <f>CL35+29</f>
        <v>46356</v>
      </c>
      <c r="CN35" s="163">
        <f>IFERROR(IF(($R35-CM35)&gt;=0,0,IF(($S35-CL35)&lt;0,0,IF(AND(($S35-CM35)&gt;0,(CL35-$R35)&gt;0),$V35/365*(CM35-CL35+1),IF(AND(($S35-CM35)&lt;=0,(CL35-$R35)&gt;0),$V35/365*($S35-CL35+1),$V35/365*(CM35-$R35+1))))),0)</f>
        <v>0</v>
      </c>
      <c r="CO35" s="159">
        <f>CM35+1</f>
        <v>46357</v>
      </c>
      <c r="CP35" s="159">
        <f>CO35+30</f>
        <v>46387</v>
      </c>
      <c r="CQ35" s="163">
        <f>IFERROR(IF(($R35-CP35)&gt;=0,0,IF(($S35-CO35)&lt;0,0,IF(AND(($S35-CP35)&gt;0,(CO35-$R35)&gt;0),$V35/365*(CP35-CO35+1),IF(AND(($S35-CP35)&lt;=0,(CO35-$R35)&gt;0),$V35/365*($S35-CO35+1),$V35/365*(CP35-$R35+1))))),0)</f>
        <v>0</v>
      </c>
    </row>
    <row r="36" s="85" customFormat="1" ht="24" customHeight="1" outlineLevel="4" spans="1:95">
      <c r="A36" s="124"/>
      <c r="B36" s="125"/>
      <c r="C36" s="126"/>
      <c r="D36" s="124"/>
      <c r="E36" s="125"/>
      <c r="F36" s="125"/>
      <c r="G36" s="125"/>
      <c r="H36" s="127"/>
      <c r="I36" s="127"/>
      <c r="J36" s="127">
        <f>Z36+AC36+AF36+AI36+AL36+AO36+AR36+AU36+AX36+BA36+BD36+BG36</f>
        <v>0</v>
      </c>
      <c r="K36" s="127">
        <f>K35+1</f>
        <v>2</v>
      </c>
      <c r="L36" s="152"/>
      <c r="M36" s="153">
        <f>IFERROR(VLOOKUP($L36,'2-2 引出数据_合同数据仓库'!$B$2:$BP$10000,3,FALSE),0)</f>
        <v>0</v>
      </c>
      <c r="N36" s="127"/>
      <c r="O36" s="153">
        <f>IFERROR(VLOOKUP((LEFT(VLOOKUP($L36,'2-2 引出数据_合同数据仓库'!$B$2:$BP$10000,64,FALSE),15)&amp;(RIGHT(VLOOKUP($L36,'2-2 引出数据_合同数据仓库'!$B$2:$BP$10000,64,FALSE),4)+1)),'2-2 引出数据_合同数据仓库'!$B$2:$BP$10000,3,FALSE),0)</f>
        <v>0</v>
      </c>
      <c r="P36" s="127"/>
      <c r="Q36" s="127">
        <f>IFERROR(VLOOKUP($L36,'2-2 引出数据_合同数据仓库'!$B$2:$BP$10000,28,FALSE),0)</f>
        <v>0</v>
      </c>
      <c r="R36" s="127">
        <f>IFERROR(VLOOKUP($L36,'2-2 引出数据_合同数据仓库'!$B$2:$BP$10000,29,FALSE),0)</f>
        <v>0</v>
      </c>
      <c r="S36" s="127">
        <f>IFERROR(VLOOKUP($L36,'2-2 引出数据_合同数据仓库'!$B$2:$BP$10000,4,FALSE),0)</f>
        <v>0</v>
      </c>
      <c r="T36" s="127"/>
      <c r="U36" s="127">
        <f>IFERROR(VLOOKUP($L36,'2-2 引出数据_合同数据仓库'!$B$2:$BP$10000,15,FALSE),0)</f>
        <v>0</v>
      </c>
      <c r="V36" s="127">
        <f>U36/(S36-R36+1)*365</f>
        <v>0</v>
      </c>
      <c r="W36" s="127"/>
      <c r="X36" s="159">
        <v>45658</v>
      </c>
      <c r="Y36" s="159">
        <f>X36+30</f>
        <v>45688</v>
      </c>
      <c r="Z36" s="163">
        <f>IFERROR(IF(($R36-Y36)&gt;=0,0,IF(($S36-X36)&lt;0,0,IF(AND(($S36-Y36)&gt;0,(X36-$R36)&gt;0),$V36/365*(Y36-X36+1),IF(AND(($S36-Y36)&lt;=0,(X36-$R36)&gt;0),$V36/365*($S36-X36+1),$V36/365*(Y36-$R36+1))))),0)</f>
        <v>0</v>
      </c>
      <c r="AA36" s="159">
        <f>Y36+1</f>
        <v>45689</v>
      </c>
      <c r="AB36" s="159">
        <f>AA36+27</f>
        <v>45716</v>
      </c>
      <c r="AC36" s="163">
        <f>IFERROR(IF(($R36-AB36)&gt;=0,0,IF(($S36-AA36)&lt;0,0,IF(AND(($S36-AB36)&gt;0,(AA36-$R36)&gt;0),$V36/365*(AB36-AA36+1),IF(AND(($S36-AB36)&lt;=0,(AA36-$R36)&gt;0),$V36/365*($S36-AA36+1),$V36/365*(AB36-$R36+1))))),0)</f>
        <v>0</v>
      </c>
      <c r="AD36" s="159">
        <f>AB36+1</f>
        <v>45717</v>
      </c>
      <c r="AE36" s="159">
        <f>AD36+30</f>
        <v>45747</v>
      </c>
      <c r="AF36" s="163">
        <f>IFERROR(IF(($R36-AE36)&gt;=0,0,IF(($S36-AD36)&lt;0,0,IF(AND(($S36-AE36)&gt;0,(AD36-$R36)&gt;0),$V36/365*(AE36-AD36+1),IF(AND(($S36-AE36)&lt;=0,(AD36-$R36)&gt;0),$V36/365*($S36-AD36+1),$V36/365*(AE36-$R36+1))))),0)</f>
        <v>0</v>
      </c>
      <c r="AG36" s="159">
        <f>AE36+1</f>
        <v>45748</v>
      </c>
      <c r="AH36" s="159">
        <f>AG36+29</f>
        <v>45777</v>
      </c>
      <c r="AI36" s="163">
        <f>IFERROR(IF(($R36-AH36)&gt;=0,0,IF(($S36-AG36)&lt;0,0,IF(AND(($S36-AH36)&gt;0,(AG36-$R36)&gt;0),$V36/365*(AH36-AG36+1),IF(AND(($S36-AH36)&lt;=0,(AG36-$R36)&gt;0),$V36/365*($S36-AG36+1),$V36/365*(AH36-$R36+1))))),0)</f>
        <v>0</v>
      </c>
      <c r="AJ36" s="159">
        <f>AH36+1</f>
        <v>45778</v>
      </c>
      <c r="AK36" s="159">
        <f>AJ36+30</f>
        <v>45808</v>
      </c>
      <c r="AL36" s="163">
        <f>IFERROR(IF(($R36-AK36)&gt;=0,0,IF(($S36-AJ36)&lt;0,0,IF(AND(($S36-AK36)&gt;0,(AJ36-$R36)&gt;0),$V36/365*(AK36-AJ36+1),IF(AND(($S36-AK36)&lt;=0,(AJ36-$R36)&gt;0),$V36/365*($S36-AJ36+1),$V36/365*(AK36-$R36+1))))),0)</f>
        <v>0</v>
      </c>
      <c r="AM36" s="159">
        <f>AK36+1</f>
        <v>45809</v>
      </c>
      <c r="AN36" s="159">
        <f>AM36+29</f>
        <v>45838</v>
      </c>
      <c r="AO36" s="163">
        <f>IFERROR(IF(($R36-AN36)&gt;=0,0,IF(($S36-AM36)&lt;0,0,IF(AND(($S36-AN36)&gt;0,(AM36-$R36)&gt;0),$V36/365*(AN36-AM36+1),IF(AND(($S36-AN36)&lt;=0,(AM36-$R36)&gt;0),$V36/365*($S36-AM36+1),$V36/365*(AN36-$R36+1))))),0)</f>
        <v>0</v>
      </c>
      <c r="AP36" s="159">
        <f>AN36+1</f>
        <v>45839</v>
      </c>
      <c r="AQ36" s="159">
        <f>AP36+30</f>
        <v>45869</v>
      </c>
      <c r="AR36" s="163">
        <f>IFERROR(IF(($R36-AQ36)&gt;=0,0,IF(($S36-AP36)&lt;0,0,IF(AND(($S36-AQ36)&gt;0,(AP36-$R36)&gt;0),$V36/365*(AQ36-AP36+1),IF(AND(($S36-AQ36)&lt;=0,(AP36-$R36)&gt;0),$V36/365*($S36-AP36+1),$V36/365*(AQ36-$R36+1))))),0)</f>
        <v>0</v>
      </c>
      <c r="AS36" s="159">
        <f>AQ36+1</f>
        <v>45870</v>
      </c>
      <c r="AT36" s="159">
        <f>AS36+30</f>
        <v>45900</v>
      </c>
      <c r="AU36" s="163">
        <f>IFERROR(IF(($R36-AT36)&gt;=0,0,IF(($S36-AS36)&lt;0,0,IF(AND(($S36-AT36)&gt;0,(AS36-$R36)&gt;0),$V36/365*(AT36-AS36+1),IF(AND(($S36-AT36)&lt;=0,(AS36-$R36)&gt;0),$V36/365*($S36-AS36+1),$V36/365*(AT36-$R36+1))))),0)</f>
        <v>0</v>
      </c>
      <c r="AV36" s="159">
        <f>AT36+1</f>
        <v>45901</v>
      </c>
      <c r="AW36" s="159">
        <f>AV36+29</f>
        <v>45930</v>
      </c>
      <c r="AX36" s="163">
        <f>IFERROR(IF(($R36-AW36)&gt;=0,0,IF(($S36-AV36)&lt;0,0,IF(AND(($S36-AW36)&gt;0,(AV36-$R36)&gt;0),$V36/365*(AW36-AV36+1),IF(AND(($S36-AW36)&lt;=0,(AV36-$R36)&gt;0),$V36/365*($S36-AV36+1),$V36/365*(AW36-$R36+1))))),0)</f>
        <v>0</v>
      </c>
      <c r="AY36" s="159">
        <f>AW36+1</f>
        <v>45931</v>
      </c>
      <c r="AZ36" s="159">
        <f>AY36+30</f>
        <v>45961</v>
      </c>
      <c r="BA36" s="163">
        <f>IFERROR(IF(($R36-AZ36)&gt;=0,0,IF(($S36-AY36)&lt;0,0,IF(AND(($S36-AZ36)&gt;0,(AY36-$R36)&gt;0),$V36/365*(AZ36-AY36+1),IF(AND(($S36-AZ36)&lt;=0,(AY36-$R36)&gt;0),$V36/365*($S36-AY36+1),$V36/365*(AZ36-$R36+1))))),0)</f>
        <v>0</v>
      </c>
      <c r="BB36" s="159">
        <f>AZ36+1</f>
        <v>45962</v>
      </c>
      <c r="BC36" s="159">
        <f>BB36+29</f>
        <v>45991</v>
      </c>
      <c r="BD36" s="163">
        <f>IFERROR(IF(($R36-BC36)&gt;=0,0,IF(($S36-BB36)&lt;0,0,IF(AND(($S36-BC36)&gt;0,(BB36-$R36)&gt;0),$V36/365*(BC36-BB36+1),IF(AND(($S36-BC36)&lt;=0,(BB36-$R36)&gt;0),$V36/365*($S36-BB36+1),$V36/365*(BC36-$R36+1))))),0)</f>
        <v>0</v>
      </c>
      <c r="BE36" s="159">
        <f>BC36+1</f>
        <v>45992</v>
      </c>
      <c r="BF36" s="159">
        <f>BE36+30</f>
        <v>46022</v>
      </c>
      <c r="BG36" s="163">
        <f>IFERROR(IF(($R36-BF36)&gt;=0,0,IF(($S36-BE36)&lt;0,0,IF(AND(($S36-BF36)&gt;0,(BE36-$R36)&gt;0),$V36/365*(BF36-BE36+1),IF(AND(($S36-BF36)&lt;=0,(BE36-$R36)&gt;0),$V36/365*($S36-BE36+1),$V36/365*(BF36-$R36+1))))),0)</f>
        <v>0</v>
      </c>
      <c r="BH36" s="159">
        <v>46023</v>
      </c>
      <c r="BI36" s="159">
        <f>BH36+30</f>
        <v>46053</v>
      </c>
      <c r="BJ36" s="163">
        <f>IFERROR(IF(($R36-BI36)&gt;=0,0,IF(($S36-BH36)&lt;0,0,IF(AND(($S36-BI36)&gt;0,(BH36-$R36)&gt;0),$V36/365*(BI36-BH36+1),IF(AND(($S36-BI36)&lt;=0,(BH36-$R36)&gt;0),$V36/365*($S36-BH36+1),$V36/365*(BI36-$R36+1))))),0)</f>
        <v>0</v>
      </c>
      <c r="BK36" s="159">
        <f>BI36+1</f>
        <v>46054</v>
      </c>
      <c r="BL36" s="159">
        <f>BK36+27</f>
        <v>46081</v>
      </c>
      <c r="BM36" s="163">
        <f>IFERROR(IF(($R36-BL36)&gt;=0,0,IF(($S36-BK36)&lt;0,0,IF(AND(($S36-BL36)&gt;0,(BK36-$R36)&gt;0),$V36/365*(BL36-BK36+1),IF(AND(($S36-BL36)&lt;=0,(BK36-$R36)&gt;0),$V36/365*($S36-BK36+1),$V36/365*(BL36-$R36+1))))),0)</f>
        <v>0</v>
      </c>
      <c r="BN36" s="159">
        <f>BL36+1</f>
        <v>46082</v>
      </c>
      <c r="BO36" s="159">
        <f>BN36+30</f>
        <v>46112</v>
      </c>
      <c r="BP36" s="163">
        <f>IFERROR(IF(($R36-BO36)&gt;=0,0,IF(($S36-BN36)&lt;0,0,IF(AND(($S36-BO36)&gt;0,(BN36-$R36)&gt;0),$V36/365*(BO36-BN36+1),IF(AND(($S36-BO36)&lt;=0,(BN36-$R36)&gt;0),$V36/365*($S36-BN36+1),$V36/365*(BO36-$R36+1))))),0)</f>
        <v>0</v>
      </c>
      <c r="BQ36" s="159">
        <f>BO36+1</f>
        <v>46113</v>
      </c>
      <c r="BR36" s="159">
        <f>BQ36+29</f>
        <v>46142</v>
      </c>
      <c r="BS36" s="163">
        <f>IFERROR(IF(($R36-BR36)&gt;=0,0,IF(($S36-BQ36)&lt;0,0,IF(AND(($S36-BR36)&gt;0,(BQ36-$R36)&gt;0),$V36/365*(BR36-BQ36+1),IF(AND(($S36-BR36)&lt;=0,(BQ36-$R36)&gt;0),$V36/365*($S36-BQ36+1),$V36/365*(BR36-$R36+1))))),0)</f>
        <v>0</v>
      </c>
      <c r="BT36" s="159">
        <f>BR36+1</f>
        <v>46143</v>
      </c>
      <c r="BU36" s="159">
        <f>BT36+30</f>
        <v>46173</v>
      </c>
      <c r="BV36" s="163">
        <f>IFERROR(IF(($R36-BU36)&gt;=0,0,IF(($S36-BT36)&lt;0,0,IF(AND(($S36-BU36)&gt;0,(BT36-$R36)&gt;0),$V36/365*(BU36-BT36+1),IF(AND(($S36-BU36)&lt;=0,(BT36-$R36)&gt;0),$V36/365*($S36-BT36+1),$V36/365*(BU36-$R36+1))))),0)</f>
        <v>0</v>
      </c>
      <c r="BW36" s="159">
        <f>BU36+1</f>
        <v>46174</v>
      </c>
      <c r="BX36" s="159">
        <f>BW36+29</f>
        <v>46203</v>
      </c>
      <c r="BY36" s="163">
        <f>IFERROR(IF(($R36-BX36)&gt;=0,0,IF(($S36-BW36)&lt;0,0,IF(AND(($S36-BX36)&gt;0,(BW36-$R36)&gt;0),$V36/365*(BX36-BW36+1),IF(AND(($S36-BX36)&lt;=0,(BW36-$R36)&gt;0),$V36/365*($S36-BW36+1),$V36/365*(BX36-$R36+1))))),0)</f>
        <v>0</v>
      </c>
      <c r="BZ36" s="159">
        <f>BX36+1</f>
        <v>46204</v>
      </c>
      <c r="CA36" s="159">
        <f>BZ36+30</f>
        <v>46234</v>
      </c>
      <c r="CB36" s="163">
        <f>IFERROR(IF(($R36-CA36)&gt;=0,0,IF(($S36-BZ36)&lt;0,0,IF(AND(($S36-CA36)&gt;0,(BZ36-$R36)&gt;0),$V36/365*(CA36-BZ36+1),IF(AND(($S36-CA36)&lt;=0,(BZ36-$R36)&gt;0),$V36/365*($S36-BZ36+1),$V36/365*(CA36-$R36+1))))),0)</f>
        <v>0</v>
      </c>
      <c r="CC36" s="159">
        <f>CA36+1</f>
        <v>46235</v>
      </c>
      <c r="CD36" s="159">
        <f>CC36+30</f>
        <v>46265</v>
      </c>
      <c r="CE36" s="163">
        <f>IFERROR(IF(($R36-CD36)&gt;=0,0,IF(($S36-CC36)&lt;0,0,IF(AND(($S36-CD36)&gt;0,(CC36-$R36)&gt;0),$V36/365*(CD36-CC36+1),IF(AND(($S36-CD36)&lt;=0,(CC36-$R36)&gt;0),$V36/365*($S36-CC36+1),$V36/365*(CD36-$R36+1))))),0)</f>
        <v>0</v>
      </c>
      <c r="CF36" s="159">
        <f>CD36+1</f>
        <v>46266</v>
      </c>
      <c r="CG36" s="159">
        <f>CF36+29</f>
        <v>46295</v>
      </c>
      <c r="CH36" s="163">
        <f>IFERROR(IF(($R36-CG36)&gt;=0,0,IF(($S36-CF36)&lt;0,0,IF(AND(($S36-CG36)&gt;0,(CF36-$R36)&gt;0),$V36/365*(CG36-CF36+1),IF(AND(($S36-CG36)&lt;=0,(CF36-$R36)&gt;0),$V36/365*($S36-CF36+1),$V36/365*(CG36-$R36+1))))),0)</f>
        <v>0</v>
      </c>
      <c r="CI36" s="159">
        <f>CG36+1</f>
        <v>46296</v>
      </c>
      <c r="CJ36" s="159">
        <f>CI36+30</f>
        <v>46326</v>
      </c>
      <c r="CK36" s="163">
        <f>IFERROR(IF(($R36-CJ36)&gt;=0,0,IF(($S36-CI36)&lt;0,0,IF(AND(($S36-CJ36)&gt;0,(CI36-$R36)&gt;0),$V36/365*(CJ36-CI36+1),IF(AND(($S36-CJ36)&lt;=0,(CI36-$R36)&gt;0),$V36/365*($S36-CI36+1),$V36/365*(CJ36-$R36+1))))),0)</f>
        <v>0</v>
      </c>
      <c r="CL36" s="159">
        <f>CJ36+1</f>
        <v>46327</v>
      </c>
      <c r="CM36" s="159">
        <f>CL36+29</f>
        <v>46356</v>
      </c>
      <c r="CN36" s="163">
        <f>IFERROR(IF(($R36-CM36)&gt;=0,0,IF(($S36-CL36)&lt;0,0,IF(AND(($S36-CM36)&gt;0,(CL36-$R36)&gt;0),$V36/365*(CM36-CL36+1),IF(AND(($S36-CM36)&lt;=0,(CL36-$R36)&gt;0),$V36/365*($S36-CL36+1),$V36/365*(CM36-$R36+1))))),0)</f>
        <v>0</v>
      </c>
      <c r="CO36" s="159">
        <f>CM36+1</f>
        <v>46357</v>
      </c>
      <c r="CP36" s="159">
        <f>CO36+30</f>
        <v>46387</v>
      </c>
      <c r="CQ36" s="163">
        <f>IFERROR(IF(($R36-CP36)&gt;=0,0,IF(($S36-CO36)&lt;0,0,IF(AND(($S36-CP36)&gt;0,(CO36-$R36)&gt;0),$V36/365*(CP36-CO36+1),IF(AND(($S36-CP36)&lt;=0,(CO36-$R36)&gt;0),$V36/365*($S36-CO36+1),$V36/365*(CP36-$R36+1))))),0)</f>
        <v>0</v>
      </c>
    </row>
    <row r="37" s="85" customFormat="1" ht="24" customHeight="1" outlineLevel="4" spans="1:95">
      <c r="A37" s="124"/>
      <c r="B37" s="125"/>
      <c r="C37" s="126"/>
      <c r="D37" s="124"/>
      <c r="E37" s="125"/>
      <c r="F37" s="125"/>
      <c r="G37" s="125"/>
      <c r="H37" s="127"/>
      <c r="I37" s="127"/>
      <c r="J37" s="127">
        <f>Z37+AC37+AF37+AI37+AL37+AO37+AR37+AU37+AX37+BA37+BD37+BG37</f>
        <v>0</v>
      </c>
      <c r="K37" s="127">
        <f>K36+1</f>
        <v>3</v>
      </c>
      <c r="L37" s="152"/>
      <c r="M37" s="153">
        <f>IFERROR(VLOOKUP($L37,'2-2 引出数据_合同数据仓库'!$B$2:$BP$10000,3,FALSE),0)</f>
        <v>0</v>
      </c>
      <c r="N37" s="127"/>
      <c r="O37" s="153">
        <f>IFERROR(VLOOKUP((LEFT(VLOOKUP($L37,'2-2 引出数据_合同数据仓库'!$B$2:$BP$10000,64,FALSE),15)&amp;(RIGHT(VLOOKUP($L37,'2-2 引出数据_合同数据仓库'!$B$2:$BP$10000,64,FALSE),4)+1)),'2-2 引出数据_合同数据仓库'!$B$2:$BP$10000,3,FALSE),0)</f>
        <v>0</v>
      </c>
      <c r="P37" s="127"/>
      <c r="Q37" s="127">
        <f>IFERROR(VLOOKUP($L37,'2-2 引出数据_合同数据仓库'!$B$2:$BP$10000,28,FALSE),0)</f>
        <v>0</v>
      </c>
      <c r="R37" s="127">
        <f>IFERROR(VLOOKUP($L37,'2-2 引出数据_合同数据仓库'!$B$2:$BP$10000,29,FALSE),0)</f>
        <v>0</v>
      </c>
      <c r="S37" s="127">
        <f>IFERROR(VLOOKUP($L37,'2-2 引出数据_合同数据仓库'!$B$2:$BP$10000,4,FALSE),0)</f>
        <v>0</v>
      </c>
      <c r="T37" s="127"/>
      <c r="U37" s="127">
        <f>IFERROR(VLOOKUP($L37,'2-2 引出数据_合同数据仓库'!$B$2:$BP$10000,15,FALSE),0)</f>
        <v>0</v>
      </c>
      <c r="V37" s="127">
        <f>U37/(S37-R37+1)*365</f>
        <v>0</v>
      </c>
      <c r="W37" s="127"/>
      <c r="X37" s="159">
        <v>45658</v>
      </c>
      <c r="Y37" s="159">
        <f>X37+30</f>
        <v>45688</v>
      </c>
      <c r="Z37" s="163">
        <f>IFERROR(IF(($R37-Y37)&gt;=0,0,IF(($S37-X37)&lt;0,0,IF(AND(($S37-Y37)&gt;0,(X37-$R37)&gt;0),$V37/365*(Y37-X37+1),IF(AND(($S37-Y37)&lt;=0,(X37-$R37)&gt;0),$V37/365*($S37-X37+1),$V37/365*(Y37-$R37+1))))),0)</f>
        <v>0</v>
      </c>
      <c r="AA37" s="159">
        <f>Y37+1</f>
        <v>45689</v>
      </c>
      <c r="AB37" s="159">
        <f>AA37+27</f>
        <v>45716</v>
      </c>
      <c r="AC37" s="163">
        <f>IFERROR(IF(($R37-AB37)&gt;=0,0,IF(($S37-AA37)&lt;0,0,IF(AND(($S37-AB37)&gt;0,(AA37-$R37)&gt;0),$V37/365*(AB37-AA37+1),IF(AND(($S37-AB37)&lt;=0,(AA37-$R37)&gt;0),$V37/365*($S37-AA37+1),$V37/365*(AB37-$R37+1))))),0)</f>
        <v>0</v>
      </c>
      <c r="AD37" s="159">
        <f>AB37+1</f>
        <v>45717</v>
      </c>
      <c r="AE37" s="159">
        <f>AD37+30</f>
        <v>45747</v>
      </c>
      <c r="AF37" s="163">
        <f>IFERROR(IF(($R37-AE37)&gt;=0,0,IF(($S37-AD37)&lt;0,0,IF(AND(($S37-AE37)&gt;0,(AD37-$R37)&gt;0),$V37/365*(AE37-AD37+1),IF(AND(($S37-AE37)&lt;=0,(AD37-$R37)&gt;0),$V37/365*($S37-AD37+1),$V37/365*(AE37-$R37+1))))),0)</f>
        <v>0</v>
      </c>
      <c r="AG37" s="159">
        <f>AE37+1</f>
        <v>45748</v>
      </c>
      <c r="AH37" s="159">
        <f>AG37+29</f>
        <v>45777</v>
      </c>
      <c r="AI37" s="163">
        <f>IFERROR(IF(($R37-AH37)&gt;=0,0,IF(($S37-AG37)&lt;0,0,IF(AND(($S37-AH37)&gt;0,(AG37-$R37)&gt;0),$V37/365*(AH37-AG37+1),IF(AND(($S37-AH37)&lt;=0,(AG37-$R37)&gt;0),$V37/365*($S37-AG37+1),$V37/365*(AH37-$R37+1))))),0)</f>
        <v>0</v>
      </c>
      <c r="AJ37" s="159">
        <f>AH37+1</f>
        <v>45778</v>
      </c>
      <c r="AK37" s="159">
        <f>AJ37+30</f>
        <v>45808</v>
      </c>
      <c r="AL37" s="163">
        <f>IFERROR(IF(($R37-AK37)&gt;=0,0,IF(($S37-AJ37)&lt;0,0,IF(AND(($S37-AK37)&gt;0,(AJ37-$R37)&gt;0),$V37/365*(AK37-AJ37+1),IF(AND(($S37-AK37)&lt;=0,(AJ37-$R37)&gt;0),$V37/365*($S37-AJ37+1),$V37/365*(AK37-$R37+1))))),0)</f>
        <v>0</v>
      </c>
      <c r="AM37" s="159">
        <f>AK37+1</f>
        <v>45809</v>
      </c>
      <c r="AN37" s="159">
        <f>AM37+29</f>
        <v>45838</v>
      </c>
      <c r="AO37" s="163">
        <f>IFERROR(IF(($R37-AN37)&gt;=0,0,IF(($S37-AM37)&lt;0,0,IF(AND(($S37-AN37)&gt;0,(AM37-$R37)&gt;0),$V37/365*(AN37-AM37+1),IF(AND(($S37-AN37)&lt;=0,(AM37-$R37)&gt;0),$V37/365*($S37-AM37+1),$V37/365*(AN37-$R37+1))))),0)</f>
        <v>0</v>
      </c>
      <c r="AP37" s="159">
        <f>AN37+1</f>
        <v>45839</v>
      </c>
      <c r="AQ37" s="159">
        <f>AP37+30</f>
        <v>45869</v>
      </c>
      <c r="AR37" s="163">
        <f>IFERROR(IF(($R37-AQ37)&gt;=0,0,IF(($S37-AP37)&lt;0,0,IF(AND(($S37-AQ37)&gt;0,(AP37-$R37)&gt;0),$V37/365*(AQ37-AP37+1),IF(AND(($S37-AQ37)&lt;=0,(AP37-$R37)&gt;0),$V37/365*($S37-AP37+1),$V37/365*(AQ37-$R37+1))))),0)</f>
        <v>0</v>
      </c>
      <c r="AS37" s="159">
        <f>AQ37+1</f>
        <v>45870</v>
      </c>
      <c r="AT37" s="159">
        <f>AS37+30</f>
        <v>45900</v>
      </c>
      <c r="AU37" s="163">
        <f>IFERROR(IF(($R37-AT37)&gt;=0,0,IF(($S37-AS37)&lt;0,0,IF(AND(($S37-AT37)&gt;0,(AS37-$R37)&gt;0),$V37/365*(AT37-AS37+1),IF(AND(($S37-AT37)&lt;=0,(AS37-$R37)&gt;0),$V37/365*($S37-AS37+1),$V37/365*(AT37-$R37+1))))),0)</f>
        <v>0</v>
      </c>
      <c r="AV37" s="159">
        <f>AT37+1</f>
        <v>45901</v>
      </c>
      <c r="AW37" s="159">
        <f>AV37+29</f>
        <v>45930</v>
      </c>
      <c r="AX37" s="163">
        <f>IFERROR(IF(($R37-AW37)&gt;=0,0,IF(($S37-AV37)&lt;0,0,IF(AND(($S37-AW37)&gt;0,(AV37-$R37)&gt;0),$V37/365*(AW37-AV37+1),IF(AND(($S37-AW37)&lt;=0,(AV37-$R37)&gt;0),$V37/365*($S37-AV37+1),$V37/365*(AW37-$R37+1))))),0)</f>
        <v>0</v>
      </c>
      <c r="AY37" s="159">
        <f>AW37+1</f>
        <v>45931</v>
      </c>
      <c r="AZ37" s="159">
        <f>AY37+30</f>
        <v>45961</v>
      </c>
      <c r="BA37" s="163">
        <f>IFERROR(IF(($R37-AZ37)&gt;=0,0,IF(($S37-AY37)&lt;0,0,IF(AND(($S37-AZ37)&gt;0,(AY37-$R37)&gt;0),$V37/365*(AZ37-AY37+1),IF(AND(($S37-AZ37)&lt;=0,(AY37-$R37)&gt;0),$V37/365*($S37-AY37+1),$V37/365*(AZ37-$R37+1))))),0)</f>
        <v>0</v>
      </c>
      <c r="BB37" s="159">
        <f>AZ37+1</f>
        <v>45962</v>
      </c>
      <c r="BC37" s="159">
        <f>BB37+29</f>
        <v>45991</v>
      </c>
      <c r="BD37" s="163">
        <f>IFERROR(IF(($R37-BC37)&gt;=0,0,IF(($S37-BB37)&lt;0,0,IF(AND(($S37-BC37)&gt;0,(BB37-$R37)&gt;0),$V37/365*(BC37-BB37+1),IF(AND(($S37-BC37)&lt;=0,(BB37-$R37)&gt;0),$V37/365*($S37-BB37+1),$V37/365*(BC37-$R37+1))))),0)</f>
        <v>0</v>
      </c>
      <c r="BE37" s="159">
        <f>BC37+1</f>
        <v>45992</v>
      </c>
      <c r="BF37" s="159">
        <f>BE37+30</f>
        <v>46022</v>
      </c>
      <c r="BG37" s="163">
        <f>IFERROR(IF(($R37-BF37)&gt;=0,0,IF(($S37-BE37)&lt;0,0,IF(AND(($S37-BF37)&gt;0,(BE37-$R37)&gt;0),$V37/365*(BF37-BE37+1),IF(AND(($S37-BF37)&lt;=0,(BE37-$R37)&gt;0),$V37/365*($S37-BE37+1),$V37/365*(BF37-$R37+1))))),0)</f>
        <v>0</v>
      </c>
      <c r="BH37" s="159">
        <v>46023</v>
      </c>
      <c r="BI37" s="159">
        <f>BH37+30</f>
        <v>46053</v>
      </c>
      <c r="BJ37" s="163">
        <f>IFERROR(IF(($R37-BI37)&gt;=0,0,IF(($S37-BH37)&lt;0,0,IF(AND(($S37-BI37)&gt;0,(BH37-$R37)&gt;0),$V37/365*(BI37-BH37+1),IF(AND(($S37-BI37)&lt;=0,(BH37-$R37)&gt;0),$V37/365*($S37-BH37+1),$V37/365*(BI37-$R37+1))))),0)</f>
        <v>0</v>
      </c>
      <c r="BK37" s="159">
        <f>BI37+1</f>
        <v>46054</v>
      </c>
      <c r="BL37" s="159">
        <f>BK37+27</f>
        <v>46081</v>
      </c>
      <c r="BM37" s="163">
        <f>IFERROR(IF(($R37-BL37)&gt;=0,0,IF(($S37-BK37)&lt;0,0,IF(AND(($S37-BL37)&gt;0,(BK37-$R37)&gt;0),$V37/365*(BL37-BK37+1),IF(AND(($S37-BL37)&lt;=0,(BK37-$R37)&gt;0),$V37/365*($S37-BK37+1),$V37/365*(BL37-$R37+1))))),0)</f>
        <v>0</v>
      </c>
      <c r="BN37" s="159">
        <f>BL37+1</f>
        <v>46082</v>
      </c>
      <c r="BO37" s="159">
        <f>BN37+30</f>
        <v>46112</v>
      </c>
      <c r="BP37" s="163">
        <f>IFERROR(IF(($R37-BO37)&gt;=0,0,IF(($S37-BN37)&lt;0,0,IF(AND(($S37-BO37)&gt;0,(BN37-$R37)&gt;0),$V37/365*(BO37-BN37+1),IF(AND(($S37-BO37)&lt;=0,(BN37-$R37)&gt;0),$V37/365*($S37-BN37+1),$V37/365*(BO37-$R37+1))))),0)</f>
        <v>0</v>
      </c>
      <c r="BQ37" s="159">
        <f>BO37+1</f>
        <v>46113</v>
      </c>
      <c r="BR37" s="159">
        <f>BQ37+29</f>
        <v>46142</v>
      </c>
      <c r="BS37" s="163">
        <f>IFERROR(IF(($R37-BR37)&gt;=0,0,IF(($S37-BQ37)&lt;0,0,IF(AND(($S37-BR37)&gt;0,(BQ37-$R37)&gt;0),$V37/365*(BR37-BQ37+1),IF(AND(($S37-BR37)&lt;=0,(BQ37-$R37)&gt;0),$V37/365*($S37-BQ37+1),$V37/365*(BR37-$R37+1))))),0)</f>
        <v>0</v>
      </c>
      <c r="BT37" s="159">
        <f>BR37+1</f>
        <v>46143</v>
      </c>
      <c r="BU37" s="159">
        <f>BT37+30</f>
        <v>46173</v>
      </c>
      <c r="BV37" s="163">
        <f>IFERROR(IF(($R37-BU37)&gt;=0,0,IF(($S37-BT37)&lt;0,0,IF(AND(($S37-BU37)&gt;0,(BT37-$R37)&gt;0),$V37/365*(BU37-BT37+1),IF(AND(($S37-BU37)&lt;=0,(BT37-$R37)&gt;0),$V37/365*($S37-BT37+1),$V37/365*(BU37-$R37+1))))),0)</f>
        <v>0</v>
      </c>
      <c r="BW37" s="159">
        <f>BU37+1</f>
        <v>46174</v>
      </c>
      <c r="BX37" s="159">
        <f>BW37+29</f>
        <v>46203</v>
      </c>
      <c r="BY37" s="163">
        <f>IFERROR(IF(($R37-BX37)&gt;=0,0,IF(($S37-BW37)&lt;0,0,IF(AND(($S37-BX37)&gt;0,(BW37-$R37)&gt;0),$V37/365*(BX37-BW37+1),IF(AND(($S37-BX37)&lt;=0,(BW37-$R37)&gt;0),$V37/365*($S37-BW37+1),$V37/365*(BX37-$R37+1))))),0)</f>
        <v>0</v>
      </c>
      <c r="BZ37" s="159">
        <f>BX37+1</f>
        <v>46204</v>
      </c>
      <c r="CA37" s="159">
        <f>BZ37+30</f>
        <v>46234</v>
      </c>
      <c r="CB37" s="163">
        <f>IFERROR(IF(($R37-CA37)&gt;=0,0,IF(($S37-BZ37)&lt;0,0,IF(AND(($S37-CA37)&gt;0,(BZ37-$R37)&gt;0),$V37/365*(CA37-BZ37+1),IF(AND(($S37-CA37)&lt;=0,(BZ37-$R37)&gt;0),$V37/365*($S37-BZ37+1),$V37/365*(CA37-$R37+1))))),0)</f>
        <v>0</v>
      </c>
      <c r="CC37" s="159">
        <f>CA37+1</f>
        <v>46235</v>
      </c>
      <c r="CD37" s="159">
        <f>CC37+30</f>
        <v>46265</v>
      </c>
      <c r="CE37" s="163">
        <f>IFERROR(IF(($R37-CD37)&gt;=0,0,IF(($S37-CC37)&lt;0,0,IF(AND(($S37-CD37)&gt;0,(CC37-$R37)&gt;0),$V37/365*(CD37-CC37+1),IF(AND(($S37-CD37)&lt;=0,(CC37-$R37)&gt;0),$V37/365*($S37-CC37+1),$V37/365*(CD37-$R37+1))))),0)</f>
        <v>0</v>
      </c>
      <c r="CF37" s="159">
        <f>CD37+1</f>
        <v>46266</v>
      </c>
      <c r="CG37" s="159">
        <f>CF37+29</f>
        <v>46295</v>
      </c>
      <c r="CH37" s="163">
        <f>IFERROR(IF(($R37-CG37)&gt;=0,0,IF(($S37-CF37)&lt;0,0,IF(AND(($S37-CG37)&gt;0,(CF37-$R37)&gt;0),$V37/365*(CG37-CF37+1),IF(AND(($S37-CG37)&lt;=0,(CF37-$R37)&gt;0),$V37/365*($S37-CF37+1),$V37/365*(CG37-$R37+1))))),0)</f>
        <v>0</v>
      </c>
      <c r="CI37" s="159">
        <f>CG37+1</f>
        <v>46296</v>
      </c>
      <c r="CJ37" s="159">
        <f>CI37+30</f>
        <v>46326</v>
      </c>
      <c r="CK37" s="163">
        <f>IFERROR(IF(($R37-CJ37)&gt;=0,0,IF(($S37-CI37)&lt;0,0,IF(AND(($S37-CJ37)&gt;0,(CI37-$R37)&gt;0),$V37/365*(CJ37-CI37+1),IF(AND(($S37-CJ37)&lt;=0,(CI37-$R37)&gt;0),$V37/365*($S37-CI37+1),$V37/365*(CJ37-$R37+1))))),0)</f>
        <v>0</v>
      </c>
      <c r="CL37" s="159">
        <f>CJ37+1</f>
        <v>46327</v>
      </c>
      <c r="CM37" s="159">
        <f>CL37+29</f>
        <v>46356</v>
      </c>
      <c r="CN37" s="163">
        <f>IFERROR(IF(($R37-CM37)&gt;=0,0,IF(($S37-CL37)&lt;0,0,IF(AND(($S37-CM37)&gt;0,(CL37-$R37)&gt;0),$V37/365*(CM37-CL37+1),IF(AND(($S37-CM37)&lt;=0,(CL37-$R37)&gt;0),$V37/365*($S37-CL37+1),$V37/365*(CM37-$R37+1))))),0)</f>
        <v>0</v>
      </c>
      <c r="CO37" s="159">
        <f>CM37+1</f>
        <v>46357</v>
      </c>
      <c r="CP37" s="159">
        <f>CO37+30</f>
        <v>46387</v>
      </c>
      <c r="CQ37" s="163">
        <f>IFERROR(IF(($R37-CP37)&gt;=0,0,IF(($S37-CO37)&lt;0,0,IF(AND(($S37-CP37)&gt;0,(CO37-$R37)&gt;0),$V37/365*(CP37-CO37+1),IF(AND(($S37-CP37)&lt;=0,(CO37-$R37)&gt;0),$V37/365*($S37-CO37+1),$V37/365*(CP37-$R37+1))))),0)</f>
        <v>0</v>
      </c>
    </row>
    <row r="38" s="85" customFormat="1" ht="24" customHeight="1" outlineLevel="4" spans="1:95">
      <c r="A38" s="128" t="s">
        <v>2815</v>
      </c>
      <c r="B38" s="129"/>
      <c r="C38" s="129"/>
      <c r="D38" s="129"/>
      <c r="E38" s="129"/>
      <c r="F38" s="129"/>
      <c r="G38" s="130"/>
      <c r="H38" s="131"/>
      <c r="I38" s="131"/>
      <c r="J38" s="131"/>
      <c r="K38" s="131"/>
      <c r="L38" s="154"/>
      <c r="M38" s="154"/>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row>
    <row r="39" s="85" customFormat="1" ht="24" customHeight="1" outlineLevel="3" spans="1:95">
      <c r="A39" s="120"/>
      <c r="B39" s="121" t="s">
        <v>793</v>
      </c>
      <c r="C39" s="122" t="s">
        <v>865</v>
      </c>
      <c r="D39" s="120" t="s">
        <v>19</v>
      </c>
      <c r="E39" s="121"/>
      <c r="F39" s="121"/>
      <c r="G39" s="121"/>
      <c r="H39" s="123">
        <f>X39+AA39+AD39+AG39+AJ39+AM39+AP39+AS39+AV39+AY39+BB39+BE39</f>
        <v>0</v>
      </c>
      <c r="I39" s="123">
        <f>Y39+AB39+AE39+AH39+AK39+AN39+AQ39+AT39+AW39+AZ39+BC39+BF39</f>
        <v>0</v>
      </c>
      <c r="J39" s="123">
        <f>Z39+AC39+AF39+AI39+AL39+AO39+AR39+AU39+AX39+BA39+BD39+BG39</f>
        <v>0</v>
      </c>
      <c r="K39" s="123"/>
      <c r="L39" s="151"/>
      <c r="M39" s="151"/>
      <c r="N39" s="123"/>
      <c r="O39" s="123"/>
      <c r="P39" s="123"/>
      <c r="Q39" s="123"/>
      <c r="R39" s="123"/>
      <c r="S39" s="123"/>
      <c r="T39" s="123"/>
      <c r="U39" s="123"/>
      <c r="V39" s="123"/>
      <c r="W39" s="123"/>
      <c r="X39" s="123">
        <f>VLOOKUP($C39,'1 预算编制表单'!$C:$BJ,27,FALSE)</f>
        <v>0</v>
      </c>
      <c r="Y39" s="123">
        <f>X39-Z39</f>
        <v>0</v>
      </c>
      <c r="Z39" s="123">
        <f>SUM(Z40:Z44)</f>
        <v>0</v>
      </c>
      <c r="AA39" s="123">
        <f>VLOOKUP($C39,'1 预算编制表单'!$C:$BJ,30,FALSE)</f>
        <v>0</v>
      </c>
      <c r="AB39" s="123">
        <f>AA39-AC39</f>
        <v>0</v>
      </c>
      <c r="AC39" s="123">
        <f>SUM(AC40:AC44)</f>
        <v>0</v>
      </c>
      <c r="AD39" s="123">
        <f>VLOOKUP($C39,'1 预算编制表单'!$C:$BJ,33,FALSE)</f>
        <v>0</v>
      </c>
      <c r="AE39" s="123">
        <f>AD39-AF39</f>
        <v>0</v>
      </c>
      <c r="AF39" s="123">
        <f>SUM(AF40:AF44)</f>
        <v>0</v>
      </c>
      <c r="AG39" s="123">
        <f>VLOOKUP($C39,'1 预算编制表单'!$C:$BJ,36,FALSE)</f>
        <v>0</v>
      </c>
      <c r="AH39" s="123">
        <f>AG39-AI39</f>
        <v>0</v>
      </c>
      <c r="AI39" s="123">
        <f>SUM(AI40:AI44)</f>
        <v>0</v>
      </c>
      <c r="AJ39" s="123">
        <f>VLOOKUP($C39,'1 预算编制表单'!$C:$BJ,39,FALSE)</f>
        <v>0</v>
      </c>
      <c r="AK39" s="123">
        <f>AJ39-AL39</f>
        <v>0</v>
      </c>
      <c r="AL39" s="123">
        <f>SUM(AL40:AL44)</f>
        <v>0</v>
      </c>
      <c r="AM39" s="123">
        <f>VLOOKUP($C39,'1 预算编制表单'!$C:$BJ,42,FALSE)</f>
        <v>0</v>
      </c>
      <c r="AN39" s="123">
        <f>AM39-AO39</f>
        <v>0</v>
      </c>
      <c r="AO39" s="123">
        <f>SUM(AO40:AO44)</f>
        <v>0</v>
      </c>
      <c r="AP39" s="123">
        <f>VLOOKUP($C39,'1 预算编制表单'!$C:$BJ,45,FALSE)</f>
        <v>0</v>
      </c>
      <c r="AQ39" s="123">
        <f>AP39-AR39</f>
        <v>0</v>
      </c>
      <c r="AR39" s="123">
        <f>SUM(AR40:AR44)</f>
        <v>0</v>
      </c>
      <c r="AS39" s="123">
        <f>VLOOKUP($C39,'1 预算编制表单'!$C:$BJ,48,FALSE)</f>
        <v>0</v>
      </c>
      <c r="AT39" s="123">
        <f>AS39-AU39</f>
        <v>0</v>
      </c>
      <c r="AU39" s="123">
        <f>SUM(AU40:AU44)</f>
        <v>0</v>
      </c>
      <c r="AV39" s="123">
        <f>VLOOKUP($C39,'1 预算编制表单'!$C:$BJ,51,FALSE)</f>
        <v>0</v>
      </c>
      <c r="AW39" s="123">
        <f>AV39-AX39</f>
        <v>0</v>
      </c>
      <c r="AX39" s="123">
        <f>SUM(AX40:AX44)</f>
        <v>0</v>
      </c>
      <c r="AY39" s="123">
        <f>VLOOKUP($C39,'1 预算编制表单'!$C:$BJ,54,FALSE)</f>
        <v>0</v>
      </c>
      <c r="AZ39" s="123">
        <f>AY39-BA39</f>
        <v>0</v>
      </c>
      <c r="BA39" s="123">
        <f>SUM(BA40:BA44)</f>
        <v>0</v>
      </c>
      <c r="BB39" s="123">
        <f>VLOOKUP($C39,'1 预算编制表单'!$C:$BJ,57,FALSE)</f>
        <v>0</v>
      </c>
      <c r="BC39" s="123">
        <f>BB39-BD39</f>
        <v>0</v>
      </c>
      <c r="BD39" s="123">
        <f>SUM(BD40:BD44)</f>
        <v>0</v>
      </c>
      <c r="BE39" s="123">
        <f>VLOOKUP($C39,'1 预算编制表单'!$C:$BJ,60,FALSE)</f>
        <v>0</v>
      </c>
      <c r="BF39" s="123">
        <f>BE39-BG39</f>
        <v>0</v>
      </c>
      <c r="BG39" s="123">
        <f>SUM(BG40:BG44)</f>
        <v>0</v>
      </c>
      <c r="BH39" s="123">
        <f>VLOOKUP($C39,'1 预算编制表单'!$C:$BJ,27,FALSE)</f>
        <v>0</v>
      </c>
      <c r="BI39" s="123">
        <f>BH39-BJ39</f>
        <v>0</v>
      </c>
      <c r="BJ39" s="123">
        <f>SUM(BJ40:BJ44)</f>
        <v>0</v>
      </c>
      <c r="BK39" s="123">
        <f>VLOOKUP($C39,'1 预算编制表单'!$C:$BJ,30,FALSE)</f>
        <v>0</v>
      </c>
      <c r="BL39" s="123">
        <f>BK39-BM39</f>
        <v>0</v>
      </c>
      <c r="BM39" s="123">
        <f>SUM(BM40:BM44)</f>
        <v>0</v>
      </c>
      <c r="BN39" s="123">
        <f>VLOOKUP($C39,'1 预算编制表单'!$C:$BJ,33,FALSE)</f>
        <v>0</v>
      </c>
      <c r="BO39" s="123">
        <f>BN39-BP39</f>
        <v>0</v>
      </c>
      <c r="BP39" s="123">
        <f>SUM(BP40:BP44)</f>
        <v>0</v>
      </c>
      <c r="BQ39" s="123">
        <f>VLOOKUP($C39,'1 预算编制表单'!$C:$BJ,36,FALSE)</f>
        <v>0</v>
      </c>
      <c r="BR39" s="123">
        <f>BQ39-BS39</f>
        <v>0</v>
      </c>
      <c r="BS39" s="123">
        <f>SUM(BS40:BS44)</f>
        <v>0</v>
      </c>
      <c r="BT39" s="123">
        <f>VLOOKUP($C39,'1 预算编制表单'!$C:$BJ,39,FALSE)</f>
        <v>0</v>
      </c>
      <c r="BU39" s="123">
        <f>BT39-BV39</f>
        <v>0</v>
      </c>
      <c r="BV39" s="123">
        <f>SUM(BV40:BV44)</f>
        <v>0</v>
      </c>
      <c r="BW39" s="123">
        <f>VLOOKUP($C39,'1 预算编制表单'!$C:$BJ,42,FALSE)</f>
        <v>0</v>
      </c>
      <c r="BX39" s="123">
        <f>BW39-BY39</f>
        <v>0</v>
      </c>
      <c r="BY39" s="123">
        <f>SUM(BY40:BY44)</f>
        <v>0</v>
      </c>
      <c r="BZ39" s="123">
        <f>VLOOKUP($C39,'1 预算编制表单'!$C:$BJ,45,FALSE)</f>
        <v>0</v>
      </c>
      <c r="CA39" s="123">
        <f>BZ39-CB39</f>
        <v>0</v>
      </c>
      <c r="CB39" s="123">
        <f>SUM(CB40:CB44)</f>
        <v>0</v>
      </c>
      <c r="CC39" s="123">
        <f>VLOOKUP($C39,'1 预算编制表单'!$C:$BJ,48,FALSE)</f>
        <v>0</v>
      </c>
      <c r="CD39" s="123">
        <f>CC39-CE39</f>
        <v>0</v>
      </c>
      <c r="CE39" s="123">
        <f>SUM(CE40:CE44)</f>
        <v>0</v>
      </c>
      <c r="CF39" s="123">
        <f>VLOOKUP($C39,'1 预算编制表单'!$C:$BJ,51,FALSE)</f>
        <v>0</v>
      </c>
      <c r="CG39" s="123">
        <f>CF39-CH39</f>
        <v>0</v>
      </c>
      <c r="CH39" s="123">
        <f>SUM(CH40:CH44)</f>
        <v>0</v>
      </c>
      <c r="CI39" s="123">
        <f>VLOOKUP($C39,'1 预算编制表单'!$C:$BJ,54,FALSE)</f>
        <v>0</v>
      </c>
      <c r="CJ39" s="123">
        <f>CI39-CK39</f>
        <v>0</v>
      </c>
      <c r="CK39" s="123">
        <f>SUM(CK40:CK44)</f>
        <v>0</v>
      </c>
      <c r="CL39" s="123">
        <f>VLOOKUP($C39,'1 预算编制表单'!$C:$BJ,57,FALSE)</f>
        <v>0</v>
      </c>
      <c r="CM39" s="123">
        <f>CL39-CN39</f>
        <v>0</v>
      </c>
      <c r="CN39" s="123">
        <f>SUM(CN40:CN44)</f>
        <v>0</v>
      </c>
      <c r="CO39" s="123">
        <f>VLOOKUP($C39,'1 预算编制表单'!$C:$BJ,60,FALSE)</f>
        <v>0</v>
      </c>
      <c r="CP39" s="123">
        <f>CO39-CQ39</f>
        <v>0</v>
      </c>
      <c r="CQ39" s="123">
        <f>SUM(CQ40:CQ44)</f>
        <v>0</v>
      </c>
    </row>
    <row r="40" s="85" customFormat="1" ht="24" customHeight="1" outlineLevel="4" spans="1:95">
      <c r="A40" s="124"/>
      <c r="B40" s="125"/>
      <c r="C40" s="126"/>
      <c r="D40" s="124"/>
      <c r="E40" s="125"/>
      <c r="F40" s="125"/>
      <c r="G40" s="125"/>
      <c r="H40" s="127"/>
      <c r="I40" s="127"/>
      <c r="J40" s="127">
        <f>Z40+AC40+AF40+AI40+AL40+AO40+AR40+AU40+AX40+BA40+BD40+BG40</f>
        <v>0</v>
      </c>
      <c r="K40" s="127">
        <v>1</v>
      </c>
      <c r="L40" s="152"/>
      <c r="M40" s="153">
        <f>IFERROR(VLOOKUP($L40,'2-2 引出数据_合同数据仓库'!$B$2:$BP$10000,3,FALSE),0)</f>
        <v>0</v>
      </c>
      <c r="N40" s="127"/>
      <c r="O40" s="153">
        <f>IFERROR(VLOOKUP((LEFT(VLOOKUP($L40,'2-2 引出数据_合同数据仓库'!$B$2:$BP$10000,64,FALSE),15)&amp;(RIGHT(VLOOKUP($L40,'2-2 引出数据_合同数据仓库'!$B$2:$BP$10000,64,FALSE),4)+1)),'2-2 引出数据_合同数据仓库'!$B$2:$BP$10000,3,FALSE),0)</f>
        <v>0</v>
      </c>
      <c r="P40" s="127"/>
      <c r="Q40" s="127">
        <f>IFERROR(VLOOKUP($L40,'2-2 引出数据_合同数据仓库'!$B$2:$BP$10000,28,FALSE),0)</f>
        <v>0</v>
      </c>
      <c r="R40" s="127">
        <f>IFERROR(VLOOKUP($L40,'2-2 引出数据_合同数据仓库'!$B$2:$BP$10000,29,FALSE),0)</f>
        <v>0</v>
      </c>
      <c r="S40" s="127">
        <f>IFERROR(VLOOKUP($L40,'2-2 引出数据_合同数据仓库'!$B$2:$BP$10000,4,FALSE),0)</f>
        <v>0</v>
      </c>
      <c r="T40" s="127"/>
      <c r="U40" s="127">
        <f>IFERROR(VLOOKUP($L40,'2-2 引出数据_合同数据仓库'!$B$2:$BP$10000,15,FALSE),0)</f>
        <v>0</v>
      </c>
      <c r="V40" s="127">
        <f>U40/(S40-R40+1)*365</f>
        <v>0</v>
      </c>
      <c r="W40" s="127"/>
      <c r="X40" s="159">
        <v>45658</v>
      </c>
      <c r="Y40" s="159">
        <f>X40+30</f>
        <v>45688</v>
      </c>
      <c r="Z40" s="163">
        <f>IFERROR(IF(($R40-Y40)&gt;=0,0,IF(($S40-X40)&lt;0,0,IF(AND(($S40-Y40)&gt;0,(X40-$R40)&gt;0),$V40/365*(Y40-X40+1),IF(AND(($S40-Y40)&lt;=0,(X40-$R40)&gt;0),$V40/365*($S40-X40+1),$V40/365*(Y40-$R40+1))))),0)</f>
        <v>0</v>
      </c>
      <c r="AA40" s="159">
        <f>Y40+1</f>
        <v>45689</v>
      </c>
      <c r="AB40" s="159">
        <f>AA40+27</f>
        <v>45716</v>
      </c>
      <c r="AC40" s="163">
        <f>IFERROR(IF(($R40-AB40)&gt;=0,0,IF(($S40-AA40)&lt;0,0,IF(AND(($S40-AB40)&gt;0,(AA40-$R40)&gt;0),$V40/365*(AB40-AA40+1),IF(AND(($S40-AB40)&lt;=0,(AA40-$R40)&gt;0),$V40/365*($S40-AA40+1),$V40/365*(AB40-$R40+1))))),0)</f>
        <v>0</v>
      </c>
      <c r="AD40" s="159">
        <f>AB40+1</f>
        <v>45717</v>
      </c>
      <c r="AE40" s="159">
        <f>AD40+30</f>
        <v>45747</v>
      </c>
      <c r="AF40" s="163">
        <f>IFERROR(IF(($R40-AE40)&gt;=0,0,IF(($S40-AD40)&lt;0,0,IF(AND(($S40-AE40)&gt;0,(AD40-$R40)&gt;0),$V40/365*(AE40-AD40+1),IF(AND(($S40-AE40)&lt;=0,(AD40-$R40)&gt;0),$V40/365*($S40-AD40+1),$V40/365*(AE40-$R40+1))))),0)</f>
        <v>0</v>
      </c>
      <c r="AG40" s="159">
        <f>AE40+1</f>
        <v>45748</v>
      </c>
      <c r="AH40" s="159">
        <f>AG40+29</f>
        <v>45777</v>
      </c>
      <c r="AI40" s="163">
        <f>IFERROR(IF(($R40-AH40)&gt;=0,0,IF(($S40-AG40)&lt;0,0,IF(AND(($S40-AH40)&gt;0,(AG40-$R40)&gt;0),$V40/365*(AH40-AG40+1),IF(AND(($S40-AH40)&lt;=0,(AG40-$R40)&gt;0),$V40/365*($S40-AG40+1),$V40/365*(AH40-$R40+1))))),0)</f>
        <v>0</v>
      </c>
      <c r="AJ40" s="159">
        <f>AH40+1</f>
        <v>45778</v>
      </c>
      <c r="AK40" s="159">
        <f>AJ40+30</f>
        <v>45808</v>
      </c>
      <c r="AL40" s="163">
        <f>IFERROR(IF(($R40-AK40)&gt;=0,0,IF(($S40-AJ40)&lt;0,0,IF(AND(($S40-AK40)&gt;0,(AJ40-$R40)&gt;0),$V40/365*(AK40-AJ40+1),IF(AND(($S40-AK40)&lt;=0,(AJ40-$R40)&gt;0),$V40/365*($S40-AJ40+1),$V40/365*(AK40-$R40+1))))),0)</f>
        <v>0</v>
      </c>
      <c r="AM40" s="159">
        <f>AK40+1</f>
        <v>45809</v>
      </c>
      <c r="AN40" s="159">
        <f>AM40+29</f>
        <v>45838</v>
      </c>
      <c r="AO40" s="163">
        <f>IFERROR(IF(($R40-AN40)&gt;=0,0,IF(($S40-AM40)&lt;0,0,IF(AND(($S40-AN40)&gt;0,(AM40-$R40)&gt;0),$V40/365*(AN40-AM40+1),IF(AND(($S40-AN40)&lt;=0,(AM40-$R40)&gt;0),$V40/365*($S40-AM40+1),$V40/365*(AN40-$R40+1))))),0)</f>
        <v>0</v>
      </c>
      <c r="AP40" s="159">
        <f>AN40+1</f>
        <v>45839</v>
      </c>
      <c r="AQ40" s="159">
        <f>AP40+30</f>
        <v>45869</v>
      </c>
      <c r="AR40" s="163">
        <f>IFERROR(IF(($R40-AQ40)&gt;=0,0,IF(($S40-AP40)&lt;0,0,IF(AND(($S40-AQ40)&gt;0,(AP40-$R40)&gt;0),$V40/365*(AQ40-AP40+1),IF(AND(($S40-AQ40)&lt;=0,(AP40-$R40)&gt;0),$V40/365*($S40-AP40+1),$V40/365*(AQ40-$R40+1))))),0)</f>
        <v>0</v>
      </c>
      <c r="AS40" s="159">
        <f>AQ40+1</f>
        <v>45870</v>
      </c>
      <c r="AT40" s="159">
        <f>AS40+30</f>
        <v>45900</v>
      </c>
      <c r="AU40" s="163">
        <f>IFERROR(IF(($R40-AT40)&gt;=0,0,IF(($S40-AS40)&lt;0,0,IF(AND(($S40-AT40)&gt;0,(AS40-$R40)&gt;0),$V40/365*(AT40-AS40+1),IF(AND(($S40-AT40)&lt;=0,(AS40-$R40)&gt;0),$V40/365*($S40-AS40+1),$V40/365*(AT40-$R40+1))))),0)</f>
        <v>0</v>
      </c>
      <c r="AV40" s="159">
        <f>AT40+1</f>
        <v>45901</v>
      </c>
      <c r="AW40" s="159">
        <f>AV40+29</f>
        <v>45930</v>
      </c>
      <c r="AX40" s="163">
        <f>IFERROR(IF(($R40-AW40)&gt;=0,0,IF(($S40-AV40)&lt;0,0,IF(AND(($S40-AW40)&gt;0,(AV40-$R40)&gt;0),$V40/365*(AW40-AV40+1),IF(AND(($S40-AW40)&lt;=0,(AV40-$R40)&gt;0),$V40/365*($S40-AV40+1),$V40/365*(AW40-$R40+1))))),0)</f>
        <v>0</v>
      </c>
      <c r="AY40" s="159">
        <f>AW40+1</f>
        <v>45931</v>
      </c>
      <c r="AZ40" s="159">
        <f>AY40+30</f>
        <v>45961</v>
      </c>
      <c r="BA40" s="163">
        <f>IFERROR(IF(($R40-AZ40)&gt;=0,0,IF(($S40-AY40)&lt;0,0,IF(AND(($S40-AZ40)&gt;0,(AY40-$R40)&gt;0),$V40/365*(AZ40-AY40+1),IF(AND(($S40-AZ40)&lt;=0,(AY40-$R40)&gt;0),$V40/365*($S40-AY40+1),$V40/365*(AZ40-$R40+1))))),0)</f>
        <v>0</v>
      </c>
      <c r="BB40" s="159">
        <f>AZ40+1</f>
        <v>45962</v>
      </c>
      <c r="BC40" s="159">
        <f>BB40+29</f>
        <v>45991</v>
      </c>
      <c r="BD40" s="163">
        <f>IFERROR(IF(($R40-BC40)&gt;=0,0,IF(($S40-BB40)&lt;0,0,IF(AND(($S40-BC40)&gt;0,(BB40-$R40)&gt;0),$V40/365*(BC40-BB40+1),IF(AND(($S40-BC40)&lt;=0,(BB40-$R40)&gt;0),$V40/365*($S40-BB40+1),$V40/365*(BC40-$R40+1))))),0)</f>
        <v>0</v>
      </c>
      <c r="BE40" s="159">
        <f>BC40+1</f>
        <v>45992</v>
      </c>
      <c r="BF40" s="159">
        <f>BE40+30</f>
        <v>46022</v>
      </c>
      <c r="BG40" s="163">
        <f>IFERROR(IF(($R40-BF40)&gt;=0,0,IF(($S40-BE40)&lt;0,0,IF(AND(($S40-BF40)&gt;0,(BE40-$R40)&gt;0),$V40/365*(BF40-BE40+1),IF(AND(($S40-BF40)&lt;=0,(BE40-$R40)&gt;0),$V40/365*($S40-BE40+1),$V40/365*(BF40-$R40+1))))),0)</f>
        <v>0</v>
      </c>
      <c r="BH40" s="159">
        <v>46023</v>
      </c>
      <c r="BI40" s="159">
        <f>BH40+30</f>
        <v>46053</v>
      </c>
      <c r="BJ40" s="163">
        <f>IFERROR(IF(($R40-BI40)&gt;=0,0,IF(($S40-BH40)&lt;0,0,IF(AND(($S40-BI40)&gt;0,(BH40-$R40)&gt;0),$V40/365*(BI40-BH40+1),IF(AND(($S40-BI40)&lt;=0,(BH40-$R40)&gt;0),$V40/365*($S40-BH40+1),$V40/365*(BI40-$R40+1))))),0)</f>
        <v>0</v>
      </c>
      <c r="BK40" s="159">
        <f>BI40+1</f>
        <v>46054</v>
      </c>
      <c r="BL40" s="159">
        <f>BK40+27</f>
        <v>46081</v>
      </c>
      <c r="BM40" s="163">
        <f>IFERROR(IF(($R40-BL40)&gt;=0,0,IF(($S40-BK40)&lt;0,0,IF(AND(($S40-BL40)&gt;0,(BK40-$R40)&gt;0),$V40/365*(BL40-BK40+1),IF(AND(($S40-BL40)&lt;=0,(BK40-$R40)&gt;0),$V40/365*($S40-BK40+1),$V40/365*(BL40-$R40+1))))),0)</f>
        <v>0</v>
      </c>
      <c r="BN40" s="159">
        <f>BL40+1</f>
        <v>46082</v>
      </c>
      <c r="BO40" s="159">
        <f>BN40+30</f>
        <v>46112</v>
      </c>
      <c r="BP40" s="163">
        <f>IFERROR(IF(($R40-BO40)&gt;=0,0,IF(($S40-BN40)&lt;0,0,IF(AND(($S40-BO40)&gt;0,(BN40-$R40)&gt;0),$V40/365*(BO40-BN40+1),IF(AND(($S40-BO40)&lt;=0,(BN40-$R40)&gt;0),$V40/365*($S40-BN40+1),$V40/365*(BO40-$R40+1))))),0)</f>
        <v>0</v>
      </c>
      <c r="BQ40" s="159">
        <f>BO40+1</f>
        <v>46113</v>
      </c>
      <c r="BR40" s="159">
        <f>BQ40+29</f>
        <v>46142</v>
      </c>
      <c r="BS40" s="163">
        <f>IFERROR(IF(($R40-BR40)&gt;=0,0,IF(($S40-BQ40)&lt;0,0,IF(AND(($S40-BR40)&gt;0,(BQ40-$R40)&gt;0),$V40/365*(BR40-BQ40+1),IF(AND(($S40-BR40)&lt;=0,(BQ40-$R40)&gt;0),$V40/365*($S40-BQ40+1),$V40/365*(BR40-$R40+1))))),0)</f>
        <v>0</v>
      </c>
      <c r="BT40" s="159">
        <f>BR40+1</f>
        <v>46143</v>
      </c>
      <c r="BU40" s="159">
        <f>BT40+30</f>
        <v>46173</v>
      </c>
      <c r="BV40" s="163">
        <f>IFERROR(IF(($R40-BU40)&gt;=0,0,IF(($S40-BT40)&lt;0,0,IF(AND(($S40-BU40)&gt;0,(BT40-$R40)&gt;0),$V40/365*(BU40-BT40+1),IF(AND(($S40-BU40)&lt;=0,(BT40-$R40)&gt;0),$V40/365*($S40-BT40+1),$V40/365*(BU40-$R40+1))))),0)</f>
        <v>0</v>
      </c>
      <c r="BW40" s="159">
        <f>BU40+1</f>
        <v>46174</v>
      </c>
      <c r="BX40" s="159">
        <f>BW40+29</f>
        <v>46203</v>
      </c>
      <c r="BY40" s="163">
        <f>IFERROR(IF(($R40-BX40)&gt;=0,0,IF(($S40-BW40)&lt;0,0,IF(AND(($S40-BX40)&gt;0,(BW40-$R40)&gt;0),$V40/365*(BX40-BW40+1),IF(AND(($S40-BX40)&lt;=0,(BW40-$R40)&gt;0),$V40/365*($S40-BW40+1),$V40/365*(BX40-$R40+1))))),0)</f>
        <v>0</v>
      </c>
      <c r="BZ40" s="159">
        <f>BX40+1</f>
        <v>46204</v>
      </c>
      <c r="CA40" s="159">
        <f>BZ40+30</f>
        <v>46234</v>
      </c>
      <c r="CB40" s="163">
        <f>IFERROR(IF(($R40-CA40)&gt;=0,0,IF(($S40-BZ40)&lt;0,0,IF(AND(($S40-CA40)&gt;0,(BZ40-$R40)&gt;0),$V40/365*(CA40-BZ40+1),IF(AND(($S40-CA40)&lt;=0,(BZ40-$R40)&gt;0),$V40/365*($S40-BZ40+1),$V40/365*(CA40-$R40+1))))),0)</f>
        <v>0</v>
      </c>
      <c r="CC40" s="159">
        <f>CA40+1</f>
        <v>46235</v>
      </c>
      <c r="CD40" s="159">
        <f>CC40+30</f>
        <v>46265</v>
      </c>
      <c r="CE40" s="163">
        <f>IFERROR(IF(($R40-CD40)&gt;=0,0,IF(($S40-CC40)&lt;0,0,IF(AND(($S40-CD40)&gt;0,(CC40-$R40)&gt;0),$V40/365*(CD40-CC40+1),IF(AND(($S40-CD40)&lt;=0,(CC40-$R40)&gt;0),$V40/365*($S40-CC40+1),$V40/365*(CD40-$R40+1))))),0)</f>
        <v>0</v>
      </c>
      <c r="CF40" s="159">
        <f>CD40+1</f>
        <v>46266</v>
      </c>
      <c r="CG40" s="159">
        <f>CF40+29</f>
        <v>46295</v>
      </c>
      <c r="CH40" s="163">
        <f>IFERROR(IF(($R40-CG40)&gt;=0,0,IF(($S40-CF40)&lt;0,0,IF(AND(($S40-CG40)&gt;0,(CF40-$R40)&gt;0),$V40/365*(CG40-CF40+1),IF(AND(($S40-CG40)&lt;=0,(CF40-$R40)&gt;0),$V40/365*($S40-CF40+1),$V40/365*(CG40-$R40+1))))),0)</f>
        <v>0</v>
      </c>
      <c r="CI40" s="159">
        <f>CG40+1</f>
        <v>46296</v>
      </c>
      <c r="CJ40" s="159">
        <f>CI40+30</f>
        <v>46326</v>
      </c>
      <c r="CK40" s="163">
        <f>IFERROR(IF(($R40-CJ40)&gt;=0,0,IF(($S40-CI40)&lt;0,0,IF(AND(($S40-CJ40)&gt;0,(CI40-$R40)&gt;0),$V40/365*(CJ40-CI40+1),IF(AND(($S40-CJ40)&lt;=0,(CI40-$R40)&gt;0),$V40/365*($S40-CI40+1),$V40/365*(CJ40-$R40+1))))),0)</f>
        <v>0</v>
      </c>
      <c r="CL40" s="159">
        <f>CJ40+1</f>
        <v>46327</v>
      </c>
      <c r="CM40" s="159">
        <f>CL40+29</f>
        <v>46356</v>
      </c>
      <c r="CN40" s="163">
        <f>IFERROR(IF(($R40-CM40)&gt;=0,0,IF(($S40-CL40)&lt;0,0,IF(AND(($S40-CM40)&gt;0,(CL40-$R40)&gt;0),$V40/365*(CM40-CL40+1),IF(AND(($S40-CM40)&lt;=0,(CL40-$R40)&gt;0),$V40/365*($S40-CL40+1),$V40/365*(CM40-$R40+1))))),0)</f>
        <v>0</v>
      </c>
      <c r="CO40" s="159">
        <f>CM40+1</f>
        <v>46357</v>
      </c>
      <c r="CP40" s="159">
        <f>CO40+30</f>
        <v>46387</v>
      </c>
      <c r="CQ40" s="163">
        <f>IFERROR(IF(($R40-CP40)&gt;=0,0,IF(($S40-CO40)&lt;0,0,IF(AND(($S40-CP40)&gt;0,(CO40-$R40)&gt;0),$V40/365*(CP40-CO40+1),IF(AND(($S40-CP40)&lt;=0,(CO40-$R40)&gt;0),$V40/365*($S40-CO40+1),$V40/365*(CP40-$R40+1))))),0)</f>
        <v>0</v>
      </c>
    </row>
    <row r="41" s="85" customFormat="1" ht="24" customHeight="1" outlineLevel="4" spans="1:95">
      <c r="A41" s="124"/>
      <c r="B41" s="125"/>
      <c r="C41" s="126"/>
      <c r="D41" s="124"/>
      <c r="E41" s="125"/>
      <c r="F41" s="125"/>
      <c r="G41" s="125"/>
      <c r="H41" s="127"/>
      <c r="I41" s="127"/>
      <c r="J41" s="127">
        <f>Z41+AC41+AF41+AI41+AL41+AO41+AR41+AU41+AX41+BA41+BD41+BG41</f>
        <v>0</v>
      </c>
      <c r="K41" s="127">
        <f>K40+1</f>
        <v>2</v>
      </c>
      <c r="L41" s="152"/>
      <c r="M41" s="153">
        <f>IFERROR(VLOOKUP($L41,'2-2 引出数据_合同数据仓库'!$B$2:$BP$10000,3,FALSE),0)</f>
        <v>0</v>
      </c>
      <c r="N41" s="127"/>
      <c r="O41" s="153">
        <f>IFERROR(VLOOKUP((LEFT(VLOOKUP($L41,'2-2 引出数据_合同数据仓库'!$B$2:$BP$10000,64,FALSE),15)&amp;(RIGHT(VLOOKUP($L41,'2-2 引出数据_合同数据仓库'!$B$2:$BP$10000,64,FALSE),4)+1)),'2-2 引出数据_合同数据仓库'!$B$2:$BP$10000,3,FALSE),0)</f>
        <v>0</v>
      </c>
      <c r="P41" s="127"/>
      <c r="Q41" s="127">
        <f>IFERROR(VLOOKUP($L41,'2-2 引出数据_合同数据仓库'!$B$2:$BP$10000,28,FALSE),0)</f>
        <v>0</v>
      </c>
      <c r="R41" s="127">
        <f>IFERROR(VLOOKUP($L41,'2-2 引出数据_合同数据仓库'!$B$2:$BP$10000,29,FALSE),0)</f>
        <v>0</v>
      </c>
      <c r="S41" s="127">
        <f>IFERROR(VLOOKUP($L41,'2-2 引出数据_合同数据仓库'!$B$2:$BP$10000,4,FALSE),0)</f>
        <v>0</v>
      </c>
      <c r="T41" s="127"/>
      <c r="U41" s="127">
        <f>IFERROR(VLOOKUP($L41,'2-2 引出数据_合同数据仓库'!$B$2:$BP$10000,15,FALSE),0)</f>
        <v>0</v>
      </c>
      <c r="V41" s="127">
        <f>U41/(S41-R41+1)*365</f>
        <v>0</v>
      </c>
      <c r="W41" s="127"/>
      <c r="X41" s="159">
        <v>45658</v>
      </c>
      <c r="Y41" s="159">
        <f>X41+30</f>
        <v>45688</v>
      </c>
      <c r="Z41" s="163">
        <f>IFERROR(IF(($R41-Y41)&gt;=0,0,IF(($S41-X41)&lt;0,0,IF(AND(($S41-Y41)&gt;0,(X41-$R41)&gt;0),$V41/365*(Y41-X41+1),IF(AND(($S41-Y41)&lt;=0,(X41-$R41)&gt;0),$V41/365*($S41-X41+1),$V41/365*(Y41-$R41+1))))),0)</f>
        <v>0</v>
      </c>
      <c r="AA41" s="159">
        <f>Y41+1</f>
        <v>45689</v>
      </c>
      <c r="AB41" s="159">
        <f>AA41+27</f>
        <v>45716</v>
      </c>
      <c r="AC41" s="163">
        <f>IFERROR(IF(($R41-AB41)&gt;=0,0,IF(($S41-AA41)&lt;0,0,IF(AND(($S41-AB41)&gt;0,(AA41-$R41)&gt;0),$V41/365*(AB41-AA41+1),IF(AND(($S41-AB41)&lt;=0,(AA41-$R41)&gt;0),$V41/365*($S41-AA41+1),$V41/365*(AB41-$R41+1))))),0)</f>
        <v>0</v>
      </c>
      <c r="AD41" s="159">
        <f>AB41+1</f>
        <v>45717</v>
      </c>
      <c r="AE41" s="159">
        <f>AD41+30</f>
        <v>45747</v>
      </c>
      <c r="AF41" s="163">
        <f>IFERROR(IF(($R41-AE41)&gt;=0,0,IF(($S41-AD41)&lt;0,0,IF(AND(($S41-AE41)&gt;0,(AD41-$R41)&gt;0),$V41/365*(AE41-AD41+1),IF(AND(($S41-AE41)&lt;=0,(AD41-$R41)&gt;0),$V41/365*($S41-AD41+1),$V41/365*(AE41-$R41+1))))),0)</f>
        <v>0</v>
      </c>
      <c r="AG41" s="159">
        <f>AE41+1</f>
        <v>45748</v>
      </c>
      <c r="AH41" s="159">
        <f>AG41+29</f>
        <v>45777</v>
      </c>
      <c r="AI41" s="163">
        <f>IFERROR(IF(($R41-AH41)&gt;=0,0,IF(($S41-AG41)&lt;0,0,IF(AND(($S41-AH41)&gt;0,(AG41-$R41)&gt;0),$V41/365*(AH41-AG41+1),IF(AND(($S41-AH41)&lt;=0,(AG41-$R41)&gt;0),$V41/365*($S41-AG41+1),$V41/365*(AH41-$R41+1))))),0)</f>
        <v>0</v>
      </c>
      <c r="AJ41" s="159">
        <f>AH41+1</f>
        <v>45778</v>
      </c>
      <c r="AK41" s="159">
        <f>AJ41+30</f>
        <v>45808</v>
      </c>
      <c r="AL41" s="163">
        <f>IFERROR(IF(($R41-AK41)&gt;=0,0,IF(($S41-AJ41)&lt;0,0,IF(AND(($S41-AK41)&gt;0,(AJ41-$R41)&gt;0),$V41/365*(AK41-AJ41+1),IF(AND(($S41-AK41)&lt;=0,(AJ41-$R41)&gt;0),$V41/365*($S41-AJ41+1),$V41/365*(AK41-$R41+1))))),0)</f>
        <v>0</v>
      </c>
      <c r="AM41" s="159">
        <f>AK41+1</f>
        <v>45809</v>
      </c>
      <c r="AN41" s="159">
        <f>AM41+29</f>
        <v>45838</v>
      </c>
      <c r="AO41" s="163">
        <f>IFERROR(IF(($R41-AN41)&gt;=0,0,IF(($S41-AM41)&lt;0,0,IF(AND(($S41-AN41)&gt;0,(AM41-$R41)&gt;0),$V41/365*(AN41-AM41+1),IF(AND(($S41-AN41)&lt;=0,(AM41-$R41)&gt;0),$V41/365*($S41-AM41+1),$V41/365*(AN41-$R41+1))))),0)</f>
        <v>0</v>
      </c>
      <c r="AP41" s="159">
        <f>AN41+1</f>
        <v>45839</v>
      </c>
      <c r="AQ41" s="159">
        <f>AP41+30</f>
        <v>45869</v>
      </c>
      <c r="AR41" s="163">
        <f>IFERROR(IF(($R41-AQ41)&gt;=0,0,IF(($S41-AP41)&lt;0,0,IF(AND(($S41-AQ41)&gt;0,(AP41-$R41)&gt;0),$V41/365*(AQ41-AP41+1),IF(AND(($S41-AQ41)&lt;=0,(AP41-$R41)&gt;0),$V41/365*($S41-AP41+1),$V41/365*(AQ41-$R41+1))))),0)</f>
        <v>0</v>
      </c>
      <c r="AS41" s="159">
        <f>AQ41+1</f>
        <v>45870</v>
      </c>
      <c r="AT41" s="159">
        <f>AS41+30</f>
        <v>45900</v>
      </c>
      <c r="AU41" s="163">
        <f>IFERROR(IF(($R41-AT41)&gt;=0,0,IF(($S41-AS41)&lt;0,0,IF(AND(($S41-AT41)&gt;0,(AS41-$R41)&gt;0),$V41/365*(AT41-AS41+1),IF(AND(($S41-AT41)&lt;=0,(AS41-$R41)&gt;0),$V41/365*($S41-AS41+1),$V41/365*(AT41-$R41+1))))),0)</f>
        <v>0</v>
      </c>
      <c r="AV41" s="159">
        <f>AT41+1</f>
        <v>45901</v>
      </c>
      <c r="AW41" s="159">
        <f>AV41+29</f>
        <v>45930</v>
      </c>
      <c r="AX41" s="163">
        <f>IFERROR(IF(($R41-AW41)&gt;=0,0,IF(($S41-AV41)&lt;0,0,IF(AND(($S41-AW41)&gt;0,(AV41-$R41)&gt;0),$V41/365*(AW41-AV41+1),IF(AND(($S41-AW41)&lt;=0,(AV41-$R41)&gt;0),$V41/365*($S41-AV41+1),$V41/365*(AW41-$R41+1))))),0)</f>
        <v>0</v>
      </c>
      <c r="AY41" s="159">
        <f>AW41+1</f>
        <v>45931</v>
      </c>
      <c r="AZ41" s="159">
        <f>AY41+30</f>
        <v>45961</v>
      </c>
      <c r="BA41" s="163">
        <f>IFERROR(IF(($R41-AZ41)&gt;=0,0,IF(($S41-AY41)&lt;0,0,IF(AND(($S41-AZ41)&gt;0,(AY41-$R41)&gt;0),$V41/365*(AZ41-AY41+1),IF(AND(($S41-AZ41)&lt;=0,(AY41-$R41)&gt;0),$V41/365*($S41-AY41+1),$V41/365*(AZ41-$R41+1))))),0)</f>
        <v>0</v>
      </c>
      <c r="BB41" s="159">
        <f>AZ41+1</f>
        <v>45962</v>
      </c>
      <c r="BC41" s="159">
        <f>BB41+29</f>
        <v>45991</v>
      </c>
      <c r="BD41" s="163">
        <f>IFERROR(IF(($R41-BC41)&gt;=0,0,IF(($S41-BB41)&lt;0,0,IF(AND(($S41-BC41)&gt;0,(BB41-$R41)&gt;0),$V41/365*(BC41-BB41+1),IF(AND(($S41-BC41)&lt;=0,(BB41-$R41)&gt;0),$V41/365*($S41-BB41+1),$V41/365*(BC41-$R41+1))))),0)</f>
        <v>0</v>
      </c>
      <c r="BE41" s="159">
        <f>BC41+1</f>
        <v>45992</v>
      </c>
      <c r="BF41" s="159">
        <f>BE41+30</f>
        <v>46022</v>
      </c>
      <c r="BG41" s="163">
        <f>IFERROR(IF(($R41-BF41)&gt;=0,0,IF(($S41-BE41)&lt;0,0,IF(AND(($S41-BF41)&gt;0,(BE41-$R41)&gt;0),$V41/365*(BF41-BE41+1),IF(AND(($S41-BF41)&lt;=0,(BE41-$R41)&gt;0),$V41/365*($S41-BE41+1),$V41/365*(BF41-$R41+1))))),0)</f>
        <v>0</v>
      </c>
      <c r="BH41" s="159">
        <v>46023</v>
      </c>
      <c r="BI41" s="159">
        <f>BH41+30</f>
        <v>46053</v>
      </c>
      <c r="BJ41" s="163">
        <f>IFERROR(IF(($R41-BI41)&gt;=0,0,IF(($S41-BH41)&lt;0,0,IF(AND(($S41-BI41)&gt;0,(BH41-$R41)&gt;0),$V41/365*(BI41-BH41+1),IF(AND(($S41-BI41)&lt;=0,(BH41-$R41)&gt;0),$V41/365*($S41-BH41+1),$V41/365*(BI41-$R41+1))))),0)</f>
        <v>0</v>
      </c>
      <c r="BK41" s="159">
        <f>BI41+1</f>
        <v>46054</v>
      </c>
      <c r="BL41" s="159">
        <f>BK41+27</f>
        <v>46081</v>
      </c>
      <c r="BM41" s="163">
        <f>IFERROR(IF(($R41-BL41)&gt;=0,0,IF(($S41-BK41)&lt;0,0,IF(AND(($S41-BL41)&gt;0,(BK41-$R41)&gt;0),$V41/365*(BL41-BK41+1),IF(AND(($S41-BL41)&lt;=0,(BK41-$R41)&gt;0),$V41/365*($S41-BK41+1),$V41/365*(BL41-$R41+1))))),0)</f>
        <v>0</v>
      </c>
      <c r="BN41" s="159">
        <f>BL41+1</f>
        <v>46082</v>
      </c>
      <c r="BO41" s="159">
        <f>BN41+30</f>
        <v>46112</v>
      </c>
      <c r="BP41" s="163">
        <f>IFERROR(IF(($R41-BO41)&gt;=0,0,IF(($S41-BN41)&lt;0,0,IF(AND(($S41-BO41)&gt;0,(BN41-$R41)&gt;0),$V41/365*(BO41-BN41+1),IF(AND(($S41-BO41)&lt;=0,(BN41-$R41)&gt;0),$V41/365*($S41-BN41+1),$V41/365*(BO41-$R41+1))))),0)</f>
        <v>0</v>
      </c>
      <c r="BQ41" s="159">
        <f>BO41+1</f>
        <v>46113</v>
      </c>
      <c r="BR41" s="159">
        <f>BQ41+29</f>
        <v>46142</v>
      </c>
      <c r="BS41" s="163">
        <f>IFERROR(IF(($R41-BR41)&gt;=0,0,IF(($S41-BQ41)&lt;0,0,IF(AND(($S41-BR41)&gt;0,(BQ41-$R41)&gt;0),$V41/365*(BR41-BQ41+1),IF(AND(($S41-BR41)&lt;=0,(BQ41-$R41)&gt;0),$V41/365*($S41-BQ41+1),$V41/365*(BR41-$R41+1))))),0)</f>
        <v>0</v>
      </c>
      <c r="BT41" s="159">
        <f>BR41+1</f>
        <v>46143</v>
      </c>
      <c r="BU41" s="159">
        <f>BT41+30</f>
        <v>46173</v>
      </c>
      <c r="BV41" s="163">
        <f>IFERROR(IF(($R41-BU41)&gt;=0,0,IF(($S41-BT41)&lt;0,0,IF(AND(($S41-BU41)&gt;0,(BT41-$R41)&gt;0),$V41/365*(BU41-BT41+1),IF(AND(($S41-BU41)&lt;=0,(BT41-$R41)&gt;0),$V41/365*($S41-BT41+1),$V41/365*(BU41-$R41+1))))),0)</f>
        <v>0</v>
      </c>
      <c r="BW41" s="159">
        <f>BU41+1</f>
        <v>46174</v>
      </c>
      <c r="BX41" s="159">
        <f>BW41+29</f>
        <v>46203</v>
      </c>
      <c r="BY41" s="163">
        <f>IFERROR(IF(($R41-BX41)&gt;=0,0,IF(($S41-BW41)&lt;0,0,IF(AND(($S41-BX41)&gt;0,(BW41-$R41)&gt;0),$V41/365*(BX41-BW41+1),IF(AND(($S41-BX41)&lt;=0,(BW41-$R41)&gt;0),$V41/365*($S41-BW41+1),$V41/365*(BX41-$R41+1))))),0)</f>
        <v>0</v>
      </c>
      <c r="BZ41" s="159">
        <f>BX41+1</f>
        <v>46204</v>
      </c>
      <c r="CA41" s="159">
        <f>BZ41+30</f>
        <v>46234</v>
      </c>
      <c r="CB41" s="163">
        <f>IFERROR(IF(($R41-CA41)&gt;=0,0,IF(($S41-BZ41)&lt;0,0,IF(AND(($S41-CA41)&gt;0,(BZ41-$R41)&gt;0),$V41/365*(CA41-BZ41+1),IF(AND(($S41-CA41)&lt;=0,(BZ41-$R41)&gt;0),$V41/365*($S41-BZ41+1),$V41/365*(CA41-$R41+1))))),0)</f>
        <v>0</v>
      </c>
      <c r="CC41" s="159">
        <f>CA41+1</f>
        <v>46235</v>
      </c>
      <c r="CD41" s="159">
        <f>CC41+30</f>
        <v>46265</v>
      </c>
      <c r="CE41" s="163">
        <f>IFERROR(IF(($R41-CD41)&gt;=0,0,IF(($S41-CC41)&lt;0,0,IF(AND(($S41-CD41)&gt;0,(CC41-$R41)&gt;0),$V41/365*(CD41-CC41+1),IF(AND(($S41-CD41)&lt;=0,(CC41-$R41)&gt;0),$V41/365*($S41-CC41+1),$V41/365*(CD41-$R41+1))))),0)</f>
        <v>0</v>
      </c>
      <c r="CF41" s="159">
        <f>CD41+1</f>
        <v>46266</v>
      </c>
      <c r="CG41" s="159">
        <f>CF41+29</f>
        <v>46295</v>
      </c>
      <c r="CH41" s="163">
        <f>IFERROR(IF(($R41-CG41)&gt;=0,0,IF(($S41-CF41)&lt;0,0,IF(AND(($S41-CG41)&gt;0,(CF41-$R41)&gt;0),$V41/365*(CG41-CF41+1),IF(AND(($S41-CG41)&lt;=0,(CF41-$R41)&gt;0),$V41/365*($S41-CF41+1),$V41/365*(CG41-$R41+1))))),0)</f>
        <v>0</v>
      </c>
      <c r="CI41" s="159">
        <f>CG41+1</f>
        <v>46296</v>
      </c>
      <c r="CJ41" s="159">
        <f>CI41+30</f>
        <v>46326</v>
      </c>
      <c r="CK41" s="163">
        <f>IFERROR(IF(($R41-CJ41)&gt;=0,0,IF(($S41-CI41)&lt;0,0,IF(AND(($S41-CJ41)&gt;0,(CI41-$R41)&gt;0),$V41/365*(CJ41-CI41+1),IF(AND(($S41-CJ41)&lt;=0,(CI41-$R41)&gt;0),$V41/365*($S41-CI41+1),$V41/365*(CJ41-$R41+1))))),0)</f>
        <v>0</v>
      </c>
      <c r="CL41" s="159">
        <f>CJ41+1</f>
        <v>46327</v>
      </c>
      <c r="CM41" s="159">
        <f>CL41+29</f>
        <v>46356</v>
      </c>
      <c r="CN41" s="163">
        <f>IFERROR(IF(($R41-CM41)&gt;=0,0,IF(($S41-CL41)&lt;0,0,IF(AND(($S41-CM41)&gt;0,(CL41-$R41)&gt;0),$V41/365*(CM41-CL41+1),IF(AND(($S41-CM41)&lt;=0,(CL41-$R41)&gt;0),$V41/365*($S41-CL41+1),$V41/365*(CM41-$R41+1))))),0)</f>
        <v>0</v>
      </c>
      <c r="CO41" s="159">
        <f>CM41+1</f>
        <v>46357</v>
      </c>
      <c r="CP41" s="159">
        <f>CO41+30</f>
        <v>46387</v>
      </c>
      <c r="CQ41" s="163">
        <f>IFERROR(IF(($R41-CP41)&gt;=0,0,IF(($S41-CO41)&lt;0,0,IF(AND(($S41-CP41)&gt;0,(CO41-$R41)&gt;0),$V41/365*(CP41-CO41+1),IF(AND(($S41-CP41)&lt;=0,(CO41-$R41)&gt;0),$V41/365*($S41-CO41+1),$V41/365*(CP41-$R41+1))))),0)</f>
        <v>0</v>
      </c>
    </row>
    <row r="42" s="85" customFormat="1" ht="24" customHeight="1" outlineLevel="4" spans="1:95">
      <c r="A42" s="124"/>
      <c r="B42" s="125"/>
      <c r="C42" s="126"/>
      <c r="D42" s="124"/>
      <c r="E42" s="125"/>
      <c r="F42" s="125"/>
      <c r="G42" s="125"/>
      <c r="H42" s="127"/>
      <c r="I42" s="127"/>
      <c r="J42" s="127">
        <f>Z42+AC42+AF42+AI42+AL42+AO42+AR42+AU42+AX42+BA42+BD42+BG42</f>
        <v>0</v>
      </c>
      <c r="K42" s="127">
        <f>K41+1</f>
        <v>3</v>
      </c>
      <c r="L42" s="152"/>
      <c r="M42" s="153">
        <f>IFERROR(VLOOKUP($L42,'2-2 引出数据_合同数据仓库'!$B$2:$BP$10000,3,FALSE),0)</f>
        <v>0</v>
      </c>
      <c r="N42" s="127"/>
      <c r="O42" s="153">
        <f>IFERROR(VLOOKUP((LEFT(VLOOKUP($L42,'2-2 引出数据_合同数据仓库'!$B$2:$BP$10000,64,FALSE),15)&amp;(RIGHT(VLOOKUP($L42,'2-2 引出数据_合同数据仓库'!$B$2:$BP$10000,64,FALSE),4)+1)),'2-2 引出数据_合同数据仓库'!$B$2:$BP$10000,3,FALSE),0)</f>
        <v>0</v>
      </c>
      <c r="P42" s="127"/>
      <c r="Q42" s="127">
        <f>IFERROR(VLOOKUP($L42,'2-2 引出数据_合同数据仓库'!$B$2:$BP$10000,28,FALSE),0)</f>
        <v>0</v>
      </c>
      <c r="R42" s="127">
        <f>IFERROR(VLOOKUP($L42,'2-2 引出数据_合同数据仓库'!$B$2:$BP$10000,29,FALSE),0)</f>
        <v>0</v>
      </c>
      <c r="S42" s="127">
        <f>IFERROR(VLOOKUP($L42,'2-2 引出数据_合同数据仓库'!$B$2:$BP$10000,4,FALSE),0)</f>
        <v>0</v>
      </c>
      <c r="T42" s="127"/>
      <c r="U42" s="127">
        <f>IFERROR(VLOOKUP($L42,'2-2 引出数据_合同数据仓库'!$B$2:$BP$10000,15,FALSE),0)</f>
        <v>0</v>
      </c>
      <c r="V42" s="127">
        <f>U42/(S42-R42+1)*365</f>
        <v>0</v>
      </c>
      <c r="W42" s="127"/>
      <c r="X42" s="159">
        <v>45658</v>
      </c>
      <c r="Y42" s="159">
        <f>X42+30</f>
        <v>45688</v>
      </c>
      <c r="Z42" s="163">
        <f>IFERROR(IF(($R42-Y42)&gt;=0,0,IF(($S42-X42)&lt;0,0,IF(AND(($S42-Y42)&gt;0,(X42-$R42)&gt;0),$V42/365*(Y42-X42+1),IF(AND(($S42-Y42)&lt;=0,(X42-$R42)&gt;0),$V42/365*($S42-X42+1),$V42/365*(Y42-$R42+1))))),0)</f>
        <v>0</v>
      </c>
      <c r="AA42" s="159">
        <f>Y42+1</f>
        <v>45689</v>
      </c>
      <c r="AB42" s="159">
        <f>AA42+27</f>
        <v>45716</v>
      </c>
      <c r="AC42" s="163">
        <f>IFERROR(IF(($R42-AB42)&gt;=0,0,IF(($S42-AA42)&lt;0,0,IF(AND(($S42-AB42)&gt;0,(AA42-$R42)&gt;0),$V42/365*(AB42-AA42+1),IF(AND(($S42-AB42)&lt;=0,(AA42-$R42)&gt;0),$V42/365*($S42-AA42+1),$V42/365*(AB42-$R42+1))))),0)</f>
        <v>0</v>
      </c>
      <c r="AD42" s="159">
        <f>AB42+1</f>
        <v>45717</v>
      </c>
      <c r="AE42" s="159">
        <f>AD42+30</f>
        <v>45747</v>
      </c>
      <c r="AF42" s="163">
        <f>IFERROR(IF(($R42-AE42)&gt;=0,0,IF(($S42-AD42)&lt;0,0,IF(AND(($S42-AE42)&gt;0,(AD42-$R42)&gt;0),$V42/365*(AE42-AD42+1),IF(AND(($S42-AE42)&lt;=0,(AD42-$R42)&gt;0),$V42/365*($S42-AD42+1),$V42/365*(AE42-$R42+1))))),0)</f>
        <v>0</v>
      </c>
      <c r="AG42" s="159">
        <f>AE42+1</f>
        <v>45748</v>
      </c>
      <c r="AH42" s="159">
        <f>AG42+29</f>
        <v>45777</v>
      </c>
      <c r="AI42" s="163">
        <f>IFERROR(IF(($R42-AH42)&gt;=0,0,IF(($S42-AG42)&lt;0,0,IF(AND(($S42-AH42)&gt;0,(AG42-$R42)&gt;0),$V42/365*(AH42-AG42+1),IF(AND(($S42-AH42)&lt;=0,(AG42-$R42)&gt;0),$V42/365*($S42-AG42+1),$V42/365*(AH42-$R42+1))))),0)</f>
        <v>0</v>
      </c>
      <c r="AJ42" s="159">
        <f>AH42+1</f>
        <v>45778</v>
      </c>
      <c r="AK42" s="159">
        <f>AJ42+30</f>
        <v>45808</v>
      </c>
      <c r="AL42" s="163">
        <f>IFERROR(IF(($R42-AK42)&gt;=0,0,IF(($S42-AJ42)&lt;0,0,IF(AND(($S42-AK42)&gt;0,(AJ42-$R42)&gt;0),$V42/365*(AK42-AJ42+1),IF(AND(($S42-AK42)&lt;=0,(AJ42-$R42)&gt;0),$V42/365*($S42-AJ42+1),$V42/365*(AK42-$R42+1))))),0)</f>
        <v>0</v>
      </c>
      <c r="AM42" s="159">
        <f>AK42+1</f>
        <v>45809</v>
      </c>
      <c r="AN42" s="159">
        <f>AM42+29</f>
        <v>45838</v>
      </c>
      <c r="AO42" s="163">
        <f>IFERROR(IF(($R42-AN42)&gt;=0,0,IF(($S42-AM42)&lt;0,0,IF(AND(($S42-AN42)&gt;0,(AM42-$R42)&gt;0),$V42/365*(AN42-AM42+1),IF(AND(($S42-AN42)&lt;=0,(AM42-$R42)&gt;0),$V42/365*($S42-AM42+1),$V42/365*(AN42-$R42+1))))),0)</f>
        <v>0</v>
      </c>
      <c r="AP42" s="159">
        <f>AN42+1</f>
        <v>45839</v>
      </c>
      <c r="AQ42" s="159">
        <f>AP42+30</f>
        <v>45869</v>
      </c>
      <c r="AR42" s="163">
        <f>IFERROR(IF(($R42-AQ42)&gt;=0,0,IF(($S42-AP42)&lt;0,0,IF(AND(($S42-AQ42)&gt;0,(AP42-$R42)&gt;0),$V42/365*(AQ42-AP42+1),IF(AND(($S42-AQ42)&lt;=0,(AP42-$R42)&gt;0),$V42/365*($S42-AP42+1),$V42/365*(AQ42-$R42+1))))),0)</f>
        <v>0</v>
      </c>
      <c r="AS42" s="159">
        <f>AQ42+1</f>
        <v>45870</v>
      </c>
      <c r="AT42" s="159">
        <f>AS42+30</f>
        <v>45900</v>
      </c>
      <c r="AU42" s="163">
        <f>IFERROR(IF(($R42-AT42)&gt;=0,0,IF(($S42-AS42)&lt;0,0,IF(AND(($S42-AT42)&gt;0,(AS42-$R42)&gt;0),$V42/365*(AT42-AS42+1),IF(AND(($S42-AT42)&lt;=0,(AS42-$R42)&gt;0),$V42/365*($S42-AS42+1),$V42/365*(AT42-$R42+1))))),0)</f>
        <v>0</v>
      </c>
      <c r="AV42" s="159">
        <f>AT42+1</f>
        <v>45901</v>
      </c>
      <c r="AW42" s="159">
        <f>AV42+29</f>
        <v>45930</v>
      </c>
      <c r="AX42" s="163">
        <f>IFERROR(IF(($R42-AW42)&gt;=0,0,IF(($S42-AV42)&lt;0,0,IF(AND(($S42-AW42)&gt;0,(AV42-$R42)&gt;0),$V42/365*(AW42-AV42+1),IF(AND(($S42-AW42)&lt;=0,(AV42-$R42)&gt;0),$V42/365*($S42-AV42+1),$V42/365*(AW42-$R42+1))))),0)</f>
        <v>0</v>
      </c>
      <c r="AY42" s="159">
        <f>AW42+1</f>
        <v>45931</v>
      </c>
      <c r="AZ42" s="159">
        <f>AY42+30</f>
        <v>45961</v>
      </c>
      <c r="BA42" s="163">
        <f>IFERROR(IF(($R42-AZ42)&gt;=0,0,IF(($S42-AY42)&lt;0,0,IF(AND(($S42-AZ42)&gt;0,(AY42-$R42)&gt;0),$V42/365*(AZ42-AY42+1),IF(AND(($S42-AZ42)&lt;=0,(AY42-$R42)&gt;0),$V42/365*($S42-AY42+1),$V42/365*(AZ42-$R42+1))))),0)</f>
        <v>0</v>
      </c>
      <c r="BB42" s="159">
        <f>AZ42+1</f>
        <v>45962</v>
      </c>
      <c r="BC42" s="159">
        <f>BB42+29</f>
        <v>45991</v>
      </c>
      <c r="BD42" s="163">
        <f>IFERROR(IF(($R42-BC42)&gt;=0,0,IF(($S42-BB42)&lt;0,0,IF(AND(($S42-BC42)&gt;0,(BB42-$R42)&gt;0),$V42/365*(BC42-BB42+1),IF(AND(($S42-BC42)&lt;=0,(BB42-$R42)&gt;0),$V42/365*($S42-BB42+1),$V42/365*(BC42-$R42+1))))),0)</f>
        <v>0</v>
      </c>
      <c r="BE42" s="159">
        <f>BC42+1</f>
        <v>45992</v>
      </c>
      <c r="BF42" s="159">
        <f>BE42+30</f>
        <v>46022</v>
      </c>
      <c r="BG42" s="163">
        <f>IFERROR(IF(($R42-BF42)&gt;=0,0,IF(($S42-BE42)&lt;0,0,IF(AND(($S42-BF42)&gt;0,(BE42-$R42)&gt;0),$V42/365*(BF42-BE42+1),IF(AND(($S42-BF42)&lt;=0,(BE42-$R42)&gt;0),$V42/365*($S42-BE42+1),$V42/365*(BF42-$R42+1))))),0)</f>
        <v>0</v>
      </c>
      <c r="BH42" s="159">
        <v>46023</v>
      </c>
      <c r="BI42" s="159">
        <f>BH42+30</f>
        <v>46053</v>
      </c>
      <c r="BJ42" s="163">
        <f>IFERROR(IF(($R42-BI42)&gt;=0,0,IF(($S42-BH42)&lt;0,0,IF(AND(($S42-BI42)&gt;0,(BH42-$R42)&gt;0),$V42/365*(BI42-BH42+1),IF(AND(($S42-BI42)&lt;=0,(BH42-$R42)&gt;0),$V42/365*($S42-BH42+1),$V42/365*(BI42-$R42+1))))),0)</f>
        <v>0</v>
      </c>
      <c r="BK42" s="159">
        <f>BI42+1</f>
        <v>46054</v>
      </c>
      <c r="BL42" s="159">
        <f>BK42+27</f>
        <v>46081</v>
      </c>
      <c r="BM42" s="163">
        <f>IFERROR(IF(($R42-BL42)&gt;=0,0,IF(($S42-BK42)&lt;0,0,IF(AND(($S42-BL42)&gt;0,(BK42-$R42)&gt;0),$V42/365*(BL42-BK42+1),IF(AND(($S42-BL42)&lt;=0,(BK42-$R42)&gt;0),$V42/365*($S42-BK42+1),$V42/365*(BL42-$R42+1))))),0)</f>
        <v>0</v>
      </c>
      <c r="BN42" s="159">
        <f>BL42+1</f>
        <v>46082</v>
      </c>
      <c r="BO42" s="159">
        <f>BN42+30</f>
        <v>46112</v>
      </c>
      <c r="BP42" s="163">
        <f>IFERROR(IF(($R42-BO42)&gt;=0,0,IF(($S42-BN42)&lt;0,0,IF(AND(($S42-BO42)&gt;0,(BN42-$R42)&gt;0),$V42/365*(BO42-BN42+1),IF(AND(($S42-BO42)&lt;=0,(BN42-$R42)&gt;0),$V42/365*($S42-BN42+1),$V42/365*(BO42-$R42+1))))),0)</f>
        <v>0</v>
      </c>
      <c r="BQ42" s="159">
        <f>BO42+1</f>
        <v>46113</v>
      </c>
      <c r="BR42" s="159">
        <f>BQ42+29</f>
        <v>46142</v>
      </c>
      <c r="BS42" s="163">
        <f>IFERROR(IF(($R42-BR42)&gt;=0,0,IF(($S42-BQ42)&lt;0,0,IF(AND(($S42-BR42)&gt;0,(BQ42-$R42)&gt;0),$V42/365*(BR42-BQ42+1),IF(AND(($S42-BR42)&lt;=0,(BQ42-$R42)&gt;0),$V42/365*($S42-BQ42+1),$V42/365*(BR42-$R42+1))))),0)</f>
        <v>0</v>
      </c>
      <c r="BT42" s="159">
        <f>BR42+1</f>
        <v>46143</v>
      </c>
      <c r="BU42" s="159">
        <f>BT42+30</f>
        <v>46173</v>
      </c>
      <c r="BV42" s="163">
        <f>IFERROR(IF(($R42-BU42)&gt;=0,0,IF(($S42-BT42)&lt;0,0,IF(AND(($S42-BU42)&gt;0,(BT42-$R42)&gt;0),$V42/365*(BU42-BT42+1),IF(AND(($S42-BU42)&lt;=0,(BT42-$R42)&gt;0),$V42/365*($S42-BT42+1),$V42/365*(BU42-$R42+1))))),0)</f>
        <v>0</v>
      </c>
      <c r="BW42" s="159">
        <f>BU42+1</f>
        <v>46174</v>
      </c>
      <c r="BX42" s="159">
        <f>BW42+29</f>
        <v>46203</v>
      </c>
      <c r="BY42" s="163">
        <f>IFERROR(IF(($R42-BX42)&gt;=0,0,IF(($S42-BW42)&lt;0,0,IF(AND(($S42-BX42)&gt;0,(BW42-$R42)&gt;0),$V42/365*(BX42-BW42+1),IF(AND(($S42-BX42)&lt;=0,(BW42-$R42)&gt;0),$V42/365*($S42-BW42+1),$V42/365*(BX42-$R42+1))))),0)</f>
        <v>0</v>
      </c>
      <c r="BZ42" s="159">
        <f>BX42+1</f>
        <v>46204</v>
      </c>
      <c r="CA42" s="159">
        <f>BZ42+30</f>
        <v>46234</v>
      </c>
      <c r="CB42" s="163">
        <f>IFERROR(IF(($R42-CA42)&gt;=0,0,IF(($S42-BZ42)&lt;0,0,IF(AND(($S42-CA42)&gt;0,(BZ42-$R42)&gt;0),$V42/365*(CA42-BZ42+1),IF(AND(($S42-CA42)&lt;=0,(BZ42-$R42)&gt;0),$V42/365*($S42-BZ42+1),$V42/365*(CA42-$R42+1))))),0)</f>
        <v>0</v>
      </c>
      <c r="CC42" s="159">
        <f>CA42+1</f>
        <v>46235</v>
      </c>
      <c r="CD42" s="159">
        <f>CC42+30</f>
        <v>46265</v>
      </c>
      <c r="CE42" s="163">
        <f>IFERROR(IF(($R42-CD42)&gt;=0,0,IF(($S42-CC42)&lt;0,0,IF(AND(($S42-CD42)&gt;0,(CC42-$R42)&gt;0),$V42/365*(CD42-CC42+1),IF(AND(($S42-CD42)&lt;=0,(CC42-$R42)&gt;0),$V42/365*($S42-CC42+1),$V42/365*(CD42-$R42+1))))),0)</f>
        <v>0</v>
      </c>
      <c r="CF42" s="159">
        <f>CD42+1</f>
        <v>46266</v>
      </c>
      <c r="CG42" s="159">
        <f>CF42+29</f>
        <v>46295</v>
      </c>
      <c r="CH42" s="163">
        <f>IFERROR(IF(($R42-CG42)&gt;=0,0,IF(($S42-CF42)&lt;0,0,IF(AND(($S42-CG42)&gt;0,(CF42-$R42)&gt;0),$V42/365*(CG42-CF42+1),IF(AND(($S42-CG42)&lt;=0,(CF42-$R42)&gt;0),$V42/365*($S42-CF42+1),$V42/365*(CG42-$R42+1))))),0)</f>
        <v>0</v>
      </c>
      <c r="CI42" s="159">
        <f>CG42+1</f>
        <v>46296</v>
      </c>
      <c r="CJ42" s="159">
        <f>CI42+30</f>
        <v>46326</v>
      </c>
      <c r="CK42" s="163">
        <f>IFERROR(IF(($R42-CJ42)&gt;=0,0,IF(($S42-CI42)&lt;0,0,IF(AND(($S42-CJ42)&gt;0,(CI42-$R42)&gt;0),$V42/365*(CJ42-CI42+1),IF(AND(($S42-CJ42)&lt;=0,(CI42-$R42)&gt;0),$V42/365*($S42-CI42+1),$V42/365*(CJ42-$R42+1))))),0)</f>
        <v>0</v>
      </c>
      <c r="CL42" s="159">
        <f>CJ42+1</f>
        <v>46327</v>
      </c>
      <c r="CM42" s="159">
        <f>CL42+29</f>
        <v>46356</v>
      </c>
      <c r="CN42" s="163">
        <f>IFERROR(IF(($R42-CM42)&gt;=0,0,IF(($S42-CL42)&lt;0,0,IF(AND(($S42-CM42)&gt;0,(CL42-$R42)&gt;0),$V42/365*(CM42-CL42+1),IF(AND(($S42-CM42)&lt;=0,(CL42-$R42)&gt;0),$V42/365*($S42-CL42+1),$V42/365*(CM42-$R42+1))))),0)</f>
        <v>0</v>
      </c>
      <c r="CO42" s="159">
        <f>CM42+1</f>
        <v>46357</v>
      </c>
      <c r="CP42" s="159">
        <f>CO42+30</f>
        <v>46387</v>
      </c>
      <c r="CQ42" s="163">
        <f>IFERROR(IF(($R42-CP42)&gt;=0,0,IF(($S42-CO42)&lt;0,0,IF(AND(($S42-CP42)&gt;0,(CO42-$R42)&gt;0),$V42/365*(CP42-CO42+1),IF(AND(($S42-CP42)&lt;=0,(CO42-$R42)&gt;0),$V42/365*($S42-CO42+1),$V42/365*(CP42-$R42+1))))),0)</f>
        <v>0</v>
      </c>
    </row>
    <row r="43" s="85" customFormat="1" ht="24" customHeight="1" outlineLevel="4" spans="1:95">
      <c r="A43" s="124"/>
      <c r="B43" s="125"/>
      <c r="C43" s="126"/>
      <c r="D43" s="124"/>
      <c r="E43" s="125"/>
      <c r="F43" s="125"/>
      <c r="G43" s="125"/>
      <c r="H43" s="127"/>
      <c r="I43" s="127"/>
      <c r="J43" s="127">
        <f>Z43+AC43+AF43+AI43+AL43+AO43+AR43+AU43+AX43+BA43+BD43+BG43</f>
        <v>0</v>
      </c>
      <c r="K43" s="127">
        <f>K42+1</f>
        <v>4</v>
      </c>
      <c r="L43" s="152"/>
      <c r="M43" s="153">
        <f>IFERROR(VLOOKUP($L43,'2-2 引出数据_合同数据仓库'!$B$2:$BP$10000,3,FALSE),0)</f>
        <v>0</v>
      </c>
      <c r="N43" s="127"/>
      <c r="O43" s="153">
        <f>IFERROR(VLOOKUP((LEFT(VLOOKUP($L43,'2-2 引出数据_合同数据仓库'!$B$2:$BP$10000,64,FALSE),15)&amp;(RIGHT(VLOOKUP($L43,'2-2 引出数据_合同数据仓库'!$B$2:$BP$10000,64,FALSE),4)+1)),'2-2 引出数据_合同数据仓库'!$B$2:$BP$10000,3,FALSE),0)</f>
        <v>0</v>
      </c>
      <c r="P43" s="127"/>
      <c r="Q43" s="127">
        <f>IFERROR(VLOOKUP($L43,'2-2 引出数据_合同数据仓库'!$B$2:$BP$10000,28,FALSE),0)</f>
        <v>0</v>
      </c>
      <c r="R43" s="127">
        <f>IFERROR(VLOOKUP($L43,'2-2 引出数据_合同数据仓库'!$B$2:$BP$10000,29,FALSE),0)</f>
        <v>0</v>
      </c>
      <c r="S43" s="127">
        <f>IFERROR(VLOOKUP($L43,'2-2 引出数据_合同数据仓库'!$B$2:$BP$10000,4,FALSE),0)</f>
        <v>0</v>
      </c>
      <c r="T43" s="127"/>
      <c r="U43" s="127">
        <f>IFERROR(VLOOKUP($L43,'2-2 引出数据_合同数据仓库'!$B$2:$BP$10000,15,FALSE),0)</f>
        <v>0</v>
      </c>
      <c r="V43" s="127">
        <f>U43/(S43-R43+1)*365</f>
        <v>0</v>
      </c>
      <c r="W43" s="127"/>
      <c r="X43" s="159">
        <v>45658</v>
      </c>
      <c r="Y43" s="159">
        <f>X43+30</f>
        <v>45688</v>
      </c>
      <c r="Z43" s="163">
        <f>IFERROR(IF(($R43-Y43)&gt;=0,0,IF(($S43-X43)&lt;0,0,IF(AND(($S43-Y43)&gt;0,(X43-$R43)&gt;0),$V43/365*(Y43-X43+1),IF(AND(($S43-Y43)&lt;=0,(X43-$R43)&gt;0),$V43/365*($S43-X43+1),$V43/365*(Y43-$R43+1))))),0)</f>
        <v>0</v>
      </c>
      <c r="AA43" s="159">
        <f>Y43+1</f>
        <v>45689</v>
      </c>
      <c r="AB43" s="159">
        <f>AA43+27</f>
        <v>45716</v>
      </c>
      <c r="AC43" s="163">
        <f>IFERROR(IF(($R43-AB43)&gt;=0,0,IF(($S43-AA43)&lt;0,0,IF(AND(($S43-AB43)&gt;0,(AA43-$R43)&gt;0),$V43/365*(AB43-AA43+1),IF(AND(($S43-AB43)&lt;=0,(AA43-$R43)&gt;0),$V43/365*($S43-AA43+1),$V43/365*(AB43-$R43+1))))),0)</f>
        <v>0</v>
      </c>
      <c r="AD43" s="159">
        <f>AB43+1</f>
        <v>45717</v>
      </c>
      <c r="AE43" s="159">
        <f>AD43+30</f>
        <v>45747</v>
      </c>
      <c r="AF43" s="163">
        <f>IFERROR(IF(($R43-AE43)&gt;=0,0,IF(($S43-AD43)&lt;0,0,IF(AND(($S43-AE43)&gt;0,(AD43-$R43)&gt;0),$V43/365*(AE43-AD43+1),IF(AND(($S43-AE43)&lt;=0,(AD43-$R43)&gt;0),$V43/365*($S43-AD43+1),$V43/365*(AE43-$R43+1))))),0)</f>
        <v>0</v>
      </c>
      <c r="AG43" s="159">
        <f>AE43+1</f>
        <v>45748</v>
      </c>
      <c r="AH43" s="159">
        <f>AG43+29</f>
        <v>45777</v>
      </c>
      <c r="AI43" s="163">
        <f>IFERROR(IF(($R43-AH43)&gt;=0,0,IF(($S43-AG43)&lt;0,0,IF(AND(($S43-AH43)&gt;0,(AG43-$R43)&gt;0),$V43/365*(AH43-AG43+1),IF(AND(($S43-AH43)&lt;=0,(AG43-$R43)&gt;0),$V43/365*($S43-AG43+1),$V43/365*(AH43-$R43+1))))),0)</f>
        <v>0</v>
      </c>
      <c r="AJ43" s="159">
        <f>AH43+1</f>
        <v>45778</v>
      </c>
      <c r="AK43" s="159">
        <f>AJ43+30</f>
        <v>45808</v>
      </c>
      <c r="AL43" s="163">
        <f>IFERROR(IF(($R43-AK43)&gt;=0,0,IF(($S43-AJ43)&lt;0,0,IF(AND(($S43-AK43)&gt;0,(AJ43-$R43)&gt;0),$V43/365*(AK43-AJ43+1),IF(AND(($S43-AK43)&lt;=0,(AJ43-$R43)&gt;0),$V43/365*($S43-AJ43+1),$V43/365*(AK43-$R43+1))))),0)</f>
        <v>0</v>
      </c>
      <c r="AM43" s="159">
        <f>AK43+1</f>
        <v>45809</v>
      </c>
      <c r="AN43" s="159">
        <f>AM43+29</f>
        <v>45838</v>
      </c>
      <c r="AO43" s="163">
        <f>IFERROR(IF(($R43-AN43)&gt;=0,0,IF(($S43-AM43)&lt;0,0,IF(AND(($S43-AN43)&gt;0,(AM43-$R43)&gt;0),$V43/365*(AN43-AM43+1),IF(AND(($S43-AN43)&lt;=0,(AM43-$R43)&gt;0),$V43/365*($S43-AM43+1),$V43/365*(AN43-$R43+1))))),0)</f>
        <v>0</v>
      </c>
      <c r="AP43" s="159">
        <f>AN43+1</f>
        <v>45839</v>
      </c>
      <c r="AQ43" s="159">
        <f>AP43+30</f>
        <v>45869</v>
      </c>
      <c r="AR43" s="163">
        <f>IFERROR(IF(($R43-AQ43)&gt;=0,0,IF(($S43-AP43)&lt;0,0,IF(AND(($S43-AQ43)&gt;0,(AP43-$R43)&gt;0),$V43/365*(AQ43-AP43+1),IF(AND(($S43-AQ43)&lt;=0,(AP43-$R43)&gt;0),$V43/365*($S43-AP43+1),$V43/365*(AQ43-$R43+1))))),0)</f>
        <v>0</v>
      </c>
      <c r="AS43" s="159">
        <f>AQ43+1</f>
        <v>45870</v>
      </c>
      <c r="AT43" s="159">
        <f>AS43+30</f>
        <v>45900</v>
      </c>
      <c r="AU43" s="163">
        <f>IFERROR(IF(($R43-AT43)&gt;=0,0,IF(($S43-AS43)&lt;0,0,IF(AND(($S43-AT43)&gt;0,(AS43-$R43)&gt;0),$V43/365*(AT43-AS43+1),IF(AND(($S43-AT43)&lt;=0,(AS43-$R43)&gt;0),$V43/365*($S43-AS43+1),$V43/365*(AT43-$R43+1))))),0)</f>
        <v>0</v>
      </c>
      <c r="AV43" s="159">
        <f>AT43+1</f>
        <v>45901</v>
      </c>
      <c r="AW43" s="159">
        <f>AV43+29</f>
        <v>45930</v>
      </c>
      <c r="AX43" s="163">
        <f>IFERROR(IF(($R43-AW43)&gt;=0,0,IF(($S43-AV43)&lt;0,0,IF(AND(($S43-AW43)&gt;0,(AV43-$R43)&gt;0),$V43/365*(AW43-AV43+1),IF(AND(($S43-AW43)&lt;=0,(AV43-$R43)&gt;0),$V43/365*($S43-AV43+1),$V43/365*(AW43-$R43+1))))),0)</f>
        <v>0</v>
      </c>
      <c r="AY43" s="159">
        <f>AW43+1</f>
        <v>45931</v>
      </c>
      <c r="AZ43" s="159">
        <f>AY43+30</f>
        <v>45961</v>
      </c>
      <c r="BA43" s="163">
        <f>IFERROR(IF(($R43-AZ43)&gt;=0,0,IF(($S43-AY43)&lt;0,0,IF(AND(($S43-AZ43)&gt;0,(AY43-$R43)&gt;0),$V43/365*(AZ43-AY43+1),IF(AND(($S43-AZ43)&lt;=0,(AY43-$R43)&gt;0),$V43/365*($S43-AY43+1),$V43/365*(AZ43-$R43+1))))),0)</f>
        <v>0</v>
      </c>
      <c r="BB43" s="159">
        <f>AZ43+1</f>
        <v>45962</v>
      </c>
      <c r="BC43" s="159">
        <f>BB43+29</f>
        <v>45991</v>
      </c>
      <c r="BD43" s="163">
        <f>IFERROR(IF(($R43-BC43)&gt;=0,0,IF(($S43-BB43)&lt;0,0,IF(AND(($S43-BC43)&gt;0,(BB43-$R43)&gt;0),$V43/365*(BC43-BB43+1),IF(AND(($S43-BC43)&lt;=0,(BB43-$R43)&gt;0),$V43/365*($S43-BB43+1),$V43/365*(BC43-$R43+1))))),0)</f>
        <v>0</v>
      </c>
      <c r="BE43" s="159">
        <f>BC43+1</f>
        <v>45992</v>
      </c>
      <c r="BF43" s="159">
        <f>BE43+30</f>
        <v>46022</v>
      </c>
      <c r="BG43" s="163">
        <f>IFERROR(IF(($R43-BF43)&gt;=0,0,IF(($S43-BE43)&lt;0,0,IF(AND(($S43-BF43)&gt;0,(BE43-$R43)&gt;0),$V43/365*(BF43-BE43+1),IF(AND(($S43-BF43)&lt;=0,(BE43-$R43)&gt;0),$V43/365*($S43-BE43+1),$V43/365*(BF43-$R43+1))))),0)</f>
        <v>0</v>
      </c>
      <c r="BH43" s="159">
        <v>46023</v>
      </c>
      <c r="BI43" s="159">
        <f>BH43+30</f>
        <v>46053</v>
      </c>
      <c r="BJ43" s="163">
        <f>IFERROR(IF(($R43-BI43)&gt;=0,0,IF(($S43-BH43)&lt;0,0,IF(AND(($S43-BI43)&gt;0,(BH43-$R43)&gt;0),$V43/365*(BI43-BH43+1),IF(AND(($S43-BI43)&lt;=0,(BH43-$R43)&gt;0),$V43/365*($S43-BH43+1),$V43/365*(BI43-$R43+1))))),0)</f>
        <v>0</v>
      </c>
      <c r="BK43" s="159">
        <f>BI43+1</f>
        <v>46054</v>
      </c>
      <c r="BL43" s="159">
        <f>BK43+27</f>
        <v>46081</v>
      </c>
      <c r="BM43" s="163">
        <f>IFERROR(IF(($R43-BL43)&gt;=0,0,IF(($S43-BK43)&lt;0,0,IF(AND(($S43-BL43)&gt;0,(BK43-$R43)&gt;0),$V43/365*(BL43-BK43+1),IF(AND(($S43-BL43)&lt;=0,(BK43-$R43)&gt;0),$V43/365*($S43-BK43+1),$V43/365*(BL43-$R43+1))))),0)</f>
        <v>0</v>
      </c>
      <c r="BN43" s="159">
        <f>BL43+1</f>
        <v>46082</v>
      </c>
      <c r="BO43" s="159">
        <f>BN43+30</f>
        <v>46112</v>
      </c>
      <c r="BP43" s="163">
        <f>IFERROR(IF(($R43-BO43)&gt;=0,0,IF(($S43-BN43)&lt;0,0,IF(AND(($S43-BO43)&gt;0,(BN43-$R43)&gt;0),$V43/365*(BO43-BN43+1),IF(AND(($S43-BO43)&lt;=0,(BN43-$R43)&gt;0),$V43/365*($S43-BN43+1),$V43/365*(BO43-$R43+1))))),0)</f>
        <v>0</v>
      </c>
      <c r="BQ43" s="159">
        <f>BO43+1</f>
        <v>46113</v>
      </c>
      <c r="BR43" s="159">
        <f>BQ43+29</f>
        <v>46142</v>
      </c>
      <c r="BS43" s="163">
        <f>IFERROR(IF(($R43-BR43)&gt;=0,0,IF(($S43-BQ43)&lt;0,0,IF(AND(($S43-BR43)&gt;0,(BQ43-$R43)&gt;0),$V43/365*(BR43-BQ43+1),IF(AND(($S43-BR43)&lt;=0,(BQ43-$R43)&gt;0),$V43/365*($S43-BQ43+1),$V43/365*(BR43-$R43+1))))),0)</f>
        <v>0</v>
      </c>
      <c r="BT43" s="159">
        <f>BR43+1</f>
        <v>46143</v>
      </c>
      <c r="BU43" s="159">
        <f>BT43+30</f>
        <v>46173</v>
      </c>
      <c r="BV43" s="163">
        <f>IFERROR(IF(($R43-BU43)&gt;=0,0,IF(($S43-BT43)&lt;0,0,IF(AND(($S43-BU43)&gt;0,(BT43-$R43)&gt;0),$V43/365*(BU43-BT43+1),IF(AND(($S43-BU43)&lt;=0,(BT43-$R43)&gt;0),$V43/365*($S43-BT43+1),$V43/365*(BU43-$R43+1))))),0)</f>
        <v>0</v>
      </c>
      <c r="BW43" s="159">
        <f>BU43+1</f>
        <v>46174</v>
      </c>
      <c r="BX43" s="159">
        <f>BW43+29</f>
        <v>46203</v>
      </c>
      <c r="BY43" s="163">
        <f>IFERROR(IF(($R43-BX43)&gt;=0,0,IF(($S43-BW43)&lt;0,0,IF(AND(($S43-BX43)&gt;0,(BW43-$R43)&gt;0),$V43/365*(BX43-BW43+1),IF(AND(($S43-BX43)&lt;=0,(BW43-$R43)&gt;0),$V43/365*($S43-BW43+1),$V43/365*(BX43-$R43+1))))),0)</f>
        <v>0</v>
      </c>
      <c r="BZ43" s="159">
        <f>BX43+1</f>
        <v>46204</v>
      </c>
      <c r="CA43" s="159">
        <f>BZ43+30</f>
        <v>46234</v>
      </c>
      <c r="CB43" s="163">
        <f>IFERROR(IF(($R43-CA43)&gt;=0,0,IF(($S43-BZ43)&lt;0,0,IF(AND(($S43-CA43)&gt;0,(BZ43-$R43)&gt;0),$V43/365*(CA43-BZ43+1),IF(AND(($S43-CA43)&lt;=0,(BZ43-$R43)&gt;0),$V43/365*($S43-BZ43+1),$V43/365*(CA43-$R43+1))))),0)</f>
        <v>0</v>
      </c>
      <c r="CC43" s="159">
        <f>CA43+1</f>
        <v>46235</v>
      </c>
      <c r="CD43" s="159">
        <f>CC43+30</f>
        <v>46265</v>
      </c>
      <c r="CE43" s="163">
        <f>IFERROR(IF(($R43-CD43)&gt;=0,0,IF(($S43-CC43)&lt;0,0,IF(AND(($S43-CD43)&gt;0,(CC43-$R43)&gt;0),$V43/365*(CD43-CC43+1),IF(AND(($S43-CD43)&lt;=0,(CC43-$R43)&gt;0),$V43/365*($S43-CC43+1),$V43/365*(CD43-$R43+1))))),0)</f>
        <v>0</v>
      </c>
      <c r="CF43" s="159">
        <f>CD43+1</f>
        <v>46266</v>
      </c>
      <c r="CG43" s="159">
        <f>CF43+29</f>
        <v>46295</v>
      </c>
      <c r="CH43" s="163">
        <f>IFERROR(IF(($R43-CG43)&gt;=0,0,IF(($S43-CF43)&lt;0,0,IF(AND(($S43-CG43)&gt;0,(CF43-$R43)&gt;0),$V43/365*(CG43-CF43+1),IF(AND(($S43-CG43)&lt;=0,(CF43-$R43)&gt;0),$V43/365*($S43-CF43+1),$V43/365*(CG43-$R43+1))))),0)</f>
        <v>0</v>
      </c>
      <c r="CI43" s="159">
        <f>CG43+1</f>
        <v>46296</v>
      </c>
      <c r="CJ43" s="159">
        <f>CI43+30</f>
        <v>46326</v>
      </c>
      <c r="CK43" s="163">
        <f>IFERROR(IF(($R43-CJ43)&gt;=0,0,IF(($S43-CI43)&lt;0,0,IF(AND(($S43-CJ43)&gt;0,(CI43-$R43)&gt;0),$V43/365*(CJ43-CI43+1),IF(AND(($S43-CJ43)&lt;=0,(CI43-$R43)&gt;0),$V43/365*($S43-CI43+1),$V43/365*(CJ43-$R43+1))))),0)</f>
        <v>0</v>
      </c>
      <c r="CL43" s="159">
        <f>CJ43+1</f>
        <v>46327</v>
      </c>
      <c r="CM43" s="159">
        <f>CL43+29</f>
        <v>46356</v>
      </c>
      <c r="CN43" s="163">
        <f>IFERROR(IF(($R43-CM43)&gt;=0,0,IF(($S43-CL43)&lt;0,0,IF(AND(($S43-CM43)&gt;0,(CL43-$R43)&gt;0),$V43/365*(CM43-CL43+1),IF(AND(($S43-CM43)&lt;=0,(CL43-$R43)&gt;0),$V43/365*($S43-CL43+1),$V43/365*(CM43-$R43+1))))),0)</f>
        <v>0</v>
      </c>
      <c r="CO43" s="159">
        <f>CM43+1</f>
        <v>46357</v>
      </c>
      <c r="CP43" s="159">
        <f>CO43+30</f>
        <v>46387</v>
      </c>
      <c r="CQ43" s="163">
        <f>IFERROR(IF(($R43-CP43)&gt;=0,0,IF(($S43-CO43)&lt;0,0,IF(AND(($S43-CP43)&gt;0,(CO43-$R43)&gt;0),$V43/365*(CP43-CO43+1),IF(AND(($S43-CP43)&lt;=0,(CO43-$R43)&gt;0),$V43/365*($S43-CO43+1),$V43/365*(CP43-$R43+1))))),0)</f>
        <v>0</v>
      </c>
    </row>
    <row r="44" s="85" customFormat="1" ht="24" customHeight="1" outlineLevel="4" spans="1:95">
      <c r="A44" s="128" t="s">
        <v>2815</v>
      </c>
      <c r="B44" s="129"/>
      <c r="C44" s="129"/>
      <c r="D44" s="129"/>
      <c r="E44" s="129"/>
      <c r="F44" s="129"/>
      <c r="G44" s="130"/>
      <c r="H44" s="131"/>
      <c r="I44" s="131"/>
      <c r="J44" s="131"/>
      <c r="K44" s="131"/>
      <c r="L44" s="154"/>
      <c r="M44" s="154"/>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1"/>
      <c r="BF44" s="131"/>
      <c r="BG44" s="131"/>
      <c r="BH44" s="131"/>
      <c r="BI44" s="131"/>
      <c r="BJ44" s="131"/>
      <c r="BK44" s="131"/>
      <c r="BL44" s="131"/>
      <c r="BM44" s="131"/>
      <c r="BN44" s="131"/>
      <c r="BO44" s="131"/>
      <c r="BP44" s="131"/>
      <c r="BQ44" s="131"/>
      <c r="BR44" s="131"/>
      <c r="BS44" s="131"/>
      <c r="BT44" s="131"/>
      <c r="BU44" s="131"/>
      <c r="BV44" s="131"/>
      <c r="BW44" s="131"/>
      <c r="BX44" s="131"/>
      <c r="BY44" s="131"/>
      <c r="BZ44" s="131"/>
      <c r="CA44" s="131"/>
      <c r="CB44" s="131"/>
      <c r="CC44" s="131"/>
      <c r="CD44" s="131"/>
      <c r="CE44" s="131"/>
      <c r="CF44" s="131"/>
      <c r="CG44" s="131"/>
      <c r="CH44" s="131"/>
      <c r="CI44" s="131"/>
      <c r="CJ44" s="131"/>
      <c r="CK44" s="131"/>
      <c r="CL44" s="131"/>
      <c r="CM44" s="131"/>
      <c r="CN44" s="131"/>
      <c r="CO44" s="131"/>
      <c r="CP44" s="131"/>
      <c r="CQ44" s="131"/>
    </row>
    <row r="45" s="85" customFormat="1" ht="24" customHeight="1" outlineLevel="2" spans="1:95">
      <c r="A45" s="49"/>
      <c r="B45" s="117" t="s">
        <v>788</v>
      </c>
      <c r="C45" s="118" t="s">
        <v>876</v>
      </c>
      <c r="D45" s="49" t="s">
        <v>877</v>
      </c>
      <c r="E45" s="117"/>
      <c r="F45" s="117"/>
      <c r="G45" s="117"/>
      <c r="H45" s="119">
        <f>X45+AA45+AD45+AG45+AJ45+AM45+AP45+AS45+AV45+AY45+BB45+BE45</f>
        <v>1255991.32075472</v>
      </c>
      <c r="I45" s="119">
        <f>Y45+AB45+AE45+AH45+AK45+AN45+AQ45+AT45+AW45+AZ45+BC45+BF45</f>
        <v>130483.518545157</v>
      </c>
      <c r="J45" s="119">
        <f t="shared" ref="J45:J50" si="4">Z45+AC45+AF45+AI45+AL45+AO45+AR45+AU45+AX45+BA45+BD45+BG45</f>
        <v>1125507.80220955</v>
      </c>
      <c r="K45" s="119"/>
      <c r="L45" s="150"/>
      <c r="M45" s="150"/>
      <c r="N45" s="119"/>
      <c r="O45" s="119"/>
      <c r="P45" s="119"/>
      <c r="Q45" s="119"/>
      <c r="R45" s="119"/>
      <c r="S45" s="119"/>
      <c r="T45" s="119"/>
      <c r="U45" s="119"/>
      <c r="V45" s="119"/>
      <c r="W45" s="119"/>
      <c r="X45" s="119">
        <f>VLOOKUP($C45,'1 预算编制表单'!$C:$BJ,27,FALSE)</f>
        <v>104665.943396226</v>
      </c>
      <c r="Y45" s="119">
        <f>X45-Z45</f>
        <v>-49459.678737045</v>
      </c>
      <c r="Z45" s="119">
        <f>Z46+Z52+Z58+Z68</f>
        <v>154125.622133271</v>
      </c>
      <c r="AA45" s="119">
        <f>VLOOKUP($C45,'1 预算编制表单'!$C:$BJ,30,FALSE)</f>
        <v>104665.943396226</v>
      </c>
      <c r="AB45" s="119">
        <f>AA45-AC45</f>
        <v>-106533.914763514</v>
      </c>
      <c r="AC45" s="119">
        <f>AC46+AC52+AC58+AC68</f>
        <v>211199.85815974</v>
      </c>
      <c r="AD45" s="119">
        <f>VLOOKUP($C45,'1 预算编制表单'!$C:$BJ,33,FALSE)</f>
        <v>104665.943396226</v>
      </c>
      <c r="AE45" s="119">
        <f>AD45-AF45</f>
        <v>-47329.0519326411</v>
      </c>
      <c r="AF45" s="119">
        <f>AF46+AF52+AF58+AF68</f>
        <v>151994.995328867</v>
      </c>
      <c r="AG45" s="119">
        <f>VLOOKUP($C45,'1 预算编制表单'!$C:$BJ,36,FALSE)</f>
        <v>104665.943396226</v>
      </c>
      <c r="AH45" s="119">
        <f>AG45-AI45</f>
        <v>-52213.0250149329</v>
      </c>
      <c r="AI45" s="119">
        <f>AI46+AI52+AI58+AI68</f>
        <v>156878.968411159</v>
      </c>
      <c r="AJ45" s="119">
        <f>VLOOKUP($C45,'1 预算编制表单'!$C:$BJ,39,FALSE)</f>
        <v>104665.943396226</v>
      </c>
      <c r="AK45" s="119">
        <f>AJ45-AL45</f>
        <v>2482.41166359925</v>
      </c>
      <c r="AL45" s="119">
        <f>AL46+AL52+AL58+AL68</f>
        <v>102183.531732627</v>
      </c>
      <c r="AM45" s="119">
        <f>VLOOKUP($C45,'1 预算编制表单'!$C:$BJ,42,FALSE)</f>
        <v>104665.943396226</v>
      </c>
      <c r="AN45" s="119">
        <f>AM45-AO45</f>
        <v>5787.16600691897</v>
      </c>
      <c r="AO45" s="119">
        <f>AO46+AO52+AO58+AO68</f>
        <v>98878.777389307</v>
      </c>
      <c r="AP45" s="119">
        <f>VLOOKUP($C45,'1 预算编制表单'!$C:$BJ,45,FALSE)</f>
        <v>104665.943396226</v>
      </c>
      <c r="AQ45" s="119">
        <f>AP45-AR45</f>
        <v>5194.36542727539</v>
      </c>
      <c r="AR45" s="119">
        <f>AR46+AR52+AR58+AR68</f>
        <v>99471.5779689506</v>
      </c>
      <c r="AS45" s="119">
        <f>VLOOKUP($C45,'1 预算编制表单'!$C:$BJ,48,FALSE)</f>
        <v>104665.943396226</v>
      </c>
      <c r="AT45" s="119">
        <f>AS45-AU45</f>
        <v>-1902.895320471</v>
      </c>
      <c r="AU45" s="119">
        <f>AU46+AU52+AU58+AU68</f>
        <v>106568.838716697</v>
      </c>
      <c r="AV45" s="119">
        <f>VLOOKUP($C45,'1 预算编制表单'!$C:$BJ,51,FALSE)</f>
        <v>104665.943396226</v>
      </c>
      <c r="AW45" s="119">
        <f>AV45-AX45</f>
        <v>93795.7059284547</v>
      </c>
      <c r="AX45" s="119">
        <f>AX46+AX52+AX58+AX68</f>
        <v>10870.2374677713</v>
      </c>
      <c r="AY45" s="119">
        <f>VLOOKUP($C45,'1 预算编制表单'!$C:$BJ,54,FALSE)</f>
        <v>104665.943396226</v>
      </c>
      <c r="AZ45" s="119">
        <f>AY45-BA45</f>
        <v>93433.364679529</v>
      </c>
      <c r="BA45" s="119">
        <f>BA46+BA52+BA58+BA68</f>
        <v>11232.578716697</v>
      </c>
      <c r="BB45" s="119">
        <f>VLOOKUP($C45,'1 预算编制表单'!$C:$BJ,57,FALSE)</f>
        <v>104665.943396226</v>
      </c>
      <c r="BC45" s="119">
        <f>BB45-BD45</f>
        <v>93795.7059284547</v>
      </c>
      <c r="BD45" s="119">
        <f>BD46+BD52+BD58+BD68</f>
        <v>10870.2374677713</v>
      </c>
      <c r="BE45" s="119">
        <f>VLOOKUP($C45,'1 预算编制表单'!$C:$BJ,60,FALSE)</f>
        <v>104665.943396226</v>
      </c>
      <c r="BF45" s="119">
        <f>BE45-BG45</f>
        <v>93433.364679529</v>
      </c>
      <c r="BG45" s="119">
        <f>BG46+BG52+BG58+BG68</f>
        <v>11232.578716697</v>
      </c>
      <c r="BH45" s="119">
        <f>VLOOKUP($C45,'1 预算编制表单'!$C:$BJ,27,FALSE)</f>
        <v>104665.943396226</v>
      </c>
      <c r="BI45" s="119">
        <f>BH45-BJ45</f>
        <v>93433.3646795294</v>
      </c>
      <c r="BJ45" s="119">
        <f>BJ46+BJ52+BJ58+BJ68</f>
        <v>11232.578716697</v>
      </c>
      <c r="BK45" s="119">
        <f>VLOOKUP($C45,'1 预算编制表单'!$C:$BJ,30,FALSE)</f>
        <v>104665.943396226</v>
      </c>
      <c r="BL45" s="119">
        <f>BK45-BM45</f>
        <v>94520.3884263065</v>
      </c>
      <c r="BM45" s="119">
        <f>BM46+BM52+BM58+BM68</f>
        <v>10145.5549699199</v>
      </c>
      <c r="BN45" s="119">
        <f>VLOOKUP($C45,'1 预算编制表单'!$C:$BJ,33,FALSE)</f>
        <v>104665.943396226</v>
      </c>
      <c r="BO45" s="119">
        <f>BN45-BP45</f>
        <v>93433.3646795294</v>
      </c>
      <c r="BP45" s="119">
        <f>BP46+BP52+BP58+BP68</f>
        <v>11232.578716697</v>
      </c>
      <c r="BQ45" s="119">
        <f>VLOOKUP($C45,'1 预算编制表单'!$C:$BJ,36,FALSE)</f>
        <v>104665.943396226</v>
      </c>
      <c r="BR45" s="119">
        <f>BQ45-BS45</f>
        <v>93795.7059284551</v>
      </c>
      <c r="BS45" s="119">
        <f>BS46+BS52+BS58+BS68</f>
        <v>10870.2374677713</v>
      </c>
      <c r="BT45" s="119">
        <f>VLOOKUP($C45,'1 预算编制表单'!$C:$BJ,39,FALSE)</f>
        <v>104665.943396226</v>
      </c>
      <c r="BU45" s="119">
        <f>BT45-BV45</f>
        <v>93433.3646795294</v>
      </c>
      <c r="BV45" s="119">
        <f>BV46+BV52+BV58+BV68</f>
        <v>11232.578716697</v>
      </c>
      <c r="BW45" s="119">
        <f>VLOOKUP($C45,'1 预算编制表单'!$C:$BJ,42,FALSE)</f>
        <v>104665.943396226</v>
      </c>
      <c r="BX45" s="119">
        <f>BW45-BY45</f>
        <v>93795.7059284551</v>
      </c>
      <c r="BY45" s="119">
        <f>BY46+BY52+BY58+BY68</f>
        <v>10870.2374677713</v>
      </c>
      <c r="BZ45" s="119">
        <f>VLOOKUP($C45,'1 预算编制表单'!$C:$BJ,45,FALSE)</f>
        <v>104665.943396226</v>
      </c>
      <c r="CA45" s="119">
        <f>BZ45-CB45</f>
        <v>93433.3646795294</v>
      </c>
      <c r="CB45" s="119">
        <f>CB46+CB52+CB58+CB68</f>
        <v>11232.578716697</v>
      </c>
      <c r="CC45" s="119">
        <f>VLOOKUP($C45,'1 预算编制表单'!$C:$BJ,48,FALSE)</f>
        <v>104665.943396226</v>
      </c>
      <c r="CD45" s="119">
        <f>CC45-CE45</f>
        <v>95723.304953502</v>
      </c>
      <c r="CE45" s="119">
        <f>CE46+CE52+CE58+CE68</f>
        <v>8942.63844272438</v>
      </c>
      <c r="CF45" s="119">
        <f>VLOOKUP($C45,'1 预算编制表单'!$C:$BJ,51,FALSE)</f>
        <v>104665.943396226</v>
      </c>
      <c r="CG45" s="119">
        <f>CF45-CH45</f>
        <v>97876.8154545485</v>
      </c>
      <c r="CH45" s="119">
        <f>CH46+CH52+CH58+CH68</f>
        <v>6789.12794167793</v>
      </c>
      <c r="CI45" s="119">
        <f>VLOOKUP($C45,'1 预算编制表单'!$C:$BJ,54,FALSE)</f>
        <v>104665.943396226</v>
      </c>
      <c r="CJ45" s="119">
        <f>CI45-CK45</f>
        <v>97650.5111898259</v>
      </c>
      <c r="CK45" s="119">
        <f>CK46+CK52+CK58+CK68</f>
        <v>7015.43220640053</v>
      </c>
      <c r="CL45" s="119">
        <f>VLOOKUP($C45,'1 预算编制表单'!$C:$BJ,57,FALSE)</f>
        <v>104665.943396226</v>
      </c>
      <c r="CM45" s="119">
        <f>CL45-CN45</f>
        <v>97876.8154545485</v>
      </c>
      <c r="CN45" s="119">
        <f>CN46+CN52+CN58+CN68</f>
        <v>6789.12794167793</v>
      </c>
      <c r="CO45" s="119">
        <f>VLOOKUP($C45,'1 预算编制表单'!$C:$BJ,60,FALSE)</f>
        <v>104665.943396226</v>
      </c>
      <c r="CP45" s="119">
        <f>CO45-CQ45</f>
        <v>97650.5111898259</v>
      </c>
      <c r="CQ45" s="119">
        <f>CQ46+CQ52+CQ58+CQ68</f>
        <v>7015.43220640053</v>
      </c>
    </row>
    <row r="46" s="85" customFormat="1" ht="24" customHeight="1" outlineLevel="3" spans="1:95">
      <c r="A46" s="120"/>
      <c r="B46" s="121" t="s">
        <v>793</v>
      </c>
      <c r="C46" s="122" t="s">
        <v>115</v>
      </c>
      <c r="D46" s="120" t="s">
        <v>109</v>
      </c>
      <c r="E46" s="121"/>
      <c r="F46" s="121"/>
      <c r="G46" s="121"/>
      <c r="H46" s="123">
        <f>X46+AA46+AD46+AG46+AJ46+AM46+AP46+AS46+AV46+AY46+BB46+BE46</f>
        <v>0</v>
      </c>
      <c r="I46" s="123">
        <f>Y46+AB46+AE46+AH46+AK46+AN46+AQ46+AT46+AW46+AZ46+BC46+BF46</f>
        <v>0</v>
      </c>
      <c r="J46" s="123">
        <f t="shared" si="4"/>
        <v>0</v>
      </c>
      <c r="K46" s="123"/>
      <c r="L46" s="151"/>
      <c r="M46" s="151"/>
      <c r="N46" s="123"/>
      <c r="O46" s="123"/>
      <c r="P46" s="123"/>
      <c r="Q46" s="123"/>
      <c r="R46" s="123"/>
      <c r="S46" s="123"/>
      <c r="T46" s="123"/>
      <c r="U46" s="123"/>
      <c r="V46" s="123"/>
      <c r="W46" s="123"/>
      <c r="X46" s="123">
        <f>VLOOKUP($C46,'1 预算编制表单'!$C:$BJ,27,FALSE)</f>
        <v>0</v>
      </c>
      <c r="Y46" s="123">
        <f>X46-Z46</f>
        <v>0</v>
      </c>
      <c r="Z46" s="123">
        <f>SUM(Z47:Z51)</f>
        <v>0</v>
      </c>
      <c r="AA46" s="123">
        <f>VLOOKUP($C46,'1 预算编制表单'!$C:$BJ,30,FALSE)</f>
        <v>0</v>
      </c>
      <c r="AB46" s="123">
        <f>AA46-AC46</f>
        <v>0</v>
      </c>
      <c r="AC46" s="123">
        <f>SUM(AC47:AC51)</f>
        <v>0</v>
      </c>
      <c r="AD46" s="123">
        <f>VLOOKUP($C46,'1 预算编制表单'!$C:$BJ,33,FALSE)</f>
        <v>0</v>
      </c>
      <c r="AE46" s="123">
        <f>AD46-AF46</f>
        <v>0</v>
      </c>
      <c r="AF46" s="123">
        <f>SUM(AF47:AF51)</f>
        <v>0</v>
      </c>
      <c r="AG46" s="123">
        <f>VLOOKUP($C46,'1 预算编制表单'!$C:$BJ,36,FALSE)</f>
        <v>0</v>
      </c>
      <c r="AH46" s="123">
        <f>AG46-AI46</f>
        <v>0</v>
      </c>
      <c r="AI46" s="123">
        <f>SUM(AI47:AI51)</f>
        <v>0</v>
      </c>
      <c r="AJ46" s="123">
        <f>VLOOKUP($C46,'1 预算编制表单'!$C:$BJ,39,FALSE)</f>
        <v>0</v>
      </c>
      <c r="AK46" s="123">
        <f>AJ46-AL46</f>
        <v>0</v>
      </c>
      <c r="AL46" s="123">
        <f>SUM(AL47:AL51)</f>
        <v>0</v>
      </c>
      <c r="AM46" s="123">
        <f>VLOOKUP($C46,'1 预算编制表单'!$C:$BJ,42,FALSE)</f>
        <v>0</v>
      </c>
      <c r="AN46" s="123">
        <f>AM46-AO46</f>
        <v>0</v>
      </c>
      <c r="AO46" s="123">
        <f>SUM(AO47:AO51)</f>
        <v>0</v>
      </c>
      <c r="AP46" s="123">
        <f>VLOOKUP($C46,'1 预算编制表单'!$C:$BJ,45,FALSE)</f>
        <v>0</v>
      </c>
      <c r="AQ46" s="123">
        <f>AP46-AR46</f>
        <v>0</v>
      </c>
      <c r="AR46" s="123">
        <f>SUM(AR47:AR51)</f>
        <v>0</v>
      </c>
      <c r="AS46" s="123">
        <f>VLOOKUP($C46,'1 预算编制表单'!$C:$BJ,48,FALSE)</f>
        <v>0</v>
      </c>
      <c r="AT46" s="123">
        <f>AS46-AU46</f>
        <v>0</v>
      </c>
      <c r="AU46" s="123">
        <f>SUM(AU47:AU51)</f>
        <v>0</v>
      </c>
      <c r="AV46" s="123">
        <f>VLOOKUP($C46,'1 预算编制表单'!$C:$BJ,51,FALSE)</f>
        <v>0</v>
      </c>
      <c r="AW46" s="123">
        <f>AV46-AX46</f>
        <v>0</v>
      </c>
      <c r="AX46" s="123">
        <f>SUM(AX47:AX51)</f>
        <v>0</v>
      </c>
      <c r="AY46" s="123">
        <f>VLOOKUP($C46,'1 预算编制表单'!$C:$BJ,54,FALSE)</f>
        <v>0</v>
      </c>
      <c r="AZ46" s="123">
        <f>AY46-BA46</f>
        <v>0</v>
      </c>
      <c r="BA46" s="123">
        <f>SUM(BA47:BA51)</f>
        <v>0</v>
      </c>
      <c r="BB46" s="123">
        <f>VLOOKUP($C46,'1 预算编制表单'!$C:$BJ,57,FALSE)</f>
        <v>0</v>
      </c>
      <c r="BC46" s="123">
        <f>BB46-BD46</f>
        <v>0</v>
      </c>
      <c r="BD46" s="123">
        <f>SUM(BD47:BD51)</f>
        <v>0</v>
      </c>
      <c r="BE46" s="123">
        <f>VLOOKUP($C46,'1 预算编制表单'!$C:$BJ,60,FALSE)</f>
        <v>0</v>
      </c>
      <c r="BF46" s="123">
        <f>BE46-BG46</f>
        <v>0</v>
      </c>
      <c r="BG46" s="123">
        <f>SUM(BG47:BG51)</f>
        <v>0</v>
      </c>
      <c r="BH46" s="123">
        <f>VLOOKUP($C46,'1 预算编制表单'!$C:$BJ,27,FALSE)</f>
        <v>0</v>
      </c>
      <c r="BI46" s="123">
        <f>BH46-BJ46</f>
        <v>0</v>
      </c>
      <c r="BJ46" s="123">
        <f>SUM(BJ47:BJ51)</f>
        <v>0</v>
      </c>
      <c r="BK46" s="123">
        <f>VLOOKUP($C46,'1 预算编制表单'!$C:$BJ,30,FALSE)</f>
        <v>0</v>
      </c>
      <c r="BL46" s="123">
        <f>BK46-BM46</f>
        <v>0</v>
      </c>
      <c r="BM46" s="123">
        <f>SUM(BM47:BM51)</f>
        <v>0</v>
      </c>
      <c r="BN46" s="123">
        <f>VLOOKUP($C46,'1 预算编制表单'!$C:$BJ,33,FALSE)</f>
        <v>0</v>
      </c>
      <c r="BO46" s="123">
        <f>BN46-BP46</f>
        <v>0</v>
      </c>
      <c r="BP46" s="123">
        <f>SUM(BP47:BP51)</f>
        <v>0</v>
      </c>
      <c r="BQ46" s="123">
        <f>VLOOKUP($C46,'1 预算编制表单'!$C:$BJ,36,FALSE)</f>
        <v>0</v>
      </c>
      <c r="BR46" s="123">
        <f>BQ46-BS46</f>
        <v>0</v>
      </c>
      <c r="BS46" s="123">
        <f>SUM(BS47:BS51)</f>
        <v>0</v>
      </c>
      <c r="BT46" s="123">
        <f>VLOOKUP($C46,'1 预算编制表单'!$C:$BJ,39,FALSE)</f>
        <v>0</v>
      </c>
      <c r="BU46" s="123">
        <f>BT46-BV46</f>
        <v>0</v>
      </c>
      <c r="BV46" s="123">
        <f>SUM(BV47:BV51)</f>
        <v>0</v>
      </c>
      <c r="BW46" s="123">
        <f>VLOOKUP($C46,'1 预算编制表单'!$C:$BJ,42,FALSE)</f>
        <v>0</v>
      </c>
      <c r="BX46" s="123">
        <f>BW46-BY46</f>
        <v>0</v>
      </c>
      <c r="BY46" s="123">
        <f>SUM(BY47:BY51)</f>
        <v>0</v>
      </c>
      <c r="BZ46" s="123">
        <f>VLOOKUP($C46,'1 预算编制表单'!$C:$BJ,45,FALSE)</f>
        <v>0</v>
      </c>
      <c r="CA46" s="123">
        <f>BZ46-CB46</f>
        <v>0</v>
      </c>
      <c r="CB46" s="123">
        <f>SUM(CB47:CB51)</f>
        <v>0</v>
      </c>
      <c r="CC46" s="123">
        <f>VLOOKUP($C46,'1 预算编制表单'!$C:$BJ,48,FALSE)</f>
        <v>0</v>
      </c>
      <c r="CD46" s="123">
        <f>CC46-CE46</f>
        <v>0</v>
      </c>
      <c r="CE46" s="123">
        <f>SUM(CE47:CE51)</f>
        <v>0</v>
      </c>
      <c r="CF46" s="123">
        <f>VLOOKUP($C46,'1 预算编制表单'!$C:$BJ,51,FALSE)</f>
        <v>0</v>
      </c>
      <c r="CG46" s="123">
        <f>CF46-CH46</f>
        <v>0</v>
      </c>
      <c r="CH46" s="123">
        <f>SUM(CH47:CH51)</f>
        <v>0</v>
      </c>
      <c r="CI46" s="123">
        <f>VLOOKUP($C46,'1 预算编制表单'!$C:$BJ,54,FALSE)</f>
        <v>0</v>
      </c>
      <c r="CJ46" s="123">
        <f>CI46-CK46</f>
        <v>0</v>
      </c>
      <c r="CK46" s="123">
        <f>SUM(CK47:CK51)</f>
        <v>0</v>
      </c>
      <c r="CL46" s="123">
        <f>VLOOKUP($C46,'1 预算编制表单'!$C:$BJ,57,FALSE)</f>
        <v>0</v>
      </c>
      <c r="CM46" s="123">
        <f>CL46-CN46</f>
        <v>0</v>
      </c>
      <c r="CN46" s="123">
        <f>SUM(CN47:CN51)</f>
        <v>0</v>
      </c>
      <c r="CO46" s="123">
        <f>VLOOKUP($C46,'1 预算编制表单'!$C:$BJ,60,FALSE)</f>
        <v>0</v>
      </c>
      <c r="CP46" s="123">
        <f>CO46-CQ46</f>
        <v>0</v>
      </c>
      <c r="CQ46" s="123">
        <f>SUM(CQ47:CQ51)</f>
        <v>0</v>
      </c>
    </row>
    <row r="47" s="85" customFormat="1" ht="24" customHeight="1" outlineLevel="4" spans="1:95">
      <c r="A47" s="124"/>
      <c r="B47" s="125"/>
      <c r="C47" s="126"/>
      <c r="D47" s="124"/>
      <c r="E47" s="125"/>
      <c r="F47" s="125"/>
      <c r="G47" s="125"/>
      <c r="H47" s="127"/>
      <c r="I47" s="127"/>
      <c r="J47" s="127">
        <f t="shared" si="4"/>
        <v>0</v>
      </c>
      <c r="K47" s="127">
        <v>1</v>
      </c>
      <c r="L47" s="152"/>
      <c r="M47" s="153">
        <f>IFERROR(VLOOKUP($L47,'2-2 引出数据_合同数据仓库'!$B$2:$BP$10000,3,FALSE),0)</f>
        <v>0</v>
      </c>
      <c r="N47" s="127"/>
      <c r="O47" s="153">
        <f>IFERROR(VLOOKUP((LEFT(VLOOKUP($L47,'2-2 引出数据_合同数据仓库'!$B$2:$BP$10000,64,FALSE),15)&amp;(RIGHT(VLOOKUP($L47,'2-2 引出数据_合同数据仓库'!$B$2:$BP$10000,64,FALSE),4)+1)),'2-2 引出数据_合同数据仓库'!$B$2:$BP$10000,3,FALSE),0)</f>
        <v>0</v>
      </c>
      <c r="P47" s="127"/>
      <c r="Q47" s="127">
        <f>IFERROR(VLOOKUP($L47,'2-2 引出数据_合同数据仓库'!$B$2:$BP$10000,28,FALSE),0)</f>
        <v>0</v>
      </c>
      <c r="R47" s="127">
        <f>IFERROR(VLOOKUP($L47,'2-2 引出数据_合同数据仓库'!$B$2:$BP$10000,29,FALSE),0)</f>
        <v>0</v>
      </c>
      <c r="S47" s="127">
        <f>IFERROR(VLOOKUP($L47,'2-2 引出数据_合同数据仓库'!$B$2:$BP$10000,4,FALSE),0)</f>
        <v>0</v>
      </c>
      <c r="T47" s="127"/>
      <c r="U47" s="127">
        <f>IFERROR(VLOOKUP($L47,'2-2 引出数据_合同数据仓库'!$B$2:$BP$10000,15,FALSE),0)</f>
        <v>0</v>
      </c>
      <c r="V47" s="127">
        <f>U47/(S47-R47+1)*365</f>
        <v>0</v>
      </c>
      <c r="W47" s="127"/>
      <c r="X47" s="159">
        <v>45658</v>
      </c>
      <c r="Y47" s="159">
        <f>X47+30</f>
        <v>45688</v>
      </c>
      <c r="Z47" s="163">
        <f>IFERROR(IF(($R47-Y47)&gt;=0,0,IF(($S47-X47)&lt;0,0,IF(AND(($S47-Y47)&gt;0,(X47-$R47)&gt;0),$V47/365*(Y47-X47+1),IF(AND(($S47-Y47)&lt;=0,(X47-$R47)&gt;0),$V47/365*($S47-X47+1),$V47/365*(Y47-$R47+1))))),0)</f>
        <v>0</v>
      </c>
      <c r="AA47" s="159">
        <f>Y47+1</f>
        <v>45689</v>
      </c>
      <c r="AB47" s="159">
        <f>AA47+27</f>
        <v>45716</v>
      </c>
      <c r="AC47" s="163">
        <f>IFERROR(IF(($R47-AB47)&gt;=0,0,IF(($S47-AA47)&lt;0,0,IF(AND(($S47-AB47)&gt;0,(AA47-$R47)&gt;0),$V47/365*(AB47-AA47+1),IF(AND(($S47-AB47)&lt;=0,(AA47-$R47)&gt;0),$V47/365*($S47-AA47+1),$V47/365*(AB47-$R47+1))))),0)</f>
        <v>0</v>
      </c>
      <c r="AD47" s="159">
        <f>AB47+1</f>
        <v>45717</v>
      </c>
      <c r="AE47" s="159">
        <f>AD47+30</f>
        <v>45747</v>
      </c>
      <c r="AF47" s="163">
        <f>IFERROR(IF(($R47-AE47)&gt;=0,0,IF(($S47-AD47)&lt;0,0,IF(AND(($S47-AE47)&gt;0,(AD47-$R47)&gt;0),$V47/365*(AE47-AD47+1),IF(AND(($S47-AE47)&lt;=0,(AD47-$R47)&gt;0),$V47/365*($S47-AD47+1),$V47/365*(AE47-$R47+1))))),0)</f>
        <v>0</v>
      </c>
      <c r="AG47" s="159">
        <f>AE47+1</f>
        <v>45748</v>
      </c>
      <c r="AH47" s="159">
        <f>AG47+29</f>
        <v>45777</v>
      </c>
      <c r="AI47" s="163">
        <f>IFERROR(IF(($R47-AH47)&gt;=0,0,IF(($S47-AG47)&lt;0,0,IF(AND(($S47-AH47)&gt;0,(AG47-$R47)&gt;0),$V47/365*(AH47-AG47+1),IF(AND(($S47-AH47)&lt;=0,(AG47-$R47)&gt;0),$V47/365*($S47-AG47+1),$V47/365*(AH47-$R47+1))))),0)</f>
        <v>0</v>
      </c>
      <c r="AJ47" s="159">
        <f>AH47+1</f>
        <v>45778</v>
      </c>
      <c r="AK47" s="159">
        <f>AJ47+30</f>
        <v>45808</v>
      </c>
      <c r="AL47" s="163">
        <f>IFERROR(IF(($R47-AK47)&gt;=0,0,IF(($S47-AJ47)&lt;0,0,IF(AND(($S47-AK47)&gt;0,(AJ47-$R47)&gt;0),$V47/365*(AK47-AJ47+1),IF(AND(($S47-AK47)&lt;=0,(AJ47-$R47)&gt;0),$V47/365*($S47-AJ47+1),$V47/365*(AK47-$R47+1))))),0)</f>
        <v>0</v>
      </c>
      <c r="AM47" s="159">
        <f>AK47+1</f>
        <v>45809</v>
      </c>
      <c r="AN47" s="159">
        <f>AM47+29</f>
        <v>45838</v>
      </c>
      <c r="AO47" s="163">
        <f>IFERROR(IF(($R47-AN47)&gt;=0,0,IF(($S47-AM47)&lt;0,0,IF(AND(($S47-AN47)&gt;0,(AM47-$R47)&gt;0),$V47/365*(AN47-AM47+1),IF(AND(($S47-AN47)&lt;=0,(AM47-$R47)&gt;0),$V47/365*($S47-AM47+1),$V47/365*(AN47-$R47+1))))),0)</f>
        <v>0</v>
      </c>
      <c r="AP47" s="159">
        <f>AN47+1</f>
        <v>45839</v>
      </c>
      <c r="AQ47" s="159">
        <f>AP47+30</f>
        <v>45869</v>
      </c>
      <c r="AR47" s="163">
        <f>IFERROR(IF(($R47-AQ47)&gt;=0,0,IF(($S47-AP47)&lt;0,0,IF(AND(($S47-AQ47)&gt;0,(AP47-$R47)&gt;0),$V47/365*(AQ47-AP47+1),IF(AND(($S47-AQ47)&lt;=0,(AP47-$R47)&gt;0),$V47/365*($S47-AP47+1),$V47/365*(AQ47-$R47+1))))),0)</f>
        <v>0</v>
      </c>
      <c r="AS47" s="159">
        <f>AQ47+1</f>
        <v>45870</v>
      </c>
      <c r="AT47" s="159">
        <f>AS47+30</f>
        <v>45900</v>
      </c>
      <c r="AU47" s="163">
        <f>IFERROR(IF(($R47-AT47)&gt;=0,0,IF(($S47-AS47)&lt;0,0,IF(AND(($S47-AT47)&gt;0,(AS47-$R47)&gt;0),$V47/365*(AT47-AS47+1),IF(AND(($S47-AT47)&lt;=0,(AS47-$R47)&gt;0),$V47/365*($S47-AS47+1),$V47/365*(AT47-$R47+1))))),0)</f>
        <v>0</v>
      </c>
      <c r="AV47" s="159">
        <f>AT47+1</f>
        <v>45901</v>
      </c>
      <c r="AW47" s="159">
        <f>AV47+29</f>
        <v>45930</v>
      </c>
      <c r="AX47" s="163">
        <f>IFERROR(IF(($R47-AW47)&gt;=0,0,IF(($S47-AV47)&lt;0,0,IF(AND(($S47-AW47)&gt;0,(AV47-$R47)&gt;0),$V47/365*(AW47-AV47+1),IF(AND(($S47-AW47)&lt;=0,(AV47-$R47)&gt;0),$V47/365*($S47-AV47+1),$V47/365*(AW47-$R47+1))))),0)</f>
        <v>0</v>
      </c>
      <c r="AY47" s="159">
        <f>AW47+1</f>
        <v>45931</v>
      </c>
      <c r="AZ47" s="159">
        <f>AY47+30</f>
        <v>45961</v>
      </c>
      <c r="BA47" s="163">
        <f>IFERROR(IF(($R47-AZ47)&gt;=0,0,IF(($S47-AY47)&lt;0,0,IF(AND(($S47-AZ47)&gt;0,(AY47-$R47)&gt;0),$V47/365*(AZ47-AY47+1),IF(AND(($S47-AZ47)&lt;=0,(AY47-$R47)&gt;0),$V47/365*($S47-AY47+1),$V47/365*(AZ47-$R47+1))))),0)</f>
        <v>0</v>
      </c>
      <c r="BB47" s="159">
        <f>AZ47+1</f>
        <v>45962</v>
      </c>
      <c r="BC47" s="159">
        <f>BB47+29</f>
        <v>45991</v>
      </c>
      <c r="BD47" s="163">
        <f>IFERROR(IF(($R47-BC47)&gt;=0,0,IF(($S47-BB47)&lt;0,0,IF(AND(($S47-BC47)&gt;0,(BB47-$R47)&gt;0),$V47/365*(BC47-BB47+1),IF(AND(($S47-BC47)&lt;=0,(BB47-$R47)&gt;0),$V47/365*($S47-BB47+1),$V47/365*(BC47-$R47+1))))),0)</f>
        <v>0</v>
      </c>
      <c r="BE47" s="159">
        <f>BC47+1</f>
        <v>45992</v>
      </c>
      <c r="BF47" s="159">
        <f>BE47+30</f>
        <v>46022</v>
      </c>
      <c r="BG47" s="163">
        <f>IFERROR(IF(($R47-BF47)&gt;=0,0,IF(($S47-BE47)&lt;0,0,IF(AND(($S47-BF47)&gt;0,(BE47-$R47)&gt;0),$V47/365*(BF47-BE47+1),IF(AND(($S47-BF47)&lt;=0,(BE47-$R47)&gt;0),$V47/365*($S47-BE47+1),$V47/365*(BF47-$R47+1))))),0)</f>
        <v>0</v>
      </c>
      <c r="BH47" s="159">
        <v>46023</v>
      </c>
      <c r="BI47" s="159">
        <f>BH47+30</f>
        <v>46053</v>
      </c>
      <c r="BJ47" s="163">
        <f>IFERROR(IF(($R47-BI47)&gt;=0,0,IF(($S47-BH47)&lt;0,0,IF(AND(($S47-BI47)&gt;0,(BH47-$R47)&gt;0),$V47/365*(BI47-BH47+1),IF(AND(($S47-BI47)&lt;=0,(BH47-$R47)&gt;0),$V47/365*($S47-BH47+1),$V47/365*(BI47-$R47+1))))),0)</f>
        <v>0</v>
      </c>
      <c r="BK47" s="159">
        <f>BI47+1</f>
        <v>46054</v>
      </c>
      <c r="BL47" s="159">
        <f>BK47+27</f>
        <v>46081</v>
      </c>
      <c r="BM47" s="163">
        <f>IFERROR(IF(($R47-BL47)&gt;=0,0,IF(($S47-BK47)&lt;0,0,IF(AND(($S47-BL47)&gt;0,(BK47-$R47)&gt;0),$V47/365*(BL47-BK47+1),IF(AND(($S47-BL47)&lt;=0,(BK47-$R47)&gt;0),$V47/365*($S47-BK47+1),$V47/365*(BL47-$R47+1))))),0)</f>
        <v>0</v>
      </c>
      <c r="BN47" s="159">
        <f>BL47+1</f>
        <v>46082</v>
      </c>
      <c r="BO47" s="159">
        <f>BN47+30</f>
        <v>46112</v>
      </c>
      <c r="BP47" s="163">
        <f>IFERROR(IF(($R47-BO47)&gt;=0,0,IF(($S47-BN47)&lt;0,0,IF(AND(($S47-BO47)&gt;0,(BN47-$R47)&gt;0),$V47/365*(BO47-BN47+1),IF(AND(($S47-BO47)&lt;=0,(BN47-$R47)&gt;0),$V47/365*($S47-BN47+1),$V47/365*(BO47-$R47+1))))),0)</f>
        <v>0</v>
      </c>
      <c r="BQ47" s="159">
        <f>BO47+1</f>
        <v>46113</v>
      </c>
      <c r="BR47" s="159">
        <f>BQ47+29</f>
        <v>46142</v>
      </c>
      <c r="BS47" s="163">
        <f>IFERROR(IF(($R47-BR47)&gt;=0,0,IF(($S47-BQ47)&lt;0,0,IF(AND(($S47-BR47)&gt;0,(BQ47-$R47)&gt;0),$V47/365*(BR47-BQ47+1),IF(AND(($S47-BR47)&lt;=0,(BQ47-$R47)&gt;0),$V47/365*($S47-BQ47+1),$V47/365*(BR47-$R47+1))))),0)</f>
        <v>0</v>
      </c>
      <c r="BT47" s="159">
        <f>BR47+1</f>
        <v>46143</v>
      </c>
      <c r="BU47" s="159">
        <f>BT47+30</f>
        <v>46173</v>
      </c>
      <c r="BV47" s="163">
        <f>IFERROR(IF(($R47-BU47)&gt;=0,0,IF(($S47-BT47)&lt;0,0,IF(AND(($S47-BU47)&gt;0,(BT47-$R47)&gt;0),$V47/365*(BU47-BT47+1),IF(AND(($S47-BU47)&lt;=0,(BT47-$R47)&gt;0),$V47/365*($S47-BT47+1),$V47/365*(BU47-$R47+1))))),0)</f>
        <v>0</v>
      </c>
      <c r="BW47" s="159">
        <f>BU47+1</f>
        <v>46174</v>
      </c>
      <c r="BX47" s="159">
        <f>BW47+29</f>
        <v>46203</v>
      </c>
      <c r="BY47" s="163">
        <f>IFERROR(IF(($R47-BX47)&gt;=0,0,IF(($S47-BW47)&lt;0,0,IF(AND(($S47-BX47)&gt;0,(BW47-$R47)&gt;0),$V47/365*(BX47-BW47+1),IF(AND(($S47-BX47)&lt;=0,(BW47-$R47)&gt;0),$V47/365*($S47-BW47+1),$V47/365*(BX47-$R47+1))))),0)</f>
        <v>0</v>
      </c>
      <c r="BZ47" s="159">
        <f>BX47+1</f>
        <v>46204</v>
      </c>
      <c r="CA47" s="159">
        <f>BZ47+30</f>
        <v>46234</v>
      </c>
      <c r="CB47" s="163">
        <f>IFERROR(IF(($R47-CA47)&gt;=0,0,IF(($S47-BZ47)&lt;0,0,IF(AND(($S47-CA47)&gt;0,(BZ47-$R47)&gt;0),$V47/365*(CA47-BZ47+1),IF(AND(($S47-CA47)&lt;=0,(BZ47-$R47)&gt;0),$V47/365*($S47-BZ47+1),$V47/365*(CA47-$R47+1))))),0)</f>
        <v>0</v>
      </c>
      <c r="CC47" s="159">
        <f>CA47+1</f>
        <v>46235</v>
      </c>
      <c r="CD47" s="159">
        <f>CC47+30</f>
        <v>46265</v>
      </c>
      <c r="CE47" s="163">
        <f>IFERROR(IF(($R47-CD47)&gt;=0,0,IF(($S47-CC47)&lt;0,0,IF(AND(($S47-CD47)&gt;0,(CC47-$R47)&gt;0),$V47/365*(CD47-CC47+1),IF(AND(($S47-CD47)&lt;=0,(CC47-$R47)&gt;0),$V47/365*($S47-CC47+1),$V47/365*(CD47-$R47+1))))),0)</f>
        <v>0</v>
      </c>
      <c r="CF47" s="159">
        <f>CD47+1</f>
        <v>46266</v>
      </c>
      <c r="CG47" s="159">
        <f>CF47+29</f>
        <v>46295</v>
      </c>
      <c r="CH47" s="163">
        <f>IFERROR(IF(($R47-CG47)&gt;=0,0,IF(($S47-CF47)&lt;0,0,IF(AND(($S47-CG47)&gt;0,(CF47-$R47)&gt;0),$V47/365*(CG47-CF47+1),IF(AND(($S47-CG47)&lt;=0,(CF47-$R47)&gt;0),$V47/365*($S47-CF47+1),$V47/365*(CG47-$R47+1))))),0)</f>
        <v>0</v>
      </c>
      <c r="CI47" s="159">
        <f>CG47+1</f>
        <v>46296</v>
      </c>
      <c r="CJ47" s="159">
        <f>CI47+30</f>
        <v>46326</v>
      </c>
      <c r="CK47" s="163">
        <f>IFERROR(IF(($R47-CJ47)&gt;=0,0,IF(($S47-CI47)&lt;0,0,IF(AND(($S47-CJ47)&gt;0,(CI47-$R47)&gt;0),$V47/365*(CJ47-CI47+1),IF(AND(($S47-CJ47)&lt;=0,(CI47-$R47)&gt;0),$V47/365*($S47-CI47+1),$V47/365*(CJ47-$R47+1))))),0)</f>
        <v>0</v>
      </c>
      <c r="CL47" s="159">
        <f>CJ47+1</f>
        <v>46327</v>
      </c>
      <c r="CM47" s="159">
        <f>CL47+29</f>
        <v>46356</v>
      </c>
      <c r="CN47" s="163">
        <f>IFERROR(IF(($R47-CM47)&gt;=0,0,IF(($S47-CL47)&lt;0,0,IF(AND(($S47-CM47)&gt;0,(CL47-$R47)&gt;0),$V47/365*(CM47-CL47+1),IF(AND(($S47-CM47)&lt;=0,(CL47-$R47)&gt;0),$V47/365*($S47-CL47+1),$V47/365*(CM47-$R47+1))))),0)</f>
        <v>0</v>
      </c>
      <c r="CO47" s="159">
        <f>CM47+1</f>
        <v>46357</v>
      </c>
      <c r="CP47" s="159">
        <f>CO47+30</f>
        <v>46387</v>
      </c>
      <c r="CQ47" s="163">
        <f>IFERROR(IF(($R47-CP47)&gt;=0,0,IF(($S47-CO47)&lt;0,0,IF(AND(($S47-CP47)&gt;0,(CO47-$R47)&gt;0),$V47/365*(CP47-CO47+1),IF(AND(($S47-CP47)&lt;=0,(CO47-$R47)&gt;0),$V47/365*($S47-CO47+1),$V47/365*(CP47-$R47+1))))),0)</f>
        <v>0</v>
      </c>
    </row>
    <row r="48" s="85" customFormat="1" ht="24" customHeight="1" outlineLevel="4" spans="1:95">
      <c r="A48" s="124"/>
      <c r="B48" s="125"/>
      <c r="C48" s="126"/>
      <c r="D48" s="124"/>
      <c r="E48" s="125"/>
      <c r="F48" s="125"/>
      <c r="G48" s="125"/>
      <c r="H48" s="127"/>
      <c r="I48" s="127"/>
      <c r="J48" s="127">
        <f t="shared" si="4"/>
        <v>0</v>
      </c>
      <c r="K48" s="127">
        <f>K47+1</f>
        <v>2</v>
      </c>
      <c r="L48" s="152"/>
      <c r="M48" s="153">
        <f>IFERROR(VLOOKUP($L48,'2-2 引出数据_合同数据仓库'!$B$2:$BP$10000,3,FALSE),0)</f>
        <v>0</v>
      </c>
      <c r="N48" s="127"/>
      <c r="O48" s="153">
        <f>IFERROR(VLOOKUP((LEFT(VLOOKUP($L48,'2-2 引出数据_合同数据仓库'!$B$2:$BP$10000,64,FALSE),15)&amp;(RIGHT(VLOOKUP($L48,'2-2 引出数据_合同数据仓库'!$B$2:$BP$10000,64,FALSE),4)+1)),'2-2 引出数据_合同数据仓库'!$B$2:$BP$10000,3,FALSE),0)</f>
        <v>0</v>
      </c>
      <c r="P48" s="127"/>
      <c r="Q48" s="127">
        <f>IFERROR(VLOOKUP($L48,'2-2 引出数据_合同数据仓库'!$B$2:$BP$10000,28,FALSE),0)</f>
        <v>0</v>
      </c>
      <c r="R48" s="127">
        <f>IFERROR(VLOOKUP($L48,'2-2 引出数据_合同数据仓库'!$B$2:$BP$10000,29,FALSE),0)</f>
        <v>0</v>
      </c>
      <c r="S48" s="127">
        <f>IFERROR(VLOOKUP($L48,'2-2 引出数据_合同数据仓库'!$B$2:$BP$10000,4,FALSE),0)</f>
        <v>0</v>
      </c>
      <c r="T48" s="127"/>
      <c r="U48" s="127">
        <f>IFERROR(VLOOKUP($L48,'2-2 引出数据_合同数据仓库'!$B$2:$BP$10000,15,FALSE),0)</f>
        <v>0</v>
      </c>
      <c r="V48" s="127">
        <f>U48/(S48-R48+1)*365</f>
        <v>0</v>
      </c>
      <c r="W48" s="127"/>
      <c r="X48" s="159">
        <v>45658</v>
      </c>
      <c r="Y48" s="159">
        <f>X48+30</f>
        <v>45688</v>
      </c>
      <c r="Z48" s="163">
        <f>IFERROR(IF(($R48-Y48)&gt;=0,0,IF(($S48-X48)&lt;0,0,IF(AND(($S48-Y48)&gt;0,(X48-$R48)&gt;0),$V48/365*(Y48-X48+1),IF(AND(($S48-Y48)&lt;=0,(X48-$R48)&gt;0),$V48/365*($S48-X48+1),$V48/365*(Y48-$R48+1))))),0)</f>
        <v>0</v>
      </c>
      <c r="AA48" s="159">
        <f>Y48+1</f>
        <v>45689</v>
      </c>
      <c r="AB48" s="159">
        <f>AA48+27</f>
        <v>45716</v>
      </c>
      <c r="AC48" s="163">
        <f>IFERROR(IF(($R48-AB48)&gt;=0,0,IF(($S48-AA48)&lt;0,0,IF(AND(($S48-AB48)&gt;0,(AA48-$R48)&gt;0),$V48/365*(AB48-AA48+1),IF(AND(($S48-AB48)&lt;=0,(AA48-$R48)&gt;0),$V48/365*($S48-AA48+1),$V48/365*(AB48-$R48+1))))),0)</f>
        <v>0</v>
      </c>
      <c r="AD48" s="159">
        <f>AB48+1</f>
        <v>45717</v>
      </c>
      <c r="AE48" s="159">
        <f>AD48+30</f>
        <v>45747</v>
      </c>
      <c r="AF48" s="163">
        <f>IFERROR(IF(($R48-AE48)&gt;=0,0,IF(($S48-AD48)&lt;0,0,IF(AND(($S48-AE48)&gt;0,(AD48-$R48)&gt;0),$V48/365*(AE48-AD48+1),IF(AND(($S48-AE48)&lt;=0,(AD48-$R48)&gt;0),$V48/365*($S48-AD48+1),$V48/365*(AE48-$R48+1))))),0)</f>
        <v>0</v>
      </c>
      <c r="AG48" s="159">
        <f>AE48+1</f>
        <v>45748</v>
      </c>
      <c r="AH48" s="159">
        <f>AG48+29</f>
        <v>45777</v>
      </c>
      <c r="AI48" s="163">
        <f>IFERROR(IF(($R48-AH48)&gt;=0,0,IF(($S48-AG48)&lt;0,0,IF(AND(($S48-AH48)&gt;0,(AG48-$R48)&gt;0),$V48/365*(AH48-AG48+1),IF(AND(($S48-AH48)&lt;=0,(AG48-$R48)&gt;0),$V48/365*($S48-AG48+1),$V48/365*(AH48-$R48+1))))),0)</f>
        <v>0</v>
      </c>
      <c r="AJ48" s="159">
        <f>AH48+1</f>
        <v>45778</v>
      </c>
      <c r="AK48" s="159">
        <f>AJ48+30</f>
        <v>45808</v>
      </c>
      <c r="AL48" s="163">
        <f>IFERROR(IF(($R48-AK48)&gt;=0,0,IF(($S48-AJ48)&lt;0,0,IF(AND(($S48-AK48)&gt;0,(AJ48-$R48)&gt;0),$V48/365*(AK48-AJ48+1),IF(AND(($S48-AK48)&lt;=0,(AJ48-$R48)&gt;0),$V48/365*($S48-AJ48+1),$V48/365*(AK48-$R48+1))))),0)</f>
        <v>0</v>
      </c>
      <c r="AM48" s="159">
        <f>AK48+1</f>
        <v>45809</v>
      </c>
      <c r="AN48" s="159">
        <f>AM48+29</f>
        <v>45838</v>
      </c>
      <c r="AO48" s="163">
        <f>IFERROR(IF(($R48-AN48)&gt;=0,0,IF(($S48-AM48)&lt;0,0,IF(AND(($S48-AN48)&gt;0,(AM48-$R48)&gt;0),$V48/365*(AN48-AM48+1),IF(AND(($S48-AN48)&lt;=0,(AM48-$R48)&gt;0),$V48/365*($S48-AM48+1),$V48/365*(AN48-$R48+1))))),0)</f>
        <v>0</v>
      </c>
      <c r="AP48" s="159">
        <f>AN48+1</f>
        <v>45839</v>
      </c>
      <c r="AQ48" s="159">
        <f>AP48+30</f>
        <v>45869</v>
      </c>
      <c r="AR48" s="163">
        <f>IFERROR(IF(($R48-AQ48)&gt;=0,0,IF(($S48-AP48)&lt;0,0,IF(AND(($S48-AQ48)&gt;0,(AP48-$R48)&gt;0),$V48/365*(AQ48-AP48+1),IF(AND(($S48-AQ48)&lt;=0,(AP48-$R48)&gt;0),$V48/365*($S48-AP48+1),$V48/365*(AQ48-$R48+1))))),0)</f>
        <v>0</v>
      </c>
      <c r="AS48" s="159">
        <f>AQ48+1</f>
        <v>45870</v>
      </c>
      <c r="AT48" s="159">
        <f>AS48+30</f>
        <v>45900</v>
      </c>
      <c r="AU48" s="163">
        <f>IFERROR(IF(($R48-AT48)&gt;=0,0,IF(($S48-AS48)&lt;0,0,IF(AND(($S48-AT48)&gt;0,(AS48-$R48)&gt;0),$V48/365*(AT48-AS48+1),IF(AND(($S48-AT48)&lt;=0,(AS48-$R48)&gt;0),$V48/365*($S48-AS48+1),$V48/365*(AT48-$R48+1))))),0)</f>
        <v>0</v>
      </c>
      <c r="AV48" s="159">
        <f>AT48+1</f>
        <v>45901</v>
      </c>
      <c r="AW48" s="159">
        <f>AV48+29</f>
        <v>45930</v>
      </c>
      <c r="AX48" s="163">
        <f>IFERROR(IF(($R48-AW48)&gt;=0,0,IF(($S48-AV48)&lt;0,0,IF(AND(($S48-AW48)&gt;0,(AV48-$R48)&gt;0),$V48/365*(AW48-AV48+1),IF(AND(($S48-AW48)&lt;=0,(AV48-$R48)&gt;0),$V48/365*($S48-AV48+1),$V48/365*(AW48-$R48+1))))),0)</f>
        <v>0</v>
      </c>
      <c r="AY48" s="159">
        <f>AW48+1</f>
        <v>45931</v>
      </c>
      <c r="AZ48" s="159">
        <f>AY48+30</f>
        <v>45961</v>
      </c>
      <c r="BA48" s="163">
        <f>IFERROR(IF(($R48-AZ48)&gt;=0,0,IF(($S48-AY48)&lt;0,0,IF(AND(($S48-AZ48)&gt;0,(AY48-$R48)&gt;0),$V48/365*(AZ48-AY48+1),IF(AND(($S48-AZ48)&lt;=0,(AY48-$R48)&gt;0),$V48/365*($S48-AY48+1),$V48/365*(AZ48-$R48+1))))),0)</f>
        <v>0</v>
      </c>
      <c r="BB48" s="159">
        <f>AZ48+1</f>
        <v>45962</v>
      </c>
      <c r="BC48" s="159">
        <f>BB48+29</f>
        <v>45991</v>
      </c>
      <c r="BD48" s="163">
        <f>IFERROR(IF(($R48-BC48)&gt;=0,0,IF(($S48-BB48)&lt;0,0,IF(AND(($S48-BC48)&gt;0,(BB48-$R48)&gt;0),$V48/365*(BC48-BB48+1),IF(AND(($S48-BC48)&lt;=0,(BB48-$R48)&gt;0),$V48/365*($S48-BB48+1),$V48/365*(BC48-$R48+1))))),0)</f>
        <v>0</v>
      </c>
      <c r="BE48" s="159">
        <f>BC48+1</f>
        <v>45992</v>
      </c>
      <c r="BF48" s="159">
        <f>BE48+30</f>
        <v>46022</v>
      </c>
      <c r="BG48" s="163">
        <f>IFERROR(IF(($R48-BF48)&gt;=0,0,IF(($S48-BE48)&lt;0,0,IF(AND(($S48-BF48)&gt;0,(BE48-$R48)&gt;0),$V48/365*(BF48-BE48+1),IF(AND(($S48-BF48)&lt;=0,(BE48-$R48)&gt;0),$V48/365*($S48-BE48+1),$V48/365*(BF48-$R48+1))))),0)</f>
        <v>0</v>
      </c>
      <c r="BH48" s="159">
        <v>46023</v>
      </c>
      <c r="BI48" s="159">
        <f>BH48+30</f>
        <v>46053</v>
      </c>
      <c r="BJ48" s="163">
        <f>IFERROR(IF(($R48-BI48)&gt;=0,0,IF(($S48-BH48)&lt;0,0,IF(AND(($S48-BI48)&gt;0,(BH48-$R48)&gt;0),$V48/365*(BI48-BH48+1),IF(AND(($S48-BI48)&lt;=0,(BH48-$R48)&gt;0),$V48/365*($S48-BH48+1),$V48/365*(BI48-$R48+1))))),0)</f>
        <v>0</v>
      </c>
      <c r="BK48" s="159">
        <f>BI48+1</f>
        <v>46054</v>
      </c>
      <c r="BL48" s="159">
        <f>BK48+27</f>
        <v>46081</v>
      </c>
      <c r="BM48" s="163">
        <f>IFERROR(IF(($R48-BL48)&gt;=0,0,IF(($S48-BK48)&lt;0,0,IF(AND(($S48-BL48)&gt;0,(BK48-$R48)&gt;0),$V48/365*(BL48-BK48+1),IF(AND(($S48-BL48)&lt;=0,(BK48-$R48)&gt;0),$V48/365*($S48-BK48+1),$V48/365*(BL48-$R48+1))))),0)</f>
        <v>0</v>
      </c>
      <c r="BN48" s="159">
        <f>BL48+1</f>
        <v>46082</v>
      </c>
      <c r="BO48" s="159">
        <f>BN48+30</f>
        <v>46112</v>
      </c>
      <c r="BP48" s="163">
        <f>IFERROR(IF(($R48-BO48)&gt;=0,0,IF(($S48-BN48)&lt;0,0,IF(AND(($S48-BO48)&gt;0,(BN48-$R48)&gt;0),$V48/365*(BO48-BN48+1),IF(AND(($S48-BO48)&lt;=0,(BN48-$R48)&gt;0),$V48/365*($S48-BN48+1),$V48/365*(BO48-$R48+1))))),0)</f>
        <v>0</v>
      </c>
      <c r="BQ48" s="159">
        <f>BO48+1</f>
        <v>46113</v>
      </c>
      <c r="BR48" s="159">
        <f>BQ48+29</f>
        <v>46142</v>
      </c>
      <c r="BS48" s="163">
        <f>IFERROR(IF(($R48-BR48)&gt;=0,0,IF(($S48-BQ48)&lt;0,0,IF(AND(($S48-BR48)&gt;0,(BQ48-$R48)&gt;0),$V48/365*(BR48-BQ48+1),IF(AND(($S48-BR48)&lt;=0,(BQ48-$R48)&gt;0),$V48/365*($S48-BQ48+1),$V48/365*(BR48-$R48+1))))),0)</f>
        <v>0</v>
      </c>
      <c r="BT48" s="159">
        <f>BR48+1</f>
        <v>46143</v>
      </c>
      <c r="BU48" s="159">
        <f>BT48+30</f>
        <v>46173</v>
      </c>
      <c r="BV48" s="163">
        <f>IFERROR(IF(($R48-BU48)&gt;=0,0,IF(($S48-BT48)&lt;0,0,IF(AND(($S48-BU48)&gt;0,(BT48-$R48)&gt;0),$V48/365*(BU48-BT48+1),IF(AND(($S48-BU48)&lt;=0,(BT48-$R48)&gt;0),$V48/365*($S48-BT48+1),$V48/365*(BU48-$R48+1))))),0)</f>
        <v>0</v>
      </c>
      <c r="BW48" s="159">
        <f>BU48+1</f>
        <v>46174</v>
      </c>
      <c r="BX48" s="159">
        <f>BW48+29</f>
        <v>46203</v>
      </c>
      <c r="BY48" s="163">
        <f>IFERROR(IF(($R48-BX48)&gt;=0,0,IF(($S48-BW48)&lt;0,0,IF(AND(($S48-BX48)&gt;0,(BW48-$R48)&gt;0),$V48/365*(BX48-BW48+1),IF(AND(($S48-BX48)&lt;=0,(BW48-$R48)&gt;0),$V48/365*($S48-BW48+1),$V48/365*(BX48-$R48+1))))),0)</f>
        <v>0</v>
      </c>
      <c r="BZ48" s="159">
        <f>BX48+1</f>
        <v>46204</v>
      </c>
      <c r="CA48" s="159">
        <f>BZ48+30</f>
        <v>46234</v>
      </c>
      <c r="CB48" s="163">
        <f>IFERROR(IF(($R48-CA48)&gt;=0,0,IF(($S48-BZ48)&lt;0,0,IF(AND(($S48-CA48)&gt;0,(BZ48-$R48)&gt;0),$V48/365*(CA48-BZ48+1),IF(AND(($S48-CA48)&lt;=0,(BZ48-$R48)&gt;0),$V48/365*($S48-BZ48+1),$V48/365*(CA48-$R48+1))))),0)</f>
        <v>0</v>
      </c>
      <c r="CC48" s="159">
        <f>CA48+1</f>
        <v>46235</v>
      </c>
      <c r="CD48" s="159">
        <f>CC48+30</f>
        <v>46265</v>
      </c>
      <c r="CE48" s="163">
        <f>IFERROR(IF(($R48-CD48)&gt;=0,0,IF(($S48-CC48)&lt;0,0,IF(AND(($S48-CD48)&gt;0,(CC48-$R48)&gt;0),$V48/365*(CD48-CC48+1),IF(AND(($S48-CD48)&lt;=0,(CC48-$R48)&gt;0),$V48/365*($S48-CC48+1),$V48/365*(CD48-$R48+1))))),0)</f>
        <v>0</v>
      </c>
      <c r="CF48" s="159">
        <f>CD48+1</f>
        <v>46266</v>
      </c>
      <c r="CG48" s="159">
        <f>CF48+29</f>
        <v>46295</v>
      </c>
      <c r="CH48" s="163">
        <f>IFERROR(IF(($R48-CG48)&gt;=0,0,IF(($S48-CF48)&lt;0,0,IF(AND(($S48-CG48)&gt;0,(CF48-$R48)&gt;0),$V48/365*(CG48-CF48+1),IF(AND(($S48-CG48)&lt;=0,(CF48-$R48)&gt;0),$V48/365*($S48-CF48+1),$V48/365*(CG48-$R48+1))))),0)</f>
        <v>0</v>
      </c>
      <c r="CI48" s="159">
        <f>CG48+1</f>
        <v>46296</v>
      </c>
      <c r="CJ48" s="159">
        <f>CI48+30</f>
        <v>46326</v>
      </c>
      <c r="CK48" s="163">
        <f>IFERROR(IF(($R48-CJ48)&gt;=0,0,IF(($S48-CI48)&lt;0,0,IF(AND(($S48-CJ48)&gt;0,(CI48-$R48)&gt;0),$V48/365*(CJ48-CI48+1),IF(AND(($S48-CJ48)&lt;=0,(CI48-$R48)&gt;0),$V48/365*($S48-CI48+1),$V48/365*(CJ48-$R48+1))))),0)</f>
        <v>0</v>
      </c>
      <c r="CL48" s="159">
        <f>CJ48+1</f>
        <v>46327</v>
      </c>
      <c r="CM48" s="159">
        <f>CL48+29</f>
        <v>46356</v>
      </c>
      <c r="CN48" s="163">
        <f>IFERROR(IF(($R48-CM48)&gt;=0,0,IF(($S48-CL48)&lt;0,0,IF(AND(($S48-CM48)&gt;0,(CL48-$R48)&gt;0),$V48/365*(CM48-CL48+1),IF(AND(($S48-CM48)&lt;=0,(CL48-$R48)&gt;0),$V48/365*($S48-CL48+1),$V48/365*(CM48-$R48+1))))),0)</f>
        <v>0</v>
      </c>
      <c r="CO48" s="159">
        <f>CM48+1</f>
        <v>46357</v>
      </c>
      <c r="CP48" s="159">
        <f>CO48+30</f>
        <v>46387</v>
      </c>
      <c r="CQ48" s="163">
        <f>IFERROR(IF(($R48-CP48)&gt;=0,0,IF(($S48-CO48)&lt;0,0,IF(AND(($S48-CP48)&gt;0,(CO48-$R48)&gt;0),$V48/365*(CP48-CO48+1),IF(AND(($S48-CP48)&lt;=0,(CO48-$R48)&gt;0),$V48/365*($S48-CO48+1),$V48/365*(CP48-$R48+1))))),0)</f>
        <v>0</v>
      </c>
    </row>
    <row r="49" s="85" customFormat="1" ht="24" customHeight="1" outlineLevel="4" spans="1:95">
      <c r="A49" s="124"/>
      <c r="B49" s="125"/>
      <c r="C49" s="126"/>
      <c r="D49" s="124"/>
      <c r="E49" s="125"/>
      <c r="F49" s="125"/>
      <c r="G49" s="125"/>
      <c r="H49" s="127"/>
      <c r="I49" s="127"/>
      <c r="J49" s="127">
        <f t="shared" si="4"/>
        <v>0</v>
      </c>
      <c r="K49" s="127">
        <f>K48+1</f>
        <v>3</v>
      </c>
      <c r="L49" s="152"/>
      <c r="M49" s="153">
        <f>IFERROR(VLOOKUP($L49,'2-2 引出数据_合同数据仓库'!$B$2:$BP$10000,3,FALSE),0)</f>
        <v>0</v>
      </c>
      <c r="N49" s="127"/>
      <c r="O49" s="153">
        <f>IFERROR(VLOOKUP((LEFT(VLOOKUP($L49,'2-2 引出数据_合同数据仓库'!$B$2:$BP$10000,64,FALSE),15)&amp;(RIGHT(VLOOKUP($L49,'2-2 引出数据_合同数据仓库'!$B$2:$BP$10000,64,FALSE),4)+1)),'2-2 引出数据_合同数据仓库'!$B$2:$BP$10000,3,FALSE),0)</f>
        <v>0</v>
      </c>
      <c r="P49" s="127"/>
      <c r="Q49" s="127">
        <f>IFERROR(VLOOKUP($L49,'2-2 引出数据_合同数据仓库'!$B$2:$BP$10000,28,FALSE),0)</f>
        <v>0</v>
      </c>
      <c r="R49" s="127">
        <f>IFERROR(VLOOKUP($L49,'2-2 引出数据_合同数据仓库'!$B$2:$BP$10000,29,FALSE),0)</f>
        <v>0</v>
      </c>
      <c r="S49" s="127">
        <f>IFERROR(VLOOKUP($L49,'2-2 引出数据_合同数据仓库'!$B$2:$BP$10000,4,FALSE),0)</f>
        <v>0</v>
      </c>
      <c r="T49" s="127"/>
      <c r="U49" s="127">
        <f>IFERROR(VLOOKUP($L49,'2-2 引出数据_合同数据仓库'!$B$2:$BP$10000,15,FALSE),0)</f>
        <v>0</v>
      </c>
      <c r="V49" s="127">
        <f>U49/(S49-R49+1)*365</f>
        <v>0</v>
      </c>
      <c r="W49" s="127"/>
      <c r="X49" s="159">
        <v>45658</v>
      </c>
      <c r="Y49" s="159">
        <f>X49+30</f>
        <v>45688</v>
      </c>
      <c r="Z49" s="163">
        <f>IFERROR(IF(($R49-Y49)&gt;=0,0,IF(($S49-X49)&lt;0,0,IF(AND(($S49-Y49)&gt;0,(X49-$R49)&gt;0),$V49/365*(Y49-X49+1),IF(AND(($S49-Y49)&lt;=0,(X49-$R49)&gt;0),$V49/365*($S49-X49+1),$V49/365*(Y49-$R49+1))))),0)</f>
        <v>0</v>
      </c>
      <c r="AA49" s="159">
        <f>Y49+1</f>
        <v>45689</v>
      </c>
      <c r="AB49" s="159">
        <f>AA49+27</f>
        <v>45716</v>
      </c>
      <c r="AC49" s="163">
        <f>IFERROR(IF(($R49-AB49)&gt;=0,0,IF(($S49-AA49)&lt;0,0,IF(AND(($S49-AB49)&gt;0,(AA49-$R49)&gt;0),$V49/365*(AB49-AA49+1),IF(AND(($S49-AB49)&lt;=0,(AA49-$R49)&gt;0),$V49/365*($S49-AA49+1),$V49/365*(AB49-$R49+1))))),0)</f>
        <v>0</v>
      </c>
      <c r="AD49" s="159">
        <f>AB49+1</f>
        <v>45717</v>
      </c>
      <c r="AE49" s="159">
        <f>AD49+30</f>
        <v>45747</v>
      </c>
      <c r="AF49" s="163">
        <f>IFERROR(IF(($R49-AE49)&gt;=0,0,IF(($S49-AD49)&lt;0,0,IF(AND(($S49-AE49)&gt;0,(AD49-$R49)&gt;0),$V49/365*(AE49-AD49+1),IF(AND(($S49-AE49)&lt;=0,(AD49-$R49)&gt;0),$V49/365*($S49-AD49+1),$V49/365*(AE49-$R49+1))))),0)</f>
        <v>0</v>
      </c>
      <c r="AG49" s="159">
        <f>AE49+1</f>
        <v>45748</v>
      </c>
      <c r="AH49" s="159">
        <f>AG49+29</f>
        <v>45777</v>
      </c>
      <c r="AI49" s="163">
        <f>IFERROR(IF(($R49-AH49)&gt;=0,0,IF(($S49-AG49)&lt;0,0,IF(AND(($S49-AH49)&gt;0,(AG49-$R49)&gt;0),$V49/365*(AH49-AG49+1),IF(AND(($S49-AH49)&lt;=0,(AG49-$R49)&gt;0),$V49/365*($S49-AG49+1),$V49/365*(AH49-$R49+1))))),0)</f>
        <v>0</v>
      </c>
      <c r="AJ49" s="159">
        <f>AH49+1</f>
        <v>45778</v>
      </c>
      <c r="AK49" s="159">
        <f>AJ49+30</f>
        <v>45808</v>
      </c>
      <c r="AL49" s="163">
        <f>IFERROR(IF(($R49-AK49)&gt;=0,0,IF(($S49-AJ49)&lt;0,0,IF(AND(($S49-AK49)&gt;0,(AJ49-$R49)&gt;0),$V49/365*(AK49-AJ49+1),IF(AND(($S49-AK49)&lt;=0,(AJ49-$R49)&gt;0),$V49/365*($S49-AJ49+1),$V49/365*(AK49-$R49+1))))),0)</f>
        <v>0</v>
      </c>
      <c r="AM49" s="159">
        <f>AK49+1</f>
        <v>45809</v>
      </c>
      <c r="AN49" s="159">
        <f>AM49+29</f>
        <v>45838</v>
      </c>
      <c r="AO49" s="163">
        <f>IFERROR(IF(($R49-AN49)&gt;=0,0,IF(($S49-AM49)&lt;0,0,IF(AND(($S49-AN49)&gt;0,(AM49-$R49)&gt;0),$V49/365*(AN49-AM49+1),IF(AND(($S49-AN49)&lt;=0,(AM49-$R49)&gt;0),$V49/365*($S49-AM49+1),$V49/365*(AN49-$R49+1))))),0)</f>
        <v>0</v>
      </c>
      <c r="AP49" s="159">
        <f>AN49+1</f>
        <v>45839</v>
      </c>
      <c r="AQ49" s="159">
        <f>AP49+30</f>
        <v>45869</v>
      </c>
      <c r="AR49" s="163">
        <f>IFERROR(IF(($R49-AQ49)&gt;=0,0,IF(($S49-AP49)&lt;0,0,IF(AND(($S49-AQ49)&gt;0,(AP49-$R49)&gt;0),$V49/365*(AQ49-AP49+1),IF(AND(($S49-AQ49)&lt;=0,(AP49-$R49)&gt;0),$V49/365*($S49-AP49+1),$V49/365*(AQ49-$R49+1))))),0)</f>
        <v>0</v>
      </c>
      <c r="AS49" s="159">
        <f>AQ49+1</f>
        <v>45870</v>
      </c>
      <c r="AT49" s="159">
        <f>AS49+30</f>
        <v>45900</v>
      </c>
      <c r="AU49" s="163">
        <f>IFERROR(IF(($R49-AT49)&gt;=0,0,IF(($S49-AS49)&lt;0,0,IF(AND(($S49-AT49)&gt;0,(AS49-$R49)&gt;0),$V49/365*(AT49-AS49+1),IF(AND(($S49-AT49)&lt;=0,(AS49-$R49)&gt;0),$V49/365*($S49-AS49+1),$V49/365*(AT49-$R49+1))))),0)</f>
        <v>0</v>
      </c>
      <c r="AV49" s="159">
        <f>AT49+1</f>
        <v>45901</v>
      </c>
      <c r="AW49" s="159">
        <f>AV49+29</f>
        <v>45930</v>
      </c>
      <c r="AX49" s="163">
        <f>IFERROR(IF(($R49-AW49)&gt;=0,0,IF(($S49-AV49)&lt;0,0,IF(AND(($S49-AW49)&gt;0,(AV49-$R49)&gt;0),$V49/365*(AW49-AV49+1),IF(AND(($S49-AW49)&lt;=0,(AV49-$R49)&gt;0),$V49/365*($S49-AV49+1),$V49/365*(AW49-$R49+1))))),0)</f>
        <v>0</v>
      </c>
      <c r="AY49" s="159">
        <f>AW49+1</f>
        <v>45931</v>
      </c>
      <c r="AZ49" s="159">
        <f>AY49+30</f>
        <v>45961</v>
      </c>
      <c r="BA49" s="163">
        <f>IFERROR(IF(($R49-AZ49)&gt;=0,0,IF(($S49-AY49)&lt;0,0,IF(AND(($S49-AZ49)&gt;0,(AY49-$R49)&gt;0),$V49/365*(AZ49-AY49+1),IF(AND(($S49-AZ49)&lt;=0,(AY49-$R49)&gt;0),$V49/365*($S49-AY49+1),$V49/365*(AZ49-$R49+1))))),0)</f>
        <v>0</v>
      </c>
      <c r="BB49" s="159">
        <f>AZ49+1</f>
        <v>45962</v>
      </c>
      <c r="BC49" s="159">
        <f>BB49+29</f>
        <v>45991</v>
      </c>
      <c r="BD49" s="163">
        <f>IFERROR(IF(($R49-BC49)&gt;=0,0,IF(($S49-BB49)&lt;0,0,IF(AND(($S49-BC49)&gt;0,(BB49-$R49)&gt;0),$V49/365*(BC49-BB49+1),IF(AND(($S49-BC49)&lt;=0,(BB49-$R49)&gt;0),$V49/365*($S49-BB49+1),$V49/365*(BC49-$R49+1))))),0)</f>
        <v>0</v>
      </c>
      <c r="BE49" s="159">
        <f>BC49+1</f>
        <v>45992</v>
      </c>
      <c r="BF49" s="159">
        <f>BE49+30</f>
        <v>46022</v>
      </c>
      <c r="BG49" s="163">
        <f>IFERROR(IF(($R49-BF49)&gt;=0,0,IF(($S49-BE49)&lt;0,0,IF(AND(($S49-BF49)&gt;0,(BE49-$R49)&gt;0),$V49/365*(BF49-BE49+1),IF(AND(($S49-BF49)&lt;=0,(BE49-$R49)&gt;0),$V49/365*($S49-BE49+1),$V49/365*(BF49-$R49+1))))),0)</f>
        <v>0</v>
      </c>
      <c r="BH49" s="159">
        <v>46023</v>
      </c>
      <c r="BI49" s="159">
        <f>BH49+30</f>
        <v>46053</v>
      </c>
      <c r="BJ49" s="163">
        <f>IFERROR(IF(($R49-BI49)&gt;=0,0,IF(($S49-BH49)&lt;0,0,IF(AND(($S49-BI49)&gt;0,(BH49-$R49)&gt;0),$V49/365*(BI49-BH49+1),IF(AND(($S49-BI49)&lt;=0,(BH49-$R49)&gt;0),$V49/365*($S49-BH49+1),$V49/365*(BI49-$R49+1))))),0)</f>
        <v>0</v>
      </c>
      <c r="BK49" s="159">
        <f>BI49+1</f>
        <v>46054</v>
      </c>
      <c r="BL49" s="159">
        <f>BK49+27</f>
        <v>46081</v>
      </c>
      <c r="BM49" s="163">
        <f>IFERROR(IF(($R49-BL49)&gt;=0,0,IF(($S49-BK49)&lt;0,0,IF(AND(($S49-BL49)&gt;0,(BK49-$R49)&gt;0),$V49/365*(BL49-BK49+1),IF(AND(($S49-BL49)&lt;=0,(BK49-$R49)&gt;0),$V49/365*($S49-BK49+1),$V49/365*(BL49-$R49+1))))),0)</f>
        <v>0</v>
      </c>
      <c r="BN49" s="159">
        <f>BL49+1</f>
        <v>46082</v>
      </c>
      <c r="BO49" s="159">
        <f>BN49+30</f>
        <v>46112</v>
      </c>
      <c r="BP49" s="163">
        <f>IFERROR(IF(($R49-BO49)&gt;=0,0,IF(($S49-BN49)&lt;0,0,IF(AND(($S49-BO49)&gt;0,(BN49-$R49)&gt;0),$V49/365*(BO49-BN49+1),IF(AND(($S49-BO49)&lt;=0,(BN49-$R49)&gt;0),$V49/365*($S49-BN49+1),$V49/365*(BO49-$R49+1))))),0)</f>
        <v>0</v>
      </c>
      <c r="BQ49" s="159">
        <f>BO49+1</f>
        <v>46113</v>
      </c>
      <c r="BR49" s="159">
        <f>BQ49+29</f>
        <v>46142</v>
      </c>
      <c r="BS49" s="163">
        <f>IFERROR(IF(($R49-BR49)&gt;=0,0,IF(($S49-BQ49)&lt;0,0,IF(AND(($S49-BR49)&gt;0,(BQ49-$R49)&gt;0),$V49/365*(BR49-BQ49+1),IF(AND(($S49-BR49)&lt;=0,(BQ49-$R49)&gt;0),$V49/365*($S49-BQ49+1),$V49/365*(BR49-$R49+1))))),0)</f>
        <v>0</v>
      </c>
      <c r="BT49" s="159">
        <f>BR49+1</f>
        <v>46143</v>
      </c>
      <c r="BU49" s="159">
        <f>BT49+30</f>
        <v>46173</v>
      </c>
      <c r="BV49" s="163">
        <f>IFERROR(IF(($R49-BU49)&gt;=0,0,IF(($S49-BT49)&lt;0,0,IF(AND(($S49-BU49)&gt;0,(BT49-$R49)&gt;0),$V49/365*(BU49-BT49+1),IF(AND(($S49-BU49)&lt;=0,(BT49-$R49)&gt;0),$V49/365*($S49-BT49+1),$V49/365*(BU49-$R49+1))))),0)</f>
        <v>0</v>
      </c>
      <c r="BW49" s="159">
        <f>BU49+1</f>
        <v>46174</v>
      </c>
      <c r="BX49" s="159">
        <f>BW49+29</f>
        <v>46203</v>
      </c>
      <c r="BY49" s="163">
        <f>IFERROR(IF(($R49-BX49)&gt;=0,0,IF(($S49-BW49)&lt;0,0,IF(AND(($S49-BX49)&gt;0,(BW49-$R49)&gt;0),$V49/365*(BX49-BW49+1),IF(AND(($S49-BX49)&lt;=0,(BW49-$R49)&gt;0),$V49/365*($S49-BW49+1),$V49/365*(BX49-$R49+1))))),0)</f>
        <v>0</v>
      </c>
      <c r="BZ49" s="159">
        <f>BX49+1</f>
        <v>46204</v>
      </c>
      <c r="CA49" s="159">
        <f>BZ49+30</f>
        <v>46234</v>
      </c>
      <c r="CB49" s="163">
        <f>IFERROR(IF(($R49-CA49)&gt;=0,0,IF(($S49-BZ49)&lt;0,0,IF(AND(($S49-CA49)&gt;0,(BZ49-$R49)&gt;0),$V49/365*(CA49-BZ49+1),IF(AND(($S49-CA49)&lt;=0,(BZ49-$R49)&gt;0),$V49/365*($S49-BZ49+1),$V49/365*(CA49-$R49+1))))),0)</f>
        <v>0</v>
      </c>
      <c r="CC49" s="159">
        <f>CA49+1</f>
        <v>46235</v>
      </c>
      <c r="CD49" s="159">
        <f>CC49+30</f>
        <v>46265</v>
      </c>
      <c r="CE49" s="163">
        <f>IFERROR(IF(($R49-CD49)&gt;=0,0,IF(($S49-CC49)&lt;0,0,IF(AND(($S49-CD49)&gt;0,(CC49-$R49)&gt;0),$V49/365*(CD49-CC49+1),IF(AND(($S49-CD49)&lt;=0,(CC49-$R49)&gt;0),$V49/365*($S49-CC49+1),$V49/365*(CD49-$R49+1))))),0)</f>
        <v>0</v>
      </c>
      <c r="CF49" s="159">
        <f>CD49+1</f>
        <v>46266</v>
      </c>
      <c r="CG49" s="159">
        <f>CF49+29</f>
        <v>46295</v>
      </c>
      <c r="CH49" s="163">
        <f>IFERROR(IF(($R49-CG49)&gt;=0,0,IF(($S49-CF49)&lt;0,0,IF(AND(($S49-CG49)&gt;0,(CF49-$R49)&gt;0),$V49/365*(CG49-CF49+1),IF(AND(($S49-CG49)&lt;=0,(CF49-$R49)&gt;0),$V49/365*($S49-CF49+1),$V49/365*(CG49-$R49+1))))),0)</f>
        <v>0</v>
      </c>
      <c r="CI49" s="159">
        <f>CG49+1</f>
        <v>46296</v>
      </c>
      <c r="CJ49" s="159">
        <f>CI49+30</f>
        <v>46326</v>
      </c>
      <c r="CK49" s="163">
        <f>IFERROR(IF(($R49-CJ49)&gt;=0,0,IF(($S49-CI49)&lt;0,0,IF(AND(($S49-CJ49)&gt;0,(CI49-$R49)&gt;0),$V49/365*(CJ49-CI49+1),IF(AND(($S49-CJ49)&lt;=0,(CI49-$R49)&gt;0),$V49/365*($S49-CI49+1),$V49/365*(CJ49-$R49+1))))),0)</f>
        <v>0</v>
      </c>
      <c r="CL49" s="159">
        <f>CJ49+1</f>
        <v>46327</v>
      </c>
      <c r="CM49" s="159">
        <f>CL49+29</f>
        <v>46356</v>
      </c>
      <c r="CN49" s="163">
        <f>IFERROR(IF(($R49-CM49)&gt;=0,0,IF(($S49-CL49)&lt;0,0,IF(AND(($S49-CM49)&gt;0,(CL49-$R49)&gt;0),$V49/365*(CM49-CL49+1),IF(AND(($S49-CM49)&lt;=0,(CL49-$R49)&gt;0),$V49/365*($S49-CL49+1),$V49/365*(CM49-$R49+1))))),0)</f>
        <v>0</v>
      </c>
      <c r="CO49" s="159">
        <f>CM49+1</f>
        <v>46357</v>
      </c>
      <c r="CP49" s="159">
        <f>CO49+30</f>
        <v>46387</v>
      </c>
      <c r="CQ49" s="163">
        <f>IFERROR(IF(($R49-CP49)&gt;=0,0,IF(($S49-CO49)&lt;0,0,IF(AND(($S49-CP49)&gt;0,(CO49-$R49)&gt;0),$V49/365*(CP49-CO49+1),IF(AND(($S49-CP49)&lt;=0,(CO49-$R49)&gt;0),$V49/365*($S49-CO49+1),$V49/365*(CP49-$R49+1))))),0)</f>
        <v>0</v>
      </c>
    </row>
    <row r="50" s="85" customFormat="1" ht="24" customHeight="1" outlineLevel="4" spans="1:95">
      <c r="A50" s="124"/>
      <c r="B50" s="125"/>
      <c r="C50" s="126"/>
      <c r="D50" s="124"/>
      <c r="E50" s="125"/>
      <c r="F50" s="125"/>
      <c r="G50" s="125"/>
      <c r="H50" s="127"/>
      <c r="I50" s="127"/>
      <c r="J50" s="127">
        <f t="shared" si="4"/>
        <v>0</v>
      </c>
      <c r="K50" s="127">
        <f>K49+1</f>
        <v>4</v>
      </c>
      <c r="L50" s="152"/>
      <c r="M50" s="153">
        <f>IFERROR(VLOOKUP($L50,'2-2 引出数据_合同数据仓库'!$B$2:$BP$10000,3,FALSE),0)</f>
        <v>0</v>
      </c>
      <c r="N50" s="127"/>
      <c r="O50" s="153">
        <f>IFERROR(VLOOKUP((LEFT(VLOOKUP($L50,'2-2 引出数据_合同数据仓库'!$B$2:$BP$10000,64,FALSE),15)&amp;(RIGHT(VLOOKUP($L50,'2-2 引出数据_合同数据仓库'!$B$2:$BP$10000,64,FALSE),4)+1)),'2-2 引出数据_合同数据仓库'!$B$2:$BP$10000,3,FALSE),0)</f>
        <v>0</v>
      </c>
      <c r="P50" s="127"/>
      <c r="Q50" s="127">
        <f>IFERROR(VLOOKUP($L50,'2-2 引出数据_合同数据仓库'!$B$2:$BP$10000,28,FALSE),0)</f>
        <v>0</v>
      </c>
      <c r="R50" s="127">
        <f>IFERROR(VLOOKUP($L50,'2-2 引出数据_合同数据仓库'!$B$2:$BP$10000,29,FALSE),0)</f>
        <v>0</v>
      </c>
      <c r="S50" s="127">
        <f>IFERROR(VLOOKUP($L50,'2-2 引出数据_合同数据仓库'!$B$2:$BP$10000,4,FALSE),0)</f>
        <v>0</v>
      </c>
      <c r="T50" s="127"/>
      <c r="U50" s="127">
        <f>IFERROR(VLOOKUP($L50,'2-2 引出数据_合同数据仓库'!$B$2:$BP$10000,15,FALSE),0)</f>
        <v>0</v>
      </c>
      <c r="V50" s="127">
        <f>U50/(S50-R50+1)*365</f>
        <v>0</v>
      </c>
      <c r="W50" s="127"/>
      <c r="X50" s="159">
        <v>45658</v>
      </c>
      <c r="Y50" s="159">
        <f>X50+30</f>
        <v>45688</v>
      </c>
      <c r="Z50" s="163">
        <f>IFERROR(IF(($R50-Y50)&gt;=0,0,IF(($S50-X50)&lt;0,0,IF(AND(($S50-Y50)&gt;0,(X50-$R50)&gt;0),$V50/365*(Y50-X50+1),IF(AND(($S50-Y50)&lt;=0,(X50-$R50)&gt;0),$V50/365*($S50-X50+1),$V50/365*(Y50-$R50+1))))),0)</f>
        <v>0</v>
      </c>
      <c r="AA50" s="159">
        <f>Y50+1</f>
        <v>45689</v>
      </c>
      <c r="AB50" s="159">
        <f>AA50+27</f>
        <v>45716</v>
      </c>
      <c r="AC50" s="163">
        <f>IFERROR(IF(($R50-AB50)&gt;=0,0,IF(($S50-AA50)&lt;0,0,IF(AND(($S50-AB50)&gt;0,(AA50-$R50)&gt;0),$V50/365*(AB50-AA50+1),IF(AND(($S50-AB50)&lt;=0,(AA50-$R50)&gt;0),$V50/365*($S50-AA50+1),$V50/365*(AB50-$R50+1))))),0)</f>
        <v>0</v>
      </c>
      <c r="AD50" s="159">
        <f>AB50+1</f>
        <v>45717</v>
      </c>
      <c r="AE50" s="159">
        <f>AD50+30</f>
        <v>45747</v>
      </c>
      <c r="AF50" s="163">
        <f>IFERROR(IF(($R50-AE50)&gt;=0,0,IF(($S50-AD50)&lt;0,0,IF(AND(($S50-AE50)&gt;0,(AD50-$R50)&gt;0),$V50/365*(AE50-AD50+1),IF(AND(($S50-AE50)&lt;=0,(AD50-$R50)&gt;0),$V50/365*($S50-AD50+1),$V50/365*(AE50-$R50+1))))),0)</f>
        <v>0</v>
      </c>
      <c r="AG50" s="159">
        <f>AE50+1</f>
        <v>45748</v>
      </c>
      <c r="AH50" s="159">
        <f>AG50+29</f>
        <v>45777</v>
      </c>
      <c r="AI50" s="163">
        <f>IFERROR(IF(($R50-AH50)&gt;=0,0,IF(($S50-AG50)&lt;0,0,IF(AND(($S50-AH50)&gt;0,(AG50-$R50)&gt;0),$V50/365*(AH50-AG50+1),IF(AND(($S50-AH50)&lt;=0,(AG50-$R50)&gt;0),$V50/365*($S50-AG50+1),$V50/365*(AH50-$R50+1))))),0)</f>
        <v>0</v>
      </c>
      <c r="AJ50" s="159">
        <f>AH50+1</f>
        <v>45778</v>
      </c>
      <c r="AK50" s="159">
        <f>AJ50+30</f>
        <v>45808</v>
      </c>
      <c r="AL50" s="163">
        <f>IFERROR(IF(($R50-AK50)&gt;=0,0,IF(($S50-AJ50)&lt;0,0,IF(AND(($S50-AK50)&gt;0,(AJ50-$R50)&gt;0),$V50/365*(AK50-AJ50+1),IF(AND(($S50-AK50)&lt;=0,(AJ50-$R50)&gt;0),$V50/365*($S50-AJ50+1),$V50/365*(AK50-$R50+1))))),0)</f>
        <v>0</v>
      </c>
      <c r="AM50" s="159">
        <f>AK50+1</f>
        <v>45809</v>
      </c>
      <c r="AN50" s="159">
        <f>AM50+29</f>
        <v>45838</v>
      </c>
      <c r="AO50" s="163">
        <f>IFERROR(IF(($R50-AN50)&gt;=0,0,IF(($S50-AM50)&lt;0,0,IF(AND(($S50-AN50)&gt;0,(AM50-$R50)&gt;0),$V50/365*(AN50-AM50+1),IF(AND(($S50-AN50)&lt;=0,(AM50-$R50)&gt;0),$V50/365*($S50-AM50+1),$V50/365*(AN50-$R50+1))))),0)</f>
        <v>0</v>
      </c>
      <c r="AP50" s="159">
        <f>AN50+1</f>
        <v>45839</v>
      </c>
      <c r="AQ50" s="159">
        <f>AP50+30</f>
        <v>45869</v>
      </c>
      <c r="AR50" s="163">
        <f>IFERROR(IF(($R50-AQ50)&gt;=0,0,IF(($S50-AP50)&lt;0,0,IF(AND(($S50-AQ50)&gt;0,(AP50-$R50)&gt;0),$V50/365*(AQ50-AP50+1),IF(AND(($S50-AQ50)&lt;=0,(AP50-$R50)&gt;0),$V50/365*($S50-AP50+1),$V50/365*(AQ50-$R50+1))))),0)</f>
        <v>0</v>
      </c>
      <c r="AS50" s="159">
        <f>AQ50+1</f>
        <v>45870</v>
      </c>
      <c r="AT50" s="159">
        <f>AS50+30</f>
        <v>45900</v>
      </c>
      <c r="AU50" s="163">
        <f>IFERROR(IF(($R50-AT50)&gt;=0,0,IF(($S50-AS50)&lt;0,0,IF(AND(($S50-AT50)&gt;0,(AS50-$R50)&gt;0),$V50/365*(AT50-AS50+1),IF(AND(($S50-AT50)&lt;=0,(AS50-$R50)&gt;0),$V50/365*($S50-AS50+1),$V50/365*(AT50-$R50+1))))),0)</f>
        <v>0</v>
      </c>
      <c r="AV50" s="159">
        <f>AT50+1</f>
        <v>45901</v>
      </c>
      <c r="AW50" s="159">
        <f>AV50+29</f>
        <v>45930</v>
      </c>
      <c r="AX50" s="163">
        <f>IFERROR(IF(($R50-AW50)&gt;=0,0,IF(($S50-AV50)&lt;0,0,IF(AND(($S50-AW50)&gt;0,(AV50-$R50)&gt;0),$V50/365*(AW50-AV50+1),IF(AND(($S50-AW50)&lt;=0,(AV50-$R50)&gt;0),$V50/365*($S50-AV50+1),$V50/365*(AW50-$R50+1))))),0)</f>
        <v>0</v>
      </c>
      <c r="AY50" s="159">
        <f>AW50+1</f>
        <v>45931</v>
      </c>
      <c r="AZ50" s="159">
        <f>AY50+30</f>
        <v>45961</v>
      </c>
      <c r="BA50" s="163">
        <f>IFERROR(IF(($R50-AZ50)&gt;=0,0,IF(($S50-AY50)&lt;0,0,IF(AND(($S50-AZ50)&gt;0,(AY50-$R50)&gt;0),$V50/365*(AZ50-AY50+1),IF(AND(($S50-AZ50)&lt;=0,(AY50-$R50)&gt;0),$V50/365*($S50-AY50+1),$V50/365*(AZ50-$R50+1))))),0)</f>
        <v>0</v>
      </c>
      <c r="BB50" s="159">
        <f>AZ50+1</f>
        <v>45962</v>
      </c>
      <c r="BC50" s="159">
        <f>BB50+29</f>
        <v>45991</v>
      </c>
      <c r="BD50" s="163">
        <f>IFERROR(IF(($R50-BC50)&gt;=0,0,IF(($S50-BB50)&lt;0,0,IF(AND(($S50-BC50)&gt;0,(BB50-$R50)&gt;0),$V50/365*(BC50-BB50+1),IF(AND(($S50-BC50)&lt;=0,(BB50-$R50)&gt;0),$V50/365*($S50-BB50+1),$V50/365*(BC50-$R50+1))))),0)</f>
        <v>0</v>
      </c>
      <c r="BE50" s="159">
        <f>BC50+1</f>
        <v>45992</v>
      </c>
      <c r="BF50" s="159">
        <f>BE50+30</f>
        <v>46022</v>
      </c>
      <c r="BG50" s="163">
        <f>IFERROR(IF(($R50-BF50)&gt;=0,0,IF(($S50-BE50)&lt;0,0,IF(AND(($S50-BF50)&gt;0,(BE50-$R50)&gt;0),$V50/365*(BF50-BE50+1),IF(AND(($S50-BF50)&lt;=0,(BE50-$R50)&gt;0),$V50/365*($S50-BE50+1),$V50/365*(BF50-$R50+1))))),0)</f>
        <v>0</v>
      </c>
      <c r="BH50" s="159">
        <v>46023</v>
      </c>
      <c r="BI50" s="159">
        <f>BH50+30</f>
        <v>46053</v>
      </c>
      <c r="BJ50" s="163">
        <f>IFERROR(IF(($R50-BI50)&gt;=0,0,IF(($S50-BH50)&lt;0,0,IF(AND(($S50-BI50)&gt;0,(BH50-$R50)&gt;0),$V50/365*(BI50-BH50+1),IF(AND(($S50-BI50)&lt;=0,(BH50-$R50)&gt;0),$V50/365*($S50-BH50+1),$V50/365*(BI50-$R50+1))))),0)</f>
        <v>0</v>
      </c>
      <c r="BK50" s="159">
        <f>BI50+1</f>
        <v>46054</v>
      </c>
      <c r="BL50" s="159">
        <f>BK50+27</f>
        <v>46081</v>
      </c>
      <c r="BM50" s="163">
        <f>IFERROR(IF(($R50-BL50)&gt;=0,0,IF(($S50-BK50)&lt;0,0,IF(AND(($S50-BL50)&gt;0,(BK50-$R50)&gt;0),$V50/365*(BL50-BK50+1),IF(AND(($S50-BL50)&lt;=0,(BK50-$R50)&gt;0),$V50/365*($S50-BK50+1),$V50/365*(BL50-$R50+1))))),0)</f>
        <v>0</v>
      </c>
      <c r="BN50" s="159">
        <f>BL50+1</f>
        <v>46082</v>
      </c>
      <c r="BO50" s="159">
        <f>BN50+30</f>
        <v>46112</v>
      </c>
      <c r="BP50" s="163">
        <f>IFERROR(IF(($R50-BO50)&gt;=0,0,IF(($S50-BN50)&lt;0,0,IF(AND(($S50-BO50)&gt;0,(BN50-$R50)&gt;0),$V50/365*(BO50-BN50+1),IF(AND(($S50-BO50)&lt;=0,(BN50-$R50)&gt;0),$V50/365*($S50-BN50+1),$V50/365*(BO50-$R50+1))))),0)</f>
        <v>0</v>
      </c>
      <c r="BQ50" s="159">
        <f>BO50+1</f>
        <v>46113</v>
      </c>
      <c r="BR50" s="159">
        <f>BQ50+29</f>
        <v>46142</v>
      </c>
      <c r="BS50" s="163">
        <f>IFERROR(IF(($R50-BR50)&gt;=0,0,IF(($S50-BQ50)&lt;0,0,IF(AND(($S50-BR50)&gt;0,(BQ50-$R50)&gt;0),$V50/365*(BR50-BQ50+1),IF(AND(($S50-BR50)&lt;=0,(BQ50-$R50)&gt;0),$V50/365*($S50-BQ50+1),$V50/365*(BR50-$R50+1))))),0)</f>
        <v>0</v>
      </c>
      <c r="BT50" s="159">
        <f>BR50+1</f>
        <v>46143</v>
      </c>
      <c r="BU50" s="159">
        <f>BT50+30</f>
        <v>46173</v>
      </c>
      <c r="BV50" s="163">
        <f>IFERROR(IF(($R50-BU50)&gt;=0,0,IF(($S50-BT50)&lt;0,0,IF(AND(($S50-BU50)&gt;0,(BT50-$R50)&gt;0),$V50/365*(BU50-BT50+1),IF(AND(($S50-BU50)&lt;=0,(BT50-$R50)&gt;0),$V50/365*($S50-BT50+1),$V50/365*(BU50-$R50+1))))),0)</f>
        <v>0</v>
      </c>
      <c r="BW50" s="159">
        <f>BU50+1</f>
        <v>46174</v>
      </c>
      <c r="BX50" s="159">
        <f>BW50+29</f>
        <v>46203</v>
      </c>
      <c r="BY50" s="163">
        <f>IFERROR(IF(($R50-BX50)&gt;=0,0,IF(($S50-BW50)&lt;0,0,IF(AND(($S50-BX50)&gt;0,(BW50-$R50)&gt;0),$V50/365*(BX50-BW50+1),IF(AND(($S50-BX50)&lt;=0,(BW50-$R50)&gt;0),$V50/365*($S50-BW50+1),$V50/365*(BX50-$R50+1))))),0)</f>
        <v>0</v>
      </c>
      <c r="BZ50" s="159">
        <f>BX50+1</f>
        <v>46204</v>
      </c>
      <c r="CA50" s="159">
        <f>BZ50+30</f>
        <v>46234</v>
      </c>
      <c r="CB50" s="163">
        <f>IFERROR(IF(($R50-CA50)&gt;=0,0,IF(($S50-BZ50)&lt;0,0,IF(AND(($S50-CA50)&gt;0,(BZ50-$R50)&gt;0),$V50/365*(CA50-BZ50+1),IF(AND(($S50-CA50)&lt;=0,(BZ50-$R50)&gt;0),$V50/365*($S50-BZ50+1),$V50/365*(CA50-$R50+1))))),0)</f>
        <v>0</v>
      </c>
      <c r="CC50" s="159">
        <f>CA50+1</f>
        <v>46235</v>
      </c>
      <c r="CD50" s="159">
        <f>CC50+30</f>
        <v>46265</v>
      </c>
      <c r="CE50" s="163">
        <f>IFERROR(IF(($R50-CD50)&gt;=0,0,IF(($S50-CC50)&lt;0,0,IF(AND(($S50-CD50)&gt;0,(CC50-$R50)&gt;0),$V50/365*(CD50-CC50+1),IF(AND(($S50-CD50)&lt;=0,(CC50-$R50)&gt;0),$V50/365*($S50-CC50+1),$V50/365*(CD50-$R50+1))))),0)</f>
        <v>0</v>
      </c>
      <c r="CF50" s="159">
        <f>CD50+1</f>
        <v>46266</v>
      </c>
      <c r="CG50" s="159">
        <f>CF50+29</f>
        <v>46295</v>
      </c>
      <c r="CH50" s="163">
        <f>IFERROR(IF(($R50-CG50)&gt;=0,0,IF(($S50-CF50)&lt;0,0,IF(AND(($S50-CG50)&gt;0,(CF50-$R50)&gt;0),$V50/365*(CG50-CF50+1),IF(AND(($S50-CG50)&lt;=0,(CF50-$R50)&gt;0),$V50/365*($S50-CF50+1),$V50/365*(CG50-$R50+1))))),0)</f>
        <v>0</v>
      </c>
      <c r="CI50" s="159">
        <f>CG50+1</f>
        <v>46296</v>
      </c>
      <c r="CJ50" s="159">
        <f>CI50+30</f>
        <v>46326</v>
      </c>
      <c r="CK50" s="163">
        <f>IFERROR(IF(($R50-CJ50)&gt;=0,0,IF(($S50-CI50)&lt;0,0,IF(AND(($S50-CJ50)&gt;0,(CI50-$R50)&gt;0),$V50/365*(CJ50-CI50+1),IF(AND(($S50-CJ50)&lt;=0,(CI50-$R50)&gt;0),$V50/365*($S50-CI50+1),$V50/365*(CJ50-$R50+1))))),0)</f>
        <v>0</v>
      </c>
      <c r="CL50" s="159">
        <f>CJ50+1</f>
        <v>46327</v>
      </c>
      <c r="CM50" s="159">
        <f>CL50+29</f>
        <v>46356</v>
      </c>
      <c r="CN50" s="163">
        <f>IFERROR(IF(($R50-CM50)&gt;=0,0,IF(($S50-CL50)&lt;0,0,IF(AND(($S50-CM50)&gt;0,(CL50-$R50)&gt;0),$V50/365*(CM50-CL50+1),IF(AND(($S50-CM50)&lt;=0,(CL50-$R50)&gt;0),$V50/365*($S50-CL50+1),$V50/365*(CM50-$R50+1))))),0)</f>
        <v>0</v>
      </c>
      <c r="CO50" s="159">
        <f>CM50+1</f>
        <v>46357</v>
      </c>
      <c r="CP50" s="159">
        <f>CO50+30</f>
        <v>46387</v>
      </c>
      <c r="CQ50" s="163">
        <f>IFERROR(IF(($R50-CP50)&gt;=0,0,IF(($S50-CO50)&lt;0,0,IF(AND(($S50-CP50)&gt;0,(CO50-$R50)&gt;0),$V50/365*(CP50-CO50+1),IF(AND(($S50-CP50)&lt;=0,(CO50-$R50)&gt;0),$V50/365*($S50-CO50+1),$V50/365*(CP50-$R50+1))))),0)</f>
        <v>0</v>
      </c>
    </row>
    <row r="51" s="85" customFormat="1" ht="24" customHeight="1" outlineLevel="4" spans="1:95">
      <c r="A51" s="128" t="s">
        <v>2815</v>
      </c>
      <c r="B51" s="129"/>
      <c r="C51" s="129"/>
      <c r="D51" s="129"/>
      <c r="E51" s="129"/>
      <c r="F51" s="129"/>
      <c r="G51" s="130"/>
      <c r="H51" s="131"/>
      <c r="I51" s="131"/>
      <c r="J51" s="131"/>
      <c r="K51" s="131"/>
      <c r="L51" s="154"/>
      <c r="M51" s="154"/>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row>
    <row r="52" ht="24" customHeight="1" outlineLevel="3" spans="1:95">
      <c r="A52" s="120"/>
      <c r="B52" s="121" t="s">
        <v>793</v>
      </c>
      <c r="C52" s="122" t="s">
        <v>70</v>
      </c>
      <c r="D52" s="120" t="s">
        <v>68</v>
      </c>
      <c r="E52" s="121"/>
      <c r="F52" s="121"/>
      <c r="G52" s="121"/>
      <c r="H52" s="123">
        <f>X52+AA52+AD52+AG52+AJ52+AM52+AP52+AS52+AV52+AY52+BB52+BE52</f>
        <v>0</v>
      </c>
      <c r="I52" s="123">
        <f>Y52+AB52+AE52+AH52+AK52+AN52+AQ52+AT52+AW52+AZ52+BC52+BF52</f>
        <v>-651168.97</v>
      </c>
      <c r="J52" s="123">
        <f>Z52+AC52+AF52+AI52+AL52+AO52+AR52+AU52+AX52+BA52+BD52+BG52</f>
        <v>651168.97</v>
      </c>
      <c r="K52" s="123"/>
      <c r="L52" s="151"/>
      <c r="M52" s="151"/>
      <c r="N52" s="123"/>
      <c r="O52" s="123"/>
      <c r="P52" s="123"/>
      <c r="Q52" s="123"/>
      <c r="R52" s="123"/>
      <c r="S52" s="123"/>
      <c r="T52" s="123"/>
      <c r="U52" s="123"/>
      <c r="V52" s="123"/>
      <c r="W52" s="123"/>
      <c r="X52" s="123">
        <f>VLOOKUP($C52,'1 预算编制表单'!$C:$BJ,27,FALSE)</f>
        <v>0</v>
      </c>
      <c r="Y52" s="123">
        <f>X52-Z52</f>
        <v>0</v>
      </c>
      <c r="Z52" s="123">
        <f>SUM(Z53:Z57)</f>
        <v>0</v>
      </c>
      <c r="AA52" s="123">
        <f>VLOOKUP($C52,'1 预算编制表单'!$C:$BJ,30,FALSE)</f>
        <v>0</v>
      </c>
      <c r="AB52" s="123">
        <f>AA52-AC52</f>
        <v>-83871.49</v>
      </c>
      <c r="AC52" s="123">
        <f>SUM(AC53:AC57)</f>
        <v>83871.49</v>
      </c>
      <c r="AD52" s="123">
        <f>VLOOKUP($C52,'1 预算编制表单'!$C:$BJ,33,FALSE)</f>
        <v>0</v>
      </c>
      <c r="AE52" s="123">
        <f>AD52-AF52</f>
        <v>-89720.58</v>
      </c>
      <c r="AF52" s="123">
        <f>SUM(AF53:AF57)</f>
        <v>89720.58</v>
      </c>
      <c r="AG52" s="123">
        <f>VLOOKUP($C52,'1 预算编制表单'!$C:$BJ,36,FALSE)</f>
        <v>0</v>
      </c>
      <c r="AH52" s="123">
        <f>AG52-AI52</f>
        <v>-95048.84</v>
      </c>
      <c r="AI52" s="123">
        <f>SUM(AI53:AI57)</f>
        <v>95048.84</v>
      </c>
      <c r="AJ52" s="123">
        <f>VLOOKUP($C52,'1 预算编制表单'!$C:$BJ,39,FALSE)</f>
        <v>0</v>
      </c>
      <c r="AK52" s="123">
        <f>AJ52-AL52</f>
        <v>-98965.65</v>
      </c>
      <c r="AL52" s="123">
        <f>SUM(AL53:AL57)</f>
        <v>98965.65</v>
      </c>
      <c r="AM52" s="123">
        <f>VLOOKUP($C52,'1 预算编制表单'!$C:$BJ,42,FALSE)</f>
        <v>0</v>
      </c>
      <c r="AN52" s="123">
        <f>AM52-AO52</f>
        <v>-93899.66</v>
      </c>
      <c r="AO52" s="123">
        <f>SUM(AO53:AO57)</f>
        <v>93899.66</v>
      </c>
      <c r="AP52" s="123">
        <f>VLOOKUP($C52,'1 预算编制表单'!$C:$BJ,45,FALSE)</f>
        <v>0</v>
      </c>
      <c r="AQ52" s="123">
        <f>AP52-AR52</f>
        <v>-94326.49</v>
      </c>
      <c r="AR52" s="123">
        <f>SUM(AR53:AR57)</f>
        <v>94326.49</v>
      </c>
      <c r="AS52" s="123">
        <f>VLOOKUP($C52,'1 预算编制表单'!$C:$BJ,48,FALSE)</f>
        <v>0</v>
      </c>
      <c r="AT52" s="123">
        <f>AS52-AU52</f>
        <v>-95336.26</v>
      </c>
      <c r="AU52" s="123">
        <f>SUM(AU53:AU57)</f>
        <v>95336.26</v>
      </c>
      <c r="AV52" s="123">
        <f>VLOOKUP($C52,'1 预算编制表单'!$C:$BJ,51,FALSE)</f>
        <v>0</v>
      </c>
      <c r="AW52" s="123">
        <f>AV52-AX52</f>
        <v>0</v>
      </c>
      <c r="AX52" s="123">
        <f>SUM(AX53:AX57)</f>
        <v>0</v>
      </c>
      <c r="AY52" s="123">
        <f>VLOOKUP($C52,'1 预算编制表单'!$C:$BJ,54,FALSE)</f>
        <v>0</v>
      </c>
      <c r="AZ52" s="123">
        <f>AY52-BA52</f>
        <v>0</v>
      </c>
      <c r="BA52" s="123">
        <f>SUM(BA53:BA57)</f>
        <v>0</v>
      </c>
      <c r="BB52" s="123">
        <f>VLOOKUP($C52,'1 预算编制表单'!$C:$BJ,57,FALSE)</f>
        <v>0</v>
      </c>
      <c r="BC52" s="123">
        <f>BB52-BD52</f>
        <v>0</v>
      </c>
      <c r="BD52" s="123">
        <f>SUM(BD53:BD57)</f>
        <v>0</v>
      </c>
      <c r="BE52" s="123">
        <f>VLOOKUP($C52,'1 预算编制表单'!$C:$BJ,60,FALSE)</f>
        <v>0</v>
      </c>
      <c r="BF52" s="123">
        <f>BE52-BG52</f>
        <v>0</v>
      </c>
      <c r="BG52" s="123">
        <f>SUM(BG53:BG57)</f>
        <v>0</v>
      </c>
      <c r="BH52" s="123">
        <f>VLOOKUP($C52,'1 预算编制表单'!$C:$BJ,27,FALSE)</f>
        <v>0</v>
      </c>
      <c r="BI52" s="123">
        <f>BH52-BJ52</f>
        <v>0</v>
      </c>
      <c r="BJ52" s="123">
        <f>SUM(BJ53:BJ57)</f>
        <v>0</v>
      </c>
      <c r="BK52" s="123">
        <f>VLOOKUP($C52,'1 预算编制表单'!$C:$BJ,30,FALSE)</f>
        <v>0</v>
      </c>
      <c r="BL52" s="123">
        <f>BK52-BM52</f>
        <v>0</v>
      </c>
      <c r="BM52" s="123">
        <f>SUM(BM53:BM57)</f>
        <v>0</v>
      </c>
      <c r="BN52" s="123">
        <f>VLOOKUP($C52,'1 预算编制表单'!$C:$BJ,33,FALSE)</f>
        <v>0</v>
      </c>
      <c r="BO52" s="123">
        <f>BN52-BP52</f>
        <v>0</v>
      </c>
      <c r="BP52" s="123">
        <f>SUM(BP53:BP57)</f>
        <v>0</v>
      </c>
      <c r="BQ52" s="123">
        <f>VLOOKUP($C52,'1 预算编制表单'!$C:$BJ,36,FALSE)</f>
        <v>0</v>
      </c>
      <c r="BR52" s="123">
        <f>BQ52-BS52</f>
        <v>0</v>
      </c>
      <c r="BS52" s="123">
        <f>SUM(BS53:BS57)</f>
        <v>0</v>
      </c>
      <c r="BT52" s="123">
        <f>VLOOKUP($C52,'1 预算编制表单'!$C:$BJ,39,FALSE)</f>
        <v>0</v>
      </c>
      <c r="BU52" s="123">
        <f>BT52-BV52</f>
        <v>0</v>
      </c>
      <c r="BV52" s="123">
        <f>SUM(BV53:BV57)</f>
        <v>0</v>
      </c>
      <c r="BW52" s="123">
        <f>VLOOKUP($C52,'1 预算编制表单'!$C:$BJ,42,FALSE)</f>
        <v>0</v>
      </c>
      <c r="BX52" s="123">
        <f>BW52-BY52</f>
        <v>0</v>
      </c>
      <c r="BY52" s="123">
        <f>SUM(BY53:BY57)</f>
        <v>0</v>
      </c>
      <c r="BZ52" s="123">
        <f>VLOOKUP($C52,'1 预算编制表单'!$C:$BJ,45,FALSE)</f>
        <v>0</v>
      </c>
      <c r="CA52" s="123">
        <f>BZ52-CB52</f>
        <v>0</v>
      </c>
      <c r="CB52" s="123">
        <f>SUM(CB53:CB57)</f>
        <v>0</v>
      </c>
      <c r="CC52" s="123">
        <f>VLOOKUP($C52,'1 预算编制表单'!$C:$BJ,48,FALSE)</f>
        <v>0</v>
      </c>
      <c r="CD52" s="123">
        <f>CC52-CE52</f>
        <v>0</v>
      </c>
      <c r="CE52" s="123">
        <f>SUM(CE53:CE57)</f>
        <v>0</v>
      </c>
      <c r="CF52" s="123">
        <f>VLOOKUP($C52,'1 预算编制表单'!$C:$BJ,51,FALSE)</f>
        <v>0</v>
      </c>
      <c r="CG52" s="123">
        <f>CF52-CH52</f>
        <v>0</v>
      </c>
      <c r="CH52" s="123">
        <f>SUM(CH53:CH57)</f>
        <v>0</v>
      </c>
      <c r="CI52" s="123">
        <f>VLOOKUP($C52,'1 预算编制表单'!$C:$BJ,54,FALSE)</f>
        <v>0</v>
      </c>
      <c r="CJ52" s="123">
        <f>CI52-CK52</f>
        <v>0</v>
      </c>
      <c r="CK52" s="123">
        <f>SUM(CK53:CK57)</f>
        <v>0</v>
      </c>
      <c r="CL52" s="123">
        <f>VLOOKUP($C52,'1 预算编制表单'!$C:$BJ,57,FALSE)</f>
        <v>0</v>
      </c>
      <c r="CM52" s="123">
        <f>CL52-CN52</f>
        <v>0</v>
      </c>
      <c r="CN52" s="123">
        <f>SUM(CN53:CN57)</f>
        <v>0</v>
      </c>
      <c r="CO52" s="123">
        <f>VLOOKUP($C52,'1 预算编制表单'!$C:$BJ,60,FALSE)</f>
        <v>0</v>
      </c>
      <c r="CP52" s="123">
        <f>CO52-CQ52</f>
        <v>0</v>
      </c>
      <c r="CQ52" s="123">
        <f>SUM(CQ53:CQ57)</f>
        <v>0</v>
      </c>
    </row>
    <row r="53" s="86" customFormat="1" ht="24" customHeight="1" outlineLevel="4" spans="1:95">
      <c r="A53" s="133"/>
      <c r="B53" s="134"/>
      <c r="C53" s="135" t="s">
        <v>907</v>
      </c>
      <c r="D53" s="133" t="s">
        <v>2816</v>
      </c>
      <c r="E53" s="134"/>
      <c r="F53" s="134"/>
      <c r="G53" s="134"/>
      <c r="H53" s="136"/>
      <c r="I53" s="136"/>
      <c r="J53" s="136">
        <f>Z53+AC53+AF53+AI53+AL53+AO53+AR53+AU53+AX53+BA53+BD53+BG53</f>
        <v>651168.97</v>
      </c>
      <c r="K53" s="136"/>
      <c r="L53" s="157"/>
      <c r="M53" s="157"/>
      <c r="N53" s="136"/>
      <c r="O53" s="157"/>
      <c r="P53" s="136"/>
      <c r="Q53" s="136"/>
      <c r="R53" s="136"/>
      <c r="S53" s="136"/>
      <c r="T53" s="136"/>
      <c r="U53" s="136"/>
      <c r="V53" s="136"/>
      <c r="W53" s="136"/>
      <c r="X53" s="160"/>
      <c r="Y53" s="160"/>
      <c r="Z53" s="136">
        <f>报销单计算表!B25</f>
        <v>0</v>
      </c>
      <c r="AA53" s="160"/>
      <c r="AB53" s="160"/>
      <c r="AC53" s="136">
        <f>报销单计算表!C25</f>
        <v>83871.49</v>
      </c>
      <c r="AD53" s="160"/>
      <c r="AE53" s="160"/>
      <c r="AF53" s="136">
        <f>报销单计算表!D25</f>
        <v>89720.58</v>
      </c>
      <c r="AG53" s="160"/>
      <c r="AH53" s="160"/>
      <c r="AI53" s="136">
        <f>报销单计算表!E25</f>
        <v>95048.84</v>
      </c>
      <c r="AJ53" s="160"/>
      <c r="AK53" s="160"/>
      <c r="AL53" s="136">
        <f>报销单计算表!F25</f>
        <v>98965.65</v>
      </c>
      <c r="AM53" s="160"/>
      <c r="AN53" s="160"/>
      <c r="AO53" s="136">
        <f>报销单计算表!G25</f>
        <v>93899.66</v>
      </c>
      <c r="AP53" s="160"/>
      <c r="AQ53" s="160"/>
      <c r="AR53" s="136">
        <f>报销单计算表!H25</f>
        <v>94326.49</v>
      </c>
      <c r="AS53" s="160"/>
      <c r="AT53" s="160"/>
      <c r="AU53" s="136">
        <f>报销单计算表!I25</f>
        <v>95336.26</v>
      </c>
      <c r="AV53" s="160"/>
      <c r="AW53" s="160"/>
      <c r="AX53" s="136">
        <f>报销单计算表!J25</f>
        <v>0</v>
      </c>
      <c r="AY53" s="160"/>
      <c r="AZ53" s="160"/>
      <c r="BA53" s="136">
        <f>报销单计算表!K25</f>
        <v>0</v>
      </c>
      <c r="BB53" s="160"/>
      <c r="BC53" s="160"/>
      <c r="BD53" s="136">
        <f>报销单计算表!L25</f>
        <v>0</v>
      </c>
      <c r="BE53" s="160"/>
      <c r="BF53" s="160"/>
      <c r="BG53" s="136">
        <f>报销单计算表!M25</f>
        <v>0</v>
      </c>
      <c r="BH53" s="160">
        <v>46023</v>
      </c>
      <c r="BI53" s="160">
        <f>BH53+30</f>
        <v>46053</v>
      </c>
      <c r="BJ53" s="136">
        <f>IFERROR(IF(($R53-BI53)&gt;=0,0,IF(($S53-BH53)&lt;0,0,IF(AND(($S53-BI53)&gt;0,(BH53-$R53)&gt;0),$V53/365*(BI53-BH53+1),IF(AND(($S53-BI53)&lt;=0,(BH53-$R53)&gt;0),$V53/365*($S53-BH53+1),$V53/365*(BI53-$R53+1))))),0)</f>
        <v>0</v>
      </c>
      <c r="BK53" s="160">
        <f>BI53+1</f>
        <v>46054</v>
      </c>
      <c r="BL53" s="160">
        <f>BK53+27</f>
        <v>46081</v>
      </c>
      <c r="BM53" s="136">
        <f>IFERROR(IF(($R53-BL53)&gt;=0,0,IF(($S53-BK53)&lt;0,0,IF(AND(($S53-BL53)&gt;0,(BK53-$R53)&gt;0),$V53/365*(BL53-BK53+1),IF(AND(($S53-BL53)&lt;=0,(BK53-$R53)&gt;0),$V53/365*($S53-BK53+1),$V53/365*(BL53-$R53+1))))),0)</f>
        <v>0</v>
      </c>
      <c r="BN53" s="160">
        <f>BL53+1</f>
        <v>46082</v>
      </c>
      <c r="BO53" s="160">
        <f>BN53+30</f>
        <v>46112</v>
      </c>
      <c r="BP53" s="136">
        <f>IFERROR(IF(($R53-BO53)&gt;=0,0,IF(($S53-BN53)&lt;0,0,IF(AND(($S53-BO53)&gt;0,(BN53-$R53)&gt;0),$V53/365*(BO53-BN53+1),IF(AND(($S53-BO53)&lt;=0,(BN53-$R53)&gt;0),$V53/365*($S53-BN53+1),$V53/365*(BO53-$R53+1))))),0)</f>
        <v>0</v>
      </c>
      <c r="BQ53" s="160">
        <f>BO53+1</f>
        <v>46113</v>
      </c>
      <c r="BR53" s="160">
        <f>BQ53+29</f>
        <v>46142</v>
      </c>
      <c r="BS53" s="136">
        <f>IFERROR(IF(($R53-BR53)&gt;=0,0,IF(($S53-BQ53)&lt;0,0,IF(AND(($S53-BR53)&gt;0,(BQ53-$R53)&gt;0),$V53/365*(BR53-BQ53+1),IF(AND(($S53-BR53)&lt;=0,(BQ53-$R53)&gt;0),$V53/365*($S53-BQ53+1),$V53/365*(BR53-$R53+1))))),0)</f>
        <v>0</v>
      </c>
      <c r="BT53" s="160">
        <f>BR53+1</f>
        <v>46143</v>
      </c>
      <c r="BU53" s="160">
        <f>BT53+30</f>
        <v>46173</v>
      </c>
      <c r="BV53" s="136">
        <f>IFERROR(IF(($R53-BU53)&gt;=0,0,IF(($S53-BT53)&lt;0,0,IF(AND(($S53-BU53)&gt;0,(BT53-$R53)&gt;0),$V53/365*(BU53-BT53+1),IF(AND(($S53-BU53)&lt;=0,(BT53-$R53)&gt;0),$V53/365*($S53-BT53+1),$V53/365*(BU53-$R53+1))))),0)</f>
        <v>0</v>
      </c>
      <c r="BW53" s="160">
        <f>BU53+1</f>
        <v>46174</v>
      </c>
      <c r="BX53" s="160">
        <f>BW53+29</f>
        <v>46203</v>
      </c>
      <c r="BY53" s="136">
        <f>IFERROR(IF(($R53-BX53)&gt;=0,0,IF(($S53-BW53)&lt;0,0,IF(AND(($S53-BX53)&gt;0,(BW53-$R53)&gt;0),$V53/365*(BX53-BW53+1),IF(AND(($S53-BX53)&lt;=0,(BW53-$R53)&gt;0),$V53/365*($S53-BW53+1),$V53/365*(BX53-$R53+1))))),0)</f>
        <v>0</v>
      </c>
      <c r="BZ53" s="160">
        <f>BX53+1</f>
        <v>46204</v>
      </c>
      <c r="CA53" s="160">
        <f>BZ53+30</f>
        <v>46234</v>
      </c>
      <c r="CB53" s="136">
        <f>IFERROR(IF(($R53-CA53)&gt;=0,0,IF(($S53-BZ53)&lt;0,0,IF(AND(($S53-CA53)&gt;0,(BZ53-$R53)&gt;0),$V53/365*(CA53-BZ53+1),IF(AND(($S53-CA53)&lt;=0,(BZ53-$R53)&gt;0),$V53/365*($S53-BZ53+1),$V53/365*(CA53-$R53+1))))),0)</f>
        <v>0</v>
      </c>
      <c r="CC53" s="160">
        <f>CA53+1</f>
        <v>46235</v>
      </c>
      <c r="CD53" s="160">
        <f>CC53+30</f>
        <v>46265</v>
      </c>
      <c r="CE53" s="136">
        <f>IFERROR(IF(($R53-CD53)&gt;=0,0,IF(($S53-CC53)&lt;0,0,IF(AND(($S53-CD53)&gt;0,(CC53-$R53)&gt;0),$V53/365*(CD53-CC53+1),IF(AND(($S53-CD53)&lt;=0,(CC53-$R53)&gt;0),$V53/365*($S53-CC53+1),$V53/365*(CD53-$R53+1))))),0)</f>
        <v>0</v>
      </c>
      <c r="CF53" s="160">
        <f>CD53+1</f>
        <v>46266</v>
      </c>
      <c r="CG53" s="160">
        <f>CF53+29</f>
        <v>46295</v>
      </c>
      <c r="CH53" s="136">
        <f>IFERROR(IF(($R53-CG53)&gt;=0,0,IF(($S53-CF53)&lt;0,0,IF(AND(($S53-CG53)&gt;0,(CF53-$R53)&gt;0),$V53/365*(CG53-CF53+1),IF(AND(($S53-CG53)&lt;=0,(CF53-$R53)&gt;0),$V53/365*($S53-CF53+1),$V53/365*(CG53-$R53+1))))),0)</f>
        <v>0</v>
      </c>
      <c r="CI53" s="160">
        <f>CG53+1</f>
        <v>46296</v>
      </c>
      <c r="CJ53" s="160">
        <f>CI53+30</f>
        <v>46326</v>
      </c>
      <c r="CK53" s="136">
        <f>IFERROR(IF(($R53-CJ53)&gt;=0,0,IF(($S53-CI53)&lt;0,0,IF(AND(($S53-CJ53)&gt;0,(CI53-$R53)&gt;0),$V53/365*(CJ53-CI53+1),IF(AND(($S53-CJ53)&lt;=0,(CI53-$R53)&gt;0),$V53/365*($S53-CI53+1),$V53/365*(CJ53-$R53+1))))),0)</f>
        <v>0</v>
      </c>
      <c r="CL53" s="160">
        <f>CJ53+1</f>
        <v>46327</v>
      </c>
      <c r="CM53" s="160">
        <f>CL53+29</f>
        <v>46356</v>
      </c>
      <c r="CN53" s="136">
        <f>IFERROR(IF(($R53-CM53)&gt;=0,0,IF(($S53-CL53)&lt;0,0,IF(AND(($S53-CM53)&gt;0,(CL53-$R53)&gt;0),$V53/365*(CM53-CL53+1),IF(AND(($S53-CM53)&lt;=0,(CL53-$R53)&gt;0),$V53/365*($S53-CL53+1),$V53/365*(CM53-$R53+1))))),0)</f>
        <v>0</v>
      </c>
      <c r="CO53" s="160">
        <f>CM53+1</f>
        <v>46357</v>
      </c>
      <c r="CP53" s="160">
        <f>CO53+30</f>
        <v>46387</v>
      </c>
      <c r="CQ53" s="136">
        <f>IFERROR(IF(($R53-CP53)&gt;=0,0,IF(($S53-CO53)&lt;0,0,IF(AND(($S53-CP53)&gt;0,(CO53-$R53)&gt;0),$V53/365*(CP53-CO53+1),IF(AND(($S53-CP53)&lt;=0,(CO53-$R53)&gt;0),$V53/365*($S53-CO53+1),$V53/365*(CP53-$R53+1))))),0)</f>
        <v>0</v>
      </c>
    </row>
    <row r="54" s="85" customFormat="1" ht="24" customHeight="1" outlineLevel="4" spans="1:95">
      <c r="A54" s="124"/>
      <c r="B54" s="125"/>
      <c r="C54" s="126"/>
      <c r="D54" s="124"/>
      <c r="E54" s="125"/>
      <c r="F54" s="125"/>
      <c r="G54" s="125"/>
      <c r="H54" s="127"/>
      <c r="I54" s="127"/>
      <c r="J54" s="127">
        <f>Z54+AC54+AF54+AI54+AL54+AO54+AR54+AU54+AX54+BA54+BD54+BG54</f>
        <v>0</v>
      </c>
      <c r="K54" s="127">
        <f>K53+1</f>
        <v>1</v>
      </c>
      <c r="L54" s="152"/>
      <c r="M54" s="153">
        <f>IFERROR(VLOOKUP($L54,'2-2 引出数据_合同数据仓库'!$B$2:$BP$10000,3,FALSE),0)</f>
        <v>0</v>
      </c>
      <c r="N54" s="127"/>
      <c r="O54" s="153">
        <f>IFERROR(VLOOKUP((LEFT(VLOOKUP($L54,'2-2 引出数据_合同数据仓库'!$B$2:$BP$10000,64,FALSE),15)&amp;(RIGHT(VLOOKUP($L54,'2-2 引出数据_合同数据仓库'!$B$2:$BP$10000,64,FALSE),4)+1)),'2-2 引出数据_合同数据仓库'!$B$2:$BP$10000,3,FALSE),0)</f>
        <v>0</v>
      </c>
      <c r="P54" s="127"/>
      <c r="Q54" s="127">
        <f>IFERROR(VLOOKUP($L54,'2-2 引出数据_合同数据仓库'!$B$2:$BP$10000,28,FALSE),0)</f>
        <v>0</v>
      </c>
      <c r="R54" s="127">
        <f>IFERROR(VLOOKUP($L54,'2-2 引出数据_合同数据仓库'!$B$2:$BP$10000,29,FALSE),0)</f>
        <v>0</v>
      </c>
      <c r="S54" s="127">
        <f>IFERROR(VLOOKUP($L54,'2-2 引出数据_合同数据仓库'!$B$2:$BP$10000,4,FALSE),0)</f>
        <v>0</v>
      </c>
      <c r="T54" s="127"/>
      <c r="U54" s="127">
        <f>IFERROR(VLOOKUP($L54,'2-2 引出数据_合同数据仓库'!$B$2:$BP$10000,15,FALSE),0)</f>
        <v>0</v>
      </c>
      <c r="V54" s="127">
        <f>U54/(S54-R54+1)*365</f>
        <v>0</v>
      </c>
      <c r="W54" s="127"/>
      <c r="X54" s="159">
        <v>45658</v>
      </c>
      <c r="Y54" s="159">
        <f>X54+30</f>
        <v>45688</v>
      </c>
      <c r="Z54" s="163">
        <f>IFERROR(IF(($R54-Y54)&gt;=0,0,IF(($S54-X54)&lt;0,0,IF(AND(($S54-Y54)&gt;0,(X54-$R54)&gt;0),$V54/365*(Y54-X54+1),IF(AND(($S54-Y54)&lt;=0,(X54-$R54)&gt;0),$V54/365*($S54-X54+1),$V54/365*(Y54-$R54+1))))),0)</f>
        <v>0</v>
      </c>
      <c r="AA54" s="159">
        <f>Y54+1</f>
        <v>45689</v>
      </c>
      <c r="AB54" s="159">
        <f>AA54+27</f>
        <v>45716</v>
      </c>
      <c r="AC54" s="163">
        <f>IFERROR(IF(($R54-AB54)&gt;=0,0,IF(($S54-AA54)&lt;0,0,IF(AND(($S54-AB54)&gt;0,(AA54-$R54)&gt;0),$V54/365*(AB54-AA54+1),IF(AND(($S54-AB54)&lt;=0,(AA54-$R54)&gt;0),$V54/365*($S54-AA54+1),$V54/365*(AB54-$R54+1))))),0)</f>
        <v>0</v>
      </c>
      <c r="AD54" s="159">
        <f>AB54+1</f>
        <v>45717</v>
      </c>
      <c r="AE54" s="159">
        <f>AD54+30</f>
        <v>45747</v>
      </c>
      <c r="AF54" s="163">
        <f>IFERROR(IF(($R54-AE54)&gt;=0,0,IF(($S54-AD54)&lt;0,0,IF(AND(($S54-AE54)&gt;0,(AD54-$R54)&gt;0),$V54/365*(AE54-AD54+1),IF(AND(($S54-AE54)&lt;=0,(AD54-$R54)&gt;0),$V54/365*($S54-AD54+1),$V54/365*(AE54-$R54+1))))),0)</f>
        <v>0</v>
      </c>
      <c r="AG54" s="159">
        <f>AE54+1</f>
        <v>45748</v>
      </c>
      <c r="AH54" s="159">
        <f>AG54+29</f>
        <v>45777</v>
      </c>
      <c r="AI54" s="163">
        <f>IFERROR(IF(($R54-AH54)&gt;=0,0,IF(($S54-AG54)&lt;0,0,IF(AND(($S54-AH54)&gt;0,(AG54-$R54)&gt;0),$V54/365*(AH54-AG54+1),IF(AND(($S54-AH54)&lt;=0,(AG54-$R54)&gt;0),$V54/365*($S54-AG54+1),$V54/365*(AH54-$R54+1))))),0)</f>
        <v>0</v>
      </c>
      <c r="AJ54" s="159">
        <f>AH54+1</f>
        <v>45778</v>
      </c>
      <c r="AK54" s="159">
        <f>AJ54+30</f>
        <v>45808</v>
      </c>
      <c r="AL54" s="163">
        <f>IFERROR(IF(($R54-AK54)&gt;=0,0,IF(($S54-AJ54)&lt;0,0,IF(AND(($S54-AK54)&gt;0,(AJ54-$R54)&gt;0),$V54/365*(AK54-AJ54+1),IF(AND(($S54-AK54)&lt;=0,(AJ54-$R54)&gt;0),$V54/365*($S54-AJ54+1),$V54/365*(AK54-$R54+1))))),0)</f>
        <v>0</v>
      </c>
      <c r="AM54" s="159">
        <f>AK54+1</f>
        <v>45809</v>
      </c>
      <c r="AN54" s="159">
        <f>AM54+29</f>
        <v>45838</v>
      </c>
      <c r="AO54" s="163">
        <f>IFERROR(IF(($R54-AN54)&gt;=0,0,IF(($S54-AM54)&lt;0,0,IF(AND(($S54-AN54)&gt;0,(AM54-$R54)&gt;0),$V54/365*(AN54-AM54+1),IF(AND(($S54-AN54)&lt;=0,(AM54-$R54)&gt;0),$V54/365*($S54-AM54+1),$V54/365*(AN54-$R54+1))))),0)</f>
        <v>0</v>
      </c>
      <c r="AP54" s="159">
        <f>AN54+1</f>
        <v>45839</v>
      </c>
      <c r="AQ54" s="159">
        <f>AP54+30</f>
        <v>45869</v>
      </c>
      <c r="AR54" s="163">
        <f>IFERROR(IF(($R54-AQ54)&gt;=0,0,IF(($S54-AP54)&lt;0,0,IF(AND(($S54-AQ54)&gt;0,(AP54-$R54)&gt;0),$V54/365*(AQ54-AP54+1),IF(AND(($S54-AQ54)&lt;=0,(AP54-$R54)&gt;0),$V54/365*($S54-AP54+1),$V54/365*(AQ54-$R54+1))))),0)</f>
        <v>0</v>
      </c>
      <c r="AS54" s="159">
        <f>AQ54+1</f>
        <v>45870</v>
      </c>
      <c r="AT54" s="159">
        <f>AS54+30</f>
        <v>45900</v>
      </c>
      <c r="AU54" s="163">
        <f>IFERROR(IF(($R54-AT54)&gt;=0,0,IF(($S54-AS54)&lt;0,0,IF(AND(($S54-AT54)&gt;0,(AS54-$R54)&gt;0),$V54/365*(AT54-AS54+1),IF(AND(($S54-AT54)&lt;=0,(AS54-$R54)&gt;0),$V54/365*($S54-AS54+1),$V54/365*(AT54-$R54+1))))),0)</f>
        <v>0</v>
      </c>
      <c r="AV54" s="159">
        <f>AT54+1</f>
        <v>45901</v>
      </c>
      <c r="AW54" s="159">
        <f>AV54+29</f>
        <v>45930</v>
      </c>
      <c r="AX54" s="163">
        <f>IFERROR(IF(($R54-AW54)&gt;=0,0,IF(($S54-AV54)&lt;0,0,IF(AND(($S54-AW54)&gt;0,(AV54-$R54)&gt;0),$V54/365*(AW54-AV54+1),IF(AND(($S54-AW54)&lt;=0,(AV54-$R54)&gt;0),$V54/365*($S54-AV54+1),$V54/365*(AW54-$R54+1))))),0)</f>
        <v>0</v>
      </c>
      <c r="AY54" s="159">
        <f>AW54+1</f>
        <v>45931</v>
      </c>
      <c r="AZ54" s="159">
        <f>AY54+30</f>
        <v>45961</v>
      </c>
      <c r="BA54" s="163">
        <f>IFERROR(IF(($R54-AZ54)&gt;=0,0,IF(($S54-AY54)&lt;0,0,IF(AND(($S54-AZ54)&gt;0,(AY54-$R54)&gt;0),$V54/365*(AZ54-AY54+1),IF(AND(($S54-AZ54)&lt;=0,(AY54-$R54)&gt;0),$V54/365*($S54-AY54+1),$V54/365*(AZ54-$R54+1))))),0)</f>
        <v>0</v>
      </c>
      <c r="BB54" s="159">
        <f>AZ54+1</f>
        <v>45962</v>
      </c>
      <c r="BC54" s="159">
        <f>BB54+29</f>
        <v>45991</v>
      </c>
      <c r="BD54" s="163">
        <f>IFERROR(IF(($R54-BC54)&gt;=0,0,IF(($S54-BB54)&lt;0,0,IF(AND(($S54-BC54)&gt;0,(BB54-$R54)&gt;0),$V54/365*(BC54-BB54+1),IF(AND(($S54-BC54)&lt;=0,(BB54-$R54)&gt;0),$V54/365*($S54-BB54+1),$V54/365*(BC54-$R54+1))))),0)</f>
        <v>0</v>
      </c>
      <c r="BE54" s="159">
        <f>BC54+1</f>
        <v>45992</v>
      </c>
      <c r="BF54" s="159">
        <f>BE54+30</f>
        <v>46022</v>
      </c>
      <c r="BG54" s="163">
        <f>IFERROR(IF(($R54-BF54)&gt;=0,0,IF(($S54-BE54)&lt;0,0,IF(AND(($S54-BF54)&gt;0,(BE54-$R54)&gt;0),$V54/365*(BF54-BE54+1),IF(AND(($S54-BF54)&lt;=0,(BE54-$R54)&gt;0),$V54/365*($S54-BE54+1),$V54/365*(BF54-$R54+1))))),0)</f>
        <v>0</v>
      </c>
      <c r="BH54" s="159">
        <v>46023</v>
      </c>
      <c r="BI54" s="159">
        <f>BH54+30</f>
        <v>46053</v>
      </c>
      <c r="BJ54" s="163">
        <f>IFERROR(IF(($R54-BI54)&gt;=0,0,IF(($S54-BH54)&lt;0,0,IF(AND(($S54-BI54)&gt;0,(BH54-$R54)&gt;0),$V54/365*(BI54-BH54+1),IF(AND(($S54-BI54)&lt;=0,(BH54-$R54)&gt;0),$V54/365*($S54-BH54+1),$V54/365*(BI54-$R54+1))))),0)</f>
        <v>0</v>
      </c>
      <c r="BK54" s="159">
        <f>BI54+1</f>
        <v>46054</v>
      </c>
      <c r="BL54" s="159">
        <f>BK54+27</f>
        <v>46081</v>
      </c>
      <c r="BM54" s="163">
        <f>IFERROR(IF(($R54-BL54)&gt;=0,0,IF(($S54-BK54)&lt;0,0,IF(AND(($S54-BL54)&gt;0,(BK54-$R54)&gt;0),$V54/365*(BL54-BK54+1),IF(AND(($S54-BL54)&lt;=0,(BK54-$R54)&gt;0),$V54/365*($S54-BK54+1),$V54/365*(BL54-$R54+1))))),0)</f>
        <v>0</v>
      </c>
      <c r="BN54" s="159">
        <f>BL54+1</f>
        <v>46082</v>
      </c>
      <c r="BO54" s="159">
        <f>BN54+30</f>
        <v>46112</v>
      </c>
      <c r="BP54" s="163">
        <f>IFERROR(IF(($R54-BO54)&gt;=0,0,IF(($S54-BN54)&lt;0,0,IF(AND(($S54-BO54)&gt;0,(BN54-$R54)&gt;0),$V54/365*(BO54-BN54+1),IF(AND(($S54-BO54)&lt;=0,(BN54-$R54)&gt;0),$V54/365*($S54-BN54+1),$V54/365*(BO54-$R54+1))))),0)</f>
        <v>0</v>
      </c>
      <c r="BQ54" s="159">
        <f>BO54+1</f>
        <v>46113</v>
      </c>
      <c r="BR54" s="159">
        <f>BQ54+29</f>
        <v>46142</v>
      </c>
      <c r="BS54" s="163">
        <f>IFERROR(IF(($R54-BR54)&gt;=0,0,IF(($S54-BQ54)&lt;0,0,IF(AND(($S54-BR54)&gt;0,(BQ54-$R54)&gt;0),$V54/365*(BR54-BQ54+1),IF(AND(($S54-BR54)&lt;=0,(BQ54-$R54)&gt;0),$V54/365*($S54-BQ54+1),$V54/365*(BR54-$R54+1))))),0)</f>
        <v>0</v>
      </c>
      <c r="BT54" s="159">
        <f>BR54+1</f>
        <v>46143</v>
      </c>
      <c r="BU54" s="159">
        <f>BT54+30</f>
        <v>46173</v>
      </c>
      <c r="BV54" s="163">
        <f>IFERROR(IF(($R54-BU54)&gt;=0,0,IF(($S54-BT54)&lt;0,0,IF(AND(($S54-BU54)&gt;0,(BT54-$R54)&gt;0),$V54/365*(BU54-BT54+1),IF(AND(($S54-BU54)&lt;=0,(BT54-$R54)&gt;0),$V54/365*($S54-BT54+1),$V54/365*(BU54-$R54+1))))),0)</f>
        <v>0</v>
      </c>
      <c r="BW54" s="159">
        <f>BU54+1</f>
        <v>46174</v>
      </c>
      <c r="BX54" s="159">
        <f>BW54+29</f>
        <v>46203</v>
      </c>
      <c r="BY54" s="163">
        <f>IFERROR(IF(($R54-BX54)&gt;=0,0,IF(($S54-BW54)&lt;0,0,IF(AND(($S54-BX54)&gt;0,(BW54-$R54)&gt;0),$V54/365*(BX54-BW54+1),IF(AND(($S54-BX54)&lt;=0,(BW54-$R54)&gt;0),$V54/365*($S54-BW54+1),$V54/365*(BX54-$R54+1))))),0)</f>
        <v>0</v>
      </c>
      <c r="BZ54" s="159">
        <f>BX54+1</f>
        <v>46204</v>
      </c>
      <c r="CA54" s="159">
        <f>BZ54+30</f>
        <v>46234</v>
      </c>
      <c r="CB54" s="163">
        <f>IFERROR(IF(($R54-CA54)&gt;=0,0,IF(($S54-BZ54)&lt;0,0,IF(AND(($S54-CA54)&gt;0,(BZ54-$R54)&gt;0),$V54/365*(CA54-BZ54+1),IF(AND(($S54-CA54)&lt;=0,(BZ54-$R54)&gt;0),$V54/365*($S54-BZ54+1),$V54/365*(CA54-$R54+1))))),0)</f>
        <v>0</v>
      </c>
      <c r="CC54" s="159">
        <f>CA54+1</f>
        <v>46235</v>
      </c>
      <c r="CD54" s="159">
        <f>CC54+30</f>
        <v>46265</v>
      </c>
      <c r="CE54" s="163">
        <f>IFERROR(IF(($R54-CD54)&gt;=0,0,IF(($S54-CC54)&lt;0,0,IF(AND(($S54-CD54)&gt;0,(CC54-$R54)&gt;0),$V54/365*(CD54-CC54+1),IF(AND(($S54-CD54)&lt;=0,(CC54-$R54)&gt;0),$V54/365*($S54-CC54+1),$V54/365*(CD54-$R54+1))))),0)</f>
        <v>0</v>
      </c>
      <c r="CF54" s="159">
        <f>CD54+1</f>
        <v>46266</v>
      </c>
      <c r="CG54" s="159">
        <f>CF54+29</f>
        <v>46295</v>
      </c>
      <c r="CH54" s="163">
        <f>IFERROR(IF(($R54-CG54)&gt;=0,0,IF(($S54-CF54)&lt;0,0,IF(AND(($S54-CG54)&gt;0,(CF54-$R54)&gt;0),$V54/365*(CG54-CF54+1),IF(AND(($S54-CG54)&lt;=0,(CF54-$R54)&gt;0),$V54/365*($S54-CF54+1),$V54/365*(CG54-$R54+1))))),0)</f>
        <v>0</v>
      </c>
      <c r="CI54" s="159">
        <f>CG54+1</f>
        <v>46296</v>
      </c>
      <c r="CJ54" s="159">
        <f>CI54+30</f>
        <v>46326</v>
      </c>
      <c r="CK54" s="163">
        <f>IFERROR(IF(($R54-CJ54)&gt;=0,0,IF(($S54-CI54)&lt;0,0,IF(AND(($S54-CJ54)&gt;0,(CI54-$R54)&gt;0),$V54/365*(CJ54-CI54+1),IF(AND(($S54-CJ54)&lt;=0,(CI54-$R54)&gt;0),$V54/365*($S54-CI54+1),$V54/365*(CJ54-$R54+1))))),0)</f>
        <v>0</v>
      </c>
      <c r="CL54" s="159">
        <f>CJ54+1</f>
        <v>46327</v>
      </c>
      <c r="CM54" s="159">
        <f>CL54+29</f>
        <v>46356</v>
      </c>
      <c r="CN54" s="163">
        <f>IFERROR(IF(($R54-CM54)&gt;=0,0,IF(($S54-CL54)&lt;0,0,IF(AND(($S54-CM54)&gt;0,(CL54-$R54)&gt;0),$V54/365*(CM54-CL54+1),IF(AND(($S54-CM54)&lt;=0,(CL54-$R54)&gt;0),$V54/365*($S54-CL54+1),$V54/365*(CM54-$R54+1))))),0)</f>
        <v>0</v>
      </c>
      <c r="CO54" s="159">
        <f>CM54+1</f>
        <v>46357</v>
      </c>
      <c r="CP54" s="159">
        <f>CO54+30</f>
        <v>46387</v>
      </c>
      <c r="CQ54" s="163">
        <f>IFERROR(IF(($R54-CP54)&gt;=0,0,IF(($S54-CO54)&lt;0,0,IF(AND(($S54-CP54)&gt;0,(CO54-$R54)&gt;0),$V54/365*(CP54-CO54+1),IF(AND(($S54-CP54)&lt;=0,(CO54-$R54)&gt;0),$V54/365*($S54-CO54+1),$V54/365*(CP54-$R54+1))))),0)</f>
        <v>0</v>
      </c>
    </row>
    <row r="55" s="85" customFormat="1" ht="24" customHeight="1" outlineLevel="4" spans="1:95">
      <c r="A55" s="124"/>
      <c r="B55" s="125"/>
      <c r="C55" s="126"/>
      <c r="D55" s="124"/>
      <c r="E55" s="125"/>
      <c r="F55" s="125"/>
      <c r="G55" s="125"/>
      <c r="H55" s="127"/>
      <c r="I55" s="127"/>
      <c r="J55" s="127">
        <f>Z55+AC55+AF55+AI55+AL55+AO55+AR55+AU55+AX55+BA55+BD55+BG55</f>
        <v>0</v>
      </c>
      <c r="K55" s="127">
        <f>K54+1</f>
        <v>2</v>
      </c>
      <c r="L55" s="152"/>
      <c r="M55" s="153">
        <f>IFERROR(VLOOKUP($L55,'2-2 引出数据_合同数据仓库'!$B$2:$BP$10000,3,FALSE),0)</f>
        <v>0</v>
      </c>
      <c r="N55" s="127"/>
      <c r="O55" s="153">
        <f>IFERROR(VLOOKUP((LEFT(VLOOKUP($L55,'2-2 引出数据_合同数据仓库'!$B$2:$BP$10000,64,FALSE),15)&amp;(RIGHT(VLOOKUP($L55,'2-2 引出数据_合同数据仓库'!$B$2:$BP$10000,64,FALSE),4)+1)),'2-2 引出数据_合同数据仓库'!$B$2:$BP$10000,3,FALSE),0)</f>
        <v>0</v>
      </c>
      <c r="P55" s="127"/>
      <c r="Q55" s="127">
        <f>IFERROR(VLOOKUP($L55,'2-2 引出数据_合同数据仓库'!$B$2:$BP$10000,28,FALSE),0)</f>
        <v>0</v>
      </c>
      <c r="R55" s="127">
        <f>IFERROR(VLOOKUP($L55,'2-2 引出数据_合同数据仓库'!$B$2:$BP$10000,29,FALSE),0)</f>
        <v>0</v>
      </c>
      <c r="S55" s="127">
        <f>IFERROR(VLOOKUP($L55,'2-2 引出数据_合同数据仓库'!$B$2:$BP$10000,4,FALSE),0)</f>
        <v>0</v>
      </c>
      <c r="T55" s="127"/>
      <c r="U55" s="127">
        <f>IFERROR(VLOOKUP($L55,'2-2 引出数据_合同数据仓库'!$B$2:$BP$10000,15,FALSE),0)</f>
        <v>0</v>
      </c>
      <c r="V55" s="127">
        <f>U55/(S55-R55+1)*365</f>
        <v>0</v>
      </c>
      <c r="W55" s="127"/>
      <c r="X55" s="159">
        <v>45658</v>
      </c>
      <c r="Y55" s="159">
        <f>X55+30</f>
        <v>45688</v>
      </c>
      <c r="Z55" s="163">
        <f>IFERROR(IF(($R55-Y55)&gt;=0,0,IF(($S55-X55)&lt;0,0,IF(AND(($S55-Y55)&gt;0,(X55-$R55)&gt;0),$V55/365*(Y55-X55+1),IF(AND(($S55-Y55)&lt;=0,(X55-$R55)&gt;0),$V55/365*($S55-X55+1),$V55/365*(Y55-$R55+1))))),0)</f>
        <v>0</v>
      </c>
      <c r="AA55" s="159">
        <f>Y55+1</f>
        <v>45689</v>
      </c>
      <c r="AB55" s="159">
        <f>AA55+27</f>
        <v>45716</v>
      </c>
      <c r="AC55" s="163">
        <f>IFERROR(IF(($R55-AB55)&gt;=0,0,IF(($S55-AA55)&lt;0,0,IF(AND(($S55-AB55)&gt;0,(AA55-$R55)&gt;0),$V55/365*(AB55-AA55+1),IF(AND(($S55-AB55)&lt;=0,(AA55-$R55)&gt;0),$V55/365*($S55-AA55+1),$V55/365*(AB55-$R55+1))))),0)</f>
        <v>0</v>
      </c>
      <c r="AD55" s="159">
        <f>AB55+1</f>
        <v>45717</v>
      </c>
      <c r="AE55" s="159">
        <f>AD55+30</f>
        <v>45747</v>
      </c>
      <c r="AF55" s="163">
        <f>IFERROR(IF(($R55-AE55)&gt;=0,0,IF(($S55-AD55)&lt;0,0,IF(AND(($S55-AE55)&gt;0,(AD55-$R55)&gt;0),$V55/365*(AE55-AD55+1),IF(AND(($S55-AE55)&lt;=0,(AD55-$R55)&gt;0),$V55/365*($S55-AD55+1),$V55/365*(AE55-$R55+1))))),0)</f>
        <v>0</v>
      </c>
      <c r="AG55" s="159">
        <f>AE55+1</f>
        <v>45748</v>
      </c>
      <c r="AH55" s="159">
        <f>AG55+29</f>
        <v>45777</v>
      </c>
      <c r="AI55" s="163">
        <f>IFERROR(IF(($R55-AH55)&gt;=0,0,IF(($S55-AG55)&lt;0,0,IF(AND(($S55-AH55)&gt;0,(AG55-$R55)&gt;0),$V55/365*(AH55-AG55+1),IF(AND(($S55-AH55)&lt;=0,(AG55-$R55)&gt;0),$V55/365*($S55-AG55+1),$V55/365*(AH55-$R55+1))))),0)</f>
        <v>0</v>
      </c>
      <c r="AJ55" s="159">
        <f>AH55+1</f>
        <v>45778</v>
      </c>
      <c r="AK55" s="159">
        <f>AJ55+30</f>
        <v>45808</v>
      </c>
      <c r="AL55" s="163">
        <f>IFERROR(IF(($R55-AK55)&gt;=0,0,IF(($S55-AJ55)&lt;0,0,IF(AND(($S55-AK55)&gt;0,(AJ55-$R55)&gt;0),$V55/365*(AK55-AJ55+1),IF(AND(($S55-AK55)&lt;=0,(AJ55-$R55)&gt;0),$V55/365*($S55-AJ55+1),$V55/365*(AK55-$R55+1))))),0)</f>
        <v>0</v>
      </c>
      <c r="AM55" s="159">
        <f>AK55+1</f>
        <v>45809</v>
      </c>
      <c r="AN55" s="159">
        <f>AM55+29</f>
        <v>45838</v>
      </c>
      <c r="AO55" s="163">
        <f>IFERROR(IF(($R55-AN55)&gt;=0,0,IF(($S55-AM55)&lt;0,0,IF(AND(($S55-AN55)&gt;0,(AM55-$R55)&gt;0),$V55/365*(AN55-AM55+1),IF(AND(($S55-AN55)&lt;=0,(AM55-$R55)&gt;0),$V55/365*($S55-AM55+1),$V55/365*(AN55-$R55+1))))),0)</f>
        <v>0</v>
      </c>
      <c r="AP55" s="159">
        <f>AN55+1</f>
        <v>45839</v>
      </c>
      <c r="AQ55" s="159">
        <f>AP55+30</f>
        <v>45869</v>
      </c>
      <c r="AR55" s="163">
        <f>IFERROR(IF(($R55-AQ55)&gt;=0,0,IF(($S55-AP55)&lt;0,0,IF(AND(($S55-AQ55)&gt;0,(AP55-$R55)&gt;0),$V55/365*(AQ55-AP55+1),IF(AND(($S55-AQ55)&lt;=0,(AP55-$R55)&gt;0),$V55/365*($S55-AP55+1),$V55/365*(AQ55-$R55+1))))),0)</f>
        <v>0</v>
      </c>
      <c r="AS55" s="159">
        <f>AQ55+1</f>
        <v>45870</v>
      </c>
      <c r="AT55" s="159">
        <f>AS55+30</f>
        <v>45900</v>
      </c>
      <c r="AU55" s="163">
        <f>IFERROR(IF(($R55-AT55)&gt;=0,0,IF(($S55-AS55)&lt;0,0,IF(AND(($S55-AT55)&gt;0,(AS55-$R55)&gt;0),$V55/365*(AT55-AS55+1),IF(AND(($S55-AT55)&lt;=0,(AS55-$R55)&gt;0),$V55/365*($S55-AS55+1),$V55/365*(AT55-$R55+1))))),0)</f>
        <v>0</v>
      </c>
      <c r="AV55" s="159">
        <f>AT55+1</f>
        <v>45901</v>
      </c>
      <c r="AW55" s="159">
        <f>AV55+29</f>
        <v>45930</v>
      </c>
      <c r="AX55" s="163">
        <f>IFERROR(IF(($R55-AW55)&gt;=0,0,IF(($S55-AV55)&lt;0,0,IF(AND(($S55-AW55)&gt;0,(AV55-$R55)&gt;0),$V55/365*(AW55-AV55+1),IF(AND(($S55-AW55)&lt;=0,(AV55-$R55)&gt;0),$V55/365*($S55-AV55+1),$V55/365*(AW55-$R55+1))))),0)</f>
        <v>0</v>
      </c>
      <c r="AY55" s="159">
        <f>AW55+1</f>
        <v>45931</v>
      </c>
      <c r="AZ55" s="159">
        <f>AY55+30</f>
        <v>45961</v>
      </c>
      <c r="BA55" s="163">
        <f>IFERROR(IF(($R55-AZ55)&gt;=0,0,IF(($S55-AY55)&lt;0,0,IF(AND(($S55-AZ55)&gt;0,(AY55-$R55)&gt;0),$V55/365*(AZ55-AY55+1),IF(AND(($S55-AZ55)&lt;=0,(AY55-$R55)&gt;0),$V55/365*($S55-AY55+1),$V55/365*(AZ55-$R55+1))))),0)</f>
        <v>0</v>
      </c>
      <c r="BB55" s="159">
        <f>AZ55+1</f>
        <v>45962</v>
      </c>
      <c r="BC55" s="159">
        <f>BB55+29</f>
        <v>45991</v>
      </c>
      <c r="BD55" s="163">
        <f>IFERROR(IF(($R55-BC55)&gt;=0,0,IF(($S55-BB55)&lt;0,0,IF(AND(($S55-BC55)&gt;0,(BB55-$R55)&gt;0),$V55/365*(BC55-BB55+1),IF(AND(($S55-BC55)&lt;=0,(BB55-$R55)&gt;0),$V55/365*($S55-BB55+1),$V55/365*(BC55-$R55+1))))),0)</f>
        <v>0</v>
      </c>
      <c r="BE55" s="159">
        <f>BC55+1</f>
        <v>45992</v>
      </c>
      <c r="BF55" s="159">
        <f>BE55+30</f>
        <v>46022</v>
      </c>
      <c r="BG55" s="163">
        <f>IFERROR(IF(($R55-BF55)&gt;=0,0,IF(($S55-BE55)&lt;0,0,IF(AND(($S55-BF55)&gt;0,(BE55-$R55)&gt;0),$V55/365*(BF55-BE55+1),IF(AND(($S55-BF55)&lt;=0,(BE55-$R55)&gt;0),$V55/365*($S55-BE55+1),$V55/365*(BF55-$R55+1))))),0)</f>
        <v>0</v>
      </c>
      <c r="BH55" s="159">
        <v>46023</v>
      </c>
      <c r="BI55" s="159">
        <f>BH55+30</f>
        <v>46053</v>
      </c>
      <c r="BJ55" s="163">
        <f>IFERROR(IF(($R55-BI55)&gt;=0,0,IF(($S55-BH55)&lt;0,0,IF(AND(($S55-BI55)&gt;0,(BH55-$R55)&gt;0),$V55/365*(BI55-BH55+1),IF(AND(($S55-BI55)&lt;=0,(BH55-$R55)&gt;0),$V55/365*($S55-BH55+1),$V55/365*(BI55-$R55+1))))),0)</f>
        <v>0</v>
      </c>
      <c r="BK55" s="159">
        <f>BI55+1</f>
        <v>46054</v>
      </c>
      <c r="BL55" s="159">
        <f>BK55+27</f>
        <v>46081</v>
      </c>
      <c r="BM55" s="163">
        <f>IFERROR(IF(($R55-BL55)&gt;=0,0,IF(($S55-BK55)&lt;0,0,IF(AND(($S55-BL55)&gt;0,(BK55-$R55)&gt;0),$V55/365*(BL55-BK55+1),IF(AND(($S55-BL55)&lt;=0,(BK55-$R55)&gt;0),$V55/365*($S55-BK55+1),$V55/365*(BL55-$R55+1))))),0)</f>
        <v>0</v>
      </c>
      <c r="BN55" s="159">
        <f>BL55+1</f>
        <v>46082</v>
      </c>
      <c r="BO55" s="159">
        <f>BN55+30</f>
        <v>46112</v>
      </c>
      <c r="BP55" s="163">
        <f>IFERROR(IF(($R55-BO55)&gt;=0,0,IF(($S55-BN55)&lt;0,0,IF(AND(($S55-BO55)&gt;0,(BN55-$R55)&gt;0),$V55/365*(BO55-BN55+1),IF(AND(($S55-BO55)&lt;=0,(BN55-$R55)&gt;0),$V55/365*($S55-BN55+1),$V55/365*(BO55-$R55+1))))),0)</f>
        <v>0</v>
      </c>
      <c r="BQ55" s="159">
        <f>BO55+1</f>
        <v>46113</v>
      </c>
      <c r="BR55" s="159">
        <f>BQ55+29</f>
        <v>46142</v>
      </c>
      <c r="BS55" s="163">
        <f>IFERROR(IF(($R55-BR55)&gt;=0,0,IF(($S55-BQ55)&lt;0,0,IF(AND(($S55-BR55)&gt;0,(BQ55-$R55)&gt;0),$V55/365*(BR55-BQ55+1),IF(AND(($S55-BR55)&lt;=0,(BQ55-$R55)&gt;0),$V55/365*($S55-BQ55+1),$V55/365*(BR55-$R55+1))))),0)</f>
        <v>0</v>
      </c>
      <c r="BT55" s="159">
        <f>BR55+1</f>
        <v>46143</v>
      </c>
      <c r="BU55" s="159">
        <f>BT55+30</f>
        <v>46173</v>
      </c>
      <c r="BV55" s="163">
        <f>IFERROR(IF(($R55-BU55)&gt;=0,0,IF(($S55-BT55)&lt;0,0,IF(AND(($S55-BU55)&gt;0,(BT55-$R55)&gt;0),$V55/365*(BU55-BT55+1),IF(AND(($S55-BU55)&lt;=0,(BT55-$R55)&gt;0),$V55/365*($S55-BT55+1),$V55/365*(BU55-$R55+1))))),0)</f>
        <v>0</v>
      </c>
      <c r="BW55" s="159">
        <f>BU55+1</f>
        <v>46174</v>
      </c>
      <c r="BX55" s="159">
        <f>BW55+29</f>
        <v>46203</v>
      </c>
      <c r="BY55" s="163">
        <f>IFERROR(IF(($R55-BX55)&gt;=0,0,IF(($S55-BW55)&lt;0,0,IF(AND(($S55-BX55)&gt;0,(BW55-$R55)&gt;0),$V55/365*(BX55-BW55+1),IF(AND(($S55-BX55)&lt;=0,(BW55-$R55)&gt;0),$V55/365*($S55-BW55+1),$V55/365*(BX55-$R55+1))))),0)</f>
        <v>0</v>
      </c>
      <c r="BZ55" s="159">
        <f>BX55+1</f>
        <v>46204</v>
      </c>
      <c r="CA55" s="159">
        <f>BZ55+30</f>
        <v>46234</v>
      </c>
      <c r="CB55" s="163">
        <f>IFERROR(IF(($R55-CA55)&gt;=0,0,IF(($S55-BZ55)&lt;0,0,IF(AND(($S55-CA55)&gt;0,(BZ55-$R55)&gt;0),$V55/365*(CA55-BZ55+1),IF(AND(($S55-CA55)&lt;=0,(BZ55-$R55)&gt;0),$V55/365*($S55-BZ55+1),$V55/365*(CA55-$R55+1))))),0)</f>
        <v>0</v>
      </c>
      <c r="CC55" s="159">
        <f>CA55+1</f>
        <v>46235</v>
      </c>
      <c r="CD55" s="159">
        <f>CC55+30</f>
        <v>46265</v>
      </c>
      <c r="CE55" s="163">
        <f>IFERROR(IF(($R55-CD55)&gt;=0,0,IF(($S55-CC55)&lt;0,0,IF(AND(($S55-CD55)&gt;0,(CC55-$R55)&gt;0),$V55/365*(CD55-CC55+1),IF(AND(($S55-CD55)&lt;=0,(CC55-$R55)&gt;0),$V55/365*($S55-CC55+1),$V55/365*(CD55-$R55+1))))),0)</f>
        <v>0</v>
      </c>
      <c r="CF55" s="159">
        <f>CD55+1</f>
        <v>46266</v>
      </c>
      <c r="CG55" s="159">
        <f>CF55+29</f>
        <v>46295</v>
      </c>
      <c r="CH55" s="163">
        <f>IFERROR(IF(($R55-CG55)&gt;=0,0,IF(($S55-CF55)&lt;0,0,IF(AND(($S55-CG55)&gt;0,(CF55-$R55)&gt;0),$V55/365*(CG55-CF55+1),IF(AND(($S55-CG55)&lt;=0,(CF55-$R55)&gt;0),$V55/365*($S55-CF55+1),$V55/365*(CG55-$R55+1))))),0)</f>
        <v>0</v>
      </c>
      <c r="CI55" s="159">
        <f>CG55+1</f>
        <v>46296</v>
      </c>
      <c r="CJ55" s="159">
        <f>CI55+30</f>
        <v>46326</v>
      </c>
      <c r="CK55" s="163">
        <f>IFERROR(IF(($R55-CJ55)&gt;=0,0,IF(($S55-CI55)&lt;0,0,IF(AND(($S55-CJ55)&gt;0,(CI55-$R55)&gt;0),$V55/365*(CJ55-CI55+1),IF(AND(($S55-CJ55)&lt;=0,(CI55-$R55)&gt;0),$V55/365*($S55-CI55+1),$V55/365*(CJ55-$R55+1))))),0)</f>
        <v>0</v>
      </c>
      <c r="CL55" s="159">
        <f>CJ55+1</f>
        <v>46327</v>
      </c>
      <c r="CM55" s="159">
        <f>CL55+29</f>
        <v>46356</v>
      </c>
      <c r="CN55" s="163">
        <f>IFERROR(IF(($R55-CM55)&gt;=0,0,IF(($S55-CL55)&lt;0,0,IF(AND(($S55-CM55)&gt;0,(CL55-$R55)&gt;0),$V55/365*(CM55-CL55+1),IF(AND(($S55-CM55)&lt;=0,(CL55-$R55)&gt;0),$V55/365*($S55-CL55+1),$V55/365*(CM55-$R55+1))))),0)</f>
        <v>0</v>
      </c>
      <c r="CO55" s="159">
        <f>CM55+1</f>
        <v>46357</v>
      </c>
      <c r="CP55" s="159">
        <f>CO55+30</f>
        <v>46387</v>
      </c>
      <c r="CQ55" s="163">
        <f>IFERROR(IF(($R55-CP55)&gt;=0,0,IF(($S55-CO55)&lt;0,0,IF(AND(($S55-CP55)&gt;0,(CO55-$R55)&gt;0),$V55/365*(CP55-CO55+1),IF(AND(($S55-CP55)&lt;=0,(CO55-$R55)&gt;0),$V55/365*($S55-CO55+1),$V55/365*(CP55-$R55+1))))),0)</f>
        <v>0</v>
      </c>
    </row>
    <row r="56" s="85" customFormat="1" ht="24" customHeight="1" outlineLevel="4" spans="1:95">
      <c r="A56" s="124"/>
      <c r="B56" s="125"/>
      <c r="C56" s="126"/>
      <c r="D56" s="124"/>
      <c r="E56" s="125"/>
      <c r="F56" s="125"/>
      <c r="G56" s="125"/>
      <c r="H56" s="127"/>
      <c r="I56" s="127"/>
      <c r="J56" s="127">
        <f>Z56+AC56+AF56+AI56+AL56+AO56+AR56+AU56+AX56+BA56+BD56+BG56</f>
        <v>0</v>
      </c>
      <c r="K56" s="127">
        <f>K55+1</f>
        <v>3</v>
      </c>
      <c r="L56" s="152"/>
      <c r="M56" s="153">
        <f>IFERROR(VLOOKUP($L56,'2-2 引出数据_合同数据仓库'!$B$2:$BP$10000,3,FALSE),0)</f>
        <v>0</v>
      </c>
      <c r="N56" s="127"/>
      <c r="O56" s="153">
        <f>IFERROR(VLOOKUP((LEFT(VLOOKUP($L56,'2-2 引出数据_合同数据仓库'!$B$2:$BP$10000,64,FALSE),15)&amp;(RIGHT(VLOOKUP($L56,'2-2 引出数据_合同数据仓库'!$B$2:$BP$10000,64,FALSE),4)+1)),'2-2 引出数据_合同数据仓库'!$B$2:$BP$10000,3,FALSE),0)</f>
        <v>0</v>
      </c>
      <c r="P56" s="127"/>
      <c r="Q56" s="127">
        <f>IFERROR(VLOOKUP($L56,'2-2 引出数据_合同数据仓库'!$B$2:$BP$10000,28,FALSE),0)</f>
        <v>0</v>
      </c>
      <c r="R56" s="127">
        <f>IFERROR(VLOOKUP($L56,'2-2 引出数据_合同数据仓库'!$B$2:$BP$10000,29,FALSE),0)</f>
        <v>0</v>
      </c>
      <c r="S56" s="127">
        <f>IFERROR(VLOOKUP($L56,'2-2 引出数据_合同数据仓库'!$B$2:$BP$10000,4,FALSE),0)</f>
        <v>0</v>
      </c>
      <c r="T56" s="127"/>
      <c r="U56" s="127">
        <f>IFERROR(VLOOKUP($L56,'2-2 引出数据_合同数据仓库'!$B$2:$BP$10000,15,FALSE),0)</f>
        <v>0</v>
      </c>
      <c r="V56" s="127">
        <f>U56/(S56-R56+1)*365</f>
        <v>0</v>
      </c>
      <c r="W56" s="127"/>
      <c r="X56" s="159">
        <v>45658</v>
      </c>
      <c r="Y56" s="159">
        <f>X56+30</f>
        <v>45688</v>
      </c>
      <c r="Z56" s="163">
        <f>IFERROR(IF(($R56-Y56)&gt;=0,0,IF(($S56-X56)&lt;0,0,IF(AND(($S56-Y56)&gt;0,(X56-$R56)&gt;0),$V56/365*(Y56-X56+1),IF(AND(($S56-Y56)&lt;=0,(X56-$R56)&gt;0),$V56/365*($S56-X56+1),$V56/365*(Y56-$R56+1))))),0)</f>
        <v>0</v>
      </c>
      <c r="AA56" s="159">
        <f>Y56+1</f>
        <v>45689</v>
      </c>
      <c r="AB56" s="159">
        <f>AA56+27</f>
        <v>45716</v>
      </c>
      <c r="AC56" s="163">
        <f>IFERROR(IF(($R56-AB56)&gt;=0,0,IF(($S56-AA56)&lt;0,0,IF(AND(($S56-AB56)&gt;0,(AA56-$R56)&gt;0),$V56/365*(AB56-AA56+1),IF(AND(($S56-AB56)&lt;=0,(AA56-$R56)&gt;0),$V56/365*($S56-AA56+1),$V56/365*(AB56-$R56+1))))),0)</f>
        <v>0</v>
      </c>
      <c r="AD56" s="159">
        <f>AB56+1</f>
        <v>45717</v>
      </c>
      <c r="AE56" s="159">
        <f>AD56+30</f>
        <v>45747</v>
      </c>
      <c r="AF56" s="163">
        <f>IFERROR(IF(($R56-AE56)&gt;=0,0,IF(($S56-AD56)&lt;0,0,IF(AND(($S56-AE56)&gt;0,(AD56-$R56)&gt;0),$V56/365*(AE56-AD56+1),IF(AND(($S56-AE56)&lt;=0,(AD56-$R56)&gt;0),$V56/365*($S56-AD56+1),$V56/365*(AE56-$R56+1))))),0)</f>
        <v>0</v>
      </c>
      <c r="AG56" s="159">
        <f>AE56+1</f>
        <v>45748</v>
      </c>
      <c r="AH56" s="159">
        <f>AG56+29</f>
        <v>45777</v>
      </c>
      <c r="AI56" s="163">
        <f>IFERROR(IF(($R56-AH56)&gt;=0,0,IF(($S56-AG56)&lt;0,0,IF(AND(($S56-AH56)&gt;0,(AG56-$R56)&gt;0),$V56/365*(AH56-AG56+1),IF(AND(($S56-AH56)&lt;=0,(AG56-$R56)&gt;0),$V56/365*($S56-AG56+1),$V56/365*(AH56-$R56+1))))),0)</f>
        <v>0</v>
      </c>
      <c r="AJ56" s="159">
        <f>AH56+1</f>
        <v>45778</v>
      </c>
      <c r="AK56" s="159">
        <f>AJ56+30</f>
        <v>45808</v>
      </c>
      <c r="AL56" s="163">
        <f>IFERROR(IF(($R56-AK56)&gt;=0,0,IF(($S56-AJ56)&lt;0,0,IF(AND(($S56-AK56)&gt;0,(AJ56-$R56)&gt;0),$V56/365*(AK56-AJ56+1),IF(AND(($S56-AK56)&lt;=0,(AJ56-$R56)&gt;0),$V56/365*($S56-AJ56+1),$V56/365*(AK56-$R56+1))))),0)</f>
        <v>0</v>
      </c>
      <c r="AM56" s="159">
        <f>AK56+1</f>
        <v>45809</v>
      </c>
      <c r="AN56" s="159">
        <f>AM56+29</f>
        <v>45838</v>
      </c>
      <c r="AO56" s="163">
        <f>IFERROR(IF(($R56-AN56)&gt;=0,0,IF(($S56-AM56)&lt;0,0,IF(AND(($S56-AN56)&gt;0,(AM56-$R56)&gt;0),$V56/365*(AN56-AM56+1),IF(AND(($S56-AN56)&lt;=0,(AM56-$R56)&gt;0),$V56/365*($S56-AM56+1),$V56/365*(AN56-$R56+1))))),0)</f>
        <v>0</v>
      </c>
      <c r="AP56" s="159">
        <f>AN56+1</f>
        <v>45839</v>
      </c>
      <c r="AQ56" s="159">
        <f>AP56+30</f>
        <v>45869</v>
      </c>
      <c r="AR56" s="163">
        <f>IFERROR(IF(($R56-AQ56)&gt;=0,0,IF(($S56-AP56)&lt;0,0,IF(AND(($S56-AQ56)&gt;0,(AP56-$R56)&gt;0),$V56/365*(AQ56-AP56+1),IF(AND(($S56-AQ56)&lt;=0,(AP56-$R56)&gt;0),$V56/365*($S56-AP56+1),$V56/365*(AQ56-$R56+1))))),0)</f>
        <v>0</v>
      </c>
      <c r="AS56" s="159">
        <f>AQ56+1</f>
        <v>45870</v>
      </c>
      <c r="AT56" s="159">
        <f>AS56+30</f>
        <v>45900</v>
      </c>
      <c r="AU56" s="163">
        <f>IFERROR(IF(($R56-AT56)&gt;=0,0,IF(($S56-AS56)&lt;0,0,IF(AND(($S56-AT56)&gt;0,(AS56-$R56)&gt;0),$V56/365*(AT56-AS56+1),IF(AND(($S56-AT56)&lt;=0,(AS56-$R56)&gt;0),$V56/365*($S56-AS56+1),$V56/365*(AT56-$R56+1))))),0)</f>
        <v>0</v>
      </c>
      <c r="AV56" s="159">
        <f>AT56+1</f>
        <v>45901</v>
      </c>
      <c r="AW56" s="159">
        <f>AV56+29</f>
        <v>45930</v>
      </c>
      <c r="AX56" s="163">
        <f>IFERROR(IF(($R56-AW56)&gt;=0,0,IF(($S56-AV56)&lt;0,0,IF(AND(($S56-AW56)&gt;0,(AV56-$R56)&gt;0),$V56/365*(AW56-AV56+1),IF(AND(($S56-AW56)&lt;=0,(AV56-$R56)&gt;0),$V56/365*($S56-AV56+1),$V56/365*(AW56-$R56+1))))),0)</f>
        <v>0</v>
      </c>
      <c r="AY56" s="159">
        <f>AW56+1</f>
        <v>45931</v>
      </c>
      <c r="AZ56" s="159">
        <f>AY56+30</f>
        <v>45961</v>
      </c>
      <c r="BA56" s="163">
        <f>IFERROR(IF(($R56-AZ56)&gt;=0,0,IF(($S56-AY56)&lt;0,0,IF(AND(($S56-AZ56)&gt;0,(AY56-$R56)&gt;0),$V56/365*(AZ56-AY56+1),IF(AND(($S56-AZ56)&lt;=0,(AY56-$R56)&gt;0),$V56/365*($S56-AY56+1),$V56/365*(AZ56-$R56+1))))),0)</f>
        <v>0</v>
      </c>
      <c r="BB56" s="159">
        <f>AZ56+1</f>
        <v>45962</v>
      </c>
      <c r="BC56" s="159">
        <f>BB56+29</f>
        <v>45991</v>
      </c>
      <c r="BD56" s="163">
        <f>IFERROR(IF(($R56-BC56)&gt;=0,0,IF(($S56-BB56)&lt;0,0,IF(AND(($S56-BC56)&gt;0,(BB56-$R56)&gt;0),$V56/365*(BC56-BB56+1),IF(AND(($S56-BC56)&lt;=0,(BB56-$R56)&gt;0),$V56/365*($S56-BB56+1),$V56/365*(BC56-$R56+1))))),0)</f>
        <v>0</v>
      </c>
      <c r="BE56" s="159">
        <f>BC56+1</f>
        <v>45992</v>
      </c>
      <c r="BF56" s="159">
        <f>BE56+30</f>
        <v>46022</v>
      </c>
      <c r="BG56" s="163">
        <f>IFERROR(IF(($R56-BF56)&gt;=0,0,IF(($S56-BE56)&lt;0,0,IF(AND(($S56-BF56)&gt;0,(BE56-$R56)&gt;0),$V56/365*(BF56-BE56+1),IF(AND(($S56-BF56)&lt;=0,(BE56-$R56)&gt;0),$V56/365*($S56-BE56+1),$V56/365*(BF56-$R56+1))))),0)</f>
        <v>0</v>
      </c>
      <c r="BH56" s="159">
        <v>46023</v>
      </c>
      <c r="BI56" s="159">
        <f>BH56+30</f>
        <v>46053</v>
      </c>
      <c r="BJ56" s="163">
        <f>IFERROR(IF(($R56-BI56)&gt;=0,0,IF(($S56-BH56)&lt;0,0,IF(AND(($S56-BI56)&gt;0,(BH56-$R56)&gt;0),$V56/365*(BI56-BH56+1),IF(AND(($S56-BI56)&lt;=0,(BH56-$R56)&gt;0),$V56/365*($S56-BH56+1),$V56/365*(BI56-$R56+1))))),0)</f>
        <v>0</v>
      </c>
      <c r="BK56" s="159">
        <f>BI56+1</f>
        <v>46054</v>
      </c>
      <c r="BL56" s="159">
        <f>BK56+27</f>
        <v>46081</v>
      </c>
      <c r="BM56" s="163">
        <f>IFERROR(IF(($R56-BL56)&gt;=0,0,IF(($S56-BK56)&lt;0,0,IF(AND(($S56-BL56)&gt;0,(BK56-$R56)&gt;0),$V56/365*(BL56-BK56+1),IF(AND(($S56-BL56)&lt;=0,(BK56-$R56)&gt;0),$V56/365*($S56-BK56+1),$V56/365*(BL56-$R56+1))))),0)</f>
        <v>0</v>
      </c>
      <c r="BN56" s="159">
        <f>BL56+1</f>
        <v>46082</v>
      </c>
      <c r="BO56" s="159">
        <f>BN56+30</f>
        <v>46112</v>
      </c>
      <c r="BP56" s="163">
        <f>IFERROR(IF(($R56-BO56)&gt;=0,0,IF(($S56-BN56)&lt;0,0,IF(AND(($S56-BO56)&gt;0,(BN56-$R56)&gt;0),$V56/365*(BO56-BN56+1),IF(AND(($S56-BO56)&lt;=0,(BN56-$R56)&gt;0),$V56/365*($S56-BN56+1),$V56/365*(BO56-$R56+1))))),0)</f>
        <v>0</v>
      </c>
      <c r="BQ56" s="159">
        <f>BO56+1</f>
        <v>46113</v>
      </c>
      <c r="BR56" s="159">
        <f>BQ56+29</f>
        <v>46142</v>
      </c>
      <c r="BS56" s="163">
        <f>IFERROR(IF(($R56-BR56)&gt;=0,0,IF(($S56-BQ56)&lt;0,0,IF(AND(($S56-BR56)&gt;0,(BQ56-$R56)&gt;0),$V56/365*(BR56-BQ56+1),IF(AND(($S56-BR56)&lt;=0,(BQ56-$R56)&gt;0),$V56/365*($S56-BQ56+1),$V56/365*(BR56-$R56+1))))),0)</f>
        <v>0</v>
      </c>
      <c r="BT56" s="159">
        <f>BR56+1</f>
        <v>46143</v>
      </c>
      <c r="BU56" s="159">
        <f>BT56+30</f>
        <v>46173</v>
      </c>
      <c r="BV56" s="163">
        <f>IFERROR(IF(($R56-BU56)&gt;=0,0,IF(($S56-BT56)&lt;0,0,IF(AND(($S56-BU56)&gt;0,(BT56-$R56)&gt;0),$V56/365*(BU56-BT56+1),IF(AND(($S56-BU56)&lt;=0,(BT56-$R56)&gt;0),$V56/365*($S56-BT56+1),$V56/365*(BU56-$R56+1))))),0)</f>
        <v>0</v>
      </c>
      <c r="BW56" s="159">
        <f>BU56+1</f>
        <v>46174</v>
      </c>
      <c r="BX56" s="159">
        <f>BW56+29</f>
        <v>46203</v>
      </c>
      <c r="BY56" s="163">
        <f>IFERROR(IF(($R56-BX56)&gt;=0,0,IF(($S56-BW56)&lt;0,0,IF(AND(($S56-BX56)&gt;0,(BW56-$R56)&gt;0),$V56/365*(BX56-BW56+1),IF(AND(($S56-BX56)&lt;=0,(BW56-$R56)&gt;0),$V56/365*($S56-BW56+1),$V56/365*(BX56-$R56+1))))),0)</f>
        <v>0</v>
      </c>
      <c r="BZ56" s="159">
        <f>BX56+1</f>
        <v>46204</v>
      </c>
      <c r="CA56" s="159">
        <f>BZ56+30</f>
        <v>46234</v>
      </c>
      <c r="CB56" s="163">
        <f>IFERROR(IF(($R56-CA56)&gt;=0,0,IF(($S56-BZ56)&lt;0,0,IF(AND(($S56-CA56)&gt;0,(BZ56-$R56)&gt;0),$V56/365*(CA56-BZ56+1),IF(AND(($S56-CA56)&lt;=0,(BZ56-$R56)&gt;0),$V56/365*($S56-BZ56+1),$V56/365*(CA56-$R56+1))))),0)</f>
        <v>0</v>
      </c>
      <c r="CC56" s="159">
        <f>CA56+1</f>
        <v>46235</v>
      </c>
      <c r="CD56" s="159">
        <f>CC56+30</f>
        <v>46265</v>
      </c>
      <c r="CE56" s="163">
        <f>IFERROR(IF(($R56-CD56)&gt;=0,0,IF(($S56-CC56)&lt;0,0,IF(AND(($S56-CD56)&gt;0,(CC56-$R56)&gt;0),$V56/365*(CD56-CC56+1),IF(AND(($S56-CD56)&lt;=0,(CC56-$R56)&gt;0),$V56/365*($S56-CC56+1),$V56/365*(CD56-$R56+1))))),0)</f>
        <v>0</v>
      </c>
      <c r="CF56" s="159">
        <f>CD56+1</f>
        <v>46266</v>
      </c>
      <c r="CG56" s="159">
        <f>CF56+29</f>
        <v>46295</v>
      </c>
      <c r="CH56" s="163">
        <f>IFERROR(IF(($R56-CG56)&gt;=0,0,IF(($S56-CF56)&lt;0,0,IF(AND(($S56-CG56)&gt;0,(CF56-$R56)&gt;0),$V56/365*(CG56-CF56+1),IF(AND(($S56-CG56)&lt;=0,(CF56-$R56)&gt;0),$V56/365*($S56-CF56+1),$V56/365*(CG56-$R56+1))))),0)</f>
        <v>0</v>
      </c>
      <c r="CI56" s="159">
        <f>CG56+1</f>
        <v>46296</v>
      </c>
      <c r="CJ56" s="159">
        <f>CI56+30</f>
        <v>46326</v>
      </c>
      <c r="CK56" s="163">
        <f>IFERROR(IF(($R56-CJ56)&gt;=0,0,IF(($S56-CI56)&lt;0,0,IF(AND(($S56-CJ56)&gt;0,(CI56-$R56)&gt;0),$V56/365*(CJ56-CI56+1),IF(AND(($S56-CJ56)&lt;=0,(CI56-$R56)&gt;0),$V56/365*($S56-CI56+1),$V56/365*(CJ56-$R56+1))))),0)</f>
        <v>0</v>
      </c>
      <c r="CL56" s="159">
        <f>CJ56+1</f>
        <v>46327</v>
      </c>
      <c r="CM56" s="159">
        <f>CL56+29</f>
        <v>46356</v>
      </c>
      <c r="CN56" s="163">
        <f>IFERROR(IF(($R56-CM56)&gt;=0,0,IF(($S56-CL56)&lt;0,0,IF(AND(($S56-CM56)&gt;0,(CL56-$R56)&gt;0),$V56/365*(CM56-CL56+1),IF(AND(($S56-CM56)&lt;=0,(CL56-$R56)&gt;0),$V56/365*($S56-CL56+1),$V56/365*(CM56-$R56+1))))),0)</f>
        <v>0</v>
      </c>
      <c r="CO56" s="159">
        <f>CM56+1</f>
        <v>46357</v>
      </c>
      <c r="CP56" s="159">
        <f>CO56+30</f>
        <v>46387</v>
      </c>
      <c r="CQ56" s="163">
        <f>IFERROR(IF(($R56-CP56)&gt;=0,0,IF(($S56-CO56)&lt;0,0,IF(AND(($S56-CP56)&gt;0,(CO56-$R56)&gt;0),$V56/365*(CP56-CO56+1),IF(AND(($S56-CP56)&lt;=0,(CO56-$R56)&gt;0),$V56/365*($S56-CO56+1),$V56/365*(CP56-$R56+1))))),0)</f>
        <v>0</v>
      </c>
    </row>
    <row r="57" s="85" customFormat="1" ht="24" customHeight="1" outlineLevel="4" spans="1:95">
      <c r="A57" s="128" t="s">
        <v>2815</v>
      </c>
      <c r="B57" s="129"/>
      <c r="C57" s="129"/>
      <c r="D57" s="129"/>
      <c r="E57" s="129"/>
      <c r="F57" s="129"/>
      <c r="G57" s="130"/>
      <c r="H57" s="131"/>
      <c r="I57" s="131"/>
      <c r="J57" s="131"/>
      <c r="K57" s="131"/>
      <c r="L57" s="154"/>
      <c r="M57" s="154"/>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1"/>
      <c r="BF57" s="131"/>
      <c r="BG57" s="131"/>
      <c r="BH57" s="131"/>
      <c r="BI57" s="131"/>
      <c r="BJ57" s="131"/>
      <c r="BK57" s="131"/>
      <c r="BL57" s="131"/>
      <c r="BM57" s="131"/>
      <c r="BN57" s="131"/>
      <c r="BO57" s="131"/>
      <c r="BP57" s="131"/>
      <c r="BQ57" s="131"/>
      <c r="BR57" s="131"/>
      <c r="BS57" s="131"/>
      <c r="BT57" s="131"/>
      <c r="BU57" s="131"/>
      <c r="BV57" s="131"/>
      <c r="BW57" s="131"/>
      <c r="BX57" s="131"/>
      <c r="BY57" s="131"/>
      <c r="BZ57" s="131"/>
      <c r="CA57" s="131"/>
      <c r="CB57" s="131"/>
      <c r="CC57" s="131"/>
      <c r="CD57" s="131"/>
      <c r="CE57" s="131"/>
      <c r="CF57" s="131"/>
      <c r="CG57" s="131"/>
      <c r="CH57" s="131"/>
      <c r="CI57" s="131"/>
      <c r="CJ57" s="131"/>
      <c r="CK57" s="131"/>
      <c r="CL57" s="131"/>
      <c r="CM57" s="131"/>
      <c r="CN57" s="131"/>
      <c r="CO57" s="131"/>
      <c r="CP57" s="131"/>
      <c r="CQ57" s="131"/>
    </row>
    <row r="58" ht="24" customHeight="1" outlineLevel="3" spans="1:95">
      <c r="A58" s="120"/>
      <c r="B58" s="121" t="s">
        <v>793</v>
      </c>
      <c r="C58" s="122" t="s">
        <v>14</v>
      </c>
      <c r="D58" s="120" t="s">
        <v>15</v>
      </c>
      <c r="E58" s="121"/>
      <c r="F58" s="121"/>
      <c r="G58" s="121"/>
      <c r="H58" s="123">
        <f>X58+AA58+AD58+AG58+AJ58+AM58+AP58+AS58+AV58+AY58+BB58+BE58</f>
        <v>1255991.32075472</v>
      </c>
      <c r="I58" s="123">
        <f>Y58+AB58+AE58+AH58+AK58+AN58+AQ58+AT58+AW58+AZ58+BC58+BF58</f>
        <v>781652.488545162</v>
      </c>
      <c r="J58" s="123">
        <f t="shared" ref="J58:J66" si="5">Z58+AC58+AF58+AI58+AL58+AO58+AR58+AU58+AX58+BA58+BD58+BG58</f>
        <v>474338.832209555</v>
      </c>
      <c r="K58" s="123"/>
      <c r="L58" s="151"/>
      <c r="M58" s="151"/>
      <c r="N58" s="123"/>
      <c r="O58" s="123"/>
      <c r="P58" s="123"/>
      <c r="Q58" s="123"/>
      <c r="R58" s="123"/>
      <c r="S58" s="123"/>
      <c r="T58" s="123"/>
      <c r="U58" s="123"/>
      <c r="V58" s="123"/>
      <c r="W58" s="123"/>
      <c r="X58" s="123">
        <f>VLOOKUP($C58,'1 预算编制表单'!$C:$BJ,27,FALSE)</f>
        <v>104665.943396226</v>
      </c>
      <c r="Y58" s="123">
        <f>X58-Z58</f>
        <v>-49459.6787370446</v>
      </c>
      <c r="Z58" s="123">
        <f>SUM(Z59:Z67)</f>
        <v>154125.622133271</v>
      </c>
      <c r="AA58" s="123">
        <f>VLOOKUP($C58,'1 预算编制表单'!$C:$BJ,30,FALSE)</f>
        <v>104665.943396226</v>
      </c>
      <c r="AB58" s="123">
        <f>AA58-AC58</f>
        <v>-22662.4247635136</v>
      </c>
      <c r="AC58" s="123">
        <f>SUM(AC59:AC67)</f>
        <v>127328.36815974</v>
      </c>
      <c r="AD58" s="123">
        <f>VLOOKUP($C58,'1 预算编制表单'!$C:$BJ,33,FALSE)</f>
        <v>104665.943396226</v>
      </c>
      <c r="AE58" s="123">
        <f>AD58-AF58</f>
        <v>42391.5280673593</v>
      </c>
      <c r="AF58" s="123">
        <f>SUM(AF59:AF67)</f>
        <v>62274.4153288671</v>
      </c>
      <c r="AG58" s="123">
        <f>VLOOKUP($C58,'1 预算编制表单'!$C:$BJ,36,FALSE)</f>
        <v>104665.943396226</v>
      </c>
      <c r="AH58" s="123">
        <f>AG58-AI58</f>
        <v>42835.8149850675</v>
      </c>
      <c r="AI58" s="123">
        <f>SUM(AI59:AI67)</f>
        <v>61830.1284111589</v>
      </c>
      <c r="AJ58" s="123">
        <f>VLOOKUP($C58,'1 预算编制表单'!$C:$BJ,39,FALSE)</f>
        <v>104665.943396226</v>
      </c>
      <c r="AK58" s="123">
        <f>AJ58-AL58</f>
        <v>101448.0616636</v>
      </c>
      <c r="AL58" s="123">
        <f>SUM(AL59:AL67)</f>
        <v>3217.88173262674</v>
      </c>
      <c r="AM58" s="123">
        <f>VLOOKUP($C58,'1 预算编制表单'!$C:$BJ,42,FALSE)</f>
        <v>104665.943396226</v>
      </c>
      <c r="AN58" s="123">
        <f>AM58-AO58</f>
        <v>99686.8260069194</v>
      </c>
      <c r="AO58" s="123">
        <f>SUM(AO59:AO67)</f>
        <v>4979.11738930702</v>
      </c>
      <c r="AP58" s="123">
        <f>VLOOKUP($C58,'1 预算编制表单'!$C:$BJ,45,FALSE)</f>
        <v>104665.943396226</v>
      </c>
      <c r="AQ58" s="123">
        <f>AP58-AR58</f>
        <v>99520.8554272758</v>
      </c>
      <c r="AR58" s="123">
        <f>SUM(AR59:AR67)</f>
        <v>5145.08796895059</v>
      </c>
      <c r="AS58" s="123">
        <f>VLOOKUP($C58,'1 预算编制表单'!$C:$BJ,48,FALSE)</f>
        <v>104665.943396226</v>
      </c>
      <c r="AT58" s="123">
        <f>AS58-AU58</f>
        <v>93433.3646795294</v>
      </c>
      <c r="AU58" s="123">
        <f>SUM(AU59:AU67)</f>
        <v>11232.578716697</v>
      </c>
      <c r="AV58" s="123">
        <f>VLOOKUP($C58,'1 预算编制表单'!$C:$BJ,51,FALSE)</f>
        <v>104665.943396226</v>
      </c>
      <c r="AW58" s="123">
        <f>AV58-AX58</f>
        <v>93795.7059284551</v>
      </c>
      <c r="AX58" s="123">
        <f>SUM(AX59:AX67)</f>
        <v>10870.2374677713</v>
      </c>
      <c r="AY58" s="123">
        <f>VLOOKUP($C58,'1 预算编制表单'!$C:$BJ,54,FALSE)</f>
        <v>104665.943396226</v>
      </c>
      <c r="AZ58" s="123">
        <f>AY58-BA58</f>
        <v>93433.3646795294</v>
      </c>
      <c r="BA58" s="123">
        <f>SUM(BA59:BA67)</f>
        <v>11232.578716697</v>
      </c>
      <c r="BB58" s="123">
        <f>VLOOKUP($C58,'1 预算编制表单'!$C:$BJ,57,FALSE)</f>
        <v>104665.943396226</v>
      </c>
      <c r="BC58" s="123">
        <f>BB58-BD58</f>
        <v>93795.7059284551</v>
      </c>
      <c r="BD58" s="123">
        <f>SUM(BD59:BD67)</f>
        <v>10870.2374677713</v>
      </c>
      <c r="BE58" s="123">
        <f>VLOOKUP($C58,'1 预算编制表单'!$C:$BJ,60,FALSE)</f>
        <v>104665.943396226</v>
      </c>
      <c r="BF58" s="123">
        <f>BE58-BG58</f>
        <v>93433.3646795294</v>
      </c>
      <c r="BG58" s="123">
        <f>SUM(BG59:BG67)</f>
        <v>11232.578716697</v>
      </c>
      <c r="BH58" s="123">
        <f>VLOOKUP($C58,'1 预算编制表单'!$C:$BJ,27,FALSE)</f>
        <v>104665.943396226</v>
      </c>
      <c r="BI58" s="123">
        <f>BH58-BJ58</f>
        <v>93433.3646795294</v>
      </c>
      <c r="BJ58" s="123">
        <f>SUM(BJ59:BJ67)</f>
        <v>11232.578716697</v>
      </c>
      <c r="BK58" s="123">
        <f>VLOOKUP($C58,'1 预算编制表单'!$C:$BJ,30,FALSE)</f>
        <v>104665.943396226</v>
      </c>
      <c r="BL58" s="123">
        <f>BK58-BM58</f>
        <v>94520.3884263065</v>
      </c>
      <c r="BM58" s="123">
        <f>SUM(BM59:BM67)</f>
        <v>10145.5549699199</v>
      </c>
      <c r="BN58" s="123">
        <f>VLOOKUP($C58,'1 预算编制表单'!$C:$BJ,33,FALSE)</f>
        <v>104665.943396226</v>
      </c>
      <c r="BO58" s="123">
        <f>BN58-BP58</f>
        <v>93433.3646795294</v>
      </c>
      <c r="BP58" s="123">
        <f>SUM(BP59:BP67)</f>
        <v>11232.578716697</v>
      </c>
      <c r="BQ58" s="123">
        <f>VLOOKUP($C58,'1 预算编制表单'!$C:$BJ,36,FALSE)</f>
        <v>104665.943396226</v>
      </c>
      <c r="BR58" s="123">
        <f>BQ58-BS58</f>
        <v>93795.7059284551</v>
      </c>
      <c r="BS58" s="123">
        <f>SUM(BS59:BS67)</f>
        <v>10870.2374677713</v>
      </c>
      <c r="BT58" s="123">
        <f>VLOOKUP($C58,'1 预算编制表单'!$C:$BJ,39,FALSE)</f>
        <v>104665.943396226</v>
      </c>
      <c r="BU58" s="123">
        <f>BT58-BV58</f>
        <v>93433.3646795294</v>
      </c>
      <c r="BV58" s="123">
        <f>SUM(BV59:BV67)</f>
        <v>11232.578716697</v>
      </c>
      <c r="BW58" s="123">
        <f>VLOOKUP($C58,'1 预算编制表单'!$C:$BJ,42,FALSE)</f>
        <v>104665.943396226</v>
      </c>
      <c r="BX58" s="123">
        <f>BW58-BY58</f>
        <v>93795.7059284551</v>
      </c>
      <c r="BY58" s="123">
        <f>SUM(BY59:BY67)</f>
        <v>10870.2374677713</v>
      </c>
      <c r="BZ58" s="123">
        <f>VLOOKUP($C58,'1 预算编制表单'!$C:$BJ,45,FALSE)</f>
        <v>104665.943396226</v>
      </c>
      <c r="CA58" s="123">
        <f>BZ58-CB58</f>
        <v>93433.3646795294</v>
      </c>
      <c r="CB58" s="123">
        <f>SUM(CB59:CB67)</f>
        <v>11232.578716697</v>
      </c>
      <c r="CC58" s="123">
        <f>VLOOKUP($C58,'1 预算编制表单'!$C:$BJ,48,FALSE)</f>
        <v>104665.943396226</v>
      </c>
      <c r="CD58" s="123">
        <f>CC58-CE58</f>
        <v>95723.304953502</v>
      </c>
      <c r="CE58" s="123">
        <f>SUM(CE59:CE67)</f>
        <v>8942.63844272438</v>
      </c>
      <c r="CF58" s="123">
        <f>VLOOKUP($C58,'1 预算编制表单'!$C:$BJ,51,FALSE)</f>
        <v>104665.943396226</v>
      </c>
      <c r="CG58" s="123">
        <f>CF58-CH58</f>
        <v>97876.8154545485</v>
      </c>
      <c r="CH58" s="123">
        <f>SUM(CH59:CH67)</f>
        <v>6789.12794167793</v>
      </c>
      <c r="CI58" s="123">
        <f>VLOOKUP($C58,'1 预算编制表单'!$C:$BJ,54,FALSE)</f>
        <v>104665.943396226</v>
      </c>
      <c r="CJ58" s="123">
        <f>CI58-CK58</f>
        <v>97650.5111898259</v>
      </c>
      <c r="CK58" s="123">
        <f>SUM(CK59:CK67)</f>
        <v>7015.43220640053</v>
      </c>
      <c r="CL58" s="123">
        <f>VLOOKUP($C58,'1 预算编制表单'!$C:$BJ,57,FALSE)</f>
        <v>104665.943396226</v>
      </c>
      <c r="CM58" s="123">
        <f>CL58-CN58</f>
        <v>97876.8154545485</v>
      </c>
      <c r="CN58" s="123">
        <f>SUM(CN59:CN67)</f>
        <v>6789.12794167793</v>
      </c>
      <c r="CO58" s="123">
        <f>VLOOKUP($C58,'1 预算编制表单'!$C:$BJ,60,FALSE)</f>
        <v>104665.943396226</v>
      </c>
      <c r="CP58" s="123">
        <f>CO58-CQ58</f>
        <v>97650.5111898259</v>
      </c>
      <c r="CQ58" s="123">
        <f>SUM(CQ59:CQ67)</f>
        <v>7015.43220640053</v>
      </c>
    </row>
    <row r="59" s="85" customFormat="1" ht="24" customHeight="1" outlineLevel="4" spans="1:95">
      <c r="A59" s="124"/>
      <c r="B59" s="125"/>
      <c r="C59" s="126"/>
      <c r="D59" s="124"/>
      <c r="E59" s="125"/>
      <c r="F59" s="125"/>
      <c r="G59" s="125"/>
      <c r="H59" s="127"/>
      <c r="I59" s="127"/>
      <c r="J59" s="127">
        <f t="shared" si="5"/>
        <v>21122.3569957082</v>
      </c>
      <c r="K59" s="127">
        <v>1</v>
      </c>
      <c r="L59" s="152" t="s">
        <v>2818</v>
      </c>
      <c r="M59" s="153" t="str">
        <f>IFERROR(VLOOKUP($L59,'2-2 引出数据_合同数据仓库'!$B$2:$BP$10000,3,FALSE),0)</f>
        <v>关于深圳金地中心1305-09室内清洁服务协议</v>
      </c>
      <c r="N59" s="127"/>
      <c r="O59" s="153">
        <f>IFERROR(VLOOKUP((LEFT(VLOOKUP($L59,'2-2 引出数据_合同数据仓库'!$B$2:$BP$10000,64,FALSE),15)&amp;(RIGHT(VLOOKUP($L59,'2-2 引出数据_合同数据仓库'!$B$2:$BP$10000,64,FALSE),4)+1)),'2-2 引出数据_合同数据仓库'!$B$2:$BP$10000,3,FALSE),0)</f>
        <v>0</v>
      </c>
      <c r="P59" s="127"/>
      <c r="Q59" s="127" t="str">
        <f>IFERROR(VLOOKUP($L59,'2-2 引出数据_合同数据仓库'!$B$2:$BP$10000,28,FALSE),0)</f>
        <v>2025-08-01</v>
      </c>
      <c r="R59" s="127" t="str">
        <f>IFERROR(VLOOKUP($L59,'2-2 引出数据_合同数据仓库'!$B$2:$BP$10000,29,FALSE),0)</f>
        <v>2025-08-01</v>
      </c>
      <c r="S59" s="127" t="str">
        <f>IFERROR(VLOOKUP($L59,'2-2 引出数据_合同数据仓库'!$B$2:$BP$10000,4,FALSE),0)</f>
        <v>2027-06-30</v>
      </c>
      <c r="T59" s="127"/>
      <c r="U59" s="127">
        <f>IFERROR(VLOOKUP($L59,'2-2 引出数据_合同数据仓库'!$B$2:$BP$10000,15,FALSE),0)</f>
        <v>96500.18</v>
      </c>
      <c r="V59" s="127">
        <f t="shared" ref="V59:V66" si="6">U59/(S59-R59+1)*365</f>
        <v>50389.9366237482</v>
      </c>
      <c r="W59" s="127"/>
      <c r="X59" s="159">
        <v>45658</v>
      </c>
      <c r="Y59" s="159">
        <f t="shared" ref="Y59:Y66" si="7">X59+30</f>
        <v>45688</v>
      </c>
      <c r="Z59" s="163">
        <f t="shared" ref="Z59:Z66" si="8">IFERROR(IF(($R59-Y59)&gt;=0,0,IF(($S59-X59)&lt;0,0,IF(AND(($S59-Y59)&gt;0,(X59-$R59)&gt;0),$V59/365*(Y59-X59+1),IF(AND(($S59-Y59)&lt;=0,(X59-$R59)&gt;0),$V59/365*($S59-X59+1),$V59/365*(Y59-$R59+1))))),0)</f>
        <v>0</v>
      </c>
      <c r="AA59" s="159">
        <f t="shared" ref="AA59:AA66" si="9">Y59+1</f>
        <v>45689</v>
      </c>
      <c r="AB59" s="159">
        <f t="shared" ref="AB59:AB66" si="10">AA59+27</f>
        <v>45716</v>
      </c>
      <c r="AC59" s="163">
        <f t="shared" ref="AC59:AC66" si="11">IFERROR(IF(($R59-AB59)&gt;=0,0,IF(($S59-AA59)&lt;0,0,IF(AND(($S59-AB59)&gt;0,(AA59-$R59)&gt;0),$V59/365*(AB59-AA59+1),IF(AND(($S59-AB59)&lt;=0,(AA59-$R59)&gt;0),$V59/365*($S59-AA59+1),$V59/365*(AB59-$R59+1))))),0)</f>
        <v>0</v>
      </c>
      <c r="AD59" s="159">
        <f t="shared" ref="AD59:AD66" si="12">AB59+1</f>
        <v>45717</v>
      </c>
      <c r="AE59" s="159">
        <f t="shared" ref="AE59:AE66" si="13">AD59+30</f>
        <v>45747</v>
      </c>
      <c r="AF59" s="163">
        <f t="shared" ref="AF59:AF66" si="14">IFERROR(IF(($R59-AE59)&gt;=0,0,IF(($S59-AD59)&lt;0,0,IF(AND(($S59-AE59)&gt;0,(AD59-$R59)&gt;0),$V59/365*(AE59-AD59+1),IF(AND(($S59-AE59)&lt;=0,(AD59-$R59)&gt;0),$V59/365*($S59-AD59+1),$V59/365*(AE59-$R59+1))))),0)</f>
        <v>0</v>
      </c>
      <c r="AG59" s="159">
        <f t="shared" ref="AG59:AG66" si="15">AE59+1</f>
        <v>45748</v>
      </c>
      <c r="AH59" s="159">
        <f t="shared" ref="AH59:AH66" si="16">AG59+29</f>
        <v>45777</v>
      </c>
      <c r="AI59" s="163">
        <f t="shared" ref="AI59:AI66" si="17">IFERROR(IF(($R59-AH59)&gt;=0,0,IF(($S59-AG59)&lt;0,0,IF(AND(($S59-AH59)&gt;0,(AG59-$R59)&gt;0),$V59/365*(AH59-AG59+1),IF(AND(($S59-AH59)&lt;=0,(AG59-$R59)&gt;0),$V59/365*($S59-AG59+1),$V59/365*(AH59-$R59+1))))),0)</f>
        <v>0</v>
      </c>
      <c r="AJ59" s="159">
        <f t="shared" ref="AJ59:AJ66" si="18">AH59+1</f>
        <v>45778</v>
      </c>
      <c r="AK59" s="159">
        <f t="shared" ref="AK59:AK66" si="19">AJ59+30</f>
        <v>45808</v>
      </c>
      <c r="AL59" s="163">
        <f t="shared" ref="AL59:AL66" si="20">IFERROR(IF(($R59-AK59)&gt;=0,0,IF(($S59-AJ59)&lt;0,0,IF(AND(($S59-AK59)&gt;0,(AJ59-$R59)&gt;0),$V59/365*(AK59-AJ59+1),IF(AND(($S59-AK59)&lt;=0,(AJ59-$R59)&gt;0),$V59/365*($S59-AJ59+1),$V59/365*(AK59-$R59+1))))),0)</f>
        <v>0</v>
      </c>
      <c r="AM59" s="159">
        <f t="shared" ref="AM59:AM66" si="21">AK59+1</f>
        <v>45809</v>
      </c>
      <c r="AN59" s="159">
        <f t="shared" ref="AN59:AN66" si="22">AM59+29</f>
        <v>45838</v>
      </c>
      <c r="AO59" s="163">
        <f t="shared" ref="AO59:AO66" si="23">IFERROR(IF(($R59-AN59)&gt;=0,0,IF(($S59-AM59)&lt;0,0,IF(AND(($S59-AN59)&gt;0,(AM59-$R59)&gt;0),$V59/365*(AN59-AM59+1),IF(AND(($S59-AN59)&lt;=0,(AM59-$R59)&gt;0),$V59/365*($S59-AM59+1),$V59/365*(AN59-$R59+1))))),0)</f>
        <v>0</v>
      </c>
      <c r="AP59" s="159">
        <f t="shared" ref="AP59:AP66" si="24">AN59+1</f>
        <v>45839</v>
      </c>
      <c r="AQ59" s="159">
        <f t="shared" ref="AQ59:AQ66" si="25">AP59+30</f>
        <v>45869</v>
      </c>
      <c r="AR59" s="163">
        <f t="shared" ref="AR59:AR66" si="26">IFERROR(IF(($R59-AQ59)&gt;=0,0,IF(($S59-AP59)&lt;0,0,IF(AND(($S59-AQ59)&gt;0,(AP59-$R59)&gt;0),$V59/365*(AQ59-AP59+1),IF(AND(($S59-AQ59)&lt;=0,(AP59-$R59)&gt;0),$V59/365*($S59-AP59+1),$V59/365*(AQ59-$R59+1))))),0)</f>
        <v>0</v>
      </c>
      <c r="AS59" s="159">
        <f t="shared" ref="AS59:AS66" si="27">AQ59+1</f>
        <v>45870</v>
      </c>
      <c r="AT59" s="159">
        <f t="shared" ref="AT59:AT66" si="28">AS59+30</f>
        <v>45900</v>
      </c>
      <c r="AU59" s="163">
        <f t="shared" ref="AU59:AU66" si="29">IFERROR(IF(($R59-AT59)&gt;=0,0,IF(($S59-AS59)&lt;0,0,IF(AND(($S59-AT59)&gt;0,(AS59-$R59)&gt;0),$V59/365*(AT59-AS59+1),IF(AND(($S59-AT59)&lt;=0,(AS59-$R59)&gt;0),$V59/365*($S59-AS59+1),$V59/365*(AT59-$R59+1))))),0)</f>
        <v>4279.69324749642</v>
      </c>
      <c r="AV59" s="159">
        <f t="shared" ref="AV59:AV66" si="30">AT59+1</f>
        <v>45901</v>
      </c>
      <c r="AW59" s="159">
        <f t="shared" ref="AW59:AW66" si="31">AV59+29</f>
        <v>45930</v>
      </c>
      <c r="AX59" s="163">
        <f t="shared" ref="AX59:AX66" si="32">IFERROR(IF(($R59-AW59)&gt;=0,0,IF(($S59-AV59)&lt;0,0,IF(AND(($S59-AW59)&gt;0,(AV59-$R59)&gt;0),$V59/365*(AW59-AV59+1),IF(AND(($S59-AW59)&lt;=0,(AV59-$R59)&gt;0),$V59/365*($S59-AV59+1),$V59/365*(AW59-$R59+1))))),0)</f>
        <v>4141.63862660944</v>
      </c>
      <c r="AY59" s="159">
        <f t="shared" ref="AY59:AY66" si="33">AW59+1</f>
        <v>45931</v>
      </c>
      <c r="AZ59" s="159">
        <f t="shared" ref="AZ59:AZ66" si="34">AY59+30</f>
        <v>45961</v>
      </c>
      <c r="BA59" s="163">
        <f t="shared" ref="BA59:BA66" si="35">IFERROR(IF(($R59-AZ59)&gt;=0,0,IF(($S59-AY59)&lt;0,0,IF(AND(($S59-AZ59)&gt;0,(AY59-$R59)&gt;0),$V59/365*(AZ59-AY59+1),IF(AND(($S59-AZ59)&lt;=0,(AY59-$R59)&gt;0),$V59/365*($S59-AY59+1),$V59/365*(AZ59-$R59+1))))),0)</f>
        <v>4279.69324749642</v>
      </c>
      <c r="BB59" s="159">
        <f t="shared" ref="BB59:BB66" si="36">AZ59+1</f>
        <v>45962</v>
      </c>
      <c r="BC59" s="159">
        <f t="shared" ref="BC59:BC66" si="37">BB59+29</f>
        <v>45991</v>
      </c>
      <c r="BD59" s="163">
        <f t="shared" ref="BD59:BD66" si="38">IFERROR(IF(($R59-BC59)&gt;=0,0,IF(($S59-BB59)&lt;0,0,IF(AND(($S59-BC59)&gt;0,(BB59-$R59)&gt;0),$V59/365*(BC59-BB59+1),IF(AND(($S59-BC59)&lt;=0,(BB59-$R59)&gt;0),$V59/365*($S59-BB59+1),$V59/365*(BC59-$R59+1))))),0)</f>
        <v>4141.63862660944</v>
      </c>
      <c r="BE59" s="159">
        <f t="shared" ref="BE59:BE66" si="39">BC59+1</f>
        <v>45992</v>
      </c>
      <c r="BF59" s="159">
        <f t="shared" ref="BF59:BF66" si="40">BE59+30</f>
        <v>46022</v>
      </c>
      <c r="BG59" s="163">
        <f t="shared" ref="BG59:BG66" si="41">IFERROR(IF(($R59-BF59)&gt;=0,0,IF(($S59-BE59)&lt;0,0,IF(AND(($S59-BF59)&gt;0,(BE59-$R59)&gt;0),$V59/365*(BF59-BE59+1),IF(AND(($S59-BF59)&lt;=0,(BE59-$R59)&gt;0),$V59/365*($S59-BE59+1),$V59/365*(BF59-$R59+1))))),0)</f>
        <v>4279.69324749642</v>
      </c>
      <c r="BH59" s="159">
        <v>46023</v>
      </c>
      <c r="BI59" s="159">
        <f t="shared" ref="BI59:BI66" si="42">BH59+30</f>
        <v>46053</v>
      </c>
      <c r="BJ59" s="163">
        <f t="shared" ref="BJ59:BJ66" si="43">IFERROR(IF(($R59-BI59)&gt;=0,0,IF(($S59-BH59)&lt;0,0,IF(AND(($S59-BI59)&gt;0,(BH59-$R59)&gt;0),$V59/365*(BI59-BH59+1),IF(AND(($S59-BI59)&lt;=0,(BH59-$R59)&gt;0),$V59/365*($S59-BH59+1),$V59/365*(BI59-$R59+1))))),0)</f>
        <v>4279.69324749642</v>
      </c>
      <c r="BK59" s="159">
        <f t="shared" ref="BK59:BK66" si="44">BI59+1</f>
        <v>46054</v>
      </c>
      <c r="BL59" s="159">
        <f t="shared" ref="BL59:BL66" si="45">BK59+27</f>
        <v>46081</v>
      </c>
      <c r="BM59" s="163">
        <f t="shared" ref="BM59:BM66" si="46">IFERROR(IF(($R59-BL59)&gt;=0,0,IF(($S59-BK59)&lt;0,0,IF(AND(($S59-BL59)&gt;0,(BK59-$R59)&gt;0),$V59/365*(BL59-BK59+1),IF(AND(($S59-BL59)&lt;=0,(BK59-$R59)&gt;0),$V59/365*($S59-BK59+1),$V59/365*(BL59-$R59+1))))),0)</f>
        <v>3865.52938483548</v>
      </c>
      <c r="BN59" s="159">
        <f t="shared" ref="BN59:BN66" si="47">BL59+1</f>
        <v>46082</v>
      </c>
      <c r="BO59" s="159">
        <f t="shared" ref="BO59:BO66" si="48">BN59+30</f>
        <v>46112</v>
      </c>
      <c r="BP59" s="163">
        <f t="shared" ref="BP59:BP66" si="49">IFERROR(IF(($R59-BO59)&gt;=0,0,IF(($S59-BN59)&lt;0,0,IF(AND(($S59-BO59)&gt;0,(BN59-$R59)&gt;0),$V59/365*(BO59-BN59+1),IF(AND(($S59-BO59)&lt;=0,(BN59-$R59)&gt;0),$V59/365*($S59-BN59+1),$V59/365*(BO59-$R59+1))))),0)</f>
        <v>4279.69324749642</v>
      </c>
      <c r="BQ59" s="159">
        <f t="shared" ref="BQ59:BQ66" si="50">BO59+1</f>
        <v>46113</v>
      </c>
      <c r="BR59" s="159">
        <f t="shared" ref="BR59:BR66" si="51">BQ59+29</f>
        <v>46142</v>
      </c>
      <c r="BS59" s="163">
        <f t="shared" ref="BS59:BS66" si="52">IFERROR(IF(($R59-BR59)&gt;=0,0,IF(($S59-BQ59)&lt;0,0,IF(AND(($S59-BR59)&gt;0,(BQ59-$R59)&gt;0),$V59/365*(BR59-BQ59+1),IF(AND(($S59-BR59)&lt;=0,(BQ59-$R59)&gt;0),$V59/365*($S59-BQ59+1),$V59/365*(BR59-$R59+1))))),0)</f>
        <v>4141.63862660944</v>
      </c>
      <c r="BT59" s="159">
        <f t="shared" ref="BT59:BT66" si="53">BR59+1</f>
        <v>46143</v>
      </c>
      <c r="BU59" s="159">
        <f t="shared" ref="BU59:BU66" si="54">BT59+30</f>
        <v>46173</v>
      </c>
      <c r="BV59" s="163">
        <f t="shared" ref="BV59:BV66" si="55">IFERROR(IF(($R59-BU59)&gt;=0,0,IF(($S59-BT59)&lt;0,0,IF(AND(($S59-BU59)&gt;0,(BT59-$R59)&gt;0),$V59/365*(BU59-BT59+1),IF(AND(($S59-BU59)&lt;=0,(BT59-$R59)&gt;0),$V59/365*($S59-BT59+1),$V59/365*(BU59-$R59+1))))),0)</f>
        <v>4279.69324749642</v>
      </c>
      <c r="BW59" s="159">
        <f t="shared" ref="BW59:BW66" si="56">BU59+1</f>
        <v>46174</v>
      </c>
      <c r="BX59" s="159">
        <f t="shared" ref="BX59:BX66" si="57">BW59+29</f>
        <v>46203</v>
      </c>
      <c r="BY59" s="163">
        <f t="shared" ref="BY59:BY66" si="58">IFERROR(IF(($R59-BX59)&gt;=0,0,IF(($S59-BW59)&lt;0,0,IF(AND(($S59-BX59)&gt;0,(BW59-$R59)&gt;0),$V59/365*(BX59-BW59+1),IF(AND(($S59-BX59)&lt;=0,(BW59-$R59)&gt;0),$V59/365*($S59-BW59+1),$V59/365*(BX59-$R59+1))))),0)</f>
        <v>4141.63862660944</v>
      </c>
      <c r="BZ59" s="159">
        <f t="shared" ref="BZ59:BZ66" si="59">BX59+1</f>
        <v>46204</v>
      </c>
      <c r="CA59" s="159">
        <f t="shared" ref="CA59:CA66" si="60">BZ59+30</f>
        <v>46234</v>
      </c>
      <c r="CB59" s="163">
        <f t="shared" ref="CB59:CB66" si="61">IFERROR(IF(($R59-CA59)&gt;=0,0,IF(($S59-BZ59)&lt;0,0,IF(AND(($S59-CA59)&gt;0,(BZ59-$R59)&gt;0),$V59/365*(CA59-BZ59+1),IF(AND(($S59-CA59)&lt;=0,(BZ59-$R59)&gt;0),$V59/365*($S59-BZ59+1),$V59/365*(CA59-$R59+1))))),0)</f>
        <v>4279.69324749642</v>
      </c>
      <c r="CC59" s="159">
        <f t="shared" ref="CC59:CC66" si="62">CA59+1</f>
        <v>46235</v>
      </c>
      <c r="CD59" s="159">
        <f t="shared" ref="CD59:CD66" si="63">CC59+30</f>
        <v>46265</v>
      </c>
      <c r="CE59" s="163">
        <f t="shared" ref="CE59:CE66" si="64">IFERROR(IF(($R59-CD59)&gt;=0,0,IF(($S59-CC59)&lt;0,0,IF(AND(($S59-CD59)&gt;0,(CC59-$R59)&gt;0),$V59/365*(CD59-CC59+1),IF(AND(($S59-CD59)&lt;=0,(CC59-$R59)&gt;0),$V59/365*($S59-CC59+1),$V59/365*(CD59-$R59+1))))),0)</f>
        <v>4279.69324749642</v>
      </c>
      <c r="CF59" s="159">
        <f t="shared" ref="CF59:CF66" si="65">CD59+1</f>
        <v>46266</v>
      </c>
      <c r="CG59" s="159">
        <f t="shared" ref="CG59:CG66" si="66">CF59+29</f>
        <v>46295</v>
      </c>
      <c r="CH59" s="163">
        <f t="shared" ref="CH59:CH66" si="67">IFERROR(IF(($R59-CG59)&gt;=0,0,IF(($S59-CF59)&lt;0,0,IF(AND(($S59-CG59)&gt;0,(CF59-$R59)&gt;0),$V59/365*(CG59-CF59+1),IF(AND(($S59-CG59)&lt;=0,(CF59-$R59)&gt;0),$V59/365*($S59-CF59+1),$V59/365*(CG59-$R59+1))))),0)</f>
        <v>4141.63862660944</v>
      </c>
      <c r="CI59" s="159">
        <f t="shared" ref="CI59:CI66" si="68">CG59+1</f>
        <v>46296</v>
      </c>
      <c r="CJ59" s="159">
        <f t="shared" ref="CJ59:CJ66" si="69">CI59+30</f>
        <v>46326</v>
      </c>
      <c r="CK59" s="163">
        <f t="shared" ref="CK59:CK66" si="70">IFERROR(IF(($R59-CJ59)&gt;=0,0,IF(($S59-CI59)&lt;0,0,IF(AND(($S59-CJ59)&gt;0,(CI59-$R59)&gt;0),$V59/365*(CJ59-CI59+1),IF(AND(($S59-CJ59)&lt;=0,(CI59-$R59)&gt;0),$V59/365*($S59-CI59+1),$V59/365*(CJ59-$R59+1))))),0)</f>
        <v>4279.69324749642</v>
      </c>
      <c r="CL59" s="159">
        <f t="shared" ref="CL59:CL66" si="71">CJ59+1</f>
        <v>46327</v>
      </c>
      <c r="CM59" s="159">
        <f t="shared" ref="CM59:CM66" si="72">CL59+29</f>
        <v>46356</v>
      </c>
      <c r="CN59" s="163">
        <f t="shared" ref="CN59:CN66" si="73">IFERROR(IF(($R59-CM59)&gt;=0,0,IF(($S59-CL59)&lt;0,0,IF(AND(($S59-CM59)&gt;0,(CL59-$R59)&gt;0),$V59/365*(CM59-CL59+1),IF(AND(($S59-CM59)&lt;=0,(CL59-$R59)&gt;0),$V59/365*($S59-CL59+1),$V59/365*(CM59-$R59+1))))),0)</f>
        <v>4141.63862660944</v>
      </c>
      <c r="CO59" s="159">
        <f t="shared" ref="CO59:CO66" si="74">CM59+1</f>
        <v>46357</v>
      </c>
      <c r="CP59" s="159">
        <f t="shared" ref="CP59:CP66" si="75">CO59+30</f>
        <v>46387</v>
      </c>
      <c r="CQ59" s="163">
        <f t="shared" ref="CQ59:CQ66" si="76">IFERROR(IF(($R59-CP59)&gt;=0,0,IF(($S59-CO59)&lt;0,0,IF(AND(($S59-CP59)&gt;0,(CO59-$R59)&gt;0),$V59/365*(CP59-CO59+1),IF(AND(($S59-CP59)&lt;=0,(CO59-$R59)&gt;0),$V59/365*($S59-CO59+1),$V59/365*(CP59-$R59+1))))),0)</f>
        <v>4279.69324749642</v>
      </c>
    </row>
    <row r="60" s="85" customFormat="1" ht="24" customHeight="1" outlineLevel="4" spans="1:95">
      <c r="A60" s="124"/>
      <c r="B60" s="125"/>
      <c r="C60" s="126"/>
      <c r="D60" s="124"/>
      <c r="E60" s="125"/>
      <c r="F60" s="125"/>
      <c r="G60" s="125"/>
      <c r="H60" s="127"/>
      <c r="I60" s="127"/>
      <c r="J60" s="127">
        <f t="shared" si="5"/>
        <v>13303.9398249453</v>
      </c>
      <c r="K60" s="127">
        <f t="shared" ref="K60:K66" si="77">K59+1</f>
        <v>2</v>
      </c>
      <c r="L60" s="152" t="s">
        <v>2819</v>
      </c>
      <c r="M60" s="153" t="str">
        <f>IFERROR(VLOOKUP($L60,'2-2 引出数据_合同数据仓库'!$B$2:$BP$10000,3,FALSE),0)</f>
        <v>关于深圳金地中心1006室内清洁服务协议</v>
      </c>
      <c r="N60" s="127"/>
      <c r="O60" s="153">
        <f>IFERROR(VLOOKUP((LEFT(VLOOKUP($L60,'2-2 引出数据_合同数据仓库'!$B$2:$BP$10000,64,FALSE),15)&amp;(RIGHT(VLOOKUP($L60,'2-2 引出数据_合同数据仓库'!$B$2:$BP$10000,64,FALSE),4)+1)),'2-2 引出数据_合同数据仓库'!$B$2:$BP$10000,3,FALSE),0)</f>
        <v>0</v>
      </c>
      <c r="P60" s="127"/>
      <c r="Q60" s="127" t="str">
        <f>IFERROR(VLOOKUP($L60,'2-2 引出数据_合同数据仓库'!$B$2:$BP$10000,28,FALSE),0)</f>
        <v>2025-06-01</v>
      </c>
      <c r="R60" s="127" t="str">
        <f>IFERROR(VLOOKUP($L60,'2-2 引出数据_合同数据仓库'!$B$2:$BP$10000,29,FALSE),0)</f>
        <v>2025-06-01</v>
      </c>
      <c r="S60" s="127" t="str">
        <f>IFERROR(VLOOKUP($L60,'2-2 引出数据_合同数据仓库'!$B$2:$BP$10000,4,FALSE),0)</f>
        <v>2026-08-31</v>
      </c>
      <c r="T60" s="127"/>
      <c r="U60" s="127">
        <f>IFERROR(VLOOKUP($L60,'2-2 引出数据_合同数据仓库'!$B$2:$BP$10000,15,FALSE),0)</f>
        <v>28410.75</v>
      </c>
      <c r="V60" s="127">
        <f t="shared" si="6"/>
        <v>22691.2992341357</v>
      </c>
      <c r="W60" s="127"/>
      <c r="X60" s="159">
        <v>45658</v>
      </c>
      <c r="Y60" s="159">
        <f t="shared" si="7"/>
        <v>45688</v>
      </c>
      <c r="Z60" s="163">
        <f t="shared" si="8"/>
        <v>0</v>
      </c>
      <c r="AA60" s="159">
        <f t="shared" si="9"/>
        <v>45689</v>
      </c>
      <c r="AB60" s="159">
        <f t="shared" si="10"/>
        <v>45716</v>
      </c>
      <c r="AC60" s="163">
        <f t="shared" si="11"/>
        <v>0</v>
      </c>
      <c r="AD60" s="159">
        <f t="shared" si="12"/>
        <v>45717</v>
      </c>
      <c r="AE60" s="159">
        <f t="shared" si="13"/>
        <v>45747</v>
      </c>
      <c r="AF60" s="163">
        <f t="shared" si="14"/>
        <v>0</v>
      </c>
      <c r="AG60" s="159">
        <f t="shared" si="15"/>
        <v>45748</v>
      </c>
      <c r="AH60" s="159">
        <f t="shared" si="16"/>
        <v>45777</v>
      </c>
      <c r="AI60" s="163">
        <f t="shared" si="17"/>
        <v>0</v>
      </c>
      <c r="AJ60" s="159">
        <f t="shared" si="18"/>
        <v>45778</v>
      </c>
      <c r="AK60" s="159">
        <f t="shared" si="19"/>
        <v>45808</v>
      </c>
      <c r="AL60" s="163">
        <f t="shared" si="20"/>
        <v>0</v>
      </c>
      <c r="AM60" s="159">
        <f t="shared" si="21"/>
        <v>45809</v>
      </c>
      <c r="AN60" s="159">
        <f t="shared" si="22"/>
        <v>45838</v>
      </c>
      <c r="AO60" s="163">
        <f t="shared" si="23"/>
        <v>1865.03829321663</v>
      </c>
      <c r="AP60" s="159">
        <f t="shared" si="24"/>
        <v>45839</v>
      </c>
      <c r="AQ60" s="159">
        <f t="shared" si="25"/>
        <v>45869</v>
      </c>
      <c r="AR60" s="163">
        <f t="shared" si="26"/>
        <v>1927.20623632385</v>
      </c>
      <c r="AS60" s="159">
        <f t="shared" si="27"/>
        <v>45870</v>
      </c>
      <c r="AT60" s="159">
        <f t="shared" si="28"/>
        <v>45900</v>
      </c>
      <c r="AU60" s="163">
        <f t="shared" si="29"/>
        <v>1927.20623632385</v>
      </c>
      <c r="AV60" s="159">
        <f t="shared" si="30"/>
        <v>45901</v>
      </c>
      <c r="AW60" s="159">
        <f t="shared" si="31"/>
        <v>45930</v>
      </c>
      <c r="AX60" s="163">
        <f t="shared" si="32"/>
        <v>1865.03829321663</v>
      </c>
      <c r="AY60" s="159">
        <f t="shared" si="33"/>
        <v>45931</v>
      </c>
      <c r="AZ60" s="159">
        <f t="shared" si="34"/>
        <v>45961</v>
      </c>
      <c r="BA60" s="163">
        <f t="shared" si="35"/>
        <v>1927.20623632385</v>
      </c>
      <c r="BB60" s="159">
        <f t="shared" si="36"/>
        <v>45962</v>
      </c>
      <c r="BC60" s="159">
        <f t="shared" si="37"/>
        <v>45991</v>
      </c>
      <c r="BD60" s="163">
        <f t="shared" si="38"/>
        <v>1865.03829321663</v>
      </c>
      <c r="BE60" s="159">
        <f t="shared" si="39"/>
        <v>45992</v>
      </c>
      <c r="BF60" s="159">
        <f t="shared" si="40"/>
        <v>46022</v>
      </c>
      <c r="BG60" s="163">
        <f t="shared" si="41"/>
        <v>1927.20623632385</v>
      </c>
      <c r="BH60" s="159">
        <v>46023</v>
      </c>
      <c r="BI60" s="159">
        <f t="shared" si="42"/>
        <v>46053</v>
      </c>
      <c r="BJ60" s="163">
        <f t="shared" si="43"/>
        <v>1927.20623632385</v>
      </c>
      <c r="BK60" s="159">
        <f t="shared" si="44"/>
        <v>46054</v>
      </c>
      <c r="BL60" s="159">
        <f t="shared" si="45"/>
        <v>46081</v>
      </c>
      <c r="BM60" s="163">
        <f t="shared" si="46"/>
        <v>1740.70240700219</v>
      </c>
      <c r="BN60" s="159">
        <f t="shared" si="47"/>
        <v>46082</v>
      </c>
      <c r="BO60" s="159">
        <f t="shared" si="48"/>
        <v>46112</v>
      </c>
      <c r="BP60" s="163">
        <f t="shared" si="49"/>
        <v>1927.20623632385</v>
      </c>
      <c r="BQ60" s="159">
        <f t="shared" si="50"/>
        <v>46113</v>
      </c>
      <c r="BR60" s="159">
        <f t="shared" si="51"/>
        <v>46142</v>
      </c>
      <c r="BS60" s="163">
        <f t="shared" si="52"/>
        <v>1865.03829321663</v>
      </c>
      <c r="BT60" s="159">
        <f t="shared" si="53"/>
        <v>46143</v>
      </c>
      <c r="BU60" s="159">
        <f t="shared" si="54"/>
        <v>46173</v>
      </c>
      <c r="BV60" s="163">
        <f t="shared" si="55"/>
        <v>1927.20623632385</v>
      </c>
      <c r="BW60" s="159">
        <f t="shared" si="56"/>
        <v>46174</v>
      </c>
      <c r="BX60" s="159">
        <f t="shared" si="57"/>
        <v>46203</v>
      </c>
      <c r="BY60" s="163">
        <f t="shared" si="58"/>
        <v>1865.03829321663</v>
      </c>
      <c r="BZ60" s="159">
        <f t="shared" si="59"/>
        <v>46204</v>
      </c>
      <c r="CA60" s="159">
        <f t="shared" si="60"/>
        <v>46234</v>
      </c>
      <c r="CB60" s="163">
        <f t="shared" si="61"/>
        <v>1927.20623632385</v>
      </c>
      <c r="CC60" s="159">
        <f t="shared" si="62"/>
        <v>46235</v>
      </c>
      <c r="CD60" s="159">
        <f t="shared" si="63"/>
        <v>46265</v>
      </c>
      <c r="CE60" s="163">
        <f t="shared" si="64"/>
        <v>1927.20623632385</v>
      </c>
      <c r="CF60" s="159">
        <f t="shared" si="65"/>
        <v>46266</v>
      </c>
      <c r="CG60" s="159">
        <f t="shared" si="66"/>
        <v>46295</v>
      </c>
      <c r="CH60" s="163">
        <f t="shared" si="67"/>
        <v>0</v>
      </c>
      <c r="CI60" s="159">
        <f t="shared" si="68"/>
        <v>46296</v>
      </c>
      <c r="CJ60" s="159">
        <f t="shared" si="69"/>
        <v>46326</v>
      </c>
      <c r="CK60" s="163">
        <f t="shared" si="70"/>
        <v>0</v>
      </c>
      <c r="CL60" s="159">
        <f t="shared" si="71"/>
        <v>46327</v>
      </c>
      <c r="CM60" s="159">
        <f t="shared" si="72"/>
        <v>46356</v>
      </c>
      <c r="CN60" s="163">
        <f t="shared" si="73"/>
        <v>0</v>
      </c>
      <c r="CO60" s="159">
        <f t="shared" si="74"/>
        <v>46357</v>
      </c>
      <c r="CP60" s="159">
        <f t="shared" si="75"/>
        <v>46387</v>
      </c>
      <c r="CQ60" s="163">
        <f t="shared" si="76"/>
        <v>0</v>
      </c>
    </row>
    <row r="61" s="85" customFormat="1" ht="24" customHeight="1" outlineLevel="4" spans="1:95">
      <c r="A61" s="124"/>
      <c r="B61" s="125"/>
      <c r="C61" s="126"/>
      <c r="D61" s="124"/>
      <c r="E61" s="125"/>
      <c r="F61" s="125"/>
      <c r="G61" s="125"/>
      <c r="H61" s="127"/>
      <c r="I61" s="127"/>
      <c r="J61" s="127">
        <f t="shared" si="5"/>
        <v>11301.9632876712</v>
      </c>
      <c r="K61" s="127">
        <f t="shared" si="77"/>
        <v>3</v>
      </c>
      <c r="L61" s="152" t="s">
        <v>2820</v>
      </c>
      <c r="M61" s="153" t="str">
        <f>IFERROR(VLOOKUP($L61,'2-2 引出数据_合同数据仓库'!$B$2:$BP$10000,3,FALSE),0)</f>
        <v>关于深圳金地中心207-09室内清洁服务协议</v>
      </c>
      <c r="N61" s="127"/>
      <c r="O61" s="153">
        <f>IFERROR(VLOOKUP((LEFT(VLOOKUP($L61,'2-2 引出数据_合同数据仓库'!$B$2:$BP$10000,64,FALSE),15)&amp;(RIGHT(VLOOKUP($L61,'2-2 引出数据_合同数据仓库'!$B$2:$BP$10000,64,FALSE),4)+1)),'2-2 引出数据_合同数据仓库'!$B$2:$BP$10000,3,FALSE),0)</f>
        <v>0</v>
      </c>
      <c r="P61" s="127"/>
      <c r="Q61" s="127" t="str">
        <f>IFERROR(VLOOKUP($L61,'2-2 引出数据_合同数据仓库'!$B$2:$BP$10000,28,FALSE),0)</f>
        <v>2025-04-22</v>
      </c>
      <c r="R61" s="127" t="str">
        <f>IFERROR(VLOOKUP($L61,'2-2 引出数据_合同数据仓库'!$B$2:$BP$10000,29,FALSE),0)</f>
        <v>2025-08-01</v>
      </c>
      <c r="S61" s="127" t="str">
        <f>IFERROR(VLOOKUP($L61,'2-2 引出数据_合同数据仓库'!$B$2:$BP$10000,4,FALSE),0)</f>
        <v>2026-07-31</v>
      </c>
      <c r="T61" s="127"/>
      <c r="U61" s="127">
        <f>IFERROR(VLOOKUP($L61,'2-2 引出数据_合同数据仓库'!$B$2:$BP$10000,15,FALSE),0)</f>
        <v>26962.2</v>
      </c>
      <c r="V61" s="127">
        <f t="shared" si="6"/>
        <v>26962.2</v>
      </c>
      <c r="W61" s="127"/>
      <c r="X61" s="159">
        <v>45658</v>
      </c>
      <c r="Y61" s="159">
        <f t="shared" si="7"/>
        <v>45688</v>
      </c>
      <c r="Z61" s="163">
        <f t="shared" si="8"/>
        <v>0</v>
      </c>
      <c r="AA61" s="159">
        <f t="shared" si="9"/>
        <v>45689</v>
      </c>
      <c r="AB61" s="159">
        <f t="shared" si="10"/>
        <v>45716</v>
      </c>
      <c r="AC61" s="163">
        <f t="shared" si="11"/>
        <v>0</v>
      </c>
      <c r="AD61" s="159">
        <f t="shared" si="12"/>
        <v>45717</v>
      </c>
      <c r="AE61" s="159">
        <f t="shared" si="13"/>
        <v>45747</v>
      </c>
      <c r="AF61" s="163">
        <f t="shared" si="14"/>
        <v>0</v>
      </c>
      <c r="AG61" s="159">
        <f t="shared" si="15"/>
        <v>45748</v>
      </c>
      <c r="AH61" s="159">
        <f t="shared" si="16"/>
        <v>45777</v>
      </c>
      <c r="AI61" s="163">
        <f t="shared" si="17"/>
        <v>0</v>
      </c>
      <c r="AJ61" s="159">
        <f t="shared" si="18"/>
        <v>45778</v>
      </c>
      <c r="AK61" s="159">
        <f t="shared" si="19"/>
        <v>45808</v>
      </c>
      <c r="AL61" s="163">
        <f t="shared" si="20"/>
        <v>0</v>
      </c>
      <c r="AM61" s="159">
        <f t="shared" si="21"/>
        <v>45809</v>
      </c>
      <c r="AN61" s="159">
        <f t="shared" si="22"/>
        <v>45838</v>
      </c>
      <c r="AO61" s="163">
        <f t="shared" si="23"/>
        <v>0</v>
      </c>
      <c r="AP61" s="159">
        <f t="shared" si="24"/>
        <v>45839</v>
      </c>
      <c r="AQ61" s="159">
        <f t="shared" si="25"/>
        <v>45869</v>
      </c>
      <c r="AR61" s="163">
        <f t="shared" si="26"/>
        <v>0</v>
      </c>
      <c r="AS61" s="159">
        <f t="shared" si="27"/>
        <v>45870</v>
      </c>
      <c r="AT61" s="159">
        <f t="shared" si="28"/>
        <v>45900</v>
      </c>
      <c r="AU61" s="163">
        <f t="shared" si="29"/>
        <v>2289.9402739726</v>
      </c>
      <c r="AV61" s="159">
        <f t="shared" si="30"/>
        <v>45901</v>
      </c>
      <c r="AW61" s="159">
        <f t="shared" si="31"/>
        <v>45930</v>
      </c>
      <c r="AX61" s="163">
        <f t="shared" si="32"/>
        <v>2216.07123287671</v>
      </c>
      <c r="AY61" s="159">
        <f t="shared" si="33"/>
        <v>45931</v>
      </c>
      <c r="AZ61" s="159">
        <f t="shared" si="34"/>
        <v>45961</v>
      </c>
      <c r="BA61" s="163">
        <f t="shared" si="35"/>
        <v>2289.9402739726</v>
      </c>
      <c r="BB61" s="159">
        <f t="shared" si="36"/>
        <v>45962</v>
      </c>
      <c r="BC61" s="159">
        <f t="shared" si="37"/>
        <v>45991</v>
      </c>
      <c r="BD61" s="163">
        <f t="shared" si="38"/>
        <v>2216.07123287671</v>
      </c>
      <c r="BE61" s="159">
        <f t="shared" si="39"/>
        <v>45992</v>
      </c>
      <c r="BF61" s="159">
        <f t="shared" si="40"/>
        <v>46022</v>
      </c>
      <c r="BG61" s="163">
        <f t="shared" si="41"/>
        <v>2289.9402739726</v>
      </c>
      <c r="BH61" s="159">
        <v>46023</v>
      </c>
      <c r="BI61" s="159">
        <f t="shared" si="42"/>
        <v>46053</v>
      </c>
      <c r="BJ61" s="163">
        <f t="shared" si="43"/>
        <v>2289.9402739726</v>
      </c>
      <c r="BK61" s="159">
        <f t="shared" si="44"/>
        <v>46054</v>
      </c>
      <c r="BL61" s="159">
        <f t="shared" si="45"/>
        <v>46081</v>
      </c>
      <c r="BM61" s="163">
        <f t="shared" si="46"/>
        <v>2068.33315068493</v>
      </c>
      <c r="BN61" s="159">
        <f t="shared" si="47"/>
        <v>46082</v>
      </c>
      <c r="BO61" s="159">
        <f t="shared" si="48"/>
        <v>46112</v>
      </c>
      <c r="BP61" s="163">
        <f t="shared" si="49"/>
        <v>2289.9402739726</v>
      </c>
      <c r="BQ61" s="159">
        <f t="shared" si="50"/>
        <v>46113</v>
      </c>
      <c r="BR61" s="159">
        <f t="shared" si="51"/>
        <v>46142</v>
      </c>
      <c r="BS61" s="163">
        <f t="shared" si="52"/>
        <v>2216.07123287671</v>
      </c>
      <c r="BT61" s="159">
        <f t="shared" si="53"/>
        <v>46143</v>
      </c>
      <c r="BU61" s="159">
        <f t="shared" si="54"/>
        <v>46173</v>
      </c>
      <c r="BV61" s="163">
        <f t="shared" si="55"/>
        <v>2289.9402739726</v>
      </c>
      <c r="BW61" s="159">
        <f t="shared" si="56"/>
        <v>46174</v>
      </c>
      <c r="BX61" s="159">
        <f t="shared" si="57"/>
        <v>46203</v>
      </c>
      <c r="BY61" s="163">
        <f t="shared" si="58"/>
        <v>2216.07123287671</v>
      </c>
      <c r="BZ61" s="159">
        <f t="shared" si="59"/>
        <v>46204</v>
      </c>
      <c r="CA61" s="159">
        <f t="shared" si="60"/>
        <v>46234</v>
      </c>
      <c r="CB61" s="163">
        <f t="shared" si="61"/>
        <v>2289.9402739726</v>
      </c>
      <c r="CC61" s="159">
        <f t="shared" si="62"/>
        <v>46235</v>
      </c>
      <c r="CD61" s="159">
        <f t="shared" si="63"/>
        <v>46265</v>
      </c>
      <c r="CE61" s="163">
        <f t="shared" si="64"/>
        <v>0</v>
      </c>
      <c r="CF61" s="159">
        <f t="shared" si="65"/>
        <v>46266</v>
      </c>
      <c r="CG61" s="159">
        <f t="shared" si="66"/>
        <v>46295</v>
      </c>
      <c r="CH61" s="163">
        <f t="shared" si="67"/>
        <v>0</v>
      </c>
      <c r="CI61" s="159">
        <f t="shared" si="68"/>
        <v>46296</v>
      </c>
      <c r="CJ61" s="159">
        <f t="shared" si="69"/>
        <v>46326</v>
      </c>
      <c r="CK61" s="163">
        <f t="shared" si="70"/>
        <v>0</v>
      </c>
      <c r="CL61" s="159">
        <f t="shared" si="71"/>
        <v>46327</v>
      </c>
      <c r="CM61" s="159">
        <f t="shared" si="72"/>
        <v>46356</v>
      </c>
      <c r="CN61" s="163">
        <f t="shared" si="73"/>
        <v>0</v>
      </c>
      <c r="CO61" s="159">
        <f t="shared" si="74"/>
        <v>46357</v>
      </c>
      <c r="CP61" s="159">
        <f t="shared" si="75"/>
        <v>46387</v>
      </c>
      <c r="CQ61" s="163">
        <f t="shared" si="76"/>
        <v>0</v>
      </c>
    </row>
    <row r="62" s="85" customFormat="1" ht="24" customHeight="1" outlineLevel="4" spans="1:95">
      <c r="A62" s="124"/>
      <c r="B62" s="125"/>
      <c r="C62" s="126"/>
      <c r="D62" s="124"/>
      <c r="E62" s="125"/>
      <c r="F62" s="125"/>
      <c r="G62" s="125"/>
      <c r="H62" s="127"/>
      <c r="I62" s="127"/>
      <c r="J62" s="127">
        <f t="shared" si="5"/>
        <v>22944.9073972603</v>
      </c>
      <c r="K62" s="127">
        <f t="shared" si="77"/>
        <v>4</v>
      </c>
      <c r="L62" s="152" t="s">
        <v>2821</v>
      </c>
      <c r="M62" s="153" t="str">
        <f>IFERROR(VLOOKUP($L62,'2-2 引出数据_合同数据仓库'!$B$2:$BP$10000,3,FALSE),0)</f>
        <v>关于深圳金地中心1004B-05室内清洁服务协议</v>
      </c>
      <c r="N62" s="127"/>
      <c r="O62" s="153">
        <f>IFERROR(VLOOKUP((LEFT(VLOOKUP($L62,'2-2 引出数据_合同数据仓库'!$B$2:$BP$10000,64,FALSE),15)&amp;(RIGHT(VLOOKUP($L62,'2-2 引出数据_合同数据仓库'!$B$2:$BP$10000,64,FALSE),4)+1)),'2-2 引出数据_合同数据仓库'!$B$2:$BP$10000,3,FALSE),0)</f>
        <v>0</v>
      </c>
      <c r="P62" s="127"/>
      <c r="Q62" s="127" t="str">
        <f>IFERROR(VLOOKUP($L62,'2-2 引出数据_合同数据仓库'!$B$2:$BP$10000,28,FALSE),0)</f>
        <v>2025-04-16</v>
      </c>
      <c r="R62" s="127" t="str">
        <f>IFERROR(VLOOKUP($L62,'2-2 引出数据_合同数据仓库'!$B$2:$BP$10000,29,FALSE),0)</f>
        <v>2025-04-16</v>
      </c>
      <c r="S62" s="127" t="str">
        <f>IFERROR(VLOOKUP($L62,'2-2 引出数据_合同数据仓库'!$B$2:$BP$10000,4,FALSE),0)</f>
        <v>2027-04-15</v>
      </c>
      <c r="T62" s="127"/>
      <c r="U62" s="127">
        <f>IFERROR(VLOOKUP($L62,'2-2 引出数据_合同数据仓库'!$B$2:$BP$10000,15,FALSE),0)</f>
        <v>64422.24</v>
      </c>
      <c r="V62" s="127">
        <f t="shared" si="6"/>
        <v>32211.12</v>
      </c>
      <c r="W62" s="127"/>
      <c r="X62" s="159">
        <v>45658</v>
      </c>
      <c r="Y62" s="159">
        <f t="shared" si="7"/>
        <v>45688</v>
      </c>
      <c r="Z62" s="163">
        <f t="shared" si="8"/>
        <v>0</v>
      </c>
      <c r="AA62" s="159">
        <f t="shared" si="9"/>
        <v>45689</v>
      </c>
      <c r="AB62" s="159">
        <f t="shared" si="10"/>
        <v>45716</v>
      </c>
      <c r="AC62" s="163">
        <f t="shared" si="11"/>
        <v>0</v>
      </c>
      <c r="AD62" s="159">
        <f t="shared" si="12"/>
        <v>45717</v>
      </c>
      <c r="AE62" s="159">
        <f t="shared" si="13"/>
        <v>45747</v>
      </c>
      <c r="AF62" s="163">
        <f t="shared" si="14"/>
        <v>0</v>
      </c>
      <c r="AG62" s="159">
        <f t="shared" si="15"/>
        <v>45748</v>
      </c>
      <c r="AH62" s="159">
        <f t="shared" si="16"/>
        <v>45777</v>
      </c>
      <c r="AI62" s="163">
        <f t="shared" si="17"/>
        <v>1323.74465753425</v>
      </c>
      <c r="AJ62" s="159">
        <f t="shared" si="18"/>
        <v>45778</v>
      </c>
      <c r="AK62" s="159">
        <f t="shared" si="19"/>
        <v>45808</v>
      </c>
      <c r="AL62" s="163">
        <f t="shared" si="20"/>
        <v>2735.73895890411</v>
      </c>
      <c r="AM62" s="159">
        <f t="shared" si="21"/>
        <v>45809</v>
      </c>
      <c r="AN62" s="159">
        <f t="shared" si="22"/>
        <v>45838</v>
      </c>
      <c r="AO62" s="163">
        <f t="shared" si="23"/>
        <v>2647.48931506849</v>
      </c>
      <c r="AP62" s="159">
        <f t="shared" si="24"/>
        <v>45839</v>
      </c>
      <c r="AQ62" s="159">
        <f t="shared" si="25"/>
        <v>45869</v>
      </c>
      <c r="AR62" s="163">
        <f t="shared" si="26"/>
        <v>2735.73895890411</v>
      </c>
      <c r="AS62" s="159">
        <f t="shared" si="27"/>
        <v>45870</v>
      </c>
      <c r="AT62" s="159">
        <f t="shared" si="28"/>
        <v>45900</v>
      </c>
      <c r="AU62" s="163">
        <f t="shared" si="29"/>
        <v>2735.73895890411</v>
      </c>
      <c r="AV62" s="159">
        <f t="shared" si="30"/>
        <v>45901</v>
      </c>
      <c r="AW62" s="159">
        <f t="shared" si="31"/>
        <v>45930</v>
      </c>
      <c r="AX62" s="163">
        <f t="shared" si="32"/>
        <v>2647.48931506849</v>
      </c>
      <c r="AY62" s="159">
        <f t="shared" si="33"/>
        <v>45931</v>
      </c>
      <c r="AZ62" s="159">
        <f t="shared" si="34"/>
        <v>45961</v>
      </c>
      <c r="BA62" s="163">
        <f t="shared" si="35"/>
        <v>2735.73895890411</v>
      </c>
      <c r="BB62" s="159">
        <f t="shared" si="36"/>
        <v>45962</v>
      </c>
      <c r="BC62" s="159">
        <f t="shared" si="37"/>
        <v>45991</v>
      </c>
      <c r="BD62" s="163">
        <f t="shared" si="38"/>
        <v>2647.48931506849</v>
      </c>
      <c r="BE62" s="159">
        <f t="shared" si="39"/>
        <v>45992</v>
      </c>
      <c r="BF62" s="159">
        <f t="shared" si="40"/>
        <v>46022</v>
      </c>
      <c r="BG62" s="163">
        <f t="shared" si="41"/>
        <v>2735.73895890411</v>
      </c>
      <c r="BH62" s="159">
        <v>46023</v>
      </c>
      <c r="BI62" s="159">
        <f t="shared" si="42"/>
        <v>46053</v>
      </c>
      <c r="BJ62" s="163">
        <f t="shared" si="43"/>
        <v>2735.73895890411</v>
      </c>
      <c r="BK62" s="159">
        <f t="shared" si="44"/>
        <v>46054</v>
      </c>
      <c r="BL62" s="159">
        <f t="shared" si="45"/>
        <v>46081</v>
      </c>
      <c r="BM62" s="163">
        <f t="shared" si="46"/>
        <v>2470.99002739726</v>
      </c>
      <c r="BN62" s="159">
        <f t="shared" si="47"/>
        <v>46082</v>
      </c>
      <c r="BO62" s="159">
        <f t="shared" si="48"/>
        <v>46112</v>
      </c>
      <c r="BP62" s="163">
        <f t="shared" si="49"/>
        <v>2735.73895890411</v>
      </c>
      <c r="BQ62" s="159">
        <f t="shared" si="50"/>
        <v>46113</v>
      </c>
      <c r="BR62" s="159">
        <f t="shared" si="51"/>
        <v>46142</v>
      </c>
      <c r="BS62" s="163">
        <f t="shared" si="52"/>
        <v>2647.48931506849</v>
      </c>
      <c r="BT62" s="159">
        <f t="shared" si="53"/>
        <v>46143</v>
      </c>
      <c r="BU62" s="159">
        <f t="shared" si="54"/>
        <v>46173</v>
      </c>
      <c r="BV62" s="163">
        <f t="shared" si="55"/>
        <v>2735.73895890411</v>
      </c>
      <c r="BW62" s="159">
        <f t="shared" si="56"/>
        <v>46174</v>
      </c>
      <c r="BX62" s="159">
        <f t="shared" si="57"/>
        <v>46203</v>
      </c>
      <c r="BY62" s="163">
        <f t="shared" si="58"/>
        <v>2647.48931506849</v>
      </c>
      <c r="BZ62" s="159">
        <f t="shared" si="59"/>
        <v>46204</v>
      </c>
      <c r="CA62" s="159">
        <f t="shared" si="60"/>
        <v>46234</v>
      </c>
      <c r="CB62" s="163">
        <f t="shared" si="61"/>
        <v>2735.73895890411</v>
      </c>
      <c r="CC62" s="159">
        <f t="shared" si="62"/>
        <v>46235</v>
      </c>
      <c r="CD62" s="159">
        <f t="shared" si="63"/>
        <v>46265</v>
      </c>
      <c r="CE62" s="163">
        <f t="shared" si="64"/>
        <v>2735.73895890411</v>
      </c>
      <c r="CF62" s="159">
        <f t="shared" si="65"/>
        <v>46266</v>
      </c>
      <c r="CG62" s="159">
        <f t="shared" si="66"/>
        <v>46295</v>
      </c>
      <c r="CH62" s="163">
        <f t="shared" si="67"/>
        <v>2647.48931506849</v>
      </c>
      <c r="CI62" s="159">
        <f t="shared" si="68"/>
        <v>46296</v>
      </c>
      <c r="CJ62" s="159">
        <f t="shared" si="69"/>
        <v>46326</v>
      </c>
      <c r="CK62" s="163">
        <f t="shared" si="70"/>
        <v>2735.73895890411</v>
      </c>
      <c r="CL62" s="159">
        <f t="shared" si="71"/>
        <v>46327</v>
      </c>
      <c r="CM62" s="159">
        <f t="shared" si="72"/>
        <v>46356</v>
      </c>
      <c r="CN62" s="163">
        <f t="shared" si="73"/>
        <v>2647.48931506849</v>
      </c>
      <c r="CO62" s="159">
        <f t="shared" si="74"/>
        <v>46357</v>
      </c>
      <c r="CP62" s="159">
        <f t="shared" si="75"/>
        <v>46387</v>
      </c>
      <c r="CQ62" s="163">
        <f t="shared" si="76"/>
        <v>2735.73895890411</v>
      </c>
    </row>
    <row r="63" s="85" customFormat="1" ht="24" customHeight="1" outlineLevel="4" spans="1:95">
      <c r="A63" s="124"/>
      <c r="B63" s="125"/>
      <c r="C63" s="126"/>
      <c r="D63" s="124"/>
      <c r="E63" s="125"/>
      <c r="F63" s="125"/>
      <c r="G63" s="125"/>
      <c r="H63" s="127"/>
      <c r="I63" s="127"/>
      <c r="J63" s="127">
        <f t="shared" si="5"/>
        <v>2130.76</v>
      </c>
      <c r="K63" s="127">
        <f t="shared" si="77"/>
        <v>5</v>
      </c>
      <c r="L63" s="152" t="s">
        <v>2822</v>
      </c>
      <c r="M63" s="153" t="str">
        <f>IFERROR(VLOOKUP($L63,'2-2 引出数据_合同数据仓库'!$B$2:$BP$10000,3,FALSE),0)</f>
        <v>关于深圳金地中心207室内清洁服务协议</v>
      </c>
      <c r="N63" s="127"/>
      <c r="O63" s="153">
        <f>IFERROR(VLOOKUP((LEFT(VLOOKUP($L63,'2-2 引出数据_合同数据仓库'!$B$2:$BP$10000,64,FALSE),15)&amp;(RIGHT(VLOOKUP($L63,'2-2 引出数据_合同数据仓库'!$B$2:$BP$10000,64,FALSE),4)+1)),'2-2 引出数据_合同数据仓库'!$B$2:$BP$10000,3,FALSE),0)</f>
        <v>0</v>
      </c>
      <c r="P63" s="127"/>
      <c r="Q63" s="127" t="str">
        <f>IFERROR(VLOOKUP($L63,'2-2 引出数据_合同数据仓库'!$B$2:$BP$10000,28,FALSE),0)</f>
        <v>2025-03-13</v>
      </c>
      <c r="R63" s="127" t="str">
        <f>IFERROR(VLOOKUP($L63,'2-2 引出数据_合同数据仓库'!$B$2:$BP$10000,29,FALSE),0)</f>
        <v>2025-03-17</v>
      </c>
      <c r="S63" s="127" t="str">
        <f>IFERROR(VLOOKUP($L63,'2-2 引出数据_合同数据仓库'!$B$2:$BP$10000,4,FALSE),0)</f>
        <v>2025-07-31</v>
      </c>
      <c r="T63" s="127"/>
      <c r="U63" s="127">
        <f>IFERROR(VLOOKUP($L63,'2-2 引出数据_合同数据仓库'!$B$2:$BP$10000,15,FALSE),0)</f>
        <v>2130.76</v>
      </c>
      <c r="V63" s="127">
        <f t="shared" si="6"/>
        <v>5676.84233576642</v>
      </c>
      <c r="W63" s="127"/>
      <c r="X63" s="159">
        <v>45658</v>
      </c>
      <c r="Y63" s="159">
        <f t="shared" si="7"/>
        <v>45688</v>
      </c>
      <c r="Z63" s="163">
        <f t="shared" si="8"/>
        <v>0</v>
      </c>
      <c r="AA63" s="159">
        <f t="shared" si="9"/>
        <v>45689</v>
      </c>
      <c r="AB63" s="159">
        <f t="shared" si="10"/>
        <v>45716</v>
      </c>
      <c r="AC63" s="163">
        <f t="shared" si="11"/>
        <v>0</v>
      </c>
      <c r="AD63" s="159">
        <f t="shared" si="12"/>
        <v>45717</v>
      </c>
      <c r="AE63" s="159">
        <f t="shared" si="13"/>
        <v>45747</v>
      </c>
      <c r="AF63" s="163">
        <f t="shared" si="14"/>
        <v>233.294890510949</v>
      </c>
      <c r="AG63" s="159">
        <f t="shared" si="15"/>
        <v>45748</v>
      </c>
      <c r="AH63" s="159">
        <f t="shared" si="16"/>
        <v>45777</v>
      </c>
      <c r="AI63" s="163">
        <f t="shared" si="17"/>
        <v>466.589781021898</v>
      </c>
      <c r="AJ63" s="159">
        <f t="shared" si="18"/>
        <v>45778</v>
      </c>
      <c r="AK63" s="159">
        <f t="shared" si="19"/>
        <v>45808</v>
      </c>
      <c r="AL63" s="163">
        <f t="shared" si="20"/>
        <v>482.142773722628</v>
      </c>
      <c r="AM63" s="159">
        <f t="shared" si="21"/>
        <v>45809</v>
      </c>
      <c r="AN63" s="159">
        <f t="shared" si="22"/>
        <v>45838</v>
      </c>
      <c r="AO63" s="163">
        <f t="shared" si="23"/>
        <v>466.589781021898</v>
      </c>
      <c r="AP63" s="159">
        <f t="shared" si="24"/>
        <v>45839</v>
      </c>
      <c r="AQ63" s="159">
        <f t="shared" si="25"/>
        <v>45869</v>
      </c>
      <c r="AR63" s="163">
        <f t="shared" si="26"/>
        <v>482.142773722628</v>
      </c>
      <c r="AS63" s="159">
        <f t="shared" si="27"/>
        <v>45870</v>
      </c>
      <c r="AT63" s="159">
        <f t="shared" si="28"/>
        <v>45900</v>
      </c>
      <c r="AU63" s="163">
        <f t="shared" si="29"/>
        <v>0</v>
      </c>
      <c r="AV63" s="159">
        <f t="shared" si="30"/>
        <v>45901</v>
      </c>
      <c r="AW63" s="159">
        <f t="shared" si="31"/>
        <v>45930</v>
      </c>
      <c r="AX63" s="163">
        <f t="shared" si="32"/>
        <v>0</v>
      </c>
      <c r="AY63" s="159">
        <f t="shared" si="33"/>
        <v>45931</v>
      </c>
      <c r="AZ63" s="159">
        <f t="shared" si="34"/>
        <v>45961</v>
      </c>
      <c r="BA63" s="163">
        <f t="shared" si="35"/>
        <v>0</v>
      </c>
      <c r="BB63" s="159">
        <f t="shared" si="36"/>
        <v>45962</v>
      </c>
      <c r="BC63" s="159">
        <f t="shared" si="37"/>
        <v>45991</v>
      </c>
      <c r="BD63" s="163">
        <f t="shared" si="38"/>
        <v>0</v>
      </c>
      <c r="BE63" s="159">
        <f t="shared" si="39"/>
        <v>45992</v>
      </c>
      <c r="BF63" s="159">
        <f t="shared" si="40"/>
        <v>46022</v>
      </c>
      <c r="BG63" s="163">
        <f t="shared" si="41"/>
        <v>0</v>
      </c>
      <c r="BH63" s="159">
        <v>46023</v>
      </c>
      <c r="BI63" s="159">
        <f t="shared" si="42"/>
        <v>46053</v>
      </c>
      <c r="BJ63" s="163">
        <f t="shared" si="43"/>
        <v>0</v>
      </c>
      <c r="BK63" s="159">
        <f t="shared" si="44"/>
        <v>46054</v>
      </c>
      <c r="BL63" s="159">
        <f t="shared" si="45"/>
        <v>46081</v>
      </c>
      <c r="BM63" s="163">
        <f t="shared" si="46"/>
        <v>0</v>
      </c>
      <c r="BN63" s="159">
        <f t="shared" si="47"/>
        <v>46082</v>
      </c>
      <c r="BO63" s="159">
        <f t="shared" si="48"/>
        <v>46112</v>
      </c>
      <c r="BP63" s="163">
        <f t="shared" si="49"/>
        <v>0</v>
      </c>
      <c r="BQ63" s="159">
        <f t="shared" si="50"/>
        <v>46113</v>
      </c>
      <c r="BR63" s="159">
        <f t="shared" si="51"/>
        <v>46142</v>
      </c>
      <c r="BS63" s="163">
        <f t="shared" si="52"/>
        <v>0</v>
      </c>
      <c r="BT63" s="159">
        <f t="shared" si="53"/>
        <v>46143</v>
      </c>
      <c r="BU63" s="159">
        <f t="shared" si="54"/>
        <v>46173</v>
      </c>
      <c r="BV63" s="163">
        <f t="shared" si="55"/>
        <v>0</v>
      </c>
      <c r="BW63" s="159">
        <f t="shared" si="56"/>
        <v>46174</v>
      </c>
      <c r="BX63" s="159">
        <f t="shared" si="57"/>
        <v>46203</v>
      </c>
      <c r="BY63" s="163">
        <f t="shared" si="58"/>
        <v>0</v>
      </c>
      <c r="BZ63" s="159">
        <f t="shared" si="59"/>
        <v>46204</v>
      </c>
      <c r="CA63" s="159">
        <f t="shared" si="60"/>
        <v>46234</v>
      </c>
      <c r="CB63" s="163">
        <f t="shared" si="61"/>
        <v>0</v>
      </c>
      <c r="CC63" s="159">
        <f t="shared" si="62"/>
        <v>46235</v>
      </c>
      <c r="CD63" s="159">
        <f t="shared" si="63"/>
        <v>46265</v>
      </c>
      <c r="CE63" s="163">
        <f t="shared" si="64"/>
        <v>0</v>
      </c>
      <c r="CF63" s="159">
        <f t="shared" si="65"/>
        <v>46266</v>
      </c>
      <c r="CG63" s="159">
        <f t="shared" si="66"/>
        <v>46295</v>
      </c>
      <c r="CH63" s="163">
        <f t="shared" si="67"/>
        <v>0</v>
      </c>
      <c r="CI63" s="159">
        <f t="shared" si="68"/>
        <v>46296</v>
      </c>
      <c r="CJ63" s="159">
        <f t="shared" si="69"/>
        <v>46326</v>
      </c>
      <c r="CK63" s="163">
        <f t="shared" si="70"/>
        <v>0</v>
      </c>
      <c r="CL63" s="159">
        <f t="shared" si="71"/>
        <v>46327</v>
      </c>
      <c r="CM63" s="159">
        <f t="shared" si="72"/>
        <v>46356</v>
      </c>
      <c r="CN63" s="163">
        <f t="shared" si="73"/>
        <v>0</v>
      </c>
      <c r="CO63" s="159">
        <f t="shared" si="74"/>
        <v>46357</v>
      </c>
      <c r="CP63" s="159">
        <f t="shared" si="75"/>
        <v>46387</v>
      </c>
      <c r="CQ63" s="163">
        <f t="shared" si="76"/>
        <v>0</v>
      </c>
    </row>
    <row r="64" s="85" customFormat="1" ht="24" customHeight="1" outlineLevel="4" spans="1:95">
      <c r="A64" s="124"/>
      <c r="B64" s="125"/>
      <c r="C64" s="126"/>
      <c r="D64" s="124"/>
      <c r="E64" s="125"/>
      <c r="F64" s="125"/>
      <c r="G64" s="125"/>
      <c r="H64" s="127"/>
      <c r="I64" s="127"/>
      <c r="J64" s="127">
        <f t="shared" si="5"/>
        <v>163375.728813559</v>
      </c>
      <c r="K64" s="127">
        <f t="shared" si="77"/>
        <v>6</v>
      </c>
      <c r="L64" s="152" t="s">
        <v>2823</v>
      </c>
      <c r="M64" s="153" t="str">
        <f>IFERROR(VLOOKUP($L64,'2-2 引出数据_合同数据仓库'!$B$2:$BP$10000,3,FALSE),0)</f>
        <v>粤东一管理中心深圳金地中心保洁服务外包合同</v>
      </c>
      <c r="N64" s="127"/>
      <c r="O64" s="153">
        <f>IFERROR(VLOOKUP((LEFT(VLOOKUP($L64,'2-2 引出数据_合同数据仓库'!$B$2:$BP$10000,64,FALSE),15)&amp;(RIGHT(VLOOKUP($L64,'2-2 引出数据_合同数据仓库'!$B$2:$BP$10000,64,FALSE),4)+1)),'2-2 引出数据_合同数据仓库'!$B$2:$BP$10000,3,FALSE),0)</f>
        <v>0</v>
      </c>
      <c r="P64" s="127"/>
      <c r="Q64" s="127" t="str">
        <f>IFERROR(VLOOKUP($L64,'2-2 引出数据_合同数据仓库'!$B$2:$BP$10000,28,FALSE),0)</f>
        <v>2024-09-23 20:28:38:626</v>
      </c>
      <c r="R64" s="127" t="str">
        <f>IFERROR(VLOOKUP($L64,'2-2 引出数据_合同数据仓库'!$B$2:$BP$10000,29,FALSE),0)</f>
        <v>2024-09-01</v>
      </c>
      <c r="S64" s="127" t="str">
        <f>IFERROR(VLOOKUP($L64,'2-2 引出数据_合同数据仓库'!$B$2:$BP$10000,4,FALSE),0)</f>
        <v>2025-02-24</v>
      </c>
      <c r="T64" s="127"/>
      <c r="U64" s="127">
        <f>IFERROR(VLOOKUP($L64,'2-2 引出数据_合同数据仓库'!$B$2:$BP$10000,15,FALSE),0)</f>
        <v>525772.8</v>
      </c>
      <c r="V64" s="127">
        <f t="shared" si="6"/>
        <v>1084220.74576271</v>
      </c>
      <c r="W64" s="127"/>
      <c r="X64" s="159">
        <v>45658</v>
      </c>
      <c r="Y64" s="159">
        <f t="shared" si="7"/>
        <v>45688</v>
      </c>
      <c r="Z64" s="163">
        <f t="shared" si="8"/>
        <v>92084.5016949153</v>
      </c>
      <c r="AA64" s="159">
        <f t="shared" si="9"/>
        <v>45689</v>
      </c>
      <c r="AB64" s="159">
        <f t="shared" si="10"/>
        <v>45716</v>
      </c>
      <c r="AC64" s="163">
        <f t="shared" si="11"/>
        <v>71291.2271186441</v>
      </c>
      <c r="AD64" s="159">
        <f t="shared" si="12"/>
        <v>45717</v>
      </c>
      <c r="AE64" s="159">
        <f t="shared" si="13"/>
        <v>45747</v>
      </c>
      <c r="AF64" s="163">
        <f t="shared" si="14"/>
        <v>0</v>
      </c>
      <c r="AG64" s="159">
        <f t="shared" si="15"/>
        <v>45748</v>
      </c>
      <c r="AH64" s="159">
        <f t="shared" si="16"/>
        <v>45777</v>
      </c>
      <c r="AI64" s="163">
        <f t="shared" si="17"/>
        <v>0</v>
      </c>
      <c r="AJ64" s="159">
        <f t="shared" si="18"/>
        <v>45778</v>
      </c>
      <c r="AK64" s="159">
        <f t="shared" si="19"/>
        <v>45808</v>
      </c>
      <c r="AL64" s="163">
        <f t="shared" si="20"/>
        <v>0</v>
      </c>
      <c r="AM64" s="159">
        <f t="shared" si="21"/>
        <v>45809</v>
      </c>
      <c r="AN64" s="159">
        <f t="shared" si="22"/>
        <v>45838</v>
      </c>
      <c r="AO64" s="163">
        <f t="shared" si="23"/>
        <v>0</v>
      </c>
      <c r="AP64" s="159">
        <f t="shared" si="24"/>
        <v>45839</v>
      </c>
      <c r="AQ64" s="159">
        <f t="shared" si="25"/>
        <v>45869</v>
      </c>
      <c r="AR64" s="163">
        <f t="shared" si="26"/>
        <v>0</v>
      </c>
      <c r="AS64" s="159">
        <f t="shared" si="27"/>
        <v>45870</v>
      </c>
      <c r="AT64" s="159">
        <f t="shared" si="28"/>
        <v>45900</v>
      </c>
      <c r="AU64" s="163">
        <f t="shared" si="29"/>
        <v>0</v>
      </c>
      <c r="AV64" s="159">
        <f t="shared" si="30"/>
        <v>45901</v>
      </c>
      <c r="AW64" s="159">
        <f t="shared" si="31"/>
        <v>45930</v>
      </c>
      <c r="AX64" s="163">
        <f t="shared" si="32"/>
        <v>0</v>
      </c>
      <c r="AY64" s="159">
        <f t="shared" si="33"/>
        <v>45931</v>
      </c>
      <c r="AZ64" s="159">
        <f t="shared" si="34"/>
        <v>45961</v>
      </c>
      <c r="BA64" s="163">
        <f t="shared" si="35"/>
        <v>0</v>
      </c>
      <c r="BB64" s="159">
        <f t="shared" si="36"/>
        <v>45962</v>
      </c>
      <c r="BC64" s="159">
        <f t="shared" si="37"/>
        <v>45991</v>
      </c>
      <c r="BD64" s="163">
        <f t="shared" si="38"/>
        <v>0</v>
      </c>
      <c r="BE64" s="159">
        <f t="shared" si="39"/>
        <v>45992</v>
      </c>
      <c r="BF64" s="159">
        <f t="shared" si="40"/>
        <v>46022</v>
      </c>
      <c r="BG64" s="163">
        <f t="shared" si="41"/>
        <v>0</v>
      </c>
      <c r="BH64" s="159">
        <v>46023</v>
      </c>
      <c r="BI64" s="159">
        <f t="shared" si="42"/>
        <v>46053</v>
      </c>
      <c r="BJ64" s="163">
        <f t="shared" si="43"/>
        <v>0</v>
      </c>
      <c r="BK64" s="159">
        <f t="shared" si="44"/>
        <v>46054</v>
      </c>
      <c r="BL64" s="159">
        <f t="shared" si="45"/>
        <v>46081</v>
      </c>
      <c r="BM64" s="163">
        <f t="shared" si="46"/>
        <v>0</v>
      </c>
      <c r="BN64" s="159">
        <f t="shared" si="47"/>
        <v>46082</v>
      </c>
      <c r="BO64" s="159">
        <f t="shared" si="48"/>
        <v>46112</v>
      </c>
      <c r="BP64" s="163">
        <f t="shared" si="49"/>
        <v>0</v>
      </c>
      <c r="BQ64" s="159">
        <f t="shared" si="50"/>
        <v>46113</v>
      </c>
      <c r="BR64" s="159">
        <f t="shared" si="51"/>
        <v>46142</v>
      </c>
      <c r="BS64" s="163">
        <f t="shared" si="52"/>
        <v>0</v>
      </c>
      <c r="BT64" s="159">
        <f t="shared" si="53"/>
        <v>46143</v>
      </c>
      <c r="BU64" s="159">
        <f t="shared" si="54"/>
        <v>46173</v>
      </c>
      <c r="BV64" s="163">
        <f t="shared" si="55"/>
        <v>0</v>
      </c>
      <c r="BW64" s="159">
        <f t="shared" si="56"/>
        <v>46174</v>
      </c>
      <c r="BX64" s="159">
        <f t="shared" si="57"/>
        <v>46203</v>
      </c>
      <c r="BY64" s="163">
        <f t="shared" si="58"/>
        <v>0</v>
      </c>
      <c r="BZ64" s="159">
        <f t="shared" si="59"/>
        <v>46204</v>
      </c>
      <c r="CA64" s="159">
        <f t="shared" si="60"/>
        <v>46234</v>
      </c>
      <c r="CB64" s="163">
        <f t="shared" si="61"/>
        <v>0</v>
      </c>
      <c r="CC64" s="159">
        <f t="shared" si="62"/>
        <v>46235</v>
      </c>
      <c r="CD64" s="159">
        <f t="shared" si="63"/>
        <v>46265</v>
      </c>
      <c r="CE64" s="163">
        <f t="shared" si="64"/>
        <v>0</v>
      </c>
      <c r="CF64" s="159">
        <f t="shared" si="65"/>
        <v>46266</v>
      </c>
      <c r="CG64" s="159">
        <f t="shared" si="66"/>
        <v>46295</v>
      </c>
      <c r="CH64" s="163">
        <f t="shared" si="67"/>
        <v>0</v>
      </c>
      <c r="CI64" s="159">
        <f t="shared" si="68"/>
        <v>46296</v>
      </c>
      <c r="CJ64" s="159">
        <f t="shared" si="69"/>
        <v>46326</v>
      </c>
      <c r="CK64" s="163">
        <f t="shared" si="70"/>
        <v>0</v>
      </c>
      <c r="CL64" s="159">
        <f t="shared" si="71"/>
        <v>46327</v>
      </c>
      <c r="CM64" s="159">
        <f t="shared" si="72"/>
        <v>46356</v>
      </c>
      <c r="CN64" s="163">
        <f t="shared" si="73"/>
        <v>0</v>
      </c>
      <c r="CO64" s="159">
        <f t="shared" si="74"/>
        <v>46357</v>
      </c>
      <c r="CP64" s="159">
        <f t="shared" si="75"/>
        <v>46387</v>
      </c>
      <c r="CQ64" s="163">
        <f t="shared" si="76"/>
        <v>0</v>
      </c>
    </row>
    <row r="65" s="85" customFormat="1" ht="24" customHeight="1" outlineLevel="4" spans="1:95">
      <c r="A65" s="124"/>
      <c r="B65" s="125"/>
      <c r="C65" s="126"/>
      <c r="D65" s="124"/>
      <c r="E65" s="125"/>
      <c r="F65" s="125"/>
      <c r="G65" s="125"/>
      <c r="H65" s="127"/>
      <c r="I65" s="127"/>
      <c r="J65" s="127">
        <f t="shared" si="5"/>
        <v>240159.175890411</v>
      </c>
      <c r="K65" s="127">
        <f t="shared" si="77"/>
        <v>7</v>
      </c>
      <c r="L65" s="152" t="s">
        <v>2824</v>
      </c>
      <c r="M65" s="153" t="str">
        <f>IFERROR(VLOOKUP($L65,'2-2 引出数据_合同数据仓库'!$B$2:$BP$10000,3,FALSE),0)</f>
        <v>深圳岗厦汇清洁外包服务合同</v>
      </c>
      <c r="N65" s="127"/>
      <c r="O65" s="153">
        <f>IFERROR(VLOOKUP((LEFT(VLOOKUP($L65,'2-2 引出数据_合同数据仓库'!$B$2:$BP$10000,64,FALSE),15)&amp;(RIGHT(VLOOKUP($L65,'2-2 引出数据_合同数据仓库'!$B$2:$BP$10000,64,FALSE),4)+1)),'2-2 引出数据_合同数据仓库'!$B$2:$BP$10000,3,FALSE),0)</f>
        <v>0</v>
      </c>
      <c r="P65" s="127"/>
      <c r="Q65" s="127" t="str">
        <f>IFERROR(VLOOKUP($L65,'2-2 引出数据_合同数据仓库'!$B$2:$BP$10000,28,FALSE),0)</f>
        <v>2024-04-30</v>
      </c>
      <c r="R65" s="127" t="str">
        <f>IFERROR(VLOOKUP($L65,'2-2 引出数据_合同数据仓库'!$B$2:$BP$10000,29,FALSE),0)</f>
        <v>2024-05-01</v>
      </c>
      <c r="S65" s="127" t="str">
        <f>IFERROR(VLOOKUP($L65,'2-2 引出数据_合同数据仓库'!$B$2:$BP$10000,4,FALSE),0)</f>
        <v>2025-04-30</v>
      </c>
      <c r="T65" s="127"/>
      <c r="U65" s="127">
        <f>IFERROR(VLOOKUP($L65,'2-2 引出数据_合同数据仓库'!$B$2:$BP$10000,15,FALSE),0)</f>
        <v>730484.16</v>
      </c>
      <c r="V65" s="127">
        <f t="shared" si="6"/>
        <v>730484.16</v>
      </c>
      <c r="W65" s="127"/>
      <c r="X65" s="159">
        <v>45658</v>
      </c>
      <c r="Y65" s="159">
        <f t="shared" si="7"/>
        <v>45688</v>
      </c>
      <c r="Z65" s="163">
        <f t="shared" si="8"/>
        <v>62041.1204383562</v>
      </c>
      <c r="AA65" s="159">
        <f t="shared" si="9"/>
        <v>45689</v>
      </c>
      <c r="AB65" s="159">
        <f t="shared" si="10"/>
        <v>45716</v>
      </c>
      <c r="AC65" s="163">
        <f t="shared" si="11"/>
        <v>56037.1410410959</v>
      </c>
      <c r="AD65" s="159">
        <f t="shared" si="12"/>
        <v>45717</v>
      </c>
      <c r="AE65" s="159">
        <f t="shared" si="13"/>
        <v>45747</v>
      </c>
      <c r="AF65" s="163">
        <f t="shared" si="14"/>
        <v>62041.1204383562</v>
      </c>
      <c r="AG65" s="159">
        <f t="shared" si="15"/>
        <v>45748</v>
      </c>
      <c r="AH65" s="159">
        <f t="shared" si="16"/>
        <v>45777</v>
      </c>
      <c r="AI65" s="163">
        <f t="shared" si="17"/>
        <v>60039.7939726027</v>
      </c>
      <c r="AJ65" s="159">
        <f t="shared" si="18"/>
        <v>45778</v>
      </c>
      <c r="AK65" s="159">
        <f t="shared" si="19"/>
        <v>45808</v>
      </c>
      <c r="AL65" s="163">
        <f t="shared" si="20"/>
        <v>0</v>
      </c>
      <c r="AM65" s="159">
        <f t="shared" si="21"/>
        <v>45809</v>
      </c>
      <c r="AN65" s="159">
        <f t="shared" si="22"/>
        <v>45838</v>
      </c>
      <c r="AO65" s="163">
        <f t="shared" si="23"/>
        <v>0</v>
      </c>
      <c r="AP65" s="159">
        <f t="shared" si="24"/>
        <v>45839</v>
      </c>
      <c r="AQ65" s="159">
        <f t="shared" si="25"/>
        <v>45869</v>
      </c>
      <c r="AR65" s="163">
        <f t="shared" si="26"/>
        <v>0</v>
      </c>
      <c r="AS65" s="159">
        <f t="shared" si="27"/>
        <v>45870</v>
      </c>
      <c r="AT65" s="159">
        <f t="shared" si="28"/>
        <v>45900</v>
      </c>
      <c r="AU65" s="163">
        <f t="shared" si="29"/>
        <v>0</v>
      </c>
      <c r="AV65" s="159">
        <f t="shared" si="30"/>
        <v>45901</v>
      </c>
      <c r="AW65" s="159">
        <f t="shared" si="31"/>
        <v>45930</v>
      </c>
      <c r="AX65" s="163">
        <f t="shared" si="32"/>
        <v>0</v>
      </c>
      <c r="AY65" s="159">
        <f t="shared" si="33"/>
        <v>45931</v>
      </c>
      <c r="AZ65" s="159">
        <f t="shared" si="34"/>
        <v>45961</v>
      </c>
      <c r="BA65" s="163">
        <f t="shared" si="35"/>
        <v>0</v>
      </c>
      <c r="BB65" s="159">
        <f t="shared" si="36"/>
        <v>45962</v>
      </c>
      <c r="BC65" s="159">
        <f t="shared" si="37"/>
        <v>45991</v>
      </c>
      <c r="BD65" s="163">
        <f t="shared" si="38"/>
        <v>0</v>
      </c>
      <c r="BE65" s="159">
        <f t="shared" si="39"/>
        <v>45992</v>
      </c>
      <c r="BF65" s="159">
        <f t="shared" si="40"/>
        <v>46022</v>
      </c>
      <c r="BG65" s="163">
        <f t="shared" si="41"/>
        <v>0</v>
      </c>
      <c r="BH65" s="159">
        <v>46023</v>
      </c>
      <c r="BI65" s="159">
        <f t="shared" si="42"/>
        <v>46053</v>
      </c>
      <c r="BJ65" s="163">
        <f t="shared" si="43"/>
        <v>0</v>
      </c>
      <c r="BK65" s="159">
        <f t="shared" si="44"/>
        <v>46054</v>
      </c>
      <c r="BL65" s="159">
        <f t="shared" si="45"/>
        <v>46081</v>
      </c>
      <c r="BM65" s="163">
        <f t="shared" si="46"/>
        <v>0</v>
      </c>
      <c r="BN65" s="159">
        <f t="shared" si="47"/>
        <v>46082</v>
      </c>
      <c r="BO65" s="159">
        <f t="shared" si="48"/>
        <v>46112</v>
      </c>
      <c r="BP65" s="163">
        <f t="shared" si="49"/>
        <v>0</v>
      </c>
      <c r="BQ65" s="159">
        <f t="shared" si="50"/>
        <v>46113</v>
      </c>
      <c r="BR65" s="159">
        <f t="shared" si="51"/>
        <v>46142</v>
      </c>
      <c r="BS65" s="163">
        <f t="shared" si="52"/>
        <v>0</v>
      </c>
      <c r="BT65" s="159">
        <f t="shared" si="53"/>
        <v>46143</v>
      </c>
      <c r="BU65" s="159">
        <f t="shared" si="54"/>
        <v>46173</v>
      </c>
      <c r="BV65" s="163">
        <f t="shared" si="55"/>
        <v>0</v>
      </c>
      <c r="BW65" s="159">
        <f t="shared" si="56"/>
        <v>46174</v>
      </c>
      <c r="BX65" s="159">
        <f t="shared" si="57"/>
        <v>46203</v>
      </c>
      <c r="BY65" s="163">
        <f t="shared" si="58"/>
        <v>0</v>
      </c>
      <c r="BZ65" s="159">
        <f t="shared" si="59"/>
        <v>46204</v>
      </c>
      <c r="CA65" s="159">
        <f t="shared" si="60"/>
        <v>46234</v>
      </c>
      <c r="CB65" s="163">
        <f t="shared" si="61"/>
        <v>0</v>
      </c>
      <c r="CC65" s="159">
        <f t="shared" si="62"/>
        <v>46235</v>
      </c>
      <c r="CD65" s="159">
        <f t="shared" si="63"/>
        <v>46265</v>
      </c>
      <c r="CE65" s="163">
        <f t="shared" si="64"/>
        <v>0</v>
      </c>
      <c r="CF65" s="159">
        <f t="shared" si="65"/>
        <v>46266</v>
      </c>
      <c r="CG65" s="159">
        <f t="shared" si="66"/>
        <v>46295</v>
      </c>
      <c r="CH65" s="163">
        <f t="shared" si="67"/>
        <v>0</v>
      </c>
      <c r="CI65" s="159">
        <f t="shared" si="68"/>
        <v>46296</v>
      </c>
      <c r="CJ65" s="159">
        <f t="shared" si="69"/>
        <v>46326</v>
      </c>
      <c r="CK65" s="163">
        <f t="shared" si="70"/>
        <v>0</v>
      </c>
      <c r="CL65" s="159">
        <f t="shared" si="71"/>
        <v>46327</v>
      </c>
      <c r="CM65" s="159">
        <f t="shared" si="72"/>
        <v>46356</v>
      </c>
      <c r="CN65" s="163">
        <f t="shared" si="73"/>
        <v>0</v>
      </c>
      <c r="CO65" s="159">
        <f t="shared" si="74"/>
        <v>46357</v>
      </c>
      <c r="CP65" s="159">
        <f t="shared" si="75"/>
        <v>46387</v>
      </c>
      <c r="CQ65" s="163">
        <f t="shared" si="76"/>
        <v>0</v>
      </c>
    </row>
    <row r="66" s="85" customFormat="1" ht="24" customHeight="1" outlineLevel="4" spans="1:95">
      <c r="A66" s="124"/>
      <c r="B66" s="125"/>
      <c r="C66" s="126"/>
      <c r="D66" s="124"/>
      <c r="E66" s="125"/>
      <c r="F66" s="125"/>
      <c r="G66" s="125"/>
      <c r="H66" s="127"/>
      <c r="I66" s="127"/>
      <c r="J66" s="127">
        <f t="shared" si="5"/>
        <v>0</v>
      </c>
      <c r="K66" s="127">
        <f t="shared" si="77"/>
        <v>8</v>
      </c>
      <c r="L66" s="152" t="s">
        <v>2825</v>
      </c>
      <c r="M66" s="153" t="str">
        <f>IFERROR(VLOOKUP($L66,'2-2 引出数据_合同数据仓库'!$B$2:$BP$10000,3,FALSE),0)</f>
        <v>深圳金地中心化粪池清洁服务外包盖章申请</v>
      </c>
      <c r="N66" s="127"/>
      <c r="O66" s="153">
        <f>IFERROR(VLOOKUP((LEFT(VLOOKUP($L66,'2-2 引出数据_合同数据仓库'!$B$2:$BP$10000,64,FALSE),15)&amp;(RIGHT(VLOOKUP($L66,'2-2 引出数据_合同数据仓库'!$B$2:$BP$10000,64,FALSE),4)+1)),'2-2 引出数据_合同数据仓库'!$B$2:$BP$10000,3,FALSE),0)</f>
        <v>0</v>
      </c>
      <c r="P66" s="127"/>
      <c r="Q66" s="127" t="str">
        <f>IFERROR(VLOOKUP($L66,'2-2 引出数据_合同数据仓库'!$B$2:$BP$10000,28,FALSE),0)</f>
        <v>2023-09-01</v>
      </c>
      <c r="R66" s="127" t="str">
        <f>IFERROR(VLOOKUP($L66,'2-2 引出数据_合同数据仓库'!$B$2:$BP$10000,29,FALSE),0)</f>
        <v>2023-09-01</v>
      </c>
      <c r="S66" s="127" t="str">
        <f>IFERROR(VLOOKUP($L66,'2-2 引出数据_合同数据仓库'!$B$2:$BP$10000,4,FALSE),0)</f>
        <v>2024-09-30</v>
      </c>
      <c r="T66" s="127"/>
      <c r="U66" s="127">
        <f>IFERROR(VLOOKUP($L66,'2-2 引出数据_合同数据仓库'!$B$2:$BP$10000,15,FALSE),0)</f>
        <v>6360</v>
      </c>
      <c r="V66" s="127">
        <f t="shared" si="6"/>
        <v>5862.12121212121</v>
      </c>
      <c r="W66" s="127"/>
      <c r="X66" s="159">
        <v>45658</v>
      </c>
      <c r="Y66" s="159">
        <f t="shared" si="7"/>
        <v>45688</v>
      </c>
      <c r="Z66" s="163">
        <f t="shared" si="8"/>
        <v>0</v>
      </c>
      <c r="AA66" s="159">
        <f t="shared" si="9"/>
        <v>45689</v>
      </c>
      <c r="AB66" s="159">
        <f t="shared" si="10"/>
        <v>45716</v>
      </c>
      <c r="AC66" s="163">
        <f t="shared" si="11"/>
        <v>0</v>
      </c>
      <c r="AD66" s="159">
        <f t="shared" si="12"/>
        <v>45717</v>
      </c>
      <c r="AE66" s="159">
        <f t="shared" si="13"/>
        <v>45747</v>
      </c>
      <c r="AF66" s="163">
        <f t="shared" si="14"/>
        <v>0</v>
      </c>
      <c r="AG66" s="159">
        <f t="shared" si="15"/>
        <v>45748</v>
      </c>
      <c r="AH66" s="159">
        <f t="shared" si="16"/>
        <v>45777</v>
      </c>
      <c r="AI66" s="163">
        <f t="shared" si="17"/>
        <v>0</v>
      </c>
      <c r="AJ66" s="159">
        <f t="shared" si="18"/>
        <v>45778</v>
      </c>
      <c r="AK66" s="159">
        <f t="shared" si="19"/>
        <v>45808</v>
      </c>
      <c r="AL66" s="163">
        <f t="shared" si="20"/>
        <v>0</v>
      </c>
      <c r="AM66" s="159">
        <f t="shared" si="21"/>
        <v>45809</v>
      </c>
      <c r="AN66" s="159">
        <f t="shared" si="22"/>
        <v>45838</v>
      </c>
      <c r="AO66" s="163">
        <f t="shared" si="23"/>
        <v>0</v>
      </c>
      <c r="AP66" s="159">
        <f t="shared" si="24"/>
        <v>45839</v>
      </c>
      <c r="AQ66" s="159">
        <f t="shared" si="25"/>
        <v>45869</v>
      </c>
      <c r="AR66" s="163">
        <f t="shared" si="26"/>
        <v>0</v>
      </c>
      <c r="AS66" s="159">
        <f t="shared" si="27"/>
        <v>45870</v>
      </c>
      <c r="AT66" s="159">
        <f t="shared" si="28"/>
        <v>45900</v>
      </c>
      <c r="AU66" s="163">
        <f t="shared" si="29"/>
        <v>0</v>
      </c>
      <c r="AV66" s="159">
        <f t="shared" si="30"/>
        <v>45901</v>
      </c>
      <c r="AW66" s="159">
        <f t="shared" si="31"/>
        <v>45930</v>
      </c>
      <c r="AX66" s="163">
        <f t="shared" si="32"/>
        <v>0</v>
      </c>
      <c r="AY66" s="159">
        <f t="shared" si="33"/>
        <v>45931</v>
      </c>
      <c r="AZ66" s="159">
        <f t="shared" si="34"/>
        <v>45961</v>
      </c>
      <c r="BA66" s="163">
        <f t="shared" si="35"/>
        <v>0</v>
      </c>
      <c r="BB66" s="159">
        <f t="shared" si="36"/>
        <v>45962</v>
      </c>
      <c r="BC66" s="159">
        <f t="shared" si="37"/>
        <v>45991</v>
      </c>
      <c r="BD66" s="163">
        <f t="shared" si="38"/>
        <v>0</v>
      </c>
      <c r="BE66" s="159">
        <f t="shared" si="39"/>
        <v>45992</v>
      </c>
      <c r="BF66" s="159">
        <f t="shared" si="40"/>
        <v>46022</v>
      </c>
      <c r="BG66" s="163">
        <f t="shared" si="41"/>
        <v>0</v>
      </c>
      <c r="BH66" s="159">
        <v>46023</v>
      </c>
      <c r="BI66" s="159">
        <f t="shared" si="42"/>
        <v>46053</v>
      </c>
      <c r="BJ66" s="163">
        <f t="shared" si="43"/>
        <v>0</v>
      </c>
      <c r="BK66" s="159">
        <f t="shared" si="44"/>
        <v>46054</v>
      </c>
      <c r="BL66" s="159">
        <f t="shared" si="45"/>
        <v>46081</v>
      </c>
      <c r="BM66" s="163">
        <f t="shared" si="46"/>
        <v>0</v>
      </c>
      <c r="BN66" s="159">
        <f t="shared" si="47"/>
        <v>46082</v>
      </c>
      <c r="BO66" s="159">
        <f t="shared" si="48"/>
        <v>46112</v>
      </c>
      <c r="BP66" s="163">
        <f t="shared" si="49"/>
        <v>0</v>
      </c>
      <c r="BQ66" s="159">
        <f t="shared" si="50"/>
        <v>46113</v>
      </c>
      <c r="BR66" s="159">
        <f t="shared" si="51"/>
        <v>46142</v>
      </c>
      <c r="BS66" s="163">
        <f t="shared" si="52"/>
        <v>0</v>
      </c>
      <c r="BT66" s="159">
        <f t="shared" si="53"/>
        <v>46143</v>
      </c>
      <c r="BU66" s="159">
        <f t="shared" si="54"/>
        <v>46173</v>
      </c>
      <c r="BV66" s="163">
        <f t="shared" si="55"/>
        <v>0</v>
      </c>
      <c r="BW66" s="159">
        <f t="shared" si="56"/>
        <v>46174</v>
      </c>
      <c r="BX66" s="159">
        <f t="shared" si="57"/>
        <v>46203</v>
      </c>
      <c r="BY66" s="163">
        <f t="shared" si="58"/>
        <v>0</v>
      </c>
      <c r="BZ66" s="159">
        <f t="shared" si="59"/>
        <v>46204</v>
      </c>
      <c r="CA66" s="159">
        <f t="shared" si="60"/>
        <v>46234</v>
      </c>
      <c r="CB66" s="163">
        <f t="shared" si="61"/>
        <v>0</v>
      </c>
      <c r="CC66" s="159">
        <f t="shared" si="62"/>
        <v>46235</v>
      </c>
      <c r="CD66" s="159">
        <f t="shared" si="63"/>
        <v>46265</v>
      </c>
      <c r="CE66" s="163">
        <f t="shared" si="64"/>
        <v>0</v>
      </c>
      <c r="CF66" s="159">
        <f t="shared" si="65"/>
        <v>46266</v>
      </c>
      <c r="CG66" s="159">
        <f t="shared" si="66"/>
        <v>46295</v>
      </c>
      <c r="CH66" s="163">
        <f t="shared" si="67"/>
        <v>0</v>
      </c>
      <c r="CI66" s="159">
        <f t="shared" si="68"/>
        <v>46296</v>
      </c>
      <c r="CJ66" s="159">
        <f t="shared" si="69"/>
        <v>46326</v>
      </c>
      <c r="CK66" s="163">
        <f t="shared" si="70"/>
        <v>0</v>
      </c>
      <c r="CL66" s="159">
        <f t="shared" si="71"/>
        <v>46327</v>
      </c>
      <c r="CM66" s="159">
        <f t="shared" si="72"/>
        <v>46356</v>
      </c>
      <c r="CN66" s="163">
        <f t="shared" si="73"/>
        <v>0</v>
      </c>
      <c r="CO66" s="159">
        <f t="shared" si="74"/>
        <v>46357</v>
      </c>
      <c r="CP66" s="159">
        <f t="shared" si="75"/>
        <v>46387</v>
      </c>
      <c r="CQ66" s="163">
        <f t="shared" si="76"/>
        <v>0</v>
      </c>
    </row>
    <row r="67" s="85" customFormat="1" ht="24" customHeight="1" outlineLevel="4" spans="1:95">
      <c r="A67" s="128" t="s">
        <v>2815</v>
      </c>
      <c r="B67" s="129"/>
      <c r="C67" s="129"/>
      <c r="D67" s="129"/>
      <c r="E67" s="129"/>
      <c r="F67" s="129"/>
      <c r="G67" s="130"/>
      <c r="H67" s="131"/>
      <c r="I67" s="131"/>
      <c r="J67" s="131"/>
      <c r="K67" s="131"/>
      <c r="L67" s="154"/>
      <c r="M67" s="154"/>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1"/>
      <c r="BF67" s="131"/>
      <c r="BG67" s="131"/>
      <c r="BH67" s="131"/>
      <c r="BI67" s="131"/>
      <c r="BJ67" s="131"/>
      <c r="BK67" s="131"/>
      <c r="BL67" s="131"/>
      <c r="BM67" s="131"/>
      <c r="BN67" s="131"/>
      <c r="BO67" s="131"/>
      <c r="BP67" s="131"/>
      <c r="BQ67" s="131"/>
      <c r="BR67" s="131"/>
      <c r="BS67" s="131"/>
      <c r="BT67" s="131"/>
      <c r="BU67" s="131"/>
      <c r="BV67" s="131"/>
      <c r="BW67" s="131"/>
      <c r="BX67" s="131"/>
      <c r="BY67" s="131"/>
      <c r="BZ67" s="131"/>
      <c r="CA67" s="131"/>
      <c r="CB67" s="131"/>
      <c r="CC67" s="131"/>
      <c r="CD67" s="131"/>
      <c r="CE67" s="131"/>
      <c r="CF67" s="131"/>
      <c r="CG67" s="131"/>
      <c r="CH67" s="131"/>
      <c r="CI67" s="131"/>
      <c r="CJ67" s="131"/>
      <c r="CK67" s="131"/>
      <c r="CL67" s="131"/>
      <c r="CM67" s="131"/>
      <c r="CN67" s="131"/>
      <c r="CO67" s="131"/>
      <c r="CP67" s="131"/>
      <c r="CQ67" s="131"/>
    </row>
    <row r="68" ht="24" customHeight="1" outlineLevel="3" spans="1:95">
      <c r="A68" s="120"/>
      <c r="B68" s="121" t="s">
        <v>793</v>
      </c>
      <c r="C68" s="122" t="s">
        <v>932</v>
      </c>
      <c r="D68" s="120" t="s">
        <v>933</v>
      </c>
      <c r="E68" s="121"/>
      <c r="F68" s="121"/>
      <c r="G68" s="121"/>
      <c r="H68" s="123">
        <f>X68+AA68+AD68+AG68+AJ68+AM68+AP68+AS68+AV68+AY68+BB68+BE68</f>
        <v>0</v>
      </c>
      <c r="I68" s="123">
        <f>Y68+AB68+AE68+AH68+AK68+AN68+AQ68+AT68+AW68+AZ68+BC68+BF68</f>
        <v>0</v>
      </c>
      <c r="J68" s="123">
        <f>Z68+AC68+AF68+AI68+AL68+AO68+AR68+AU68+AX68+BA68+BD68+BG68</f>
        <v>0</v>
      </c>
      <c r="K68" s="123"/>
      <c r="L68" s="151"/>
      <c r="M68" s="151"/>
      <c r="N68" s="123"/>
      <c r="O68" s="123"/>
      <c r="P68" s="123"/>
      <c r="Q68" s="123"/>
      <c r="R68" s="123"/>
      <c r="S68" s="123"/>
      <c r="T68" s="123"/>
      <c r="U68" s="123"/>
      <c r="V68" s="123"/>
      <c r="W68" s="123"/>
      <c r="X68" s="123">
        <f>VLOOKUP($C68,'1 预算编制表单'!$C:$BJ,27,FALSE)</f>
        <v>0</v>
      </c>
      <c r="Y68" s="123">
        <f>X68-Z68</f>
        <v>0</v>
      </c>
      <c r="Z68" s="123">
        <f>SUM(Z69:Z73)</f>
        <v>0</v>
      </c>
      <c r="AA68" s="123">
        <f>VLOOKUP($C68,'1 预算编制表单'!$C:$BJ,30,FALSE)</f>
        <v>0</v>
      </c>
      <c r="AB68" s="123">
        <f>AA68-AC68</f>
        <v>0</v>
      </c>
      <c r="AC68" s="123">
        <f>SUM(AC69:AC73)</f>
        <v>0</v>
      </c>
      <c r="AD68" s="123">
        <f>VLOOKUP($C68,'1 预算编制表单'!$C:$BJ,33,FALSE)</f>
        <v>0</v>
      </c>
      <c r="AE68" s="123">
        <f>AD68-AF68</f>
        <v>0</v>
      </c>
      <c r="AF68" s="123">
        <f>SUM(AF69:AF73)</f>
        <v>0</v>
      </c>
      <c r="AG68" s="123">
        <f>VLOOKUP($C68,'1 预算编制表单'!$C:$BJ,36,FALSE)</f>
        <v>0</v>
      </c>
      <c r="AH68" s="123">
        <f>AG68-AI68</f>
        <v>0</v>
      </c>
      <c r="AI68" s="123">
        <f>SUM(AI69:AI73)</f>
        <v>0</v>
      </c>
      <c r="AJ68" s="123">
        <f>VLOOKUP($C68,'1 预算编制表单'!$C:$BJ,39,FALSE)</f>
        <v>0</v>
      </c>
      <c r="AK68" s="123">
        <f>AJ68-AL68</f>
        <v>0</v>
      </c>
      <c r="AL68" s="123">
        <f>SUM(AL69:AL73)</f>
        <v>0</v>
      </c>
      <c r="AM68" s="123">
        <f>VLOOKUP($C68,'1 预算编制表单'!$C:$BJ,42,FALSE)</f>
        <v>0</v>
      </c>
      <c r="AN68" s="123">
        <f>AM68-AO68</f>
        <v>0</v>
      </c>
      <c r="AO68" s="123">
        <f>SUM(AO69:AO73)</f>
        <v>0</v>
      </c>
      <c r="AP68" s="123">
        <f>VLOOKUP($C68,'1 预算编制表单'!$C:$BJ,45,FALSE)</f>
        <v>0</v>
      </c>
      <c r="AQ68" s="123">
        <f>AP68-AR68</f>
        <v>0</v>
      </c>
      <c r="AR68" s="123">
        <f>SUM(AR69:AR73)</f>
        <v>0</v>
      </c>
      <c r="AS68" s="123">
        <f>VLOOKUP($C68,'1 预算编制表单'!$C:$BJ,48,FALSE)</f>
        <v>0</v>
      </c>
      <c r="AT68" s="123">
        <f>AS68-AU68</f>
        <v>0</v>
      </c>
      <c r="AU68" s="123">
        <f>SUM(AU69:AU73)</f>
        <v>0</v>
      </c>
      <c r="AV68" s="123">
        <f>VLOOKUP($C68,'1 预算编制表单'!$C:$BJ,51,FALSE)</f>
        <v>0</v>
      </c>
      <c r="AW68" s="123">
        <f>AV68-AX68</f>
        <v>0</v>
      </c>
      <c r="AX68" s="123">
        <f>SUM(AX69:AX73)</f>
        <v>0</v>
      </c>
      <c r="AY68" s="123">
        <f>VLOOKUP($C68,'1 预算编制表单'!$C:$BJ,54,FALSE)</f>
        <v>0</v>
      </c>
      <c r="AZ68" s="123">
        <f>AY68-BA68</f>
        <v>0</v>
      </c>
      <c r="BA68" s="123">
        <f>SUM(BA69:BA73)</f>
        <v>0</v>
      </c>
      <c r="BB68" s="123">
        <f>VLOOKUP($C68,'1 预算编制表单'!$C:$BJ,57,FALSE)</f>
        <v>0</v>
      </c>
      <c r="BC68" s="123">
        <f>BB68-BD68</f>
        <v>0</v>
      </c>
      <c r="BD68" s="123">
        <f>SUM(BD69:BD73)</f>
        <v>0</v>
      </c>
      <c r="BE68" s="123">
        <f>VLOOKUP($C68,'1 预算编制表单'!$C:$BJ,60,FALSE)</f>
        <v>0</v>
      </c>
      <c r="BF68" s="123">
        <f>BE68-BG68</f>
        <v>0</v>
      </c>
      <c r="BG68" s="123">
        <f>SUM(BG69:BG73)</f>
        <v>0</v>
      </c>
      <c r="BH68" s="123">
        <f>VLOOKUP($C68,'1 预算编制表单'!$C:$BJ,27,FALSE)</f>
        <v>0</v>
      </c>
      <c r="BI68" s="123">
        <f>BH68-BJ68</f>
        <v>0</v>
      </c>
      <c r="BJ68" s="123">
        <f>SUM(BJ69:BJ73)</f>
        <v>0</v>
      </c>
      <c r="BK68" s="123">
        <f>VLOOKUP($C68,'1 预算编制表单'!$C:$BJ,30,FALSE)</f>
        <v>0</v>
      </c>
      <c r="BL68" s="123">
        <f>BK68-BM68</f>
        <v>0</v>
      </c>
      <c r="BM68" s="123">
        <f>SUM(BM69:BM73)</f>
        <v>0</v>
      </c>
      <c r="BN68" s="123">
        <f>VLOOKUP($C68,'1 预算编制表单'!$C:$BJ,33,FALSE)</f>
        <v>0</v>
      </c>
      <c r="BO68" s="123">
        <f>BN68-BP68</f>
        <v>0</v>
      </c>
      <c r="BP68" s="123">
        <f>SUM(BP69:BP73)</f>
        <v>0</v>
      </c>
      <c r="BQ68" s="123">
        <f>VLOOKUP($C68,'1 预算编制表单'!$C:$BJ,36,FALSE)</f>
        <v>0</v>
      </c>
      <c r="BR68" s="123">
        <f>BQ68-BS68</f>
        <v>0</v>
      </c>
      <c r="BS68" s="123">
        <f>SUM(BS69:BS73)</f>
        <v>0</v>
      </c>
      <c r="BT68" s="123">
        <f>VLOOKUP($C68,'1 预算编制表单'!$C:$BJ,39,FALSE)</f>
        <v>0</v>
      </c>
      <c r="BU68" s="123">
        <f>BT68-BV68</f>
        <v>0</v>
      </c>
      <c r="BV68" s="123">
        <f>SUM(BV69:BV73)</f>
        <v>0</v>
      </c>
      <c r="BW68" s="123">
        <f>VLOOKUP($C68,'1 预算编制表单'!$C:$BJ,42,FALSE)</f>
        <v>0</v>
      </c>
      <c r="BX68" s="123">
        <f>BW68-BY68</f>
        <v>0</v>
      </c>
      <c r="BY68" s="123">
        <f>SUM(BY69:BY73)</f>
        <v>0</v>
      </c>
      <c r="BZ68" s="123">
        <f>VLOOKUP($C68,'1 预算编制表单'!$C:$BJ,45,FALSE)</f>
        <v>0</v>
      </c>
      <c r="CA68" s="123">
        <f>BZ68-CB68</f>
        <v>0</v>
      </c>
      <c r="CB68" s="123">
        <f>SUM(CB69:CB73)</f>
        <v>0</v>
      </c>
      <c r="CC68" s="123">
        <f>VLOOKUP($C68,'1 预算编制表单'!$C:$BJ,48,FALSE)</f>
        <v>0</v>
      </c>
      <c r="CD68" s="123">
        <f>CC68-CE68</f>
        <v>0</v>
      </c>
      <c r="CE68" s="123">
        <f>SUM(CE69:CE73)</f>
        <v>0</v>
      </c>
      <c r="CF68" s="123">
        <f>VLOOKUP($C68,'1 预算编制表单'!$C:$BJ,51,FALSE)</f>
        <v>0</v>
      </c>
      <c r="CG68" s="123">
        <f>CF68-CH68</f>
        <v>0</v>
      </c>
      <c r="CH68" s="123">
        <f>SUM(CH69:CH73)</f>
        <v>0</v>
      </c>
      <c r="CI68" s="123">
        <f>VLOOKUP($C68,'1 预算编制表单'!$C:$BJ,54,FALSE)</f>
        <v>0</v>
      </c>
      <c r="CJ68" s="123">
        <f>CI68-CK68</f>
        <v>0</v>
      </c>
      <c r="CK68" s="123">
        <f>SUM(CK69:CK73)</f>
        <v>0</v>
      </c>
      <c r="CL68" s="123">
        <f>VLOOKUP($C68,'1 预算编制表单'!$C:$BJ,57,FALSE)</f>
        <v>0</v>
      </c>
      <c r="CM68" s="123">
        <f>CL68-CN68</f>
        <v>0</v>
      </c>
      <c r="CN68" s="123">
        <f>SUM(CN69:CN73)</f>
        <v>0</v>
      </c>
      <c r="CO68" s="123">
        <f>VLOOKUP($C68,'1 预算编制表单'!$C:$BJ,60,FALSE)</f>
        <v>0</v>
      </c>
      <c r="CP68" s="123">
        <f>CO68-CQ68</f>
        <v>0</v>
      </c>
      <c r="CQ68" s="123">
        <f>SUM(CQ69:CQ73)</f>
        <v>0</v>
      </c>
    </row>
    <row r="69" s="85" customFormat="1" ht="24" customHeight="1" outlineLevel="4" spans="1:95">
      <c r="A69" s="124"/>
      <c r="B69" s="125"/>
      <c r="C69" s="126"/>
      <c r="D69" s="124"/>
      <c r="E69" s="125"/>
      <c r="F69" s="125"/>
      <c r="G69" s="125"/>
      <c r="H69" s="127"/>
      <c r="I69" s="127"/>
      <c r="J69" s="127">
        <f>Z69+AC69+AF69+AI69+AL69+AO69+AR69+AU69+AX69+BA69+BD69+BG69</f>
        <v>0</v>
      </c>
      <c r="K69" s="127">
        <v>1</v>
      </c>
      <c r="L69" s="152"/>
      <c r="M69" s="153">
        <f>IFERROR(VLOOKUP($L69,'2-2 引出数据_合同数据仓库'!$B$2:$BP$10000,3,FALSE),0)</f>
        <v>0</v>
      </c>
      <c r="N69" s="127"/>
      <c r="O69" s="153">
        <f>IFERROR(VLOOKUP((LEFT(VLOOKUP($L69,'2-2 引出数据_合同数据仓库'!$B$2:$BP$10000,64,FALSE),15)&amp;(RIGHT(VLOOKUP($L69,'2-2 引出数据_合同数据仓库'!$B$2:$BP$10000,64,FALSE),4)+1)),'2-2 引出数据_合同数据仓库'!$B$2:$BP$10000,3,FALSE),0)</f>
        <v>0</v>
      </c>
      <c r="P69" s="127"/>
      <c r="Q69" s="127">
        <f>IFERROR(VLOOKUP($L69,'2-2 引出数据_合同数据仓库'!$B$2:$BP$10000,28,FALSE),0)</f>
        <v>0</v>
      </c>
      <c r="R69" s="127">
        <f>IFERROR(VLOOKUP($L69,'2-2 引出数据_合同数据仓库'!$B$2:$BP$10000,29,FALSE),0)</f>
        <v>0</v>
      </c>
      <c r="S69" s="127">
        <f>IFERROR(VLOOKUP($L69,'2-2 引出数据_合同数据仓库'!$B$2:$BP$10000,4,FALSE),0)</f>
        <v>0</v>
      </c>
      <c r="T69" s="127"/>
      <c r="U69" s="127">
        <f>IFERROR(VLOOKUP($L69,'2-2 引出数据_合同数据仓库'!$B$2:$BP$10000,15,FALSE),0)</f>
        <v>0</v>
      </c>
      <c r="V69" s="127">
        <f>U69/(S69-R69+1)*365</f>
        <v>0</v>
      </c>
      <c r="W69" s="127"/>
      <c r="X69" s="159">
        <v>45658</v>
      </c>
      <c r="Y69" s="159">
        <f>X69+30</f>
        <v>45688</v>
      </c>
      <c r="Z69" s="163">
        <f>IFERROR(IF(($R69-Y69)&gt;=0,0,IF(($S69-X69)&lt;0,0,IF(AND(($S69-Y69)&gt;0,(X69-$R69)&gt;0),$V69/365*(Y69-X69+1),IF(AND(($S69-Y69)&lt;=0,(X69-$R69)&gt;0),$V69/365*($S69-X69+1),$V69/365*(Y69-$R69+1))))),0)</f>
        <v>0</v>
      </c>
      <c r="AA69" s="159">
        <f>Y69+1</f>
        <v>45689</v>
      </c>
      <c r="AB69" s="159">
        <f>AA69+27</f>
        <v>45716</v>
      </c>
      <c r="AC69" s="163">
        <f>IFERROR(IF(($R69-AB69)&gt;=0,0,IF(($S69-AA69)&lt;0,0,IF(AND(($S69-AB69)&gt;0,(AA69-$R69)&gt;0),$V69/365*(AB69-AA69+1),IF(AND(($S69-AB69)&lt;=0,(AA69-$R69)&gt;0),$V69/365*($S69-AA69+1),$V69/365*(AB69-$R69+1))))),0)</f>
        <v>0</v>
      </c>
      <c r="AD69" s="159">
        <f>AB69+1</f>
        <v>45717</v>
      </c>
      <c r="AE69" s="159">
        <f>AD69+30</f>
        <v>45747</v>
      </c>
      <c r="AF69" s="163">
        <f>IFERROR(IF(($R69-AE69)&gt;=0,0,IF(($S69-AD69)&lt;0,0,IF(AND(($S69-AE69)&gt;0,(AD69-$R69)&gt;0),$V69/365*(AE69-AD69+1),IF(AND(($S69-AE69)&lt;=0,(AD69-$R69)&gt;0),$V69/365*($S69-AD69+1),$V69/365*(AE69-$R69+1))))),0)</f>
        <v>0</v>
      </c>
      <c r="AG69" s="159">
        <f>AE69+1</f>
        <v>45748</v>
      </c>
      <c r="AH69" s="159">
        <f>AG69+29</f>
        <v>45777</v>
      </c>
      <c r="AI69" s="163">
        <f>IFERROR(IF(($R69-AH69)&gt;=0,0,IF(($S69-AG69)&lt;0,0,IF(AND(($S69-AH69)&gt;0,(AG69-$R69)&gt;0),$V69/365*(AH69-AG69+1),IF(AND(($S69-AH69)&lt;=0,(AG69-$R69)&gt;0),$V69/365*($S69-AG69+1),$V69/365*(AH69-$R69+1))))),0)</f>
        <v>0</v>
      </c>
      <c r="AJ69" s="159">
        <f>AH69+1</f>
        <v>45778</v>
      </c>
      <c r="AK69" s="159">
        <f>AJ69+30</f>
        <v>45808</v>
      </c>
      <c r="AL69" s="163">
        <f>IFERROR(IF(($R69-AK69)&gt;=0,0,IF(($S69-AJ69)&lt;0,0,IF(AND(($S69-AK69)&gt;0,(AJ69-$R69)&gt;0),$V69/365*(AK69-AJ69+1),IF(AND(($S69-AK69)&lt;=0,(AJ69-$R69)&gt;0),$V69/365*($S69-AJ69+1),$V69/365*(AK69-$R69+1))))),0)</f>
        <v>0</v>
      </c>
      <c r="AM69" s="159">
        <f>AK69+1</f>
        <v>45809</v>
      </c>
      <c r="AN69" s="159">
        <f>AM69+29</f>
        <v>45838</v>
      </c>
      <c r="AO69" s="163">
        <f>IFERROR(IF(($R69-AN69)&gt;=0,0,IF(($S69-AM69)&lt;0,0,IF(AND(($S69-AN69)&gt;0,(AM69-$R69)&gt;0),$V69/365*(AN69-AM69+1),IF(AND(($S69-AN69)&lt;=0,(AM69-$R69)&gt;0),$V69/365*($S69-AM69+1),$V69/365*(AN69-$R69+1))))),0)</f>
        <v>0</v>
      </c>
      <c r="AP69" s="159">
        <f>AN69+1</f>
        <v>45839</v>
      </c>
      <c r="AQ69" s="159">
        <f>AP69+30</f>
        <v>45869</v>
      </c>
      <c r="AR69" s="163">
        <f>IFERROR(IF(($R69-AQ69)&gt;=0,0,IF(($S69-AP69)&lt;0,0,IF(AND(($S69-AQ69)&gt;0,(AP69-$R69)&gt;0),$V69/365*(AQ69-AP69+1),IF(AND(($S69-AQ69)&lt;=0,(AP69-$R69)&gt;0),$V69/365*($S69-AP69+1),$V69/365*(AQ69-$R69+1))))),0)</f>
        <v>0</v>
      </c>
      <c r="AS69" s="159">
        <f>AQ69+1</f>
        <v>45870</v>
      </c>
      <c r="AT69" s="159">
        <f>AS69+30</f>
        <v>45900</v>
      </c>
      <c r="AU69" s="163">
        <f>IFERROR(IF(($R69-AT69)&gt;=0,0,IF(($S69-AS69)&lt;0,0,IF(AND(($S69-AT69)&gt;0,(AS69-$R69)&gt;0),$V69/365*(AT69-AS69+1),IF(AND(($S69-AT69)&lt;=0,(AS69-$R69)&gt;0),$V69/365*($S69-AS69+1),$V69/365*(AT69-$R69+1))))),0)</f>
        <v>0</v>
      </c>
      <c r="AV69" s="159">
        <f>AT69+1</f>
        <v>45901</v>
      </c>
      <c r="AW69" s="159">
        <f>AV69+29</f>
        <v>45930</v>
      </c>
      <c r="AX69" s="163">
        <f>IFERROR(IF(($R69-AW69)&gt;=0,0,IF(($S69-AV69)&lt;0,0,IF(AND(($S69-AW69)&gt;0,(AV69-$R69)&gt;0),$V69/365*(AW69-AV69+1),IF(AND(($S69-AW69)&lt;=0,(AV69-$R69)&gt;0),$V69/365*($S69-AV69+1),$V69/365*(AW69-$R69+1))))),0)</f>
        <v>0</v>
      </c>
      <c r="AY69" s="159">
        <f>AW69+1</f>
        <v>45931</v>
      </c>
      <c r="AZ69" s="159">
        <f>AY69+30</f>
        <v>45961</v>
      </c>
      <c r="BA69" s="163">
        <f>IFERROR(IF(($R69-AZ69)&gt;=0,0,IF(($S69-AY69)&lt;0,0,IF(AND(($S69-AZ69)&gt;0,(AY69-$R69)&gt;0),$V69/365*(AZ69-AY69+1),IF(AND(($S69-AZ69)&lt;=0,(AY69-$R69)&gt;0),$V69/365*($S69-AY69+1),$V69/365*(AZ69-$R69+1))))),0)</f>
        <v>0</v>
      </c>
      <c r="BB69" s="159">
        <f>AZ69+1</f>
        <v>45962</v>
      </c>
      <c r="BC69" s="159">
        <f>BB69+29</f>
        <v>45991</v>
      </c>
      <c r="BD69" s="163">
        <f>IFERROR(IF(($R69-BC69)&gt;=0,0,IF(($S69-BB69)&lt;0,0,IF(AND(($S69-BC69)&gt;0,(BB69-$R69)&gt;0),$V69/365*(BC69-BB69+1),IF(AND(($S69-BC69)&lt;=0,(BB69-$R69)&gt;0),$V69/365*($S69-BB69+1),$V69/365*(BC69-$R69+1))))),0)</f>
        <v>0</v>
      </c>
      <c r="BE69" s="159">
        <f>BC69+1</f>
        <v>45992</v>
      </c>
      <c r="BF69" s="159">
        <f>BE69+30</f>
        <v>46022</v>
      </c>
      <c r="BG69" s="163">
        <f>IFERROR(IF(($R69-BF69)&gt;=0,0,IF(($S69-BE69)&lt;0,0,IF(AND(($S69-BF69)&gt;0,(BE69-$R69)&gt;0),$V69/365*(BF69-BE69+1),IF(AND(($S69-BF69)&lt;=0,(BE69-$R69)&gt;0),$V69/365*($S69-BE69+1),$V69/365*(BF69-$R69+1))))),0)</f>
        <v>0</v>
      </c>
      <c r="BH69" s="159">
        <v>46023</v>
      </c>
      <c r="BI69" s="159">
        <f>BH69+30</f>
        <v>46053</v>
      </c>
      <c r="BJ69" s="163">
        <f>IFERROR(IF(($R69-BI69)&gt;=0,0,IF(($S69-BH69)&lt;0,0,IF(AND(($S69-BI69)&gt;0,(BH69-$R69)&gt;0),$V69/365*(BI69-BH69+1),IF(AND(($S69-BI69)&lt;=0,(BH69-$R69)&gt;0),$V69/365*($S69-BH69+1),$V69/365*(BI69-$R69+1))))),0)</f>
        <v>0</v>
      </c>
      <c r="BK69" s="159">
        <f>BI69+1</f>
        <v>46054</v>
      </c>
      <c r="BL69" s="159">
        <f>BK69+27</f>
        <v>46081</v>
      </c>
      <c r="BM69" s="163">
        <f>IFERROR(IF(($R69-BL69)&gt;=0,0,IF(($S69-BK69)&lt;0,0,IF(AND(($S69-BL69)&gt;0,(BK69-$R69)&gt;0),$V69/365*(BL69-BK69+1),IF(AND(($S69-BL69)&lt;=0,(BK69-$R69)&gt;0),$V69/365*($S69-BK69+1),$V69/365*(BL69-$R69+1))))),0)</f>
        <v>0</v>
      </c>
      <c r="BN69" s="159">
        <f>BL69+1</f>
        <v>46082</v>
      </c>
      <c r="BO69" s="159">
        <f>BN69+30</f>
        <v>46112</v>
      </c>
      <c r="BP69" s="163">
        <f>IFERROR(IF(($R69-BO69)&gt;=0,0,IF(($S69-BN69)&lt;0,0,IF(AND(($S69-BO69)&gt;0,(BN69-$R69)&gt;0),$V69/365*(BO69-BN69+1),IF(AND(($S69-BO69)&lt;=0,(BN69-$R69)&gt;0),$V69/365*($S69-BN69+1),$V69/365*(BO69-$R69+1))))),0)</f>
        <v>0</v>
      </c>
      <c r="BQ69" s="159">
        <f>BO69+1</f>
        <v>46113</v>
      </c>
      <c r="BR69" s="159">
        <f>BQ69+29</f>
        <v>46142</v>
      </c>
      <c r="BS69" s="163">
        <f>IFERROR(IF(($R69-BR69)&gt;=0,0,IF(($S69-BQ69)&lt;0,0,IF(AND(($S69-BR69)&gt;0,(BQ69-$R69)&gt;0),$V69/365*(BR69-BQ69+1),IF(AND(($S69-BR69)&lt;=0,(BQ69-$R69)&gt;0),$V69/365*($S69-BQ69+1),$V69/365*(BR69-$R69+1))))),0)</f>
        <v>0</v>
      </c>
      <c r="BT69" s="159">
        <f>BR69+1</f>
        <v>46143</v>
      </c>
      <c r="BU69" s="159">
        <f>BT69+30</f>
        <v>46173</v>
      </c>
      <c r="BV69" s="163">
        <f>IFERROR(IF(($R69-BU69)&gt;=0,0,IF(($S69-BT69)&lt;0,0,IF(AND(($S69-BU69)&gt;0,(BT69-$R69)&gt;0),$V69/365*(BU69-BT69+1),IF(AND(($S69-BU69)&lt;=0,(BT69-$R69)&gt;0),$V69/365*($S69-BT69+1),$V69/365*(BU69-$R69+1))))),0)</f>
        <v>0</v>
      </c>
      <c r="BW69" s="159">
        <f>BU69+1</f>
        <v>46174</v>
      </c>
      <c r="BX69" s="159">
        <f>BW69+29</f>
        <v>46203</v>
      </c>
      <c r="BY69" s="163">
        <f>IFERROR(IF(($R69-BX69)&gt;=0,0,IF(($S69-BW69)&lt;0,0,IF(AND(($S69-BX69)&gt;0,(BW69-$R69)&gt;0),$V69/365*(BX69-BW69+1),IF(AND(($S69-BX69)&lt;=0,(BW69-$R69)&gt;0),$V69/365*($S69-BW69+1),$V69/365*(BX69-$R69+1))))),0)</f>
        <v>0</v>
      </c>
      <c r="BZ69" s="159">
        <f>BX69+1</f>
        <v>46204</v>
      </c>
      <c r="CA69" s="159">
        <f>BZ69+30</f>
        <v>46234</v>
      </c>
      <c r="CB69" s="163">
        <f>IFERROR(IF(($R69-CA69)&gt;=0,0,IF(($S69-BZ69)&lt;0,0,IF(AND(($S69-CA69)&gt;0,(BZ69-$R69)&gt;0),$V69/365*(CA69-BZ69+1),IF(AND(($S69-CA69)&lt;=0,(BZ69-$R69)&gt;0),$V69/365*($S69-BZ69+1),$V69/365*(CA69-$R69+1))))),0)</f>
        <v>0</v>
      </c>
      <c r="CC69" s="159">
        <f>CA69+1</f>
        <v>46235</v>
      </c>
      <c r="CD69" s="159">
        <f>CC69+30</f>
        <v>46265</v>
      </c>
      <c r="CE69" s="163">
        <f>IFERROR(IF(($R69-CD69)&gt;=0,0,IF(($S69-CC69)&lt;0,0,IF(AND(($S69-CD69)&gt;0,(CC69-$R69)&gt;0),$V69/365*(CD69-CC69+1),IF(AND(($S69-CD69)&lt;=0,(CC69-$R69)&gt;0),$V69/365*($S69-CC69+1),$V69/365*(CD69-$R69+1))))),0)</f>
        <v>0</v>
      </c>
      <c r="CF69" s="159">
        <f>CD69+1</f>
        <v>46266</v>
      </c>
      <c r="CG69" s="159">
        <f>CF69+29</f>
        <v>46295</v>
      </c>
      <c r="CH69" s="163">
        <f>IFERROR(IF(($R69-CG69)&gt;=0,0,IF(($S69-CF69)&lt;0,0,IF(AND(($S69-CG69)&gt;0,(CF69-$R69)&gt;0),$V69/365*(CG69-CF69+1),IF(AND(($S69-CG69)&lt;=0,(CF69-$R69)&gt;0),$V69/365*($S69-CF69+1),$V69/365*(CG69-$R69+1))))),0)</f>
        <v>0</v>
      </c>
      <c r="CI69" s="159">
        <f>CG69+1</f>
        <v>46296</v>
      </c>
      <c r="CJ69" s="159">
        <f>CI69+30</f>
        <v>46326</v>
      </c>
      <c r="CK69" s="163">
        <f>IFERROR(IF(($R69-CJ69)&gt;=0,0,IF(($S69-CI69)&lt;0,0,IF(AND(($S69-CJ69)&gt;0,(CI69-$R69)&gt;0),$V69/365*(CJ69-CI69+1),IF(AND(($S69-CJ69)&lt;=0,(CI69-$R69)&gt;0),$V69/365*($S69-CI69+1),$V69/365*(CJ69-$R69+1))))),0)</f>
        <v>0</v>
      </c>
      <c r="CL69" s="159">
        <f>CJ69+1</f>
        <v>46327</v>
      </c>
      <c r="CM69" s="159">
        <f>CL69+29</f>
        <v>46356</v>
      </c>
      <c r="CN69" s="163">
        <f>IFERROR(IF(($R69-CM69)&gt;=0,0,IF(($S69-CL69)&lt;0,0,IF(AND(($S69-CM69)&gt;0,(CL69-$R69)&gt;0),$V69/365*(CM69-CL69+1),IF(AND(($S69-CM69)&lt;=0,(CL69-$R69)&gt;0),$V69/365*($S69-CL69+1),$V69/365*(CM69-$R69+1))))),0)</f>
        <v>0</v>
      </c>
      <c r="CO69" s="159">
        <f>CM69+1</f>
        <v>46357</v>
      </c>
      <c r="CP69" s="159">
        <f>CO69+30</f>
        <v>46387</v>
      </c>
      <c r="CQ69" s="163">
        <f>IFERROR(IF(($R69-CP69)&gt;=0,0,IF(($S69-CO69)&lt;0,0,IF(AND(($S69-CP69)&gt;0,(CO69-$R69)&gt;0),$V69/365*(CP69-CO69+1),IF(AND(($S69-CP69)&lt;=0,(CO69-$R69)&gt;0),$V69/365*($S69-CO69+1),$V69/365*(CP69-$R69+1))))),0)</f>
        <v>0</v>
      </c>
    </row>
    <row r="70" s="85" customFormat="1" ht="24" customHeight="1" outlineLevel="4" spans="1:95">
      <c r="A70" s="124"/>
      <c r="B70" s="125"/>
      <c r="C70" s="126"/>
      <c r="D70" s="124"/>
      <c r="E70" s="125"/>
      <c r="F70" s="125"/>
      <c r="G70" s="125"/>
      <c r="H70" s="127"/>
      <c r="I70" s="127"/>
      <c r="J70" s="127">
        <f>Z70+AC70+AF70+AI70+AL70+AO70+AR70+AU70+AX70+BA70+BD70+BG70</f>
        <v>0</v>
      </c>
      <c r="K70" s="127">
        <f>K69+1</f>
        <v>2</v>
      </c>
      <c r="L70" s="152"/>
      <c r="M70" s="153">
        <f>IFERROR(VLOOKUP($L70,'2-2 引出数据_合同数据仓库'!$B$2:$BP$10000,3,FALSE),0)</f>
        <v>0</v>
      </c>
      <c r="N70" s="127"/>
      <c r="O70" s="153">
        <f>IFERROR(VLOOKUP((LEFT(VLOOKUP($L70,'2-2 引出数据_合同数据仓库'!$B$2:$BP$10000,64,FALSE),15)&amp;(RIGHT(VLOOKUP($L70,'2-2 引出数据_合同数据仓库'!$B$2:$BP$10000,64,FALSE),4)+1)),'2-2 引出数据_合同数据仓库'!$B$2:$BP$10000,3,FALSE),0)</f>
        <v>0</v>
      </c>
      <c r="P70" s="127"/>
      <c r="Q70" s="127">
        <f>IFERROR(VLOOKUP($L70,'2-2 引出数据_合同数据仓库'!$B$2:$BP$10000,28,FALSE),0)</f>
        <v>0</v>
      </c>
      <c r="R70" s="127">
        <f>IFERROR(VLOOKUP($L70,'2-2 引出数据_合同数据仓库'!$B$2:$BP$10000,29,FALSE),0)</f>
        <v>0</v>
      </c>
      <c r="S70" s="127">
        <f>IFERROR(VLOOKUP($L70,'2-2 引出数据_合同数据仓库'!$B$2:$BP$10000,4,FALSE),0)</f>
        <v>0</v>
      </c>
      <c r="T70" s="127"/>
      <c r="U70" s="127">
        <f>IFERROR(VLOOKUP($L70,'2-2 引出数据_合同数据仓库'!$B$2:$BP$10000,15,FALSE),0)</f>
        <v>0</v>
      </c>
      <c r="V70" s="127">
        <f>U70/(S70-R70+1)*365</f>
        <v>0</v>
      </c>
      <c r="W70" s="127"/>
      <c r="X70" s="159">
        <v>45658</v>
      </c>
      <c r="Y70" s="159">
        <f>X70+30</f>
        <v>45688</v>
      </c>
      <c r="Z70" s="163">
        <f>IFERROR(IF(($R70-Y70)&gt;=0,0,IF(($S70-X70)&lt;0,0,IF(AND(($S70-Y70)&gt;0,(X70-$R70)&gt;0),$V70/365*(Y70-X70+1),IF(AND(($S70-Y70)&lt;=0,(X70-$R70)&gt;0),$V70/365*($S70-X70+1),$V70/365*(Y70-$R70+1))))),0)</f>
        <v>0</v>
      </c>
      <c r="AA70" s="159">
        <f>Y70+1</f>
        <v>45689</v>
      </c>
      <c r="AB70" s="159">
        <f>AA70+27</f>
        <v>45716</v>
      </c>
      <c r="AC70" s="163">
        <f>IFERROR(IF(($R70-AB70)&gt;=0,0,IF(($S70-AA70)&lt;0,0,IF(AND(($S70-AB70)&gt;0,(AA70-$R70)&gt;0),$V70/365*(AB70-AA70+1),IF(AND(($S70-AB70)&lt;=0,(AA70-$R70)&gt;0),$V70/365*($S70-AA70+1),$V70/365*(AB70-$R70+1))))),0)</f>
        <v>0</v>
      </c>
      <c r="AD70" s="159">
        <f>AB70+1</f>
        <v>45717</v>
      </c>
      <c r="AE70" s="159">
        <f>AD70+30</f>
        <v>45747</v>
      </c>
      <c r="AF70" s="163">
        <f>IFERROR(IF(($R70-AE70)&gt;=0,0,IF(($S70-AD70)&lt;0,0,IF(AND(($S70-AE70)&gt;0,(AD70-$R70)&gt;0),$V70/365*(AE70-AD70+1),IF(AND(($S70-AE70)&lt;=0,(AD70-$R70)&gt;0),$V70/365*($S70-AD70+1),$V70/365*(AE70-$R70+1))))),0)</f>
        <v>0</v>
      </c>
      <c r="AG70" s="159">
        <f>AE70+1</f>
        <v>45748</v>
      </c>
      <c r="AH70" s="159">
        <f>AG70+29</f>
        <v>45777</v>
      </c>
      <c r="AI70" s="163">
        <f>IFERROR(IF(($R70-AH70)&gt;=0,0,IF(($S70-AG70)&lt;0,0,IF(AND(($S70-AH70)&gt;0,(AG70-$R70)&gt;0),$V70/365*(AH70-AG70+1),IF(AND(($S70-AH70)&lt;=0,(AG70-$R70)&gt;0),$V70/365*($S70-AG70+1),$V70/365*(AH70-$R70+1))))),0)</f>
        <v>0</v>
      </c>
      <c r="AJ70" s="159">
        <f>AH70+1</f>
        <v>45778</v>
      </c>
      <c r="AK70" s="159">
        <f>AJ70+30</f>
        <v>45808</v>
      </c>
      <c r="AL70" s="163">
        <f>IFERROR(IF(($R70-AK70)&gt;=0,0,IF(($S70-AJ70)&lt;0,0,IF(AND(($S70-AK70)&gt;0,(AJ70-$R70)&gt;0),$V70/365*(AK70-AJ70+1),IF(AND(($S70-AK70)&lt;=0,(AJ70-$R70)&gt;0),$V70/365*($S70-AJ70+1),$V70/365*(AK70-$R70+1))))),0)</f>
        <v>0</v>
      </c>
      <c r="AM70" s="159">
        <f>AK70+1</f>
        <v>45809</v>
      </c>
      <c r="AN70" s="159">
        <f>AM70+29</f>
        <v>45838</v>
      </c>
      <c r="AO70" s="163">
        <f>IFERROR(IF(($R70-AN70)&gt;=0,0,IF(($S70-AM70)&lt;0,0,IF(AND(($S70-AN70)&gt;0,(AM70-$R70)&gt;0),$V70/365*(AN70-AM70+1),IF(AND(($S70-AN70)&lt;=0,(AM70-$R70)&gt;0),$V70/365*($S70-AM70+1),$V70/365*(AN70-$R70+1))))),0)</f>
        <v>0</v>
      </c>
      <c r="AP70" s="159">
        <f>AN70+1</f>
        <v>45839</v>
      </c>
      <c r="AQ70" s="159">
        <f>AP70+30</f>
        <v>45869</v>
      </c>
      <c r="AR70" s="163">
        <f>IFERROR(IF(($R70-AQ70)&gt;=0,0,IF(($S70-AP70)&lt;0,0,IF(AND(($S70-AQ70)&gt;0,(AP70-$R70)&gt;0),$V70/365*(AQ70-AP70+1),IF(AND(($S70-AQ70)&lt;=0,(AP70-$R70)&gt;0),$V70/365*($S70-AP70+1),$V70/365*(AQ70-$R70+1))))),0)</f>
        <v>0</v>
      </c>
      <c r="AS70" s="159">
        <f>AQ70+1</f>
        <v>45870</v>
      </c>
      <c r="AT70" s="159">
        <f>AS70+30</f>
        <v>45900</v>
      </c>
      <c r="AU70" s="163">
        <f>IFERROR(IF(($R70-AT70)&gt;=0,0,IF(($S70-AS70)&lt;0,0,IF(AND(($S70-AT70)&gt;0,(AS70-$R70)&gt;0),$V70/365*(AT70-AS70+1),IF(AND(($S70-AT70)&lt;=0,(AS70-$R70)&gt;0),$V70/365*($S70-AS70+1),$V70/365*(AT70-$R70+1))))),0)</f>
        <v>0</v>
      </c>
      <c r="AV70" s="159">
        <f>AT70+1</f>
        <v>45901</v>
      </c>
      <c r="AW70" s="159">
        <f>AV70+29</f>
        <v>45930</v>
      </c>
      <c r="AX70" s="163">
        <f>IFERROR(IF(($R70-AW70)&gt;=0,0,IF(($S70-AV70)&lt;0,0,IF(AND(($S70-AW70)&gt;0,(AV70-$R70)&gt;0),$V70/365*(AW70-AV70+1),IF(AND(($S70-AW70)&lt;=0,(AV70-$R70)&gt;0),$V70/365*($S70-AV70+1),$V70/365*(AW70-$R70+1))))),0)</f>
        <v>0</v>
      </c>
      <c r="AY70" s="159">
        <f>AW70+1</f>
        <v>45931</v>
      </c>
      <c r="AZ70" s="159">
        <f>AY70+30</f>
        <v>45961</v>
      </c>
      <c r="BA70" s="163">
        <f>IFERROR(IF(($R70-AZ70)&gt;=0,0,IF(($S70-AY70)&lt;0,0,IF(AND(($S70-AZ70)&gt;0,(AY70-$R70)&gt;0),$V70/365*(AZ70-AY70+1),IF(AND(($S70-AZ70)&lt;=0,(AY70-$R70)&gt;0),$V70/365*($S70-AY70+1),$V70/365*(AZ70-$R70+1))))),0)</f>
        <v>0</v>
      </c>
      <c r="BB70" s="159">
        <f>AZ70+1</f>
        <v>45962</v>
      </c>
      <c r="BC70" s="159">
        <f>BB70+29</f>
        <v>45991</v>
      </c>
      <c r="BD70" s="163">
        <f>IFERROR(IF(($R70-BC70)&gt;=0,0,IF(($S70-BB70)&lt;0,0,IF(AND(($S70-BC70)&gt;0,(BB70-$R70)&gt;0),$V70/365*(BC70-BB70+1),IF(AND(($S70-BC70)&lt;=0,(BB70-$R70)&gt;0),$V70/365*($S70-BB70+1),$V70/365*(BC70-$R70+1))))),0)</f>
        <v>0</v>
      </c>
      <c r="BE70" s="159">
        <f>BC70+1</f>
        <v>45992</v>
      </c>
      <c r="BF70" s="159">
        <f>BE70+30</f>
        <v>46022</v>
      </c>
      <c r="BG70" s="163">
        <f>IFERROR(IF(($R70-BF70)&gt;=0,0,IF(($S70-BE70)&lt;0,0,IF(AND(($S70-BF70)&gt;0,(BE70-$R70)&gt;0),$V70/365*(BF70-BE70+1),IF(AND(($S70-BF70)&lt;=0,(BE70-$R70)&gt;0),$V70/365*($S70-BE70+1),$V70/365*(BF70-$R70+1))))),0)</f>
        <v>0</v>
      </c>
      <c r="BH70" s="159">
        <v>46023</v>
      </c>
      <c r="BI70" s="159">
        <f>BH70+30</f>
        <v>46053</v>
      </c>
      <c r="BJ70" s="163">
        <f>IFERROR(IF(($R70-BI70)&gt;=0,0,IF(($S70-BH70)&lt;0,0,IF(AND(($S70-BI70)&gt;0,(BH70-$R70)&gt;0),$V70/365*(BI70-BH70+1),IF(AND(($S70-BI70)&lt;=0,(BH70-$R70)&gt;0),$V70/365*($S70-BH70+1),$V70/365*(BI70-$R70+1))))),0)</f>
        <v>0</v>
      </c>
      <c r="BK70" s="159">
        <f>BI70+1</f>
        <v>46054</v>
      </c>
      <c r="BL70" s="159">
        <f>BK70+27</f>
        <v>46081</v>
      </c>
      <c r="BM70" s="163">
        <f>IFERROR(IF(($R70-BL70)&gt;=0,0,IF(($S70-BK70)&lt;0,0,IF(AND(($S70-BL70)&gt;0,(BK70-$R70)&gt;0),$V70/365*(BL70-BK70+1),IF(AND(($S70-BL70)&lt;=0,(BK70-$R70)&gt;0),$V70/365*($S70-BK70+1),$V70/365*(BL70-$R70+1))))),0)</f>
        <v>0</v>
      </c>
      <c r="BN70" s="159">
        <f>BL70+1</f>
        <v>46082</v>
      </c>
      <c r="BO70" s="159">
        <f>BN70+30</f>
        <v>46112</v>
      </c>
      <c r="BP70" s="163">
        <f>IFERROR(IF(($R70-BO70)&gt;=0,0,IF(($S70-BN70)&lt;0,0,IF(AND(($S70-BO70)&gt;0,(BN70-$R70)&gt;0),$V70/365*(BO70-BN70+1),IF(AND(($S70-BO70)&lt;=0,(BN70-$R70)&gt;0),$V70/365*($S70-BN70+1),$V70/365*(BO70-$R70+1))))),0)</f>
        <v>0</v>
      </c>
      <c r="BQ70" s="159">
        <f>BO70+1</f>
        <v>46113</v>
      </c>
      <c r="BR70" s="159">
        <f>BQ70+29</f>
        <v>46142</v>
      </c>
      <c r="BS70" s="163">
        <f>IFERROR(IF(($R70-BR70)&gt;=0,0,IF(($S70-BQ70)&lt;0,0,IF(AND(($S70-BR70)&gt;0,(BQ70-$R70)&gt;0),$V70/365*(BR70-BQ70+1),IF(AND(($S70-BR70)&lt;=0,(BQ70-$R70)&gt;0),$V70/365*($S70-BQ70+1),$V70/365*(BR70-$R70+1))))),0)</f>
        <v>0</v>
      </c>
      <c r="BT70" s="159">
        <f>BR70+1</f>
        <v>46143</v>
      </c>
      <c r="BU70" s="159">
        <f>BT70+30</f>
        <v>46173</v>
      </c>
      <c r="BV70" s="163">
        <f>IFERROR(IF(($R70-BU70)&gt;=0,0,IF(($S70-BT70)&lt;0,0,IF(AND(($S70-BU70)&gt;0,(BT70-$R70)&gt;0),$V70/365*(BU70-BT70+1),IF(AND(($S70-BU70)&lt;=0,(BT70-$R70)&gt;0),$V70/365*($S70-BT70+1),$V70/365*(BU70-$R70+1))))),0)</f>
        <v>0</v>
      </c>
      <c r="BW70" s="159">
        <f>BU70+1</f>
        <v>46174</v>
      </c>
      <c r="BX70" s="159">
        <f>BW70+29</f>
        <v>46203</v>
      </c>
      <c r="BY70" s="163">
        <f>IFERROR(IF(($R70-BX70)&gt;=0,0,IF(($S70-BW70)&lt;0,0,IF(AND(($S70-BX70)&gt;0,(BW70-$R70)&gt;0),$V70/365*(BX70-BW70+1),IF(AND(($S70-BX70)&lt;=0,(BW70-$R70)&gt;0),$V70/365*($S70-BW70+1),$V70/365*(BX70-$R70+1))))),0)</f>
        <v>0</v>
      </c>
      <c r="BZ70" s="159">
        <f>BX70+1</f>
        <v>46204</v>
      </c>
      <c r="CA70" s="159">
        <f>BZ70+30</f>
        <v>46234</v>
      </c>
      <c r="CB70" s="163">
        <f>IFERROR(IF(($R70-CA70)&gt;=0,0,IF(($S70-BZ70)&lt;0,0,IF(AND(($S70-CA70)&gt;0,(BZ70-$R70)&gt;0),$V70/365*(CA70-BZ70+1),IF(AND(($S70-CA70)&lt;=0,(BZ70-$R70)&gt;0),$V70/365*($S70-BZ70+1),$V70/365*(CA70-$R70+1))))),0)</f>
        <v>0</v>
      </c>
      <c r="CC70" s="159">
        <f>CA70+1</f>
        <v>46235</v>
      </c>
      <c r="CD70" s="159">
        <f>CC70+30</f>
        <v>46265</v>
      </c>
      <c r="CE70" s="163">
        <f>IFERROR(IF(($R70-CD70)&gt;=0,0,IF(($S70-CC70)&lt;0,0,IF(AND(($S70-CD70)&gt;0,(CC70-$R70)&gt;0),$V70/365*(CD70-CC70+1),IF(AND(($S70-CD70)&lt;=0,(CC70-$R70)&gt;0),$V70/365*($S70-CC70+1),$V70/365*(CD70-$R70+1))))),0)</f>
        <v>0</v>
      </c>
      <c r="CF70" s="159">
        <f>CD70+1</f>
        <v>46266</v>
      </c>
      <c r="CG70" s="159">
        <f>CF70+29</f>
        <v>46295</v>
      </c>
      <c r="CH70" s="163">
        <f>IFERROR(IF(($R70-CG70)&gt;=0,0,IF(($S70-CF70)&lt;0,0,IF(AND(($S70-CG70)&gt;0,(CF70-$R70)&gt;0),$V70/365*(CG70-CF70+1),IF(AND(($S70-CG70)&lt;=0,(CF70-$R70)&gt;0),$V70/365*($S70-CF70+1),$V70/365*(CG70-$R70+1))))),0)</f>
        <v>0</v>
      </c>
      <c r="CI70" s="159">
        <f>CG70+1</f>
        <v>46296</v>
      </c>
      <c r="CJ70" s="159">
        <f>CI70+30</f>
        <v>46326</v>
      </c>
      <c r="CK70" s="163">
        <f>IFERROR(IF(($R70-CJ70)&gt;=0,0,IF(($S70-CI70)&lt;0,0,IF(AND(($S70-CJ70)&gt;0,(CI70-$R70)&gt;0),$V70/365*(CJ70-CI70+1),IF(AND(($S70-CJ70)&lt;=0,(CI70-$R70)&gt;0),$V70/365*($S70-CI70+1),$V70/365*(CJ70-$R70+1))))),0)</f>
        <v>0</v>
      </c>
      <c r="CL70" s="159">
        <f>CJ70+1</f>
        <v>46327</v>
      </c>
      <c r="CM70" s="159">
        <f>CL70+29</f>
        <v>46356</v>
      </c>
      <c r="CN70" s="163">
        <f>IFERROR(IF(($R70-CM70)&gt;=0,0,IF(($S70-CL70)&lt;0,0,IF(AND(($S70-CM70)&gt;0,(CL70-$R70)&gt;0),$V70/365*(CM70-CL70+1),IF(AND(($S70-CM70)&lt;=0,(CL70-$R70)&gt;0),$V70/365*($S70-CL70+1),$V70/365*(CM70-$R70+1))))),0)</f>
        <v>0</v>
      </c>
      <c r="CO70" s="159">
        <f>CM70+1</f>
        <v>46357</v>
      </c>
      <c r="CP70" s="159">
        <f>CO70+30</f>
        <v>46387</v>
      </c>
      <c r="CQ70" s="163">
        <f>IFERROR(IF(($R70-CP70)&gt;=0,0,IF(($S70-CO70)&lt;0,0,IF(AND(($S70-CP70)&gt;0,(CO70-$R70)&gt;0),$V70/365*(CP70-CO70+1),IF(AND(($S70-CP70)&lt;=0,(CO70-$R70)&gt;0),$V70/365*($S70-CO70+1),$V70/365*(CP70-$R70+1))))),0)</f>
        <v>0</v>
      </c>
    </row>
    <row r="71" s="85" customFormat="1" ht="24" customHeight="1" outlineLevel="4" spans="1:95">
      <c r="A71" s="124"/>
      <c r="B71" s="125"/>
      <c r="C71" s="126"/>
      <c r="D71" s="124"/>
      <c r="E71" s="125"/>
      <c r="F71" s="125"/>
      <c r="G71" s="125"/>
      <c r="H71" s="127"/>
      <c r="I71" s="127"/>
      <c r="J71" s="127">
        <f>Z71+AC71+AF71+AI71+AL71+AO71+AR71+AU71+AX71+BA71+BD71+BG71</f>
        <v>0</v>
      </c>
      <c r="K71" s="127">
        <f>K70+1</f>
        <v>3</v>
      </c>
      <c r="L71" s="152"/>
      <c r="M71" s="153">
        <f>IFERROR(VLOOKUP($L71,'2-2 引出数据_合同数据仓库'!$B$2:$BP$10000,3,FALSE),0)</f>
        <v>0</v>
      </c>
      <c r="N71" s="127"/>
      <c r="O71" s="153">
        <f>IFERROR(VLOOKUP((LEFT(VLOOKUP($L71,'2-2 引出数据_合同数据仓库'!$B$2:$BP$10000,64,FALSE),15)&amp;(RIGHT(VLOOKUP($L71,'2-2 引出数据_合同数据仓库'!$B$2:$BP$10000,64,FALSE),4)+1)),'2-2 引出数据_合同数据仓库'!$B$2:$BP$10000,3,FALSE),0)</f>
        <v>0</v>
      </c>
      <c r="P71" s="127"/>
      <c r="Q71" s="127">
        <f>IFERROR(VLOOKUP($L71,'2-2 引出数据_合同数据仓库'!$B$2:$BP$10000,28,FALSE),0)</f>
        <v>0</v>
      </c>
      <c r="R71" s="127">
        <f>IFERROR(VLOOKUP($L71,'2-2 引出数据_合同数据仓库'!$B$2:$BP$10000,29,FALSE),0)</f>
        <v>0</v>
      </c>
      <c r="S71" s="127">
        <f>IFERROR(VLOOKUP($L71,'2-2 引出数据_合同数据仓库'!$B$2:$BP$10000,4,FALSE),0)</f>
        <v>0</v>
      </c>
      <c r="T71" s="127"/>
      <c r="U71" s="127">
        <f>IFERROR(VLOOKUP($L71,'2-2 引出数据_合同数据仓库'!$B$2:$BP$10000,15,FALSE),0)</f>
        <v>0</v>
      </c>
      <c r="V71" s="127">
        <f>U71/(S71-R71+1)*365</f>
        <v>0</v>
      </c>
      <c r="W71" s="127"/>
      <c r="X71" s="159">
        <v>45658</v>
      </c>
      <c r="Y71" s="159">
        <f>X71+30</f>
        <v>45688</v>
      </c>
      <c r="Z71" s="163">
        <f>IFERROR(IF(($R71-Y71)&gt;=0,0,IF(($S71-X71)&lt;0,0,IF(AND(($S71-Y71)&gt;0,(X71-$R71)&gt;0),$V71/365*(Y71-X71+1),IF(AND(($S71-Y71)&lt;=0,(X71-$R71)&gt;0),$V71/365*($S71-X71+1),$V71/365*(Y71-$R71+1))))),0)</f>
        <v>0</v>
      </c>
      <c r="AA71" s="159">
        <f>Y71+1</f>
        <v>45689</v>
      </c>
      <c r="AB71" s="159">
        <f>AA71+27</f>
        <v>45716</v>
      </c>
      <c r="AC71" s="163">
        <f>IFERROR(IF(($R71-AB71)&gt;=0,0,IF(($S71-AA71)&lt;0,0,IF(AND(($S71-AB71)&gt;0,(AA71-$R71)&gt;0),$V71/365*(AB71-AA71+1),IF(AND(($S71-AB71)&lt;=0,(AA71-$R71)&gt;0),$V71/365*($S71-AA71+1),$V71/365*(AB71-$R71+1))))),0)</f>
        <v>0</v>
      </c>
      <c r="AD71" s="159">
        <f>AB71+1</f>
        <v>45717</v>
      </c>
      <c r="AE71" s="159">
        <f>AD71+30</f>
        <v>45747</v>
      </c>
      <c r="AF71" s="163">
        <f>IFERROR(IF(($R71-AE71)&gt;=0,0,IF(($S71-AD71)&lt;0,0,IF(AND(($S71-AE71)&gt;0,(AD71-$R71)&gt;0),$V71/365*(AE71-AD71+1),IF(AND(($S71-AE71)&lt;=0,(AD71-$R71)&gt;0),$V71/365*($S71-AD71+1),$V71/365*(AE71-$R71+1))))),0)</f>
        <v>0</v>
      </c>
      <c r="AG71" s="159">
        <f>AE71+1</f>
        <v>45748</v>
      </c>
      <c r="AH71" s="159">
        <f>AG71+29</f>
        <v>45777</v>
      </c>
      <c r="AI71" s="163">
        <f>IFERROR(IF(($R71-AH71)&gt;=0,0,IF(($S71-AG71)&lt;0,0,IF(AND(($S71-AH71)&gt;0,(AG71-$R71)&gt;0),$V71/365*(AH71-AG71+1),IF(AND(($S71-AH71)&lt;=0,(AG71-$R71)&gt;0),$V71/365*($S71-AG71+1),$V71/365*(AH71-$R71+1))))),0)</f>
        <v>0</v>
      </c>
      <c r="AJ71" s="159">
        <f>AH71+1</f>
        <v>45778</v>
      </c>
      <c r="AK71" s="159">
        <f>AJ71+30</f>
        <v>45808</v>
      </c>
      <c r="AL71" s="163">
        <f>IFERROR(IF(($R71-AK71)&gt;=0,0,IF(($S71-AJ71)&lt;0,0,IF(AND(($S71-AK71)&gt;0,(AJ71-$R71)&gt;0),$V71/365*(AK71-AJ71+1),IF(AND(($S71-AK71)&lt;=0,(AJ71-$R71)&gt;0),$V71/365*($S71-AJ71+1),$V71/365*(AK71-$R71+1))))),0)</f>
        <v>0</v>
      </c>
      <c r="AM71" s="159">
        <f>AK71+1</f>
        <v>45809</v>
      </c>
      <c r="AN71" s="159">
        <f>AM71+29</f>
        <v>45838</v>
      </c>
      <c r="AO71" s="163">
        <f>IFERROR(IF(($R71-AN71)&gt;=0,0,IF(($S71-AM71)&lt;0,0,IF(AND(($S71-AN71)&gt;0,(AM71-$R71)&gt;0),$V71/365*(AN71-AM71+1),IF(AND(($S71-AN71)&lt;=0,(AM71-$R71)&gt;0),$V71/365*($S71-AM71+1),$V71/365*(AN71-$R71+1))))),0)</f>
        <v>0</v>
      </c>
      <c r="AP71" s="159">
        <f>AN71+1</f>
        <v>45839</v>
      </c>
      <c r="AQ71" s="159">
        <f>AP71+30</f>
        <v>45869</v>
      </c>
      <c r="AR71" s="163">
        <f>IFERROR(IF(($R71-AQ71)&gt;=0,0,IF(($S71-AP71)&lt;0,0,IF(AND(($S71-AQ71)&gt;0,(AP71-$R71)&gt;0),$V71/365*(AQ71-AP71+1),IF(AND(($S71-AQ71)&lt;=0,(AP71-$R71)&gt;0),$V71/365*($S71-AP71+1),$V71/365*(AQ71-$R71+1))))),0)</f>
        <v>0</v>
      </c>
      <c r="AS71" s="159">
        <f>AQ71+1</f>
        <v>45870</v>
      </c>
      <c r="AT71" s="159">
        <f>AS71+30</f>
        <v>45900</v>
      </c>
      <c r="AU71" s="163">
        <f>IFERROR(IF(($R71-AT71)&gt;=0,0,IF(($S71-AS71)&lt;0,0,IF(AND(($S71-AT71)&gt;0,(AS71-$R71)&gt;0),$V71/365*(AT71-AS71+1),IF(AND(($S71-AT71)&lt;=0,(AS71-$R71)&gt;0),$V71/365*($S71-AS71+1),$V71/365*(AT71-$R71+1))))),0)</f>
        <v>0</v>
      </c>
      <c r="AV71" s="159">
        <f>AT71+1</f>
        <v>45901</v>
      </c>
      <c r="AW71" s="159">
        <f>AV71+29</f>
        <v>45930</v>
      </c>
      <c r="AX71" s="163">
        <f>IFERROR(IF(($R71-AW71)&gt;=0,0,IF(($S71-AV71)&lt;0,0,IF(AND(($S71-AW71)&gt;0,(AV71-$R71)&gt;0),$V71/365*(AW71-AV71+1),IF(AND(($S71-AW71)&lt;=0,(AV71-$R71)&gt;0),$V71/365*($S71-AV71+1),$V71/365*(AW71-$R71+1))))),0)</f>
        <v>0</v>
      </c>
      <c r="AY71" s="159">
        <f>AW71+1</f>
        <v>45931</v>
      </c>
      <c r="AZ71" s="159">
        <f>AY71+30</f>
        <v>45961</v>
      </c>
      <c r="BA71" s="163">
        <f>IFERROR(IF(($R71-AZ71)&gt;=0,0,IF(($S71-AY71)&lt;0,0,IF(AND(($S71-AZ71)&gt;0,(AY71-$R71)&gt;0),$V71/365*(AZ71-AY71+1),IF(AND(($S71-AZ71)&lt;=0,(AY71-$R71)&gt;0),$V71/365*($S71-AY71+1),$V71/365*(AZ71-$R71+1))))),0)</f>
        <v>0</v>
      </c>
      <c r="BB71" s="159">
        <f>AZ71+1</f>
        <v>45962</v>
      </c>
      <c r="BC71" s="159">
        <f>BB71+29</f>
        <v>45991</v>
      </c>
      <c r="BD71" s="163">
        <f>IFERROR(IF(($R71-BC71)&gt;=0,0,IF(($S71-BB71)&lt;0,0,IF(AND(($S71-BC71)&gt;0,(BB71-$R71)&gt;0),$V71/365*(BC71-BB71+1),IF(AND(($S71-BC71)&lt;=0,(BB71-$R71)&gt;0),$V71/365*($S71-BB71+1),$V71/365*(BC71-$R71+1))))),0)</f>
        <v>0</v>
      </c>
      <c r="BE71" s="159">
        <f>BC71+1</f>
        <v>45992</v>
      </c>
      <c r="BF71" s="159">
        <f>BE71+30</f>
        <v>46022</v>
      </c>
      <c r="BG71" s="163">
        <f>IFERROR(IF(($R71-BF71)&gt;=0,0,IF(($S71-BE71)&lt;0,0,IF(AND(($S71-BF71)&gt;0,(BE71-$R71)&gt;0),$V71/365*(BF71-BE71+1),IF(AND(($S71-BF71)&lt;=0,(BE71-$R71)&gt;0),$V71/365*($S71-BE71+1),$V71/365*(BF71-$R71+1))))),0)</f>
        <v>0</v>
      </c>
      <c r="BH71" s="159">
        <v>46023</v>
      </c>
      <c r="BI71" s="159">
        <f>BH71+30</f>
        <v>46053</v>
      </c>
      <c r="BJ71" s="163">
        <f>IFERROR(IF(($R71-BI71)&gt;=0,0,IF(($S71-BH71)&lt;0,0,IF(AND(($S71-BI71)&gt;0,(BH71-$R71)&gt;0),$V71/365*(BI71-BH71+1),IF(AND(($S71-BI71)&lt;=0,(BH71-$R71)&gt;0),$V71/365*($S71-BH71+1),$V71/365*(BI71-$R71+1))))),0)</f>
        <v>0</v>
      </c>
      <c r="BK71" s="159">
        <f>BI71+1</f>
        <v>46054</v>
      </c>
      <c r="BL71" s="159">
        <f>BK71+27</f>
        <v>46081</v>
      </c>
      <c r="BM71" s="163">
        <f>IFERROR(IF(($R71-BL71)&gt;=0,0,IF(($S71-BK71)&lt;0,0,IF(AND(($S71-BL71)&gt;0,(BK71-$R71)&gt;0),$V71/365*(BL71-BK71+1),IF(AND(($S71-BL71)&lt;=0,(BK71-$R71)&gt;0),$V71/365*($S71-BK71+1),$V71/365*(BL71-$R71+1))))),0)</f>
        <v>0</v>
      </c>
      <c r="BN71" s="159">
        <f>BL71+1</f>
        <v>46082</v>
      </c>
      <c r="BO71" s="159">
        <f>BN71+30</f>
        <v>46112</v>
      </c>
      <c r="BP71" s="163">
        <f>IFERROR(IF(($R71-BO71)&gt;=0,0,IF(($S71-BN71)&lt;0,0,IF(AND(($S71-BO71)&gt;0,(BN71-$R71)&gt;0),$V71/365*(BO71-BN71+1),IF(AND(($S71-BO71)&lt;=0,(BN71-$R71)&gt;0),$V71/365*($S71-BN71+1),$V71/365*(BO71-$R71+1))))),0)</f>
        <v>0</v>
      </c>
      <c r="BQ71" s="159">
        <f>BO71+1</f>
        <v>46113</v>
      </c>
      <c r="BR71" s="159">
        <f>BQ71+29</f>
        <v>46142</v>
      </c>
      <c r="BS71" s="163">
        <f>IFERROR(IF(($R71-BR71)&gt;=0,0,IF(($S71-BQ71)&lt;0,0,IF(AND(($S71-BR71)&gt;0,(BQ71-$R71)&gt;0),$V71/365*(BR71-BQ71+1),IF(AND(($S71-BR71)&lt;=0,(BQ71-$R71)&gt;0),$V71/365*($S71-BQ71+1),$V71/365*(BR71-$R71+1))))),0)</f>
        <v>0</v>
      </c>
      <c r="BT71" s="159">
        <f>BR71+1</f>
        <v>46143</v>
      </c>
      <c r="BU71" s="159">
        <f>BT71+30</f>
        <v>46173</v>
      </c>
      <c r="BV71" s="163">
        <f>IFERROR(IF(($R71-BU71)&gt;=0,0,IF(($S71-BT71)&lt;0,0,IF(AND(($S71-BU71)&gt;0,(BT71-$R71)&gt;0),$V71/365*(BU71-BT71+1),IF(AND(($S71-BU71)&lt;=0,(BT71-$R71)&gt;0),$V71/365*($S71-BT71+1),$V71/365*(BU71-$R71+1))))),0)</f>
        <v>0</v>
      </c>
      <c r="BW71" s="159">
        <f>BU71+1</f>
        <v>46174</v>
      </c>
      <c r="BX71" s="159">
        <f>BW71+29</f>
        <v>46203</v>
      </c>
      <c r="BY71" s="163">
        <f>IFERROR(IF(($R71-BX71)&gt;=0,0,IF(($S71-BW71)&lt;0,0,IF(AND(($S71-BX71)&gt;0,(BW71-$R71)&gt;0),$V71/365*(BX71-BW71+1),IF(AND(($S71-BX71)&lt;=0,(BW71-$R71)&gt;0),$V71/365*($S71-BW71+1),$V71/365*(BX71-$R71+1))))),0)</f>
        <v>0</v>
      </c>
      <c r="BZ71" s="159">
        <f>BX71+1</f>
        <v>46204</v>
      </c>
      <c r="CA71" s="159">
        <f>BZ71+30</f>
        <v>46234</v>
      </c>
      <c r="CB71" s="163">
        <f>IFERROR(IF(($R71-CA71)&gt;=0,0,IF(($S71-BZ71)&lt;0,0,IF(AND(($S71-CA71)&gt;0,(BZ71-$R71)&gt;0),$V71/365*(CA71-BZ71+1),IF(AND(($S71-CA71)&lt;=0,(BZ71-$R71)&gt;0),$V71/365*($S71-BZ71+1),$V71/365*(CA71-$R71+1))))),0)</f>
        <v>0</v>
      </c>
      <c r="CC71" s="159">
        <f>CA71+1</f>
        <v>46235</v>
      </c>
      <c r="CD71" s="159">
        <f>CC71+30</f>
        <v>46265</v>
      </c>
      <c r="CE71" s="163">
        <f>IFERROR(IF(($R71-CD71)&gt;=0,0,IF(($S71-CC71)&lt;0,0,IF(AND(($S71-CD71)&gt;0,(CC71-$R71)&gt;0),$V71/365*(CD71-CC71+1),IF(AND(($S71-CD71)&lt;=0,(CC71-$R71)&gt;0),$V71/365*($S71-CC71+1),$V71/365*(CD71-$R71+1))))),0)</f>
        <v>0</v>
      </c>
      <c r="CF71" s="159">
        <f>CD71+1</f>
        <v>46266</v>
      </c>
      <c r="CG71" s="159">
        <f>CF71+29</f>
        <v>46295</v>
      </c>
      <c r="CH71" s="163">
        <f>IFERROR(IF(($R71-CG71)&gt;=0,0,IF(($S71-CF71)&lt;0,0,IF(AND(($S71-CG71)&gt;0,(CF71-$R71)&gt;0),$V71/365*(CG71-CF71+1),IF(AND(($S71-CG71)&lt;=0,(CF71-$R71)&gt;0),$V71/365*($S71-CF71+1),$V71/365*(CG71-$R71+1))))),0)</f>
        <v>0</v>
      </c>
      <c r="CI71" s="159">
        <f>CG71+1</f>
        <v>46296</v>
      </c>
      <c r="CJ71" s="159">
        <f>CI71+30</f>
        <v>46326</v>
      </c>
      <c r="CK71" s="163">
        <f>IFERROR(IF(($R71-CJ71)&gt;=0,0,IF(($S71-CI71)&lt;0,0,IF(AND(($S71-CJ71)&gt;0,(CI71-$R71)&gt;0),$V71/365*(CJ71-CI71+1),IF(AND(($S71-CJ71)&lt;=0,(CI71-$R71)&gt;0),$V71/365*($S71-CI71+1),$V71/365*(CJ71-$R71+1))))),0)</f>
        <v>0</v>
      </c>
      <c r="CL71" s="159">
        <f>CJ71+1</f>
        <v>46327</v>
      </c>
      <c r="CM71" s="159">
        <f>CL71+29</f>
        <v>46356</v>
      </c>
      <c r="CN71" s="163">
        <f>IFERROR(IF(($R71-CM71)&gt;=0,0,IF(($S71-CL71)&lt;0,0,IF(AND(($S71-CM71)&gt;0,(CL71-$R71)&gt;0),$V71/365*(CM71-CL71+1),IF(AND(($S71-CM71)&lt;=0,(CL71-$R71)&gt;0),$V71/365*($S71-CL71+1),$V71/365*(CM71-$R71+1))))),0)</f>
        <v>0</v>
      </c>
      <c r="CO71" s="159">
        <f>CM71+1</f>
        <v>46357</v>
      </c>
      <c r="CP71" s="159">
        <f>CO71+30</f>
        <v>46387</v>
      </c>
      <c r="CQ71" s="163">
        <f>IFERROR(IF(($R71-CP71)&gt;=0,0,IF(($S71-CO71)&lt;0,0,IF(AND(($S71-CP71)&gt;0,(CO71-$R71)&gt;0),$V71/365*(CP71-CO71+1),IF(AND(($S71-CP71)&lt;=0,(CO71-$R71)&gt;0),$V71/365*($S71-CO71+1),$V71/365*(CP71-$R71+1))))),0)</f>
        <v>0</v>
      </c>
    </row>
    <row r="72" s="85" customFormat="1" ht="24" customHeight="1" outlineLevel="4" spans="1:95">
      <c r="A72" s="124"/>
      <c r="B72" s="125"/>
      <c r="C72" s="126"/>
      <c r="D72" s="124"/>
      <c r="E72" s="125"/>
      <c r="F72" s="125"/>
      <c r="G72" s="125"/>
      <c r="H72" s="127"/>
      <c r="I72" s="127"/>
      <c r="J72" s="127">
        <f>Z72+AC72+AF72+AI72+AL72+AO72+AR72+AU72+AX72+BA72+BD72+BG72</f>
        <v>0</v>
      </c>
      <c r="K72" s="127">
        <f>K71+1</f>
        <v>4</v>
      </c>
      <c r="L72" s="152"/>
      <c r="M72" s="153">
        <f>IFERROR(VLOOKUP($L72,'2-2 引出数据_合同数据仓库'!$B$2:$BP$10000,3,FALSE),0)</f>
        <v>0</v>
      </c>
      <c r="N72" s="127"/>
      <c r="O72" s="153">
        <f>IFERROR(VLOOKUP((LEFT(VLOOKUP($L72,'2-2 引出数据_合同数据仓库'!$B$2:$BP$10000,64,FALSE),15)&amp;(RIGHT(VLOOKUP($L72,'2-2 引出数据_合同数据仓库'!$B$2:$BP$10000,64,FALSE),4)+1)),'2-2 引出数据_合同数据仓库'!$B$2:$BP$10000,3,FALSE),0)</f>
        <v>0</v>
      </c>
      <c r="P72" s="127"/>
      <c r="Q72" s="127">
        <f>IFERROR(VLOOKUP($L72,'2-2 引出数据_合同数据仓库'!$B$2:$BP$10000,28,FALSE),0)</f>
        <v>0</v>
      </c>
      <c r="R72" s="127">
        <f>IFERROR(VLOOKUP($L72,'2-2 引出数据_合同数据仓库'!$B$2:$BP$10000,29,FALSE),0)</f>
        <v>0</v>
      </c>
      <c r="S72" s="127">
        <f>IFERROR(VLOOKUP($L72,'2-2 引出数据_合同数据仓库'!$B$2:$BP$10000,4,FALSE),0)</f>
        <v>0</v>
      </c>
      <c r="T72" s="127"/>
      <c r="U72" s="127">
        <f>IFERROR(VLOOKUP($L72,'2-2 引出数据_合同数据仓库'!$B$2:$BP$10000,15,FALSE),0)</f>
        <v>0</v>
      </c>
      <c r="V72" s="127">
        <f>U72/(S72-R72+1)*365</f>
        <v>0</v>
      </c>
      <c r="W72" s="127"/>
      <c r="X72" s="159">
        <v>45658</v>
      </c>
      <c r="Y72" s="159">
        <f>X72+30</f>
        <v>45688</v>
      </c>
      <c r="Z72" s="163">
        <f>IFERROR(IF(($R72-Y72)&gt;=0,0,IF(($S72-X72)&lt;0,0,IF(AND(($S72-Y72)&gt;0,(X72-$R72)&gt;0),$V72/365*(Y72-X72+1),IF(AND(($S72-Y72)&lt;=0,(X72-$R72)&gt;0),$V72/365*($S72-X72+1),$V72/365*(Y72-$R72+1))))),0)</f>
        <v>0</v>
      </c>
      <c r="AA72" s="159">
        <f>Y72+1</f>
        <v>45689</v>
      </c>
      <c r="AB72" s="159">
        <f>AA72+27</f>
        <v>45716</v>
      </c>
      <c r="AC72" s="163">
        <f>IFERROR(IF(($R72-AB72)&gt;=0,0,IF(($S72-AA72)&lt;0,0,IF(AND(($S72-AB72)&gt;0,(AA72-$R72)&gt;0),$V72/365*(AB72-AA72+1),IF(AND(($S72-AB72)&lt;=0,(AA72-$R72)&gt;0),$V72/365*($S72-AA72+1),$V72/365*(AB72-$R72+1))))),0)</f>
        <v>0</v>
      </c>
      <c r="AD72" s="159">
        <f>AB72+1</f>
        <v>45717</v>
      </c>
      <c r="AE72" s="159">
        <f>AD72+30</f>
        <v>45747</v>
      </c>
      <c r="AF72" s="163">
        <f>IFERROR(IF(($R72-AE72)&gt;=0,0,IF(($S72-AD72)&lt;0,0,IF(AND(($S72-AE72)&gt;0,(AD72-$R72)&gt;0),$V72/365*(AE72-AD72+1),IF(AND(($S72-AE72)&lt;=0,(AD72-$R72)&gt;0),$V72/365*($S72-AD72+1),$V72/365*(AE72-$R72+1))))),0)</f>
        <v>0</v>
      </c>
      <c r="AG72" s="159">
        <f>AE72+1</f>
        <v>45748</v>
      </c>
      <c r="AH72" s="159">
        <f>AG72+29</f>
        <v>45777</v>
      </c>
      <c r="AI72" s="163">
        <f>IFERROR(IF(($R72-AH72)&gt;=0,0,IF(($S72-AG72)&lt;0,0,IF(AND(($S72-AH72)&gt;0,(AG72-$R72)&gt;0),$V72/365*(AH72-AG72+1),IF(AND(($S72-AH72)&lt;=0,(AG72-$R72)&gt;0),$V72/365*($S72-AG72+1),$V72/365*(AH72-$R72+1))))),0)</f>
        <v>0</v>
      </c>
      <c r="AJ72" s="159">
        <f>AH72+1</f>
        <v>45778</v>
      </c>
      <c r="AK72" s="159">
        <f>AJ72+30</f>
        <v>45808</v>
      </c>
      <c r="AL72" s="163">
        <f>IFERROR(IF(($R72-AK72)&gt;=0,0,IF(($S72-AJ72)&lt;0,0,IF(AND(($S72-AK72)&gt;0,(AJ72-$R72)&gt;0),$V72/365*(AK72-AJ72+1),IF(AND(($S72-AK72)&lt;=0,(AJ72-$R72)&gt;0),$V72/365*($S72-AJ72+1),$V72/365*(AK72-$R72+1))))),0)</f>
        <v>0</v>
      </c>
      <c r="AM72" s="159">
        <f>AK72+1</f>
        <v>45809</v>
      </c>
      <c r="AN72" s="159">
        <f>AM72+29</f>
        <v>45838</v>
      </c>
      <c r="AO72" s="163">
        <f>IFERROR(IF(($R72-AN72)&gt;=0,0,IF(($S72-AM72)&lt;0,0,IF(AND(($S72-AN72)&gt;0,(AM72-$R72)&gt;0),$V72/365*(AN72-AM72+1),IF(AND(($S72-AN72)&lt;=0,(AM72-$R72)&gt;0),$V72/365*($S72-AM72+1),$V72/365*(AN72-$R72+1))))),0)</f>
        <v>0</v>
      </c>
      <c r="AP72" s="159">
        <f>AN72+1</f>
        <v>45839</v>
      </c>
      <c r="AQ72" s="159">
        <f>AP72+30</f>
        <v>45869</v>
      </c>
      <c r="AR72" s="163">
        <f>IFERROR(IF(($R72-AQ72)&gt;=0,0,IF(($S72-AP72)&lt;0,0,IF(AND(($S72-AQ72)&gt;0,(AP72-$R72)&gt;0),$V72/365*(AQ72-AP72+1),IF(AND(($S72-AQ72)&lt;=0,(AP72-$R72)&gt;0),$V72/365*($S72-AP72+1),$V72/365*(AQ72-$R72+1))))),0)</f>
        <v>0</v>
      </c>
      <c r="AS72" s="159">
        <f>AQ72+1</f>
        <v>45870</v>
      </c>
      <c r="AT72" s="159">
        <f>AS72+30</f>
        <v>45900</v>
      </c>
      <c r="AU72" s="163">
        <f>IFERROR(IF(($R72-AT72)&gt;=0,0,IF(($S72-AS72)&lt;0,0,IF(AND(($S72-AT72)&gt;0,(AS72-$R72)&gt;0),$V72/365*(AT72-AS72+1),IF(AND(($S72-AT72)&lt;=0,(AS72-$R72)&gt;0),$V72/365*($S72-AS72+1),$V72/365*(AT72-$R72+1))))),0)</f>
        <v>0</v>
      </c>
      <c r="AV72" s="159">
        <f>AT72+1</f>
        <v>45901</v>
      </c>
      <c r="AW72" s="159">
        <f>AV72+29</f>
        <v>45930</v>
      </c>
      <c r="AX72" s="163">
        <f>IFERROR(IF(($R72-AW72)&gt;=0,0,IF(($S72-AV72)&lt;0,0,IF(AND(($S72-AW72)&gt;0,(AV72-$R72)&gt;0),$V72/365*(AW72-AV72+1),IF(AND(($S72-AW72)&lt;=0,(AV72-$R72)&gt;0),$V72/365*($S72-AV72+1),$V72/365*(AW72-$R72+1))))),0)</f>
        <v>0</v>
      </c>
      <c r="AY72" s="159">
        <f>AW72+1</f>
        <v>45931</v>
      </c>
      <c r="AZ72" s="159">
        <f>AY72+30</f>
        <v>45961</v>
      </c>
      <c r="BA72" s="163">
        <f>IFERROR(IF(($R72-AZ72)&gt;=0,0,IF(($S72-AY72)&lt;0,0,IF(AND(($S72-AZ72)&gt;0,(AY72-$R72)&gt;0),$V72/365*(AZ72-AY72+1),IF(AND(($S72-AZ72)&lt;=0,(AY72-$R72)&gt;0),$V72/365*($S72-AY72+1),$V72/365*(AZ72-$R72+1))))),0)</f>
        <v>0</v>
      </c>
      <c r="BB72" s="159">
        <f>AZ72+1</f>
        <v>45962</v>
      </c>
      <c r="BC72" s="159">
        <f>BB72+29</f>
        <v>45991</v>
      </c>
      <c r="BD72" s="163">
        <f>IFERROR(IF(($R72-BC72)&gt;=0,0,IF(($S72-BB72)&lt;0,0,IF(AND(($S72-BC72)&gt;0,(BB72-$R72)&gt;0),$V72/365*(BC72-BB72+1),IF(AND(($S72-BC72)&lt;=0,(BB72-$R72)&gt;0),$V72/365*($S72-BB72+1),$V72/365*(BC72-$R72+1))))),0)</f>
        <v>0</v>
      </c>
      <c r="BE72" s="159">
        <f>BC72+1</f>
        <v>45992</v>
      </c>
      <c r="BF72" s="159">
        <f>BE72+30</f>
        <v>46022</v>
      </c>
      <c r="BG72" s="163">
        <f>IFERROR(IF(($R72-BF72)&gt;=0,0,IF(($S72-BE72)&lt;0,0,IF(AND(($S72-BF72)&gt;0,(BE72-$R72)&gt;0),$V72/365*(BF72-BE72+1),IF(AND(($S72-BF72)&lt;=0,(BE72-$R72)&gt;0),$V72/365*($S72-BE72+1),$V72/365*(BF72-$R72+1))))),0)</f>
        <v>0</v>
      </c>
      <c r="BH72" s="159">
        <v>46023</v>
      </c>
      <c r="BI72" s="159">
        <f>BH72+30</f>
        <v>46053</v>
      </c>
      <c r="BJ72" s="163">
        <f>IFERROR(IF(($R72-BI72)&gt;=0,0,IF(($S72-BH72)&lt;0,0,IF(AND(($S72-BI72)&gt;0,(BH72-$R72)&gt;0),$V72/365*(BI72-BH72+1),IF(AND(($S72-BI72)&lt;=0,(BH72-$R72)&gt;0),$V72/365*($S72-BH72+1),$V72/365*(BI72-$R72+1))))),0)</f>
        <v>0</v>
      </c>
      <c r="BK72" s="159">
        <f>BI72+1</f>
        <v>46054</v>
      </c>
      <c r="BL72" s="159">
        <f>BK72+27</f>
        <v>46081</v>
      </c>
      <c r="BM72" s="163">
        <f>IFERROR(IF(($R72-BL72)&gt;=0,0,IF(($S72-BK72)&lt;0,0,IF(AND(($S72-BL72)&gt;0,(BK72-$R72)&gt;0),$V72/365*(BL72-BK72+1),IF(AND(($S72-BL72)&lt;=0,(BK72-$R72)&gt;0),$V72/365*($S72-BK72+1),$V72/365*(BL72-$R72+1))))),0)</f>
        <v>0</v>
      </c>
      <c r="BN72" s="159">
        <f>BL72+1</f>
        <v>46082</v>
      </c>
      <c r="BO72" s="159">
        <f>BN72+30</f>
        <v>46112</v>
      </c>
      <c r="BP72" s="163">
        <f>IFERROR(IF(($R72-BO72)&gt;=0,0,IF(($S72-BN72)&lt;0,0,IF(AND(($S72-BO72)&gt;0,(BN72-$R72)&gt;0),$V72/365*(BO72-BN72+1),IF(AND(($S72-BO72)&lt;=0,(BN72-$R72)&gt;0),$V72/365*($S72-BN72+1),$V72/365*(BO72-$R72+1))))),0)</f>
        <v>0</v>
      </c>
      <c r="BQ72" s="159">
        <f>BO72+1</f>
        <v>46113</v>
      </c>
      <c r="BR72" s="159">
        <f>BQ72+29</f>
        <v>46142</v>
      </c>
      <c r="BS72" s="163">
        <f>IFERROR(IF(($R72-BR72)&gt;=0,0,IF(($S72-BQ72)&lt;0,0,IF(AND(($S72-BR72)&gt;0,(BQ72-$R72)&gt;0),$V72/365*(BR72-BQ72+1),IF(AND(($S72-BR72)&lt;=0,(BQ72-$R72)&gt;0),$V72/365*($S72-BQ72+1),$V72/365*(BR72-$R72+1))))),0)</f>
        <v>0</v>
      </c>
      <c r="BT72" s="159">
        <f>BR72+1</f>
        <v>46143</v>
      </c>
      <c r="BU72" s="159">
        <f>BT72+30</f>
        <v>46173</v>
      </c>
      <c r="BV72" s="163">
        <f>IFERROR(IF(($R72-BU72)&gt;=0,0,IF(($S72-BT72)&lt;0,0,IF(AND(($S72-BU72)&gt;0,(BT72-$R72)&gt;0),$V72/365*(BU72-BT72+1),IF(AND(($S72-BU72)&lt;=0,(BT72-$R72)&gt;0),$V72/365*($S72-BT72+1),$V72/365*(BU72-$R72+1))))),0)</f>
        <v>0</v>
      </c>
      <c r="BW72" s="159">
        <f>BU72+1</f>
        <v>46174</v>
      </c>
      <c r="BX72" s="159">
        <f>BW72+29</f>
        <v>46203</v>
      </c>
      <c r="BY72" s="163">
        <f>IFERROR(IF(($R72-BX72)&gt;=0,0,IF(($S72-BW72)&lt;0,0,IF(AND(($S72-BX72)&gt;0,(BW72-$R72)&gt;0),$V72/365*(BX72-BW72+1),IF(AND(($S72-BX72)&lt;=0,(BW72-$R72)&gt;0),$V72/365*($S72-BW72+1),$V72/365*(BX72-$R72+1))))),0)</f>
        <v>0</v>
      </c>
      <c r="BZ72" s="159">
        <f>BX72+1</f>
        <v>46204</v>
      </c>
      <c r="CA72" s="159">
        <f>BZ72+30</f>
        <v>46234</v>
      </c>
      <c r="CB72" s="163">
        <f>IFERROR(IF(($R72-CA72)&gt;=0,0,IF(($S72-BZ72)&lt;0,0,IF(AND(($S72-CA72)&gt;0,(BZ72-$R72)&gt;0),$V72/365*(CA72-BZ72+1),IF(AND(($S72-CA72)&lt;=0,(BZ72-$R72)&gt;0),$V72/365*($S72-BZ72+1),$V72/365*(CA72-$R72+1))))),0)</f>
        <v>0</v>
      </c>
      <c r="CC72" s="159">
        <f>CA72+1</f>
        <v>46235</v>
      </c>
      <c r="CD72" s="159">
        <f>CC72+30</f>
        <v>46265</v>
      </c>
      <c r="CE72" s="163">
        <f>IFERROR(IF(($R72-CD72)&gt;=0,0,IF(($S72-CC72)&lt;0,0,IF(AND(($S72-CD72)&gt;0,(CC72-$R72)&gt;0),$V72/365*(CD72-CC72+1),IF(AND(($S72-CD72)&lt;=0,(CC72-$R72)&gt;0),$V72/365*($S72-CC72+1),$V72/365*(CD72-$R72+1))))),0)</f>
        <v>0</v>
      </c>
      <c r="CF72" s="159">
        <f>CD72+1</f>
        <v>46266</v>
      </c>
      <c r="CG72" s="159">
        <f>CF72+29</f>
        <v>46295</v>
      </c>
      <c r="CH72" s="163">
        <f>IFERROR(IF(($R72-CG72)&gt;=0,0,IF(($S72-CF72)&lt;0,0,IF(AND(($S72-CG72)&gt;0,(CF72-$R72)&gt;0),$V72/365*(CG72-CF72+1),IF(AND(($S72-CG72)&lt;=0,(CF72-$R72)&gt;0),$V72/365*($S72-CF72+1),$V72/365*(CG72-$R72+1))))),0)</f>
        <v>0</v>
      </c>
      <c r="CI72" s="159">
        <f>CG72+1</f>
        <v>46296</v>
      </c>
      <c r="CJ72" s="159">
        <f>CI72+30</f>
        <v>46326</v>
      </c>
      <c r="CK72" s="163">
        <f>IFERROR(IF(($R72-CJ72)&gt;=0,0,IF(($S72-CI72)&lt;0,0,IF(AND(($S72-CJ72)&gt;0,(CI72-$R72)&gt;0),$V72/365*(CJ72-CI72+1),IF(AND(($S72-CJ72)&lt;=0,(CI72-$R72)&gt;0),$V72/365*($S72-CI72+1),$V72/365*(CJ72-$R72+1))))),0)</f>
        <v>0</v>
      </c>
      <c r="CL72" s="159">
        <f>CJ72+1</f>
        <v>46327</v>
      </c>
      <c r="CM72" s="159">
        <f>CL72+29</f>
        <v>46356</v>
      </c>
      <c r="CN72" s="163">
        <f>IFERROR(IF(($R72-CM72)&gt;=0,0,IF(($S72-CL72)&lt;0,0,IF(AND(($S72-CM72)&gt;0,(CL72-$R72)&gt;0),$V72/365*(CM72-CL72+1),IF(AND(($S72-CM72)&lt;=0,(CL72-$R72)&gt;0),$V72/365*($S72-CL72+1),$V72/365*(CM72-$R72+1))))),0)</f>
        <v>0</v>
      </c>
      <c r="CO72" s="159">
        <f>CM72+1</f>
        <v>46357</v>
      </c>
      <c r="CP72" s="159">
        <f>CO72+30</f>
        <v>46387</v>
      </c>
      <c r="CQ72" s="163">
        <f>IFERROR(IF(($R72-CP72)&gt;=0,0,IF(($S72-CO72)&lt;0,0,IF(AND(($S72-CP72)&gt;0,(CO72-$R72)&gt;0),$V72/365*(CP72-CO72+1),IF(AND(($S72-CP72)&lt;=0,(CO72-$R72)&gt;0),$V72/365*($S72-CO72+1),$V72/365*(CP72-$R72+1))))),0)</f>
        <v>0</v>
      </c>
    </row>
    <row r="73" s="85" customFormat="1" ht="24" customHeight="1" outlineLevel="4" spans="1:95">
      <c r="A73" s="128" t="s">
        <v>2815</v>
      </c>
      <c r="B73" s="129"/>
      <c r="C73" s="129"/>
      <c r="D73" s="129"/>
      <c r="E73" s="129"/>
      <c r="F73" s="129"/>
      <c r="G73" s="130"/>
      <c r="H73" s="131"/>
      <c r="I73" s="131"/>
      <c r="J73" s="131"/>
      <c r="K73" s="131"/>
      <c r="L73" s="154"/>
      <c r="M73" s="154"/>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1"/>
      <c r="BF73" s="131"/>
      <c r="BG73" s="131"/>
      <c r="BH73" s="131"/>
      <c r="BI73" s="131"/>
      <c r="BJ73" s="131"/>
      <c r="BK73" s="131"/>
      <c r="BL73" s="131"/>
      <c r="BM73" s="131"/>
      <c r="BN73" s="131"/>
      <c r="BO73" s="131"/>
      <c r="BP73" s="131"/>
      <c r="BQ73" s="131"/>
      <c r="BR73" s="131"/>
      <c r="BS73" s="131"/>
      <c r="BT73" s="131"/>
      <c r="BU73" s="131"/>
      <c r="BV73" s="131"/>
      <c r="BW73" s="131"/>
      <c r="BX73" s="131"/>
      <c r="BY73" s="131"/>
      <c r="BZ73" s="131"/>
      <c r="CA73" s="131"/>
      <c r="CB73" s="131"/>
      <c r="CC73" s="131"/>
      <c r="CD73" s="131"/>
      <c r="CE73" s="131"/>
      <c r="CF73" s="131"/>
      <c r="CG73" s="131"/>
      <c r="CH73" s="131"/>
      <c r="CI73" s="131"/>
      <c r="CJ73" s="131"/>
      <c r="CK73" s="131"/>
      <c r="CL73" s="131"/>
      <c r="CM73" s="131"/>
      <c r="CN73" s="131"/>
      <c r="CO73" s="131"/>
      <c r="CP73" s="131"/>
      <c r="CQ73" s="131"/>
    </row>
    <row r="74" ht="24" customHeight="1" outlineLevel="2" spans="1:95">
      <c r="A74" s="49"/>
      <c r="B74" s="117" t="s">
        <v>788</v>
      </c>
      <c r="C74" s="118" t="s">
        <v>977</v>
      </c>
      <c r="D74" s="49" t="s">
        <v>978</v>
      </c>
      <c r="E74" s="117"/>
      <c r="F74" s="117"/>
      <c r="G74" s="117"/>
      <c r="H74" s="119">
        <f>X74+AA74+AD74+AG74+AJ74+AM74+AP74+AS74+AV74+AY74+BB74+BE74</f>
        <v>1200529.6</v>
      </c>
      <c r="I74" s="119">
        <f>Y74+AB74+AE74+AH74+AK74+AN74+AQ74+AT74+AW74+AZ74+BC74+BF74</f>
        <v>1200529.6</v>
      </c>
      <c r="J74" s="119">
        <f t="shared" ref="J74:J79" si="78">Z74+AC74+AF74+AI74+AL74+AO74+AR74+AU74+AX74+BA74+BD74+BG74</f>
        <v>0</v>
      </c>
      <c r="K74" s="119"/>
      <c r="L74" s="150"/>
      <c r="M74" s="150"/>
      <c r="N74" s="119"/>
      <c r="O74" s="119"/>
      <c r="P74" s="119"/>
      <c r="Q74" s="119"/>
      <c r="R74" s="119"/>
      <c r="S74" s="119"/>
      <c r="T74" s="119"/>
      <c r="U74" s="119"/>
      <c r="V74" s="119"/>
      <c r="W74" s="119"/>
      <c r="X74" s="119">
        <f>VLOOKUP($C74,'1 预算编制表单'!$C:$BJ,27,FALSE)</f>
        <v>94713.3</v>
      </c>
      <c r="Y74" s="119">
        <f>X74-Z74</f>
        <v>94713.3</v>
      </c>
      <c r="Z74" s="119">
        <f>Z75+Z81+Z87+Z93</f>
        <v>0</v>
      </c>
      <c r="AA74" s="119">
        <f>VLOOKUP($C74,'1 预算编制表单'!$C:$BJ,30,FALSE)</f>
        <v>100528.754545455</v>
      </c>
      <c r="AB74" s="119">
        <f>AA74-AC74</f>
        <v>100528.754545455</v>
      </c>
      <c r="AC74" s="119">
        <f>AC75+AC81+AC87+AC93</f>
        <v>0</v>
      </c>
      <c r="AD74" s="119">
        <f>VLOOKUP($C74,'1 预算编制表单'!$C:$BJ,33,FALSE)</f>
        <v>100528.754545455</v>
      </c>
      <c r="AE74" s="119">
        <f>AD74-AF74</f>
        <v>100528.754545455</v>
      </c>
      <c r="AF74" s="119">
        <f>AF75+AF81+AF87+AF93</f>
        <v>0</v>
      </c>
      <c r="AG74" s="119">
        <f>VLOOKUP($C74,'1 预算编制表单'!$C:$BJ,36,FALSE)</f>
        <v>100528.754545455</v>
      </c>
      <c r="AH74" s="119">
        <f>AG74-AI74</f>
        <v>100528.754545455</v>
      </c>
      <c r="AI74" s="119">
        <f>AI75+AI81+AI87+AI93</f>
        <v>0</v>
      </c>
      <c r="AJ74" s="119">
        <f>VLOOKUP($C74,'1 预算编制表单'!$C:$BJ,39,FALSE)</f>
        <v>100528.754545455</v>
      </c>
      <c r="AK74" s="119">
        <f>AJ74-AL74</f>
        <v>100528.754545455</v>
      </c>
      <c r="AL74" s="119">
        <f>AL75+AL81+AL87+AL93</f>
        <v>0</v>
      </c>
      <c r="AM74" s="119">
        <f>VLOOKUP($C74,'1 预算编制表单'!$C:$BJ,42,FALSE)</f>
        <v>100528.754545455</v>
      </c>
      <c r="AN74" s="119">
        <f>AM74-AO74</f>
        <v>100528.754545455</v>
      </c>
      <c r="AO74" s="119">
        <f>AO75+AO81+AO87+AO93</f>
        <v>0</v>
      </c>
      <c r="AP74" s="119">
        <f>VLOOKUP($C74,'1 预算编制表单'!$C:$BJ,45,FALSE)</f>
        <v>100528.754545455</v>
      </c>
      <c r="AQ74" s="119">
        <f>AP74-AR74</f>
        <v>100528.754545455</v>
      </c>
      <c r="AR74" s="119">
        <f>AR75+AR81+AR87+AR93</f>
        <v>0</v>
      </c>
      <c r="AS74" s="119">
        <f>VLOOKUP($C74,'1 预算编制表单'!$C:$BJ,48,FALSE)</f>
        <v>100528.754545455</v>
      </c>
      <c r="AT74" s="119">
        <f>AS74-AU74</f>
        <v>100528.754545455</v>
      </c>
      <c r="AU74" s="119">
        <f>AU75+AU81+AU87+AU93</f>
        <v>0</v>
      </c>
      <c r="AV74" s="119">
        <f>VLOOKUP($C74,'1 预算编制表单'!$C:$BJ,51,FALSE)</f>
        <v>100528.754545455</v>
      </c>
      <c r="AW74" s="119">
        <f>AV74-AX74</f>
        <v>100528.754545455</v>
      </c>
      <c r="AX74" s="119">
        <f>AX75+AX81+AX87+AX93</f>
        <v>0</v>
      </c>
      <c r="AY74" s="119">
        <f>VLOOKUP($C74,'1 预算编制表单'!$C:$BJ,54,FALSE)</f>
        <v>100528.754545455</v>
      </c>
      <c r="AZ74" s="119">
        <f>AY74-BA74</f>
        <v>100528.754545455</v>
      </c>
      <c r="BA74" s="119">
        <f>BA75+BA81+BA87+BA93</f>
        <v>0</v>
      </c>
      <c r="BB74" s="119">
        <f>VLOOKUP($C74,'1 预算编制表单'!$C:$BJ,57,FALSE)</f>
        <v>100528.754545455</v>
      </c>
      <c r="BC74" s="119">
        <f>BB74-BD74</f>
        <v>100528.754545455</v>
      </c>
      <c r="BD74" s="119">
        <f>BD75+BD81+BD87+BD93</f>
        <v>0</v>
      </c>
      <c r="BE74" s="119">
        <f>VLOOKUP($C74,'1 预算编制表单'!$C:$BJ,60,FALSE)</f>
        <v>100528.754545455</v>
      </c>
      <c r="BF74" s="119">
        <f>BE74-BG74</f>
        <v>100528.754545455</v>
      </c>
      <c r="BG74" s="119">
        <f>BG75+BG81+BG87+BG93</f>
        <v>0</v>
      </c>
      <c r="BH74" s="119">
        <f>VLOOKUP($C74,'1 预算编制表单'!$C:$BJ,27,FALSE)</f>
        <v>94713.3</v>
      </c>
      <c r="BI74" s="119">
        <f>BH74-BJ74</f>
        <v>94713.3</v>
      </c>
      <c r="BJ74" s="119">
        <f>BJ75+BJ81+BJ87+BJ93</f>
        <v>0</v>
      </c>
      <c r="BK74" s="119">
        <f>VLOOKUP($C74,'1 预算编制表单'!$C:$BJ,30,FALSE)</f>
        <v>100528.754545455</v>
      </c>
      <c r="BL74" s="119">
        <f>BK74-BM74</f>
        <v>100528.754545455</v>
      </c>
      <c r="BM74" s="119">
        <f>BM75+BM81+BM87+BM93</f>
        <v>0</v>
      </c>
      <c r="BN74" s="119">
        <f>VLOOKUP($C74,'1 预算编制表单'!$C:$BJ,33,FALSE)</f>
        <v>100528.754545455</v>
      </c>
      <c r="BO74" s="119">
        <f>BN74-BP74</f>
        <v>100528.754545455</v>
      </c>
      <c r="BP74" s="119">
        <f>BP75+BP81+BP87+BP93</f>
        <v>0</v>
      </c>
      <c r="BQ74" s="119">
        <f>VLOOKUP($C74,'1 预算编制表单'!$C:$BJ,36,FALSE)</f>
        <v>100528.754545455</v>
      </c>
      <c r="BR74" s="119">
        <f>BQ74-BS74</f>
        <v>100528.754545455</v>
      </c>
      <c r="BS74" s="119">
        <f>BS75+BS81+BS87+BS93</f>
        <v>0</v>
      </c>
      <c r="BT74" s="119">
        <f>VLOOKUP($C74,'1 预算编制表单'!$C:$BJ,39,FALSE)</f>
        <v>100528.754545455</v>
      </c>
      <c r="BU74" s="119">
        <f>BT74-BV74</f>
        <v>100528.754545455</v>
      </c>
      <c r="BV74" s="119">
        <f>BV75+BV81+BV87+BV93</f>
        <v>0</v>
      </c>
      <c r="BW74" s="119">
        <f>VLOOKUP($C74,'1 预算编制表单'!$C:$BJ,42,FALSE)</f>
        <v>100528.754545455</v>
      </c>
      <c r="BX74" s="119">
        <f>BW74-BY74</f>
        <v>100528.754545455</v>
      </c>
      <c r="BY74" s="119">
        <f>BY75+BY81+BY87+BY93</f>
        <v>0</v>
      </c>
      <c r="BZ74" s="119">
        <f>VLOOKUP($C74,'1 预算编制表单'!$C:$BJ,45,FALSE)</f>
        <v>100528.754545455</v>
      </c>
      <c r="CA74" s="119">
        <f>BZ74-CB74</f>
        <v>100528.754545455</v>
      </c>
      <c r="CB74" s="119">
        <f>CB75+CB81+CB87+CB93</f>
        <v>0</v>
      </c>
      <c r="CC74" s="119">
        <f>VLOOKUP($C74,'1 预算编制表单'!$C:$BJ,48,FALSE)</f>
        <v>100528.754545455</v>
      </c>
      <c r="CD74" s="119">
        <f>CC74-CE74</f>
        <v>100528.754545455</v>
      </c>
      <c r="CE74" s="119">
        <f>CE75+CE81+CE87+CE93</f>
        <v>0</v>
      </c>
      <c r="CF74" s="119">
        <f>VLOOKUP($C74,'1 预算编制表单'!$C:$BJ,51,FALSE)</f>
        <v>100528.754545455</v>
      </c>
      <c r="CG74" s="119">
        <f>CF74-CH74</f>
        <v>100528.754545455</v>
      </c>
      <c r="CH74" s="119">
        <f>CH75+CH81+CH87+CH93</f>
        <v>0</v>
      </c>
      <c r="CI74" s="119">
        <f>VLOOKUP($C74,'1 预算编制表单'!$C:$BJ,54,FALSE)</f>
        <v>100528.754545455</v>
      </c>
      <c r="CJ74" s="119">
        <f>CI74-CK74</f>
        <v>100528.754545455</v>
      </c>
      <c r="CK74" s="119">
        <f>CK75+CK81+CK87+CK93</f>
        <v>0</v>
      </c>
      <c r="CL74" s="119">
        <f>VLOOKUP($C74,'1 预算编制表单'!$C:$BJ,57,FALSE)</f>
        <v>100528.754545455</v>
      </c>
      <c r="CM74" s="119">
        <f>CL74-CN74</f>
        <v>100528.754545455</v>
      </c>
      <c r="CN74" s="119">
        <f>CN75+CN81+CN87+CN93</f>
        <v>0</v>
      </c>
      <c r="CO74" s="119">
        <f>VLOOKUP($C74,'1 预算编制表单'!$C:$BJ,60,FALSE)</f>
        <v>100528.754545455</v>
      </c>
      <c r="CP74" s="119">
        <f>CO74-CQ74</f>
        <v>100528.754545455</v>
      </c>
      <c r="CQ74" s="119">
        <f>CQ75+CQ81+CQ87+CQ93</f>
        <v>0</v>
      </c>
    </row>
    <row r="75" ht="24" customHeight="1" outlineLevel="3" spans="1:95">
      <c r="A75" s="120"/>
      <c r="B75" s="121" t="s">
        <v>793</v>
      </c>
      <c r="C75" s="122" t="s">
        <v>118</v>
      </c>
      <c r="D75" s="120" t="s">
        <v>109</v>
      </c>
      <c r="E75" s="121"/>
      <c r="F75" s="121"/>
      <c r="G75" s="121"/>
      <c r="H75" s="123">
        <f>X75+AA75+AD75+AG75+AJ75+AM75+AP75+AS75+AV75+AY75+BB75+BE75</f>
        <v>1200529.6</v>
      </c>
      <c r="I75" s="123">
        <f>Y75+AB75+AE75+AH75+AK75+AN75+AQ75+AT75+AW75+AZ75+BC75+BF75</f>
        <v>1200529.6</v>
      </c>
      <c r="J75" s="123">
        <f t="shared" si="78"/>
        <v>0</v>
      </c>
      <c r="K75" s="123"/>
      <c r="L75" s="151"/>
      <c r="M75" s="151"/>
      <c r="N75" s="123"/>
      <c r="O75" s="123"/>
      <c r="P75" s="123"/>
      <c r="Q75" s="123"/>
      <c r="R75" s="123"/>
      <c r="S75" s="123"/>
      <c r="T75" s="123"/>
      <c r="U75" s="123"/>
      <c r="V75" s="123"/>
      <c r="W75" s="123"/>
      <c r="X75" s="123">
        <f>VLOOKUP($C75,'1 预算编制表单'!$C:$BJ,27,FALSE)</f>
        <v>94713.3</v>
      </c>
      <c r="Y75" s="123">
        <f>X75-Z75</f>
        <v>94713.3</v>
      </c>
      <c r="Z75" s="123">
        <f>SUM(Z76:Z80)</f>
        <v>0</v>
      </c>
      <c r="AA75" s="123">
        <f>VLOOKUP($C75,'1 预算编制表单'!$C:$BJ,30,FALSE)</f>
        <v>100528.754545455</v>
      </c>
      <c r="AB75" s="123">
        <f>AA75-AC75</f>
        <v>100528.754545455</v>
      </c>
      <c r="AC75" s="123">
        <f>SUM(AC76:AC80)</f>
        <v>0</v>
      </c>
      <c r="AD75" s="123">
        <f>VLOOKUP($C75,'1 预算编制表单'!$C:$BJ,33,FALSE)</f>
        <v>100528.754545455</v>
      </c>
      <c r="AE75" s="123">
        <f>AD75-AF75</f>
        <v>100528.754545455</v>
      </c>
      <c r="AF75" s="123">
        <f>SUM(AF76:AF80)</f>
        <v>0</v>
      </c>
      <c r="AG75" s="123">
        <f>VLOOKUP($C75,'1 预算编制表单'!$C:$BJ,36,FALSE)</f>
        <v>100528.754545455</v>
      </c>
      <c r="AH75" s="123">
        <f>AG75-AI75</f>
        <v>100528.754545455</v>
      </c>
      <c r="AI75" s="123">
        <f>SUM(AI76:AI80)</f>
        <v>0</v>
      </c>
      <c r="AJ75" s="123">
        <f>VLOOKUP($C75,'1 预算编制表单'!$C:$BJ,39,FALSE)</f>
        <v>100528.754545455</v>
      </c>
      <c r="AK75" s="123">
        <f>AJ75-AL75</f>
        <v>100528.754545455</v>
      </c>
      <c r="AL75" s="123">
        <f>SUM(AL76:AL80)</f>
        <v>0</v>
      </c>
      <c r="AM75" s="123">
        <f>VLOOKUP($C75,'1 预算编制表单'!$C:$BJ,42,FALSE)</f>
        <v>100528.754545455</v>
      </c>
      <c r="AN75" s="123">
        <f>AM75-AO75</f>
        <v>100528.754545455</v>
      </c>
      <c r="AO75" s="123">
        <f>SUM(AO76:AO80)</f>
        <v>0</v>
      </c>
      <c r="AP75" s="123">
        <f>VLOOKUP($C75,'1 预算编制表单'!$C:$BJ,45,FALSE)</f>
        <v>100528.754545455</v>
      </c>
      <c r="AQ75" s="123">
        <f>AP75-AR75</f>
        <v>100528.754545455</v>
      </c>
      <c r="AR75" s="123">
        <f>SUM(AR76:AR80)</f>
        <v>0</v>
      </c>
      <c r="AS75" s="123">
        <f>VLOOKUP($C75,'1 预算编制表单'!$C:$BJ,48,FALSE)</f>
        <v>100528.754545455</v>
      </c>
      <c r="AT75" s="123">
        <f>AS75-AU75</f>
        <v>100528.754545455</v>
      </c>
      <c r="AU75" s="123">
        <f>SUM(AU76:AU80)</f>
        <v>0</v>
      </c>
      <c r="AV75" s="123">
        <f>VLOOKUP($C75,'1 预算编制表单'!$C:$BJ,51,FALSE)</f>
        <v>100528.754545455</v>
      </c>
      <c r="AW75" s="123">
        <f>AV75-AX75</f>
        <v>100528.754545455</v>
      </c>
      <c r="AX75" s="123">
        <f>SUM(AX76:AX80)</f>
        <v>0</v>
      </c>
      <c r="AY75" s="123">
        <f>VLOOKUP($C75,'1 预算编制表单'!$C:$BJ,54,FALSE)</f>
        <v>100528.754545455</v>
      </c>
      <c r="AZ75" s="123">
        <f>AY75-BA75</f>
        <v>100528.754545455</v>
      </c>
      <c r="BA75" s="123">
        <f>SUM(BA76:BA80)</f>
        <v>0</v>
      </c>
      <c r="BB75" s="123">
        <f>VLOOKUP($C75,'1 预算编制表单'!$C:$BJ,57,FALSE)</f>
        <v>100528.754545455</v>
      </c>
      <c r="BC75" s="123">
        <f>BB75-BD75</f>
        <v>100528.754545455</v>
      </c>
      <c r="BD75" s="123">
        <f>SUM(BD76:BD80)</f>
        <v>0</v>
      </c>
      <c r="BE75" s="123">
        <f>VLOOKUP($C75,'1 预算编制表单'!$C:$BJ,60,FALSE)</f>
        <v>100528.754545455</v>
      </c>
      <c r="BF75" s="123">
        <f>BE75-BG75</f>
        <v>100528.754545455</v>
      </c>
      <c r="BG75" s="123">
        <f>SUM(BG76:BG80)</f>
        <v>0</v>
      </c>
      <c r="BH75" s="123">
        <f>VLOOKUP($C75,'1 预算编制表单'!$C:$BJ,27,FALSE)</f>
        <v>94713.3</v>
      </c>
      <c r="BI75" s="123">
        <f>BH75-BJ75</f>
        <v>94713.3</v>
      </c>
      <c r="BJ75" s="123">
        <f>SUM(BJ76:BJ80)</f>
        <v>0</v>
      </c>
      <c r="BK75" s="123">
        <f>VLOOKUP($C75,'1 预算编制表单'!$C:$BJ,30,FALSE)</f>
        <v>100528.754545455</v>
      </c>
      <c r="BL75" s="123">
        <f>BK75-BM75</f>
        <v>100528.754545455</v>
      </c>
      <c r="BM75" s="123">
        <f>SUM(BM76:BM80)</f>
        <v>0</v>
      </c>
      <c r="BN75" s="123">
        <f>VLOOKUP($C75,'1 预算编制表单'!$C:$BJ,33,FALSE)</f>
        <v>100528.754545455</v>
      </c>
      <c r="BO75" s="123">
        <f>BN75-BP75</f>
        <v>100528.754545455</v>
      </c>
      <c r="BP75" s="123">
        <f>SUM(BP76:BP80)</f>
        <v>0</v>
      </c>
      <c r="BQ75" s="123">
        <f>VLOOKUP($C75,'1 预算编制表单'!$C:$BJ,36,FALSE)</f>
        <v>100528.754545455</v>
      </c>
      <c r="BR75" s="123">
        <f>BQ75-BS75</f>
        <v>100528.754545455</v>
      </c>
      <c r="BS75" s="123">
        <f>SUM(BS76:BS80)</f>
        <v>0</v>
      </c>
      <c r="BT75" s="123">
        <f>VLOOKUP($C75,'1 预算编制表单'!$C:$BJ,39,FALSE)</f>
        <v>100528.754545455</v>
      </c>
      <c r="BU75" s="123">
        <f>BT75-BV75</f>
        <v>100528.754545455</v>
      </c>
      <c r="BV75" s="123">
        <f>SUM(BV76:BV80)</f>
        <v>0</v>
      </c>
      <c r="BW75" s="123">
        <f>VLOOKUP($C75,'1 预算编制表单'!$C:$BJ,42,FALSE)</f>
        <v>100528.754545455</v>
      </c>
      <c r="BX75" s="123">
        <f>BW75-BY75</f>
        <v>100528.754545455</v>
      </c>
      <c r="BY75" s="123">
        <f>SUM(BY76:BY80)</f>
        <v>0</v>
      </c>
      <c r="BZ75" s="123">
        <f>VLOOKUP($C75,'1 预算编制表单'!$C:$BJ,45,FALSE)</f>
        <v>100528.754545455</v>
      </c>
      <c r="CA75" s="123">
        <f>BZ75-CB75</f>
        <v>100528.754545455</v>
      </c>
      <c r="CB75" s="123">
        <f>SUM(CB76:CB80)</f>
        <v>0</v>
      </c>
      <c r="CC75" s="123">
        <f>VLOOKUP($C75,'1 预算编制表单'!$C:$BJ,48,FALSE)</f>
        <v>100528.754545455</v>
      </c>
      <c r="CD75" s="123">
        <f>CC75-CE75</f>
        <v>100528.754545455</v>
      </c>
      <c r="CE75" s="123">
        <f>SUM(CE76:CE80)</f>
        <v>0</v>
      </c>
      <c r="CF75" s="123">
        <f>VLOOKUP($C75,'1 预算编制表单'!$C:$BJ,51,FALSE)</f>
        <v>100528.754545455</v>
      </c>
      <c r="CG75" s="123">
        <f>CF75-CH75</f>
        <v>100528.754545455</v>
      </c>
      <c r="CH75" s="123">
        <f>SUM(CH76:CH80)</f>
        <v>0</v>
      </c>
      <c r="CI75" s="123">
        <f>VLOOKUP($C75,'1 预算编制表单'!$C:$BJ,54,FALSE)</f>
        <v>100528.754545455</v>
      </c>
      <c r="CJ75" s="123">
        <f>CI75-CK75</f>
        <v>100528.754545455</v>
      </c>
      <c r="CK75" s="123">
        <f>SUM(CK76:CK80)</f>
        <v>0</v>
      </c>
      <c r="CL75" s="123">
        <f>VLOOKUP($C75,'1 预算编制表单'!$C:$BJ,57,FALSE)</f>
        <v>100528.754545455</v>
      </c>
      <c r="CM75" s="123">
        <f>CL75-CN75</f>
        <v>100528.754545455</v>
      </c>
      <c r="CN75" s="123">
        <f>SUM(CN76:CN80)</f>
        <v>0</v>
      </c>
      <c r="CO75" s="123">
        <f>VLOOKUP($C75,'1 预算编制表单'!$C:$BJ,60,FALSE)</f>
        <v>100528.754545455</v>
      </c>
      <c r="CP75" s="123">
        <f>CO75-CQ75</f>
        <v>100528.754545455</v>
      </c>
      <c r="CQ75" s="123">
        <f>SUM(CQ76:CQ80)</f>
        <v>0</v>
      </c>
    </row>
    <row r="76" s="85" customFormat="1" ht="24" customHeight="1" outlineLevel="4" spans="1:95">
      <c r="A76" s="124"/>
      <c r="B76" s="125"/>
      <c r="C76" s="126"/>
      <c r="D76" s="124"/>
      <c r="E76" s="125"/>
      <c r="F76" s="125"/>
      <c r="G76" s="125"/>
      <c r="H76" s="127"/>
      <c r="I76" s="127"/>
      <c r="J76" s="127">
        <f t="shared" si="78"/>
        <v>0</v>
      </c>
      <c r="K76" s="127">
        <v>1</v>
      </c>
      <c r="L76" s="152"/>
      <c r="M76" s="153">
        <f>IFERROR(VLOOKUP($L76,'2-2 引出数据_合同数据仓库'!$B$2:$BP$10000,3,FALSE),0)</f>
        <v>0</v>
      </c>
      <c r="N76" s="127"/>
      <c r="O76" s="153">
        <f>IFERROR(VLOOKUP((LEFT(VLOOKUP($L76,'2-2 引出数据_合同数据仓库'!$B$2:$BP$10000,64,FALSE),15)&amp;(RIGHT(VLOOKUP($L76,'2-2 引出数据_合同数据仓库'!$B$2:$BP$10000,64,FALSE),4)+1)),'2-2 引出数据_合同数据仓库'!$B$2:$BP$10000,3,FALSE),0)</f>
        <v>0</v>
      </c>
      <c r="P76" s="127"/>
      <c r="Q76" s="127">
        <f>IFERROR(VLOOKUP($L76,'2-2 引出数据_合同数据仓库'!$B$2:$BP$10000,28,FALSE),0)</f>
        <v>0</v>
      </c>
      <c r="R76" s="127">
        <f>IFERROR(VLOOKUP($L76,'2-2 引出数据_合同数据仓库'!$B$2:$BP$10000,29,FALSE),0)</f>
        <v>0</v>
      </c>
      <c r="S76" s="127">
        <f>IFERROR(VLOOKUP($L76,'2-2 引出数据_合同数据仓库'!$B$2:$BP$10000,4,FALSE),0)</f>
        <v>0</v>
      </c>
      <c r="T76" s="127"/>
      <c r="U76" s="127">
        <f>IFERROR(VLOOKUP($L76,'2-2 引出数据_合同数据仓库'!$B$2:$BP$10000,15,FALSE),0)</f>
        <v>0</v>
      </c>
      <c r="V76" s="127">
        <f>U76/(S76-R76+1)*365</f>
        <v>0</v>
      </c>
      <c r="W76" s="127"/>
      <c r="X76" s="159">
        <v>45658</v>
      </c>
      <c r="Y76" s="159">
        <f>X76+30</f>
        <v>45688</v>
      </c>
      <c r="Z76" s="163">
        <f>IFERROR(IF(($R76-Y76)&gt;=0,0,IF(($S76-X76)&lt;0,0,IF(AND(($S76-Y76)&gt;0,(X76-$R76)&gt;0),$V76/365*(Y76-X76+1),IF(AND(($S76-Y76)&lt;=0,(X76-$R76)&gt;0),$V76/365*($S76-X76+1),$V76/365*(Y76-$R76+1))))),0)</f>
        <v>0</v>
      </c>
      <c r="AA76" s="159">
        <f>Y76+1</f>
        <v>45689</v>
      </c>
      <c r="AB76" s="159">
        <f>AA76+27</f>
        <v>45716</v>
      </c>
      <c r="AC76" s="163">
        <f>IFERROR(IF(($R76-AB76)&gt;=0,0,IF(($S76-AA76)&lt;0,0,IF(AND(($S76-AB76)&gt;0,(AA76-$R76)&gt;0),$V76/365*(AB76-AA76+1),IF(AND(($S76-AB76)&lt;=0,(AA76-$R76)&gt;0),$V76/365*($S76-AA76+1),$V76/365*(AB76-$R76+1))))),0)</f>
        <v>0</v>
      </c>
      <c r="AD76" s="159">
        <f>AB76+1</f>
        <v>45717</v>
      </c>
      <c r="AE76" s="159">
        <f>AD76+30</f>
        <v>45747</v>
      </c>
      <c r="AF76" s="163">
        <f>IFERROR(IF(($R76-AE76)&gt;=0,0,IF(($S76-AD76)&lt;0,0,IF(AND(($S76-AE76)&gt;0,(AD76-$R76)&gt;0),$V76/365*(AE76-AD76+1),IF(AND(($S76-AE76)&lt;=0,(AD76-$R76)&gt;0),$V76/365*($S76-AD76+1),$V76/365*(AE76-$R76+1))))),0)</f>
        <v>0</v>
      </c>
      <c r="AG76" s="159">
        <f>AE76+1</f>
        <v>45748</v>
      </c>
      <c r="AH76" s="159">
        <f>AG76+29</f>
        <v>45777</v>
      </c>
      <c r="AI76" s="163">
        <f>IFERROR(IF(($R76-AH76)&gt;=0,0,IF(($S76-AG76)&lt;0,0,IF(AND(($S76-AH76)&gt;0,(AG76-$R76)&gt;0),$V76/365*(AH76-AG76+1),IF(AND(($S76-AH76)&lt;=0,(AG76-$R76)&gt;0),$V76/365*($S76-AG76+1),$V76/365*(AH76-$R76+1))))),0)</f>
        <v>0</v>
      </c>
      <c r="AJ76" s="159">
        <f>AH76+1</f>
        <v>45778</v>
      </c>
      <c r="AK76" s="159">
        <f>AJ76+30</f>
        <v>45808</v>
      </c>
      <c r="AL76" s="163">
        <f>IFERROR(IF(($R76-AK76)&gt;=0,0,IF(($S76-AJ76)&lt;0,0,IF(AND(($S76-AK76)&gt;0,(AJ76-$R76)&gt;0),$V76/365*(AK76-AJ76+1),IF(AND(($S76-AK76)&lt;=0,(AJ76-$R76)&gt;0),$V76/365*($S76-AJ76+1),$V76/365*(AK76-$R76+1))))),0)</f>
        <v>0</v>
      </c>
      <c r="AM76" s="159">
        <f>AK76+1</f>
        <v>45809</v>
      </c>
      <c r="AN76" s="159">
        <f>AM76+29</f>
        <v>45838</v>
      </c>
      <c r="AO76" s="163">
        <f>IFERROR(IF(($R76-AN76)&gt;=0,0,IF(($S76-AM76)&lt;0,0,IF(AND(($S76-AN76)&gt;0,(AM76-$R76)&gt;0),$V76/365*(AN76-AM76+1),IF(AND(($S76-AN76)&lt;=0,(AM76-$R76)&gt;0),$V76/365*($S76-AM76+1),$V76/365*(AN76-$R76+1))))),0)</f>
        <v>0</v>
      </c>
      <c r="AP76" s="159">
        <f>AN76+1</f>
        <v>45839</v>
      </c>
      <c r="AQ76" s="159">
        <f>AP76+30</f>
        <v>45869</v>
      </c>
      <c r="AR76" s="163">
        <f>IFERROR(IF(($R76-AQ76)&gt;=0,0,IF(($S76-AP76)&lt;0,0,IF(AND(($S76-AQ76)&gt;0,(AP76-$R76)&gt;0),$V76/365*(AQ76-AP76+1),IF(AND(($S76-AQ76)&lt;=0,(AP76-$R76)&gt;0),$V76/365*($S76-AP76+1),$V76/365*(AQ76-$R76+1))))),0)</f>
        <v>0</v>
      </c>
      <c r="AS76" s="159">
        <f>AQ76+1</f>
        <v>45870</v>
      </c>
      <c r="AT76" s="159">
        <f>AS76+30</f>
        <v>45900</v>
      </c>
      <c r="AU76" s="163">
        <f>IFERROR(IF(($R76-AT76)&gt;=0,0,IF(($S76-AS76)&lt;0,0,IF(AND(($S76-AT76)&gt;0,(AS76-$R76)&gt;0),$V76/365*(AT76-AS76+1),IF(AND(($S76-AT76)&lt;=0,(AS76-$R76)&gt;0),$V76/365*($S76-AS76+1),$V76/365*(AT76-$R76+1))))),0)</f>
        <v>0</v>
      </c>
      <c r="AV76" s="159">
        <f>AT76+1</f>
        <v>45901</v>
      </c>
      <c r="AW76" s="159">
        <f>AV76+29</f>
        <v>45930</v>
      </c>
      <c r="AX76" s="163">
        <f>IFERROR(IF(($R76-AW76)&gt;=0,0,IF(($S76-AV76)&lt;0,0,IF(AND(($S76-AW76)&gt;0,(AV76-$R76)&gt;0),$V76/365*(AW76-AV76+1),IF(AND(($S76-AW76)&lt;=0,(AV76-$R76)&gt;0),$V76/365*($S76-AV76+1),$V76/365*(AW76-$R76+1))))),0)</f>
        <v>0</v>
      </c>
      <c r="AY76" s="159">
        <f>AW76+1</f>
        <v>45931</v>
      </c>
      <c r="AZ76" s="159">
        <f>AY76+30</f>
        <v>45961</v>
      </c>
      <c r="BA76" s="163">
        <f>IFERROR(IF(($R76-AZ76)&gt;=0,0,IF(($S76-AY76)&lt;0,0,IF(AND(($S76-AZ76)&gt;0,(AY76-$R76)&gt;0),$V76/365*(AZ76-AY76+1),IF(AND(($S76-AZ76)&lt;=0,(AY76-$R76)&gt;0),$V76/365*($S76-AY76+1),$V76/365*(AZ76-$R76+1))))),0)</f>
        <v>0</v>
      </c>
      <c r="BB76" s="159">
        <f>AZ76+1</f>
        <v>45962</v>
      </c>
      <c r="BC76" s="159">
        <f>BB76+29</f>
        <v>45991</v>
      </c>
      <c r="BD76" s="163">
        <f>IFERROR(IF(($R76-BC76)&gt;=0,0,IF(($S76-BB76)&lt;0,0,IF(AND(($S76-BC76)&gt;0,(BB76-$R76)&gt;0),$V76/365*(BC76-BB76+1),IF(AND(($S76-BC76)&lt;=0,(BB76-$R76)&gt;0),$V76/365*($S76-BB76+1),$V76/365*(BC76-$R76+1))))),0)</f>
        <v>0</v>
      </c>
      <c r="BE76" s="159">
        <f>BC76+1</f>
        <v>45992</v>
      </c>
      <c r="BF76" s="159">
        <f>BE76+30</f>
        <v>46022</v>
      </c>
      <c r="BG76" s="163">
        <f>IFERROR(IF(($R76-BF76)&gt;=0,0,IF(($S76-BE76)&lt;0,0,IF(AND(($S76-BF76)&gt;0,(BE76-$R76)&gt;0),$V76/365*(BF76-BE76+1),IF(AND(($S76-BF76)&lt;=0,(BE76-$R76)&gt;0),$V76/365*($S76-BE76+1),$V76/365*(BF76-$R76+1))))),0)</f>
        <v>0</v>
      </c>
      <c r="BH76" s="159">
        <v>46023</v>
      </c>
      <c r="BI76" s="159">
        <f>BH76+30</f>
        <v>46053</v>
      </c>
      <c r="BJ76" s="163">
        <f>IFERROR(IF(($R76-BI76)&gt;=0,0,IF(($S76-BH76)&lt;0,0,IF(AND(($S76-BI76)&gt;0,(BH76-$R76)&gt;0),$V76/365*(BI76-BH76+1),IF(AND(($S76-BI76)&lt;=0,(BH76-$R76)&gt;0),$V76/365*($S76-BH76+1),$V76/365*(BI76-$R76+1))))),0)</f>
        <v>0</v>
      </c>
      <c r="BK76" s="159">
        <f>BI76+1</f>
        <v>46054</v>
      </c>
      <c r="BL76" s="159">
        <f>BK76+27</f>
        <v>46081</v>
      </c>
      <c r="BM76" s="163">
        <f>IFERROR(IF(($R76-BL76)&gt;=0,0,IF(($S76-BK76)&lt;0,0,IF(AND(($S76-BL76)&gt;0,(BK76-$R76)&gt;0),$V76/365*(BL76-BK76+1),IF(AND(($S76-BL76)&lt;=0,(BK76-$R76)&gt;0),$V76/365*($S76-BK76+1),$V76/365*(BL76-$R76+1))))),0)</f>
        <v>0</v>
      </c>
      <c r="BN76" s="159">
        <f>BL76+1</f>
        <v>46082</v>
      </c>
      <c r="BO76" s="159">
        <f>BN76+30</f>
        <v>46112</v>
      </c>
      <c r="BP76" s="163">
        <f>IFERROR(IF(($R76-BO76)&gt;=0,0,IF(($S76-BN76)&lt;0,0,IF(AND(($S76-BO76)&gt;0,(BN76-$R76)&gt;0),$V76/365*(BO76-BN76+1),IF(AND(($S76-BO76)&lt;=0,(BN76-$R76)&gt;0),$V76/365*($S76-BN76+1),$V76/365*(BO76-$R76+1))))),0)</f>
        <v>0</v>
      </c>
      <c r="BQ76" s="159">
        <f>BO76+1</f>
        <v>46113</v>
      </c>
      <c r="BR76" s="159">
        <f>BQ76+29</f>
        <v>46142</v>
      </c>
      <c r="BS76" s="163">
        <f>IFERROR(IF(($R76-BR76)&gt;=0,0,IF(($S76-BQ76)&lt;0,0,IF(AND(($S76-BR76)&gt;0,(BQ76-$R76)&gt;0),$V76/365*(BR76-BQ76+1),IF(AND(($S76-BR76)&lt;=0,(BQ76-$R76)&gt;0),$V76/365*($S76-BQ76+1),$V76/365*(BR76-$R76+1))))),0)</f>
        <v>0</v>
      </c>
      <c r="BT76" s="159">
        <f>BR76+1</f>
        <v>46143</v>
      </c>
      <c r="BU76" s="159">
        <f>BT76+30</f>
        <v>46173</v>
      </c>
      <c r="BV76" s="163">
        <f>IFERROR(IF(($R76-BU76)&gt;=0,0,IF(($S76-BT76)&lt;0,0,IF(AND(($S76-BU76)&gt;0,(BT76-$R76)&gt;0),$V76/365*(BU76-BT76+1),IF(AND(($S76-BU76)&lt;=0,(BT76-$R76)&gt;0),$V76/365*($S76-BT76+1),$V76/365*(BU76-$R76+1))))),0)</f>
        <v>0</v>
      </c>
      <c r="BW76" s="159">
        <f>BU76+1</f>
        <v>46174</v>
      </c>
      <c r="BX76" s="159">
        <f>BW76+29</f>
        <v>46203</v>
      </c>
      <c r="BY76" s="163">
        <f>IFERROR(IF(($R76-BX76)&gt;=0,0,IF(($S76-BW76)&lt;0,0,IF(AND(($S76-BX76)&gt;0,(BW76-$R76)&gt;0),$V76/365*(BX76-BW76+1),IF(AND(($S76-BX76)&lt;=0,(BW76-$R76)&gt;0),$V76/365*($S76-BW76+1),$V76/365*(BX76-$R76+1))))),0)</f>
        <v>0</v>
      </c>
      <c r="BZ76" s="159">
        <f>BX76+1</f>
        <v>46204</v>
      </c>
      <c r="CA76" s="159">
        <f>BZ76+30</f>
        <v>46234</v>
      </c>
      <c r="CB76" s="163">
        <f>IFERROR(IF(($R76-CA76)&gt;=0,0,IF(($S76-BZ76)&lt;0,0,IF(AND(($S76-CA76)&gt;0,(BZ76-$R76)&gt;0),$V76/365*(CA76-BZ76+1),IF(AND(($S76-CA76)&lt;=0,(BZ76-$R76)&gt;0),$V76/365*($S76-BZ76+1),$V76/365*(CA76-$R76+1))))),0)</f>
        <v>0</v>
      </c>
      <c r="CC76" s="159">
        <f>CA76+1</f>
        <v>46235</v>
      </c>
      <c r="CD76" s="159">
        <f>CC76+30</f>
        <v>46265</v>
      </c>
      <c r="CE76" s="163">
        <f>IFERROR(IF(($R76-CD76)&gt;=0,0,IF(($S76-CC76)&lt;0,0,IF(AND(($S76-CD76)&gt;0,(CC76-$R76)&gt;0),$V76/365*(CD76-CC76+1),IF(AND(($S76-CD76)&lt;=0,(CC76-$R76)&gt;0),$V76/365*($S76-CC76+1),$V76/365*(CD76-$R76+1))))),0)</f>
        <v>0</v>
      </c>
      <c r="CF76" s="159">
        <f>CD76+1</f>
        <v>46266</v>
      </c>
      <c r="CG76" s="159">
        <f>CF76+29</f>
        <v>46295</v>
      </c>
      <c r="CH76" s="163">
        <f>IFERROR(IF(($R76-CG76)&gt;=0,0,IF(($S76-CF76)&lt;0,0,IF(AND(($S76-CG76)&gt;0,(CF76-$R76)&gt;0),$V76/365*(CG76-CF76+1),IF(AND(($S76-CG76)&lt;=0,(CF76-$R76)&gt;0),$V76/365*($S76-CF76+1),$V76/365*(CG76-$R76+1))))),0)</f>
        <v>0</v>
      </c>
      <c r="CI76" s="159">
        <f>CG76+1</f>
        <v>46296</v>
      </c>
      <c r="CJ76" s="159">
        <f>CI76+30</f>
        <v>46326</v>
      </c>
      <c r="CK76" s="163">
        <f>IFERROR(IF(($R76-CJ76)&gt;=0,0,IF(($S76-CI76)&lt;0,0,IF(AND(($S76-CJ76)&gt;0,(CI76-$R76)&gt;0),$V76/365*(CJ76-CI76+1),IF(AND(($S76-CJ76)&lt;=0,(CI76-$R76)&gt;0),$V76/365*($S76-CI76+1),$V76/365*(CJ76-$R76+1))))),0)</f>
        <v>0</v>
      </c>
      <c r="CL76" s="159">
        <f>CJ76+1</f>
        <v>46327</v>
      </c>
      <c r="CM76" s="159">
        <f>CL76+29</f>
        <v>46356</v>
      </c>
      <c r="CN76" s="163">
        <f>IFERROR(IF(($R76-CM76)&gt;=0,0,IF(($S76-CL76)&lt;0,0,IF(AND(($S76-CM76)&gt;0,(CL76-$R76)&gt;0),$V76/365*(CM76-CL76+1),IF(AND(($S76-CM76)&lt;=0,(CL76-$R76)&gt;0),$V76/365*($S76-CL76+1),$V76/365*(CM76-$R76+1))))),0)</f>
        <v>0</v>
      </c>
      <c r="CO76" s="159">
        <f>CM76+1</f>
        <v>46357</v>
      </c>
      <c r="CP76" s="159">
        <f>CO76+30</f>
        <v>46387</v>
      </c>
      <c r="CQ76" s="163">
        <f>IFERROR(IF(($R76-CP76)&gt;=0,0,IF(($S76-CO76)&lt;0,0,IF(AND(($S76-CP76)&gt;0,(CO76-$R76)&gt;0),$V76/365*(CP76-CO76+1),IF(AND(($S76-CP76)&lt;=0,(CO76-$R76)&gt;0),$V76/365*($S76-CO76+1),$V76/365*(CP76-$R76+1))))),0)</f>
        <v>0</v>
      </c>
    </row>
    <row r="77" s="85" customFormat="1" ht="24" customHeight="1" outlineLevel="4" spans="1:95">
      <c r="A77" s="124"/>
      <c r="B77" s="125"/>
      <c r="C77" s="126"/>
      <c r="D77" s="124"/>
      <c r="E77" s="125"/>
      <c r="F77" s="125"/>
      <c r="G77" s="125"/>
      <c r="H77" s="127"/>
      <c r="I77" s="127"/>
      <c r="J77" s="127">
        <f t="shared" si="78"/>
        <v>0</v>
      </c>
      <c r="K77" s="127">
        <f>K76+1</f>
        <v>2</v>
      </c>
      <c r="L77" s="152"/>
      <c r="M77" s="153">
        <f>IFERROR(VLOOKUP($L77,'2-2 引出数据_合同数据仓库'!$B$2:$BP$10000,3,FALSE),0)</f>
        <v>0</v>
      </c>
      <c r="N77" s="127"/>
      <c r="O77" s="153">
        <f>IFERROR(VLOOKUP((LEFT(VLOOKUP($L77,'2-2 引出数据_合同数据仓库'!$B$2:$BP$10000,64,FALSE),15)&amp;(RIGHT(VLOOKUP($L77,'2-2 引出数据_合同数据仓库'!$B$2:$BP$10000,64,FALSE),4)+1)),'2-2 引出数据_合同数据仓库'!$B$2:$BP$10000,3,FALSE),0)</f>
        <v>0</v>
      </c>
      <c r="P77" s="127"/>
      <c r="Q77" s="127">
        <f>IFERROR(VLOOKUP($L77,'2-2 引出数据_合同数据仓库'!$B$2:$BP$10000,28,FALSE),0)</f>
        <v>0</v>
      </c>
      <c r="R77" s="127">
        <f>IFERROR(VLOOKUP($L77,'2-2 引出数据_合同数据仓库'!$B$2:$BP$10000,29,FALSE),0)</f>
        <v>0</v>
      </c>
      <c r="S77" s="127">
        <f>IFERROR(VLOOKUP($L77,'2-2 引出数据_合同数据仓库'!$B$2:$BP$10000,4,FALSE),0)</f>
        <v>0</v>
      </c>
      <c r="T77" s="127"/>
      <c r="U77" s="127">
        <f>IFERROR(VLOOKUP($L77,'2-2 引出数据_合同数据仓库'!$B$2:$BP$10000,15,FALSE),0)</f>
        <v>0</v>
      </c>
      <c r="V77" s="127">
        <f>U77/(S77-R77+1)*365</f>
        <v>0</v>
      </c>
      <c r="W77" s="127"/>
      <c r="X77" s="159">
        <v>45658</v>
      </c>
      <c r="Y77" s="159">
        <f>X77+30</f>
        <v>45688</v>
      </c>
      <c r="Z77" s="163">
        <f>IFERROR(IF(($R77-Y77)&gt;=0,0,IF(($S77-X77)&lt;0,0,IF(AND(($S77-Y77)&gt;0,(X77-$R77)&gt;0),$V77/365*(Y77-X77+1),IF(AND(($S77-Y77)&lt;=0,(X77-$R77)&gt;0),$V77/365*($S77-X77+1),$V77/365*(Y77-$R77+1))))),0)</f>
        <v>0</v>
      </c>
      <c r="AA77" s="159">
        <f>Y77+1</f>
        <v>45689</v>
      </c>
      <c r="AB77" s="159">
        <f>AA77+27</f>
        <v>45716</v>
      </c>
      <c r="AC77" s="163">
        <f>IFERROR(IF(($R77-AB77)&gt;=0,0,IF(($S77-AA77)&lt;0,0,IF(AND(($S77-AB77)&gt;0,(AA77-$R77)&gt;0),$V77/365*(AB77-AA77+1),IF(AND(($S77-AB77)&lt;=0,(AA77-$R77)&gt;0),$V77/365*($S77-AA77+1),$V77/365*(AB77-$R77+1))))),0)</f>
        <v>0</v>
      </c>
      <c r="AD77" s="159">
        <f>AB77+1</f>
        <v>45717</v>
      </c>
      <c r="AE77" s="159">
        <f>AD77+30</f>
        <v>45747</v>
      </c>
      <c r="AF77" s="163">
        <f>IFERROR(IF(($R77-AE77)&gt;=0,0,IF(($S77-AD77)&lt;0,0,IF(AND(($S77-AE77)&gt;0,(AD77-$R77)&gt;0),$V77/365*(AE77-AD77+1),IF(AND(($S77-AE77)&lt;=0,(AD77-$R77)&gt;0),$V77/365*($S77-AD77+1),$V77/365*(AE77-$R77+1))))),0)</f>
        <v>0</v>
      </c>
      <c r="AG77" s="159">
        <f>AE77+1</f>
        <v>45748</v>
      </c>
      <c r="AH77" s="159">
        <f>AG77+29</f>
        <v>45777</v>
      </c>
      <c r="AI77" s="163">
        <f>IFERROR(IF(($R77-AH77)&gt;=0,0,IF(($S77-AG77)&lt;0,0,IF(AND(($S77-AH77)&gt;0,(AG77-$R77)&gt;0),$V77/365*(AH77-AG77+1),IF(AND(($S77-AH77)&lt;=0,(AG77-$R77)&gt;0),$V77/365*($S77-AG77+1),$V77/365*(AH77-$R77+1))))),0)</f>
        <v>0</v>
      </c>
      <c r="AJ77" s="159">
        <f>AH77+1</f>
        <v>45778</v>
      </c>
      <c r="AK77" s="159">
        <f>AJ77+30</f>
        <v>45808</v>
      </c>
      <c r="AL77" s="163">
        <f>IFERROR(IF(($R77-AK77)&gt;=0,0,IF(($S77-AJ77)&lt;0,0,IF(AND(($S77-AK77)&gt;0,(AJ77-$R77)&gt;0),$V77/365*(AK77-AJ77+1),IF(AND(($S77-AK77)&lt;=0,(AJ77-$R77)&gt;0),$V77/365*($S77-AJ77+1),$V77/365*(AK77-$R77+1))))),0)</f>
        <v>0</v>
      </c>
      <c r="AM77" s="159">
        <f>AK77+1</f>
        <v>45809</v>
      </c>
      <c r="AN77" s="159">
        <f>AM77+29</f>
        <v>45838</v>
      </c>
      <c r="AO77" s="163">
        <f>IFERROR(IF(($R77-AN77)&gt;=0,0,IF(($S77-AM77)&lt;0,0,IF(AND(($S77-AN77)&gt;0,(AM77-$R77)&gt;0),$V77/365*(AN77-AM77+1),IF(AND(($S77-AN77)&lt;=0,(AM77-$R77)&gt;0),$V77/365*($S77-AM77+1),$V77/365*(AN77-$R77+1))))),0)</f>
        <v>0</v>
      </c>
      <c r="AP77" s="159">
        <f>AN77+1</f>
        <v>45839</v>
      </c>
      <c r="AQ77" s="159">
        <f>AP77+30</f>
        <v>45869</v>
      </c>
      <c r="AR77" s="163">
        <f>IFERROR(IF(($R77-AQ77)&gt;=0,0,IF(($S77-AP77)&lt;0,0,IF(AND(($S77-AQ77)&gt;0,(AP77-$R77)&gt;0),$V77/365*(AQ77-AP77+1),IF(AND(($S77-AQ77)&lt;=0,(AP77-$R77)&gt;0),$V77/365*($S77-AP77+1),$V77/365*(AQ77-$R77+1))))),0)</f>
        <v>0</v>
      </c>
      <c r="AS77" s="159">
        <f>AQ77+1</f>
        <v>45870</v>
      </c>
      <c r="AT77" s="159">
        <f>AS77+30</f>
        <v>45900</v>
      </c>
      <c r="AU77" s="163">
        <f>IFERROR(IF(($R77-AT77)&gt;=0,0,IF(($S77-AS77)&lt;0,0,IF(AND(($S77-AT77)&gt;0,(AS77-$R77)&gt;0),$V77/365*(AT77-AS77+1),IF(AND(($S77-AT77)&lt;=0,(AS77-$R77)&gt;0),$V77/365*($S77-AS77+1),$V77/365*(AT77-$R77+1))))),0)</f>
        <v>0</v>
      </c>
      <c r="AV77" s="159">
        <f>AT77+1</f>
        <v>45901</v>
      </c>
      <c r="AW77" s="159">
        <f>AV77+29</f>
        <v>45930</v>
      </c>
      <c r="AX77" s="163">
        <f>IFERROR(IF(($R77-AW77)&gt;=0,0,IF(($S77-AV77)&lt;0,0,IF(AND(($S77-AW77)&gt;0,(AV77-$R77)&gt;0),$V77/365*(AW77-AV77+1),IF(AND(($S77-AW77)&lt;=0,(AV77-$R77)&gt;0),$V77/365*($S77-AV77+1),$V77/365*(AW77-$R77+1))))),0)</f>
        <v>0</v>
      </c>
      <c r="AY77" s="159">
        <f>AW77+1</f>
        <v>45931</v>
      </c>
      <c r="AZ77" s="159">
        <f>AY77+30</f>
        <v>45961</v>
      </c>
      <c r="BA77" s="163">
        <f>IFERROR(IF(($R77-AZ77)&gt;=0,0,IF(($S77-AY77)&lt;0,0,IF(AND(($S77-AZ77)&gt;0,(AY77-$R77)&gt;0),$V77/365*(AZ77-AY77+1),IF(AND(($S77-AZ77)&lt;=0,(AY77-$R77)&gt;0),$V77/365*($S77-AY77+1),$V77/365*(AZ77-$R77+1))))),0)</f>
        <v>0</v>
      </c>
      <c r="BB77" s="159">
        <f>AZ77+1</f>
        <v>45962</v>
      </c>
      <c r="BC77" s="159">
        <f>BB77+29</f>
        <v>45991</v>
      </c>
      <c r="BD77" s="163">
        <f>IFERROR(IF(($R77-BC77)&gt;=0,0,IF(($S77-BB77)&lt;0,0,IF(AND(($S77-BC77)&gt;0,(BB77-$R77)&gt;0),$V77/365*(BC77-BB77+1),IF(AND(($S77-BC77)&lt;=0,(BB77-$R77)&gt;0),$V77/365*($S77-BB77+1),$V77/365*(BC77-$R77+1))))),0)</f>
        <v>0</v>
      </c>
      <c r="BE77" s="159">
        <f>BC77+1</f>
        <v>45992</v>
      </c>
      <c r="BF77" s="159">
        <f>BE77+30</f>
        <v>46022</v>
      </c>
      <c r="BG77" s="163">
        <f>IFERROR(IF(($R77-BF77)&gt;=0,0,IF(($S77-BE77)&lt;0,0,IF(AND(($S77-BF77)&gt;0,(BE77-$R77)&gt;0),$V77/365*(BF77-BE77+1),IF(AND(($S77-BF77)&lt;=0,(BE77-$R77)&gt;0),$V77/365*($S77-BE77+1),$V77/365*(BF77-$R77+1))))),0)</f>
        <v>0</v>
      </c>
      <c r="BH77" s="159">
        <v>46023</v>
      </c>
      <c r="BI77" s="159">
        <f>BH77+30</f>
        <v>46053</v>
      </c>
      <c r="BJ77" s="163">
        <f>IFERROR(IF(($R77-BI77)&gt;=0,0,IF(($S77-BH77)&lt;0,0,IF(AND(($S77-BI77)&gt;0,(BH77-$R77)&gt;0),$V77/365*(BI77-BH77+1),IF(AND(($S77-BI77)&lt;=0,(BH77-$R77)&gt;0),$V77/365*($S77-BH77+1),$V77/365*(BI77-$R77+1))))),0)</f>
        <v>0</v>
      </c>
      <c r="BK77" s="159">
        <f>BI77+1</f>
        <v>46054</v>
      </c>
      <c r="BL77" s="159">
        <f>BK77+27</f>
        <v>46081</v>
      </c>
      <c r="BM77" s="163">
        <f>IFERROR(IF(($R77-BL77)&gt;=0,0,IF(($S77-BK77)&lt;0,0,IF(AND(($S77-BL77)&gt;0,(BK77-$R77)&gt;0),$V77/365*(BL77-BK77+1),IF(AND(($S77-BL77)&lt;=0,(BK77-$R77)&gt;0),$V77/365*($S77-BK77+1),$V77/365*(BL77-$R77+1))))),0)</f>
        <v>0</v>
      </c>
      <c r="BN77" s="159">
        <f>BL77+1</f>
        <v>46082</v>
      </c>
      <c r="BO77" s="159">
        <f>BN77+30</f>
        <v>46112</v>
      </c>
      <c r="BP77" s="163">
        <f>IFERROR(IF(($R77-BO77)&gt;=0,0,IF(($S77-BN77)&lt;0,0,IF(AND(($S77-BO77)&gt;0,(BN77-$R77)&gt;0),$V77/365*(BO77-BN77+1),IF(AND(($S77-BO77)&lt;=0,(BN77-$R77)&gt;0),$V77/365*($S77-BN77+1),$V77/365*(BO77-$R77+1))))),0)</f>
        <v>0</v>
      </c>
      <c r="BQ77" s="159">
        <f>BO77+1</f>
        <v>46113</v>
      </c>
      <c r="BR77" s="159">
        <f>BQ77+29</f>
        <v>46142</v>
      </c>
      <c r="BS77" s="163">
        <f>IFERROR(IF(($R77-BR77)&gt;=0,0,IF(($S77-BQ77)&lt;0,0,IF(AND(($S77-BR77)&gt;0,(BQ77-$R77)&gt;0),$V77/365*(BR77-BQ77+1),IF(AND(($S77-BR77)&lt;=0,(BQ77-$R77)&gt;0),$V77/365*($S77-BQ77+1),$V77/365*(BR77-$R77+1))))),0)</f>
        <v>0</v>
      </c>
      <c r="BT77" s="159">
        <f>BR77+1</f>
        <v>46143</v>
      </c>
      <c r="BU77" s="159">
        <f>BT77+30</f>
        <v>46173</v>
      </c>
      <c r="BV77" s="163">
        <f>IFERROR(IF(($R77-BU77)&gt;=0,0,IF(($S77-BT77)&lt;0,0,IF(AND(($S77-BU77)&gt;0,(BT77-$R77)&gt;0),$V77/365*(BU77-BT77+1),IF(AND(($S77-BU77)&lt;=0,(BT77-$R77)&gt;0),$V77/365*($S77-BT77+1),$V77/365*(BU77-$R77+1))))),0)</f>
        <v>0</v>
      </c>
      <c r="BW77" s="159">
        <f>BU77+1</f>
        <v>46174</v>
      </c>
      <c r="BX77" s="159">
        <f>BW77+29</f>
        <v>46203</v>
      </c>
      <c r="BY77" s="163">
        <f>IFERROR(IF(($R77-BX77)&gt;=0,0,IF(($S77-BW77)&lt;0,0,IF(AND(($S77-BX77)&gt;0,(BW77-$R77)&gt;0),$V77/365*(BX77-BW77+1),IF(AND(($S77-BX77)&lt;=0,(BW77-$R77)&gt;0),$V77/365*($S77-BW77+1),$V77/365*(BX77-$R77+1))))),0)</f>
        <v>0</v>
      </c>
      <c r="BZ77" s="159">
        <f>BX77+1</f>
        <v>46204</v>
      </c>
      <c r="CA77" s="159">
        <f>BZ77+30</f>
        <v>46234</v>
      </c>
      <c r="CB77" s="163">
        <f>IFERROR(IF(($R77-CA77)&gt;=0,0,IF(($S77-BZ77)&lt;0,0,IF(AND(($S77-CA77)&gt;0,(BZ77-$R77)&gt;0),$V77/365*(CA77-BZ77+1),IF(AND(($S77-CA77)&lt;=0,(BZ77-$R77)&gt;0),$V77/365*($S77-BZ77+1),$V77/365*(CA77-$R77+1))))),0)</f>
        <v>0</v>
      </c>
      <c r="CC77" s="159">
        <f>CA77+1</f>
        <v>46235</v>
      </c>
      <c r="CD77" s="159">
        <f>CC77+30</f>
        <v>46265</v>
      </c>
      <c r="CE77" s="163">
        <f>IFERROR(IF(($R77-CD77)&gt;=0,0,IF(($S77-CC77)&lt;0,0,IF(AND(($S77-CD77)&gt;0,(CC77-$R77)&gt;0),$V77/365*(CD77-CC77+1),IF(AND(($S77-CD77)&lt;=0,(CC77-$R77)&gt;0),$V77/365*($S77-CC77+1),$V77/365*(CD77-$R77+1))))),0)</f>
        <v>0</v>
      </c>
      <c r="CF77" s="159">
        <f>CD77+1</f>
        <v>46266</v>
      </c>
      <c r="CG77" s="159">
        <f>CF77+29</f>
        <v>46295</v>
      </c>
      <c r="CH77" s="163">
        <f>IFERROR(IF(($R77-CG77)&gt;=0,0,IF(($S77-CF77)&lt;0,0,IF(AND(($S77-CG77)&gt;0,(CF77-$R77)&gt;0),$V77/365*(CG77-CF77+1),IF(AND(($S77-CG77)&lt;=0,(CF77-$R77)&gt;0),$V77/365*($S77-CF77+1),$V77/365*(CG77-$R77+1))))),0)</f>
        <v>0</v>
      </c>
      <c r="CI77" s="159">
        <f>CG77+1</f>
        <v>46296</v>
      </c>
      <c r="CJ77" s="159">
        <f>CI77+30</f>
        <v>46326</v>
      </c>
      <c r="CK77" s="163">
        <f>IFERROR(IF(($R77-CJ77)&gt;=0,0,IF(($S77-CI77)&lt;0,0,IF(AND(($S77-CJ77)&gt;0,(CI77-$R77)&gt;0),$V77/365*(CJ77-CI77+1),IF(AND(($S77-CJ77)&lt;=0,(CI77-$R77)&gt;0),$V77/365*($S77-CI77+1),$V77/365*(CJ77-$R77+1))))),0)</f>
        <v>0</v>
      </c>
      <c r="CL77" s="159">
        <f>CJ77+1</f>
        <v>46327</v>
      </c>
      <c r="CM77" s="159">
        <f>CL77+29</f>
        <v>46356</v>
      </c>
      <c r="CN77" s="163">
        <f>IFERROR(IF(($R77-CM77)&gt;=0,0,IF(($S77-CL77)&lt;0,0,IF(AND(($S77-CM77)&gt;0,(CL77-$R77)&gt;0),$V77/365*(CM77-CL77+1),IF(AND(($S77-CM77)&lt;=0,(CL77-$R77)&gt;0),$V77/365*($S77-CL77+1),$V77/365*(CM77-$R77+1))))),0)</f>
        <v>0</v>
      </c>
      <c r="CO77" s="159">
        <f>CM77+1</f>
        <v>46357</v>
      </c>
      <c r="CP77" s="159">
        <f>CO77+30</f>
        <v>46387</v>
      </c>
      <c r="CQ77" s="163">
        <f>IFERROR(IF(($R77-CP77)&gt;=0,0,IF(($S77-CO77)&lt;0,0,IF(AND(($S77-CP77)&gt;0,(CO77-$R77)&gt;0),$V77/365*(CP77-CO77+1),IF(AND(($S77-CP77)&lt;=0,(CO77-$R77)&gt;0),$V77/365*($S77-CO77+1),$V77/365*(CP77-$R77+1))))),0)</f>
        <v>0</v>
      </c>
    </row>
    <row r="78" s="85" customFormat="1" ht="24" customHeight="1" outlineLevel="4" spans="1:95">
      <c r="A78" s="124"/>
      <c r="B78" s="125"/>
      <c r="C78" s="126"/>
      <c r="D78" s="124"/>
      <c r="E78" s="125"/>
      <c r="F78" s="125"/>
      <c r="G78" s="125"/>
      <c r="H78" s="127"/>
      <c r="I78" s="127"/>
      <c r="J78" s="127">
        <f t="shared" si="78"/>
        <v>0</v>
      </c>
      <c r="K78" s="127">
        <f>K77+1</f>
        <v>3</v>
      </c>
      <c r="L78" s="152"/>
      <c r="M78" s="153">
        <f>IFERROR(VLOOKUP($L78,'2-2 引出数据_合同数据仓库'!$B$2:$BP$10000,3,FALSE),0)</f>
        <v>0</v>
      </c>
      <c r="N78" s="127"/>
      <c r="O78" s="153">
        <f>IFERROR(VLOOKUP((LEFT(VLOOKUP($L78,'2-2 引出数据_合同数据仓库'!$B$2:$BP$10000,64,FALSE),15)&amp;(RIGHT(VLOOKUP($L78,'2-2 引出数据_合同数据仓库'!$B$2:$BP$10000,64,FALSE),4)+1)),'2-2 引出数据_合同数据仓库'!$B$2:$BP$10000,3,FALSE),0)</f>
        <v>0</v>
      </c>
      <c r="P78" s="127"/>
      <c r="Q78" s="127">
        <f>IFERROR(VLOOKUP($L78,'2-2 引出数据_合同数据仓库'!$B$2:$BP$10000,28,FALSE),0)</f>
        <v>0</v>
      </c>
      <c r="R78" s="127">
        <f>IFERROR(VLOOKUP($L78,'2-2 引出数据_合同数据仓库'!$B$2:$BP$10000,29,FALSE),0)</f>
        <v>0</v>
      </c>
      <c r="S78" s="127">
        <f>IFERROR(VLOOKUP($L78,'2-2 引出数据_合同数据仓库'!$B$2:$BP$10000,4,FALSE),0)</f>
        <v>0</v>
      </c>
      <c r="T78" s="127"/>
      <c r="U78" s="127">
        <f>IFERROR(VLOOKUP($L78,'2-2 引出数据_合同数据仓库'!$B$2:$BP$10000,15,FALSE),0)</f>
        <v>0</v>
      </c>
      <c r="V78" s="127">
        <f>U78/(S78-R78+1)*365</f>
        <v>0</v>
      </c>
      <c r="W78" s="127"/>
      <c r="X78" s="159">
        <v>45658</v>
      </c>
      <c r="Y78" s="159">
        <f>X78+30</f>
        <v>45688</v>
      </c>
      <c r="Z78" s="163">
        <f>IFERROR(IF(($R78-Y78)&gt;=0,0,IF(($S78-X78)&lt;0,0,IF(AND(($S78-Y78)&gt;0,(X78-$R78)&gt;0),$V78/365*(Y78-X78+1),IF(AND(($S78-Y78)&lt;=0,(X78-$R78)&gt;0),$V78/365*($S78-X78+1),$V78/365*(Y78-$R78+1))))),0)</f>
        <v>0</v>
      </c>
      <c r="AA78" s="159">
        <f>Y78+1</f>
        <v>45689</v>
      </c>
      <c r="AB78" s="159">
        <f>AA78+27</f>
        <v>45716</v>
      </c>
      <c r="AC78" s="163">
        <f>IFERROR(IF(($R78-AB78)&gt;=0,0,IF(($S78-AA78)&lt;0,0,IF(AND(($S78-AB78)&gt;0,(AA78-$R78)&gt;0),$V78/365*(AB78-AA78+1),IF(AND(($S78-AB78)&lt;=0,(AA78-$R78)&gt;0),$V78/365*($S78-AA78+1),$V78/365*(AB78-$R78+1))))),0)</f>
        <v>0</v>
      </c>
      <c r="AD78" s="159">
        <f>AB78+1</f>
        <v>45717</v>
      </c>
      <c r="AE78" s="159">
        <f>AD78+30</f>
        <v>45747</v>
      </c>
      <c r="AF78" s="163">
        <f>IFERROR(IF(($R78-AE78)&gt;=0,0,IF(($S78-AD78)&lt;0,0,IF(AND(($S78-AE78)&gt;0,(AD78-$R78)&gt;0),$V78/365*(AE78-AD78+1),IF(AND(($S78-AE78)&lt;=0,(AD78-$R78)&gt;0),$V78/365*($S78-AD78+1),$V78/365*(AE78-$R78+1))))),0)</f>
        <v>0</v>
      </c>
      <c r="AG78" s="159">
        <f>AE78+1</f>
        <v>45748</v>
      </c>
      <c r="AH78" s="159">
        <f>AG78+29</f>
        <v>45777</v>
      </c>
      <c r="AI78" s="163">
        <f>IFERROR(IF(($R78-AH78)&gt;=0,0,IF(($S78-AG78)&lt;0,0,IF(AND(($S78-AH78)&gt;0,(AG78-$R78)&gt;0),$V78/365*(AH78-AG78+1),IF(AND(($S78-AH78)&lt;=0,(AG78-$R78)&gt;0),$V78/365*($S78-AG78+1),$V78/365*(AH78-$R78+1))))),0)</f>
        <v>0</v>
      </c>
      <c r="AJ78" s="159">
        <f>AH78+1</f>
        <v>45778</v>
      </c>
      <c r="AK78" s="159">
        <f>AJ78+30</f>
        <v>45808</v>
      </c>
      <c r="AL78" s="163">
        <f>IFERROR(IF(($R78-AK78)&gt;=0,0,IF(($S78-AJ78)&lt;0,0,IF(AND(($S78-AK78)&gt;0,(AJ78-$R78)&gt;0),$V78/365*(AK78-AJ78+1),IF(AND(($S78-AK78)&lt;=0,(AJ78-$R78)&gt;0),$V78/365*($S78-AJ78+1),$V78/365*(AK78-$R78+1))))),0)</f>
        <v>0</v>
      </c>
      <c r="AM78" s="159">
        <f>AK78+1</f>
        <v>45809</v>
      </c>
      <c r="AN78" s="159">
        <f>AM78+29</f>
        <v>45838</v>
      </c>
      <c r="AO78" s="163">
        <f>IFERROR(IF(($R78-AN78)&gt;=0,0,IF(($S78-AM78)&lt;0,0,IF(AND(($S78-AN78)&gt;0,(AM78-$R78)&gt;0),$V78/365*(AN78-AM78+1),IF(AND(($S78-AN78)&lt;=0,(AM78-$R78)&gt;0),$V78/365*($S78-AM78+1),$V78/365*(AN78-$R78+1))))),0)</f>
        <v>0</v>
      </c>
      <c r="AP78" s="159">
        <f>AN78+1</f>
        <v>45839</v>
      </c>
      <c r="AQ78" s="159">
        <f>AP78+30</f>
        <v>45869</v>
      </c>
      <c r="AR78" s="163">
        <f>IFERROR(IF(($R78-AQ78)&gt;=0,0,IF(($S78-AP78)&lt;0,0,IF(AND(($S78-AQ78)&gt;0,(AP78-$R78)&gt;0),$V78/365*(AQ78-AP78+1),IF(AND(($S78-AQ78)&lt;=0,(AP78-$R78)&gt;0),$V78/365*($S78-AP78+1),$V78/365*(AQ78-$R78+1))))),0)</f>
        <v>0</v>
      </c>
      <c r="AS78" s="159">
        <f>AQ78+1</f>
        <v>45870</v>
      </c>
      <c r="AT78" s="159">
        <f>AS78+30</f>
        <v>45900</v>
      </c>
      <c r="AU78" s="163">
        <f>IFERROR(IF(($R78-AT78)&gt;=0,0,IF(($S78-AS78)&lt;0,0,IF(AND(($S78-AT78)&gt;0,(AS78-$R78)&gt;0),$V78/365*(AT78-AS78+1),IF(AND(($S78-AT78)&lt;=0,(AS78-$R78)&gt;0),$V78/365*($S78-AS78+1),$V78/365*(AT78-$R78+1))))),0)</f>
        <v>0</v>
      </c>
      <c r="AV78" s="159">
        <f>AT78+1</f>
        <v>45901</v>
      </c>
      <c r="AW78" s="159">
        <f>AV78+29</f>
        <v>45930</v>
      </c>
      <c r="AX78" s="163">
        <f>IFERROR(IF(($R78-AW78)&gt;=0,0,IF(($S78-AV78)&lt;0,0,IF(AND(($S78-AW78)&gt;0,(AV78-$R78)&gt;0),$V78/365*(AW78-AV78+1),IF(AND(($S78-AW78)&lt;=0,(AV78-$R78)&gt;0),$V78/365*($S78-AV78+1),$V78/365*(AW78-$R78+1))))),0)</f>
        <v>0</v>
      </c>
      <c r="AY78" s="159">
        <f>AW78+1</f>
        <v>45931</v>
      </c>
      <c r="AZ78" s="159">
        <f>AY78+30</f>
        <v>45961</v>
      </c>
      <c r="BA78" s="163">
        <f>IFERROR(IF(($R78-AZ78)&gt;=0,0,IF(($S78-AY78)&lt;0,0,IF(AND(($S78-AZ78)&gt;0,(AY78-$R78)&gt;0),$V78/365*(AZ78-AY78+1),IF(AND(($S78-AZ78)&lt;=0,(AY78-$R78)&gt;0),$V78/365*($S78-AY78+1),$V78/365*(AZ78-$R78+1))))),0)</f>
        <v>0</v>
      </c>
      <c r="BB78" s="159">
        <f>AZ78+1</f>
        <v>45962</v>
      </c>
      <c r="BC78" s="159">
        <f>BB78+29</f>
        <v>45991</v>
      </c>
      <c r="BD78" s="163">
        <f>IFERROR(IF(($R78-BC78)&gt;=0,0,IF(($S78-BB78)&lt;0,0,IF(AND(($S78-BC78)&gt;0,(BB78-$R78)&gt;0),$V78/365*(BC78-BB78+1),IF(AND(($S78-BC78)&lt;=0,(BB78-$R78)&gt;0),$V78/365*($S78-BB78+1),$V78/365*(BC78-$R78+1))))),0)</f>
        <v>0</v>
      </c>
      <c r="BE78" s="159">
        <f>BC78+1</f>
        <v>45992</v>
      </c>
      <c r="BF78" s="159">
        <f>BE78+30</f>
        <v>46022</v>
      </c>
      <c r="BG78" s="163">
        <f>IFERROR(IF(($R78-BF78)&gt;=0,0,IF(($S78-BE78)&lt;0,0,IF(AND(($S78-BF78)&gt;0,(BE78-$R78)&gt;0),$V78/365*(BF78-BE78+1),IF(AND(($S78-BF78)&lt;=0,(BE78-$R78)&gt;0),$V78/365*($S78-BE78+1),$V78/365*(BF78-$R78+1))))),0)</f>
        <v>0</v>
      </c>
      <c r="BH78" s="159">
        <v>46023</v>
      </c>
      <c r="BI78" s="159">
        <f>BH78+30</f>
        <v>46053</v>
      </c>
      <c r="BJ78" s="163">
        <f>IFERROR(IF(($R78-BI78)&gt;=0,0,IF(($S78-BH78)&lt;0,0,IF(AND(($S78-BI78)&gt;0,(BH78-$R78)&gt;0),$V78/365*(BI78-BH78+1),IF(AND(($S78-BI78)&lt;=0,(BH78-$R78)&gt;0),$V78/365*($S78-BH78+1),$V78/365*(BI78-$R78+1))))),0)</f>
        <v>0</v>
      </c>
      <c r="BK78" s="159">
        <f>BI78+1</f>
        <v>46054</v>
      </c>
      <c r="BL78" s="159">
        <f>BK78+27</f>
        <v>46081</v>
      </c>
      <c r="BM78" s="163">
        <f>IFERROR(IF(($R78-BL78)&gt;=0,0,IF(($S78-BK78)&lt;0,0,IF(AND(($S78-BL78)&gt;0,(BK78-$R78)&gt;0),$V78/365*(BL78-BK78+1),IF(AND(($S78-BL78)&lt;=0,(BK78-$R78)&gt;0),$V78/365*($S78-BK78+1),$V78/365*(BL78-$R78+1))))),0)</f>
        <v>0</v>
      </c>
      <c r="BN78" s="159">
        <f>BL78+1</f>
        <v>46082</v>
      </c>
      <c r="BO78" s="159">
        <f>BN78+30</f>
        <v>46112</v>
      </c>
      <c r="BP78" s="163">
        <f>IFERROR(IF(($R78-BO78)&gt;=0,0,IF(($S78-BN78)&lt;0,0,IF(AND(($S78-BO78)&gt;0,(BN78-$R78)&gt;0),$V78/365*(BO78-BN78+1),IF(AND(($S78-BO78)&lt;=0,(BN78-$R78)&gt;0),$V78/365*($S78-BN78+1),$V78/365*(BO78-$R78+1))))),0)</f>
        <v>0</v>
      </c>
      <c r="BQ78" s="159">
        <f>BO78+1</f>
        <v>46113</v>
      </c>
      <c r="BR78" s="159">
        <f>BQ78+29</f>
        <v>46142</v>
      </c>
      <c r="BS78" s="163">
        <f>IFERROR(IF(($R78-BR78)&gt;=0,0,IF(($S78-BQ78)&lt;0,0,IF(AND(($S78-BR78)&gt;0,(BQ78-$R78)&gt;0),$V78/365*(BR78-BQ78+1),IF(AND(($S78-BR78)&lt;=0,(BQ78-$R78)&gt;0),$V78/365*($S78-BQ78+1),$V78/365*(BR78-$R78+1))))),0)</f>
        <v>0</v>
      </c>
      <c r="BT78" s="159">
        <f>BR78+1</f>
        <v>46143</v>
      </c>
      <c r="BU78" s="159">
        <f>BT78+30</f>
        <v>46173</v>
      </c>
      <c r="BV78" s="163">
        <f>IFERROR(IF(($R78-BU78)&gt;=0,0,IF(($S78-BT78)&lt;0,0,IF(AND(($S78-BU78)&gt;0,(BT78-$R78)&gt;0),$V78/365*(BU78-BT78+1),IF(AND(($S78-BU78)&lt;=0,(BT78-$R78)&gt;0),$V78/365*($S78-BT78+1),$V78/365*(BU78-$R78+1))))),0)</f>
        <v>0</v>
      </c>
      <c r="BW78" s="159">
        <f>BU78+1</f>
        <v>46174</v>
      </c>
      <c r="BX78" s="159">
        <f>BW78+29</f>
        <v>46203</v>
      </c>
      <c r="BY78" s="163">
        <f>IFERROR(IF(($R78-BX78)&gt;=0,0,IF(($S78-BW78)&lt;0,0,IF(AND(($S78-BX78)&gt;0,(BW78-$R78)&gt;0),$V78/365*(BX78-BW78+1),IF(AND(($S78-BX78)&lt;=0,(BW78-$R78)&gt;0),$V78/365*($S78-BW78+1),$V78/365*(BX78-$R78+1))))),0)</f>
        <v>0</v>
      </c>
      <c r="BZ78" s="159">
        <f>BX78+1</f>
        <v>46204</v>
      </c>
      <c r="CA78" s="159">
        <f>BZ78+30</f>
        <v>46234</v>
      </c>
      <c r="CB78" s="163">
        <f>IFERROR(IF(($R78-CA78)&gt;=0,0,IF(($S78-BZ78)&lt;0,0,IF(AND(($S78-CA78)&gt;0,(BZ78-$R78)&gt;0),$V78/365*(CA78-BZ78+1),IF(AND(($S78-CA78)&lt;=0,(BZ78-$R78)&gt;0),$V78/365*($S78-BZ78+1),$V78/365*(CA78-$R78+1))))),0)</f>
        <v>0</v>
      </c>
      <c r="CC78" s="159">
        <f>CA78+1</f>
        <v>46235</v>
      </c>
      <c r="CD78" s="159">
        <f>CC78+30</f>
        <v>46265</v>
      </c>
      <c r="CE78" s="163">
        <f>IFERROR(IF(($R78-CD78)&gt;=0,0,IF(($S78-CC78)&lt;0,0,IF(AND(($S78-CD78)&gt;0,(CC78-$R78)&gt;0),$V78/365*(CD78-CC78+1),IF(AND(($S78-CD78)&lt;=0,(CC78-$R78)&gt;0),$V78/365*($S78-CC78+1),$V78/365*(CD78-$R78+1))))),0)</f>
        <v>0</v>
      </c>
      <c r="CF78" s="159">
        <f>CD78+1</f>
        <v>46266</v>
      </c>
      <c r="CG78" s="159">
        <f>CF78+29</f>
        <v>46295</v>
      </c>
      <c r="CH78" s="163">
        <f>IFERROR(IF(($R78-CG78)&gt;=0,0,IF(($S78-CF78)&lt;0,0,IF(AND(($S78-CG78)&gt;0,(CF78-$R78)&gt;0),$V78/365*(CG78-CF78+1),IF(AND(($S78-CG78)&lt;=0,(CF78-$R78)&gt;0),$V78/365*($S78-CF78+1),$V78/365*(CG78-$R78+1))))),0)</f>
        <v>0</v>
      </c>
      <c r="CI78" s="159">
        <f>CG78+1</f>
        <v>46296</v>
      </c>
      <c r="CJ78" s="159">
        <f>CI78+30</f>
        <v>46326</v>
      </c>
      <c r="CK78" s="163">
        <f>IFERROR(IF(($R78-CJ78)&gt;=0,0,IF(($S78-CI78)&lt;0,0,IF(AND(($S78-CJ78)&gt;0,(CI78-$R78)&gt;0),$V78/365*(CJ78-CI78+1),IF(AND(($S78-CJ78)&lt;=0,(CI78-$R78)&gt;0),$V78/365*($S78-CI78+1),$V78/365*(CJ78-$R78+1))))),0)</f>
        <v>0</v>
      </c>
      <c r="CL78" s="159">
        <f>CJ78+1</f>
        <v>46327</v>
      </c>
      <c r="CM78" s="159">
        <f>CL78+29</f>
        <v>46356</v>
      </c>
      <c r="CN78" s="163">
        <f>IFERROR(IF(($R78-CM78)&gt;=0,0,IF(($S78-CL78)&lt;0,0,IF(AND(($S78-CM78)&gt;0,(CL78-$R78)&gt;0),$V78/365*(CM78-CL78+1),IF(AND(($S78-CM78)&lt;=0,(CL78-$R78)&gt;0),$V78/365*($S78-CL78+1),$V78/365*(CM78-$R78+1))))),0)</f>
        <v>0</v>
      </c>
      <c r="CO78" s="159">
        <f>CM78+1</f>
        <v>46357</v>
      </c>
      <c r="CP78" s="159">
        <f>CO78+30</f>
        <v>46387</v>
      </c>
      <c r="CQ78" s="163">
        <f>IFERROR(IF(($R78-CP78)&gt;=0,0,IF(($S78-CO78)&lt;0,0,IF(AND(($S78-CP78)&gt;0,(CO78-$R78)&gt;0),$V78/365*(CP78-CO78+1),IF(AND(($S78-CP78)&lt;=0,(CO78-$R78)&gt;0),$V78/365*($S78-CO78+1),$V78/365*(CP78-$R78+1))))),0)</f>
        <v>0</v>
      </c>
    </row>
    <row r="79" s="85" customFormat="1" ht="24" customHeight="1" outlineLevel="4" spans="1:95">
      <c r="A79" s="124"/>
      <c r="B79" s="125"/>
      <c r="C79" s="126"/>
      <c r="D79" s="124"/>
      <c r="E79" s="125"/>
      <c r="F79" s="125"/>
      <c r="G79" s="125"/>
      <c r="H79" s="127"/>
      <c r="I79" s="127"/>
      <c r="J79" s="127">
        <f t="shared" si="78"/>
        <v>0</v>
      </c>
      <c r="K79" s="127">
        <f>K78+1</f>
        <v>4</v>
      </c>
      <c r="L79" s="152"/>
      <c r="M79" s="153">
        <f>IFERROR(VLOOKUP($L79,'2-2 引出数据_合同数据仓库'!$B$2:$BP$10000,3,FALSE),0)</f>
        <v>0</v>
      </c>
      <c r="N79" s="127"/>
      <c r="O79" s="153">
        <f>IFERROR(VLOOKUP((LEFT(VLOOKUP($L79,'2-2 引出数据_合同数据仓库'!$B$2:$BP$10000,64,FALSE),15)&amp;(RIGHT(VLOOKUP($L79,'2-2 引出数据_合同数据仓库'!$B$2:$BP$10000,64,FALSE),4)+1)),'2-2 引出数据_合同数据仓库'!$B$2:$BP$10000,3,FALSE),0)</f>
        <v>0</v>
      </c>
      <c r="P79" s="127"/>
      <c r="Q79" s="127">
        <f>IFERROR(VLOOKUP($L79,'2-2 引出数据_合同数据仓库'!$B$2:$BP$10000,28,FALSE),0)</f>
        <v>0</v>
      </c>
      <c r="R79" s="127">
        <f>IFERROR(VLOOKUP($L79,'2-2 引出数据_合同数据仓库'!$B$2:$BP$10000,29,FALSE),0)</f>
        <v>0</v>
      </c>
      <c r="S79" s="127">
        <f>IFERROR(VLOOKUP($L79,'2-2 引出数据_合同数据仓库'!$B$2:$BP$10000,4,FALSE),0)</f>
        <v>0</v>
      </c>
      <c r="T79" s="127"/>
      <c r="U79" s="127">
        <f>IFERROR(VLOOKUP($L79,'2-2 引出数据_合同数据仓库'!$B$2:$BP$10000,15,FALSE),0)</f>
        <v>0</v>
      </c>
      <c r="V79" s="127">
        <f>U79/(S79-R79+1)*365</f>
        <v>0</v>
      </c>
      <c r="W79" s="127"/>
      <c r="X79" s="159">
        <v>45658</v>
      </c>
      <c r="Y79" s="159">
        <f>X79+30</f>
        <v>45688</v>
      </c>
      <c r="Z79" s="163">
        <f>IFERROR(IF(($R79-Y79)&gt;=0,0,IF(($S79-X79)&lt;0,0,IF(AND(($S79-Y79)&gt;0,(X79-$R79)&gt;0),$V79/365*(Y79-X79+1),IF(AND(($S79-Y79)&lt;=0,(X79-$R79)&gt;0),$V79/365*($S79-X79+1),$V79/365*(Y79-$R79+1))))),0)</f>
        <v>0</v>
      </c>
      <c r="AA79" s="159">
        <f>Y79+1</f>
        <v>45689</v>
      </c>
      <c r="AB79" s="159">
        <f>AA79+27</f>
        <v>45716</v>
      </c>
      <c r="AC79" s="163">
        <f>IFERROR(IF(($R79-AB79)&gt;=0,0,IF(($S79-AA79)&lt;0,0,IF(AND(($S79-AB79)&gt;0,(AA79-$R79)&gt;0),$V79/365*(AB79-AA79+1),IF(AND(($S79-AB79)&lt;=0,(AA79-$R79)&gt;0),$V79/365*($S79-AA79+1),$V79/365*(AB79-$R79+1))))),0)</f>
        <v>0</v>
      </c>
      <c r="AD79" s="159">
        <f>AB79+1</f>
        <v>45717</v>
      </c>
      <c r="AE79" s="159">
        <f>AD79+30</f>
        <v>45747</v>
      </c>
      <c r="AF79" s="163">
        <f>IFERROR(IF(($R79-AE79)&gt;=0,0,IF(($S79-AD79)&lt;0,0,IF(AND(($S79-AE79)&gt;0,(AD79-$R79)&gt;0),$V79/365*(AE79-AD79+1),IF(AND(($S79-AE79)&lt;=0,(AD79-$R79)&gt;0),$V79/365*($S79-AD79+1),$V79/365*(AE79-$R79+1))))),0)</f>
        <v>0</v>
      </c>
      <c r="AG79" s="159">
        <f>AE79+1</f>
        <v>45748</v>
      </c>
      <c r="AH79" s="159">
        <f>AG79+29</f>
        <v>45777</v>
      </c>
      <c r="AI79" s="163">
        <f>IFERROR(IF(($R79-AH79)&gt;=0,0,IF(($S79-AG79)&lt;0,0,IF(AND(($S79-AH79)&gt;0,(AG79-$R79)&gt;0),$V79/365*(AH79-AG79+1),IF(AND(($S79-AH79)&lt;=0,(AG79-$R79)&gt;0),$V79/365*($S79-AG79+1),$V79/365*(AH79-$R79+1))))),0)</f>
        <v>0</v>
      </c>
      <c r="AJ79" s="159">
        <f>AH79+1</f>
        <v>45778</v>
      </c>
      <c r="AK79" s="159">
        <f>AJ79+30</f>
        <v>45808</v>
      </c>
      <c r="AL79" s="163">
        <f>IFERROR(IF(($R79-AK79)&gt;=0,0,IF(($S79-AJ79)&lt;0,0,IF(AND(($S79-AK79)&gt;0,(AJ79-$R79)&gt;0),$V79/365*(AK79-AJ79+1),IF(AND(($S79-AK79)&lt;=0,(AJ79-$R79)&gt;0),$V79/365*($S79-AJ79+1),$V79/365*(AK79-$R79+1))))),0)</f>
        <v>0</v>
      </c>
      <c r="AM79" s="159">
        <f>AK79+1</f>
        <v>45809</v>
      </c>
      <c r="AN79" s="159">
        <f>AM79+29</f>
        <v>45838</v>
      </c>
      <c r="AO79" s="163">
        <f>IFERROR(IF(($R79-AN79)&gt;=0,0,IF(($S79-AM79)&lt;0,0,IF(AND(($S79-AN79)&gt;0,(AM79-$R79)&gt;0),$V79/365*(AN79-AM79+1),IF(AND(($S79-AN79)&lt;=0,(AM79-$R79)&gt;0),$V79/365*($S79-AM79+1),$V79/365*(AN79-$R79+1))))),0)</f>
        <v>0</v>
      </c>
      <c r="AP79" s="159">
        <f>AN79+1</f>
        <v>45839</v>
      </c>
      <c r="AQ79" s="159">
        <f>AP79+30</f>
        <v>45869</v>
      </c>
      <c r="AR79" s="163">
        <f>IFERROR(IF(($R79-AQ79)&gt;=0,0,IF(($S79-AP79)&lt;0,0,IF(AND(($S79-AQ79)&gt;0,(AP79-$R79)&gt;0),$V79/365*(AQ79-AP79+1),IF(AND(($S79-AQ79)&lt;=0,(AP79-$R79)&gt;0),$V79/365*($S79-AP79+1),$V79/365*(AQ79-$R79+1))))),0)</f>
        <v>0</v>
      </c>
      <c r="AS79" s="159">
        <f>AQ79+1</f>
        <v>45870</v>
      </c>
      <c r="AT79" s="159">
        <f>AS79+30</f>
        <v>45900</v>
      </c>
      <c r="AU79" s="163">
        <f>IFERROR(IF(($R79-AT79)&gt;=0,0,IF(($S79-AS79)&lt;0,0,IF(AND(($S79-AT79)&gt;0,(AS79-$R79)&gt;0),$V79/365*(AT79-AS79+1),IF(AND(($S79-AT79)&lt;=0,(AS79-$R79)&gt;0),$V79/365*($S79-AS79+1),$V79/365*(AT79-$R79+1))))),0)</f>
        <v>0</v>
      </c>
      <c r="AV79" s="159">
        <f>AT79+1</f>
        <v>45901</v>
      </c>
      <c r="AW79" s="159">
        <f>AV79+29</f>
        <v>45930</v>
      </c>
      <c r="AX79" s="163">
        <f>IFERROR(IF(($R79-AW79)&gt;=0,0,IF(($S79-AV79)&lt;0,0,IF(AND(($S79-AW79)&gt;0,(AV79-$R79)&gt;0),$V79/365*(AW79-AV79+1),IF(AND(($S79-AW79)&lt;=0,(AV79-$R79)&gt;0),$V79/365*($S79-AV79+1),$V79/365*(AW79-$R79+1))))),0)</f>
        <v>0</v>
      </c>
      <c r="AY79" s="159">
        <f>AW79+1</f>
        <v>45931</v>
      </c>
      <c r="AZ79" s="159">
        <f>AY79+30</f>
        <v>45961</v>
      </c>
      <c r="BA79" s="163">
        <f>IFERROR(IF(($R79-AZ79)&gt;=0,0,IF(($S79-AY79)&lt;0,0,IF(AND(($S79-AZ79)&gt;0,(AY79-$R79)&gt;0),$V79/365*(AZ79-AY79+1),IF(AND(($S79-AZ79)&lt;=0,(AY79-$R79)&gt;0),$V79/365*($S79-AY79+1),$V79/365*(AZ79-$R79+1))))),0)</f>
        <v>0</v>
      </c>
      <c r="BB79" s="159">
        <f>AZ79+1</f>
        <v>45962</v>
      </c>
      <c r="BC79" s="159">
        <f>BB79+29</f>
        <v>45991</v>
      </c>
      <c r="BD79" s="163">
        <f>IFERROR(IF(($R79-BC79)&gt;=0,0,IF(($S79-BB79)&lt;0,0,IF(AND(($S79-BC79)&gt;0,(BB79-$R79)&gt;0),$V79/365*(BC79-BB79+1),IF(AND(($S79-BC79)&lt;=0,(BB79-$R79)&gt;0),$V79/365*($S79-BB79+1),$V79/365*(BC79-$R79+1))))),0)</f>
        <v>0</v>
      </c>
      <c r="BE79" s="159">
        <f>BC79+1</f>
        <v>45992</v>
      </c>
      <c r="BF79" s="159">
        <f>BE79+30</f>
        <v>46022</v>
      </c>
      <c r="BG79" s="163">
        <f>IFERROR(IF(($R79-BF79)&gt;=0,0,IF(($S79-BE79)&lt;0,0,IF(AND(($S79-BF79)&gt;0,(BE79-$R79)&gt;0),$V79/365*(BF79-BE79+1),IF(AND(($S79-BF79)&lt;=0,(BE79-$R79)&gt;0),$V79/365*($S79-BE79+1),$V79/365*(BF79-$R79+1))))),0)</f>
        <v>0</v>
      </c>
      <c r="BH79" s="159">
        <v>46023</v>
      </c>
      <c r="BI79" s="159">
        <f>BH79+30</f>
        <v>46053</v>
      </c>
      <c r="BJ79" s="163">
        <f>IFERROR(IF(($R79-BI79)&gt;=0,0,IF(($S79-BH79)&lt;0,0,IF(AND(($S79-BI79)&gt;0,(BH79-$R79)&gt;0),$V79/365*(BI79-BH79+1),IF(AND(($S79-BI79)&lt;=0,(BH79-$R79)&gt;0),$V79/365*($S79-BH79+1),$V79/365*(BI79-$R79+1))))),0)</f>
        <v>0</v>
      </c>
      <c r="BK79" s="159">
        <f>BI79+1</f>
        <v>46054</v>
      </c>
      <c r="BL79" s="159">
        <f>BK79+27</f>
        <v>46081</v>
      </c>
      <c r="BM79" s="163">
        <f>IFERROR(IF(($R79-BL79)&gt;=0,0,IF(($S79-BK79)&lt;0,0,IF(AND(($S79-BL79)&gt;0,(BK79-$R79)&gt;0),$V79/365*(BL79-BK79+1),IF(AND(($S79-BL79)&lt;=0,(BK79-$R79)&gt;0),$V79/365*($S79-BK79+1),$V79/365*(BL79-$R79+1))))),0)</f>
        <v>0</v>
      </c>
      <c r="BN79" s="159">
        <f>BL79+1</f>
        <v>46082</v>
      </c>
      <c r="BO79" s="159">
        <f>BN79+30</f>
        <v>46112</v>
      </c>
      <c r="BP79" s="163">
        <f>IFERROR(IF(($R79-BO79)&gt;=0,0,IF(($S79-BN79)&lt;0,0,IF(AND(($S79-BO79)&gt;0,(BN79-$R79)&gt;0),$V79/365*(BO79-BN79+1),IF(AND(($S79-BO79)&lt;=0,(BN79-$R79)&gt;0),$V79/365*($S79-BN79+1),$V79/365*(BO79-$R79+1))))),0)</f>
        <v>0</v>
      </c>
      <c r="BQ79" s="159">
        <f>BO79+1</f>
        <v>46113</v>
      </c>
      <c r="BR79" s="159">
        <f>BQ79+29</f>
        <v>46142</v>
      </c>
      <c r="BS79" s="163">
        <f>IFERROR(IF(($R79-BR79)&gt;=0,0,IF(($S79-BQ79)&lt;0,0,IF(AND(($S79-BR79)&gt;0,(BQ79-$R79)&gt;0),$V79/365*(BR79-BQ79+1),IF(AND(($S79-BR79)&lt;=0,(BQ79-$R79)&gt;0),$V79/365*($S79-BQ79+1),$V79/365*(BR79-$R79+1))))),0)</f>
        <v>0</v>
      </c>
      <c r="BT79" s="159">
        <f>BR79+1</f>
        <v>46143</v>
      </c>
      <c r="BU79" s="159">
        <f>BT79+30</f>
        <v>46173</v>
      </c>
      <c r="BV79" s="163">
        <f>IFERROR(IF(($R79-BU79)&gt;=0,0,IF(($S79-BT79)&lt;0,0,IF(AND(($S79-BU79)&gt;0,(BT79-$R79)&gt;0),$V79/365*(BU79-BT79+1),IF(AND(($S79-BU79)&lt;=0,(BT79-$R79)&gt;0),$V79/365*($S79-BT79+1),$V79/365*(BU79-$R79+1))))),0)</f>
        <v>0</v>
      </c>
      <c r="BW79" s="159">
        <f>BU79+1</f>
        <v>46174</v>
      </c>
      <c r="BX79" s="159">
        <f>BW79+29</f>
        <v>46203</v>
      </c>
      <c r="BY79" s="163">
        <f>IFERROR(IF(($R79-BX79)&gt;=0,0,IF(($S79-BW79)&lt;0,0,IF(AND(($S79-BX79)&gt;0,(BW79-$R79)&gt;0),$V79/365*(BX79-BW79+1),IF(AND(($S79-BX79)&lt;=0,(BW79-$R79)&gt;0),$V79/365*($S79-BW79+1),$V79/365*(BX79-$R79+1))))),0)</f>
        <v>0</v>
      </c>
      <c r="BZ79" s="159">
        <f>BX79+1</f>
        <v>46204</v>
      </c>
      <c r="CA79" s="159">
        <f>BZ79+30</f>
        <v>46234</v>
      </c>
      <c r="CB79" s="163">
        <f>IFERROR(IF(($R79-CA79)&gt;=0,0,IF(($S79-BZ79)&lt;0,0,IF(AND(($S79-CA79)&gt;0,(BZ79-$R79)&gt;0),$V79/365*(CA79-BZ79+1),IF(AND(($S79-CA79)&lt;=0,(BZ79-$R79)&gt;0),$V79/365*($S79-BZ79+1),$V79/365*(CA79-$R79+1))))),0)</f>
        <v>0</v>
      </c>
      <c r="CC79" s="159">
        <f>CA79+1</f>
        <v>46235</v>
      </c>
      <c r="CD79" s="159">
        <f>CC79+30</f>
        <v>46265</v>
      </c>
      <c r="CE79" s="163">
        <f>IFERROR(IF(($R79-CD79)&gt;=0,0,IF(($S79-CC79)&lt;0,0,IF(AND(($S79-CD79)&gt;0,(CC79-$R79)&gt;0),$V79/365*(CD79-CC79+1),IF(AND(($S79-CD79)&lt;=0,(CC79-$R79)&gt;0),$V79/365*($S79-CC79+1),$V79/365*(CD79-$R79+1))))),0)</f>
        <v>0</v>
      </c>
      <c r="CF79" s="159">
        <f>CD79+1</f>
        <v>46266</v>
      </c>
      <c r="CG79" s="159">
        <f>CF79+29</f>
        <v>46295</v>
      </c>
      <c r="CH79" s="163">
        <f>IFERROR(IF(($R79-CG79)&gt;=0,0,IF(($S79-CF79)&lt;0,0,IF(AND(($S79-CG79)&gt;0,(CF79-$R79)&gt;0),$V79/365*(CG79-CF79+1),IF(AND(($S79-CG79)&lt;=0,(CF79-$R79)&gt;0),$V79/365*($S79-CF79+1),$V79/365*(CG79-$R79+1))))),0)</f>
        <v>0</v>
      </c>
      <c r="CI79" s="159">
        <f>CG79+1</f>
        <v>46296</v>
      </c>
      <c r="CJ79" s="159">
        <f>CI79+30</f>
        <v>46326</v>
      </c>
      <c r="CK79" s="163">
        <f>IFERROR(IF(($R79-CJ79)&gt;=0,0,IF(($S79-CI79)&lt;0,0,IF(AND(($S79-CJ79)&gt;0,(CI79-$R79)&gt;0),$V79/365*(CJ79-CI79+1),IF(AND(($S79-CJ79)&lt;=0,(CI79-$R79)&gt;0),$V79/365*($S79-CI79+1),$V79/365*(CJ79-$R79+1))))),0)</f>
        <v>0</v>
      </c>
      <c r="CL79" s="159">
        <f>CJ79+1</f>
        <v>46327</v>
      </c>
      <c r="CM79" s="159">
        <f>CL79+29</f>
        <v>46356</v>
      </c>
      <c r="CN79" s="163">
        <f>IFERROR(IF(($R79-CM79)&gt;=0,0,IF(($S79-CL79)&lt;0,0,IF(AND(($S79-CM79)&gt;0,(CL79-$R79)&gt;0),$V79/365*(CM79-CL79+1),IF(AND(($S79-CM79)&lt;=0,(CL79-$R79)&gt;0),$V79/365*($S79-CL79+1),$V79/365*(CM79-$R79+1))))),0)</f>
        <v>0</v>
      </c>
      <c r="CO79" s="159">
        <f>CM79+1</f>
        <v>46357</v>
      </c>
      <c r="CP79" s="159">
        <f>CO79+30</f>
        <v>46387</v>
      </c>
      <c r="CQ79" s="163">
        <f>IFERROR(IF(($R79-CP79)&gt;=0,0,IF(($S79-CO79)&lt;0,0,IF(AND(($S79-CP79)&gt;0,(CO79-$R79)&gt;0),$V79/365*(CP79-CO79+1),IF(AND(($S79-CP79)&lt;=0,(CO79-$R79)&gt;0),$V79/365*($S79-CO79+1),$V79/365*(CP79-$R79+1))))),0)</f>
        <v>0</v>
      </c>
    </row>
    <row r="80" s="85" customFormat="1" ht="24" customHeight="1" outlineLevel="4" spans="1:95">
      <c r="A80" s="128" t="s">
        <v>2815</v>
      </c>
      <c r="B80" s="129"/>
      <c r="C80" s="129"/>
      <c r="D80" s="129"/>
      <c r="E80" s="129"/>
      <c r="F80" s="129"/>
      <c r="G80" s="130"/>
      <c r="H80" s="131"/>
      <c r="I80" s="131"/>
      <c r="J80" s="131"/>
      <c r="K80" s="131"/>
      <c r="L80" s="154"/>
      <c r="M80" s="154"/>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1"/>
      <c r="BN80" s="131"/>
      <c r="BO80" s="131"/>
      <c r="BP80" s="131"/>
      <c r="BQ80" s="131"/>
      <c r="BR80" s="131"/>
      <c r="BS80" s="131"/>
      <c r="BT80" s="131"/>
      <c r="BU80" s="131"/>
      <c r="BV80" s="131"/>
      <c r="BW80" s="131"/>
      <c r="BX80" s="131"/>
      <c r="BY80" s="131"/>
      <c r="BZ80" s="131"/>
      <c r="CA80" s="131"/>
      <c r="CB80" s="131"/>
      <c r="CC80" s="131"/>
      <c r="CD80" s="131"/>
      <c r="CE80" s="131"/>
      <c r="CF80" s="131"/>
      <c r="CG80" s="131"/>
      <c r="CH80" s="131"/>
      <c r="CI80" s="131"/>
      <c r="CJ80" s="131"/>
      <c r="CK80" s="131"/>
      <c r="CL80" s="131"/>
      <c r="CM80" s="131"/>
      <c r="CN80" s="131"/>
      <c r="CO80" s="131"/>
      <c r="CP80" s="131"/>
      <c r="CQ80" s="131"/>
    </row>
    <row r="81" ht="24" customHeight="1" outlineLevel="3" spans="1:95">
      <c r="A81" s="120"/>
      <c r="B81" s="121" t="s">
        <v>793</v>
      </c>
      <c r="C81" s="122" t="s">
        <v>71</v>
      </c>
      <c r="D81" s="120" t="s">
        <v>68</v>
      </c>
      <c r="E81" s="121"/>
      <c r="F81" s="121"/>
      <c r="G81" s="121"/>
      <c r="H81" s="123">
        <f>X81+AA81+AD81+AG81+AJ81+AM81+AP81+AS81+AV81+AY81+BB81+BE81</f>
        <v>0</v>
      </c>
      <c r="I81" s="123">
        <f>Y81+AB81+AE81+AH81+AK81+AN81+AQ81+AT81+AW81+AZ81+BC81+BF81</f>
        <v>0</v>
      </c>
      <c r="J81" s="123">
        <f>Z81+AC81+AF81+AI81+AL81+AO81+AR81+AU81+AX81+BA81+BD81+BG81</f>
        <v>0</v>
      </c>
      <c r="K81" s="123"/>
      <c r="L81" s="151"/>
      <c r="M81" s="151"/>
      <c r="N81" s="123"/>
      <c r="O81" s="123"/>
      <c r="P81" s="123"/>
      <c r="Q81" s="123"/>
      <c r="R81" s="123"/>
      <c r="S81" s="123"/>
      <c r="T81" s="123"/>
      <c r="U81" s="123"/>
      <c r="V81" s="123"/>
      <c r="W81" s="123"/>
      <c r="X81" s="123">
        <f>VLOOKUP($C81,'1 预算编制表单'!$C:$BJ,27,FALSE)</f>
        <v>0</v>
      </c>
      <c r="Y81" s="123">
        <f>X81-Z81</f>
        <v>0</v>
      </c>
      <c r="Z81" s="123">
        <f>SUM(Z82:Z86)</f>
        <v>0</v>
      </c>
      <c r="AA81" s="123">
        <f>VLOOKUP($C81,'1 预算编制表单'!$C:$BJ,30,FALSE)</f>
        <v>0</v>
      </c>
      <c r="AB81" s="123">
        <f>AA81-AC81</f>
        <v>0</v>
      </c>
      <c r="AC81" s="123">
        <f>SUM(AC82:AC86)</f>
        <v>0</v>
      </c>
      <c r="AD81" s="123">
        <f>VLOOKUP($C81,'1 预算编制表单'!$C:$BJ,33,FALSE)</f>
        <v>0</v>
      </c>
      <c r="AE81" s="123">
        <f>AD81-AF81</f>
        <v>0</v>
      </c>
      <c r="AF81" s="123">
        <f>SUM(AF82:AF86)</f>
        <v>0</v>
      </c>
      <c r="AG81" s="123">
        <f>VLOOKUP($C81,'1 预算编制表单'!$C:$BJ,36,FALSE)</f>
        <v>0</v>
      </c>
      <c r="AH81" s="123">
        <f>AG81-AI81</f>
        <v>0</v>
      </c>
      <c r="AI81" s="123">
        <f>SUM(AI82:AI86)</f>
        <v>0</v>
      </c>
      <c r="AJ81" s="123">
        <f>VLOOKUP($C81,'1 预算编制表单'!$C:$BJ,39,FALSE)</f>
        <v>0</v>
      </c>
      <c r="AK81" s="123">
        <f>AJ81-AL81</f>
        <v>0</v>
      </c>
      <c r="AL81" s="123">
        <f>SUM(AL82:AL86)</f>
        <v>0</v>
      </c>
      <c r="AM81" s="123">
        <f>VLOOKUP($C81,'1 预算编制表单'!$C:$BJ,42,FALSE)</f>
        <v>0</v>
      </c>
      <c r="AN81" s="123">
        <f>AM81-AO81</f>
        <v>0</v>
      </c>
      <c r="AO81" s="123">
        <f>SUM(AO82:AO86)</f>
        <v>0</v>
      </c>
      <c r="AP81" s="123">
        <f>VLOOKUP($C81,'1 预算编制表单'!$C:$BJ,45,FALSE)</f>
        <v>0</v>
      </c>
      <c r="AQ81" s="123">
        <f>AP81-AR81</f>
        <v>0</v>
      </c>
      <c r="AR81" s="123">
        <f>SUM(AR82:AR86)</f>
        <v>0</v>
      </c>
      <c r="AS81" s="123">
        <f>VLOOKUP($C81,'1 预算编制表单'!$C:$BJ,48,FALSE)</f>
        <v>0</v>
      </c>
      <c r="AT81" s="123">
        <f>AS81-AU81</f>
        <v>0</v>
      </c>
      <c r="AU81" s="123">
        <f>SUM(AU82:AU86)</f>
        <v>0</v>
      </c>
      <c r="AV81" s="123">
        <f>VLOOKUP($C81,'1 预算编制表单'!$C:$BJ,51,FALSE)</f>
        <v>0</v>
      </c>
      <c r="AW81" s="123">
        <f>AV81-AX81</f>
        <v>0</v>
      </c>
      <c r="AX81" s="123">
        <f>SUM(AX82:AX86)</f>
        <v>0</v>
      </c>
      <c r="AY81" s="123">
        <f>VLOOKUP($C81,'1 预算编制表单'!$C:$BJ,54,FALSE)</f>
        <v>0</v>
      </c>
      <c r="AZ81" s="123">
        <f>AY81-BA81</f>
        <v>0</v>
      </c>
      <c r="BA81" s="123">
        <f>SUM(BA82:BA86)</f>
        <v>0</v>
      </c>
      <c r="BB81" s="123">
        <f>VLOOKUP($C81,'1 预算编制表单'!$C:$BJ,57,FALSE)</f>
        <v>0</v>
      </c>
      <c r="BC81" s="123">
        <f>BB81-BD81</f>
        <v>0</v>
      </c>
      <c r="BD81" s="123">
        <f>SUM(BD82:BD86)</f>
        <v>0</v>
      </c>
      <c r="BE81" s="123">
        <f>VLOOKUP($C81,'1 预算编制表单'!$C:$BJ,60,FALSE)</f>
        <v>0</v>
      </c>
      <c r="BF81" s="123">
        <f>BE81-BG81</f>
        <v>0</v>
      </c>
      <c r="BG81" s="123">
        <f>SUM(BG82:BG86)</f>
        <v>0</v>
      </c>
      <c r="BH81" s="123">
        <f>VLOOKUP($C81,'1 预算编制表单'!$C:$BJ,27,FALSE)</f>
        <v>0</v>
      </c>
      <c r="BI81" s="123">
        <f>BH81-BJ81</f>
        <v>0</v>
      </c>
      <c r="BJ81" s="123">
        <f>SUM(BJ82:BJ86)</f>
        <v>0</v>
      </c>
      <c r="BK81" s="123">
        <f>VLOOKUP($C81,'1 预算编制表单'!$C:$BJ,30,FALSE)</f>
        <v>0</v>
      </c>
      <c r="BL81" s="123">
        <f>BK81-BM81</f>
        <v>0</v>
      </c>
      <c r="BM81" s="123">
        <f>SUM(BM82:BM86)</f>
        <v>0</v>
      </c>
      <c r="BN81" s="123">
        <f>VLOOKUP($C81,'1 预算编制表单'!$C:$BJ,33,FALSE)</f>
        <v>0</v>
      </c>
      <c r="BO81" s="123">
        <f>BN81-BP81</f>
        <v>0</v>
      </c>
      <c r="BP81" s="123">
        <f>SUM(BP82:BP86)</f>
        <v>0</v>
      </c>
      <c r="BQ81" s="123">
        <f>VLOOKUP($C81,'1 预算编制表单'!$C:$BJ,36,FALSE)</f>
        <v>0</v>
      </c>
      <c r="BR81" s="123">
        <f>BQ81-BS81</f>
        <v>0</v>
      </c>
      <c r="BS81" s="123">
        <f>SUM(BS82:BS86)</f>
        <v>0</v>
      </c>
      <c r="BT81" s="123">
        <f>VLOOKUP($C81,'1 预算编制表单'!$C:$BJ,39,FALSE)</f>
        <v>0</v>
      </c>
      <c r="BU81" s="123">
        <f>BT81-BV81</f>
        <v>0</v>
      </c>
      <c r="BV81" s="123">
        <f>SUM(BV82:BV86)</f>
        <v>0</v>
      </c>
      <c r="BW81" s="123">
        <f>VLOOKUP($C81,'1 预算编制表单'!$C:$BJ,42,FALSE)</f>
        <v>0</v>
      </c>
      <c r="BX81" s="123">
        <f>BW81-BY81</f>
        <v>0</v>
      </c>
      <c r="BY81" s="123">
        <f>SUM(BY82:BY86)</f>
        <v>0</v>
      </c>
      <c r="BZ81" s="123">
        <f>VLOOKUP($C81,'1 预算编制表单'!$C:$BJ,45,FALSE)</f>
        <v>0</v>
      </c>
      <c r="CA81" s="123">
        <f>BZ81-CB81</f>
        <v>0</v>
      </c>
      <c r="CB81" s="123">
        <f>SUM(CB82:CB86)</f>
        <v>0</v>
      </c>
      <c r="CC81" s="123">
        <f>VLOOKUP($C81,'1 预算编制表单'!$C:$BJ,48,FALSE)</f>
        <v>0</v>
      </c>
      <c r="CD81" s="123">
        <f>CC81-CE81</f>
        <v>0</v>
      </c>
      <c r="CE81" s="123">
        <f>SUM(CE82:CE86)</f>
        <v>0</v>
      </c>
      <c r="CF81" s="123">
        <f>VLOOKUP($C81,'1 预算编制表单'!$C:$BJ,51,FALSE)</f>
        <v>0</v>
      </c>
      <c r="CG81" s="123">
        <f>CF81-CH81</f>
        <v>0</v>
      </c>
      <c r="CH81" s="123">
        <f>SUM(CH82:CH86)</f>
        <v>0</v>
      </c>
      <c r="CI81" s="123">
        <f>VLOOKUP($C81,'1 预算编制表单'!$C:$BJ,54,FALSE)</f>
        <v>0</v>
      </c>
      <c r="CJ81" s="123">
        <f>CI81-CK81</f>
        <v>0</v>
      </c>
      <c r="CK81" s="123">
        <f>SUM(CK82:CK86)</f>
        <v>0</v>
      </c>
      <c r="CL81" s="123">
        <f>VLOOKUP($C81,'1 预算编制表单'!$C:$BJ,57,FALSE)</f>
        <v>0</v>
      </c>
      <c r="CM81" s="123">
        <f>CL81-CN81</f>
        <v>0</v>
      </c>
      <c r="CN81" s="123">
        <f>SUM(CN82:CN86)</f>
        <v>0</v>
      </c>
      <c r="CO81" s="123">
        <f>VLOOKUP($C81,'1 预算编制表单'!$C:$BJ,60,FALSE)</f>
        <v>0</v>
      </c>
      <c r="CP81" s="123">
        <f>CO81-CQ81</f>
        <v>0</v>
      </c>
      <c r="CQ81" s="123">
        <f>SUM(CQ82:CQ86)</f>
        <v>0</v>
      </c>
    </row>
    <row r="82" s="85" customFormat="1" ht="24" customHeight="1" outlineLevel="4" spans="1:95">
      <c r="A82" s="124"/>
      <c r="B82" s="125"/>
      <c r="C82" s="126" t="s">
        <v>1002</v>
      </c>
      <c r="D82" s="133" t="s">
        <v>2816</v>
      </c>
      <c r="E82" s="125"/>
      <c r="F82" s="125"/>
      <c r="G82" s="125"/>
      <c r="H82" s="127"/>
      <c r="I82" s="127"/>
      <c r="J82" s="127">
        <f>Z82+AC82+AF82+AI82+AL82+AO82+AR82+AU82+AX82+BA82+BD82+BG82</f>
        <v>0</v>
      </c>
      <c r="K82" s="155"/>
      <c r="L82" s="156"/>
      <c r="M82" s="156"/>
      <c r="N82" s="155"/>
      <c r="O82" s="156"/>
      <c r="P82" s="127"/>
      <c r="Q82" s="127"/>
      <c r="R82" s="127"/>
      <c r="S82" s="127"/>
      <c r="T82" s="127"/>
      <c r="U82" s="127"/>
      <c r="V82" s="127"/>
      <c r="W82" s="127"/>
      <c r="X82" s="164"/>
      <c r="Y82" s="164"/>
      <c r="Z82" s="155">
        <f>报销单计算表!B23</f>
        <v>0</v>
      </c>
      <c r="AA82" s="164"/>
      <c r="AB82" s="164"/>
      <c r="AC82" s="155">
        <f>报销单计算表!C23</f>
        <v>0</v>
      </c>
      <c r="AD82" s="164"/>
      <c r="AE82" s="164"/>
      <c r="AF82" s="155">
        <f>报销单计算表!D23</f>
        <v>0</v>
      </c>
      <c r="AG82" s="164"/>
      <c r="AH82" s="164"/>
      <c r="AI82" s="155">
        <f>报销单计算表!E23</f>
        <v>0</v>
      </c>
      <c r="AJ82" s="164"/>
      <c r="AK82" s="164"/>
      <c r="AL82" s="155">
        <f>报销单计算表!F23</f>
        <v>0</v>
      </c>
      <c r="AM82" s="164"/>
      <c r="AN82" s="164"/>
      <c r="AO82" s="155">
        <f>报销单计算表!G23</f>
        <v>0</v>
      </c>
      <c r="AP82" s="164"/>
      <c r="AQ82" s="164"/>
      <c r="AR82" s="155">
        <f>报销单计算表!H23</f>
        <v>0</v>
      </c>
      <c r="AS82" s="164"/>
      <c r="AT82" s="164"/>
      <c r="AU82" s="155">
        <f>报销单计算表!I23</f>
        <v>0</v>
      </c>
      <c r="AV82" s="164"/>
      <c r="AW82" s="164"/>
      <c r="AX82" s="155">
        <f>报销单计算表!J23</f>
        <v>0</v>
      </c>
      <c r="AY82" s="164"/>
      <c r="AZ82" s="164"/>
      <c r="BA82" s="155">
        <f>报销单计算表!K23</f>
        <v>0</v>
      </c>
      <c r="BB82" s="164"/>
      <c r="BC82" s="164"/>
      <c r="BD82" s="155">
        <f>报销单计算表!L23</f>
        <v>0</v>
      </c>
      <c r="BE82" s="164"/>
      <c r="BF82" s="164"/>
      <c r="BG82" s="155">
        <f>报销单计算表!M23</f>
        <v>0</v>
      </c>
      <c r="BH82" s="159">
        <v>46023</v>
      </c>
      <c r="BI82" s="159">
        <f>BH82+30</f>
        <v>46053</v>
      </c>
      <c r="BJ82" s="168">
        <f>IFERROR(IF(($R82-BI82)&gt;=0,0,IF(($S82-BH82)&lt;0,0,IF(AND(($S82-BI82)&gt;0,(BH82-$R82)&gt;0),$V82/365*(BI82-BH82+1),IF(AND(($S82-BI82)&lt;=0,(BH82-$R82)&gt;0),$V82/365*($S82-BH82+1),$V82/365*(BI82-$R82+1))))),0)</f>
        <v>0</v>
      </c>
      <c r="BK82" s="159">
        <f>BI82+1</f>
        <v>46054</v>
      </c>
      <c r="BL82" s="159">
        <f>BK82+27</f>
        <v>46081</v>
      </c>
      <c r="BM82" s="168">
        <f>IFERROR(IF(($R82-BL82)&gt;=0,0,IF(($S82-BK82)&lt;0,0,IF(AND(($S82-BL82)&gt;0,(BK82-$R82)&gt;0),$V82/365*(BL82-BK82+1),IF(AND(($S82-BL82)&lt;=0,(BK82-$R82)&gt;0),$V82/365*($S82-BK82+1),$V82/365*(BL82-$R82+1))))),0)</f>
        <v>0</v>
      </c>
      <c r="BN82" s="159">
        <f>BL82+1</f>
        <v>46082</v>
      </c>
      <c r="BO82" s="159">
        <f>BN82+30</f>
        <v>46112</v>
      </c>
      <c r="BP82" s="168">
        <f>IFERROR(IF(($R82-BO82)&gt;=0,0,IF(($S82-BN82)&lt;0,0,IF(AND(($S82-BO82)&gt;0,(BN82-$R82)&gt;0),$V82/365*(BO82-BN82+1),IF(AND(($S82-BO82)&lt;=0,(BN82-$R82)&gt;0),$V82/365*($S82-BN82+1),$V82/365*(BO82-$R82+1))))),0)</f>
        <v>0</v>
      </c>
      <c r="BQ82" s="159">
        <f>BO82+1</f>
        <v>46113</v>
      </c>
      <c r="BR82" s="159">
        <f>BQ82+29</f>
        <v>46142</v>
      </c>
      <c r="BS82" s="168">
        <f>IFERROR(IF(($R82-BR82)&gt;=0,0,IF(($S82-BQ82)&lt;0,0,IF(AND(($S82-BR82)&gt;0,(BQ82-$R82)&gt;0),$V82/365*(BR82-BQ82+1),IF(AND(($S82-BR82)&lt;=0,(BQ82-$R82)&gt;0),$V82/365*($S82-BQ82+1),$V82/365*(BR82-$R82+1))))),0)</f>
        <v>0</v>
      </c>
      <c r="BT82" s="159">
        <f>BR82+1</f>
        <v>46143</v>
      </c>
      <c r="BU82" s="159">
        <f>BT82+30</f>
        <v>46173</v>
      </c>
      <c r="BV82" s="168">
        <f>IFERROR(IF(($R82-BU82)&gt;=0,0,IF(($S82-BT82)&lt;0,0,IF(AND(($S82-BU82)&gt;0,(BT82-$R82)&gt;0),$V82/365*(BU82-BT82+1),IF(AND(($S82-BU82)&lt;=0,(BT82-$R82)&gt;0),$V82/365*($S82-BT82+1),$V82/365*(BU82-$R82+1))))),0)</f>
        <v>0</v>
      </c>
      <c r="BW82" s="159">
        <f>BU82+1</f>
        <v>46174</v>
      </c>
      <c r="BX82" s="159">
        <f>BW82+29</f>
        <v>46203</v>
      </c>
      <c r="BY82" s="168">
        <f>IFERROR(IF(($R82-BX82)&gt;=0,0,IF(($S82-BW82)&lt;0,0,IF(AND(($S82-BX82)&gt;0,(BW82-$R82)&gt;0),$V82/365*(BX82-BW82+1),IF(AND(($S82-BX82)&lt;=0,(BW82-$R82)&gt;0),$V82/365*($S82-BW82+1),$V82/365*(BX82-$R82+1))))),0)</f>
        <v>0</v>
      </c>
      <c r="BZ82" s="159">
        <f>BX82+1</f>
        <v>46204</v>
      </c>
      <c r="CA82" s="159">
        <f>BZ82+30</f>
        <v>46234</v>
      </c>
      <c r="CB82" s="168">
        <f>IFERROR(IF(($R82-CA82)&gt;=0,0,IF(($S82-BZ82)&lt;0,0,IF(AND(($S82-CA82)&gt;0,(BZ82-$R82)&gt;0),$V82/365*(CA82-BZ82+1),IF(AND(($S82-CA82)&lt;=0,(BZ82-$R82)&gt;0),$V82/365*($S82-BZ82+1),$V82/365*(CA82-$R82+1))))),0)</f>
        <v>0</v>
      </c>
      <c r="CC82" s="159">
        <f>CA82+1</f>
        <v>46235</v>
      </c>
      <c r="CD82" s="159">
        <f>CC82+30</f>
        <v>46265</v>
      </c>
      <c r="CE82" s="168">
        <f>IFERROR(IF(($R82-CD82)&gt;=0,0,IF(($S82-CC82)&lt;0,0,IF(AND(($S82-CD82)&gt;0,(CC82-$R82)&gt;0),$V82/365*(CD82-CC82+1),IF(AND(($S82-CD82)&lt;=0,(CC82-$R82)&gt;0),$V82/365*($S82-CC82+1),$V82/365*(CD82-$R82+1))))),0)</f>
        <v>0</v>
      </c>
      <c r="CF82" s="159">
        <f>CD82+1</f>
        <v>46266</v>
      </c>
      <c r="CG82" s="159">
        <f>CF82+29</f>
        <v>46295</v>
      </c>
      <c r="CH82" s="168">
        <f>IFERROR(IF(($R82-CG82)&gt;=0,0,IF(($S82-CF82)&lt;0,0,IF(AND(($S82-CG82)&gt;0,(CF82-$R82)&gt;0),$V82/365*(CG82-CF82+1),IF(AND(($S82-CG82)&lt;=0,(CF82-$R82)&gt;0),$V82/365*($S82-CF82+1),$V82/365*(CG82-$R82+1))))),0)</f>
        <v>0</v>
      </c>
      <c r="CI82" s="159">
        <f>CG82+1</f>
        <v>46296</v>
      </c>
      <c r="CJ82" s="159">
        <f>CI82+30</f>
        <v>46326</v>
      </c>
      <c r="CK82" s="168">
        <f>IFERROR(IF(($R82-CJ82)&gt;=0,0,IF(($S82-CI82)&lt;0,0,IF(AND(($S82-CJ82)&gt;0,(CI82-$R82)&gt;0),$V82/365*(CJ82-CI82+1),IF(AND(($S82-CJ82)&lt;=0,(CI82-$R82)&gt;0),$V82/365*($S82-CI82+1),$V82/365*(CJ82-$R82+1))))),0)</f>
        <v>0</v>
      </c>
      <c r="CL82" s="159">
        <f>CJ82+1</f>
        <v>46327</v>
      </c>
      <c r="CM82" s="159">
        <f>CL82+29</f>
        <v>46356</v>
      </c>
      <c r="CN82" s="168">
        <f>IFERROR(IF(($R82-CM82)&gt;=0,0,IF(($S82-CL82)&lt;0,0,IF(AND(($S82-CM82)&gt;0,(CL82-$R82)&gt;0),$V82/365*(CM82-CL82+1),IF(AND(($S82-CM82)&lt;=0,(CL82-$R82)&gt;0),$V82/365*($S82-CL82+1),$V82/365*(CM82-$R82+1))))),0)</f>
        <v>0</v>
      </c>
      <c r="CO82" s="159">
        <f>CM82+1</f>
        <v>46357</v>
      </c>
      <c r="CP82" s="159">
        <f>CO82+30</f>
        <v>46387</v>
      </c>
      <c r="CQ82" s="168">
        <f>IFERROR(IF(($R82-CP82)&gt;=0,0,IF(($S82-CO82)&lt;0,0,IF(AND(($S82-CP82)&gt;0,(CO82-$R82)&gt;0),$V82/365*(CP82-CO82+1),IF(AND(($S82-CP82)&lt;=0,(CO82-$R82)&gt;0),$V82/365*($S82-CO82+1),$V82/365*(CP82-$R82+1))))),0)</f>
        <v>0</v>
      </c>
    </row>
    <row r="83" s="85" customFormat="1" ht="24" customHeight="1" outlineLevel="4" spans="1:95">
      <c r="A83" s="124"/>
      <c r="B83" s="125"/>
      <c r="C83" s="126"/>
      <c r="D83" s="124"/>
      <c r="E83" s="125"/>
      <c r="F83" s="125"/>
      <c r="G83" s="125"/>
      <c r="H83" s="127"/>
      <c r="I83" s="127"/>
      <c r="J83" s="127">
        <f>Z83+AC83+AF83+AI83+AL83+AO83+AR83+AU83+AX83+BA83+BD83+BG83</f>
        <v>0</v>
      </c>
      <c r="K83" s="127">
        <f>K82+1</f>
        <v>1</v>
      </c>
      <c r="L83" s="152"/>
      <c r="M83" s="153">
        <f>IFERROR(VLOOKUP($L83,'2-2 引出数据_合同数据仓库'!$B$2:$BP$10000,3,FALSE),0)</f>
        <v>0</v>
      </c>
      <c r="N83" s="127"/>
      <c r="O83" s="153">
        <f>IFERROR(VLOOKUP((LEFT(VLOOKUP($L83,'2-2 引出数据_合同数据仓库'!$B$2:$BP$10000,64,FALSE),15)&amp;(RIGHT(VLOOKUP($L83,'2-2 引出数据_合同数据仓库'!$B$2:$BP$10000,64,FALSE),4)+1)),'2-2 引出数据_合同数据仓库'!$B$2:$BP$10000,3,FALSE),0)</f>
        <v>0</v>
      </c>
      <c r="P83" s="127"/>
      <c r="Q83" s="127">
        <f>IFERROR(VLOOKUP($L83,'2-2 引出数据_合同数据仓库'!$B$2:$BP$10000,28,FALSE),0)</f>
        <v>0</v>
      </c>
      <c r="R83" s="127">
        <f>IFERROR(VLOOKUP($L83,'2-2 引出数据_合同数据仓库'!$B$2:$BP$10000,29,FALSE),0)</f>
        <v>0</v>
      </c>
      <c r="S83" s="127">
        <f>IFERROR(VLOOKUP($L83,'2-2 引出数据_合同数据仓库'!$B$2:$BP$10000,4,FALSE),0)</f>
        <v>0</v>
      </c>
      <c r="T83" s="127"/>
      <c r="U83" s="127">
        <f>IFERROR(VLOOKUP($L83,'2-2 引出数据_合同数据仓库'!$B$2:$BP$10000,15,FALSE),0)</f>
        <v>0</v>
      </c>
      <c r="V83" s="127">
        <f>U83/(S83-R83+1)*365</f>
        <v>0</v>
      </c>
      <c r="W83" s="127"/>
      <c r="X83" s="159">
        <v>45658</v>
      </c>
      <c r="Y83" s="159">
        <f>X83+30</f>
        <v>45688</v>
      </c>
      <c r="Z83" s="163">
        <f>IFERROR(IF(($R83-Y83)&gt;=0,0,IF(($S83-X83)&lt;0,0,IF(AND(($S83-Y83)&gt;0,(X83-$R83)&gt;0),$V83/365*(Y83-X83+1),IF(AND(($S83-Y83)&lt;=0,(X83-$R83)&gt;0),$V83/365*($S83-X83+1),$V83/365*(Y83-$R83+1))))),0)</f>
        <v>0</v>
      </c>
      <c r="AA83" s="159">
        <f>Y83+1</f>
        <v>45689</v>
      </c>
      <c r="AB83" s="159">
        <f>AA83+27</f>
        <v>45716</v>
      </c>
      <c r="AC83" s="163">
        <f>IFERROR(IF(($R83-AB83)&gt;=0,0,IF(($S83-AA83)&lt;0,0,IF(AND(($S83-AB83)&gt;0,(AA83-$R83)&gt;0),$V83/365*(AB83-AA83+1),IF(AND(($S83-AB83)&lt;=0,(AA83-$R83)&gt;0),$V83/365*($S83-AA83+1),$V83/365*(AB83-$R83+1))))),0)</f>
        <v>0</v>
      </c>
      <c r="AD83" s="159">
        <f>AB83+1</f>
        <v>45717</v>
      </c>
      <c r="AE83" s="159">
        <f>AD83+30</f>
        <v>45747</v>
      </c>
      <c r="AF83" s="163">
        <f>IFERROR(IF(($R83-AE83)&gt;=0,0,IF(($S83-AD83)&lt;0,0,IF(AND(($S83-AE83)&gt;0,(AD83-$R83)&gt;0),$V83/365*(AE83-AD83+1),IF(AND(($S83-AE83)&lt;=0,(AD83-$R83)&gt;0),$V83/365*($S83-AD83+1),$V83/365*(AE83-$R83+1))))),0)</f>
        <v>0</v>
      </c>
      <c r="AG83" s="159">
        <f>AE83+1</f>
        <v>45748</v>
      </c>
      <c r="AH83" s="159">
        <f>AG83+29</f>
        <v>45777</v>
      </c>
      <c r="AI83" s="163">
        <f>IFERROR(IF(($R83-AH83)&gt;=0,0,IF(($S83-AG83)&lt;0,0,IF(AND(($S83-AH83)&gt;0,(AG83-$R83)&gt;0),$V83/365*(AH83-AG83+1),IF(AND(($S83-AH83)&lt;=0,(AG83-$R83)&gt;0),$V83/365*($S83-AG83+1),$V83/365*(AH83-$R83+1))))),0)</f>
        <v>0</v>
      </c>
      <c r="AJ83" s="159">
        <f>AH83+1</f>
        <v>45778</v>
      </c>
      <c r="AK83" s="159">
        <f>AJ83+30</f>
        <v>45808</v>
      </c>
      <c r="AL83" s="163">
        <f>IFERROR(IF(($R83-AK83)&gt;=0,0,IF(($S83-AJ83)&lt;0,0,IF(AND(($S83-AK83)&gt;0,(AJ83-$R83)&gt;0),$V83/365*(AK83-AJ83+1),IF(AND(($S83-AK83)&lt;=0,(AJ83-$R83)&gt;0),$V83/365*($S83-AJ83+1),$V83/365*(AK83-$R83+1))))),0)</f>
        <v>0</v>
      </c>
      <c r="AM83" s="159">
        <f>AK83+1</f>
        <v>45809</v>
      </c>
      <c r="AN83" s="159">
        <f>AM83+29</f>
        <v>45838</v>
      </c>
      <c r="AO83" s="163">
        <f>IFERROR(IF(($R83-AN83)&gt;=0,0,IF(($S83-AM83)&lt;0,0,IF(AND(($S83-AN83)&gt;0,(AM83-$R83)&gt;0),$V83/365*(AN83-AM83+1),IF(AND(($S83-AN83)&lt;=0,(AM83-$R83)&gt;0),$V83/365*($S83-AM83+1),$V83/365*(AN83-$R83+1))))),0)</f>
        <v>0</v>
      </c>
      <c r="AP83" s="159">
        <f>AN83+1</f>
        <v>45839</v>
      </c>
      <c r="AQ83" s="159">
        <f>AP83+30</f>
        <v>45869</v>
      </c>
      <c r="AR83" s="163">
        <f>IFERROR(IF(($R83-AQ83)&gt;=0,0,IF(($S83-AP83)&lt;0,0,IF(AND(($S83-AQ83)&gt;0,(AP83-$R83)&gt;0),$V83/365*(AQ83-AP83+1),IF(AND(($S83-AQ83)&lt;=0,(AP83-$R83)&gt;0),$V83/365*($S83-AP83+1),$V83/365*(AQ83-$R83+1))))),0)</f>
        <v>0</v>
      </c>
      <c r="AS83" s="159">
        <f>AQ83+1</f>
        <v>45870</v>
      </c>
      <c r="AT83" s="159">
        <f>AS83+30</f>
        <v>45900</v>
      </c>
      <c r="AU83" s="163">
        <f>IFERROR(IF(($R83-AT83)&gt;=0,0,IF(($S83-AS83)&lt;0,0,IF(AND(($S83-AT83)&gt;0,(AS83-$R83)&gt;0),$V83/365*(AT83-AS83+1),IF(AND(($S83-AT83)&lt;=0,(AS83-$R83)&gt;0),$V83/365*($S83-AS83+1),$V83/365*(AT83-$R83+1))))),0)</f>
        <v>0</v>
      </c>
      <c r="AV83" s="159">
        <f>AT83+1</f>
        <v>45901</v>
      </c>
      <c r="AW83" s="159">
        <f>AV83+29</f>
        <v>45930</v>
      </c>
      <c r="AX83" s="163">
        <f>IFERROR(IF(($R83-AW83)&gt;=0,0,IF(($S83-AV83)&lt;0,0,IF(AND(($S83-AW83)&gt;0,(AV83-$R83)&gt;0),$V83/365*(AW83-AV83+1),IF(AND(($S83-AW83)&lt;=0,(AV83-$R83)&gt;0),$V83/365*($S83-AV83+1),$V83/365*(AW83-$R83+1))))),0)</f>
        <v>0</v>
      </c>
      <c r="AY83" s="159">
        <f>AW83+1</f>
        <v>45931</v>
      </c>
      <c r="AZ83" s="159">
        <f>AY83+30</f>
        <v>45961</v>
      </c>
      <c r="BA83" s="163">
        <f>IFERROR(IF(($R83-AZ83)&gt;=0,0,IF(($S83-AY83)&lt;0,0,IF(AND(($S83-AZ83)&gt;0,(AY83-$R83)&gt;0),$V83/365*(AZ83-AY83+1),IF(AND(($S83-AZ83)&lt;=0,(AY83-$R83)&gt;0),$V83/365*($S83-AY83+1),$V83/365*(AZ83-$R83+1))))),0)</f>
        <v>0</v>
      </c>
      <c r="BB83" s="159">
        <f>AZ83+1</f>
        <v>45962</v>
      </c>
      <c r="BC83" s="159">
        <f>BB83+29</f>
        <v>45991</v>
      </c>
      <c r="BD83" s="163">
        <f>IFERROR(IF(($R83-BC83)&gt;=0,0,IF(($S83-BB83)&lt;0,0,IF(AND(($S83-BC83)&gt;0,(BB83-$R83)&gt;0),$V83/365*(BC83-BB83+1),IF(AND(($S83-BC83)&lt;=0,(BB83-$R83)&gt;0),$V83/365*($S83-BB83+1),$V83/365*(BC83-$R83+1))))),0)</f>
        <v>0</v>
      </c>
      <c r="BE83" s="159">
        <f>BC83+1</f>
        <v>45992</v>
      </c>
      <c r="BF83" s="159">
        <f>BE83+30</f>
        <v>46022</v>
      </c>
      <c r="BG83" s="163">
        <f>IFERROR(IF(($R83-BF83)&gt;=0,0,IF(($S83-BE83)&lt;0,0,IF(AND(($S83-BF83)&gt;0,(BE83-$R83)&gt;0),$V83/365*(BF83-BE83+1),IF(AND(($S83-BF83)&lt;=0,(BE83-$R83)&gt;0),$V83/365*($S83-BE83+1),$V83/365*(BF83-$R83+1))))),0)</f>
        <v>0</v>
      </c>
      <c r="BH83" s="159">
        <v>46023</v>
      </c>
      <c r="BI83" s="159">
        <f>BH83+30</f>
        <v>46053</v>
      </c>
      <c r="BJ83" s="163">
        <f>IFERROR(IF(($R83-BI83)&gt;=0,0,IF(($S83-BH83)&lt;0,0,IF(AND(($S83-BI83)&gt;0,(BH83-$R83)&gt;0),$V83/365*(BI83-BH83+1),IF(AND(($S83-BI83)&lt;=0,(BH83-$R83)&gt;0),$V83/365*($S83-BH83+1),$V83/365*(BI83-$R83+1))))),0)</f>
        <v>0</v>
      </c>
      <c r="BK83" s="159">
        <f>BI83+1</f>
        <v>46054</v>
      </c>
      <c r="BL83" s="159">
        <f>BK83+27</f>
        <v>46081</v>
      </c>
      <c r="BM83" s="163">
        <f>IFERROR(IF(($R83-BL83)&gt;=0,0,IF(($S83-BK83)&lt;0,0,IF(AND(($S83-BL83)&gt;0,(BK83-$R83)&gt;0),$V83/365*(BL83-BK83+1),IF(AND(($S83-BL83)&lt;=0,(BK83-$R83)&gt;0),$V83/365*($S83-BK83+1),$V83/365*(BL83-$R83+1))))),0)</f>
        <v>0</v>
      </c>
      <c r="BN83" s="159">
        <f>BL83+1</f>
        <v>46082</v>
      </c>
      <c r="BO83" s="159">
        <f>BN83+30</f>
        <v>46112</v>
      </c>
      <c r="BP83" s="163">
        <f>IFERROR(IF(($R83-BO83)&gt;=0,0,IF(($S83-BN83)&lt;0,0,IF(AND(($S83-BO83)&gt;0,(BN83-$R83)&gt;0),$V83/365*(BO83-BN83+1),IF(AND(($S83-BO83)&lt;=0,(BN83-$R83)&gt;0),$V83/365*($S83-BN83+1),$V83/365*(BO83-$R83+1))))),0)</f>
        <v>0</v>
      </c>
      <c r="BQ83" s="159">
        <f>BO83+1</f>
        <v>46113</v>
      </c>
      <c r="BR83" s="159">
        <f>BQ83+29</f>
        <v>46142</v>
      </c>
      <c r="BS83" s="163">
        <f>IFERROR(IF(($R83-BR83)&gt;=0,0,IF(($S83-BQ83)&lt;0,0,IF(AND(($S83-BR83)&gt;0,(BQ83-$R83)&gt;0),$V83/365*(BR83-BQ83+1),IF(AND(($S83-BR83)&lt;=0,(BQ83-$R83)&gt;0),$V83/365*($S83-BQ83+1),$V83/365*(BR83-$R83+1))))),0)</f>
        <v>0</v>
      </c>
      <c r="BT83" s="159">
        <f>BR83+1</f>
        <v>46143</v>
      </c>
      <c r="BU83" s="159">
        <f>BT83+30</f>
        <v>46173</v>
      </c>
      <c r="BV83" s="163">
        <f>IFERROR(IF(($R83-BU83)&gt;=0,0,IF(($S83-BT83)&lt;0,0,IF(AND(($S83-BU83)&gt;0,(BT83-$R83)&gt;0),$V83/365*(BU83-BT83+1),IF(AND(($S83-BU83)&lt;=0,(BT83-$R83)&gt;0),$V83/365*($S83-BT83+1),$V83/365*(BU83-$R83+1))))),0)</f>
        <v>0</v>
      </c>
      <c r="BW83" s="159">
        <f>BU83+1</f>
        <v>46174</v>
      </c>
      <c r="BX83" s="159">
        <f>BW83+29</f>
        <v>46203</v>
      </c>
      <c r="BY83" s="163">
        <f>IFERROR(IF(($R83-BX83)&gt;=0,0,IF(($S83-BW83)&lt;0,0,IF(AND(($S83-BX83)&gt;0,(BW83-$R83)&gt;0),$V83/365*(BX83-BW83+1),IF(AND(($S83-BX83)&lt;=0,(BW83-$R83)&gt;0),$V83/365*($S83-BW83+1),$V83/365*(BX83-$R83+1))))),0)</f>
        <v>0</v>
      </c>
      <c r="BZ83" s="159">
        <f>BX83+1</f>
        <v>46204</v>
      </c>
      <c r="CA83" s="159">
        <f>BZ83+30</f>
        <v>46234</v>
      </c>
      <c r="CB83" s="163">
        <f>IFERROR(IF(($R83-CA83)&gt;=0,0,IF(($S83-BZ83)&lt;0,0,IF(AND(($S83-CA83)&gt;0,(BZ83-$R83)&gt;0),$V83/365*(CA83-BZ83+1),IF(AND(($S83-CA83)&lt;=0,(BZ83-$R83)&gt;0),$V83/365*($S83-BZ83+1),$V83/365*(CA83-$R83+1))))),0)</f>
        <v>0</v>
      </c>
      <c r="CC83" s="159">
        <f>CA83+1</f>
        <v>46235</v>
      </c>
      <c r="CD83" s="159">
        <f>CC83+30</f>
        <v>46265</v>
      </c>
      <c r="CE83" s="163">
        <f>IFERROR(IF(($R83-CD83)&gt;=0,0,IF(($S83-CC83)&lt;0,0,IF(AND(($S83-CD83)&gt;0,(CC83-$R83)&gt;0),$V83/365*(CD83-CC83+1),IF(AND(($S83-CD83)&lt;=0,(CC83-$R83)&gt;0),$V83/365*($S83-CC83+1),$V83/365*(CD83-$R83+1))))),0)</f>
        <v>0</v>
      </c>
      <c r="CF83" s="159">
        <f>CD83+1</f>
        <v>46266</v>
      </c>
      <c r="CG83" s="159">
        <f>CF83+29</f>
        <v>46295</v>
      </c>
      <c r="CH83" s="163">
        <f>IFERROR(IF(($R83-CG83)&gt;=0,0,IF(($S83-CF83)&lt;0,0,IF(AND(($S83-CG83)&gt;0,(CF83-$R83)&gt;0),$V83/365*(CG83-CF83+1),IF(AND(($S83-CG83)&lt;=0,(CF83-$R83)&gt;0),$V83/365*($S83-CF83+1),$V83/365*(CG83-$R83+1))))),0)</f>
        <v>0</v>
      </c>
      <c r="CI83" s="159">
        <f>CG83+1</f>
        <v>46296</v>
      </c>
      <c r="CJ83" s="159">
        <f>CI83+30</f>
        <v>46326</v>
      </c>
      <c r="CK83" s="163">
        <f>IFERROR(IF(($R83-CJ83)&gt;=0,0,IF(($S83-CI83)&lt;0,0,IF(AND(($S83-CJ83)&gt;0,(CI83-$R83)&gt;0),$V83/365*(CJ83-CI83+1),IF(AND(($S83-CJ83)&lt;=0,(CI83-$R83)&gt;0),$V83/365*($S83-CI83+1),$V83/365*(CJ83-$R83+1))))),0)</f>
        <v>0</v>
      </c>
      <c r="CL83" s="159">
        <f>CJ83+1</f>
        <v>46327</v>
      </c>
      <c r="CM83" s="159">
        <f>CL83+29</f>
        <v>46356</v>
      </c>
      <c r="CN83" s="163">
        <f>IFERROR(IF(($R83-CM83)&gt;=0,0,IF(($S83-CL83)&lt;0,0,IF(AND(($S83-CM83)&gt;0,(CL83-$R83)&gt;0),$V83/365*(CM83-CL83+1),IF(AND(($S83-CM83)&lt;=0,(CL83-$R83)&gt;0),$V83/365*($S83-CL83+1),$V83/365*(CM83-$R83+1))))),0)</f>
        <v>0</v>
      </c>
      <c r="CO83" s="159">
        <f>CM83+1</f>
        <v>46357</v>
      </c>
      <c r="CP83" s="159">
        <f>CO83+30</f>
        <v>46387</v>
      </c>
      <c r="CQ83" s="163">
        <f>IFERROR(IF(($R83-CP83)&gt;=0,0,IF(($S83-CO83)&lt;0,0,IF(AND(($S83-CP83)&gt;0,(CO83-$R83)&gt;0),$V83/365*(CP83-CO83+1),IF(AND(($S83-CP83)&lt;=0,(CO83-$R83)&gt;0),$V83/365*($S83-CO83+1),$V83/365*(CP83-$R83+1))))),0)</f>
        <v>0</v>
      </c>
    </row>
    <row r="84" s="85" customFormat="1" ht="24" customHeight="1" outlineLevel="4" spans="1:95">
      <c r="A84" s="124"/>
      <c r="B84" s="125"/>
      <c r="C84" s="126"/>
      <c r="D84" s="124"/>
      <c r="E84" s="125"/>
      <c r="F84" s="125"/>
      <c r="G84" s="125"/>
      <c r="H84" s="127"/>
      <c r="I84" s="127"/>
      <c r="J84" s="127">
        <f>Z84+AC84+AF84+AI84+AL84+AO84+AR84+AU84+AX84+BA84+BD84+BG84</f>
        <v>0</v>
      </c>
      <c r="K84" s="127">
        <f>K83+1</f>
        <v>2</v>
      </c>
      <c r="L84" s="152"/>
      <c r="M84" s="153">
        <f>IFERROR(VLOOKUP($L84,'2-2 引出数据_合同数据仓库'!$B$2:$BP$10000,3,FALSE),0)</f>
        <v>0</v>
      </c>
      <c r="N84" s="127"/>
      <c r="O84" s="153">
        <f>IFERROR(VLOOKUP((LEFT(VLOOKUP($L84,'2-2 引出数据_合同数据仓库'!$B$2:$BP$10000,64,FALSE),15)&amp;(RIGHT(VLOOKUP($L84,'2-2 引出数据_合同数据仓库'!$B$2:$BP$10000,64,FALSE),4)+1)),'2-2 引出数据_合同数据仓库'!$B$2:$BP$10000,3,FALSE),0)</f>
        <v>0</v>
      </c>
      <c r="P84" s="127"/>
      <c r="Q84" s="127">
        <f>IFERROR(VLOOKUP($L84,'2-2 引出数据_合同数据仓库'!$B$2:$BP$10000,28,FALSE),0)</f>
        <v>0</v>
      </c>
      <c r="R84" s="127">
        <f>IFERROR(VLOOKUP($L84,'2-2 引出数据_合同数据仓库'!$B$2:$BP$10000,29,FALSE),0)</f>
        <v>0</v>
      </c>
      <c r="S84" s="127">
        <f>IFERROR(VLOOKUP($L84,'2-2 引出数据_合同数据仓库'!$B$2:$BP$10000,4,FALSE),0)</f>
        <v>0</v>
      </c>
      <c r="T84" s="127"/>
      <c r="U84" s="127">
        <f>IFERROR(VLOOKUP($L84,'2-2 引出数据_合同数据仓库'!$B$2:$BP$10000,15,FALSE),0)</f>
        <v>0</v>
      </c>
      <c r="V84" s="127">
        <f>U84/(S84-R84+1)*365</f>
        <v>0</v>
      </c>
      <c r="W84" s="127"/>
      <c r="X84" s="159">
        <v>45658</v>
      </c>
      <c r="Y84" s="159">
        <f>X84+30</f>
        <v>45688</v>
      </c>
      <c r="Z84" s="163">
        <f>IFERROR(IF(($R84-Y84)&gt;=0,0,IF(($S84-X84)&lt;0,0,IF(AND(($S84-Y84)&gt;0,(X84-$R84)&gt;0),$V84/365*(Y84-X84+1),IF(AND(($S84-Y84)&lt;=0,(X84-$R84)&gt;0),$V84/365*($S84-X84+1),$V84/365*(Y84-$R84+1))))),0)</f>
        <v>0</v>
      </c>
      <c r="AA84" s="159">
        <f>Y84+1</f>
        <v>45689</v>
      </c>
      <c r="AB84" s="159">
        <f>AA84+27</f>
        <v>45716</v>
      </c>
      <c r="AC84" s="163">
        <f>IFERROR(IF(($R84-AB84)&gt;=0,0,IF(($S84-AA84)&lt;0,0,IF(AND(($S84-AB84)&gt;0,(AA84-$R84)&gt;0),$V84/365*(AB84-AA84+1),IF(AND(($S84-AB84)&lt;=0,(AA84-$R84)&gt;0),$V84/365*($S84-AA84+1),$V84/365*(AB84-$R84+1))))),0)</f>
        <v>0</v>
      </c>
      <c r="AD84" s="159">
        <f>AB84+1</f>
        <v>45717</v>
      </c>
      <c r="AE84" s="159">
        <f>AD84+30</f>
        <v>45747</v>
      </c>
      <c r="AF84" s="163">
        <f>IFERROR(IF(($R84-AE84)&gt;=0,0,IF(($S84-AD84)&lt;0,0,IF(AND(($S84-AE84)&gt;0,(AD84-$R84)&gt;0),$V84/365*(AE84-AD84+1),IF(AND(($S84-AE84)&lt;=0,(AD84-$R84)&gt;0),$V84/365*($S84-AD84+1),$V84/365*(AE84-$R84+1))))),0)</f>
        <v>0</v>
      </c>
      <c r="AG84" s="159">
        <f>AE84+1</f>
        <v>45748</v>
      </c>
      <c r="AH84" s="159">
        <f>AG84+29</f>
        <v>45777</v>
      </c>
      <c r="AI84" s="163">
        <f>IFERROR(IF(($R84-AH84)&gt;=0,0,IF(($S84-AG84)&lt;0,0,IF(AND(($S84-AH84)&gt;0,(AG84-$R84)&gt;0),$V84/365*(AH84-AG84+1),IF(AND(($S84-AH84)&lt;=0,(AG84-$R84)&gt;0),$V84/365*($S84-AG84+1),$V84/365*(AH84-$R84+1))))),0)</f>
        <v>0</v>
      </c>
      <c r="AJ84" s="159">
        <f>AH84+1</f>
        <v>45778</v>
      </c>
      <c r="AK84" s="159">
        <f>AJ84+30</f>
        <v>45808</v>
      </c>
      <c r="AL84" s="163">
        <f>IFERROR(IF(($R84-AK84)&gt;=0,0,IF(($S84-AJ84)&lt;0,0,IF(AND(($S84-AK84)&gt;0,(AJ84-$R84)&gt;0),$V84/365*(AK84-AJ84+1),IF(AND(($S84-AK84)&lt;=0,(AJ84-$R84)&gt;0),$V84/365*($S84-AJ84+1),$V84/365*(AK84-$R84+1))))),0)</f>
        <v>0</v>
      </c>
      <c r="AM84" s="159">
        <f>AK84+1</f>
        <v>45809</v>
      </c>
      <c r="AN84" s="159">
        <f>AM84+29</f>
        <v>45838</v>
      </c>
      <c r="AO84" s="163">
        <f>IFERROR(IF(($R84-AN84)&gt;=0,0,IF(($S84-AM84)&lt;0,0,IF(AND(($S84-AN84)&gt;0,(AM84-$R84)&gt;0),$V84/365*(AN84-AM84+1),IF(AND(($S84-AN84)&lt;=0,(AM84-$R84)&gt;0),$V84/365*($S84-AM84+1),$V84/365*(AN84-$R84+1))))),0)</f>
        <v>0</v>
      </c>
      <c r="AP84" s="159">
        <f>AN84+1</f>
        <v>45839</v>
      </c>
      <c r="AQ84" s="159">
        <f>AP84+30</f>
        <v>45869</v>
      </c>
      <c r="AR84" s="163">
        <f>IFERROR(IF(($R84-AQ84)&gt;=0,0,IF(($S84-AP84)&lt;0,0,IF(AND(($S84-AQ84)&gt;0,(AP84-$R84)&gt;0),$V84/365*(AQ84-AP84+1),IF(AND(($S84-AQ84)&lt;=0,(AP84-$R84)&gt;0),$V84/365*($S84-AP84+1),$V84/365*(AQ84-$R84+1))))),0)</f>
        <v>0</v>
      </c>
      <c r="AS84" s="159">
        <f>AQ84+1</f>
        <v>45870</v>
      </c>
      <c r="AT84" s="159">
        <f>AS84+30</f>
        <v>45900</v>
      </c>
      <c r="AU84" s="163">
        <f>IFERROR(IF(($R84-AT84)&gt;=0,0,IF(($S84-AS84)&lt;0,0,IF(AND(($S84-AT84)&gt;0,(AS84-$R84)&gt;0),$V84/365*(AT84-AS84+1),IF(AND(($S84-AT84)&lt;=0,(AS84-$R84)&gt;0),$V84/365*($S84-AS84+1),$V84/365*(AT84-$R84+1))))),0)</f>
        <v>0</v>
      </c>
      <c r="AV84" s="159">
        <f>AT84+1</f>
        <v>45901</v>
      </c>
      <c r="AW84" s="159">
        <f>AV84+29</f>
        <v>45930</v>
      </c>
      <c r="AX84" s="163">
        <f>IFERROR(IF(($R84-AW84)&gt;=0,0,IF(($S84-AV84)&lt;0,0,IF(AND(($S84-AW84)&gt;0,(AV84-$R84)&gt;0),$V84/365*(AW84-AV84+1),IF(AND(($S84-AW84)&lt;=0,(AV84-$R84)&gt;0),$V84/365*($S84-AV84+1),$V84/365*(AW84-$R84+1))))),0)</f>
        <v>0</v>
      </c>
      <c r="AY84" s="159">
        <f>AW84+1</f>
        <v>45931</v>
      </c>
      <c r="AZ84" s="159">
        <f>AY84+30</f>
        <v>45961</v>
      </c>
      <c r="BA84" s="163">
        <f>IFERROR(IF(($R84-AZ84)&gt;=0,0,IF(($S84-AY84)&lt;0,0,IF(AND(($S84-AZ84)&gt;0,(AY84-$R84)&gt;0),$V84/365*(AZ84-AY84+1),IF(AND(($S84-AZ84)&lt;=0,(AY84-$R84)&gt;0),$V84/365*($S84-AY84+1),$V84/365*(AZ84-$R84+1))))),0)</f>
        <v>0</v>
      </c>
      <c r="BB84" s="159">
        <f>AZ84+1</f>
        <v>45962</v>
      </c>
      <c r="BC84" s="159">
        <f>BB84+29</f>
        <v>45991</v>
      </c>
      <c r="BD84" s="163">
        <f>IFERROR(IF(($R84-BC84)&gt;=0,0,IF(($S84-BB84)&lt;0,0,IF(AND(($S84-BC84)&gt;0,(BB84-$R84)&gt;0),$V84/365*(BC84-BB84+1),IF(AND(($S84-BC84)&lt;=0,(BB84-$R84)&gt;0),$V84/365*($S84-BB84+1),$V84/365*(BC84-$R84+1))))),0)</f>
        <v>0</v>
      </c>
      <c r="BE84" s="159">
        <f>BC84+1</f>
        <v>45992</v>
      </c>
      <c r="BF84" s="159">
        <f>BE84+30</f>
        <v>46022</v>
      </c>
      <c r="BG84" s="163">
        <f>IFERROR(IF(($R84-BF84)&gt;=0,0,IF(($S84-BE84)&lt;0,0,IF(AND(($S84-BF84)&gt;0,(BE84-$R84)&gt;0),$V84/365*(BF84-BE84+1),IF(AND(($S84-BF84)&lt;=0,(BE84-$R84)&gt;0),$V84/365*($S84-BE84+1),$V84/365*(BF84-$R84+1))))),0)</f>
        <v>0</v>
      </c>
      <c r="BH84" s="159">
        <v>46023</v>
      </c>
      <c r="BI84" s="159">
        <f>BH84+30</f>
        <v>46053</v>
      </c>
      <c r="BJ84" s="163">
        <f>IFERROR(IF(($R84-BI84)&gt;=0,0,IF(($S84-BH84)&lt;0,0,IF(AND(($S84-BI84)&gt;0,(BH84-$R84)&gt;0),$V84/365*(BI84-BH84+1),IF(AND(($S84-BI84)&lt;=0,(BH84-$R84)&gt;0),$V84/365*($S84-BH84+1),$V84/365*(BI84-$R84+1))))),0)</f>
        <v>0</v>
      </c>
      <c r="BK84" s="159">
        <f>BI84+1</f>
        <v>46054</v>
      </c>
      <c r="BL84" s="159">
        <f>BK84+27</f>
        <v>46081</v>
      </c>
      <c r="BM84" s="163">
        <f>IFERROR(IF(($R84-BL84)&gt;=0,0,IF(($S84-BK84)&lt;0,0,IF(AND(($S84-BL84)&gt;0,(BK84-$R84)&gt;0),$V84/365*(BL84-BK84+1),IF(AND(($S84-BL84)&lt;=0,(BK84-$R84)&gt;0),$V84/365*($S84-BK84+1),$V84/365*(BL84-$R84+1))))),0)</f>
        <v>0</v>
      </c>
      <c r="BN84" s="159">
        <f>BL84+1</f>
        <v>46082</v>
      </c>
      <c r="BO84" s="159">
        <f>BN84+30</f>
        <v>46112</v>
      </c>
      <c r="BP84" s="163">
        <f>IFERROR(IF(($R84-BO84)&gt;=0,0,IF(($S84-BN84)&lt;0,0,IF(AND(($S84-BO84)&gt;0,(BN84-$R84)&gt;0),$V84/365*(BO84-BN84+1),IF(AND(($S84-BO84)&lt;=0,(BN84-$R84)&gt;0),$V84/365*($S84-BN84+1),$V84/365*(BO84-$R84+1))))),0)</f>
        <v>0</v>
      </c>
      <c r="BQ84" s="159">
        <f>BO84+1</f>
        <v>46113</v>
      </c>
      <c r="BR84" s="159">
        <f>BQ84+29</f>
        <v>46142</v>
      </c>
      <c r="BS84" s="163">
        <f>IFERROR(IF(($R84-BR84)&gt;=0,0,IF(($S84-BQ84)&lt;0,0,IF(AND(($S84-BR84)&gt;0,(BQ84-$R84)&gt;0),$V84/365*(BR84-BQ84+1),IF(AND(($S84-BR84)&lt;=0,(BQ84-$R84)&gt;0),$V84/365*($S84-BQ84+1),$V84/365*(BR84-$R84+1))))),0)</f>
        <v>0</v>
      </c>
      <c r="BT84" s="159">
        <f>BR84+1</f>
        <v>46143</v>
      </c>
      <c r="BU84" s="159">
        <f>BT84+30</f>
        <v>46173</v>
      </c>
      <c r="BV84" s="163">
        <f>IFERROR(IF(($R84-BU84)&gt;=0,0,IF(($S84-BT84)&lt;0,0,IF(AND(($S84-BU84)&gt;0,(BT84-$R84)&gt;0),$V84/365*(BU84-BT84+1),IF(AND(($S84-BU84)&lt;=0,(BT84-$R84)&gt;0),$V84/365*($S84-BT84+1),$V84/365*(BU84-$R84+1))))),0)</f>
        <v>0</v>
      </c>
      <c r="BW84" s="159">
        <f>BU84+1</f>
        <v>46174</v>
      </c>
      <c r="BX84" s="159">
        <f>BW84+29</f>
        <v>46203</v>
      </c>
      <c r="BY84" s="163">
        <f>IFERROR(IF(($R84-BX84)&gt;=0,0,IF(($S84-BW84)&lt;0,0,IF(AND(($S84-BX84)&gt;0,(BW84-$R84)&gt;0),$V84/365*(BX84-BW84+1),IF(AND(($S84-BX84)&lt;=0,(BW84-$R84)&gt;0),$V84/365*($S84-BW84+1),$V84/365*(BX84-$R84+1))))),0)</f>
        <v>0</v>
      </c>
      <c r="BZ84" s="159">
        <f>BX84+1</f>
        <v>46204</v>
      </c>
      <c r="CA84" s="159">
        <f>BZ84+30</f>
        <v>46234</v>
      </c>
      <c r="CB84" s="163">
        <f>IFERROR(IF(($R84-CA84)&gt;=0,0,IF(($S84-BZ84)&lt;0,0,IF(AND(($S84-CA84)&gt;0,(BZ84-$R84)&gt;0),$V84/365*(CA84-BZ84+1),IF(AND(($S84-CA84)&lt;=0,(BZ84-$R84)&gt;0),$V84/365*($S84-BZ84+1),$V84/365*(CA84-$R84+1))))),0)</f>
        <v>0</v>
      </c>
      <c r="CC84" s="159">
        <f>CA84+1</f>
        <v>46235</v>
      </c>
      <c r="CD84" s="159">
        <f>CC84+30</f>
        <v>46265</v>
      </c>
      <c r="CE84" s="163">
        <f>IFERROR(IF(($R84-CD84)&gt;=0,0,IF(($S84-CC84)&lt;0,0,IF(AND(($S84-CD84)&gt;0,(CC84-$R84)&gt;0),$V84/365*(CD84-CC84+1),IF(AND(($S84-CD84)&lt;=0,(CC84-$R84)&gt;0),$V84/365*($S84-CC84+1),$V84/365*(CD84-$R84+1))))),0)</f>
        <v>0</v>
      </c>
      <c r="CF84" s="159">
        <f>CD84+1</f>
        <v>46266</v>
      </c>
      <c r="CG84" s="159">
        <f>CF84+29</f>
        <v>46295</v>
      </c>
      <c r="CH84" s="163">
        <f>IFERROR(IF(($R84-CG84)&gt;=0,0,IF(($S84-CF84)&lt;0,0,IF(AND(($S84-CG84)&gt;0,(CF84-$R84)&gt;0),$V84/365*(CG84-CF84+1),IF(AND(($S84-CG84)&lt;=0,(CF84-$R84)&gt;0),$V84/365*($S84-CF84+1),$V84/365*(CG84-$R84+1))))),0)</f>
        <v>0</v>
      </c>
      <c r="CI84" s="159">
        <f>CG84+1</f>
        <v>46296</v>
      </c>
      <c r="CJ84" s="159">
        <f>CI84+30</f>
        <v>46326</v>
      </c>
      <c r="CK84" s="163">
        <f>IFERROR(IF(($R84-CJ84)&gt;=0,0,IF(($S84-CI84)&lt;0,0,IF(AND(($S84-CJ84)&gt;0,(CI84-$R84)&gt;0),$V84/365*(CJ84-CI84+1),IF(AND(($S84-CJ84)&lt;=0,(CI84-$R84)&gt;0),$V84/365*($S84-CI84+1),$V84/365*(CJ84-$R84+1))))),0)</f>
        <v>0</v>
      </c>
      <c r="CL84" s="159">
        <f>CJ84+1</f>
        <v>46327</v>
      </c>
      <c r="CM84" s="159">
        <f>CL84+29</f>
        <v>46356</v>
      </c>
      <c r="CN84" s="163">
        <f>IFERROR(IF(($R84-CM84)&gt;=0,0,IF(($S84-CL84)&lt;0,0,IF(AND(($S84-CM84)&gt;0,(CL84-$R84)&gt;0),$V84/365*(CM84-CL84+1),IF(AND(($S84-CM84)&lt;=0,(CL84-$R84)&gt;0),$V84/365*($S84-CL84+1),$V84/365*(CM84-$R84+1))))),0)</f>
        <v>0</v>
      </c>
      <c r="CO84" s="159">
        <f>CM84+1</f>
        <v>46357</v>
      </c>
      <c r="CP84" s="159">
        <f>CO84+30</f>
        <v>46387</v>
      </c>
      <c r="CQ84" s="163">
        <f>IFERROR(IF(($R84-CP84)&gt;=0,0,IF(($S84-CO84)&lt;0,0,IF(AND(($S84-CP84)&gt;0,(CO84-$R84)&gt;0),$V84/365*(CP84-CO84+1),IF(AND(($S84-CP84)&lt;=0,(CO84-$R84)&gt;0),$V84/365*($S84-CO84+1),$V84/365*(CP84-$R84+1))))),0)</f>
        <v>0</v>
      </c>
    </row>
    <row r="85" s="85" customFormat="1" ht="24" customHeight="1" outlineLevel="4" spans="1:95">
      <c r="A85" s="124"/>
      <c r="B85" s="125"/>
      <c r="C85" s="126"/>
      <c r="D85" s="124"/>
      <c r="E85" s="125"/>
      <c r="F85" s="125"/>
      <c r="G85" s="125"/>
      <c r="H85" s="127"/>
      <c r="I85" s="127"/>
      <c r="J85" s="127">
        <f>Z85+AC85+AF85+AI85+AL85+AO85+AR85+AU85+AX85+BA85+BD85+BG85</f>
        <v>0</v>
      </c>
      <c r="K85" s="127">
        <f>K84+1</f>
        <v>3</v>
      </c>
      <c r="L85" s="152"/>
      <c r="M85" s="153">
        <f>IFERROR(VLOOKUP($L85,'2-2 引出数据_合同数据仓库'!$B$2:$BP$10000,3,FALSE),0)</f>
        <v>0</v>
      </c>
      <c r="N85" s="127"/>
      <c r="O85" s="153">
        <f>IFERROR(VLOOKUP((LEFT(VLOOKUP($L85,'2-2 引出数据_合同数据仓库'!$B$2:$BP$10000,64,FALSE),15)&amp;(RIGHT(VLOOKUP($L85,'2-2 引出数据_合同数据仓库'!$B$2:$BP$10000,64,FALSE),4)+1)),'2-2 引出数据_合同数据仓库'!$B$2:$BP$10000,3,FALSE),0)</f>
        <v>0</v>
      </c>
      <c r="P85" s="127"/>
      <c r="Q85" s="127">
        <f>IFERROR(VLOOKUP($L85,'2-2 引出数据_合同数据仓库'!$B$2:$BP$10000,28,FALSE),0)</f>
        <v>0</v>
      </c>
      <c r="R85" s="127">
        <f>IFERROR(VLOOKUP($L85,'2-2 引出数据_合同数据仓库'!$B$2:$BP$10000,29,FALSE),0)</f>
        <v>0</v>
      </c>
      <c r="S85" s="127">
        <f>IFERROR(VLOOKUP($L85,'2-2 引出数据_合同数据仓库'!$B$2:$BP$10000,4,FALSE),0)</f>
        <v>0</v>
      </c>
      <c r="T85" s="127"/>
      <c r="U85" s="127">
        <f>IFERROR(VLOOKUP($L85,'2-2 引出数据_合同数据仓库'!$B$2:$BP$10000,15,FALSE),0)</f>
        <v>0</v>
      </c>
      <c r="V85" s="127">
        <f>U85/(S85-R85+1)*365</f>
        <v>0</v>
      </c>
      <c r="W85" s="127"/>
      <c r="X85" s="159">
        <v>45658</v>
      </c>
      <c r="Y85" s="159">
        <f>X85+30</f>
        <v>45688</v>
      </c>
      <c r="Z85" s="163">
        <f>IFERROR(IF(($R85-Y85)&gt;=0,0,IF(($S85-X85)&lt;0,0,IF(AND(($S85-Y85)&gt;0,(X85-$R85)&gt;0),$V85/365*(Y85-X85+1),IF(AND(($S85-Y85)&lt;=0,(X85-$R85)&gt;0),$V85/365*($S85-X85+1),$V85/365*(Y85-$R85+1))))),0)</f>
        <v>0</v>
      </c>
      <c r="AA85" s="159">
        <f>Y85+1</f>
        <v>45689</v>
      </c>
      <c r="AB85" s="159">
        <f>AA85+27</f>
        <v>45716</v>
      </c>
      <c r="AC85" s="163">
        <f>IFERROR(IF(($R85-AB85)&gt;=0,0,IF(($S85-AA85)&lt;0,0,IF(AND(($S85-AB85)&gt;0,(AA85-$R85)&gt;0),$V85/365*(AB85-AA85+1),IF(AND(($S85-AB85)&lt;=0,(AA85-$R85)&gt;0),$V85/365*($S85-AA85+1),$V85/365*(AB85-$R85+1))))),0)</f>
        <v>0</v>
      </c>
      <c r="AD85" s="159">
        <f>AB85+1</f>
        <v>45717</v>
      </c>
      <c r="AE85" s="159">
        <f>AD85+30</f>
        <v>45747</v>
      </c>
      <c r="AF85" s="163">
        <f>IFERROR(IF(($R85-AE85)&gt;=0,0,IF(($S85-AD85)&lt;0,0,IF(AND(($S85-AE85)&gt;0,(AD85-$R85)&gt;0),$V85/365*(AE85-AD85+1),IF(AND(($S85-AE85)&lt;=0,(AD85-$R85)&gt;0),$V85/365*($S85-AD85+1),$V85/365*(AE85-$R85+1))))),0)</f>
        <v>0</v>
      </c>
      <c r="AG85" s="159">
        <f>AE85+1</f>
        <v>45748</v>
      </c>
      <c r="AH85" s="159">
        <f>AG85+29</f>
        <v>45777</v>
      </c>
      <c r="AI85" s="163">
        <f>IFERROR(IF(($R85-AH85)&gt;=0,0,IF(($S85-AG85)&lt;0,0,IF(AND(($S85-AH85)&gt;0,(AG85-$R85)&gt;0),$V85/365*(AH85-AG85+1),IF(AND(($S85-AH85)&lt;=0,(AG85-$R85)&gt;0),$V85/365*($S85-AG85+1),$V85/365*(AH85-$R85+1))))),0)</f>
        <v>0</v>
      </c>
      <c r="AJ85" s="159">
        <f>AH85+1</f>
        <v>45778</v>
      </c>
      <c r="AK85" s="159">
        <f>AJ85+30</f>
        <v>45808</v>
      </c>
      <c r="AL85" s="163">
        <f>IFERROR(IF(($R85-AK85)&gt;=0,0,IF(($S85-AJ85)&lt;0,0,IF(AND(($S85-AK85)&gt;0,(AJ85-$R85)&gt;0),$V85/365*(AK85-AJ85+1),IF(AND(($S85-AK85)&lt;=0,(AJ85-$R85)&gt;0),$V85/365*($S85-AJ85+1),$V85/365*(AK85-$R85+1))))),0)</f>
        <v>0</v>
      </c>
      <c r="AM85" s="159">
        <f>AK85+1</f>
        <v>45809</v>
      </c>
      <c r="AN85" s="159">
        <f>AM85+29</f>
        <v>45838</v>
      </c>
      <c r="AO85" s="163">
        <f>IFERROR(IF(($R85-AN85)&gt;=0,0,IF(($S85-AM85)&lt;0,0,IF(AND(($S85-AN85)&gt;0,(AM85-$R85)&gt;0),$V85/365*(AN85-AM85+1),IF(AND(($S85-AN85)&lt;=0,(AM85-$R85)&gt;0),$V85/365*($S85-AM85+1),$V85/365*(AN85-$R85+1))))),0)</f>
        <v>0</v>
      </c>
      <c r="AP85" s="159">
        <f>AN85+1</f>
        <v>45839</v>
      </c>
      <c r="AQ85" s="159">
        <f>AP85+30</f>
        <v>45869</v>
      </c>
      <c r="AR85" s="163">
        <f>IFERROR(IF(($R85-AQ85)&gt;=0,0,IF(($S85-AP85)&lt;0,0,IF(AND(($S85-AQ85)&gt;0,(AP85-$R85)&gt;0),$V85/365*(AQ85-AP85+1),IF(AND(($S85-AQ85)&lt;=0,(AP85-$R85)&gt;0),$V85/365*($S85-AP85+1),$V85/365*(AQ85-$R85+1))))),0)</f>
        <v>0</v>
      </c>
      <c r="AS85" s="159">
        <f>AQ85+1</f>
        <v>45870</v>
      </c>
      <c r="AT85" s="159">
        <f>AS85+30</f>
        <v>45900</v>
      </c>
      <c r="AU85" s="163">
        <f>IFERROR(IF(($R85-AT85)&gt;=0,0,IF(($S85-AS85)&lt;0,0,IF(AND(($S85-AT85)&gt;0,(AS85-$R85)&gt;0),$V85/365*(AT85-AS85+1),IF(AND(($S85-AT85)&lt;=0,(AS85-$R85)&gt;0),$V85/365*($S85-AS85+1),$V85/365*(AT85-$R85+1))))),0)</f>
        <v>0</v>
      </c>
      <c r="AV85" s="159">
        <f>AT85+1</f>
        <v>45901</v>
      </c>
      <c r="AW85" s="159">
        <f>AV85+29</f>
        <v>45930</v>
      </c>
      <c r="AX85" s="163">
        <f>IFERROR(IF(($R85-AW85)&gt;=0,0,IF(($S85-AV85)&lt;0,0,IF(AND(($S85-AW85)&gt;0,(AV85-$R85)&gt;0),$V85/365*(AW85-AV85+1),IF(AND(($S85-AW85)&lt;=0,(AV85-$R85)&gt;0),$V85/365*($S85-AV85+1),$V85/365*(AW85-$R85+1))))),0)</f>
        <v>0</v>
      </c>
      <c r="AY85" s="159">
        <f>AW85+1</f>
        <v>45931</v>
      </c>
      <c r="AZ85" s="159">
        <f>AY85+30</f>
        <v>45961</v>
      </c>
      <c r="BA85" s="163">
        <f>IFERROR(IF(($R85-AZ85)&gt;=0,0,IF(($S85-AY85)&lt;0,0,IF(AND(($S85-AZ85)&gt;0,(AY85-$R85)&gt;0),$V85/365*(AZ85-AY85+1),IF(AND(($S85-AZ85)&lt;=0,(AY85-$R85)&gt;0),$V85/365*($S85-AY85+1),$V85/365*(AZ85-$R85+1))))),0)</f>
        <v>0</v>
      </c>
      <c r="BB85" s="159">
        <f>AZ85+1</f>
        <v>45962</v>
      </c>
      <c r="BC85" s="159">
        <f>BB85+29</f>
        <v>45991</v>
      </c>
      <c r="BD85" s="163">
        <f>IFERROR(IF(($R85-BC85)&gt;=0,0,IF(($S85-BB85)&lt;0,0,IF(AND(($S85-BC85)&gt;0,(BB85-$R85)&gt;0),$V85/365*(BC85-BB85+1),IF(AND(($S85-BC85)&lt;=0,(BB85-$R85)&gt;0),$V85/365*($S85-BB85+1),$V85/365*(BC85-$R85+1))))),0)</f>
        <v>0</v>
      </c>
      <c r="BE85" s="159">
        <f>BC85+1</f>
        <v>45992</v>
      </c>
      <c r="BF85" s="159">
        <f>BE85+30</f>
        <v>46022</v>
      </c>
      <c r="BG85" s="163">
        <f>IFERROR(IF(($R85-BF85)&gt;=0,0,IF(($S85-BE85)&lt;0,0,IF(AND(($S85-BF85)&gt;0,(BE85-$R85)&gt;0),$V85/365*(BF85-BE85+1),IF(AND(($S85-BF85)&lt;=0,(BE85-$R85)&gt;0),$V85/365*($S85-BE85+1),$V85/365*(BF85-$R85+1))))),0)</f>
        <v>0</v>
      </c>
      <c r="BH85" s="159">
        <v>46023</v>
      </c>
      <c r="BI85" s="159">
        <f>BH85+30</f>
        <v>46053</v>
      </c>
      <c r="BJ85" s="163">
        <f>IFERROR(IF(($R85-BI85)&gt;=0,0,IF(($S85-BH85)&lt;0,0,IF(AND(($S85-BI85)&gt;0,(BH85-$R85)&gt;0),$V85/365*(BI85-BH85+1),IF(AND(($S85-BI85)&lt;=0,(BH85-$R85)&gt;0),$V85/365*($S85-BH85+1),$V85/365*(BI85-$R85+1))))),0)</f>
        <v>0</v>
      </c>
      <c r="BK85" s="159">
        <f>BI85+1</f>
        <v>46054</v>
      </c>
      <c r="BL85" s="159">
        <f>BK85+27</f>
        <v>46081</v>
      </c>
      <c r="BM85" s="163">
        <f>IFERROR(IF(($R85-BL85)&gt;=0,0,IF(($S85-BK85)&lt;0,0,IF(AND(($S85-BL85)&gt;0,(BK85-$R85)&gt;0),$V85/365*(BL85-BK85+1),IF(AND(($S85-BL85)&lt;=0,(BK85-$R85)&gt;0),$V85/365*($S85-BK85+1),$V85/365*(BL85-$R85+1))))),0)</f>
        <v>0</v>
      </c>
      <c r="BN85" s="159">
        <f>BL85+1</f>
        <v>46082</v>
      </c>
      <c r="BO85" s="159">
        <f>BN85+30</f>
        <v>46112</v>
      </c>
      <c r="BP85" s="163">
        <f>IFERROR(IF(($R85-BO85)&gt;=0,0,IF(($S85-BN85)&lt;0,0,IF(AND(($S85-BO85)&gt;0,(BN85-$R85)&gt;0),$V85/365*(BO85-BN85+1),IF(AND(($S85-BO85)&lt;=0,(BN85-$R85)&gt;0),$V85/365*($S85-BN85+1),$V85/365*(BO85-$R85+1))))),0)</f>
        <v>0</v>
      </c>
      <c r="BQ85" s="159">
        <f>BO85+1</f>
        <v>46113</v>
      </c>
      <c r="BR85" s="159">
        <f>BQ85+29</f>
        <v>46142</v>
      </c>
      <c r="BS85" s="163">
        <f>IFERROR(IF(($R85-BR85)&gt;=0,0,IF(($S85-BQ85)&lt;0,0,IF(AND(($S85-BR85)&gt;0,(BQ85-$R85)&gt;0),$V85/365*(BR85-BQ85+1),IF(AND(($S85-BR85)&lt;=0,(BQ85-$R85)&gt;0),$V85/365*($S85-BQ85+1),$V85/365*(BR85-$R85+1))))),0)</f>
        <v>0</v>
      </c>
      <c r="BT85" s="159">
        <f>BR85+1</f>
        <v>46143</v>
      </c>
      <c r="BU85" s="159">
        <f>BT85+30</f>
        <v>46173</v>
      </c>
      <c r="BV85" s="163">
        <f>IFERROR(IF(($R85-BU85)&gt;=0,0,IF(($S85-BT85)&lt;0,0,IF(AND(($S85-BU85)&gt;0,(BT85-$R85)&gt;0),$V85/365*(BU85-BT85+1),IF(AND(($S85-BU85)&lt;=0,(BT85-$R85)&gt;0),$V85/365*($S85-BT85+1),$V85/365*(BU85-$R85+1))))),0)</f>
        <v>0</v>
      </c>
      <c r="BW85" s="159">
        <f>BU85+1</f>
        <v>46174</v>
      </c>
      <c r="BX85" s="159">
        <f>BW85+29</f>
        <v>46203</v>
      </c>
      <c r="BY85" s="163">
        <f>IFERROR(IF(($R85-BX85)&gt;=0,0,IF(($S85-BW85)&lt;0,0,IF(AND(($S85-BX85)&gt;0,(BW85-$R85)&gt;0),$V85/365*(BX85-BW85+1),IF(AND(($S85-BX85)&lt;=0,(BW85-$R85)&gt;0),$V85/365*($S85-BW85+1),$V85/365*(BX85-$R85+1))))),0)</f>
        <v>0</v>
      </c>
      <c r="BZ85" s="159">
        <f>BX85+1</f>
        <v>46204</v>
      </c>
      <c r="CA85" s="159">
        <f>BZ85+30</f>
        <v>46234</v>
      </c>
      <c r="CB85" s="163">
        <f>IFERROR(IF(($R85-CA85)&gt;=0,0,IF(($S85-BZ85)&lt;0,0,IF(AND(($S85-CA85)&gt;0,(BZ85-$R85)&gt;0),$V85/365*(CA85-BZ85+1),IF(AND(($S85-CA85)&lt;=0,(BZ85-$R85)&gt;0),$V85/365*($S85-BZ85+1),$V85/365*(CA85-$R85+1))))),0)</f>
        <v>0</v>
      </c>
      <c r="CC85" s="159">
        <f>CA85+1</f>
        <v>46235</v>
      </c>
      <c r="CD85" s="159">
        <f>CC85+30</f>
        <v>46265</v>
      </c>
      <c r="CE85" s="163">
        <f>IFERROR(IF(($R85-CD85)&gt;=0,0,IF(($S85-CC85)&lt;0,0,IF(AND(($S85-CD85)&gt;0,(CC85-$R85)&gt;0),$V85/365*(CD85-CC85+1),IF(AND(($S85-CD85)&lt;=0,(CC85-$R85)&gt;0),$V85/365*($S85-CC85+1),$V85/365*(CD85-$R85+1))))),0)</f>
        <v>0</v>
      </c>
      <c r="CF85" s="159">
        <f>CD85+1</f>
        <v>46266</v>
      </c>
      <c r="CG85" s="159">
        <f>CF85+29</f>
        <v>46295</v>
      </c>
      <c r="CH85" s="163">
        <f>IFERROR(IF(($R85-CG85)&gt;=0,0,IF(($S85-CF85)&lt;0,0,IF(AND(($S85-CG85)&gt;0,(CF85-$R85)&gt;0),$V85/365*(CG85-CF85+1),IF(AND(($S85-CG85)&lt;=0,(CF85-$R85)&gt;0),$V85/365*($S85-CF85+1),$V85/365*(CG85-$R85+1))))),0)</f>
        <v>0</v>
      </c>
      <c r="CI85" s="159">
        <f>CG85+1</f>
        <v>46296</v>
      </c>
      <c r="CJ85" s="159">
        <f>CI85+30</f>
        <v>46326</v>
      </c>
      <c r="CK85" s="163">
        <f>IFERROR(IF(($R85-CJ85)&gt;=0,0,IF(($S85-CI85)&lt;0,0,IF(AND(($S85-CJ85)&gt;0,(CI85-$R85)&gt;0),$V85/365*(CJ85-CI85+1),IF(AND(($S85-CJ85)&lt;=0,(CI85-$R85)&gt;0),$V85/365*($S85-CI85+1),$V85/365*(CJ85-$R85+1))))),0)</f>
        <v>0</v>
      </c>
      <c r="CL85" s="159">
        <f>CJ85+1</f>
        <v>46327</v>
      </c>
      <c r="CM85" s="159">
        <f>CL85+29</f>
        <v>46356</v>
      </c>
      <c r="CN85" s="163">
        <f>IFERROR(IF(($R85-CM85)&gt;=0,0,IF(($S85-CL85)&lt;0,0,IF(AND(($S85-CM85)&gt;0,(CL85-$R85)&gt;0),$V85/365*(CM85-CL85+1),IF(AND(($S85-CM85)&lt;=0,(CL85-$R85)&gt;0),$V85/365*($S85-CL85+1),$V85/365*(CM85-$R85+1))))),0)</f>
        <v>0</v>
      </c>
      <c r="CO85" s="159">
        <f>CM85+1</f>
        <v>46357</v>
      </c>
      <c r="CP85" s="159">
        <f>CO85+30</f>
        <v>46387</v>
      </c>
      <c r="CQ85" s="163">
        <f>IFERROR(IF(($R85-CP85)&gt;=0,0,IF(($S85-CO85)&lt;0,0,IF(AND(($S85-CP85)&gt;0,(CO85-$R85)&gt;0),$V85/365*(CP85-CO85+1),IF(AND(($S85-CP85)&lt;=0,(CO85-$R85)&gt;0),$V85/365*($S85-CO85+1),$V85/365*(CP85-$R85+1))))),0)</f>
        <v>0</v>
      </c>
    </row>
    <row r="86" s="85" customFormat="1" ht="24" customHeight="1" outlineLevel="4" spans="1:95">
      <c r="A86" s="128" t="s">
        <v>2815</v>
      </c>
      <c r="B86" s="129"/>
      <c r="C86" s="129"/>
      <c r="D86" s="129"/>
      <c r="E86" s="129"/>
      <c r="F86" s="129"/>
      <c r="G86" s="130"/>
      <c r="H86" s="131"/>
      <c r="I86" s="131"/>
      <c r="J86" s="131"/>
      <c r="K86" s="131"/>
      <c r="L86" s="154"/>
      <c r="M86" s="154"/>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1"/>
      <c r="BD86" s="131"/>
      <c r="BE86" s="131"/>
      <c r="BF86" s="131"/>
      <c r="BG86" s="131"/>
      <c r="BH86" s="131"/>
      <c r="BI86" s="131"/>
      <c r="BJ86" s="131"/>
      <c r="BK86" s="131"/>
      <c r="BL86" s="131"/>
      <c r="BM86" s="131"/>
      <c r="BN86" s="131"/>
      <c r="BO86" s="131"/>
      <c r="BP86" s="131"/>
      <c r="BQ86" s="131"/>
      <c r="BR86" s="131"/>
      <c r="BS86" s="131"/>
      <c r="BT86" s="131"/>
      <c r="BU86" s="131"/>
      <c r="BV86" s="131"/>
      <c r="BW86" s="131"/>
      <c r="BX86" s="131"/>
      <c r="BY86" s="131"/>
      <c r="BZ86" s="131"/>
      <c r="CA86" s="131"/>
      <c r="CB86" s="131"/>
      <c r="CC86" s="131"/>
      <c r="CD86" s="131"/>
      <c r="CE86" s="131"/>
      <c r="CF86" s="131"/>
      <c r="CG86" s="131"/>
      <c r="CH86" s="131"/>
      <c r="CI86" s="131"/>
      <c r="CJ86" s="131"/>
      <c r="CK86" s="131"/>
      <c r="CL86" s="131"/>
      <c r="CM86" s="131"/>
      <c r="CN86" s="131"/>
      <c r="CO86" s="131"/>
      <c r="CP86" s="131"/>
      <c r="CQ86" s="131"/>
    </row>
    <row r="87" ht="24" customHeight="1" outlineLevel="3" spans="1:95">
      <c r="A87" s="120"/>
      <c r="B87" s="121" t="s">
        <v>793</v>
      </c>
      <c r="C87" s="122" t="s">
        <v>1013</v>
      </c>
      <c r="D87" s="120" t="s">
        <v>15</v>
      </c>
      <c r="E87" s="121"/>
      <c r="F87" s="121"/>
      <c r="G87" s="121"/>
      <c r="H87" s="123">
        <f>X87+AA87+AD87+AG87+AJ87+AM87+AP87+AS87+AV87+AY87+BB87+BE87</f>
        <v>0</v>
      </c>
      <c r="I87" s="123">
        <f>Y87+AB87+AE87+AH87+AK87+AN87+AQ87+AT87+AW87+AZ87+BC87+BF87</f>
        <v>0</v>
      </c>
      <c r="J87" s="123">
        <f>Z87+AC87+AF87+AI87+AL87+AO87+AR87+AU87+AX87+BA87+BD87+BG87</f>
        <v>0</v>
      </c>
      <c r="K87" s="123"/>
      <c r="L87" s="151"/>
      <c r="M87" s="151"/>
      <c r="N87" s="123"/>
      <c r="O87" s="123"/>
      <c r="P87" s="123"/>
      <c r="Q87" s="123"/>
      <c r="R87" s="123"/>
      <c r="S87" s="123"/>
      <c r="T87" s="123"/>
      <c r="U87" s="123"/>
      <c r="V87" s="123"/>
      <c r="W87" s="123"/>
      <c r="X87" s="123">
        <f>VLOOKUP($C87,'1 预算编制表单'!$C:$BJ,27,FALSE)</f>
        <v>0</v>
      </c>
      <c r="Y87" s="123">
        <f>X87-Z87</f>
        <v>0</v>
      </c>
      <c r="Z87" s="123">
        <f>SUM(Z88:Z92)</f>
        <v>0</v>
      </c>
      <c r="AA87" s="123">
        <f>VLOOKUP($C87,'1 预算编制表单'!$C:$BJ,30,FALSE)</f>
        <v>0</v>
      </c>
      <c r="AB87" s="123">
        <f>AA87-AC87</f>
        <v>0</v>
      </c>
      <c r="AC87" s="123">
        <f>SUM(AC88:AC92)</f>
        <v>0</v>
      </c>
      <c r="AD87" s="123">
        <f>VLOOKUP($C87,'1 预算编制表单'!$C:$BJ,33,FALSE)</f>
        <v>0</v>
      </c>
      <c r="AE87" s="123">
        <f>AD87-AF87</f>
        <v>0</v>
      </c>
      <c r="AF87" s="123">
        <f>SUM(AF88:AF92)</f>
        <v>0</v>
      </c>
      <c r="AG87" s="123">
        <f>VLOOKUP($C87,'1 预算编制表单'!$C:$BJ,36,FALSE)</f>
        <v>0</v>
      </c>
      <c r="AH87" s="123">
        <f>AG87-AI87</f>
        <v>0</v>
      </c>
      <c r="AI87" s="123">
        <f>SUM(AI88:AI92)</f>
        <v>0</v>
      </c>
      <c r="AJ87" s="123">
        <f>VLOOKUP($C87,'1 预算编制表单'!$C:$BJ,39,FALSE)</f>
        <v>0</v>
      </c>
      <c r="AK87" s="123">
        <f>AJ87-AL87</f>
        <v>0</v>
      </c>
      <c r="AL87" s="123">
        <f>SUM(AL88:AL92)</f>
        <v>0</v>
      </c>
      <c r="AM87" s="123">
        <f>VLOOKUP($C87,'1 预算编制表单'!$C:$BJ,42,FALSE)</f>
        <v>0</v>
      </c>
      <c r="AN87" s="123">
        <f>AM87-AO87</f>
        <v>0</v>
      </c>
      <c r="AO87" s="123">
        <f>SUM(AO88:AO92)</f>
        <v>0</v>
      </c>
      <c r="AP87" s="123">
        <f>VLOOKUP($C87,'1 预算编制表单'!$C:$BJ,45,FALSE)</f>
        <v>0</v>
      </c>
      <c r="AQ87" s="123">
        <f>AP87-AR87</f>
        <v>0</v>
      </c>
      <c r="AR87" s="123">
        <f>SUM(AR88:AR92)</f>
        <v>0</v>
      </c>
      <c r="AS87" s="123">
        <f>VLOOKUP($C87,'1 预算编制表单'!$C:$BJ,48,FALSE)</f>
        <v>0</v>
      </c>
      <c r="AT87" s="123">
        <f>AS87-AU87</f>
        <v>0</v>
      </c>
      <c r="AU87" s="123">
        <f>SUM(AU88:AU92)</f>
        <v>0</v>
      </c>
      <c r="AV87" s="123">
        <f>VLOOKUP($C87,'1 预算编制表单'!$C:$BJ,51,FALSE)</f>
        <v>0</v>
      </c>
      <c r="AW87" s="123">
        <f>AV87-AX87</f>
        <v>0</v>
      </c>
      <c r="AX87" s="123">
        <f>SUM(AX88:AX92)</f>
        <v>0</v>
      </c>
      <c r="AY87" s="123">
        <f>VLOOKUP($C87,'1 预算编制表单'!$C:$BJ,54,FALSE)</f>
        <v>0</v>
      </c>
      <c r="AZ87" s="123">
        <f>AY87-BA87</f>
        <v>0</v>
      </c>
      <c r="BA87" s="123">
        <f>SUM(BA88:BA92)</f>
        <v>0</v>
      </c>
      <c r="BB87" s="123">
        <f>VLOOKUP($C87,'1 预算编制表单'!$C:$BJ,57,FALSE)</f>
        <v>0</v>
      </c>
      <c r="BC87" s="123">
        <f>BB87-BD87</f>
        <v>0</v>
      </c>
      <c r="BD87" s="123">
        <f>SUM(BD88:BD92)</f>
        <v>0</v>
      </c>
      <c r="BE87" s="123">
        <f>VLOOKUP($C87,'1 预算编制表单'!$C:$BJ,60,FALSE)</f>
        <v>0</v>
      </c>
      <c r="BF87" s="123">
        <f>BE87-BG87</f>
        <v>0</v>
      </c>
      <c r="BG87" s="123">
        <f>SUM(BG88:BG92)</f>
        <v>0</v>
      </c>
      <c r="BH87" s="123">
        <f>VLOOKUP($C87,'1 预算编制表单'!$C:$BJ,27,FALSE)</f>
        <v>0</v>
      </c>
      <c r="BI87" s="123">
        <f>BH87-BJ87</f>
        <v>0</v>
      </c>
      <c r="BJ87" s="123">
        <f>SUM(BJ88:BJ92)</f>
        <v>0</v>
      </c>
      <c r="BK87" s="123">
        <f>VLOOKUP($C87,'1 预算编制表单'!$C:$BJ,30,FALSE)</f>
        <v>0</v>
      </c>
      <c r="BL87" s="123">
        <f>BK87-BM87</f>
        <v>0</v>
      </c>
      <c r="BM87" s="123">
        <f>SUM(BM88:BM92)</f>
        <v>0</v>
      </c>
      <c r="BN87" s="123">
        <f>VLOOKUP($C87,'1 预算编制表单'!$C:$BJ,33,FALSE)</f>
        <v>0</v>
      </c>
      <c r="BO87" s="123">
        <f>BN87-BP87</f>
        <v>0</v>
      </c>
      <c r="BP87" s="123">
        <f>SUM(BP88:BP92)</f>
        <v>0</v>
      </c>
      <c r="BQ87" s="123">
        <f>VLOOKUP($C87,'1 预算编制表单'!$C:$BJ,36,FALSE)</f>
        <v>0</v>
      </c>
      <c r="BR87" s="123">
        <f>BQ87-BS87</f>
        <v>0</v>
      </c>
      <c r="BS87" s="123">
        <f>SUM(BS88:BS92)</f>
        <v>0</v>
      </c>
      <c r="BT87" s="123">
        <f>VLOOKUP($C87,'1 预算编制表单'!$C:$BJ,39,FALSE)</f>
        <v>0</v>
      </c>
      <c r="BU87" s="123">
        <f>BT87-BV87</f>
        <v>0</v>
      </c>
      <c r="BV87" s="123">
        <f>SUM(BV88:BV92)</f>
        <v>0</v>
      </c>
      <c r="BW87" s="123">
        <f>VLOOKUP($C87,'1 预算编制表单'!$C:$BJ,42,FALSE)</f>
        <v>0</v>
      </c>
      <c r="BX87" s="123">
        <f>BW87-BY87</f>
        <v>0</v>
      </c>
      <c r="BY87" s="123">
        <f>SUM(BY88:BY92)</f>
        <v>0</v>
      </c>
      <c r="BZ87" s="123">
        <f>VLOOKUP($C87,'1 预算编制表单'!$C:$BJ,45,FALSE)</f>
        <v>0</v>
      </c>
      <c r="CA87" s="123">
        <f>BZ87-CB87</f>
        <v>0</v>
      </c>
      <c r="CB87" s="123">
        <f>SUM(CB88:CB92)</f>
        <v>0</v>
      </c>
      <c r="CC87" s="123">
        <f>VLOOKUP($C87,'1 预算编制表单'!$C:$BJ,48,FALSE)</f>
        <v>0</v>
      </c>
      <c r="CD87" s="123">
        <f>CC87-CE87</f>
        <v>0</v>
      </c>
      <c r="CE87" s="123">
        <f>SUM(CE88:CE92)</f>
        <v>0</v>
      </c>
      <c r="CF87" s="123">
        <f>VLOOKUP($C87,'1 预算编制表单'!$C:$BJ,51,FALSE)</f>
        <v>0</v>
      </c>
      <c r="CG87" s="123">
        <f>CF87-CH87</f>
        <v>0</v>
      </c>
      <c r="CH87" s="123">
        <f>SUM(CH88:CH92)</f>
        <v>0</v>
      </c>
      <c r="CI87" s="123">
        <f>VLOOKUP($C87,'1 预算编制表单'!$C:$BJ,54,FALSE)</f>
        <v>0</v>
      </c>
      <c r="CJ87" s="123">
        <f>CI87-CK87</f>
        <v>0</v>
      </c>
      <c r="CK87" s="123">
        <f>SUM(CK88:CK92)</f>
        <v>0</v>
      </c>
      <c r="CL87" s="123">
        <f>VLOOKUP($C87,'1 预算编制表单'!$C:$BJ,57,FALSE)</f>
        <v>0</v>
      </c>
      <c r="CM87" s="123">
        <f>CL87-CN87</f>
        <v>0</v>
      </c>
      <c r="CN87" s="123">
        <f>SUM(CN88:CN92)</f>
        <v>0</v>
      </c>
      <c r="CO87" s="123">
        <f>VLOOKUP($C87,'1 预算编制表单'!$C:$BJ,60,FALSE)</f>
        <v>0</v>
      </c>
      <c r="CP87" s="123">
        <f>CO87-CQ87</f>
        <v>0</v>
      </c>
      <c r="CQ87" s="123">
        <f>SUM(CQ88:CQ92)</f>
        <v>0</v>
      </c>
    </row>
    <row r="88" s="85" customFormat="1" ht="24" customHeight="1" outlineLevel="4" spans="1:95">
      <c r="A88" s="124"/>
      <c r="B88" s="125"/>
      <c r="C88" s="126"/>
      <c r="D88" s="124"/>
      <c r="E88" s="125"/>
      <c r="F88" s="125"/>
      <c r="G88" s="125"/>
      <c r="H88" s="127"/>
      <c r="I88" s="127"/>
      <c r="J88" s="127">
        <f>Z88+AC88+AF88+AI88+AL88+AO88+AR88+AU88+AX88+BA88+BD88+BG88</f>
        <v>0</v>
      </c>
      <c r="K88" s="127">
        <v>1</v>
      </c>
      <c r="L88" s="152"/>
      <c r="M88" s="153">
        <f>IFERROR(VLOOKUP($L88,'2-2 引出数据_合同数据仓库'!$B$2:$BP$10000,3,FALSE),0)</f>
        <v>0</v>
      </c>
      <c r="N88" s="127"/>
      <c r="O88" s="153">
        <f>IFERROR(VLOOKUP((LEFT(VLOOKUP($L88,'2-2 引出数据_合同数据仓库'!$B$2:$BP$10000,64,FALSE),15)&amp;(RIGHT(VLOOKUP($L88,'2-2 引出数据_合同数据仓库'!$B$2:$BP$10000,64,FALSE),4)+1)),'2-2 引出数据_合同数据仓库'!$B$2:$BP$10000,3,FALSE),0)</f>
        <v>0</v>
      </c>
      <c r="P88" s="127"/>
      <c r="Q88" s="127">
        <f>IFERROR(VLOOKUP($L88,'2-2 引出数据_合同数据仓库'!$B$2:$BP$10000,28,FALSE),0)</f>
        <v>0</v>
      </c>
      <c r="R88" s="127">
        <f>IFERROR(VLOOKUP($L88,'2-2 引出数据_合同数据仓库'!$B$2:$BP$10000,29,FALSE),0)</f>
        <v>0</v>
      </c>
      <c r="S88" s="127">
        <f>IFERROR(VLOOKUP($L88,'2-2 引出数据_合同数据仓库'!$B$2:$BP$10000,4,FALSE),0)</f>
        <v>0</v>
      </c>
      <c r="T88" s="127"/>
      <c r="U88" s="127">
        <f>IFERROR(VLOOKUP($L88,'2-2 引出数据_合同数据仓库'!$B$2:$BP$10000,15,FALSE),0)</f>
        <v>0</v>
      </c>
      <c r="V88" s="127">
        <f>U88/(S88-R88+1)*365</f>
        <v>0</v>
      </c>
      <c r="W88" s="127"/>
      <c r="X88" s="159">
        <v>45658</v>
      </c>
      <c r="Y88" s="159">
        <f>X88+30</f>
        <v>45688</v>
      </c>
      <c r="Z88" s="163">
        <f>IFERROR(IF(($R88-Y88)&gt;=0,0,IF(($S88-X88)&lt;0,0,IF(AND(($S88-Y88)&gt;0,(X88-$R88)&gt;0),$V88/365*(Y88-X88+1),IF(AND(($S88-Y88)&lt;=0,(X88-$R88)&gt;0),$V88/365*($S88-X88+1),$V88/365*(Y88-$R88+1))))),0)</f>
        <v>0</v>
      </c>
      <c r="AA88" s="159">
        <f>Y88+1</f>
        <v>45689</v>
      </c>
      <c r="AB88" s="159">
        <f>AA88+27</f>
        <v>45716</v>
      </c>
      <c r="AC88" s="163">
        <f>IFERROR(IF(($R88-AB88)&gt;=0,0,IF(($S88-AA88)&lt;0,0,IF(AND(($S88-AB88)&gt;0,(AA88-$R88)&gt;0),$V88/365*(AB88-AA88+1),IF(AND(($S88-AB88)&lt;=0,(AA88-$R88)&gt;0),$V88/365*($S88-AA88+1),$V88/365*(AB88-$R88+1))))),0)</f>
        <v>0</v>
      </c>
      <c r="AD88" s="159">
        <f>AB88+1</f>
        <v>45717</v>
      </c>
      <c r="AE88" s="159">
        <f>AD88+30</f>
        <v>45747</v>
      </c>
      <c r="AF88" s="163">
        <f>IFERROR(IF(($R88-AE88)&gt;=0,0,IF(($S88-AD88)&lt;0,0,IF(AND(($S88-AE88)&gt;0,(AD88-$R88)&gt;0),$V88/365*(AE88-AD88+1),IF(AND(($S88-AE88)&lt;=0,(AD88-$R88)&gt;0),$V88/365*($S88-AD88+1),$V88/365*(AE88-$R88+1))))),0)</f>
        <v>0</v>
      </c>
      <c r="AG88" s="159">
        <f>AE88+1</f>
        <v>45748</v>
      </c>
      <c r="AH88" s="159">
        <f>AG88+29</f>
        <v>45777</v>
      </c>
      <c r="AI88" s="163">
        <f>IFERROR(IF(($R88-AH88)&gt;=0,0,IF(($S88-AG88)&lt;0,0,IF(AND(($S88-AH88)&gt;0,(AG88-$R88)&gt;0),$V88/365*(AH88-AG88+1),IF(AND(($S88-AH88)&lt;=0,(AG88-$R88)&gt;0),$V88/365*($S88-AG88+1),$V88/365*(AH88-$R88+1))))),0)</f>
        <v>0</v>
      </c>
      <c r="AJ88" s="159">
        <f>AH88+1</f>
        <v>45778</v>
      </c>
      <c r="AK88" s="159">
        <f>AJ88+30</f>
        <v>45808</v>
      </c>
      <c r="AL88" s="163">
        <f>IFERROR(IF(($R88-AK88)&gt;=0,0,IF(($S88-AJ88)&lt;0,0,IF(AND(($S88-AK88)&gt;0,(AJ88-$R88)&gt;0),$V88/365*(AK88-AJ88+1),IF(AND(($S88-AK88)&lt;=0,(AJ88-$R88)&gt;0),$V88/365*($S88-AJ88+1),$V88/365*(AK88-$R88+1))))),0)</f>
        <v>0</v>
      </c>
      <c r="AM88" s="159">
        <f>AK88+1</f>
        <v>45809</v>
      </c>
      <c r="AN88" s="159">
        <f>AM88+29</f>
        <v>45838</v>
      </c>
      <c r="AO88" s="163">
        <f>IFERROR(IF(($R88-AN88)&gt;=0,0,IF(($S88-AM88)&lt;0,0,IF(AND(($S88-AN88)&gt;0,(AM88-$R88)&gt;0),$V88/365*(AN88-AM88+1),IF(AND(($S88-AN88)&lt;=0,(AM88-$R88)&gt;0),$V88/365*($S88-AM88+1),$V88/365*(AN88-$R88+1))))),0)</f>
        <v>0</v>
      </c>
      <c r="AP88" s="159">
        <f>AN88+1</f>
        <v>45839</v>
      </c>
      <c r="AQ88" s="159">
        <f>AP88+30</f>
        <v>45869</v>
      </c>
      <c r="AR88" s="163">
        <f>IFERROR(IF(($R88-AQ88)&gt;=0,0,IF(($S88-AP88)&lt;0,0,IF(AND(($S88-AQ88)&gt;0,(AP88-$R88)&gt;0),$V88/365*(AQ88-AP88+1),IF(AND(($S88-AQ88)&lt;=0,(AP88-$R88)&gt;0),$V88/365*($S88-AP88+1),$V88/365*(AQ88-$R88+1))))),0)</f>
        <v>0</v>
      </c>
      <c r="AS88" s="159">
        <f>AQ88+1</f>
        <v>45870</v>
      </c>
      <c r="AT88" s="159">
        <f>AS88+30</f>
        <v>45900</v>
      </c>
      <c r="AU88" s="163">
        <f>IFERROR(IF(($R88-AT88)&gt;=0,0,IF(($S88-AS88)&lt;0,0,IF(AND(($S88-AT88)&gt;0,(AS88-$R88)&gt;0),$V88/365*(AT88-AS88+1),IF(AND(($S88-AT88)&lt;=0,(AS88-$R88)&gt;0),$V88/365*($S88-AS88+1),$V88/365*(AT88-$R88+1))))),0)</f>
        <v>0</v>
      </c>
      <c r="AV88" s="159">
        <f>AT88+1</f>
        <v>45901</v>
      </c>
      <c r="AW88" s="159">
        <f>AV88+29</f>
        <v>45930</v>
      </c>
      <c r="AX88" s="163">
        <f>IFERROR(IF(($R88-AW88)&gt;=0,0,IF(($S88-AV88)&lt;0,0,IF(AND(($S88-AW88)&gt;0,(AV88-$R88)&gt;0),$V88/365*(AW88-AV88+1),IF(AND(($S88-AW88)&lt;=0,(AV88-$R88)&gt;0),$V88/365*($S88-AV88+1),$V88/365*(AW88-$R88+1))))),0)</f>
        <v>0</v>
      </c>
      <c r="AY88" s="159">
        <f>AW88+1</f>
        <v>45931</v>
      </c>
      <c r="AZ88" s="159">
        <f>AY88+30</f>
        <v>45961</v>
      </c>
      <c r="BA88" s="163">
        <f>IFERROR(IF(($R88-AZ88)&gt;=0,0,IF(($S88-AY88)&lt;0,0,IF(AND(($S88-AZ88)&gt;0,(AY88-$R88)&gt;0),$V88/365*(AZ88-AY88+1),IF(AND(($S88-AZ88)&lt;=0,(AY88-$R88)&gt;0),$V88/365*($S88-AY88+1),$V88/365*(AZ88-$R88+1))))),0)</f>
        <v>0</v>
      </c>
      <c r="BB88" s="159">
        <f>AZ88+1</f>
        <v>45962</v>
      </c>
      <c r="BC88" s="159">
        <f>BB88+29</f>
        <v>45991</v>
      </c>
      <c r="BD88" s="163">
        <f>IFERROR(IF(($R88-BC88)&gt;=0,0,IF(($S88-BB88)&lt;0,0,IF(AND(($S88-BC88)&gt;0,(BB88-$R88)&gt;0),$V88/365*(BC88-BB88+1),IF(AND(($S88-BC88)&lt;=0,(BB88-$R88)&gt;0),$V88/365*($S88-BB88+1),$V88/365*(BC88-$R88+1))))),0)</f>
        <v>0</v>
      </c>
      <c r="BE88" s="159">
        <f>BC88+1</f>
        <v>45992</v>
      </c>
      <c r="BF88" s="159">
        <f>BE88+30</f>
        <v>46022</v>
      </c>
      <c r="BG88" s="163">
        <f>IFERROR(IF(($R88-BF88)&gt;=0,0,IF(($S88-BE88)&lt;0,0,IF(AND(($S88-BF88)&gt;0,(BE88-$R88)&gt;0),$V88/365*(BF88-BE88+1),IF(AND(($S88-BF88)&lt;=0,(BE88-$R88)&gt;0),$V88/365*($S88-BE88+1),$V88/365*(BF88-$R88+1))))),0)</f>
        <v>0</v>
      </c>
      <c r="BH88" s="159">
        <v>46023</v>
      </c>
      <c r="BI88" s="159">
        <f>BH88+30</f>
        <v>46053</v>
      </c>
      <c r="BJ88" s="163">
        <f>IFERROR(IF(($R88-BI88)&gt;=0,0,IF(($S88-BH88)&lt;0,0,IF(AND(($S88-BI88)&gt;0,(BH88-$R88)&gt;0),$V88/365*(BI88-BH88+1),IF(AND(($S88-BI88)&lt;=0,(BH88-$R88)&gt;0),$V88/365*($S88-BH88+1),$V88/365*(BI88-$R88+1))))),0)</f>
        <v>0</v>
      </c>
      <c r="BK88" s="159">
        <f>BI88+1</f>
        <v>46054</v>
      </c>
      <c r="BL88" s="159">
        <f>BK88+27</f>
        <v>46081</v>
      </c>
      <c r="BM88" s="163">
        <f>IFERROR(IF(($R88-BL88)&gt;=0,0,IF(($S88-BK88)&lt;0,0,IF(AND(($S88-BL88)&gt;0,(BK88-$R88)&gt;0),$V88/365*(BL88-BK88+1),IF(AND(($S88-BL88)&lt;=0,(BK88-$R88)&gt;0),$V88/365*($S88-BK88+1),$V88/365*(BL88-$R88+1))))),0)</f>
        <v>0</v>
      </c>
      <c r="BN88" s="159">
        <f>BL88+1</f>
        <v>46082</v>
      </c>
      <c r="BO88" s="159">
        <f>BN88+30</f>
        <v>46112</v>
      </c>
      <c r="BP88" s="163">
        <f>IFERROR(IF(($R88-BO88)&gt;=0,0,IF(($S88-BN88)&lt;0,0,IF(AND(($S88-BO88)&gt;0,(BN88-$R88)&gt;0),$V88/365*(BO88-BN88+1),IF(AND(($S88-BO88)&lt;=0,(BN88-$R88)&gt;0),$V88/365*($S88-BN88+1),$V88/365*(BO88-$R88+1))))),0)</f>
        <v>0</v>
      </c>
      <c r="BQ88" s="159">
        <f>BO88+1</f>
        <v>46113</v>
      </c>
      <c r="BR88" s="159">
        <f>BQ88+29</f>
        <v>46142</v>
      </c>
      <c r="BS88" s="163">
        <f>IFERROR(IF(($R88-BR88)&gt;=0,0,IF(($S88-BQ88)&lt;0,0,IF(AND(($S88-BR88)&gt;0,(BQ88-$R88)&gt;0),$V88/365*(BR88-BQ88+1),IF(AND(($S88-BR88)&lt;=0,(BQ88-$R88)&gt;0),$V88/365*($S88-BQ88+1),$V88/365*(BR88-$R88+1))))),0)</f>
        <v>0</v>
      </c>
      <c r="BT88" s="159">
        <f>BR88+1</f>
        <v>46143</v>
      </c>
      <c r="BU88" s="159">
        <f>BT88+30</f>
        <v>46173</v>
      </c>
      <c r="BV88" s="163">
        <f>IFERROR(IF(($R88-BU88)&gt;=0,0,IF(($S88-BT88)&lt;0,0,IF(AND(($S88-BU88)&gt;0,(BT88-$R88)&gt;0),$V88/365*(BU88-BT88+1),IF(AND(($S88-BU88)&lt;=0,(BT88-$R88)&gt;0),$V88/365*($S88-BT88+1),$V88/365*(BU88-$R88+1))))),0)</f>
        <v>0</v>
      </c>
      <c r="BW88" s="159">
        <f>BU88+1</f>
        <v>46174</v>
      </c>
      <c r="BX88" s="159">
        <f>BW88+29</f>
        <v>46203</v>
      </c>
      <c r="BY88" s="163">
        <f>IFERROR(IF(($R88-BX88)&gt;=0,0,IF(($S88-BW88)&lt;0,0,IF(AND(($S88-BX88)&gt;0,(BW88-$R88)&gt;0),$V88/365*(BX88-BW88+1),IF(AND(($S88-BX88)&lt;=0,(BW88-$R88)&gt;0),$V88/365*($S88-BW88+1),$V88/365*(BX88-$R88+1))))),0)</f>
        <v>0</v>
      </c>
      <c r="BZ88" s="159">
        <f>BX88+1</f>
        <v>46204</v>
      </c>
      <c r="CA88" s="159">
        <f>BZ88+30</f>
        <v>46234</v>
      </c>
      <c r="CB88" s="163">
        <f>IFERROR(IF(($R88-CA88)&gt;=0,0,IF(($S88-BZ88)&lt;0,0,IF(AND(($S88-CA88)&gt;0,(BZ88-$R88)&gt;0),$V88/365*(CA88-BZ88+1),IF(AND(($S88-CA88)&lt;=0,(BZ88-$R88)&gt;0),$V88/365*($S88-BZ88+1),$V88/365*(CA88-$R88+1))))),0)</f>
        <v>0</v>
      </c>
      <c r="CC88" s="159">
        <f>CA88+1</f>
        <v>46235</v>
      </c>
      <c r="CD88" s="159">
        <f>CC88+30</f>
        <v>46265</v>
      </c>
      <c r="CE88" s="163">
        <f>IFERROR(IF(($R88-CD88)&gt;=0,0,IF(($S88-CC88)&lt;0,0,IF(AND(($S88-CD88)&gt;0,(CC88-$R88)&gt;0),$V88/365*(CD88-CC88+1),IF(AND(($S88-CD88)&lt;=0,(CC88-$R88)&gt;0),$V88/365*($S88-CC88+1),$V88/365*(CD88-$R88+1))))),0)</f>
        <v>0</v>
      </c>
      <c r="CF88" s="159">
        <f>CD88+1</f>
        <v>46266</v>
      </c>
      <c r="CG88" s="159">
        <f>CF88+29</f>
        <v>46295</v>
      </c>
      <c r="CH88" s="163">
        <f>IFERROR(IF(($R88-CG88)&gt;=0,0,IF(($S88-CF88)&lt;0,0,IF(AND(($S88-CG88)&gt;0,(CF88-$R88)&gt;0),$V88/365*(CG88-CF88+1),IF(AND(($S88-CG88)&lt;=0,(CF88-$R88)&gt;0),$V88/365*($S88-CF88+1),$V88/365*(CG88-$R88+1))))),0)</f>
        <v>0</v>
      </c>
      <c r="CI88" s="159">
        <f>CG88+1</f>
        <v>46296</v>
      </c>
      <c r="CJ88" s="159">
        <f>CI88+30</f>
        <v>46326</v>
      </c>
      <c r="CK88" s="163">
        <f>IFERROR(IF(($R88-CJ88)&gt;=0,0,IF(($S88-CI88)&lt;0,0,IF(AND(($S88-CJ88)&gt;0,(CI88-$R88)&gt;0),$V88/365*(CJ88-CI88+1),IF(AND(($S88-CJ88)&lt;=0,(CI88-$R88)&gt;0),$V88/365*($S88-CI88+1),$V88/365*(CJ88-$R88+1))))),0)</f>
        <v>0</v>
      </c>
      <c r="CL88" s="159">
        <f>CJ88+1</f>
        <v>46327</v>
      </c>
      <c r="CM88" s="159">
        <f>CL88+29</f>
        <v>46356</v>
      </c>
      <c r="CN88" s="163">
        <f>IFERROR(IF(($R88-CM88)&gt;=0,0,IF(($S88-CL88)&lt;0,0,IF(AND(($S88-CM88)&gt;0,(CL88-$R88)&gt;0),$V88/365*(CM88-CL88+1),IF(AND(($S88-CM88)&lt;=0,(CL88-$R88)&gt;0),$V88/365*($S88-CL88+1),$V88/365*(CM88-$R88+1))))),0)</f>
        <v>0</v>
      </c>
      <c r="CO88" s="159">
        <f>CM88+1</f>
        <v>46357</v>
      </c>
      <c r="CP88" s="159">
        <f>CO88+30</f>
        <v>46387</v>
      </c>
      <c r="CQ88" s="163">
        <f>IFERROR(IF(($R88-CP88)&gt;=0,0,IF(($S88-CO88)&lt;0,0,IF(AND(($S88-CP88)&gt;0,(CO88-$R88)&gt;0),$V88/365*(CP88-CO88+1),IF(AND(($S88-CP88)&lt;=0,(CO88-$R88)&gt;0),$V88/365*($S88-CO88+1),$V88/365*(CP88-$R88+1))))),0)</f>
        <v>0</v>
      </c>
    </row>
    <row r="89" s="85" customFormat="1" ht="24" customHeight="1" outlineLevel="4" spans="1:95">
      <c r="A89" s="124"/>
      <c r="B89" s="125"/>
      <c r="C89" s="126"/>
      <c r="D89" s="124"/>
      <c r="E89" s="125"/>
      <c r="F89" s="125"/>
      <c r="G89" s="125"/>
      <c r="H89" s="127"/>
      <c r="I89" s="127"/>
      <c r="J89" s="127">
        <f>Z89+AC89+AF89+AI89+AL89+AO89+AR89+AU89+AX89+BA89+BD89+BG89</f>
        <v>0</v>
      </c>
      <c r="K89" s="127">
        <f>K88+1</f>
        <v>2</v>
      </c>
      <c r="L89" s="152"/>
      <c r="M89" s="153">
        <f>IFERROR(VLOOKUP($L89,'2-2 引出数据_合同数据仓库'!$B$2:$BP$10000,3,FALSE),0)</f>
        <v>0</v>
      </c>
      <c r="N89" s="127"/>
      <c r="O89" s="153">
        <f>IFERROR(VLOOKUP((LEFT(VLOOKUP($L89,'2-2 引出数据_合同数据仓库'!$B$2:$BP$10000,64,FALSE),15)&amp;(RIGHT(VLOOKUP($L89,'2-2 引出数据_合同数据仓库'!$B$2:$BP$10000,64,FALSE),4)+1)),'2-2 引出数据_合同数据仓库'!$B$2:$BP$10000,3,FALSE),0)</f>
        <v>0</v>
      </c>
      <c r="P89" s="127"/>
      <c r="Q89" s="127">
        <f>IFERROR(VLOOKUP($L89,'2-2 引出数据_合同数据仓库'!$B$2:$BP$10000,28,FALSE),0)</f>
        <v>0</v>
      </c>
      <c r="R89" s="127">
        <f>IFERROR(VLOOKUP($L89,'2-2 引出数据_合同数据仓库'!$B$2:$BP$10000,29,FALSE),0)</f>
        <v>0</v>
      </c>
      <c r="S89" s="127">
        <f>IFERROR(VLOOKUP($L89,'2-2 引出数据_合同数据仓库'!$B$2:$BP$10000,4,FALSE),0)</f>
        <v>0</v>
      </c>
      <c r="T89" s="127"/>
      <c r="U89" s="127">
        <f>IFERROR(VLOOKUP($L89,'2-2 引出数据_合同数据仓库'!$B$2:$BP$10000,15,FALSE),0)</f>
        <v>0</v>
      </c>
      <c r="V89" s="127">
        <f>U89/(S89-R89+1)*365</f>
        <v>0</v>
      </c>
      <c r="W89" s="127"/>
      <c r="X89" s="159">
        <v>45658</v>
      </c>
      <c r="Y89" s="159">
        <f>X89+30</f>
        <v>45688</v>
      </c>
      <c r="Z89" s="163">
        <f>IFERROR(IF(($R89-Y89)&gt;=0,0,IF(($S89-X89)&lt;0,0,IF(AND(($S89-Y89)&gt;0,(X89-$R89)&gt;0),$V89/365*(Y89-X89+1),IF(AND(($S89-Y89)&lt;=0,(X89-$R89)&gt;0),$V89/365*($S89-X89+1),$V89/365*(Y89-$R89+1))))),0)</f>
        <v>0</v>
      </c>
      <c r="AA89" s="159">
        <f>Y89+1</f>
        <v>45689</v>
      </c>
      <c r="AB89" s="159">
        <f>AA89+27</f>
        <v>45716</v>
      </c>
      <c r="AC89" s="163">
        <f>IFERROR(IF(($R89-AB89)&gt;=0,0,IF(($S89-AA89)&lt;0,0,IF(AND(($S89-AB89)&gt;0,(AA89-$R89)&gt;0),$V89/365*(AB89-AA89+1),IF(AND(($S89-AB89)&lt;=0,(AA89-$R89)&gt;0),$V89/365*($S89-AA89+1),$V89/365*(AB89-$R89+1))))),0)</f>
        <v>0</v>
      </c>
      <c r="AD89" s="159">
        <f>AB89+1</f>
        <v>45717</v>
      </c>
      <c r="AE89" s="159">
        <f>AD89+30</f>
        <v>45747</v>
      </c>
      <c r="AF89" s="163">
        <f>IFERROR(IF(($R89-AE89)&gt;=0,0,IF(($S89-AD89)&lt;0,0,IF(AND(($S89-AE89)&gt;0,(AD89-$R89)&gt;0),$V89/365*(AE89-AD89+1),IF(AND(($S89-AE89)&lt;=0,(AD89-$R89)&gt;0),$V89/365*($S89-AD89+1),$V89/365*(AE89-$R89+1))))),0)</f>
        <v>0</v>
      </c>
      <c r="AG89" s="159">
        <f>AE89+1</f>
        <v>45748</v>
      </c>
      <c r="AH89" s="159">
        <f>AG89+29</f>
        <v>45777</v>
      </c>
      <c r="AI89" s="163">
        <f>IFERROR(IF(($R89-AH89)&gt;=0,0,IF(($S89-AG89)&lt;0,0,IF(AND(($S89-AH89)&gt;0,(AG89-$R89)&gt;0),$V89/365*(AH89-AG89+1),IF(AND(($S89-AH89)&lt;=0,(AG89-$R89)&gt;0),$V89/365*($S89-AG89+1),$V89/365*(AH89-$R89+1))))),0)</f>
        <v>0</v>
      </c>
      <c r="AJ89" s="159">
        <f>AH89+1</f>
        <v>45778</v>
      </c>
      <c r="AK89" s="159">
        <f>AJ89+30</f>
        <v>45808</v>
      </c>
      <c r="AL89" s="163">
        <f>IFERROR(IF(($R89-AK89)&gt;=0,0,IF(($S89-AJ89)&lt;0,0,IF(AND(($S89-AK89)&gt;0,(AJ89-$R89)&gt;0),$V89/365*(AK89-AJ89+1),IF(AND(($S89-AK89)&lt;=0,(AJ89-$R89)&gt;0),$V89/365*($S89-AJ89+1),$V89/365*(AK89-$R89+1))))),0)</f>
        <v>0</v>
      </c>
      <c r="AM89" s="159">
        <f>AK89+1</f>
        <v>45809</v>
      </c>
      <c r="AN89" s="159">
        <f>AM89+29</f>
        <v>45838</v>
      </c>
      <c r="AO89" s="163">
        <f>IFERROR(IF(($R89-AN89)&gt;=0,0,IF(($S89-AM89)&lt;0,0,IF(AND(($S89-AN89)&gt;0,(AM89-$R89)&gt;0),$V89/365*(AN89-AM89+1),IF(AND(($S89-AN89)&lt;=0,(AM89-$R89)&gt;0),$V89/365*($S89-AM89+1),$V89/365*(AN89-$R89+1))))),0)</f>
        <v>0</v>
      </c>
      <c r="AP89" s="159">
        <f>AN89+1</f>
        <v>45839</v>
      </c>
      <c r="AQ89" s="159">
        <f>AP89+30</f>
        <v>45869</v>
      </c>
      <c r="AR89" s="163">
        <f>IFERROR(IF(($R89-AQ89)&gt;=0,0,IF(($S89-AP89)&lt;0,0,IF(AND(($S89-AQ89)&gt;0,(AP89-$R89)&gt;0),$V89/365*(AQ89-AP89+1),IF(AND(($S89-AQ89)&lt;=0,(AP89-$R89)&gt;0),$V89/365*($S89-AP89+1),$V89/365*(AQ89-$R89+1))))),0)</f>
        <v>0</v>
      </c>
      <c r="AS89" s="159">
        <f>AQ89+1</f>
        <v>45870</v>
      </c>
      <c r="AT89" s="159">
        <f>AS89+30</f>
        <v>45900</v>
      </c>
      <c r="AU89" s="163">
        <f>IFERROR(IF(($R89-AT89)&gt;=0,0,IF(($S89-AS89)&lt;0,0,IF(AND(($S89-AT89)&gt;0,(AS89-$R89)&gt;0),$V89/365*(AT89-AS89+1),IF(AND(($S89-AT89)&lt;=0,(AS89-$R89)&gt;0),$V89/365*($S89-AS89+1),$V89/365*(AT89-$R89+1))))),0)</f>
        <v>0</v>
      </c>
      <c r="AV89" s="159">
        <f>AT89+1</f>
        <v>45901</v>
      </c>
      <c r="AW89" s="159">
        <f>AV89+29</f>
        <v>45930</v>
      </c>
      <c r="AX89" s="163">
        <f>IFERROR(IF(($R89-AW89)&gt;=0,0,IF(($S89-AV89)&lt;0,0,IF(AND(($S89-AW89)&gt;0,(AV89-$R89)&gt;0),$V89/365*(AW89-AV89+1),IF(AND(($S89-AW89)&lt;=0,(AV89-$R89)&gt;0),$V89/365*($S89-AV89+1),$V89/365*(AW89-$R89+1))))),0)</f>
        <v>0</v>
      </c>
      <c r="AY89" s="159">
        <f>AW89+1</f>
        <v>45931</v>
      </c>
      <c r="AZ89" s="159">
        <f>AY89+30</f>
        <v>45961</v>
      </c>
      <c r="BA89" s="163">
        <f>IFERROR(IF(($R89-AZ89)&gt;=0,0,IF(($S89-AY89)&lt;0,0,IF(AND(($S89-AZ89)&gt;0,(AY89-$R89)&gt;0),$V89/365*(AZ89-AY89+1),IF(AND(($S89-AZ89)&lt;=0,(AY89-$R89)&gt;0),$V89/365*($S89-AY89+1),$V89/365*(AZ89-$R89+1))))),0)</f>
        <v>0</v>
      </c>
      <c r="BB89" s="159">
        <f>AZ89+1</f>
        <v>45962</v>
      </c>
      <c r="BC89" s="159">
        <f>BB89+29</f>
        <v>45991</v>
      </c>
      <c r="BD89" s="163">
        <f>IFERROR(IF(($R89-BC89)&gt;=0,0,IF(($S89-BB89)&lt;0,0,IF(AND(($S89-BC89)&gt;0,(BB89-$R89)&gt;0),$V89/365*(BC89-BB89+1),IF(AND(($S89-BC89)&lt;=0,(BB89-$R89)&gt;0),$V89/365*($S89-BB89+1),$V89/365*(BC89-$R89+1))))),0)</f>
        <v>0</v>
      </c>
      <c r="BE89" s="159">
        <f>BC89+1</f>
        <v>45992</v>
      </c>
      <c r="BF89" s="159">
        <f>BE89+30</f>
        <v>46022</v>
      </c>
      <c r="BG89" s="163">
        <f>IFERROR(IF(($R89-BF89)&gt;=0,0,IF(($S89-BE89)&lt;0,0,IF(AND(($S89-BF89)&gt;0,(BE89-$R89)&gt;0),$V89/365*(BF89-BE89+1),IF(AND(($S89-BF89)&lt;=0,(BE89-$R89)&gt;0),$V89/365*($S89-BE89+1),$V89/365*(BF89-$R89+1))))),0)</f>
        <v>0</v>
      </c>
      <c r="BH89" s="159">
        <v>46023</v>
      </c>
      <c r="BI89" s="159">
        <f>BH89+30</f>
        <v>46053</v>
      </c>
      <c r="BJ89" s="163">
        <f>IFERROR(IF(($R89-BI89)&gt;=0,0,IF(($S89-BH89)&lt;0,0,IF(AND(($S89-BI89)&gt;0,(BH89-$R89)&gt;0),$V89/365*(BI89-BH89+1),IF(AND(($S89-BI89)&lt;=0,(BH89-$R89)&gt;0),$V89/365*($S89-BH89+1),$V89/365*(BI89-$R89+1))))),0)</f>
        <v>0</v>
      </c>
      <c r="BK89" s="159">
        <f>BI89+1</f>
        <v>46054</v>
      </c>
      <c r="BL89" s="159">
        <f>BK89+27</f>
        <v>46081</v>
      </c>
      <c r="BM89" s="163">
        <f>IFERROR(IF(($R89-BL89)&gt;=0,0,IF(($S89-BK89)&lt;0,0,IF(AND(($S89-BL89)&gt;0,(BK89-$R89)&gt;0),$V89/365*(BL89-BK89+1),IF(AND(($S89-BL89)&lt;=0,(BK89-$R89)&gt;0),$V89/365*($S89-BK89+1),$V89/365*(BL89-$R89+1))))),0)</f>
        <v>0</v>
      </c>
      <c r="BN89" s="159">
        <f>BL89+1</f>
        <v>46082</v>
      </c>
      <c r="BO89" s="159">
        <f>BN89+30</f>
        <v>46112</v>
      </c>
      <c r="BP89" s="163">
        <f>IFERROR(IF(($R89-BO89)&gt;=0,0,IF(($S89-BN89)&lt;0,0,IF(AND(($S89-BO89)&gt;0,(BN89-$R89)&gt;0),$V89/365*(BO89-BN89+1),IF(AND(($S89-BO89)&lt;=0,(BN89-$R89)&gt;0),$V89/365*($S89-BN89+1),$V89/365*(BO89-$R89+1))))),0)</f>
        <v>0</v>
      </c>
      <c r="BQ89" s="159">
        <f>BO89+1</f>
        <v>46113</v>
      </c>
      <c r="BR89" s="159">
        <f>BQ89+29</f>
        <v>46142</v>
      </c>
      <c r="BS89" s="163">
        <f>IFERROR(IF(($R89-BR89)&gt;=0,0,IF(($S89-BQ89)&lt;0,0,IF(AND(($S89-BR89)&gt;0,(BQ89-$R89)&gt;0),$V89/365*(BR89-BQ89+1),IF(AND(($S89-BR89)&lt;=0,(BQ89-$R89)&gt;0),$V89/365*($S89-BQ89+1),$V89/365*(BR89-$R89+1))))),0)</f>
        <v>0</v>
      </c>
      <c r="BT89" s="159">
        <f>BR89+1</f>
        <v>46143</v>
      </c>
      <c r="BU89" s="159">
        <f>BT89+30</f>
        <v>46173</v>
      </c>
      <c r="BV89" s="163">
        <f>IFERROR(IF(($R89-BU89)&gt;=0,0,IF(($S89-BT89)&lt;0,0,IF(AND(($S89-BU89)&gt;0,(BT89-$R89)&gt;0),$V89/365*(BU89-BT89+1),IF(AND(($S89-BU89)&lt;=0,(BT89-$R89)&gt;0),$V89/365*($S89-BT89+1),$V89/365*(BU89-$R89+1))))),0)</f>
        <v>0</v>
      </c>
      <c r="BW89" s="159">
        <f>BU89+1</f>
        <v>46174</v>
      </c>
      <c r="BX89" s="159">
        <f>BW89+29</f>
        <v>46203</v>
      </c>
      <c r="BY89" s="163">
        <f>IFERROR(IF(($R89-BX89)&gt;=0,0,IF(($S89-BW89)&lt;0,0,IF(AND(($S89-BX89)&gt;0,(BW89-$R89)&gt;0),$V89/365*(BX89-BW89+1),IF(AND(($S89-BX89)&lt;=0,(BW89-$R89)&gt;0),$V89/365*($S89-BW89+1),$V89/365*(BX89-$R89+1))))),0)</f>
        <v>0</v>
      </c>
      <c r="BZ89" s="159">
        <f>BX89+1</f>
        <v>46204</v>
      </c>
      <c r="CA89" s="159">
        <f>BZ89+30</f>
        <v>46234</v>
      </c>
      <c r="CB89" s="163">
        <f>IFERROR(IF(($R89-CA89)&gt;=0,0,IF(($S89-BZ89)&lt;0,0,IF(AND(($S89-CA89)&gt;0,(BZ89-$R89)&gt;0),$V89/365*(CA89-BZ89+1),IF(AND(($S89-CA89)&lt;=0,(BZ89-$R89)&gt;0),$V89/365*($S89-BZ89+1),$V89/365*(CA89-$R89+1))))),0)</f>
        <v>0</v>
      </c>
      <c r="CC89" s="159">
        <f>CA89+1</f>
        <v>46235</v>
      </c>
      <c r="CD89" s="159">
        <f>CC89+30</f>
        <v>46265</v>
      </c>
      <c r="CE89" s="163">
        <f>IFERROR(IF(($R89-CD89)&gt;=0,0,IF(($S89-CC89)&lt;0,0,IF(AND(($S89-CD89)&gt;0,(CC89-$R89)&gt;0),$V89/365*(CD89-CC89+1),IF(AND(($S89-CD89)&lt;=0,(CC89-$R89)&gt;0),$V89/365*($S89-CC89+1),$V89/365*(CD89-$R89+1))))),0)</f>
        <v>0</v>
      </c>
      <c r="CF89" s="159">
        <f>CD89+1</f>
        <v>46266</v>
      </c>
      <c r="CG89" s="159">
        <f>CF89+29</f>
        <v>46295</v>
      </c>
      <c r="CH89" s="163">
        <f>IFERROR(IF(($R89-CG89)&gt;=0,0,IF(($S89-CF89)&lt;0,0,IF(AND(($S89-CG89)&gt;0,(CF89-$R89)&gt;0),$V89/365*(CG89-CF89+1),IF(AND(($S89-CG89)&lt;=0,(CF89-$R89)&gt;0),$V89/365*($S89-CF89+1),$V89/365*(CG89-$R89+1))))),0)</f>
        <v>0</v>
      </c>
      <c r="CI89" s="159">
        <f>CG89+1</f>
        <v>46296</v>
      </c>
      <c r="CJ89" s="159">
        <f>CI89+30</f>
        <v>46326</v>
      </c>
      <c r="CK89" s="163">
        <f>IFERROR(IF(($R89-CJ89)&gt;=0,0,IF(($S89-CI89)&lt;0,0,IF(AND(($S89-CJ89)&gt;0,(CI89-$R89)&gt;0),$V89/365*(CJ89-CI89+1),IF(AND(($S89-CJ89)&lt;=0,(CI89-$R89)&gt;0),$V89/365*($S89-CI89+1),$V89/365*(CJ89-$R89+1))))),0)</f>
        <v>0</v>
      </c>
      <c r="CL89" s="159">
        <f>CJ89+1</f>
        <v>46327</v>
      </c>
      <c r="CM89" s="159">
        <f>CL89+29</f>
        <v>46356</v>
      </c>
      <c r="CN89" s="163">
        <f>IFERROR(IF(($R89-CM89)&gt;=0,0,IF(($S89-CL89)&lt;0,0,IF(AND(($S89-CM89)&gt;0,(CL89-$R89)&gt;0),$V89/365*(CM89-CL89+1),IF(AND(($S89-CM89)&lt;=0,(CL89-$R89)&gt;0),$V89/365*($S89-CL89+1),$V89/365*(CM89-$R89+1))))),0)</f>
        <v>0</v>
      </c>
      <c r="CO89" s="159">
        <f>CM89+1</f>
        <v>46357</v>
      </c>
      <c r="CP89" s="159">
        <f>CO89+30</f>
        <v>46387</v>
      </c>
      <c r="CQ89" s="163">
        <f>IFERROR(IF(($R89-CP89)&gt;=0,0,IF(($S89-CO89)&lt;0,0,IF(AND(($S89-CP89)&gt;0,(CO89-$R89)&gt;0),$V89/365*(CP89-CO89+1),IF(AND(($S89-CP89)&lt;=0,(CO89-$R89)&gt;0),$V89/365*($S89-CO89+1),$V89/365*(CP89-$R89+1))))),0)</f>
        <v>0</v>
      </c>
    </row>
    <row r="90" s="85" customFormat="1" ht="24" customHeight="1" outlineLevel="4" spans="1:95">
      <c r="A90" s="124"/>
      <c r="B90" s="125"/>
      <c r="C90" s="126"/>
      <c r="D90" s="124"/>
      <c r="E90" s="125"/>
      <c r="F90" s="125"/>
      <c r="G90" s="125"/>
      <c r="H90" s="127"/>
      <c r="I90" s="127"/>
      <c r="J90" s="127">
        <f>Z90+AC90+AF90+AI90+AL90+AO90+AR90+AU90+AX90+BA90+BD90+BG90</f>
        <v>0</v>
      </c>
      <c r="K90" s="127">
        <f>K89+1</f>
        <v>3</v>
      </c>
      <c r="L90" s="152"/>
      <c r="M90" s="153">
        <f>IFERROR(VLOOKUP($L90,'2-2 引出数据_合同数据仓库'!$B$2:$BP$10000,3,FALSE),0)</f>
        <v>0</v>
      </c>
      <c r="N90" s="127"/>
      <c r="O90" s="153">
        <f>IFERROR(VLOOKUP((LEFT(VLOOKUP($L90,'2-2 引出数据_合同数据仓库'!$B$2:$BP$10000,64,FALSE),15)&amp;(RIGHT(VLOOKUP($L90,'2-2 引出数据_合同数据仓库'!$B$2:$BP$10000,64,FALSE),4)+1)),'2-2 引出数据_合同数据仓库'!$B$2:$BP$10000,3,FALSE),0)</f>
        <v>0</v>
      </c>
      <c r="P90" s="127"/>
      <c r="Q90" s="127">
        <f>IFERROR(VLOOKUP($L90,'2-2 引出数据_合同数据仓库'!$B$2:$BP$10000,28,FALSE),0)</f>
        <v>0</v>
      </c>
      <c r="R90" s="127">
        <f>IFERROR(VLOOKUP($L90,'2-2 引出数据_合同数据仓库'!$B$2:$BP$10000,29,FALSE),0)</f>
        <v>0</v>
      </c>
      <c r="S90" s="127">
        <f>IFERROR(VLOOKUP($L90,'2-2 引出数据_合同数据仓库'!$B$2:$BP$10000,4,FALSE),0)</f>
        <v>0</v>
      </c>
      <c r="T90" s="127"/>
      <c r="U90" s="127">
        <f>IFERROR(VLOOKUP($L90,'2-2 引出数据_合同数据仓库'!$B$2:$BP$10000,15,FALSE),0)</f>
        <v>0</v>
      </c>
      <c r="V90" s="127">
        <f>U90/(S90-R90+1)*365</f>
        <v>0</v>
      </c>
      <c r="W90" s="127"/>
      <c r="X90" s="159">
        <v>45658</v>
      </c>
      <c r="Y90" s="159">
        <f>X90+30</f>
        <v>45688</v>
      </c>
      <c r="Z90" s="163">
        <f>IFERROR(IF(($R90-Y90)&gt;=0,0,IF(($S90-X90)&lt;0,0,IF(AND(($S90-Y90)&gt;0,(X90-$R90)&gt;0),$V90/365*(Y90-X90+1),IF(AND(($S90-Y90)&lt;=0,(X90-$R90)&gt;0),$V90/365*($S90-X90+1),$V90/365*(Y90-$R90+1))))),0)</f>
        <v>0</v>
      </c>
      <c r="AA90" s="159">
        <f>Y90+1</f>
        <v>45689</v>
      </c>
      <c r="AB90" s="159">
        <f>AA90+27</f>
        <v>45716</v>
      </c>
      <c r="AC90" s="163">
        <f>IFERROR(IF(($R90-AB90)&gt;=0,0,IF(($S90-AA90)&lt;0,0,IF(AND(($S90-AB90)&gt;0,(AA90-$R90)&gt;0),$V90/365*(AB90-AA90+1),IF(AND(($S90-AB90)&lt;=0,(AA90-$R90)&gt;0),$V90/365*($S90-AA90+1),$V90/365*(AB90-$R90+1))))),0)</f>
        <v>0</v>
      </c>
      <c r="AD90" s="159">
        <f>AB90+1</f>
        <v>45717</v>
      </c>
      <c r="AE90" s="159">
        <f>AD90+30</f>
        <v>45747</v>
      </c>
      <c r="AF90" s="163">
        <f>IFERROR(IF(($R90-AE90)&gt;=0,0,IF(($S90-AD90)&lt;0,0,IF(AND(($S90-AE90)&gt;0,(AD90-$R90)&gt;0),$V90/365*(AE90-AD90+1),IF(AND(($S90-AE90)&lt;=0,(AD90-$R90)&gt;0),$V90/365*($S90-AD90+1),$V90/365*(AE90-$R90+1))))),0)</f>
        <v>0</v>
      </c>
      <c r="AG90" s="159">
        <f>AE90+1</f>
        <v>45748</v>
      </c>
      <c r="AH90" s="159">
        <f>AG90+29</f>
        <v>45777</v>
      </c>
      <c r="AI90" s="163">
        <f>IFERROR(IF(($R90-AH90)&gt;=0,0,IF(($S90-AG90)&lt;0,0,IF(AND(($S90-AH90)&gt;0,(AG90-$R90)&gt;0),$V90/365*(AH90-AG90+1),IF(AND(($S90-AH90)&lt;=0,(AG90-$R90)&gt;0),$V90/365*($S90-AG90+1),$V90/365*(AH90-$R90+1))))),0)</f>
        <v>0</v>
      </c>
      <c r="AJ90" s="159">
        <f>AH90+1</f>
        <v>45778</v>
      </c>
      <c r="AK90" s="159">
        <f>AJ90+30</f>
        <v>45808</v>
      </c>
      <c r="AL90" s="163">
        <f>IFERROR(IF(($R90-AK90)&gt;=0,0,IF(($S90-AJ90)&lt;0,0,IF(AND(($S90-AK90)&gt;0,(AJ90-$R90)&gt;0),$V90/365*(AK90-AJ90+1),IF(AND(($S90-AK90)&lt;=0,(AJ90-$R90)&gt;0),$V90/365*($S90-AJ90+1),$V90/365*(AK90-$R90+1))))),0)</f>
        <v>0</v>
      </c>
      <c r="AM90" s="159">
        <f>AK90+1</f>
        <v>45809</v>
      </c>
      <c r="AN90" s="159">
        <f>AM90+29</f>
        <v>45838</v>
      </c>
      <c r="AO90" s="163">
        <f>IFERROR(IF(($R90-AN90)&gt;=0,0,IF(($S90-AM90)&lt;0,0,IF(AND(($S90-AN90)&gt;0,(AM90-$R90)&gt;0),$V90/365*(AN90-AM90+1),IF(AND(($S90-AN90)&lt;=0,(AM90-$R90)&gt;0),$V90/365*($S90-AM90+1),$V90/365*(AN90-$R90+1))))),0)</f>
        <v>0</v>
      </c>
      <c r="AP90" s="159">
        <f>AN90+1</f>
        <v>45839</v>
      </c>
      <c r="AQ90" s="159">
        <f>AP90+30</f>
        <v>45869</v>
      </c>
      <c r="AR90" s="163">
        <f>IFERROR(IF(($R90-AQ90)&gt;=0,0,IF(($S90-AP90)&lt;0,0,IF(AND(($S90-AQ90)&gt;0,(AP90-$R90)&gt;0),$V90/365*(AQ90-AP90+1),IF(AND(($S90-AQ90)&lt;=0,(AP90-$R90)&gt;0),$V90/365*($S90-AP90+1),$V90/365*(AQ90-$R90+1))))),0)</f>
        <v>0</v>
      </c>
      <c r="AS90" s="159">
        <f>AQ90+1</f>
        <v>45870</v>
      </c>
      <c r="AT90" s="159">
        <f>AS90+30</f>
        <v>45900</v>
      </c>
      <c r="AU90" s="163">
        <f>IFERROR(IF(($R90-AT90)&gt;=0,0,IF(($S90-AS90)&lt;0,0,IF(AND(($S90-AT90)&gt;0,(AS90-$R90)&gt;0),$V90/365*(AT90-AS90+1),IF(AND(($S90-AT90)&lt;=0,(AS90-$R90)&gt;0),$V90/365*($S90-AS90+1),$V90/365*(AT90-$R90+1))))),0)</f>
        <v>0</v>
      </c>
      <c r="AV90" s="159">
        <f>AT90+1</f>
        <v>45901</v>
      </c>
      <c r="AW90" s="159">
        <f>AV90+29</f>
        <v>45930</v>
      </c>
      <c r="AX90" s="163">
        <f>IFERROR(IF(($R90-AW90)&gt;=0,0,IF(($S90-AV90)&lt;0,0,IF(AND(($S90-AW90)&gt;0,(AV90-$R90)&gt;0),$V90/365*(AW90-AV90+1),IF(AND(($S90-AW90)&lt;=0,(AV90-$R90)&gt;0),$V90/365*($S90-AV90+1),$V90/365*(AW90-$R90+1))))),0)</f>
        <v>0</v>
      </c>
      <c r="AY90" s="159">
        <f>AW90+1</f>
        <v>45931</v>
      </c>
      <c r="AZ90" s="159">
        <f>AY90+30</f>
        <v>45961</v>
      </c>
      <c r="BA90" s="163">
        <f>IFERROR(IF(($R90-AZ90)&gt;=0,0,IF(($S90-AY90)&lt;0,0,IF(AND(($S90-AZ90)&gt;0,(AY90-$R90)&gt;0),$V90/365*(AZ90-AY90+1),IF(AND(($S90-AZ90)&lt;=0,(AY90-$R90)&gt;0),$V90/365*($S90-AY90+1),$V90/365*(AZ90-$R90+1))))),0)</f>
        <v>0</v>
      </c>
      <c r="BB90" s="159">
        <f>AZ90+1</f>
        <v>45962</v>
      </c>
      <c r="BC90" s="159">
        <f>BB90+29</f>
        <v>45991</v>
      </c>
      <c r="BD90" s="163">
        <f>IFERROR(IF(($R90-BC90)&gt;=0,0,IF(($S90-BB90)&lt;0,0,IF(AND(($S90-BC90)&gt;0,(BB90-$R90)&gt;0),$V90/365*(BC90-BB90+1),IF(AND(($S90-BC90)&lt;=0,(BB90-$R90)&gt;0),$V90/365*($S90-BB90+1),$V90/365*(BC90-$R90+1))))),0)</f>
        <v>0</v>
      </c>
      <c r="BE90" s="159">
        <f>BC90+1</f>
        <v>45992</v>
      </c>
      <c r="BF90" s="159">
        <f>BE90+30</f>
        <v>46022</v>
      </c>
      <c r="BG90" s="163">
        <f>IFERROR(IF(($R90-BF90)&gt;=0,0,IF(($S90-BE90)&lt;0,0,IF(AND(($S90-BF90)&gt;0,(BE90-$R90)&gt;0),$V90/365*(BF90-BE90+1),IF(AND(($S90-BF90)&lt;=0,(BE90-$R90)&gt;0),$V90/365*($S90-BE90+1),$V90/365*(BF90-$R90+1))))),0)</f>
        <v>0</v>
      </c>
      <c r="BH90" s="159">
        <v>46023</v>
      </c>
      <c r="BI90" s="159">
        <f>BH90+30</f>
        <v>46053</v>
      </c>
      <c r="BJ90" s="163">
        <f>IFERROR(IF(($R90-BI90)&gt;=0,0,IF(($S90-BH90)&lt;0,0,IF(AND(($S90-BI90)&gt;0,(BH90-$R90)&gt;0),$V90/365*(BI90-BH90+1),IF(AND(($S90-BI90)&lt;=0,(BH90-$R90)&gt;0),$V90/365*($S90-BH90+1),$V90/365*(BI90-$R90+1))))),0)</f>
        <v>0</v>
      </c>
      <c r="BK90" s="159">
        <f>BI90+1</f>
        <v>46054</v>
      </c>
      <c r="BL90" s="159">
        <f>BK90+27</f>
        <v>46081</v>
      </c>
      <c r="BM90" s="163">
        <f>IFERROR(IF(($R90-BL90)&gt;=0,0,IF(($S90-BK90)&lt;0,0,IF(AND(($S90-BL90)&gt;0,(BK90-$R90)&gt;0),$V90/365*(BL90-BK90+1),IF(AND(($S90-BL90)&lt;=0,(BK90-$R90)&gt;0),$V90/365*($S90-BK90+1),$V90/365*(BL90-$R90+1))))),0)</f>
        <v>0</v>
      </c>
      <c r="BN90" s="159">
        <f>BL90+1</f>
        <v>46082</v>
      </c>
      <c r="BO90" s="159">
        <f>BN90+30</f>
        <v>46112</v>
      </c>
      <c r="BP90" s="163">
        <f>IFERROR(IF(($R90-BO90)&gt;=0,0,IF(($S90-BN90)&lt;0,0,IF(AND(($S90-BO90)&gt;0,(BN90-$R90)&gt;0),$V90/365*(BO90-BN90+1),IF(AND(($S90-BO90)&lt;=0,(BN90-$R90)&gt;0),$V90/365*($S90-BN90+1),$V90/365*(BO90-$R90+1))))),0)</f>
        <v>0</v>
      </c>
      <c r="BQ90" s="159">
        <f>BO90+1</f>
        <v>46113</v>
      </c>
      <c r="BR90" s="159">
        <f>BQ90+29</f>
        <v>46142</v>
      </c>
      <c r="BS90" s="163">
        <f>IFERROR(IF(($R90-BR90)&gt;=0,0,IF(($S90-BQ90)&lt;0,0,IF(AND(($S90-BR90)&gt;0,(BQ90-$R90)&gt;0),$V90/365*(BR90-BQ90+1),IF(AND(($S90-BR90)&lt;=0,(BQ90-$R90)&gt;0),$V90/365*($S90-BQ90+1),$V90/365*(BR90-$R90+1))))),0)</f>
        <v>0</v>
      </c>
      <c r="BT90" s="159">
        <f>BR90+1</f>
        <v>46143</v>
      </c>
      <c r="BU90" s="159">
        <f>BT90+30</f>
        <v>46173</v>
      </c>
      <c r="BV90" s="163">
        <f>IFERROR(IF(($R90-BU90)&gt;=0,0,IF(($S90-BT90)&lt;0,0,IF(AND(($S90-BU90)&gt;0,(BT90-$R90)&gt;0),$V90/365*(BU90-BT90+1),IF(AND(($S90-BU90)&lt;=0,(BT90-$R90)&gt;0),$V90/365*($S90-BT90+1),$V90/365*(BU90-$R90+1))))),0)</f>
        <v>0</v>
      </c>
      <c r="BW90" s="159">
        <f>BU90+1</f>
        <v>46174</v>
      </c>
      <c r="BX90" s="159">
        <f>BW90+29</f>
        <v>46203</v>
      </c>
      <c r="BY90" s="163">
        <f>IFERROR(IF(($R90-BX90)&gt;=0,0,IF(($S90-BW90)&lt;0,0,IF(AND(($S90-BX90)&gt;0,(BW90-$R90)&gt;0),$V90/365*(BX90-BW90+1),IF(AND(($S90-BX90)&lt;=0,(BW90-$R90)&gt;0),$V90/365*($S90-BW90+1),$V90/365*(BX90-$R90+1))))),0)</f>
        <v>0</v>
      </c>
      <c r="BZ90" s="159">
        <f>BX90+1</f>
        <v>46204</v>
      </c>
      <c r="CA90" s="159">
        <f>BZ90+30</f>
        <v>46234</v>
      </c>
      <c r="CB90" s="163">
        <f>IFERROR(IF(($R90-CA90)&gt;=0,0,IF(($S90-BZ90)&lt;0,0,IF(AND(($S90-CA90)&gt;0,(BZ90-$R90)&gt;0),$V90/365*(CA90-BZ90+1),IF(AND(($S90-CA90)&lt;=0,(BZ90-$R90)&gt;0),$V90/365*($S90-BZ90+1),$V90/365*(CA90-$R90+1))))),0)</f>
        <v>0</v>
      </c>
      <c r="CC90" s="159">
        <f>CA90+1</f>
        <v>46235</v>
      </c>
      <c r="CD90" s="159">
        <f>CC90+30</f>
        <v>46265</v>
      </c>
      <c r="CE90" s="163">
        <f>IFERROR(IF(($R90-CD90)&gt;=0,0,IF(($S90-CC90)&lt;0,0,IF(AND(($S90-CD90)&gt;0,(CC90-$R90)&gt;0),$V90/365*(CD90-CC90+1),IF(AND(($S90-CD90)&lt;=0,(CC90-$R90)&gt;0),$V90/365*($S90-CC90+1),$V90/365*(CD90-$R90+1))))),0)</f>
        <v>0</v>
      </c>
      <c r="CF90" s="159">
        <f>CD90+1</f>
        <v>46266</v>
      </c>
      <c r="CG90" s="159">
        <f>CF90+29</f>
        <v>46295</v>
      </c>
      <c r="CH90" s="163">
        <f>IFERROR(IF(($R90-CG90)&gt;=0,0,IF(($S90-CF90)&lt;0,0,IF(AND(($S90-CG90)&gt;0,(CF90-$R90)&gt;0),$V90/365*(CG90-CF90+1),IF(AND(($S90-CG90)&lt;=0,(CF90-$R90)&gt;0),$V90/365*($S90-CF90+1),$V90/365*(CG90-$R90+1))))),0)</f>
        <v>0</v>
      </c>
      <c r="CI90" s="159">
        <f>CG90+1</f>
        <v>46296</v>
      </c>
      <c r="CJ90" s="159">
        <f>CI90+30</f>
        <v>46326</v>
      </c>
      <c r="CK90" s="163">
        <f>IFERROR(IF(($R90-CJ90)&gt;=0,0,IF(($S90-CI90)&lt;0,0,IF(AND(($S90-CJ90)&gt;0,(CI90-$R90)&gt;0),$V90/365*(CJ90-CI90+1),IF(AND(($S90-CJ90)&lt;=0,(CI90-$R90)&gt;0),$V90/365*($S90-CI90+1),$V90/365*(CJ90-$R90+1))))),0)</f>
        <v>0</v>
      </c>
      <c r="CL90" s="159">
        <f>CJ90+1</f>
        <v>46327</v>
      </c>
      <c r="CM90" s="159">
        <f>CL90+29</f>
        <v>46356</v>
      </c>
      <c r="CN90" s="163">
        <f>IFERROR(IF(($R90-CM90)&gt;=0,0,IF(($S90-CL90)&lt;0,0,IF(AND(($S90-CM90)&gt;0,(CL90-$R90)&gt;0),$V90/365*(CM90-CL90+1),IF(AND(($S90-CM90)&lt;=0,(CL90-$R90)&gt;0),$V90/365*($S90-CL90+1),$V90/365*(CM90-$R90+1))))),0)</f>
        <v>0</v>
      </c>
      <c r="CO90" s="159">
        <f>CM90+1</f>
        <v>46357</v>
      </c>
      <c r="CP90" s="159">
        <f>CO90+30</f>
        <v>46387</v>
      </c>
      <c r="CQ90" s="163">
        <f>IFERROR(IF(($R90-CP90)&gt;=0,0,IF(($S90-CO90)&lt;0,0,IF(AND(($S90-CP90)&gt;0,(CO90-$R90)&gt;0),$V90/365*(CP90-CO90+1),IF(AND(($S90-CP90)&lt;=0,(CO90-$R90)&gt;0),$V90/365*($S90-CO90+1),$V90/365*(CP90-$R90+1))))),0)</f>
        <v>0</v>
      </c>
    </row>
    <row r="91" s="85" customFormat="1" ht="24" customHeight="1" outlineLevel="4" spans="1:95">
      <c r="A91" s="124"/>
      <c r="B91" s="125"/>
      <c r="C91" s="126"/>
      <c r="D91" s="124"/>
      <c r="E91" s="125"/>
      <c r="F91" s="125"/>
      <c r="G91" s="125"/>
      <c r="H91" s="127"/>
      <c r="I91" s="127"/>
      <c r="J91" s="127">
        <f>Z91+AC91+AF91+AI91+AL91+AO91+AR91+AU91+AX91+BA91+BD91+BG91</f>
        <v>0</v>
      </c>
      <c r="K91" s="127">
        <f>K90+1</f>
        <v>4</v>
      </c>
      <c r="L91" s="152"/>
      <c r="M91" s="153">
        <f>IFERROR(VLOOKUP($L91,'2-2 引出数据_合同数据仓库'!$B$2:$BP$10000,3,FALSE),0)</f>
        <v>0</v>
      </c>
      <c r="N91" s="127"/>
      <c r="O91" s="153">
        <f>IFERROR(VLOOKUP((LEFT(VLOOKUP($L91,'2-2 引出数据_合同数据仓库'!$B$2:$BP$10000,64,FALSE),15)&amp;(RIGHT(VLOOKUP($L91,'2-2 引出数据_合同数据仓库'!$B$2:$BP$10000,64,FALSE),4)+1)),'2-2 引出数据_合同数据仓库'!$B$2:$BP$10000,3,FALSE),0)</f>
        <v>0</v>
      </c>
      <c r="P91" s="127"/>
      <c r="Q91" s="127">
        <f>IFERROR(VLOOKUP($L91,'2-2 引出数据_合同数据仓库'!$B$2:$BP$10000,28,FALSE),0)</f>
        <v>0</v>
      </c>
      <c r="R91" s="127">
        <f>IFERROR(VLOOKUP($L91,'2-2 引出数据_合同数据仓库'!$B$2:$BP$10000,29,FALSE),0)</f>
        <v>0</v>
      </c>
      <c r="S91" s="127">
        <f>IFERROR(VLOOKUP($L91,'2-2 引出数据_合同数据仓库'!$B$2:$BP$10000,4,FALSE),0)</f>
        <v>0</v>
      </c>
      <c r="T91" s="127"/>
      <c r="U91" s="127">
        <f>IFERROR(VLOOKUP($L91,'2-2 引出数据_合同数据仓库'!$B$2:$BP$10000,15,FALSE),0)</f>
        <v>0</v>
      </c>
      <c r="V91" s="127">
        <f>U91/(S91-R91+1)*365</f>
        <v>0</v>
      </c>
      <c r="W91" s="127"/>
      <c r="X91" s="159">
        <v>45658</v>
      </c>
      <c r="Y91" s="159">
        <f>X91+30</f>
        <v>45688</v>
      </c>
      <c r="Z91" s="163">
        <f>IFERROR(IF(($R91-Y91)&gt;=0,0,IF(($S91-X91)&lt;0,0,IF(AND(($S91-Y91)&gt;0,(X91-$R91)&gt;0),$V91/365*(Y91-X91+1),IF(AND(($S91-Y91)&lt;=0,(X91-$R91)&gt;0),$V91/365*($S91-X91+1),$V91/365*(Y91-$R91+1))))),0)</f>
        <v>0</v>
      </c>
      <c r="AA91" s="159">
        <f>Y91+1</f>
        <v>45689</v>
      </c>
      <c r="AB91" s="159">
        <f>AA91+27</f>
        <v>45716</v>
      </c>
      <c r="AC91" s="163">
        <f>IFERROR(IF(($R91-AB91)&gt;=0,0,IF(($S91-AA91)&lt;0,0,IF(AND(($S91-AB91)&gt;0,(AA91-$R91)&gt;0),$V91/365*(AB91-AA91+1),IF(AND(($S91-AB91)&lt;=0,(AA91-$R91)&gt;0),$V91/365*($S91-AA91+1),$V91/365*(AB91-$R91+1))))),0)</f>
        <v>0</v>
      </c>
      <c r="AD91" s="159">
        <f>AB91+1</f>
        <v>45717</v>
      </c>
      <c r="AE91" s="159">
        <f>AD91+30</f>
        <v>45747</v>
      </c>
      <c r="AF91" s="163">
        <f>IFERROR(IF(($R91-AE91)&gt;=0,0,IF(($S91-AD91)&lt;0,0,IF(AND(($S91-AE91)&gt;0,(AD91-$R91)&gt;0),$V91/365*(AE91-AD91+1),IF(AND(($S91-AE91)&lt;=0,(AD91-$R91)&gt;0),$V91/365*($S91-AD91+1),$V91/365*(AE91-$R91+1))))),0)</f>
        <v>0</v>
      </c>
      <c r="AG91" s="159">
        <f>AE91+1</f>
        <v>45748</v>
      </c>
      <c r="AH91" s="159">
        <f>AG91+29</f>
        <v>45777</v>
      </c>
      <c r="AI91" s="163">
        <f>IFERROR(IF(($R91-AH91)&gt;=0,0,IF(($S91-AG91)&lt;0,0,IF(AND(($S91-AH91)&gt;0,(AG91-$R91)&gt;0),$V91/365*(AH91-AG91+1),IF(AND(($S91-AH91)&lt;=0,(AG91-$R91)&gt;0),$V91/365*($S91-AG91+1),$V91/365*(AH91-$R91+1))))),0)</f>
        <v>0</v>
      </c>
      <c r="AJ91" s="159">
        <f>AH91+1</f>
        <v>45778</v>
      </c>
      <c r="AK91" s="159">
        <f>AJ91+30</f>
        <v>45808</v>
      </c>
      <c r="AL91" s="163">
        <f>IFERROR(IF(($R91-AK91)&gt;=0,0,IF(($S91-AJ91)&lt;0,0,IF(AND(($S91-AK91)&gt;0,(AJ91-$R91)&gt;0),$V91/365*(AK91-AJ91+1),IF(AND(($S91-AK91)&lt;=0,(AJ91-$R91)&gt;0),$V91/365*($S91-AJ91+1),$V91/365*(AK91-$R91+1))))),0)</f>
        <v>0</v>
      </c>
      <c r="AM91" s="159">
        <f>AK91+1</f>
        <v>45809</v>
      </c>
      <c r="AN91" s="159">
        <f>AM91+29</f>
        <v>45838</v>
      </c>
      <c r="AO91" s="163">
        <f>IFERROR(IF(($R91-AN91)&gt;=0,0,IF(($S91-AM91)&lt;0,0,IF(AND(($S91-AN91)&gt;0,(AM91-$R91)&gt;0),$V91/365*(AN91-AM91+1),IF(AND(($S91-AN91)&lt;=0,(AM91-$R91)&gt;0),$V91/365*($S91-AM91+1),$V91/365*(AN91-$R91+1))))),0)</f>
        <v>0</v>
      </c>
      <c r="AP91" s="159">
        <f>AN91+1</f>
        <v>45839</v>
      </c>
      <c r="AQ91" s="159">
        <f>AP91+30</f>
        <v>45869</v>
      </c>
      <c r="AR91" s="163">
        <f>IFERROR(IF(($R91-AQ91)&gt;=0,0,IF(($S91-AP91)&lt;0,0,IF(AND(($S91-AQ91)&gt;0,(AP91-$R91)&gt;0),$V91/365*(AQ91-AP91+1),IF(AND(($S91-AQ91)&lt;=0,(AP91-$R91)&gt;0),$V91/365*($S91-AP91+1),$V91/365*(AQ91-$R91+1))))),0)</f>
        <v>0</v>
      </c>
      <c r="AS91" s="159">
        <f>AQ91+1</f>
        <v>45870</v>
      </c>
      <c r="AT91" s="159">
        <f>AS91+30</f>
        <v>45900</v>
      </c>
      <c r="AU91" s="163">
        <f>IFERROR(IF(($R91-AT91)&gt;=0,0,IF(($S91-AS91)&lt;0,0,IF(AND(($S91-AT91)&gt;0,(AS91-$R91)&gt;0),$V91/365*(AT91-AS91+1),IF(AND(($S91-AT91)&lt;=0,(AS91-$R91)&gt;0),$V91/365*($S91-AS91+1),$V91/365*(AT91-$R91+1))))),0)</f>
        <v>0</v>
      </c>
      <c r="AV91" s="159">
        <f>AT91+1</f>
        <v>45901</v>
      </c>
      <c r="AW91" s="159">
        <f>AV91+29</f>
        <v>45930</v>
      </c>
      <c r="AX91" s="163">
        <f>IFERROR(IF(($R91-AW91)&gt;=0,0,IF(($S91-AV91)&lt;0,0,IF(AND(($S91-AW91)&gt;0,(AV91-$R91)&gt;0),$V91/365*(AW91-AV91+1),IF(AND(($S91-AW91)&lt;=0,(AV91-$R91)&gt;0),$V91/365*($S91-AV91+1),$V91/365*(AW91-$R91+1))))),0)</f>
        <v>0</v>
      </c>
      <c r="AY91" s="159">
        <f>AW91+1</f>
        <v>45931</v>
      </c>
      <c r="AZ91" s="159">
        <f>AY91+30</f>
        <v>45961</v>
      </c>
      <c r="BA91" s="163">
        <f>IFERROR(IF(($R91-AZ91)&gt;=0,0,IF(($S91-AY91)&lt;0,0,IF(AND(($S91-AZ91)&gt;0,(AY91-$R91)&gt;0),$V91/365*(AZ91-AY91+1),IF(AND(($S91-AZ91)&lt;=0,(AY91-$R91)&gt;0),$V91/365*($S91-AY91+1),$V91/365*(AZ91-$R91+1))))),0)</f>
        <v>0</v>
      </c>
      <c r="BB91" s="159">
        <f>AZ91+1</f>
        <v>45962</v>
      </c>
      <c r="BC91" s="159">
        <f>BB91+29</f>
        <v>45991</v>
      </c>
      <c r="BD91" s="163">
        <f>IFERROR(IF(($R91-BC91)&gt;=0,0,IF(($S91-BB91)&lt;0,0,IF(AND(($S91-BC91)&gt;0,(BB91-$R91)&gt;0),$V91/365*(BC91-BB91+1),IF(AND(($S91-BC91)&lt;=0,(BB91-$R91)&gt;0),$V91/365*($S91-BB91+1),$V91/365*(BC91-$R91+1))))),0)</f>
        <v>0</v>
      </c>
      <c r="BE91" s="159">
        <f>BC91+1</f>
        <v>45992</v>
      </c>
      <c r="BF91" s="159">
        <f>BE91+30</f>
        <v>46022</v>
      </c>
      <c r="BG91" s="163">
        <f>IFERROR(IF(($R91-BF91)&gt;=0,0,IF(($S91-BE91)&lt;0,0,IF(AND(($S91-BF91)&gt;0,(BE91-$R91)&gt;0),$V91/365*(BF91-BE91+1),IF(AND(($S91-BF91)&lt;=0,(BE91-$R91)&gt;0),$V91/365*($S91-BE91+1),$V91/365*(BF91-$R91+1))))),0)</f>
        <v>0</v>
      </c>
      <c r="BH91" s="159">
        <v>46023</v>
      </c>
      <c r="BI91" s="159">
        <f>BH91+30</f>
        <v>46053</v>
      </c>
      <c r="BJ91" s="163">
        <f>IFERROR(IF(($R91-BI91)&gt;=0,0,IF(($S91-BH91)&lt;0,0,IF(AND(($S91-BI91)&gt;0,(BH91-$R91)&gt;0),$V91/365*(BI91-BH91+1),IF(AND(($S91-BI91)&lt;=0,(BH91-$R91)&gt;0),$V91/365*($S91-BH91+1),$V91/365*(BI91-$R91+1))))),0)</f>
        <v>0</v>
      </c>
      <c r="BK91" s="159">
        <f>BI91+1</f>
        <v>46054</v>
      </c>
      <c r="BL91" s="159">
        <f>BK91+27</f>
        <v>46081</v>
      </c>
      <c r="BM91" s="163">
        <f>IFERROR(IF(($R91-BL91)&gt;=0,0,IF(($S91-BK91)&lt;0,0,IF(AND(($S91-BL91)&gt;0,(BK91-$R91)&gt;0),$V91/365*(BL91-BK91+1),IF(AND(($S91-BL91)&lt;=0,(BK91-$R91)&gt;0),$V91/365*($S91-BK91+1),$V91/365*(BL91-$R91+1))))),0)</f>
        <v>0</v>
      </c>
      <c r="BN91" s="159">
        <f>BL91+1</f>
        <v>46082</v>
      </c>
      <c r="BO91" s="159">
        <f>BN91+30</f>
        <v>46112</v>
      </c>
      <c r="BP91" s="163">
        <f>IFERROR(IF(($R91-BO91)&gt;=0,0,IF(($S91-BN91)&lt;0,0,IF(AND(($S91-BO91)&gt;0,(BN91-$R91)&gt;0),$V91/365*(BO91-BN91+1),IF(AND(($S91-BO91)&lt;=0,(BN91-$R91)&gt;0),$V91/365*($S91-BN91+1),$V91/365*(BO91-$R91+1))))),0)</f>
        <v>0</v>
      </c>
      <c r="BQ91" s="159">
        <f>BO91+1</f>
        <v>46113</v>
      </c>
      <c r="BR91" s="159">
        <f>BQ91+29</f>
        <v>46142</v>
      </c>
      <c r="BS91" s="163">
        <f>IFERROR(IF(($R91-BR91)&gt;=0,0,IF(($S91-BQ91)&lt;0,0,IF(AND(($S91-BR91)&gt;0,(BQ91-$R91)&gt;0),$V91/365*(BR91-BQ91+1),IF(AND(($S91-BR91)&lt;=0,(BQ91-$R91)&gt;0),$V91/365*($S91-BQ91+1),$V91/365*(BR91-$R91+1))))),0)</f>
        <v>0</v>
      </c>
      <c r="BT91" s="159">
        <f>BR91+1</f>
        <v>46143</v>
      </c>
      <c r="BU91" s="159">
        <f>BT91+30</f>
        <v>46173</v>
      </c>
      <c r="BV91" s="163">
        <f>IFERROR(IF(($R91-BU91)&gt;=0,0,IF(($S91-BT91)&lt;0,0,IF(AND(($S91-BU91)&gt;0,(BT91-$R91)&gt;0),$V91/365*(BU91-BT91+1),IF(AND(($S91-BU91)&lt;=0,(BT91-$R91)&gt;0),$V91/365*($S91-BT91+1),$V91/365*(BU91-$R91+1))))),0)</f>
        <v>0</v>
      </c>
      <c r="BW91" s="159">
        <f>BU91+1</f>
        <v>46174</v>
      </c>
      <c r="BX91" s="159">
        <f>BW91+29</f>
        <v>46203</v>
      </c>
      <c r="BY91" s="163">
        <f>IFERROR(IF(($R91-BX91)&gt;=0,0,IF(($S91-BW91)&lt;0,0,IF(AND(($S91-BX91)&gt;0,(BW91-$R91)&gt;0),$V91/365*(BX91-BW91+1),IF(AND(($S91-BX91)&lt;=0,(BW91-$R91)&gt;0),$V91/365*($S91-BW91+1),$V91/365*(BX91-$R91+1))))),0)</f>
        <v>0</v>
      </c>
      <c r="BZ91" s="159">
        <f>BX91+1</f>
        <v>46204</v>
      </c>
      <c r="CA91" s="159">
        <f>BZ91+30</f>
        <v>46234</v>
      </c>
      <c r="CB91" s="163">
        <f>IFERROR(IF(($R91-CA91)&gt;=0,0,IF(($S91-BZ91)&lt;0,0,IF(AND(($S91-CA91)&gt;0,(BZ91-$R91)&gt;0),$V91/365*(CA91-BZ91+1),IF(AND(($S91-CA91)&lt;=0,(BZ91-$R91)&gt;0),$V91/365*($S91-BZ91+1),$V91/365*(CA91-$R91+1))))),0)</f>
        <v>0</v>
      </c>
      <c r="CC91" s="159">
        <f>CA91+1</f>
        <v>46235</v>
      </c>
      <c r="CD91" s="159">
        <f>CC91+30</f>
        <v>46265</v>
      </c>
      <c r="CE91" s="163">
        <f>IFERROR(IF(($R91-CD91)&gt;=0,0,IF(($S91-CC91)&lt;0,0,IF(AND(($S91-CD91)&gt;0,(CC91-$R91)&gt;0),$V91/365*(CD91-CC91+1),IF(AND(($S91-CD91)&lt;=0,(CC91-$R91)&gt;0),$V91/365*($S91-CC91+1),$V91/365*(CD91-$R91+1))))),0)</f>
        <v>0</v>
      </c>
      <c r="CF91" s="159">
        <f>CD91+1</f>
        <v>46266</v>
      </c>
      <c r="CG91" s="159">
        <f>CF91+29</f>
        <v>46295</v>
      </c>
      <c r="CH91" s="163">
        <f>IFERROR(IF(($R91-CG91)&gt;=0,0,IF(($S91-CF91)&lt;0,0,IF(AND(($S91-CG91)&gt;0,(CF91-$R91)&gt;0),$V91/365*(CG91-CF91+1),IF(AND(($S91-CG91)&lt;=0,(CF91-$R91)&gt;0),$V91/365*($S91-CF91+1),$V91/365*(CG91-$R91+1))))),0)</f>
        <v>0</v>
      </c>
      <c r="CI91" s="159">
        <f>CG91+1</f>
        <v>46296</v>
      </c>
      <c r="CJ91" s="159">
        <f>CI91+30</f>
        <v>46326</v>
      </c>
      <c r="CK91" s="163">
        <f>IFERROR(IF(($R91-CJ91)&gt;=0,0,IF(($S91-CI91)&lt;0,0,IF(AND(($S91-CJ91)&gt;0,(CI91-$R91)&gt;0),$V91/365*(CJ91-CI91+1),IF(AND(($S91-CJ91)&lt;=0,(CI91-$R91)&gt;0),$V91/365*($S91-CI91+1),$V91/365*(CJ91-$R91+1))))),0)</f>
        <v>0</v>
      </c>
      <c r="CL91" s="159">
        <f>CJ91+1</f>
        <v>46327</v>
      </c>
      <c r="CM91" s="159">
        <f>CL91+29</f>
        <v>46356</v>
      </c>
      <c r="CN91" s="163">
        <f>IFERROR(IF(($R91-CM91)&gt;=0,0,IF(($S91-CL91)&lt;0,0,IF(AND(($S91-CM91)&gt;0,(CL91-$R91)&gt;0),$V91/365*(CM91-CL91+1),IF(AND(($S91-CM91)&lt;=0,(CL91-$R91)&gt;0),$V91/365*($S91-CL91+1),$V91/365*(CM91-$R91+1))))),0)</f>
        <v>0</v>
      </c>
      <c r="CO91" s="159">
        <f>CM91+1</f>
        <v>46357</v>
      </c>
      <c r="CP91" s="159">
        <f>CO91+30</f>
        <v>46387</v>
      </c>
      <c r="CQ91" s="163">
        <f>IFERROR(IF(($R91-CP91)&gt;=0,0,IF(($S91-CO91)&lt;0,0,IF(AND(($S91-CP91)&gt;0,(CO91-$R91)&gt;0),$V91/365*(CP91-CO91+1),IF(AND(($S91-CP91)&lt;=0,(CO91-$R91)&gt;0),$V91/365*($S91-CO91+1),$V91/365*(CP91-$R91+1))))),0)</f>
        <v>0</v>
      </c>
    </row>
    <row r="92" s="85" customFormat="1" ht="24" customHeight="1" outlineLevel="4" spans="1:95">
      <c r="A92" s="128" t="s">
        <v>2815</v>
      </c>
      <c r="B92" s="129"/>
      <c r="C92" s="129"/>
      <c r="D92" s="129"/>
      <c r="E92" s="129"/>
      <c r="F92" s="129"/>
      <c r="G92" s="130"/>
      <c r="H92" s="131"/>
      <c r="I92" s="131"/>
      <c r="J92" s="131"/>
      <c r="K92" s="131"/>
      <c r="L92" s="154"/>
      <c r="M92" s="154"/>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1"/>
      <c r="BF92" s="131"/>
      <c r="BG92" s="131"/>
      <c r="BH92" s="131"/>
      <c r="BI92" s="131"/>
      <c r="BJ92" s="131"/>
      <c r="BK92" s="131"/>
      <c r="BL92" s="131"/>
      <c r="BM92" s="131"/>
      <c r="BN92" s="131"/>
      <c r="BO92" s="131"/>
      <c r="BP92" s="131"/>
      <c r="BQ92" s="131"/>
      <c r="BR92" s="131"/>
      <c r="BS92" s="131"/>
      <c r="BT92" s="131"/>
      <c r="BU92" s="131"/>
      <c r="BV92" s="131"/>
      <c r="BW92" s="131"/>
      <c r="BX92" s="131"/>
      <c r="BY92" s="131"/>
      <c r="BZ92" s="131"/>
      <c r="CA92" s="131"/>
      <c r="CB92" s="131"/>
      <c r="CC92" s="131"/>
      <c r="CD92" s="131"/>
      <c r="CE92" s="131"/>
      <c r="CF92" s="131"/>
      <c r="CG92" s="131"/>
      <c r="CH92" s="131"/>
      <c r="CI92" s="131"/>
      <c r="CJ92" s="131"/>
      <c r="CK92" s="131"/>
      <c r="CL92" s="131"/>
      <c r="CM92" s="131"/>
      <c r="CN92" s="131"/>
      <c r="CO92" s="131"/>
      <c r="CP92" s="131"/>
      <c r="CQ92" s="131"/>
    </row>
    <row r="93" ht="24" customHeight="1" outlineLevel="3" spans="1:95">
      <c r="A93" s="120"/>
      <c r="B93" s="121" t="s">
        <v>793</v>
      </c>
      <c r="C93" s="122" t="s">
        <v>1025</v>
      </c>
      <c r="D93" s="120" t="s">
        <v>25</v>
      </c>
      <c r="E93" s="121"/>
      <c r="F93" s="121"/>
      <c r="G93" s="121"/>
      <c r="H93" s="123">
        <f>X93+AA93+AD93+AG93+AJ93+AM93+AP93+AS93+AV93+AY93+BB93+BE93</f>
        <v>0</v>
      </c>
      <c r="I93" s="123">
        <f>Y93+AB93+AE93+AH93+AK93+AN93+AQ93+AT93+AW93+AZ93+BC93+BF93</f>
        <v>0</v>
      </c>
      <c r="J93" s="123">
        <f>Z93+AC93+AF93+AI93+AL93+AO93+AR93+AU93+AX93+BA93+BD93+BG93</f>
        <v>0</v>
      </c>
      <c r="K93" s="123"/>
      <c r="L93" s="151"/>
      <c r="M93" s="151"/>
      <c r="N93" s="123"/>
      <c r="O93" s="123"/>
      <c r="P93" s="123"/>
      <c r="Q93" s="123"/>
      <c r="R93" s="123"/>
      <c r="S93" s="123"/>
      <c r="T93" s="123"/>
      <c r="U93" s="123"/>
      <c r="V93" s="123"/>
      <c r="W93" s="123"/>
      <c r="X93" s="123">
        <f>VLOOKUP($C93,'1 预算编制表单'!$C:$BJ,27,FALSE)</f>
        <v>0</v>
      </c>
      <c r="Y93" s="123">
        <f>X93-Z93</f>
        <v>0</v>
      </c>
      <c r="Z93" s="123">
        <f>SUM(Z94:Z98)</f>
        <v>0</v>
      </c>
      <c r="AA93" s="123">
        <f>VLOOKUP($C93,'1 预算编制表单'!$C:$BJ,30,FALSE)</f>
        <v>0</v>
      </c>
      <c r="AB93" s="123">
        <f>AA93-AC93</f>
        <v>0</v>
      </c>
      <c r="AC93" s="123">
        <f>SUM(AC94:AC98)</f>
        <v>0</v>
      </c>
      <c r="AD93" s="123">
        <f>VLOOKUP($C93,'1 预算编制表单'!$C:$BJ,33,FALSE)</f>
        <v>0</v>
      </c>
      <c r="AE93" s="123">
        <f>AD93-AF93</f>
        <v>0</v>
      </c>
      <c r="AF93" s="123">
        <f>SUM(AF94:AF98)</f>
        <v>0</v>
      </c>
      <c r="AG93" s="123">
        <f>VLOOKUP($C93,'1 预算编制表单'!$C:$BJ,36,FALSE)</f>
        <v>0</v>
      </c>
      <c r="AH93" s="123">
        <f>AG93-AI93</f>
        <v>0</v>
      </c>
      <c r="AI93" s="123">
        <f>SUM(AI94:AI98)</f>
        <v>0</v>
      </c>
      <c r="AJ93" s="123">
        <f>VLOOKUP($C93,'1 预算编制表单'!$C:$BJ,39,FALSE)</f>
        <v>0</v>
      </c>
      <c r="AK93" s="123">
        <f>AJ93-AL93</f>
        <v>0</v>
      </c>
      <c r="AL93" s="123">
        <f>SUM(AL94:AL98)</f>
        <v>0</v>
      </c>
      <c r="AM93" s="123">
        <f>VLOOKUP($C93,'1 预算编制表单'!$C:$BJ,42,FALSE)</f>
        <v>0</v>
      </c>
      <c r="AN93" s="123">
        <f>AM93-AO93</f>
        <v>0</v>
      </c>
      <c r="AO93" s="123">
        <f>SUM(AO94:AO98)</f>
        <v>0</v>
      </c>
      <c r="AP93" s="123">
        <f>VLOOKUP($C93,'1 预算编制表单'!$C:$BJ,45,FALSE)</f>
        <v>0</v>
      </c>
      <c r="AQ93" s="123">
        <f>AP93-AR93</f>
        <v>0</v>
      </c>
      <c r="AR93" s="123">
        <f>SUM(AR94:AR98)</f>
        <v>0</v>
      </c>
      <c r="AS93" s="123">
        <f>VLOOKUP($C93,'1 预算编制表单'!$C:$BJ,48,FALSE)</f>
        <v>0</v>
      </c>
      <c r="AT93" s="123">
        <f>AS93-AU93</f>
        <v>0</v>
      </c>
      <c r="AU93" s="123">
        <f>SUM(AU94:AU98)</f>
        <v>0</v>
      </c>
      <c r="AV93" s="123">
        <f>VLOOKUP($C93,'1 预算编制表单'!$C:$BJ,51,FALSE)</f>
        <v>0</v>
      </c>
      <c r="AW93" s="123">
        <f>AV93-AX93</f>
        <v>0</v>
      </c>
      <c r="AX93" s="123">
        <f>SUM(AX94:AX98)</f>
        <v>0</v>
      </c>
      <c r="AY93" s="123">
        <f>VLOOKUP($C93,'1 预算编制表单'!$C:$BJ,54,FALSE)</f>
        <v>0</v>
      </c>
      <c r="AZ93" s="123">
        <f>AY93-BA93</f>
        <v>0</v>
      </c>
      <c r="BA93" s="123">
        <f>SUM(BA94:BA98)</f>
        <v>0</v>
      </c>
      <c r="BB93" s="123">
        <f>VLOOKUP($C93,'1 预算编制表单'!$C:$BJ,57,FALSE)</f>
        <v>0</v>
      </c>
      <c r="BC93" s="123">
        <f>BB93-BD93</f>
        <v>0</v>
      </c>
      <c r="BD93" s="123">
        <f>SUM(BD94:BD98)</f>
        <v>0</v>
      </c>
      <c r="BE93" s="123">
        <f>VLOOKUP($C93,'1 预算编制表单'!$C:$BJ,60,FALSE)</f>
        <v>0</v>
      </c>
      <c r="BF93" s="123">
        <f>BE93-BG93</f>
        <v>0</v>
      </c>
      <c r="BG93" s="123">
        <f>SUM(BG94:BG98)</f>
        <v>0</v>
      </c>
      <c r="BH93" s="123">
        <f>VLOOKUP($C93,'1 预算编制表单'!$C:$BJ,27,FALSE)</f>
        <v>0</v>
      </c>
      <c r="BI93" s="123">
        <f>BH93-BJ93</f>
        <v>0</v>
      </c>
      <c r="BJ93" s="123">
        <f>SUM(BJ94:BJ98)</f>
        <v>0</v>
      </c>
      <c r="BK93" s="123">
        <f>VLOOKUP($C93,'1 预算编制表单'!$C:$BJ,30,FALSE)</f>
        <v>0</v>
      </c>
      <c r="BL93" s="123">
        <f>BK93-BM93</f>
        <v>0</v>
      </c>
      <c r="BM93" s="123">
        <f>SUM(BM94:BM98)</f>
        <v>0</v>
      </c>
      <c r="BN93" s="123">
        <f>VLOOKUP($C93,'1 预算编制表单'!$C:$BJ,33,FALSE)</f>
        <v>0</v>
      </c>
      <c r="BO93" s="123">
        <f>BN93-BP93</f>
        <v>0</v>
      </c>
      <c r="BP93" s="123">
        <f>SUM(BP94:BP98)</f>
        <v>0</v>
      </c>
      <c r="BQ93" s="123">
        <f>VLOOKUP($C93,'1 预算编制表单'!$C:$BJ,36,FALSE)</f>
        <v>0</v>
      </c>
      <c r="BR93" s="123">
        <f>BQ93-BS93</f>
        <v>0</v>
      </c>
      <c r="BS93" s="123">
        <f>SUM(BS94:BS98)</f>
        <v>0</v>
      </c>
      <c r="BT93" s="123">
        <f>VLOOKUP($C93,'1 预算编制表单'!$C:$BJ,39,FALSE)</f>
        <v>0</v>
      </c>
      <c r="BU93" s="123">
        <f>BT93-BV93</f>
        <v>0</v>
      </c>
      <c r="BV93" s="123">
        <f>SUM(BV94:BV98)</f>
        <v>0</v>
      </c>
      <c r="BW93" s="123">
        <f>VLOOKUP($C93,'1 预算编制表单'!$C:$BJ,42,FALSE)</f>
        <v>0</v>
      </c>
      <c r="BX93" s="123">
        <f>BW93-BY93</f>
        <v>0</v>
      </c>
      <c r="BY93" s="123">
        <f>SUM(BY94:BY98)</f>
        <v>0</v>
      </c>
      <c r="BZ93" s="123">
        <f>VLOOKUP($C93,'1 预算编制表单'!$C:$BJ,45,FALSE)</f>
        <v>0</v>
      </c>
      <c r="CA93" s="123">
        <f>BZ93-CB93</f>
        <v>0</v>
      </c>
      <c r="CB93" s="123">
        <f>SUM(CB94:CB98)</f>
        <v>0</v>
      </c>
      <c r="CC93" s="123">
        <f>VLOOKUP($C93,'1 预算编制表单'!$C:$BJ,48,FALSE)</f>
        <v>0</v>
      </c>
      <c r="CD93" s="123">
        <f>CC93-CE93</f>
        <v>0</v>
      </c>
      <c r="CE93" s="123">
        <f>SUM(CE94:CE98)</f>
        <v>0</v>
      </c>
      <c r="CF93" s="123">
        <f>VLOOKUP($C93,'1 预算编制表单'!$C:$BJ,51,FALSE)</f>
        <v>0</v>
      </c>
      <c r="CG93" s="123">
        <f>CF93-CH93</f>
        <v>0</v>
      </c>
      <c r="CH93" s="123">
        <f>SUM(CH94:CH98)</f>
        <v>0</v>
      </c>
      <c r="CI93" s="123">
        <f>VLOOKUP($C93,'1 预算编制表单'!$C:$BJ,54,FALSE)</f>
        <v>0</v>
      </c>
      <c r="CJ93" s="123">
        <f>CI93-CK93</f>
        <v>0</v>
      </c>
      <c r="CK93" s="123">
        <f>SUM(CK94:CK98)</f>
        <v>0</v>
      </c>
      <c r="CL93" s="123">
        <f>VLOOKUP($C93,'1 预算编制表单'!$C:$BJ,57,FALSE)</f>
        <v>0</v>
      </c>
      <c r="CM93" s="123">
        <f>CL93-CN93</f>
        <v>0</v>
      </c>
      <c r="CN93" s="123">
        <f>SUM(CN94:CN98)</f>
        <v>0</v>
      </c>
      <c r="CO93" s="123">
        <f>VLOOKUP($C93,'1 预算编制表单'!$C:$BJ,60,FALSE)</f>
        <v>0</v>
      </c>
      <c r="CP93" s="123">
        <f>CO93-CQ93</f>
        <v>0</v>
      </c>
      <c r="CQ93" s="123">
        <f>SUM(CQ94:CQ98)</f>
        <v>0</v>
      </c>
    </row>
    <row r="94" s="85" customFormat="1" ht="24" customHeight="1" outlineLevel="4" spans="1:95">
      <c r="A94" s="124"/>
      <c r="B94" s="125"/>
      <c r="C94" s="126"/>
      <c r="D94" s="124"/>
      <c r="E94" s="125"/>
      <c r="F94" s="125"/>
      <c r="G94" s="125"/>
      <c r="H94" s="127"/>
      <c r="I94" s="127"/>
      <c r="J94" s="127">
        <f>Z94+AC94+AF94+AI94+AL94+AO94+AR94+AU94+AX94+BA94+BD94+BG94</f>
        <v>0</v>
      </c>
      <c r="K94" s="127">
        <v>1</v>
      </c>
      <c r="L94" s="152"/>
      <c r="M94" s="153">
        <f>IFERROR(VLOOKUP($L94,'2-2 引出数据_合同数据仓库'!$B$2:$BP$10000,3,FALSE),0)</f>
        <v>0</v>
      </c>
      <c r="N94" s="127"/>
      <c r="O94" s="153">
        <f>IFERROR(VLOOKUP((LEFT(VLOOKUP($L94,'2-2 引出数据_合同数据仓库'!$B$2:$BP$10000,64,FALSE),15)&amp;(RIGHT(VLOOKUP($L94,'2-2 引出数据_合同数据仓库'!$B$2:$BP$10000,64,FALSE),4)+1)),'2-2 引出数据_合同数据仓库'!$B$2:$BP$10000,3,FALSE),0)</f>
        <v>0</v>
      </c>
      <c r="P94" s="127"/>
      <c r="Q94" s="127">
        <f>IFERROR(VLOOKUP($L94,'2-2 引出数据_合同数据仓库'!$B$2:$BP$10000,28,FALSE),0)</f>
        <v>0</v>
      </c>
      <c r="R94" s="127">
        <f>IFERROR(VLOOKUP($L94,'2-2 引出数据_合同数据仓库'!$B$2:$BP$10000,29,FALSE),0)</f>
        <v>0</v>
      </c>
      <c r="S94" s="127">
        <f>IFERROR(VLOOKUP($L94,'2-2 引出数据_合同数据仓库'!$B$2:$BP$10000,4,FALSE),0)</f>
        <v>0</v>
      </c>
      <c r="T94" s="127"/>
      <c r="U94" s="127">
        <f>IFERROR(VLOOKUP($L94,'2-2 引出数据_合同数据仓库'!$B$2:$BP$10000,15,FALSE),0)</f>
        <v>0</v>
      </c>
      <c r="V94" s="127">
        <f>U94/(S94-R94+1)*365</f>
        <v>0</v>
      </c>
      <c r="W94" s="127"/>
      <c r="X94" s="159">
        <v>45658</v>
      </c>
      <c r="Y94" s="159">
        <f>X94+30</f>
        <v>45688</v>
      </c>
      <c r="Z94" s="163">
        <f>IFERROR(IF(($R94-Y94)&gt;=0,0,IF(($S94-X94)&lt;0,0,IF(AND(($S94-Y94)&gt;0,(X94-$R94)&gt;0),$V94/365*(Y94-X94+1),IF(AND(($S94-Y94)&lt;=0,(X94-$R94)&gt;0),$V94/365*($S94-X94+1),$V94/365*(Y94-$R94+1))))),0)</f>
        <v>0</v>
      </c>
      <c r="AA94" s="159">
        <f>Y94+1</f>
        <v>45689</v>
      </c>
      <c r="AB94" s="159">
        <f>AA94+27</f>
        <v>45716</v>
      </c>
      <c r="AC94" s="163">
        <f>IFERROR(IF(($R94-AB94)&gt;=0,0,IF(($S94-AA94)&lt;0,0,IF(AND(($S94-AB94)&gt;0,(AA94-$R94)&gt;0),$V94/365*(AB94-AA94+1),IF(AND(($S94-AB94)&lt;=0,(AA94-$R94)&gt;0),$V94/365*($S94-AA94+1),$V94/365*(AB94-$R94+1))))),0)</f>
        <v>0</v>
      </c>
      <c r="AD94" s="159">
        <f>AB94+1</f>
        <v>45717</v>
      </c>
      <c r="AE94" s="159">
        <f>AD94+30</f>
        <v>45747</v>
      </c>
      <c r="AF94" s="163">
        <f>IFERROR(IF(($R94-AE94)&gt;=0,0,IF(($S94-AD94)&lt;0,0,IF(AND(($S94-AE94)&gt;0,(AD94-$R94)&gt;0),$V94/365*(AE94-AD94+1),IF(AND(($S94-AE94)&lt;=0,(AD94-$R94)&gt;0),$V94/365*($S94-AD94+1),$V94/365*(AE94-$R94+1))))),0)</f>
        <v>0</v>
      </c>
      <c r="AG94" s="159">
        <f>AE94+1</f>
        <v>45748</v>
      </c>
      <c r="AH94" s="159">
        <f>AG94+29</f>
        <v>45777</v>
      </c>
      <c r="AI94" s="163">
        <f>IFERROR(IF(($R94-AH94)&gt;=0,0,IF(($S94-AG94)&lt;0,0,IF(AND(($S94-AH94)&gt;0,(AG94-$R94)&gt;0),$V94/365*(AH94-AG94+1),IF(AND(($S94-AH94)&lt;=0,(AG94-$R94)&gt;0),$V94/365*($S94-AG94+1),$V94/365*(AH94-$R94+1))))),0)</f>
        <v>0</v>
      </c>
      <c r="AJ94" s="159">
        <f>AH94+1</f>
        <v>45778</v>
      </c>
      <c r="AK94" s="159">
        <f>AJ94+30</f>
        <v>45808</v>
      </c>
      <c r="AL94" s="163">
        <f>IFERROR(IF(($R94-AK94)&gt;=0,0,IF(($S94-AJ94)&lt;0,0,IF(AND(($S94-AK94)&gt;0,(AJ94-$R94)&gt;0),$V94/365*(AK94-AJ94+1),IF(AND(($S94-AK94)&lt;=0,(AJ94-$R94)&gt;0),$V94/365*($S94-AJ94+1),$V94/365*(AK94-$R94+1))))),0)</f>
        <v>0</v>
      </c>
      <c r="AM94" s="159">
        <f>AK94+1</f>
        <v>45809</v>
      </c>
      <c r="AN94" s="159">
        <f>AM94+29</f>
        <v>45838</v>
      </c>
      <c r="AO94" s="163">
        <f>IFERROR(IF(($R94-AN94)&gt;=0,0,IF(($S94-AM94)&lt;0,0,IF(AND(($S94-AN94)&gt;0,(AM94-$R94)&gt;0),$V94/365*(AN94-AM94+1),IF(AND(($S94-AN94)&lt;=0,(AM94-$R94)&gt;0),$V94/365*($S94-AM94+1),$V94/365*(AN94-$R94+1))))),0)</f>
        <v>0</v>
      </c>
      <c r="AP94" s="159">
        <f>AN94+1</f>
        <v>45839</v>
      </c>
      <c r="AQ94" s="159">
        <f>AP94+30</f>
        <v>45869</v>
      </c>
      <c r="AR94" s="163">
        <f>IFERROR(IF(($R94-AQ94)&gt;=0,0,IF(($S94-AP94)&lt;0,0,IF(AND(($S94-AQ94)&gt;0,(AP94-$R94)&gt;0),$V94/365*(AQ94-AP94+1),IF(AND(($S94-AQ94)&lt;=0,(AP94-$R94)&gt;0),$V94/365*($S94-AP94+1),$V94/365*(AQ94-$R94+1))))),0)</f>
        <v>0</v>
      </c>
      <c r="AS94" s="159">
        <f>AQ94+1</f>
        <v>45870</v>
      </c>
      <c r="AT94" s="159">
        <f>AS94+30</f>
        <v>45900</v>
      </c>
      <c r="AU94" s="163">
        <f>IFERROR(IF(($R94-AT94)&gt;=0,0,IF(($S94-AS94)&lt;0,0,IF(AND(($S94-AT94)&gt;0,(AS94-$R94)&gt;0),$V94/365*(AT94-AS94+1),IF(AND(($S94-AT94)&lt;=0,(AS94-$R94)&gt;0),$V94/365*($S94-AS94+1),$V94/365*(AT94-$R94+1))))),0)</f>
        <v>0</v>
      </c>
      <c r="AV94" s="159">
        <f>AT94+1</f>
        <v>45901</v>
      </c>
      <c r="AW94" s="159">
        <f>AV94+29</f>
        <v>45930</v>
      </c>
      <c r="AX94" s="163">
        <f>IFERROR(IF(($R94-AW94)&gt;=0,0,IF(($S94-AV94)&lt;0,0,IF(AND(($S94-AW94)&gt;0,(AV94-$R94)&gt;0),$V94/365*(AW94-AV94+1),IF(AND(($S94-AW94)&lt;=0,(AV94-$R94)&gt;0),$V94/365*($S94-AV94+1),$V94/365*(AW94-$R94+1))))),0)</f>
        <v>0</v>
      </c>
      <c r="AY94" s="159">
        <f>AW94+1</f>
        <v>45931</v>
      </c>
      <c r="AZ94" s="159">
        <f>AY94+30</f>
        <v>45961</v>
      </c>
      <c r="BA94" s="163">
        <f>IFERROR(IF(($R94-AZ94)&gt;=0,0,IF(($S94-AY94)&lt;0,0,IF(AND(($S94-AZ94)&gt;0,(AY94-$R94)&gt;0),$V94/365*(AZ94-AY94+1),IF(AND(($S94-AZ94)&lt;=0,(AY94-$R94)&gt;0),$V94/365*($S94-AY94+1),$V94/365*(AZ94-$R94+1))))),0)</f>
        <v>0</v>
      </c>
      <c r="BB94" s="159">
        <f>AZ94+1</f>
        <v>45962</v>
      </c>
      <c r="BC94" s="159">
        <f>BB94+29</f>
        <v>45991</v>
      </c>
      <c r="BD94" s="163">
        <f>IFERROR(IF(($R94-BC94)&gt;=0,0,IF(($S94-BB94)&lt;0,0,IF(AND(($S94-BC94)&gt;0,(BB94-$R94)&gt;0),$V94/365*(BC94-BB94+1),IF(AND(($S94-BC94)&lt;=0,(BB94-$R94)&gt;0),$V94/365*($S94-BB94+1),$V94/365*(BC94-$R94+1))))),0)</f>
        <v>0</v>
      </c>
      <c r="BE94" s="159">
        <f>BC94+1</f>
        <v>45992</v>
      </c>
      <c r="BF94" s="159">
        <f>BE94+30</f>
        <v>46022</v>
      </c>
      <c r="BG94" s="163">
        <f>IFERROR(IF(($R94-BF94)&gt;=0,0,IF(($S94-BE94)&lt;0,0,IF(AND(($S94-BF94)&gt;0,(BE94-$R94)&gt;0),$V94/365*(BF94-BE94+1),IF(AND(($S94-BF94)&lt;=0,(BE94-$R94)&gt;0),$V94/365*($S94-BE94+1),$V94/365*(BF94-$R94+1))))),0)</f>
        <v>0</v>
      </c>
      <c r="BH94" s="159">
        <v>46023</v>
      </c>
      <c r="BI94" s="159">
        <f>BH94+30</f>
        <v>46053</v>
      </c>
      <c r="BJ94" s="163">
        <f>IFERROR(IF(($R94-BI94)&gt;=0,0,IF(($S94-BH94)&lt;0,0,IF(AND(($S94-BI94)&gt;0,(BH94-$R94)&gt;0),$V94/365*(BI94-BH94+1),IF(AND(($S94-BI94)&lt;=0,(BH94-$R94)&gt;0),$V94/365*($S94-BH94+1),$V94/365*(BI94-$R94+1))))),0)</f>
        <v>0</v>
      </c>
      <c r="BK94" s="159">
        <f>BI94+1</f>
        <v>46054</v>
      </c>
      <c r="BL94" s="159">
        <f>BK94+27</f>
        <v>46081</v>
      </c>
      <c r="BM94" s="163">
        <f>IFERROR(IF(($R94-BL94)&gt;=0,0,IF(($S94-BK94)&lt;0,0,IF(AND(($S94-BL94)&gt;0,(BK94-$R94)&gt;0),$V94/365*(BL94-BK94+1),IF(AND(($S94-BL94)&lt;=0,(BK94-$R94)&gt;0),$V94/365*($S94-BK94+1),$V94/365*(BL94-$R94+1))))),0)</f>
        <v>0</v>
      </c>
      <c r="BN94" s="159">
        <f>BL94+1</f>
        <v>46082</v>
      </c>
      <c r="BO94" s="159">
        <f>BN94+30</f>
        <v>46112</v>
      </c>
      <c r="BP94" s="163">
        <f>IFERROR(IF(($R94-BO94)&gt;=0,0,IF(($S94-BN94)&lt;0,0,IF(AND(($S94-BO94)&gt;0,(BN94-$R94)&gt;0),$V94/365*(BO94-BN94+1),IF(AND(($S94-BO94)&lt;=0,(BN94-$R94)&gt;0),$V94/365*($S94-BN94+1),$V94/365*(BO94-$R94+1))))),0)</f>
        <v>0</v>
      </c>
      <c r="BQ94" s="159">
        <f>BO94+1</f>
        <v>46113</v>
      </c>
      <c r="BR94" s="159">
        <f>BQ94+29</f>
        <v>46142</v>
      </c>
      <c r="BS94" s="163">
        <f>IFERROR(IF(($R94-BR94)&gt;=0,0,IF(($S94-BQ94)&lt;0,0,IF(AND(($S94-BR94)&gt;0,(BQ94-$R94)&gt;0),$V94/365*(BR94-BQ94+1),IF(AND(($S94-BR94)&lt;=0,(BQ94-$R94)&gt;0),$V94/365*($S94-BQ94+1),$V94/365*(BR94-$R94+1))))),0)</f>
        <v>0</v>
      </c>
      <c r="BT94" s="159">
        <f>BR94+1</f>
        <v>46143</v>
      </c>
      <c r="BU94" s="159">
        <f>BT94+30</f>
        <v>46173</v>
      </c>
      <c r="BV94" s="163">
        <f>IFERROR(IF(($R94-BU94)&gt;=0,0,IF(($S94-BT94)&lt;0,0,IF(AND(($S94-BU94)&gt;0,(BT94-$R94)&gt;0),$V94/365*(BU94-BT94+1),IF(AND(($S94-BU94)&lt;=0,(BT94-$R94)&gt;0),$V94/365*($S94-BT94+1),$V94/365*(BU94-$R94+1))))),0)</f>
        <v>0</v>
      </c>
      <c r="BW94" s="159">
        <f>BU94+1</f>
        <v>46174</v>
      </c>
      <c r="BX94" s="159">
        <f>BW94+29</f>
        <v>46203</v>
      </c>
      <c r="BY94" s="163">
        <f>IFERROR(IF(($R94-BX94)&gt;=0,0,IF(($S94-BW94)&lt;0,0,IF(AND(($S94-BX94)&gt;0,(BW94-$R94)&gt;0),$V94/365*(BX94-BW94+1),IF(AND(($S94-BX94)&lt;=0,(BW94-$R94)&gt;0),$V94/365*($S94-BW94+1),$V94/365*(BX94-$R94+1))))),0)</f>
        <v>0</v>
      </c>
      <c r="BZ94" s="159">
        <f>BX94+1</f>
        <v>46204</v>
      </c>
      <c r="CA94" s="159">
        <f>BZ94+30</f>
        <v>46234</v>
      </c>
      <c r="CB94" s="163">
        <f>IFERROR(IF(($R94-CA94)&gt;=0,0,IF(($S94-BZ94)&lt;0,0,IF(AND(($S94-CA94)&gt;0,(BZ94-$R94)&gt;0),$V94/365*(CA94-BZ94+1),IF(AND(($S94-CA94)&lt;=0,(BZ94-$R94)&gt;0),$V94/365*($S94-BZ94+1),$V94/365*(CA94-$R94+1))))),0)</f>
        <v>0</v>
      </c>
      <c r="CC94" s="159">
        <f>CA94+1</f>
        <v>46235</v>
      </c>
      <c r="CD94" s="159">
        <f>CC94+30</f>
        <v>46265</v>
      </c>
      <c r="CE94" s="163">
        <f>IFERROR(IF(($R94-CD94)&gt;=0,0,IF(($S94-CC94)&lt;0,0,IF(AND(($S94-CD94)&gt;0,(CC94-$R94)&gt;0),$V94/365*(CD94-CC94+1),IF(AND(($S94-CD94)&lt;=0,(CC94-$R94)&gt;0),$V94/365*($S94-CC94+1),$V94/365*(CD94-$R94+1))))),0)</f>
        <v>0</v>
      </c>
      <c r="CF94" s="159">
        <f>CD94+1</f>
        <v>46266</v>
      </c>
      <c r="CG94" s="159">
        <f>CF94+29</f>
        <v>46295</v>
      </c>
      <c r="CH94" s="163">
        <f>IFERROR(IF(($R94-CG94)&gt;=0,0,IF(($S94-CF94)&lt;0,0,IF(AND(($S94-CG94)&gt;0,(CF94-$R94)&gt;0),$V94/365*(CG94-CF94+1),IF(AND(($S94-CG94)&lt;=0,(CF94-$R94)&gt;0),$V94/365*($S94-CF94+1),$V94/365*(CG94-$R94+1))))),0)</f>
        <v>0</v>
      </c>
      <c r="CI94" s="159">
        <f>CG94+1</f>
        <v>46296</v>
      </c>
      <c r="CJ94" s="159">
        <f>CI94+30</f>
        <v>46326</v>
      </c>
      <c r="CK94" s="163">
        <f>IFERROR(IF(($R94-CJ94)&gt;=0,0,IF(($S94-CI94)&lt;0,0,IF(AND(($S94-CJ94)&gt;0,(CI94-$R94)&gt;0),$V94/365*(CJ94-CI94+1),IF(AND(($S94-CJ94)&lt;=0,(CI94-$R94)&gt;0),$V94/365*($S94-CI94+1),$V94/365*(CJ94-$R94+1))))),0)</f>
        <v>0</v>
      </c>
      <c r="CL94" s="159">
        <f>CJ94+1</f>
        <v>46327</v>
      </c>
      <c r="CM94" s="159">
        <f>CL94+29</f>
        <v>46356</v>
      </c>
      <c r="CN94" s="163">
        <f>IFERROR(IF(($R94-CM94)&gt;=0,0,IF(($S94-CL94)&lt;0,0,IF(AND(($S94-CM94)&gt;0,(CL94-$R94)&gt;0),$V94/365*(CM94-CL94+1),IF(AND(($S94-CM94)&lt;=0,(CL94-$R94)&gt;0),$V94/365*($S94-CL94+1),$V94/365*(CM94-$R94+1))))),0)</f>
        <v>0</v>
      </c>
      <c r="CO94" s="159">
        <f>CM94+1</f>
        <v>46357</v>
      </c>
      <c r="CP94" s="159">
        <f>CO94+30</f>
        <v>46387</v>
      </c>
      <c r="CQ94" s="163">
        <f>IFERROR(IF(($R94-CP94)&gt;=0,0,IF(($S94-CO94)&lt;0,0,IF(AND(($S94-CP94)&gt;0,(CO94-$R94)&gt;0),$V94/365*(CP94-CO94+1),IF(AND(($S94-CP94)&lt;=0,(CO94-$R94)&gt;0),$V94/365*($S94-CO94+1),$V94/365*(CP94-$R94+1))))),0)</f>
        <v>0</v>
      </c>
    </row>
    <row r="95" s="85" customFormat="1" ht="24" customHeight="1" outlineLevel="4" spans="1:95">
      <c r="A95" s="124"/>
      <c r="B95" s="125"/>
      <c r="C95" s="126"/>
      <c r="D95" s="124"/>
      <c r="E95" s="125"/>
      <c r="F95" s="125"/>
      <c r="G95" s="125"/>
      <c r="H95" s="127"/>
      <c r="I95" s="127"/>
      <c r="J95" s="127">
        <f>Z95+AC95+AF95+AI95+AL95+AO95+AR95+AU95+AX95+BA95+BD95+BG95</f>
        <v>0</v>
      </c>
      <c r="K95" s="127">
        <f>K94+1</f>
        <v>2</v>
      </c>
      <c r="L95" s="152"/>
      <c r="M95" s="153">
        <f>IFERROR(VLOOKUP($L95,'2-2 引出数据_合同数据仓库'!$B$2:$BP$10000,3,FALSE),0)</f>
        <v>0</v>
      </c>
      <c r="N95" s="127"/>
      <c r="O95" s="153">
        <f>IFERROR(VLOOKUP((LEFT(VLOOKUP($L95,'2-2 引出数据_合同数据仓库'!$B$2:$BP$10000,64,FALSE),15)&amp;(RIGHT(VLOOKUP($L95,'2-2 引出数据_合同数据仓库'!$B$2:$BP$10000,64,FALSE),4)+1)),'2-2 引出数据_合同数据仓库'!$B$2:$BP$10000,3,FALSE),0)</f>
        <v>0</v>
      </c>
      <c r="P95" s="127"/>
      <c r="Q95" s="127">
        <f>IFERROR(VLOOKUP($L95,'2-2 引出数据_合同数据仓库'!$B$2:$BP$10000,28,FALSE),0)</f>
        <v>0</v>
      </c>
      <c r="R95" s="127">
        <f>IFERROR(VLOOKUP($L95,'2-2 引出数据_合同数据仓库'!$B$2:$BP$10000,29,FALSE),0)</f>
        <v>0</v>
      </c>
      <c r="S95" s="127">
        <f>IFERROR(VLOOKUP($L95,'2-2 引出数据_合同数据仓库'!$B$2:$BP$10000,4,FALSE),0)</f>
        <v>0</v>
      </c>
      <c r="T95" s="127"/>
      <c r="U95" s="127">
        <f>IFERROR(VLOOKUP($L95,'2-2 引出数据_合同数据仓库'!$B$2:$BP$10000,15,FALSE),0)</f>
        <v>0</v>
      </c>
      <c r="V95" s="127">
        <f>U95/(S95-R95+1)*365</f>
        <v>0</v>
      </c>
      <c r="W95" s="127"/>
      <c r="X95" s="159">
        <v>45658</v>
      </c>
      <c r="Y95" s="159">
        <f>X95+30</f>
        <v>45688</v>
      </c>
      <c r="Z95" s="163">
        <f>IFERROR(IF(($R95-Y95)&gt;=0,0,IF(($S95-X95)&lt;0,0,IF(AND(($S95-Y95)&gt;0,(X95-$R95)&gt;0),$V95/365*(Y95-X95+1),IF(AND(($S95-Y95)&lt;=0,(X95-$R95)&gt;0),$V95/365*($S95-X95+1),$V95/365*(Y95-$R95+1))))),0)</f>
        <v>0</v>
      </c>
      <c r="AA95" s="159">
        <f>Y95+1</f>
        <v>45689</v>
      </c>
      <c r="AB95" s="159">
        <f>AA95+27</f>
        <v>45716</v>
      </c>
      <c r="AC95" s="163">
        <f>IFERROR(IF(($R95-AB95)&gt;=0,0,IF(($S95-AA95)&lt;0,0,IF(AND(($S95-AB95)&gt;0,(AA95-$R95)&gt;0),$V95/365*(AB95-AA95+1),IF(AND(($S95-AB95)&lt;=0,(AA95-$R95)&gt;0),$V95/365*($S95-AA95+1),$V95/365*(AB95-$R95+1))))),0)</f>
        <v>0</v>
      </c>
      <c r="AD95" s="159">
        <f>AB95+1</f>
        <v>45717</v>
      </c>
      <c r="AE95" s="159">
        <f>AD95+30</f>
        <v>45747</v>
      </c>
      <c r="AF95" s="163">
        <f>IFERROR(IF(($R95-AE95)&gt;=0,0,IF(($S95-AD95)&lt;0,0,IF(AND(($S95-AE95)&gt;0,(AD95-$R95)&gt;0),$V95/365*(AE95-AD95+1),IF(AND(($S95-AE95)&lt;=0,(AD95-$R95)&gt;0),$V95/365*($S95-AD95+1),$V95/365*(AE95-$R95+1))))),0)</f>
        <v>0</v>
      </c>
      <c r="AG95" s="159">
        <f>AE95+1</f>
        <v>45748</v>
      </c>
      <c r="AH95" s="159">
        <f>AG95+29</f>
        <v>45777</v>
      </c>
      <c r="AI95" s="163">
        <f>IFERROR(IF(($R95-AH95)&gt;=0,0,IF(($S95-AG95)&lt;0,0,IF(AND(($S95-AH95)&gt;0,(AG95-$R95)&gt;0),$V95/365*(AH95-AG95+1),IF(AND(($S95-AH95)&lt;=0,(AG95-$R95)&gt;0),$V95/365*($S95-AG95+1),$V95/365*(AH95-$R95+1))))),0)</f>
        <v>0</v>
      </c>
      <c r="AJ95" s="159">
        <f>AH95+1</f>
        <v>45778</v>
      </c>
      <c r="AK95" s="159">
        <f>AJ95+30</f>
        <v>45808</v>
      </c>
      <c r="AL95" s="163">
        <f>IFERROR(IF(($R95-AK95)&gt;=0,0,IF(($S95-AJ95)&lt;0,0,IF(AND(($S95-AK95)&gt;0,(AJ95-$R95)&gt;0),$V95/365*(AK95-AJ95+1),IF(AND(($S95-AK95)&lt;=0,(AJ95-$R95)&gt;0),$V95/365*($S95-AJ95+1),$V95/365*(AK95-$R95+1))))),0)</f>
        <v>0</v>
      </c>
      <c r="AM95" s="159">
        <f>AK95+1</f>
        <v>45809</v>
      </c>
      <c r="AN95" s="159">
        <f>AM95+29</f>
        <v>45838</v>
      </c>
      <c r="AO95" s="163">
        <f>IFERROR(IF(($R95-AN95)&gt;=0,0,IF(($S95-AM95)&lt;0,0,IF(AND(($S95-AN95)&gt;0,(AM95-$R95)&gt;0),$V95/365*(AN95-AM95+1),IF(AND(($S95-AN95)&lt;=0,(AM95-$R95)&gt;0),$V95/365*($S95-AM95+1),$V95/365*(AN95-$R95+1))))),0)</f>
        <v>0</v>
      </c>
      <c r="AP95" s="159">
        <f>AN95+1</f>
        <v>45839</v>
      </c>
      <c r="AQ95" s="159">
        <f>AP95+30</f>
        <v>45869</v>
      </c>
      <c r="AR95" s="163">
        <f>IFERROR(IF(($R95-AQ95)&gt;=0,0,IF(($S95-AP95)&lt;0,0,IF(AND(($S95-AQ95)&gt;0,(AP95-$R95)&gt;0),$V95/365*(AQ95-AP95+1),IF(AND(($S95-AQ95)&lt;=0,(AP95-$R95)&gt;0),$V95/365*($S95-AP95+1),$V95/365*(AQ95-$R95+1))))),0)</f>
        <v>0</v>
      </c>
      <c r="AS95" s="159">
        <f>AQ95+1</f>
        <v>45870</v>
      </c>
      <c r="AT95" s="159">
        <f>AS95+30</f>
        <v>45900</v>
      </c>
      <c r="AU95" s="163">
        <f>IFERROR(IF(($R95-AT95)&gt;=0,0,IF(($S95-AS95)&lt;0,0,IF(AND(($S95-AT95)&gt;0,(AS95-$R95)&gt;0),$V95/365*(AT95-AS95+1),IF(AND(($S95-AT95)&lt;=0,(AS95-$R95)&gt;0),$V95/365*($S95-AS95+1),$V95/365*(AT95-$R95+1))))),0)</f>
        <v>0</v>
      </c>
      <c r="AV95" s="159">
        <f>AT95+1</f>
        <v>45901</v>
      </c>
      <c r="AW95" s="159">
        <f>AV95+29</f>
        <v>45930</v>
      </c>
      <c r="AX95" s="163">
        <f>IFERROR(IF(($R95-AW95)&gt;=0,0,IF(($S95-AV95)&lt;0,0,IF(AND(($S95-AW95)&gt;0,(AV95-$R95)&gt;0),$V95/365*(AW95-AV95+1),IF(AND(($S95-AW95)&lt;=0,(AV95-$R95)&gt;0),$V95/365*($S95-AV95+1),$V95/365*(AW95-$R95+1))))),0)</f>
        <v>0</v>
      </c>
      <c r="AY95" s="159">
        <f>AW95+1</f>
        <v>45931</v>
      </c>
      <c r="AZ95" s="159">
        <f>AY95+30</f>
        <v>45961</v>
      </c>
      <c r="BA95" s="163">
        <f>IFERROR(IF(($R95-AZ95)&gt;=0,0,IF(($S95-AY95)&lt;0,0,IF(AND(($S95-AZ95)&gt;0,(AY95-$R95)&gt;0),$V95/365*(AZ95-AY95+1),IF(AND(($S95-AZ95)&lt;=0,(AY95-$R95)&gt;0),$V95/365*($S95-AY95+1),$V95/365*(AZ95-$R95+1))))),0)</f>
        <v>0</v>
      </c>
      <c r="BB95" s="159">
        <f>AZ95+1</f>
        <v>45962</v>
      </c>
      <c r="BC95" s="159">
        <f>BB95+29</f>
        <v>45991</v>
      </c>
      <c r="BD95" s="163">
        <f>IFERROR(IF(($R95-BC95)&gt;=0,0,IF(($S95-BB95)&lt;0,0,IF(AND(($S95-BC95)&gt;0,(BB95-$R95)&gt;0),$V95/365*(BC95-BB95+1),IF(AND(($S95-BC95)&lt;=0,(BB95-$R95)&gt;0),$V95/365*($S95-BB95+1),$V95/365*(BC95-$R95+1))))),0)</f>
        <v>0</v>
      </c>
      <c r="BE95" s="159">
        <f>BC95+1</f>
        <v>45992</v>
      </c>
      <c r="BF95" s="159">
        <f>BE95+30</f>
        <v>46022</v>
      </c>
      <c r="BG95" s="163">
        <f>IFERROR(IF(($R95-BF95)&gt;=0,0,IF(($S95-BE95)&lt;0,0,IF(AND(($S95-BF95)&gt;0,(BE95-$R95)&gt;0),$V95/365*(BF95-BE95+1),IF(AND(($S95-BF95)&lt;=0,(BE95-$R95)&gt;0),$V95/365*($S95-BE95+1),$V95/365*(BF95-$R95+1))))),0)</f>
        <v>0</v>
      </c>
      <c r="BH95" s="159">
        <v>46023</v>
      </c>
      <c r="BI95" s="159">
        <f>BH95+30</f>
        <v>46053</v>
      </c>
      <c r="BJ95" s="163">
        <f>IFERROR(IF(($R95-BI95)&gt;=0,0,IF(($S95-BH95)&lt;0,0,IF(AND(($S95-BI95)&gt;0,(BH95-$R95)&gt;0),$V95/365*(BI95-BH95+1),IF(AND(($S95-BI95)&lt;=0,(BH95-$R95)&gt;0),$V95/365*($S95-BH95+1),$V95/365*(BI95-$R95+1))))),0)</f>
        <v>0</v>
      </c>
      <c r="BK95" s="159">
        <f>BI95+1</f>
        <v>46054</v>
      </c>
      <c r="BL95" s="159">
        <f>BK95+27</f>
        <v>46081</v>
      </c>
      <c r="BM95" s="163">
        <f>IFERROR(IF(($R95-BL95)&gt;=0,0,IF(($S95-BK95)&lt;0,0,IF(AND(($S95-BL95)&gt;0,(BK95-$R95)&gt;0),$V95/365*(BL95-BK95+1),IF(AND(($S95-BL95)&lt;=0,(BK95-$R95)&gt;0),$V95/365*($S95-BK95+1),$V95/365*(BL95-$R95+1))))),0)</f>
        <v>0</v>
      </c>
      <c r="BN95" s="159">
        <f>BL95+1</f>
        <v>46082</v>
      </c>
      <c r="BO95" s="159">
        <f>BN95+30</f>
        <v>46112</v>
      </c>
      <c r="BP95" s="163">
        <f>IFERROR(IF(($R95-BO95)&gt;=0,0,IF(($S95-BN95)&lt;0,0,IF(AND(($S95-BO95)&gt;0,(BN95-$R95)&gt;0),$V95/365*(BO95-BN95+1),IF(AND(($S95-BO95)&lt;=0,(BN95-$R95)&gt;0),$V95/365*($S95-BN95+1),$V95/365*(BO95-$R95+1))))),0)</f>
        <v>0</v>
      </c>
      <c r="BQ95" s="159">
        <f>BO95+1</f>
        <v>46113</v>
      </c>
      <c r="BR95" s="159">
        <f>BQ95+29</f>
        <v>46142</v>
      </c>
      <c r="BS95" s="163">
        <f>IFERROR(IF(($R95-BR95)&gt;=0,0,IF(($S95-BQ95)&lt;0,0,IF(AND(($S95-BR95)&gt;0,(BQ95-$R95)&gt;0),$V95/365*(BR95-BQ95+1),IF(AND(($S95-BR95)&lt;=0,(BQ95-$R95)&gt;0),$V95/365*($S95-BQ95+1),$V95/365*(BR95-$R95+1))))),0)</f>
        <v>0</v>
      </c>
      <c r="BT95" s="159">
        <f>BR95+1</f>
        <v>46143</v>
      </c>
      <c r="BU95" s="159">
        <f>BT95+30</f>
        <v>46173</v>
      </c>
      <c r="BV95" s="163">
        <f>IFERROR(IF(($R95-BU95)&gt;=0,0,IF(($S95-BT95)&lt;0,0,IF(AND(($S95-BU95)&gt;0,(BT95-$R95)&gt;0),$V95/365*(BU95-BT95+1),IF(AND(($S95-BU95)&lt;=0,(BT95-$R95)&gt;0),$V95/365*($S95-BT95+1),$V95/365*(BU95-$R95+1))))),0)</f>
        <v>0</v>
      </c>
      <c r="BW95" s="159">
        <f>BU95+1</f>
        <v>46174</v>
      </c>
      <c r="BX95" s="159">
        <f>BW95+29</f>
        <v>46203</v>
      </c>
      <c r="BY95" s="163">
        <f>IFERROR(IF(($R95-BX95)&gt;=0,0,IF(($S95-BW95)&lt;0,0,IF(AND(($S95-BX95)&gt;0,(BW95-$R95)&gt;0),$V95/365*(BX95-BW95+1),IF(AND(($S95-BX95)&lt;=0,(BW95-$R95)&gt;0),$V95/365*($S95-BW95+1),$V95/365*(BX95-$R95+1))))),0)</f>
        <v>0</v>
      </c>
      <c r="BZ95" s="159">
        <f>BX95+1</f>
        <v>46204</v>
      </c>
      <c r="CA95" s="159">
        <f>BZ95+30</f>
        <v>46234</v>
      </c>
      <c r="CB95" s="163">
        <f>IFERROR(IF(($R95-CA95)&gt;=0,0,IF(($S95-BZ95)&lt;0,0,IF(AND(($S95-CA95)&gt;0,(BZ95-$R95)&gt;0),$V95/365*(CA95-BZ95+1),IF(AND(($S95-CA95)&lt;=0,(BZ95-$R95)&gt;0),$V95/365*($S95-BZ95+1),$V95/365*(CA95-$R95+1))))),0)</f>
        <v>0</v>
      </c>
      <c r="CC95" s="159">
        <f>CA95+1</f>
        <v>46235</v>
      </c>
      <c r="CD95" s="159">
        <f>CC95+30</f>
        <v>46265</v>
      </c>
      <c r="CE95" s="163">
        <f>IFERROR(IF(($R95-CD95)&gt;=0,0,IF(($S95-CC95)&lt;0,0,IF(AND(($S95-CD95)&gt;0,(CC95-$R95)&gt;0),$V95/365*(CD95-CC95+1),IF(AND(($S95-CD95)&lt;=0,(CC95-$R95)&gt;0),$V95/365*($S95-CC95+1),$V95/365*(CD95-$R95+1))))),0)</f>
        <v>0</v>
      </c>
      <c r="CF95" s="159">
        <f>CD95+1</f>
        <v>46266</v>
      </c>
      <c r="CG95" s="159">
        <f>CF95+29</f>
        <v>46295</v>
      </c>
      <c r="CH95" s="163">
        <f>IFERROR(IF(($R95-CG95)&gt;=0,0,IF(($S95-CF95)&lt;0,0,IF(AND(($S95-CG95)&gt;0,(CF95-$R95)&gt;0),$V95/365*(CG95-CF95+1),IF(AND(($S95-CG95)&lt;=0,(CF95-$R95)&gt;0),$V95/365*($S95-CF95+1),$V95/365*(CG95-$R95+1))))),0)</f>
        <v>0</v>
      </c>
      <c r="CI95" s="159">
        <f>CG95+1</f>
        <v>46296</v>
      </c>
      <c r="CJ95" s="159">
        <f>CI95+30</f>
        <v>46326</v>
      </c>
      <c r="CK95" s="163">
        <f>IFERROR(IF(($R95-CJ95)&gt;=0,0,IF(($S95-CI95)&lt;0,0,IF(AND(($S95-CJ95)&gt;0,(CI95-$R95)&gt;0),$V95/365*(CJ95-CI95+1),IF(AND(($S95-CJ95)&lt;=0,(CI95-$R95)&gt;0),$V95/365*($S95-CI95+1),$V95/365*(CJ95-$R95+1))))),0)</f>
        <v>0</v>
      </c>
      <c r="CL95" s="159">
        <f>CJ95+1</f>
        <v>46327</v>
      </c>
      <c r="CM95" s="159">
        <f>CL95+29</f>
        <v>46356</v>
      </c>
      <c r="CN95" s="163">
        <f>IFERROR(IF(($R95-CM95)&gt;=0,0,IF(($S95-CL95)&lt;0,0,IF(AND(($S95-CM95)&gt;0,(CL95-$R95)&gt;0),$V95/365*(CM95-CL95+1),IF(AND(($S95-CM95)&lt;=0,(CL95-$R95)&gt;0),$V95/365*($S95-CL95+1),$V95/365*(CM95-$R95+1))))),0)</f>
        <v>0</v>
      </c>
      <c r="CO95" s="159">
        <f>CM95+1</f>
        <v>46357</v>
      </c>
      <c r="CP95" s="159">
        <f>CO95+30</f>
        <v>46387</v>
      </c>
      <c r="CQ95" s="163">
        <f>IFERROR(IF(($R95-CP95)&gt;=0,0,IF(($S95-CO95)&lt;0,0,IF(AND(($S95-CP95)&gt;0,(CO95-$R95)&gt;0),$V95/365*(CP95-CO95+1),IF(AND(($S95-CP95)&lt;=0,(CO95-$R95)&gt;0),$V95/365*($S95-CO95+1),$V95/365*(CP95-$R95+1))))),0)</f>
        <v>0</v>
      </c>
    </row>
    <row r="96" s="85" customFormat="1" ht="24" customHeight="1" outlineLevel="4" spans="1:95">
      <c r="A96" s="124"/>
      <c r="B96" s="125"/>
      <c r="C96" s="126"/>
      <c r="D96" s="124"/>
      <c r="E96" s="125"/>
      <c r="F96" s="125"/>
      <c r="G96" s="125"/>
      <c r="H96" s="127"/>
      <c r="I96" s="127"/>
      <c r="J96" s="127">
        <f>Z96+AC96+AF96+AI96+AL96+AO96+AR96+AU96+AX96+BA96+BD96+BG96</f>
        <v>0</v>
      </c>
      <c r="K96" s="127">
        <f>K95+1</f>
        <v>3</v>
      </c>
      <c r="L96" s="152"/>
      <c r="M96" s="153">
        <f>IFERROR(VLOOKUP($L96,'2-2 引出数据_合同数据仓库'!$B$2:$BP$10000,3,FALSE),0)</f>
        <v>0</v>
      </c>
      <c r="N96" s="127"/>
      <c r="O96" s="153">
        <f>IFERROR(VLOOKUP((LEFT(VLOOKUP($L96,'2-2 引出数据_合同数据仓库'!$B$2:$BP$10000,64,FALSE),15)&amp;(RIGHT(VLOOKUP($L96,'2-2 引出数据_合同数据仓库'!$B$2:$BP$10000,64,FALSE),4)+1)),'2-2 引出数据_合同数据仓库'!$B$2:$BP$10000,3,FALSE),0)</f>
        <v>0</v>
      </c>
      <c r="P96" s="127"/>
      <c r="Q96" s="127">
        <f>IFERROR(VLOOKUP($L96,'2-2 引出数据_合同数据仓库'!$B$2:$BP$10000,28,FALSE),0)</f>
        <v>0</v>
      </c>
      <c r="R96" s="127">
        <f>IFERROR(VLOOKUP($L96,'2-2 引出数据_合同数据仓库'!$B$2:$BP$10000,29,FALSE),0)</f>
        <v>0</v>
      </c>
      <c r="S96" s="127">
        <f>IFERROR(VLOOKUP($L96,'2-2 引出数据_合同数据仓库'!$B$2:$BP$10000,4,FALSE),0)</f>
        <v>0</v>
      </c>
      <c r="T96" s="127"/>
      <c r="U96" s="127">
        <f>IFERROR(VLOOKUP($L96,'2-2 引出数据_合同数据仓库'!$B$2:$BP$10000,15,FALSE),0)</f>
        <v>0</v>
      </c>
      <c r="V96" s="127">
        <f>U96/(S96-R96+1)*365</f>
        <v>0</v>
      </c>
      <c r="W96" s="127"/>
      <c r="X96" s="159">
        <v>45658</v>
      </c>
      <c r="Y96" s="159">
        <f>X96+30</f>
        <v>45688</v>
      </c>
      <c r="Z96" s="163">
        <f>IFERROR(IF(($R96-Y96)&gt;=0,0,IF(($S96-X96)&lt;0,0,IF(AND(($S96-Y96)&gt;0,(X96-$R96)&gt;0),$V96/365*(Y96-X96+1),IF(AND(($S96-Y96)&lt;=0,(X96-$R96)&gt;0),$V96/365*($S96-X96+1),$V96/365*(Y96-$R96+1))))),0)</f>
        <v>0</v>
      </c>
      <c r="AA96" s="159">
        <f>Y96+1</f>
        <v>45689</v>
      </c>
      <c r="AB96" s="159">
        <f>AA96+27</f>
        <v>45716</v>
      </c>
      <c r="AC96" s="163">
        <f>IFERROR(IF(($R96-AB96)&gt;=0,0,IF(($S96-AA96)&lt;0,0,IF(AND(($S96-AB96)&gt;0,(AA96-$R96)&gt;0),$V96/365*(AB96-AA96+1),IF(AND(($S96-AB96)&lt;=0,(AA96-$R96)&gt;0),$V96/365*($S96-AA96+1),$V96/365*(AB96-$R96+1))))),0)</f>
        <v>0</v>
      </c>
      <c r="AD96" s="159">
        <f>AB96+1</f>
        <v>45717</v>
      </c>
      <c r="AE96" s="159">
        <f>AD96+30</f>
        <v>45747</v>
      </c>
      <c r="AF96" s="163">
        <f>IFERROR(IF(($R96-AE96)&gt;=0,0,IF(($S96-AD96)&lt;0,0,IF(AND(($S96-AE96)&gt;0,(AD96-$R96)&gt;0),$V96/365*(AE96-AD96+1),IF(AND(($S96-AE96)&lt;=0,(AD96-$R96)&gt;0),$V96/365*($S96-AD96+1),$V96/365*(AE96-$R96+1))))),0)</f>
        <v>0</v>
      </c>
      <c r="AG96" s="159">
        <f>AE96+1</f>
        <v>45748</v>
      </c>
      <c r="AH96" s="159">
        <f>AG96+29</f>
        <v>45777</v>
      </c>
      <c r="AI96" s="163">
        <f>IFERROR(IF(($R96-AH96)&gt;=0,0,IF(($S96-AG96)&lt;0,0,IF(AND(($S96-AH96)&gt;0,(AG96-$R96)&gt;0),$V96/365*(AH96-AG96+1),IF(AND(($S96-AH96)&lt;=0,(AG96-$R96)&gt;0),$V96/365*($S96-AG96+1),$V96/365*(AH96-$R96+1))))),0)</f>
        <v>0</v>
      </c>
      <c r="AJ96" s="159">
        <f>AH96+1</f>
        <v>45778</v>
      </c>
      <c r="AK96" s="159">
        <f>AJ96+30</f>
        <v>45808</v>
      </c>
      <c r="AL96" s="163">
        <f>IFERROR(IF(($R96-AK96)&gt;=0,0,IF(($S96-AJ96)&lt;0,0,IF(AND(($S96-AK96)&gt;0,(AJ96-$R96)&gt;0),$V96/365*(AK96-AJ96+1),IF(AND(($S96-AK96)&lt;=0,(AJ96-$R96)&gt;0),$V96/365*($S96-AJ96+1),$V96/365*(AK96-$R96+1))))),0)</f>
        <v>0</v>
      </c>
      <c r="AM96" s="159">
        <f>AK96+1</f>
        <v>45809</v>
      </c>
      <c r="AN96" s="159">
        <f>AM96+29</f>
        <v>45838</v>
      </c>
      <c r="AO96" s="163">
        <f>IFERROR(IF(($R96-AN96)&gt;=0,0,IF(($S96-AM96)&lt;0,0,IF(AND(($S96-AN96)&gt;0,(AM96-$R96)&gt;0),$V96/365*(AN96-AM96+1),IF(AND(($S96-AN96)&lt;=0,(AM96-$R96)&gt;0),$V96/365*($S96-AM96+1),$V96/365*(AN96-$R96+1))))),0)</f>
        <v>0</v>
      </c>
      <c r="AP96" s="159">
        <f>AN96+1</f>
        <v>45839</v>
      </c>
      <c r="AQ96" s="159">
        <f>AP96+30</f>
        <v>45869</v>
      </c>
      <c r="AR96" s="163">
        <f>IFERROR(IF(($R96-AQ96)&gt;=0,0,IF(($S96-AP96)&lt;0,0,IF(AND(($S96-AQ96)&gt;0,(AP96-$R96)&gt;0),$V96/365*(AQ96-AP96+1),IF(AND(($S96-AQ96)&lt;=0,(AP96-$R96)&gt;0),$V96/365*($S96-AP96+1),$V96/365*(AQ96-$R96+1))))),0)</f>
        <v>0</v>
      </c>
      <c r="AS96" s="159">
        <f>AQ96+1</f>
        <v>45870</v>
      </c>
      <c r="AT96" s="159">
        <f>AS96+30</f>
        <v>45900</v>
      </c>
      <c r="AU96" s="163">
        <f>IFERROR(IF(($R96-AT96)&gt;=0,0,IF(($S96-AS96)&lt;0,0,IF(AND(($S96-AT96)&gt;0,(AS96-$R96)&gt;0),$V96/365*(AT96-AS96+1),IF(AND(($S96-AT96)&lt;=0,(AS96-$R96)&gt;0),$V96/365*($S96-AS96+1),$V96/365*(AT96-$R96+1))))),0)</f>
        <v>0</v>
      </c>
      <c r="AV96" s="159">
        <f>AT96+1</f>
        <v>45901</v>
      </c>
      <c r="AW96" s="159">
        <f>AV96+29</f>
        <v>45930</v>
      </c>
      <c r="AX96" s="163">
        <f>IFERROR(IF(($R96-AW96)&gt;=0,0,IF(($S96-AV96)&lt;0,0,IF(AND(($S96-AW96)&gt;0,(AV96-$R96)&gt;0),$V96/365*(AW96-AV96+1),IF(AND(($S96-AW96)&lt;=0,(AV96-$R96)&gt;0),$V96/365*($S96-AV96+1),$V96/365*(AW96-$R96+1))))),0)</f>
        <v>0</v>
      </c>
      <c r="AY96" s="159">
        <f>AW96+1</f>
        <v>45931</v>
      </c>
      <c r="AZ96" s="159">
        <f>AY96+30</f>
        <v>45961</v>
      </c>
      <c r="BA96" s="163">
        <f>IFERROR(IF(($R96-AZ96)&gt;=0,0,IF(($S96-AY96)&lt;0,0,IF(AND(($S96-AZ96)&gt;0,(AY96-$R96)&gt;0),$V96/365*(AZ96-AY96+1),IF(AND(($S96-AZ96)&lt;=0,(AY96-$R96)&gt;0),$V96/365*($S96-AY96+1),$V96/365*(AZ96-$R96+1))))),0)</f>
        <v>0</v>
      </c>
      <c r="BB96" s="159">
        <f>AZ96+1</f>
        <v>45962</v>
      </c>
      <c r="BC96" s="159">
        <f>BB96+29</f>
        <v>45991</v>
      </c>
      <c r="BD96" s="163">
        <f>IFERROR(IF(($R96-BC96)&gt;=0,0,IF(($S96-BB96)&lt;0,0,IF(AND(($S96-BC96)&gt;0,(BB96-$R96)&gt;0),$V96/365*(BC96-BB96+1),IF(AND(($S96-BC96)&lt;=0,(BB96-$R96)&gt;0),$V96/365*($S96-BB96+1),$V96/365*(BC96-$R96+1))))),0)</f>
        <v>0</v>
      </c>
      <c r="BE96" s="159">
        <f>BC96+1</f>
        <v>45992</v>
      </c>
      <c r="BF96" s="159">
        <f>BE96+30</f>
        <v>46022</v>
      </c>
      <c r="BG96" s="163">
        <f>IFERROR(IF(($R96-BF96)&gt;=0,0,IF(($S96-BE96)&lt;0,0,IF(AND(($S96-BF96)&gt;0,(BE96-$R96)&gt;0),$V96/365*(BF96-BE96+1),IF(AND(($S96-BF96)&lt;=0,(BE96-$R96)&gt;0),$V96/365*($S96-BE96+1),$V96/365*(BF96-$R96+1))))),0)</f>
        <v>0</v>
      </c>
      <c r="BH96" s="159">
        <v>46023</v>
      </c>
      <c r="BI96" s="159">
        <f>BH96+30</f>
        <v>46053</v>
      </c>
      <c r="BJ96" s="163">
        <f>IFERROR(IF(($R96-BI96)&gt;=0,0,IF(($S96-BH96)&lt;0,0,IF(AND(($S96-BI96)&gt;0,(BH96-$R96)&gt;0),$V96/365*(BI96-BH96+1),IF(AND(($S96-BI96)&lt;=0,(BH96-$R96)&gt;0),$V96/365*($S96-BH96+1),$V96/365*(BI96-$R96+1))))),0)</f>
        <v>0</v>
      </c>
      <c r="BK96" s="159">
        <f>BI96+1</f>
        <v>46054</v>
      </c>
      <c r="BL96" s="159">
        <f>BK96+27</f>
        <v>46081</v>
      </c>
      <c r="BM96" s="163">
        <f>IFERROR(IF(($R96-BL96)&gt;=0,0,IF(($S96-BK96)&lt;0,0,IF(AND(($S96-BL96)&gt;0,(BK96-$R96)&gt;0),$V96/365*(BL96-BK96+1),IF(AND(($S96-BL96)&lt;=0,(BK96-$R96)&gt;0),$V96/365*($S96-BK96+1),$V96/365*(BL96-$R96+1))))),0)</f>
        <v>0</v>
      </c>
      <c r="BN96" s="159">
        <f>BL96+1</f>
        <v>46082</v>
      </c>
      <c r="BO96" s="159">
        <f>BN96+30</f>
        <v>46112</v>
      </c>
      <c r="BP96" s="163">
        <f>IFERROR(IF(($R96-BO96)&gt;=0,0,IF(($S96-BN96)&lt;0,0,IF(AND(($S96-BO96)&gt;0,(BN96-$R96)&gt;0),$V96/365*(BO96-BN96+1),IF(AND(($S96-BO96)&lt;=0,(BN96-$R96)&gt;0),$V96/365*($S96-BN96+1),$V96/365*(BO96-$R96+1))))),0)</f>
        <v>0</v>
      </c>
      <c r="BQ96" s="159">
        <f>BO96+1</f>
        <v>46113</v>
      </c>
      <c r="BR96" s="159">
        <f>BQ96+29</f>
        <v>46142</v>
      </c>
      <c r="BS96" s="163">
        <f>IFERROR(IF(($R96-BR96)&gt;=0,0,IF(($S96-BQ96)&lt;0,0,IF(AND(($S96-BR96)&gt;0,(BQ96-$R96)&gt;0),$V96/365*(BR96-BQ96+1),IF(AND(($S96-BR96)&lt;=0,(BQ96-$R96)&gt;0),$V96/365*($S96-BQ96+1),$V96/365*(BR96-$R96+1))))),0)</f>
        <v>0</v>
      </c>
      <c r="BT96" s="159">
        <f>BR96+1</f>
        <v>46143</v>
      </c>
      <c r="BU96" s="159">
        <f>BT96+30</f>
        <v>46173</v>
      </c>
      <c r="BV96" s="163">
        <f>IFERROR(IF(($R96-BU96)&gt;=0,0,IF(($S96-BT96)&lt;0,0,IF(AND(($S96-BU96)&gt;0,(BT96-$R96)&gt;0),$V96/365*(BU96-BT96+1),IF(AND(($S96-BU96)&lt;=0,(BT96-$R96)&gt;0),$V96/365*($S96-BT96+1),$V96/365*(BU96-$R96+1))))),0)</f>
        <v>0</v>
      </c>
      <c r="BW96" s="159">
        <f>BU96+1</f>
        <v>46174</v>
      </c>
      <c r="BX96" s="159">
        <f>BW96+29</f>
        <v>46203</v>
      </c>
      <c r="BY96" s="163">
        <f>IFERROR(IF(($R96-BX96)&gt;=0,0,IF(($S96-BW96)&lt;0,0,IF(AND(($S96-BX96)&gt;0,(BW96-$R96)&gt;0),$V96/365*(BX96-BW96+1),IF(AND(($S96-BX96)&lt;=0,(BW96-$R96)&gt;0),$V96/365*($S96-BW96+1),$V96/365*(BX96-$R96+1))))),0)</f>
        <v>0</v>
      </c>
      <c r="BZ96" s="159">
        <f>BX96+1</f>
        <v>46204</v>
      </c>
      <c r="CA96" s="159">
        <f>BZ96+30</f>
        <v>46234</v>
      </c>
      <c r="CB96" s="163">
        <f>IFERROR(IF(($R96-CA96)&gt;=0,0,IF(($S96-BZ96)&lt;0,0,IF(AND(($S96-CA96)&gt;0,(BZ96-$R96)&gt;0),$V96/365*(CA96-BZ96+1),IF(AND(($S96-CA96)&lt;=0,(BZ96-$R96)&gt;0),$V96/365*($S96-BZ96+1),$V96/365*(CA96-$R96+1))))),0)</f>
        <v>0</v>
      </c>
      <c r="CC96" s="159">
        <f>CA96+1</f>
        <v>46235</v>
      </c>
      <c r="CD96" s="159">
        <f>CC96+30</f>
        <v>46265</v>
      </c>
      <c r="CE96" s="163">
        <f>IFERROR(IF(($R96-CD96)&gt;=0,0,IF(($S96-CC96)&lt;0,0,IF(AND(($S96-CD96)&gt;0,(CC96-$R96)&gt;0),$V96/365*(CD96-CC96+1),IF(AND(($S96-CD96)&lt;=0,(CC96-$R96)&gt;0),$V96/365*($S96-CC96+1),$V96/365*(CD96-$R96+1))))),0)</f>
        <v>0</v>
      </c>
      <c r="CF96" s="159">
        <f>CD96+1</f>
        <v>46266</v>
      </c>
      <c r="CG96" s="159">
        <f>CF96+29</f>
        <v>46295</v>
      </c>
      <c r="CH96" s="163">
        <f>IFERROR(IF(($R96-CG96)&gt;=0,0,IF(($S96-CF96)&lt;0,0,IF(AND(($S96-CG96)&gt;0,(CF96-$R96)&gt;0),$V96/365*(CG96-CF96+1),IF(AND(($S96-CG96)&lt;=0,(CF96-$R96)&gt;0),$V96/365*($S96-CF96+1),$V96/365*(CG96-$R96+1))))),0)</f>
        <v>0</v>
      </c>
      <c r="CI96" s="159">
        <f>CG96+1</f>
        <v>46296</v>
      </c>
      <c r="CJ96" s="159">
        <f>CI96+30</f>
        <v>46326</v>
      </c>
      <c r="CK96" s="163">
        <f>IFERROR(IF(($R96-CJ96)&gt;=0,0,IF(($S96-CI96)&lt;0,0,IF(AND(($S96-CJ96)&gt;0,(CI96-$R96)&gt;0),$V96/365*(CJ96-CI96+1),IF(AND(($S96-CJ96)&lt;=0,(CI96-$R96)&gt;0),$V96/365*($S96-CI96+1),$V96/365*(CJ96-$R96+1))))),0)</f>
        <v>0</v>
      </c>
      <c r="CL96" s="159">
        <f>CJ96+1</f>
        <v>46327</v>
      </c>
      <c r="CM96" s="159">
        <f>CL96+29</f>
        <v>46356</v>
      </c>
      <c r="CN96" s="163">
        <f>IFERROR(IF(($R96-CM96)&gt;=0,0,IF(($S96-CL96)&lt;0,0,IF(AND(($S96-CM96)&gt;0,(CL96-$R96)&gt;0),$V96/365*(CM96-CL96+1),IF(AND(($S96-CM96)&lt;=0,(CL96-$R96)&gt;0),$V96/365*($S96-CL96+1),$V96/365*(CM96-$R96+1))))),0)</f>
        <v>0</v>
      </c>
      <c r="CO96" s="159">
        <f>CM96+1</f>
        <v>46357</v>
      </c>
      <c r="CP96" s="159">
        <f>CO96+30</f>
        <v>46387</v>
      </c>
      <c r="CQ96" s="163">
        <f>IFERROR(IF(($R96-CP96)&gt;=0,0,IF(($S96-CO96)&lt;0,0,IF(AND(($S96-CP96)&gt;0,(CO96-$R96)&gt;0),$V96/365*(CP96-CO96+1),IF(AND(($S96-CP96)&lt;=0,(CO96-$R96)&gt;0),$V96/365*($S96-CO96+1),$V96/365*(CP96-$R96+1))))),0)</f>
        <v>0</v>
      </c>
    </row>
    <row r="97" s="85" customFormat="1" ht="24" customHeight="1" outlineLevel="4" spans="1:95">
      <c r="A97" s="124"/>
      <c r="B97" s="125"/>
      <c r="C97" s="126"/>
      <c r="D97" s="124"/>
      <c r="E97" s="125"/>
      <c r="F97" s="125"/>
      <c r="G97" s="125"/>
      <c r="H97" s="127"/>
      <c r="I97" s="127"/>
      <c r="J97" s="127">
        <f>Z97+AC97+AF97+AI97+AL97+AO97+AR97+AU97+AX97+BA97+BD97+BG97</f>
        <v>0</v>
      </c>
      <c r="K97" s="127">
        <f>K96+1</f>
        <v>4</v>
      </c>
      <c r="L97" s="152"/>
      <c r="M97" s="153">
        <f>IFERROR(VLOOKUP($L97,'2-2 引出数据_合同数据仓库'!$B$2:$BP$10000,3,FALSE),0)</f>
        <v>0</v>
      </c>
      <c r="N97" s="127"/>
      <c r="O97" s="153">
        <f>IFERROR(VLOOKUP((LEFT(VLOOKUP($L97,'2-2 引出数据_合同数据仓库'!$B$2:$BP$10000,64,FALSE),15)&amp;(RIGHT(VLOOKUP($L97,'2-2 引出数据_合同数据仓库'!$B$2:$BP$10000,64,FALSE),4)+1)),'2-2 引出数据_合同数据仓库'!$B$2:$BP$10000,3,FALSE),0)</f>
        <v>0</v>
      </c>
      <c r="P97" s="127"/>
      <c r="Q97" s="127">
        <f>IFERROR(VLOOKUP($L97,'2-2 引出数据_合同数据仓库'!$B$2:$BP$10000,28,FALSE),0)</f>
        <v>0</v>
      </c>
      <c r="R97" s="127">
        <f>IFERROR(VLOOKUP($L97,'2-2 引出数据_合同数据仓库'!$B$2:$BP$10000,29,FALSE),0)</f>
        <v>0</v>
      </c>
      <c r="S97" s="127">
        <f>IFERROR(VLOOKUP($L97,'2-2 引出数据_合同数据仓库'!$B$2:$BP$10000,4,FALSE),0)</f>
        <v>0</v>
      </c>
      <c r="T97" s="127"/>
      <c r="U97" s="127">
        <f>IFERROR(VLOOKUP($L97,'2-2 引出数据_合同数据仓库'!$B$2:$BP$10000,15,FALSE),0)</f>
        <v>0</v>
      </c>
      <c r="V97" s="127">
        <f>U97/(S97-R97+1)*365</f>
        <v>0</v>
      </c>
      <c r="W97" s="127"/>
      <c r="X97" s="159">
        <v>45658</v>
      </c>
      <c r="Y97" s="159">
        <f>X97+30</f>
        <v>45688</v>
      </c>
      <c r="Z97" s="163">
        <f>IFERROR(IF(($R97-Y97)&gt;=0,0,IF(($S97-X97)&lt;0,0,IF(AND(($S97-Y97)&gt;0,(X97-$R97)&gt;0),$V97/365*(Y97-X97+1),IF(AND(($S97-Y97)&lt;=0,(X97-$R97)&gt;0),$V97/365*($S97-X97+1),$V97/365*(Y97-$R97+1))))),0)</f>
        <v>0</v>
      </c>
      <c r="AA97" s="159">
        <f>Y97+1</f>
        <v>45689</v>
      </c>
      <c r="AB97" s="159">
        <f>AA97+27</f>
        <v>45716</v>
      </c>
      <c r="AC97" s="163">
        <f>IFERROR(IF(($R97-AB97)&gt;=0,0,IF(($S97-AA97)&lt;0,0,IF(AND(($S97-AB97)&gt;0,(AA97-$R97)&gt;0),$V97/365*(AB97-AA97+1),IF(AND(($S97-AB97)&lt;=0,(AA97-$R97)&gt;0),$V97/365*($S97-AA97+1),$V97/365*(AB97-$R97+1))))),0)</f>
        <v>0</v>
      </c>
      <c r="AD97" s="159">
        <f>AB97+1</f>
        <v>45717</v>
      </c>
      <c r="AE97" s="159">
        <f>AD97+30</f>
        <v>45747</v>
      </c>
      <c r="AF97" s="163">
        <f>IFERROR(IF(($R97-AE97)&gt;=0,0,IF(($S97-AD97)&lt;0,0,IF(AND(($S97-AE97)&gt;0,(AD97-$R97)&gt;0),$V97/365*(AE97-AD97+1),IF(AND(($S97-AE97)&lt;=0,(AD97-$R97)&gt;0),$V97/365*($S97-AD97+1),$V97/365*(AE97-$R97+1))))),0)</f>
        <v>0</v>
      </c>
      <c r="AG97" s="159">
        <f>AE97+1</f>
        <v>45748</v>
      </c>
      <c r="AH97" s="159">
        <f>AG97+29</f>
        <v>45777</v>
      </c>
      <c r="AI97" s="163">
        <f>IFERROR(IF(($R97-AH97)&gt;=0,0,IF(($S97-AG97)&lt;0,0,IF(AND(($S97-AH97)&gt;0,(AG97-$R97)&gt;0),$V97/365*(AH97-AG97+1),IF(AND(($S97-AH97)&lt;=0,(AG97-$R97)&gt;0),$V97/365*($S97-AG97+1),$V97/365*(AH97-$R97+1))))),0)</f>
        <v>0</v>
      </c>
      <c r="AJ97" s="159">
        <f>AH97+1</f>
        <v>45778</v>
      </c>
      <c r="AK97" s="159">
        <f>AJ97+30</f>
        <v>45808</v>
      </c>
      <c r="AL97" s="163">
        <f>IFERROR(IF(($R97-AK97)&gt;=0,0,IF(($S97-AJ97)&lt;0,0,IF(AND(($S97-AK97)&gt;0,(AJ97-$R97)&gt;0),$V97/365*(AK97-AJ97+1),IF(AND(($S97-AK97)&lt;=0,(AJ97-$R97)&gt;0),$V97/365*($S97-AJ97+1),$V97/365*(AK97-$R97+1))))),0)</f>
        <v>0</v>
      </c>
      <c r="AM97" s="159">
        <f>AK97+1</f>
        <v>45809</v>
      </c>
      <c r="AN97" s="159">
        <f>AM97+29</f>
        <v>45838</v>
      </c>
      <c r="AO97" s="163">
        <f>IFERROR(IF(($R97-AN97)&gt;=0,0,IF(($S97-AM97)&lt;0,0,IF(AND(($S97-AN97)&gt;0,(AM97-$R97)&gt;0),$V97/365*(AN97-AM97+1),IF(AND(($S97-AN97)&lt;=0,(AM97-$R97)&gt;0),$V97/365*($S97-AM97+1),$V97/365*(AN97-$R97+1))))),0)</f>
        <v>0</v>
      </c>
      <c r="AP97" s="159">
        <f>AN97+1</f>
        <v>45839</v>
      </c>
      <c r="AQ97" s="159">
        <f>AP97+30</f>
        <v>45869</v>
      </c>
      <c r="AR97" s="163">
        <f>IFERROR(IF(($R97-AQ97)&gt;=0,0,IF(($S97-AP97)&lt;0,0,IF(AND(($S97-AQ97)&gt;0,(AP97-$R97)&gt;0),$V97/365*(AQ97-AP97+1),IF(AND(($S97-AQ97)&lt;=0,(AP97-$R97)&gt;0),$V97/365*($S97-AP97+1),$V97/365*(AQ97-$R97+1))))),0)</f>
        <v>0</v>
      </c>
      <c r="AS97" s="159">
        <f>AQ97+1</f>
        <v>45870</v>
      </c>
      <c r="AT97" s="159">
        <f>AS97+30</f>
        <v>45900</v>
      </c>
      <c r="AU97" s="163">
        <f>IFERROR(IF(($R97-AT97)&gt;=0,0,IF(($S97-AS97)&lt;0,0,IF(AND(($S97-AT97)&gt;0,(AS97-$R97)&gt;0),$V97/365*(AT97-AS97+1),IF(AND(($S97-AT97)&lt;=0,(AS97-$R97)&gt;0),$V97/365*($S97-AS97+1),$V97/365*(AT97-$R97+1))))),0)</f>
        <v>0</v>
      </c>
      <c r="AV97" s="159">
        <f>AT97+1</f>
        <v>45901</v>
      </c>
      <c r="AW97" s="159">
        <f>AV97+29</f>
        <v>45930</v>
      </c>
      <c r="AX97" s="163">
        <f>IFERROR(IF(($R97-AW97)&gt;=0,0,IF(($S97-AV97)&lt;0,0,IF(AND(($S97-AW97)&gt;0,(AV97-$R97)&gt;0),$V97/365*(AW97-AV97+1),IF(AND(($S97-AW97)&lt;=0,(AV97-$R97)&gt;0),$V97/365*($S97-AV97+1),$V97/365*(AW97-$R97+1))))),0)</f>
        <v>0</v>
      </c>
      <c r="AY97" s="159">
        <f>AW97+1</f>
        <v>45931</v>
      </c>
      <c r="AZ97" s="159">
        <f>AY97+30</f>
        <v>45961</v>
      </c>
      <c r="BA97" s="163">
        <f>IFERROR(IF(($R97-AZ97)&gt;=0,0,IF(($S97-AY97)&lt;0,0,IF(AND(($S97-AZ97)&gt;0,(AY97-$R97)&gt;0),$V97/365*(AZ97-AY97+1),IF(AND(($S97-AZ97)&lt;=0,(AY97-$R97)&gt;0),$V97/365*($S97-AY97+1),$V97/365*(AZ97-$R97+1))))),0)</f>
        <v>0</v>
      </c>
      <c r="BB97" s="159">
        <f>AZ97+1</f>
        <v>45962</v>
      </c>
      <c r="BC97" s="159">
        <f>BB97+29</f>
        <v>45991</v>
      </c>
      <c r="BD97" s="163">
        <f>IFERROR(IF(($R97-BC97)&gt;=0,0,IF(($S97-BB97)&lt;0,0,IF(AND(($S97-BC97)&gt;0,(BB97-$R97)&gt;0),$V97/365*(BC97-BB97+1),IF(AND(($S97-BC97)&lt;=0,(BB97-$R97)&gt;0),$V97/365*($S97-BB97+1),$V97/365*(BC97-$R97+1))))),0)</f>
        <v>0</v>
      </c>
      <c r="BE97" s="159">
        <f>BC97+1</f>
        <v>45992</v>
      </c>
      <c r="BF97" s="159">
        <f>BE97+30</f>
        <v>46022</v>
      </c>
      <c r="BG97" s="163">
        <f>IFERROR(IF(($R97-BF97)&gt;=0,0,IF(($S97-BE97)&lt;0,0,IF(AND(($S97-BF97)&gt;0,(BE97-$R97)&gt;0),$V97/365*(BF97-BE97+1),IF(AND(($S97-BF97)&lt;=0,(BE97-$R97)&gt;0),$V97/365*($S97-BE97+1),$V97/365*(BF97-$R97+1))))),0)</f>
        <v>0</v>
      </c>
      <c r="BH97" s="159">
        <v>46023</v>
      </c>
      <c r="BI97" s="159">
        <f>BH97+30</f>
        <v>46053</v>
      </c>
      <c r="BJ97" s="163">
        <f>IFERROR(IF(($R97-BI97)&gt;=0,0,IF(($S97-BH97)&lt;0,0,IF(AND(($S97-BI97)&gt;0,(BH97-$R97)&gt;0),$V97/365*(BI97-BH97+1),IF(AND(($S97-BI97)&lt;=0,(BH97-$R97)&gt;0),$V97/365*($S97-BH97+1),$V97/365*(BI97-$R97+1))))),0)</f>
        <v>0</v>
      </c>
      <c r="BK97" s="159">
        <f>BI97+1</f>
        <v>46054</v>
      </c>
      <c r="BL97" s="159">
        <f>BK97+27</f>
        <v>46081</v>
      </c>
      <c r="BM97" s="163">
        <f>IFERROR(IF(($R97-BL97)&gt;=0,0,IF(($S97-BK97)&lt;0,0,IF(AND(($S97-BL97)&gt;0,(BK97-$R97)&gt;0),$V97/365*(BL97-BK97+1),IF(AND(($S97-BL97)&lt;=0,(BK97-$R97)&gt;0),$V97/365*($S97-BK97+1),$V97/365*(BL97-$R97+1))))),0)</f>
        <v>0</v>
      </c>
      <c r="BN97" s="159">
        <f>BL97+1</f>
        <v>46082</v>
      </c>
      <c r="BO97" s="159">
        <f>BN97+30</f>
        <v>46112</v>
      </c>
      <c r="BP97" s="163">
        <f>IFERROR(IF(($R97-BO97)&gt;=0,0,IF(($S97-BN97)&lt;0,0,IF(AND(($S97-BO97)&gt;0,(BN97-$R97)&gt;0),$V97/365*(BO97-BN97+1),IF(AND(($S97-BO97)&lt;=0,(BN97-$R97)&gt;0),$V97/365*($S97-BN97+1),$V97/365*(BO97-$R97+1))))),0)</f>
        <v>0</v>
      </c>
      <c r="BQ97" s="159">
        <f>BO97+1</f>
        <v>46113</v>
      </c>
      <c r="BR97" s="159">
        <f>BQ97+29</f>
        <v>46142</v>
      </c>
      <c r="BS97" s="163">
        <f>IFERROR(IF(($R97-BR97)&gt;=0,0,IF(($S97-BQ97)&lt;0,0,IF(AND(($S97-BR97)&gt;0,(BQ97-$R97)&gt;0),$V97/365*(BR97-BQ97+1),IF(AND(($S97-BR97)&lt;=0,(BQ97-$R97)&gt;0),$V97/365*($S97-BQ97+1),$V97/365*(BR97-$R97+1))))),0)</f>
        <v>0</v>
      </c>
      <c r="BT97" s="159">
        <f>BR97+1</f>
        <v>46143</v>
      </c>
      <c r="BU97" s="159">
        <f>BT97+30</f>
        <v>46173</v>
      </c>
      <c r="BV97" s="163">
        <f>IFERROR(IF(($R97-BU97)&gt;=0,0,IF(($S97-BT97)&lt;0,0,IF(AND(($S97-BU97)&gt;0,(BT97-$R97)&gt;0),$V97/365*(BU97-BT97+1),IF(AND(($S97-BU97)&lt;=0,(BT97-$R97)&gt;0),$V97/365*($S97-BT97+1),$V97/365*(BU97-$R97+1))))),0)</f>
        <v>0</v>
      </c>
      <c r="BW97" s="159">
        <f>BU97+1</f>
        <v>46174</v>
      </c>
      <c r="BX97" s="159">
        <f>BW97+29</f>
        <v>46203</v>
      </c>
      <c r="BY97" s="163">
        <f>IFERROR(IF(($R97-BX97)&gt;=0,0,IF(($S97-BW97)&lt;0,0,IF(AND(($S97-BX97)&gt;0,(BW97-$R97)&gt;0),$V97/365*(BX97-BW97+1),IF(AND(($S97-BX97)&lt;=0,(BW97-$R97)&gt;0),$V97/365*($S97-BW97+1),$V97/365*(BX97-$R97+1))))),0)</f>
        <v>0</v>
      </c>
      <c r="BZ97" s="159">
        <f>BX97+1</f>
        <v>46204</v>
      </c>
      <c r="CA97" s="159">
        <f>BZ97+30</f>
        <v>46234</v>
      </c>
      <c r="CB97" s="163">
        <f>IFERROR(IF(($R97-CA97)&gt;=0,0,IF(($S97-BZ97)&lt;0,0,IF(AND(($S97-CA97)&gt;0,(BZ97-$R97)&gt;0),$V97/365*(CA97-BZ97+1),IF(AND(($S97-CA97)&lt;=0,(BZ97-$R97)&gt;0),$V97/365*($S97-BZ97+1),$V97/365*(CA97-$R97+1))))),0)</f>
        <v>0</v>
      </c>
      <c r="CC97" s="159">
        <f>CA97+1</f>
        <v>46235</v>
      </c>
      <c r="CD97" s="159">
        <f>CC97+30</f>
        <v>46265</v>
      </c>
      <c r="CE97" s="163">
        <f>IFERROR(IF(($R97-CD97)&gt;=0,0,IF(($S97-CC97)&lt;0,0,IF(AND(($S97-CD97)&gt;0,(CC97-$R97)&gt;0),$V97/365*(CD97-CC97+1),IF(AND(($S97-CD97)&lt;=0,(CC97-$R97)&gt;0),$V97/365*($S97-CC97+1),$V97/365*(CD97-$R97+1))))),0)</f>
        <v>0</v>
      </c>
      <c r="CF97" s="159">
        <f>CD97+1</f>
        <v>46266</v>
      </c>
      <c r="CG97" s="159">
        <f>CF97+29</f>
        <v>46295</v>
      </c>
      <c r="CH97" s="163">
        <f>IFERROR(IF(($R97-CG97)&gt;=0,0,IF(($S97-CF97)&lt;0,0,IF(AND(($S97-CG97)&gt;0,(CF97-$R97)&gt;0),$V97/365*(CG97-CF97+1),IF(AND(($S97-CG97)&lt;=0,(CF97-$R97)&gt;0),$V97/365*($S97-CF97+1),$V97/365*(CG97-$R97+1))))),0)</f>
        <v>0</v>
      </c>
      <c r="CI97" s="159">
        <f>CG97+1</f>
        <v>46296</v>
      </c>
      <c r="CJ97" s="159">
        <f>CI97+30</f>
        <v>46326</v>
      </c>
      <c r="CK97" s="163">
        <f>IFERROR(IF(($R97-CJ97)&gt;=0,0,IF(($S97-CI97)&lt;0,0,IF(AND(($S97-CJ97)&gt;0,(CI97-$R97)&gt;0),$V97/365*(CJ97-CI97+1),IF(AND(($S97-CJ97)&lt;=0,(CI97-$R97)&gt;0),$V97/365*($S97-CI97+1),$V97/365*(CJ97-$R97+1))))),0)</f>
        <v>0</v>
      </c>
      <c r="CL97" s="159">
        <f>CJ97+1</f>
        <v>46327</v>
      </c>
      <c r="CM97" s="159">
        <f>CL97+29</f>
        <v>46356</v>
      </c>
      <c r="CN97" s="163">
        <f>IFERROR(IF(($R97-CM97)&gt;=0,0,IF(($S97-CL97)&lt;0,0,IF(AND(($S97-CM97)&gt;0,(CL97-$R97)&gt;0),$V97/365*(CM97-CL97+1),IF(AND(($S97-CM97)&lt;=0,(CL97-$R97)&gt;0),$V97/365*($S97-CL97+1),$V97/365*(CM97-$R97+1))))),0)</f>
        <v>0</v>
      </c>
      <c r="CO97" s="159">
        <f>CM97+1</f>
        <v>46357</v>
      </c>
      <c r="CP97" s="159">
        <f>CO97+30</f>
        <v>46387</v>
      </c>
      <c r="CQ97" s="163">
        <f>IFERROR(IF(($R97-CP97)&gt;=0,0,IF(($S97-CO97)&lt;0,0,IF(AND(($S97-CP97)&gt;0,(CO97-$R97)&gt;0),$V97/365*(CP97-CO97+1),IF(AND(($S97-CP97)&lt;=0,(CO97-$R97)&gt;0),$V97/365*($S97-CO97+1),$V97/365*(CP97-$R97+1))))),0)</f>
        <v>0</v>
      </c>
    </row>
    <row r="98" s="85" customFormat="1" ht="24" customHeight="1" outlineLevel="4" spans="1:95">
      <c r="A98" s="128" t="s">
        <v>2815</v>
      </c>
      <c r="B98" s="129"/>
      <c r="C98" s="129"/>
      <c r="D98" s="129"/>
      <c r="E98" s="129"/>
      <c r="F98" s="129"/>
      <c r="G98" s="130"/>
      <c r="H98" s="131"/>
      <c r="I98" s="131"/>
      <c r="J98" s="131"/>
      <c r="K98" s="131"/>
      <c r="L98" s="154"/>
      <c r="M98" s="154"/>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1"/>
      <c r="BF98" s="131"/>
      <c r="BG98" s="131"/>
      <c r="BH98" s="131"/>
      <c r="BI98" s="131"/>
      <c r="BJ98" s="131"/>
      <c r="BK98" s="131"/>
      <c r="BL98" s="131"/>
      <c r="BM98" s="131"/>
      <c r="BN98" s="131"/>
      <c r="BO98" s="131"/>
      <c r="BP98" s="131"/>
      <c r="BQ98" s="131"/>
      <c r="BR98" s="131"/>
      <c r="BS98" s="131"/>
      <c r="BT98" s="131"/>
      <c r="BU98" s="131"/>
      <c r="BV98" s="131"/>
      <c r="BW98" s="131"/>
      <c r="BX98" s="131"/>
      <c r="BY98" s="131"/>
      <c r="BZ98" s="131"/>
      <c r="CA98" s="131"/>
      <c r="CB98" s="131"/>
      <c r="CC98" s="131"/>
      <c r="CD98" s="131"/>
      <c r="CE98" s="131"/>
      <c r="CF98" s="131"/>
      <c r="CG98" s="131"/>
      <c r="CH98" s="131"/>
      <c r="CI98" s="131"/>
      <c r="CJ98" s="131"/>
      <c r="CK98" s="131"/>
      <c r="CL98" s="131"/>
      <c r="CM98" s="131"/>
      <c r="CN98" s="131"/>
      <c r="CO98" s="131"/>
      <c r="CP98" s="131"/>
      <c r="CQ98" s="131"/>
    </row>
    <row r="99" ht="24" customHeight="1" outlineLevel="2" spans="1:95">
      <c r="A99" s="49"/>
      <c r="B99" s="117" t="s">
        <v>788</v>
      </c>
      <c r="C99" s="118" t="s">
        <v>1028</v>
      </c>
      <c r="D99" s="49" t="s">
        <v>1029</v>
      </c>
      <c r="E99" s="117"/>
      <c r="F99" s="117"/>
      <c r="G99" s="117"/>
      <c r="H99" s="119">
        <f>X99+AA99+AD99+AG99+AJ99+AM99+AP99+AS99+AV99+AY99+BB99+BE99</f>
        <v>1683714.72</v>
      </c>
      <c r="I99" s="119">
        <f>Y99+AB99+AE99+AH99+AK99+AN99+AQ99+AT99+AW99+AZ99+BC99+BF99</f>
        <v>1683714.72</v>
      </c>
      <c r="J99" s="119">
        <f t="shared" ref="J99:J104" si="79">Z99+AC99+AF99+AI99+AL99+AO99+AR99+AU99+AX99+BA99+BD99+BG99</f>
        <v>0</v>
      </c>
      <c r="K99" s="119"/>
      <c r="L99" s="150"/>
      <c r="M99" s="150"/>
      <c r="N99" s="119"/>
      <c r="O99" s="119"/>
      <c r="P99" s="119"/>
      <c r="Q99" s="119"/>
      <c r="R99" s="119"/>
      <c r="S99" s="119"/>
      <c r="T99" s="119"/>
      <c r="U99" s="119"/>
      <c r="V99" s="119"/>
      <c r="W99" s="119"/>
      <c r="X99" s="119">
        <f>VLOOKUP($C99,'1 预算编制表单'!$C:$BJ,27,FALSE)</f>
        <v>189457.56</v>
      </c>
      <c r="Y99" s="119">
        <f>X99-Z99</f>
        <v>189457.56</v>
      </c>
      <c r="Z99" s="119">
        <f>Z100+Z106+Z112</f>
        <v>0</v>
      </c>
      <c r="AA99" s="119">
        <f>VLOOKUP($C99,'1 预算编制表单'!$C:$BJ,30,FALSE)</f>
        <v>135841.56</v>
      </c>
      <c r="AB99" s="119">
        <f>AA99-AC99</f>
        <v>135841.56</v>
      </c>
      <c r="AC99" s="119">
        <f>AC100+AC106+AC112</f>
        <v>0</v>
      </c>
      <c r="AD99" s="119">
        <f>VLOOKUP($C99,'1 预算编制表单'!$C:$BJ,33,FALSE)</f>
        <v>135841.56</v>
      </c>
      <c r="AE99" s="119">
        <f>AD99-AF99</f>
        <v>135841.56</v>
      </c>
      <c r="AF99" s="119">
        <f>AF100+AF106+AF112</f>
        <v>0</v>
      </c>
      <c r="AG99" s="119">
        <f>VLOOKUP($C99,'1 预算编制表单'!$C:$BJ,36,FALSE)</f>
        <v>135841.56</v>
      </c>
      <c r="AH99" s="119">
        <f>AG99-AI99</f>
        <v>135841.56</v>
      </c>
      <c r="AI99" s="119">
        <f>AI100+AI106+AI112</f>
        <v>0</v>
      </c>
      <c r="AJ99" s="119">
        <f>VLOOKUP($C99,'1 预算编制表单'!$C:$BJ,39,FALSE)</f>
        <v>135841.56</v>
      </c>
      <c r="AK99" s="119">
        <f>AJ99-AL99</f>
        <v>135841.56</v>
      </c>
      <c r="AL99" s="119">
        <f>AL100+AL106+AL112</f>
        <v>0</v>
      </c>
      <c r="AM99" s="119">
        <f>VLOOKUP($C99,'1 预算编制表单'!$C:$BJ,42,FALSE)</f>
        <v>135841.56</v>
      </c>
      <c r="AN99" s="119">
        <f>AM99-AO99</f>
        <v>135841.56</v>
      </c>
      <c r="AO99" s="119">
        <f>AO100+AO106+AO112</f>
        <v>0</v>
      </c>
      <c r="AP99" s="119">
        <f>VLOOKUP($C99,'1 预算编制表单'!$C:$BJ,45,FALSE)</f>
        <v>135841.56</v>
      </c>
      <c r="AQ99" s="119">
        <f>AP99-AR99</f>
        <v>135841.56</v>
      </c>
      <c r="AR99" s="119">
        <f>AR100+AR106+AR112</f>
        <v>0</v>
      </c>
      <c r="AS99" s="119">
        <f>VLOOKUP($C99,'1 预算编制表单'!$C:$BJ,48,FALSE)</f>
        <v>135841.56</v>
      </c>
      <c r="AT99" s="119">
        <f>AS99-AU99</f>
        <v>135841.56</v>
      </c>
      <c r="AU99" s="119">
        <f>AU100+AU106+AU112</f>
        <v>0</v>
      </c>
      <c r="AV99" s="119">
        <f>VLOOKUP($C99,'1 预算编制表单'!$C:$BJ,51,FALSE)</f>
        <v>135841.56</v>
      </c>
      <c r="AW99" s="119">
        <f>AV99-AX99</f>
        <v>135841.56</v>
      </c>
      <c r="AX99" s="119">
        <f>AX100+AX106+AX112</f>
        <v>0</v>
      </c>
      <c r="AY99" s="119">
        <f>VLOOKUP($C99,'1 预算编制表单'!$C:$BJ,54,FALSE)</f>
        <v>135841.56</v>
      </c>
      <c r="AZ99" s="119">
        <f>AY99-BA99</f>
        <v>135841.56</v>
      </c>
      <c r="BA99" s="119">
        <f>BA100+BA106+BA112</f>
        <v>0</v>
      </c>
      <c r="BB99" s="119">
        <f>VLOOKUP($C99,'1 预算编制表单'!$C:$BJ,57,FALSE)</f>
        <v>135841.56</v>
      </c>
      <c r="BC99" s="119">
        <f>BB99-BD99</f>
        <v>135841.56</v>
      </c>
      <c r="BD99" s="119">
        <f>BD100+BD106+BD112</f>
        <v>0</v>
      </c>
      <c r="BE99" s="119">
        <f>VLOOKUP($C99,'1 预算编制表单'!$C:$BJ,60,FALSE)</f>
        <v>135841.56</v>
      </c>
      <c r="BF99" s="119">
        <f>BE99-BG99</f>
        <v>135841.56</v>
      </c>
      <c r="BG99" s="119">
        <f>BG100+BG106+BG112</f>
        <v>0</v>
      </c>
      <c r="BH99" s="119">
        <f>VLOOKUP($C99,'1 预算编制表单'!$C:$BJ,27,FALSE)</f>
        <v>189457.56</v>
      </c>
      <c r="BI99" s="119">
        <f>BH99-BJ99</f>
        <v>189457.56</v>
      </c>
      <c r="BJ99" s="119">
        <f>BJ100+BJ106+BJ112</f>
        <v>0</v>
      </c>
      <c r="BK99" s="119">
        <f>VLOOKUP($C99,'1 预算编制表单'!$C:$BJ,30,FALSE)</f>
        <v>135841.56</v>
      </c>
      <c r="BL99" s="119">
        <f>BK99-BM99</f>
        <v>135841.56</v>
      </c>
      <c r="BM99" s="119">
        <f>BM100+BM106+BM112</f>
        <v>0</v>
      </c>
      <c r="BN99" s="119">
        <f>VLOOKUP($C99,'1 预算编制表单'!$C:$BJ,33,FALSE)</f>
        <v>135841.56</v>
      </c>
      <c r="BO99" s="119">
        <f>BN99-BP99</f>
        <v>135841.56</v>
      </c>
      <c r="BP99" s="119">
        <f>BP100+BP106+BP112</f>
        <v>0</v>
      </c>
      <c r="BQ99" s="119">
        <f>VLOOKUP($C99,'1 预算编制表单'!$C:$BJ,36,FALSE)</f>
        <v>135841.56</v>
      </c>
      <c r="BR99" s="119">
        <f>BQ99-BS99</f>
        <v>135841.56</v>
      </c>
      <c r="BS99" s="119">
        <f>BS100+BS106+BS112</f>
        <v>0</v>
      </c>
      <c r="BT99" s="119">
        <f>VLOOKUP($C99,'1 预算编制表单'!$C:$BJ,39,FALSE)</f>
        <v>135841.56</v>
      </c>
      <c r="BU99" s="119">
        <f>BT99-BV99</f>
        <v>135841.56</v>
      </c>
      <c r="BV99" s="119">
        <f>BV100+BV106+BV112</f>
        <v>0</v>
      </c>
      <c r="BW99" s="119">
        <f>VLOOKUP($C99,'1 预算编制表单'!$C:$BJ,42,FALSE)</f>
        <v>135841.56</v>
      </c>
      <c r="BX99" s="119">
        <f>BW99-BY99</f>
        <v>135841.56</v>
      </c>
      <c r="BY99" s="119">
        <f>BY100+BY106+BY112</f>
        <v>0</v>
      </c>
      <c r="BZ99" s="119">
        <f>VLOOKUP($C99,'1 预算编制表单'!$C:$BJ,45,FALSE)</f>
        <v>135841.56</v>
      </c>
      <c r="CA99" s="119">
        <f>BZ99-CB99</f>
        <v>135841.56</v>
      </c>
      <c r="CB99" s="119">
        <f>CB100+CB106+CB112</f>
        <v>0</v>
      </c>
      <c r="CC99" s="119">
        <f>VLOOKUP($C99,'1 预算编制表单'!$C:$BJ,48,FALSE)</f>
        <v>135841.56</v>
      </c>
      <c r="CD99" s="119">
        <f>CC99-CE99</f>
        <v>135841.56</v>
      </c>
      <c r="CE99" s="119">
        <f>CE100+CE106+CE112</f>
        <v>0</v>
      </c>
      <c r="CF99" s="119">
        <f>VLOOKUP($C99,'1 预算编制表单'!$C:$BJ,51,FALSE)</f>
        <v>135841.56</v>
      </c>
      <c r="CG99" s="119">
        <f>CF99-CH99</f>
        <v>135841.56</v>
      </c>
      <c r="CH99" s="119">
        <f>CH100+CH106+CH112</f>
        <v>0</v>
      </c>
      <c r="CI99" s="119">
        <f>VLOOKUP($C99,'1 预算编制表单'!$C:$BJ,54,FALSE)</f>
        <v>135841.56</v>
      </c>
      <c r="CJ99" s="119">
        <f>CI99-CK99</f>
        <v>135841.56</v>
      </c>
      <c r="CK99" s="119">
        <f>CK100+CK106+CK112</f>
        <v>0</v>
      </c>
      <c r="CL99" s="119">
        <f>VLOOKUP($C99,'1 预算编制表单'!$C:$BJ,57,FALSE)</f>
        <v>135841.56</v>
      </c>
      <c r="CM99" s="119">
        <f>CL99-CN99</f>
        <v>135841.56</v>
      </c>
      <c r="CN99" s="119">
        <f>CN100+CN106+CN112</f>
        <v>0</v>
      </c>
      <c r="CO99" s="119">
        <f>VLOOKUP($C99,'1 预算编制表单'!$C:$BJ,60,FALSE)</f>
        <v>135841.56</v>
      </c>
      <c r="CP99" s="119">
        <f>CO99-CQ99</f>
        <v>135841.56</v>
      </c>
      <c r="CQ99" s="119">
        <f>CQ100+CQ106+CQ112</f>
        <v>0</v>
      </c>
    </row>
    <row r="100" ht="24" customHeight="1" outlineLevel="3" spans="1:95">
      <c r="A100" s="120"/>
      <c r="B100" s="121" t="s">
        <v>793</v>
      </c>
      <c r="C100" s="122" t="s">
        <v>121</v>
      </c>
      <c r="D100" s="120" t="s">
        <v>109</v>
      </c>
      <c r="E100" s="121"/>
      <c r="F100" s="121"/>
      <c r="G100" s="121"/>
      <c r="H100" s="123">
        <f>X100+AA100+AD100+AG100+AJ100+AM100+AP100+AS100+AV100+AY100+BB100+BE100</f>
        <v>1683714.72</v>
      </c>
      <c r="I100" s="123">
        <f>Y100+AB100+AE100+AH100+AK100+AN100+AQ100+AT100+AW100+AZ100+BC100+BF100</f>
        <v>1683714.72</v>
      </c>
      <c r="J100" s="123">
        <f t="shared" si="79"/>
        <v>0</v>
      </c>
      <c r="K100" s="123"/>
      <c r="L100" s="151"/>
      <c r="M100" s="151"/>
      <c r="N100" s="123"/>
      <c r="O100" s="123"/>
      <c r="P100" s="123"/>
      <c r="Q100" s="123"/>
      <c r="R100" s="123"/>
      <c r="S100" s="123"/>
      <c r="T100" s="123"/>
      <c r="U100" s="123"/>
      <c r="V100" s="123"/>
      <c r="W100" s="123"/>
      <c r="X100" s="123">
        <f>VLOOKUP($C100,'1 预算编制表单'!$C:$BJ,27,FALSE)</f>
        <v>189457.56</v>
      </c>
      <c r="Y100" s="123">
        <f>X100-Z100</f>
        <v>189457.56</v>
      </c>
      <c r="Z100" s="123">
        <f>SUM(Z101:Z105)</f>
        <v>0</v>
      </c>
      <c r="AA100" s="123">
        <f>VLOOKUP($C100,'1 预算编制表单'!$C:$BJ,30,FALSE)</f>
        <v>135841.56</v>
      </c>
      <c r="AB100" s="123">
        <f>AA100-AC100</f>
        <v>135841.56</v>
      </c>
      <c r="AC100" s="123">
        <f>SUM(AC101:AC105)</f>
        <v>0</v>
      </c>
      <c r="AD100" s="123">
        <f>VLOOKUP($C100,'1 预算编制表单'!$C:$BJ,33,FALSE)</f>
        <v>135841.56</v>
      </c>
      <c r="AE100" s="123">
        <f>AD100-AF100</f>
        <v>135841.56</v>
      </c>
      <c r="AF100" s="123">
        <f>SUM(AF101:AF105)</f>
        <v>0</v>
      </c>
      <c r="AG100" s="123">
        <f>VLOOKUP($C100,'1 预算编制表单'!$C:$BJ,36,FALSE)</f>
        <v>135841.56</v>
      </c>
      <c r="AH100" s="123">
        <f>AG100-AI100</f>
        <v>135841.56</v>
      </c>
      <c r="AI100" s="123">
        <f>SUM(AI101:AI105)</f>
        <v>0</v>
      </c>
      <c r="AJ100" s="123">
        <f>VLOOKUP($C100,'1 预算编制表单'!$C:$BJ,39,FALSE)</f>
        <v>135841.56</v>
      </c>
      <c r="AK100" s="123">
        <f>AJ100-AL100</f>
        <v>135841.56</v>
      </c>
      <c r="AL100" s="123">
        <f>SUM(AL101:AL105)</f>
        <v>0</v>
      </c>
      <c r="AM100" s="123">
        <f>VLOOKUP($C100,'1 预算编制表单'!$C:$BJ,42,FALSE)</f>
        <v>135841.56</v>
      </c>
      <c r="AN100" s="123">
        <f>AM100-AO100</f>
        <v>135841.56</v>
      </c>
      <c r="AO100" s="123">
        <f>SUM(AO101:AO105)</f>
        <v>0</v>
      </c>
      <c r="AP100" s="123">
        <f>VLOOKUP($C100,'1 预算编制表单'!$C:$BJ,45,FALSE)</f>
        <v>135841.56</v>
      </c>
      <c r="AQ100" s="123">
        <f>AP100-AR100</f>
        <v>135841.56</v>
      </c>
      <c r="AR100" s="123">
        <f>SUM(AR101:AR105)</f>
        <v>0</v>
      </c>
      <c r="AS100" s="123">
        <f>VLOOKUP($C100,'1 预算编制表单'!$C:$BJ,48,FALSE)</f>
        <v>135841.56</v>
      </c>
      <c r="AT100" s="123">
        <f>AS100-AU100</f>
        <v>135841.56</v>
      </c>
      <c r="AU100" s="123">
        <f>SUM(AU101:AU105)</f>
        <v>0</v>
      </c>
      <c r="AV100" s="123">
        <f>VLOOKUP($C100,'1 预算编制表单'!$C:$BJ,51,FALSE)</f>
        <v>135841.56</v>
      </c>
      <c r="AW100" s="123">
        <f>AV100-AX100</f>
        <v>135841.56</v>
      </c>
      <c r="AX100" s="123">
        <f>SUM(AX101:AX105)</f>
        <v>0</v>
      </c>
      <c r="AY100" s="123">
        <f>VLOOKUP($C100,'1 预算编制表单'!$C:$BJ,54,FALSE)</f>
        <v>135841.56</v>
      </c>
      <c r="AZ100" s="123">
        <f>AY100-BA100</f>
        <v>135841.56</v>
      </c>
      <c r="BA100" s="123">
        <f>SUM(BA101:BA105)</f>
        <v>0</v>
      </c>
      <c r="BB100" s="123">
        <f>VLOOKUP($C100,'1 预算编制表单'!$C:$BJ,57,FALSE)</f>
        <v>135841.56</v>
      </c>
      <c r="BC100" s="123">
        <f>BB100-BD100</f>
        <v>135841.56</v>
      </c>
      <c r="BD100" s="123">
        <f>SUM(BD101:BD105)</f>
        <v>0</v>
      </c>
      <c r="BE100" s="123">
        <f>VLOOKUP($C100,'1 预算编制表单'!$C:$BJ,60,FALSE)</f>
        <v>135841.56</v>
      </c>
      <c r="BF100" s="123">
        <f>BE100-BG100</f>
        <v>135841.56</v>
      </c>
      <c r="BG100" s="123">
        <f>SUM(BG101:BG105)</f>
        <v>0</v>
      </c>
      <c r="BH100" s="123">
        <f>VLOOKUP($C100,'1 预算编制表单'!$C:$BJ,27,FALSE)</f>
        <v>189457.56</v>
      </c>
      <c r="BI100" s="123">
        <f>BH100-BJ100</f>
        <v>189457.56</v>
      </c>
      <c r="BJ100" s="123">
        <f>SUM(BJ101:BJ105)</f>
        <v>0</v>
      </c>
      <c r="BK100" s="123">
        <f>VLOOKUP($C100,'1 预算编制表单'!$C:$BJ,30,FALSE)</f>
        <v>135841.56</v>
      </c>
      <c r="BL100" s="123">
        <f>BK100-BM100</f>
        <v>135841.56</v>
      </c>
      <c r="BM100" s="123">
        <f>SUM(BM101:BM105)</f>
        <v>0</v>
      </c>
      <c r="BN100" s="123">
        <f>VLOOKUP($C100,'1 预算编制表单'!$C:$BJ,33,FALSE)</f>
        <v>135841.56</v>
      </c>
      <c r="BO100" s="123">
        <f>BN100-BP100</f>
        <v>135841.56</v>
      </c>
      <c r="BP100" s="123">
        <f>SUM(BP101:BP105)</f>
        <v>0</v>
      </c>
      <c r="BQ100" s="123">
        <f>VLOOKUP($C100,'1 预算编制表单'!$C:$BJ,36,FALSE)</f>
        <v>135841.56</v>
      </c>
      <c r="BR100" s="123">
        <f>BQ100-BS100</f>
        <v>135841.56</v>
      </c>
      <c r="BS100" s="123">
        <f>SUM(BS101:BS105)</f>
        <v>0</v>
      </c>
      <c r="BT100" s="123">
        <f>VLOOKUP($C100,'1 预算编制表单'!$C:$BJ,39,FALSE)</f>
        <v>135841.56</v>
      </c>
      <c r="BU100" s="123">
        <f>BT100-BV100</f>
        <v>135841.56</v>
      </c>
      <c r="BV100" s="123">
        <f>SUM(BV101:BV105)</f>
        <v>0</v>
      </c>
      <c r="BW100" s="123">
        <f>VLOOKUP($C100,'1 预算编制表单'!$C:$BJ,42,FALSE)</f>
        <v>135841.56</v>
      </c>
      <c r="BX100" s="123">
        <f>BW100-BY100</f>
        <v>135841.56</v>
      </c>
      <c r="BY100" s="123">
        <f>SUM(BY101:BY105)</f>
        <v>0</v>
      </c>
      <c r="BZ100" s="123">
        <f>VLOOKUP($C100,'1 预算编制表单'!$C:$BJ,45,FALSE)</f>
        <v>135841.56</v>
      </c>
      <c r="CA100" s="123">
        <f>BZ100-CB100</f>
        <v>135841.56</v>
      </c>
      <c r="CB100" s="123">
        <f>SUM(CB101:CB105)</f>
        <v>0</v>
      </c>
      <c r="CC100" s="123">
        <f>VLOOKUP($C100,'1 预算编制表单'!$C:$BJ,48,FALSE)</f>
        <v>135841.56</v>
      </c>
      <c r="CD100" s="123">
        <f>CC100-CE100</f>
        <v>135841.56</v>
      </c>
      <c r="CE100" s="123">
        <f>SUM(CE101:CE105)</f>
        <v>0</v>
      </c>
      <c r="CF100" s="123">
        <f>VLOOKUP($C100,'1 预算编制表单'!$C:$BJ,51,FALSE)</f>
        <v>135841.56</v>
      </c>
      <c r="CG100" s="123">
        <f>CF100-CH100</f>
        <v>135841.56</v>
      </c>
      <c r="CH100" s="123">
        <f>SUM(CH101:CH105)</f>
        <v>0</v>
      </c>
      <c r="CI100" s="123">
        <f>VLOOKUP($C100,'1 预算编制表单'!$C:$BJ,54,FALSE)</f>
        <v>135841.56</v>
      </c>
      <c r="CJ100" s="123">
        <f>CI100-CK100</f>
        <v>135841.56</v>
      </c>
      <c r="CK100" s="123">
        <f>SUM(CK101:CK105)</f>
        <v>0</v>
      </c>
      <c r="CL100" s="123">
        <f>VLOOKUP($C100,'1 预算编制表单'!$C:$BJ,57,FALSE)</f>
        <v>135841.56</v>
      </c>
      <c r="CM100" s="123">
        <f>CL100-CN100</f>
        <v>135841.56</v>
      </c>
      <c r="CN100" s="123">
        <f>SUM(CN101:CN105)</f>
        <v>0</v>
      </c>
      <c r="CO100" s="123">
        <f>VLOOKUP($C100,'1 预算编制表单'!$C:$BJ,60,FALSE)</f>
        <v>135841.56</v>
      </c>
      <c r="CP100" s="123">
        <f>CO100-CQ100</f>
        <v>135841.56</v>
      </c>
      <c r="CQ100" s="123">
        <f>SUM(CQ101:CQ105)</f>
        <v>0</v>
      </c>
    </row>
    <row r="101" s="85" customFormat="1" ht="24" customHeight="1" outlineLevel="4" spans="1:95">
      <c r="A101" s="124"/>
      <c r="B101" s="125"/>
      <c r="C101" s="126"/>
      <c r="D101" s="124"/>
      <c r="E101" s="125"/>
      <c r="F101" s="125"/>
      <c r="G101" s="125"/>
      <c r="H101" s="127"/>
      <c r="I101" s="127"/>
      <c r="J101" s="127">
        <f t="shared" si="79"/>
        <v>0</v>
      </c>
      <c r="K101" s="127">
        <v>1</v>
      </c>
      <c r="L101" s="152"/>
      <c r="M101" s="153">
        <f>IFERROR(VLOOKUP($L101,'2-2 引出数据_合同数据仓库'!$B$2:$BP$10000,3,FALSE),0)</f>
        <v>0</v>
      </c>
      <c r="N101" s="127"/>
      <c r="O101" s="153">
        <f>IFERROR(VLOOKUP((LEFT(VLOOKUP($L101,'2-2 引出数据_合同数据仓库'!$B$2:$BP$10000,64,FALSE),15)&amp;(RIGHT(VLOOKUP($L101,'2-2 引出数据_合同数据仓库'!$B$2:$BP$10000,64,FALSE),4)+1)),'2-2 引出数据_合同数据仓库'!$B$2:$BP$10000,3,FALSE),0)</f>
        <v>0</v>
      </c>
      <c r="P101" s="127"/>
      <c r="Q101" s="127">
        <f>IFERROR(VLOOKUP($L101,'2-2 引出数据_合同数据仓库'!$B$2:$BP$10000,28,FALSE),0)</f>
        <v>0</v>
      </c>
      <c r="R101" s="127">
        <f>IFERROR(VLOOKUP($L101,'2-2 引出数据_合同数据仓库'!$B$2:$BP$10000,29,FALSE),0)</f>
        <v>0</v>
      </c>
      <c r="S101" s="127">
        <f>IFERROR(VLOOKUP($L101,'2-2 引出数据_合同数据仓库'!$B$2:$BP$10000,4,FALSE),0)</f>
        <v>0</v>
      </c>
      <c r="T101" s="127"/>
      <c r="U101" s="127">
        <f>IFERROR(VLOOKUP($L101,'2-2 引出数据_合同数据仓库'!$B$2:$BP$10000,15,FALSE),0)</f>
        <v>0</v>
      </c>
      <c r="V101" s="127">
        <f>U101/(S101-R101+1)*365</f>
        <v>0</v>
      </c>
      <c r="W101" s="127"/>
      <c r="X101" s="159">
        <v>45658</v>
      </c>
      <c r="Y101" s="159">
        <f>X101+30</f>
        <v>45688</v>
      </c>
      <c r="Z101" s="163">
        <f>IFERROR(IF(($R101-Y101)&gt;=0,0,IF(($S101-X101)&lt;0,0,IF(AND(($S101-Y101)&gt;0,(X101-$R101)&gt;0),$V101/365*(Y101-X101+1),IF(AND(($S101-Y101)&lt;=0,(X101-$R101)&gt;0),$V101/365*($S101-X101+1),$V101/365*(Y101-$R101+1))))),0)</f>
        <v>0</v>
      </c>
      <c r="AA101" s="159">
        <f>Y101+1</f>
        <v>45689</v>
      </c>
      <c r="AB101" s="159">
        <f>AA101+27</f>
        <v>45716</v>
      </c>
      <c r="AC101" s="163">
        <f>IFERROR(IF(($R101-AB101)&gt;=0,0,IF(($S101-AA101)&lt;0,0,IF(AND(($S101-AB101)&gt;0,(AA101-$R101)&gt;0),$V101/365*(AB101-AA101+1),IF(AND(($S101-AB101)&lt;=0,(AA101-$R101)&gt;0),$V101/365*($S101-AA101+1),$V101/365*(AB101-$R101+1))))),0)</f>
        <v>0</v>
      </c>
      <c r="AD101" s="159">
        <f>AB101+1</f>
        <v>45717</v>
      </c>
      <c r="AE101" s="159">
        <f>AD101+30</f>
        <v>45747</v>
      </c>
      <c r="AF101" s="163">
        <f>IFERROR(IF(($R101-AE101)&gt;=0,0,IF(($S101-AD101)&lt;0,0,IF(AND(($S101-AE101)&gt;0,(AD101-$R101)&gt;0),$V101/365*(AE101-AD101+1),IF(AND(($S101-AE101)&lt;=0,(AD101-$R101)&gt;0),$V101/365*($S101-AD101+1),$V101/365*(AE101-$R101+1))))),0)</f>
        <v>0</v>
      </c>
      <c r="AG101" s="159">
        <f>AE101+1</f>
        <v>45748</v>
      </c>
      <c r="AH101" s="159">
        <f>AG101+29</f>
        <v>45777</v>
      </c>
      <c r="AI101" s="163">
        <f>IFERROR(IF(($R101-AH101)&gt;=0,0,IF(($S101-AG101)&lt;0,0,IF(AND(($S101-AH101)&gt;0,(AG101-$R101)&gt;0),$V101/365*(AH101-AG101+1),IF(AND(($S101-AH101)&lt;=0,(AG101-$R101)&gt;0),$V101/365*($S101-AG101+1),$V101/365*(AH101-$R101+1))))),0)</f>
        <v>0</v>
      </c>
      <c r="AJ101" s="159">
        <f>AH101+1</f>
        <v>45778</v>
      </c>
      <c r="AK101" s="159">
        <f>AJ101+30</f>
        <v>45808</v>
      </c>
      <c r="AL101" s="163">
        <f>IFERROR(IF(($R101-AK101)&gt;=0,0,IF(($S101-AJ101)&lt;0,0,IF(AND(($S101-AK101)&gt;0,(AJ101-$R101)&gt;0),$V101/365*(AK101-AJ101+1),IF(AND(($S101-AK101)&lt;=0,(AJ101-$R101)&gt;0),$V101/365*($S101-AJ101+1),$V101/365*(AK101-$R101+1))))),0)</f>
        <v>0</v>
      </c>
      <c r="AM101" s="159">
        <f>AK101+1</f>
        <v>45809</v>
      </c>
      <c r="AN101" s="159">
        <f>AM101+29</f>
        <v>45838</v>
      </c>
      <c r="AO101" s="163">
        <f>IFERROR(IF(($R101-AN101)&gt;=0,0,IF(($S101-AM101)&lt;0,0,IF(AND(($S101-AN101)&gt;0,(AM101-$R101)&gt;0),$V101/365*(AN101-AM101+1),IF(AND(($S101-AN101)&lt;=0,(AM101-$R101)&gt;0),$V101/365*($S101-AM101+1),$V101/365*(AN101-$R101+1))))),0)</f>
        <v>0</v>
      </c>
      <c r="AP101" s="159">
        <f>AN101+1</f>
        <v>45839</v>
      </c>
      <c r="AQ101" s="159">
        <f>AP101+30</f>
        <v>45869</v>
      </c>
      <c r="AR101" s="163">
        <f>IFERROR(IF(($R101-AQ101)&gt;=0,0,IF(($S101-AP101)&lt;0,0,IF(AND(($S101-AQ101)&gt;0,(AP101-$R101)&gt;0),$V101/365*(AQ101-AP101+1),IF(AND(($S101-AQ101)&lt;=0,(AP101-$R101)&gt;0),$V101/365*($S101-AP101+1),$V101/365*(AQ101-$R101+1))))),0)</f>
        <v>0</v>
      </c>
      <c r="AS101" s="159">
        <f>AQ101+1</f>
        <v>45870</v>
      </c>
      <c r="AT101" s="159">
        <f>AS101+30</f>
        <v>45900</v>
      </c>
      <c r="AU101" s="163">
        <f>IFERROR(IF(($R101-AT101)&gt;=0,0,IF(($S101-AS101)&lt;0,0,IF(AND(($S101-AT101)&gt;0,(AS101-$R101)&gt;0),$V101/365*(AT101-AS101+1),IF(AND(($S101-AT101)&lt;=0,(AS101-$R101)&gt;0),$V101/365*($S101-AS101+1),$V101/365*(AT101-$R101+1))))),0)</f>
        <v>0</v>
      </c>
      <c r="AV101" s="159">
        <f>AT101+1</f>
        <v>45901</v>
      </c>
      <c r="AW101" s="159">
        <f>AV101+29</f>
        <v>45930</v>
      </c>
      <c r="AX101" s="163">
        <f>IFERROR(IF(($R101-AW101)&gt;=0,0,IF(($S101-AV101)&lt;0,0,IF(AND(($S101-AW101)&gt;0,(AV101-$R101)&gt;0),$V101/365*(AW101-AV101+1),IF(AND(($S101-AW101)&lt;=0,(AV101-$R101)&gt;0),$V101/365*($S101-AV101+1),$V101/365*(AW101-$R101+1))))),0)</f>
        <v>0</v>
      </c>
      <c r="AY101" s="159">
        <f>AW101+1</f>
        <v>45931</v>
      </c>
      <c r="AZ101" s="159">
        <f>AY101+30</f>
        <v>45961</v>
      </c>
      <c r="BA101" s="163">
        <f>IFERROR(IF(($R101-AZ101)&gt;=0,0,IF(($S101-AY101)&lt;0,0,IF(AND(($S101-AZ101)&gt;0,(AY101-$R101)&gt;0),$V101/365*(AZ101-AY101+1),IF(AND(($S101-AZ101)&lt;=0,(AY101-$R101)&gt;0),$V101/365*($S101-AY101+1),$V101/365*(AZ101-$R101+1))))),0)</f>
        <v>0</v>
      </c>
      <c r="BB101" s="159">
        <f>AZ101+1</f>
        <v>45962</v>
      </c>
      <c r="BC101" s="159">
        <f>BB101+29</f>
        <v>45991</v>
      </c>
      <c r="BD101" s="163">
        <f>IFERROR(IF(($R101-BC101)&gt;=0,0,IF(($S101-BB101)&lt;0,0,IF(AND(($S101-BC101)&gt;0,(BB101-$R101)&gt;0),$V101/365*(BC101-BB101+1),IF(AND(($S101-BC101)&lt;=0,(BB101-$R101)&gt;0),$V101/365*($S101-BB101+1),$V101/365*(BC101-$R101+1))))),0)</f>
        <v>0</v>
      </c>
      <c r="BE101" s="159">
        <f>BC101+1</f>
        <v>45992</v>
      </c>
      <c r="BF101" s="159">
        <f>BE101+30</f>
        <v>46022</v>
      </c>
      <c r="BG101" s="163">
        <f>IFERROR(IF(($R101-BF101)&gt;=0,0,IF(($S101-BE101)&lt;0,0,IF(AND(($S101-BF101)&gt;0,(BE101-$R101)&gt;0),$V101/365*(BF101-BE101+1),IF(AND(($S101-BF101)&lt;=0,(BE101-$R101)&gt;0),$V101/365*($S101-BE101+1),$V101/365*(BF101-$R101+1))))),0)</f>
        <v>0</v>
      </c>
      <c r="BH101" s="159">
        <v>46023</v>
      </c>
      <c r="BI101" s="159">
        <f>BH101+30</f>
        <v>46053</v>
      </c>
      <c r="BJ101" s="163">
        <f>IFERROR(IF(($R101-BI101)&gt;=0,0,IF(($S101-BH101)&lt;0,0,IF(AND(($S101-BI101)&gt;0,(BH101-$R101)&gt;0),$V101/365*(BI101-BH101+1),IF(AND(($S101-BI101)&lt;=0,(BH101-$R101)&gt;0),$V101/365*($S101-BH101+1),$V101/365*(BI101-$R101+1))))),0)</f>
        <v>0</v>
      </c>
      <c r="BK101" s="159">
        <f>BI101+1</f>
        <v>46054</v>
      </c>
      <c r="BL101" s="159">
        <f>BK101+27</f>
        <v>46081</v>
      </c>
      <c r="BM101" s="163">
        <f>IFERROR(IF(($R101-BL101)&gt;=0,0,IF(($S101-BK101)&lt;0,0,IF(AND(($S101-BL101)&gt;0,(BK101-$R101)&gt;0),$V101/365*(BL101-BK101+1),IF(AND(($S101-BL101)&lt;=0,(BK101-$R101)&gt;0),$V101/365*($S101-BK101+1),$V101/365*(BL101-$R101+1))))),0)</f>
        <v>0</v>
      </c>
      <c r="BN101" s="159">
        <f>BL101+1</f>
        <v>46082</v>
      </c>
      <c r="BO101" s="159">
        <f>BN101+30</f>
        <v>46112</v>
      </c>
      <c r="BP101" s="163">
        <f>IFERROR(IF(($R101-BO101)&gt;=0,0,IF(($S101-BN101)&lt;0,0,IF(AND(($S101-BO101)&gt;0,(BN101-$R101)&gt;0),$V101/365*(BO101-BN101+1),IF(AND(($S101-BO101)&lt;=0,(BN101-$R101)&gt;0),$V101/365*($S101-BN101+1),$V101/365*(BO101-$R101+1))))),0)</f>
        <v>0</v>
      </c>
      <c r="BQ101" s="159">
        <f>BO101+1</f>
        <v>46113</v>
      </c>
      <c r="BR101" s="159">
        <f>BQ101+29</f>
        <v>46142</v>
      </c>
      <c r="BS101" s="163">
        <f>IFERROR(IF(($R101-BR101)&gt;=0,0,IF(($S101-BQ101)&lt;0,0,IF(AND(($S101-BR101)&gt;0,(BQ101-$R101)&gt;0),$V101/365*(BR101-BQ101+1),IF(AND(($S101-BR101)&lt;=0,(BQ101-$R101)&gt;0),$V101/365*($S101-BQ101+1),$V101/365*(BR101-$R101+1))))),0)</f>
        <v>0</v>
      </c>
      <c r="BT101" s="159">
        <f>BR101+1</f>
        <v>46143</v>
      </c>
      <c r="BU101" s="159">
        <f>BT101+30</f>
        <v>46173</v>
      </c>
      <c r="BV101" s="163">
        <f>IFERROR(IF(($R101-BU101)&gt;=0,0,IF(($S101-BT101)&lt;0,0,IF(AND(($S101-BU101)&gt;0,(BT101-$R101)&gt;0),$V101/365*(BU101-BT101+1),IF(AND(($S101-BU101)&lt;=0,(BT101-$R101)&gt;0),$V101/365*($S101-BT101+1),$V101/365*(BU101-$R101+1))))),0)</f>
        <v>0</v>
      </c>
      <c r="BW101" s="159">
        <f>BU101+1</f>
        <v>46174</v>
      </c>
      <c r="BX101" s="159">
        <f>BW101+29</f>
        <v>46203</v>
      </c>
      <c r="BY101" s="163">
        <f>IFERROR(IF(($R101-BX101)&gt;=0,0,IF(($S101-BW101)&lt;0,0,IF(AND(($S101-BX101)&gt;0,(BW101-$R101)&gt;0),$V101/365*(BX101-BW101+1),IF(AND(($S101-BX101)&lt;=0,(BW101-$R101)&gt;0),$V101/365*($S101-BW101+1),$V101/365*(BX101-$R101+1))))),0)</f>
        <v>0</v>
      </c>
      <c r="BZ101" s="159">
        <f>BX101+1</f>
        <v>46204</v>
      </c>
      <c r="CA101" s="159">
        <f>BZ101+30</f>
        <v>46234</v>
      </c>
      <c r="CB101" s="163">
        <f>IFERROR(IF(($R101-CA101)&gt;=0,0,IF(($S101-BZ101)&lt;0,0,IF(AND(($S101-CA101)&gt;0,(BZ101-$R101)&gt;0),$V101/365*(CA101-BZ101+1),IF(AND(($S101-CA101)&lt;=0,(BZ101-$R101)&gt;0),$V101/365*($S101-BZ101+1),$V101/365*(CA101-$R101+1))))),0)</f>
        <v>0</v>
      </c>
      <c r="CC101" s="159">
        <f>CA101+1</f>
        <v>46235</v>
      </c>
      <c r="CD101" s="159">
        <f>CC101+30</f>
        <v>46265</v>
      </c>
      <c r="CE101" s="163">
        <f>IFERROR(IF(($R101-CD101)&gt;=0,0,IF(($S101-CC101)&lt;0,0,IF(AND(($S101-CD101)&gt;0,(CC101-$R101)&gt;0),$V101/365*(CD101-CC101+1),IF(AND(($S101-CD101)&lt;=0,(CC101-$R101)&gt;0),$V101/365*($S101-CC101+1),$V101/365*(CD101-$R101+1))))),0)</f>
        <v>0</v>
      </c>
      <c r="CF101" s="159">
        <f>CD101+1</f>
        <v>46266</v>
      </c>
      <c r="CG101" s="159">
        <f>CF101+29</f>
        <v>46295</v>
      </c>
      <c r="CH101" s="163">
        <f>IFERROR(IF(($R101-CG101)&gt;=0,0,IF(($S101-CF101)&lt;0,0,IF(AND(($S101-CG101)&gt;0,(CF101-$R101)&gt;0),$V101/365*(CG101-CF101+1),IF(AND(($S101-CG101)&lt;=0,(CF101-$R101)&gt;0),$V101/365*($S101-CF101+1),$V101/365*(CG101-$R101+1))))),0)</f>
        <v>0</v>
      </c>
      <c r="CI101" s="159">
        <f>CG101+1</f>
        <v>46296</v>
      </c>
      <c r="CJ101" s="159">
        <f>CI101+30</f>
        <v>46326</v>
      </c>
      <c r="CK101" s="163">
        <f>IFERROR(IF(($R101-CJ101)&gt;=0,0,IF(($S101-CI101)&lt;0,0,IF(AND(($S101-CJ101)&gt;0,(CI101-$R101)&gt;0),$V101/365*(CJ101-CI101+1),IF(AND(($S101-CJ101)&lt;=0,(CI101-$R101)&gt;0),$V101/365*($S101-CI101+1),$V101/365*(CJ101-$R101+1))))),0)</f>
        <v>0</v>
      </c>
      <c r="CL101" s="159">
        <f>CJ101+1</f>
        <v>46327</v>
      </c>
      <c r="CM101" s="159">
        <f>CL101+29</f>
        <v>46356</v>
      </c>
      <c r="CN101" s="163">
        <f>IFERROR(IF(($R101-CM101)&gt;=0,0,IF(($S101-CL101)&lt;0,0,IF(AND(($S101-CM101)&gt;0,(CL101-$R101)&gt;0),$V101/365*(CM101-CL101+1),IF(AND(($S101-CM101)&lt;=0,(CL101-$R101)&gt;0),$V101/365*($S101-CL101+1),$V101/365*(CM101-$R101+1))))),0)</f>
        <v>0</v>
      </c>
      <c r="CO101" s="159">
        <f>CM101+1</f>
        <v>46357</v>
      </c>
      <c r="CP101" s="159">
        <f>CO101+30</f>
        <v>46387</v>
      </c>
      <c r="CQ101" s="163">
        <f>IFERROR(IF(($R101-CP101)&gt;=0,0,IF(($S101-CO101)&lt;0,0,IF(AND(($S101-CP101)&gt;0,(CO101-$R101)&gt;0),$V101/365*(CP101-CO101+1),IF(AND(($S101-CP101)&lt;=0,(CO101-$R101)&gt;0),$V101/365*($S101-CO101+1),$V101/365*(CP101-$R101+1))))),0)</f>
        <v>0</v>
      </c>
    </row>
    <row r="102" s="85" customFormat="1" ht="24" customHeight="1" outlineLevel="4" spans="1:95">
      <c r="A102" s="124"/>
      <c r="B102" s="125"/>
      <c r="C102" s="126"/>
      <c r="D102" s="124"/>
      <c r="E102" s="125"/>
      <c r="F102" s="125"/>
      <c r="G102" s="125"/>
      <c r="H102" s="127"/>
      <c r="I102" s="127"/>
      <c r="J102" s="127">
        <f t="shared" si="79"/>
        <v>0</v>
      </c>
      <c r="K102" s="127">
        <f>K101+1</f>
        <v>2</v>
      </c>
      <c r="L102" s="152"/>
      <c r="M102" s="153">
        <f>IFERROR(VLOOKUP($L102,'2-2 引出数据_合同数据仓库'!$B$2:$BP$10000,3,FALSE),0)</f>
        <v>0</v>
      </c>
      <c r="N102" s="127"/>
      <c r="O102" s="153">
        <f>IFERROR(VLOOKUP((LEFT(VLOOKUP($L102,'2-2 引出数据_合同数据仓库'!$B$2:$BP$10000,64,FALSE),15)&amp;(RIGHT(VLOOKUP($L102,'2-2 引出数据_合同数据仓库'!$B$2:$BP$10000,64,FALSE),4)+1)),'2-2 引出数据_合同数据仓库'!$B$2:$BP$10000,3,FALSE),0)</f>
        <v>0</v>
      </c>
      <c r="P102" s="127"/>
      <c r="Q102" s="127">
        <f>IFERROR(VLOOKUP($L102,'2-2 引出数据_合同数据仓库'!$B$2:$BP$10000,28,FALSE),0)</f>
        <v>0</v>
      </c>
      <c r="R102" s="127">
        <f>IFERROR(VLOOKUP($L102,'2-2 引出数据_合同数据仓库'!$B$2:$BP$10000,29,FALSE),0)</f>
        <v>0</v>
      </c>
      <c r="S102" s="127">
        <f>IFERROR(VLOOKUP($L102,'2-2 引出数据_合同数据仓库'!$B$2:$BP$10000,4,FALSE),0)</f>
        <v>0</v>
      </c>
      <c r="T102" s="127"/>
      <c r="U102" s="127">
        <f>IFERROR(VLOOKUP($L102,'2-2 引出数据_合同数据仓库'!$B$2:$BP$10000,15,FALSE),0)</f>
        <v>0</v>
      </c>
      <c r="V102" s="127">
        <f>U102/(S102-R102+1)*365</f>
        <v>0</v>
      </c>
      <c r="W102" s="127"/>
      <c r="X102" s="159">
        <v>45658</v>
      </c>
      <c r="Y102" s="159">
        <f>X102+30</f>
        <v>45688</v>
      </c>
      <c r="Z102" s="163">
        <f>IFERROR(IF(($R102-Y102)&gt;=0,0,IF(($S102-X102)&lt;0,0,IF(AND(($S102-Y102)&gt;0,(X102-$R102)&gt;0),$V102/365*(Y102-X102+1),IF(AND(($S102-Y102)&lt;=0,(X102-$R102)&gt;0),$V102/365*($S102-X102+1),$V102/365*(Y102-$R102+1))))),0)</f>
        <v>0</v>
      </c>
      <c r="AA102" s="159">
        <f>Y102+1</f>
        <v>45689</v>
      </c>
      <c r="AB102" s="159">
        <f>AA102+27</f>
        <v>45716</v>
      </c>
      <c r="AC102" s="163">
        <f>IFERROR(IF(($R102-AB102)&gt;=0,0,IF(($S102-AA102)&lt;0,0,IF(AND(($S102-AB102)&gt;0,(AA102-$R102)&gt;0),$V102/365*(AB102-AA102+1),IF(AND(($S102-AB102)&lt;=0,(AA102-$R102)&gt;0),$V102/365*($S102-AA102+1),$V102/365*(AB102-$R102+1))))),0)</f>
        <v>0</v>
      </c>
      <c r="AD102" s="159">
        <f>AB102+1</f>
        <v>45717</v>
      </c>
      <c r="AE102" s="159">
        <f>AD102+30</f>
        <v>45747</v>
      </c>
      <c r="AF102" s="163">
        <f>IFERROR(IF(($R102-AE102)&gt;=0,0,IF(($S102-AD102)&lt;0,0,IF(AND(($S102-AE102)&gt;0,(AD102-$R102)&gt;0),$V102/365*(AE102-AD102+1),IF(AND(($S102-AE102)&lt;=0,(AD102-$R102)&gt;0),$V102/365*($S102-AD102+1),$V102/365*(AE102-$R102+1))))),0)</f>
        <v>0</v>
      </c>
      <c r="AG102" s="159">
        <f>AE102+1</f>
        <v>45748</v>
      </c>
      <c r="AH102" s="159">
        <f>AG102+29</f>
        <v>45777</v>
      </c>
      <c r="AI102" s="163">
        <f>IFERROR(IF(($R102-AH102)&gt;=0,0,IF(($S102-AG102)&lt;0,0,IF(AND(($S102-AH102)&gt;0,(AG102-$R102)&gt;0),$V102/365*(AH102-AG102+1),IF(AND(($S102-AH102)&lt;=0,(AG102-$R102)&gt;0),$V102/365*($S102-AG102+1),$V102/365*(AH102-$R102+1))))),0)</f>
        <v>0</v>
      </c>
      <c r="AJ102" s="159">
        <f>AH102+1</f>
        <v>45778</v>
      </c>
      <c r="AK102" s="159">
        <f>AJ102+30</f>
        <v>45808</v>
      </c>
      <c r="AL102" s="163">
        <f>IFERROR(IF(($R102-AK102)&gt;=0,0,IF(($S102-AJ102)&lt;0,0,IF(AND(($S102-AK102)&gt;0,(AJ102-$R102)&gt;0),$V102/365*(AK102-AJ102+1),IF(AND(($S102-AK102)&lt;=0,(AJ102-$R102)&gt;0),$V102/365*($S102-AJ102+1),$V102/365*(AK102-$R102+1))))),0)</f>
        <v>0</v>
      </c>
      <c r="AM102" s="159">
        <f>AK102+1</f>
        <v>45809</v>
      </c>
      <c r="AN102" s="159">
        <f>AM102+29</f>
        <v>45838</v>
      </c>
      <c r="AO102" s="163">
        <f>IFERROR(IF(($R102-AN102)&gt;=0,0,IF(($S102-AM102)&lt;0,0,IF(AND(($S102-AN102)&gt;0,(AM102-$R102)&gt;0),$V102/365*(AN102-AM102+1),IF(AND(($S102-AN102)&lt;=0,(AM102-$R102)&gt;0),$V102/365*($S102-AM102+1),$V102/365*(AN102-$R102+1))))),0)</f>
        <v>0</v>
      </c>
      <c r="AP102" s="159">
        <f>AN102+1</f>
        <v>45839</v>
      </c>
      <c r="AQ102" s="159">
        <f>AP102+30</f>
        <v>45869</v>
      </c>
      <c r="AR102" s="163">
        <f>IFERROR(IF(($R102-AQ102)&gt;=0,0,IF(($S102-AP102)&lt;0,0,IF(AND(($S102-AQ102)&gt;0,(AP102-$R102)&gt;0),$V102/365*(AQ102-AP102+1),IF(AND(($S102-AQ102)&lt;=0,(AP102-$R102)&gt;0),$V102/365*($S102-AP102+1),$V102/365*(AQ102-$R102+1))))),0)</f>
        <v>0</v>
      </c>
      <c r="AS102" s="159">
        <f>AQ102+1</f>
        <v>45870</v>
      </c>
      <c r="AT102" s="159">
        <f>AS102+30</f>
        <v>45900</v>
      </c>
      <c r="AU102" s="163">
        <f>IFERROR(IF(($R102-AT102)&gt;=0,0,IF(($S102-AS102)&lt;0,0,IF(AND(($S102-AT102)&gt;0,(AS102-$R102)&gt;0),$V102/365*(AT102-AS102+1),IF(AND(($S102-AT102)&lt;=0,(AS102-$R102)&gt;0),$V102/365*($S102-AS102+1),$V102/365*(AT102-$R102+1))))),0)</f>
        <v>0</v>
      </c>
      <c r="AV102" s="159">
        <f>AT102+1</f>
        <v>45901</v>
      </c>
      <c r="AW102" s="159">
        <f>AV102+29</f>
        <v>45930</v>
      </c>
      <c r="AX102" s="163">
        <f>IFERROR(IF(($R102-AW102)&gt;=0,0,IF(($S102-AV102)&lt;0,0,IF(AND(($S102-AW102)&gt;0,(AV102-$R102)&gt;0),$V102/365*(AW102-AV102+1),IF(AND(($S102-AW102)&lt;=0,(AV102-$R102)&gt;0),$V102/365*($S102-AV102+1),$V102/365*(AW102-$R102+1))))),0)</f>
        <v>0</v>
      </c>
      <c r="AY102" s="159">
        <f>AW102+1</f>
        <v>45931</v>
      </c>
      <c r="AZ102" s="159">
        <f>AY102+30</f>
        <v>45961</v>
      </c>
      <c r="BA102" s="163">
        <f>IFERROR(IF(($R102-AZ102)&gt;=0,0,IF(($S102-AY102)&lt;0,0,IF(AND(($S102-AZ102)&gt;0,(AY102-$R102)&gt;0),$V102/365*(AZ102-AY102+1),IF(AND(($S102-AZ102)&lt;=0,(AY102-$R102)&gt;0),$V102/365*($S102-AY102+1),$V102/365*(AZ102-$R102+1))))),0)</f>
        <v>0</v>
      </c>
      <c r="BB102" s="159">
        <f>AZ102+1</f>
        <v>45962</v>
      </c>
      <c r="BC102" s="159">
        <f>BB102+29</f>
        <v>45991</v>
      </c>
      <c r="BD102" s="163">
        <f>IFERROR(IF(($R102-BC102)&gt;=0,0,IF(($S102-BB102)&lt;0,0,IF(AND(($S102-BC102)&gt;0,(BB102-$R102)&gt;0),$V102/365*(BC102-BB102+1),IF(AND(($S102-BC102)&lt;=0,(BB102-$R102)&gt;0),$V102/365*($S102-BB102+1),$V102/365*(BC102-$R102+1))))),0)</f>
        <v>0</v>
      </c>
      <c r="BE102" s="159">
        <f>BC102+1</f>
        <v>45992</v>
      </c>
      <c r="BF102" s="159">
        <f>BE102+30</f>
        <v>46022</v>
      </c>
      <c r="BG102" s="163">
        <f>IFERROR(IF(($R102-BF102)&gt;=0,0,IF(($S102-BE102)&lt;0,0,IF(AND(($S102-BF102)&gt;0,(BE102-$R102)&gt;0),$V102/365*(BF102-BE102+1),IF(AND(($S102-BF102)&lt;=0,(BE102-$R102)&gt;0),$V102/365*($S102-BE102+1),$V102/365*(BF102-$R102+1))))),0)</f>
        <v>0</v>
      </c>
      <c r="BH102" s="159">
        <v>46023</v>
      </c>
      <c r="BI102" s="159">
        <f>BH102+30</f>
        <v>46053</v>
      </c>
      <c r="BJ102" s="163">
        <f>IFERROR(IF(($R102-BI102)&gt;=0,0,IF(($S102-BH102)&lt;0,0,IF(AND(($S102-BI102)&gt;0,(BH102-$R102)&gt;0),$V102/365*(BI102-BH102+1),IF(AND(($S102-BI102)&lt;=0,(BH102-$R102)&gt;0),$V102/365*($S102-BH102+1),$V102/365*(BI102-$R102+1))))),0)</f>
        <v>0</v>
      </c>
      <c r="BK102" s="159">
        <f>BI102+1</f>
        <v>46054</v>
      </c>
      <c r="BL102" s="159">
        <f>BK102+27</f>
        <v>46081</v>
      </c>
      <c r="BM102" s="163">
        <f>IFERROR(IF(($R102-BL102)&gt;=0,0,IF(($S102-BK102)&lt;0,0,IF(AND(($S102-BL102)&gt;0,(BK102-$R102)&gt;0),$V102/365*(BL102-BK102+1),IF(AND(($S102-BL102)&lt;=0,(BK102-$R102)&gt;0),$V102/365*($S102-BK102+1),$V102/365*(BL102-$R102+1))))),0)</f>
        <v>0</v>
      </c>
      <c r="BN102" s="159">
        <f>BL102+1</f>
        <v>46082</v>
      </c>
      <c r="BO102" s="159">
        <f>BN102+30</f>
        <v>46112</v>
      </c>
      <c r="BP102" s="163">
        <f>IFERROR(IF(($R102-BO102)&gt;=0,0,IF(($S102-BN102)&lt;0,0,IF(AND(($S102-BO102)&gt;0,(BN102-$R102)&gt;0),$V102/365*(BO102-BN102+1),IF(AND(($S102-BO102)&lt;=0,(BN102-$R102)&gt;0),$V102/365*($S102-BN102+1),$V102/365*(BO102-$R102+1))))),0)</f>
        <v>0</v>
      </c>
      <c r="BQ102" s="159">
        <f>BO102+1</f>
        <v>46113</v>
      </c>
      <c r="BR102" s="159">
        <f>BQ102+29</f>
        <v>46142</v>
      </c>
      <c r="BS102" s="163">
        <f>IFERROR(IF(($R102-BR102)&gt;=0,0,IF(($S102-BQ102)&lt;0,0,IF(AND(($S102-BR102)&gt;0,(BQ102-$R102)&gt;0),$V102/365*(BR102-BQ102+1),IF(AND(($S102-BR102)&lt;=0,(BQ102-$R102)&gt;0),$V102/365*($S102-BQ102+1),$V102/365*(BR102-$R102+1))))),0)</f>
        <v>0</v>
      </c>
      <c r="BT102" s="159">
        <f>BR102+1</f>
        <v>46143</v>
      </c>
      <c r="BU102" s="159">
        <f>BT102+30</f>
        <v>46173</v>
      </c>
      <c r="BV102" s="163">
        <f>IFERROR(IF(($R102-BU102)&gt;=0,0,IF(($S102-BT102)&lt;0,0,IF(AND(($S102-BU102)&gt;0,(BT102-$R102)&gt;0),$V102/365*(BU102-BT102+1),IF(AND(($S102-BU102)&lt;=0,(BT102-$R102)&gt;0),$V102/365*($S102-BT102+1),$V102/365*(BU102-$R102+1))))),0)</f>
        <v>0</v>
      </c>
      <c r="BW102" s="159">
        <f>BU102+1</f>
        <v>46174</v>
      </c>
      <c r="BX102" s="159">
        <f>BW102+29</f>
        <v>46203</v>
      </c>
      <c r="BY102" s="163">
        <f>IFERROR(IF(($R102-BX102)&gt;=0,0,IF(($S102-BW102)&lt;0,0,IF(AND(($S102-BX102)&gt;0,(BW102-$R102)&gt;0),$V102/365*(BX102-BW102+1),IF(AND(($S102-BX102)&lt;=0,(BW102-$R102)&gt;0),$V102/365*($S102-BW102+1),$V102/365*(BX102-$R102+1))))),0)</f>
        <v>0</v>
      </c>
      <c r="BZ102" s="159">
        <f>BX102+1</f>
        <v>46204</v>
      </c>
      <c r="CA102" s="159">
        <f>BZ102+30</f>
        <v>46234</v>
      </c>
      <c r="CB102" s="163">
        <f>IFERROR(IF(($R102-CA102)&gt;=0,0,IF(($S102-BZ102)&lt;0,0,IF(AND(($S102-CA102)&gt;0,(BZ102-$R102)&gt;0),$V102/365*(CA102-BZ102+1),IF(AND(($S102-CA102)&lt;=0,(BZ102-$R102)&gt;0),$V102/365*($S102-BZ102+1),$V102/365*(CA102-$R102+1))))),0)</f>
        <v>0</v>
      </c>
      <c r="CC102" s="159">
        <f>CA102+1</f>
        <v>46235</v>
      </c>
      <c r="CD102" s="159">
        <f>CC102+30</f>
        <v>46265</v>
      </c>
      <c r="CE102" s="163">
        <f>IFERROR(IF(($R102-CD102)&gt;=0,0,IF(($S102-CC102)&lt;0,0,IF(AND(($S102-CD102)&gt;0,(CC102-$R102)&gt;0),$V102/365*(CD102-CC102+1),IF(AND(($S102-CD102)&lt;=0,(CC102-$R102)&gt;0),$V102/365*($S102-CC102+1),$V102/365*(CD102-$R102+1))))),0)</f>
        <v>0</v>
      </c>
      <c r="CF102" s="159">
        <f>CD102+1</f>
        <v>46266</v>
      </c>
      <c r="CG102" s="159">
        <f>CF102+29</f>
        <v>46295</v>
      </c>
      <c r="CH102" s="163">
        <f>IFERROR(IF(($R102-CG102)&gt;=0,0,IF(($S102-CF102)&lt;0,0,IF(AND(($S102-CG102)&gt;0,(CF102-$R102)&gt;0),$V102/365*(CG102-CF102+1),IF(AND(($S102-CG102)&lt;=0,(CF102-$R102)&gt;0),$V102/365*($S102-CF102+1),$V102/365*(CG102-$R102+1))))),0)</f>
        <v>0</v>
      </c>
      <c r="CI102" s="159">
        <f>CG102+1</f>
        <v>46296</v>
      </c>
      <c r="CJ102" s="159">
        <f>CI102+30</f>
        <v>46326</v>
      </c>
      <c r="CK102" s="163">
        <f>IFERROR(IF(($R102-CJ102)&gt;=0,0,IF(($S102-CI102)&lt;0,0,IF(AND(($S102-CJ102)&gt;0,(CI102-$R102)&gt;0),$V102/365*(CJ102-CI102+1),IF(AND(($S102-CJ102)&lt;=0,(CI102-$R102)&gt;0),$V102/365*($S102-CI102+1),$V102/365*(CJ102-$R102+1))))),0)</f>
        <v>0</v>
      </c>
      <c r="CL102" s="159">
        <f>CJ102+1</f>
        <v>46327</v>
      </c>
      <c r="CM102" s="159">
        <f>CL102+29</f>
        <v>46356</v>
      </c>
      <c r="CN102" s="163">
        <f>IFERROR(IF(($R102-CM102)&gt;=0,0,IF(($S102-CL102)&lt;0,0,IF(AND(($S102-CM102)&gt;0,(CL102-$R102)&gt;0),$V102/365*(CM102-CL102+1),IF(AND(($S102-CM102)&lt;=0,(CL102-$R102)&gt;0),$V102/365*($S102-CL102+1),$V102/365*(CM102-$R102+1))))),0)</f>
        <v>0</v>
      </c>
      <c r="CO102" s="159">
        <f>CM102+1</f>
        <v>46357</v>
      </c>
      <c r="CP102" s="159">
        <f>CO102+30</f>
        <v>46387</v>
      </c>
      <c r="CQ102" s="163">
        <f>IFERROR(IF(($R102-CP102)&gt;=0,0,IF(($S102-CO102)&lt;0,0,IF(AND(($S102-CP102)&gt;0,(CO102-$R102)&gt;0),$V102/365*(CP102-CO102+1),IF(AND(($S102-CP102)&lt;=0,(CO102-$R102)&gt;0),$V102/365*($S102-CO102+1),$V102/365*(CP102-$R102+1))))),0)</f>
        <v>0</v>
      </c>
    </row>
    <row r="103" s="85" customFormat="1" ht="24" customHeight="1" outlineLevel="4" spans="1:95">
      <c r="A103" s="124"/>
      <c r="B103" s="125"/>
      <c r="C103" s="126"/>
      <c r="D103" s="124"/>
      <c r="E103" s="125"/>
      <c r="F103" s="125"/>
      <c r="G103" s="125"/>
      <c r="H103" s="127"/>
      <c r="I103" s="127"/>
      <c r="J103" s="127">
        <f t="shared" si="79"/>
        <v>0</v>
      </c>
      <c r="K103" s="127">
        <f>K102+1</f>
        <v>3</v>
      </c>
      <c r="L103" s="152"/>
      <c r="M103" s="153">
        <f>IFERROR(VLOOKUP($L103,'2-2 引出数据_合同数据仓库'!$B$2:$BP$10000,3,FALSE),0)</f>
        <v>0</v>
      </c>
      <c r="N103" s="127"/>
      <c r="O103" s="153">
        <f>IFERROR(VLOOKUP((LEFT(VLOOKUP($L103,'2-2 引出数据_合同数据仓库'!$B$2:$BP$10000,64,FALSE),15)&amp;(RIGHT(VLOOKUP($L103,'2-2 引出数据_合同数据仓库'!$B$2:$BP$10000,64,FALSE),4)+1)),'2-2 引出数据_合同数据仓库'!$B$2:$BP$10000,3,FALSE),0)</f>
        <v>0</v>
      </c>
      <c r="P103" s="127"/>
      <c r="Q103" s="127">
        <f>IFERROR(VLOOKUP($L103,'2-2 引出数据_合同数据仓库'!$B$2:$BP$10000,28,FALSE),0)</f>
        <v>0</v>
      </c>
      <c r="R103" s="127">
        <f>IFERROR(VLOOKUP($L103,'2-2 引出数据_合同数据仓库'!$B$2:$BP$10000,29,FALSE),0)</f>
        <v>0</v>
      </c>
      <c r="S103" s="127">
        <f>IFERROR(VLOOKUP($L103,'2-2 引出数据_合同数据仓库'!$B$2:$BP$10000,4,FALSE),0)</f>
        <v>0</v>
      </c>
      <c r="T103" s="127"/>
      <c r="U103" s="127">
        <f>IFERROR(VLOOKUP($L103,'2-2 引出数据_合同数据仓库'!$B$2:$BP$10000,15,FALSE),0)</f>
        <v>0</v>
      </c>
      <c r="V103" s="127">
        <f>U103/(S103-R103+1)*365</f>
        <v>0</v>
      </c>
      <c r="W103" s="127"/>
      <c r="X103" s="159">
        <v>45658</v>
      </c>
      <c r="Y103" s="159">
        <f>X103+30</f>
        <v>45688</v>
      </c>
      <c r="Z103" s="163">
        <f>IFERROR(IF(($R103-Y103)&gt;=0,0,IF(($S103-X103)&lt;0,0,IF(AND(($S103-Y103)&gt;0,(X103-$R103)&gt;0),$V103/365*(Y103-X103+1),IF(AND(($S103-Y103)&lt;=0,(X103-$R103)&gt;0),$V103/365*($S103-X103+1),$V103/365*(Y103-$R103+1))))),0)</f>
        <v>0</v>
      </c>
      <c r="AA103" s="159">
        <f>Y103+1</f>
        <v>45689</v>
      </c>
      <c r="AB103" s="159">
        <f>AA103+27</f>
        <v>45716</v>
      </c>
      <c r="AC103" s="163">
        <f>IFERROR(IF(($R103-AB103)&gt;=0,0,IF(($S103-AA103)&lt;0,0,IF(AND(($S103-AB103)&gt;0,(AA103-$R103)&gt;0),$V103/365*(AB103-AA103+1),IF(AND(($S103-AB103)&lt;=0,(AA103-$R103)&gt;0),$V103/365*($S103-AA103+1),$V103/365*(AB103-$R103+1))))),0)</f>
        <v>0</v>
      </c>
      <c r="AD103" s="159">
        <f>AB103+1</f>
        <v>45717</v>
      </c>
      <c r="AE103" s="159">
        <f>AD103+30</f>
        <v>45747</v>
      </c>
      <c r="AF103" s="163">
        <f>IFERROR(IF(($R103-AE103)&gt;=0,0,IF(($S103-AD103)&lt;0,0,IF(AND(($S103-AE103)&gt;0,(AD103-$R103)&gt;0),$V103/365*(AE103-AD103+1),IF(AND(($S103-AE103)&lt;=0,(AD103-$R103)&gt;0),$V103/365*($S103-AD103+1),$V103/365*(AE103-$R103+1))))),0)</f>
        <v>0</v>
      </c>
      <c r="AG103" s="159">
        <f>AE103+1</f>
        <v>45748</v>
      </c>
      <c r="AH103" s="159">
        <f>AG103+29</f>
        <v>45777</v>
      </c>
      <c r="AI103" s="163">
        <f>IFERROR(IF(($R103-AH103)&gt;=0,0,IF(($S103-AG103)&lt;0,0,IF(AND(($S103-AH103)&gt;0,(AG103-$R103)&gt;0),$V103/365*(AH103-AG103+1),IF(AND(($S103-AH103)&lt;=0,(AG103-$R103)&gt;0),$V103/365*($S103-AG103+1),$V103/365*(AH103-$R103+1))))),0)</f>
        <v>0</v>
      </c>
      <c r="AJ103" s="159">
        <f>AH103+1</f>
        <v>45778</v>
      </c>
      <c r="AK103" s="159">
        <f>AJ103+30</f>
        <v>45808</v>
      </c>
      <c r="AL103" s="163">
        <f>IFERROR(IF(($R103-AK103)&gt;=0,0,IF(($S103-AJ103)&lt;0,0,IF(AND(($S103-AK103)&gt;0,(AJ103-$R103)&gt;0),$V103/365*(AK103-AJ103+1),IF(AND(($S103-AK103)&lt;=0,(AJ103-$R103)&gt;0),$V103/365*($S103-AJ103+1),$V103/365*(AK103-$R103+1))))),0)</f>
        <v>0</v>
      </c>
      <c r="AM103" s="159">
        <f>AK103+1</f>
        <v>45809</v>
      </c>
      <c r="AN103" s="159">
        <f>AM103+29</f>
        <v>45838</v>
      </c>
      <c r="AO103" s="163">
        <f>IFERROR(IF(($R103-AN103)&gt;=0,0,IF(($S103-AM103)&lt;0,0,IF(AND(($S103-AN103)&gt;0,(AM103-$R103)&gt;0),$V103/365*(AN103-AM103+1),IF(AND(($S103-AN103)&lt;=0,(AM103-$R103)&gt;0),$V103/365*($S103-AM103+1),$V103/365*(AN103-$R103+1))))),0)</f>
        <v>0</v>
      </c>
      <c r="AP103" s="159">
        <f>AN103+1</f>
        <v>45839</v>
      </c>
      <c r="AQ103" s="159">
        <f>AP103+30</f>
        <v>45869</v>
      </c>
      <c r="AR103" s="163">
        <f>IFERROR(IF(($R103-AQ103)&gt;=0,0,IF(($S103-AP103)&lt;0,0,IF(AND(($S103-AQ103)&gt;0,(AP103-$R103)&gt;0),$V103/365*(AQ103-AP103+1),IF(AND(($S103-AQ103)&lt;=0,(AP103-$R103)&gt;0),$V103/365*($S103-AP103+1),$V103/365*(AQ103-$R103+1))))),0)</f>
        <v>0</v>
      </c>
      <c r="AS103" s="159">
        <f>AQ103+1</f>
        <v>45870</v>
      </c>
      <c r="AT103" s="159">
        <f>AS103+30</f>
        <v>45900</v>
      </c>
      <c r="AU103" s="163">
        <f>IFERROR(IF(($R103-AT103)&gt;=0,0,IF(($S103-AS103)&lt;0,0,IF(AND(($S103-AT103)&gt;0,(AS103-$R103)&gt;0),$V103/365*(AT103-AS103+1),IF(AND(($S103-AT103)&lt;=0,(AS103-$R103)&gt;0),$V103/365*($S103-AS103+1),$V103/365*(AT103-$R103+1))))),0)</f>
        <v>0</v>
      </c>
      <c r="AV103" s="159">
        <f>AT103+1</f>
        <v>45901</v>
      </c>
      <c r="AW103" s="159">
        <f>AV103+29</f>
        <v>45930</v>
      </c>
      <c r="AX103" s="163">
        <f>IFERROR(IF(($R103-AW103)&gt;=0,0,IF(($S103-AV103)&lt;0,0,IF(AND(($S103-AW103)&gt;0,(AV103-$R103)&gt;0),$V103/365*(AW103-AV103+1),IF(AND(($S103-AW103)&lt;=0,(AV103-$R103)&gt;0),$V103/365*($S103-AV103+1),$V103/365*(AW103-$R103+1))))),0)</f>
        <v>0</v>
      </c>
      <c r="AY103" s="159">
        <f>AW103+1</f>
        <v>45931</v>
      </c>
      <c r="AZ103" s="159">
        <f>AY103+30</f>
        <v>45961</v>
      </c>
      <c r="BA103" s="163">
        <f>IFERROR(IF(($R103-AZ103)&gt;=0,0,IF(($S103-AY103)&lt;0,0,IF(AND(($S103-AZ103)&gt;0,(AY103-$R103)&gt;0),$V103/365*(AZ103-AY103+1),IF(AND(($S103-AZ103)&lt;=0,(AY103-$R103)&gt;0),$V103/365*($S103-AY103+1),$V103/365*(AZ103-$R103+1))))),0)</f>
        <v>0</v>
      </c>
      <c r="BB103" s="159">
        <f>AZ103+1</f>
        <v>45962</v>
      </c>
      <c r="BC103" s="159">
        <f>BB103+29</f>
        <v>45991</v>
      </c>
      <c r="BD103" s="163">
        <f>IFERROR(IF(($R103-BC103)&gt;=0,0,IF(($S103-BB103)&lt;0,0,IF(AND(($S103-BC103)&gt;0,(BB103-$R103)&gt;0),$V103/365*(BC103-BB103+1),IF(AND(($S103-BC103)&lt;=0,(BB103-$R103)&gt;0),$V103/365*($S103-BB103+1),$V103/365*(BC103-$R103+1))))),0)</f>
        <v>0</v>
      </c>
      <c r="BE103" s="159">
        <f>BC103+1</f>
        <v>45992</v>
      </c>
      <c r="BF103" s="159">
        <f>BE103+30</f>
        <v>46022</v>
      </c>
      <c r="BG103" s="163">
        <f>IFERROR(IF(($R103-BF103)&gt;=0,0,IF(($S103-BE103)&lt;0,0,IF(AND(($S103-BF103)&gt;0,(BE103-$R103)&gt;0),$V103/365*(BF103-BE103+1),IF(AND(($S103-BF103)&lt;=0,(BE103-$R103)&gt;0),$V103/365*($S103-BE103+1),$V103/365*(BF103-$R103+1))))),0)</f>
        <v>0</v>
      </c>
      <c r="BH103" s="159">
        <v>46023</v>
      </c>
      <c r="BI103" s="159">
        <f>BH103+30</f>
        <v>46053</v>
      </c>
      <c r="BJ103" s="163">
        <f>IFERROR(IF(($R103-BI103)&gt;=0,0,IF(($S103-BH103)&lt;0,0,IF(AND(($S103-BI103)&gt;0,(BH103-$R103)&gt;0),$V103/365*(BI103-BH103+1),IF(AND(($S103-BI103)&lt;=0,(BH103-$R103)&gt;0),$V103/365*($S103-BH103+1),$V103/365*(BI103-$R103+1))))),0)</f>
        <v>0</v>
      </c>
      <c r="BK103" s="159">
        <f>BI103+1</f>
        <v>46054</v>
      </c>
      <c r="BL103" s="159">
        <f>BK103+27</f>
        <v>46081</v>
      </c>
      <c r="BM103" s="163">
        <f>IFERROR(IF(($R103-BL103)&gt;=0,0,IF(($S103-BK103)&lt;0,0,IF(AND(($S103-BL103)&gt;0,(BK103-$R103)&gt;0),$V103/365*(BL103-BK103+1),IF(AND(($S103-BL103)&lt;=0,(BK103-$R103)&gt;0),$V103/365*($S103-BK103+1),$V103/365*(BL103-$R103+1))))),0)</f>
        <v>0</v>
      </c>
      <c r="BN103" s="159">
        <f>BL103+1</f>
        <v>46082</v>
      </c>
      <c r="BO103" s="159">
        <f>BN103+30</f>
        <v>46112</v>
      </c>
      <c r="BP103" s="163">
        <f>IFERROR(IF(($R103-BO103)&gt;=0,0,IF(($S103-BN103)&lt;0,0,IF(AND(($S103-BO103)&gt;0,(BN103-$R103)&gt;0),$V103/365*(BO103-BN103+1),IF(AND(($S103-BO103)&lt;=0,(BN103-$R103)&gt;0),$V103/365*($S103-BN103+1),$V103/365*(BO103-$R103+1))))),0)</f>
        <v>0</v>
      </c>
      <c r="BQ103" s="159">
        <f>BO103+1</f>
        <v>46113</v>
      </c>
      <c r="BR103" s="159">
        <f>BQ103+29</f>
        <v>46142</v>
      </c>
      <c r="BS103" s="163">
        <f>IFERROR(IF(($R103-BR103)&gt;=0,0,IF(($S103-BQ103)&lt;0,0,IF(AND(($S103-BR103)&gt;0,(BQ103-$R103)&gt;0),$V103/365*(BR103-BQ103+1),IF(AND(($S103-BR103)&lt;=0,(BQ103-$R103)&gt;0),$V103/365*($S103-BQ103+1),$V103/365*(BR103-$R103+1))))),0)</f>
        <v>0</v>
      </c>
      <c r="BT103" s="159">
        <f>BR103+1</f>
        <v>46143</v>
      </c>
      <c r="BU103" s="159">
        <f>BT103+30</f>
        <v>46173</v>
      </c>
      <c r="BV103" s="163">
        <f>IFERROR(IF(($R103-BU103)&gt;=0,0,IF(($S103-BT103)&lt;0,0,IF(AND(($S103-BU103)&gt;0,(BT103-$R103)&gt;0),$V103/365*(BU103-BT103+1),IF(AND(($S103-BU103)&lt;=0,(BT103-$R103)&gt;0),$V103/365*($S103-BT103+1),$V103/365*(BU103-$R103+1))))),0)</f>
        <v>0</v>
      </c>
      <c r="BW103" s="159">
        <f>BU103+1</f>
        <v>46174</v>
      </c>
      <c r="BX103" s="159">
        <f>BW103+29</f>
        <v>46203</v>
      </c>
      <c r="BY103" s="163">
        <f>IFERROR(IF(($R103-BX103)&gt;=0,0,IF(($S103-BW103)&lt;0,0,IF(AND(($S103-BX103)&gt;0,(BW103-$R103)&gt;0),$V103/365*(BX103-BW103+1),IF(AND(($S103-BX103)&lt;=0,(BW103-$R103)&gt;0),$V103/365*($S103-BW103+1),$V103/365*(BX103-$R103+1))))),0)</f>
        <v>0</v>
      </c>
      <c r="BZ103" s="159">
        <f>BX103+1</f>
        <v>46204</v>
      </c>
      <c r="CA103" s="159">
        <f>BZ103+30</f>
        <v>46234</v>
      </c>
      <c r="CB103" s="163">
        <f>IFERROR(IF(($R103-CA103)&gt;=0,0,IF(($S103-BZ103)&lt;0,0,IF(AND(($S103-CA103)&gt;0,(BZ103-$R103)&gt;0),$V103/365*(CA103-BZ103+1),IF(AND(($S103-CA103)&lt;=0,(BZ103-$R103)&gt;0),$V103/365*($S103-BZ103+1),$V103/365*(CA103-$R103+1))))),0)</f>
        <v>0</v>
      </c>
      <c r="CC103" s="159">
        <f>CA103+1</f>
        <v>46235</v>
      </c>
      <c r="CD103" s="159">
        <f>CC103+30</f>
        <v>46265</v>
      </c>
      <c r="CE103" s="163">
        <f>IFERROR(IF(($R103-CD103)&gt;=0,0,IF(($S103-CC103)&lt;0,0,IF(AND(($S103-CD103)&gt;0,(CC103-$R103)&gt;0),$V103/365*(CD103-CC103+1),IF(AND(($S103-CD103)&lt;=0,(CC103-$R103)&gt;0),$V103/365*($S103-CC103+1),$V103/365*(CD103-$R103+1))))),0)</f>
        <v>0</v>
      </c>
      <c r="CF103" s="159">
        <f>CD103+1</f>
        <v>46266</v>
      </c>
      <c r="CG103" s="159">
        <f>CF103+29</f>
        <v>46295</v>
      </c>
      <c r="CH103" s="163">
        <f>IFERROR(IF(($R103-CG103)&gt;=0,0,IF(($S103-CF103)&lt;0,0,IF(AND(($S103-CG103)&gt;0,(CF103-$R103)&gt;0),$V103/365*(CG103-CF103+1),IF(AND(($S103-CG103)&lt;=0,(CF103-$R103)&gt;0),$V103/365*($S103-CF103+1),$V103/365*(CG103-$R103+1))))),0)</f>
        <v>0</v>
      </c>
      <c r="CI103" s="159">
        <f>CG103+1</f>
        <v>46296</v>
      </c>
      <c r="CJ103" s="159">
        <f>CI103+30</f>
        <v>46326</v>
      </c>
      <c r="CK103" s="163">
        <f>IFERROR(IF(($R103-CJ103)&gt;=0,0,IF(($S103-CI103)&lt;0,0,IF(AND(($S103-CJ103)&gt;0,(CI103-$R103)&gt;0),$V103/365*(CJ103-CI103+1),IF(AND(($S103-CJ103)&lt;=0,(CI103-$R103)&gt;0),$V103/365*($S103-CI103+1),$V103/365*(CJ103-$R103+1))))),0)</f>
        <v>0</v>
      </c>
      <c r="CL103" s="159">
        <f>CJ103+1</f>
        <v>46327</v>
      </c>
      <c r="CM103" s="159">
        <f>CL103+29</f>
        <v>46356</v>
      </c>
      <c r="CN103" s="163">
        <f>IFERROR(IF(($R103-CM103)&gt;=0,0,IF(($S103-CL103)&lt;0,0,IF(AND(($S103-CM103)&gt;0,(CL103-$R103)&gt;0),$V103/365*(CM103-CL103+1),IF(AND(($S103-CM103)&lt;=0,(CL103-$R103)&gt;0),$V103/365*($S103-CL103+1),$V103/365*(CM103-$R103+1))))),0)</f>
        <v>0</v>
      </c>
      <c r="CO103" s="159">
        <f>CM103+1</f>
        <v>46357</v>
      </c>
      <c r="CP103" s="159">
        <f>CO103+30</f>
        <v>46387</v>
      </c>
      <c r="CQ103" s="163">
        <f>IFERROR(IF(($R103-CP103)&gt;=0,0,IF(($S103-CO103)&lt;0,0,IF(AND(($S103-CP103)&gt;0,(CO103-$R103)&gt;0),$V103/365*(CP103-CO103+1),IF(AND(($S103-CP103)&lt;=0,(CO103-$R103)&gt;0),$V103/365*($S103-CO103+1),$V103/365*(CP103-$R103+1))))),0)</f>
        <v>0</v>
      </c>
    </row>
    <row r="104" s="85" customFormat="1" ht="24" customHeight="1" outlineLevel="4" spans="1:95">
      <c r="A104" s="124"/>
      <c r="B104" s="125"/>
      <c r="C104" s="126"/>
      <c r="D104" s="124"/>
      <c r="E104" s="125"/>
      <c r="F104" s="125"/>
      <c r="G104" s="125"/>
      <c r="H104" s="127"/>
      <c r="I104" s="127"/>
      <c r="J104" s="127">
        <f t="shared" si="79"/>
        <v>0</v>
      </c>
      <c r="K104" s="127">
        <f>K103+1</f>
        <v>4</v>
      </c>
      <c r="L104" s="152"/>
      <c r="M104" s="153">
        <f>IFERROR(VLOOKUP($L104,'2-2 引出数据_合同数据仓库'!$B$2:$BP$10000,3,FALSE),0)</f>
        <v>0</v>
      </c>
      <c r="N104" s="127"/>
      <c r="O104" s="153">
        <f>IFERROR(VLOOKUP((LEFT(VLOOKUP($L104,'2-2 引出数据_合同数据仓库'!$B$2:$BP$10000,64,FALSE),15)&amp;(RIGHT(VLOOKUP($L104,'2-2 引出数据_合同数据仓库'!$B$2:$BP$10000,64,FALSE),4)+1)),'2-2 引出数据_合同数据仓库'!$B$2:$BP$10000,3,FALSE),0)</f>
        <v>0</v>
      </c>
      <c r="P104" s="127"/>
      <c r="Q104" s="127">
        <f>IFERROR(VLOOKUP($L104,'2-2 引出数据_合同数据仓库'!$B$2:$BP$10000,28,FALSE),0)</f>
        <v>0</v>
      </c>
      <c r="R104" s="127">
        <f>IFERROR(VLOOKUP($L104,'2-2 引出数据_合同数据仓库'!$B$2:$BP$10000,29,FALSE),0)</f>
        <v>0</v>
      </c>
      <c r="S104" s="127">
        <f>IFERROR(VLOOKUP($L104,'2-2 引出数据_合同数据仓库'!$B$2:$BP$10000,4,FALSE),0)</f>
        <v>0</v>
      </c>
      <c r="T104" s="127"/>
      <c r="U104" s="127">
        <f>IFERROR(VLOOKUP($L104,'2-2 引出数据_合同数据仓库'!$B$2:$BP$10000,15,FALSE),0)</f>
        <v>0</v>
      </c>
      <c r="V104" s="127">
        <f>U104/(S104-R104+1)*365</f>
        <v>0</v>
      </c>
      <c r="W104" s="127"/>
      <c r="X104" s="159">
        <v>45658</v>
      </c>
      <c r="Y104" s="159">
        <f>X104+30</f>
        <v>45688</v>
      </c>
      <c r="Z104" s="163">
        <f>IFERROR(IF(($R104-Y104)&gt;=0,0,IF(($S104-X104)&lt;0,0,IF(AND(($S104-Y104)&gt;0,(X104-$R104)&gt;0),$V104/365*(Y104-X104+1),IF(AND(($S104-Y104)&lt;=0,(X104-$R104)&gt;0),$V104/365*($S104-X104+1),$V104/365*(Y104-$R104+1))))),0)</f>
        <v>0</v>
      </c>
      <c r="AA104" s="159">
        <f>Y104+1</f>
        <v>45689</v>
      </c>
      <c r="AB104" s="159">
        <f>AA104+27</f>
        <v>45716</v>
      </c>
      <c r="AC104" s="163">
        <f>IFERROR(IF(($R104-AB104)&gt;=0,0,IF(($S104-AA104)&lt;0,0,IF(AND(($S104-AB104)&gt;0,(AA104-$R104)&gt;0),$V104/365*(AB104-AA104+1),IF(AND(($S104-AB104)&lt;=0,(AA104-$R104)&gt;0),$V104/365*($S104-AA104+1),$V104/365*(AB104-$R104+1))))),0)</f>
        <v>0</v>
      </c>
      <c r="AD104" s="159">
        <f>AB104+1</f>
        <v>45717</v>
      </c>
      <c r="AE104" s="159">
        <f>AD104+30</f>
        <v>45747</v>
      </c>
      <c r="AF104" s="163">
        <f>IFERROR(IF(($R104-AE104)&gt;=0,0,IF(($S104-AD104)&lt;0,0,IF(AND(($S104-AE104)&gt;0,(AD104-$R104)&gt;0),$V104/365*(AE104-AD104+1),IF(AND(($S104-AE104)&lt;=0,(AD104-$R104)&gt;0),$V104/365*($S104-AD104+1),$V104/365*(AE104-$R104+1))))),0)</f>
        <v>0</v>
      </c>
      <c r="AG104" s="159">
        <f>AE104+1</f>
        <v>45748</v>
      </c>
      <c r="AH104" s="159">
        <f>AG104+29</f>
        <v>45777</v>
      </c>
      <c r="AI104" s="163">
        <f>IFERROR(IF(($R104-AH104)&gt;=0,0,IF(($S104-AG104)&lt;0,0,IF(AND(($S104-AH104)&gt;0,(AG104-$R104)&gt;0),$V104/365*(AH104-AG104+1),IF(AND(($S104-AH104)&lt;=0,(AG104-$R104)&gt;0),$V104/365*($S104-AG104+1),$V104/365*(AH104-$R104+1))))),0)</f>
        <v>0</v>
      </c>
      <c r="AJ104" s="159">
        <f>AH104+1</f>
        <v>45778</v>
      </c>
      <c r="AK104" s="159">
        <f>AJ104+30</f>
        <v>45808</v>
      </c>
      <c r="AL104" s="163">
        <f>IFERROR(IF(($R104-AK104)&gt;=0,0,IF(($S104-AJ104)&lt;0,0,IF(AND(($S104-AK104)&gt;0,(AJ104-$R104)&gt;0),$V104/365*(AK104-AJ104+1),IF(AND(($S104-AK104)&lt;=0,(AJ104-$R104)&gt;0),$V104/365*($S104-AJ104+1),$V104/365*(AK104-$R104+1))))),0)</f>
        <v>0</v>
      </c>
      <c r="AM104" s="159">
        <f>AK104+1</f>
        <v>45809</v>
      </c>
      <c r="AN104" s="159">
        <f>AM104+29</f>
        <v>45838</v>
      </c>
      <c r="AO104" s="163">
        <f>IFERROR(IF(($R104-AN104)&gt;=0,0,IF(($S104-AM104)&lt;0,0,IF(AND(($S104-AN104)&gt;0,(AM104-$R104)&gt;0),$V104/365*(AN104-AM104+1),IF(AND(($S104-AN104)&lt;=0,(AM104-$R104)&gt;0),$V104/365*($S104-AM104+1),$V104/365*(AN104-$R104+1))))),0)</f>
        <v>0</v>
      </c>
      <c r="AP104" s="159">
        <f>AN104+1</f>
        <v>45839</v>
      </c>
      <c r="AQ104" s="159">
        <f>AP104+30</f>
        <v>45869</v>
      </c>
      <c r="AR104" s="163">
        <f>IFERROR(IF(($R104-AQ104)&gt;=0,0,IF(($S104-AP104)&lt;0,0,IF(AND(($S104-AQ104)&gt;0,(AP104-$R104)&gt;0),$V104/365*(AQ104-AP104+1),IF(AND(($S104-AQ104)&lt;=0,(AP104-$R104)&gt;0),$V104/365*($S104-AP104+1),$V104/365*(AQ104-$R104+1))))),0)</f>
        <v>0</v>
      </c>
      <c r="AS104" s="159">
        <f>AQ104+1</f>
        <v>45870</v>
      </c>
      <c r="AT104" s="159">
        <f>AS104+30</f>
        <v>45900</v>
      </c>
      <c r="AU104" s="163">
        <f>IFERROR(IF(($R104-AT104)&gt;=0,0,IF(($S104-AS104)&lt;0,0,IF(AND(($S104-AT104)&gt;0,(AS104-$R104)&gt;0),$V104/365*(AT104-AS104+1),IF(AND(($S104-AT104)&lt;=0,(AS104-$R104)&gt;0),$V104/365*($S104-AS104+1),$V104/365*(AT104-$R104+1))))),0)</f>
        <v>0</v>
      </c>
      <c r="AV104" s="159">
        <f>AT104+1</f>
        <v>45901</v>
      </c>
      <c r="AW104" s="159">
        <f>AV104+29</f>
        <v>45930</v>
      </c>
      <c r="AX104" s="163">
        <f>IFERROR(IF(($R104-AW104)&gt;=0,0,IF(($S104-AV104)&lt;0,0,IF(AND(($S104-AW104)&gt;0,(AV104-$R104)&gt;0),$V104/365*(AW104-AV104+1),IF(AND(($S104-AW104)&lt;=0,(AV104-$R104)&gt;0),$V104/365*($S104-AV104+1),$V104/365*(AW104-$R104+1))))),0)</f>
        <v>0</v>
      </c>
      <c r="AY104" s="159">
        <f>AW104+1</f>
        <v>45931</v>
      </c>
      <c r="AZ104" s="159">
        <f>AY104+30</f>
        <v>45961</v>
      </c>
      <c r="BA104" s="163">
        <f>IFERROR(IF(($R104-AZ104)&gt;=0,0,IF(($S104-AY104)&lt;0,0,IF(AND(($S104-AZ104)&gt;0,(AY104-$R104)&gt;0),$V104/365*(AZ104-AY104+1),IF(AND(($S104-AZ104)&lt;=0,(AY104-$R104)&gt;0),$V104/365*($S104-AY104+1),$V104/365*(AZ104-$R104+1))))),0)</f>
        <v>0</v>
      </c>
      <c r="BB104" s="159">
        <f>AZ104+1</f>
        <v>45962</v>
      </c>
      <c r="BC104" s="159">
        <f>BB104+29</f>
        <v>45991</v>
      </c>
      <c r="BD104" s="163">
        <f>IFERROR(IF(($R104-BC104)&gt;=0,0,IF(($S104-BB104)&lt;0,0,IF(AND(($S104-BC104)&gt;0,(BB104-$R104)&gt;0),$V104/365*(BC104-BB104+1),IF(AND(($S104-BC104)&lt;=0,(BB104-$R104)&gt;0),$V104/365*($S104-BB104+1),$V104/365*(BC104-$R104+1))))),0)</f>
        <v>0</v>
      </c>
      <c r="BE104" s="159">
        <f>BC104+1</f>
        <v>45992</v>
      </c>
      <c r="BF104" s="159">
        <f>BE104+30</f>
        <v>46022</v>
      </c>
      <c r="BG104" s="163">
        <f>IFERROR(IF(($R104-BF104)&gt;=0,0,IF(($S104-BE104)&lt;0,0,IF(AND(($S104-BF104)&gt;0,(BE104-$R104)&gt;0),$V104/365*(BF104-BE104+1),IF(AND(($S104-BF104)&lt;=0,(BE104-$R104)&gt;0),$V104/365*($S104-BE104+1),$V104/365*(BF104-$R104+1))))),0)</f>
        <v>0</v>
      </c>
      <c r="BH104" s="159">
        <v>46023</v>
      </c>
      <c r="BI104" s="159">
        <f>BH104+30</f>
        <v>46053</v>
      </c>
      <c r="BJ104" s="163">
        <f>IFERROR(IF(($R104-BI104)&gt;=0,0,IF(($S104-BH104)&lt;0,0,IF(AND(($S104-BI104)&gt;0,(BH104-$R104)&gt;0),$V104/365*(BI104-BH104+1),IF(AND(($S104-BI104)&lt;=0,(BH104-$R104)&gt;0),$V104/365*($S104-BH104+1),$V104/365*(BI104-$R104+1))))),0)</f>
        <v>0</v>
      </c>
      <c r="BK104" s="159">
        <f>BI104+1</f>
        <v>46054</v>
      </c>
      <c r="BL104" s="159">
        <f>BK104+27</f>
        <v>46081</v>
      </c>
      <c r="BM104" s="163">
        <f>IFERROR(IF(($R104-BL104)&gt;=0,0,IF(($S104-BK104)&lt;0,0,IF(AND(($S104-BL104)&gt;0,(BK104-$R104)&gt;0),$V104/365*(BL104-BK104+1),IF(AND(($S104-BL104)&lt;=0,(BK104-$R104)&gt;0),$V104/365*($S104-BK104+1),$V104/365*(BL104-$R104+1))))),0)</f>
        <v>0</v>
      </c>
      <c r="BN104" s="159">
        <f>BL104+1</f>
        <v>46082</v>
      </c>
      <c r="BO104" s="159">
        <f>BN104+30</f>
        <v>46112</v>
      </c>
      <c r="BP104" s="163">
        <f>IFERROR(IF(($R104-BO104)&gt;=0,0,IF(($S104-BN104)&lt;0,0,IF(AND(($S104-BO104)&gt;0,(BN104-$R104)&gt;0),$V104/365*(BO104-BN104+1),IF(AND(($S104-BO104)&lt;=0,(BN104-$R104)&gt;0),$V104/365*($S104-BN104+1),$V104/365*(BO104-$R104+1))))),0)</f>
        <v>0</v>
      </c>
      <c r="BQ104" s="159">
        <f>BO104+1</f>
        <v>46113</v>
      </c>
      <c r="BR104" s="159">
        <f>BQ104+29</f>
        <v>46142</v>
      </c>
      <c r="BS104" s="163">
        <f>IFERROR(IF(($R104-BR104)&gt;=0,0,IF(($S104-BQ104)&lt;0,0,IF(AND(($S104-BR104)&gt;0,(BQ104-$R104)&gt;0),$V104/365*(BR104-BQ104+1),IF(AND(($S104-BR104)&lt;=0,(BQ104-$R104)&gt;0),$V104/365*($S104-BQ104+1),$V104/365*(BR104-$R104+1))))),0)</f>
        <v>0</v>
      </c>
      <c r="BT104" s="159">
        <f>BR104+1</f>
        <v>46143</v>
      </c>
      <c r="BU104" s="159">
        <f>BT104+30</f>
        <v>46173</v>
      </c>
      <c r="BV104" s="163">
        <f>IFERROR(IF(($R104-BU104)&gt;=0,0,IF(($S104-BT104)&lt;0,0,IF(AND(($S104-BU104)&gt;0,(BT104-$R104)&gt;0),$V104/365*(BU104-BT104+1),IF(AND(($S104-BU104)&lt;=0,(BT104-$R104)&gt;0),$V104/365*($S104-BT104+1),$V104/365*(BU104-$R104+1))))),0)</f>
        <v>0</v>
      </c>
      <c r="BW104" s="159">
        <f>BU104+1</f>
        <v>46174</v>
      </c>
      <c r="BX104" s="159">
        <f>BW104+29</f>
        <v>46203</v>
      </c>
      <c r="BY104" s="163">
        <f>IFERROR(IF(($R104-BX104)&gt;=0,0,IF(($S104-BW104)&lt;0,0,IF(AND(($S104-BX104)&gt;0,(BW104-$R104)&gt;0),$V104/365*(BX104-BW104+1),IF(AND(($S104-BX104)&lt;=0,(BW104-$R104)&gt;0),$V104/365*($S104-BW104+1),$V104/365*(BX104-$R104+1))))),0)</f>
        <v>0</v>
      </c>
      <c r="BZ104" s="159">
        <f>BX104+1</f>
        <v>46204</v>
      </c>
      <c r="CA104" s="159">
        <f>BZ104+30</f>
        <v>46234</v>
      </c>
      <c r="CB104" s="163">
        <f>IFERROR(IF(($R104-CA104)&gt;=0,0,IF(($S104-BZ104)&lt;0,0,IF(AND(($S104-CA104)&gt;0,(BZ104-$R104)&gt;0),$V104/365*(CA104-BZ104+1),IF(AND(($S104-CA104)&lt;=0,(BZ104-$R104)&gt;0),$V104/365*($S104-BZ104+1),$V104/365*(CA104-$R104+1))))),0)</f>
        <v>0</v>
      </c>
      <c r="CC104" s="159">
        <f>CA104+1</f>
        <v>46235</v>
      </c>
      <c r="CD104" s="159">
        <f>CC104+30</f>
        <v>46265</v>
      </c>
      <c r="CE104" s="163">
        <f>IFERROR(IF(($R104-CD104)&gt;=0,0,IF(($S104-CC104)&lt;0,0,IF(AND(($S104-CD104)&gt;0,(CC104-$R104)&gt;0),$V104/365*(CD104-CC104+1),IF(AND(($S104-CD104)&lt;=0,(CC104-$R104)&gt;0),$V104/365*($S104-CC104+1),$V104/365*(CD104-$R104+1))))),0)</f>
        <v>0</v>
      </c>
      <c r="CF104" s="159">
        <f>CD104+1</f>
        <v>46266</v>
      </c>
      <c r="CG104" s="159">
        <f>CF104+29</f>
        <v>46295</v>
      </c>
      <c r="CH104" s="163">
        <f>IFERROR(IF(($R104-CG104)&gt;=0,0,IF(($S104-CF104)&lt;0,0,IF(AND(($S104-CG104)&gt;0,(CF104-$R104)&gt;0),$V104/365*(CG104-CF104+1),IF(AND(($S104-CG104)&lt;=0,(CF104-$R104)&gt;0),$V104/365*($S104-CF104+1),$V104/365*(CG104-$R104+1))))),0)</f>
        <v>0</v>
      </c>
      <c r="CI104" s="159">
        <f>CG104+1</f>
        <v>46296</v>
      </c>
      <c r="CJ104" s="159">
        <f>CI104+30</f>
        <v>46326</v>
      </c>
      <c r="CK104" s="163">
        <f>IFERROR(IF(($R104-CJ104)&gt;=0,0,IF(($S104-CI104)&lt;0,0,IF(AND(($S104-CJ104)&gt;0,(CI104-$R104)&gt;0),$V104/365*(CJ104-CI104+1),IF(AND(($S104-CJ104)&lt;=0,(CI104-$R104)&gt;0),$V104/365*($S104-CI104+1),$V104/365*(CJ104-$R104+1))))),0)</f>
        <v>0</v>
      </c>
      <c r="CL104" s="159">
        <f>CJ104+1</f>
        <v>46327</v>
      </c>
      <c r="CM104" s="159">
        <f>CL104+29</f>
        <v>46356</v>
      </c>
      <c r="CN104" s="163">
        <f>IFERROR(IF(($R104-CM104)&gt;=0,0,IF(($S104-CL104)&lt;0,0,IF(AND(($S104-CM104)&gt;0,(CL104-$R104)&gt;0),$V104/365*(CM104-CL104+1),IF(AND(($S104-CM104)&lt;=0,(CL104-$R104)&gt;0),$V104/365*($S104-CL104+1),$V104/365*(CM104-$R104+1))))),0)</f>
        <v>0</v>
      </c>
      <c r="CO104" s="159">
        <f>CM104+1</f>
        <v>46357</v>
      </c>
      <c r="CP104" s="159">
        <f>CO104+30</f>
        <v>46387</v>
      </c>
      <c r="CQ104" s="163">
        <f>IFERROR(IF(($R104-CP104)&gt;=0,0,IF(($S104-CO104)&lt;0,0,IF(AND(($S104-CP104)&gt;0,(CO104-$R104)&gt;0),$V104/365*(CP104-CO104+1),IF(AND(($S104-CP104)&lt;=0,(CO104-$R104)&gt;0),$V104/365*($S104-CO104+1),$V104/365*(CP104-$R104+1))))),0)</f>
        <v>0</v>
      </c>
    </row>
    <row r="105" s="85" customFormat="1" ht="24" customHeight="1" outlineLevel="4" spans="1:95">
      <c r="A105" s="128" t="s">
        <v>2815</v>
      </c>
      <c r="B105" s="129"/>
      <c r="C105" s="129"/>
      <c r="D105" s="129"/>
      <c r="E105" s="129"/>
      <c r="F105" s="129"/>
      <c r="G105" s="130"/>
      <c r="H105" s="131"/>
      <c r="I105" s="131"/>
      <c r="J105" s="131"/>
      <c r="K105" s="131"/>
      <c r="L105" s="154"/>
      <c r="M105" s="154"/>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1"/>
      <c r="BF105" s="131"/>
      <c r="BG105" s="131"/>
      <c r="BH105" s="131"/>
      <c r="BI105" s="131"/>
      <c r="BJ105" s="131"/>
      <c r="BK105" s="131"/>
      <c r="BL105" s="131"/>
      <c r="BM105" s="131"/>
      <c r="BN105" s="131"/>
      <c r="BO105" s="131"/>
      <c r="BP105" s="131"/>
      <c r="BQ105" s="131"/>
      <c r="BR105" s="131"/>
      <c r="BS105" s="131"/>
      <c r="BT105" s="131"/>
      <c r="BU105" s="131"/>
      <c r="BV105" s="131"/>
      <c r="BW105" s="131"/>
      <c r="BX105" s="131"/>
      <c r="BY105" s="131"/>
      <c r="BZ105" s="131"/>
      <c r="CA105" s="131"/>
      <c r="CB105" s="131"/>
      <c r="CC105" s="131"/>
      <c r="CD105" s="131"/>
      <c r="CE105" s="131"/>
      <c r="CF105" s="131"/>
      <c r="CG105" s="131"/>
      <c r="CH105" s="131"/>
      <c r="CI105" s="131"/>
      <c r="CJ105" s="131"/>
      <c r="CK105" s="131"/>
      <c r="CL105" s="131"/>
      <c r="CM105" s="131"/>
      <c r="CN105" s="131"/>
      <c r="CO105" s="131"/>
      <c r="CP105" s="131"/>
      <c r="CQ105" s="131"/>
    </row>
    <row r="106" ht="24" customHeight="1" outlineLevel="3" spans="1:95">
      <c r="A106" s="120"/>
      <c r="B106" s="121" t="s">
        <v>793</v>
      </c>
      <c r="C106" s="122" t="s">
        <v>72</v>
      </c>
      <c r="D106" s="120" t="s">
        <v>68</v>
      </c>
      <c r="E106" s="121"/>
      <c r="F106" s="121"/>
      <c r="G106" s="121"/>
      <c r="H106" s="123">
        <f>X106+AA106+AD106+AG106+AJ106+AM106+AP106+AS106+AV106+AY106+BB106+BE106</f>
        <v>0</v>
      </c>
      <c r="I106" s="123">
        <f>Y106+AB106+AE106+AH106+AK106+AN106+AQ106+AT106+AW106+AZ106+BC106+BF106</f>
        <v>0</v>
      </c>
      <c r="J106" s="123">
        <f>Z106+AC106+AF106+AI106+AL106+AO106+AR106+AU106+AX106+BA106+BD106+BG106</f>
        <v>0</v>
      </c>
      <c r="K106" s="123"/>
      <c r="L106" s="151"/>
      <c r="M106" s="151"/>
      <c r="N106" s="123"/>
      <c r="O106" s="123"/>
      <c r="P106" s="123"/>
      <c r="Q106" s="123"/>
      <c r="R106" s="123"/>
      <c r="S106" s="123"/>
      <c r="T106" s="123"/>
      <c r="U106" s="123"/>
      <c r="V106" s="123"/>
      <c r="W106" s="123"/>
      <c r="X106" s="123">
        <f>VLOOKUP($C106,'1 预算编制表单'!$C:$BJ,27,FALSE)</f>
        <v>0</v>
      </c>
      <c r="Y106" s="123">
        <f>X106-Z106</f>
        <v>0</v>
      </c>
      <c r="Z106" s="123">
        <f>SUM(Z107:Z111)</f>
        <v>0</v>
      </c>
      <c r="AA106" s="123">
        <f>VLOOKUP($C106,'1 预算编制表单'!$C:$BJ,30,FALSE)</f>
        <v>0</v>
      </c>
      <c r="AB106" s="123">
        <f>AA106-AC106</f>
        <v>0</v>
      </c>
      <c r="AC106" s="123">
        <f>SUM(AC107:AC111)</f>
        <v>0</v>
      </c>
      <c r="AD106" s="123">
        <f>VLOOKUP($C106,'1 预算编制表单'!$C:$BJ,33,FALSE)</f>
        <v>0</v>
      </c>
      <c r="AE106" s="123">
        <f>AD106-AF106</f>
        <v>0</v>
      </c>
      <c r="AF106" s="123">
        <f>SUM(AF107:AF111)</f>
        <v>0</v>
      </c>
      <c r="AG106" s="123">
        <f>VLOOKUP($C106,'1 预算编制表单'!$C:$BJ,36,FALSE)</f>
        <v>0</v>
      </c>
      <c r="AH106" s="123">
        <f>AG106-AI106</f>
        <v>0</v>
      </c>
      <c r="AI106" s="123">
        <f>SUM(AI107:AI111)</f>
        <v>0</v>
      </c>
      <c r="AJ106" s="123">
        <f>VLOOKUP($C106,'1 预算编制表单'!$C:$BJ,39,FALSE)</f>
        <v>0</v>
      </c>
      <c r="AK106" s="123">
        <f>AJ106-AL106</f>
        <v>0</v>
      </c>
      <c r="AL106" s="123">
        <f>SUM(AL107:AL111)</f>
        <v>0</v>
      </c>
      <c r="AM106" s="123">
        <f>VLOOKUP($C106,'1 预算编制表单'!$C:$BJ,42,FALSE)</f>
        <v>0</v>
      </c>
      <c r="AN106" s="123">
        <f>AM106-AO106</f>
        <v>0</v>
      </c>
      <c r="AO106" s="123">
        <f>SUM(AO107:AO111)</f>
        <v>0</v>
      </c>
      <c r="AP106" s="123">
        <f>VLOOKUP($C106,'1 预算编制表单'!$C:$BJ,45,FALSE)</f>
        <v>0</v>
      </c>
      <c r="AQ106" s="123">
        <f>AP106-AR106</f>
        <v>0</v>
      </c>
      <c r="AR106" s="123">
        <f>SUM(AR107:AR111)</f>
        <v>0</v>
      </c>
      <c r="AS106" s="123">
        <f>VLOOKUP($C106,'1 预算编制表单'!$C:$BJ,48,FALSE)</f>
        <v>0</v>
      </c>
      <c r="AT106" s="123">
        <f>AS106-AU106</f>
        <v>0</v>
      </c>
      <c r="AU106" s="123">
        <f>SUM(AU107:AU111)</f>
        <v>0</v>
      </c>
      <c r="AV106" s="123">
        <f>VLOOKUP($C106,'1 预算编制表单'!$C:$BJ,51,FALSE)</f>
        <v>0</v>
      </c>
      <c r="AW106" s="123">
        <f>AV106-AX106</f>
        <v>0</v>
      </c>
      <c r="AX106" s="123">
        <f>SUM(AX107:AX111)</f>
        <v>0</v>
      </c>
      <c r="AY106" s="123">
        <f>VLOOKUP($C106,'1 预算编制表单'!$C:$BJ,54,FALSE)</f>
        <v>0</v>
      </c>
      <c r="AZ106" s="123">
        <f>AY106-BA106</f>
        <v>0</v>
      </c>
      <c r="BA106" s="123">
        <f>SUM(BA107:BA111)</f>
        <v>0</v>
      </c>
      <c r="BB106" s="123">
        <f>VLOOKUP($C106,'1 预算编制表单'!$C:$BJ,57,FALSE)</f>
        <v>0</v>
      </c>
      <c r="BC106" s="123">
        <f>BB106-BD106</f>
        <v>0</v>
      </c>
      <c r="BD106" s="123">
        <f>SUM(BD107:BD111)</f>
        <v>0</v>
      </c>
      <c r="BE106" s="123">
        <f>VLOOKUP($C106,'1 预算编制表单'!$C:$BJ,60,FALSE)</f>
        <v>0</v>
      </c>
      <c r="BF106" s="123">
        <f>BE106-BG106</f>
        <v>0</v>
      </c>
      <c r="BG106" s="123">
        <f>SUM(BG107:BG111)</f>
        <v>0</v>
      </c>
      <c r="BH106" s="123">
        <f>VLOOKUP($C106,'1 预算编制表单'!$C:$BJ,27,FALSE)</f>
        <v>0</v>
      </c>
      <c r="BI106" s="123">
        <f>BH106-BJ106</f>
        <v>0</v>
      </c>
      <c r="BJ106" s="123">
        <f>SUM(BJ107:BJ111)</f>
        <v>0</v>
      </c>
      <c r="BK106" s="123">
        <f>VLOOKUP($C106,'1 预算编制表单'!$C:$BJ,30,FALSE)</f>
        <v>0</v>
      </c>
      <c r="BL106" s="123">
        <f>BK106-BM106</f>
        <v>0</v>
      </c>
      <c r="BM106" s="123">
        <f>SUM(BM107:BM111)</f>
        <v>0</v>
      </c>
      <c r="BN106" s="123">
        <f>VLOOKUP($C106,'1 预算编制表单'!$C:$BJ,33,FALSE)</f>
        <v>0</v>
      </c>
      <c r="BO106" s="123">
        <f>BN106-BP106</f>
        <v>0</v>
      </c>
      <c r="BP106" s="123">
        <f>SUM(BP107:BP111)</f>
        <v>0</v>
      </c>
      <c r="BQ106" s="123">
        <f>VLOOKUP($C106,'1 预算编制表单'!$C:$BJ,36,FALSE)</f>
        <v>0</v>
      </c>
      <c r="BR106" s="123">
        <f>BQ106-BS106</f>
        <v>0</v>
      </c>
      <c r="BS106" s="123">
        <f>SUM(BS107:BS111)</f>
        <v>0</v>
      </c>
      <c r="BT106" s="123">
        <f>VLOOKUP($C106,'1 预算编制表单'!$C:$BJ,39,FALSE)</f>
        <v>0</v>
      </c>
      <c r="BU106" s="123">
        <f>BT106-BV106</f>
        <v>0</v>
      </c>
      <c r="BV106" s="123">
        <f>SUM(BV107:BV111)</f>
        <v>0</v>
      </c>
      <c r="BW106" s="123">
        <f>VLOOKUP($C106,'1 预算编制表单'!$C:$BJ,42,FALSE)</f>
        <v>0</v>
      </c>
      <c r="BX106" s="123">
        <f>BW106-BY106</f>
        <v>0</v>
      </c>
      <c r="BY106" s="123">
        <f>SUM(BY107:BY111)</f>
        <v>0</v>
      </c>
      <c r="BZ106" s="123">
        <f>VLOOKUP($C106,'1 预算编制表单'!$C:$BJ,45,FALSE)</f>
        <v>0</v>
      </c>
      <c r="CA106" s="123">
        <f>BZ106-CB106</f>
        <v>0</v>
      </c>
      <c r="CB106" s="123">
        <f>SUM(CB107:CB111)</f>
        <v>0</v>
      </c>
      <c r="CC106" s="123">
        <f>VLOOKUP($C106,'1 预算编制表单'!$C:$BJ,48,FALSE)</f>
        <v>0</v>
      </c>
      <c r="CD106" s="123">
        <f>CC106-CE106</f>
        <v>0</v>
      </c>
      <c r="CE106" s="123">
        <f>SUM(CE107:CE111)</f>
        <v>0</v>
      </c>
      <c r="CF106" s="123">
        <f>VLOOKUP($C106,'1 预算编制表单'!$C:$BJ,51,FALSE)</f>
        <v>0</v>
      </c>
      <c r="CG106" s="123">
        <f>CF106-CH106</f>
        <v>0</v>
      </c>
      <c r="CH106" s="123">
        <f>SUM(CH107:CH111)</f>
        <v>0</v>
      </c>
      <c r="CI106" s="123">
        <f>VLOOKUP($C106,'1 预算编制表单'!$C:$BJ,54,FALSE)</f>
        <v>0</v>
      </c>
      <c r="CJ106" s="123">
        <f>CI106-CK106</f>
        <v>0</v>
      </c>
      <c r="CK106" s="123">
        <f>SUM(CK107:CK111)</f>
        <v>0</v>
      </c>
      <c r="CL106" s="123">
        <f>VLOOKUP($C106,'1 预算编制表单'!$C:$BJ,57,FALSE)</f>
        <v>0</v>
      </c>
      <c r="CM106" s="123">
        <f>CL106-CN106</f>
        <v>0</v>
      </c>
      <c r="CN106" s="123">
        <f>SUM(CN107:CN111)</f>
        <v>0</v>
      </c>
      <c r="CO106" s="123">
        <f>VLOOKUP($C106,'1 预算编制表单'!$C:$BJ,60,FALSE)</f>
        <v>0</v>
      </c>
      <c r="CP106" s="123">
        <f>CO106-CQ106</f>
        <v>0</v>
      </c>
      <c r="CQ106" s="123">
        <f>SUM(CQ107:CQ111)</f>
        <v>0</v>
      </c>
    </row>
    <row r="107" s="85" customFormat="1" ht="24" customHeight="1" outlineLevel="4" spans="1:95">
      <c r="A107" s="124"/>
      <c r="B107" s="125"/>
      <c r="C107" s="126"/>
      <c r="D107" s="124"/>
      <c r="E107" s="125"/>
      <c r="F107" s="125"/>
      <c r="G107" s="125"/>
      <c r="H107" s="127"/>
      <c r="I107" s="127"/>
      <c r="J107" s="127">
        <f>Z107+AC107+AF107+AI107+AL107+AO107+AR107+AU107+AX107+BA107+BD107+BG107</f>
        <v>0</v>
      </c>
      <c r="K107" s="127">
        <v>1</v>
      </c>
      <c r="L107" s="152"/>
      <c r="M107" s="153">
        <f>IFERROR(VLOOKUP($L107,'2-2 引出数据_合同数据仓库'!$B$2:$BP$10000,3,FALSE),0)</f>
        <v>0</v>
      </c>
      <c r="N107" s="127"/>
      <c r="O107" s="153">
        <f>IFERROR(VLOOKUP((LEFT(VLOOKUP($L107,'2-2 引出数据_合同数据仓库'!$B$2:$BP$10000,64,FALSE),15)&amp;(RIGHT(VLOOKUP($L107,'2-2 引出数据_合同数据仓库'!$B$2:$BP$10000,64,FALSE),4)+1)),'2-2 引出数据_合同数据仓库'!$B$2:$BP$10000,3,FALSE),0)</f>
        <v>0</v>
      </c>
      <c r="P107" s="127"/>
      <c r="Q107" s="127">
        <f>IFERROR(VLOOKUP($L107,'2-2 引出数据_合同数据仓库'!$B$2:$BP$10000,28,FALSE),0)</f>
        <v>0</v>
      </c>
      <c r="R107" s="127">
        <f>IFERROR(VLOOKUP($L107,'2-2 引出数据_合同数据仓库'!$B$2:$BP$10000,29,FALSE),0)</f>
        <v>0</v>
      </c>
      <c r="S107" s="127">
        <f>IFERROR(VLOOKUP($L107,'2-2 引出数据_合同数据仓库'!$B$2:$BP$10000,4,FALSE),0)</f>
        <v>0</v>
      </c>
      <c r="T107" s="127"/>
      <c r="U107" s="127">
        <f>IFERROR(VLOOKUP($L107,'2-2 引出数据_合同数据仓库'!$B$2:$BP$10000,15,FALSE),0)</f>
        <v>0</v>
      </c>
      <c r="V107" s="127">
        <f>U107/(S107-R107+1)*365</f>
        <v>0</v>
      </c>
      <c r="W107" s="127"/>
      <c r="X107" s="159">
        <v>45658</v>
      </c>
      <c r="Y107" s="159">
        <f>X107+30</f>
        <v>45688</v>
      </c>
      <c r="Z107" s="163">
        <f>IFERROR(IF(($R107-Y107)&gt;=0,0,IF(($S107-X107)&lt;0,0,IF(AND(($S107-Y107)&gt;0,(X107-$R107)&gt;0),$V107/365*(Y107-X107+1),IF(AND(($S107-Y107)&lt;=0,(X107-$R107)&gt;0),$V107/365*($S107-X107+1),$V107/365*(Y107-$R107+1))))),0)</f>
        <v>0</v>
      </c>
      <c r="AA107" s="159">
        <f>Y107+1</f>
        <v>45689</v>
      </c>
      <c r="AB107" s="159">
        <f>AA107+27</f>
        <v>45716</v>
      </c>
      <c r="AC107" s="163">
        <f>IFERROR(IF(($R107-AB107)&gt;=0,0,IF(($S107-AA107)&lt;0,0,IF(AND(($S107-AB107)&gt;0,(AA107-$R107)&gt;0),$V107/365*(AB107-AA107+1),IF(AND(($S107-AB107)&lt;=0,(AA107-$R107)&gt;0),$V107/365*($S107-AA107+1),$V107/365*(AB107-$R107+1))))),0)</f>
        <v>0</v>
      </c>
      <c r="AD107" s="159">
        <f>AB107+1</f>
        <v>45717</v>
      </c>
      <c r="AE107" s="159">
        <f>AD107+30</f>
        <v>45747</v>
      </c>
      <c r="AF107" s="163">
        <f>IFERROR(IF(($R107-AE107)&gt;=0,0,IF(($S107-AD107)&lt;0,0,IF(AND(($S107-AE107)&gt;0,(AD107-$R107)&gt;0),$V107/365*(AE107-AD107+1),IF(AND(($S107-AE107)&lt;=0,(AD107-$R107)&gt;0),$V107/365*($S107-AD107+1),$V107/365*(AE107-$R107+1))))),0)</f>
        <v>0</v>
      </c>
      <c r="AG107" s="159">
        <f>AE107+1</f>
        <v>45748</v>
      </c>
      <c r="AH107" s="159">
        <f>AG107+29</f>
        <v>45777</v>
      </c>
      <c r="AI107" s="163">
        <f>IFERROR(IF(($R107-AH107)&gt;=0,0,IF(($S107-AG107)&lt;0,0,IF(AND(($S107-AH107)&gt;0,(AG107-$R107)&gt;0),$V107/365*(AH107-AG107+1),IF(AND(($S107-AH107)&lt;=0,(AG107-$R107)&gt;0),$V107/365*($S107-AG107+1),$V107/365*(AH107-$R107+1))))),0)</f>
        <v>0</v>
      </c>
      <c r="AJ107" s="159">
        <f>AH107+1</f>
        <v>45778</v>
      </c>
      <c r="AK107" s="159">
        <f>AJ107+30</f>
        <v>45808</v>
      </c>
      <c r="AL107" s="163">
        <f>IFERROR(IF(($R107-AK107)&gt;=0,0,IF(($S107-AJ107)&lt;0,0,IF(AND(($S107-AK107)&gt;0,(AJ107-$R107)&gt;0),$V107/365*(AK107-AJ107+1),IF(AND(($S107-AK107)&lt;=0,(AJ107-$R107)&gt;0),$V107/365*($S107-AJ107+1),$V107/365*(AK107-$R107+1))))),0)</f>
        <v>0</v>
      </c>
      <c r="AM107" s="159">
        <f>AK107+1</f>
        <v>45809</v>
      </c>
      <c r="AN107" s="159">
        <f>AM107+29</f>
        <v>45838</v>
      </c>
      <c r="AO107" s="163">
        <f>IFERROR(IF(($R107-AN107)&gt;=0,0,IF(($S107-AM107)&lt;0,0,IF(AND(($S107-AN107)&gt;0,(AM107-$R107)&gt;0),$V107/365*(AN107-AM107+1),IF(AND(($S107-AN107)&lt;=0,(AM107-$R107)&gt;0),$V107/365*($S107-AM107+1),$V107/365*(AN107-$R107+1))))),0)</f>
        <v>0</v>
      </c>
      <c r="AP107" s="159">
        <f>AN107+1</f>
        <v>45839</v>
      </c>
      <c r="AQ107" s="159">
        <f>AP107+30</f>
        <v>45869</v>
      </c>
      <c r="AR107" s="163">
        <f>IFERROR(IF(($R107-AQ107)&gt;=0,0,IF(($S107-AP107)&lt;0,0,IF(AND(($S107-AQ107)&gt;0,(AP107-$R107)&gt;0),$V107/365*(AQ107-AP107+1),IF(AND(($S107-AQ107)&lt;=0,(AP107-$R107)&gt;0),$V107/365*($S107-AP107+1),$V107/365*(AQ107-$R107+1))))),0)</f>
        <v>0</v>
      </c>
      <c r="AS107" s="159">
        <f>AQ107+1</f>
        <v>45870</v>
      </c>
      <c r="AT107" s="159">
        <f>AS107+30</f>
        <v>45900</v>
      </c>
      <c r="AU107" s="163">
        <f>IFERROR(IF(($R107-AT107)&gt;=0,0,IF(($S107-AS107)&lt;0,0,IF(AND(($S107-AT107)&gt;0,(AS107-$R107)&gt;0),$V107/365*(AT107-AS107+1),IF(AND(($S107-AT107)&lt;=0,(AS107-$R107)&gt;0),$V107/365*($S107-AS107+1),$V107/365*(AT107-$R107+1))))),0)</f>
        <v>0</v>
      </c>
      <c r="AV107" s="159">
        <f>AT107+1</f>
        <v>45901</v>
      </c>
      <c r="AW107" s="159">
        <f>AV107+29</f>
        <v>45930</v>
      </c>
      <c r="AX107" s="163">
        <f>IFERROR(IF(($R107-AW107)&gt;=0,0,IF(($S107-AV107)&lt;0,0,IF(AND(($S107-AW107)&gt;0,(AV107-$R107)&gt;0),$V107/365*(AW107-AV107+1),IF(AND(($S107-AW107)&lt;=0,(AV107-$R107)&gt;0),$V107/365*($S107-AV107+1),$V107/365*(AW107-$R107+1))))),0)</f>
        <v>0</v>
      </c>
      <c r="AY107" s="159">
        <f>AW107+1</f>
        <v>45931</v>
      </c>
      <c r="AZ107" s="159">
        <f>AY107+30</f>
        <v>45961</v>
      </c>
      <c r="BA107" s="163">
        <f>IFERROR(IF(($R107-AZ107)&gt;=0,0,IF(($S107-AY107)&lt;0,0,IF(AND(($S107-AZ107)&gt;0,(AY107-$R107)&gt;0),$V107/365*(AZ107-AY107+1),IF(AND(($S107-AZ107)&lt;=0,(AY107-$R107)&gt;0),$V107/365*($S107-AY107+1),$V107/365*(AZ107-$R107+1))))),0)</f>
        <v>0</v>
      </c>
      <c r="BB107" s="159">
        <f>AZ107+1</f>
        <v>45962</v>
      </c>
      <c r="BC107" s="159">
        <f>BB107+29</f>
        <v>45991</v>
      </c>
      <c r="BD107" s="163">
        <f>IFERROR(IF(($R107-BC107)&gt;=0,0,IF(($S107-BB107)&lt;0,0,IF(AND(($S107-BC107)&gt;0,(BB107-$R107)&gt;0),$V107/365*(BC107-BB107+1),IF(AND(($S107-BC107)&lt;=0,(BB107-$R107)&gt;0),$V107/365*($S107-BB107+1),$V107/365*(BC107-$R107+1))))),0)</f>
        <v>0</v>
      </c>
      <c r="BE107" s="159">
        <f>BC107+1</f>
        <v>45992</v>
      </c>
      <c r="BF107" s="159">
        <f>BE107+30</f>
        <v>46022</v>
      </c>
      <c r="BG107" s="163">
        <f>IFERROR(IF(($R107-BF107)&gt;=0,0,IF(($S107-BE107)&lt;0,0,IF(AND(($S107-BF107)&gt;0,(BE107-$R107)&gt;0),$V107/365*(BF107-BE107+1),IF(AND(($S107-BF107)&lt;=0,(BE107-$R107)&gt;0),$V107/365*($S107-BE107+1),$V107/365*(BF107-$R107+1))))),0)</f>
        <v>0</v>
      </c>
      <c r="BH107" s="159">
        <v>46023</v>
      </c>
      <c r="BI107" s="159">
        <f>BH107+30</f>
        <v>46053</v>
      </c>
      <c r="BJ107" s="163">
        <f>IFERROR(IF(($R107-BI107)&gt;=0,0,IF(($S107-BH107)&lt;0,0,IF(AND(($S107-BI107)&gt;0,(BH107-$R107)&gt;0),$V107/365*(BI107-BH107+1),IF(AND(($S107-BI107)&lt;=0,(BH107-$R107)&gt;0),$V107/365*($S107-BH107+1),$V107/365*(BI107-$R107+1))))),0)</f>
        <v>0</v>
      </c>
      <c r="BK107" s="159">
        <f>BI107+1</f>
        <v>46054</v>
      </c>
      <c r="BL107" s="159">
        <f>BK107+27</f>
        <v>46081</v>
      </c>
      <c r="BM107" s="163">
        <f>IFERROR(IF(($R107-BL107)&gt;=0,0,IF(($S107-BK107)&lt;0,0,IF(AND(($S107-BL107)&gt;0,(BK107-$R107)&gt;0),$V107/365*(BL107-BK107+1),IF(AND(($S107-BL107)&lt;=0,(BK107-$R107)&gt;0),$V107/365*($S107-BK107+1),$V107/365*(BL107-$R107+1))))),0)</f>
        <v>0</v>
      </c>
      <c r="BN107" s="159">
        <f>BL107+1</f>
        <v>46082</v>
      </c>
      <c r="BO107" s="159">
        <f>BN107+30</f>
        <v>46112</v>
      </c>
      <c r="BP107" s="163">
        <f>IFERROR(IF(($R107-BO107)&gt;=0,0,IF(($S107-BN107)&lt;0,0,IF(AND(($S107-BO107)&gt;0,(BN107-$R107)&gt;0),$V107/365*(BO107-BN107+1),IF(AND(($S107-BO107)&lt;=0,(BN107-$R107)&gt;0),$V107/365*($S107-BN107+1),$V107/365*(BO107-$R107+1))))),0)</f>
        <v>0</v>
      </c>
      <c r="BQ107" s="159">
        <f>BO107+1</f>
        <v>46113</v>
      </c>
      <c r="BR107" s="159">
        <f>BQ107+29</f>
        <v>46142</v>
      </c>
      <c r="BS107" s="163">
        <f>IFERROR(IF(($R107-BR107)&gt;=0,0,IF(($S107-BQ107)&lt;0,0,IF(AND(($S107-BR107)&gt;0,(BQ107-$R107)&gt;0),$V107/365*(BR107-BQ107+1),IF(AND(($S107-BR107)&lt;=0,(BQ107-$R107)&gt;0),$V107/365*($S107-BQ107+1),$V107/365*(BR107-$R107+1))))),0)</f>
        <v>0</v>
      </c>
      <c r="BT107" s="159">
        <f>BR107+1</f>
        <v>46143</v>
      </c>
      <c r="BU107" s="159">
        <f>BT107+30</f>
        <v>46173</v>
      </c>
      <c r="BV107" s="163">
        <f>IFERROR(IF(($R107-BU107)&gt;=0,0,IF(($S107-BT107)&lt;0,0,IF(AND(($S107-BU107)&gt;0,(BT107-$R107)&gt;0),$V107/365*(BU107-BT107+1),IF(AND(($S107-BU107)&lt;=0,(BT107-$R107)&gt;0),$V107/365*($S107-BT107+1),$V107/365*(BU107-$R107+1))))),0)</f>
        <v>0</v>
      </c>
      <c r="BW107" s="159">
        <f>BU107+1</f>
        <v>46174</v>
      </c>
      <c r="BX107" s="159">
        <f>BW107+29</f>
        <v>46203</v>
      </c>
      <c r="BY107" s="163">
        <f>IFERROR(IF(($R107-BX107)&gt;=0,0,IF(($S107-BW107)&lt;0,0,IF(AND(($S107-BX107)&gt;0,(BW107-$R107)&gt;0),$V107/365*(BX107-BW107+1),IF(AND(($S107-BX107)&lt;=0,(BW107-$R107)&gt;0),$V107/365*($S107-BW107+1),$V107/365*(BX107-$R107+1))))),0)</f>
        <v>0</v>
      </c>
      <c r="BZ107" s="159">
        <f>BX107+1</f>
        <v>46204</v>
      </c>
      <c r="CA107" s="159">
        <f>BZ107+30</f>
        <v>46234</v>
      </c>
      <c r="CB107" s="163">
        <f>IFERROR(IF(($R107-CA107)&gt;=0,0,IF(($S107-BZ107)&lt;0,0,IF(AND(($S107-CA107)&gt;0,(BZ107-$R107)&gt;0),$V107/365*(CA107-BZ107+1),IF(AND(($S107-CA107)&lt;=0,(BZ107-$R107)&gt;0),$V107/365*($S107-BZ107+1),$V107/365*(CA107-$R107+1))))),0)</f>
        <v>0</v>
      </c>
      <c r="CC107" s="159">
        <f>CA107+1</f>
        <v>46235</v>
      </c>
      <c r="CD107" s="159">
        <f>CC107+30</f>
        <v>46265</v>
      </c>
      <c r="CE107" s="163">
        <f>IFERROR(IF(($R107-CD107)&gt;=0,0,IF(($S107-CC107)&lt;0,0,IF(AND(($S107-CD107)&gt;0,(CC107-$R107)&gt;0),$V107/365*(CD107-CC107+1),IF(AND(($S107-CD107)&lt;=0,(CC107-$R107)&gt;0),$V107/365*($S107-CC107+1),$V107/365*(CD107-$R107+1))))),0)</f>
        <v>0</v>
      </c>
      <c r="CF107" s="159">
        <f>CD107+1</f>
        <v>46266</v>
      </c>
      <c r="CG107" s="159">
        <f>CF107+29</f>
        <v>46295</v>
      </c>
      <c r="CH107" s="163">
        <f>IFERROR(IF(($R107-CG107)&gt;=0,0,IF(($S107-CF107)&lt;0,0,IF(AND(($S107-CG107)&gt;0,(CF107-$R107)&gt;0),$V107/365*(CG107-CF107+1),IF(AND(($S107-CG107)&lt;=0,(CF107-$R107)&gt;0),$V107/365*($S107-CF107+1),$V107/365*(CG107-$R107+1))))),0)</f>
        <v>0</v>
      </c>
      <c r="CI107" s="159">
        <f>CG107+1</f>
        <v>46296</v>
      </c>
      <c r="CJ107" s="159">
        <f>CI107+30</f>
        <v>46326</v>
      </c>
      <c r="CK107" s="163">
        <f>IFERROR(IF(($R107-CJ107)&gt;=0,0,IF(($S107-CI107)&lt;0,0,IF(AND(($S107-CJ107)&gt;0,(CI107-$R107)&gt;0),$V107/365*(CJ107-CI107+1),IF(AND(($S107-CJ107)&lt;=0,(CI107-$R107)&gt;0),$V107/365*($S107-CI107+1),$V107/365*(CJ107-$R107+1))))),0)</f>
        <v>0</v>
      </c>
      <c r="CL107" s="159">
        <f>CJ107+1</f>
        <v>46327</v>
      </c>
      <c r="CM107" s="159">
        <f>CL107+29</f>
        <v>46356</v>
      </c>
      <c r="CN107" s="163">
        <f>IFERROR(IF(($R107-CM107)&gt;=0,0,IF(($S107-CL107)&lt;0,0,IF(AND(($S107-CM107)&gt;0,(CL107-$R107)&gt;0),$V107/365*(CM107-CL107+1),IF(AND(($S107-CM107)&lt;=0,(CL107-$R107)&gt;0),$V107/365*($S107-CL107+1),$V107/365*(CM107-$R107+1))))),0)</f>
        <v>0</v>
      </c>
      <c r="CO107" s="159">
        <f>CM107+1</f>
        <v>46357</v>
      </c>
      <c r="CP107" s="159">
        <f>CO107+30</f>
        <v>46387</v>
      </c>
      <c r="CQ107" s="163">
        <f>IFERROR(IF(($R107-CP107)&gt;=0,0,IF(($S107-CO107)&lt;0,0,IF(AND(($S107-CP107)&gt;0,(CO107-$R107)&gt;0),$V107/365*(CP107-CO107+1),IF(AND(($S107-CP107)&lt;=0,(CO107-$R107)&gt;0),$V107/365*($S107-CO107+1),$V107/365*(CP107-$R107+1))))),0)</f>
        <v>0</v>
      </c>
    </row>
    <row r="108" s="85" customFormat="1" ht="24" customHeight="1" outlineLevel="4" spans="1:95">
      <c r="A108" s="124"/>
      <c r="B108" s="125"/>
      <c r="C108" s="126"/>
      <c r="D108" s="124"/>
      <c r="E108" s="125"/>
      <c r="F108" s="125"/>
      <c r="G108" s="125"/>
      <c r="H108" s="127"/>
      <c r="I108" s="127"/>
      <c r="J108" s="127">
        <f>Z108+AC108+AF108+AI108+AL108+AO108+AR108+AU108+AX108+BA108+BD108+BG108</f>
        <v>0</v>
      </c>
      <c r="K108" s="127">
        <f>K107+1</f>
        <v>2</v>
      </c>
      <c r="L108" s="152"/>
      <c r="M108" s="153">
        <f>IFERROR(VLOOKUP($L108,'2-2 引出数据_合同数据仓库'!$B$2:$BP$10000,3,FALSE),0)</f>
        <v>0</v>
      </c>
      <c r="N108" s="127"/>
      <c r="O108" s="153">
        <f>IFERROR(VLOOKUP((LEFT(VLOOKUP($L108,'2-2 引出数据_合同数据仓库'!$B$2:$BP$10000,64,FALSE),15)&amp;(RIGHT(VLOOKUP($L108,'2-2 引出数据_合同数据仓库'!$B$2:$BP$10000,64,FALSE),4)+1)),'2-2 引出数据_合同数据仓库'!$B$2:$BP$10000,3,FALSE),0)</f>
        <v>0</v>
      </c>
      <c r="P108" s="127"/>
      <c r="Q108" s="127">
        <f>IFERROR(VLOOKUP($L108,'2-2 引出数据_合同数据仓库'!$B$2:$BP$10000,28,FALSE),0)</f>
        <v>0</v>
      </c>
      <c r="R108" s="127">
        <f>IFERROR(VLOOKUP($L108,'2-2 引出数据_合同数据仓库'!$B$2:$BP$10000,29,FALSE),0)</f>
        <v>0</v>
      </c>
      <c r="S108" s="127">
        <f>IFERROR(VLOOKUP($L108,'2-2 引出数据_合同数据仓库'!$B$2:$BP$10000,4,FALSE),0)</f>
        <v>0</v>
      </c>
      <c r="T108" s="127"/>
      <c r="U108" s="127">
        <f>IFERROR(VLOOKUP($L108,'2-2 引出数据_合同数据仓库'!$B$2:$BP$10000,15,FALSE),0)</f>
        <v>0</v>
      </c>
      <c r="V108" s="127">
        <f>U108/(S108-R108+1)*365</f>
        <v>0</v>
      </c>
      <c r="W108" s="127"/>
      <c r="X108" s="159">
        <v>45658</v>
      </c>
      <c r="Y108" s="159">
        <f>X108+30</f>
        <v>45688</v>
      </c>
      <c r="Z108" s="163">
        <f>IFERROR(IF(($R108-Y108)&gt;=0,0,IF(($S108-X108)&lt;0,0,IF(AND(($S108-Y108)&gt;0,(X108-$R108)&gt;0),$V108/365*(Y108-X108+1),IF(AND(($S108-Y108)&lt;=0,(X108-$R108)&gt;0),$V108/365*($S108-X108+1),$V108/365*(Y108-$R108+1))))),0)</f>
        <v>0</v>
      </c>
      <c r="AA108" s="159">
        <f>Y108+1</f>
        <v>45689</v>
      </c>
      <c r="AB108" s="159">
        <f>AA108+27</f>
        <v>45716</v>
      </c>
      <c r="AC108" s="163">
        <f>IFERROR(IF(($R108-AB108)&gt;=0,0,IF(($S108-AA108)&lt;0,0,IF(AND(($S108-AB108)&gt;0,(AA108-$R108)&gt;0),$V108/365*(AB108-AA108+1),IF(AND(($S108-AB108)&lt;=0,(AA108-$R108)&gt;0),$V108/365*($S108-AA108+1),$V108/365*(AB108-$R108+1))))),0)</f>
        <v>0</v>
      </c>
      <c r="AD108" s="159">
        <f>AB108+1</f>
        <v>45717</v>
      </c>
      <c r="AE108" s="159">
        <f>AD108+30</f>
        <v>45747</v>
      </c>
      <c r="AF108" s="163">
        <f>IFERROR(IF(($R108-AE108)&gt;=0,0,IF(($S108-AD108)&lt;0,0,IF(AND(($S108-AE108)&gt;0,(AD108-$R108)&gt;0),$V108/365*(AE108-AD108+1),IF(AND(($S108-AE108)&lt;=0,(AD108-$R108)&gt;0),$V108/365*($S108-AD108+1),$V108/365*(AE108-$R108+1))))),0)</f>
        <v>0</v>
      </c>
      <c r="AG108" s="159">
        <f>AE108+1</f>
        <v>45748</v>
      </c>
      <c r="AH108" s="159">
        <f>AG108+29</f>
        <v>45777</v>
      </c>
      <c r="AI108" s="163">
        <f>IFERROR(IF(($R108-AH108)&gt;=0,0,IF(($S108-AG108)&lt;0,0,IF(AND(($S108-AH108)&gt;0,(AG108-$R108)&gt;0),$V108/365*(AH108-AG108+1),IF(AND(($S108-AH108)&lt;=0,(AG108-$R108)&gt;0),$V108/365*($S108-AG108+1),$V108/365*(AH108-$R108+1))))),0)</f>
        <v>0</v>
      </c>
      <c r="AJ108" s="159">
        <f>AH108+1</f>
        <v>45778</v>
      </c>
      <c r="AK108" s="159">
        <f>AJ108+30</f>
        <v>45808</v>
      </c>
      <c r="AL108" s="163">
        <f>IFERROR(IF(($R108-AK108)&gt;=0,0,IF(($S108-AJ108)&lt;0,0,IF(AND(($S108-AK108)&gt;0,(AJ108-$R108)&gt;0),$V108/365*(AK108-AJ108+1),IF(AND(($S108-AK108)&lt;=0,(AJ108-$R108)&gt;0),$V108/365*($S108-AJ108+1),$V108/365*(AK108-$R108+1))))),0)</f>
        <v>0</v>
      </c>
      <c r="AM108" s="159">
        <f>AK108+1</f>
        <v>45809</v>
      </c>
      <c r="AN108" s="159">
        <f>AM108+29</f>
        <v>45838</v>
      </c>
      <c r="AO108" s="163">
        <f>IFERROR(IF(($R108-AN108)&gt;=0,0,IF(($S108-AM108)&lt;0,0,IF(AND(($S108-AN108)&gt;0,(AM108-$R108)&gt;0),$V108/365*(AN108-AM108+1),IF(AND(($S108-AN108)&lt;=0,(AM108-$R108)&gt;0),$V108/365*($S108-AM108+1),$V108/365*(AN108-$R108+1))))),0)</f>
        <v>0</v>
      </c>
      <c r="AP108" s="159">
        <f>AN108+1</f>
        <v>45839</v>
      </c>
      <c r="AQ108" s="159">
        <f>AP108+30</f>
        <v>45869</v>
      </c>
      <c r="AR108" s="163">
        <f>IFERROR(IF(($R108-AQ108)&gt;=0,0,IF(($S108-AP108)&lt;0,0,IF(AND(($S108-AQ108)&gt;0,(AP108-$R108)&gt;0),$V108/365*(AQ108-AP108+1),IF(AND(($S108-AQ108)&lt;=0,(AP108-$R108)&gt;0),$V108/365*($S108-AP108+1),$V108/365*(AQ108-$R108+1))))),0)</f>
        <v>0</v>
      </c>
      <c r="AS108" s="159">
        <f>AQ108+1</f>
        <v>45870</v>
      </c>
      <c r="AT108" s="159">
        <f>AS108+30</f>
        <v>45900</v>
      </c>
      <c r="AU108" s="163">
        <f>IFERROR(IF(($R108-AT108)&gt;=0,0,IF(($S108-AS108)&lt;0,0,IF(AND(($S108-AT108)&gt;0,(AS108-$R108)&gt;0),$V108/365*(AT108-AS108+1),IF(AND(($S108-AT108)&lt;=0,(AS108-$R108)&gt;0),$V108/365*($S108-AS108+1),$V108/365*(AT108-$R108+1))))),0)</f>
        <v>0</v>
      </c>
      <c r="AV108" s="159">
        <f>AT108+1</f>
        <v>45901</v>
      </c>
      <c r="AW108" s="159">
        <f>AV108+29</f>
        <v>45930</v>
      </c>
      <c r="AX108" s="163">
        <f>IFERROR(IF(($R108-AW108)&gt;=0,0,IF(($S108-AV108)&lt;0,0,IF(AND(($S108-AW108)&gt;0,(AV108-$R108)&gt;0),$V108/365*(AW108-AV108+1),IF(AND(($S108-AW108)&lt;=0,(AV108-$R108)&gt;0),$V108/365*($S108-AV108+1),$V108/365*(AW108-$R108+1))))),0)</f>
        <v>0</v>
      </c>
      <c r="AY108" s="159">
        <f>AW108+1</f>
        <v>45931</v>
      </c>
      <c r="AZ108" s="159">
        <f>AY108+30</f>
        <v>45961</v>
      </c>
      <c r="BA108" s="163">
        <f>IFERROR(IF(($R108-AZ108)&gt;=0,0,IF(($S108-AY108)&lt;0,0,IF(AND(($S108-AZ108)&gt;0,(AY108-$R108)&gt;0),$V108/365*(AZ108-AY108+1),IF(AND(($S108-AZ108)&lt;=0,(AY108-$R108)&gt;0),$V108/365*($S108-AY108+1),$V108/365*(AZ108-$R108+1))))),0)</f>
        <v>0</v>
      </c>
      <c r="BB108" s="159">
        <f>AZ108+1</f>
        <v>45962</v>
      </c>
      <c r="BC108" s="159">
        <f>BB108+29</f>
        <v>45991</v>
      </c>
      <c r="BD108" s="163">
        <f>IFERROR(IF(($R108-BC108)&gt;=0,0,IF(($S108-BB108)&lt;0,0,IF(AND(($S108-BC108)&gt;0,(BB108-$R108)&gt;0),$V108/365*(BC108-BB108+1),IF(AND(($S108-BC108)&lt;=0,(BB108-$R108)&gt;0),$V108/365*($S108-BB108+1),$V108/365*(BC108-$R108+1))))),0)</f>
        <v>0</v>
      </c>
      <c r="BE108" s="159">
        <f>BC108+1</f>
        <v>45992</v>
      </c>
      <c r="BF108" s="159">
        <f>BE108+30</f>
        <v>46022</v>
      </c>
      <c r="BG108" s="163">
        <f>IFERROR(IF(($R108-BF108)&gt;=0,0,IF(($S108-BE108)&lt;0,0,IF(AND(($S108-BF108)&gt;0,(BE108-$R108)&gt;0),$V108/365*(BF108-BE108+1),IF(AND(($S108-BF108)&lt;=0,(BE108-$R108)&gt;0),$V108/365*($S108-BE108+1),$V108/365*(BF108-$R108+1))))),0)</f>
        <v>0</v>
      </c>
      <c r="BH108" s="159">
        <v>46023</v>
      </c>
      <c r="BI108" s="159">
        <f>BH108+30</f>
        <v>46053</v>
      </c>
      <c r="BJ108" s="163">
        <f>IFERROR(IF(($R108-BI108)&gt;=0,0,IF(($S108-BH108)&lt;0,0,IF(AND(($S108-BI108)&gt;0,(BH108-$R108)&gt;0),$V108/365*(BI108-BH108+1),IF(AND(($S108-BI108)&lt;=0,(BH108-$R108)&gt;0),$V108/365*($S108-BH108+1),$V108/365*(BI108-$R108+1))))),0)</f>
        <v>0</v>
      </c>
      <c r="BK108" s="159">
        <f>BI108+1</f>
        <v>46054</v>
      </c>
      <c r="BL108" s="159">
        <f>BK108+27</f>
        <v>46081</v>
      </c>
      <c r="BM108" s="163">
        <f>IFERROR(IF(($R108-BL108)&gt;=0,0,IF(($S108-BK108)&lt;0,0,IF(AND(($S108-BL108)&gt;0,(BK108-$R108)&gt;0),$V108/365*(BL108-BK108+1),IF(AND(($S108-BL108)&lt;=0,(BK108-$R108)&gt;0),$V108/365*($S108-BK108+1),$V108/365*(BL108-$R108+1))))),0)</f>
        <v>0</v>
      </c>
      <c r="BN108" s="159">
        <f>BL108+1</f>
        <v>46082</v>
      </c>
      <c r="BO108" s="159">
        <f>BN108+30</f>
        <v>46112</v>
      </c>
      <c r="BP108" s="163">
        <f>IFERROR(IF(($R108-BO108)&gt;=0,0,IF(($S108-BN108)&lt;0,0,IF(AND(($S108-BO108)&gt;0,(BN108-$R108)&gt;0),$V108/365*(BO108-BN108+1),IF(AND(($S108-BO108)&lt;=0,(BN108-$R108)&gt;0),$V108/365*($S108-BN108+1),$V108/365*(BO108-$R108+1))))),0)</f>
        <v>0</v>
      </c>
      <c r="BQ108" s="159">
        <f>BO108+1</f>
        <v>46113</v>
      </c>
      <c r="BR108" s="159">
        <f>BQ108+29</f>
        <v>46142</v>
      </c>
      <c r="BS108" s="163">
        <f>IFERROR(IF(($R108-BR108)&gt;=0,0,IF(($S108-BQ108)&lt;0,0,IF(AND(($S108-BR108)&gt;0,(BQ108-$R108)&gt;0),$V108/365*(BR108-BQ108+1),IF(AND(($S108-BR108)&lt;=0,(BQ108-$R108)&gt;0),$V108/365*($S108-BQ108+1),$V108/365*(BR108-$R108+1))))),0)</f>
        <v>0</v>
      </c>
      <c r="BT108" s="159">
        <f>BR108+1</f>
        <v>46143</v>
      </c>
      <c r="BU108" s="159">
        <f>BT108+30</f>
        <v>46173</v>
      </c>
      <c r="BV108" s="163">
        <f>IFERROR(IF(($R108-BU108)&gt;=0,0,IF(($S108-BT108)&lt;0,0,IF(AND(($S108-BU108)&gt;0,(BT108-$R108)&gt;0),$V108/365*(BU108-BT108+1),IF(AND(($S108-BU108)&lt;=0,(BT108-$R108)&gt;0),$V108/365*($S108-BT108+1),$V108/365*(BU108-$R108+1))))),0)</f>
        <v>0</v>
      </c>
      <c r="BW108" s="159">
        <f>BU108+1</f>
        <v>46174</v>
      </c>
      <c r="BX108" s="159">
        <f>BW108+29</f>
        <v>46203</v>
      </c>
      <c r="BY108" s="163">
        <f>IFERROR(IF(($R108-BX108)&gt;=0,0,IF(($S108-BW108)&lt;0,0,IF(AND(($S108-BX108)&gt;0,(BW108-$R108)&gt;0),$V108/365*(BX108-BW108+1),IF(AND(($S108-BX108)&lt;=0,(BW108-$R108)&gt;0),$V108/365*($S108-BW108+1),$V108/365*(BX108-$R108+1))))),0)</f>
        <v>0</v>
      </c>
      <c r="BZ108" s="159">
        <f>BX108+1</f>
        <v>46204</v>
      </c>
      <c r="CA108" s="159">
        <f>BZ108+30</f>
        <v>46234</v>
      </c>
      <c r="CB108" s="163">
        <f>IFERROR(IF(($R108-CA108)&gt;=0,0,IF(($S108-BZ108)&lt;0,0,IF(AND(($S108-CA108)&gt;0,(BZ108-$R108)&gt;0),$V108/365*(CA108-BZ108+1),IF(AND(($S108-CA108)&lt;=0,(BZ108-$R108)&gt;0),$V108/365*($S108-BZ108+1),$V108/365*(CA108-$R108+1))))),0)</f>
        <v>0</v>
      </c>
      <c r="CC108" s="159">
        <f>CA108+1</f>
        <v>46235</v>
      </c>
      <c r="CD108" s="159">
        <f>CC108+30</f>
        <v>46265</v>
      </c>
      <c r="CE108" s="163">
        <f>IFERROR(IF(($R108-CD108)&gt;=0,0,IF(($S108-CC108)&lt;0,0,IF(AND(($S108-CD108)&gt;0,(CC108-$R108)&gt;0),$V108/365*(CD108-CC108+1),IF(AND(($S108-CD108)&lt;=0,(CC108-$R108)&gt;0),$V108/365*($S108-CC108+1),$V108/365*(CD108-$R108+1))))),0)</f>
        <v>0</v>
      </c>
      <c r="CF108" s="159">
        <f>CD108+1</f>
        <v>46266</v>
      </c>
      <c r="CG108" s="159">
        <f>CF108+29</f>
        <v>46295</v>
      </c>
      <c r="CH108" s="163">
        <f>IFERROR(IF(($R108-CG108)&gt;=0,0,IF(($S108-CF108)&lt;0,0,IF(AND(($S108-CG108)&gt;0,(CF108-$R108)&gt;0),$V108/365*(CG108-CF108+1),IF(AND(($S108-CG108)&lt;=0,(CF108-$R108)&gt;0),$V108/365*($S108-CF108+1),$V108/365*(CG108-$R108+1))))),0)</f>
        <v>0</v>
      </c>
      <c r="CI108" s="159">
        <f>CG108+1</f>
        <v>46296</v>
      </c>
      <c r="CJ108" s="159">
        <f>CI108+30</f>
        <v>46326</v>
      </c>
      <c r="CK108" s="163">
        <f>IFERROR(IF(($R108-CJ108)&gt;=0,0,IF(($S108-CI108)&lt;0,0,IF(AND(($S108-CJ108)&gt;0,(CI108-$R108)&gt;0),$V108/365*(CJ108-CI108+1),IF(AND(($S108-CJ108)&lt;=0,(CI108-$R108)&gt;0),$V108/365*($S108-CI108+1),$V108/365*(CJ108-$R108+1))))),0)</f>
        <v>0</v>
      </c>
      <c r="CL108" s="159">
        <f>CJ108+1</f>
        <v>46327</v>
      </c>
      <c r="CM108" s="159">
        <f>CL108+29</f>
        <v>46356</v>
      </c>
      <c r="CN108" s="163">
        <f>IFERROR(IF(($R108-CM108)&gt;=0,0,IF(($S108-CL108)&lt;0,0,IF(AND(($S108-CM108)&gt;0,(CL108-$R108)&gt;0),$V108/365*(CM108-CL108+1),IF(AND(($S108-CM108)&lt;=0,(CL108-$R108)&gt;0),$V108/365*($S108-CL108+1),$V108/365*(CM108-$R108+1))))),0)</f>
        <v>0</v>
      </c>
      <c r="CO108" s="159">
        <f>CM108+1</f>
        <v>46357</v>
      </c>
      <c r="CP108" s="159">
        <f>CO108+30</f>
        <v>46387</v>
      </c>
      <c r="CQ108" s="163">
        <f>IFERROR(IF(($R108-CP108)&gt;=0,0,IF(($S108-CO108)&lt;0,0,IF(AND(($S108-CP108)&gt;0,(CO108-$R108)&gt;0),$V108/365*(CP108-CO108+1),IF(AND(($S108-CP108)&lt;=0,(CO108-$R108)&gt;0),$V108/365*($S108-CO108+1),$V108/365*(CP108-$R108+1))))),0)</f>
        <v>0</v>
      </c>
    </row>
    <row r="109" s="85" customFormat="1" ht="24" customHeight="1" outlineLevel="4" spans="1:95">
      <c r="A109" s="124"/>
      <c r="B109" s="125"/>
      <c r="C109" s="126"/>
      <c r="D109" s="124"/>
      <c r="E109" s="125"/>
      <c r="F109" s="125"/>
      <c r="G109" s="125"/>
      <c r="H109" s="127"/>
      <c r="I109" s="127"/>
      <c r="J109" s="127">
        <f>Z109+AC109+AF109+AI109+AL109+AO109+AR109+AU109+AX109+BA109+BD109+BG109</f>
        <v>0</v>
      </c>
      <c r="K109" s="127">
        <f>K108+1</f>
        <v>3</v>
      </c>
      <c r="L109" s="152"/>
      <c r="M109" s="153">
        <f>IFERROR(VLOOKUP($L109,'2-2 引出数据_合同数据仓库'!$B$2:$BP$10000,3,FALSE),0)</f>
        <v>0</v>
      </c>
      <c r="N109" s="127"/>
      <c r="O109" s="153">
        <f>IFERROR(VLOOKUP((LEFT(VLOOKUP($L109,'2-2 引出数据_合同数据仓库'!$B$2:$BP$10000,64,FALSE),15)&amp;(RIGHT(VLOOKUP($L109,'2-2 引出数据_合同数据仓库'!$B$2:$BP$10000,64,FALSE),4)+1)),'2-2 引出数据_合同数据仓库'!$B$2:$BP$10000,3,FALSE),0)</f>
        <v>0</v>
      </c>
      <c r="P109" s="127"/>
      <c r="Q109" s="127">
        <f>IFERROR(VLOOKUP($L109,'2-2 引出数据_合同数据仓库'!$B$2:$BP$10000,28,FALSE),0)</f>
        <v>0</v>
      </c>
      <c r="R109" s="127">
        <f>IFERROR(VLOOKUP($L109,'2-2 引出数据_合同数据仓库'!$B$2:$BP$10000,29,FALSE),0)</f>
        <v>0</v>
      </c>
      <c r="S109" s="127">
        <f>IFERROR(VLOOKUP($L109,'2-2 引出数据_合同数据仓库'!$B$2:$BP$10000,4,FALSE),0)</f>
        <v>0</v>
      </c>
      <c r="T109" s="127"/>
      <c r="U109" s="127">
        <f>IFERROR(VLOOKUP($L109,'2-2 引出数据_合同数据仓库'!$B$2:$BP$10000,15,FALSE),0)</f>
        <v>0</v>
      </c>
      <c r="V109" s="127">
        <f>U109/(S109-R109+1)*365</f>
        <v>0</v>
      </c>
      <c r="W109" s="127"/>
      <c r="X109" s="159">
        <v>45658</v>
      </c>
      <c r="Y109" s="159">
        <f>X109+30</f>
        <v>45688</v>
      </c>
      <c r="Z109" s="163">
        <f>IFERROR(IF(($R109-Y109)&gt;=0,0,IF(($S109-X109)&lt;0,0,IF(AND(($S109-Y109)&gt;0,(X109-$R109)&gt;0),$V109/365*(Y109-X109+1),IF(AND(($S109-Y109)&lt;=0,(X109-$R109)&gt;0),$V109/365*($S109-X109+1),$V109/365*(Y109-$R109+1))))),0)</f>
        <v>0</v>
      </c>
      <c r="AA109" s="159">
        <f>Y109+1</f>
        <v>45689</v>
      </c>
      <c r="AB109" s="159">
        <f>AA109+27</f>
        <v>45716</v>
      </c>
      <c r="AC109" s="163">
        <f>IFERROR(IF(($R109-AB109)&gt;=0,0,IF(($S109-AA109)&lt;0,0,IF(AND(($S109-AB109)&gt;0,(AA109-$R109)&gt;0),$V109/365*(AB109-AA109+1),IF(AND(($S109-AB109)&lt;=0,(AA109-$R109)&gt;0),$V109/365*($S109-AA109+1),$V109/365*(AB109-$R109+1))))),0)</f>
        <v>0</v>
      </c>
      <c r="AD109" s="159">
        <f>AB109+1</f>
        <v>45717</v>
      </c>
      <c r="AE109" s="159">
        <f>AD109+30</f>
        <v>45747</v>
      </c>
      <c r="AF109" s="163">
        <f>IFERROR(IF(($R109-AE109)&gt;=0,0,IF(($S109-AD109)&lt;0,0,IF(AND(($S109-AE109)&gt;0,(AD109-$R109)&gt;0),$V109/365*(AE109-AD109+1),IF(AND(($S109-AE109)&lt;=0,(AD109-$R109)&gt;0),$V109/365*($S109-AD109+1),$V109/365*(AE109-$R109+1))))),0)</f>
        <v>0</v>
      </c>
      <c r="AG109" s="159">
        <f>AE109+1</f>
        <v>45748</v>
      </c>
      <c r="AH109" s="159">
        <f>AG109+29</f>
        <v>45777</v>
      </c>
      <c r="AI109" s="163">
        <f>IFERROR(IF(($R109-AH109)&gt;=0,0,IF(($S109-AG109)&lt;0,0,IF(AND(($S109-AH109)&gt;0,(AG109-$R109)&gt;0),$V109/365*(AH109-AG109+1),IF(AND(($S109-AH109)&lt;=0,(AG109-$R109)&gt;0),$V109/365*($S109-AG109+1),$V109/365*(AH109-$R109+1))))),0)</f>
        <v>0</v>
      </c>
      <c r="AJ109" s="159">
        <f>AH109+1</f>
        <v>45778</v>
      </c>
      <c r="AK109" s="159">
        <f>AJ109+30</f>
        <v>45808</v>
      </c>
      <c r="AL109" s="163">
        <f>IFERROR(IF(($R109-AK109)&gt;=0,0,IF(($S109-AJ109)&lt;0,0,IF(AND(($S109-AK109)&gt;0,(AJ109-$R109)&gt;0),$V109/365*(AK109-AJ109+1),IF(AND(($S109-AK109)&lt;=0,(AJ109-$R109)&gt;0),$V109/365*($S109-AJ109+1),$V109/365*(AK109-$R109+1))))),0)</f>
        <v>0</v>
      </c>
      <c r="AM109" s="159">
        <f>AK109+1</f>
        <v>45809</v>
      </c>
      <c r="AN109" s="159">
        <f>AM109+29</f>
        <v>45838</v>
      </c>
      <c r="AO109" s="163">
        <f>IFERROR(IF(($R109-AN109)&gt;=0,0,IF(($S109-AM109)&lt;0,0,IF(AND(($S109-AN109)&gt;0,(AM109-$R109)&gt;0),$V109/365*(AN109-AM109+1),IF(AND(($S109-AN109)&lt;=0,(AM109-$R109)&gt;0),$V109/365*($S109-AM109+1),$V109/365*(AN109-$R109+1))))),0)</f>
        <v>0</v>
      </c>
      <c r="AP109" s="159">
        <f>AN109+1</f>
        <v>45839</v>
      </c>
      <c r="AQ109" s="159">
        <f>AP109+30</f>
        <v>45869</v>
      </c>
      <c r="AR109" s="163">
        <f>IFERROR(IF(($R109-AQ109)&gt;=0,0,IF(($S109-AP109)&lt;0,0,IF(AND(($S109-AQ109)&gt;0,(AP109-$R109)&gt;0),$V109/365*(AQ109-AP109+1),IF(AND(($S109-AQ109)&lt;=0,(AP109-$R109)&gt;0),$V109/365*($S109-AP109+1),$V109/365*(AQ109-$R109+1))))),0)</f>
        <v>0</v>
      </c>
      <c r="AS109" s="159">
        <f>AQ109+1</f>
        <v>45870</v>
      </c>
      <c r="AT109" s="159">
        <f>AS109+30</f>
        <v>45900</v>
      </c>
      <c r="AU109" s="163">
        <f>IFERROR(IF(($R109-AT109)&gt;=0,0,IF(($S109-AS109)&lt;0,0,IF(AND(($S109-AT109)&gt;0,(AS109-$R109)&gt;0),$V109/365*(AT109-AS109+1),IF(AND(($S109-AT109)&lt;=0,(AS109-$R109)&gt;0),$V109/365*($S109-AS109+1),$V109/365*(AT109-$R109+1))))),0)</f>
        <v>0</v>
      </c>
      <c r="AV109" s="159">
        <f>AT109+1</f>
        <v>45901</v>
      </c>
      <c r="AW109" s="159">
        <f>AV109+29</f>
        <v>45930</v>
      </c>
      <c r="AX109" s="163">
        <f>IFERROR(IF(($R109-AW109)&gt;=0,0,IF(($S109-AV109)&lt;0,0,IF(AND(($S109-AW109)&gt;0,(AV109-$R109)&gt;0),$V109/365*(AW109-AV109+1),IF(AND(($S109-AW109)&lt;=0,(AV109-$R109)&gt;0),$V109/365*($S109-AV109+1),$V109/365*(AW109-$R109+1))))),0)</f>
        <v>0</v>
      </c>
      <c r="AY109" s="159">
        <f>AW109+1</f>
        <v>45931</v>
      </c>
      <c r="AZ109" s="159">
        <f>AY109+30</f>
        <v>45961</v>
      </c>
      <c r="BA109" s="163">
        <f>IFERROR(IF(($R109-AZ109)&gt;=0,0,IF(($S109-AY109)&lt;0,0,IF(AND(($S109-AZ109)&gt;0,(AY109-$R109)&gt;0),$V109/365*(AZ109-AY109+1),IF(AND(($S109-AZ109)&lt;=0,(AY109-$R109)&gt;0),$V109/365*($S109-AY109+1),$V109/365*(AZ109-$R109+1))))),0)</f>
        <v>0</v>
      </c>
      <c r="BB109" s="159">
        <f>AZ109+1</f>
        <v>45962</v>
      </c>
      <c r="BC109" s="159">
        <f>BB109+29</f>
        <v>45991</v>
      </c>
      <c r="BD109" s="163">
        <f>IFERROR(IF(($R109-BC109)&gt;=0,0,IF(($S109-BB109)&lt;0,0,IF(AND(($S109-BC109)&gt;0,(BB109-$R109)&gt;0),$V109/365*(BC109-BB109+1),IF(AND(($S109-BC109)&lt;=0,(BB109-$R109)&gt;0),$V109/365*($S109-BB109+1),$V109/365*(BC109-$R109+1))))),0)</f>
        <v>0</v>
      </c>
      <c r="BE109" s="159">
        <f>BC109+1</f>
        <v>45992</v>
      </c>
      <c r="BF109" s="159">
        <f>BE109+30</f>
        <v>46022</v>
      </c>
      <c r="BG109" s="163">
        <f>IFERROR(IF(($R109-BF109)&gt;=0,0,IF(($S109-BE109)&lt;0,0,IF(AND(($S109-BF109)&gt;0,(BE109-$R109)&gt;0),$V109/365*(BF109-BE109+1),IF(AND(($S109-BF109)&lt;=0,(BE109-$R109)&gt;0),$V109/365*($S109-BE109+1),$V109/365*(BF109-$R109+1))))),0)</f>
        <v>0</v>
      </c>
      <c r="BH109" s="159">
        <v>46023</v>
      </c>
      <c r="BI109" s="159">
        <f>BH109+30</f>
        <v>46053</v>
      </c>
      <c r="BJ109" s="163">
        <f>IFERROR(IF(($R109-BI109)&gt;=0,0,IF(($S109-BH109)&lt;0,0,IF(AND(($S109-BI109)&gt;0,(BH109-$R109)&gt;0),$V109/365*(BI109-BH109+1),IF(AND(($S109-BI109)&lt;=0,(BH109-$R109)&gt;0),$V109/365*($S109-BH109+1),$V109/365*(BI109-$R109+1))))),0)</f>
        <v>0</v>
      </c>
      <c r="BK109" s="159">
        <f>BI109+1</f>
        <v>46054</v>
      </c>
      <c r="BL109" s="159">
        <f>BK109+27</f>
        <v>46081</v>
      </c>
      <c r="BM109" s="163">
        <f>IFERROR(IF(($R109-BL109)&gt;=0,0,IF(($S109-BK109)&lt;0,0,IF(AND(($S109-BL109)&gt;0,(BK109-$R109)&gt;0),$V109/365*(BL109-BK109+1),IF(AND(($S109-BL109)&lt;=0,(BK109-$R109)&gt;0),$V109/365*($S109-BK109+1),$V109/365*(BL109-$R109+1))))),0)</f>
        <v>0</v>
      </c>
      <c r="BN109" s="159">
        <f>BL109+1</f>
        <v>46082</v>
      </c>
      <c r="BO109" s="159">
        <f>BN109+30</f>
        <v>46112</v>
      </c>
      <c r="BP109" s="163">
        <f>IFERROR(IF(($R109-BO109)&gt;=0,0,IF(($S109-BN109)&lt;0,0,IF(AND(($S109-BO109)&gt;0,(BN109-$R109)&gt;0),$V109/365*(BO109-BN109+1),IF(AND(($S109-BO109)&lt;=0,(BN109-$R109)&gt;0),$V109/365*($S109-BN109+1),$V109/365*(BO109-$R109+1))))),0)</f>
        <v>0</v>
      </c>
      <c r="BQ109" s="159">
        <f>BO109+1</f>
        <v>46113</v>
      </c>
      <c r="BR109" s="159">
        <f>BQ109+29</f>
        <v>46142</v>
      </c>
      <c r="BS109" s="163">
        <f>IFERROR(IF(($R109-BR109)&gt;=0,0,IF(($S109-BQ109)&lt;0,0,IF(AND(($S109-BR109)&gt;0,(BQ109-$R109)&gt;0),$V109/365*(BR109-BQ109+1),IF(AND(($S109-BR109)&lt;=0,(BQ109-$R109)&gt;0),$V109/365*($S109-BQ109+1),$V109/365*(BR109-$R109+1))))),0)</f>
        <v>0</v>
      </c>
      <c r="BT109" s="159">
        <f>BR109+1</f>
        <v>46143</v>
      </c>
      <c r="BU109" s="159">
        <f>BT109+30</f>
        <v>46173</v>
      </c>
      <c r="BV109" s="163">
        <f>IFERROR(IF(($R109-BU109)&gt;=0,0,IF(($S109-BT109)&lt;0,0,IF(AND(($S109-BU109)&gt;0,(BT109-$R109)&gt;0),$V109/365*(BU109-BT109+1),IF(AND(($S109-BU109)&lt;=0,(BT109-$R109)&gt;0),$V109/365*($S109-BT109+1),$V109/365*(BU109-$R109+1))))),0)</f>
        <v>0</v>
      </c>
      <c r="BW109" s="159">
        <f>BU109+1</f>
        <v>46174</v>
      </c>
      <c r="BX109" s="159">
        <f>BW109+29</f>
        <v>46203</v>
      </c>
      <c r="BY109" s="163">
        <f>IFERROR(IF(($R109-BX109)&gt;=0,0,IF(($S109-BW109)&lt;0,0,IF(AND(($S109-BX109)&gt;0,(BW109-$R109)&gt;0),$V109/365*(BX109-BW109+1),IF(AND(($S109-BX109)&lt;=0,(BW109-$R109)&gt;0),$V109/365*($S109-BW109+1),$V109/365*(BX109-$R109+1))))),0)</f>
        <v>0</v>
      </c>
      <c r="BZ109" s="159">
        <f>BX109+1</f>
        <v>46204</v>
      </c>
      <c r="CA109" s="159">
        <f>BZ109+30</f>
        <v>46234</v>
      </c>
      <c r="CB109" s="163">
        <f>IFERROR(IF(($R109-CA109)&gt;=0,0,IF(($S109-BZ109)&lt;0,0,IF(AND(($S109-CA109)&gt;0,(BZ109-$R109)&gt;0),$V109/365*(CA109-BZ109+1),IF(AND(($S109-CA109)&lt;=0,(BZ109-$R109)&gt;0),$V109/365*($S109-BZ109+1),$V109/365*(CA109-$R109+1))))),0)</f>
        <v>0</v>
      </c>
      <c r="CC109" s="159">
        <f>CA109+1</f>
        <v>46235</v>
      </c>
      <c r="CD109" s="159">
        <f>CC109+30</f>
        <v>46265</v>
      </c>
      <c r="CE109" s="163">
        <f>IFERROR(IF(($R109-CD109)&gt;=0,0,IF(($S109-CC109)&lt;0,0,IF(AND(($S109-CD109)&gt;0,(CC109-$R109)&gt;0),$V109/365*(CD109-CC109+1),IF(AND(($S109-CD109)&lt;=0,(CC109-$R109)&gt;0),$V109/365*($S109-CC109+1),$V109/365*(CD109-$R109+1))))),0)</f>
        <v>0</v>
      </c>
      <c r="CF109" s="159">
        <f>CD109+1</f>
        <v>46266</v>
      </c>
      <c r="CG109" s="159">
        <f>CF109+29</f>
        <v>46295</v>
      </c>
      <c r="CH109" s="163">
        <f>IFERROR(IF(($R109-CG109)&gt;=0,0,IF(($S109-CF109)&lt;0,0,IF(AND(($S109-CG109)&gt;0,(CF109-$R109)&gt;0),$V109/365*(CG109-CF109+1),IF(AND(($S109-CG109)&lt;=0,(CF109-$R109)&gt;0),$V109/365*($S109-CF109+1),$V109/365*(CG109-$R109+1))))),0)</f>
        <v>0</v>
      </c>
      <c r="CI109" s="159">
        <f>CG109+1</f>
        <v>46296</v>
      </c>
      <c r="CJ109" s="159">
        <f>CI109+30</f>
        <v>46326</v>
      </c>
      <c r="CK109" s="163">
        <f>IFERROR(IF(($R109-CJ109)&gt;=0,0,IF(($S109-CI109)&lt;0,0,IF(AND(($S109-CJ109)&gt;0,(CI109-$R109)&gt;0),$V109/365*(CJ109-CI109+1),IF(AND(($S109-CJ109)&lt;=0,(CI109-$R109)&gt;0),$V109/365*($S109-CI109+1),$V109/365*(CJ109-$R109+1))))),0)</f>
        <v>0</v>
      </c>
      <c r="CL109" s="159">
        <f>CJ109+1</f>
        <v>46327</v>
      </c>
      <c r="CM109" s="159">
        <f>CL109+29</f>
        <v>46356</v>
      </c>
      <c r="CN109" s="163">
        <f>IFERROR(IF(($R109-CM109)&gt;=0,0,IF(($S109-CL109)&lt;0,0,IF(AND(($S109-CM109)&gt;0,(CL109-$R109)&gt;0),$V109/365*(CM109-CL109+1),IF(AND(($S109-CM109)&lt;=0,(CL109-$R109)&gt;0),$V109/365*($S109-CL109+1),$V109/365*(CM109-$R109+1))))),0)</f>
        <v>0</v>
      </c>
      <c r="CO109" s="159">
        <f>CM109+1</f>
        <v>46357</v>
      </c>
      <c r="CP109" s="159">
        <f>CO109+30</f>
        <v>46387</v>
      </c>
      <c r="CQ109" s="163">
        <f>IFERROR(IF(($R109-CP109)&gt;=0,0,IF(($S109-CO109)&lt;0,0,IF(AND(($S109-CP109)&gt;0,(CO109-$R109)&gt;0),$V109/365*(CP109-CO109+1),IF(AND(($S109-CP109)&lt;=0,(CO109-$R109)&gt;0),$V109/365*($S109-CO109+1),$V109/365*(CP109-$R109+1))))),0)</f>
        <v>0</v>
      </c>
    </row>
    <row r="110" s="85" customFormat="1" ht="24" customHeight="1" outlineLevel="4" spans="1:95">
      <c r="A110" s="124"/>
      <c r="B110" s="125"/>
      <c r="C110" s="126"/>
      <c r="D110" s="124"/>
      <c r="E110" s="125"/>
      <c r="F110" s="125"/>
      <c r="G110" s="125"/>
      <c r="H110" s="127"/>
      <c r="I110" s="127"/>
      <c r="J110" s="127">
        <f>Z110+AC110+AF110+AI110+AL110+AO110+AR110+AU110+AX110+BA110+BD110+BG110</f>
        <v>0</v>
      </c>
      <c r="K110" s="127">
        <f>K109+1</f>
        <v>4</v>
      </c>
      <c r="L110" s="152"/>
      <c r="M110" s="153">
        <f>IFERROR(VLOOKUP($L110,'2-2 引出数据_合同数据仓库'!$B$2:$BP$10000,3,FALSE),0)</f>
        <v>0</v>
      </c>
      <c r="N110" s="127"/>
      <c r="O110" s="153">
        <f>IFERROR(VLOOKUP((LEFT(VLOOKUP($L110,'2-2 引出数据_合同数据仓库'!$B$2:$BP$10000,64,FALSE),15)&amp;(RIGHT(VLOOKUP($L110,'2-2 引出数据_合同数据仓库'!$B$2:$BP$10000,64,FALSE),4)+1)),'2-2 引出数据_合同数据仓库'!$B$2:$BP$10000,3,FALSE),0)</f>
        <v>0</v>
      </c>
      <c r="P110" s="127"/>
      <c r="Q110" s="127">
        <f>IFERROR(VLOOKUP($L110,'2-2 引出数据_合同数据仓库'!$B$2:$BP$10000,28,FALSE),0)</f>
        <v>0</v>
      </c>
      <c r="R110" s="127">
        <f>IFERROR(VLOOKUP($L110,'2-2 引出数据_合同数据仓库'!$B$2:$BP$10000,29,FALSE),0)</f>
        <v>0</v>
      </c>
      <c r="S110" s="127">
        <f>IFERROR(VLOOKUP($L110,'2-2 引出数据_合同数据仓库'!$B$2:$BP$10000,4,FALSE),0)</f>
        <v>0</v>
      </c>
      <c r="T110" s="127"/>
      <c r="U110" s="127">
        <f>IFERROR(VLOOKUP($L110,'2-2 引出数据_合同数据仓库'!$B$2:$BP$10000,15,FALSE),0)</f>
        <v>0</v>
      </c>
      <c r="V110" s="127">
        <f>U110/(S110-R110+1)*365</f>
        <v>0</v>
      </c>
      <c r="W110" s="127"/>
      <c r="X110" s="159">
        <v>45658</v>
      </c>
      <c r="Y110" s="159">
        <f>X110+30</f>
        <v>45688</v>
      </c>
      <c r="Z110" s="163">
        <f>IFERROR(IF(($R110-Y110)&gt;=0,0,IF(($S110-X110)&lt;0,0,IF(AND(($S110-Y110)&gt;0,(X110-$R110)&gt;0),$V110/365*(Y110-X110+1),IF(AND(($S110-Y110)&lt;=0,(X110-$R110)&gt;0),$V110/365*($S110-X110+1),$V110/365*(Y110-$R110+1))))),0)</f>
        <v>0</v>
      </c>
      <c r="AA110" s="159">
        <f>Y110+1</f>
        <v>45689</v>
      </c>
      <c r="AB110" s="159">
        <f>AA110+27</f>
        <v>45716</v>
      </c>
      <c r="AC110" s="163">
        <f>IFERROR(IF(($R110-AB110)&gt;=0,0,IF(($S110-AA110)&lt;0,0,IF(AND(($S110-AB110)&gt;0,(AA110-$R110)&gt;0),$V110/365*(AB110-AA110+1),IF(AND(($S110-AB110)&lt;=0,(AA110-$R110)&gt;0),$V110/365*($S110-AA110+1),$V110/365*(AB110-$R110+1))))),0)</f>
        <v>0</v>
      </c>
      <c r="AD110" s="159">
        <f>AB110+1</f>
        <v>45717</v>
      </c>
      <c r="AE110" s="159">
        <f>AD110+30</f>
        <v>45747</v>
      </c>
      <c r="AF110" s="163">
        <f>IFERROR(IF(($R110-AE110)&gt;=0,0,IF(($S110-AD110)&lt;0,0,IF(AND(($S110-AE110)&gt;0,(AD110-$R110)&gt;0),$V110/365*(AE110-AD110+1),IF(AND(($S110-AE110)&lt;=0,(AD110-$R110)&gt;0),$V110/365*($S110-AD110+1),$V110/365*(AE110-$R110+1))))),0)</f>
        <v>0</v>
      </c>
      <c r="AG110" s="159">
        <f>AE110+1</f>
        <v>45748</v>
      </c>
      <c r="AH110" s="159">
        <f>AG110+29</f>
        <v>45777</v>
      </c>
      <c r="AI110" s="163">
        <f>IFERROR(IF(($R110-AH110)&gt;=0,0,IF(($S110-AG110)&lt;0,0,IF(AND(($S110-AH110)&gt;0,(AG110-$R110)&gt;0),$V110/365*(AH110-AG110+1),IF(AND(($S110-AH110)&lt;=0,(AG110-$R110)&gt;0),$V110/365*($S110-AG110+1),$V110/365*(AH110-$R110+1))))),0)</f>
        <v>0</v>
      </c>
      <c r="AJ110" s="159">
        <f>AH110+1</f>
        <v>45778</v>
      </c>
      <c r="AK110" s="159">
        <f>AJ110+30</f>
        <v>45808</v>
      </c>
      <c r="AL110" s="163">
        <f>IFERROR(IF(($R110-AK110)&gt;=0,0,IF(($S110-AJ110)&lt;0,0,IF(AND(($S110-AK110)&gt;0,(AJ110-$R110)&gt;0),$V110/365*(AK110-AJ110+1),IF(AND(($S110-AK110)&lt;=0,(AJ110-$R110)&gt;0),$V110/365*($S110-AJ110+1),$V110/365*(AK110-$R110+1))))),0)</f>
        <v>0</v>
      </c>
      <c r="AM110" s="159">
        <f>AK110+1</f>
        <v>45809</v>
      </c>
      <c r="AN110" s="159">
        <f>AM110+29</f>
        <v>45838</v>
      </c>
      <c r="AO110" s="163">
        <f>IFERROR(IF(($R110-AN110)&gt;=0,0,IF(($S110-AM110)&lt;0,0,IF(AND(($S110-AN110)&gt;0,(AM110-$R110)&gt;0),$V110/365*(AN110-AM110+1),IF(AND(($S110-AN110)&lt;=0,(AM110-$R110)&gt;0),$V110/365*($S110-AM110+1),$V110/365*(AN110-$R110+1))))),0)</f>
        <v>0</v>
      </c>
      <c r="AP110" s="159">
        <f>AN110+1</f>
        <v>45839</v>
      </c>
      <c r="AQ110" s="159">
        <f>AP110+30</f>
        <v>45869</v>
      </c>
      <c r="AR110" s="163">
        <f>IFERROR(IF(($R110-AQ110)&gt;=0,0,IF(($S110-AP110)&lt;0,0,IF(AND(($S110-AQ110)&gt;0,(AP110-$R110)&gt;0),$V110/365*(AQ110-AP110+1),IF(AND(($S110-AQ110)&lt;=0,(AP110-$R110)&gt;0),$V110/365*($S110-AP110+1),$V110/365*(AQ110-$R110+1))))),0)</f>
        <v>0</v>
      </c>
      <c r="AS110" s="159">
        <f>AQ110+1</f>
        <v>45870</v>
      </c>
      <c r="AT110" s="159">
        <f>AS110+30</f>
        <v>45900</v>
      </c>
      <c r="AU110" s="163">
        <f>IFERROR(IF(($R110-AT110)&gt;=0,0,IF(($S110-AS110)&lt;0,0,IF(AND(($S110-AT110)&gt;0,(AS110-$R110)&gt;0),$V110/365*(AT110-AS110+1),IF(AND(($S110-AT110)&lt;=0,(AS110-$R110)&gt;0),$V110/365*($S110-AS110+1),$V110/365*(AT110-$R110+1))))),0)</f>
        <v>0</v>
      </c>
      <c r="AV110" s="159">
        <f>AT110+1</f>
        <v>45901</v>
      </c>
      <c r="AW110" s="159">
        <f>AV110+29</f>
        <v>45930</v>
      </c>
      <c r="AX110" s="163">
        <f>IFERROR(IF(($R110-AW110)&gt;=0,0,IF(($S110-AV110)&lt;0,0,IF(AND(($S110-AW110)&gt;0,(AV110-$R110)&gt;0),$V110/365*(AW110-AV110+1),IF(AND(($S110-AW110)&lt;=0,(AV110-$R110)&gt;0),$V110/365*($S110-AV110+1),$V110/365*(AW110-$R110+1))))),0)</f>
        <v>0</v>
      </c>
      <c r="AY110" s="159">
        <f>AW110+1</f>
        <v>45931</v>
      </c>
      <c r="AZ110" s="159">
        <f>AY110+30</f>
        <v>45961</v>
      </c>
      <c r="BA110" s="163">
        <f>IFERROR(IF(($R110-AZ110)&gt;=0,0,IF(($S110-AY110)&lt;0,0,IF(AND(($S110-AZ110)&gt;0,(AY110-$R110)&gt;0),$V110/365*(AZ110-AY110+1),IF(AND(($S110-AZ110)&lt;=0,(AY110-$R110)&gt;0),$V110/365*($S110-AY110+1),$V110/365*(AZ110-$R110+1))))),0)</f>
        <v>0</v>
      </c>
      <c r="BB110" s="159">
        <f>AZ110+1</f>
        <v>45962</v>
      </c>
      <c r="BC110" s="159">
        <f>BB110+29</f>
        <v>45991</v>
      </c>
      <c r="BD110" s="163">
        <f>IFERROR(IF(($R110-BC110)&gt;=0,0,IF(($S110-BB110)&lt;0,0,IF(AND(($S110-BC110)&gt;0,(BB110-$R110)&gt;0),$V110/365*(BC110-BB110+1),IF(AND(($S110-BC110)&lt;=0,(BB110-$R110)&gt;0),$V110/365*($S110-BB110+1),$V110/365*(BC110-$R110+1))))),0)</f>
        <v>0</v>
      </c>
      <c r="BE110" s="159">
        <f>BC110+1</f>
        <v>45992</v>
      </c>
      <c r="BF110" s="159">
        <f>BE110+30</f>
        <v>46022</v>
      </c>
      <c r="BG110" s="163">
        <f>IFERROR(IF(($R110-BF110)&gt;=0,0,IF(($S110-BE110)&lt;0,0,IF(AND(($S110-BF110)&gt;0,(BE110-$R110)&gt;0),$V110/365*(BF110-BE110+1),IF(AND(($S110-BF110)&lt;=0,(BE110-$R110)&gt;0),$V110/365*($S110-BE110+1),$V110/365*(BF110-$R110+1))))),0)</f>
        <v>0</v>
      </c>
      <c r="BH110" s="159">
        <v>46023</v>
      </c>
      <c r="BI110" s="159">
        <f>BH110+30</f>
        <v>46053</v>
      </c>
      <c r="BJ110" s="163">
        <f>IFERROR(IF(($R110-BI110)&gt;=0,0,IF(($S110-BH110)&lt;0,0,IF(AND(($S110-BI110)&gt;0,(BH110-$R110)&gt;0),$V110/365*(BI110-BH110+1),IF(AND(($S110-BI110)&lt;=0,(BH110-$R110)&gt;0),$V110/365*($S110-BH110+1),$V110/365*(BI110-$R110+1))))),0)</f>
        <v>0</v>
      </c>
      <c r="BK110" s="159">
        <f>BI110+1</f>
        <v>46054</v>
      </c>
      <c r="BL110" s="159">
        <f>BK110+27</f>
        <v>46081</v>
      </c>
      <c r="BM110" s="163">
        <f>IFERROR(IF(($R110-BL110)&gt;=0,0,IF(($S110-BK110)&lt;0,0,IF(AND(($S110-BL110)&gt;0,(BK110-$R110)&gt;0),$V110/365*(BL110-BK110+1),IF(AND(($S110-BL110)&lt;=0,(BK110-$R110)&gt;0),$V110/365*($S110-BK110+1),$V110/365*(BL110-$R110+1))))),0)</f>
        <v>0</v>
      </c>
      <c r="BN110" s="159">
        <f>BL110+1</f>
        <v>46082</v>
      </c>
      <c r="BO110" s="159">
        <f>BN110+30</f>
        <v>46112</v>
      </c>
      <c r="BP110" s="163">
        <f>IFERROR(IF(($R110-BO110)&gt;=0,0,IF(($S110-BN110)&lt;0,0,IF(AND(($S110-BO110)&gt;0,(BN110-$R110)&gt;0),$V110/365*(BO110-BN110+1),IF(AND(($S110-BO110)&lt;=0,(BN110-$R110)&gt;0),$V110/365*($S110-BN110+1),$V110/365*(BO110-$R110+1))))),0)</f>
        <v>0</v>
      </c>
      <c r="BQ110" s="159">
        <f>BO110+1</f>
        <v>46113</v>
      </c>
      <c r="BR110" s="159">
        <f>BQ110+29</f>
        <v>46142</v>
      </c>
      <c r="BS110" s="163">
        <f>IFERROR(IF(($R110-BR110)&gt;=0,0,IF(($S110-BQ110)&lt;0,0,IF(AND(($S110-BR110)&gt;0,(BQ110-$R110)&gt;0),$V110/365*(BR110-BQ110+1),IF(AND(($S110-BR110)&lt;=0,(BQ110-$R110)&gt;0),$V110/365*($S110-BQ110+1),$V110/365*(BR110-$R110+1))))),0)</f>
        <v>0</v>
      </c>
      <c r="BT110" s="159">
        <f>BR110+1</f>
        <v>46143</v>
      </c>
      <c r="BU110" s="159">
        <f>BT110+30</f>
        <v>46173</v>
      </c>
      <c r="BV110" s="163">
        <f>IFERROR(IF(($R110-BU110)&gt;=0,0,IF(($S110-BT110)&lt;0,0,IF(AND(($S110-BU110)&gt;0,(BT110-$R110)&gt;0),$V110/365*(BU110-BT110+1),IF(AND(($S110-BU110)&lt;=0,(BT110-$R110)&gt;0),$V110/365*($S110-BT110+1),$V110/365*(BU110-$R110+1))))),0)</f>
        <v>0</v>
      </c>
      <c r="BW110" s="159">
        <f>BU110+1</f>
        <v>46174</v>
      </c>
      <c r="BX110" s="159">
        <f>BW110+29</f>
        <v>46203</v>
      </c>
      <c r="BY110" s="163">
        <f>IFERROR(IF(($R110-BX110)&gt;=0,0,IF(($S110-BW110)&lt;0,0,IF(AND(($S110-BX110)&gt;0,(BW110-$R110)&gt;0),$V110/365*(BX110-BW110+1),IF(AND(($S110-BX110)&lt;=0,(BW110-$R110)&gt;0),$V110/365*($S110-BW110+1),$V110/365*(BX110-$R110+1))))),0)</f>
        <v>0</v>
      </c>
      <c r="BZ110" s="159">
        <f>BX110+1</f>
        <v>46204</v>
      </c>
      <c r="CA110" s="159">
        <f>BZ110+30</f>
        <v>46234</v>
      </c>
      <c r="CB110" s="163">
        <f>IFERROR(IF(($R110-CA110)&gt;=0,0,IF(($S110-BZ110)&lt;0,0,IF(AND(($S110-CA110)&gt;0,(BZ110-$R110)&gt;0),$V110/365*(CA110-BZ110+1),IF(AND(($S110-CA110)&lt;=0,(BZ110-$R110)&gt;0),$V110/365*($S110-BZ110+1),$V110/365*(CA110-$R110+1))))),0)</f>
        <v>0</v>
      </c>
      <c r="CC110" s="159">
        <f>CA110+1</f>
        <v>46235</v>
      </c>
      <c r="CD110" s="159">
        <f>CC110+30</f>
        <v>46265</v>
      </c>
      <c r="CE110" s="163">
        <f>IFERROR(IF(($R110-CD110)&gt;=0,0,IF(($S110-CC110)&lt;0,0,IF(AND(($S110-CD110)&gt;0,(CC110-$R110)&gt;0),$V110/365*(CD110-CC110+1),IF(AND(($S110-CD110)&lt;=0,(CC110-$R110)&gt;0),$V110/365*($S110-CC110+1),$V110/365*(CD110-$R110+1))))),0)</f>
        <v>0</v>
      </c>
      <c r="CF110" s="159">
        <f>CD110+1</f>
        <v>46266</v>
      </c>
      <c r="CG110" s="159">
        <f>CF110+29</f>
        <v>46295</v>
      </c>
      <c r="CH110" s="163">
        <f>IFERROR(IF(($R110-CG110)&gt;=0,0,IF(($S110-CF110)&lt;0,0,IF(AND(($S110-CG110)&gt;0,(CF110-$R110)&gt;0),$V110/365*(CG110-CF110+1),IF(AND(($S110-CG110)&lt;=0,(CF110-$R110)&gt;0),$V110/365*($S110-CF110+1),$V110/365*(CG110-$R110+1))))),0)</f>
        <v>0</v>
      </c>
      <c r="CI110" s="159">
        <f>CG110+1</f>
        <v>46296</v>
      </c>
      <c r="CJ110" s="159">
        <f>CI110+30</f>
        <v>46326</v>
      </c>
      <c r="CK110" s="163">
        <f>IFERROR(IF(($R110-CJ110)&gt;=0,0,IF(($S110-CI110)&lt;0,0,IF(AND(($S110-CJ110)&gt;0,(CI110-$R110)&gt;0),$V110/365*(CJ110-CI110+1),IF(AND(($S110-CJ110)&lt;=0,(CI110-$R110)&gt;0),$V110/365*($S110-CI110+1),$V110/365*(CJ110-$R110+1))))),0)</f>
        <v>0</v>
      </c>
      <c r="CL110" s="159">
        <f>CJ110+1</f>
        <v>46327</v>
      </c>
      <c r="CM110" s="159">
        <f>CL110+29</f>
        <v>46356</v>
      </c>
      <c r="CN110" s="163">
        <f>IFERROR(IF(($R110-CM110)&gt;=0,0,IF(($S110-CL110)&lt;0,0,IF(AND(($S110-CM110)&gt;0,(CL110-$R110)&gt;0),$V110/365*(CM110-CL110+1),IF(AND(($S110-CM110)&lt;=0,(CL110-$R110)&gt;0),$V110/365*($S110-CL110+1),$V110/365*(CM110-$R110+1))))),0)</f>
        <v>0</v>
      </c>
      <c r="CO110" s="159">
        <f>CM110+1</f>
        <v>46357</v>
      </c>
      <c r="CP110" s="159">
        <f>CO110+30</f>
        <v>46387</v>
      </c>
      <c r="CQ110" s="163">
        <f>IFERROR(IF(($R110-CP110)&gt;=0,0,IF(($S110-CO110)&lt;0,0,IF(AND(($S110-CP110)&gt;0,(CO110-$R110)&gt;0),$V110/365*(CP110-CO110+1),IF(AND(($S110-CP110)&lt;=0,(CO110-$R110)&gt;0),$V110/365*($S110-CO110+1),$V110/365*(CP110-$R110+1))))),0)</f>
        <v>0</v>
      </c>
    </row>
    <row r="111" s="85" customFormat="1" ht="24" customHeight="1" outlineLevel="4" spans="1:95">
      <c r="A111" s="128" t="s">
        <v>2815</v>
      </c>
      <c r="B111" s="129"/>
      <c r="C111" s="129"/>
      <c r="D111" s="129"/>
      <c r="E111" s="129"/>
      <c r="F111" s="129"/>
      <c r="G111" s="130"/>
      <c r="H111" s="131"/>
      <c r="I111" s="131"/>
      <c r="J111" s="131"/>
      <c r="K111" s="131"/>
      <c r="L111" s="154"/>
      <c r="M111" s="154"/>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131"/>
      <c r="BI111" s="131"/>
      <c r="BJ111" s="131"/>
      <c r="BK111" s="131"/>
      <c r="BL111" s="131"/>
      <c r="BM111" s="131"/>
      <c r="BN111" s="131"/>
      <c r="BO111" s="131"/>
      <c r="BP111" s="131"/>
      <c r="BQ111" s="131"/>
      <c r="BR111" s="131"/>
      <c r="BS111" s="131"/>
      <c r="BT111" s="131"/>
      <c r="BU111" s="131"/>
      <c r="BV111" s="131"/>
      <c r="BW111" s="131"/>
      <c r="BX111" s="131"/>
      <c r="BY111" s="131"/>
      <c r="BZ111" s="131"/>
      <c r="CA111" s="131"/>
      <c r="CB111" s="131"/>
      <c r="CC111" s="131"/>
      <c r="CD111" s="131"/>
      <c r="CE111" s="131"/>
      <c r="CF111" s="131"/>
      <c r="CG111" s="131"/>
      <c r="CH111" s="131"/>
      <c r="CI111" s="131"/>
      <c r="CJ111" s="131"/>
      <c r="CK111" s="131"/>
      <c r="CL111" s="131"/>
      <c r="CM111" s="131"/>
      <c r="CN111" s="131"/>
      <c r="CO111" s="131"/>
      <c r="CP111" s="131"/>
      <c r="CQ111" s="131"/>
    </row>
    <row r="112" ht="24" customHeight="1" outlineLevel="3" spans="1:95">
      <c r="A112" s="120"/>
      <c r="B112" s="121" t="s">
        <v>793</v>
      </c>
      <c r="C112" s="122" t="s">
        <v>1050</v>
      </c>
      <c r="D112" s="120" t="s">
        <v>19</v>
      </c>
      <c r="E112" s="121"/>
      <c r="F112" s="121"/>
      <c r="G112" s="121"/>
      <c r="H112" s="123">
        <f>X112+AA112+AD112+AG112+AJ112+AM112+AP112+AS112+AV112+AY112+BB112+BE112</f>
        <v>0</v>
      </c>
      <c r="I112" s="123">
        <f>Y112+AB112+AE112+AH112+AK112+AN112+AQ112+AT112+AW112+AZ112+BC112+BF112</f>
        <v>0</v>
      </c>
      <c r="J112" s="123">
        <f>Z112+AC112+AF112+AI112+AL112+AO112+AR112+AU112+AX112+BA112+BD112+BG112</f>
        <v>0</v>
      </c>
      <c r="K112" s="123"/>
      <c r="L112" s="151"/>
      <c r="M112" s="151"/>
      <c r="N112" s="123"/>
      <c r="O112" s="123"/>
      <c r="P112" s="123"/>
      <c r="Q112" s="123"/>
      <c r="R112" s="123"/>
      <c r="S112" s="123"/>
      <c r="T112" s="123"/>
      <c r="U112" s="123"/>
      <c r="V112" s="123"/>
      <c r="W112" s="123"/>
      <c r="X112" s="123">
        <f>VLOOKUP($C112,'1 预算编制表单'!$C:$BJ,27,FALSE)</f>
        <v>0</v>
      </c>
      <c r="Y112" s="123">
        <f>X112-Z112</f>
        <v>0</v>
      </c>
      <c r="Z112" s="123">
        <f>SUM(Z113:Z117)</f>
        <v>0</v>
      </c>
      <c r="AA112" s="123">
        <f>VLOOKUP($C112,'1 预算编制表单'!$C:$BJ,30,FALSE)</f>
        <v>0</v>
      </c>
      <c r="AB112" s="123">
        <f>AA112-AC112</f>
        <v>0</v>
      </c>
      <c r="AC112" s="123">
        <f>SUM(AC113:AC117)</f>
        <v>0</v>
      </c>
      <c r="AD112" s="123">
        <f>VLOOKUP($C112,'1 预算编制表单'!$C:$BJ,33,FALSE)</f>
        <v>0</v>
      </c>
      <c r="AE112" s="123">
        <f>AD112-AF112</f>
        <v>0</v>
      </c>
      <c r="AF112" s="123">
        <f>SUM(AF113:AF117)</f>
        <v>0</v>
      </c>
      <c r="AG112" s="123">
        <f>VLOOKUP($C112,'1 预算编制表单'!$C:$BJ,36,FALSE)</f>
        <v>0</v>
      </c>
      <c r="AH112" s="123">
        <f>AG112-AI112</f>
        <v>0</v>
      </c>
      <c r="AI112" s="123">
        <f>SUM(AI113:AI117)</f>
        <v>0</v>
      </c>
      <c r="AJ112" s="123">
        <f>VLOOKUP($C112,'1 预算编制表单'!$C:$BJ,39,FALSE)</f>
        <v>0</v>
      </c>
      <c r="AK112" s="123">
        <f>AJ112-AL112</f>
        <v>0</v>
      </c>
      <c r="AL112" s="123">
        <f>SUM(AL113:AL117)</f>
        <v>0</v>
      </c>
      <c r="AM112" s="123">
        <f>VLOOKUP($C112,'1 预算编制表单'!$C:$BJ,42,FALSE)</f>
        <v>0</v>
      </c>
      <c r="AN112" s="123">
        <f>AM112-AO112</f>
        <v>0</v>
      </c>
      <c r="AO112" s="123">
        <f>SUM(AO113:AO117)</f>
        <v>0</v>
      </c>
      <c r="AP112" s="123">
        <f>VLOOKUP($C112,'1 预算编制表单'!$C:$BJ,45,FALSE)</f>
        <v>0</v>
      </c>
      <c r="AQ112" s="123">
        <f>AP112-AR112</f>
        <v>0</v>
      </c>
      <c r="AR112" s="123">
        <f>SUM(AR113:AR117)</f>
        <v>0</v>
      </c>
      <c r="AS112" s="123">
        <f>VLOOKUP($C112,'1 预算编制表单'!$C:$BJ,48,FALSE)</f>
        <v>0</v>
      </c>
      <c r="AT112" s="123">
        <f>AS112-AU112</f>
        <v>0</v>
      </c>
      <c r="AU112" s="123">
        <f>SUM(AU113:AU117)</f>
        <v>0</v>
      </c>
      <c r="AV112" s="123">
        <f>VLOOKUP($C112,'1 预算编制表单'!$C:$BJ,51,FALSE)</f>
        <v>0</v>
      </c>
      <c r="AW112" s="123">
        <f>AV112-AX112</f>
        <v>0</v>
      </c>
      <c r="AX112" s="123">
        <f>SUM(AX113:AX117)</f>
        <v>0</v>
      </c>
      <c r="AY112" s="123">
        <f>VLOOKUP($C112,'1 预算编制表单'!$C:$BJ,54,FALSE)</f>
        <v>0</v>
      </c>
      <c r="AZ112" s="123">
        <f>AY112-BA112</f>
        <v>0</v>
      </c>
      <c r="BA112" s="123">
        <f>SUM(BA113:BA117)</f>
        <v>0</v>
      </c>
      <c r="BB112" s="123">
        <f>VLOOKUP($C112,'1 预算编制表单'!$C:$BJ,57,FALSE)</f>
        <v>0</v>
      </c>
      <c r="BC112" s="123">
        <f>BB112-BD112</f>
        <v>0</v>
      </c>
      <c r="BD112" s="123">
        <f>SUM(BD113:BD117)</f>
        <v>0</v>
      </c>
      <c r="BE112" s="123">
        <f>VLOOKUP($C112,'1 预算编制表单'!$C:$BJ,60,FALSE)</f>
        <v>0</v>
      </c>
      <c r="BF112" s="123">
        <f>BE112-BG112</f>
        <v>0</v>
      </c>
      <c r="BG112" s="123">
        <f>SUM(BG113:BG117)</f>
        <v>0</v>
      </c>
      <c r="BH112" s="123">
        <f>VLOOKUP($C112,'1 预算编制表单'!$C:$BJ,27,FALSE)</f>
        <v>0</v>
      </c>
      <c r="BI112" s="123">
        <f>BH112-BJ112</f>
        <v>0</v>
      </c>
      <c r="BJ112" s="123">
        <f>SUM(BJ113:BJ117)</f>
        <v>0</v>
      </c>
      <c r="BK112" s="123">
        <f>VLOOKUP($C112,'1 预算编制表单'!$C:$BJ,30,FALSE)</f>
        <v>0</v>
      </c>
      <c r="BL112" s="123">
        <f>BK112-BM112</f>
        <v>0</v>
      </c>
      <c r="BM112" s="123">
        <f>SUM(BM113:BM117)</f>
        <v>0</v>
      </c>
      <c r="BN112" s="123">
        <f>VLOOKUP($C112,'1 预算编制表单'!$C:$BJ,33,FALSE)</f>
        <v>0</v>
      </c>
      <c r="BO112" s="123">
        <f>BN112-BP112</f>
        <v>0</v>
      </c>
      <c r="BP112" s="123">
        <f>SUM(BP113:BP117)</f>
        <v>0</v>
      </c>
      <c r="BQ112" s="123">
        <f>VLOOKUP($C112,'1 预算编制表单'!$C:$BJ,36,FALSE)</f>
        <v>0</v>
      </c>
      <c r="BR112" s="123">
        <f>BQ112-BS112</f>
        <v>0</v>
      </c>
      <c r="BS112" s="123">
        <f>SUM(BS113:BS117)</f>
        <v>0</v>
      </c>
      <c r="BT112" s="123">
        <f>VLOOKUP($C112,'1 预算编制表单'!$C:$BJ,39,FALSE)</f>
        <v>0</v>
      </c>
      <c r="BU112" s="123">
        <f>BT112-BV112</f>
        <v>0</v>
      </c>
      <c r="BV112" s="123">
        <f>SUM(BV113:BV117)</f>
        <v>0</v>
      </c>
      <c r="BW112" s="123">
        <f>VLOOKUP($C112,'1 预算编制表单'!$C:$BJ,42,FALSE)</f>
        <v>0</v>
      </c>
      <c r="BX112" s="123">
        <f>BW112-BY112</f>
        <v>0</v>
      </c>
      <c r="BY112" s="123">
        <f>SUM(BY113:BY117)</f>
        <v>0</v>
      </c>
      <c r="BZ112" s="123">
        <f>VLOOKUP($C112,'1 预算编制表单'!$C:$BJ,45,FALSE)</f>
        <v>0</v>
      </c>
      <c r="CA112" s="123">
        <f>BZ112-CB112</f>
        <v>0</v>
      </c>
      <c r="CB112" s="123">
        <f>SUM(CB113:CB117)</f>
        <v>0</v>
      </c>
      <c r="CC112" s="123">
        <f>VLOOKUP($C112,'1 预算编制表单'!$C:$BJ,48,FALSE)</f>
        <v>0</v>
      </c>
      <c r="CD112" s="123">
        <f>CC112-CE112</f>
        <v>0</v>
      </c>
      <c r="CE112" s="123">
        <f>SUM(CE113:CE117)</f>
        <v>0</v>
      </c>
      <c r="CF112" s="123">
        <f>VLOOKUP($C112,'1 预算编制表单'!$C:$BJ,51,FALSE)</f>
        <v>0</v>
      </c>
      <c r="CG112" s="123">
        <f>CF112-CH112</f>
        <v>0</v>
      </c>
      <c r="CH112" s="123">
        <f>SUM(CH113:CH117)</f>
        <v>0</v>
      </c>
      <c r="CI112" s="123">
        <f>VLOOKUP($C112,'1 预算编制表单'!$C:$BJ,54,FALSE)</f>
        <v>0</v>
      </c>
      <c r="CJ112" s="123">
        <f>CI112-CK112</f>
        <v>0</v>
      </c>
      <c r="CK112" s="123">
        <f>SUM(CK113:CK117)</f>
        <v>0</v>
      </c>
      <c r="CL112" s="123">
        <f>VLOOKUP($C112,'1 预算编制表单'!$C:$BJ,57,FALSE)</f>
        <v>0</v>
      </c>
      <c r="CM112" s="123">
        <f>CL112-CN112</f>
        <v>0</v>
      </c>
      <c r="CN112" s="123">
        <f>SUM(CN113:CN117)</f>
        <v>0</v>
      </c>
      <c r="CO112" s="123">
        <f>VLOOKUP($C112,'1 预算编制表单'!$C:$BJ,60,FALSE)</f>
        <v>0</v>
      </c>
      <c r="CP112" s="123">
        <f>CO112-CQ112</f>
        <v>0</v>
      </c>
      <c r="CQ112" s="123">
        <f>SUM(CQ113:CQ117)</f>
        <v>0</v>
      </c>
    </row>
    <row r="113" s="85" customFormat="1" ht="24" customHeight="1" outlineLevel="4" spans="1:95">
      <c r="A113" s="124"/>
      <c r="B113" s="125"/>
      <c r="C113" s="126"/>
      <c r="D113" s="124"/>
      <c r="E113" s="125"/>
      <c r="F113" s="125"/>
      <c r="G113" s="125"/>
      <c r="H113" s="127"/>
      <c r="I113" s="127"/>
      <c r="J113" s="127">
        <f>Z113+AC113+AF113+AI113+AL113+AO113+AR113+AU113+AX113+BA113+BD113+BG113</f>
        <v>0</v>
      </c>
      <c r="K113" s="127">
        <v>1</v>
      </c>
      <c r="L113" s="152"/>
      <c r="M113" s="153">
        <f>IFERROR(VLOOKUP($L113,'2-2 引出数据_合同数据仓库'!$B$2:$BP$10000,3,FALSE),0)</f>
        <v>0</v>
      </c>
      <c r="N113" s="127"/>
      <c r="O113" s="153">
        <f>IFERROR(VLOOKUP((LEFT(VLOOKUP($L113,'2-2 引出数据_合同数据仓库'!$B$2:$BP$10000,64,FALSE),15)&amp;(RIGHT(VLOOKUP($L113,'2-2 引出数据_合同数据仓库'!$B$2:$BP$10000,64,FALSE),4)+1)),'2-2 引出数据_合同数据仓库'!$B$2:$BP$10000,3,FALSE),0)</f>
        <v>0</v>
      </c>
      <c r="P113" s="127"/>
      <c r="Q113" s="127">
        <f>IFERROR(VLOOKUP($L113,'2-2 引出数据_合同数据仓库'!$B$2:$BP$10000,28,FALSE),0)</f>
        <v>0</v>
      </c>
      <c r="R113" s="127">
        <f>IFERROR(VLOOKUP($L113,'2-2 引出数据_合同数据仓库'!$B$2:$BP$10000,29,FALSE),0)</f>
        <v>0</v>
      </c>
      <c r="S113" s="127">
        <f>IFERROR(VLOOKUP($L113,'2-2 引出数据_合同数据仓库'!$B$2:$BP$10000,4,FALSE),0)</f>
        <v>0</v>
      </c>
      <c r="T113" s="127"/>
      <c r="U113" s="127">
        <f>IFERROR(VLOOKUP($L113,'2-2 引出数据_合同数据仓库'!$B$2:$BP$10000,15,FALSE),0)</f>
        <v>0</v>
      </c>
      <c r="V113" s="127">
        <f>U113/(S113-R113+1)*365</f>
        <v>0</v>
      </c>
      <c r="W113" s="127"/>
      <c r="X113" s="159">
        <v>45658</v>
      </c>
      <c r="Y113" s="159">
        <f>X113+30</f>
        <v>45688</v>
      </c>
      <c r="Z113" s="163">
        <f>IFERROR(IF(($R113-Y113)&gt;=0,0,IF(($S113-X113)&lt;0,0,IF(AND(($S113-Y113)&gt;0,(X113-$R113)&gt;0),$V113/365*(Y113-X113+1),IF(AND(($S113-Y113)&lt;=0,(X113-$R113)&gt;0),$V113/365*($S113-X113+1),$V113/365*(Y113-$R113+1))))),0)</f>
        <v>0</v>
      </c>
      <c r="AA113" s="159">
        <f>Y113+1</f>
        <v>45689</v>
      </c>
      <c r="AB113" s="159">
        <f>AA113+27</f>
        <v>45716</v>
      </c>
      <c r="AC113" s="163">
        <f>IFERROR(IF(($R113-AB113)&gt;=0,0,IF(($S113-AA113)&lt;0,0,IF(AND(($S113-AB113)&gt;0,(AA113-$R113)&gt;0),$V113/365*(AB113-AA113+1),IF(AND(($S113-AB113)&lt;=0,(AA113-$R113)&gt;0),$V113/365*($S113-AA113+1),$V113/365*(AB113-$R113+1))))),0)</f>
        <v>0</v>
      </c>
      <c r="AD113" s="159">
        <f>AB113+1</f>
        <v>45717</v>
      </c>
      <c r="AE113" s="159">
        <f>AD113+30</f>
        <v>45747</v>
      </c>
      <c r="AF113" s="163">
        <f>IFERROR(IF(($R113-AE113)&gt;=0,0,IF(($S113-AD113)&lt;0,0,IF(AND(($S113-AE113)&gt;0,(AD113-$R113)&gt;0),$V113/365*(AE113-AD113+1),IF(AND(($S113-AE113)&lt;=0,(AD113-$R113)&gt;0),$V113/365*($S113-AD113+1),$V113/365*(AE113-$R113+1))))),0)</f>
        <v>0</v>
      </c>
      <c r="AG113" s="159">
        <f>AE113+1</f>
        <v>45748</v>
      </c>
      <c r="AH113" s="159">
        <f>AG113+29</f>
        <v>45777</v>
      </c>
      <c r="AI113" s="163">
        <f>IFERROR(IF(($R113-AH113)&gt;=0,0,IF(($S113-AG113)&lt;0,0,IF(AND(($S113-AH113)&gt;0,(AG113-$R113)&gt;0),$V113/365*(AH113-AG113+1),IF(AND(($S113-AH113)&lt;=0,(AG113-$R113)&gt;0),$V113/365*($S113-AG113+1),$V113/365*(AH113-$R113+1))))),0)</f>
        <v>0</v>
      </c>
      <c r="AJ113" s="159">
        <f>AH113+1</f>
        <v>45778</v>
      </c>
      <c r="AK113" s="159">
        <f>AJ113+30</f>
        <v>45808</v>
      </c>
      <c r="AL113" s="163">
        <f>IFERROR(IF(($R113-AK113)&gt;=0,0,IF(($S113-AJ113)&lt;0,0,IF(AND(($S113-AK113)&gt;0,(AJ113-$R113)&gt;0),$V113/365*(AK113-AJ113+1),IF(AND(($S113-AK113)&lt;=0,(AJ113-$R113)&gt;0),$V113/365*($S113-AJ113+1),$V113/365*(AK113-$R113+1))))),0)</f>
        <v>0</v>
      </c>
      <c r="AM113" s="159">
        <f>AK113+1</f>
        <v>45809</v>
      </c>
      <c r="AN113" s="159">
        <f>AM113+29</f>
        <v>45838</v>
      </c>
      <c r="AO113" s="163">
        <f>IFERROR(IF(($R113-AN113)&gt;=0,0,IF(($S113-AM113)&lt;0,0,IF(AND(($S113-AN113)&gt;0,(AM113-$R113)&gt;0),$V113/365*(AN113-AM113+1),IF(AND(($S113-AN113)&lt;=0,(AM113-$R113)&gt;0),$V113/365*($S113-AM113+1),$V113/365*(AN113-$R113+1))))),0)</f>
        <v>0</v>
      </c>
      <c r="AP113" s="159">
        <f>AN113+1</f>
        <v>45839</v>
      </c>
      <c r="AQ113" s="159">
        <f>AP113+30</f>
        <v>45869</v>
      </c>
      <c r="AR113" s="163">
        <f>IFERROR(IF(($R113-AQ113)&gt;=0,0,IF(($S113-AP113)&lt;0,0,IF(AND(($S113-AQ113)&gt;0,(AP113-$R113)&gt;0),$V113/365*(AQ113-AP113+1),IF(AND(($S113-AQ113)&lt;=0,(AP113-$R113)&gt;0),$V113/365*($S113-AP113+1),$V113/365*(AQ113-$R113+1))))),0)</f>
        <v>0</v>
      </c>
      <c r="AS113" s="159">
        <f>AQ113+1</f>
        <v>45870</v>
      </c>
      <c r="AT113" s="159">
        <f>AS113+30</f>
        <v>45900</v>
      </c>
      <c r="AU113" s="163">
        <f>IFERROR(IF(($R113-AT113)&gt;=0,0,IF(($S113-AS113)&lt;0,0,IF(AND(($S113-AT113)&gt;0,(AS113-$R113)&gt;0),$V113/365*(AT113-AS113+1),IF(AND(($S113-AT113)&lt;=0,(AS113-$R113)&gt;0),$V113/365*($S113-AS113+1),$V113/365*(AT113-$R113+1))))),0)</f>
        <v>0</v>
      </c>
      <c r="AV113" s="159">
        <f>AT113+1</f>
        <v>45901</v>
      </c>
      <c r="AW113" s="159">
        <f>AV113+29</f>
        <v>45930</v>
      </c>
      <c r="AX113" s="163">
        <f>IFERROR(IF(($R113-AW113)&gt;=0,0,IF(($S113-AV113)&lt;0,0,IF(AND(($S113-AW113)&gt;0,(AV113-$R113)&gt;0),$V113/365*(AW113-AV113+1),IF(AND(($S113-AW113)&lt;=0,(AV113-$R113)&gt;0),$V113/365*($S113-AV113+1),$V113/365*(AW113-$R113+1))))),0)</f>
        <v>0</v>
      </c>
      <c r="AY113" s="159">
        <f>AW113+1</f>
        <v>45931</v>
      </c>
      <c r="AZ113" s="159">
        <f>AY113+30</f>
        <v>45961</v>
      </c>
      <c r="BA113" s="163">
        <f>IFERROR(IF(($R113-AZ113)&gt;=0,0,IF(($S113-AY113)&lt;0,0,IF(AND(($S113-AZ113)&gt;0,(AY113-$R113)&gt;0),$V113/365*(AZ113-AY113+1),IF(AND(($S113-AZ113)&lt;=0,(AY113-$R113)&gt;0),$V113/365*($S113-AY113+1),$V113/365*(AZ113-$R113+1))))),0)</f>
        <v>0</v>
      </c>
      <c r="BB113" s="159">
        <f>AZ113+1</f>
        <v>45962</v>
      </c>
      <c r="BC113" s="159">
        <f>BB113+29</f>
        <v>45991</v>
      </c>
      <c r="BD113" s="163">
        <f>IFERROR(IF(($R113-BC113)&gt;=0,0,IF(($S113-BB113)&lt;0,0,IF(AND(($S113-BC113)&gt;0,(BB113-$R113)&gt;0),$V113/365*(BC113-BB113+1),IF(AND(($S113-BC113)&lt;=0,(BB113-$R113)&gt;0),$V113/365*($S113-BB113+1),$V113/365*(BC113-$R113+1))))),0)</f>
        <v>0</v>
      </c>
      <c r="BE113" s="159">
        <f>BC113+1</f>
        <v>45992</v>
      </c>
      <c r="BF113" s="159">
        <f>BE113+30</f>
        <v>46022</v>
      </c>
      <c r="BG113" s="163">
        <f>IFERROR(IF(($R113-BF113)&gt;=0,0,IF(($S113-BE113)&lt;0,0,IF(AND(($S113-BF113)&gt;0,(BE113-$R113)&gt;0),$V113/365*(BF113-BE113+1),IF(AND(($S113-BF113)&lt;=0,(BE113-$R113)&gt;0),$V113/365*($S113-BE113+1),$V113/365*(BF113-$R113+1))))),0)</f>
        <v>0</v>
      </c>
      <c r="BH113" s="159">
        <v>46023</v>
      </c>
      <c r="BI113" s="159">
        <f>BH113+30</f>
        <v>46053</v>
      </c>
      <c r="BJ113" s="163">
        <f>IFERROR(IF(($R113-BI113)&gt;=0,0,IF(($S113-BH113)&lt;0,0,IF(AND(($S113-BI113)&gt;0,(BH113-$R113)&gt;0),$V113/365*(BI113-BH113+1),IF(AND(($S113-BI113)&lt;=0,(BH113-$R113)&gt;0),$V113/365*($S113-BH113+1),$V113/365*(BI113-$R113+1))))),0)</f>
        <v>0</v>
      </c>
      <c r="BK113" s="159">
        <f>BI113+1</f>
        <v>46054</v>
      </c>
      <c r="BL113" s="159">
        <f>BK113+27</f>
        <v>46081</v>
      </c>
      <c r="BM113" s="163">
        <f>IFERROR(IF(($R113-BL113)&gt;=0,0,IF(($S113-BK113)&lt;0,0,IF(AND(($S113-BL113)&gt;0,(BK113-$R113)&gt;0),$V113/365*(BL113-BK113+1),IF(AND(($S113-BL113)&lt;=0,(BK113-$R113)&gt;0),$V113/365*($S113-BK113+1),$V113/365*(BL113-$R113+1))))),0)</f>
        <v>0</v>
      </c>
      <c r="BN113" s="159">
        <f>BL113+1</f>
        <v>46082</v>
      </c>
      <c r="BO113" s="159">
        <f>BN113+30</f>
        <v>46112</v>
      </c>
      <c r="BP113" s="163">
        <f>IFERROR(IF(($R113-BO113)&gt;=0,0,IF(($S113-BN113)&lt;0,0,IF(AND(($S113-BO113)&gt;0,(BN113-$R113)&gt;0),$V113/365*(BO113-BN113+1),IF(AND(($S113-BO113)&lt;=0,(BN113-$R113)&gt;0),$V113/365*($S113-BN113+1),$V113/365*(BO113-$R113+1))))),0)</f>
        <v>0</v>
      </c>
      <c r="BQ113" s="159">
        <f>BO113+1</f>
        <v>46113</v>
      </c>
      <c r="BR113" s="159">
        <f>BQ113+29</f>
        <v>46142</v>
      </c>
      <c r="BS113" s="163">
        <f>IFERROR(IF(($R113-BR113)&gt;=0,0,IF(($S113-BQ113)&lt;0,0,IF(AND(($S113-BR113)&gt;0,(BQ113-$R113)&gt;0),$V113/365*(BR113-BQ113+1),IF(AND(($S113-BR113)&lt;=0,(BQ113-$R113)&gt;0),$V113/365*($S113-BQ113+1),$V113/365*(BR113-$R113+1))))),0)</f>
        <v>0</v>
      </c>
      <c r="BT113" s="159">
        <f>BR113+1</f>
        <v>46143</v>
      </c>
      <c r="BU113" s="159">
        <f>BT113+30</f>
        <v>46173</v>
      </c>
      <c r="BV113" s="163">
        <f>IFERROR(IF(($R113-BU113)&gt;=0,0,IF(($S113-BT113)&lt;0,0,IF(AND(($S113-BU113)&gt;0,(BT113-$R113)&gt;0),$V113/365*(BU113-BT113+1),IF(AND(($S113-BU113)&lt;=0,(BT113-$R113)&gt;0),$V113/365*($S113-BT113+1),$V113/365*(BU113-$R113+1))))),0)</f>
        <v>0</v>
      </c>
      <c r="BW113" s="159">
        <f>BU113+1</f>
        <v>46174</v>
      </c>
      <c r="BX113" s="159">
        <f>BW113+29</f>
        <v>46203</v>
      </c>
      <c r="BY113" s="163">
        <f>IFERROR(IF(($R113-BX113)&gt;=0,0,IF(($S113-BW113)&lt;0,0,IF(AND(($S113-BX113)&gt;0,(BW113-$R113)&gt;0),$V113/365*(BX113-BW113+1),IF(AND(($S113-BX113)&lt;=0,(BW113-$R113)&gt;0),$V113/365*($S113-BW113+1),$V113/365*(BX113-$R113+1))))),0)</f>
        <v>0</v>
      </c>
      <c r="BZ113" s="159">
        <f>BX113+1</f>
        <v>46204</v>
      </c>
      <c r="CA113" s="159">
        <f>BZ113+30</f>
        <v>46234</v>
      </c>
      <c r="CB113" s="163">
        <f>IFERROR(IF(($R113-CA113)&gt;=0,0,IF(($S113-BZ113)&lt;0,0,IF(AND(($S113-CA113)&gt;0,(BZ113-$R113)&gt;0),$V113/365*(CA113-BZ113+1),IF(AND(($S113-CA113)&lt;=0,(BZ113-$R113)&gt;0),$V113/365*($S113-BZ113+1),$V113/365*(CA113-$R113+1))))),0)</f>
        <v>0</v>
      </c>
      <c r="CC113" s="159">
        <f>CA113+1</f>
        <v>46235</v>
      </c>
      <c r="CD113" s="159">
        <f>CC113+30</f>
        <v>46265</v>
      </c>
      <c r="CE113" s="163">
        <f>IFERROR(IF(($R113-CD113)&gt;=0,0,IF(($S113-CC113)&lt;0,0,IF(AND(($S113-CD113)&gt;0,(CC113-$R113)&gt;0),$V113/365*(CD113-CC113+1),IF(AND(($S113-CD113)&lt;=0,(CC113-$R113)&gt;0),$V113/365*($S113-CC113+1),$V113/365*(CD113-$R113+1))))),0)</f>
        <v>0</v>
      </c>
      <c r="CF113" s="159">
        <f>CD113+1</f>
        <v>46266</v>
      </c>
      <c r="CG113" s="159">
        <f>CF113+29</f>
        <v>46295</v>
      </c>
      <c r="CH113" s="163">
        <f>IFERROR(IF(($R113-CG113)&gt;=0,0,IF(($S113-CF113)&lt;0,0,IF(AND(($S113-CG113)&gt;0,(CF113-$R113)&gt;0),$V113/365*(CG113-CF113+1),IF(AND(($S113-CG113)&lt;=0,(CF113-$R113)&gt;0),$V113/365*($S113-CF113+1),$V113/365*(CG113-$R113+1))))),0)</f>
        <v>0</v>
      </c>
      <c r="CI113" s="159">
        <f>CG113+1</f>
        <v>46296</v>
      </c>
      <c r="CJ113" s="159">
        <f>CI113+30</f>
        <v>46326</v>
      </c>
      <c r="CK113" s="163">
        <f>IFERROR(IF(($R113-CJ113)&gt;=0,0,IF(($S113-CI113)&lt;0,0,IF(AND(($S113-CJ113)&gt;0,(CI113-$R113)&gt;0),$V113/365*(CJ113-CI113+1),IF(AND(($S113-CJ113)&lt;=0,(CI113-$R113)&gt;0),$V113/365*($S113-CI113+1),$V113/365*(CJ113-$R113+1))))),0)</f>
        <v>0</v>
      </c>
      <c r="CL113" s="159">
        <f>CJ113+1</f>
        <v>46327</v>
      </c>
      <c r="CM113" s="159">
        <f>CL113+29</f>
        <v>46356</v>
      </c>
      <c r="CN113" s="163">
        <f>IFERROR(IF(($R113-CM113)&gt;=0,0,IF(($S113-CL113)&lt;0,0,IF(AND(($S113-CM113)&gt;0,(CL113-$R113)&gt;0),$V113/365*(CM113-CL113+1),IF(AND(($S113-CM113)&lt;=0,(CL113-$R113)&gt;0),$V113/365*($S113-CL113+1),$V113/365*(CM113-$R113+1))))),0)</f>
        <v>0</v>
      </c>
      <c r="CO113" s="159">
        <f>CM113+1</f>
        <v>46357</v>
      </c>
      <c r="CP113" s="159">
        <f>CO113+30</f>
        <v>46387</v>
      </c>
      <c r="CQ113" s="163">
        <f>IFERROR(IF(($R113-CP113)&gt;=0,0,IF(($S113-CO113)&lt;0,0,IF(AND(($S113-CP113)&gt;0,(CO113-$R113)&gt;0),$V113/365*(CP113-CO113+1),IF(AND(($S113-CP113)&lt;=0,(CO113-$R113)&gt;0),$V113/365*($S113-CO113+1),$V113/365*(CP113-$R113+1))))),0)</f>
        <v>0</v>
      </c>
    </row>
    <row r="114" s="85" customFormat="1" ht="24" customHeight="1" outlineLevel="4" spans="1:95">
      <c r="A114" s="124"/>
      <c r="B114" s="125"/>
      <c r="C114" s="126"/>
      <c r="D114" s="124"/>
      <c r="E114" s="125"/>
      <c r="F114" s="125"/>
      <c r="G114" s="125"/>
      <c r="H114" s="127"/>
      <c r="I114" s="127"/>
      <c r="J114" s="127">
        <f>Z114+AC114+AF114+AI114+AL114+AO114+AR114+AU114+AX114+BA114+BD114+BG114</f>
        <v>0</v>
      </c>
      <c r="K114" s="127">
        <f>K113+1</f>
        <v>2</v>
      </c>
      <c r="L114" s="152"/>
      <c r="M114" s="153">
        <f>IFERROR(VLOOKUP($L114,'2-2 引出数据_合同数据仓库'!$B$2:$BP$10000,3,FALSE),0)</f>
        <v>0</v>
      </c>
      <c r="N114" s="127"/>
      <c r="O114" s="153">
        <f>IFERROR(VLOOKUP((LEFT(VLOOKUP($L114,'2-2 引出数据_合同数据仓库'!$B$2:$BP$10000,64,FALSE),15)&amp;(RIGHT(VLOOKUP($L114,'2-2 引出数据_合同数据仓库'!$B$2:$BP$10000,64,FALSE),4)+1)),'2-2 引出数据_合同数据仓库'!$B$2:$BP$10000,3,FALSE),0)</f>
        <v>0</v>
      </c>
      <c r="P114" s="127"/>
      <c r="Q114" s="127">
        <f>IFERROR(VLOOKUP($L114,'2-2 引出数据_合同数据仓库'!$B$2:$BP$10000,28,FALSE),0)</f>
        <v>0</v>
      </c>
      <c r="R114" s="127">
        <f>IFERROR(VLOOKUP($L114,'2-2 引出数据_合同数据仓库'!$B$2:$BP$10000,29,FALSE),0)</f>
        <v>0</v>
      </c>
      <c r="S114" s="127">
        <f>IFERROR(VLOOKUP($L114,'2-2 引出数据_合同数据仓库'!$B$2:$BP$10000,4,FALSE),0)</f>
        <v>0</v>
      </c>
      <c r="T114" s="127"/>
      <c r="U114" s="127">
        <f>IFERROR(VLOOKUP($L114,'2-2 引出数据_合同数据仓库'!$B$2:$BP$10000,15,FALSE),0)</f>
        <v>0</v>
      </c>
      <c r="V114" s="127">
        <f>U114/(S114-R114+1)*365</f>
        <v>0</v>
      </c>
      <c r="W114" s="127"/>
      <c r="X114" s="159">
        <v>45658</v>
      </c>
      <c r="Y114" s="159">
        <f>X114+30</f>
        <v>45688</v>
      </c>
      <c r="Z114" s="163">
        <f>IFERROR(IF(($R114-Y114)&gt;=0,0,IF(($S114-X114)&lt;0,0,IF(AND(($S114-Y114)&gt;0,(X114-$R114)&gt;0),$V114/365*(Y114-X114+1),IF(AND(($S114-Y114)&lt;=0,(X114-$R114)&gt;0),$V114/365*($S114-X114+1),$V114/365*(Y114-$R114+1))))),0)</f>
        <v>0</v>
      </c>
      <c r="AA114" s="159">
        <f>Y114+1</f>
        <v>45689</v>
      </c>
      <c r="AB114" s="159">
        <f>AA114+27</f>
        <v>45716</v>
      </c>
      <c r="AC114" s="163">
        <f>IFERROR(IF(($R114-AB114)&gt;=0,0,IF(($S114-AA114)&lt;0,0,IF(AND(($S114-AB114)&gt;0,(AA114-$R114)&gt;0),$V114/365*(AB114-AA114+1),IF(AND(($S114-AB114)&lt;=0,(AA114-$R114)&gt;0),$V114/365*($S114-AA114+1),$V114/365*(AB114-$R114+1))))),0)</f>
        <v>0</v>
      </c>
      <c r="AD114" s="159">
        <f>AB114+1</f>
        <v>45717</v>
      </c>
      <c r="AE114" s="159">
        <f>AD114+30</f>
        <v>45747</v>
      </c>
      <c r="AF114" s="163">
        <f>IFERROR(IF(($R114-AE114)&gt;=0,0,IF(($S114-AD114)&lt;0,0,IF(AND(($S114-AE114)&gt;0,(AD114-$R114)&gt;0),$V114/365*(AE114-AD114+1),IF(AND(($S114-AE114)&lt;=0,(AD114-$R114)&gt;0),$V114/365*($S114-AD114+1),$V114/365*(AE114-$R114+1))))),0)</f>
        <v>0</v>
      </c>
      <c r="AG114" s="159">
        <f>AE114+1</f>
        <v>45748</v>
      </c>
      <c r="AH114" s="159">
        <f>AG114+29</f>
        <v>45777</v>
      </c>
      <c r="AI114" s="163">
        <f>IFERROR(IF(($R114-AH114)&gt;=0,0,IF(($S114-AG114)&lt;0,0,IF(AND(($S114-AH114)&gt;0,(AG114-$R114)&gt;0),$V114/365*(AH114-AG114+1),IF(AND(($S114-AH114)&lt;=0,(AG114-$R114)&gt;0),$V114/365*($S114-AG114+1),$V114/365*(AH114-$R114+1))))),0)</f>
        <v>0</v>
      </c>
      <c r="AJ114" s="159">
        <f>AH114+1</f>
        <v>45778</v>
      </c>
      <c r="AK114" s="159">
        <f>AJ114+30</f>
        <v>45808</v>
      </c>
      <c r="AL114" s="163">
        <f>IFERROR(IF(($R114-AK114)&gt;=0,0,IF(($S114-AJ114)&lt;0,0,IF(AND(($S114-AK114)&gt;0,(AJ114-$R114)&gt;0),$V114/365*(AK114-AJ114+1),IF(AND(($S114-AK114)&lt;=0,(AJ114-$R114)&gt;0),$V114/365*($S114-AJ114+1),$V114/365*(AK114-$R114+1))))),0)</f>
        <v>0</v>
      </c>
      <c r="AM114" s="159">
        <f>AK114+1</f>
        <v>45809</v>
      </c>
      <c r="AN114" s="159">
        <f>AM114+29</f>
        <v>45838</v>
      </c>
      <c r="AO114" s="163">
        <f>IFERROR(IF(($R114-AN114)&gt;=0,0,IF(($S114-AM114)&lt;0,0,IF(AND(($S114-AN114)&gt;0,(AM114-$R114)&gt;0),$V114/365*(AN114-AM114+1),IF(AND(($S114-AN114)&lt;=0,(AM114-$R114)&gt;0),$V114/365*($S114-AM114+1),$V114/365*(AN114-$R114+1))))),0)</f>
        <v>0</v>
      </c>
      <c r="AP114" s="159">
        <f>AN114+1</f>
        <v>45839</v>
      </c>
      <c r="AQ114" s="159">
        <f>AP114+30</f>
        <v>45869</v>
      </c>
      <c r="AR114" s="163">
        <f>IFERROR(IF(($R114-AQ114)&gt;=0,0,IF(($S114-AP114)&lt;0,0,IF(AND(($S114-AQ114)&gt;0,(AP114-$R114)&gt;0),$V114/365*(AQ114-AP114+1),IF(AND(($S114-AQ114)&lt;=0,(AP114-$R114)&gt;0),$V114/365*($S114-AP114+1),$V114/365*(AQ114-$R114+1))))),0)</f>
        <v>0</v>
      </c>
      <c r="AS114" s="159">
        <f>AQ114+1</f>
        <v>45870</v>
      </c>
      <c r="AT114" s="159">
        <f>AS114+30</f>
        <v>45900</v>
      </c>
      <c r="AU114" s="163">
        <f>IFERROR(IF(($R114-AT114)&gt;=0,0,IF(($S114-AS114)&lt;0,0,IF(AND(($S114-AT114)&gt;0,(AS114-$R114)&gt;0),$V114/365*(AT114-AS114+1),IF(AND(($S114-AT114)&lt;=0,(AS114-$R114)&gt;0),$V114/365*($S114-AS114+1),$V114/365*(AT114-$R114+1))))),0)</f>
        <v>0</v>
      </c>
      <c r="AV114" s="159">
        <f>AT114+1</f>
        <v>45901</v>
      </c>
      <c r="AW114" s="159">
        <f>AV114+29</f>
        <v>45930</v>
      </c>
      <c r="AX114" s="163">
        <f>IFERROR(IF(($R114-AW114)&gt;=0,0,IF(($S114-AV114)&lt;0,0,IF(AND(($S114-AW114)&gt;0,(AV114-$R114)&gt;0),$V114/365*(AW114-AV114+1),IF(AND(($S114-AW114)&lt;=0,(AV114-$R114)&gt;0),$V114/365*($S114-AV114+1),$V114/365*(AW114-$R114+1))))),0)</f>
        <v>0</v>
      </c>
      <c r="AY114" s="159">
        <f>AW114+1</f>
        <v>45931</v>
      </c>
      <c r="AZ114" s="159">
        <f>AY114+30</f>
        <v>45961</v>
      </c>
      <c r="BA114" s="163">
        <f>IFERROR(IF(($R114-AZ114)&gt;=0,0,IF(($S114-AY114)&lt;0,0,IF(AND(($S114-AZ114)&gt;0,(AY114-$R114)&gt;0),$V114/365*(AZ114-AY114+1),IF(AND(($S114-AZ114)&lt;=0,(AY114-$R114)&gt;0),$V114/365*($S114-AY114+1),$V114/365*(AZ114-$R114+1))))),0)</f>
        <v>0</v>
      </c>
      <c r="BB114" s="159">
        <f>AZ114+1</f>
        <v>45962</v>
      </c>
      <c r="BC114" s="159">
        <f>BB114+29</f>
        <v>45991</v>
      </c>
      <c r="BD114" s="163">
        <f>IFERROR(IF(($R114-BC114)&gt;=0,0,IF(($S114-BB114)&lt;0,0,IF(AND(($S114-BC114)&gt;0,(BB114-$R114)&gt;0),$V114/365*(BC114-BB114+1),IF(AND(($S114-BC114)&lt;=0,(BB114-$R114)&gt;0),$V114/365*($S114-BB114+1),$V114/365*(BC114-$R114+1))))),0)</f>
        <v>0</v>
      </c>
      <c r="BE114" s="159">
        <f>BC114+1</f>
        <v>45992</v>
      </c>
      <c r="BF114" s="159">
        <f>BE114+30</f>
        <v>46022</v>
      </c>
      <c r="BG114" s="163">
        <f>IFERROR(IF(($R114-BF114)&gt;=0,0,IF(($S114-BE114)&lt;0,0,IF(AND(($S114-BF114)&gt;0,(BE114-$R114)&gt;0),$V114/365*(BF114-BE114+1),IF(AND(($S114-BF114)&lt;=0,(BE114-$R114)&gt;0),$V114/365*($S114-BE114+1),$V114/365*(BF114-$R114+1))))),0)</f>
        <v>0</v>
      </c>
      <c r="BH114" s="159">
        <v>46023</v>
      </c>
      <c r="BI114" s="159">
        <f>BH114+30</f>
        <v>46053</v>
      </c>
      <c r="BJ114" s="163">
        <f>IFERROR(IF(($R114-BI114)&gt;=0,0,IF(($S114-BH114)&lt;0,0,IF(AND(($S114-BI114)&gt;0,(BH114-$R114)&gt;0),$V114/365*(BI114-BH114+1),IF(AND(($S114-BI114)&lt;=0,(BH114-$R114)&gt;0),$V114/365*($S114-BH114+1),$V114/365*(BI114-$R114+1))))),0)</f>
        <v>0</v>
      </c>
      <c r="BK114" s="159">
        <f>BI114+1</f>
        <v>46054</v>
      </c>
      <c r="BL114" s="159">
        <f>BK114+27</f>
        <v>46081</v>
      </c>
      <c r="BM114" s="163">
        <f>IFERROR(IF(($R114-BL114)&gt;=0,0,IF(($S114-BK114)&lt;0,0,IF(AND(($S114-BL114)&gt;0,(BK114-$R114)&gt;0),$V114/365*(BL114-BK114+1),IF(AND(($S114-BL114)&lt;=0,(BK114-$R114)&gt;0),$V114/365*($S114-BK114+1),$V114/365*(BL114-$R114+1))))),0)</f>
        <v>0</v>
      </c>
      <c r="BN114" s="159">
        <f>BL114+1</f>
        <v>46082</v>
      </c>
      <c r="BO114" s="159">
        <f>BN114+30</f>
        <v>46112</v>
      </c>
      <c r="BP114" s="163">
        <f>IFERROR(IF(($R114-BO114)&gt;=0,0,IF(($S114-BN114)&lt;0,0,IF(AND(($S114-BO114)&gt;0,(BN114-$R114)&gt;0),$V114/365*(BO114-BN114+1),IF(AND(($S114-BO114)&lt;=0,(BN114-$R114)&gt;0),$V114/365*($S114-BN114+1),$V114/365*(BO114-$R114+1))))),0)</f>
        <v>0</v>
      </c>
      <c r="BQ114" s="159">
        <f>BO114+1</f>
        <v>46113</v>
      </c>
      <c r="BR114" s="159">
        <f>BQ114+29</f>
        <v>46142</v>
      </c>
      <c r="BS114" s="163">
        <f>IFERROR(IF(($R114-BR114)&gt;=0,0,IF(($S114-BQ114)&lt;0,0,IF(AND(($S114-BR114)&gt;0,(BQ114-$R114)&gt;0),$V114/365*(BR114-BQ114+1),IF(AND(($S114-BR114)&lt;=0,(BQ114-$R114)&gt;0),$V114/365*($S114-BQ114+1),$V114/365*(BR114-$R114+1))))),0)</f>
        <v>0</v>
      </c>
      <c r="BT114" s="159">
        <f>BR114+1</f>
        <v>46143</v>
      </c>
      <c r="BU114" s="159">
        <f>BT114+30</f>
        <v>46173</v>
      </c>
      <c r="BV114" s="163">
        <f>IFERROR(IF(($R114-BU114)&gt;=0,0,IF(($S114-BT114)&lt;0,0,IF(AND(($S114-BU114)&gt;0,(BT114-$R114)&gt;0),$V114/365*(BU114-BT114+1),IF(AND(($S114-BU114)&lt;=0,(BT114-$R114)&gt;0),$V114/365*($S114-BT114+1),$V114/365*(BU114-$R114+1))))),0)</f>
        <v>0</v>
      </c>
      <c r="BW114" s="159">
        <f>BU114+1</f>
        <v>46174</v>
      </c>
      <c r="BX114" s="159">
        <f>BW114+29</f>
        <v>46203</v>
      </c>
      <c r="BY114" s="163">
        <f>IFERROR(IF(($R114-BX114)&gt;=0,0,IF(($S114-BW114)&lt;0,0,IF(AND(($S114-BX114)&gt;0,(BW114-$R114)&gt;0),$V114/365*(BX114-BW114+1),IF(AND(($S114-BX114)&lt;=0,(BW114-$R114)&gt;0),$V114/365*($S114-BW114+1),$V114/365*(BX114-$R114+1))))),0)</f>
        <v>0</v>
      </c>
      <c r="BZ114" s="159">
        <f>BX114+1</f>
        <v>46204</v>
      </c>
      <c r="CA114" s="159">
        <f>BZ114+30</f>
        <v>46234</v>
      </c>
      <c r="CB114" s="163">
        <f>IFERROR(IF(($R114-CA114)&gt;=0,0,IF(($S114-BZ114)&lt;0,0,IF(AND(($S114-CA114)&gt;0,(BZ114-$R114)&gt;0),$V114/365*(CA114-BZ114+1),IF(AND(($S114-CA114)&lt;=0,(BZ114-$R114)&gt;0),$V114/365*($S114-BZ114+1),$V114/365*(CA114-$R114+1))))),0)</f>
        <v>0</v>
      </c>
      <c r="CC114" s="159">
        <f>CA114+1</f>
        <v>46235</v>
      </c>
      <c r="CD114" s="159">
        <f>CC114+30</f>
        <v>46265</v>
      </c>
      <c r="CE114" s="163">
        <f>IFERROR(IF(($R114-CD114)&gt;=0,0,IF(($S114-CC114)&lt;0,0,IF(AND(($S114-CD114)&gt;0,(CC114-$R114)&gt;0),$V114/365*(CD114-CC114+1),IF(AND(($S114-CD114)&lt;=0,(CC114-$R114)&gt;0),$V114/365*($S114-CC114+1),$V114/365*(CD114-$R114+1))))),0)</f>
        <v>0</v>
      </c>
      <c r="CF114" s="159">
        <f>CD114+1</f>
        <v>46266</v>
      </c>
      <c r="CG114" s="159">
        <f>CF114+29</f>
        <v>46295</v>
      </c>
      <c r="CH114" s="163">
        <f>IFERROR(IF(($R114-CG114)&gt;=0,0,IF(($S114-CF114)&lt;0,0,IF(AND(($S114-CG114)&gt;0,(CF114-$R114)&gt;0),$V114/365*(CG114-CF114+1),IF(AND(($S114-CG114)&lt;=0,(CF114-$R114)&gt;0),$V114/365*($S114-CF114+1),$V114/365*(CG114-$R114+1))))),0)</f>
        <v>0</v>
      </c>
      <c r="CI114" s="159">
        <f>CG114+1</f>
        <v>46296</v>
      </c>
      <c r="CJ114" s="159">
        <f>CI114+30</f>
        <v>46326</v>
      </c>
      <c r="CK114" s="163">
        <f>IFERROR(IF(($R114-CJ114)&gt;=0,0,IF(($S114-CI114)&lt;0,0,IF(AND(($S114-CJ114)&gt;0,(CI114-$R114)&gt;0),$V114/365*(CJ114-CI114+1),IF(AND(($S114-CJ114)&lt;=0,(CI114-$R114)&gt;0),$V114/365*($S114-CI114+1),$V114/365*(CJ114-$R114+1))))),0)</f>
        <v>0</v>
      </c>
      <c r="CL114" s="159">
        <f>CJ114+1</f>
        <v>46327</v>
      </c>
      <c r="CM114" s="159">
        <f>CL114+29</f>
        <v>46356</v>
      </c>
      <c r="CN114" s="163">
        <f>IFERROR(IF(($R114-CM114)&gt;=0,0,IF(($S114-CL114)&lt;0,0,IF(AND(($S114-CM114)&gt;0,(CL114-$R114)&gt;0),$V114/365*(CM114-CL114+1),IF(AND(($S114-CM114)&lt;=0,(CL114-$R114)&gt;0),$V114/365*($S114-CL114+1),$V114/365*(CM114-$R114+1))))),0)</f>
        <v>0</v>
      </c>
      <c r="CO114" s="159">
        <f>CM114+1</f>
        <v>46357</v>
      </c>
      <c r="CP114" s="159">
        <f>CO114+30</f>
        <v>46387</v>
      </c>
      <c r="CQ114" s="163">
        <f>IFERROR(IF(($R114-CP114)&gt;=0,0,IF(($S114-CO114)&lt;0,0,IF(AND(($S114-CP114)&gt;0,(CO114-$R114)&gt;0),$V114/365*(CP114-CO114+1),IF(AND(($S114-CP114)&lt;=0,(CO114-$R114)&gt;0),$V114/365*($S114-CO114+1),$V114/365*(CP114-$R114+1))))),0)</f>
        <v>0</v>
      </c>
    </row>
    <row r="115" s="85" customFormat="1" ht="24" customHeight="1" outlineLevel="4" spans="1:95">
      <c r="A115" s="124"/>
      <c r="B115" s="125"/>
      <c r="C115" s="126"/>
      <c r="D115" s="124"/>
      <c r="E115" s="125"/>
      <c r="F115" s="125"/>
      <c r="G115" s="125"/>
      <c r="H115" s="127"/>
      <c r="I115" s="127"/>
      <c r="J115" s="127">
        <f>Z115+AC115+AF115+AI115+AL115+AO115+AR115+AU115+AX115+BA115+BD115+BG115</f>
        <v>0</v>
      </c>
      <c r="K115" s="127">
        <f>K114+1</f>
        <v>3</v>
      </c>
      <c r="L115" s="152"/>
      <c r="M115" s="153">
        <f>IFERROR(VLOOKUP($L115,'2-2 引出数据_合同数据仓库'!$B$2:$BP$10000,3,FALSE),0)</f>
        <v>0</v>
      </c>
      <c r="N115" s="127"/>
      <c r="O115" s="153">
        <f>IFERROR(VLOOKUP((LEFT(VLOOKUP($L115,'2-2 引出数据_合同数据仓库'!$B$2:$BP$10000,64,FALSE),15)&amp;(RIGHT(VLOOKUP($L115,'2-2 引出数据_合同数据仓库'!$B$2:$BP$10000,64,FALSE),4)+1)),'2-2 引出数据_合同数据仓库'!$B$2:$BP$10000,3,FALSE),0)</f>
        <v>0</v>
      </c>
      <c r="P115" s="127"/>
      <c r="Q115" s="127">
        <f>IFERROR(VLOOKUP($L115,'2-2 引出数据_合同数据仓库'!$B$2:$BP$10000,28,FALSE),0)</f>
        <v>0</v>
      </c>
      <c r="R115" s="127">
        <f>IFERROR(VLOOKUP($L115,'2-2 引出数据_合同数据仓库'!$B$2:$BP$10000,29,FALSE),0)</f>
        <v>0</v>
      </c>
      <c r="S115" s="127">
        <f>IFERROR(VLOOKUP($L115,'2-2 引出数据_合同数据仓库'!$B$2:$BP$10000,4,FALSE),0)</f>
        <v>0</v>
      </c>
      <c r="T115" s="127"/>
      <c r="U115" s="127">
        <f>IFERROR(VLOOKUP($L115,'2-2 引出数据_合同数据仓库'!$B$2:$BP$10000,15,FALSE),0)</f>
        <v>0</v>
      </c>
      <c r="V115" s="127">
        <f>U115/(S115-R115+1)*365</f>
        <v>0</v>
      </c>
      <c r="W115" s="127"/>
      <c r="X115" s="159">
        <v>45658</v>
      </c>
      <c r="Y115" s="159">
        <f>X115+30</f>
        <v>45688</v>
      </c>
      <c r="Z115" s="163">
        <f>IFERROR(IF(($R115-Y115)&gt;=0,0,IF(($S115-X115)&lt;0,0,IF(AND(($S115-Y115)&gt;0,(X115-$R115)&gt;0),$V115/365*(Y115-X115+1),IF(AND(($S115-Y115)&lt;=0,(X115-$R115)&gt;0),$V115/365*($S115-X115+1),$V115/365*(Y115-$R115+1))))),0)</f>
        <v>0</v>
      </c>
      <c r="AA115" s="159">
        <f>Y115+1</f>
        <v>45689</v>
      </c>
      <c r="AB115" s="159">
        <f>AA115+27</f>
        <v>45716</v>
      </c>
      <c r="AC115" s="163">
        <f>IFERROR(IF(($R115-AB115)&gt;=0,0,IF(($S115-AA115)&lt;0,0,IF(AND(($S115-AB115)&gt;0,(AA115-$R115)&gt;0),$V115/365*(AB115-AA115+1),IF(AND(($S115-AB115)&lt;=0,(AA115-$R115)&gt;0),$V115/365*($S115-AA115+1),$V115/365*(AB115-$R115+1))))),0)</f>
        <v>0</v>
      </c>
      <c r="AD115" s="159">
        <f>AB115+1</f>
        <v>45717</v>
      </c>
      <c r="AE115" s="159">
        <f>AD115+30</f>
        <v>45747</v>
      </c>
      <c r="AF115" s="163">
        <f>IFERROR(IF(($R115-AE115)&gt;=0,0,IF(($S115-AD115)&lt;0,0,IF(AND(($S115-AE115)&gt;0,(AD115-$R115)&gt;0),$V115/365*(AE115-AD115+1),IF(AND(($S115-AE115)&lt;=0,(AD115-$R115)&gt;0),$V115/365*($S115-AD115+1),$V115/365*(AE115-$R115+1))))),0)</f>
        <v>0</v>
      </c>
      <c r="AG115" s="159">
        <f>AE115+1</f>
        <v>45748</v>
      </c>
      <c r="AH115" s="159">
        <f>AG115+29</f>
        <v>45777</v>
      </c>
      <c r="AI115" s="163">
        <f>IFERROR(IF(($R115-AH115)&gt;=0,0,IF(($S115-AG115)&lt;0,0,IF(AND(($S115-AH115)&gt;0,(AG115-$R115)&gt;0),$V115/365*(AH115-AG115+1),IF(AND(($S115-AH115)&lt;=0,(AG115-$R115)&gt;0),$V115/365*($S115-AG115+1),$V115/365*(AH115-$R115+1))))),0)</f>
        <v>0</v>
      </c>
      <c r="AJ115" s="159">
        <f>AH115+1</f>
        <v>45778</v>
      </c>
      <c r="AK115" s="159">
        <f>AJ115+30</f>
        <v>45808</v>
      </c>
      <c r="AL115" s="163">
        <f>IFERROR(IF(($R115-AK115)&gt;=0,0,IF(($S115-AJ115)&lt;0,0,IF(AND(($S115-AK115)&gt;0,(AJ115-$R115)&gt;0),$V115/365*(AK115-AJ115+1),IF(AND(($S115-AK115)&lt;=0,(AJ115-$R115)&gt;0),$V115/365*($S115-AJ115+1),$V115/365*(AK115-$R115+1))))),0)</f>
        <v>0</v>
      </c>
      <c r="AM115" s="159">
        <f>AK115+1</f>
        <v>45809</v>
      </c>
      <c r="AN115" s="159">
        <f>AM115+29</f>
        <v>45838</v>
      </c>
      <c r="AO115" s="163">
        <f>IFERROR(IF(($R115-AN115)&gt;=0,0,IF(($S115-AM115)&lt;0,0,IF(AND(($S115-AN115)&gt;0,(AM115-$R115)&gt;0),$V115/365*(AN115-AM115+1),IF(AND(($S115-AN115)&lt;=0,(AM115-$R115)&gt;0),$V115/365*($S115-AM115+1),$V115/365*(AN115-$R115+1))))),0)</f>
        <v>0</v>
      </c>
      <c r="AP115" s="159">
        <f>AN115+1</f>
        <v>45839</v>
      </c>
      <c r="AQ115" s="159">
        <f>AP115+30</f>
        <v>45869</v>
      </c>
      <c r="AR115" s="163">
        <f>IFERROR(IF(($R115-AQ115)&gt;=0,0,IF(($S115-AP115)&lt;0,0,IF(AND(($S115-AQ115)&gt;0,(AP115-$R115)&gt;0),$V115/365*(AQ115-AP115+1),IF(AND(($S115-AQ115)&lt;=0,(AP115-$R115)&gt;0),$V115/365*($S115-AP115+1),$V115/365*(AQ115-$R115+1))))),0)</f>
        <v>0</v>
      </c>
      <c r="AS115" s="159">
        <f>AQ115+1</f>
        <v>45870</v>
      </c>
      <c r="AT115" s="159">
        <f>AS115+30</f>
        <v>45900</v>
      </c>
      <c r="AU115" s="163">
        <f>IFERROR(IF(($R115-AT115)&gt;=0,0,IF(($S115-AS115)&lt;0,0,IF(AND(($S115-AT115)&gt;0,(AS115-$R115)&gt;0),$V115/365*(AT115-AS115+1),IF(AND(($S115-AT115)&lt;=0,(AS115-$R115)&gt;0),$V115/365*($S115-AS115+1),$V115/365*(AT115-$R115+1))))),0)</f>
        <v>0</v>
      </c>
      <c r="AV115" s="159">
        <f>AT115+1</f>
        <v>45901</v>
      </c>
      <c r="AW115" s="159">
        <f>AV115+29</f>
        <v>45930</v>
      </c>
      <c r="AX115" s="163">
        <f>IFERROR(IF(($R115-AW115)&gt;=0,0,IF(($S115-AV115)&lt;0,0,IF(AND(($S115-AW115)&gt;0,(AV115-$R115)&gt;0),$V115/365*(AW115-AV115+1),IF(AND(($S115-AW115)&lt;=0,(AV115-$R115)&gt;0),$V115/365*($S115-AV115+1),$V115/365*(AW115-$R115+1))))),0)</f>
        <v>0</v>
      </c>
      <c r="AY115" s="159">
        <f>AW115+1</f>
        <v>45931</v>
      </c>
      <c r="AZ115" s="159">
        <f>AY115+30</f>
        <v>45961</v>
      </c>
      <c r="BA115" s="163">
        <f>IFERROR(IF(($R115-AZ115)&gt;=0,0,IF(($S115-AY115)&lt;0,0,IF(AND(($S115-AZ115)&gt;0,(AY115-$R115)&gt;0),$V115/365*(AZ115-AY115+1),IF(AND(($S115-AZ115)&lt;=0,(AY115-$R115)&gt;0),$V115/365*($S115-AY115+1),$V115/365*(AZ115-$R115+1))))),0)</f>
        <v>0</v>
      </c>
      <c r="BB115" s="159">
        <f>AZ115+1</f>
        <v>45962</v>
      </c>
      <c r="BC115" s="159">
        <f>BB115+29</f>
        <v>45991</v>
      </c>
      <c r="BD115" s="163">
        <f>IFERROR(IF(($R115-BC115)&gt;=0,0,IF(($S115-BB115)&lt;0,0,IF(AND(($S115-BC115)&gt;0,(BB115-$R115)&gt;0),$V115/365*(BC115-BB115+1),IF(AND(($S115-BC115)&lt;=0,(BB115-$R115)&gt;0),$V115/365*($S115-BB115+1),$V115/365*(BC115-$R115+1))))),0)</f>
        <v>0</v>
      </c>
      <c r="BE115" s="159">
        <f>BC115+1</f>
        <v>45992</v>
      </c>
      <c r="BF115" s="159">
        <f>BE115+30</f>
        <v>46022</v>
      </c>
      <c r="BG115" s="163">
        <f>IFERROR(IF(($R115-BF115)&gt;=0,0,IF(($S115-BE115)&lt;0,0,IF(AND(($S115-BF115)&gt;0,(BE115-$R115)&gt;0),$V115/365*(BF115-BE115+1),IF(AND(($S115-BF115)&lt;=0,(BE115-$R115)&gt;0),$V115/365*($S115-BE115+1),$V115/365*(BF115-$R115+1))))),0)</f>
        <v>0</v>
      </c>
      <c r="BH115" s="159">
        <v>46023</v>
      </c>
      <c r="BI115" s="159">
        <f>BH115+30</f>
        <v>46053</v>
      </c>
      <c r="BJ115" s="163">
        <f>IFERROR(IF(($R115-BI115)&gt;=0,0,IF(($S115-BH115)&lt;0,0,IF(AND(($S115-BI115)&gt;0,(BH115-$R115)&gt;0),$V115/365*(BI115-BH115+1),IF(AND(($S115-BI115)&lt;=0,(BH115-$R115)&gt;0),$V115/365*($S115-BH115+1),$V115/365*(BI115-$R115+1))))),0)</f>
        <v>0</v>
      </c>
      <c r="BK115" s="159">
        <f>BI115+1</f>
        <v>46054</v>
      </c>
      <c r="BL115" s="159">
        <f>BK115+27</f>
        <v>46081</v>
      </c>
      <c r="BM115" s="163">
        <f>IFERROR(IF(($R115-BL115)&gt;=0,0,IF(($S115-BK115)&lt;0,0,IF(AND(($S115-BL115)&gt;0,(BK115-$R115)&gt;0),$V115/365*(BL115-BK115+1),IF(AND(($S115-BL115)&lt;=0,(BK115-$R115)&gt;0),$V115/365*($S115-BK115+1),$V115/365*(BL115-$R115+1))))),0)</f>
        <v>0</v>
      </c>
      <c r="BN115" s="159">
        <f>BL115+1</f>
        <v>46082</v>
      </c>
      <c r="BO115" s="159">
        <f>BN115+30</f>
        <v>46112</v>
      </c>
      <c r="BP115" s="163">
        <f>IFERROR(IF(($R115-BO115)&gt;=0,0,IF(($S115-BN115)&lt;0,0,IF(AND(($S115-BO115)&gt;0,(BN115-$R115)&gt;0),$V115/365*(BO115-BN115+1),IF(AND(($S115-BO115)&lt;=0,(BN115-$R115)&gt;0),$V115/365*($S115-BN115+1),$V115/365*(BO115-$R115+1))))),0)</f>
        <v>0</v>
      </c>
      <c r="BQ115" s="159">
        <f>BO115+1</f>
        <v>46113</v>
      </c>
      <c r="BR115" s="159">
        <f>BQ115+29</f>
        <v>46142</v>
      </c>
      <c r="BS115" s="163">
        <f>IFERROR(IF(($R115-BR115)&gt;=0,0,IF(($S115-BQ115)&lt;0,0,IF(AND(($S115-BR115)&gt;0,(BQ115-$R115)&gt;0),$V115/365*(BR115-BQ115+1),IF(AND(($S115-BR115)&lt;=0,(BQ115-$R115)&gt;0),$V115/365*($S115-BQ115+1),$V115/365*(BR115-$R115+1))))),0)</f>
        <v>0</v>
      </c>
      <c r="BT115" s="159">
        <f>BR115+1</f>
        <v>46143</v>
      </c>
      <c r="BU115" s="159">
        <f>BT115+30</f>
        <v>46173</v>
      </c>
      <c r="BV115" s="163">
        <f>IFERROR(IF(($R115-BU115)&gt;=0,0,IF(($S115-BT115)&lt;0,0,IF(AND(($S115-BU115)&gt;0,(BT115-$R115)&gt;0),$V115/365*(BU115-BT115+1),IF(AND(($S115-BU115)&lt;=0,(BT115-$R115)&gt;0),$V115/365*($S115-BT115+1),$V115/365*(BU115-$R115+1))))),0)</f>
        <v>0</v>
      </c>
      <c r="BW115" s="159">
        <f>BU115+1</f>
        <v>46174</v>
      </c>
      <c r="BX115" s="159">
        <f>BW115+29</f>
        <v>46203</v>
      </c>
      <c r="BY115" s="163">
        <f>IFERROR(IF(($R115-BX115)&gt;=0,0,IF(($S115-BW115)&lt;0,0,IF(AND(($S115-BX115)&gt;0,(BW115-$R115)&gt;0),$V115/365*(BX115-BW115+1),IF(AND(($S115-BX115)&lt;=0,(BW115-$R115)&gt;0),$V115/365*($S115-BW115+1),$V115/365*(BX115-$R115+1))))),0)</f>
        <v>0</v>
      </c>
      <c r="BZ115" s="159">
        <f>BX115+1</f>
        <v>46204</v>
      </c>
      <c r="CA115" s="159">
        <f>BZ115+30</f>
        <v>46234</v>
      </c>
      <c r="CB115" s="163">
        <f>IFERROR(IF(($R115-CA115)&gt;=0,0,IF(($S115-BZ115)&lt;0,0,IF(AND(($S115-CA115)&gt;0,(BZ115-$R115)&gt;0),$V115/365*(CA115-BZ115+1),IF(AND(($S115-CA115)&lt;=0,(BZ115-$R115)&gt;0),$V115/365*($S115-BZ115+1),$V115/365*(CA115-$R115+1))))),0)</f>
        <v>0</v>
      </c>
      <c r="CC115" s="159">
        <f>CA115+1</f>
        <v>46235</v>
      </c>
      <c r="CD115" s="159">
        <f>CC115+30</f>
        <v>46265</v>
      </c>
      <c r="CE115" s="163">
        <f>IFERROR(IF(($R115-CD115)&gt;=0,0,IF(($S115-CC115)&lt;0,0,IF(AND(($S115-CD115)&gt;0,(CC115-$R115)&gt;0),$V115/365*(CD115-CC115+1),IF(AND(($S115-CD115)&lt;=0,(CC115-$R115)&gt;0),$V115/365*($S115-CC115+1),$V115/365*(CD115-$R115+1))))),0)</f>
        <v>0</v>
      </c>
      <c r="CF115" s="159">
        <f>CD115+1</f>
        <v>46266</v>
      </c>
      <c r="CG115" s="159">
        <f>CF115+29</f>
        <v>46295</v>
      </c>
      <c r="CH115" s="163">
        <f>IFERROR(IF(($R115-CG115)&gt;=0,0,IF(($S115-CF115)&lt;0,0,IF(AND(($S115-CG115)&gt;0,(CF115-$R115)&gt;0),$V115/365*(CG115-CF115+1),IF(AND(($S115-CG115)&lt;=0,(CF115-$R115)&gt;0),$V115/365*($S115-CF115+1),$V115/365*(CG115-$R115+1))))),0)</f>
        <v>0</v>
      </c>
      <c r="CI115" s="159">
        <f>CG115+1</f>
        <v>46296</v>
      </c>
      <c r="CJ115" s="159">
        <f>CI115+30</f>
        <v>46326</v>
      </c>
      <c r="CK115" s="163">
        <f>IFERROR(IF(($R115-CJ115)&gt;=0,0,IF(($S115-CI115)&lt;0,0,IF(AND(($S115-CJ115)&gt;0,(CI115-$R115)&gt;0),$V115/365*(CJ115-CI115+1),IF(AND(($S115-CJ115)&lt;=0,(CI115-$R115)&gt;0),$V115/365*($S115-CI115+1),$V115/365*(CJ115-$R115+1))))),0)</f>
        <v>0</v>
      </c>
      <c r="CL115" s="159">
        <f>CJ115+1</f>
        <v>46327</v>
      </c>
      <c r="CM115" s="159">
        <f>CL115+29</f>
        <v>46356</v>
      </c>
      <c r="CN115" s="163">
        <f>IFERROR(IF(($R115-CM115)&gt;=0,0,IF(($S115-CL115)&lt;0,0,IF(AND(($S115-CM115)&gt;0,(CL115-$R115)&gt;0),$V115/365*(CM115-CL115+1),IF(AND(($S115-CM115)&lt;=0,(CL115-$R115)&gt;0),$V115/365*($S115-CL115+1),$V115/365*(CM115-$R115+1))))),0)</f>
        <v>0</v>
      </c>
      <c r="CO115" s="159">
        <f>CM115+1</f>
        <v>46357</v>
      </c>
      <c r="CP115" s="159">
        <f>CO115+30</f>
        <v>46387</v>
      </c>
      <c r="CQ115" s="163">
        <f>IFERROR(IF(($R115-CP115)&gt;=0,0,IF(($S115-CO115)&lt;0,0,IF(AND(($S115-CP115)&gt;0,(CO115-$R115)&gt;0),$V115/365*(CP115-CO115+1),IF(AND(($S115-CP115)&lt;=0,(CO115-$R115)&gt;0),$V115/365*($S115-CO115+1),$V115/365*(CP115-$R115+1))))),0)</f>
        <v>0</v>
      </c>
    </row>
    <row r="116" s="85" customFormat="1" ht="24" customHeight="1" outlineLevel="4" spans="1:95">
      <c r="A116" s="124"/>
      <c r="B116" s="125"/>
      <c r="C116" s="126"/>
      <c r="D116" s="124"/>
      <c r="E116" s="125"/>
      <c r="F116" s="125"/>
      <c r="G116" s="125"/>
      <c r="H116" s="127"/>
      <c r="I116" s="127"/>
      <c r="J116" s="127">
        <f>Z116+AC116+AF116+AI116+AL116+AO116+AR116+AU116+AX116+BA116+BD116+BG116</f>
        <v>0</v>
      </c>
      <c r="K116" s="127">
        <f>K115+1</f>
        <v>4</v>
      </c>
      <c r="L116" s="152"/>
      <c r="M116" s="153">
        <f>IFERROR(VLOOKUP($L116,'2-2 引出数据_合同数据仓库'!$B$2:$BP$10000,3,FALSE),0)</f>
        <v>0</v>
      </c>
      <c r="N116" s="127"/>
      <c r="O116" s="153">
        <f>IFERROR(VLOOKUP((LEFT(VLOOKUP($L116,'2-2 引出数据_合同数据仓库'!$B$2:$BP$10000,64,FALSE),15)&amp;(RIGHT(VLOOKUP($L116,'2-2 引出数据_合同数据仓库'!$B$2:$BP$10000,64,FALSE),4)+1)),'2-2 引出数据_合同数据仓库'!$B$2:$BP$10000,3,FALSE),0)</f>
        <v>0</v>
      </c>
      <c r="P116" s="127"/>
      <c r="Q116" s="127">
        <f>IFERROR(VLOOKUP($L116,'2-2 引出数据_合同数据仓库'!$B$2:$BP$10000,28,FALSE),0)</f>
        <v>0</v>
      </c>
      <c r="R116" s="127">
        <f>IFERROR(VLOOKUP($L116,'2-2 引出数据_合同数据仓库'!$B$2:$BP$10000,29,FALSE),0)</f>
        <v>0</v>
      </c>
      <c r="S116" s="127">
        <f>IFERROR(VLOOKUP($L116,'2-2 引出数据_合同数据仓库'!$B$2:$BP$10000,4,FALSE),0)</f>
        <v>0</v>
      </c>
      <c r="T116" s="127"/>
      <c r="U116" s="127">
        <f>IFERROR(VLOOKUP($L116,'2-2 引出数据_合同数据仓库'!$B$2:$BP$10000,15,FALSE),0)</f>
        <v>0</v>
      </c>
      <c r="V116" s="127">
        <f>U116/(S116-R116+1)*365</f>
        <v>0</v>
      </c>
      <c r="W116" s="127"/>
      <c r="X116" s="159">
        <v>45658</v>
      </c>
      <c r="Y116" s="159">
        <f>X116+30</f>
        <v>45688</v>
      </c>
      <c r="Z116" s="163">
        <f>IFERROR(IF(($R116-Y116)&gt;=0,0,IF(($S116-X116)&lt;0,0,IF(AND(($S116-Y116)&gt;0,(X116-$R116)&gt;0),$V116/365*(Y116-X116+1),IF(AND(($S116-Y116)&lt;=0,(X116-$R116)&gt;0),$V116/365*($S116-X116+1),$V116/365*(Y116-$R116+1))))),0)</f>
        <v>0</v>
      </c>
      <c r="AA116" s="159">
        <f>Y116+1</f>
        <v>45689</v>
      </c>
      <c r="AB116" s="159">
        <f>AA116+27</f>
        <v>45716</v>
      </c>
      <c r="AC116" s="163">
        <f>IFERROR(IF(($R116-AB116)&gt;=0,0,IF(($S116-AA116)&lt;0,0,IF(AND(($S116-AB116)&gt;0,(AA116-$R116)&gt;0),$V116/365*(AB116-AA116+1),IF(AND(($S116-AB116)&lt;=0,(AA116-$R116)&gt;0),$V116/365*($S116-AA116+1),$V116/365*(AB116-$R116+1))))),0)</f>
        <v>0</v>
      </c>
      <c r="AD116" s="159">
        <f>AB116+1</f>
        <v>45717</v>
      </c>
      <c r="AE116" s="159">
        <f>AD116+30</f>
        <v>45747</v>
      </c>
      <c r="AF116" s="163">
        <f>IFERROR(IF(($R116-AE116)&gt;=0,0,IF(($S116-AD116)&lt;0,0,IF(AND(($S116-AE116)&gt;0,(AD116-$R116)&gt;0),$V116/365*(AE116-AD116+1),IF(AND(($S116-AE116)&lt;=0,(AD116-$R116)&gt;0),$V116/365*($S116-AD116+1),$V116/365*(AE116-$R116+1))))),0)</f>
        <v>0</v>
      </c>
      <c r="AG116" s="159">
        <f>AE116+1</f>
        <v>45748</v>
      </c>
      <c r="AH116" s="159">
        <f>AG116+29</f>
        <v>45777</v>
      </c>
      <c r="AI116" s="163">
        <f>IFERROR(IF(($R116-AH116)&gt;=0,0,IF(($S116-AG116)&lt;0,0,IF(AND(($S116-AH116)&gt;0,(AG116-$R116)&gt;0),$V116/365*(AH116-AG116+1),IF(AND(($S116-AH116)&lt;=0,(AG116-$R116)&gt;0),$V116/365*($S116-AG116+1),$V116/365*(AH116-$R116+1))))),0)</f>
        <v>0</v>
      </c>
      <c r="AJ116" s="159">
        <f>AH116+1</f>
        <v>45778</v>
      </c>
      <c r="AK116" s="159">
        <f>AJ116+30</f>
        <v>45808</v>
      </c>
      <c r="AL116" s="163">
        <f>IFERROR(IF(($R116-AK116)&gt;=0,0,IF(($S116-AJ116)&lt;0,0,IF(AND(($S116-AK116)&gt;0,(AJ116-$R116)&gt;0),$V116/365*(AK116-AJ116+1),IF(AND(($S116-AK116)&lt;=0,(AJ116-$R116)&gt;0),$V116/365*($S116-AJ116+1),$V116/365*(AK116-$R116+1))))),0)</f>
        <v>0</v>
      </c>
      <c r="AM116" s="159">
        <f>AK116+1</f>
        <v>45809</v>
      </c>
      <c r="AN116" s="159">
        <f>AM116+29</f>
        <v>45838</v>
      </c>
      <c r="AO116" s="163">
        <f>IFERROR(IF(($R116-AN116)&gt;=0,0,IF(($S116-AM116)&lt;0,0,IF(AND(($S116-AN116)&gt;0,(AM116-$R116)&gt;0),$V116/365*(AN116-AM116+1),IF(AND(($S116-AN116)&lt;=0,(AM116-$R116)&gt;0),$V116/365*($S116-AM116+1),$V116/365*(AN116-$R116+1))))),0)</f>
        <v>0</v>
      </c>
      <c r="AP116" s="159">
        <f>AN116+1</f>
        <v>45839</v>
      </c>
      <c r="AQ116" s="159">
        <f>AP116+30</f>
        <v>45869</v>
      </c>
      <c r="AR116" s="163">
        <f>IFERROR(IF(($R116-AQ116)&gt;=0,0,IF(($S116-AP116)&lt;0,0,IF(AND(($S116-AQ116)&gt;0,(AP116-$R116)&gt;0),$V116/365*(AQ116-AP116+1),IF(AND(($S116-AQ116)&lt;=0,(AP116-$R116)&gt;0),$V116/365*($S116-AP116+1),$V116/365*(AQ116-$R116+1))))),0)</f>
        <v>0</v>
      </c>
      <c r="AS116" s="159">
        <f>AQ116+1</f>
        <v>45870</v>
      </c>
      <c r="AT116" s="159">
        <f>AS116+30</f>
        <v>45900</v>
      </c>
      <c r="AU116" s="163">
        <f>IFERROR(IF(($R116-AT116)&gt;=0,0,IF(($S116-AS116)&lt;0,0,IF(AND(($S116-AT116)&gt;0,(AS116-$R116)&gt;0),$V116/365*(AT116-AS116+1),IF(AND(($S116-AT116)&lt;=0,(AS116-$R116)&gt;0),$V116/365*($S116-AS116+1),$V116/365*(AT116-$R116+1))))),0)</f>
        <v>0</v>
      </c>
      <c r="AV116" s="159">
        <f>AT116+1</f>
        <v>45901</v>
      </c>
      <c r="AW116" s="159">
        <f>AV116+29</f>
        <v>45930</v>
      </c>
      <c r="AX116" s="163">
        <f>IFERROR(IF(($R116-AW116)&gt;=0,0,IF(($S116-AV116)&lt;0,0,IF(AND(($S116-AW116)&gt;0,(AV116-$R116)&gt;0),$V116/365*(AW116-AV116+1),IF(AND(($S116-AW116)&lt;=0,(AV116-$R116)&gt;0),$V116/365*($S116-AV116+1),$V116/365*(AW116-$R116+1))))),0)</f>
        <v>0</v>
      </c>
      <c r="AY116" s="159">
        <f>AW116+1</f>
        <v>45931</v>
      </c>
      <c r="AZ116" s="159">
        <f>AY116+30</f>
        <v>45961</v>
      </c>
      <c r="BA116" s="163">
        <f>IFERROR(IF(($R116-AZ116)&gt;=0,0,IF(($S116-AY116)&lt;0,0,IF(AND(($S116-AZ116)&gt;0,(AY116-$R116)&gt;0),$V116/365*(AZ116-AY116+1),IF(AND(($S116-AZ116)&lt;=0,(AY116-$R116)&gt;0),$V116/365*($S116-AY116+1),$V116/365*(AZ116-$R116+1))))),0)</f>
        <v>0</v>
      </c>
      <c r="BB116" s="159">
        <f>AZ116+1</f>
        <v>45962</v>
      </c>
      <c r="BC116" s="159">
        <f>BB116+29</f>
        <v>45991</v>
      </c>
      <c r="BD116" s="163">
        <f>IFERROR(IF(($R116-BC116)&gt;=0,0,IF(($S116-BB116)&lt;0,0,IF(AND(($S116-BC116)&gt;0,(BB116-$R116)&gt;0),$V116/365*(BC116-BB116+1),IF(AND(($S116-BC116)&lt;=0,(BB116-$R116)&gt;0),$V116/365*($S116-BB116+1),$V116/365*(BC116-$R116+1))))),0)</f>
        <v>0</v>
      </c>
      <c r="BE116" s="159">
        <f>BC116+1</f>
        <v>45992</v>
      </c>
      <c r="BF116" s="159">
        <f>BE116+30</f>
        <v>46022</v>
      </c>
      <c r="BG116" s="163">
        <f>IFERROR(IF(($R116-BF116)&gt;=0,0,IF(($S116-BE116)&lt;0,0,IF(AND(($S116-BF116)&gt;0,(BE116-$R116)&gt;0),$V116/365*(BF116-BE116+1),IF(AND(($S116-BF116)&lt;=0,(BE116-$R116)&gt;0),$V116/365*($S116-BE116+1),$V116/365*(BF116-$R116+1))))),0)</f>
        <v>0</v>
      </c>
      <c r="BH116" s="159">
        <v>46023</v>
      </c>
      <c r="BI116" s="159">
        <f>BH116+30</f>
        <v>46053</v>
      </c>
      <c r="BJ116" s="163">
        <f>IFERROR(IF(($R116-BI116)&gt;=0,0,IF(($S116-BH116)&lt;0,0,IF(AND(($S116-BI116)&gt;0,(BH116-$R116)&gt;0),$V116/365*(BI116-BH116+1),IF(AND(($S116-BI116)&lt;=0,(BH116-$R116)&gt;0),$V116/365*($S116-BH116+1),$V116/365*(BI116-$R116+1))))),0)</f>
        <v>0</v>
      </c>
      <c r="BK116" s="159">
        <f>BI116+1</f>
        <v>46054</v>
      </c>
      <c r="BL116" s="159">
        <f>BK116+27</f>
        <v>46081</v>
      </c>
      <c r="BM116" s="163">
        <f>IFERROR(IF(($R116-BL116)&gt;=0,0,IF(($S116-BK116)&lt;0,0,IF(AND(($S116-BL116)&gt;0,(BK116-$R116)&gt;0),$V116/365*(BL116-BK116+1),IF(AND(($S116-BL116)&lt;=0,(BK116-$R116)&gt;0),$V116/365*($S116-BK116+1),$V116/365*(BL116-$R116+1))))),0)</f>
        <v>0</v>
      </c>
      <c r="BN116" s="159">
        <f>BL116+1</f>
        <v>46082</v>
      </c>
      <c r="BO116" s="159">
        <f>BN116+30</f>
        <v>46112</v>
      </c>
      <c r="BP116" s="163">
        <f>IFERROR(IF(($R116-BO116)&gt;=0,0,IF(($S116-BN116)&lt;0,0,IF(AND(($S116-BO116)&gt;0,(BN116-$R116)&gt;0),$V116/365*(BO116-BN116+1),IF(AND(($S116-BO116)&lt;=0,(BN116-$R116)&gt;0),$V116/365*($S116-BN116+1),$V116/365*(BO116-$R116+1))))),0)</f>
        <v>0</v>
      </c>
      <c r="BQ116" s="159">
        <f>BO116+1</f>
        <v>46113</v>
      </c>
      <c r="BR116" s="159">
        <f>BQ116+29</f>
        <v>46142</v>
      </c>
      <c r="BS116" s="163">
        <f>IFERROR(IF(($R116-BR116)&gt;=0,0,IF(($S116-BQ116)&lt;0,0,IF(AND(($S116-BR116)&gt;0,(BQ116-$R116)&gt;0),$V116/365*(BR116-BQ116+1),IF(AND(($S116-BR116)&lt;=0,(BQ116-$R116)&gt;0),$V116/365*($S116-BQ116+1),$V116/365*(BR116-$R116+1))))),0)</f>
        <v>0</v>
      </c>
      <c r="BT116" s="159">
        <f>BR116+1</f>
        <v>46143</v>
      </c>
      <c r="BU116" s="159">
        <f>BT116+30</f>
        <v>46173</v>
      </c>
      <c r="BV116" s="163">
        <f>IFERROR(IF(($R116-BU116)&gt;=0,0,IF(($S116-BT116)&lt;0,0,IF(AND(($S116-BU116)&gt;0,(BT116-$R116)&gt;0),$V116/365*(BU116-BT116+1),IF(AND(($S116-BU116)&lt;=0,(BT116-$R116)&gt;0),$V116/365*($S116-BT116+1),$V116/365*(BU116-$R116+1))))),0)</f>
        <v>0</v>
      </c>
      <c r="BW116" s="159">
        <f>BU116+1</f>
        <v>46174</v>
      </c>
      <c r="BX116" s="159">
        <f>BW116+29</f>
        <v>46203</v>
      </c>
      <c r="BY116" s="163">
        <f>IFERROR(IF(($R116-BX116)&gt;=0,0,IF(($S116-BW116)&lt;0,0,IF(AND(($S116-BX116)&gt;0,(BW116-$R116)&gt;0),$V116/365*(BX116-BW116+1),IF(AND(($S116-BX116)&lt;=0,(BW116-$R116)&gt;0),$V116/365*($S116-BW116+1),$V116/365*(BX116-$R116+1))))),0)</f>
        <v>0</v>
      </c>
      <c r="BZ116" s="159">
        <f>BX116+1</f>
        <v>46204</v>
      </c>
      <c r="CA116" s="159">
        <f>BZ116+30</f>
        <v>46234</v>
      </c>
      <c r="CB116" s="163">
        <f>IFERROR(IF(($R116-CA116)&gt;=0,0,IF(($S116-BZ116)&lt;0,0,IF(AND(($S116-CA116)&gt;0,(BZ116-$R116)&gt;0),$V116/365*(CA116-BZ116+1),IF(AND(($S116-CA116)&lt;=0,(BZ116-$R116)&gt;0),$V116/365*($S116-BZ116+1),$V116/365*(CA116-$R116+1))))),0)</f>
        <v>0</v>
      </c>
      <c r="CC116" s="159">
        <f>CA116+1</f>
        <v>46235</v>
      </c>
      <c r="CD116" s="159">
        <f>CC116+30</f>
        <v>46265</v>
      </c>
      <c r="CE116" s="163">
        <f>IFERROR(IF(($R116-CD116)&gt;=0,0,IF(($S116-CC116)&lt;0,0,IF(AND(($S116-CD116)&gt;0,(CC116-$R116)&gt;0),$V116/365*(CD116-CC116+1),IF(AND(($S116-CD116)&lt;=0,(CC116-$R116)&gt;0),$V116/365*($S116-CC116+1),$V116/365*(CD116-$R116+1))))),0)</f>
        <v>0</v>
      </c>
      <c r="CF116" s="159">
        <f>CD116+1</f>
        <v>46266</v>
      </c>
      <c r="CG116" s="159">
        <f>CF116+29</f>
        <v>46295</v>
      </c>
      <c r="CH116" s="163">
        <f>IFERROR(IF(($R116-CG116)&gt;=0,0,IF(($S116-CF116)&lt;0,0,IF(AND(($S116-CG116)&gt;0,(CF116-$R116)&gt;0),$V116/365*(CG116-CF116+1),IF(AND(($S116-CG116)&lt;=0,(CF116-$R116)&gt;0),$V116/365*($S116-CF116+1),$V116/365*(CG116-$R116+1))))),0)</f>
        <v>0</v>
      </c>
      <c r="CI116" s="159">
        <f>CG116+1</f>
        <v>46296</v>
      </c>
      <c r="CJ116" s="159">
        <f>CI116+30</f>
        <v>46326</v>
      </c>
      <c r="CK116" s="163">
        <f>IFERROR(IF(($R116-CJ116)&gt;=0,0,IF(($S116-CI116)&lt;0,0,IF(AND(($S116-CJ116)&gt;0,(CI116-$R116)&gt;0),$V116/365*(CJ116-CI116+1),IF(AND(($S116-CJ116)&lt;=0,(CI116-$R116)&gt;0),$V116/365*($S116-CI116+1),$V116/365*(CJ116-$R116+1))))),0)</f>
        <v>0</v>
      </c>
      <c r="CL116" s="159">
        <f>CJ116+1</f>
        <v>46327</v>
      </c>
      <c r="CM116" s="159">
        <f>CL116+29</f>
        <v>46356</v>
      </c>
      <c r="CN116" s="163">
        <f>IFERROR(IF(($R116-CM116)&gt;=0,0,IF(($S116-CL116)&lt;0,0,IF(AND(($S116-CM116)&gt;0,(CL116-$R116)&gt;0),$V116/365*(CM116-CL116+1),IF(AND(($S116-CM116)&lt;=0,(CL116-$R116)&gt;0),$V116/365*($S116-CL116+1),$V116/365*(CM116-$R116+1))))),0)</f>
        <v>0</v>
      </c>
      <c r="CO116" s="159">
        <f>CM116+1</f>
        <v>46357</v>
      </c>
      <c r="CP116" s="159">
        <f>CO116+30</f>
        <v>46387</v>
      </c>
      <c r="CQ116" s="163">
        <f>IFERROR(IF(($R116-CP116)&gt;=0,0,IF(($S116-CO116)&lt;0,0,IF(AND(($S116-CP116)&gt;0,(CO116-$R116)&gt;0),$V116/365*(CP116-CO116+1),IF(AND(($S116-CP116)&lt;=0,(CO116-$R116)&gt;0),$V116/365*($S116-CO116+1),$V116/365*(CP116-$R116+1))))),0)</f>
        <v>0</v>
      </c>
    </row>
    <row r="117" s="85" customFormat="1" ht="24" customHeight="1" outlineLevel="4" spans="1:95">
      <c r="A117" s="128" t="s">
        <v>2815</v>
      </c>
      <c r="B117" s="129"/>
      <c r="C117" s="129"/>
      <c r="D117" s="129"/>
      <c r="E117" s="129"/>
      <c r="F117" s="129"/>
      <c r="G117" s="130"/>
      <c r="H117" s="131"/>
      <c r="I117" s="131"/>
      <c r="J117" s="131"/>
      <c r="K117" s="131"/>
      <c r="L117" s="154"/>
      <c r="M117" s="154"/>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c r="AW117" s="131"/>
      <c r="AX117" s="131"/>
      <c r="AY117" s="131"/>
      <c r="AZ117" s="131"/>
      <c r="BA117" s="131"/>
      <c r="BB117" s="131"/>
      <c r="BC117" s="131"/>
      <c r="BD117" s="131"/>
      <c r="BE117" s="131"/>
      <c r="BF117" s="131"/>
      <c r="BG117" s="131"/>
      <c r="BH117" s="131"/>
      <c r="BI117" s="131"/>
      <c r="BJ117" s="131"/>
      <c r="BK117" s="131"/>
      <c r="BL117" s="131"/>
      <c r="BM117" s="131"/>
      <c r="BN117" s="131"/>
      <c r="BO117" s="131"/>
      <c r="BP117" s="131"/>
      <c r="BQ117" s="131"/>
      <c r="BR117" s="131"/>
      <c r="BS117" s="131"/>
      <c r="BT117" s="131"/>
      <c r="BU117" s="131"/>
      <c r="BV117" s="131"/>
      <c r="BW117" s="131"/>
      <c r="BX117" s="131"/>
      <c r="BY117" s="131"/>
      <c r="BZ117" s="131"/>
      <c r="CA117" s="131"/>
      <c r="CB117" s="131"/>
      <c r="CC117" s="131"/>
      <c r="CD117" s="131"/>
      <c r="CE117" s="131"/>
      <c r="CF117" s="131"/>
      <c r="CG117" s="131"/>
      <c r="CH117" s="131"/>
      <c r="CI117" s="131"/>
      <c r="CJ117" s="131"/>
      <c r="CK117" s="131"/>
      <c r="CL117" s="131"/>
      <c r="CM117" s="131"/>
      <c r="CN117" s="131"/>
      <c r="CO117" s="131"/>
      <c r="CP117" s="131"/>
      <c r="CQ117" s="131"/>
    </row>
    <row r="118" ht="24" customHeight="1" outlineLevel="2" spans="1:95">
      <c r="A118" s="49"/>
      <c r="B118" s="117" t="s">
        <v>788</v>
      </c>
      <c r="C118" s="118" t="s">
        <v>1060</v>
      </c>
      <c r="D118" s="49" t="s">
        <v>1061</v>
      </c>
      <c r="E118" s="117"/>
      <c r="F118" s="117"/>
      <c r="G118" s="117"/>
      <c r="H118" s="119">
        <f>X118+AA118+AD118+AG118+AJ118+AM118+AP118+AS118+AV118+AY118+BB118+BE118</f>
        <v>509941.52</v>
      </c>
      <c r="I118" s="119">
        <f>Y118+AB118+AE118+AH118+AK118+AN118+AQ118+AT118+AW118+AZ118+BC118+BF118</f>
        <v>428292.836383562</v>
      </c>
      <c r="J118" s="119">
        <f t="shared" ref="J118:J123" si="80">Z118+AC118+AF118+AI118+AL118+AO118+AR118+AU118+AX118+BA118+BD118+BG118</f>
        <v>81648.6836164384</v>
      </c>
      <c r="K118" s="119"/>
      <c r="L118" s="150"/>
      <c r="M118" s="150"/>
      <c r="N118" s="119"/>
      <c r="O118" s="119"/>
      <c r="P118" s="119"/>
      <c r="Q118" s="119"/>
      <c r="R118" s="119"/>
      <c r="S118" s="119"/>
      <c r="T118" s="119"/>
      <c r="U118" s="119"/>
      <c r="V118" s="119"/>
      <c r="W118" s="119"/>
      <c r="X118" s="119">
        <f>VLOOKUP($C118,'1 预算编制表单'!$C:$BJ,27,FALSE)</f>
        <v>43970.96</v>
      </c>
      <c r="Y118" s="119">
        <f>X118-Z118</f>
        <v>31487.3046849315</v>
      </c>
      <c r="Z118" s="119">
        <f>Z119+Z125+Z131+Z140</f>
        <v>12483.6553150685</v>
      </c>
      <c r="AA118" s="119">
        <f>VLOOKUP($C118,'1 预算编制表单'!$C:$BJ,30,FALSE)</f>
        <v>42360.96</v>
      </c>
      <c r="AB118" s="119">
        <f>AA118-AC118</f>
        <v>28508.2148767123</v>
      </c>
      <c r="AC118" s="119">
        <f>AC119+AC125+AC131+AC140</f>
        <v>13852.7451232877</v>
      </c>
      <c r="AD118" s="119">
        <f>VLOOKUP($C118,'1 预算编制表单'!$C:$BJ,33,FALSE)</f>
        <v>42360.96</v>
      </c>
      <c r="AE118" s="119">
        <f>AD118-AF118</f>
        <v>33253.0546849315</v>
      </c>
      <c r="AF118" s="119">
        <f>AF119+AF125+AF131+AF140</f>
        <v>9107.90531506849</v>
      </c>
      <c r="AG118" s="119">
        <f>VLOOKUP($C118,'1 预算编制表单'!$C:$BJ,36,FALSE)</f>
        <v>42360.96</v>
      </c>
      <c r="AH118" s="119">
        <f>AG118-AI118</f>
        <v>33546.8580821918</v>
      </c>
      <c r="AI118" s="119">
        <f>AI119+AI125+AI131+AI140</f>
        <v>8814.10191780822</v>
      </c>
      <c r="AJ118" s="119">
        <f>VLOOKUP($C118,'1 预算编制表单'!$C:$BJ,39,FALSE)</f>
        <v>42360.96</v>
      </c>
      <c r="AK118" s="119">
        <f>AJ118-AL118</f>
        <v>33253.0546849315</v>
      </c>
      <c r="AL118" s="119">
        <f>AL119+AL125+AL131+AL140</f>
        <v>9107.90531506849</v>
      </c>
      <c r="AM118" s="119">
        <f>VLOOKUP($C118,'1 预算编制表单'!$C:$BJ,42,FALSE)</f>
        <v>42360.96</v>
      </c>
      <c r="AN118" s="119">
        <f>AM118-AO118</f>
        <v>33546.8580821918</v>
      </c>
      <c r="AO118" s="119">
        <f>AO119+AO125+AO131+AO140</f>
        <v>8814.10191780822</v>
      </c>
      <c r="AP118" s="119">
        <f>VLOOKUP($C118,'1 预算编制表单'!$C:$BJ,45,FALSE)</f>
        <v>42360.96</v>
      </c>
      <c r="AQ118" s="119">
        <f>AP118-AR118</f>
        <v>35800.999890411</v>
      </c>
      <c r="AR118" s="119">
        <f>AR119+AR125+AR131+AR140</f>
        <v>6559.96010958904</v>
      </c>
      <c r="AS118" s="119">
        <f>VLOOKUP($C118,'1 预算编制表单'!$C:$BJ,48,FALSE)</f>
        <v>42360.96</v>
      </c>
      <c r="AT118" s="119">
        <f>AS118-AU118</f>
        <v>35800.999890411</v>
      </c>
      <c r="AU118" s="119">
        <f>AU119+AU125+AU131+AU140</f>
        <v>6559.96010958904</v>
      </c>
      <c r="AV118" s="119">
        <f>VLOOKUP($C118,'1 预算编制表单'!$C:$BJ,51,FALSE)</f>
        <v>42360.96</v>
      </c>
      <c r="AW118" s="119">
        <f>AV118-AX118</f>
        <v>36012.6115068493</v>
      </c>
      <c r="AX118" s="119">
        <f>AX119+AX125+AX131+AX140</f>
        <v>6348.34849315068</v>
      </c>
      <c r="AY118" s="119">
        <f>VLOOKUP($C118,'1 预算编制表单'!$C:$BJ,54,FALSE)</f>
        <v>42360.96</v>
      </c>
      <c r="AZ118" s="119">
        <f>AY118-BA118</f>
        <v>42360.96</v>
      </c>
      <c r="BA118" s="119">
        <f>BA119+BA125+BA131+BA140</f>
        <v>0</v>
      </c>
      <c r="BB118" s="119">
        <f>VLOOKUP($C118,'1 预算编制表单'!$C:$BJ,57,FALSE)</f>
        <v>42360.96</v>
      </c>
      <c r="BC118" s="119">
        <f>BB118-BD118</f>
        <v>42360.96</v>
      </c>
      <c r="BD118" s="119">
        <f>BD119+BD125+BD131+BD140</f>
        <v>0</v>
      </c>
      <c r="BE118" s="119">
        <f>VLOOKUP($C118,'1 预算编制表单'!$C:$BJ,60,FALSE)</f>
        <v>42360.96</v>
      </c>
      <c r="BF118" s="119">
        <f>BE118-BG118</f>
        <v>42360.96</v>
      </c>
      <c r="BG118" s="119">
        <f>BG119+BG125+BG131+BG140</f>
        <v>0</v>
      </c>
      <c r="BH118" s="119">
        <f>VLOOKUP($C118,'1 预算编制表单'!$C:$BJ,27,FALSE)</f>
        <v>43970.96</v>
      </c>
      <c r="BI118" s="119">
        <f>BH118-BJ118</f>
        <v>43970.96</v>
      </c>
      <c r="BJ118" s="119">
        <f>BJ119+BJ125+BJ131+BJ140</f>
        <v>0</v>
      </c>
      <c r="BK118" s="119">
        <f>VLOOKUP($C118,'1 预算编制表单'!$C:$BJ,30,FALSE)</f>
        <v>42360.96</v>
      </c>
      <c r="BL118" s="119">
        <f>BK118-BM118</f>
        <v>42360.96</v>
      </c>
      <c r="BM118" s="119">
        <f>BM119+BM125+BM131+BM140</f>
        <v>0</v>
      </c>
      <c r="BN118" s="119">
        <f>VLOOKUP($C118,'1 预算编制表单'!$C:$BJ,33,FALSE)</f>
        <v>42360.96</v>
      </c>
      <c r="BO118" s="119">
        <f>BN118-BP118</f>
        <v>42360.96</v>
      </c>
      <c r="BP118" s="119">
        <f>BP119+BP125+BP131+BP140</f>
        <v>0</v>
      </c>
      <c r="BQ118" s="119">
        <f>VLOOKUP($C118,'1 预算编制表单'!$C:$BJ,36,FALSE)</f>
        <v>42360.96</v>
      </c>
      <c r="BR118" s="119">
        <f>BQ118-BS118</f>
        <v>42360.96</v>
      </c>
      <c r="BS118" s="119">
        <f>BS119+BS125+BS131+BS140</f>
        <v>0</v>
      </c>
      <c r="BT118" s="119">
        <f>VLOOKUP($C118,'1 预算编制表单'!$C:$BJ,39,FALSE)</f>
        <v>42360.96</v>
      </c>
      <c r="BU118" s="119">
        <f>BT118-BV118</f>
        <v>42360.96</v>
      </c>
      <c r="BV118" s="119">
        <f>BV119+BV125+BV131+BV140</f>
        <v>0</v>
      </c>
      <c r="BW118" s="119">
        <f>VLOOKUP($C118,'1 预算编制表单'!$C:$BJ,42,FALSE)</f>
        <v>42360.96</v>
      </c>
      <c r="BX118" s="119">
        <f>BW118-BY118</f>
        <v>42360.96</v>
      </c>
      <c r="BY118" s="119">
        <f>BY119+BY125+BY131+BY140</f>
        <v>0</v>
      </c>
      <c r="BZ118" s="119">
        <f>VLOOKUP($C118,'1 预算编制表单'!$C:$BJ,45,FALSE)</f>
        <v>42360.96</v>
      </c>
      <c r="CA118" s="119">
        <f>BZ118-CB118</f>
        <v>42360.96</v>
      </c>
      <c r="CB118" s="119">
        <f>CB119+CB125+CB131+CB140</f>
        <v>0</v>
      </c>
      <c r="CC118" s="119">
        <f>VLOOKUP($C118,'1 预算编制表单'!$C:$BJ,48,FALSE)</f>
        <v>42360.96</v>
      </c>
      <c r="CD118" s="119">
        <f>CC118-CE118</f>
        <v>42360.96</v>
      </c>
      <c r="CE118" s="119">
        <f>CE119+CE125+CE131+CE140</f>
        <v>0</v>
      </c>
      <c r="CF118" s="119">
        <f>VLOOKUP($C118,'1 预算编制表单'!$C:$BJ,51,FALSE)</f>
        <v>42360.96</v>
      </c>
      <c r="CG118" s="119">
        <f>CF118-CH118</f>
        <v>42360.96</v>
      </c>
      <c r="CH118" s="119">
        <f>CH119+CH125+CH131+CH140</f>
        <v>0</v>
      </c>
      <c r="CI118" s="119">
        <f>VLOOKUP($C118,'1 预算编制表单'!$C:$BJ,54,FALSE)</f>
        <v>42360.96</v>
      </c>
      <c r="CJ118" s="119">
        <f>CI118-CK118</f>
        <v>42360.96</v>
      </c>
      <c r="CK118" s="119">
        <f>CK119+CK125+CK131+CK140</f>
        <v>0</v>
      </c>
      <c r="CL118" s="119">
        <f>VLOOKUP($C118,'1 预算编制表单'!$C:$BJ,57,FALSE)</f>
        <v>42360.96</v>
      </c>
      <c r="CM118" s="119">
        <f>CL118-CN118</f>
        <v>42360.96</v>
      </c>
      <c r="CN118" s="119">
        <f>CN119+CN125+CN131+CN140</f>
        <v>0</v>
      </c>
      <c r="CO118" s="119">
        <f>VLOOKUP($C118,'1 预算编制表单'!$C:$BJ,60,FALSE)</f>
        <v>42360.96</v>
      </c>
      <c r="CP118" s="119">
        <f>CO118-CQ118</f>
        <v>42360.96</v>
      </c>
      <c r="CQ118" s="119">
        <f>CQ119+CQ125+CQ131+CQ140</f>
        <v>0</v>
      </c>
    </row>
    <row r="119" ht="24" customHeight="1" outlineLevel="3" spans="1:95">
      <c r="A119" s="120"/>
      <c r="B119" s="121" t="s">
        <v>793</v>
      </c>
      <c r="C119" s="122" t="s">
        <v>124</v>
      </c>
      <c r="D119" s="120" t="s">
        <v>109</v>
      </c>
      <c r="E119" s="121"/>
      <c r="F119" s="121"/>
      <c r="G119" s="121"/>
      <c r="H119" s="123">
        <f>X119+AA119+AD119+AG119+AJ119+AM119+AP119+AS119+AV119+AY119+BB119+BE119</f>
        <v>449941.52</v>
      </c>
      <c r="I119" s="123">
        <f>Y119+AB119+AE119+AH119+AK119+AN119+AQ119+AT119+AW119+AZ119+BC119+BF119</f>
        <v>449941.52</v>
      </c>
      <c r="J119" s="123">
        <f t="shared" si="80"/>
        <v>0</v>
      </c>
      <c r="K119" s="123"/>
      <c r="L119" s="151"/>
      <c r="M119" s="151"/>
      <c r="N119" s="123"/>
      <c r="O119" s="123"/>
      <c r="P119" s="123"/>
      <c r="Q119" s="123"/>
      <c r="R119" s="123"/>
      <c r="S119" s="123"/>
      <c r="T119" s="123"/>
      <c r="U119" s="123"/>
      <c r="V119" s="123"/>
      <c r="W119" s="123"/>
      <c r="X119" s="123">
        <f>VLOOKUP($C119,'1 预算编制表单'!$C:$BJ,27,FALSE)</f>
        <v>38970.96</v>
      </c>
      <c r="Y119" s="123">
        <f>X119-Z119</f>
        <v>38970.96</v>
      </c>
      <c r="Z119" s="123">
        <f>SUM(Z120:Z124)</f>
        <v>0</v>
      </c>
      <c r="AA119" s="123">
        <f>VLOOKUP($C119,'1 预算编制表单'!$C:$BJ,30,FALSE)</f>
        <v>37360.96</v>
      </c>
      <c r="AB119" s="123">
        <f>AA119-AC119</f>
        <v>37360.96</v>
      </c>
      <c r="AC119" s="123">
        <f>SUM(AC120:AC124)</f>
        <v>0</v>
      </c>
      <c r="AD119" s="123">
        <f>VLOOKUP($C119,'1 预算编制表单'!$C:$BJ,33,FALSE)</f>
        <v>37360.96</v>
      </c>
      <c r="AE119" s="123">
        <f>AD119-AF119</f>
        <v>37360.96</v>
      </c>
      <c r="AF119" s="123">
        <f>SUM(AF120:AF124)</f>
        <v>0</v>
      </c>
      <c r="AG119" s="123">
        <f>VLOOKUP($C119,'1 预算编制表单'!$C:$BJ,36,FALSE)</f>
        <v>37360.96</v>
      </c>
      <c r="AH119" s="123">
        <f>AG119-AI119</f>
        <v>37360.96</v>
      </c>
      <c r="AI119" s="123">
        <f>SUM(AI120:AI124)</f>
        <v>0</v>
      </c>
      <c r="AJ119" s="123">
        <f>VLOOKUP($C119,'1 预算编制表单'!$C:$BJ,39,FALSE)</f>
        <v>37360.96</v>
      </c>
      <c r="AK119" s="123">
        <f>AJ119-AL119</f>
        <v>37360.96</v>
      </c>
      <c r="AL119" s="123">
        <f>SUM(AL120:AL124)</f>
        <v>0</v>
      </c>
      <c r="AM119" s="123">
        <f>VLOOKUP($C119,'1 预算编制表单'!$C:$BJ,42,FALSE)</f>
        <v>37360.96</v>
      </c>
      <c r="AN119" s="123">
        <f>AM119-AO119</f>
        <v>37360.96</v>
      </c>
      <c r="AO119" s="123">
        <f>SUM(AO120:AO124)</f>
        <v>0</v>
      </c>
      <c r="AP119" s="123">
        <f>VLOOKUP($C119,'1 预算编制表单'!$C:$BJ,45,FALSE)</f>
        <v>37360.96</v>
      </c>
      <c r="AQ119" s="123">
        <f>AP119-AR119</f>
        <v>37360.96</v>
      </c>
      <c r="AR119" s="123">
        <f>SUM(AR120:AR124)</f>
        <v>0</v>
      </c>
      <c r="AS119" s="123">
        <f>VLOOKUP($C119,'1 预算编制表单'!$C:$BJ,48,FALSE)</f>
        <v>37360.96</v>
      </c>
      <c r="AT119" s="123">
        <f>AS119-AU119</f>
        <v>37360.96</v>
      </c>
      <c r="AU119" s="123">
        <f>SUM(AU120:AU124)</f>
        <v>0</v>
      </c>
      <c r="AV119" s="123">
        <f>VLOOKUP($C119,'1 预算编制表单'!$C:$BJ,51,FALSE)</f>
        <v>37360.96</v>
      </c>
      <c r="AW119" s="123">
        <f>AV119-AX119</f>
        <v>37360.96</v>
      </c>
      <c r="AX119" s="123">
        <f>SUM(AX120:AX124)</f>
        <v>0</v>
      </c>
      <c r="AY119" s="123">
        <f>VLOOKUP($C119,'1 预算编制表单'!$C:$BJ,54,FALSE)</f>
        <v>37360.96</v>
      </c>
      <c r="AZ119" s="123">
        <f>AY119-BA119</f>
        <v>37360.96</v>
      </c>
      <c r="BA119" s="123">
        <f>SUM(BA120:BA124)</f>
        <v>0</v>
      </c>
      <c r="BB119" s="123">
        <f>VLOOKUP($C119,'1 预算编制表单'!$C:$BJ,57,FALSE)</f>
        <v>37360.96</v>
      </c>
      <c r="BC119" s="123">
        <f>BB119-BD119</f>
        <v>37360.96</v>
      </c>
      <c r="BD119" s="123">
        <f>SUM(BD120:BD124)</f>
        <v>0</v>
      </c>
      <c r="BE119" s="123">
        <f>VLOOKUP($C119,'1 预算编制表单'!$C:$BJ,60,FALSE)</f>
        <v>37360.96</v>
      </c>
      <c r="BF119" s="123">
        <f>BE119-BG119</f>
        <v>37360.96</v>
      </c>
      <c r="BG119" s="123">
        <f>SUM(BG120:BG124)</f>
        <v>0</v>
      </c>
      <c r="BH119" s="123">
        <f>VLOOKUP($C119,'1 预算编制表单'!$C:$BJ,27,FALSE)</f>
        <v>38970.96</v>
      </c>
      <c r="BI119" s="123">
        <f>BH119-BJ119</f>
        <v>38970.96</v>
      </c>
      <c r="BJ119" s="123">
        <f>SUM(BJ120:BJ124)</f>
        <v>0</v>
      </c>
      <c r="BK119" s="123">
        <f>VLOOKUP($C119,'1 预算编制表单'!$C:$BJ,30,FALSE)</f>
        <v>37360.96</v>
      </c>
      <c r="BL119" s="123">
        <f>BK119-BM119</f>
        <v>37360.96</v>
      </c>
      <c r="BM119" s="123">
        <f>SUM(BM120:BM124)</f>
        <v>0</v>
      </c>
      <c r="BN119" s="123">
        <f>VLOOKUP($C119,'1 预算编制表单'!$C:$BJ,33,FALSE)</f>
        <v>37360.96</v>
      </c>
      <c r="BO119" s="123">
        <f>BN119-BP119</f>
        <v>37360.96</v>
      </c>
      <c r="BP119" s="123">
        <f>SUM(BP120:BP124)</f>
        <v>0</v>
      </c>
      <c r="BQ119" s="123">
        <f>VLOOKUP($C119,'1 预算编制表单'!$C:$BJ,36,FALSE)</f>
        <v>37360.96</v>
      </c>
      <c r="BR119" s="123">
        <f>BQ119-BS119</f>
        <v>37360.96</v>
      </c>
      <c r="BS119" s="123">
        <f>SUM(BS120:BS124)</f>
        <v>0</v>
      </c>
      <c r="BT119" s="123">
        <f>VLOOKUP($C119,'1 预算编制表单'!$C:$BJ,39,FALSE)</f>
        <v>37360.96</v>
      </c>
      <c r="BU119" s="123">
        <f>BT119-BV119</f>
        <v>37360.96</v>
      </c>
      <c r="BV119" s="123">
        <f>SUM(BV120:BV124)</f>
        <v>0</v>
      </c>
      <c r="BW119" s="123">
        <f>VLOOKUP($C119,'1 预算编制表单'!$C:$BJ,42,FALSE)</f>
        <v>37360.96</v>
      </c>
      <c r="BX119" s="123">
        <f>BW119-BY119</f>
        <v>37360.96</v>
      </c>
      <c r="BY119" s="123">
        <f>SUM(BY120:BY124)</f>
        <v>0</v>
      </c>
      <c r="BZ119" s="123">
        <f>VLOOKUP($C119,'1 预算编制表单'!$C:$BJ,45,FALSE)</f>
        <v>37360.96</v>
      </c>
      <c r="CA119" s="123">
        <f>BZ119-CB119</f>
        <v>37360.96</v>
      </c>
      <c r="CB119" s="123">
        <f>SUM(CB120:CB124)</f>
        <v>0</v>
      </c>
      <c r="CC119" s="123">
        <f>VLOOKUP($C119,'1 预算编制表单'!$C:$BJ,48,FALSE)</f>
        <v>37360.96</v>
      </c>
      <c r="CD119" s="123">
        <f>CC119-CE119</f>
        <v>37360.96</v>
      </c>
      <c r="CE119" s="123">
        <f>SUM(CE120:CE124)</f>
        <v>0</v>
      </c>
      <c r="CF119" s="123">
        <f>VLOOKUP($C119,'1 预算编制表单'!$C:$BJ,51,FALSE)</f>
        <v>37360.96</v>
      </c>
      <c r="CG119" s="123">
        <f>CF119-CH119</f>
        <v>37360.96</v>
      </c>
      <c r="CH119" s="123">
        <f>SUM(CH120:CH124)</f>
        <v>0</v>
      </c>
      <c r="CI119" s="123">
        <f>VLOOKUP($C119,'1 预算编制表单'!$C:$BJ,54,FALSE)</f>
        <v>37360.96</v>
      </c>
      <c r="CJ119" s="123">
        <f>CI119-CK119</f>
        <v>37360.96</v>
      </c>
      <c r="CK119" s="123">
        <f>SUM(CK120:CK124)</f>
        <v>0</v>
      </c>
      <c r="CL119" s="123">
        <f>VLOOKUP($C119,'1 预算编制表单'!$C:$BJ,57,FALSE)</f>
        <v>37360.96</v>
      </c>
      <c r="CM119" s="123">
        <f>CL119-CN119</f>
        <v>37360.96</v>
      </c>
      <c r="CN119" s="123">
        <f>SUM(CN120:CN124)</f>
        <v>0</v>
      </c>
      <c r="CO119" s="123">
        <f>VLOOKUP($C119,'1 预算编制表单'!$C:$BJ,60,FALSE)</f>
        <v>37360.96</v>
      </c>
      <c r="CP119" s="123">
        <f>CO119-CQ119</f>
        <v>37360.96</v>
      </c>
      <c r="CQ119" s="123">
        <f>SUM(CQ120:CQ124)</f>
        <v>0</v>
      </c>
    </row>
    <row r="120" s="85" customFormat="1" ht="24" customHeight="1" outlineLevel="4" spans="1:95">
      <c r="A120" s="124"/>
      <c r="B120" s="125"/>
      <c r="C120" s="126"/>
      <c r="D120" s="124"/>
      <c r="E120" s="125"/>
      <c r="F120" s="125"/>
      <c r="G120" s="125"/>
      <c r="H120" s="127"/>
      <c r="I120" s="127"/>
      <c r="J120" s="127">
        <f t="shared" si="80"/>
        <v>0</v>
      </c>
      <c r="K120" s="127">
        <v>1</v>
      </c>
      <c r="L120" s="152"/>
      <c r="M120" s="153">
        <f>IFERROR(VLOOKUP($L120,'2-2 引出数据_合同数据仓库'!$B$2:$BP$10000,3,FALSE),0)</f>
        <v>0</v>
      </c>
      <c r="N120" s="127"/>
      <c r="O120" s="153">
        <f>IFERROR(VLOOKUP((LEFT(VLOOKUP($L120,'2-2 引出数据_合同数据仓库'!$B$2:$BP$10000,64,FALSE),15)&amp;(RIGHT(VLOOKUP($L120,'2-2 引出数据_合同数据仓库'!$B$2:$BP$10000,64,FALSE),4)+1)),'2-2 引出数据_合同数据仓库'!$B$2:$BP$10000,3,FALSE),0)</f>
        <v>0</v>
      </c>
      <c r="P120" s="127"/>
      <c r="Q120" s="127">
        <f>IFERROR(VLOOKUP($L120,'2-2 引出数据_合同数据仓库'!$B$2:$BP$10000,28,FALSE),0)</f>
        <v>0</v>
      </c>
      <c r="R120" s="127">
        <f>IFERROR(VLOOKUP($L120,'2-2 引出数据_合同数据仓库'!$B$2:$BP$10000,29,FALSE),0)</f>
        <v>0</v>
      </c>
      <c r="S120" s="127">
        <f>IFERROR(VLOOKUP($L120,'2-2 引出数据_合同数据仓库'!$B$2:$BP$10000,4,FALSE),0)</f>
        <v>0</v>
      </c>
      <c r="T120" s="127"/>
      <c r="U120" s="127">
        <f>IFERROR(VLOOKUP($L120,'2-2 引出数据_合同数据仓库'!$B$2:$BP$10000,15,FALSE),0)</f>
        <v>0</v>
      </c>
      <c r="V120" s="127">
        <f>U120/(S120-R120+1)*365</f>
        <v>0</v>
      </c>
      <c r="W120" s="127"/>
      <c r="X120" s="159">
        <v>45658</v>
      </c>
      <c r="Y120" s="159">
        <f>X120+30</f>
        <v>45688</v>
      </c>
      <c r="Z120" s="163">
        <f>IFERROR(IF(($R120-Y120)&gt;=0,0,IF(($S120-X120)&lt;0,0,IF(AND(($S120-Y120)&gt;0,(X120-$R120)&gt;0),$V120/365*(Y120-X120+1),IF(AND(($S120-Y120)&lt;=0,(X120-$R120)&gt;0),$V120/365*($S120-X120+1),$V120/365*(Y120-$R120+1))))),0)</f>
        <v>0</v>
      </c>
      <c r="AA120" s="159">
        <f>Y120+1</f>
        <v>45689</v>
      </c>
      <c r="AB120" s="159">
        <f>AA120+27</f>
        <v>45716</v>
      </c>
      <c r="AC120" s="163">
        <f>IFERROR(IF(($R120-AB120)&gt;=0,0,IF(($S120-AA120)&lt;0,0,IF(AND(($S120-AB120)&gt;0,(AA120-$R120)&gt;0),$V120/365*(AB120-AA120+1),IF(AND(($S120-AB120)&lt;=0,(AA120-$R120)&gt;0),$V120/365*($S120-AA120+1),$V120/365*(AB120-$R120+1))))),0)</f>
        <v>0</v>
      </c>
      <c r="AD120" s="159">
        <f>AB120+1</f>
        <v>45717</v>
      </c>
      <c r="AE120" s="159">
        <f>AD120+30</f>
        <v>45747</v>
      </c>
      <c r="AF120" s="163">
        <f>IFERROR(IF(($R120-AE120)&gt;=0,0,IF(($S120-AD120)&lt;0,0,IF(AND(($S120-AE120)&gt;0,(AD120-$R120)&gt;0),$V120/365*(AE120-AD120+1),IF(AND(($S120-AE120)&lt;=0,(AD120-$R120)&gt;0),$V120/365*($S120-AD120+1),$V120/365*(AE120-$R120+1))))),0)</f>
        <v>0</v>
      </c>
      <c r="AG120" s="159">
        <f>AE120+1</f>
        <v>45748</v>
      </c>
      <c r="AH120" s="159">
        <f>AG120+29</f>
        <v>45777</v>
      </c>
      <c r="AI120" s="163">
        <f>IFERROR(IF(($R120-AH120)&gt;=0,0,IF(($S120-AG120)&lt;0,0,IF(AND(($S120-AH120)&gt;0,(AG120-$R120)&gt;0),$V120/365*(AH120-AG120+1),IF(AND(($S120-AH120)&lt;=0,(AG120-$R120)&gt;0),$V120/365*($S120-AG120+1),$V120/365*(AH120-$R120+1))))),0)</f>
        <v>0</v>
      </c>
      <c r="AJ120" s="159">
        <f>AH120+1</f>
        <v>45778</v>
      </c>
      <c r="AK120" s="159">
        <f>AJ120+30</f>
        <v>45808</v>
      </c>
      <c r="AL120" s="163">
        <f>IFERROR(IF(($R120-AK120)&gt;=0,0,IF(($S120-AJ120)&lt;0,0,IF(AND(($S120-AK120)&gt;0,(AJ120-$R120)&gt;0),$V120/365*(AK120-AJ120+1),IF(AND(($S120-AK120)&lt;=0,(AJ120-$R120)&gt;0),$V120/365*($S120-AJ120+1),$V120/365*(AK120-$R120+1))))),0)</f>
        <v>0</v>
      </c>
      <c r="AM120" s="159">
        <f>AK120+1</f>
        <v>45809</v>
      </c>
      <c r="AN120" s="159">
        <f>AM120+29</f>
        <v>45838</v>
      </c>
      <c r="AO120" s="163">
        <f>IFERROR(IF(($R120-AN120)&gt;=0,0,IF(($S120-AM120)&lt;0,0,IF(AND(($S120-AN120)&gt;0,(AM120-$R120)&gt;0),$V120/365*(AN120-AM120+1),IF(AND(($S120-AN120)&lt;=0,(AM120-$R120)&gt;0),$V120/365*($S120-AM120+1),$V120/365*(AN120-$R120+1))))),0)</f>
        <v>0</v>
      </c>
      <c r="AP120" s="159">
        <f>AN120+1</f>
        <v>45839</v>
      </c>
      <c r="AQ120" s="159">
        <f>AP120+30</f>
        <v>45869</v>
      </c>
      <c r="AR120" s="163">
        <f>IFERROR(IF(($R120-AQ120)&gt;=0,0,IF(($S120-AP120)&lt;0,0,IF(AND(($S120-AQ120)&gt;0,(AP120-$R120)&gt;0),$V120/365*(AQ120-AP120+1),IF(AND(($S120-AQ120)&lt;=0,(AP120-$R120)&gt;0),$V120/365*($S120-AP120+1),$V120/365*(AQ120-$R120+1))))),0)</f>
        <v>0</v>
      </c>
      <c r="AS120" s="159">
        <f>AQ120+1</f>
        <v>45870</v>
      </c>
      <c r="AT120" s="159">
        <f>AS120+30</f>
        <v>45900</v>
      </c>
      <c r="AU120" s="163">
        <f>IFERROR(IF(($R120-AT120)&gt;=0,0,IF(($S120-AS120)&lt;0,0,IF(AND(($S120-AT120)&gt;0,(AS120-$R120)&gt;0),$V120/365*(AT120-AS120+1),IF(AND(($S120-AT120)&lt;=0,(AS120-$R120)&gt;0),$V120/365*($S120-AS120+1),$V120/365*(AT120-$R120+1))))),0)</f>
        <v>0</v>
      </c>
      <c r="AV120" s="159">
        <f>AT120+1</f>
        <v>45901</v>
      </c>
      <c r="AW120" s="159">
        <f>AV120+29</f>
        <v>45930</v>
      </c>
      <c r="AX120" s="163">
        <f>IFERROR(IF(($R120-AW120)&gt;=0,0,IF(($S120-AV120)&lt;0,0,IF(AND(($S120-AW120)&gt;0,(AV120-$R120)&gt;0),$V120/365*(AW120-AV120+1),IF(AND(($S120-AW120)&lt;=0,(AV120-$R120)&gt;0),$V120/365*($S120-AV120+1),$V120/365*(AW120-$R120+1))))),0)</f>
        <v>0</v>
      </c>
      <c r="AY120" s="159">
        <f>AW120+1</f>
        <v>45931</v>
      </c>
      <c r="AZ120" s="159">
        <f>AY120+30</f>
        <v>45961</v>
      </c>
      <c r="BA120" s="163">
        <f>IFERROR(IF(($R120-AZ120)&gt;=0,0,IF(($S120-AY120)&lt;0,0,IF(AND(($S120-AZ120)&gt;0,(AY120-$R120)&gt;0),$V120/365*(AZ120-AY120+1),IF(AND(($S120-AZ120)&lt;=0,(AY120-$R120)&gt;0),$V120/365*($S120-AY120+1),$V120/365*(AZ120-$R120+1))))),0)</f>
        <v>0</v>
      </c>
      <c r="BB120" s="159">
        <f>AZ120+1</f>
        <v>45962</v>
      </c>
      <c r="BC120" s="159">
        <f>BB120+29</f>
        <v>45991</v>
      </c>
      <c r="BD120" s="163">
        <f>IFERROR(IF(($R120-BC120)&gt;=0,0,IF(($S120-BB120)&lt;0,0,IF(AND(($S120-BC120)&gt;0,(BB120-$R120)&gt;0),$V120/365*(BC120-BB120+1),IF(AND(($S120-BC120)&lt;=0,(BB120-$R120)&gt;0),$V120/365*($S120-BB120+1),$V120/365*(BC120-$R120+1))))),0)</f>
        <v>0</v>
      </c>
      <c r="BE120" s="159">
        <f>BC120+1</f>
        <v>45992</v>
      </c>
      <c r="BF120" s="159">
        <f>BE120+30</f>
        <v>46022</v>
      </c>
      <c r="BG120" s="163">
        <f>IFERROR(IF(($R120-BF120)&gt;=0,0,IF(($S120-BE120)&lt;0,0,IF(AND(($S120-BF120)&gt;0,(BE120-$R120)&gt;0),$V120/365*(BF120-BE120+1),IF(AND(($S120-BF120)&lt;=0,(BE120-$R120)&gt;0),$V120/365*($S120-BE120+1),$V120/365*(BF120-$R120+1))))),0)</f>
        <v>0</v>
      </c>
      <c r="BH120" s="159">
        <v>46023</v>
      </c>
      <c r="BI120" s="159">
        <f>BH120+30</f>
        <v>46053</v>
      </c>
      <c r="BJ120" s="163">
        <f>IFERROR(IF(($R120-BI120)&gt;=0,0,IF(($S120-BH120)&lt;0,0,IF(AND(($S120-BI120)&gt;0,(BH120-$R120)&gt;0),$V120/365*(BI120-BH120+1),IF(AND(($S120-BI120)&lt;=0,(BH120-$R120)&gt;0),$V120/365*($S120-BH120+1),$V120/365*(BI120-$R120+1))))),0)</f>
        <v>0</v>
      </c>
      <c r="BK120" s="159">
        <f>BI120+1</f>
        <v>46054</v>
      </c>
      <c r="BL120" s="159">
        <f>BK120+27</f>
        <v>46081</v>
      </c>
      <c r="BM120" s="163">
        <f>IFERROR(IF(($R120-BL120)&gt;=0,0,IF(($S120-BK120)&lt;0,0,IF(AND(($S120-BL120)&gt;0,(BK120-$R120)&gt;0),$V120/365*(BL120-BK120+1),IF(AND(($S120-BL120)&lt;=0,(BK120-$R120)&gt;0),$V120/365*($S120-BK120+1),$V120/365*(BL120-$R120+1))))),0)</f>
        <v>0</v>
      </c>
      <c r="BN120" s="159">
        <f>BL120+1</f>
        <v>46082</v>
      </c>
      <c r="BO120" s="159">
        <f>BN120+30</f>
        <v>46112</v>
      </c>
      <c r="BP120" s="163">
        <f>IFERROR(IF(($R120-BO120)&gt;=0,0,IF(($S120-BN120)&lt;0,0,IF(AND(($S120-BO120)&gt;0,(BN120-$R120)&gt;0),$V120/365*(BO120-BN120+1),IF(AND(($S120-BO120)&lt;=0,(BN120-$R120)&gt;0),$V120/365*($S120-BN120+1),$V120/365*(BO120-$R120+1))))),0)</f>
        <v>0</v>
      </c>
      <c r="BQ120" s="159">
        <f>BO120+1</f>
        <v>46113</v>
      </c>
      <c r="BR120" s="159">
        <f>BQ120+29</f>
        <v>46142</v>
      </c>
      <c r="BS120" s="163">
        <f>IFERROR(IF(($R120-BR120)&gt;=0,0,IF(($S120-BQ120)&lt;0,0,IF(AND(($S120-BR120)&gt;0,(BQ120-$R120)&gt;0),$V120/365*(BR120-BQ120+1),IF(AND(($S120-BR120)&lt;=0,(BQ120-$R120)&gt;0),$V120/365*($S120-BQ120+1),$V120/365*(BR120-$R120+1))))),0)</f>
        <v>0</v>
      </c>
      <c r="BT120" s="159">
        <f>BR120+1</f>
        <v>46143</v>
      </c>
      <c r="BU120" s="159">
        <f>BT120+30</f>
        <v>46173</v>
      </c>
      <c r="BV120" s="163">
        <f>IFERROR(IF(($R120-BU120)&gt;=0,0,IF(($S120-BT120)&lt;0,0,IF(AND(($S120-BU120)&gt;0,(BT120-$R120)&gt;0),$V120/365*(BU120-BT120+1),IF(AND(($S120-BU120)&lt;=0,(BT120-$R120)&gt;0),$V120/365*($S120-BT120+1),$V120/365*(BU120-$R120+1))))),0)</f>
        <v>0</v>
      </c>
      <c r="BW120" s="159">
        <f>BU120+1</f>
        <v>46174</v>
      </c>
      <c r="BX120" s="159">
        <f>BW120+29</f>
        <v>46203</v>
      </c>
      <c r="BY120" s="163">
        <f>IFERROR(IF(($R120-BX120)&gt;=0,0,IF(($S120-BW120)&lt;0,0,IF(AND(($S120-BX120)&gt;0,(BW120-$R120)&gt;0),$V120/365*(BX120-BW120+1),IF(AND(($S120-BX120)&lt;=0,(BW120-$R120)&gt;0),$V120/365*($S120-BW120+1),$V120/365*(BX120-$R120+1))))),0)</f>
        <v>0</v>
      </c>
      <c r="BZ120" s="159">
        <f>BX120+1</f>
        <v>46204</v>
      </c>
      <c r="CA120" s="159">
        <f>BZ120+30</f>
        <v>46234</v>
      </c>
      <c r="CB120" s="163">
        <f>IFERROR(IF(($R120-CA120)&gt;=0,0,IF(($S120-BZ120)&lt;0,0,IF(AND(($S120-CA120)&gt;0,(BZ120-$R120)&gt;0),$V120/365*(CA120-BZ120+1),IF(AND(($S120-CA120)&lt;=0,(BZ120-$R120)&gt;0),$V120/365*($S120-BZ120+1),$V120/365*(CA120-$R120+1))))),0)</f>
        <v>0</v>
      </c>
      <c r="CC120" s="159">
        <f>CA120+1</f>
        <v>46235</v>
      </c>
      <c r="CD120" s="159">
        <f>CC120+30</f>
        <v>46265</v>
      </c>
      <c r="CE120" s="163">
        <f>IFERROR(IF(($R120-CD120)&gt;=0,0,IF(($S120-CC120)&lt;0,0,IF(AND(($S120-CD120)&gt;0,(CC120-$R120)&gt;0),$V120/365*(CD120-CC120+1),IF(AND(($S120-CD120)&lt;=0,(CC120-$R120)&gt;0),$V120/365*($S120-CC120+1),$V120/365*(CD120-$R120+1))))),0)</f>
        <v>0</v>
      </c>
      <c r="CF120" s="159">
        <f>CD120+1</f>
        <v>46266</v>
      </c>
      <c r="CG120" s="159">
        <f>CF120+29</f>
        <v>46295</v>
      </c>
      <c r="CH120" s="163">
        <f>IFERROR(IF(($R120-CG120)&gt;=0,0,IF(($S120-CF120)&lt;0,0,IF(AND(($S120-CG120)&gt;0,(CF120-$R120)&gt;0),$V120/365*(CG120-CF120+1),IF(AND(($S120-CG120)&lt;=0,(CF120-$R120)&gt;0),$V120/365*($S120-CF120+1),$V120/365*(CG120-$R120+1))))),0)</f>
        <v>0</v>
      </c>
      <c r="CI120" s="159">
        <f>CG120+1</f>
        <v>46296</v>
      </c>
      <c r="CJ120" s="159">
        <f>CI120+30</f>
        <v>46326</v>
      </c>
      <c r="CK120" s="163">
        <f>IFERROR(IF(($R120-CJ120)&gt;=0,0,IF(($S120-CI120)&lt;0,0,IF(AND(($S120-CJ120)&gt;0,(CI120-$R120)&gt;0),$V120/365*(CJ120-CI120+1),IF(AND(($S120-CJ120)&lt;=0,(CI120-$R120)&gt;0),$V120/365*($S120-CI120+1),$V120/365*(CJ120-$R120+1))))),0)</f>
        <v>0</v>
      </c>
      <c r="CL120" s="159">
        <f>CJ120+1</f>
        <v>46327</v>
      </c>
      <c r="CM120" s="159">
        <f>CL120+29</f>
        <v>46356</v>
      </c>
      <c r="CN120" s="163">
        <f>IFERROR(IF(($R120-CM120)&gt;=0,0,IF(($S120-CL120)&lt;0,0,IF(AND(($S120-CM120)&gt;0,(CL120-$R120)&gt;0),$V120/365*(CM120-CL120+1),IF(AND(($S120-CM120)&lt;=0,(CL120-$R120)&gt;0),$V120/365*($S120-CL120+1),$V120/365*(CM120-$R120+1))))),0)</f>
        <v>0</v>
      </c>
      <c r="CO120" s="159">
        <f>CM120+1</f>
        <v>46357</v>
      </c>
      <c r="CP120" s="159">
        <f>CO120+30</f>
        <v>46387</v>
      </c>
      <c r="CQ120" s="163">
        <f>IFERROR(IF(($R120-CP120)&gt;=0,0,IF(($S120-CO120)&lt;0,0,IF(AND(($S120-CP120)&gt;0,(CO120-$R120)&gt;0),$V120/365*(CP120-CO120+1),IF(AND(($S120-CP120)&lt;=0,(CO120-$R120)&gt;0),$V120/365*($S120-CO120+1),$V120/365*(CP120-$R120+1))))),0)</f>
        <v>0</v>
      </c>
    </row>
    <row r="121" s="85" customFormat="1" ht="24" customHeight="1" outlineLevel="4" spans="1:95">
      <c r="A121" s="124"/>
      <c r="B121" s="125"/>
      <c r="C121" s="126"/>
      <c r="D121" s="124"/>
      <c r="E121" s="125"/>
      <c r="F121" s="125"/>
      <c r="G121" s="125"/>
      <c r="H121" s="127"/>
      <c r="I121" s="127"/>
      <c r="J121" s="127">
        <f t="shared" si="80"/>
        <v>0</v>
      </c>
      <c r="K121" s="127">
        <f>K120+1</f>
        <v>2</v>
      </c>
      <c r="L121" s="152"/>
      <c r="M121" s="153">
        <f>IFERROR(VLOOKUP($L121,'2-2 引出数据_合同数据仓库'!$B$2:$BP$10000,3,FALSE),0)</f>
        <v>0</v>
      </c>
      <c r="N121" s="127"/>
      <c r="O121" s="153">
        <f>IFERROR(VLOOKUP((LEFT(VLOOKUP($L121,'2-2 引出数据_合同数据仓库'!$B$2:$BP$10000,64,FALSE),15)&amp;(RIGHT(VLOOKUP($L121,'2-2 引出数据_合同数据仓库'!$B$2:$BP$10000,64,FALSE),4)+1)),'2-2 引出数据_合同数据仓库'!$B$2:$BP$10000,3,FALSE),0)</f>
        <v>0</v>
      </c>
      <c r="P121" s="127"/>
      <c r="Q121" s="127">
        <f>IFERROR(VLOOKUP($L121,'2-2 引出数据_合同数据仓库'!$B$2:$BP$10000,28,FALSE),0)</f>
        <v>0</v>
      </c>
      <c r="R121" s="127">
        <f>IFERROR(VLOOKUP($L121,'2-2 引出数据_合同数据仓库'!$B$2:$BP$10000,29,FALSE),0)</f>
        <v>0</v>
      </c>
      <c r="S121" s="127">
        <f>IFERROR(VLOOKUP($L121,'2-2 引出数据_合同数据仓库'!$B$2:$BP$10000,4,FALSE),0)</f>
        <v>0</v>
      </c>
      <c r="T121" s="127"/>
      <c r="U121" s="127">
        <f>IFERROR(VLOOKUP($L121,'2-2 引出数据_合同数据仓库'!$B$2:$BP$10000,15,FALSE),0)</f>
        <v>0</v>
      </c>
      <c r="V121" s="127">
        <f>U121/(S121-R121+1)*365</f>
        <v>0</v>
      </c>
      <c r="W121" s="127"/>
      <c r="X121" s="159">
        <v>45658</v>
      </c>
      <c r="Y121" s="159">
        <f>X121+30</f>
        <v>45688</v>
      </c>
      <c r="Z121" s="163">
        <f>IFERROR(IF(($R121-Y121)&gt;=0,0,IF(($S121-X121)&lt;0,0,IF(AND(($S121-Y121)&gt;0,(X121-$R121)&gt;0),$V121/365*(Y121-X121+1),IF(AND(($S121-Y121)&lt;=0,(X121-$R121)&gt;0),$V121/365*($S121-X121+1),$V121/365*(Y121-$R121+1))))),0)</f>
        <v>0</v>
      </c>
      <c r="AA121" s="159">
        <f>Y121+1</f>
        <v>45689</v>
      </c>
      <c r="AB121" s="159">
        <f>AA121+27</f>
        <v>45716</v>
      </c>
      <c r="AC121" s="163">
        <f>IFERROR(IF(($R121-AB121)&gt;=0,0,IF(($S121-AA121)&lt;0,0,IF(AND(($S121-AB121)&gt;0,(AA121-$R121)&gt;0),$V121/365*(AB121-AA121+1),IF(AND(($S121-AB121)&lt;=0,(AA121-$R121)&gt;0),$V121/365*($S121-AA121+1),$V121/365*(AB121-$R121+1))))),0)</f>
        <v>0</v>
      </c>
      <c r="AD121" s="159">
        <f>AB121+1</f>
        <v>45717</v>
      </c>
      <c r="AE121" s="159">
        <f>AD121+30</f>
        <v>45747</v>
      </c>
      <c r="AF121" s="163">
        <f>IFERROR(IF(($R121-AE121)&gt;=0,0,IF(($S121-AD121)&lt;0,0,IF(AND(($S121-AE121)&gt;0,(AD121-$R121)&gt;0),$V121/365*(AE121-AD121+1),IF(AND(($S121-AE121)&lt;=0,(AD121-$R121)&gt;0),$V121/365*($S121-AD121+1),$V121/365*(AE121-$R121+1))))),0)</f>
        <v>0</v>
      </c>
      <c r="AG121" s="159">
        <f>AE121+1</f>
        <v>45748</v>
      </c>
      <c r="AH121" s="159">
        <f>AG121+29</f>
        <v>45777</v>
      </c>
      <c r="AI121" s="163">
        <f>IFERROR(IF(($R121-AH121)&gt;=0,0,IF(($S121-AG121)&lt;0,0,IF(AND(($S121-AH121)&gt;0,(AG121-$R121)&gt;0),$V121/365*(AH121-AG121+1),IF(AND(($S121-AH121)&lt;=0,(AG121-$R121)&gt;0),$V121/365*($S121-AG121+1),$V121/365*(AH121-$R121+1))))),0)</f>
        <v>0</v>
      </c>
      <c r="AJ121" s="159">
        <f>AH121+1</f>
        <v>45778</v>
      </c>
      <c r="AK121" s="159">
        <f>AJ121+30</f>
        <v>45808</v>
      </c>
      <c r="AL121" s="163">
        <f>IFERROR(IF(($R121-AK121)&gt;=0,0,IF(($S121-AJ121)&lt;0,0,IF(AND(($S121-AK121)&gt;0,(AJ121-$R121)&gt;0),$V121/365*(AK121-AJ121+1),IF(AND(($S121-AK121)&lt;=0,(AJ121-$R121)&gt;0),$V121/365*($S121-AJ121+1),$V121/365*(AK121-$R121+1))))),0)</f>
        <v>0</v>
      </c>
      <c r="AM121" s="159">
        <f>AK121+1</f>
        <v>45809</v>
      </c>
      <c r="AN121" s="159">
        <f>AM121+29</f>
        <v>45838</v>
      </c>
      <c r="AO121" s="163">
        <f>IFERROR(IF(($R121-AN121)&gt;=0,0,IF(($S121-AM121)&lt;0,0,IF(AND(($S121-AN121)&gt;0,(AM121-$R121)&gt;0),$V121/365*(AN121-AM121+1),IF(AND(($S121-AN121)&lt;=0,(AM121-$R121)&gt;0),$V121/365*($S121-AM121+1),$V121/365*(AN121-$R121+1))))),0)</f>
        <v>0</v>
      </c>
      <c r="AP121" s="159">
        <f>AN121+1</f>
        <v>45839</v>
      </c>
      <c r="AQ121" s="159">
        <f>AP121+30</f>
        <v>45869</v>
      </c>
      <c r="AR121" s="163">
        <f>IFERROR(IF(($R121-AQ121)&gt;=0,0,IF(($S121-AP121)&lt;0,0,IF(AND(($S121-AQ121)&gt;0,(AP121-$R121)&gt;0),$V121/365*(AQ121-AP121+1),IF(AND(($S121-AQ121)&lt;=0,(AP121-$R121)&gt;0),$V121/365*($S121-AP121+1),$V121/365*(AQ121-$R121+1))))),0)</f>
        <v>0</v>
      </c>
      <c r="AS121" s="159">
        <f>AQ121+1</f>
        <v>45870</v>
      </c>
      <c r="AT121" s="159">
        <f>AS121+30</f>
        <v>45900</v>
      </c>
      <c r="AU121" s="163">
        <f>IFERROR(IF(($R121-AT121)&gt;=0,0,IF(($S121-AS121)&lt;0,0,IF(AND(($S121-AT121)&gt;0,(AS121-$R121)&gt;0),$V121/365*(AT121-AS121+1),IF(AND(($S121-AT121)&lt;=0,(AS121-$R121)&gt;0),$V121/365*($S121-AS121+1),$V121/365*(AT121-$R121+1))))),0)</f>
        <v>0</v>
      </c>
      <c r="AV121" s="159">
        <f>AT121+1</f>
        <v>45901</v>
      </c>
      <c r="AW121" s="159">
        <f>AV121+29</f>
        <v>45930</v>
      </c>
      <c r="AX121" s="163">
        <f>IFERROR(IF(($R121-AW121)&gt;=0,0,IF(($S121-AV121)&lt;0,0,IF(AND(($S121-AW121)&gt;0,(AV121-$R121)&gt;0),$V121/365*(AW121-AV121+1),IF(AND(($S121-AW121)&lt;=0,(AV121-$R121)&gt;0),$V121/365*($S121-AV121+1),$V121/365*(AW121-$R121+1))))),0)</f>
        <v>0</v>
      </c>
      <c r="AY121" s="159">
        <f>AW121+1</f>
        <v>45931</v>
      </c>
      <c r="AZ121" s="159">
        <f>AY121+30</f>
        <v>45961</v>
      </c>
      <c r="BA121" s="163">
        <f>IFERROR(IF(($R121-AZ121)&gt;=0,0,IF(($S121-AY121)&lt;0,0,IF(AND(($S121-AZ121)&gt;0,(AY121-$R121)&gt;0),$V121/365*(AZ121-AY121+1),IF(AND(($S121-AZ121)&lt;=0,(AY121-$R121)&gt;0),$V121/365*($S121-AY121+1),$V121/365*(AZ121-$R121+1))))),0)</f>
        <v>0</v>
      </c>
      <c r="BB121" s="159">
        <f>AZ121+1</f>
        <v>45962</v>
      </c>
      <c r="BC121" s="159">
        <f>BB121+29</f>
        <v>45991</v>
      </c>
      <c r="BD121" s="163">
        <f>IFERROR(IF(($R121-BC121)&gt;=0,0,IF(($S121-BB121)&lt;0,0,IF(AND(($S121-BC121)&gt;0,(BB121-$R121)&gt;0),$V121/365*(BC121-BB121+1),IF(AND(($S121-BC121)&lt;=0,(BB121-$R121)&gt;0),$V121/365*($S121-BB121+1),$V121/365*(BC121-$R121+1))))),0)</f>
        <v>0</v>
      </c>
      <c r="BE121" s="159">
        <f>BC121+1</f>
        <v>45992</v>
      </c>
      <c r="BF121" s="159">
        <f>BE121+30</f>
        <v>46022</v>
      </c>
      <c r="BG121" s="163">
        <f>IFERROR(IF(($R121-BF121)&gt;=0,0,IF(($S121-BE121)&lt;0,0,IF(AND(($S121-BF121)&gt;0,(BE121-$R121)&gt;0),$V121/365*(BF121-BE121+1),IF(AND(($S121-BF121)&lt;=0,(BE121-$R121)&gt;0),$V121/365*($S121-BE121+1),$V121/365*(BF121-$R121+1))))),0)</f>
        <v>0</v>
      </c>
      <c r="BH121" s="159">
        <v>46023</v>
      </c>
      <c r="BI121" s="159">
        <f>BH121+30</f>
        <v>46053</v>
      </c>
      <c r="BJ121" s="163">
        <f>IFERROR(IF(($R121-BI121)&gt;=0,0,IF(($S121-BH121)&lt;0,0,IF(AND(($S121-BI121)&gt;0,(BH121-$R121)&gt;0),$V121/365*(BI121-BH121+1),IF(AND(($S121-BI121)&lt;=0,(BH121-$R121)&gt;0),$V121/365*($S121-BH121+1),$V121/365*(BI121-$R121+1))))),0)</f>
        <v>0</v>
      </c>
      <c r="BK121" s="159">
        <f>BI121+1</f>
        <v>46054</v>
      </c>
      <c r="BL121" s="159">
        <f>BK121+27</f>
        <v>46081</v>
      </c>
      <c r="BM121" s="163">
        <f>IFERROR(IF(($R121-BL121)&gt;=0,0,IF(($S121-BK121)&lt;0,0,IF(AND(($S121-BL121)&gt;0,(BK121-$R121)&gt;0),$V121/365*(BL121-BK121+1),IF(AND(($S121-BL121)&lt;=0,(BK121-$R121)&gt;0),$V121/365*($S121-BK121+1),$V121/365*(BL121-$R121+1))))),0)</f>
        <v>0</v>
      </c>
      <c r="BN121" s="159">
        <f>BL121+1</f>
        <v>46082</v>
      </c>
      <c r="BO121" s="159">
        <f>BN121+30</f>
        <v>46112</v>
      </c>
      <c r="BP121" s="163">
        <f>IFERROR(IF(($R121-BO121)&gt;=0,0,IF(($S121-BN121)&lt;0,0,IF(AND(($S121-BO121)&gt;0,(BN121-$R121)&gt;0),$V121/365*(BO121-BN121+1),IF(AND(($S121-BO121)&lt;=0,(BN121-$R121)&gt;0),$V121/365*($S121-BN121+1),$V121/365*(BO121-$R121+1))))),0)</f>
        <v>0</v>
      </c>
      <c r="BQ121" s="159">
        <f>BO121+1</f>
        <v>46113</v>
      </c>
      <c r="BR121" s="159">
        <f>BQ121+29</f>
        <v>46142</v>
      </c>
      <c r="BS121" s="163">
        <f>IFERROR(IF(($R121-BR121)&gt;=0,0,IF(($S121-BQ121)&lt;0,0,IF(AND(($S121-BR121)&gt;0,(BQ121-$R121)&gt;0),$V121/365*(BR121-BQ121+1),IF(AND(($S121-BR121)&lt;=0,(BQ121-$R121)&gt;0),$V121/365*($S121-BQ121+1),$V121/365*(BR121-$R121+1))))),0)</f>
        <v>0</v>
      </c>
      <c r="BT121" s="159">
        <f>BR121+1</f>
        <v>46143</v>
      </c>
      <c r="BU121" s="159">
        <f>BT121+30</f>
        <v>46173</v>
      </c>
      <c r="BV121" s="163">
        <f>IFERROR(IF(($R121-BU121)&gt;=0,0,IF(($S121-BT121)&lt;0,0,IF(AND(($S121-BU121)&gt;0,(BT121-$R121)&gt;0),$V121/365*(BU121-BT121+1),IF(AND(($S121-BU121)&lt;=0,(BT121-$R121)&gt;0),$V121/365*($S121-BT121+1),$V121/365*(BU121-$R121+1))))),0)</f>
        <v>0</v>
      </c>
      <c r="BW121" s="159">
        <f>BU121+1</f>
        <v>46174</v>
      </c>
      <c r="BX121" s="159">
        <f>BW121+29</f>
        <v>46203</v>
      </c>
      <c r="BY121" s="163">
        <f>IFERROR(IF(($R121-BX121)&gt;=0,0,IF(($S121-BW121)&lt;0,0,IF(AND(($S121-BX121)&gt;0,(BW121-$R121)&gt;0),$V121/365*(BX121-BW121+1),IF(AND(($S121-BX121)&lt;=0,(BW121-$R121)&gt;0),$V121/365*($S121-BW121+1),$V121/365*(BX121-$R121+1))))),0)</f>
        <v>0</v>
      </c>
      <c r="BZ121" s="159">
        <f>BX121+1</f>
        <v>46204</v>
      </c>
      <c r="CA121" s="159">
        <f>BZ121+30</f>
        <v>46234</v>
      </c>
      <c r="CB121" s="163">
        <f>IFERROR(IF(($R121-CA121)&gt;=0,0,IF(($S121-BZ121)&lt;0,0,IF(AND(($S121-CA121)&gt;0,(BZ121-$R121)&gt;0),$V121/365*(CA121-BZ121+1),IF(AND(($S121-CA121)&lt;=0,(BZ121-$R121)&gt;0),$V121/365*($S121-BZ121+1),$V121/365*(CA121-$R121+1))))),0)</f>
        <v>0</v>
      </c>
      <c r="CC121" s="159">
        <f>CA121+1</f>
        <v>46235</v>
      </c>
      <c r="CD121" s="159">
        <f>CC121+30</f>
        <v>46265</v>
      </c>
      <c r="CE121" s="163">
        <f>IFERROR(IF(($R121-CD121)&gt;=0,0,IF(($S121-CC121)&lt;0,0,IF(AND(($S121-CD121)&gt;0,(CC121-$R121)&gt;0),$V121/365*(CD121-CC121+1),IF(AND(($S121-CD121)&lt;=0,(CC121-$R121)&gt;0),$V121/365*($S121-CC121+1),$V121/365*(CD121-$R121+1))))),0)</f>
        <v>0</v>
      </c>
      <c r="CF121" s="159">
        <f>CD121+1</f>
        <v>46266</v>
      </c>
      <c r="CG121" s="159">
        <f>CF121+29</f>
        <v>46295</v>
      </c>
      <c r="CH121" s="163">
        <f>IFERROR(IF(($R121-CG121)&gt;=0,0,IF(($S121-CF121)&lt;0,0,IF(AND(($S121-CG121)&gt;0,(CF121-$R121)&gt;0),$V121/365*(CG121-CF121+1),IF(AND(($S121-CG121)&lt;=0,(CF121-$R121)&gt;0),$V121/365*($S121-CF121+1),$V121/365*(CG121-$R121+1))))),0)</f>
        <v>0</v>
      </c>
      <c r="CI121" s="159">
        <f>CG121+1</f>
        <v>46296</v>
      </c>
      <c r="CJ121" s="159">
        <f>CI121+30</f>
        <v>46326</v>
      </c>
      <c r="CK121" s="163">
        <f>IFERROR(IF(($R121-CJ121)&gt;=0,0,IF(($S121-CI121)&lt;0,0,IF(AND(($S121-CJ121)&gt;0,(CI121-$R121)&gt;0),$V121/365*(CJ121-CI121+1),IF(AND(($S121-CJ121)&lt;=0,(CI121-$R121)&gt;0),$V121/365*($S121-CI121+1),$V121/365*(CJ121-$R121+1))))),0)</f>
        <v>0</v>
      </c>
      <c r="CL121" s="159">
        <f>CJ121+1</f>
        <v>46327</v>
      </c>
      <c r="CM121" s="159">
        <f>CL121+29</f>
        <v>46356</v>
      </c>
      <c r="CN121" s="163">
        <f>IFERROR(IF(($R121-CM121)&gt;=0,0,IF(($S121-CL121)&lt;0,0,IF(AND(($S121-CM121)&gt;0,(CL121-$R121)&gt;0),$V121/365*(CM121-CL121+1),IF(AND(($S121-CM121)&lt;=0,(CL121-$R121)&gt;0),$V121/365*($S121-CL121+1),$V121/365*(CM121-$R121+1))))),0)</f>
        <v>0</v>
      </c>
      <c r="CO121" s="159">
        <f>CM121+1</f>
        <v>46357</v>
      </c>
      <c r="CP121" s="159">
        <f>CO121+30</f>
        <v>46387</v>
      </c>
      <c r="CQ121" s="163">
        <f>IFERROR(IF(($R121-CP121)&gt;=0,0,IF(($S121-CO121)&lt;0,0,IF(AND(($S121-CP121)&gt;0,(CO121-$R121)&gt;0),$V121/365*(CP121-CO121+1),IF(AND(($S121-CP121)&lt;=0,(CO121-$R121)&gt;0),$V121/365*($S121-CO121+1),$V121/365*(CP121-$R121+1))))),0)</f>
        <v>0</v>
      </c>
    </row>
    <row r="122" s="85" customFormat="1" ht="24" customHeight="1" outlineLevel="4" spans="1:95">
      <c r="A122" s="124"/>
      <c r="B122" s="125"/>
      <c r="C122" s="126"/>
      <c r="D122" s="124"/>
      <c r="E122" s="125"/>
      <c r="F122" s="125"/>
      <c r="G122" s="125"/>
      <c r="H122" s="127"/>
      <c r="I122" s="127"/>
      <c r="J122" s="127">
        <f t="shared" si="80"/>
        <v>0</v>
      </c>
      <c r="K122" s="127">
        <f>K121+1</f>
        <v>3</v>
      </c>
      <c r="L122" s="152"/>
      <c r="M122" s="153">
        <f>IFERROR(VLOOKUP($L122,'2-2 引出数据_合同数据仓库'!$B$2:$BP$10000,3,FALSE),0)</f>
        <v>0</v>
      </c>
      <c r="N122" s="127"/>
      <c r="O122" s="153">
        <f>IFERROR(VLOOKUP((LEFT(VLOOKUP($L122,'2-2 引出数据_合同数据仓库'!$B$2:$BP$10000,64,FALSE),15)&amp;(RIGHT(VLOOKUP($L122,'2-2 引出数据_合同数据仓库'!$B$2:$BP$10000,64,FALSE),4)+1)),'2-2 引出数据_合同数据仓库'!$B$2:$BP$10000,3,FALSE),0)</f>
        <v>0</v>
      </c>
      <c r="P122" s="127"/>
      <c r="Q122" s="127">
        <f>IFERROR(VLOOKUP($L122,'2-2 引出数据_合同数据仓库'!$B$2:$BP$10000,28,FALSE),0)</f>
        <v>0</v>
      </c>
      <c r="R122" s="127">
        <f>IFERROR(VLOOKUP($L122,'2-2 引出数据_合同数据仓库'!$B$2:$BP$10000,29,FALSE),0)</f>
        <v>0</v>
      </c>
      <c r="S122" s="127">
        <f>IFERROR(VLOOKUP($L122,'2-2 引出数据_合同数据仓库'!$B$2:$BP$10000,4,FALSE),0)</f>
        <v>0</v>
      </c>
      <c r="T122" s="127"/>
      <c r="U122" s="127">
        <f>IFERROR(VLOOKUP($L122,'2-2 引出数据_合同数据仓库'!$B$2:$BP$10000,15,FALSE),0)</f>
        <v>0</v>
      </c>
      <c r="V122" s="127">
        <f>U122/(S122-R122+1)*365</f>
        <v>0</v>
      </c>
      <c r="W122" s="127"/>
      <c r="X122" s="159">
        <v>45658</v>
      </c>
      <c r="Y122" s="159">
        <f>X122+30</f>
        <v>45688</v>
      </c>
      <c r="Z122" s="163">
        <f>IFERROR(IF(($R122-Y122)&gt;=0,0,IF(($S122-X122)&lt;0,0,IF(AND(($S122-Y122)&gt;0,(X122-$R122)&gt;0),$V122/365*(Y122-X122+1),IF(AND(($S122-Y122)&lt;=0,(X122-$R122)&gt;0),$V122/365*($S122-X122+1),$V122/365*(Y122-$R122+1))))),0)</f>
        <v>0</v>
      </c>
      <c r="AA122" s="159">
        <f>Y122+1</f>
        <v>45689</v>
      </c>
      <c r="AB122" s="159">
        <f>AA122+27</f>
        <v>45716</v>
      </c>
      <c r="AC122" s="163">
        <f>IFERROR(IF(($R122-AB122)&gt;=0,0,IF(($S122-AA122)&lt;0,0,IF(AND(($S122-AB122)&gt;0,(AA122-$R122)&gt;0),$V122/365*(AB122-AA122+1),IF(AND(($S122-AB122)&lt;=0,(AA122-$R122)&gt;0),$V122/365*($S122-AA122+1),$V122/365*(AB122-$R122+1))))),0)</f>
        <v>0</v>
      </c>
      <c r="AD122" s="159">
        <f>AB122+1</f>
        <v>45717</v>
      </c>
      <c r="AE122" s="159">
        <f>AD122+30</f>
        <v>45747</v>
      </c>
      <c r="AF122" s="163">
        <f>IFERROR(IF(($R122-AE122)&gt;=0,0,IF(($S122-AD122)&lt;0,0,IF(AND(($S122-AE122)&gt;0,(AD122-$R122)&gt;0),$V122/365*(AE122-AD122+1),IF(AND(($S122-AE122)&lt;=0,(AD122-$R122)&gt;0),$V122/365*($S122-AD122+1),$V122/365*(AE122-$R122+1))))),0)</f>
        <v>0</v>
      </c>
      <c r="AG122" s="159">
        <f>AE122+1</f>
        <v>45748</v>
      </c>
      <c r="AH122" s="159">
        <f>AG122+29</f>
        <v>45777</v>
      </c>
      <c r="AI122" s="163">
        <f>IFERROR(IF(($R122-AH122)&gt;=0,0,IF(($S122-AG122)&lt;0,0,IF(AND(($S122-AH122)&gt;0,(AG122-$R122)&gt;0),$V122/365*(AH122-AG122+1),IF(AND(($S122-AH122)&lt;=0,(AG122-$R122)&gt;0),$V122/365*($S122-AG122+1),$V122/365*(AH122-$R122+1))))),0)</f>
        <v>0</v>
      </c>
      <c r="AJ122" s="159">
        <f>AH122+1</f>
        <v>45778</v>
      </c>
      <c r="AK122" s="159">
        <f>AJ122+30</f>
        <v>45808</v>
      </c>
      <c r="AL122" s="163">
        <f>IFERROR(IF(($R122-AK122)&gt;=0,0,IF(($S122-AJ122)&lt;0,0,IF(AND(($S122-AK122)&gt;0,(AJ122-$R122)&gt;0),$V122/365*(AK122-AJ122+1),IF(AND(($S122-AK122)&lt;=0,(AJ122-$R122)&gt;0),$V122/365*($S122-AJ122+1),$V122/365*(AK122-$R122+1))))),0)</f>
        <v>0</v>
      </c>
      <c r="AM122" s="159">
        <f>AK122+1</f>
        <v>45809</v>
      </c>
      <c r="AN122" s="159">
        <f>AM122+29</f>
        <v>45838</v>
      </c>
      <c r="AO122" s="163">
        <f>IFERROR(IF(($R122-AN122)&gt;=0,0,IF(($S122-AM122)&lt;0,0,IF(AND(($S122-AN122)&gt;0,(AM122-$R122)&gt;0),$V122/365*(AN122-AM122+1),IF(AND(($S122-AN122)&lt;=0,(AM122-$R122)&gt;0),$V122/365*($S122-AM122+1),$V122/365*(AN122-$R122+1))))),0)</f>
        <v>0</v>
      </c>
      <c r="AP122" s="159">
        <f>AN122+1</f>
        <v>45839</v>
      </c>
      <c r="AQ122" s="159">
        <f>AP122+30</f>
        <v>45869</v>
      </c>
      <c r="AR122" s="163">
        <f>IFERROR(IF(($R122-AQ122)&gt;=0,0,IF(($S122-AP122)&lt;0,0,IF(AND(($S122-AQ122)&gt;0,(AP122-$R122)&gt;0),$V122/365*(AQ122-AP122+1),IF(AND(($S122-AQ122)&lt;=0,(AP122-$R122)&gt;0),$V122/365*($S122-AP122+1),$V122/365*(AQ122-$R122+1))))),0)</f>
        <v>0</v>
      </c>
      <c r="AS122" s="159">
        <f>AQ122+1</f>
        <v>45870</v>
      </c>
      <c r="AT122" s="159">
        <f>AS122+30</f>
        <v>45900</v>
      </c>
      <c r="AU122" s="163">
        <f>IFERROR(IF(($R122-AT122)&gt;=0,0,IF(($S122-AS122)&lt;0,0,IF(AND(($S122-AT122)&gt;0,(AS122-$R122)&gt;0),$V122/365*(AT122-AS122+1),IF(AND(($S122-AT122)&lt;=0,(AS122-$R122)&gt;0),$V122/365*($S122-AS122+1),$V122/365*(AT122-$R122+1))))),0)</f>
        <v>0</v>
      </c>
      <c r="AV122" s="159">
        <f>AT122+1</f>
        <v>45901</v>
      </c>
      <c r="AW122" s="159">
        <f>AV122+29</f>
        <v>45930</v>
      </c>
      <c r="AX122" s="163">
        <f>IFERROR(IF(($R122-AW122)&gt;=0,0,IF(($S122-AV122)&lt;0,0,IF(AND(($S122-AW122)&gt;0,(AV122-$R122)&gt;0),$V122/365*(AW122-AV122+1),IF(AND(($S122-AW122)&lt;=0,(AV122-$R122)&gt;0),$V122/365*($S122-AV122+1),$V122/365*(AW122-$R122+1))))),0)</f>
        <v>0</v>
      </c>
      <c r="AY122" s="159">
        <f>AW122+1</f>
        <v>45931</v>
      </c>
      <c r="AZ122" s="159">
        <f>AY122+30</f>
        <v>45961</v>
      </c>
      <c r="BA122" s="163">
        <f>IFERROR(IF(($R122-AZ122)&gt;=0,0,IF(($S122-AY122)&lt;0,0,IF(AND(($S122-AZ122)&gt;0,(AY122-$R122)&gt;0),$V122/365*(AZ122-AY122+1),IF(AND(($S122-AZ122)&lt;=0,(AY122-$R122)&gt;0),$V122/365*($S122-AY122+1),$V122/365*(AZ122-$R122+1))))),0)</f>
        <v>0</v>
      </c>
      <c r="BB122" s="159">
        <f>AZ122+1</f>
        <v>45962</v>
      </c>
      <c r="BC122" s="159">
        <f>BB122+29</f>
        <v>45991</v>
      </c>
      <c r="BD122" s="163">
        <f>IFERROR(IF(($R122-BC122)&gt;=0,0,IF(($S122-BB122)&lt;0,0,IF(AND(($S122-BC122)&gt;0,(BB122-$R122)&gt;0),$V122/365*(BC122-BB122+1),IF(AND(($S122-BC122)&lt;=0,(BB122-$R122)&gt;0),$V122/365*($S122-BB122+1),$V122/365*(BC122-$R122+1))))),0)</f>
        <v>0</v>
      </c>
      <c r="BE122" s="159">
        <f>BC122+1</f>
        <v>45992</v>
      </c>
      <c r="BF122" s="159">
        <f>BE122+30</f>
        <v>46022</v>
      </c>
      <c r="BG122" s="163">
        <f>IFERROR(IF(($R122-BF122)&gt;=0,0,IF(($S122-BE122)&lt;0,0,IF(AND(($S122-BF122)&gt;0,(BE122-$R122)&gt;0),$V122/365*(BF122-BE122+1),IF(AND(($S122-BF122)&lt;=0,(BE122-$R122)&gt;0),$V122/365*($S122-BE122+1),$V122/365*(BF122-$R122+1))))),0)</f>
        <v>0</v>
      </c>
      <c r="BH122" s="159">
        <v>46023</v>
      </c>
      <c r="BI122" s="159">
        <f>BH122+30</f>
        <v>46053</v>
      </c>
      <c r="BJ122" s="163">
        <f>IFERROR(IF(($R122-BI122)&gt;=0,0,IF(($S122-BH122)&lt;0,0,IF(AND(($S122-BI122)&gt;0,(BH122-$R122)&gt;0),$V122/365*(BI122-BH122+1),IF(AND(($S122-BI122)&lt;=0,(BH122-$R122)&gt;0),$V122/365*($S122-BH122+1),$V122/365*(BI122-$R122+1))))),0)</f>
        <v>0</v>
      </c>
      <c r="BK122" s="159">
        <f>BI122+1</f>
        <v>46054</v>
      </c>
      <c r="BL122" s="159">
        <f>BK122+27</f>
        <v>46081</v>
      </c>
      <c r="BM122" s="163">
        <f>IFERROR(IF(($R122-BL122)&gt;=0,0,IF(($S122-BK122)&lt;0,0,IF(AND(($S122-BL122)&gt;0,(BK122-$R122)&gt;0),$V122/365*(BL122-BK122+1),IF(AND(($S122-BL122)&lt;=0,(BK122-$R122)&gt;0),$V122/365*($S122-BK122+1),$V122/365*(BL122-$R122+1))))),0)</f>
        <v>0</v>
      </c>
      <c r="BN122" s="159">
        <f>BL122+1</f>
        <v>46082</v>
      </c>
      <c r="BO122" s="159">
        <f>BN122+30</f>
        <v>46112</v>
      </c>
      <c r="BP122" s="163">
        <f>IFERROR(IF(($R122-BO122)&gt;=0,0,IF(($S122-BN122)&lt;0,0,IF(AND(($S122-BO122)&gt;0,(BN122-$R122)&gt;0),$V122/365*(BO122-BN122+1),IF(AND(($S122-BO122)&lt;=0,(BN122-$R122)&gt;0),$V122/365*($S122-BN122+1),$V122/365*(BO122-$R122+1))))),0)</f>
        <v>0</v>
      </c>
      <c r="BQ122" s="159">
        <f>BO122+1</f>
        <v>46113</v>
      </c>
      <c r="BR122" s="159">
        <f>BQ122+29</f>
        <v>46142</v>
      </c>
      <c r="BS122" s="163">
        <f>IFERROR(IF(($R122-BR122)&gt;=0,0,IF(($S122-BQ122)&lt;0,0,IF(AND(($S122-BR122)&gt;0,(BQ122-$R122)&gt;0),$V122/365*(BR122-BQ122+1),IF(AND(($S122-BR122)&lt;=0,(BQ122-$R122)&gt;0),$V122/365*($S122-BQ122+1),$V122/365*(BR122-$R122+1))))),0)</f>
        <v>0</v>
      </c>
      <c r="BT122" s="159">
        <f>BR122+1</f>
        <v>46143</v>
      </c>
      <c r="BU122" s="159">
        <f>BT122+30</f>
        <v>46173</v>
      </c>
      <c r="BV122" s="163">
        <f>IFERROR(IF(($R122-BU122)&gt;=0,0,IF(($S122-BT122)&lt;0,0,IF(AND(($S122-BU122)&gt;0,(BT122-$R122)&gt;0),$V122/365*(BU122-BT122+1),IF(AND(($S122-BU122)&lt;=0,(BT122-$R122)&gt;0),$V122/365*($S122-BT122+1),$V122/365*(BU122-$R122+1))))),0)</f>
        <v>0</v>
      </c>
      <c r="BW122" s="159">
        <f>BU122+1</f>
        <v>46174</v>
      </c>
      <c r="BX122" s="159">
        <f>BW122+29</f>
        <v>46203</v>
      </c>
      <c r="BY122" s="163">
        <f>IFERROR(IF(($R122-BX122)&gt;=0,0,IF(($S122-BW122)&lt;0,0,IF(AND(($S122-BX122)&gt;0,(BW122-$R122)&gt;0),$V122/365*(BX122-BW122+1),IF(AND(($S122-BX122)&lt;=0,(BW122-$R122)&gt;0),$V122/365*($S122-BW122+1),$V122/365*(BX122-$R122+1))))),0)</f>
        <v>0</v>
      </c>
      <c r="BZ122" s="159">
        <f>BX122+1</f>
        <v>46204</v>
      </c>
      <c r="CA122" s="159">
        <f>BZ122+30</f>
        <v>46234</v>
      </c>
      <c r="CB122" s="163">
        <f>IFERROR(IF(($R122-CA122)&gt;=0,0,IF(($S122-BZ122)&lt;0,0,IF(AND(($S122-CA122)&gt;0,(BZ122-$R122)&gt;0),$V122/365*(CA122-BZ122+1),IF(AND(($S122-CA122)&lt;=0,(BZ122-$R122)&gt;0),$V122/365*($S122-BZ122+1),$V122/365*(CA122-$R122+1))))),0)</f>
        <v>0</v>
      </c>
      <c r="CC122" s="159">
        <f>CA122+1</f>
        <v>46235</v>
      </c>
      <c r="CD122" s="159">
        <f>CC122+30</f>
        <v>46265</v>
      </c>
      <c r="CE122" s="163">
        <f>IFERROR(IF(($R122-CD122)&gt;=0,0,IF(($S122-CC122)&lt;0,0,IF(AND(($S122-CD122)&gt;0,(CC122-$R122)&gt;0),$V122/365*(CD122-CC122+1),IF(AND(($S122-CD122)&lt;=0,(CC122-$R122)&gt;0),$V122/365*($S122-CC122+1),$V122/365*(CD122-$R122+1))))),0)</f>
        <v>0</v>
      </c>
      <c r="CF122" s="159">
        <f>CD122+1</f>
        <v>46266</v>
      </c>
      <c r="CG122" s="159">
        <f>CF122+29</f>
        <v>46295</v>
      </c>
      <c r="CH122" s="163">
        <f>IFERROR(IF(($R122-CG122)&gt;=0,0,IF(($S122-CF122)&lt;0,0,IF(AND(($S122-CG122)&gt;0,(CF122-$R122)&gt;0),$V122/365*(CG122-CF122+1),IF(AND(($S122-CG122)&lt;=0,(CF122-$R122)&gt;0),$V122/365*($S122-CF122+1),$V122/365*(CG122-$R122+1))))),0)</f>
        <v>0</v>
      </c>
      <c r="CI122" s="159">
        <f>CG122+1</f>
        <v>46296</v>
      </c>
      <c r="CJ122" s="159">
        <f>CI122+30</f>
        <v>46326</v>
      </c>
      <c r="CK122" s="163">
        <f>IFERROR(IF(($R122-CJ122)&gt;=0,0,IF(($S122-CI122)&lt;0,0,IF(AND(($S122-CJ122)&gt;0,(CI122-$R122)&gt;0),$V122/365*(CJ122-CI122+1),IF(AND(($S122-CJ122)&lt;=0,(CI122-$R122)&gt;0),$V122/365*($S122-CI122+1),$V122/365*(CJ122-$R122+1))))),0)</f>
        <v>0</v>
      </c>
      <c r="CL122" s="159">
        <f>CJ122+1</f>
        <v>46327</v>
      </c>
      <c r="CM122" s="159">
        <f>CL122+29</f>
        <v>46356</v>
      </c>
      <c r="CN122" s="163">
        <f>IFERROR(IF(($R122-CM122)&gt;=0,0,IF(($S122-CL122)&lt;0,0,IF(AND(($S122-CM122)&gt;0,(CL122-$R122)&gt;0),$V122/365*(CM122-CL122+1),IF(AND(($S122-CM122)&lt;=0,(CL122-$R122)&gt;0),$V122/365*($S122-CL122+1),$V122/365*(CM122-$R122+1))))),0)</f>
        <v>0</v>
      </c>
      <c r="CO122" s="159">
        <f>CM122+1</f>
        <v>46357</v>
      </c>
      <c r="CP122" s="159">
        <f>CO122+30</f>
        <v>46387</v>
      </c>
      <c r="CQ122" s="163">
        <f>IFERROR(IF(($R122-CP122)&gt;=0,0,IF(($S122-CO122)&lt;0,0,IF(AND(($S122-CP122)&gt;0,(CO122-$R122)&gt;0),$V122/365*(CP122-CO122+1),IF(AND(($S122-CP122)&lt;=0,(CO122-$R122)&gt;0),$V122/365*($S122-CO122+1),$V122/365*(CP122-$R122+1))))),0)</f>
        <v>0</v>
      </c>
    </row>
    <row r="123" s="85" customFormat="1" ht="24" customHeight="1" outlineLevel="4" spans="1:95">
      <c r="A123" s="124"/>
      <c r="B123" s="125"/>
      <c r="C123" s="126"/>
      <c r="D123" s="124"/>
      <c r="E123" s="125"/>
      <c r="F123" s="125"/>
      <c r="G123" s="125"/>
      <c r="H123" s="127"/>
      <c r="I123" s="127"/>
      <c r="J123" s="127">
        <f t="shared" si="80"/>
        <v>0</v>
      </c>
      <c r="K123" s="127">
        <f>K122+1</f>
        <v>4</v>
      </c>
      <c r="L123" s="152"/>
      <c r="M123" s="153">
        <f>IFERROR(VLOOKUP($L123,'2-2 引出数据_合同数据仓库'!$B$2:$BP$10000,3,FALSE),0)</f>
        <v>0</v>
      </c>
      <c r="N123" s="127"/>
      <c r="O123" s="153">
        <f>IFERROR(VLOOKUP((LEFT(VLOOKUP($L123,'2-2 引出数据_合同数据仓库'!$B$2:$BP$10000,64,FALSE),15)&amp;(RIGHT(VLOOKUP($L123,'2-2 引出数据_合同数据仓库'!$B$2:$BP$10000,64,FALSE),4)+1)),'2-2 引出数据_合同数据仓库'!$B$2:$BP$10000,3,FALSE),0)</f>
        <v>0</v>
      </c>
      <c r="P123" s="127"/>
      <c r="Q123" s="127">
        <f>IFERROR(VLOOKUP($L123,'2-2 引出数据_合同数据仓库'!$B$2:$BP$10000,28,FALSE),0)</f>
        <v>0</v>
      </c>
      <c r="R123" s="127">
        <f>IFERROR(VLOOKUP($L123,'2-2 引出数据_合同数据仓库'!$B$2:$BP$10000,29,FALSE),0)</f>
        <v>0</v>
      </c>
      <c r="S123" s="127">
        <f>IFERROR(VLOOKUP($L123,'2-2 引出数据_合同数据仓库'!$B$2:$BP$10000,4,FALSE),0)</f>
        <v>0</v>
      </c>
      <c r="T123" s="127"/>
      <c r="U123" s="127">
        <f>IFERROR(VLOOKUP($L123,'2-2 引出数据_合同数据仓库'!$B$2:$BP$10000,15,FALSE),0)</f>
        <v>0</v>
      </c>
      <c r="V123" s="127">
        <f>U123/(S123-R123+1)*365</f>
        <v>0</v>
      </c>
      <c r="W123" s="127"/>
      <c r="X123" s="159">
        <v>45658</v>
      </c>
      <c r="Y123" s="159">
        <f>X123+30</f>
        <v>45688</v>
      </c>
      <c r="Z123" s="163">
        <f>IFERROR(IF(($R123-Y123)&gt;=0,0,IF(($S123-X123)&lt;0,0,IF(AND(($S123-Y123)&gt;0,(X123-$R123)&gt;0),$V123/365*(Y123-X123+1),IF(AND(($S123-Y123)&lt;=0,(X123-$R123)&gt;0),$V123/365*($S123-X123+1),$V123/365*(Y123-$R123+1))))),0)</f>
        <v>0</v>
      </c>
      <c r="AA123" s="159">
        <f>Y123+1</f>
        <v>45689</v>
      </c>
      <c r="AB123" s="159">
        <f>AA123+27</f>
        <v>45716</v>
      </c>
      <c r="AC123" s="163">
        <f>IFERROR(IF(($R123-AB123)&gt;=0,0,IF(($S123-AA123)&lt;0,0,IF(AND(($S123-AB123)&gt;0,(AA123-$R123)&gt;0),$V123/365*(AB123-AA123+1),IF(AND(($S123-AB123)&lt;=0,(AA123-$R123)&gt;0),$V123/365*($S123-AA123+1),$V123/365*(AB123-$R123+1))))),0)</f>
        <v>0</v>
      </c>
      <c r="AD123" s="159">
        <f>AB123+1</f>
        <v>45717</v>
      </c>
      <c r="AE123" s="159">
        <f>AD123+30</f>
        <v>45747</v>
      </c>
      <c r="AF123" s="163">
        <f>IFERROR(IF(($R123-AE123)&gt;=0,0,IF(($S123-AD123)&lt;0,0,IF(AND(($S123-AE123)&gt;0,(AD123-$R123)&gt;0),$V123/365*(AE123-AD123+1),IF(AND(($S123-AE123)&lt;=0,(AD123-$R123)&gt;0),$V123/365*($S123-AD123+1),$V123/365*(AE123-$R123+1))))),0)</f>
        <v>0</v>
      </c>
      <c r="AG123" s="159">
        <f>AE123+1</f>
        <v>45748</v>
      </c>
      <c r="AH123" s="159">
        <f>AG123+29</f>
        <v>45777</v>
      </c>
      <c r="AI123" s="163">
        <f>IFERROR(IF(($R123-AH123)&gt;=0,0,IF(($S123-AG123)&lt;0,0,IF(AND(($S123-AH123)&gt;0,(AG123-$R123)&gt;0),$V123/365*(AH123-AG123+1),IF(AND(($S123-AH123)&lt;=0,(AG123-$R123)&gt;0),$V123/365*($S123-AG123+1),$V123/365*(AH123-$R123+1))))),0)</f>
        <v>0</v>
      </c>
      <c r="AJ123" s="159">
        <f>AH123+1</f>
        <v>45778</v>
      </c>
      <c r="AK123" s="159">
        <f>AJ123+30</f>
        <v>45808</v>
      </c>
      <c r="AL123" s="163">
        <f>IFERROR(IF(($R123-AK123)&gt;=0,0,IF(($S123-AJ123)&lt;0,0,IF(AND(($S123-AK123)&gt;0,(AJ123-$R123)&gt;0),$V123/365*(AK123-AJ123+1),IF(AND(($S123-AK123)&lt;=0,(AJ123-$R123)&gt;0),$V123/365*($S123-AJ123+1),$V123/365*(AK123-$R123+1))))),0)</f>
        <v>0</v>
      </c>
      <c r="AM123" s="159">
        <f>AK123+1</f>
        <v>45809</v>
      </c>
      <c r="AN123" s="159">
        <f>AM123+29</f>
        <v>45838</v>
      </c>
      <c r="AO123" s="163">
        <f>IFERROR(IF(($R123-AN123)&gt;=0,0,IF(($S123-AM123)&lt;0,0,IF(AND(($S123-AN123)&gt;0,(AM123-$R123)&gt;0),$V123/365*(AN123-AM123+1),IF(AND(($S123-AN123)&lt;=0,(AM123-$R123)&gt;0),$V123/365*($S123-AM123+1),$V123/365*(AN123-$R123+1))))),0)</f>
        <v>0</v>
      </c>
      <c r="AP123" s="159">
        <f>AN123+1</f>
        <v>45839</v>
      </c>
      <c r="AQ123" s="159">
        <f>AP123+30</f>
        <v>45869</v>
      </c>
      <c r="AR123" s="163">
        <f>IFERROR(IF(($R123-AQ123)&gt;=0,0,IF(($S123-AP123)&lt;0,0,IF(AND(($S123-AQ123)&gt;0,(AP123-$R123)&gt;0),$V123/365*(AQ123-AP123+1),IF(AND(($S123-AQ123)&lt;=0,(AP123-$R123)&gt;0),$V123/365*($S123-AP123+1),$V123/365*(AQ123-$R123+1))))),0)</f>
        <v>0</v>
      </c>
      <c r="AS123" s="159">
        <f>AQ123+1</f>
        <v>45870</v>
      </c>
      <c r="AT123" s="159">
        <f>AS123+30</f>
        <v>45900</v>
      </c>
      <c r="AU123" s="163">
        <f>IFERROR(IF(($R123-AT123)&gt;=0,0,IF(($S123-AS123)&lt;0,0,IF(AND(($S123-AT123)&gt;0,(AS123-$R123)&gt;0),$V123/365*(AT123-AS123+1),IF(AND(($S123-AT123)&lt;=0,(AS123-$R123)&gt;0),$V123/365*($S123-AS123+1),$V123/365*(AT123-$R123+1))))),0)</f>
        <v>0</v>
      </c>
      <c r="AV123" s="159">
        <f>AT123+1</f>
        <v>45901</v>
      </c>
      <c r="AW123" s="159">
        <f>AV123+29</f>
        <v>45930</v>
      </c>
      <c r="AX123" s="163">
        <f>IFERROR(IF(($R123-AW123)&gt;=0,0,IF(($S123-AV123)&lt;0,0,IF(AND(($S123-AW123)&gt;0,(AV123-$R123)&gt;0),$V123/365*(AW123-AV123+1),IF(AND(($S123-AW123)&lt;=0,(AV123-$R123)&gt;0),$V123/365*($S123-AV123+1),$V123/365*(AW123-$R123+1))))),0)</f>
        <v>0</v>
      </c>
      <c r="AY123" s="159">
        <f>AW123+1</f>
        <v>45931</v>
      </c>
      <c r="AZ123" s="159">
        <f>AY123+30</f>
        <v>45961</v>
      </c>
      <c r="BA123" s="163">
        <f>IFERROR(IF(($R123-AZ123)&gt;=0,0,IF(($S123-AY123)&lt;0,0,IF(AND(($S123-AZ123)&gt;0,(AY123-$R123)&gt;0),$V123/365*(AZ123-AY123+1),IF(AND(($S123-AZ123)&lt;=0,(AY123-$R123)&gt;0),$V123/365*($S123-AY123+1),$V123/365*(AZ123-$R123+1))))),0)</f>
        <v>0</v>
      </c>
      <c r="BB123" s="159">
        <f>AZ123+1</f>
        <v>45962</v>
      </c>
      <c r="BC123" s="159">
        <f>BB123+29</f>
        <v>45991</v>
      </c>
      <c r="BD123" s="163">
        <f>IFERROR(IF(($R123-BC123)&gt;=0,0,IF(($S123-BB123)&lt;0,0,IF(AND(($S123-BC123)&gt;0,(BB123-$R123)&gt;0),$V123/365*(BC123-BB123+1),IF(AND(($S123-BC123)&lt;=0,(BB123-$R123)&gt;0),$V123/365*($S123-BB123+1),$V123/365*(BC123-$R123+1))))),0)</f>
        <v>0</v>
      </c>
      <c r="BE123" s="159">
        <f>BC123+1</f>
        <v>45992</v>
      </c>
      <c r="BF123" s="159">
        <f>BE123+30</f>
        <v>46022</v>
      </c>
      <c r="BG123" s="163">
        <f>IFERROR(IF(($R123-BF123)&gt;=0,0,IF(($S123-BE123)&lt;0,0,IF(AND(($S123-BF123)&gt;0,(BE123-$R123)&gt;0),$V123/365*(BF123-BE123+1),IF(AND(($S123-BF123)&lt;=0,(BE123-$R123)&gt;0),$V123/365*($S123-BE123+1),$V123/365*(BF123-$R123+1))))),0)</f>
        <v>0</v>
      </c>
      <c r="BH123" s="159">
        <v>46023</v>
      </c>
      <c r="BI123" s="159">
        <f>BH123+30</f>
        <v>46053</v>
      </c>
      <c r="BJ123" s="163">
        <f>IFERROR(IF(($R123-BI123)&gt;=0,0,IF(($S123-BH123)&lt;0,0,IF(AND(($S123-BI123)&gt;0,(BH123-$R123)&gt;0),$V123/365*(BI123-BH123+1),IF(AND(($S123-BI123)&lt;=0,(BH123-$R123)&gt;0),$V123/365*($S123-BH123+1),$V123/365*(BI123-$R123+1))))),0)</f>
        <v>0</v>
      </c>
      <c r="BK123" s="159">
        <f>BI123+1</f>
        <v>46054</v>
      </c>
      <c r="BL123" s="159">
        <f>BK123+27</f>
        <v>46081</v>
      </c>
      <c r="BM123" s="163">
        <f>IFERROR(IF(($R123-BL123)&gt;=0,0,IF(($S123-BK123)&lt;0,0,IF(AND(($S123-BL123)&gt;0,(BK123-$R123)&gt;0),$V123/365*(BL123-BK123+1),IF(AND(($S123-BL123)&lt;=0,(BK123-$R123)&gt;0),$V123/365*($S123-BK123+1),$V123/365*(BL123-$R123+1))))),0)</f>
        <v>0</v>
      </c>
      <c r="BN123" s="159">
        <f>BL123+1</f>
        <v>46082</v>
      </c>
      <c r="BO123" s="159">
        <f>BN123+30</f>
        <v>46112</v>
      </c>
      <c r="BP123" s="163">
        <f>IFERROR(IF(($R123-BO123)&gt;=0,0,IF(($S123-BN123)&lt;0,0,IF(AND(($S123-BO123)&gt;0,(BN123-$R123)&gt;0),$V123/365*(BO123-BN123+1),IF(AND(($S123-BO123)&lt;=0,(BN123-$R123)&gt;0),$V123/365*($S123-BN123+1),$V123/365*(BO123-$R123+1))))),0)</f>
        <v>0</v>
      </c>
      <c r="BQ123" s="159">
        <f>BO123+1</f>
        <v>46113</v>
      </c>
      <c r="BR123" s="159">
        <f>BQ123+29</f>
        <v>46142</v>
      </c>
      <c r="BS123" s="163">
        <f>IFERROR(IF(($R123-BR123)&gt;=0,0,IF(($S123-BQ123)&lt;0,0,IF(AND(($S123-BR123)&gt;0,(BQ123-$R123)&gt;0),$V123/365*(BR123-BQ123+1),IF(AND(($S123-BR123)&lt;=0,(BQ123-$R123)&gt;0),$V123/365*($S123-BQ123+1),$V123/365*(BR123-$R123+1))))),0)</f>
        <v>0</v>
      </c>
      <c r="BT123" s="159">
        <f>BR123+1</f>
        <v>46143</v>
      </c>
      <c r="BU123" s="159">
        <f>BT123+30</f>
        <v>46173</v>
      </c>
      <c r="BV123" s="163">
        <f>IFERROR(IF(($R123-BU123)&gt;=0,0,IF(($S123-BT123)&lt;0,0,IF(AND(($S123-BU123)&gt;0,(BT123-$R123)&gt;0),$V123/365*(BU123-BT123+1),IF(AND(($S123-BU123)&lt;=0,(BT123-$R123)&gt;0),$V123/365*($S123-BT123+1),$V123/365*(BU123-$R123+1))))),0)</f>
        <v>0</v>
      </c>
      <c r="BW123" s="159">
        <f>BU123+1</f>
        <v>46174</v>
      </c>
      <c r="BX123" s="159">
        <f>BW123+29</f>
        <v>46203</v>
      </c>
      <c r="BY123" s="163">
        <f>IFERROR(IF(($R123-BX123)&gt;=0,0,IF(($S123-BW123)&lt;0,0,IF(AND(($S123-BX123)&gt;0,(BW123-$R123)&gt;0),$V123/365*(BX123-BW123+1),IF(AND(($S123-BX123)&lt;=0,(BW123-$R123)&gt;0),$V123/365*($S123-BW123+1),$V123/365*(BX123-$R123+1))))),0)</f>
        <v>0</v>
      </c>
      <c r="BZ123" s="159">
        <f>BX123+1</f>
        <v>46204</v>
      </c>
      <c r="CA123" s="159">
        <f>BZ123+30</f>
        <v>46234</v>
      </c>
      <c r="CB123" s="163">
        <f>IFERROR(IF(($R123-CA123)&gt;=0,0,IF(($S123-BZ123)&lt;0,0,IF(AND(($S123-CA123)&gt;0,(BZ123-$R123)&gt;0),$V123/365*(CA123-BZ123+1),IF(AND(($S123-CA123)&lt;=0,(BZ123-$R123)&gt;0),$V123/365*($S123-BZ123+1),$V123/365*(CA123-$R123+1))))),0)</f>
        <v>0</v>
      </c>
      <c r="CC123" s="159">
        <f>CA123+1</f>
        <v>46235</v>
      </c>
      <c r="CD123" s="159">
        <f>CC123+30</f>
        <v>46265</v>
      </c>
      <c r="CE123" s="163">
        <f>IFERROR(IF(($R123-CD123)&gt;=0,0,IF(($S123-CC123)&lt;0,0,IF(AND(($S123-CD123)&gt;0,(CC123-$R123)&gt;0),$V123/365*(CD123-CC123+1),IF(AND(($S123-CD123)&lt;=0,(CC123-$R123)&gt;0),$V123/365*($S123-CC123+1),$V123/365*(CD123-$R123+1))))),0)</f>
        <v>0</v>
      </c>
      <c r="CF123" s="159">
        <f>CD123+1</f>
        <v>46266</v>
      </c>
      <c r="CG123" s="159">
        <f>CF123+29</f>
        <v>46295</v>
      </c>
      <c r="CH123" s="163">
        <f>IFERROR(IF(($R123-CG123)&gt;=0,0,IF(($S123-CF123)&lt;0,0,IF(AND(($S123-CG123)&gt;0,(CF123-$R123)&gt;0),$V123/365*(CG123-CF123+1),IF(AND(($S123-CG123)&lt;=0,(CF123-$R123)&gt;0),$V123/365*($S123-CF123+1),$V123/365*(CG123-$R123+1))))),0)</f>
        <v>0</v>
      </c>
      <c r="CI123" s="159">
        <f>CG123+1</f>
        <v>46296</v>
      </c>
      <c r="CJ123" s="159">
        <f>CI123+30</f>
        <v>46326</v>
      </c>
      <c r="CK123" s="163">
        <f>IFERROR(IF(($R123-CJ123)&gt;=0,0,IF(($S123-CI123)&lt;0,0,IF(AND(($S123-CJ123)&gt;0,(CI123-$R123)&gt;0),$V123/365*(CJ123-CI123+1),IF(AND(($S123-CJ123)&lt;=0,(CI123-$R123)&gt;0),$V123/365*($S123-CI123+1),$V123/365*(CJ123-$R123+1))))),0)</f>
        <v>0</v>
      </c>
      <c r="CL123" s="159">
        <f>CJ123+1</f>
        <v>46327</v>
      </c>
      <c r="CM123" s="159">
        <f>CL123+29</f>
        <v>46356</v>
      </c>
      <c r="CN123" s="163">
        <f>IFERROR(IF(($R123-CM123)&gt;=0,0,IF(($S123-CL123)&lt;0,0,IF(AND(($S123-CM123)&gt;0,(CL123-$R123)&gt;0),$V123/365*(CM123-CL123+1),IF(AND(($S123-CM123)&lt;=0,(CL123-$R123)&gt;0),$V123/365*($S123-CL123+1),$V123/365*(CM123-$R123+1))))),0)</f>
        <v>0</v>
      </c>
      <c r="CO123" s="159">
        <f>CM123+1</f>
        <v>46357</v>
      </c>
      <c r="CP123" s="159">
        <f>CO123+30</f>
        <v>46387</v>
      </c>
      <c r="CQ123" s="163">
        <f>IFERROR(IF(($R123-CP123)&gt;=0,0,IF(($S123-CO123)&lt;0,0,IF(AND(($S123-CP123)&gt;0,(CO123-$R123)&gt;0),$V123/365*(CP123-CO123+1),IF(AND(($S123-CP123)&lt;=0,(CO123-$R123)&gt;0),$V123/365*($S123-CO123+1),$V123/365*(CP123-$R123+1))))),0)</f>
        <v>0</v>
      </c>
    </row>
    <row r="124" s="85" customFormat="1" ht="24" customHeight="1" outlineLevel="4" spans="1:95">
      <c r="A124" s="128" t="s">
        <v>2815</v>
      </c>
      <c r="B124" s="129"/>
      <c r="C124" s="129"/>
      <c r="D124" s="129"/>
      <c r="E124" s="129"/>
      <c r="F124" s="129"/>
      <c r="G124" s="130"/>
      <c r="H124" s="131"/>
      <c r="I124" s="131"/>
      <c r="J124" s="131"/>
      <c r="K124" s="131"/>
      <c r="L124" s="154"/>
      <c r="M124" s="154"/>
      <c r="N124" s="131"/>
      <c r="O124" s="131"/>
      <c r="P124" s="131"/>
      <c r="Q124" s="131"/>
      <c r="R124" s="131"/>
      <c r="S124" s="131"/>
      <c r="T124" s="131"/>
      <c r="U124" s="131"/>
      <c r="V124" s="131"/>
      <c r="W124" s="131"/>
      <c r="X124" s="131"/>
      <c r="Y124" s="131"/>
      <c r="Z124" s="131"/>
      <c r="AA124" s="131"/>
      <c r="AB124" s="131"/>
      <c r="AC124" s="131"/>
      <c r="AD124" s="131"/>
      <c r="AE124" s="131"/>
      <c r="AF124" s="131"/>
      <c r="AG124" s="131"/>
      <c r="AH124" s="131"/>
      <c r="AI124" s="131"/>
      <c r="AJ124" s="131"/>
      <c r="AK124" s="131"/>
      <c r="AL124" s="131"/>
      <c r="AM124" s="131"/>
      <c r="AN124" s="131"/>
      <c r="AO124" s="131"/>
      <c r="AP124" s="131"/>
      <c r="AQ124" s="131"/>
      <c r="AR124" s="131"/>
      <c r="AS124" s="131"/>
      <c r="AT124" s="131"/>
      <c r="AU124" s="131"/>
      <c r="AV124" s="131"/>
      <c r="AW124" s="131"/>
      <c r="AX124" s="131"/>
      <c r="AY124" s="131"/>
      <c r="AZ124" s="131"/>
      <c r="BA124" s="131"/>
      <c r="BB124" s="131"/>
      <c r="BC124" s="131"/>
      <c r="BD124" s="131"/>
      <c r="BE124" s="131"/>
      <c r="BF124" s="131"/>
      <c r="BG124" s="131"/>
      <c r="BH124" s="131"/>
      <c r="BI124" s="131"/>
      <c r="BJ124" s="131"/>
      <c r="BK124" s="131"/>
      <c r="BL124" s="131"/>
      <c r="BM124" s="131"/>
      <c r="BN124" s="131"/>
      <c r="BO124" s="131"/>
      <c r="BP124" s="131"/>
      <c r="BQ124" s="131"/>
      <c r="BR124" s="131"/>
      <c r="BS124" s="131"/>
      <c r="BT124" s="131"/>
      <c r="BU124" s="131"/>
      <c r="BV124" s="131"/>
      <c r="BW124" s="131"/>
      <c r="BX124" s="131"/>
      <c r="BY124" s="131"/>
      <c r="BZ124" s="131"/>
      <c r="CA124" s="131"/>
      <c r="CB124" s="131"/>
      <c r="CC124" s="131"/>
      <c r="CD124" s="131"/>
      <c r="CE124" s="131"/>
      <c r="CF124" s="131"/>
      <c r="CG124" s="131"/>
      <c r="CH124" s="131"/>
      <c r="CI124" s="131"/>
      <c r="CJ124" s="131"/>
      <c r="CK124" s="131"/>
      <c r="CL124" s="131"/>
      <c r="CM124" s="131"/>
      <c r="CN124" s="131"/>
      <c r="CO124" s="131"/>
      <c r="CP124" s="131"/>
      <c r="CQ124" s="131"/>
    </row>
    <row r="125" ht="24" customHeight="1" outlineLevel="3" spans="1:95">
      <c r="A125" s="120"/>
      <c r="B125" s="121" t="s">
        <v>793</v>
      </c>
      <c r="C125" s="122" t="s">
        <v>73</v>
      </c>
      <c r="D125" s="120" t="s">
        <v>68</v>
      </c>
      <c r="E125" s="121"/>
      <c r="F125" s="121"/>
      <c r="G125" s="121"/>
      <c r="H125" s="123">
        <f>X125+AA125+AD125+AG125+AJ125+AM125+AP125+AS125+AV125+AY125+BB125+BE125</f>
        <v>0</v>
      </c>
      <c r="I125" s="123">
        <f>Y125+AB125+AE125+AH125+AK125+AN125+AQ125+AT125+AW125+AZ125+BC125+BF125</f>
        <v>0</v>
      </c>
      <c r="J125" s="123">
        <f>Z125+AC125+AF125+AI125+AL125+AO125+AR125+AU125+AX125+BA125+BD125+BG125</f>
        <v>0</v>
      </c>
      <c r="K125" s="123"/>
      <c r="L125" s="151"/>
      <c r="M125" s="151"/>
      <c r="N125" s="123"/>
      <c r="O125" s="123"/>
      <c r="P125" s="123"/>
      <c r="Q125" s="123"/>
      <c r="R125" s="123"/>
      <c r="S125" s="123"/>
      <c r="T125" s="123"/>
      <c r="U125" s="123"/>
      <c r="V125" s="123"/>
      <c r="W125" s="123"/>
      <c r="X125" s="123">
        <f>VLOOKUP($C125,'1 预算编制表单'!$C:$BJ,27,FALSE)</f>
        <v>0</v>
      </c>
      <c r="Y125" s="123">
        <f>X125-Z125</f>
        <v>0</v>
      </c>
      <c r="Z125" s="123">
        <f>SUM(Z126:Z130)</f>
        <v>0</v>
      </c>
      <c r="AA125" s="123">
        <f>VLOOKUP($C125,'1 预算编制表单'!$C:$BJ,30,FALSE)</f>
        <v>0</v>
      </c>
      <c r="AB125" s="123">
        <f>AA125-AC125</f>
        <v>0</v>
      </c>
      <c r="AC125" s="123">
        <f>SUM(AC126:AC130)</f>
        <v>0</v>
      </c>
      <c r="AD125" s="123">
        <f>VLOOKUP($C125,'1 预算编制表单'!$C:$BJ,33,FALSE)</f>
        <v>0</v>
      </c>
      <c r="AE125" s="123">
        <f>AD125-AF125</f>
        <v>0</v>
      </c>
      <c r="AF125" s="123">
        <f>SUM(AF126:AF130)</f>
        <v>0</v>
      </c>
      <c r="AG125" s="123">
        <f>VLOOKUP($C125,'1 预算编制表单'!$C:$BJ,36,FALSE)</f>
        <v>0</v>
      </c>
      <c r="AH125" s="123">
        <f>AG125-AI125</f>
        <v>0</v>
      </c>
      <c r="AI125" s="123">
        <f>SUM(AI126:AI130)</f>
        <v>0</v>
      </c>
      <c r="AJ125" s="123">
        <f>VLOOKUP($C125,'1 预算编制表单'!$C:$BJ,39,FALSE)</f>
        <v>0</v>
      </c>
      <c r="AK125" s="123">
        <f>AJ125-AL125</f>
        <v>0</v>
      </c>
      <c r="AL125" s="123">
        <f>SUM(AL126:AL130)</f>
        <v>0</v>
      </c>
      <c r="AM125" s="123">
        <f>VLOOKUP($C125,'1 预算编制表单'!$C:$BJ,42,FALSE)</f>
        <v>0</v>
      </c>
      <c r="AN125" s="123">
        <f>AM125-AO125</f>
        <v>0</v>
      </c>
      <c r="AO125" s="123">
        <f>SUM(AO126:AO130)</f>
        <v>0</v>
      </c>
      <c r="AP125" s="123">
        <f>VLOOKUP($C125,'1 预算编制表单'!$C:$BJ,45,FALSE)</f>
        <v>0</v>
      </c>
      <c r="AQ125" s="123">
        <f>AP125-AR125</f>
        <v>0</v>
      </c>
      <c r="AR125" s="123">
        <f>SUM(AR126:AR130)</f>
        <v>0</v>
      </c>
      <c r="AS125" s="123">
        <f>VLOOKUP($C125,'1 预算编制表单'!$C:$BJ,48,FALSE)</f>
        <v>0</v>
      </c>
      <c r="AT125" s="123">
        <f>AS125-AU125</f>
        <v>0</v>
      </c>
      <c r="AU125" s="123">
        <f>SUM(AU126:AU130)</f>
        <v>0</v>
      </c>
      <c r="AV125" s="123">
        <f>VLOOKUP($C125,'1 预算编制表单'!$C:$BJ,51,FALSE)</f>
        <v>0</v>
      </c>
      <c r="AW125" s="123">
        <f>AV125-AX125</f>
        <v>0</v>
      </c>
      <c r="AX125" s="123">
        <f>SUM(AX126:AX130)</f>
        <v>0</v>
      </c>
      <c r="AY125" s="123">
        <f>VLOOKUP($C125,'1 预算编制表单'!$C:$BJ,54,FALSE)</f>
        <v>0</v>
      </c>
      <c r="AZ125" s="123">
        <f>AY125-BA125</f>
        <v>0</v>
      </c>
      <c r="BA125" s="123">
        <f>SUM(BA126:BA130)</f>
        <v>0</v>
      </c>
      <c r="BB125" s="123">
        <f>VLOOKUP($C125,'1 预算编制表单'!$C:$BJ,57,FALSE)</f>
        <v>0</v>
      </c>
      <c r="BC125" s="123">
        <f>BB125-BD125</f>
        <v>0</v>
      </c>
      <c r="BD125" s="123">
        <f>SUM(BD126:BD130)</f>
        <v>0</v>
      </c>
      <c r="BE125" s="123">
        <f>VLOOKUP($C125,'1 预算编制表单'!$C:$BJ,60,FALSE)</f>
        <v>0</v>
      </c>
      <c r="BF125" s="123">
        <f>BE125-BG125</f>
        <v>0</v>
      </c>
      <c r="BG125" s="123">
        <f>SUM(BG126:BG130)</f>
        <v>0</v>
      </c>
      <c r="BH125" s="123">
        <f>VLOOKUP($C125,'1 预算编制表单'!$C:$BJ,27,FALSE)</f>
        <v>0</v>
      </c>
      <c r="BI125" s="123">
        <f>BH125-BJ125</f>
        <v>0</v>
      </c>
      <c r="BJ125" s="123">
        <f>SUM(BJ126:BJ130)</f>
        <v>0</v>
      </c>
      <c r="BK125" s="123">
        <f>VLOOKUP($C125,'1 预算编制表单'!$C:$BJ,30,FALSE)</f>
        <v>0</v>
      </c>
      <c r="BL125" s="123">
        <f>BK125-BM125</f>
        <v>0</v>
      </c>
      <c r="BM125" s="123">
        <f>SUM(BM126:BM130)</f>
        <v>0</v>
      </c>
      <c r="BN125" s="123">
        <f>VLOOKUP($C125,'1 预算编制表单'!$C:$BJ,33,FALSE)</f>
        <v>0</v>
      </c>
      <c r="BO125" s="123">
        <f>BN125-BP125</f>
        <v>0</v>
      </c>
      <c r="BP125" s="123">
        <f>SUM(BP126:BP130)</f>
        <v>0</v>
      </c>
      <c r="BQ125" s="123">
        <f>VLOOKUP($C125,'1 预算编制表单'!$C:$BJ,36,FALSE)</f>
        <v>0</v>
      </c>
      <c r="BR125" s="123">
        <f>BQ125-BS125</f>
        <v>0</v>
      </c>
      <c r="BS125" s="123">
        <f>SUM(BS126:BS130)</f>
        <v>0</v>
      </c>
      <c r="BT125" s="123">
        <f>VLOOKUP($C125,'1 预算编制表单'!$C:$BJ,39,FALSE)</f>
        <v>0</v>
      </c>
      <c r="BU125" s="123">
        <f>BT125-BV125</f>
        <v>0</v>
      </c>
      <c r="BV125" s="123">
        <f>SUM(BV126:BV130)</f>
        <v>0</v>
      </c>
      <c r="BW125" s="123">
        <f>VLOOKUP($C125,'1 预算编制表单'!$C:$BJ,42,FALSE)</f>
        <v>0</v>
      </c>
      <c r="BX125" s="123">
        <f>BW125-BY125</f>
        <v>0</v>
      </c>
      <c r="BY125" s="123">
        <f>SUM(BY126:BY130)</f>
        <v>0</v>
      </c>
      <c r="BZ125" s="123">
        <f>VLOOKUP($C125,'1 预算编制表单'!$C:$BJ,45,FALSE)</f>
        <v>0</v>
      </c>
      <c r="CA125" s="123">
        <f>BZ125-CB125</f>
        <v>0</v>
      </c>
      <c r="CB125" s="123">
        <f>SUM(CB126:CB130)</f>
        <v>0</v>
      </c>
      <c r="CC125" s="123">
        <f>VLOOKUP($C125,'1 预算编制表单'!$C:$BJ,48,FALSE)</f>
        <v>0</v>
      </c>
      <c r="CD125" s="123">
        <f>CC125-CE125</f>
        <v>0</v>
      </c>
      <c r="CE125" s="123">
        <f>SUM(CE126:CE130)</f>
        <v>0</v>
      </c>
      <c r="CF125" s="123">
        <f>VLOOKUP($C125,'1 预算编制表单'!$C:$BJ,51,FALSE)</f>
        <v>0</v>
      </c>
      <c r="CG125" s="123">
        <f>CF125-CH125</f>
        <v>0</v>
      </c>
      <c r="CH125" s="123">
        <f>SUM(CH126:CH130)</f>
        <v>0</v>
      </c>
      <c r="CI125" s="123">
        <f>VLOOKUP($C125,'1 预算编制表单'!$C:$BJ,54,FALSE)</f>
        <v>0</v>
      </c>
      <c r="CJ125" s="123">
        <f>CI125-CK125</f>
        <v>0</v>
      </c>
      <c r="CK125" s="123">
        <f>SUM(CK126:CK130)</f>
        <v>0</v>
      </c>
      <c r="CL125" s="123">
        <f>VLOOKUP($C125,'1 预算编制表单'!$C:$BJ,57,FALSE)</f>
        <v>0</v>
      </c>
      <c r="CM125" s="123">
        <f>CL125-CN125</f>
        <v>0</v>
      </c>
      <c r="CN125" s="123">
        <f>SUM(CN126:CN130)</f>
        <v>0</v>
      </c>
      <c r="CO125" s="123">
        <f>VLOOKUP($C125,'1 预算编制表单'!$C:$BJ,60,FALSE)</f>
        <v>0</v>
      </c>
      <c r="CP125" s="123">
        <f>CO125-CQ125</f>
        <v>0</v>
      </c>
      <c r="CQ125" s="123">
        <f>SUM(CQ126:CQ130)</f>
        <v>0</v>
      </c>
    </row>
    <row r="126" s="87" customFormat="1" ht="24" customHeight="1" outlineLevel="3" spans="1:95">
      <c r="A126" s="135"/>
      <c r="B126" s="135"/>
      <c r="C126" s="135" t="s">
        <v>1074</v>
      </c>
      <c r="D126" s="133" t="s">
        <v>2816</v>
      </c>
      <c r="E126" s="134"/>
      <c r="F126" s="134"/>
      <c r="G126" s="134"/>
      <c r="H126" s="136"/>
      <c r="I126" s="136"/>
      <c r="J126" s="136"/>
      <c r="K126" s="127">
        <f>K125+1</f>
        <v>1</v>
      </c>
      <c r="L126" s="157"/>
      <c r="M126" s="157"/>
      <c r="N126" s="136"/>
      <c r="O126" s="136"/>
      <c r="P126" s="136"/>
      <c r="Q126" s="136"/>
      <c r="R126" s="136"/>
      <c r="S126" s="136"/>
      <c r="T126" s="136"/>
      <c r="U126" s="136"/>
      <c r="V126" s="136"/>
      <c r="W126" s="136"/>
      <c r="X126" s="136"/>
      <c r="Y126" s="136"/>
      <c r="Z126" s="136">
        <f>报销单计算表!B24</f>
        <v>0</v>
      </c>
      <c r="AA126" s="136"/>
      <c r="AB126" s="136"/>
      <c r="AC126" s="136">
        <f>报销单计算表!D24</f>
        <v>0</v>
      </c>
      <c r="AD126" s="136"/>
      <c r="AE126" s="136"/>
      <c r="AF126" s="136">
        <f>报销单计算表!D24</f>
        <v>0</v>
      </c>
      <c r="AG126" s="136"/>
      <c r="AH126" s="136"/>
      <c r="AI126" s="136">
        <f>报销单计算表!E24</f>
        <v>0</v>
      </c>
      <c r="AJ126" s="136"/>
      <c r="AK126" s="136"/>
      <c r="AL126" s="136">
        <f>报销单计算表!F24</f>
        <v>0</v>
      </c>
      <c r="AM126" s="136"/>
      <c r="AN126" s="136"/>
      <c r="AO126" s="136">
        <f>报销单计算表!G24</f>
        <v>0</v>
      </c>
      <c r="AP126" s="136"/>
      <c r="AQ126" s="136"/>
      <c r="AR126" s="136">
        <f>报销单计算表!H24</f>
        <v>0</v>
      </c>
      <c r="AS126" s="136"/>
      <c r="AT126" s="136"/>
      <c r="AU126" s="136">
        <f>报销单计算表!I24</f>
        <v>0</v>
      </c>
      <c r="AV126" s="136"/>
      <c r="AW126" s="136"/>
      <c r="AX126" s="136">
        <f>报销单计算表!J24</f>
        <v>0</v>
      </c>
      <c r="AY126" s="136"/>
      <c r="AZ126" s="136"/>
      <c r="BA126" s="136">
        <f>报销单计算表!K24</f>
        <v>0</v>
      </c>
      <c r="BB126" s="136"/>
      <c r="BC126" s="136"/>
      <c r="BD126" s="136">
        <f>报销单计算表!L24</f>
        <v>0</v>
      </c>
      <c r="BE126" s="136"/>
      <c r="BF126" s="136"/>
      <c r="BG126" s="136">
        <f>报销单计算表!M24</f>
        <v>0</v>
      </c>
      <c r="BH126" s="136"/>
      <c r="BI126" s="136"/>
      <c r="BJ126" s="136"/>
      <c r="BK126" s="136"/>
      <c r="BL126" s="136"/>
      <c r="BM126" s="136"/>
      <c r="BN126" s="136"/>
      <c r="BO126" s="136"/>
      <c r="BP126" s="136"/>
      <c r="BQ126" s="136"/>
      <c r="BR126" s="136"/>
      <c r="BS126" s="136"/>
      <c r="BT126" s="136"/>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row>
    <row r="127" s="85" customFormat="1" ht="24" customHeight="1" outlineLevel="4" spans="1:95">
      <c r="A127" s="124"/>
      <c r="B127" s="125"/>
      <c r="C127" s="126"/>
      <c r="D127" s="124"/>
      <c r="E127" s="125"/>
      <c r="F127" s="125"/>
      <c r="G127" s="125"/>
      <c r="H127" s="127"/>
      <c r="I127" s="127"/>
      <c r="J127" s="127">
        <f>Z127+AC127+AF127+AI127+AL127+AO127+AR127+AU127+AX127+BA127+BD127+BG127</f>
        <v>0</v>
      </c>
      <c r="K127" s="127">
        <f>K126+1</f>
        <v>2</v>
      </c>
      <c r="L127" s="152"/>
      <c r="M127" s="153">
        <f>IFERROR(VLOOKUP($L127,'2-2 引出数据_合同数据仓库'!$B$2:$BP$10000,3,FALSE),0)</f>
        <v>0</v>
      </c>
      <c r="N127" s="127"/>
      <c r="O127" s="153">
        <f>IFERROR(VLOOKUP((LEFT(VLOOKUP($L127,'2-2 引出数据_合同数据仓库'!$B$2:$BP$10000,64,FALSE),15)&amp;(RIGHT(VLOOKUP($L127,'2-2 引出数据_合同数据仓库'!$B$2:$BP$10000,64,FALSE),4)+1)),'2-2 引出数据_合同数据仓库'!$B$2:$BP$10000,3,FALSE),0)</f>
        <v>0</v>
      </c>
      <c r="P127" s="127"/>
      <c r="Q127" s="127">
        <f>IFERROR(VLOOKUP($L127,'2-2 引出数据_合同数据仓库'!$B$2:$BP$10000,28,FALSE),0)</f>
        <v>0</v>
      </c>
      <c r="R127" s="127">
        <f>IFERROR(VLOOKUP($L127,'2-2 引出数据_合同数据仓库'!$B$2:$BP$10000,29,FALSE),0)</f>
        <v>0</v>
      </c>
      <c r="S127" s="127">
        <f>IFERROR(VLOOKUP($L127,'2-2 引出数据_合同数据仓库'!$B$2:$BP$10000,4,FALSE),0)</f>
        <v>0</v>
      </c>
      <c r="T127" s="127"/>
      <c r="U127" s="127">
        <f>IFERROR(VLOOKUP($L127,'2-2 引出数据_合同数据仓库'!$B$2:$BP$10000,15,FALSE),0)</f>
        <v>0</v>
      </c>
      <c r="V127" s="127">
        <f>U127/(S127-R127+1)*365</f>
        <v>0</v>
      </c>
      <c r="W127" s="127"/>
      <c r="X127" s="159">
        <v>45658</v>
      </c>
      <c r="Y127" s="159">
        <f>X127+30</f>
        <v>45688</v>
      </c>
      <c r="Z127" s="163">
        <f>IFERROR(IF(($R127-Y127)&gt;=0,0,IF(($S127-X127)&lt;0,0,IF(AND(($S127-Y127)&gt;0,(X127-$R127)&gt;0),$V127/365*(Y127-X127+1),IF(AND(($S127-Y127)&lt;=0,(X127-$R127)&gt;0),$V127/365*($S127-X127+1),$V127/365*(Y127-$R127+1))))),0)</f>
        <v>0</v>
      </c>
      <c r="AA127" s="159">
        <f>Y127+1</f>
        <v>45689</v>
      </c>
      <c r="AB127" s="159">
        <f>AA127+27</f>
        <v>45716</v>
      </c>
      <c r="AC127" s="163">
        <f>IFERROR(IF(($R127-AB127)&gt;=0,0,IF(($S127-AA127)&lt;0,0,IF(AND(($S127-AB127)&gt;0,(AA127-$R127)&gt;0),$V127/365*(AB127-AA127+1),IF(AND(($S127-AB127)&lt;=0,(AA127-$R127)&gt;0),$V127/365*($S127-AA127+1),$V127/365*(AB127-$R127+1))))),0)</f>
        <v>0</v>
      </c>
      <c r="AD127" s="159">
        <f>AB127+1</f>
        <v>45717</v>
      </c>
      <c r="AE127" s="159">
        <f>AD127+30</f>
        <v>45747</v>
      </c>
      <c r="AF127" s="163">
        <f>IFERROR(IF(($R127-AE127)&gt;=0,0,IF(($S127-AD127)&lt;0,0,IF(AND(($S127-AE127)&gt;0,(AD127-$R127)&gt;0),$V127/365*(AE127-AD127+1),IF(AND(($S127-AE127)&lt;=0,(AD127-$R127)&gt;0),$V127/365*($S127-AD127+1),$V127/365*(AE127-$R127+1))))),0)</f>
        <v>0</v>
      </c>
      <c r="AG127" s="159">
        <f>AE127+1</f>
        <v>45748</v>
      </c>
      <c r="AH127" s="159">
        <f>AG127+29</f>
        <v>45777</v>
      </c>
      <c r="AI127" s="163">
        <f>IFERROR(IF(($R127-AH127)&gt;=0,0,IF(($S127-AG127)&lt;0,0,IF(AND(($S127-AH127)&gt;0,(AG127-$R127)&gt;0),$V127/365*(AH127-AG127+1),IF(AND(($S127-AH127)&lt;=0,(AG127-$R127)&gt;0),$V127/365*($S127-AG127+1),$V127/365*(AH127-$R127+1))))),0)</f>
        <v>0</v>
      </c>
      <c r="AJ127" s="159">
        <f>AH127+1</f>
        <v>45778</v>
      </c>
      <c r="AK127" s="159">
        <f>AJ127+30</f>
        <v>45808</v>
      </c>
      <c r="AL127" s="163">
        <f>IFERROR(IF(($R127-AK127)&gt;=0,0,IF(($S127-AJ127)&lt;0,0,IF(AND(($S127-AK127)&gt;0,(AJ127-$R127)&gt;0),$V127/365*(AK127-AJ127+1),IF(AND(($S127-AK127)&lt;=0,(AJ127-$R127)&gt;0),$V127/365*($S127-AJ127+1),$V127/365*(AK127-$R127+1))))),0)</f>
        <v>0</v>
      </c>
      <c r="AM127" s="159">
        <f>AK127+1</f>
        <v>45809</v>
      </c>
      <c r="AN127" s="159">
        <f>AM127+29</f>
        <v>45838</v>
      </c>
      <c r="AO127" s="163">
        <f>IFERROR(IF(($R127-AN127)&gt;=0,0,IF(($S127-AM127)&lt;0,0,IF(AND(($S127-AN127)&gt;0,(AM127-$R127)&gt;0),$V127/365*(AN127-AM127+1),IF(AND(($S127-AN127)&lt;=0,(AM127-$R127)&gt;0),$V127/365*($S127-AM127+1),$V127/365*(AN127-$R127+1))))),0)</f>
        <v>0</v>
      </c>
      <c r="AP127" s="159">
        <f>AN127+1</f>
        <v>45839</v>
      </c>
      <c r="AQ127" s="159">
        <f>AP127+30</f>
        <v>45869</v>
      </c>
      <c r="AR127" s="163">
        <f>IFERROR(IF(($R127-AQ127)&gt;=0,0,IF(($S127-AP127)&lt;0,0,IF(AND(($S127-AQ127)&gt;0,(AP127-$R127)&gt;0),$V127/365*(AQ127-AP127+1),IF(AND(($S127-AQ127)&lt;=0,(AP127-$R127)&gt;0),$V127/365*($S127-AP127+1),$V127/365*(AQ127-$R127+1))))),0)</f>
        <v>0</v>
      </c>
      <c r="AS127" s="159">
        <f>AQ127+1</f>
        <v>45870</v>
      </c>
      <c r="AT127" s="159">
        <f>AS127+30</f>
        <v>45900</v>
      </c>
      <c r="AU127" s="163">
        <f>IFERROR(IF(($R127-AT127)&gt;=0,0,IF(($S127-AS127)&lt;0,0,IF(AND(($S127-AT127)&gt;0,(AS127-$R127)&gt;0),$V127/365*(AT127-AS127+1),IF(AND(($S127-AT127)&lt;=0,(AS127-$R127)&gt;0),$V127/365*($S127-AS127+1),$V127/365*(AT127-$R127+1))))),0)</f>
        <v>0</v>
      </c>
      <c r="AV127" s="159">
        <f>AT127+1</f>
        <v>45901</v>
      </c>
      <c r="AW127" s="159">
        <f>AV127+29</f>
        <v>45930</v>
      </c>
      <c r="AX127" s="163">
        <f>IFERROR(IF(($R127-AW127)&gt;=0,0,IF(($S127-AV127)&lt;0,0,IF(AND(($S127-AW127)&gt;0,(AV127-$R127)&gt;0),$V127/365*(AW127-AV127+1),IF(AND(($S127-AW127)&lt;=0,(AV127-$R127)&gt;0),$V127/365*($S127-AV127+1),$V127/365*(AW127-$R127+1))))),0)</f>
        <v>0</v>
      </c>
      <c r="AY127" s="159">
        <f>AW127+1</f>
        <v>45931</v>
      </c>
      <c r="AZ127" s="159">
        <f>AY127+30</f>
        <v>45961</v>
      </c>
      <c r="BA127" s="163">
        <f>IFERROR(IF(($R127-AZ127)&gt;=0,0,IF(($S127-AY127)&lt;0,0,IF(AND(($S127-AZ127)&gt;0,(AY127-$R127)&gt;0),$V127/365*(AZ127-AY127+1),IF(AND(($S127-AZ127)&lt;=0,(AY127-$R127)&gt;0),$V127/365*($S127-AY127+1),$V127/365*(AZ127-$R127+1))))),0)</f>
        <v>0</v>
      </c>
      <c r="BB127" s="159">
        <f>AZ127+1</f>
        <v>45962</v>
      </c>
      <c r="BC127" s="159">
        <f>BB127+29</f>
        <v>45991</v>
      </c>
      <c r="BD127" s="163">
        <f>IFERROR(IF(($R127-BC127)&gt;=0,0,IF(($S127-BB127)&lt;0,0,IF(AND(($S127-BC127)&gt;0,(BB127-$R127)&gt;0),$V127/365*(BC127-BB127+1),IF(AND(($S127-BC127)&lt;=0,(BB127-$R127)&gt;0),$V127/365*($S127-BB127+1),$V127/365*(BC127-$R127+1))))),0)</f>
        <v>0</v>
      </c>
      <c r="BE127" s="159">
        <f>BC127+1</f>
        <v>45992</v>
      </c>
      <c r="BF127" s="159">
        <f>BE127+30</f>
        <v>46022</v>
      </c>
      <c r="BG127" s="163">
        <f>IFERROR(IF(($R127-BF127)&gt;=0,0,IF(($S127-BE127)&lt;0,0,IF(AND(($S127-BF127)&gt;0,(BE127-$R127)&gt;0),$V127/365*(BF127-BE127+1),IF(AND(($S127-BF127)&lt;=0,(BE127-$R127)&gt;0),$V127/365*($S127-BE127+1),$V127/365*(BF127-$R127+1))))),0)</f>
        <v>0</v>
      </c>
      <c r="BH127" s="159">
        <v>46023</v>
      </c>
      <c r="BI127" s="159">
        <f>BH127+30</f>
        <v>46053</v>
      </c>
      <c r="BJ127" s="163">
        <f>IFERROR(IF(($R127-BI127)&gt;=0,0,IF(($S127-BH127)&lt;0,0,IF(AND(($S127-BI127)&gt;0,(BH127-$R127)&gt;0),$V127/365*(BI127-BH127+1),IF(AND(($S127-BI127)&lt;=0,(BH127-$R127)&gt;0),$V127/365*($S127-BH127+1),$V127/365*(BI127-$R127+1))))),0)</f>
        <v>0</v>
      </c>
      <c r="BK127" s="159">
        <f>BI127+1</f>
        <v>46054</v>
      </c>
      <c r="BL127" s="159">
        <f>BK127+27</f>
        <v>46081</v>
      </c>
      <c r="BM127" s="163">
        <f>IFERROR(IF(($R127-BL127)&gt;=0,0,IF(($S127-BK127)&lt;0,0,IF(AND(($S127-BL127)&gt;0,(BK127-$R127)&gt;0),$V127/365*(BL127-BK127+1),IF(AND(($S127-BL127)&lt;=0,(BK127-$R127)&gt;0),$V127/365*($S127-BK127+1),$V127/365*(BL127-$R127+1))))),0)</f>
        <v>0</v>
      </c>
      <c r="BN127" s="159">
        <f>BL127+1</f>
        <v>46082</v>
      </c>
      <c r="BO127" s="159">
        <f>BN127+30</f>
        <v>46112</v>
      </c>
      <c r="BP127" s="163">
        <f>IFERROR(IF(($R127-BO127)&gt;=0,0,IF(($S127-BN127)&lt;0,0,IF(AND(($S127-BO127)&gt;0,(BN127-$R127)&gt;0),$V127/365*(BO127-BN127+1),IF(AND(($S127-BO127)&lt;=0,(BN127-$R127)&gt;0),$V127/365*($S127-BN127+1),$V127/365*(BO127-$R127+1))))),0)</f>
        <v>0</v>
      </c>
      <c r="BQ127" s="159">
        <f>BO127+1</f>
        <v>46113</v>
      </c>
      <c r="BR127" s="159">
        <f>BQ127+29</f>
        <v>46142</v>
      </c>
      <c r="BS127" s="163">
        <f>IFERROR(IF(($R127-BR127)&gt;=0,0,IF(($S127-BQ127)&lt;0,0,IF(AND(($S127-BR127)&gt;0,(BQ127-$R127)&gt;0),$V127/365*(BR127-BQ127+1),IF(AND(($S127-BR127)&lt;=0,(BQ127-$R127)&gt;0),$V127/365*($S127-BQ127+1),$V127/365*(BR127-$R127+1))))),0)</f>
        <v>0</v>
      </c>
      <c r="BT127" s="159">
        <f>BR127+1</f>
        <v>46143</v>
      </c>
      <c r="BU127" s="159">
        <f>BT127+30</f>
        <v>46173</v>
      </c>
      <c r="BV127" s="163">
        <f>IFERROR(IF(($R127-BU127)&gt;=0,0,IF(($S127-BT127)&lt;0,0,IF(AND(($S127-BU127)&gt;0,(BT127-$R127)&gt;0),$V127/365*(BU127-BT127+1),IF(AND(($S127-BU127)&lt;=0,(BT127-$R127)&gt;0),$V127/365*($S127-BT127+1),$V127/365*(BU127-$R127+1))))),0)</f>
        <v>0</v>
      </c>
      <c r="BW127" s="159">
        <f>BU127+1</f>
        <v>46174</v>
      </c>
      <c r="BX127" s="159">
        <f>BW127+29</f>
        <v>46203</v>
      </c>
      <c r="BY127" s="163">
        <f>IFERROR(IF(($R127-BX127)&gt;=0,0,IF(($S127-BW127)&lt;0,0,IF(AND(($S127-BX127)&gt;0,(BW127-$R127)&gt;0),$V127/365*(BX127-BW127+1),IF(AND(($S127-BX127)&lt;=0,(BW127-$R127)&gt;0),$V127/365*($S127-BW127+1),$V127/365*(BX127-$R127+1))))),0)</f>
        <v>0</v>
      </c>
      <c r="BZ127" s="159">
        <f>BX127+1</f>
        <v>46204</v>
      </c>
      <c r="CA127" s="159">
        <f>BZ127+30</f>
        <v>46234</v>
      </c>
      <c r="CB127" s="163">
        <f>IFERROR(IF(($R127-CA127)&gt;=0,0,IF(($S127-BZ127)&lt;0,0,IF(AND(($S127-CA127)&gt;0,(BZ127-$R127)&gt;0),$V127/365*(CA127-BZ127+1),IF(AND(($S127-CA127)&lt;=0,(BZ127-$R127)&gt;0),$V127/365*($S127-BZ127+1),$V127/365*(CA127-$R127+1))))),0)</f>
        <v>0</v>
      </c>
      <c r="CC127" s="159">
        <f>CA127+1</f>
        <v>46235</v>
      </c>
      <c r="CD127" s="159">
        <f>CC127+30</f>
        <v>46265</v>
      </c>
      <c r="CE127" s="163">
        <f>IFERROR(IF(($R127-CD127)&gt;=0,0,IF(($S127-CC127)&lt;0,0,IF(AND(($S127-CD127)&gt;0,(CC127-$R127)&gt;0),$V127/365*(CD127-CC127+1),IF(AND(($S127-CD127)&lt;=0,(CC127-$R127)&gt;0),$V127/365*($S127-CC127+1),$V127/365*(CD127-$R127+1))))),0)</f>
        <v>0</v>
      </c>
      <c r="CF127" s="159">
        <f>CD127+1</f>
        <v>46266</v>
      </c>
      <c r="CG127" s="159">
        <f>CF127+29</f>
        <v>46295</v>
      </c>
      <c r="CH127" s="163">
        <f>IFERROR(IF(($R127-CG127)&gt;=0,0,IF(($S127-CF127)&lt;0,0,IF(AND(($S127-CG127)&gt;0,(CF127-$R127)&gt;0),$V127/365*(CG127-CF127+1),IF(AND(($S127-CG127)&lt;=0,(CF127-$R127)&gt;0),$V127/365*($S127-CF127+1),$V127/365*(CG127-$R127+1))))),0)</f>
        <v>0</v>
      </c>
      <c r="CI127" s="159">
        <f>CG127+1</f>
        <v>46296</v>
      </c>
      <c r="CJ127" s="159">
        <f>CI127+30</f>
        <v>46326</v>
      </c>
      <c r="CK127" s="163">
        <f>IFERROR(IF(($R127-CJ127)&gt;=0,0,IF(($S127-CI127)&lt;0,0,IF(AND(($S127-CJ127)&gt;0,(CI127-$R127)&gt;0),$V127/365*(CJ127-CI127+1),IF(AND(($S127-CJ127)&lt;=0,(CI127-$R127)&gt;0),$V127/365*($S127-CI127+1),$V127/365*(CJ127-$R127+1))))),0)</f>
        <v>0</v>
      </c>
      <c r="CL127" s="159">
        <f>CJ127+1</f>
        <v>46327</v>
      </c>
      <c r="CM127" s="159">
        <f>CL127+29</f>
        <v>46356</v>
      </c>
      <c r="CN127" s="163">
        <f>IFERROR(IF(($R127-CM127)&gt;=0,0,IF(($S127-CL127)&lt;0,0,IF(AND(($S127-CM127)&gt;0,(CL127-$R127)&gt;0),$V127/365*(CM127-CL127+1),IF(AND(($S127-CM127)&lt;=0,(CL127-$R127)&gt;0),$V127/365*($S127-CL127+1),$V127/365*(CM127-$R127+1))))),0)</f>
        <v>0</v>
      </c>
      <c r="CO127" s="159">
        <f>CM127+1</f>
        <v>46357</v>
      </c>
      <c r="CP127" s="159">
        <f>CO127+30</f>
        <v>46387</v>
      </c>
      <c r="CQ127" s="163">
        <f>IFERROR(IF(($R127-CP127)&gt;=0,0,IF(($S127-CO127)&lt;0,0,IF(AND(($S127-CP127)&gt;0,(CO127-$R127)&gt;0),$V127/365*(CP127-CO127+1),IF(AND(($S127-CP127)&lt;=0,(CO127-$R127)&gt;0),$V127/365*($S127-CO127+1),$V127/365*(CP127-$R127+1))))),0)</f>
        <v>0</v>
      </c>
    </row>
    <row r="128" s="85" customFormat="1" ht="24" customHeight="1" outlineLevel="4" spans="1:95">
      <c r="A128" s="124"/>
      <c r="B128" s="125"/>
      <c r="C128" s="126"/>
      <c r="D128" s="124"/>
      <c r="E128" s="125"/>
      <c r="F128" s="125"/>
      <c r="G128" s="125"/>
      <c r="H128" s="127"/>
      <c r="I128" s="127"/>
      <c r="J128" s="127">
        <f>Z128+AC128+AF128+AI128+AL128+AO128+AR128+AU128+AX128+BA128+BD128+BG128</f>
        <v>0</v>
      </c>
      <c r="K128" s="127">
        <f>K127+1</f>
        <v>3</v>
      </c>
      <c r="L128" s="152"/>
      <c r="M128" s="153">
        <f>IFERROR(VLOOKUP($L128,'2-2 引出数据_合同数据仓库'!$B$2:$BP$10000,3,FALSE),0)</f>
        <v>0</v>
      </c>
      <c r="N128" s="127"/>
      <c r="O128" s="153">
        <f>IFERROR(VLOOKUP((LEFT(VLOOKUP($L128,'2-2 引出数据_合同数据仓库'!$B$2:$BP$10000,64,FALSE),15)&amp;(RIGHT(VLOOKUP($L128,'2-2 引出数据_合同数据仓库'!$B$2:$BP$10000,64,FALSE),4)+1)),'2-2 引出数据_合同数据仓库'!$B$2:$BP$10000,3,FALSE),0)</f>
        <v>0</v>
      </c>
      <c r="P128" s="127"/>
      <c r="Q128" s="127">
        <f>IFERROR(VLOOKUP($L128,'2-2 引出数据_合同数据仓库'!$B$2:$BP$10000,28,FALSE),0)</f>
        <v>0</v>
      </c>
      <c r="R128" s="127">
        <f>IFERROR(VLOOKUP($L128,'2-2 引出数据_合同数据仓库'!$B$2:$BP$10000,29,FALSE),0)</f>
        <v>0</v>
      </c>
      <c r="S128" s="127">
        <f>IFERROR(VLOOKUP($L128,'2-2 引出数据_合同数据仓库'!$B$2:$BP$10000,4,FALSE),0)</f>
        <v>0</v>
      </c>
      <c r="T128" s="127"/>
      <c r="U128" s="127">
        <f>IFERROR(VLOOKUP($L128,'2-2 引出数据_合同数据仓库'!$B$2:$BP$10000,15,FALSE),0)</f>
        <v>0</v>
      </c>
      <c r="V128" s="127">
        <f>U128/(S128-R128+1)*365</f>
        <v>0</v>
      </c>
      <c r="W128" s="127"/>
      <c r="X128" s="159">
        <v>45658</v>
      </c>
      <c r="Y128" s="159">
        <f>X128+30</f>
        <v>45688</v>
      </c>
      <c r="Z128" s="163">
        <f>IFERROR(IF(($R128-Y128)&gt;=0,0,IF(($S128-X128)&lt;0,0,IF(AND(($S128-Y128)&gt;0,(X128-$R128)&gt;0),$V128/365*(Y128-X128+1),IF(AND(($S128-Y128)&lt;=0,(X128-$R128)&gt;0),$V128/365*($S128-X128+1),$V128/365*(Y128-$R128+1))))),0)</f>
        <v>0</v>
      </c>
      <c r="AA128" s="159">
        <f>Y128+1</f>
        <v>45689</v>
      </c>
      <c r="AB128" s="159">
        <f>AA128+27</f>
        <v>45716</v>
      </c>
      <c r="AC128" s="163">
        <f>IFERROR(IF(($R128-AB128)&gt;=0,0,IF(($S128-AA128)&lt;0,0,IF(AND(($S128-AB128)&gt;0,(AA128-$R128)&gt;0),$V128/365*(AB128-AA128+1),IF(AND(($S128-AB128)&lt;=0,(AA128-$R128)&gt;0),$V128/365*($S128-AA128+1),$V128/365*(AB128-$R128+1))))),0)</f>
        <v>0</v>
      </c>
      <c r="AD128" s="159">
        <f>AB128+1</f>
        <v>45717</v>
      </c>
      <c r="AE128" s="159">
        <f>AD128+30</f>
        <v>45747</v>
      </c>
      <c r="AF128" s="163">
        <f>IFERROR(IF(($R128-AE128)&gt;=0,0,IF(($S128-AD128)&lt;0,0,IF(AND(($S128-AE128)&gt;0,(AD128-$R128)&gt;0),$V128/365*(AE128-AD128+1),IF(AND(($S128-AE128)&lt;=0,(AD128-$R128)&gt;0),$V128/365*($S128-AD128+1),$V128/365*(AE128-$R128+1))))),0)</f>
        <v>0</v>
      </c>
      <c r="AG128" s="159">
        <f>AE128+1</f>
        <v>45748</v>
      </c>
      <c r="AH128" s="159">
        <f>AG128+29</f>
        <v>45777</v>
      </c>
      <c r="AI128" s="163">
        <f>IFERROR(IF(($R128-AH128)&gt;=0,0,IF(($S128-AG128)&lt;0,0,IF(AND(($S128-AH128)&gt;0,(AG128-$R128)&gt;0),$V128/365*(AH128-AG128+1),IF(AND(($S128-AH128)&lt;=0,(AG128-$R128)&gt;0),$V128/365*($S128-AG128+1),$V128/365*(AH128-$R128+1))))),0)</f>
        <v>0</v>
      </c>
      <c r="AJ128" s="159">
        <f>AH128+1</f>
        <v>45778</v>
      </c>
      <c r="AK128" s="159">
        <f>AJ128+30</f>
        <v>45808</v>
      </c>
      <c r="AL128" s="163">
        <f>IFERROR(IF(($R128-AK128)&gt;=0,0,IF(($S128-AJ128)&lt;0,0,IF(AND(($S128-AK128)&gt;0,(AJ128-$R128)&gt;0),$V128/365*(AK128-AJ128+1),IF(AND(($S128-AK128)&lt;=0,(AJ128-$R128)&gt;0),$V128/365*($S128-AJ128+1),$V128/365*(AK128-$R128+1))))),0)</f>
        <v>0</v>
      </c>
      <c r="AM128" s="159">
        <f>AK128+1</f>
        <v>45809</v>
      </c>
      <c r="AN128" s="159">
        <f>AM128+29</f>
        <v>45838</v>
      </c>
      <c r="AO128" s="163">
        <f>IFERROR(IF(($R128-AN128)&gt;=0,0,IF(($S128-AM128)&lt;0,0,IF(AND(($S128-AN128)&gt;0,(AM128-$R128)&gt;0),$V128/365*(AN128-AM128+1),IF(AND(($S128-AN128)&lt;=0,(AM128-$R128)&gt;0),$V128/365*($S128-AM128+1),$V128/365*(AN128-$R128+1))))),0)</f>
        <v>0</v>
      </c>
      <c r="AP128" s="159">
        <f>AN128+1</f>
        <v>45839</v>
      </c>
      <c r="AQ128" s="159">
        <f>AP128+30</f>
        <v>45869</v>
      </c>
      <c r="AR128" s="163">
        <f>IFERROR(IF(($R128-AQ128)&gt;=0,0,IF(($S128-AP128)&lt;0,0,IF(AND(($S128-AQ128)&gt;0,(AP128-$R128)&gt;0),$V128/365*(AQ128-AP128+1),IF(AND(($S128-AQ128)&lt;=0,(AP128-$R128)&gt;0),$V128/365*($S128-AP128+1),$V128/365*(AQ128-$R128+1))))),0)</f>
        <v>0</v>
      </c>
      <c r="AS128" s="159">
        <f>AQ128+1</f>
        <v>45870</v>
      </c>
      <c r="AT128" s="159">
        <f>AS128+30</f>
        <v>45900</v>
      </c>
      <c r="AU128" s="163">
        <f>IFERROR(IF(($R128-AT128)&gt;=0,0,IF(($S128-AS128)&lt;0,0,IF(AND(($S128-AT128)&gt;0,(AS128-$R128)&gt;0),$V128/365*(AT128-AS128+1),IF(AND(($S128-AT128)&lt;=0,(AS128-$R128)&gt;0),$V128/365*($S128-AS128+1),$V128/365*(AT128-$R128+1))))),0)</f>
        <v>0</v>
      </c>
      <c r="AV128" s="159">
        <f>AT128+1</f>
        <v>45901</v>
      </c>
      <c r="AW128" s="159">
        <f>AV128+29</f>
        <v>45930</v>
      </c>
      <c r="AX128" s="163">
        <f>IFERROR(IF(($R128-AW128)&gt;=0,0,IF(($S128-AV128)&lt;0,0,IF(AND(($S128-AW128)&gt;0,(AV128-$R128)&gt;0),$V128/365*(AW128-AV128+1),IF(AND(($S128-AW128)&lt;=0,(AV128-$R128)&gt;0),$V128/365*($S128-AV128+1),$V128/365*(AW128-$R128+1))))),0)</f>
        <v>0</v>
      </c>
      <c r="AY128" s="159">
        <f>AW128+1</f>
        <v>45931</v>
      </c>
      <c r="AZ128" s="159">
        <f>AY128+30</f>
        <v>45961</v>
      </c>
      <c r="BA128" s="163">
        <f>IFERROR(IF(($R128-AZ128)&gt;=0,0,IF(($S128-AY128)&lt;0,0,IF(AND(($S128-AZ128)&gt;0,(AY128-$R128)&gt;0),$V128/365*(AZ128-AY128+1),IF(AND(($S128-AZ128)&lt;=0,(AY128-$R128)&gt;0),$V128/365*($S128-AY128+1),$V128/365*(AZ128-$R128+1))))),0)</f>
        <v>0</v>
      </c>
      <c r="BB128" s="159">
        <f>AZ128+1</f>
        <v>45962</v>
      </c>
      <c r="BC128" s="159">
        <f>BB128+29</f>
        <v>45991</v>
      </c>
      <c r="BD128" s="163">
        <f>IFERROR(IF(($R128-BC128)&gt;=0,0,IF(($S128-BB128)&lt;0,0,IF(AND(($S128-BC128)&gt;0,(BB128-$R128)&gt;0),$V128/365*(BC128-BB128+1),IF(AND(($S128-BC128)&lt;=0,(BB128-$R128)&gt;0),$V128/365*($S128-BB128+1),$V128/365*(BC128-$R128+1))))),0)</f>
        <v>0</v>
      </c>
      <c r="BE128" s="159">
        <f>BC128+1</f>
        <v>45992</v>
      </c>
      <c r="BF128" s="159">
        <f>BE128+30</f>
        <v>46022</v>
      </c>
      <c r="BG128" s="163">
        <f>IFERROR(IF(($R128-BF128)&gt;=0,0,IF(($S128-BE128)&lt;0,0,IF(AND(($S128-BF128)&gt;0,(BE128-$R128)&gt;0),$V128/365*(BF128-BE128+1),IF(AND(($S128-BF128)&lt;=0,(BE128-$R128)&gt;0),$V128/365*($S128-BE128+1),$V128/365*(BF128-$R128+1))))),0)</f>
        <v>0</v>
      </c>
      <c r="BH128" s="159">
        <v>46023</v>
      </c>
      <c r="BI128" s="159">
        <f>BH128+30</f>
        <v>46053</v>
      </c>
      <c r="BJ128" s="163">
        <f>IFERROR(IF(($R128-BI128)&gt;=0,0,IF(($S128-BH128)&lt;0,0,IF(AND(($S128-BI128)&gt;0,(BH128-$R128)&gt;0),$V128/365*(BI128-BH128+1),IF(AND(($S128-BI128)&lt;=0,(BH128-$R128)&gt;0),$V128/365*($S128-BH128+1),$V128/365*(BI128-$R128+1))))),0)</f>
        <v>0</v>
      </c>
      <c r="BK128" s="159">
        <f>BI128+1</f>
        <v>46054</v>
      </c>
      <c r="BL128" s="159">
        <f>BK128+27</f>
        <v>46081</v>
      </c>
      <c r="BM128" s="163">
        <f>IFERROR(IF(($R128-BL128)&gt;=0,0,IF(($S128-BK128)&lt;0,0,IF(AND(($S128-BL128)&gt;0,(BK128-$R128)&gt;0),$V128/365*(BL128-BK128+1),IF(AND(($S128-BL128)&lt;=0,(BK128-$R128)&gt;0),$V128/365*($S128-BK128+1),$V128/365*(BL128-$R128+1))))),0)</f>
        <v>0</v>
      </c>
      <c r="BN128" s="159">
        <f>BL128+1</f>
        <v>46082</v>
      </c>
      <c r="BO128" s="159">
        <f>BN128+30</f>
        <v>46112</v>
      </c>
      <c r="BP128" s="163">
        <f>IFERROR(IF(($R128-BO128)&gt;=0,0,IF(($S128-BN128)&lt;0,0,IF(AND(($S128-BO128)&gt;0,(BN128-$R128)&gt;0),$V128/365*(BO128-BN128+1),IF(AND(($S128-BO128)&lt;=0,(BN128-$R128)&gt;0),$V128/365*($S128-BN128+1),$V128/365*(BO128-$R128+1))))),0)</f>
        <v>0</v>
      </c>
      <c r="BQ128" s="159">
        <f>BO128+1</f>
        <v>46113</v>
      </c>
      <c r="BR128" s="159">
        <f>BQ128+29</f>
        <v>46142</v>
      </c>
      <c r="BS128" s="163">
        <f>IFERROR(IF(($R128-BR128)&gt;=0,0,IF(($S128-BQ128)&lt;0,0,IF(AND(($S128-BR128)&gt;0,(BQ128-$R128)&gt;0),$V128/365*(BR128-BQ128+1),IF(AND(($S128-BR128)&lt;=0,(BQ128-$R128)&gt;0),$V128/365*($S128-BQ128+1),$V128/365*(BR128-$R128+1))))),0)</f>
        <v>0</v>
      </c>
      <c r="BT128" s="159">
        <f>BR128+1</f>
        <v>46143</v>
      </c>
      <c r="BU128" s="159">
        <f>BT128+30</f>
        <v>46173</v>
      </c>
      <c r="BV128" s="163">
        <f>IFERROR(IF(($R128-BU128)&gt;=0,0,IF(($S128-BT128)&lt;0,0,IF(AND(($S128-BU128)&gt;0,(BT128-$R128)&gt;0),$V128/365*(BU128-BT128+1),IF(AND(($S128-BU128)&lt;=0,(BT128-$R128)&gt;0),$V128/365*($S128-BT128+1),$V128/365*(BU128-$R128+1))))),0)</f>
        <v>0</v>
      </c>
      <c r="BW128" s="159">
        <f>BU128+1</f>
        <v>46174</v>
      </c>
      <c r="BX128" s="159">
        <f>BW128+29</f>
        <v>46203</v>
      </c>
      <c r="BY128" s="163">
        <f>IFERROR(IF(($R128-BX128)&gt;=0,0,IF(($S128-BW128)&lt;0,0,IF(AND(($S128-BX128)&gt;0,(BW128-$R128)&gt;0),$V128/365*(BX128-BW128+1),IF(AND(($S128-BX128)&lt;=0,(BW128-$R128)&gt;0),$V128/365*($S128-BW128+1),$V128/365*(BX128-$R128+1))))),0)</f>
        <v>0</v>
      </c>
      <c r="BZ128" s="159">
        <f>BX128+1</f>
        <v>46204</v>
      </c>
      <c r="CA128" s="159">
        <f>BZ128+30</f>
        <v>46234</v>
      </c>
      <c r="CB128" s="163">
        <f>IFERROR(IF(($R128-CA128)&gt;=0,0,IF(($S128-BZ128)&lt;0,0,IF(AND(($S128-CA128)&gt;0,(BZ128-$R128)&gt;0),$V128/365*(CA128-BZ128+1),IF(AND(($S128-CA128)&lt;=0,(BZ128-$R128)&gt;0),$V128/365*($S128-BZ128+1),$V128/365*(CA128-$R128+1))))),0)</f>
        <v>0</v>
      </c>
      <c r="CC128" s="159">
        <f>CA128+1</f>
        <v>46235</v>
      </c>
      <c r="CD128" s="159">
        <f>CC128+30</f>
        <v>46265</v>
      </c>
      <c r="CE128" s="163">
        <f>IFERROR(IF(($R128-CD128)&gt;=0,0,IF(($S128-CC128)&lt;0,0,IF(AND(($S128-CD128)&gt;0,(CC128-$R128)&gt;0),$V128/365*(CD128-CC128+1),IF(AND(($S128-CD128)&lt;=0,(CC128-$R128)&gt;0),$V128/365*($S128-CC128+1),$V128/365*(CD128-$R128+1))))),0)</f>
        <v>0</v>
      </c>
      <c r="CF128" s="159">
        <f>CD128+1</f>
        <v>46266</v>
      </c>
      <c r="CG128" s="159">
        <f>CF128+29</f>
        <v>46295</v>
      </c>
      <c r="CH128" s="163">
        <f>IFERROR(IF(($R128-CG128)&gt;=0,0,IF(($S128-CF128)&lt;0,0,IF(AND(($S128-CG128)&gt;0,(CF128-$R128)&gt;0),$V128/365*(CG128-CF128+1),IF(AND(($S128-CG128)&lt;=0,(CF128-$R128)&gt;0),$V128/365*($S128-CF128+1),$V128/365*(CG128-$R128+1))))),0)</f>
        <v>0</v>
      </c>
      <c r="CI128" s="159">
        <f>CG128+1</f>
        <v>46296</v>
      </c>
      <c r="CJ128" s="159">
        <f>CI128+30</f>
        <v>46326</v>
      </c>
      <c r="CK128" s="163">
        <f>IFERROR(IF(($R128-CJ128)&gt;=0,0,IF(($S128-CI128)&lt;0,0,IF(AND(($S128-CJ128)&gt;0,(CI128-$R128)&gt;0),$V128/365*(CJ128-CI128+1),IF(AND(($S128-CJ128)&lt;=0,(CI128-$R128)&gt;0),$V128/365*($S128-CI128+1),$V128/365*(CJ128-$R128+1))))),0)</f>
        <v>0</v>
      </c>
      <c r="CL128" s="159">
        <f>CJ128+1</f>
        <v>46327</v>
      </c>
      <c r="CM128" s="159">
        <f>CL128+29</f>
        <v>46356</v>
      </c>
      <c r="CN128" s="163">
        <f>IFERROR(IF(($R128-CM128)&gt;=0,0,IF(($S128-CL128)&lt;0,0,IF(AND(($S128-CM128)&gt;0,(CL128-$R128)&gt;0),$V128/365*(CM128-CL128+1),IF(AND(($S128-CM128)&lt;=0,(CL128-$R128)&gt;0),$V128/365*($S128-CL128+1),$V128/365*(CM128-$R128+1))))),0)</f>
        <v>0</v>
      </c>
      <c r="CO128" s="159">
        <f>CM128+1</f>
        <v>46357</v>
      </c>
      <c r="CP128" s="159">
        <f>CO128+30</f>
        <v>46387</v>
      </c>
      <c r="CQ128" s="163">
        <f>IFERROR(IF(($R128-CP128)&gt;=0,0,IF(($S128-CO128)&lt;0,0,IF(AND(($S128-CP128)&gt;0,(CO128-$R128)&gt;0),$V128/365*(CP128-CO128+1),IF(AND(($S128-CP128)&lt;=0,(CO128-$R128)&gt;0),$V128/365*($S128-CO128+1),$V128/365*(CP128-$R128+1))))),0)</f>
        <v>0</v>
      </c>
    </row>
    <row r="129" s="85" customFormat="1" ht="24" customHeight="1" outlineLevel="4" spans="1:95">
      <c r="A129" s="124"/>
      <c r="B129" s="125"/>
      <c r="C129" s="126"/>
      <c r="D129" s="124"/>
      <c r="E129" s="125"/>
      <c r="F129" s="125"/>
      <c r="G129" s="125"/>
      <c r="H129" s="127"/>
      <c r="I129" s="127"/>
      <c r="J129" s="127">
        <f>Z129+AC129+AF129+AI129+AL129+AO129+AR129+AU129+AX129+BA129+BD129+BG129</f>
        <v>0</v>
      </c>
      <c r="K129" s="127">
        <f>K128+1</f>
        <v>4</v>
      </c>
      <c r="L129" s="152"/>
      <c r="M129" s="153">
        <f>IFERROR(VLOOKUP($L129,'2-2 引出数据_合同数据仓库'!$B$2:$BP$10000,3,FALSE),0)</f>
        <v>0</v>
      </c>
      <c r="N129" s="127"/>
      <c r="O129" s="153">
        <f>IFERROR(VLOOKUP((LEFT(VLOOKUP($L129,'2-2 引出数据_合同数据仓库'!$B$2:$BP$10000,64,FALSE),15)&amp;(RIGHT(VLOOKUP($L129,'2-2 引出数据_合同数据仓库'!$B$2:$BP$10000,64,FALSE),4)+1)),'2-2 引出数据_合同数据仓库'!$B$2:$BP$10000,3,FALSE),0)</f>
        <v>0</v>
      </c>
      <c r="P129" s="127"/>
      <c r="Q129" s="127">
        <f>IFERROR(VLOOKUP($L129,'2-2 引出数据_合同数据仓库'!$B$2:$BP$10000,28,FALSE),0)</f>
        <v>0</v>
      </c>
      <c r="R129" s="127">
        <f>IFERROR(VLOOKUP($L129,'2-2 引出数据_合同数据仓库'!$B$2:$BP$10000,29,FALSE),0)</f>
        <v>0</v>
      </c>
      <c r="S129" s="127">
        <f>IFERROR(VLOOKUP($L129,'2-2 引出数据_合同数据仓库'!$B$2:$BP$10000,4,FALSE),0)</f>
        <v>0</v>
      </c>
      <c r="T129" s="127"/>
      <c r="U129" s="127">
        <f>IFERROR(VLOOKUP($L129,'2-2 引出数据_合同数据仓库'!$B$2:$BP$10000,15,FALSE),0)</f>
        <v>0</v>
      </c>
      <c r="V129" s="127">
        <f>U129/(S129-R129+1)*365</f>
        <v>0</v>
      </c>
      <c r="W129" s="127"/>
      <c r="X129" s="159">
        <v>45658</v>
      </c>
      <c r="Y129" s="159">
        <f>X129+30</f>
        <v>45688</v>
      </c>
      <c r="Z129" s="163">
        <f>IFERROR(IF(($R129-Y129)&gt;=0,0,IF(($S129-X129)&lt;0,0,IF(AND(($S129-Y129)&gt;0,(X129-$R129)&gt;0),$V129/365*(Y129-X129+1),IF(AND(($S129-Y129)&lt;=0,(X129-$R129)&gt;0),$V129/365*($S129-X129+1),$V129/365*(Y129-$R129+1))))),0)</f>
        <v>0</v>
      </c>
      <c r="AA129" s="159">
        <f>Y129+1</f>
        <v>45689</v>
      </c>
      <c r="AB129" s="159">
        <f>AA129+27</f>
        <v>45716</v>
      </c>
      <c r="AC129" s="163">
        <f>IFERROR(IF(($R129-AB129)&gt;=0,0,IF(($S129-AA129)&lt;0,0,IF(AND(($S129-AB129)&gt;0,(AA129-$R129)&gt;0),$V129/365*(AB129-AA129+1),IF(AND(($S129-AB129)&lt;=0,(AA129-$R129)&gt;0),$V129/365*($S129-AA129+1),$V129/365*(AB129-$R129+1))))),0)</f>
        <v>0</v>
      </c>
      <c r="AD129" s="159">
        <f>AB129+1</f>
        <v>45717</v>
      </c>
      <c r="AE129" s="159">
        <f>AD129+30</f>
        <v>45747</v>
      </c>
      <c r="AF129" s="163">
        <f>IFERROR(IF(($R129-AE129)&gt;=0,0,IF(($S129-AD129)&lt;0,0,IF(AND(($S129-AE129)&gt;0,(AD129-$R129)&gt;0),$V129/365*(AE129-AD129+1),IF(AND(($S129-AE129)&lt;=0,(AD129-$R129)&gt;0),$V129/365*($S129-AD129+1),$V129/365*(AE129-$R129+1))))),0)</f>
        <v>0</v>
      </c>
      <c r="AG129" s="159">
        <f>AE129+1</f>
        <v>45748</v>
      </c>
      <c r="AH129" s="159">
        <f>AG129+29</f>
        <v>45777</v>
      </c>
      <c r="AI129" s="163">
        <f>IFERROR(IF(($R129-AH129)&gt;=0,0,IF(($S129-AG129)&lt;0,0,IF(AND(($S129-AH129)&gt;0,(AG129-$R129)&gt;0),$V129/365*(AH129-AG129+1),IF(AND(($S129-AH129)&lt;=0,(AG129-$R129)&gt;0),$V129/365*($S129-AG129+1),$V129/365*(AH129-$R129+1))))),0)</f>
        <v>0</v>
      </c>
      <c r="AJ129" s="159">
        <f>AH129+1</f>
        <v>45778</v>
      </c>
      <c r="AK129" s="159">
        <f>AJ129+30</f>
        <v>45808</v>
      </c>
      <c r="AL129" s="163">
        <f>IFERROR(IF(($R129-AK129)&gt;=0,0,IF(($S129-AJ129)&lt;0,0,IF(AND(($S129-AK129)&gt;0,(AJ129-$R129)&gt;0),$V129/365*(AK129-AJ129+1),IF(AND(($S129-AK129)&lt;=0,(AJ129-$R129)&gt;0),$V129/365*($S129-AJ129+1),$V129/365*(AK129-$R129+1))))),0)</f>
        <v>0</v>
      </c>
      <c r="AM129" s="159">
        <f>AK129+1</f>
        <v>45809</v>
      </c>
      <c r="AN129" s="159">
        <f>AM129+29</f>
        <v>45838</v>
      </c>
      <c r="AO129" s="163">
        <f>IFERROR(IF(($R129-AN129)&gt;=0,0,IF(($S129-AM129)&lt;0,0,IF(AND(($S129-AN129)&gt;0,(AM129-$R129)&gt;0),$V129/365*(AN129-AM129+1),IF(AND(($S129-AN129)&lt;=0,(AM129-$R129)&gt;0),$V129/365*($S129-AM129+1),$V129/365*(AN129-$R129+1))))),0)</f>
        <v>0</v>
      </c>
      <c r="AP129" s="159">
        <f>AN129+1</f>
        <v>45839</v>
      </c>
      <c r="AQ129" s="159">
        <f>AP129+30</f>
        <v>45869</v>
      </c>
      <c r="AR129" s="163">
        <f>IFERROR(IF(($R129-AQ129)&gt;=0,0,IF(($S129-AP129)&lt;0,0,IF(AND(($S129-AQ129)&gt;0,(AP129-$R129)&gt;0),$V129/365*(AQ129-AP129+1),IF(AND(($S129-AQ129)&lt;=0,(AP129-$R129)&gt;0),$V129/365*($S129-AP129+1),$V129/365*(AQ129-$R129+1))))),0)</f>
        <v>0</v>
      </c>
      <c r="AS129" s="159">
        <f>AQ129+1</f>
        <v>45870</v>
      </c>
      <c r="AT129" s="159">
        <f>AS129+30</f>
        <v>45900</v>
      </c>
      <c r="AU129" s="163">
        <f>IFERROR(IF(($R129-AT129)&gt;=0,0,IF(($S129-AS129)&lt;0,0,IF(AND(($S129-AT129)&gt;0,(AS129-$R129)&gt;0),$V129/365*(AT129-AS129+1),IF(AND(($S129-AT129)&lt;=0,(AS129-$R129)&gt;0),$V129/365*($S129-AS129+1),$V129/365*(AT129-$R129+1))))),0)</f>
        <v>0</v>
      </c>
      <c r="AV129" s="159">
        <f>AT129+1</f>
        <v>45901</v>
      </c>
      <c r="AW129" s="159">
        <f>AV129+29</f>
        <v>45930</v>
      </c>
      <c r="AX129" s="163">
        <f>IFERROR(IF(($R129-AW129)&gt;=0,0,IF(($S129-AV129)&lt;0,0,IF(AND(($S129-AW129)&gt;0,(AV129-$R129)&gt;0),$V129/365*(AW129-AV129+1),IF(AND(($S129-AW129)&lt;=0,(AV129-$R129)&gt;0),$V129/365*($S129-AV129+1),$V129/365*(AW129-$R129+1))))),0)</f>
        <v>0</v>
      </c>
      <c r="AY129" s="159">
        <f>AW129+1</f>
        <v>45931</v>
      </c>
      <c r="AZ129" s="159">
        <f>AY129+30</f>
        <v>45961</v>
      </c>
      <c r="BA129" s="163">
        <f>IFERROR(IF(($R129-AZ129)&gt;=0,0,IF(($S129-AY129)&lt;0,0,IF(AND(($S129-AZ129)&gt;0,(AY129-$R129)&gt;0),$V129/365*(AZ129-AY129+1),IF(AND(($S129-AZ129)&lt;=0,(AY129-$R129)&gt;0),$V129/365*($S129-AY129+1),$V129/365*(AZ129-$R129+1))))),0)</f>
        <v>0</v>
      </c>
      <c r="BB129" s="159">
        <f>AZ129+1</f>
        <v>45962</v>
      </c>
      <c r="BC129" s="159">
        <f>BB129+29</f>
        <v>45991</v>
      </c>
      <c r="BD129" s="163">
        <f>IFERROR(IF(($R129-BC129)&gt;=0,0,IF(($S129-BB129)&lt;0,0,IF(AND(($S129-BC129)&gt;0,(BB129-$R129)&gt;0),$V129/365*(BC129-BB129+1),IF(AND(($S129-BC129)&lt;=0,(BB129-$R129)&gt;0),$V129/365*($S129-BB129+1),$V129/365*(BC129-$R129+1))))),0)</f>
        <v>0</v>
      </c>
      <c r="BE129" s="159">
        <f>BC129+1</f>
        <v>45992</v>
      </c>
      <c r="BF129" s="159">
        <f>BE129+30</f>
        <v>46022</v>
      </c>
      <c r="BG129" s="163">
        <f>IFERROR(IF(($R129-BF129)&gt;=0,0,IF(($S129-BE129)&lt;0,0,IF(AND(($S129-BF129)&gt;0,(BE129-$R129)&gt;0),$V129/365*(BF129-BE129+1),IF(AND(($S129-BF129)&lt;=0,(BE129-$R129)&gt;0),$V129/365*($S129-BE129+1),$V129/365*(BF129-$R129+1))))),0)</f>
        <v>0</v>
      </c>
      <c r="BH129" s="159">
        <v>46023</v>
      </c>
      <c r="BI129" s="159">
        <f>BH129+30</f>
        <v>46053</v>
      </c>
      <c r="BJ129" s="163">
        <f>IFERROR(IF(($R129-BI129)&gt;=0,0,IF(($S129-BH129)&lt;0,0,IF(AND(($S129-BI129)&gt;0,(BH129-$R129)&gt;0),$V129/365*(BI129-BH129+1),IF(AND(($S129-BI129)&lt;=0,(BH129-$R129)&gt;0),$V129/365*($S129-BH129+1),$V129/365*(BI129-$R129+1))))),0)</f>
        <v>0</v>
      </c>
      <c r="BK129" s="159">
        <f>BI129+1</f>
        <v>46054</v>
      </c>
      <c r="BL129" s="159">
        <f>BK129+27</f>
        <v>46081</v>
      </c>
      <c r="BM129" s="163">
        <f>IFERROR(IF(($R129-BL129)&gt;=0,0,IF(($S129-BK129)&lt;0,0,IF(AND(($S129-BL129)&gt;0,(BK129-$R129)&gt;0),$V129/365*(BL129-BK129+1),IF(AND(($S129-BL129)&lt;=0,(BK129-$R129)&gt;0),$V129/365*($S129-BK129+1),$V129/365*(BL129-$R129+1))))),0)</f>
        <v>0</v>
      </c>
      <c r="BN129" s="159">
        <f>BL129+1</f>
        <v>46082</v>
      </c>
      <c r="BO129" s="159">
        <f>BN129+30</f>
        <v>46112</v>
      </c>
      <c r="BP129" s="163">
        <f>IFERROR(IF(($R129-BO129)&gt;=0,0,IF(($S129-BN129)&lt;0,0,IF(AND(($S129-BO129)&gt;0,(BN129-$R129)&gt;0),$V129/365*(BO129-BN129+1),IF(AND(($S129-BO129)&lt;=0,(BN129-$R129)&gt;0),$V129/365*($S129-BN129+1),$V129/365*(BO129-$R129+1))))),0)</f>
        <v>0</v>
      </c>
      <c r="BQ129" s="159">
        <f>BO129+1</f>
        <v>46113</v>
      </c>
      <c r="BR129" s="159">
        <f>BQ129+29</f>
        <v>46142</v>
      </c>
      <c r="BS129" s="163">
        <f>IFERROR(IF(($R129-BR129)&gt;=0,0,IF(($S129-BQ129)&lt;0,0,IF(AND(($S129-BR129)&gt;0,(BQ129-$R129)&gt;0),$V129/365*(BR129-BQ129+1),IF(AND(($S129-BR129)&lt;=0,(BQ129-$R129)&gt;0),$V129/365*($S129-BQ129+1),$V129/365*(BR129-$R129+1))))),0)</f>
        <v>0</v>
      </c>
      <c r="BT129" s="159">
        <f>BR129+1</f>
        <v>46143</v>
      </c>
      <c r="BU129" s="159">
        <f>BT129+30</f>
        <v>46173</v>
      </c>
      <c r="BV129" s="163">
        <f>IFERROR(IF(($R129-BU129)&gt;=0,0,IF(($S129-BT129)&lt;0,0,IF(AND(($S129-BU129)&gt;0,(BT129-$R129)&gt;0),$V129/365*(BU129-BT129+1),IF(AND(($S129-BU129)&lt;=0,(BT129-$R129)&gt;0),$V129/365*($S129-BT129+1),$V129/365*(BU129-$R129+1))))),0)</f>
        <v>0</v>
      </c>
      <c r="BW129" s="159">
        <f>BU129+1</f>
        <v>46174</v>
      </c>
      <c r="BX129" s="159">
        <f>BW129+29</f>
        <v>46203</v>
      </c>
      <c r="BY129" s="163">
        <f>IFERROR(IF(($R129-BX129)&gt;=0,0,IF(($S129-BW129)&lt;0,0,IF(AND(($S129-BX129)&gt;0,(BW129-$R129)&gt;0),$V129/365*(BX129-BW129+1),IF(AND(($S129-BX129)&lt;=0,(BW129-$R129)&gt;0),$V129/365*($S129-BW129+1),$V129/365*(BX129-$R129+1))))),0)</f>
        <v>0</v>
      </c>
      <c r="BZ129" s="159">
        <f>BX129+1</f>
        <v>46204</v>
      </c>
      <c r="CA129" s="159">
        <f>BZ129+30</f>
        <v>46234</v>
      </c>
      <c r="CB129" s="163">
        <f>IFERROR(IF(($R129-CA129)&gt;=0,0,IF(($S129-BZ129)&lt;0,0,IF(AND(($S129-CA129)&gt;0,(BZ129-$R129)&gt;0),$V129/365*(CA129-BZ129+1),IF(AND(($S129-CA129)&lt;=0,(BZ129-$R129)&gt;0),$V129/365*($S129-BZ129+1),$V129/365*(CA129-$R129+1))))),0)</f>
        <v>0</v>
      </c>
      <c r="CC129" s="159">
        <f>CA129+1</f>
        <v>46235</v>
      </c>
      <c r="CD129" s="159">
        <f>CC129+30</f>
        <v>46265</v>
      </c>
      <c r="CE129" s="163">
        <f>IFERROR(IF(($R129-CD129)&gt;=0,0,IF(($S129-CC129)&lt;0,0,IF(AND(($S129-CD129)&gt;0,(CC129-$R129)&gt;0),$V129/365*(CD129-CC129+1),IF(AND(($S129-CD129)&lt;=0,(CC129-$R129)&gt;0),$V129/365*($S129-CC129+1),$V129/365*(CD129-$R129+1))))),0)</f>
        <v>0</v>
      </c>
      <c r="CF129" s="159">
        <f>CD129+1</f>
        <v>46266</v>
      </c>
      <c r="CG129" s="159">
        <f>CF129+29</f>
        <v>46295</v>
      </c>
      <c r="CH129" s="163">
        <f>IFERROR(IF(($R129-CG129)&gt;=0,0,IF(($S129-CF129)&lt;0,0,IF(AND(($S129-CG129)&gt;0,(CF129-$R129)&gt;0),$V129/365*(CG129-CF129+1),IF(AND(($S129-CG129)&lt;=0,(CF129-$R129)&gt;0),$V129/365*($S129-CF129+1),$V129/365*(CG129-$R129+1))))),0)</f>
        <v>0</v>
      </c>
      <c r="CI129" s="159">
        <f>CG129+1</f>
        <v>46296</v>
      </c>
      <c r="CJ129" s="159">
        <f>CI129+30</f>
        <v>46326</v>
      </c>
      <c r="CK129" s="163">
        <f>IFERROR(IF(($R129-CJ129)&gt;=0,0,IF(($S129-CI129)&lt;0,0,IF(AND(($S129-CJ129)&gt;0,(CI129-$R129)&gt;0),$V129/365*(CJ129-CI129+1),IF(AND(($S129-CJ129)&lt;=0,(CI129-$R129)&gt;0),$V129/365*($S129-CI129+1),$V129/365*(CJ129-$R129+1))))),0)</f>
        <v>0</v>
      </c>
      <c r="CL129" s="159">
        <f>CJ129+1</f>
        <v>46327</v>
      </c>
      <c r="CM129" s="159">
        <f>CL129+29</f>
        <v>46356</v>
      </c>
      <c r="CN129" s="163">
        <f>IFERROR(IF(($R129-CM129)&gt;=0,0,IF(($S129-CL129)&lt;0,0,IF(AND(($S129-CM129)&gt;0,(CL129-$R129)&gt;0),$V129/365*(CM129-CL129+1),IF(AND(($S129-CM129)&lt;=0,(CL129-$R129)&gt;0),$V129/365*($S129-CL129+1),$V129/365*(CM129-$R129+1))))),0)</f>
        <v>0</v>
      </c>
      <c r="CO129" s="159">
        <f>CM129+1</f>
        <v>46357</v>
      </c>
      <c r="CP129" s="159">
        <f>CO129+30</f>
        <v>46387</v>
      </c>
      <c r="CQ129" s="163">
        <f>IFERROR(IF(($R129-CP129)&gt;=0,0,IF(($S129-CO129)&lt;0,0,IF(AND(($S129-CP129)&gt;0,(CO129-$R129)&gt;0),$V129/365*(CP129-CO129+1),IF(AND(($S129-CP129)&lt;=0,(CO129-$R129)&gt;0),$V129/365*($S129-CO129+1),$V129/365*(CP129-$R129+1))))),0)</f>
        <v>0</v>
      </c>
    </row>
    <row r="130" s="85" customFormat="1" ht="24" customHeight="1" outlineLevel="4" spans="1:95">
      <c r="A130" s="128" t="s">
        <v>2815</v>
      </c>
      <c r="B130" s="129"/>
      <c r="C130" s="129"/>
      <c r="D130" s="129"/>
      <c r="E130" s="129"/>
      <c r="F130" s="129"/>
      <c r="G130" s="130"/>
      <c r="H130" s="131"/>
      <c r="I130" s="131"/>
      <c r="J130" s="131"/>
      <c r="K130" s="131"/>
      <c r="L130" s="154"/>
      <c r="M130" s="154"/>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c r="AM130" s="131"/>
      <c r="AN130" s="131"/>
      <c r="AO130" s="131"/>
      <c r="AP130" s="131"/>
      <c r="AQ130" s="131"/>
      <c r="AR130" s="131"/>
      <c r="AS130" s="131"/>
      <c r="AT130" s="131"/>
      <c r="AU130" s="131"/>
      <c r="AV130" s="131"/>
      <c r="AW130" s="131"/>
      <c r="AX130" s="131"/>
      <c r="AY130" s="131"/>
      <c r="AZ130" s="131"/>
      <c r="BA130" s="131"/>
      <c r="BB130" s="131"/>
      <c r="BC130" s="131"/>
      <c r="BD130" s="131"/>
      <c r="BE130" s="131"/>
      <c r="BF130" s="131"/>
      <c r="BG130" s="131"/>
      <c r="BH130" s="131"/>
      <c r="BI130" s="131"/>
      <c r="BJ130" s="131"/>
      <c r="BK130" s="131"/>
      <c r="BL130" s="131"/>
      <c r="BM130" s="131"/>
      <c r="BN130" s="131"/>
      <c r="BO130" s="131"/>
      <c r="BP130" s="131"/>
      <c r="BQ130" s="131"/>
      <c r="BR130" s="131"/>
      <c r="BS130" s="131"/>
      <c r="BT130" s="131"/>
      <c r="BU130" s="131"/>
      <c r="BV130" s="131"/>
      <c r="BW130" s="131"/>
      <c r="BX130" s="131"/>
      <c r="BY130" s="131"/>
      <c r="BZ130" s="131"/>
      <c r="CA130" s="131"/>
      <c r="CB130" s="131"/>
      <c r="CC130" s="131"/>
      <c r="CD130" s="131"/>
      <c r="CE130" s="131"/>
      <c r="CF130" s="131"/>
      <c r="CG130" s="131"/>
      <c r="CH130" s="131"/>
      <c r="CI130" s="131"/>
      <c r="CJ130" s="131"/>
      <c r="CK130" s="131"/>
      <c r="CL130" s="131"/>
      <c r="CM130" s="131"/>
      <c r="CN130" s="131"/>
      <c r="CO130" s="131"/>
      <c r="CP130" s="131"/>
      <c r="CQ130" s="131"/>
    </row>
    <row r="131" ht="24" customHeight="1" outlineLevel="3" spans="1:95">
      <c r="A131" s="120"/>
      <c r="B131" s="121" t="s">
        <v>793</v>
      </c>
      <c r="C131" s="122" t="s">
        <v>22</v>
      </c>
      <c r="D131" s="120" t="s">
        <v>23</v>
      </c>
      <c r="E131" s="121"/>
      <c r="F131" s="121"/>
      <c r="G131" s="121"/>
      <c r="H131" s="123">
        <f>X131+AA131+AD131+AG131+AJ131+AM131+AP131+AS131+AV131+AY131+BB131+BE131</f>
        <v>60000</v>
      </c>
      <c r="I131" s="123">
        <f>Y131+AB131+AE131+AH131+AK131+AN131+AQ131+AT131+AW131+AZ131+BC131+BF131</f>
        <v>-21648.6836164384</v>
      </c>
      <c r="J131" s="123">
        <f t="shared" ref="J131:J138" si="81">Z131+AC131+AF131+AI131+AL131+AO131+AR131+AU131+AX131+BA131+BD131+BG131</f>
        <v>81648.6836164384</v>
      </c>
      <c r="K131" s="123"/>
      <c r="L131" s="151"/>
      <c r="M131" s="151"/>
      <c r="N131" s="123"/>
      <c r="O131" s="123"/>
      <c r="P131" s="123"/>
      <c r="Q131" s="123"/>
      <c r="R131" s="123"/>
      <c r="S131" s="123"/>
      <c r="T131" s="123"/>
      <c r="U131" s="123"/>
      <c r="V131" s="123"/>
      <c r="W131" s="123"/>
      <c r="X131" s="123">
        <f>VLOOKUP($C131,'1 预算编制表单'!$C:$BJ,27,FALSE)</f>
        <v>5000</v>
      </c>
      <c r="Y131" s="123">
        <f>X131-Z131</f>
        <v>-7483.6553150685</v>
      </c>
      <c r="Z131" s="123">
        <f>SUM(Z132:Z139)</f>
        <v>12483.6553150685</v>
      </c>
      <c r="AA131" s="123">
        <f>VLOOKUP($C131,'1 预算编制表单'!$C:$BJ,30,FALSE)</f>
        <v>5000</v>
      </c>
      <c r="AB131" s="123">
        <f>AA131-AC131</f>
        <v>-8852.7451232877</v>
      </c>
      <c r="AC131" s="123">
        <f>SUM(AC132:AC139)</f>
        <v>13852.7451232877</v>
      </c>
      <c r="AD131" s="123">
        <f>VLOOKUP($C131,'1 预算编制表单'!$C:$BJ,33,FALSE)</f>
        <v>5000</v>
      </c>
      <c r="AE131" s="123">
        <f>AD131-AF131</f>
        <v>-4107.90531506849</v>
      </c>
      <c r="AF131" s="123">
        <f>SUM(AF132:AF139)</f>
        <v>9107.90531506849</v>
      </c>
      <c r="AG131" s="123">
        <f>VLOOKUP($C131,'1 预算编制表单'!$C:$BJ,36,FALSE)</f>
        <v>5000</v>
      </c>
      <c r="AH131" s="123">
        <f>AG131-AI131</f>
        <v>-3814.10191780822</v>
      </c>
      <c r="AI131" s="123">
        <f>SUM(AI132:AI139)</f>
        <v>8814.10191780822</v>
      </c>
      <c r="AJ131" s="123">
        <f>VLOOKUP($C131,'1 预算编制表单'!$C:$BJ,39,FALSE)</f>
        <v>5000</v>
      </c>
      <c r="AK131" s="123">
        <f>AJ131-AL131</f>
        <v>-4107.90531506849</v>
      </c>
      <c r="AL131" s="123">
        <f>SUM(AL132:AL139)</f>
        <v>9107.90531506849</v>
      </c>
      <c r="AM131" s="123">
        <f>VLOOKUP($C131,'1 预算编制表单'!$C:$BJ,42,FALSE)</f>
        <v>5000</v>
      </c>
      <c r="AN131" s="123">
        <f>AM131-AO131</f>
        <v>-3814.10191780822</v>
      </c>
      <c r="AO131" s="123">
        <f>SUM(AO132:AO139)</f>
        <v>8814.10191780822</v>
      </c>
      <c r="AP131" s="123">
        <f>VLOOKUP($C131,'1 预算编制表单'!$C:$BJ,45,FALSE)</f>
        <v>5000</v>
      </c>
      <c r="AQ131" s="123">
        <f>AP131-AR131</f>
        <v>-1559.96010958904</v>
      </c>
      <c r="AR131" s="123">
        <f>SUM(AR132:AR139)</f>
        <v>6559.96010958904</v>
      </c>
      <c r="AS131" s="123">
        <f>VLOOKUP($C131,'1 预算编制表单'!$C:$BJ,48,FALSE)</f>
        <v>5000</v>
      </c>
      <c r="AT131" s="123">
        <f>AS131-AU131</f>
        <v>-1559.96010958904</v>
      </c>
      <c r="AU131" s="123">
        <f>SUM(AU132:AU139)</f>
        <v>6559.96010958904</v>
      </c>
      <c r="AV131" s="123">
        <f>VLOOKUP($C131,'1 预算编制表单'!$C:$BJ,51,FALSE)</f>
        <v>5000</v>
      </c>
      <c r="AW131" s="123">
        <f>AV131-AX131</f>
        <v>-1348.34849315068</v>
      </c>
      <c r="AX131" s="123">
        <f>SUM(AX132:AX139)</f>
        <v>6348.34849315068</v>
      </c>
      <c r="AY131" s="123">
        <f>VLOOKUP($C131,'1 预算编制表单'!$C:$BJ,54,FALSE)</f>
        <v>5000</v>
      </c>
      <c r="AZ131" s="123">
        <f>AY131-BA131</f>
        <v>5000</v>
      </c>
      <c r="BA131" s="123">
        <f>SUM(BA132:BA139)</f>
        <v>0</v>
      </c>
      <c r="BB131" s="123">
        <f>VLOOKUP($C131,'1 预算编制表单'!$C:$BJ,57,FALSE)</f>
        <v>5000</v>
      </c>
      <c r="BC131" s="123">
        <f>BB131-BD131</f>
        <v>5000</v>
      </c>
      <c r="BD131" s="123">
        <f>SUM(BD132:BD139)</f>
        <v>0</v>
      </c>
      <c r="BE131" s="123">
        <f>VLOOKUP($C131,'1 预算编制表单'!$C:$BJ,60,FALSE)</f>
        <v>5000</v>
      </c>
      <c r="BF131" s="123">
        <f>BE131-BG131</f>
        <v>5000</v>
      </c>
      <c r="BG131" s="123">
        <f>SUM(BG132:BG139)</f>
        <v>0</v>
      </c>
      <c r="BH131" s="123">
        <f>VLOOKUP($C131,'1 预算编制表单'!$C:$BJ,27,FALSE)</f>
        <v>5000</v>
      </c>
      <c r="BI131" s="123">
        <f>BH131-BJ131</f>
        <v>5000</v>
      </c>
      <c r="BJ131" s="123">
        <f>SUM(BJ132:BJ139)</f>
        <v>0</v>
      </c>
      <c r="BK131" s="123">
        <f>VLOOKUP($C131,'1 预算编制表单'!$C:$BJ,30,FALSE)</f>
        <v>5000</v>
      </c>
      <c r="BL131" s="123">
        <f>BK131-BM131</f>
        <v>5000</v>
      </c>
      <c r="BM131" s="123">
        <f>SUM(BM132:BM139)</f>
        <v>0</v>
      </c>
      <c r="BN131" s="123">
        <f>VLOOKUP($C131,'1 预算编制表单'!$C:$BJ,33,FALSE)</f>
        <v>5000</v>
      </c>
      <c r="BO131" s="123">
        <f>BN131-BP131</f>
        <v>5000</v>
      </c>
      <c r="BP131" s="123">
        <f>SUM(BP132:BP139)</f>
        <v>0</v>
      </c>
      <c r="BQ131" s="123">
        <f>VLOOKUP($C131,'1 预算编制表单'!$C:$BJ,36,FALSE)</f>
        <v>5000</v>
      </c>
      <c r="BR131" s="123">
        <f>BQ131-BS131</f>
        <v>5000</v>
      </c>
      <c r="BS131" s="123">
        <f>SUM(BS132:BS139)</f>
        <v>0</v>
      </c>
      <c r="BT131" s="123">
        <f>VLOOKUP($C131,'1 预算编制表单'!$C:$BJ,39,FALSE)</f>
        <v>5000</v>
      </c>
      <c r="BU131" s="123">
        <f>BT131-BV131</f>
        <v>5000</v>
      </c>
      <c r="BV131" s="123">
        <f>SUM(BV132:BV139)</f>
        <v>0</v>
      </c>
      <c r="BW131" s="123">
        <f>VLOOKUP($C131,'1 预算编制表单'!$C:$BJ,42,FALSE)</f>
        <v>5000</v>
      </c>
      <c r="BX131" s="123">
        <f>BW131-BY131</f>
        <v>5000</v>
      </c>
      <c r="BY131" s="123">
        <f>SUM(BY132:BY139)</f>
        <v>0</v>
      </c>
      <c r="BZ131" s="123">
        <f>VLOOKUP($C131,'1 预算编制表单'!$C:$BJ,45,FALSE)</f>
        <v>5000</v>
      </c>
      <c r="CA131" s="123">
        <f>BZ131-CB131</f>
        <v>5000</v>
      </c>
      <c r="CB131" s="123">
        <f>SUM(CB132:CB139)</f>
        <v>0</v>
      </c>
      <c r="CC131" s="123">
        <f>VLOOKUP($C131,'1 预算编制表单'!$C:$BJ,48,FALSE)</f>
        <v>5000</v>
      </c>
      <c r="CD131" s="123">
        <f>CC131-CE131</f>
        <v>5000</v>
      </c>
      <c r="CE131" s="123">
        <f>SUM(CE132:CE139)</f>
        <v>0</v>
      </c>
      <c r="CF131" s="123">
        <f>VLOOKUP($C131,'1 预算编制表单'!$C:$BJ,51,FALSE)</f>
        <v>5000</v>
      </c>
      <c r="CG131" s="123">
        <f>CF131-CH131</f>
        <v>5000</v>
      </c>
      <c r="CH131" s="123">
        <f>SUM(CH132:CH139)</f>
        <v>0</v>
      </c>
      <c r="CI131" s="123">
        <f>VLOOKUP($C131,'1 预算编制表单'!$C:$BJ,54,FALSE)</f>
        <v>5000</v>
      </c>
      <c r="CJ131" s="123">
        <f>CI131-CK131</f>
        <v>5000</v>
      </c>
      <c r="CK131" s="123">
        <f>SUM(CK132:CK139)</f>
        <v>0</v>
      </c>
      <c r="CL131" s="123">
        <f>VLOOKUP($C131,'1 预算编制表单'!$C:$BJ,57,FALSE)</f>
        <v>5000</v>
      </c>
      <c r="CM131" s="123">
        <f>CL131-CN131</f>
        <v>5000</v>
      </c>
      <c r="CN131" s="123">
        <f>SUM(CN132:CN139)</f>
        <v>0</v>
      </c>
      <c r="CO131" s="123">
        <f>VLOOKUP($C131,'1 预算编制表单'!$C:$BJ,60,FALSE)</f>
        <v>5000</v>
      </c>
      <c r="CP131" s="123">
        <f>CO131-CQ131</f>
        <v>5000</v>
      </c>
      <c r="CQ131" s="123">
        <f>SUM(CQ132:CQ139)</f>
        <v>0</v>
      </c>
    </row>
    <row r="132" s="85" customFormat="1" ht="24" customHeight="1" outlineLevel="4" spans="1:95">
      <c r="A132" s="124"/>
      <c r="B132" s="125"/>
      <c r="C132" s="126"/>
      <c r="D132" s="124"/>
      <c r="E132" s="125"/>
      <c r="F132" s="125"/>
      <c r="G132" s="125"/>
      <c r="H132" s="127"/>
      <c r="I132" s="127"/>
      <c r="J132" s="127">
        <f t="shared" si="81"/>
        <v>9002</v>
      </c>
      <c r="K132" s="127">
        <v>1</v>
      </c>
      <c r="L132" s="152" t="s">
        <v>2826</v>
      </c>
      <c r="M132" s="153" t="str">
        <f>IFERROR(VLOOKUP($L132,'2-2 引出数据_合同数据仓库'!$B$2:$BP$10000,3,FALSE),0)</f>
        <v>深圳金地中心2025年年桔租摆服务外包合同</v>
      </c>
      <c r="N132" s="127"/>
      <c r="O132" s="153">
        <f>IFERROR(VLOOKUP((LEFT(VLOOKUP($L132,'2-2 引出数据_合同数据仓库'!$B$2:$BP$10000,64,FALSE),15)&amp;(RIGHT(VLOOKUP($L132,'2-2 引出数据_合同数据仓库'!$B$2:$BP$10000,64,FALSE),4)+1)),'2-2 引出数据_合同数据仓库'!$B$2:$BP$10000,3,FALSE),0)</f>
        <v>0</v>
      </c>
      <c r="P132" s="127"/>
      <c r="Q132" s="127" t="str">
        <f>IFERROR(VLOOKUP($L132,'2-2 引出数据_合同数据仓库'!$B$2:$BP$10000,28,FALSE),0)</f>
        <v>2025-01-03</v>
      </c>
      <c r="R132" s="127" t="str">
        <f>IFERROR(VLOOKUP($L132,'2-2 引出数据_合同数据仓库'!$B$2:$BP$10000,29,FALSE),0)</f>
        <v>2025-01-20</v>
      </c>
      <c r="S132" s="127" t="str">
        <f>IFERROR(VLOOKUP($L132,'2-2 引出数据_合同数据仓库'!$B$2:$BP$10000,4,FALSE),0)</f>
        <v>2025-02-20</v>
      </c>
      <c r="T132" s="127"/>
      <c r="U132" s="127">
        <f>IFERROR(VLOOKUP($L132,'2-2 引出数据_合同数据仓库'!$B$2:$BP$10000,15,FALSE),0)</f>
        <v>9002</v>
      </c>
      <c r="V132" s="127">
        <f t="shared" ref="V132:V138" si="82">U132/(S132-R132+1)*365</f>
        <v>102679.0625</v>
      </c>
      <c r="W132" s="127"/>
      <c r="X132" s="159">
        <v>45658</v>
      </c>
      <c r="Y132" s="159">
        <f t="shared" ref="Y132:Y138" si="83">X132+30</f>
        <v>45688</v>
      </c>
      <c r="Z132" s="163">
        <f t="shared" ref="Z132:Z138" si="84">IFERROR(IF(($R132-Y132)&gt;=0,0,IF(($S132-X132)&lt;0,0,IF(AND(($S132-Y132)&gt;0,(X132-$R132)&gt;0),$V132/365*(Y132-X132+1),IF(AND(($S132-Y132)&lt;=0,(X132-$R132)&gt;0),$V132/365*($S132-X132+1),$V132/365*(Y132-$R132+1))))),0)</f>
        <v>3375.75</v>
      </c>
      <c r="AA132" s="159">
        <f t="shared" ref="AA132:AA138" si="85">Y132+1</f>
        <v>45689</v>
      </c>
      <c r="AB132" s="159">
        <f t="shared" ref="AB132:AB138" si="86">AA132+27</f>
        <v>45716</v>
      </c>
      <c r="AC132" s="163">
        <f t="shared" ref="AC132:AC138" si="87">IFERROR(IF(($R132-AB132)&gt;=0,0,IF(($S132-AA132)&lt;0,0,IF(AND(($S132-AB132)&gt;0,(AA132-$R132)&gt;0),$V132/365*(AB132-AA132+1),IF(AND(($S132-AB132)&lt;=0,(AA132-$R132)&gt;0),$V132/365*($S132-AA132+1),$V132/365*(AB132-$R132+1))))),0)</f>
        <v>5626.25</v>
      </c>
      <c r="AD132" s="159">
        <f t="shared" ref="AD132:AD138" si="88">AB132+1</f>
        <v>45717</v>
      </c>
      <c r="AE132" s="159">
        <f t="shared" ref="AE132:AE138" si="89">AD132+30</f>
        <v>45747</v>
      </c>
      <c r="AF132" s="163">
        <f t="shared" ref="AF132:AF138" si="90">IFERROR(IF(($R132-AE132)&gt;=0,0,IF(($S132-AD132)&lt;0,0,IF(AND(($S132-AE132)&gt;0,(AD132-$R132)&gt;0),$V132/365*(AE132-AD132+1),IF(AND(($S132-AE132)&lt;=0,(AD132-$R132)&gt;0),$V132/365*($S132-AD132+1),$V132/365*(AE132-$R132+1))))),0)</f>
        <v>0</v>
      </c>
      <c r="AG132" s="159">
        <f t="shared" ref="AG132:AG138" si="91">AE132+1</f>
        <v>45748</v>
      </c>
      <c r="AH132" s="159">
        <f t="shared" ref="AH132:AH138" si="92">AG132+29</f>
        <v>45777</v>
      </c>
      <c r="AI132" s="163">
        <f t="shared" ref="AI132:AI138" si="93">IFERROR(IF(($R132-AH132)&gt;=0,0,IF(($S132-AG132)&lt;0,0,IF(AND(($S132-AH132)&gt;0,(AG132-$R132)&gt;0),$V132/365*(AH132-AG132+1),IF(AND(($S132-AH132)&lt;=0,(AG132-$R132)&gt;0),$V132/365*($S132-AG132+1),$V132/365*(AH132-$R132+1))))),0)</f>
        <v>0</v>
      </c>
      <c r="AJ132" s="159">
        <f t="shared" ref="AJ132:AJ138" si="94">AH132+1</f>
        <v>45778</v>
      </c>
      <c r="AK132" s="159">
        <f t="shared" ref="AK132:AK138" si="95">AJ132+30</f>
        <v>45808</v>
      </c>
      <c r="AL132" s="163">
        <f t="shared" ref="AL132:AL138" si="96">IFERROR(IF(($R132-AK132)&gt;=0,0,IF(($S132-AJ132)&lt;0,0,IF(AND(($S132-AK132)&gt;0,(AJ132-$R132)&gt;0),$V132/365*(AK132-AJ132+1),IF(AND(($S132-AK132)&lt;=0,(AJ132-$R132)&gt;0),$V132/365*($S132-AJ132+1),$V132/365*(AK132-$R132+1))))),0)</f>
        <v>0</v>
      </c>
      <c r="AM132" s="159">
        <f t="shared" ref="AM132:AM138" si="97">AK132+1</f>
        <v>45809</v>
      </c>
      <c r="AN132" s="159">
        <f t="shared" ref="AN132:AN138" si="98">AM132+29</f>
        <v>45838</v>
      </c>
      <c r="AO132" s="163">
        <f t="shared" ref="AO132:AO138" si="99">IFERROR(IF(($R132-AN132)&gt;=0,0,IF(($S132-AM132)&lt;0,0,IF(AND(($S132-AN132)&gt;0,(AM132-$R132)&gt;0),$V132/365*(AN132-AM132+1),IF(AND(($S132-AN132)&lt;=0,(AM132-$R132)&gt;0),$V132/365*($S132-AM132+1),$V132/365*(AN132-$R132+1))))),0)</f>
        <v>0</v>
      </c>
      <c r="AP132" s="159">
        <f t="shared" ref="AP132:AP138" si="100">AN132+1</f>
        <v>45839</v>
      </c>
      <c r="AQ132" s="159">
        <f t="shared" ref="AQ132:AQ138" si="101">AP132+30</f>
        <v>45869</v>
      </c>
      <c r="AR132" s="163">
        <f t="shared" ref="AR132:AR138" si="102">IFERROR(IF(($R132-AQ132)&gt;=0,0,IF(($S132-AP132)&lt;0,0,IF(AND(($S132-AQ132)&gt;0,(AP132-$R132)&gt;0),$V132/365*(AQ132-AP132+1),IF(AND(($S132-AQ132)&lt;=0,(AP132-$R132)&gt;0),$V132/365*($S132-AP132+1),$V132/365*(AQ132-$R132+1))))),0)</f>
        <v>0</v>
      </c>
      <c r="AS132" s="159">
        <f t="shared" ref="AS132:AS138" si="103">AQ132+1</f>
        <v>45870</v>
      </c>
      <c r="AT132" s="159">
        <f t="shared" ref="AT132:AT138" si="104">AS132+30</f>
        <v>45900</v>
      </c>
      <c r="AU132" s="163">
        <f t="shared" ref="AU132:AU138" si="105">IFERROR(IF(($R132-AT132)&gt;=0,0,IF(($S132-AS132)&lt;0,0,IF(AND(($S132-AT132)&gt;0,(AS132-$R132)&gt;0),$V132/365*(AT132-AS132+1),IF(AND(($S132-AT132)&lt;=0,(AS132-$R132)&gt;0),$V132/365*($S132-AS132+1),$V132/365*(AT132-$R132+1))))),0)</f>
        <v>0</v>
      </c>
      <c r="AV132" s="159">
        <f t="shared" ref="AV132:AV138" si="106">AT132+1</f>
        <v>45901</v>
      </c>
      <c r="AW132" s="159">
        <f t="shared" ref="AW132:AW138" si="107">AV132+29</f>
        <v>45930</v>
      </c>
      <c r="AX132" s="163">
        <f t="shared" ref="AX132:AX138" si="108">IFERROR(IF(($R132-AW132)&gt;=0,0,IF(($S132-AV132)&lt;0,0,IF(AND(($S132-AW132)&gt;0,(AV132-$R132)&gt;0),$V132/365*(AW132-AV132+1),IF(AND(($S132-AW132)&lt;=0,(AV132-$R132)&gt;0),$V132/365*($S132-AV132+1),$V132/365*(AW132-$R132+1))))),0)</f>
        <v>0</v>
      </c>
      <c r="AY132" s="159">
        <f t="shared" ref="AY132:AY138" si="109">AW132+1</f>
        <v>45931</v>
      </c>
      <c r="AZ132" s="159">
        <f t="shared" ref="AZ132:AZ138" si="110">AY132+30</f>
        <v>45961</v>
      </c>
      <c r="BA132" s="163">
        <f t="shared" ref="BA132:BA138" si="111">IFERROR(IF(($R132-AZ132)&gt;=0,0,IF(($S132-AY132)&lt;0,0,IF(AND(($S132-AZ132)&gt;0,(AY132-$R132)&gt;0),$V132/365*(AZ132-AY132+1),IF(AND(($S132-AZ132)&lt;=0,(AY132-$R132)&gt;0),$V132/365*($S132-AY132+1),$V132/365*(AZ132-$R132+1))))),0)</f>
        <v>0</v>
      </c>
      <c r="BB132" s="159">
        <f t="shared" ref="BB132:BB138" si="112">AZ132+1</f>
        <v>45962</v>
      </c>
      <c r="BC132" s="159">
        <f t="shared" ref="BC132:BC138" si="113">BB132+29</f>
        <v>45991</v>
      </c>
      <c r="BD132" s="163">
        <f t="shared" ref="BD132:BD138" si="114">IFERROR(IF(($R132-BC132)&gt;=0,0,IF(($S132-BB132)&lt;0,0,IF(AND(($S132-BC132)&gt;0,(BB132-$R132)&gt;0),$V132/365*(BC132-BB132+1),IF(AND(($S132-BC132)&lt;=0,(BB132-$R132)&gt;0),$V132/365*($S132-BB132+1),$V132/365*(BC132-$R132+1))))),0)</f>
        <v>0</v>
      </c>
      <c r="BE132" s="159">
        <f t="shared" ref="BE132:BE138" si="115">BC132+1</f>
        <v>45992</v>
      </c>
      <c r="BF132" s="159">
        <f t="shared" ref="BF132:BF138" si="116">BE132+30</f>
        <v>46022</v>
      </c>
      <c r="BG132" s="163">
        <f t="shared" ref="BG132:BG138" si="117">IFERROR(IF(($R132-BF132)&gt;=0,0,IF(($S132-BE132)&lt;0,0,IF(AND(($S132-BF132)&gt;0,(BE132-$R132)&gt;0),$V132/365*(BF132-BE132+1),IF(AND(($S132-BF132)&lt;=0,(BE132-$R132)&gt;0),$V132/365*($S132-BE132+1),$V132/365*(BF132-$R132+1))))),0)</f>
        <v>0</v>
      </c>
      <c r="BH132" s="159">
        <v>46023</v>
      </c>
      <c r="BI132" s="159">
        <f t="shared" ref="BI132:BI138" si="118">BH132+30</f>
        <v>46053</v>
      </c>
      <c r="BJ132" s="163">
        <f t="shared" ref="BJ132:BJ138" si="119">IFERROR(IF(($R132-BI132)&gt;=0,0,IF(($S132-BH132)&lt;0,0,IF(AND(($S132-BI132)&gt;0,(BH132-$R132)&gt;0),$V132/365*(BI132-BH132+1),IF(AND(($S132-BI132)&lt;=0,(BH132-$R132)&gt;0),$V132/365*($S132-BH132+1),$V132/365*(BI132-$R132+1))))),0)</f>
        <v>0</v>
      </c>
      <c r="BK132" s="159">
        <f t="shared" ref="BK132:BK138" si="120">BI132+1</f>
        <v>46054</v>
      </c>
      <c r="BL132" s="159">
        <f t="shared" ref="BL132:BL138" si="121">BK132+27</f>
        <v>46081</v>
      </c>
      <c r="BM132" s="163">
        <f t="shared" ref="BM132:BM138" si="122">IFERROR(IF(($R132-BL132)&gt;=0,0,IF(($S132-BK132)&lt;0,0,IF(AND(($S132-BL132)&gt;0,(BK132-$R132)&gt;0),$V132/365*(BL132-BK132+1),IF(AND(($S132-BL132)&lt;=0,(BK132-$R132)&gt;0),$V132/365*($S132-BK132+1),$V132/365*(BL132-$R132+1))))),0)</f>
        <v>0</v>
      </c>
      <c r="BN132" s="159">
        <f t="shared" ref="BN132:BN138" si="123">BL132+1</f>
        <v>46082</v>
      </c>
      <c r="BO132" s="159">
        <f t="shared" ref="BO132:BO138" si="124">BN132+30</f>
        <v>46112</v>
      </c>
      <c r="BP132" s="163">
        <f t="shared" ref="BP132:BP138" si="125">IFERROR(IF(($R132-BO132)&gt;=0,0,IF(($S132-BN132)&lt;0,0,IF(AND(($S132-BO132)&gt;0,(BN132-$R132)&gt;0),$V132/365*(BO132-BN132+1),IF(AND(($S132-BO132)&lt;=0,(BN132-$R132)&gt;0),$V132/365*($S132-BN132+1),$V132/365*(BO132-$R132+1))))),0)</f>
        <v>0</v>
      </c>
      <c r="BQ132" s="159">
        <f t="shared" ref="BQ132:BQ138" si="126">BO132+1</f>
        <v>46113</v>
      </c>
      <c r="BR132" s="159">
        <f t="shared" ref="BR132:BR138" si="127">BQ132+29</f>
        <v>46142</v>
      </c>
      <c r="BS132" s="163">
        <f t="shared" ref="BS132:BS138" si="128">IFERROR(IF(($R132-BR132)&gt;=0,0,IF(($S132-BQ132)&lt;0,0,IF(AND(($S132-BR132)&gt;0,(BQ132-$R132)&gt;0),$V132/365*(BR132-BQ132+1),IF(AND(($S132-BR132)&lt;=0,(BQ132-$R132)&gt;0),$V132/365*($S132-BQ132+1),$V132/365*(BR132-$R132+1))))),0)</f>
        <v>0</v>
      </c>
      <c r="BT132" s="159">
        <f t="shared" ref="BT132:BT138" si="129">BR132+1</f>
        <v>46143</v>
      </c>
      <c r="BU132" s="159">
        <f t="shared" ref="BU132:BU138" si="130">BT132+30</f>
        <v>46173</v>
      </c>
      <c r="BV132" s="163">
        <f t="shared" ref="BV132:BV138" si="131">IFERROR(IF(($R132-BU132)&gt;=0,0,IF(($S132-BT132)&lt;0,0,IF(AND(($S132-BU132)&gt;0,(BT132-$R132)&gt;0),$V132/365*(BU132-BT132+1),IF(AND(($S132-BU132)&lt;=0,(BT132-$R132)&gt;0),$V132/365*($S132-BT132+1),$V132/365*(BU132-$R132+1))))),0)</f>
        <v>0</v>
      </c>
      <c r="BW132" s="159">
        <f t="shared" ref="BW132:BW138" si="132">BU132+1</f>
        <v>46174</v>
      </c>
      <c r="BX132" s="159">
        <f t="shared" ref="BX132:BX138" si="133">BW132+29</f>
        <v>46203</v>
      </c>
      <c r="BY132" s="163">
        <f t="shared" ref="BY132:BY138" si="134">IFERROR(IF(($R132-BX132)&gt;=0,0,IF(($S132-BW132)&lt;0,0,IF(AND(($S132-BX132)&gt;0,(BW132-$R132)&gt;0),$V132/365*(BX132-BW132+1),IF(AND(($S132-BX132)&lt;=0,(BW132-$R132)&gt;0),$V132/365*($S132-BW132+1),$V132/365*(BX132-$R132+1))))),0)</f>
        <v>0</v>
      </c>
      <c r="BZ132" s="159">
        <f t="shared" ref="BZ132:BZ138" si="135">BX132+1</f>
        <v>46204</v>
      </c>
      <c r="CA132" s="159">
        <f t="shared" ref="CA132:CA138" si="136">BZ132+30</f>
        <v>46234</v>
      </c>
      <c r="CB132" s="163">
        <f t="shared" ref="CB132:CB138" si="137">IFERROR(IF(($R132-CA132)&gt;=0,0,IF(($S132-BZ132)&lt;0,0,IF(AND(($S132-CA132)&gt;0,(BZ132-$R132)&gt;0),$V132/365*(CA132-BZ132+1),IF(AND(($S132-CA132)&lt;=0,(BZ132-$R132)&gt;0),$V132/365*($S132-BZ132+1),$V132/365*(CA132-$R132+1))))),0)</f>
        <v>0</v>
      </c>
      <c r="CC132" s="159">
        <f t="shared" ref="CC132:CC138" si="138">CA132+1</f>
        <v>46235</v>
      </c>
      <c r="CD132" s="159">
        <f t="shared" ref="CD132:CD138" si="139">CC132+30</f>
        <v>46265</v>
      </c>
      <c r="CE132" s="163">
        <f t="shared" ref="CE132:CE138" si="140">IFERROR(IF(($R132-CD132)&gt;=0,0,IF(($S132-CC132)&lt;0,0,IF(AND(($S132-CD132)&gt;0,(CC132-$R132)&gt;0),$V132/365*(CD132-CC132+1),IF(AND(($S132-CD132)&lt;=0,(CC132-$R132)&gt;0),$V132/365*($S132-CC132+1),$V132/365*(CD132-$R132+1))))),0)</f>
        <v>0</v>
      </c>
      <c r="CF132" s="159">
        <f t="shared" ref="CF132:CF138" si="141">CD132+1</f>
        <v>46266</v>
      </c>
      <c r="CG132" s="159">
        <f t="shared" ref="CG132:CG138" si="142">CF132+29</f>
        <v>46295</v>
      </c>
      <c r="CH132" s="163">
        <f t="shared" ref="CH132:CH138" si="143">IFERROR(IF(($R132-CG132)&gt;=0,0,IF(($S132-CF132)&lt;0,0,IF(AND(($S132-CG132)&gt;0,(CF132-$R132)&gt;0),$V132/365*(CG132-CF132+1),IF(AND(($S132-CG132)&lt;=0,(CF132-$R132)&gt;0),$V132/365*($S132-CF132+1),$V132/365*(CG132-$R132+1))))),0)</f>
        <v>0</v>
      </c>
      <c r="CI132" s="159">
        <f t="shared" ref="CI132:CI138" si="144">CG132+1</f>
        <v>46296</v>
      </c>
      <c r="CJ132" s="159">
        <f t="shared" ref="CJ132:CJ138" si="145">CI132+30</f>
        <v>46326</v>
      </c>
      <c r="CK132" s="163">
        <f t="shared" ref="CK132:CK138" si="146">IFERROR(IF(($R132-CJ132)&gt;=0,0,IF(($S132-CI132)&lt;0,0,IF(AND(($S132-CJ132)&gt;0,(CI132-$R132)&gt;0),$V132/365*(CJ132-CI132+1),IF(AND(($S132-CJ132)&lt;=0,(CI132-$R132)&gt;0),$V132/365*($S132-CI132+1),$V132/365*(CJ132-$R132+1))))),0)</f>
        <v>0</v>
      </c>
      <c r="CL132" s="159">
        <f t="shared" ref="CL132:CL138" si="147">CJ132+1</f>
        <v>46327</v>
      </c>
      <c r="CM132" s="159">
        <f t="shared" ref="CM132:CM138" si="148">CL132+29</f>
        <v>46356</v>
      </c>
      <c r="CN132" s="163">
        <f t="shared" ref="CN132:CN138" si="149">IFERROR(IF(($R132-CM132)&gt;=0,0,IF(($S132-CL132)&lt;0,0,IF(AND(($S132-CM132)&gt;0,(CL132-$R132)&gt;0),$V132/365*(CM132-CL132+1),IF(AND(($S132-CM132)&lt;=0,(CL132-$R132)&gt;0),$V132/365*($S132-CL132+1),$V132/365*(CM132-$R132+1))))),0)</f>
        <v>0</v>
      </c>
      <c r="CO132" s="159">
        <f t="shared" ref="CO132:CO138" si="150">CM132+1</f>
        <v>46357</v>
      </c>
      <c r="CP132" s="159">
        <f t="shared" ref="CP132:CP138" si="151">CO132+30</f>
        <v>46387</v>
      </c>
      <c r="CQ132" s="163">
        <f t="shared" ref="CQ132:CQ138" si="152">IFERROR(IF(($R132-CP132)&gt;=0,0,IF(($S132-CO132)&lt;0,0,IF(AND(($S132-CP132)&gt;0,(CO132-$R132)&gt;0),$V132/365*(CP132-CO132+1),IF(AND(($S132-CP132)&lt;=0,(CO132-$R132)&gt;0),$V132/365*($S132-CO132+1),$V132/365*(CP132-$R132+1))))),0)</f>
        <v>0</v>
      </c>
    </row>
    <row r="133" s="85" customFormat="1" ht="24" customHeight="1" outlineLevel="4" spans="1:95">
      <c r="A133" s="124"/>
      <c r="B133" s="125"/>
      <c r="C133" s="126"/>
      <c r="D133" s="124"/>
      <c r="E133" s="125"/>
      <c r="F133" s="125"/>
      <c r="G133" s="125"/>
      <c r="H133" s="127"/>
      <c r="I133" s="127"/>
      <c r="J133" s="127">
        <f t="shared" si="81"/>
        <v>21330.0808767123</v>
      </c>
      <c r="K133" s="127">
        <f t="shared" ref="K133:K138" si="153">K132+1</f>
        <v>2</v>
      </c>
      <c r="L133" s="152" t="s">
        <v>2827</v>
      </c>
      <c r="M133" s="153" t="str">
        <f>IFERROR(VLOOKUP($L133,'2-2 引出数据_合同数据仓库'!$B$2:$BP$10000,3,FALSE),0)</f>
        <v>金地中心项目22楼中国中铁室内绿植租摆多经业务降价合同申请合同用印</v>
      </c>
      <c r="N133" s="127"/>
      <c r="O133" s="153">
        <f>IFERROR(VLOOKUP((LEFT(VLOOKUP($L133,'2-2 引出数据_合同数据仓库'!$B$2:$BP$10000,64,FALSE),15)&amp;(RIGHT(VLOOKUP($L133,'2-2 引出数据_合同数据仓库'!$B$2:$BP$10000,64,FALSE),4)+1)),'2-2 引出数据_合同数据仓库'!$B$2:$BP$10000,3,FALSE),0)</f>
        <v>0</v>
      </c>
      <c r="P133" s="127"/>
      <c r="Q133" s="127" t="str">
        <f>IFERROR(VLOOKUP($L133,'2-2 引出数据_合同数据仓库'!$B$2:$BP$10000,28,FALSE),0)</f>
        <v>2024-10-15</v>
      </c>
      <c r="R133" s="127" t="str">
        <f>IFERROR(VLOOKUP($L133,'2-2 引出数据_合同数据仓库'!$B$2:$BP$10000,29,FALSE),0)</f>
        <v>2024-10-01</v>
      </c>
      <c r="S133" s="127" t="str">
        <f>IFERROR(VLOOKUP($L133,'2-2 引出数据_合同数据仓库'!$B$2:$BP$10000,4,FALSE),0)</f>
        <v>2025-09-30</v>
      </c>
      <c r="T133" s="127"/>
      <c r="U133" s="127">
        <f>IFERROR(VLOOKUP($L133,'2-2 引出数据_合同数据仓库'!$B$2:$BP$10000,15,FALSE),0)</f>
        <v>28518.24</v>
      </c>
      <c r="V133" s="127">
        <f t="shared" si="82"/>
        <v>28518.24</v>
      </c>
      <c r="W133" s="127"/>
      <c r="X133" s="159">
        <v>45658</v>
      </c>
      <c r="Y133" s="159">
        <f t="shared" si="83"/>
        <v>45688</v>
      </c>
      <c r="Z133" s="163">
        <f t="shared" si="84"/>
        <v>2422.09709589041</v>
      </c>
      <c r="AA133" s="159">
        <f t="shared" si="85"/>
        <v>45689</v>
      </c>
      <c r="AB133" s="159">
        <f t="shared" si="86"/>
        <v>45716</v>
      </c>
      <c r="AC133" s="163">
        <f t="shared" si="87"/>
        <v>2187.70060273973</v>
      </c>
      <c r="AD133" s="159">
        <f t="shared" si="88"/>
        <v>45717</v>
      </c>
      <c r="AE133" s="159">
        <f t="shared" si="89"/>
        <v>45747</v>
      </c>
      <c r="AF133" s="163">
        <f t="shared" si="90"/>
        <v>2422.09709589041</v>
      </c>
      <c r="AG133" s="159">
        <f t="shared" si="91"/>
        <v>45748</v>
      </c>
      <c r="AH133" s="159">
        <f t="shared" si="92"/>
        <v>45777</v>
      </c>
      <c r="AI133" s="163">
        <f t="shared" si="93"/>
        <v>2343.96493150685</v>
      </c>
      <c r="AJ133" s="159">
        <f t="shared" si="94"/>
        <v>45778</v>
      </c>
      <c r="AK133" s="159">
        <f t="shared" si="95"/>
        <v>45808</v>
      </c>
      <c r="AL133" s="163">
        <f t="shared" si="96"/>
        <v>2422.09709589041</v>
      </c>
      <c r="AM133" s="159">
        <f t="shared" si="97"/>
        <v>45809</v>
      </c>
      <c r="AN133" s="159">
        <f t="shared" si="98"/>
        <v>45838</v>
      </c>
      <c r="AO133" s="163">
        <f t="shared" si="99"/>
        <v>2343.96493150685</v>
      </c>
      <c r="AP133" s="159">
        <f t="shared" si="100"/>
        <v>45839</v>
      </c>
      <c r="AQ133" s="159">
        <f t="shared" si="101"/>
        <v>45869</v>
      </c>
      <c r="AR133" s="163">
        <f t="shared" si="102"/>
        <v>2422.09709589041</v>
      </c>
      <c r="AS133" s="159">
        <f t="shared" si="103"/>
        <v>45870</v>
      </c>
      <c r="AT133" s="159">
        <f t="shared" si="104"/>
        <v>45900</v>
      </c>
      <c r="AU133" s="163">
        <f t="shared" si="105"/>
        <v>2422.09709589041</v>
      </c>
      <c r="AV133" s="159">
        <f t="shared" si="106"/>
        <v>45901</v>
      </c>
      <c r="AW133" s="159">
        <f t="shared" si="107"/>
        <v>45930</v>
      </c>
      <c r="AX133" s="163">
        <f t="shared" si="108"/>
        <v>2343.96493150685</v>
      </c>
      <c r="AY133" s="159">
        <f t="shared" si="109"/>
        <v>45931</v>
      </c>
      <c r="AZ133" s="159">
        <f t="shared" si="110"/>
        <v>45961</v>
      </c>
      <c r="BA133" s="163">
        <f t="shared" si="111"/>
        <v>0</v>
      </c>
      <c r="BB133" s="159">
        <f t="shared" si="112"/>
        <v>45962</v>
      </c>
      <c r="BC133" s="159">
        <f t="shared" si="113"/>
        <v>45991</v>
      </c>
      <c r="BD133" s="163">
        <f t="shared" si="114"/>
        <v>0</v>
      </c>
      <c r="BE133" s="159">
        <f t="shared" si="115"/>
        <v>45992</v>
      </c>
      <c r="BF133" s="159">
        <f t="shared" si="116"/>
        <v>46022</v>
      </c>
      <c r="BG133" s="163">
        <f t="shared" si="117"/>
        <v>0</v>
      </c>
      <c r="BH133" s="159">
        <v>46023</v>
      </c>
      <c r="BI133" s="159">
        <f t="shared" si="118"/>
        <v>46053</v>
      </c>
      <c r="BJ133" s="163">
        <f t="shared" si="119"/>
        <v>0</v>
      </c>
      <c r="BK133" s="159">
        <f t="shared" si="120"/>
        <v>46054</v>
      </c>
      <c r="BL133" s="159">
        <f t="shared" si="121"/>
        <v>46081</v>
      </c>
      <c r="BM133" s="163">
        <f t="shared" si="122"/>
        <v>0</v>
      </c>
      <c r="BN133" s="159">
        <f t="shared" si="123"/>
        <v>46082</v>
      </c>
      <c r="BO133" s="159">
        <f t="shared" si="124"/>
        <v>46112</v>
      </c>
      <c r="BP133" s="163">
        <f t="shared" si="125"/>
        <v>0</v>
      </c>
      <c r="BQ133" s="159">
        <f t="shared" si="126"/>
        <v>46113</v>
      </c>
      <c r="BR133" s="159">
        <f t="shared" si="127"/>
        <v>46142</v>
      </c>
      <c r="BS133" s="163">
        <f t="shared" si="128"/>
        <v>0</v>
      </c>
      <c r="BT133" s="159">
        <f t="shared" si="129"/>
        <v>46143</v>
      </c>
      <c r="BU133" s="159">
        <f t="shared" si="130"/>
        <v>46173</v>
      </c>
      <c r="BV133" s="163">
        <f t="shared" si="131"/>
        <v>0</v>
      </c>
      <c r="BW133" s="159">
        <f t="shared" si="132"/>
        <v>46174</v>
      </c>
      <c r="BX133" s="159">
        <f t="shared" si="133"/>
        <v>46203</v>
      </c>
      <c r="BY133" s="163">
        <f t="shared" si="134"/>
        <v>0</v>
      </c>
      <c r="BZ133" s="159">
        <f t="shared" si="135"/>
        <v>46204</v>
      </c>
      <c r="CA133" s="159">
        <f t="shared" si="136"/>
        <v>46234</v>
      </c>
      <c r="CB133" s="163">
        <f t="shared" si="137"/>
        <v>0</v>
      </c>
      <c r="CC133" s="159">
        <f t="shared" si="138"/>
        <v>46235</v>
      </c>
      <c r="CD133" s="159">
        <f t="shared" si="139"/>
        <v>46265</v>
      </c>
      <c r="CE133" s="163">
        <f t="shared" si="140"/>
        <v>0</v>
      </c>
      <c r="CF133" s="159">
        <f t="shared" si="141"/>
        <v>46266</v>
      </c>
      <c r="CG133" s="159">
        <f t="shared" si="142"/>
        <v>46295</v>
      </c>
      <c r="CH133" s="163">
        <f t="shared" si="143"/>
        <v>0</v>
      </c>
      <c r="CI133" s="159">
        <f t="shared" si="144"/>
        <v>46296</v>
      </c>
      <c r="CJ133" s="159">
        <f t="shared" si="145"/>
        <v>46326</v>
      </c>
      <c r="CK133" s="163">
        <f t="shared" si="146"/>
        <v>0</v>
      </c>
      <c r="CL133" s="159">
        <f t="shared" si="147"/>
        <v>46327</v>
      </c>
      <c r="CM133" s="159">
        <f t="shared" si="148"/>
        <v>46356</v>
      </c>
      <c r="CN133" s="163">
        <f t="shared" si="149"/>
        <v>0</v>
      </c>
      <c r="CO133" s="159">
        <f t="shared" si="150"/>
        <v>46357</v>
      </c>
      <c r="CP133" s="159">
        <f t="shared" si="151"/>
        <v>46387</v>
      </c>
      <c r="CQ133" s="163">
        <f t="shared" si="152"/>
        <v>0</v>
      </c>
    </row>
    <row r="134" s="85" customFormat="1" ht="24" customHeight="1" outlineLevel="4" spans="1:95">
      <c r="A134" s="124"/>
      <c r="B134" s="125"/>
      <c r="C134" s="126"/>
      <c r="D134" s="124"/>
      <c r="E134" s="125"/>
      <c r="F134" s="125"/>
      <c r="G134" s="125"/>
      <c r="H134" s="127"/>
      <c r="I134" s="127"/>
      <c r="J134" s="127">
        <f t="shared" si="81"/>
        <v>36439.8904109589</v>
      </c>
      <c r="K134" s="127">
        <f t="shared" si="153"/>
        <v>3</v>
      </c>
      <c r="L134" s="152" t="s">
        <v>2828</v>
      </c>
      <c r="M134" s="153" t="str">
        <f>IFERROR(VLOOKUP($L134,'2-2 引出数据_合同数据仓库'!$B$2:$BP$10000,3,FALSE),0)</f>
        <v>深圳金地中心2024年绿植租摆合同</v>
      </c>
      <c r="N134" s="127"/>
      <c r="O134" s="153">
        <f>IFERROR(VLOOKUP((LEFT(VLOOKUP($L134,'2-2 引出数据_合同数据仓库'!$B$2:$BP$10000,64,FALSE),15)&amp;(RIGHT(VLOOKUP($L134,'2-2 引出数据_合同数据仓库'!$B$2:$BP$10000,64,FALSE),4)+1)),'2-2 引出数据_合同数据仓库'!$B$2:$BP$10000,3,FALSE),0)</f>
        <v>0</v>
      </c>
      <c r="P134" s="127"/>
      <c r="Q134" s="127" t="str">
        <f>IFERROR(VLOOKUP($L134,'2-2 引出数据_合同数据仓库'!$B$2:$BP$10000,28,FALSE),0)</f>
        <v>2024-10-09</v>
      </c>
      <c r="R134" s="127" t="str">
        <f>IFERROR(VLOOKUP($L134,'2-2 引出数据_合同数据仓库'!$B$2:$BP$10000,29,FALSE),0)</f>
        <v>2024-10-01</v>
      </c>
      <c r="S134" s="127" t="str">
        <f>IFERROR(VLOOKUP($L134,'2-2 引出数据_合同数据仓库'!$B$2:$BP$10000,4,FALSE),0)</f>
        <v>2025-09-30</v>
      </c>
      <c r="T134" s="127"/>
      <c r="U134" s="127">
        <f>IFERROR(VLOOKUP($L134,'2-2 引出数据_合同数据仓库'!$B$2:$BP$10000,15,FALSE),0)</f>
        <v>48720</v>
      </c>
      <c r="V134" s="127">
        <f t="shared" si="82"/>
        <v>48720</v>
      </c>
      <c r="W134" s="127"/>
      <c r="X134" s="159">
        <v>45658</v>
      </c>
      <c r="Y134" s="159">
        <f t="shared" si="83"/>
        <v>45688</v>
      </c>
      <c r="Z134" s="163">
        <f t="shared" si="84"/>
        <v>4137.86301369863</v>
      </c>
      <c r="AA134" s="159">
        <f t="shared" si="85"/>
        <v>45689</v>
      </c>
      <c r="AB134" s="159">
        <f t="shared" si="86"/>
        <v>45716</v>
      </c>
      <c r="AC134" s="163">
        <f t="shared" si="87"/>
        <v>3737.42465753425</v>
      </c>
      <c r="AD134" s="159">
        <f t="shared" si="88"/>
        <v>45717</v>
      </c>
      <c r="AE134" s="159">
        <f t="shared" si="89"/>
        <v>45747</v>
      </c>
      <c r="AF134" s="163">
        <f t="shared" si="90"/>
        <v>4137.86301369863</v>
      </c>
      <c r="AG134" s="159">
        <f t="shared" si="91"/>
        <v>45748</v>
      </c>
      <c r="AH134" s="159">
        <f t="shared" si="92"/>
        <v>45777</v>
      </c>
      <c r="AI134" s="163">
        <f t="shared" si="93"/>
        <v>4004.38356164384</v>
      </c>
      <c r="AJ134" s="159">
        <f t="shared" si="94"/>
        <v>45778</v>
      </c>
      <c r="AK134" s="159">
        <f t="shared" si="95"/>
        <v>45808</v>
      </c>
      <c r="AL134" s="163">
        <f t="shared" si="96"/>
        <v>4137.86301369863</v>
      </c>
      <c r="AM134" s="159">
        <f t="shared" si="97"/>
        <v>45809</v>
      </c>
      <c r="AN134" s="159">
        <f t="shared" si="98"/>
        <v>45838</v>
      </c>
      <c r="AO134" s="163">
        <f t="shared" si="99"/>
        <v>4004.38356164384</v>
      </c>
      <c r="AP134" s="159">
        <f t="shared" si="100"/>
        <v>45839</v>
      </c>
      <c r="AQ134" s="159">
        <f t="shared" si="101"/>
        <v>45869</v>
      </c>
      <c r="AR134" s="163">
        <f t="shared" si="102"/>
        <v>4137.86301369863</v>
      </c>
      <c r="AS134" s="159">
        <f t="shared" si="103"/>
        <v>45870</v>
      </c>
      <c r="AT134" s="159">
        <f t="shared" si="104"/>
        <v>45900</v>
      </c>
      <c r="AU134" s="163">
        <f t="shared" si="105"/>
        <v>4137.86301369863</v>
      </c>
      <c r="AV134" s="159">
        <f t="shared" si="106"/>
        <v>45901</v>
      </c>
      <c r="AW134" s="159">
        <f t="shared" si="107"/>
        <v>45930</v>
      </c>
      <c r="AX134" s="163">
        <f t="shared" si="108"/>
        <v>4004.38356164384</v>
      </c>
      <c r="AY134" s="159">
        <f t="shared" si="109"/>
        <v>45931</v>
      </c>
      <c r="AZ134" s="159">
        <f t="shared" si="110"/>
        <v>45961</v>
      </c>
      <c r="BA134" s="163">
        <f t="shared" si="111"/>
        <v>0</v>
      </c>
      <c r="BB134" s="159">
        <f t="shared" si="112"/>
        <v>45962</v>
      </c>
      <c r="BC134" s="159">
        <f t="shared" si="113"/>
        <v>45991</v>
      </c>
      <c r="BD134" s="163">
        <f t="shared" si="114"/>
        <v>0</v>
      </c>
      <c r="BE134" s="159">
        <f t="shared" si="115"/>
        <v>45992</v>
      </c>
      <c r="BF134" s="159">
        <f t="shared" si="116"/>
        <v>46022</v>
      </c>
      <c r="BG134" s="163">
        <f t="shared" si="117"/>
        <v>0</v>
      </c>
      <c r="BH134" s="159">
        <v>46023</v>
      </c>
      <c r="BI134" s="159">
        <f t="shared" si="118"/>
        <v>46053</v>
      </c>
      <c r="BJ134" s="163">
        <f t="shared" si="119"/>
        <v>0</v>
      </c>
      <c r="BK134" s="159">
        <f t="shared" si="120"/>
        <v>46054</v>
      </c>
      <c r="BL134" s="159">
        <f t="shared" si="121"/>
        <v>46081</v>
      </c>
      <c r="BM134" s="163">
        <f t="shared" si="122"/>
        <v>0</v>
      </c>
      <c r="BN134" s="159">
        <f t="shared" si="123"/>
        <v>46082</v>
      </c>
      <c r="BO134" s="159">
        <f t="shared" si="124"/>
        <v>46112</v>
      </c>
      <c r="BP134" s="163">
        <f t="shared" si="125"/>
        <v>0</v>
      </c>
      <c r="BQ134" s="159">
        <f t="shared" si="126"/>
        <v>46113</v>
      </c>
      <c r="BR134" s="159">
        <f t="shared" si="127"/>
        <v>46142</v>
      </c>
      <c r="BS134" s="163">
        <f t="shared" si="128"/>
        <v>0</v>
      </c>
      <c r="BT134" s="159">
        <f t="shared" si="129"/>
        <v>46143</v>
      </c>
      <c r="BU134" s="159">
        <f t="shared" si="130"/>
        <v>46173</v>
      </c>
      <c r="BV134" s="163">
        <f t="shared" si="131"/>
        <v>0</v>
      </c>
      <c r="BW134" s="159">
        <f t="shared" si="132"/>
        <v>46174</v>
      </c>
      <c r="BX134" s="159">
        <f t="shared" si="133"/>
        <v>46203</v>
      </c>
      <c r="BY134" s="163">
        <f t="shared" si="134"/>
        <v>0</v>
      </c>
      <c r="BZ134" s="159">
        <f t="shared" si="135"/>
        <v>46204</v>
      </c>
      <c r="CA134" s="159">
        <f t="shared" si="136"/>
        <v>46234</v>
      </c>
      <c r="CB134" s="163">
        <f t="shared" si="137"/>
        <v>0</v>
      </c>
      <c r="CC134" s="159">
        <f t="shared" si="138"/>
        <v>46235</v>
      </c>
      <c r="CD134" s="159">
        <f t="shared" si="139"/>
        <v>46265</v>
      </c>
      <c r="CE134" s="163">
        <f t="shared" si="140"/>
        <v>0</v>
      </c>
      <c r="CF134" s="159">
        <f t="shared" si="141"/>
        <v>46266</v>
      </c>
      <c r="CG134" s="159">
        <f t="shared" si="142"/>
        <v>46295</v>
      </c>
      <c r="CH134" s="163">
        <f t="shared" si="143"/>
        <v>0</v>
      </c>
      <c r="CI134" s="159">
        <f t="shared" si="144"/>
        <v>46296</v>
      </c>
      <c r="CJ134" s="159">
        <f t="shared" si="145"/>
        <v>46326</v>
      </c>
      <c r="CK134" s="163">
        <f t="shared" si="146"/>
        <v>0</v>
      </c>
      <c r="CL134" s="159">
        <f t="shared" si="147"/>
        <v>46327</v>
      </c>
      <c r="CM134" s="159">
        <f t="shared" si="148"/>
        <v>46356</v>
      </c>
      <c r="CN134" s="163">
        <f t="shared" si="149"/>
        <v>0</v>
      </c>
      <c r="CO134" s="159">
        <f t="shared" si="150"/>
        <v>46357</v>
      </c>
      <c r="CP134" s="159">
        <f t="shared" si="151"/>
        <v>46387</v>
      </c>
      <c r="CQ134" s="163">
        <f t="shared" si="152"/>
        <v>0</v>
      </c>
    </row>
    <row r="135" s="85" customFormat="1" ht="24" customHeight="1" outlineLevel="4" spans="1:95">
      <c r="A135" s="124"/>
      <c r="B135" s="125"/>
      <c r="C135" s="126"/>
      <c r="D135" s="124"/>
      <c r="E135" s="125"/>
      <c r="F135" s="125"/>
      <c r="G135" s="125"/>
      <c r="H135" s="127"/>
      <c r="I135" s="127"/>
      <c r="J135" s="127">
        <f t="shared" si="81"/>
        <v>14876.7123287671</v>
      </c>
      <c r="K135" s="127">
        <f t="shared" si="153"/>
        <v>4</v>
      </c>
      <c r="L135" s="152" t="s">
        <v>2829</v>
      </c>
      <c r="M135" s="153" t="str">
        <f>IFERROR(VLOOKUP($L135,'2-2 引出数据_合同数据仓库'!$B$2:$BP$10000,3,FALSE),0)</f>
        <v>深圳金地中心2024年绿化养护合同续签申请</v>
      </c>
      <c r="N135" s="127"/>
      <c r="O135" s="153">
        <f>IFERROR(VLOOKUP((LEFT(VLOOKUP($L135,'2-2 引出数据_合同数据仓库'!$B$2:$BP$10000,64,FALSE),15)&amp;(RIGHT(VLOOKUP($L135,'2-2 引出数据_合同数据仓库'!$B$2:$BP$10000,64,FALSE),4)+1)),'2-2 引出数据_合同数据仓库'!$B$2:$BP$10000,3,FALSE),0)</f>
        <v>0</v>
      </c>
      <c r="P135" s="127"/>
      <c r="Q135" s="127" t="str">
        <f>IFERROR(VLOOKUP($L135,'2-2 引出数据_合同数据仓库'!$B$2:$BP$10000,28,FALSE),0)</f>
        <v>2024-07-30</v>
      </c>
      <c r="R135" s="127" t="str">
        <f>IFERROR(VLOOKUP($L135,'2-2 引出数据_合同数据仓库'!$B$2:$BP$10000,29,FALSE),0)</f>
        <v>2024-07-01</v>
      </c>
      <c r="S135" s="127" t="str">
        <f>IFERROR(VLOOKUP($L135,'2-2 引出数据_合同数据仓库'!$B$2:$BP$10000,4,FALSE),0)</f>
        <v>2025-06-30</v>
      </c>
      <c r="T135" s="127"/>
      <c r="U135" s="127">
        <f>IFERROR(VLOOKUP($L135,'2-2 引出数据_合同数据仓库'!$B$2:$BP$10000,15,FALSE),0)</f>
        <v>30000</v>
      </c>
      <c r="V135" s="127">
        <f t="shared" si="82"/>
        <v>30000</v>
      </c>
      <c r="W135" s="127"/>
      <c r="X135" s="159">
        <v>45658</v>
      </c>
      <c r="Y135" s="159">
        <f t="shared" si="83"/>
        <v>45688</v>
      </c>
      <c r="Z135" s="163">
        <f t="shared" si="84"/>
        <v>2547.94520547945</v>
      </c>
      <c r="AA135" s="159">
        <f t="shared" si="85"/>
        <v>45689</v>
      </c>
      <c r="AB135" s="159">
        <f t="shared" si="86"/>
        <v>45716</v>
      </c>
      <c r="AC135" s="163">
        <f t="shared" si="87"/>
        <v>2301.3698630137</v>
      </c>
      <c r="AD135" s="159">
        <f t="shared" si="88"/>
        <v>45717</v>
      </c>
      <c r="AE135" s="159">
        <f t="shared" si="89"/>
        <v>45747</v>
      </c>
      <c r="AF135" s="163">
        <f t="shared" si="90"/>
        <v>2547.94520547945</v>
      </c>
      <c r="AG135" s="159">
        <f t="shared" si="91"/>
        <v>45748</v>
      </c>
      <c r="AH135" s="159">
        <f t="shared" si="92"/>
        <v>45777</v>
      </c>
      <c r="AI135" s="163">
        <f t="shared" si="93"/>
        <v>2465.75342465753</v>
      </c>
      <c r="AJ135" s="159">
        <f t="shared" si="94"/>
        <v>45778</v>
      </c>
      <c r="AK135" s="159">
        <f t="shared" si="95"/>
        <v>45808</v>
      </c>
      <c r="AL135" s="163">
        <f t="shared" si="96"/>
        <v>2547.94520547945</v>
      </c>
      <c r="AM135" s="159">
        <f t="shared" si="97"/>
        <v>45809</v>
      </c>
      <c r="AN135" s="159">
        <f t="shared" si="98"/>
        <v>45838</v>
      </c>
      <c r="AO135" s="163">
        <f t="shared" si="99"/>
        <v>2465.75342465753</v>
      </c>
      <c r="AP135" s="159">
        <f t="shared" si="100"/>
        <v>45839</v>
      </c>
      <c r="AQ135" s="159">
        <f t="shared" si="101"/>
        <v>45869</v>
      </c>
      <c r="AR135" s="163">
        <f t="shared" si="102"/>
        <v>0</v>
      </c>
      <c r="AS135" s="159">
        <f t="shared" si="103"/>
        <v>45870</v>
      </c>
      <c r="AT135" s="159">
        <f t="shared" si="104"/>
        <v>45900</v>
      </c>
      <c r="AU135" s="163">
        <f t="shared" si="105"/>
        <v>0</v>
      </c>
      <c r="AV135" s="159">
        <f t="shared" si="106"/>
        <v>45901</v>
      </c>
      <c r="AW135" s="159">
        <f t="shared" si="107"/>
        <v>45930</v>
      </c>
      <c r="AX135" s="163">
        <f t="shared" si="108"/>
        <v>0</v>
      </c>
      <c r="AY135" s="159">
        <f t="shared" si="109"/>
        <v>45931</v>
      </c>
      <c r="AZ135" s="159">
        <f t="shared" si="110"/>
        <v>45961</v>
      </c>
      <c r="BA135" s="163">
        <f t="shared" si="111"/>
        <v>0</v>
      </c>
      <c r="BB135" s="159">
        <f t="shared" si="112"/>
        <v>45962</v>
      </c>
      <c r="BC135" s="159">
        <f t="shared" si="113"/>
        <v>45991</v>
      </c>
      <c r="BD135" s="163">
        <f t="shared" si="114"/>
        <v>0</v>
      </c>
      <c r="BE135" s="159">
        <f t="shared" si="115"/>
        <v>45992</v>
      </c>
      <c r="BF135" s="159">
        <f t="shared" si="116"/>
        <v>46022</v>
      </c>
      <c r="BG135" s="163">
        <f t="shared" si="117"/>
        <v>0</v>
      </c>
      <c r="BH135" s="159">
        <v>46023</v>
      </c>
      <c r="BI135" s="159">
        <f t="shared" si="118"/>
        <v>46053</v>
      </c>
      <c r="BJ135" s="163">
        <f t="shared" si="119"/>
        <v>0</v>
      </c>
      <c r="BK135" s="159">
        <f t="shared" si="120"/>
        <v>46054</v>
      </c>
      <c r="BL135" s="159">
        <f t="shared" si="121"/>
        <v>46081</v>
      </c>
      <c r="BM135" s="163">
        <f t="shared" si="122"/>
        <v>0</v>
      </c>
      <c r="BN135" s="159">
        <f t="shared" si="123"/>
        <v>46082</v>
      </c>
      <c r="BO135" s="159">
        <f t="shared" si="124"/>
        <v>46112</v>
      </c>
      <c r="BP135" s="163">
        <f t="shared" si="125"/>
        <v>0</v>
      </c>
      <c r="BQ135" s="159">
        <f t="shared" si="126"/>
        <v>46113</v>
      </c>
      <c r="BR135" s="159">
        <f t="shared" si="127"/>
        <v>46142</v>
      </c>
      <c r="BS135" s="163">
        <f t="shared" si="128"/>
        <v>0</v>
      </c>
      <c r="BT135" s="159">
        <f t="shared" si="129"/>
        <v>46143</v>
      </c>
      <c r="BU135" s="159">
        <f t="shared" si="130"/>
        <v>46173</v>
      </c>
      <c r="BV135" s="163">
        <f t="shared" si="131"/>
        <v>0</v>
      </c>
      <c r="BW135" s="159">
        <f t="shared" si="132"/>
        <v>46174</v>
      </c>
      <c r="BX135" s="159">
        <f t="shared" si="133"/>
        <v>46203</v>
      </c>
      <c r="BY135" s="163">
        <f t="shared" si="134"/>
        <v>0</v>
      </c>
      <c r="BZ135" s="159">
        <f t="shared" si="135"/>
        <v>46204</v>
      </c>
      <c r="CA135" s="159">
        <f t="shared" si="136"/>
        <v>46234</v>
      </c>
      <c r="CB135" s="163">
        <f t="shared" si="137"/>
        <v>0</v>
      </c>
      <c r="CC135" s="159">
        <f t="shared" si="138"/>
        <v>46235</v>
      </c>
      <c r="CD135" s="159">
        <f t="shared" si="139"/>
        <v>46265</v>
      </c>
      <c r="CE135" s="163">
        <f t="shared" si="140"/>
        <v>0</v>
      </c>
      <c r="CF135" s="159">
        <f t="shared" si="141"/>
        <v>46266</v>
      </c>
      <c r="CG135" s="159">
        <f t="shared" si="142"/>
        <v>46295</v>
      </c>
      <c r="CH135" s="163">
        <f t="shared" si="143"/>
        <v>0</v>
      </c>
      <c r="CI135" s="159">
        <f t="shared" si="144"/>
        <v>46296</v>
      </c>
      <c r="CJ135" s="159">
        <f t="shared" si="145"/>
        <v>46326</v>
      </c>
      <c r="CK135" s="163">
        <f t="shared" si="146"/>
        <v>0</v>
      </c>
      <c r="CL135" s="159">
        <f t="shared" si="147"/>
        <v>46327</v>
      </c>
      <c r="CM135" s="159">
        <f t="shared" si="148"/>
        <v>46356</v>
      </c>
      <c r="CN135" s="163">
        <f t="shared" si="149"/>
        <v>0</v>
      </c>
      <c r="CO135" s="159">
        <f t="shared" si="150"/>
        <v>46357</v>
      </c>
      <c r="CP135" s="159">
        <f t="shared" si="151"/>
        <v>46387</v>
      </c>
      <c r="CQ135" s="163">
        <f t="shared" si="152"/>
        <v>0</v>
      </c>
    </row>
    <row r="136" s="85" customFormat="1" ht="24" customHeight="1" outlineLevel="4" spans="1:95">
      <c r="A136" s="124"/>
      <c r="B136" s="125"/>
      <c r="C136" s="126"/>
      <c r="D136" s="124"/>
      <c r="E136" s="125"/>
      <c r="F136" s="125"/>
      <c r="G136" s="125"/>
      <c r="H136" s="127"/>
      <c r="I136" s="127"/>
      <c r="J136" s="127">
        <f t="shared" si="81"/>
        <v>0</v>
      </c>
      <c r="K136" s="127">
        <f t="shared" si="153"/>
        <v>5</v>
      </c>
      <c r="L136" s="152" t="s">
        <v>2830</v>
      </c>
      <c r="M136" s="153" t="str">
        <f>IFERROR(VLOOKUP($L136,'2-2 引出数据_合同数据仓库'!$B$2:$BP$10000,3,FALSE),0)</f>
        <v>深圳金地中心2024年年桔采购服务协议盖章申请</v>
      </c>
      <c r="N136" s="127"/>
      <c r="O136" s="153">
        <f>IFERROR(VLOOKUP((LEFT(VLOOKUP($L136,'2-2 引出数据_合同数据仓库'!$B$2:$BP$10000,64,FALSE),15)&amp;(RIGHT(VLOOKUP($L136,'2-2 引出数据_合同数据仓库'!$B$2:$BP$10000,64,FALSE),4)+1)),'2-2 引出数据_合同数据仓库'!$B$2:$BP$10000,3,FALSE),0)</f>
        <v>0</v>
      </c>
      <c r="P136" s="127"/>
      <c r="Q136" s="127" t="str">
        <f>IFERROR(VLOOKUP($L136,'2-2 引出数据_合同数据仓库'!$B$2:$BP$10000,28,FALSE),0)</f>
        <v>2024-01-15</v>
      </c>
      <c r="R136" s="127" t="str">
        <f>IFERROR(VLOOKUP($L136,'2-2 引出数据_合同数据仓库'!$B$2:$BP$10000,29,FALSE),0)</f>
        <v>2024-01-25</v>
      </c>
      <c r="S136" s="127" t="str">
        <f>IFERROR(VLOOKUP($L136,'2-2 引出数据_合同数据仓库'!$B$2:$BP$10000,4,FALSE),0)</f>
        <v>2024-02-25</v>
      </c>
      <c r="T136" s="127"/>
      <c r="U136" s="127">
        <f>IFERROR(VLOOKUP($L136,'2-2 引出数据_合同数据仓库'!$B$2:$BP$10000,15,FALSE),0)</f>
        <v>9400</v>
      </c>
      <c r="V136" s="127">
        <f t="shared" si="82"/>
        <v>107218.75</v>
      </c>
      <c r="W136" s="127"/>
      <c r="X136" s="159">
        <v>45658</v>
      </c>
      <c r="Y136" s="159">
        <f t="shared" si="83"/>
        <v>45688</v>
      </c>
      <c r="Z136" s="163">
        <f t="shared" si="84"/>
        <v>0</v>
      </c>
      <c r="AA136" s="159">
        <f t="shared" si="85"/>
        <v>45689</v>
      </c>
      <c r="AB136" s="159">
        <f t="shared" si="86"/>
        <v>45716</v>
      </c>
      <c r="AC136" s="163">
        <f t="shared" si="87"/>
        <v>0</v>
      </c>
      <c r="AD136" s="159">
        <f t="shared" si="88"/>
        <v>45717</v>
      </c>
      <c r="AE136" s="159">
        <f t="shared" si="89"/>
        <v>45747</v>
      </c>
      <c r="AF136" s="163">
        <f t="shared" si="90"/>
        <v>0</v>
      </c>
      <c r="AG136" s="159">
        <f t="shared" si="91"/>
        <v>45748</v>
      </c>
      <c r="AH136" s="159">
        <f t="shared" si="92"/>
        <v>45777</v>
      </c>
      <c r="AI136" s="163">
        <f t="shared" si="93"/>
        <v>0</v>
      </c>
      <c r="AJ136" s="159">
        <f t="shared" si="94"/>
        <v>45778</v>
      </c>
      <c r="AK136" s="159">
        <f t="shared" si="95"/>
        <v>45808</v>
      </c>
      <c r="AL136" s="163">
        <f t="shared" si="96"/>
        <v>0</v>
      </c>
      <c r="AM136" s="159">
        <f t="shared" si="97"/>
        <v>45809</v>
      </c>
      <c r="AN136" s="159">
        <f t="shared" si="98"/>
        <v>45838</v>
      </c>
      <c r="AO136" s="163">
        <f t="shared" si="99"/>
        <v>0</v>
      </c>
      <c r="AP136" s="159">
        <f t="shared" si="100"/>
        <v>45839</v>
      </c>
      <c r="AQ136" s="159">
        <f t="shared" si="101"/>
        <v>45869</v>
      </c>
      <c r="AR136" s="163">
        <f t="shared" si="102"/>
        <v>0</v>
      </c>
      <c r="AS136" s="159">
        <f t="shared" si="103"/>
        <v>45870</v>
      </c>
      <c r="AT136" s="159">
        <f t="shared" si="104"/>
        <v>45900</v>
      </c>
      <c r="AU136" s="163">
        <f t="shared" si="105"/>
        <v>0</v>
      </c>
      <c r="AV136" s="159">
        <f t="shared" si="106"/>
        <v>45901</v>
      </c>
      <c r="AW136" s="159">
        <f t="shared" si="107"/>
        <v>45930</v>
      </c>
      <c r="AX136" s="163">
        <f t="shared" si="108"/>
        <v>0</v>
      </c>
      <c r="AY136" s="159">
        <f t="shared" si="109"/>
        <v>45931</v>
      </c>
      <c r="AZ136" s="159">
        <f t="shared" si="110"/>
        <v>45961</v>
      </c>
      <c r="BA136" s="163">
        <f t="shared" si="111"/>
        <v>0</v>
      </c>
      <c r="BB136" s="159">
        <f t="shared" si="112"/>
        <v>45962</v>
      </c>
      <c r="BC136" s="159">
        <f t="shared" si="113"/>
        <v>45991</v>
      </c>
      <c r="BD136" s="163">
        <f t="shared" si="114"/>
        <v>0</v>
      </c>
      <c r="BE136" s="159">
        <f t="shared" si="115"/>
        <v>45992</v>
      </c>
      <c r="BF136" s="159">
        <f t="shared" si="116"/>
        <v>46022</v>
      </c>
      <c r="BG136" s="163">
        <f t="shared" si="117"/>
        <v>0</v>
      </c>
      <c r="BH136" s="159">
        <v>46023</v>
      </c>
      <c r="BI136" s="159">
        <f t="shared" si="118"/>
        <v>46053</v>
      </c>
      <c r="BJ136" s="163">
        <f t="shared" si="119"/>
        <v>0</v>
      </c>
      <c r="BK136" s="159">
        <f t="shared" si="120"/>
        <v>46054</v>
      </c>
      <c r="BL136" s="159">
        <f t="shared" si="121"/>
        <v>46081</v>
      </c>
      <c r="BM136" s="163">
        <f t="shared" si="122"/>
        <v>0</v>
      </c>
      <c r="BN136" s="159">
        <f t="shared" si="123"/>
        <v>46082</v>
      </c>
      <c r="BO136" s="159">
        <f t="shared" si="124"/>
        <v>46112</v>
      </c>
      <c r="BP136" s="163">
        <f t="shared" si="125"/>
        <v>0</v>
      </c>
      <c r="BQ136" s="159">
        <f t="shared" si="126"/>
        <v>46113</v>
      </c>
      <c r="BR136" s="159">
        <f t="shared" si="127"/>
        <v>46142</v>
      </c>
      <c r="BS136" s="163">
        <f t="shared" si="128"/>
        <v>0</v>
      </c>
      <c r="BT136" s="159">
        <f t="shared" si="129"/>
        <v>46143</v>
      </c>
      <c r="BU136" s="159">
        <f t="shared" si="130"/>
        <v>46173</v>
      </c>
      <c r="BV136" s="163">
        <f t="shared" si="131"/>
        <v>0</v>
      </c>
      <c r="BW136" s="159">
        <f t="shared" si="132"/>
        <v>46174</v>
      </c>
      <c r="BX136" s="159">
        <f t="shared" si="133"/>
        <v>46203</v>
      </c>
      <c r="BY136" s="163">
        <f t="shared" si="134"/>
        <v>0</v>
      </c>
      <c r="BZ136" s="159">
        <f t="shared" si="135"/>
        <v>46204</v>
      </c>
      <c r="CA136" s="159">
        <f t="shared" si="136"/>
        <v>46234</v>
      </c>
      <c r="CB136" s="163">
        <f t="shared" si="137"/>
        <v>0</v>
      </c>
      <c r="CC136" s="159">
        <f t="shared" si="138"/>
        <v>46235</v>
      </c>
      <c r="CD136" s="159">
        <f t="shared" si="139"/>
        <v>46265</v>
      </c>
      <c r="CE136" s="163">
        <f t="shared" si="140"/>
        <v>0</v>
      </c>
      <c r="CF136" s="159">
        <f t="shared" si="141"/>
        <v>46266</v>
      </c>
      <c r="CG136" s="159">
        <f t="shared" si="142"/>
        <v>46295</v>
      </c>
      <c r="CH136" s="163">
        <f t="shared" si="143"/>
        <v>0</v>
      </c>
      <c r="CI136" s="159">
        <f t="shared" si="144"/>
        <v>46296</v>
      </c>
      <c r="CJ136" s="159">
        <f t="shared" si="145"/>
        <v>46326</v>
      </c>
      <c r="CK136" s="163">
        <f t="shared" si="146"/>
        <v>0</v>
      </c>
      <c r="CL136" s="159">
        <f t="shared" si="147"/>
        <v>46327</v>
      </c>
      <c r="CM136" s="159">
        <f t="shared" si="148"/>
        <v>46356</v>
      </c>
      <c r="CN136" s="163">
        <f t="shared" si="149"/>
        <v>0</v>
      </c>
      <c r="CO136" s="159">
        <f t="shared" si="150"/>
        <v>46357</v>
      </c>
      <c r="CP136" s="159">
        <f t="shared" si="151"/>
        <v>46387</v>
      </c>
      <c r="CQ136" s="163">
        <f t="shared" si="152"/>
        <v>0</v>
      </c>
    </row>
    <row r="137" s="85" customFormat="1" ht="24" customHeight="1" outlineLevel="4" spans="1:95">
      <c r="A137" s="124"/>
      <c r="B137" s="125"/>
      <c r="C137" s="126"/>
      <c r="D137" s="124"/>
      <c r="E137" s="125"/>
      <c r="F137" s="125"/>
      <c r="G137" s="125"/>
      <c r="H137" s="127"/>
      <c r="I137" s="127"/>
      <c r="J137" s="127">
        <f t="shared" si="81"/>
        <v>0</v>
      </c>
      <c r="K137" s="127">
        <f t="shared" si="153"/>
        <v>6</v>
      </c>
      <c r="L137" s="152" t="s">
        <v>2831</v>
      </c>
      <c r="M137" s="153" t="str">
        <f>IFERROR(VLOOKUP($L137,'2-2 引出数据_合同数据仓库'!$B$2:$BP$10000,3,FALSE),0)</f>
        <v>深圳市金地中心2023年绿化养护合同盖章申请</v>
      </c>
      <c r="N137" s="127"/>
      <c r="O137" s="153">
        <f>IFERROR(VLOOKUP((LEFT(VLOOKUP($L137,'2-2 引出数据_合同数据仓库'!$B$2:$BP$10000,64,FALSE),15)&amp;(RIGHT(VLOOKUP($L137,'2-2 引出数据_合同数据仓库'!$B$2:$BP$10000,64,FALSE),4)+1)),'2-2 引出数据_合同数据仓库'!$B$2:$BP$10000,3,FALSE),0)</f>
        <v>0</v>
      </c>
      <c r="P137" s="127"/>
      <c r="Q137" s="127" t="str">
        <f>IFERROR(VLOOKUP($L137,'2-2 引出数据_合同数据仓库'!$B$2:$BP$10000,28,FALSE),0)</f>
        <v>2023-08-31</v>
      </c>
      <c r="R137" s="127" t="str">
        <f>IFERROR(VLOOKUP($L137,'2-2 引出数据_合同数据仓库'!$B$2:$BP$10000,29,FALSE),0)</f>
        <v>2023-09-16</v>
      </c>
      <c r="S137" s="127" t="str">
        <f>IFERROR(VLOOKUP($L137,'2-2 引出数据_合同数据仓库'!$B$2:$BP$10000,4,FALSE),0)</f>
        <v>2024-06-30</v>
      </c>
      <c r="T137" s="127"/>
      <c r="U137" s="127">
        <f>IFERROR(VLOOKUP($L137,'2-2 引出数据_合同数据仓库'!$B$2:$BP$10000,15,FALSE),0)</f>
        <v>23750</v>
      </c>
      <c r="V137" s="127">
        <f t="shared" si="82"/>
        <v>29995.6747404844</v>
      </c>
      <c r="W137" s="127"/>
      <c r="X137" s="159">
        <v>45658</v>
      </c>
      <c r="Y137" s="159">
        <f t="shared" si="83"/>
        <v>45688</v>
      </c>
      <c r="Z137" s="163">
        <f t="shared" si="84"/>
        <v>0</v>
      </c>
      <c r="AA137" s="159">
        <f t="shared" si="85"/>
        <v>45689</v>
      </c>
      <c r="AB137" s="159">
        <f t="shared" si="86"/>
        <v>45716</v>
      </c>
      <c r="AC137" s="163">
        <f t="shared" si="87"/>
        <v>0</v>
      </c>
      <c r="AD137" s="159">
        <f t="shared" si="88"/>
        <v>45717</v>
      </c>
      <c r="AE137" s="159">
        <f t="shared" si="89"/>
        <v>45747</v>
      </c>
      <c r="AF137" s="163">
        <f t="shared" si="90"/>
        <v>0</v>
      </c>
      <c r="AG137" s="159">
        <f t="shared" si="91"/>
        <v>45748</v>
      </c>
      <c r="AH137" s="159">
        <f t="shared" si="92"/>
        <v>45777</v>
      </c>
      <c r="AI137" s="163">
        <f t="shared" si="93"/>
        <v>0</v>
      </c>
      <c r="AJ137" s="159">
        <f t="shared" si="94"/>
        <v>45778</v>
      </c>
      <c r="AK137" s="159">
        <f t="shared" si="95"/>
        <v>45808</v>
      </c>
      <c r="AL137" s="163">
        <f t="shared" si="96"/>
        <v>0</v>
      </c>
      <c r="AM137" s="159">
        <f t="shared" si="97"/>
        <v>45809</v>
      </c>
      <c r="AN137" s="159">
        <f t="shared" si="98"/>
        <v>45838</v>
      </c>
      <c r="AO137" s="163">
        <f t="shared" si="99"/>
        <v>0</v>
      </c>
      <c r="AP137" s="159">
        <f t="shared" si="100"/>
        <v>45839</v>
      </c>
      <c r="AQ137" s="159">
        <f t="shared" si="101"/>
        <v>45869</v>
      </c>
      <c r="AR137" s="163">
        <f t="shared" si="102"/>
        <v>0</v>
      </c>
      <c r="AS137" s="159">
        <f t="shared" si="103"/>
        <v>45870</v>
      </c>
      <c r="AT137" s="159">
        <f t="shared" si="104"/>
        <v>45900</v>
      </c>
      <c r="AU137" s="163">
        <f t="shared" si="105"/>
        <v>0</v>
      </c>
      <c r="AV137" s="159">
        <f t="shared" si="106"/>
        <v>45901</v>
      </c>
      <c r="AW137" s="159">
        <f t="shared" si="107"/>
        <v>45930</v>
      </c>
      <c r="AX137" s="163">
        <f t="shared" si="108"/>
        <v>0</v>
      </c>
      <c r="AY137" s="159">
        <f t="shared" si="109"/>
        <v>45931</v>
      </c>
      <c r="AZ137" s="159">
        <f t="shared" si="110"/>
        <v>45961</v>
      </c>
      <c r="BA137" s="163">
        <f t="shared" si="111"/>
        <v>0</v>
      </c>
      <c r="BB137" s="159">
        <f t="shared" si="112"/>
        <v>45962</v>
      </c>
      <c r="BC137" s="159">
        <f t="shared" si="113"/>
        <v>45991</v>
      </c>
      <c r="BD137" s="163">
        <f t="shared" si="114"/>
        <v>0</v>
      </c>
      <c r="BE137" s="159">
        <f t="shared" si="115"/>
        <v>45992</v>
      </c>
      <c r="BF137" s="159">
        <f t="shared" si="116"/>
        <v>46022</v>
      </c>
      <c r="BG137" s="163">
        <f t="shared" si="117"/>
        <v>0</v>
      </c>
      <c r="BH137" s="159">
        <v>46023</v>
      </c>
      <c r="BI137" s="159">
        <f t="shared" si="118"/>
        <v>46053</v>
      </c>
      <c r="BJ137" s="163">
        <f t="shared" si="119"/>
        <v>0</v>
      </c>
      <c r="BK137" s="159">
        <f t="shared" si="120"/>
        <v>46054</v>
      </c>
      <c r="BL137" s="159">
        <f t="shared" si="121"/>
        <v>46081</v>
      </c>
      <c r="BM137" s="163">
        <f t="shared" si="122"/>
        <v>0</v>
      </c>
      <c r="BN137" s="159">
        <f t="shared" si="123"/>
        <v>46082</v>
      </c>
      <c r="BO137" s="159">
        <f t="shared" si="124"/>
        <v>46112</v>
      </c>
      <c r="BP137" s="163">
        <f t="shared" si="125"/>
        <v>0</v>
      </c>
      <c r="BQ137" s="159">
        <f t="shared" si="126"/>
        <v>46113</v>
      </c>
      <c r="BR137" s="159">
        <f t="shared" si="127"/>
        <v>46142</v>
      </c>
      <c r="BS137" s="163">
        <f t="shared" si="128"/>
        <v>0</v>
      </c>
      <c r="BT137" s="159">
        <f t="shared" si="129"/>
        <v>46143</v>
      </c>
      <c r="BU137" s="159">
        <f t="shared" si="130"/>
        <v>46173</v>
      </c>
      <c r="BV137" s="163">
        <f t="shared" si="131"/>
        <v>0</v>
      </c>
      <c r="BW137" s="159">
        <f t="shared" si="132"/>
        <v>46174</v>
      </c>
      <c r="BX137" s="159">
        <f t="shared" si="133"/>
        <v>46203</v>
      </c>
      <c r="BY137" s="163">
        <f t="shared" si="134"/>
        <v>0</v>
      </c>
      <c r="BZ137" s="159">
        <f t="shared" si="135"/>
        <v>46204</v>
      </c>
      <c r="CA137" s="159">
        <f t="shared" si="136"/>
        <v>46234</v>
      </c>
      <c r="CB137" s="163">
        <f t="shared" si="137"/>
        <v>0</v>
      </c>
      <c r="CC137" s="159">
        <f t="shared" si="138"/>
        <v>46235</v>
      </c>
      <c r="CD137" s="159">
        <f t="shared" si="139"/>
        <v>46265</v>
      </c>
      <c r="CE137" s="163">
        <f t="shared" si="140"/>
        <v>0</v>
      </c>
      <c r="CF137" s="159">
        <f t="shared" si="141"/>
        <v>46266</v>
      </c>
      <c r="CG137" s="159">
        <f t="shared" si="142"/>
        <v>46295</v>
      </c>
      <c r="CH137" s="163">
        <f t="shared" si="143"/>
        <v>0</v>
      </c>
      <c r="CI137" s="159">
        <f t="shared" si="144"/>
        <v>46296</v>
      </c>
      <c r="CJ137" s="159">
        <f t="shared" si="145"/>
        <v>46326</v>
      </c>
      <c r="CK137" s="163">
        <f t="shared" si="146"/>
        <v>0</v>
      </c>
      <c r="CL137" s="159">
        <f t="shared" si="147"/>
        <v>46327</v>
      </c>
      <c r="CM137" s="159">
        <f t="shared" si="148"/>
        <v>46356</v>
      </c>
      <c r="CN137" s="163">
        <f t="shared" si="149"/>
        <v>0</v>
      </c>
      <c r="CO137" s="159">
        <f t="shared" si="150"/>
        <v>46357</v>
      </c>
      <c r="CP137" s="159">
        <f t="shared" si="151"/>
        <v>46387</v>
      </c>
      <c r="CQ137" s="163">
        <f t="shared" si="152"/>
        <v>0</v>
      </c>
    </row>
    <row r="138" s="85" customFormat="1" ht="24" customHeight="1" outlineLevel="4" spans="1:95">
      <c r="A138" s="124"/>
      <c r="B138" s="125"/>
      <c r="C138" s="126"/>
      <c r="D138" s="124"/>
      <c r="E138" s="125"/>
      <c r="F138" s="125"/>
      <c r="G138" s="125"/>
      <c r="H138" s="127"/>
      <c r="I138" s="127"/>
      <c r="J138" s="127">
        <f t="shared" si="81"/>
        <v>0</v>
      </c>
      <c r="K138" s="127">
        <f t="shared" si="153"/>
        <v>7</v>
      </c>
      <c r="L138" s="152" t="s">
        <v>2832</v>
      </c>
      <c r="M138" s="153" t="str">
        <f>IFERROR(VLOOKUP($L138,'2-2 引出数据_合同数据仓库'!$B$2:$BP$10000,3,FALSE),0)</f>
        <v>金地物业绿化服务外包采购合同</v>
      </c>
      <c r="N138" s="127"/>
      <c r="O138" s="153">
        <f>IFERROR(VLOOKUP((LEFT(VLOOKUP($L138,'2-2 引出数据_合同数据仓库'!$B$2:$BP$10000,64,FALSE),15)&amp;(RIGHT(VLOOKUP($L138,'2-2 引出数据_合同数据仓库'!$B$2:$BP$10000,64,FALSE),4)+1)),'2-2 引出数据_合同数据仓库'!$B$2:$BP$10000,3,FALSE),0)</f>
        <v>0</v>
      </c>
      <c r="P138" s="127"/>
      <c r="Q138" s="127" t="str">
        <f>IFERROR(VLOOKUP($L138,'2-2 引出数据_合同数据仓库'!$B$2:$BP$10000,28,FALSE),0)</f>
        <v>2022-09-16</v>
      </c>
      <c r="R138" s="127" t="str">
        <f>IFERROR(VLOOKUP($L138,'2-2 引出数据_合同数据仓库'!$B$2:$BP$10000,29,FALSE),0)</f>
        <v>2022-09-16</v>
      </c>
      <c r="S138" s="127" t="str">
        <f>IFERROR(VLOOKUP($L138,'2-2 引出数据_合同数据仓库'!$B$2:$BP$10000,4,FALSE),0)</f>
        <v>2024-04-30</v>
      </c>
      <c r="T138" s="127"/>
      <c r="U138" s="127">
        <f>IFERROR(VLOOKUP($L138,'2-2 引出数据_合同数据仓库'!$B$2:$BP$10000,15,FALSE),0)</f>
        <v>30000</v>
      </c>
      <c r="V138" s="127">
        <f t="shared" si="82"/>
        <v>18465.4300168634</v>
      </c>
      <c r="W138" s="127"/>
      <c r="X138" s="159">
        <v>45658</v>
      </c>
      <c r="Y138" s="159">
        <f t="shared" si="83"/>
        <v>45688</v>
      </c>
      <c r="Z138" s="163">
        <f t="shared" si="84"/>
        <v>0</v>
      </c>
      <c r="AA138" s="159">
        <f t="shared" si="85"/>
        <v>45689</v>
      </c>
      <c r="AB138" s="159">
        <f t="shared" si="86"/>
        <v>45716</v>
      </c>
      <c r="AC138" s="163">
        <f t="shared" si="87"/>
        <v>0</v>
      </c>
      <c r="AD138" s="159">
        <f t="shared" si="88"/>
        <v>45717</v>
      </c>
      <c r="AE138" s="159">
        <f t="shared" si="89"/>
        <v>45747</v>
      </c>
      <c r="AF138" s="163">
        <f t="shared" si="90"/>
        <v>0</v>
      </c>
      <c r="AG138" s="159">
        <f t="shared" si="91"/>
        <v>45748</v>
      </c>
      <c r="AH138" s="159">
        <f t="shared" si="92"/>
        <v>45777</v>
      </c>
      <c r="AI138" s="163">
        <f t="shared" si="93"/>
        <v>0</v>
      </c>
      <c r="AJ138" s="159">
        <f t="shared" si="94"/>
        <v>45778</v>
      </c>
      <c r="AK138" s="159">
        <f t="shared" si="95"/>
        <v>45808</v>
      </c>
      <c r="AL138" s="163">
        <f t="shared" si="96"/>
        <v>0</v>
      </c>
      <c r="AM138" s="159">
        <f t="shared" si="97"/>
        <v>45809</v>
      </c>
      <c r="AN138" s="159">
        <f t="shared" si="98"/>
        <v>45838</v>
      </c>
      <c r="AO138" s="163">
        <f t="shared" si="99"/>
        <v>0</v>
      </c>
      <c r="AP138" s="159">
        <f t="shared" si="100"/>
        <v>45839</v>
      </c>
      <c r="AQ138" s="159">
        <f t="shared" si="101"/>
        <v>45869</v>
      </c>
      <c r="AR138" s="163">
        <f t="shared" si="102"/>
        <v>0</v>
      </c>
      <c r="AS138" s="159">
        <f t="shared" si="103"/>
        <v>45870</v>
      </c>
      <c r="AT138" s="159">
        <f t="shared" si="104"/>
        <v>45900</v>
      </c>
      <c r="AU138" s="163">
        <f t="shared" si="105"/>
        <v>0</v>
      </c>
      <c r="AV138" s="159">
        <f t="shared" si="106"/>
        <v>45901</v>
      </c>
      <c r="AW138" s="159">
        <f t="shared" si="107"/>
        <v>45930</v>
      </c>
      <c r="AX138" s="163">
        <f t="shared" si="108"/>
        <v>0</v>
      </c>
      <c r="AY138" s="159">
        <f t="shared" si="109"/>
        <v>45931</v>
      </c>
      <c r="AZ138" s="159">
        <f t="shared" si="110"/>
        <v>45961</v>
      </c>
      <c r="BA138" s="163">
        <f t="shared" si="111"/>
        <v>0</v>
      </c>
      <c r="BB138" s="159">
        <f t="shared" si="112"/>
        <v>45962</v>
      </c>
      <c r="BC138" s="159">
        <f t="shared" si="113"/>
        <v>45991</v>
      </c>
      <c r="BD138" s="163">
        <f t="shared" si="114"/>
        <v>0</v>
      </c>
      <c r="BE138" s="159">
        <f t="shared" si="115"/>
        <v>45992</v>
      </c>
      <c r="BF138" s="159">
        <f t="shared" si="116"/>
        <v>46022</v>
      </c>
      <c r="BG138" s="163">
        <f t="shared" si="117"/>
        <v>0</v>
      </c>
      <c r="BH138" s="159">
        <v>46023</v>
      </c>
      <c r="BI138" s="159">
        <f t="shared" si="118"/>
        <v>46053</v>
      </c>
      <c r="BJ138" s="163">
        <f t="shared" si="119"/>
        <v>0</v>
      </c>
      <c r="BK138" s="159">
        <f t="shared" si="120"/>
        <v>46054</v>
      </c>
      <c r="BL138" s="159">
        <f t="shared" si="121"/>
        <v>46081</v>
      </c>
      <c r="BM138" s="163">
        <f t="shared" si="122"/>
        <v>0</v>
      </c>
      <c r="BN138" s="159">
        <f t="shared" si="123"/>
        <v>46082</v>
      </c>
      <c r="BO138" s="159">
        <f t="shared" si="124"/>
        <v>46112</v>
      </c>
      <c r="BP138" s="163">
        <f t="shared" si="125"/>
        <v>0</v>
      </c>
      <c r="BQ138" s="159">
        <f t="shared" si="126"/>
        <v>46113</v>
      </c>
      <c r="BR138" s="159">
        <f t="shared" si="127"/>
        <v>46142</v>
      </c>
      <c r="BS138" s="163">
        <f t="shared" si="128"/>
        <v>0</v>
      </c>
      <c r="BT138" s="159">
        <f t="shared" si="129"/>
        <v>46143</v>
      </c>
      <c r="BU138" s="159">
        <f t="shared" si="130"/>
        <v>46173</v>
      </c>
      <c r="BV138" s="163">
        <f t="shared" si="131"/>
        <v>0</v>
      </c>
      <c r="BW138" s="159">
        <f t="shared" si="132"/>
        <v>46174</v>
      </c>
      <c r="BX138" s="159">
        <f t="shared" si="133"/>
        <v>46203</v>
      </c>
      <c r="BY138" s="163">
        <f t="shared" si="134"/>
        <v>0</v>
      </c>
      <c r="BZ138" s="159">
        <f t="shared" si="135"/>
        <v>46204</v>
      </c>
      <c r="CA138" s="159">
        <f t="shared" si="136"/>
        <v>46234</v>
      </c>
      <c r="CB138" s="163">
        <f t="shared" si="137"/>
        <v>0</v>
      </c>
      <c r="CC138" s="159">
        <f t="shared" si="138"/>
        <v>46235</v>
      </c>
      <c r="CD138" s="159">
        <f t="shared" si="139"/>
        <v>46265</v>
      </c>
      <c r="CE138" s="163">
        <f t="shared" si="140"/>
        <v>0</v>
      </c>
      <c r="CF138" s="159">
        <f t="shared" si="141"/>
        <v>46266</v>
      </c>
      <c r="CG138" s="159">
        <f t="shared" si="142"/>
        <v>46295</v>
      </c>
      <c r="CH138" s="163">
        <f t="shared" si="143"/>
        <v>0</v>
      </c>
      <c r="CI138" s="159">
        <f t="shared" si="144"/>
        <v>46296</v>
      </c>
      <c r="CJ138" s="159">
        <f t="shared" si="145"/>
        <v>46326</v>
      </c>
      <c r="CK138" s="163">
        <f t="shared" si="146"/>
        <v>0</v>
      </c>
      <c r="CL138" s="159">
        <f t="shared" si="147"/>
        <v>46327</v>
      </c>
      <c r="CM138" s="159">
        <f t="shared" si="148"/>
        <v>46356</v>
      </c>
      <c r="CN138" s="163">
        <f t="shared" si="149"/>
        <v>0</v>
      </c>
      <c r="CO138" s="159">
        <f t="shared" si="150"/>
        <v>46357</v>
      </c>
      <c r="CP138" s="159">
        <f t="shared" si="151"/>
        <v>46387</v>
      </c>
      <c r="CQ138" s="163">
        <f t="shared" si="152"/>
        <v>0</v>
      </c>
    </row>
    <row r="139" s="85" customFormat="1" ht="24" customHeight="1" outlineLevel="4" spans="1:95">
      <c r="A139" s="128" t="s">
        <v>2815</v>
      </c>
      <c r="B139" s="129"/>
      <c r="C139" s="129"/>
      <c r="D139" s="129"/>
      <c r="E139" s="129"/>
      <c r="F139" s="129"/>
      <c r="G139" s="130"/>
      <c r="H139" s="131"/>
      <c r="I139" s="131"/>
      <c r="J139" s="131"/>
      <c r="K139" s="131"/>
      <c r="L139" s="154"/>
      <c r="M139" s="154"/>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31"/>
      <c r="AJ139" s="131"/>
      <c r="AK139" s="131"/>
      <c r="AL139" s="131"/>
      <c r="AM139" s="131"/>
      <c r="AN139" s="131"/>
      <c r="AO139" s="131"/>
      <c r="AP139" s="131"/>
      <c r="AQ139" s="131"/>
      <c r="AR139" s="131"/>
      <c r="AS139" s="131"/>
      <c r="AT139" s="131"/>
      <c r="AU139" s="131"/>
      <c r="AV139" s="131"/>
      <c r="AW139" s="131"/>
      <c r="AX139" s="131"/>
      <c r="AY139" s="131"/>
      <c r="AZ139" s="131"/>
      <c r="BA139" s="131"/>
      <c r="BB139" s="131"/>
      <c r="BC139" s="131"/>
      <c r="BD139" s="131"/>
      <c r="BE139" s="131"/>
      <c r="BF139" s="131"/>
      <c r="BG139" s="131"/>
      <c r="BH139" s="131"/>
      <c r="BI139" s="131"/>
      <c r="BJ139" s="131"/>
      <c r="BK139" s="131"/>
      <c r="BL139" s="131"/>
      <c r="BM139" s="131"/>
      <c r="BN139" s="131"/>
      <c r="BO139" s="131"/>
      <c r="BP139" s="131"/>
      <c r="BQ139" s="131"/>
      <c r="BR139" s="131"/>
      <c r="BS139" s="131"/>
      <c r="BT139" s="131"/>
      <c r="BU139" s="131"/>
      <c r="BV139" s="131"/>
      <c r="BW139" s="131"/>
      <c r="BX139" s="131"/>
      <c r="BY139" s="131"/>
      <c r="BZ139" s="131"/>
      <c r="CA139" s="131"/>
      <c r="CB139" s="131"/>
      <c r="CC139" s="131"/>
      <c r="CD139" s="131"/>
      <c r="CE139" s="131"/>
      <c r="CF139" s="131"/>
      <c r="CG139" s="131"/>
      <c r="CH139" s="131"/>
      <c r="CI139" s="131"/>
      <c r="CJ139" s="131"/>
      <c r="CK139" s="131"/>
      <c r="CL139" s="131"/>
      <c r="CM139" s="131"/>
      <c r="CN139" s="131"/>
      <c r="CO139" s="131"/>
      <c r="CP139" s="131"/>
      <c r="CQ139" s="131"/>
    </row>
    <row r="140" ht="24" customHeight="1" outlineLevel="3" spans="1:95">
      <c r="A140" s="120"/>
      <c r="B140" s="121" t="s">
        <v>793</v>
      </c>
      <c r="C140" s="122" t="s">
        <v>24</v>
      </c>
      <c r="D140" s="120" t="s">
        <v>25</v>
      </c>
      <c r="E140" s="121"/>
      <c r="F140" s="121"/>
      <c r="G140" s="121"/>
      <c r="H140" s="123">
        <f>X140+AA140+AD140+AG140+AJ140+AM140+AP140+AS140+AV140+AY140+BB140+BE140</f>
        <v>0</v>
      </c>
      <c r="I140" s="123">
        <f>Y140+AB140+AE140+AH140+AK140+AN140+AQ140+AT140+AW140+AZ140+BC140+BF140</f>
        <v>0</v>
      </c>
      <c r="J140" s="123">
        <f>Z140+AC140+AF140+AI140+AL140+AO140+AR140+AU140+AX140+BA140+BD140+BG140</f>
        <v>0</v>
      </c>
      <c r="K140" s="123"/>
      <c r="L140" s="151"/>
      <c r="M140" s="151"/>
      <c r="N140" s="123"/>
      <c r="O140" s="123"/>
      <c r="P140" s="123"/>
      <c r="Q140" s="123"/>
      <c r="R140" s="123"/>
      <c r="S140" s="123"/>
      <c r="T140" s="123"/>
      <c r="U140" s="123"/>
      <c r="V140" s="123"/>
      <c r="W140" s="123"/>
      <c r="X140" s="123">
        <f>VLOOKUP($C140,'1 预算编制表单'!$C:$BJ,27,FALSE)</f>
        <v>0</v>
      </c>
      <c r="Y140" s="123">
        <f>X140-Z140</f>
        <v>0</v>
      </c>
      <c r="Z140" s="123">
        <f>SUM(Z141:Z145)</f>
        <v>0</v>
      </c>
      <c r="AA140" s="123">
        <f>VLOOKUP($C140,'1 预算编制表单'!$C:$BJ,30,FALSE)</f>
        <v>0</v>
      </c>
      <c r="AB140" s="123">
        <f>AA140-AC140</f>
        <v>0</v>
      </c>
      <c r="AC140" s="123">
        <f>SUM(AC141:AC145)</f>
        <v>0</v>
      </c>
      <c r="AD140" s="123">
        <f>VLOOKUP($C140,'1 预算编制表单'!$C:$BJ,33,FALSE)</f>
        <v>0</v>
      </c>
      <c r="AE140" s="123">
        <f>AD140-AF140</f>
        <v>0</v>
      </c>
      <c r="AF140" s="123">
        <f>SUM(AF141:AF145)</f>
        <v>0</v>
      </c>
      <c r="AG140" s="123">
        <f>VLOOKUP($C140,'1 预算编制表单'!$C:$BJ,36,FALSE)</f>
        <v>0</v>
      </c>
      <c r="AH140" s="123">
        <f>AG140-AI140</f>
        <v>0</v>
      </c>
      <c r="AI140" s="123">
        <f>SUM(AI141:AI145)</f>
        <v>0</v>
      </c>
      <c r="AJ140" s="123">
        <f>VLOOKUP($C140,'1 预算编制表单'!$C:$BJ,39,FALSE)</f>
        <v>0</v>
      </c>
      <c r="AK140" s="123">
        <f>AJ140-AL140</f>
        <v>0</v>
      </c>
      <c r="AL140" s="123">
        <f>SUM(AL141:AL145)</f>
        <v>0</v>
      </c>
      <c r="AM140" s="123">
        <f>VLOOKUP($C140,'1 预算编制表单'!$C:$BJ,42,FALSE)</f>
        <v>0</v>
      </c>
      <c r="AN140" s="123">
        <f>AM140-AO140</f>
        <v>0</v>
      </c>
      <c r="AO140" s="123">
        <f>SUM(AO141:AO145)</f>
        <v>0</v>
      </c>
      <c r="AP140" s="123">
        <f>VLOOKUP($C140,'1 预算编制表单'!$C:$BJ,45,FALSE)</f>
        <v>0</v>
      </c>
      <c r="AQ140" s="123">
        <f>AP140-AR140</f>
        <v>0</v>
      </c>
      <c r="AR140" s="123">
        <f>SUM(AR141:AR145)</f>
        <v>0</v>
      </c>
      <c r="AS140" s="123">
        <f>VLOOKUP($C140,'1 预算编制表单'!$C:$BJ,48,FALSE)</f>
        <v>0</v>
      </c>
      <c r="AT140" s="123">
        <f>AS140-AU140</f>
        <v>0</v>
      </c>
      <c r="AU140" s="123">
        <f>SUM(AU141:AU145)</f>
        <v>0</v>
      </c>
      <c r="AV140" s="123">
        <f>VLOOKUP($C140,'1 预算编制表单'!$C:$BJ,51,FALSE)</f>
        <v>0</v>
      </c>
      <c r="AW140" s="123">
        <f>AV140-AX140</f>
        <v>0</v>
      </c>
      <c r="AX140" s="123">
        <f>SUM(AX141:AX145)</f>
        <v>0</v>
      </c>
      <c r="AY140" s="123">
        <f>VLOOKUP($C140,'1 预算编制表单'!$C:$BJ,54,FALSE)</f>
        <v>0</v>
      </c>
      <c r="AZ140" s="123">
        <f>AY140-BA140</f>
        <v>0</v>
      </c>
      <c r="BA140" s="123">
        <f>SUM(BA141:BA145)</f>
        <v>0</v>
      </c>
      <c r="BB140" s="123">
        <f>VLOOKUP($C140,'1 预算编制表单'!$C:$BJ,57,FALSE)</f>
        <v>0</v>
      </c>
      <c r="BC140" s="123">
        <f>BB140-BD140</f>
        <v>0</v>
      </c>
      <c r="BD140" s="123">
        <f>SUM(BD141:BD145)</f>
        <v>0</v>
      </c>
      <c r="BE140" s="123">
        <f>VLOOKUP($C140,'1 预算编制表单'!$C:$BJ,60,FALSE)</f>
        <v>0</v>
      </c>
      <c r="BF140" s="123">
        <f>BE140-BG140</f>
        <v>0</v>
      </c>
      <c r="BG140" s="123">
        <f>SUM(BG141:BG145)</f>
        <v>0</v>
      </c>
      <c r="BH140" s="123">
        <f>VLOOKUP($C140,'1 预算编制表单'!$C:$BJ,27,FALSE)</f>
        <v>0</v>
      </c>
      <c r="BI140" s="123">
        <f>BH140-BJ140</f>
        <v>0</v>
      </c>
      <c r="BJ140" s="123">
        <f>SUM(BJ141:BJ145)</f>
        <v>0</v>
      </c>
      <c r="BK140" s="123">
        <f>VLOOKUP($C140,'1 预算编制表单'!$C:$BJ,30,FALSE)</f>
        <v>0</v>
      </c>
      <c r="BL140" s="123">
        <f>BK140-BM140</f>
        <v>0</v>
      </c>
      <c r="BM140" s="123">
        <f>SUM(BM141:BM145)</f>
        <v>0</v>
      </c>
      <c r="BN140" s="123">
        <f>VLOOKUP($C140,'1 预算编制表单'!$C:$BJ,33,FALSE)</f>
        <v>0</v>
      </c>
      <c r="BO140" s="123">
        <f>BN140-BP140</f>
        <v>0</v>
      </c>
      <c r="BP140" s="123">
        <f>SUM(BP141:BP145)</f>
        <v>0</v>
      </c>
      <c r="BQ140" s="123">
        <f>VLOOKUP($C140,'1 预算编制表单'!$C:$BJ,36,FALSE)</f>
        <v>0</v>
      </c>
      <c r="BR140" s="123">
        <f>BQ140-BS140</f>
        <v>0</v>
      </c>
      <c r="BS140" s="123">
        <f>SUM(BS141:BS145)</f>
        <v>0</v>
      </c>
      <c r="BT140" s="123">
        <f>VLOOKUP($C140,'1 预算编制表单'!$C:$BJ,39,FALSE)</f>
        <v>0</v>
      </c>
      <c r="BU140" s="123">
        <f>BT140-BV140</f>
        <v>0</v>
      </c>
      <c r="BV140" s="123">
        <f>SUM(BV141:BV145)</f>
        <v>0</v>
      </c>
      <c r="BW140" s="123">
        <f>VLOOKUP($C140,'1 预算编制表单'!$C:$BJ,42,FALSE)</f>
        <v>0</v>
      </c>
      <c r="BX140" s="123">
        <f>BW140-BY140</f>
        <v>0</v>
      </c>
      <c r="BY140" s="123">
        <f>SUM(BY141:BY145)</f>
        <v>0</v>
      </c>
      <c r="BZ140" s="123">
        <f>VLOOKUP($C140,'1 预算编制表单'!$C:$BJ,45,FALSE)</f>
        <v>0</v>
      </c>
      <c r="CA140" s="123">
        <f>BZ140-CB140</f>
        <v>0</v>
      </c>
      <c r="CB140" s="123">
        <f>SUM(CB141:CB145)</f>
        <v>0</v>
      </c>
      <c r="CC140" s="123">
        <f>VLOOKUP($C140,'1 预算编制表单'!$C:$BJ,48,FALSE)</f>
        <v>0</v>
      </c>
      <c r="CD140" s="123">
        <f>CC140-CE140</f>
        <v>0</v>
      </c>
      <c r="CE140" s="123">
        <f>SUM(CE141:CE145)</f>
        <v>0</v>
      </c>
      <c r="CF140" s="123">
        <f>VLOOKUP($C140,'1 预算编制表单'!$C:$BJ,51,FALSE)</f>
        <v>0</v>
      </c>
      <c r="CG140" s="123">
        <f>CF140-CH140</f>
        <v>0</v>
      </c>
      <c r="CH140" s="123">
        <f>SUM(CH141:CH145)</f>
        <v>0</v>
      </c>
      <c r="CI140" s="123">
        <f>VLOOKUP($C140,'1 预算编制表单'!$C:$BJ,54,FALSE)</f>
        <v>0</v>
      </c>
      <c r="CJ140" s="123">
        <f>CI140-CK140</f>
        <v>0</v>
      </c>
      <c r="CK140" s="123">
        <f>SUM(CK141:CK145)</f>
        <v>0</v>
      </c>
      <c r="CL140" s="123">
        <f>VLOOKUP($C140,'1 预算编制表单'!$C:$BJ,57,FALSE)</f>
        <v>0</v>
      </c>
      <c r="CM140" s="123">
        <f>CL140-CN140</f>
        <v>0</v>
      </c>
      <c r="CN140" s="123">
        <f>SUM(CN141:CN145)</f>
        <v>0</v>
      </c>
      <c r="CO140" s="123">
        <f>VLOOKUP($C140,'1 预算编制表单'!$C:$BJ,60,FALSE)</f>
        <v>0</v>
      </c>
      <c r="CP140" s="123">
        <f>CO140-CQ140</f>
        <v>0</v>
      </c>
      <c r="CQ140" s="123">
        <f>SUM(CQ141:CQ145)</f>
        <v>0</v>
      </c>
    </row>
    <row r="141" s="85" customFormat="1" ht="24" customHeight="1" outlineLevel="4" spans="1:95">
      <c r="A141" s="124"/>
      <c r="B141" s="125"/>
      <c r="C141" s="126"/>
      <c r="D141" s="124"/>
      <c r="E141" s="125"/>
      <c r="F141" s="125"/>
      <c r="G141" s="125"/>
      <c r="H141" s="127"/>
      <c r="I141" s="127"/>
      <c r="J141" s="127">
        <f>Z141+AC141+AF141+AI141+AL141+AO141+AR141+AU141+AX141+BA141+BD141+BG141</f>
        <v>0</v>
      </c>
      <c r="K141" s="127">
        <v>1</v>
      </c>
      <c r="L141" s="152"/>
      <c r="M141" s="153">
        <f>IFERROR(VLOOKUP($L141,'2-2 引出数据_合同数据仓库'!$B$2:$BP$10000,3,FALSE),0)</f>
        <v>0</v>
      </c>
      <c r="N141" s="127"/>
      <c r="O141" s="153">
        <f>IFERROR(VLOOKUP((LEFT(VLOOKUP($L141,'2-2 引出数据_合同数据仓库'!$B$2:$BP$10000,64,FALSE),15)&amp;(RIGHT(VLOOKUP($L141,'2-2 引出数据_合同数据仓库'!$B$2:$BP$10000,64,FALSE),4)+1)),'2-2 引出数据_合同数据仓库'!$B$2:$BP$10000,3,FALSE),0)</f>
        <v>0</v>
      </c>
      <c r="P141" s="127"/>
      <c r="Q141" s="127">
        <f>IFERROR(VLOOKUP($L141,'2-2 引出数据_合同数据仓库'!$B$2:$BP$10000,28,FALSE),0)</f>
        <v>0</v>
      </c>
      <c r="R141" s="127">
        <f>IFERROR(VLOOKUP($L141,'2-2 引出数据_合同数据仓库'!$B$2:$BP$10000,29,FALSE),0)</f>
        <v>0</v>
      </c>
      <c r="S141" s="127">
        <f>IFERROR(VLOOKUP($L141,'2-2 引出数据_合同数据仓库'!$B$2:$BP$10000,4,FALSE),0)</f>
        <v>0</v>
      </c>
      <c r="T141" s="127"/>
      <c r="U141" s="127">
        <f>IFERROR(VLOOKUP($L141,'2-2 引出数据_合同数据仓库'!$B$2:$BP$10000,15,FALSE),0)</f>
        <v>0</v>
      </c>
      <c r="V141" s="127">
        <f>U141/(S141-R141+1)*365</f>
        <v>0</v>
      </c>
      <c r="W141" s="127"/>
      <c r="X141" s="159">
        <v>45658</v>
      </c>
      <c r="Y141" s="159">
        <f>X141+30</f>
        <v>45688</v>
      </c>
      <c r="Z141" s="163">
        <f>IFERROR(IF(($R141-Y141)&gt;=0,0,IF(($S141-X141)&lt;0,0,IF(AND(($S141-Y141)&gt;0,(X141-$R141)&gt;0),$V141/365*(Y141-X141+1),IF(AND(($S141-Y141)&lt;=0,(X141-$R141)&gt;0),$V141/365*($S141-X141+1),$V141/365*(Y141-$R141+1))))),0)</f>
        <v>0</v>
      </c>
      <c r="AA141" s="159">
        <f>Y141+1</f>
        <v>45689</v>
      </c>
      <c r="AB141" s="159">
        <f>AA141+27</f>
        <v>45716</v>
      </c>
      <c r="AC141" s="163">
        <f>IFERROR(IF(($R141-AB141)&gt;=0,0,IF(($S141-AA141)&lt;0,0,IF(AND(($S141-AB141)&gt;0,(AA141-$R141)&gt;0),$V141/365*(AB141-AA141+1),IF(AND(($S141-AB141)&lt;=0,(AA141-$R141)&gt;0),$V141/365*($S141-AA141+1),$V141/365*(AB141-$R141+1))))),0)</f>
        <v>0</v>
      </c>
      <c r="AD141" s="159">
        <f>AB141+1</f>
        <v>45717</v>
      </c>
      <c r="AE141" s="159">
        <f>AD141+30</f>
        <v>45747</v>
      </c>
      <c r="AF141" s="163">
        <f>IFERROR(IF(($R141-AE141)&gt;=0,0,IF(($S141-AD141)&lt;0,0,IF(AND(($S141-AE141)&gt;0,(AD141-$R141)&gt;0),$V141/365*(AE141-AD141+1),IF(AND(($S141-AE141)&lt;=0,(AD141-$R141)&gt;0),$V141/365*($S141-AD141+1),$V141/365*(AE141-$R141+1))))),0)</f>
        <v>0</v>
      </c>
      <c r="AG141" s="159">
        <f>AE141+1</f>
        <v>45748</v>
      </c>
      <c r="AH141" s="159">
        <f>AG141+29</f>
        <v>45777</v>
      </c>
      <c r="AI141" s="163">
        <f>IFERROR(IF(($R141-AH141)&gt;=0,0,IF(($S141-AG141)&lt;0,0,IF(AND(($S141-AH141)&gt;0,(AG141-$R141)&gt;0),$V141/365*(AH141-AG141+1),IF(AND(($S141-AH141)&lt;=0,(AG141-$R141)&gt;0),$V141/365*($S141-AG141+1),$V141/365*(AH141-$R141+1))))),0)</f>
        <v>0</v>
      </c>
      <c r="AJ141" s="159">
        <f>AH141+1</f>
        <v>45778</v>
      </c>
      <c r="AK141" s="159">
        <f>AJ141+30</f>
        <v>45808</v>
      </c>
      <c r="AL141" s="163">
        <f>IFERROR(IF(($R141-AK141)&gt;=0,0,IF(($S141-AJ141)&lt;0,0,IF(AND(($S141-AK141)&gt;0,(AJ141-$R141)&gt;0),$V141/365*(AK141-AJ141+1),IF(AND(($S141-AK141)&lt;=0,(AJ141-$R141)&gt;0),$V141/365*($S141-AJ141+1),$V141/365*(AK141-$R141+1))))),0)</f>
        <v>0</v>
      </c>
      <c r="AM141" s="159">
        <f>AK141+1</f>
        <v>45809</v>
      </c>
      <c r="AN141" s="159">
        <f>AM141+29</f>
        <v>45838</v>
      </c>
      <c r="AO141" s="163">
        <f>IFERROR(IF(($R141-AN141)&gt;=0,0,IF(($S141-AM141)&lt;0,0,IF(AND(($S141-AN141)&gt;0,(AM141-$R141)&gt;0),$V141/365*(AN141-AM141+1),IF(AND(($S141-AN141)&lt;=0,(AM141-$R141)&gt;0),$V141/365*($S141-AM141+1),$V141/365*(AN141-$R141+1))))),0)</f>
        <v>0</v>
      </c>
      <c r="AP141" s="159">
        <f>AN141+1</f>
        <v>45839</v>
      </c>
      <c r="AQ141" s="159">
        <f>AP141+30</f>
        <v>45869</v>
      </c>
      <c r="AR141" s="163">
        <f>IFERROR(IF(($R141-AQ141)&gt;=0,0,IF(($S141-AP141)&lt;0,0,IF(AND(($S141-AQ141)&gt;0,(AP141-$R141)&gt;0),$V141/365*(AQ141-AP141+1),IF(AND(($S141-AQ141)&lt;=0,(AP141-$R141)&gt;0),$V141/365*($S141-AP141+1),$V141/365*(AQ141-$R141+1))))),0)</f>
        <v>0</v>
      </c>
      <c r="AS141" s="159">
        <f>AQ141+1</f>
        <v>45870</v>
      </c>
      <c r="AT141" s="159">
        <f>AS141+30</f>
        <v>45900</v>
      </c>
      <c r="AU141" s="163">
        <f>IFERROR(IF(($R141-AT141)&gt;=0,0,IF(($S141-AS141)&lt;0,0,IF(AND(($S141-AT141)&gt;0,(AS141-$R141)&gt;0),$V141/365*(AT141-AS141+1),IF(AND(($S141-AT141)&lt;=0,(AS141-$R141)&gt;0),$V141/365*($S141-AS141+1),$V141/365*(AT141-$R141+1))))),0)</f>
        <v>0</v>
      </c>
      <c r="AV141" s="159">
        <f>AT141+1</f>
        <v>45901</v>
      </c>
      <c r="AW141" s="159">
        <f>AV141+29</f>
        <v>45930</v>
      </c>
      <c r="AX141" s="163">
        <f>IFERROR(IF(($R141-AW141)&gt;=0,0,IF(($S141-AV141)&lt;0,0,IF(AND(($S141-AW141)&gt;0,(AV141-$R141)&gt;0),$V141/365*(AW141-AV141+1),IF(AND(($S141-AW141)&lt;=0,(AV141-$R141)&gt;0),$V141/365*($S141-AV141+1),$V141/365*(AW141-$R141+1))))),0)</f>
        <v>0</v>
      </c>
      <c r="AY141" s="159">
        <f>AW141+1</f>
        <v>45931</v>
      </c>
      <c r="AZ141" s="159">
        <f>AY141+30</f>
        <v>45961</v>
      </c>
      <c r="BA141" s="163">
        <f>IFERROR(IF(($R141-AZ141)&gt;=0,0,IF(($S141-AY141)&lt;0,0,IF(AND(($S141-AZ141)&gt;0,(AY141-$R141)&gt;0),$V141/365*(AZ141-AY141+1),IF(AND(($S141-AZ141)&lt;=0,(AY141-$R141)&gt;0),$V141/365*($S141-AY141+1),$V141/365*(AZ141-$R141+1))))),0)</f>
        <v>0</v>
      </c>
      <c r="BB141" s="159">
        <f>AZ141+1</f>
        <v>45962</v>
      </c>
      <c r="BC141" s="159">
        <f>BB141+29</f>
        <v>45991</v>
      </c>
      <c r="BD141" s="163">
        <f>IFERROR(IF(($R141-BC141)&gt;=0,0,IF(($S141-BB141)&lt;0,0,IF(AND(($S141-BC141)&gt;0,(BB141-$R141)&gt;0),$V141/365*(BC141-BB141+1),IF(AND(($S141-BC141)&lt;=0,(BB141-$R141)&gt;0),$V141/365*($S141-BB141+1),$V141/365*(BC141-$R141+1))))),0)</f>
        <v>0</v>
      </c>
      <c r="BE141" s="159">
        <f>BC141+1</f>
        <v>45992</v>
      </c>
      <c r="BF141" s="159">
        <f>BE141+30</f>
        <v>46022</v>
      </c>
      <c r="BG141" s="163">
        <f>IFERROR(IF(($R141-BF141)&gt;=0,0,IF(($S141-BE141)&lt;0,0,IF(AND(($S141-BF141)&gt;0,(BE141-$R141)&gt;0),$V141/365*(BF141-BE141+1),IF(AND(($S141-BF141)&lt;=0,(BE141-$R141)&gt;0),$V141/365*($S141-BE141+1),$V141/365*(BF141-$R141+1))))),0)</f>
        <v>0</v>
      </c>
      <c r="BH141" s="159">
        <v>46023</v>
      </c>
      <c r="BI141" s="159">
        <f>BH141+30</f>
        <v>46053</v>
      </c>
      <c r="BJ141" s="163">
        <f>IFERROR(IF(($R141-BI141)&gt;=0,0,IF(($S141-BH141)&lt;0,0,IF(AND(($S141-BI141)&gt;0,(BH141-$R141)&gt;0),$V141/365*(BI141-BH141+1),IF(AND(($S141-BI141)&lt;=0,(BH141-$R141)&gt;0),$V141/365*($S141-BH141+1),$V141/365*(BI141-$R141+1))))),0)</f>
        <v>0</v>
      </c>
      <c r="BK141" s="159">
        <f>BI141+1</f>
        <v>46054</v>
      </c>
      <c r="BL141" s="159">
        <f>BK141+27</f>
        <v>46081</v>
      </c>
      <c r="BM141" s="163">
        <f>IFERROR(IF(($R141-BL141)&gt;=0,0,IF(($S141-BK141)&lt;0,0,IF(AND(($S141-BL141)&gt;0,(BK141-$R141)&gt;0),$V141/365*(BL141-BK141+1),IF(AND(($S141-BL141)&lt;=0,(BK141-$R141)&gt;0),$V141/365*($S141-BK141+1),$V141/365*(BL141-$R141+1))))),0)</f>
        <v>0</v>
      </c>
      <c r="BN141" s="159">
        <f>BL141+1</f>
        <v>46082</v>
      </c>
      <c r="BO141" s="159">
        <f>BN141+30</f>
        <v>46112</v>
      </c>
      <c r="BP141" s="163">
        <f>IFERROR(IF(($R141-BO141)&gt;=0,0,IF(($S141-BN141)&lt;0,0,IF(AND(($S141-BO141)&gt;0,(BN141-$R141)&gt;0),$V141/365*(BO141-BN141+1),IF(AND(($S141-BO141)&lt;=0,(BN141-$R141)&gt;0),$V141/365*($S141-BN141+1),$V141/365*(BO141-$R141+1))))),0)</f>
        <v>0</v>
      </c>
      <c r="BQ141" s="159">
        <f>BO141+1</f>
        <v>46113</v>
      </c>
      <c r="BR141" s="159">
        <f>BQ141+29</f>
        <v>46142</v>
      </c>
      <c r="BS141" s="163">
        <f>IFERROR(IF(($R141-BR141)&gt;=0,0,IF(($S141-BQ141)&lt;0,0,IF(AND(($S141-BR141)&gt;0,(BQ141-$R141)&gt;0),$V141/365*(BR141-BQ141+1),IF(AND(($S141-BR141)&lt;=0,(BQ141-$R141)&gt;0),$V141/365*($S141-BQ141+1),$V141/365*(BR141-$R141+1))))),0)</f>
        <v>0</v>
      </c>
      <c r="BT141" s="159">
        <f>BR141+1</f>
        <v>46143</v>
      </c>
      <c r="BU141" s="159">
        <f>BT141+30</f>
        <v>46173</v>
      </c>
      <c r="BV141" s="163">
        <f>IFERROR(IF(($R141-BU141)&gt;=0,0,IF(($S141-BT141)&lt;0,0,IF(AND(($S141-BU141)&gt;0,(BT141-$R141)&gt;0),$V141/365*(BU141-BT141+1),IF(AND(($S141-BU141)&lt;=0,(BT141-$R141)&gt;0),$V141/365*($S141-BT141+1),$V141/365*(BU141-$R141+1))))),0)</f>
        <v>0</v>
      </c>
      <c r="BW141" s="159">
        <f>BU141+1</f>
        <v>46174</v>
      </c>
      <c r="BX141" s="159">
        <f>BW141+29</f>
        <v>46203</v>
      </c>
      <c r="BY141" s="163">
        <f>IFERROR(IF(($R141-BX141)&gt;=0,0,IF(($S141-BW141)&lt;0,0,IF(AND(($S141-BX141)&gt;0,(BW141-$R141)&gt;0),$V141/365*(BX141-BW141+1),IF(AND(($S141-BX141)&lt;=0,(BW141-$R141)&gt;0),$V141/365*($S141-BW141+1),$V141/365*(BX141-$R141+1))))),0)</f>
        <v>0</v>
      </c>
      <c r="BZ141" s="159">
        <f>BX141+1</f>
        <v>46204</v>
      </c>
      <c r="CA141" s="159">
        <f>BZ141+30</f>
        <v>46234</v>
      </c>
      <c r="CB141" s="163">
        <f>IFERROR(IF(($R141-CA141)&gt;=0,0,IF(($S141-BZ141)&lt;0,0,IF(AND(($S141-CA141)&gt;0,(BZ141-$R141)&gt;0),$V141/365*(CA141-BZ141+1),IF(AND(($S141-CA141)&lt;=0,(BZ141-$R141)&gt;0),$V141/365*($S141-BZ141+1),$V141/365*(CA141-$R141+1))))),0)</f>
        <v>0</v>
      </c>
      <c r="CC141" s="159">
        <f>CA141+1</f>
        <v>46235</v>
      </c>
      <c r="CD141" s="159">
        <f>CC141+30</f>
        <v>46265</v>
      </c>
      <c r="CE141" s="163">
        <f>IFERROR(IF(($R141-CD141)&gt;=0,0,IF(($S141-CC141)&lt;0,0,IF(AND(($S141-CD141)&gt;0,(CC141-$R141)&gt;0),$V141/365*(CD141-CC141+1),IF(AND(($S141-CD141)&lt;=0,(CC141-$R141)&gt;0),$V141/365*($S141-CC141+1),$V141/365*(CD141-$R141+1))))),0)</f>
        <v>0</v>
      </c>
      <c r="CF141" s="159">
        <f>CD141+1</f>
        <v>46266</v>
      </c>
      <c r="CG141" s="159">
        <f>CF141+29</f>
        <v>46295</v>
      </c>
      <c r="CH141" s="163">
        <f>IFERROR(IF(($R141-CG141)&gt;=0,0,IF(($S141-CF141)&lt;0,0,IF(AND(($S141-CG141)&gt;0,(CF141-$R141)&gt;0),$V141/365*(CG141-CF141+1),IF(AND(($S141-CG141)&lt;=0,(CF141-$R141)&gt;0),$V141/365*($S141-CF141+1),$V141/365*(CG141-$R141+1))))),0)</f>
        <v>0</v>
      </c>
      <c r="CI141" s="159">
        <f>CG141+1</f>
        <v>46296</v>
      </c>
      <c r="CJ141" s="159">
        <f>CI141+30</f>
        <v>46326</v>
      </c>
      <c r="CK141" s="163">
        <f>IFERROR(IF(($R141-CJ141)&gt;=0,0,IF(($S141-CI141)&lt;0,0,IF(AND(($S141-CJ141)&gt;0,(CI141-$R141)&gt;0),$V141/365*(CJ141-CI141+1),IF(AND(($S141-CJ141)&lt;=0,(CI141-$R141)&gt;0),$V141/365*($S141-CI141+1),$V141/365*(CJ141-$R141+1))))),0)</f>
        <v>0</v>
      </c>
      <c r="CL141" s="159">
        <f>CJ141+1</f>
        <v>46327</v>
      </c>
      <c r="CM141" s="159">
        <f>CL141+29</f>
        <v>46356</v>
      </c>
      <c r="CN141" s="163">
        <f>IFERROR(IF(($R141-CM141)&gt;=0,0,IF(($S141-CL141)&lt;0,0,IF(AND(($S141-CM141)&gt;0,(CL141-$R141)&gt;0),$V141/365*(CM141-CL141+1),IF(AND(($S141-CM141)&lt;=0,(CL141-$R141)&gt;0),$V141/365*($S141-CL141+1),$V141/365*(CM141-$R141+1))))),0)</f>
        <v>0</v>
      </c>
      <c r="CO141" s="159">
        <f>CM141+1</f>
        <v>46357</v>
      </c>
      <c r="CP141" s="159">
        <f>CO141+30</f>
        <v>46387</v>
      </c>
      <c r="CQ141" s="163">
        <f>IFERROR(IF(($R141-CP141)&gt;=0,0,IF(($S141-CO141)&lt;0,0,IF(AND(($S141-CP141)&gt;0,(CO141-$R141)&gt;0),$V141/365*(CP141-CO141+1),IF(AND(($S141-CP141)&lt;=0,(CO141-$R141)&gt;0),$V141/365*($S141-CO141+1),$V141/365*(CP141-$R141+1))))),0)</f>
        <v>0</v>
      </c>
    </row>
    <row r="142" s="85" customFormat="1" ht="24" customHeight="1" outlineLevel="4" spans="1:95">
      <c r="A142" s="124"/>
      <c r="B142" s="125"/>
      <c r="C142" s="126"/>
      <c r="D142" s="124"/>
      <c r="E142" s="125"/>
      <c r="F142" s="125"/>
      <c r="G142" s="125"/>
      <c r="H142" s="127"/>
      <c r="I142" s="127"/>
      <c r="J142" s="127">
        <f>Z142+AC142+AF142+AI142+AL142+AO142+AR142+AU142+AX142+BA142+BD142+BG142</f>
        <v>0</v>
      </c>
      <c r="K142" s="127">
        <f>K141+1</f>
        <v>2</v>
      </c>
      <c r="L142" s="152"/>
      <c r="M142" s="153">
        <f>IFERROR(VLOOKUP($L142,'2-2 引出数据_合同数据仓库'!$B$2:$BP$10000,3,FALSE),0)</f>
        <v>0</v>
      </c>
      <c r="N142" s="127"/>
      <c r="O142" s="153">
        <f>IFERROR(VLOOKUP((LEFT(VLOOKUP($L142,'2-2 引出数据_合同数据仓库'!$B$2:$BP$10000,64,FALSE),15)&amp;(RIGHT(VLOOKUP($L142,'2-2 引出数据_合同数据仓库'!$B$2:$BP$10000,64,FALSE),4)+1)),'2-2 引出数据_合同数据仓库'!$B$2:$BP$10000,3,FALSE),0)</f>
        <v>0</v>
      </c>
      <c r="P142" s="127"/>
      <c r="Q142" s="127">
        <f>IFERROR(VLOOKUP($L142,'2-2 引出数据_合同数据仓库'!$B$2:$BP$10000,28,FALSE),0)</f>
        <v>0</v>
      </c>
      <c r="R142" s="127">
        <f>IFERROR(VLOOKUP($L142,'2-2 引出数据_合同数据仓库'!$B$2:$BP$10000,29,FALSE),0)</f>
        <v>0</v>
      </c>
      <c r="S142" s="127">
        <f>IFERROR(VLOOKUP($L142,'2-2 引出数据_合同数据仓库'!$B$2:$BP$10000,4,FALSE),0)</f>
        <v>0</v>
      </c>
      <c r="T142" s="127"/>
      <c r="U142" s="127">
        <f>IFERROR(VLOOKUP($L142,'2-2 引出数据_合同数据仓库'!$B$2:$BP$10000,15,FALSE),0)</f>
        <v>0</v>
      </c>
      <c r="V142" s="127">
        <f>U142/(S142-R142+1)*365</f>
        <v>0</v>
      </c>
      <c r="W142" s="127"/>
      <c r="X142" s="159">
        <v>45658</v>
      </c>
      <c r="Y142" s="159">
        <f>X142+30</f>
        <v>45688</v>
      </c>
      <c r="Z142" s="163">
        <f>IFERROR(IF(($R142-Y142)&gt;=0,0,IF(($S142-X142)&lt;0,0,IF(AND(($S142-Y142)&gt;0,(X142-$R142)&gt;0),$V142/365*(Y142-X142+1),IF(AND(($S142-Y142)&lt;=0,(X142-$R142)&gt;0),$V142/365*($S142-X142+1),$V142/365*(Y142-$R142+1))))),0)</f>
        <v>0</v>
      </c>
      <c r="AA142" s="159">
        <f>Y142+1</f>
        <v>45689</v>
      </c>
      <c r="AB142" s="159">
        <f>AA142+27</f>
        <v>45716</v>
      </c>
      <c r="AC142" s="163">
        <f>IFERROR(IF(($R142-AB142)&gt;=0,0,IF(($S142-AA142)&lt;0,0,IF(AND(($S142-AB142)&gt;0,(AA142-$R142)&gt;0),$V142/365*(AB142-AA142+1),IF(AND(($S142-AB142)&lt;=0,(AA142-$R142)&gt;0),$V142/365*($S142-AA142+1),$V142/365*(AB142-$R142+1))))),0)</f>
        <v>0</v>
      </c>
      <c r="AD142" s="159">
        <f>AB142+1</f>
        <v>45717</v>
      </c>
      <c r="AE142" s="159">
        <f>AD142+30</f>
        <v>45747</v>
      </c>
      <c r="AF142" s="163">
        <f>IFERROR(IF(($R142-AE142)&gt;=0,0,IF(($S142-AD142)&lt;0,0,IF(AND(($S142-AE142)&gt;0,(AD142-$R142)&gt;0),$V142/365*(AE142-AD142+1),IF(AND(($S142-AE142)&lt;=0,(AD142-$R142)&gt;0),$V142/365*($S142-AD142+1),$V142/365*(AE142-$R142+1))))),0)</f>
        <v>0</v>
      </c>
      <c r="AG142" s="159">
        <f>AE142+1</f>
        <v>45748</v>
      </c>
      <c r="AH142" s="159">
        <f>AG142+29</f>
        <v>45777</v>
      </c>
      <c r="AI142" s="163">
        <f>IFERROR(IF(($R142-AH142)&gt;=0,0,IF(($S142-AG142)&lt;0,0,IF(AND(($S142-AH142)&gt;0,(AG142-$R142)&gt;0),$V142/365*(AH142-AG142+1),IF(AND(($S142-AH142)&lt;=0,(AG142-$R142)&gt;0),$V142/365*($S142-AG142+1),$V142/365*(AH142-$R142+1))))),0)</f>
        <v>0</v>
      </c>
      <c r="AJ142" s="159">
        <f>AH142+1</f>
        <v>45778</v>
      </c>
      <c r="AK142" s="159">
        <f>AJ142+30</f>
        <v>45808</v>
      </c>
      <c r="AL142" s="163">
        <f>IFERROR(IF(($R142-AK142)&gt;=0,0,IF(($S142-AJ142)&lt;0,0,IF(AND(($S142-AK142)&gt;0,(AJ142-$R142)&gt;0),$V142/365*(AK142-AJ142+1),IF(AND(($S142-AK142)&lt;=0,(AJ142-$R142)&gt;0),$V142/365*($S142-AJ142+1),$V142/365*(AK142-$R142+1))))),0)</f>
        <v>0</v>
      </c>
      <c r="AM142" s="159">
        <f>AK142+1</f>
        <v>45809</v>
      </c>
      <c r="AN142" s="159">
        <f>AM142+29</f>
        <v>45838</v>
      </c>
      <c r="AO142" s="163">
        <f>IFERROR(IF(($R142-AN142)&gt;=0,0,IF(($S142-AM142)&lt;0,0,IF(AND(($S142-AN142)&gt;0,(AM142-$R142)&gt;0),$V142/365*(AN142-AM142+1),IF(AND(($S142-AN142)&lt;=0,(AM142-$R142)&gt;0),$V142/365*($S142-AM142+1),$V142/365*(AN142-$R142+1))))),0)</f>
        <v>0</v>
      </c>
      <c r="AP142" s="159">
        <f>AN142+1</f>
        <v>45839</v>
      </c>
      <c r="AQ142" s="159">
        <f>AP142+30</f>
        <v>45869</v>
      </c>
      <c r="AR142" s="163">
        <f>IFERROR(IF(($R142-AQ142)&gt;=0,0,IF(($S142-AP142)&lt;0,0,IF(AND(($S142-AQ142)&gt;0,(AP142-$R142)&gt;0),$V142/365*(AQ142-AP142+1),IF(AND(($S142-AQ142)&lt;=0,(AP142-$R142)&gt;0),$V142/365*($S142-AP142+1),$V142/365*(AQ142-$R142+1))))),0)</f>
        <v>0</v>
      </c>
      <c r="AS142" s="159">
        <f>AQ142+1</f>
        <v>45870</v>
      </c>
      <c r="AT142" s="159">
        <f>AS142+30</f>
        <v>45900</v>
      </c>
      <c r="AU142" s="163">
        <f>IFERROR(IF(($R142-AT142)&gt;=0,0,IF(($S142-AS142)&lt;0,0,IF(AND(($S142-AT142)&gt;0,(AS142-$R142)&gt;0),$V142/365*(AT142-AS142+1),IF(AND(($S142-AT142)&lt;=0,(AS142-$R142)&gt;0),$V142/365*($S142-AS142+1),$V142/365*(AT142-$R142+1))))),0)</f>
        <v>0</v>
      </c>
      <c r="AV142" s="159">
        <f>AT142+1</f>
        <v>45901</v>
      </c>
      <c r="AW142" s="159">
        <f>AV142+29</f>
        <v>45930</v>
      </c>
      <c r="AX142" s="163">
        <f>IFERROR(IF(($R142-AW142)&gt;=0,0,IF(($S142-AV142)&lt;0,0,IF(AND(($S142-AW142)&gt;0,(AV142-$R142)&gt;0),$V142/365*(AW142-AV142+1),IF(AND(($S142-AW142)&lt;=0,(AV142-$R142)&gt;0),$V142/365*($S142-AV142+1),$V142/365*(AW142-$R142+1))))),0)</f>
        <v>0</v>
      </c>
      <c r="AY142" s="159">
        <f>AW142+1</f>
        <v>45931</v>
      </c>
      <c r="AZ142" s="159">
        <f>AY142+30</f>
        <v>45961</v>
      </c>
      <c r="BA142" s="163">
        <f>IFERROR(IF(($R142-AZ142)&gt;=0,0,IF(($S142-AY142)&lt;0,0,IF(AND(($S142-AZ142)&gt;0,(AY142-$R142)&gt;0),$V142/365*(AZ142-AY142+1),IF(AND(($S142-AZ142)&lt;=0,(AY142-$R142)&gt;0),$V142/365*($S142-AY142+1),$V142/365*(AZ142-$R142+1))))),0)</f>
        <v>0</v>
      </c>
      <c r="BB142" s="159">
        <f>AZ142+1</f>
        <v>45962</v>
      </c>
      <c r="BC142" s="159">
        <f>BB142+29</f>
        <v>45991</v>
      </c>
      <c r="BD142" s="163">
        <f>IFERROR(IF(($R142-BC142)&gt;=0,0,IF(($S142-BB142)&lt;0,0,IF(AND(($S142-BC142)&gt;0,(BB142-$R142)&gt;0),$V142/365*(BC142-BB142+1),IF(AND(($S142-BC142)&lt;=0,(BB142-$R142)&gt;0),$V142/365*($S142-BB142+1),$V142/365*(BC142-$R142+1))))),0)</f>
        <v>0</v>
      </c>
      <c r="BE142" s="159">
        <f>BC142+1</f>
        <v>45992</v>
      </c>
      <c r="BF142" s="159">
        <f>BE142+30</f>
        <v>46022</v>
      </c>
      <c r="BG142" s="163">
        <f>IFERROR(IF(($R142-BF142)&gt;=0,0,IF(($S142-BE142)&lt;0,0,IF(AND(($S142-BF142)&gt;0,(BE142-$R142)&gt;0),$V142/365*(BF142-BE142+1),IF(AND(($S142-BF142)&lt;=0,(BE142-$R142)&gt;0),$V142/365*($S142-BE142+1),$V142/365*(BF142-$R142+1))))),0)</f>
        <v>0</v>
      </c>
      <c r="BH142" s="159">
        <v>46023</v>
      </c>
      <c r="BI142" s="159">
        <f>BH142+30</f>
        <v>46053</v>
      </c>
      <c r="BJ142" s="163">
        <f>IFERROR(IF(($R142-BI142)&gt;=0,0,IF(($S142-BH142)&lt;0,0,IF(AND(($S142-BI142)&gt;0,(BH142-$R142)&gt;0),$V142/365*(BI142-BH142+1),IF(AND(($S142-BI142)&lt;=0,(BH142-$R142)&gt;0),$V142/365*($S142-BH142+1),$V142/365*(BI142-$R142+1))))),0)</f>
        <v>0</v>
      </c>
      <c r="BK142" s="159">
        <f>BI142+1</f>
        <v>46054</v>
      </c>
      <c r="BL142" s="159">
        <f>BK142+27</f>
        <v>46081</v>
      </c>
      <c r="BM142" s="163">
        <f>IFERROR(IF(($R142-BL142)&gt;=0,0,IF(($S142-BK142)&lt;0,0,IF(AND(($S142-BL142)&gt;0,(BK142-$R142)&gt;0),$V142/365*(BL142-BK142+1),IF(AND(($S142-BL142)&lt;=0,(BK142-$R142)&gt;0),$V142/365*($S142-BK142+1),$V142/365*(BL142-$R142+1))))),0)</f>
        <v>0</v>
      </c>
      <c r="BN142" s="159">
        <f>BL142+1</f>
        <v>46082</v>
      </c>
      <c r="BO142" s="159">
        <f>BN142+30</f>
        <v>46112</v>
      </c>
      <c r="BP142" s="163">
        <f>IFERROR(IF(($R142-BO142)&gt;=0,0,IF(($S142-BN142)&lt;0,0,IF(AND(($S142-BO142)&gt;0,(BN142-$R142)&gt;0),$V142/365*(BO142-BN142+1),IF(AND(($S142-BO142)&lt;=0,(BN142-$R142)&gt;0),$V142/365*($S142-BN142+1),$V142/365*(BO142-$R142+1))))),0)</f>
        <v>0</v>
      </c>
      <c r="BQ142" s="159">
        <f>BO142+1</f>
        <v>46113</v>
      </c>
      <c r="BR142" s="159">
        <f>BQ142+29</f>
        <v>46142</v>
      </c>
      <c r="BS142" s="163">
        <f>IFERROR(IF(($R142-BR142)&gt;=0,0,IF(($S142-BQ142)&lt;0,0,IF(AND(($S142-BR142)&gt;0,(BQ142-$R142)&gt;0),$V142/365*(BR142-BQ142+1),IF(AND(($S142-BR142)&lt;=0,(BQ142-$R142)&gt;0),$V142/365*($S142-BQ142+1),$V142/365*(BR142-$R142+1))))),0)</f>
        <v>0</v>
      </c>
      <c r="BT142" s="159">
        <f>BR142+1</f>
        <v>46143</v>
      </c>
      <c r="BU142" s="159">
        <f>BT142+30</f>
        <v>46173</v>
      </c>
      <c r="BV142" s="163">
        <f>IFERROR(IF(($R142-BU142)&gt;=0,0,IF(($S142-BT142)&lt;0,0,IF(AND(($S142-BU142)&gt;0,(BT142-$R142)&gt;0),$V142/365*(BU142-BT142+1),IF(AND(($S142-BU142)&lt;=0,(BT142-$R142)&gt;0),$V142/365*($S142-BT142+1),$V142/365*(BU142-$R142+1))))),0)</f>
        <v>0</v>
      </c>
      <c r="BW142" s="159">
        <f>BU142+1</f>
        <v>46174</v>
      </c>
      <c r="BX142" s="159">
        <f>BW142+29</f>
        <v>46203</v>
      </c>
      <c r="BY142" s="163">
        <f>IFERROR(IF(($R142-BX142)&gt;=0,0,IF(($S142-BW142)&lt;0,0,IF(AND(($S142-BX142)&gt;0,(BW142-$R142)&gt;0),$V142/365*(BX142-BW142+1),IF(AND(($S142-BX142)&lt;=0,(BW142-$R142)&gt;0),$V142/365*($S142-BW142+1),$V142/365*(BX142-$R142+1))))),0)</f>
        <v>0</v>
      </c>
      <c r="BZ142" s="159">
        <f>BX142+1</f>
        <v>46204</v>
      </c>
      <c r="CA142" s="159">
        <f>BZ142+30</f>
        <v>46234</v>
      </c>
      <c r="CB142" s="163">
        <f>IFERROR(IF(($R142-CA142)&gt;=0,0,IF(($S142-BZ142)&lt;0,0,IF(AND(($S142-CA142)&gt;0,(BZ142-$R142)&gt;0),$V142/365*(CA142-BZ142+1),IF(AND(($S142-CA142)&lt;=0,(BZ142-$R142)&gt;0),$V142/365*($S142-BZ142+1),$V142/365*(CA142-$R142+1))))),0)</f>
        <v>0</v>
      </c>
      <c r="CC142" s="159">
        <f>CA142+1</f>
        <v>46235</v>
      </c>
      <c r="CD142" s="159">
        <f>CC142+30</f>
        <v>46265</v>
      </c>
      <c r="CE142" s="163">
        <f>IFERROR(IF(($R142-CD142)&gt;=0,0,IF(($S142-CC142)&lt;0,0,IF(AND(($S142-CD142)&gt;0,(CC142-$R142)&gt;0),$V142/365*(CD142-CC142+1),IF(AND(($S142-CD142)&lt;=0,(CC142-$R142)&gt;0),$V142/365*($S142-CC142+1),$V142/365*(CD142-$R142+1))))),0)</f>
        <v>0</v>
      </c>
      <c r="CF142" s="159">
        <f>CD142+1</f>
        <v>46266</v>
      </c>
      <c r="CG142" s="159">
        <f>CF142+29</f>
        <v>46295</v>
      </c>
      <c r="CH142" s="163">
        <f>IFERROR(IF(($R142-CG142)&gt;=0,0,IF(($S142-CF142)&lt;0,0,IF(AND(($S142-CG142)&gt;0,(CF142-$R142)&gt;0),$V142/365*(CG142-CF142+1),IF(AND(($S142-CG142)&lt;=0,(CF142-$R142)&gt;0),$V142/365*($S142-CF142+1),$V142/365*(CG142-$R142+1))))),0)</f>
        <v>0</v>
      </c>
      <c r="CI142" s="159">
        <f>CG142+1</f>
        <v>46296</v>
      </c>
      <c r="CJ142" s="159">
        <f>CI142+30</f>
        <v>46326</v>
      </c>
      <c r="CK142" s="163">
        <f>IFERROR(IF(($R142-CJ142)&gt;=0,0,IF(($S142-CI142)&lt;0,0,IF(AND(($S142-CJ142)&gt;0,(CI142-$R142)&gt;0),$V142/365*(CJ142-CI142+1),IF(AND(($S142-CJ142)&lt;=0,(CI142-$R142)&gt;0),$V142/365*($S142-CI142+1),$V142/365*(CJ142-$R142+1))))),0)</f>
        <v>0</v>
      </c>
      <c r="CL142" s="159">
        <f>CJ142+1</f>
        <v>46327</v>
      </c>
      <c r="CM142" s="159">
        <f>CL142+29</f>
        <v>46356</v>
      </c>
      <c r="CN142" s="163">
        <f>IFERROR(IF(($R142-CM142)&gt;=0,0,IF(($S142-CL142)&lt;0,0,IF(AND(($S142-CM142)&gt;0,(CL142-$R142)&gt;0),$V142/365*(CM142-CL142+1),IF(AND(($S142-CM142)&lt;=0,(CL142-$R142)&gt;0),$V142/365*($S142-CL142+1),$V142/365*(CM142-$R142+1))))),0)</f>
        <v>0</v>
      </c>
      <c r="CO142" s="159">
        <f>CM142+1</f>
        <v>46357</v>
      </c>
      <c r="CP142" s="159">
        <f>CO142+30</f>
        <v>46387</v>
      </c>
      <c r="CQ142" s="163">
        <f>IFERROR(IF(($R142-CP142)&gt;=0,0,IF(($S142-CO142)&lt;0,0,IF(AND(($S142-CP142)&gt;0,(CO142-$R142)&gt;0),$V142/365*(CP142-CO142+1),IF(AND(($S142-CP142)&lt;=0,(CO142-$R142)&gt;0),$V142/365*($S142-CO142+1),$V142/365*(CP142-$R142+1))))),0)</f>
        <v>0</v>
      </c>
    </row>
    <row r="143" s="85" customFormat="1" ht="24" customHeight="1" outlineLevel="4" spans="1:95">
      <c r="A143" s="124"/>
      <c r="B143" s="125"/>
      <c r="C143" s="126"/>
      <c r="D143" s="124"/>
      <c r="E143" s="125"/>
      <c r="F143" s="125"/>
      <c r="G143" s="125"/>
      <c r="H143" s="127"/>
      <c r="I143" s="127"/>
      <c r="J143" s="127">
        <f>Z143+AC143+AF143+AI143+AL143+AO143+AR143+AU143+AX143+BA143+BD143+BG143</f>
        <v>0</v>
      </c>
      <c r="K143" s="127">
        <f>K142+1</f>
        <v>3</v>
      </c>
      <c r="L143" s="152"/>
      <c r="M143" s="153">
        <f>IFERROR(VLOOKUP($L143,'2-2 引出数据_合同数据仓库'!$B$2:$BP$10000,3,FALSE),0)</f>
        <v>0</v>
      </c>
      <c r="N143" s="127"/>
      <c r="O143" s="153">
        <f>IFERROR(VLOOKUP((LEFT(VLOOKUP($L143,'2-2 引出数据_合同数据仓库'!$B$2:$BP$10000,64,FALSE),15)&amp;(RIGHT(VLOOKUP($L143,'2-2 引出数据_合同数据仓库'!$B$2:$BP$10000,64,FALSE),4)+1)),'2-2 引出数据_合同数据仓库'!$B$2:$BP$10000,3,FALSE),0)</f>
        <v>0</v>
      </c>
      <c r="P143" s="127"/>
      <c r="Q143" s="127">
        <f>IFERROR(VLOOKUP($L143,'2-2 引出数据_合同数据仓库'!$B$2:$BP$10000,28,FALSE),0)</f>
        <v>0</v>
      </c>
      <c r="R143" s="127">
        <f>IFERROR(VLOOKUP($L143,'2-2 引出数据_合同数据仓库'!$B$2:$BP$10000,29,FALSE),0)</f>
        <v>0</v>
      </c>
      <c r="S143" s="127">
        <f>IFERROR(VLOOKUP($L143,'2-2 引出数据_合同数据仓库'!$B$2:$BP$10000,4,FALSE),0)</f>
        <v>0</v>
      </c>
      <c r="T143" s="127"/>
      <c r="U143" s="127">
        <f>IFERROR(VLOOKUP($L143,'2-2 引出数据_合同数据仓库'!$B$2:$BP$10000,15,FALSE),0)</f>
        <v>0</v>
      </c>
      <c r="V143" s="127">
        <f>U143/(S143-R143+1)*365</f>
        <v>0</v>
      </c>
      <c r="W143" s="127"/>
      <c r="X143" s="159">
        <v>45658</v>
      </c>
      <c r="Y143" s="159">
        <f>X143+30</f>
        <v>45688</v>
      </c>
      <c r="Z143" s="163">
        <f>IFERROR(IF(($R143-Y143)&gt;=0,0,IF(($S143-X143)&lt;0,0,IF(AND(($S143-Y143)&gt;0,(X143-$R143)&gt;0),$V143/365*(Y143-X143+1),IF(AND(($S143-Y143)&lt;=0,(X143-$R143)&gt;0),$V143/365*($S143-X143+1),$V143/365*(Y143-$R143+1))))),0)</f>
        <v>0</v>
      </c>
      <c r="AA143" s="159">
        <f>Y143+1</f>
        <v>45689</v>
      </c>
      <c r="AB143" s="159">
        <f>AA143+27</f>
        <v>45716</v>
      </c>
      <c r="AC143" s="163">
        <f>IFERROR(IF(($R143-AB143)&gt;=0,0,IF(($S143-AA143)&lt;0,0,IF(AND(($S143-AB143)&gt;0,(AA143-$R143)&gt;0),$V143/365*(AB143-AA143+1),IF(AND(($S143-AB143)&lt;=0,(AA143-$R143)&gt;0),$V143/365*($S143-AA143+1),$V143/365*(AB143-$R143+1))))),0)</f>
        <v>0</v>
      </c>
      <c r="AD143" s="159">
        <f>AB143+1</f>
        <v>45717</v>
      </c>
      <c r="AE143" s="159">
        <f>AD143+30</f>
        <v>45747</v>
      </c>
      <c r="AF143" s="163">
        <f>IFERROR(IF(($R143-AE143)&gt;=0,0,IF(($S143-AD143)&lt;0,0,IF(AND(($S143-AE143)&gt;0,(AD143-$R143)&gt;0),$V143/365*(AE143-AD143+1),IF(AND(($S143-AE143)&lt;=0,(AD143-$R143)&gt;0),$V143/365*($S143-AD143+1),$V143/365*(AE143-$R143+1))))),0)</f>
        <v>0</v>
      </c>
      <c r="AG143" s="159">
        <f>AE143+1</f>
        <v>45748</v>
      </c>
      <c r="AH143" s="159">
        <f>AG143+29</f>
        <v>45777</v>
      </c>
      <c r="AI143" s="163">
        <f>IFERROR(IF(($R143-AH143)&gt;=0,0,IF(($S143-AG143)&lt;0,0,IF(AND(($S143-AH143)&gt;0,(AG143-$R143)&gt;0),$V143/365*(AH143-AG143+1),IF(AND(($S143-AH143)&lt;=0,(AG143-$R143)&gt;0),$V143/365*($S143-AG143+1),$V143/365*(AH143-$R143+1))))),0)</f>
        <v>0</v>
      </c>
      <c r="AJ143" s="159">
        <f>AH143+1</f>
        <v>45778</v>
      </c>
      <c r="AK143" s="159">
        <f>AJ143+30</f>
        <v>45808</v>
      </c>
      <c r="AL143" s="163">
        <f>IFERROR(IF(($R143-AK143)&gt;=0,0,IF(($S143-AJ143)&lt;0,0,IF(AND(($S143-AK143)&gt;0,(AJ143-$R143)&gt;0),$V143/365*(AK143-AJ143+1),IF(AND(($S143-AK143)&lt;=0,(AJ143-$R143)&gt;0),$V143/365*($S143-AJ143+1),$V143/365*(AK143-$R143+1))))),0)</f>
        <v>0</v>
      </c>
      <c r="AM143" s="159">
        <f>AK143+1</f>
        <v>45809</v>
      </c>
      <c r="AN143" s="159">
        <f>AM143+29</f>
        <v>45838</v>
      </c>
      <c r="AO143" s="163">
        <f>IFERROR(IF(($R143-AN143)&gt;=0,0,IF(($S143-AM143)&lt;0,0,IF(AND(($S143-AN143)&gt;0,(AM143-$R143)&gt;0),$V143/365*(AN143-AM143+1),IF(AND(($S143-AN143)&lt;=0,(AM143-$R143)&gt;0),$V143/365*($S143-AM143+1),$V143/365*(AN143-$R143+1))))),0)</f>
        <v>0</v>
      </c>
      <c r="AP143" s="159">
        <f>AN143+1</f>
        <v>45839</v>
      </c>
      <c r="AQ143" s="159">
        <f>AP143+30</f>
        <v>45869</v>
      </c>
      <c r="AR143" s="163">
        <f>IFERROR(IF(($R143-AQ143)&gt;=0,0,IF(($S143-AP143)&lt;0,0,IF(AND(($S143-AQ143)&gt;0,(AP143-$R143)&gt;0),$V143/365*(AQ143-AP143+1),IF(AND(($S143-AQ143)&lt;=0,(AP143-$R143)&gt;0),$V143/365*($S143-AP143+1),$V143/365*(AQ143-$R143+1))))),0)</f>
        <v>0</v>
      </c>
      <c r="AS143" s="159">
        <f>AQ143+1</f>
        <v>45870</v>
      </c>
      <c r="AT143" s="159">
        <f>AS143+30</f>
        <v>45900</v>
      </c>
      <c r="AU143" s="163">
        <f>IFERROR(IF(($R143-AT143)&gt;=0,0,IF(($S143-AS143)&lt;0,0,IF(AND(($S143-AT143)&gt;0,(AS143-$R143)&gt;0),$V143/365*(AT143-AS143+1),IF(AND(($S143-AT143)&lt;=0,(AS143-$R143)&gt;0),$V143/365*($S143-AS143+1),$V143/365*(AT143-$R143+1))))),0)</f>
        <v>0</v>
      </c>
      <c r="AV143" s="159">
        <f>AT143+1</f>
        <v>45901</v>
      </c>
      <c r="AW143" s="159">
        <f>AV143+29</f>
        <v>45930</v>
      </c>
      <c r="AX143" s="163">
        <f>IFERROR(IF(($R143-AW143)&gt;=0,0,IF(($S143-AV143)&lt;0,0,IF(AND(($S143-AW143)&gt;0,(AV143-$R143)&gt;0),$V143/365*(AW143-AV143+1),IF(AND(($S143-AW143)&lt;=0,(AV143-$R143)&gt;0),$V143/365*($S143-AV143+1),$V143/365*(AW143-$R143+1))))),0)</f>
        <v>0</v>
      </c>
      <c r="AY143" s="159">
        <f>AW143+1</f>
        <v>45931</v>
      </c>
      <c r="AZ143" s="159">
        <f>AY143+30</f>
        <v>45961</v>
      </c>
      <c r="BA143" s="163">
        <f>IFERROR(IF(($R143-AZ143)&gt;=0,0,IF(($S143-AY143)&lt;0,0,IF(AND(($S143-AZ143)&gt;0,(AY143-$R143)&gt;0),$V143/365*(AZ143-AY143+1),IF(AND(($S143-AZ143)&lt;=0,(AY143-$R143)&gt;0),$V143/365*($S143-AY143+1),$V143/365*(AZ143-$R143+1))))),0)</f>
        <v>0</v>
      </c>
      <c r="BB143" s="159">
        <f>AZ143+1</f>
        <v>45962</v>
      </c>
      <c r="BC143" s="159">
        <f>BB143+29</f>
        <v>45991</v>
      </c>
      <c r="BD143" s="163">
        <f>IFERROR(IF(($R143-BC143)&gt;=0,0,IF(($S143-BB143)&lt;0,0,IF(AND(($S143-BC143)&gt;0,(BB143-$R143)&gt;0),$V143/365*(BC143-BB143+1),IF(AND(($S143-BC143)&lt;=0,(BB143-$R143)&gt;0),$V143/365*($S143-BB143+1),$V143/365*(BC143-$R143+1))))),0)</f>
        <v>0</v>
      </c>
      <c r="BE143" s="159">
        <f>BC143+1</f>
        <v>45992</v>
      </c>
      <c r="BF143" s="159">
        <f>BE143+30</f>
        <v>46022</v>
      </c>
      <c r="BG143" s="163">
        <f>IFERROR(IF(($R143-BF143)&gt;=0,0,IF(($S143-BE143)&lt;0,0,IF(AND(($S143-BF143)&gt;0,(BE143-$R143)&gt;0),$V143/365*(BF143-BE143+1),IF(AND(($S143-BF143)&lt;=0,(BE143-$R143)&gt;0),$V143/365*($S143-BE143+1),$V143/365*(BF143-$R143+1))))),0)</f>
        <v>0</v>
      </c>
      <c r="BH143" s="159">
        <v>46023</v>
      </c>
      <c r="BI143" s="159">
        <f>BH143+30</f>
        <v>46053</v>
      </c>
      <c r="BJ143" s="163">
        <f>IFERROR(IF(($R143-BI143)&gt;=0,0,IF(($S143-BH143)&lt;0,0,IF(AND(($S143-BI143)&gt;0,(BH143-$R143)&gt;0),$V143/365*(BI143-BH143+1),IF(AND(($S143-BI143)&lt;=0,(BH143-$R143)&gt;0),$V143/365*($S143-BH143+1),$V143/365*(BI143-$R143+1))))),0)</f>
        <v>0</v>
      </c>
      <c r="BK143" s="159">
        <f>BI143+1</f>
        <v>46054</v>
      </c>
      <c r="BL143" s="159">
        <f>BK143+27</f>
        <v>46081</v>
      </c>
      <c r="BM143" s="163">
        <f>IFERROR(IF(($R143-BL143)&gt;=0,0,IF(($S143-BK143)&lt;0,0,IF(AND(($S143-BL143)&gt;0,(BK143-$R143)&gt;0),$V143/365*(BL143-BK143+1),IF(AND(($S143-BL143)&lt;=0,(BK143-$R143)&gt;0),$V143/365*($S143-BK143+1),$V143/365*(BL143-$R143+1))))),0)</f>
        <v>0</v>
      </c>
      <c r="BN143" s="159">
        <f>BL143+1</f>
        <v>46082</v>
      </c>
      <c r="BO143" s="159">
        <f>BN143+30</f>
        <v>46112</v>
      </c>
      <c r="BP143" s="163">
        <f>IFERROR(IF(($R143-BO143)&gt;=0,0,IF(($S143-BN143)&lt;0,0,IF(AND(($S143-BO143)&gt;0,(BN143-$R143)&gt;0),$V143/365*(BO143-BN143+1),IF(AND(($S143-BO143)&lt;=0,(BN143-$R143)&gt;0),$V143/365*($S143-BN143+1),$V143/365*(BO143-$R143+1))))),0)</f>
        <v>0</v>
      </c>
      <c r="BQ143" s="159">
        <f>BO143+1</f>
        <v>46113</v>
      </c>
      <c r="BR143" s="159">
        <f>BQ143+29</f>
        <v>46142</v>
      </c>
      <c r="BS143" s="163">
        <f>IFERROR(IF(($R143-BR143)&gt;=0,0,IF(($S143-BQ143)&lt;0,0,IF(AND(($S143-BR143)&gt;0,(BQ143-$R143)&gt;0),$V143/365*(BR143-BQ143+1),IF(AND(($S143-BR143)&lt;=0,(BQ143-$R143)&gt;0),$V143/365*($S143-BQ143+1),$V143/365*(BR143-$R143+1))))),0)</f>
        <v>0</v>
      </c>
      <c r="BT143" s="159">
        <f>BR143+1</f>
        <v>46143</v>
      </c>
      <c r="BU143" s="159">
        <f>BT143+30</f>
        <v>46173</v>
      </c>
      <c r="BV143" s="163">
        <f>IFERROR(IF(($R143-BU143)&gt;=0,0,IF(($S143-BT143)&lt;0,0,IF(AND(($S143-BU143)&gt;0,(BT143-$R143)&gt;0),$V143/365*(BU143-BT143+1),IF(AND(($S143-BU143)&lt;=0,(BT143-$R143)&gt;0),$V143/365*($S143-BT143+1),$V143/365*(BU143-$R143+1))))),0)</f>
        <v>0</v>
      </c>
      <c r="BW143" s="159">
        <f>BU143+1</f>
        <v>46174</v>
      </c>
      <c r="BX143" s="159">
        <f>BW143+29</f>
        <v>46203</v>
      </c>
      <c r="BY143" s="163">
        <f>IFERROR(IF(($R143-BX143)&gt;=0,0,IF(($S143-BW143)&lt;0,0,IF(AND(($S143-BX143)&gt;0,(BW143-$R143)&gt;0),$V143/365*(BX143-BW143+1),IF(AND(($S143-BX143)&lt;=0,(BW143-$R143)&gt;0),$V143/365*($S143-BW143+1),$V143/365*(BX143-$R143+1))))),0)</f>
        <v>0</v>
      </c>
      <c r="BZ143" s="159">
        <f>BX143+1</f>
        <v>46204</v>
      </c>
      <c r="CA143" s="159">
        <f>BZ143+30</f>
        <v>46234</v>
      </c>
      <c r="CB143" s="163">
        <f>IFERROR(IF(($R143-CA143)&gt;=0,0,IF(($S143-BZ143)&lt;0,0,IF(AND(($S143-CA143)&gt;0,(BZ143-$R143)&gt;0),$V143/365*(CA143-BZ143+1),IF(AND(($S143-CA143)&lt;=0,(BZ143-$R143)&gt;0),$V143/365*($S143-BZ143+1),$V143/365*(CA143-$R143+1))))),0)</f>
        <v>0</v>
      </c>
      <c r="CC143" s="159">
        <f>CA143+1</f>
        <v>46235</v>
      </c>
      <c r="CD143" s="159">
        <f>CC143+30</f>
        <v>46265</v>
      </c>
      <c r="CE143" s="163">
        <f>IFERROR(IF(($R143-CD143)&gt;=0,0,IF(($S143-CC143)&lt;0,0,IF(AND(($S143-CD143)&gt;0,(CC143-$R143)&gt;0),$V143/365*(CD143-CC143+1),IF(AND(($S143-CD143)&lt;=0,(CC143-$R143)&gt;0),$V143/365*($S143-CC143+1),$V143/365*(CD143-$R143+1))))),0)</f>
        <v>0</v>
      </c>
      <c r="CF143" s="159">
        <f>CD143+1</f>
        <v>46266</v>
      </c>
      <c r="CG143" s="159">
        <f>CF143+29</f>
        <v>46295</v>
      </c>
      <c r="CH143" s="163">
        <f>IFERROR(IF(($R143-CG143)&gt;=0,0,IF(($S143-CF143)&lt;0,0,IF(AND(($S143-CG143)&gt;0,(CF143-$R143)&gt;0),$V143/365*(CG143-CF143+1),IF(AND(($S143-CG143)&lt;=0,(CF143-$R143)&gt;0),$V143/365*($S143-CF143+1),$V143/365*(CG143-$R143+1))))),0)</f>
        <v>0</v>
      </c>
      <c r="CI143" s="159">
        <f>CG143+1</f>
        <v>46296</v>
      </c>
      <c r="CJ143" s="159">
        <f>CI143+30</f>
        <v>46326</v>
      </c>
      <c r="CK143" s="163">
        <f>IFERROR(IF(($R143-CJ143)&gt;=0,0,IF(($S143-CI143)&lt;0,0,IF(AND(($S143-CJ143)&gt;0,(CI143-$R143)&gt;0),$V143/365*(CJ143-CI143+1),IF(AND(($S143-CJ143)&lt;=0,(CI143-$R143)&gt;0),$V143/365*($S143-CI143+1),$V143/365*(CJ143-$R143+1))))),0)</f>
        <v>0</v>
      </c>
      <c r="CL143" s="159">
        <f>CJ143+1</f>
        <v>46327</v>
      </c>
      <c r="CM143" s="159">
        <f>CL143+29</f>
        <v>46356</v>
      </c>
      <c r="CN143" s="163">
        <f>IFERROR(IF(($R143-CM143)&gt;=0,0,IF(($S143-CL143)&lt;0,0,IF(AND(($S143-CM143)&gt;0,(CL143-$R143)&gt;0),$V143/365*(CM143-CL143+1),IF(AND(($S143-CM143)&lt;=0,(CL143-$R143)&gt;0),$V143/365*($S143-CL143+1),$V143/365*(CM143-$R143+1))))),0)</f>
        <v>0</v>
      </c>
      <c r="CO143" s="159">
        <f>CM143+1</f>
        <v>46357</v>
      </c>
      <c r="CP143" s="159">
        <f>CO143+30</f>
        <v>46387</v>
      </c>
      <c r="CQ143" s="163">
        <f>IFERROR(IF(($R143-CP143)&gt;=0,0,IF(($S143-CO143)&lt;0,0,IF(AND(($S143-CP143)&gt;0,(CO143-$R143)&gt;0),$V143/365*(CP143-CO143+1),IF(AND(($S143-CP143)&lt;=0,(CO143-$R143)&gt;0),$V143/365*($S143-CO143+1),$V143/365*(CP143-$R143+1))))),0)</f>
        <v>0</v>
      </c>
    </row>
    <row r="144" s="85" customFormat="1" ht="24" customHeight="1" outlineLevel="4" spans="1:95">
      <c r="A144" s="124"/>
      <c r="B144" s="125"/>
      <c r="C144" s="126"/>
      <c r="D144" s="124"/>
      <c r="E144" s="125"/>
      <c r="F144" s="125"/>
      <c r="G144" s="125"/>
      <c r="H144" s="127"/>
      <c r="I144" s="127"/>
      <c r="J144" s="127">
        <f>Z144+AC144+AF144+AI144+AL144+AO144+AR144+AU144+AX144+BA144+BD144+BG144</f>
        <v>0</v>
      </c>
      <c r="K144" s="127">
        <f>K143+1</f>
        <v>4</v>
      </c>
      <c r="L144" s="152"/>
      <c r="M144" s="153">
        <f>IFERROR(VLOOKUP($L144,'2-2 引出数据_合同数据仓库'!$B$2:$BP$10000,3,FALSE),0)</f>
        <v>0</v>
      </c>
      <c r="N144" s="127"/>
      <c r="O144" s="153">
        <f>IFERROR(VLOOKUP((LEFT(VLOOKUP($L144,'2-2 引出数据_合同数据仓库'!$B$2:$BP$10000,64,FALSE),15)&amp;(RIGHT(VLOOKUP($L144,'2-2 引出数据_合同数据仓库'!$B$2:$BP$10000,64,FALSE),4)+1)),'2-2 引出数据_合同数据仓库'!$B$2:$BP$10000,3,FALSE),0)</f>
        <v>0</v>
      </c>
      <c r="P144" s="127"/>
      <c r="Q144" s="127">
        <f>IFERROR(VLOOKUP($L144,'2-2 引出数据_合同数据仓库'!$B$2:$BP$10000,28,FALSE),0)</f>
        <v>0</v>
      </c>
      <c r="R144" s="127">
        <f>IFERROR(VLOOKUP($L144,'2-2 引出数据_合同数据仓库'!$B$2:$BP$10000,29,FALSE),0)</f>
        <v>0</v>
      </c>
      <c r="S144" s="127">
        <f>IFERROR(VLOOKUP($L144,'2-2 引出数据_合同数据仓库'!$B$2:$BP$10000,4,FALSE),0)</f>
        <v>0</v>
      </c>
      <c r="T144" s="127"/>
      <c r="U144" s="127">
        <f>IFERROR(VLOOKUP($L144,'2-2 引出数据_合同数据仓库'!$B$2:$BP$10000,15,FALSE),0)</f>
        <v>0</v>
      </c>
      <c r="V144" s="127">
        <f>U144/(S144-R144+1)*365</f>
        <v>0</v>
      </c>
      <c r="W144" s="127"/>
      <c r="X144" s="159">
        <v>45658</v>
      </c>
      <c r="Y144" s="159">
        <f>X144+30</f>
        <v>45688</v>
      </c>
      <c r="Z144" s="163">
        <f>IFERROR(IF(($R144-Y144)&gt;=0,0,IF(($S144-X144)&lt;0,0,IF(AND(($S144-Y144)&gt;0,(X144-$R144)&gt;0),$V144/365*(Y144-X144+1),IF(AND(($S144-Y144)&lt;=0,(X144-$R144)&gt;0),$V144/365*($S144-X144+1),$V144/365*(Y144-$R144+1))))),0)</f>
        <v>0</v>
      </c>
      <c r="AA144" s="159">
        <f>Y144+1</f>
        <v>45689</v>
      </c>
      <c r="AB144" s="159">
        <f>AA144+27</f>
        <v>45716</v>
      </c>
      <c r="AC144" s="163">
        <f>IFERROR(IF(($R144-AB144)&gt;=0,0,IF(($S144-AA144)&lt;0,0,IF(AND(($S144-AB144)&gt;0,(AA144-$R144)&gt;0),$V144/365*(AB144-AA144+1),IF(AND(($S144-AB144)&lt;=0,(AA144-$R144)&gt;0),$V144/365*($S144-AA144+1),$V144/365*(AB144-$R144+1))))),0)</f>
        <v>0</v>
      </c>
      <c r="AD144" s="159">
        <f>AB144+1</f>
        <v>45717</v>
      </c>
      <c r="AE144" s="159">
        <f>AD144+30</f>
        <v>45747</v>
      </c>
      <c r="AF144" s="163">
        <f>IFERROR(IF(($R144-AE144)&gt;=0,0,IF(($S144-AD144)&lt;0,0,IF(AND(($S144-AE144)&gt;0,(AD144-$R144)&gt;0),$V144/365*(AE144-AD144+1),IF(AND(($S144-AE144)&lt;=0,(AD144-$R144)&gt;0),$V144/365*($S144-AD144+1),$V144/365*(AE144-$R144+1))))),0)</f>
        <v>0</v>
      </c>
      <c r="AG144" s="159">
        <f>AE144+1</f>
        <v>45748</v>
      </c>
      <c r="AH144" s="159">
        <f>AG144+29</f>
        <v>45777</v>
      </c>
      <c r="AI144" s="163">
        <f>IFERROR(IF(($R144-AH144)&gt;=0,0,IF(($S144-AG144)&lt;0,0,IF(AND(($S144-AH144)&gt;0,(AG144-$R144)&gt;0),$V144/365*(AH144-AG144+1),IF(AND(($S144-AH144)&lt;=0,(AG144-$R144)&gt;0),$V144/365*($S144-AG144+1),$V144/365*(AH144-$R144+1))))),0)</f>
        <v>0</v>
      </c>
      <c r="AJ144" s="159">
        <f>AH144+1</f>
        <v>45778</v>
      </c>
      <c r="AK144" s="159">
        <f>AJ144+30</f>
        <v>45808</v>
      </c>
      <c r="AL144" s="163">
        <f>IFERROR(IF(($R144-AK144)&gt;=0,0,IF(($S144-AJ144)&lt;0,0,IF(AND(($S144-AK144)&gt;0,(AJ144-$R144)&gt;0),$V144/365*(AK144-AJ144+1),IF(AND(($S144-AK144)&lt;=0,(AJ144-$R144)&gt;0),$V144/365*($S144-AJ144+1),$V144/365*(AK144-$R144+1))))),0)</f>
        <v>0</v>
      </c>
      <c r="AM144" s="159">
        <f>AK144+1</f>
        <v>45809</v>
      </c>
      <c r="AN144" s="159">
        <f>AM144+29</f>
        <v>45838</v>
      </c>
      <c r="AO144" s="163">
        <f>IFERROR(IF(($R144-AN144)&gt;=0,0,IF(($S144-AM144)&lt;0,0,IF(AND(($S144-AN144)&gt;0,(AM144-$R144)&gt;0),$V144/365*(AN144-AM144+1),IF(AND(($S144-AN144)&lt;=0,(AM144-$R144)&gt;0),$V144/365*($S144-AM144+1),$V144/365*(AN144-$R144+1))))),0)</f>
        <v>0</v>
      </c>
      <c r="AP144" s="159">
        <f>AN144+1</f>
        <v>45839</v>
      </c>
      <c r="AQ144" s="159">
        <f>AP144+30</f>
        <v>45869</v>
      </c>
      <c r="AR144" s="163">
        <f>IFERROR(IF(($R144-AQ144)&gt;=0,0,IF(($S144-AP144)&lt;0,0,IF(AND(($S144-AQ144)&gt;0,(AP144-$R144)&gt;0),$V144/365*(AQ144-AP144+1),IF(AND(($S144-AQ144)&lt;=0,(AP144-$R144)&gt;0),$V144/365*($S144-AP144+1),$V144/365*(AQ144-$R144+1))))),0)</f>
        <v>0</v>
      </c>
      <c r="AS144" s="159">
        <f>AQ144+1</f>
        <v>45870</v>
      </c>
      <c r="AT144" s="159">
        <f>AS144+30</f>
        <v>45900</v>
      </c>
      <c r="AU144" s="163">
        <f>IFERROR(IF(($R144-AT144)&gt;=0,0,IF(($S144-AS144)&lt;0,0,IF(AND(($S144-AT144)&gt;0,(AS144-$R144)&gt;0),$V144/365*(AT144-AS144+1),IF(AND(($S144-AT144)&lt;=0,(AS144-$R144)&gt;0),$V144/365*($S144-AS144+1),$V144/365*(AT144-$R144+1))))),0)</f>
        <v>0</v>
      </c>
      <c r="AV144" s="159">
        <f>AT144+1</f>
        <v>45901</v>
      </c>
      <c r="AW144" s="159">
        <f>AV144+29</f>
        <v>45930</v>
      </c>
      <c r="AX144" s="163">
        <f>IFERROR(IF(($R144-AW144)&gt;=0,0,IF(($S144-AV144)&lt;0,0,IF(AND(($S144-AW144)&gt;0,(AV144-$R144)&gt;0),$V144/365*(AW144-AV144+1),IF(AND(($S144-AW144)&lt;=0,(AV144-$R144)&gt;0),$V144/365*($S144-AV144+1),$V144/365*(AW144-$R144+1))))),0)</f>
        <v>0</v>
      </c>
      <c r="AY144" s="159">
        <f>AW144+1</f>
        <v>45931</v>
      </c>
      <c r="AZ144" s="159">
        <f>AY144+30</f>
        <v>45961</v>
      </c>
      <c r="BA144" s="163">
        <f>IFERROR(IF(($R144-AZ144)&gt;=0,0,IF(($S144-AY144)&lt;0,0,IF(AND(($S144-AZ144)&gt;0,(AY144-$R144)&gt;0),$V144/365*(AZ144-AY144+1),IF(AND(($S144-AZ144)&lt;=0,(AY144-$R144)&gt;0),$V144/365*($S144-AY144+1),$V144/365*(AZ144-$R144+1))))),0)</f>
        <v>0</v>
      </c>
      <c r="BB144" s="159">
        <f>AZ144+1</f>
        <v>45962</v>
      </c>
      <c r="BC144" s="159">
        <f>BB144+29</f>
        <v>45991</v>
      </c>
      <c r="BD144" s="163">
        <f>IFERROR(IF(($R144-BC144)&gt;=0,0,IF(($S144-BB144)&lt;0,0,IF(AND(($S144-BC144)&gt;0,(BB144-$R144)&gt;0),$V144/365*(BC144-BB144+1),IF(AND(($S144-BC144)&lt;=0,(BB144-$R144)&gt;0),$V144/365*($S144-BB144+1),$V144/365*(BC144-$R144+1))))),0)</f>
        <v>0</v>
      </c>
      <c r="BE144" s="159">
        <f>BC144+1</f>
        <v>45992</v>
      </c>
      <c r="BF144" s="159">
        <f>BE144+30</f>
        <v>46022</v>
      </c>
      <c r="BG144" s="163">
        <f>IFERROR(IF(($R144-BF144)&gt;=0,0,IF(($S144-BE144)&lt;0,0,IF(AND(($S144-BF144)&gt;0,(BE144-$R144)&gt;0),$V144/365*(BF144-BE144+1),IF(AND(($S144-BF144)&lt;=0,(BE144-$R144)&gt;0),$V144/365*($S144-BE144+1),$V144/365*(BF144-$R144+1))))),0)</f>
        <v>0</v>
      </c>
      <c r="BH144" s="159">
        <v>46023</v>
      </c>
      <c r="BI144" s="159">
        <f>BH144+30</f>
        <v>46053</v>
      </c>
      <c r="BJ144" s="163">
        <f>IFERROR(IF(($R144-BI144)&gt;=0,0,IF(($S144-BH144)&lt;0,0,IF(AND(($S144-BI144)&gt;0,(BH144-$R144)&gt;0),$V144/365*(BI144-BH144+1),IF(AND(($S144-BI144)&lt;=0,(BH144-$R144)&gt;0),$V144/365*($S144-BH144+1),$V144/365*(BI144-$R144+1))))),0)</f>
        <v>0</v>
      </c>
      <c r="BK144" s="159">
        <f>BI144+1</f>
        <v>46054</v>
      </c>
      <c r="BL144" s="159">
        <f>BK144+27</f>
        <v>46081</v>
      </c>
      <c r="BM144" s="163">
        <f>IFERROR(IF(($R144-BL144)&gt;=0,0,IF(($S144-BK144)&lt;0,0,IF(AND(($S144-BL144)&gt;0,(BK144-$R144)&gt;0),$V144/365*(BL144-BK144+1),IF(AND(($S144-BL144)&lt;=0,(BK144-$R144)&gt;0),$V144/365*($S144-BK144+1),$V144/365*(BL144-$R144+1))))),0)</f>
        <v>0</v>
      </c>
      <c r="BN144" s="159">
        <f>BL144+1</f>
        <v>46082</v>
      </c>
      <c r="BO144" s="159">
        <f>BN144+30</f>
        <v>46112</v>
      </c>
      <c r="BP144" s="163">
        <f>IFERROR(IF(($R144-BO144)&gt;=0,0,IF(($S144-BN144)&lt;0,0,IF(AND(($S144-BO144)&gt;0,(BN144-$R144)&gt;0),$V144/365*(BO144-BN144+1),IF(AND(($S144-BO144)&lt;=0,(BN144-$R144)&gt;0),$V144/365*($S144-BN144+1),$V144/365*(BO144-$R144+1))))),0)</f>
        <v>0</v>
      </c>
      <c r="BQ144" s="159">
        <f>BO144+1</f>
        <v>46113</v>
      </c>
      <c r="BR144" s="159">
        <f>BQ144+29</f>
        <v>46142</v>
      </c>
      <c r="BS144" s="163">
        <f>IFERROR(IF(($R144-BR144)&gt;=0,0,IF(($S144-BQ144)&lt;0,0,IF(AND(($S144-BR144)&gt;0,(BQ144-$R144)&gt;0),$V144/365*(BR144-BQ144+1),IF(AND(($S144-BR144)&lt;=0,(BQ144-$R144)&gt;0),$V144/365*($S144-BQ144+1),$V144/365*(BR144-$R144+1))))),0)</f>
        <v>0</v>
      </c>
      <c r="BT144" s="159">
        <f>BR144+1</f>
        <v>46143</v>
      </c>
      <c r="BU144" s="159">
        <f>BT144+30</f>
        <v>46173</v>
      </c>
      <c r="BV144" s="163">
        <f>IFERROR(IF(($R144-BU144)&gt;=0,0,IF(($S144-BT144)&lt;0,0,IF(AND(($S144-BU144)&gt;0,(BT144-$R144)&gt;0),$V144/365*(BU144-BT144+1),IF(AND(($S144-BU144)&lt;=0,(BT144-$R144)&gt;0),$V144/365*($S144-BT144+1),$V144/365*(BU144-$R144+1))))),0)</f>
        <v>0</v>
      </c>
      <c r="BW144" s="159">
        <f>BU144+1</f>
        <v>46174</v>
      </c>
      <c r="BX144" s="159">
        <f>BW144+29</f>
        <v>46203</v>
      </c>
      <c r="BY144" s="163">
        <f>IFERROR(IF(($R144-BX144)&gt;=0,0,IF(($S144-BW144)&lt;0,0,IF(AND(($S144-BX144)&gt;0,(BW144-$R144)&gt;0),$V144/365*(BX144-BW144+1),IF(AND(($S144-BX144)&lt;=0,(BW144-$R144)&gt;0),$V144/365*($S144-BW144+1),$V144/365*(BX144-$R144+1))))),0)</f>
        <v>0</v>
      </c>
      <c r="BZ144" s="159">
        <f>BX144+1</f>
        <v>46204</v>
      </c>
      <c r="CA144" s="159">
        <f>BZ144+30</f>
        <v>46234</v>
      </c>
      <c r="CB144" s="163">
        <f>IFERROR(IF(($R144-CA144)&gt;=0,0,IF(($S144-BZ144)&lt;0,0,IF(AND(($S144-CA144)&gt;0,(BZ144-$R144)&gt;0),$V144/365*(CA144-BZ144+1),IF(AND(($S144-CA144)&lt;=0,(BZ144-$R144)&gt;0),$V144/365*($S144-BZ144+1),$V144/365*(CA144-$R144+1))))),0)</f>
        <v>0</v>
      </c>
      <c r="CC144" s="159">
        <f>CA144+1</f>
        <v>46235</v>
      </c>
      <c r="CD144" s="159">
        <f>CC144+30</f>
        <v>46265</v>
      </c>
      <c r="CE144" s="163">
        <f>IFERROR(IF(($R144-CD144)&gt;=0,0,IF(($S144-CC144)&lt;0,0,IF(AND(($S144-CD144)&gt;0,(CC144-$R144)&gt;0),$V144/365*(CD144-CC144+1),IF(AND(($S144-CD144)&lt;=0,(CC144-$R144)&gt;0),$V144/365*($S144-CC144+1),$V144/365*(CD144-$R144+1))))),0)</f>
        <v>0</v>
      </c>
      <c r="CF144" s="159">
        <f>CD144+1</f>
        <v>46266</v>
      </c>
      <c r="CG144" s="159">
        <f>CF144+29</f>
        <v>46295</v>
      </c>
      <c r="CH144" s="163">
        <f>IFERROR(IF(($R144-CG144)&gt;=0,0,IF(($S144-CF144)&lt;0,0,IF(AND(($S144-CG144)&gt;0,(CF144-$R144)&gt;0),$V144/365*(CG144-CF144+1),IF(AND(($S144-CG144)&lt;=0,(CF144-$R144)&gt;0),$V144/365*($S144-CF144+1),$V144/365*(CG144-$R144+1))))),0)</f>
        <v>0</v>
      </c>
      <c r="CI144" s="159">
        <f>CG144+1</f>
        <v>46296</v>
      </c>
      <c r="CJ144" s="159">
        <f>CI144+30</f>
        <v>46326</v>
      </c>
      <c r="CK144" s="163">
        <f>IFERROR(IF(($R144-CJ144)&gt;=0,0,IF(($S144-CI144)&lt;0,0,IF(AND(($S144-CJ144)&gt;0,(CI144-$R144)&gt;0),$V144/365*(CJ144-CI144+1),IF(AND(($S144-CJ144)&lt;=0,(CI144-$R144)&gt;0),$V144/365*($S144-CI144+1),$V144/365*(CJ144-$R144+1))))),0)</f>
        <v>0</v>
      </c>
      <c r="CL144" s="159">
        <f>CJ144+1</f>
        <v>46327</v>
      </c>
      <c r="CM144" s="159">
        <f>CL144+29</f>
        <v>46356</v>
      </c>
      <c r="CN144" s="163">
        <f>IFERROR(IF(($R144-CM144)&gt;=0,0,IF(($S144-CL144)&lt;0,0,IF(AND(($S144-CM144)&gt;0,(CL144-$R144)&gt;0),$V144/365*(CM144-CL144+1),IF(AND(($S144-CM144)&lt;=0,(CL144-$R144)&gt;0),$V144/365*($S144-CL144+1),$V144/365*(CM144-$R144+1))))),0)</f>
        <v>0</v>
      </c>
      <c r="CO144" s="159">
        <f>CM144+1</f>
        <v>46357</v>
      </c>
      <c r="CP144" s="159">
        <f>CO144+30</f>
        <v>46387</v>
      </c>
      <c r="CQ144" s="163">
        <f>IFERROR(IF(($R144-CP144)&gt;=0,0,IF(($S144-CO144)&lt;0,0,IF(AND(($S144-CP144)&gt;0,(CO144-$R144)&gt;0),$V144/365*(CP144-CO144+1),IF(AND(($S144-CP144)&lt;=0,(CO144-$R144)&gt;0),$V144/365*($S144-CO144+1),$V144/365*(CP144-$R144+1))))),0)</f>
        <v>0</v>
      </c>
    </row>
    <row r="145" s="85" customFormat="1" ht="24" customHeight="1" outlineLevel="4" spans="1:95">
      <c r="A145" s="128" t="s">
        <v>2815</v>
      </c>
      <c r="B145" s="129"/>
      <c r="C145" s="129"/>
      <c r="D145" s="129"/>
      <c r="E145" s="129"/>
      <c r="F145" s="129"/>
      <c r="G145" s="130"/>
      <c r="H145" s="131"/>
      <c r="I145" s="131"/>
      <c r="J145" s="131"/>
      <c r="K145" s="131"/>
      <c r="L145" s="154"/>
      <c r="M145" s="154"/>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c r="AP145" s="131"/>
      <c r="AQ145" s="131"/>
      <c r="AR145" s="131"/>
      <c r="AS145" s="131"/>
      <c r="AT145" s="131"/>
      <c r="AU145" s="131"/>
      <c r="AV145" s="131"/>
      <c r="AW145" s="131"/>
      <c r="AX145" s="131"/>
      <c r="AY145" s="131"/>
      <c r="AZ145" s="131"/>
      <c r="BA145" s="131"/>
      <c r="BB145" s="131"/>
      <c r="BC145" s="131"/>
      <c r="BD145" s="131"/>
      <c r="BE145" s="131"/>
      <c r="BF145" s="131"/>
      <c r="BG145" s="131"/>
      <c r="BH145" s="131"/>
      <c r="BI145" s="131"/>
      <c r="BJ145" s="131"/>
      <c r="BK145" s="131"/>
      <c r="BL145" s="131"/>
      <c r="BM145" s="131"/>
      <c r="BN145" s="131"/>
      <c r="BO145" s="131"/>
      <c r="BP145" s="131"/>
      <c r="BQ145" s="131"/>
      <c r="BR145" s="131"/>
      <c r="BS145" s="131"/>
      <c r="BT145" s="131"/>
      <c r="BU145" s="131"/>
      <c r="BV145" s="131"/>
      <c r="BW145" s="131"/>
      <c r="BX145" s="131"/>
      <c r="BY145" s="131"/>
      <c r="BZ145" s="131"/>
      <c r="CA145" s="131"/>
      <c r="CB145" s="131"/>
      <c r="CC145" s="131"/>
      <c r="CD145" s="131"/>
      <c r="CE145" s="131"/>
      <c r="CF145" s="131"/>
      <c r="CG145" s="131"/>
      <c r="CH145" s="131"/>
      <c r="CI145" s="131"/>
      <c r="CJ145" s="131"/>
      <c r="CK145" s="131"/>
      <c r="CL145" s="131"/>
      <c r="CM145" s="131"/>
      <c r="CN145" s="131"/>
      <c r="CO145" s="131"/>
      <c r="CP145" s="131"/>
      <c r="CQ145" s="131"/>
    </row>
    <row r="146" ht="24" customHeight="1" outlineLevel="2" spans="1:95">
      <c r="A146" s="49"/>
      <c r="B146" s="117" t="s">
        <v>788</v>
      </c>
      <c r="C146" s="118" t="s">
        <v>1091</v>
      </c>
      <c r="D146" s="49" t="s">
        <v>1092</v>
      </c>
      <c r="E146" s="117"/>
      <c r="F146" s="117"/>
      <c r="G146" s="117"/>
      <c r="H146" s="119">
        <f>X146+AA146+AD146+AG146+AJ146+AM146+AP146+AS146+AV146+AY146+BB146+BE146</f>
        <v>0</v>
      </c>
      <c r="I146" s="119">
        <f>Y146+AB146+AE146+AH146+AK146+AN146+AQ146+AT146+AW146+AZ146+BC146+BF146</f>
        <v>0</v>
      </c>
      <c r="J146" s="119">
        <f t="shared" ref="J146:J151" si="154">Z146+AC146+AF146+AI146+AL146+AO146+AR146+AU146+AX146+BA146+BD146+BG146</f>
        <v>0</v>
      </c>
      <c r="K146" s="119"/>
      <c r="L146" s="150"/>
      <c r="M146" s="150"/>
      <c r="N146" s="119"/>
      <c r="O146" s="119"/>
      <c r="P146" s="119"/>
      <c r="Q146" s="119"/>
      <c r="R146" s="119"/>
      <c r="S146" s="119"/>
      <c r="T146" s="119"/>
      <c r="U146" s="119"/>
      <c r="V146" s="119"/>
      <c r="W146" s="119"/>
      <c r="X146" s="119">
        <f>VLOOKUP($C146,'1 预算编制表单'!$C:$BJ,27,FALSE)</f>
        <v>0</v>
      </c>
      <c r="Y146" s="119">
        <f>X146-Z146</f>
        <v>0</v>
      </c>
      <c r="Z146" s="119">
        <f>Z147+Z153+Z159</f>
        <v>0</v>
      </c>
      <c r="AA146" s="119">
        <f>VLOOKUP($C146,'1 预算编制表单'!$C:$BJ,30,FALSE)</f>
        <v>0</v>
      </c>
      <c r="AB146" s="119">
        <f>AA146-AC146</f>
        <v>0</v>
      </c>
      <c r="AC146" s="119">
        <f>AC147+AC153+AC159</f>
        <v>0</v>
      </c>
      <c r="AD146" s="119">
        <f>VLOOKUP($C146,'1 预算编制表单'!$C:$BJ,33,FALSE)</f>
        <v>0</v>
      </c>
      <c r="AE146" s="119">
        <f>AD146-AF146</f>
        <v>0</v>
      </c>
      <c r="AF146" s="119">
        <f>AF147+AF153+AF159</f>
        <v>0</v>
      </c>
      <c r="AG146" s="119">
        <f>VLOOKUP($C146,'1 预算编制表单'!$C:$BJ,36,FALSE)</f>
        <v>0</v>
      </c>
      <c r="AH146" s="119">
        <f>AG146-AI146</f>
        <v>0</v>
      </c>
      <c r="AI146" s="119">
        <f>AI147+AI153+AI159</f>
        <v>0</v>
      </c>
      <c r="AJ146" s="119">
        <f>VLOOKUP($C146,'1 预算编制表单'!$C:$BJ,39,FALSE)</f>
        <v>0</v>
      </c>
      <c r="AK146" s="119">
        <f>AJ146-AL146</f>
        <v>0</v>
      </c>
      <c r="AL146" s="119">
        <f>AL147+AL153+AL159</f>
        <v>0</v>
      </c>
      <c r="AM146" s="119">
        <f>VLOOKUP($C146,'1 预算编制表单'!$C:$BJ,42,FALSE)</f>
        <v>0</v>
      </c>
      <c r="AN146" s="119">
        <f>AM146-AO146</f>
        <v>0</v>
      </c>
      <c r="AO146" s="119">
        <f>AO147+AO153+AO159</f>
        <v>0</v>
      </c>
      <c r="AP146" s="119">
        <f>VLOOKUP($C146,'1 预算编制表单'!$C:$BJ,45,FALSE)</f>
        <v>0</v>
      </c>
      <c r="AQ146" s="119">
        <f>AP146-AR146</f>
        <v>0</v>
      </c>
      <c r="AR146" s="119">
        <f>AR147+AR153+AR159</f>
        <v>0</v>
      </c>
      <c r="AS146" s="119">
        <f>VLOOKUP($C146,'1 预算编制表单'!$C:$BJ,48,FALSE)</f>
        <v>0</v>
      </c>
      <c r="AT146" s="119">
        <f>AS146-AU146</f>
        <v>0</v>
      </c>
      <c r="AU146" s="119">
        <f>AU147+AU153+AU159</f>
        <v>0</v>
      </c>
      <c r="AV146" s="119">
        <f>VLOOKUP($C146,'1 预算编制表单'!$C:$BJ,51,FALSE)</f>
        <v>0</v>
      </c>
      <c r="AW146" s="119">
        <f>AV146-AX146</f>
        <v>0</v>
      </c>
      <c r="AX146" s="119">
        <f>AX147+AX153+AX159</f>
        <v>0</v>
      </c>
      <c r="AY146" s="119">
        <f>VLOOKUP($C146,'1 预算编制表单'!$C:$BJ,54,FALSE)</f>
        <v>0</v>
      </c>
      <c r="AZ146" s="119">
        <f>AY146-BA146</f>
        <v>0</v>
      </c>
      <c r="BA146" s="119">
        <f>BA147+BA153+BA159</f>
        <v>0</v>
      </c>
      <c r="BB146" s="119">
        <f>VLOOKUP($C146,'1 预算编制表单'!$C:$BJ,57,FALSE)</f>
        <v>0</v>
      </c>
      <c r="BC146" s="119">
        <f>BB146-BD146</f>
        <v>0</v>
      </c>
      <c r="BD146" s="119">
        <f>BD147+BD153+BD159</f>
        <v>0</v>
      </c>
      <c r="BE146" s="119">
        <f>VLOOKUP($C146,'1 预算编制表单'!$C:$BJ,60,FALSE)</f>
        <v>0</v>
      </c>
      <c r="BF146" s="119">
        <f>BE146-BG146</f>
        <v>0</v>
      </c>
      <c r="BG146" s="119">
        <f>BG147+BG153+BG159</f>
        <v>0</v>
      </c>
      <c r="BH146" s="119">
        <f>VLOOKUP($C146,'1 预算编制表单'!$C:$BJ,27,FALSE)</f>
        <v>0</v>
      </c>
      <c r="BI146" s="119">
        <f>BH146-BJ146</f>
        <v>0</v>
      </c>
      <c r="BJ146" s="119">
        <f>BJ147+BJ153+BJ159</f>
        <v>0</v>
      </c>
      <c r="BK146" s="119">
        <f>VLOOKUP($C146,'1 预算编制表单'!$C:$BJ,30,FALSE)</f>
        <v>0</v>
      </c>
      <c r="BL146" s="119">
        <f>BK146-BM146</f>
        <v>0</v>
      </c>
      <c r="BM146" s="119">
        <f>BM147+BM153+BM159</f>
        <v>0</v>
      </c>
      <c r="BN146" s="119">
        <f>VLOOKUP($C146,'1 预算编制表单'!$C:$BJ,33,FALSE)</f>
        <v>0</v>
      </c>
      <c r="BO146" s="119">
        <f>BN146-BP146</f>
        <v>0</v>
      </c>
      <c r="BP146" s="119">
        <f>BP147+BP153+BP159</f>
        <v>0</v>
      </c>
      <c r="BQ146" s="119">
        <f>VLOOKUP($C146,'1 预算编制表单'!$C:$BJ,36,FALSE)</f>
        <v>0</v>
      </c>
      <c r="BR146" s="119">
        <f>BQ146-BS146</f>
        <v>0</v>
      </c>
      <c r="BS146" s="119">
        <f>BS147+BS153+BS159</f>
        <v>0</v>
      </c>
      <c r="BT146" s="119">
        <f>VLOOKUP($C146,'1 预算编制表单'!$C:$BJ,39,FALSE)</f>
        <v>0</v>
      </c>
      <c r="BU146" s="119">
        <f>BT146-BV146</f>
        <v>0</v>
      </c>
      <c r="BV146" s="119">
        <f>BV147+BV153+BV159</f>
        <v>0</v>
      </c>
      <c r="BW146" s="119">
        <f>VLOOKUP($C146,'1 预算编制表单'!$C:$BJ,42,FALSE)</f>
        <v>0</v>
      </c>
      <c r="BX146" s="119">
        <f>BW146-BY146</f>
        <v>0</v>
      </c>
      <c r="BY146" s="119">
        <f>BY147+BY153+BY159</f>
        <v>0</v>
      </c>
      <c r="BZ146" s="119">
        <f>VLOOKUP($C146,'1 预算编制表单'!$C:$BJ,45,FALSE)</f>
        <v>0</v>
      </c>
      <c r="CA146" s="119">
        <f>BZ146-CB146</f>
        <v>0</v>
      </c>
      <c r="CB146" s="119">
        <f>CB147+CB153+CB159</f>
        <v>0</v>
      </c>
      <c r="CC146" s="119">
        <f>VLOOKUP($C146,'1 预算编制表单'!$C:$BJ,48,FALSE)</f>
        <v>0</v>
      </c>
      <c r="CD146" s="119">
        <f>CC146-CE146</f>
        <v>0</v>
      </c>
      <c r="CE146" s="119">
        <f>CE147+CE153+CE159</f>
        <v>0</v>
      </c>
      <c r="CF146" s="119">
        <f>VLOOKUP($C146,'1 预算编制表单'!$C:$BJ,51,FALSE)</f>
        <v>0</v>
      </c>
      <c r="CG146" s="119">
        <f>CF146-CH146</f>
        <v>0</v>
      </c>
      <c r="CH146" s="119">
        <f>CH147+CH153+CH159</f>
        <v>0</v>
      </c>
      <c r="CI146" s="119">
        <f>VLOOKUP($C146,'1 预算编制表单'!$C:$BJ,54,FALSE)</f>
        <v>0</v>
      </c>
      <c r="CJ146" s="119">
        <f>CI146-CK146</f>
        <v>0</v>
      </c>
      <c r="CK146" s="119">
        <f>CK147+CK153+CK159</f>
        <v>0</v>
      </c>
      <c r="CL146" s="119">
        <f>VLOOKUP($C146,'1 预算编制表单'!$C:$BJ,57,FALSE)</f>
        <v>0</v>
      </c>
      <c r="CM146" s="119">
        <f>CL146-CN146</f>
        <v>0</v>
      </c>
      <c r="CN146" s="119">
        <f>CN147+CN153+CN159</f>
        <v>0</v>
      </c>
      <c r="CO146" s="119">
        <f>VLOOKUP($C146,'1 预算编制表单'!$C:$BJ,60,FALSE)</f>
        <v>0</v>
      </c>
      <c r="CP146" s="119">
        <f>CO146-CQ146</f>
        <v>0</v>
      </c>
      <c r="CQ146" s="119">
        <f>CQ147+CQ153+CQ159</f>
        <v>0</v>
      </c>
    </row>
    <row r="147" ht="24" customHeight="1" outlineLevel="3" spans="1:95">
      <c r="A147" s="120"/>
      <c r="B147" s="121" t="s">
        <v>793</v>
      </c>
      <c r="C147" s="122" t="s">
        <v>127</v>
      </c>
      <c r="D147" s="120" t="s">
        <v>109</v>
      </c>
      <c r="E147" s="121"/>
      <c r="F147" s="121"/>
      <c r="G147" s="121"/>
      <c r="H147" s="123">
        <f>X147+AA147+AD147+AG147+AJ147+AM147+AP147+AS147+AV147+AY147+BB147+BE147</f>
        <v>0</v>
      </c>
      <c r="I147" s="123">
        <f>Y147+AB147+AE147+AH147+AK147+AN147+AQ147+AT147+AW147+AZ147+BC147+BF147</f>
        <v>0</v>
      </c>
      <c r="J147" s="123">
        <f t="shared" si="154"/>
        <v>0</v>
      </c>
      <c r="K147" s="123"/>
      <c r="L147" s="151"/>
      <c r="M147" s="151"/>
      <c r="N147" s="123"/>
      <c r="O147" s="123"/>
      <c r="P147" s="123"/>
      <c r="Q147" s="123"/>
      <c r="R147" s="123"/>
      <c r="S147" s="123"/>
      <c r="T147" s="123"/>
      <c r="U147" s="123"/>
      <c r="V147" s="123"/>
      <c r="W147" s="123"/>
      <c r="X147" s="123">
        <f>VLOOKUP($C147,'1 预算编制表单'!$C:$BJ,27,FALSE)</f>
        <v>0</v>
      </c>
      <c r="Y147" s="123">
        <f>X147-Z147</f>
        <v>0</v>
      </c>
      <c r="Z147" s="123">
        <f>SUM(Z148:Z152)</f>
        <v>0</v>
      </c>
      <c r="AA147" s="123">
        <f>VLOOKUP($C147,'1 预算编制表单'!$C:$BJ,30,FALSE)</f>
        <v>0</v>
      </c>
      <c r="AB147" s="123">
        <f>AA147-AC147</f>
        <v>0</v>
      </c>
      <c r="AC147" s="123">
        <f>SUM(AC148:AC152)</f>
        <v>0</v>
      </c>
      <c r="AD147" s="123">
        <f>VLOOKUP($C147,'1 预算编制表单'!$C:$BJ,33,FALSE)</f>
        <v>0</v>
      </c>
      <c r="AE147" s="123">
        <f>AD147-AF147</f>
        <v>0</v>
      </c>
      <c r="AF147" s="123">
        <f>SUM(AF148:AF152)</f>
        <v>0</v>
      </c>
      <c r="AG147" s="123">
        <f>VLOOKUP($C147,'1 预算编制表单'!$C:$BJ,36,FALSE)</f>
        <v>0</v>
      </c>
      <c r="AH147" s="123">
        <f>AG147-AI147</f>
        <v>0</v>
      </c>
      <c r="AI147" s="123">
        <f>SUM(AI148:AI152)</f>
        <v>0</v>
      </c>
      <c r="AJ147" s="123">
        <f>VLOOKUP($C147,'1 预算编制表单'!$C:$BJ,39,FALSE)</f>
        <v>0</v>
      </c>
      <c r="AK147" s="123">
        <f>AJ147-AL147</f>
        <v>0</v>
      </c>
      <c r="AL147" s="123">
        <f>SUM(AL148:AL152)</f>
        <v>0</v>
      </c>
      <c r="AM147" s="123">
        <f>VLOOKUP($C147,'1 预算编制表单'!$C:$BJ,42,FALSE)</f>
        <v>0</v>
      </c>
      <c r="AN147" s="123">
        <f>AM147-AO147</f>
        <v>0</v>
      </c>
      <c r="AO147" s="123">
        <f>SUM(AO148:AO152)</f>
        <v>0</v>
      </c>
      <c r="AP147" s="123">
        <f>VLOOKUP($C147,'1 预算编制表单'!$C:$BJ,45,FALSE)</f>
        <v>0</v>
      </c>
      <c r="AQ147" s="123">
        <f>AP147-AR147</f>
        <v>0</v>
      </c>
      <c r="AR147" s="123">
        <f>SUM(AR148:AR152)</f>
        <v>0</v>
      </c>
      <c r="AS147" s="123">
        <f>VLOOKUP($C147,'1 预算编制表单'!$C:$BJ,48,FALSE)</f>
        <v>0</v>
      </c>
      <c r="AT147" s="123">
        <f>AS147-AU147</f>
        <v>0</v>
      </c>
      <c r="AU147" s="123">
        <f>SUM(AU148:AU152)</f>
        <v>0</v>
      </c>
      <c r="AV147" s="123">
        <f>VLOOKUP($C147,'1 预算编制表单'!$C:$BJ,51,FALSE)</f>
        <v>0</v>
      </c>
      <c r="AW147" s="123">
        <f>AV147-AX147</f>
        <v>0</v>
      </c>
      <c r="AX147" s="123">
        <f>SUM(AX148:AX152)</f>
        <v>0</v>
      </c>
      <c r="AY147" s="123">
        <f>VLOOKUP($C147,'1 预算编制表单'!$C:$BJ,54,FALSE)</f>
        <v>0</v>
      </c>
      <c r="AZ147" s="123">
        <f>AY147-BA147</f>
        <v>0</v>
      </c>
      <c r="BA147" s="123">
        <f>SUM(BA148:BA152)</f>
        <v>0</v>
      </c>
      <c r="BB147" s="123">
        <f>VLOOKUP($C147,'1 预算编制表单'!$C:$BJ,57,FALSE)</f>
        <v>0</v>
      </c>
      <c r="BC147" s="123">
        <f>BB147-BD147</f>
        <v>0</v>
      </c>
      <c r="BD147" s="123">
        <f>SUM(BD148:BD152)</f>
        <v>0</v>
      </c>
      <c r="BE147" s="123">
        <f>VLOOKUP($C147,'1 预算编制表单'!$C:$BJ,60,FALSE)</f>
        <v>0</v>
      </c>
      <c r="BF147" s="123">
        <f>BE147-BG147</f>
        <v>0</v>
      </c>
      <c r="BG147" s="123">
        <f>SUM(BG148:BG152)</f>
        <v>0</v>
      </c>
      <c r="BH147" s="123">
        <f>VLOOKUP($C147,'1 预算编制表单'!$C:$BJ,27,FALSE)</f>
        <v>0</v>
      </c>
      <c r="BI147" s="123">
        <f>BH147-BJ147</f>
        <v>0</v>
      </c>
      <c r="BJ147" s="123">
        <f>SUM(BJ148:BJ152)</f>
        <v>0</v>
      </c>
      <c r="BK147" s="123">
        <f>VLOOKUP($C147,'1 预算编制表单'!$C:$BJ,30,FALSE)</f>
        <v>0</v>
      </c>
      <c r="BL147" s="123">
        <f>BK147-BM147</f>
        <v>0</v>
      </c>
      <c r="BM147" s="123">
        <f>SUM(BM148:BM152)</f>
        <v>0</v>
      </c>
      <c r="BN147" s="123">
        <f>VLOOKUP($C147,'1 预算编制表单'!$C:$BJ,33,FALSE)</f>
        <v>0</v>
      </c>
      <c r="BO147" s="123">
        <f>BN147-BP147</f>
        <v>0</v>
      </c>
      <c r="BP147" s="123">
        <f>SUM(BP148:BP152)</f>
        <v>0</v>
      </c>
      <c r="BQ147" s="123">
        <f>VLOOKUP($C147,'1 预算编制表单'!$C:$BJ,36,FALSE)</f>
        <v>0</v>
      </c>
      <c r="BR147" s="123">
        <f>BQ147-BS147</f>
        <v>0</v>
      </c>
      <c r="BS147" s="123">
        <f>SUM(BS148:BS152)</f>
        <v>0</v>
      </c>
      <c r="BT147" s="123">
        <f>VLOOKUP($C147,'1 预算编制表单'!$C:$BJ,39,FALSE)</f>
        <v>0</v>
      </c>
      <c r="BU147" s="123">
        <f>BT147-BV147</f>
        <v>0</v>
      </c>
      <c r="BV147" s="123">
        <f>SUM(BV148:BV152)</f>
        <v>0</v>
      </c>
      <c r="BW147" s="123">
        <f>VLOOKUP($C147,'1 预算编制表单'!$C:$BJ,42,FALSE)</f>
        <v>0</v>
      </c>
      <c r="BX147" s="123">
        <f>BW147-BY147</f>
        <v>0</v>
      </c>
      <c r="BY147" s="123">
        <f>SUM(BY148:BY152)</f>
        <v>0</v>
      </c>
      <c r="BZ147" s="123">
        <f>VLOOKUP($C147,'1 预算编制表单'!$C:$BJ,45,FALSE)</f>
        <v>0</v>
      </c>
      <c r="CA147" s="123">
        <f>BZ147-CB147</f>
        <v>0</v>
      </c>
      <c r="CB147" s="123">
        <f>SUM(CB148:CB152)</f>
        <v>0</v>
      </c>
      <c r="CC147" s="123">
        <f>VLOOKUP($C147,'1 预算编制表单'!$C:$BJ,48,FALSE)</f>
        <v>0</v>
      </c>
      <c r="CD147" s="123">
        <f>CC147-CE147</f>
        <v>0</v>
      </c>
      <c r="CE147" s="123">
        <f>SUM(CE148:CE152)</f>
        <v>0</v>
      </c>
      <c r="CF147" s="123">
        <f>VLOOKUP($C147,'1 预算编制表单'!$C:$BJ,51,FALSE)</f>
        <v>0</v>
      </c>
      <c r="CG147" s="123">
        <f>CF147-CH147</f>
        <v>0</v>
      </c>
      <c r="CH147" s="123">
        <f>SUM(CH148:CH152)</f>
        <v>0</v>
      </c>
      <c r="CI147" s="123">
        <f>VLOOKUP($C147,'1 预算编制表单'!$C:$BJ,54,FALSE)</f>
        <v>0</v>
      </c>
      <c r="CJ147" s="123">
        <f>CI147-CK147</f>
        <v>0</v>
      </c>
      <c r="CK147" s="123">
        <f>SUM(CK148:CK152)</f>
        <v>0</v>
      </c>
      <c r="CL147" s="123">
        <f>VLOOKUP($C147,'1 预算编制表单'!$C:$BJ,57,FALSE)</f>
        <v>0</v>
      </c>
      <c r="CM147" s="123">
        <f>CL147-CN147</f>
        <v>0</v>
      </c>
      <c r="CN147" s="123">
        <f>SUM(CN148:CN152)</f>
        <v>0</v>
      </c>
      <c r="CO147" s="123">
        <f>VLOOKUP($C147,'1 预算编制表单'!$C:$BJ,60,FALSE)</f>
        <v>0</v>
      </c>
      <c r="CP147" s="123">
        <f>CO147-CQ147</f>
        <v>0</v>
      </c>
      <c r="CQ147" s="123">
        <f>SUM(CQ148:CQ152)</f>
        <v>0</v>
      </c>
    </row>
    <row r="148" s="85" customFormat="1" ht="24" customHeight="1" outlineLevel="4" spans="1:95">
      <c r="A148" s="124"/>
      <c r="B148" s="125"/>
      <c r="C148" s="126"/>
      <c r="D148" s="124"/>
      <c r="E148" s="125"/>
      <c r="F148" s="125"/>
      <c r="G148" s="125"/>
      <c r="H148" s="127"/>
      <c r="I148" s="127"/>
      <c r="J148" s="127">
        <f t="shared" si="154"/>
        <v>0</v>
      </c>
      <c r="K148" s="127">
        <v>1</v>
      </c>
      <c r="L148" s="152"/>
      <c r="M148" s="153">
        <f>IFERROR(VLOOKUP($L148,'2-2 引出数据_合同数据仓库'!$B$2:$BP$10000,3,FALSE),0)</f>
        <v>0</v>
      </c>
      <c r="N148" s="127"/>
      <c r="O148" s="153">
        <f>IFERROR(VLOOKUP((LEFT(VLOOKUP($L148,'2-2 引出数据_合同数据仓库'!$B$2:$BP$10000,64,FALSE),15)&amp;(RIGHT(VLOOKUP($L148,'2-2 引出数据_合同数据仓库'!$B$2:$BP$10000,64,FALSE),4)+1)),'2-2 引出数据_合同数据仓库'!$B$2:$BP$10000,3,FALSE),0)</f>
        <v>0</v>
      </c>
      <c r="P148" s="127"/>
      <c r="Q148" s="127">
        <f>IFERROR(VLOOKUP($L148,'2-2 引出数据_合同数据仓库'!$B$2:$BP$10000,28,FALSE),0)</f>
        <v>0</v>
      </c>
      <c r="R148" s="127">
        <f>IFERROR(VLOOKUP($L148,'2-2 引出数据_合同数据仓库'!$B$2:$BP$10000,29,FALSE),0)</f>
        <v>0</v>
      </c>
      <c r="S148" s="127">
        <f>IFERROR(VLOOKUP($L148,'2-2 引出数据_合同数据仓库'!$B$2:$BP$10000,4,FALSE),0)</f>
        <v>0</v>
      </c>
      <c r="T148" s="127"/>
      <c r="U148" s="127">
        <f>IFERROR(VLOOKUP($L148,'2-2 引出数据_合同数据仓库'!$B$2:$BP$10000,15,FALSE),0)</f>
        <v>0</v>
      </c>
      <c r="V148" s="127">
        <f>U148/(S148-R148+1)*365</f>
        <v>0</v>
      </c>
      <c r="W148" s="127"/>
      <c r="X148" s="159">
        <v>45658</v>
      </c>
      <c r="Y148" s="159">
        <f>X148+30</f>
        <v>45688</v>
      </c>
      <c r="Z148" s="163">
        <f>IFERROR(IF(($R148-Y148)&gt;=0,0,IF(($S148-X148)&lt;0,0,IF(AND(($S148-Y148)&gt;0,(X148-$R148)&gt;0),$V148/365*(Y148-X148+1),IF(AND(($S148-Y148)&lt;=0,(X148-$R148)&gt;0),$V148/365*($S148-X148+1),$V148/365*(Y148-$R148+1))))),0)</f>
        <v>0</v>
      </c>
      <c r="AA148" s="159">
        <f>Y148+1</f>
        <v>45689</v>
      </c>
      <c r="AB148" s="159">
        <f>AA148+27</f>
        <v>45716</v>
      </c>
      <c r="AC148" s="163">
        <f>IFERROR(IF(($R148-AB148)&gt;=0,0,IF(($S148-AA148)&lt;0,0,IF(AND(($S148-AB148)&gt;0,(AA148-$R148)&gt;0),$V148/365*(AB148-AA148+1),IF(AND(($S148-AB148)&lt;=0,(AA148-$R148)&gt;0),$V148/365*($S148-AA148+1),$V148/365*(AB148-$R148+1))))),0)</f>
        <v>0</v>
      </c>
      <c r="AD148" s="159">
        <f>AB148+1</f>
        <v>45717</v>
      </c>
      <c r="AE148" s="159">
        <f>AD148+30</f>
        <v>45747</v>
      </c>
      <c r="AF148" s="163">
        <f>IFERROR(IF(($R148-AE148)&gt;=0,0,IF(($S148-AD148)&lt;0,0,IF(AND(($S148-AE148)&gt;0,(AD148-$R148)&gt;0),$V148/365*(AE148-AD148+1),IF(AND(($S148-AE148)&lt;=0,(AD148-$R148)&gt;0),$V148/365*($S148-AD148+1),$V148/365*(AE148-$R148+1))))),0)</f>
        <v>0</v>
      </c>
      <c r="AG148" s="159">
        <f>AE148+1</f>
        <v>45748</v>
      </c>
      <c r="AH148" s="159">
        <f>AG148+29</f>
        <v>45777</v>
      </c>
      <c r="AI148" s="163">
        <f>IFERROR(IF(($R148-AH148)&gt;=0,0,IF(($S148-AG148)&lt;0,0,IF(AND(($S148-AH148)&gt;0,(AG148-$R148)&gt;0),$V148/365*(AH148-AG148+1),IF(AND(($S148-AH148)&lt;=0,(AG148-$R148)&gt;0),$V148/365*($S148-AG148+1),$V148/365*(AH148-$R148+1))))),0)</f>
        <v>0</v>
      </c>
      <c r="AJ148" s="159">
        <f>AH148+1</f>
        <v>45778</v>
      </c>
      <c r="AK148" s="159">
        <f>AJ148+30</f>
        <v>45808</v>
      </c>
      <c r="AL148" s="163">
        <f>IFERROR(IF(($R148-AK148)&gt;=0,0,IF(($S148-AJ148)&lt;0,0,IF(AND(($S148-AK148)&gt;0,(AJ148-$R148)&gt;0),$V148/365*(AK148-AJ148+1),IF(AND(($S148-AK148)&lt;=0,(AJ148-$R148)&gt;0),$V148/365*($S148-AJ148+1),$V148/365*(AK148-$R148+1))))),0)</f>
        <v>0</v>
      </c>
      <c r="AM148" s="159">
        <f>AK148+1</f>
        <v>45809</v>
      </c>
      <c r="AN148" s="159">
        <f>AM148+29</f>
        <v>45838</v>
      </c>
      <c r="AO148" s="163">
        <f>IFERROR(IF(($R148-AN148)&gt;=0,0,IF(($S148-AM148)&lt;0,0,IF(AND(($S148-AN148)&gt;0,(AM148-$R148)&gt;0),$V148/365*(AN148-AM148+1),IF(AND(($S148-AN148)&lt;=0,(AM148-$R148)&gt;0),$V148/365*($S148-AM148+1),$V148/365*(AN148-$R148+1))))),0)</f>
        <v>0</v>
      </c>
      <c r="AP148" s="159">
        <f>AN148+1</f>
        <v>45839</v>
      </c>
      <c r="AQ148" s="159">
        <f>AP148+30</f>
        <v>45869</v>
      </c>
      <c r="AR148" s="163">
        <f>IFERROR(IF(($R148-AQ148)&gt;=0,0,IF(($S148-AP148)&lt;0,0,IF(AND(($S148-AQ148)&gt;0,(AP148-$R148)&gt;0),$V148/365*(AQ148-AP148+1),IF(AND(($S148-AQ148)&lt;=0,(AP148-$R148)&gt;0),$V148/365*($S148-AP148+1),$V148/365*(AQ148-$R148+1))))),0)</f>
        <v>0</v>
      </c>
      <c r="AS148" s="159">
        <f>AQ148+1</f>
        <v>45870</v>
      </c>
      <c r="AT148" s="159">
        <f>AS148+30</f>
        <v>45900</v>
      </c>
      <c r="AU148" s="163">
        <f>IFERROR(IF(($R148-AT148)&gt;=0,0,IF(($S148-AS148)&lt;0,0,IF(AND(($S148-AT148)&gt;0,(AS148-$R148)&gt;0),$V148/365*(AT148-AS148+1),IF(AND(($S148-AT148)&lt;=0,(AS148-$R148)&gt;0),$V148/365*($S148-AS148+1),$V148/365*(AT148-$R148+1))))),0)</f>
        <v>0</v>
      </c>
      <c r="AV148" s="159">
        <f>AT148+1</f>
        <v>45901</v>
      </c>
      <c r="AW148" s="159">
        <f>AV148+29</f>
        <v>45930</v>
      </c>
      <c r="AX148" s="163">
        <f>IFERROR(IF(($R148-AW148)&gt;=0,0,IF(($S148-AV148)&lt;0,0,IF(AND(($S148-AW148)&gt;0,(AV148-$R148)&gt;0),$V148/365*(AW148-AV148+1),IF(AND(($S148-AW148)&lt;=0,(AV148-$R148)&gt;0),$V148/365*($S148-AV148+1),$V148/365*(AW148-$R148+1))))),0)</f>
        <v>0</v>
      </c>
      <c r="AY148" s="159">
        <f>AW148+1</f>
        <v>45931</v>
      </c>
      <c r="AZ148" s="159">
        <f>AY148+30</f>
        <v>45961</v>
      </c>
      <c r="BA148" s="163">
        <f>IFERROR(IF(($R148-AZ148)&gt;=0,0,IF(($S148-AY148)&lt;0,0,IF(AND(($S148-AZ148)&gt;0,(AY148-$R148)&gt;0),$V148/365*(AZ148-AY148+1),IF(AND(($S148-AZ148)&lt;=0,(AY148-$R148)&gt;0),$V148/365*($S148-AY148+1),$V148/365*(AZ148-$R148+1))))),0)</f>
        <v>0</v>
      </c>
      <c r="BB148" s="159">
        <f>AZ148+1</f>
        <v>45962</v>
      </c>
      <c r="BC148" s="159">
        <f>BB148+29</f>
        <v>45991</v>
      </c>
      <c r="BD148" s="163">
        <f>IFERROR(IF(($R148-BC148)&gt;=0,0,IF(($S148-BB148)&lt;0,0,IF(AND(($S148-BC148)&gt;0,(BB148-$R148)&gt;0),$V148/365*(BC148-BB148+1),IF(AND(($S148-BC148)&lt;=0,(BB148-$R148)&gt;0),$V148/365*($S148-BB148+1),$V148/365*(BC148-$R148+1))))),0)</f>
        <v>0</v>
      </c>
      <c r="BE148" s="159">
        <f>BC148+1</f>
        <v>45992</v>
      </c>
      <c r="BF148" s="159">
        <f>BE148+30</f>
        <v>46022</v>
      </c>
      <c r="BG148" s="163">
        <f>IFERROR(IF(($R148-BF148)&gt;=0,0,IF(($S148-BE148)&lt;0,0,IF(AND(($S148-BF148)&gt;0,(BE148-$R148)&gt;0),$V148/365*(BF148-BE148+1),IF(AND(($S148-BF148)&lt;=0,(BE148-$R148)&gt;0),$V148/365*($S148-BE148+1),$V148/365*(BF148-$R148+1))))),0)</f>
        <v>0</v>
      </c>
      <c r="BH148" s="159">
        <v>46023</v>
      </c>
      <c r="BI148" s="159">
        <f>BH148+30</f>
        <v>46053</v>
      </c>
      <c r="BJ148" s="163">
        <f>IFERROR(IF(($R148-BI148)&gt;=0,0,IF(($S148-BH148)&lt;0,0,IF(AND(($S148-BI148)&gt;0,(BH148-$R148)&gt;0),$V148/365*(BI148-BH148+1),IF(AND(($S148-BI148)&lt;=0,(BH148-$R148)&gt;0),$V148/365*($S148-BH148+1),$V148/365*(BI148-$R148+1))))),0)</f>
        <v>0</v>
      </c>
      <c r="BK148" s="159">
        <f>BI148+1</f>
        <v>46054</v>
      </c>
      <c r="BL148" s="159">
        <f>BK148+27</f>
        <v>46081</v>
      </c>
      <c r="BM148" s="163">
        <f>IFERROR(IF(($R148-BL148)&gt;=0,0,IF(($S148-BK148)&lt;0,0,IF(AND(($S148-BL148)&gt;0,(BK148-$R148)&gt;0),$V148/365*(BL148-BK148+1),IF(AND(($S148-BL148)&lt;=0,(BK148-$R148)&gt;0),$V148/365*($S148-BK148+1),$V148/365*(BL148-$R148+1))))),0)</f>
        <v>0</v>
      </c>
      <c r="BN148" s="159">
        <f>BL148+1</f>
        <v>46082</v>
      </c>
      <c r="BO148" s="159">
        <f>BN148+30</f>
        <v>46112</v>
      </c>
      <c r="BP148" s="163">
        <f>IFERROR(IF(($R148-BO148)&gt;=0,0,IF(($S148-BN148)&lt;0,0,IF(AND(($S148-BO148)&gt;0,(BN148-$R148)&gt;0),$V148/365*(BO148-BN148+1),IF(AND(($S148-BO148)&lt;=0,(BN148-$R148)&gt;0),$V148/365*($S148-BN148+1),$V148/365*(BO148-$R148+1))))),0)</f>
        <v>0</v>
      </c>
      <c r="BQ148" s="159">
        <f>BO148+1</f>
        <v>46113</v>
      </c>
      <c r="BR148" s="159">
        <f>BQ148+29</f>
        <v>46142</v>
      </c>
      <c r="BS148" s="163">
        <f>IFERROR(IF(($R148-BR148)&gt;=0,0,IF(($S148-BQ148)&lt;0,0,IF(AND(($S148-BR148)&gt;0,(BQ148-$R148)&gt;0),$V148/365*(BR148-BQ148+1),IF(AND(($S148-BR148)&lt;=0,(BQ148-$R148)&gt;0),$V148/365*($S148-BQ148+1),$V148/365*(BR148-$R148+1))))),0)</f>
        <v>0</v>
      </c>
      <c r="BT148" s="159">
        <f>BR148+1</f>
        <v>46143</v>
      </c>
      <c r="BU148" s="159">
        <f>BT148+30</f>
        <v>46173</v>
      </c>
      <c r="BV148" s="163">
        <f>IFERROR(IF(($R148-BU148)&gt;=0,0,IF(($S148-BT148)&lt;0,0,IF(AND(($S148-BU148)&gt;0,(BT148-$R148)&gt;0),$V148/365*(BU148-BT148+1),IF(AND(($S148-BU148)&lt;=0,(BT148-$R148)&gt;0),$V148/365*($S148-BT148+1),$V148/365*(BU148-$R148+1))))),0)</f>
        <v>0</v>
      </c>
      <c r="BW148" s="159">
        <f>BU148+1</f>
        <v>46174</v>
      </c>
      <c r="BX148" s="159">
        <f>BW148+29</f>
        <v>46203</v>
      </c>
      <c r="BY148" s="163">
        <f>IFERROR(IF(($R148-BX148)&gt;=0,0,IF(($S148-BW148)&lt;0,0,IF(AND(($S148-BX148)&gt;0,(BW148-$R148)&gt;0),$V148/365*(BX148-BW148+1),IF(AND(($S148-BX148)&lt;=0,(BW148-$R148)&gt;0),$V148/365*($S148-BW148+1),$V148/365*(BX148-$R148+1))))),0)</f>
        <v>0</v>
      </c>
      <c r="BZ148" s="159">
        <f>BX148+1</f>
        <v>46204</v>
      </c>
      <c r="CA148" s="159">
        <f>BZ148+30</f>
        <v>46234</v>
      </c>
      <c r="CB148" s="163">
        <f>IFERROR(IF(($R148-CA148)&gt;=0,0,IF(($S148-BZ148)&lt;0,0,IF(AND(($S148-CA148)&gt;0,(BZ148-$R148)&gt;0),$V148/365*(CA148-BZ148+1),IF(AND(($S148-CA148)&lt;=0,(BZ148-$R148)&gt;0),$V148/365*($S148-BZ148+1),$V148/365*(CA148-$R148+1))))),0)</f>
        <v>0</v>
      </c>
      <c r="CC148" s="159">
        <f>CA148+1</f>
        <v>46235</v>
      </c>
      <c r="CD148" s="159">
        <f>CC148+30</f>
        <v>46265</v>
      </c>
      <c r="CE148" s="163">
        <f>IFERROR(IF(($R148-CD148)&gt;=0,0,IF(($S148-CC148)&lt;0,0,IF(AND(($S148-CD148)&gt;0,(CC148-$R148)&gt;0),$V148/365*(CD148-CC148+1),IF(AND(($S148-CD148)&lt;=0,(CC148-$R148)&gt;0),$V148/365*($S148-CC148+1),$V148/365*(CD148-$R148+1))))),0)</f>
        <v>0</v>
      </c>
      <c r="CF148" s="159">
        <f>CD148+1</f>
        <v>46266</v>
      </c>
      <c r="CG148" s="159">
        <f>CF148+29</f>
        <v>46295</v>
      </c>
      <c r="CH148" s="163">
        <f>IFERROR(IF(($R148-CG148)&gt;=0,0,IF(($S148-CF148)&lt;0,0,IF(AND(($S148-CG148)&gt;0,(CF148-$R148)&gt;0),$V148/365*(CG148-CF148+1),IF(AND(($S148-CG148)&lt;=0,(CF148-$R148)&gt;0),$V148/365*($S148-CF148+1),$V148/365*(CG148-$R148+1))))),0)</f>
        <v>0</v>
      </c>
      <c r="CI148" s="159">
        <f>CG148+1</f>
        <v>46296</v>
      </c>
      <c r="CJ148" s="159">
        <f>CI148+30</f>
        <v>46326</v>
      </c>
      <c r="CK148" s="163">
        <f>IFERROR(IF(($R148-CJ148)&gt;=0,0,IF(($S148-CI148)&lt;0,0,IF(AND(($S148-CJ148)&gt;0,(CI148-$R148)&gt;0),$V148/365*(CJ148-CI148+1),IF(AND(($S148-CJ148)&lt;=0,(CI148-$R148)&gt;0),$V148/365*($S148-CI148+1),$V148/365*(CJ148-$R148+1))))),0)</f>
        <v>0</v>
      </c>
      <c r="CL148" s="159">
        <f>CJ148+1</f>
        <v>46327</v>
      </c>
      <c r="CM148" s="159">
        <f>CL148+29</f>
        <v>46356</v>
      </c>
      <c r="CN148" s="163">
        <f>IFERROR(IF(($R148-CM148)&gt;=0,0,IF(($S148-CL148)&lt;0,0,IF(AND(($S148-CM148)&gt;0,(CL148-$R148)&gt;0),$V148/365*(CM148-CL148+1),IF(AND(($S148-CM148)&lt;=0,(CL148-$R148)&gt;0),$V148/365*($S148-CL148+1),$V148/365*(CM148-$R148+1))))),0)</f>
        <v>0</v>
      </c>
      <c r="CO148" s="159">
        <f>CM148+1</f>
        <v>46357</v>
      </c>
      <c r="CP148" s="159">
        <f>CO148+30</f>
        <v>46387</v>
      </c>
      <c r="CQ148" s="163">
        <f>IFERROR(IF(($R148-CP148)&gt;=0,0,IF(($S148-CO148)&lt;0,0,IF(AND(($S148-CP148)&gt;0,(CO148-$R148)&gt;0),$V148/365*(CP148-CO148+1),IF(AND(($S148-CP148)&lt;=0,(CO148-$R148)&gt;0),$V148/365*($S148-CO148+1),$V148/365*(CP148-$R148+1))))),0)</f>
        <v>0</v>
      </c>
    </row>
    <row r="149" s="85" customFormat="1" ht="24" customHeight="1" outlineLevel="4" spans="1:95">
      <c r="A149" s="124"/>
      <c r="B149" s="125"/>
      <c r="C149" s="126"/>
      <c r="D149" s="124"/>
      <c r="E149" s="125"/>
      <c r="F149" s="125"/>
      <c r="G149" s="125"/>
      <c r="H149" s="127"/>
      <c r="I149" s="127"/>
      <c r="J149" s="127">
        <f t="shared" si="154"/>
        <v>0</v>
      </c>
      <c r="K149" s="127">
        <f>K148+1</f>
        <v>2</v>
      </c>
      <c r="L149" s="152"/>
      <c r="M149" s="153">
        <f>IFERROR(VLOOKUP($L149,'2-2 引出数据_合同数据仓库'!$B$2:$BP$10000,3,FALSE),0)</f>
        <v>0</v>
      </c>
      <c r="N149" s="127"/>
      <c r="O149" s="153">
        <f>IFERROR(VLOOKUP((LEFT(VLOOKUP($L149,'2-2 引出数据_合同数据仓库'!$B$2:$BP$10000,64,FALSE),15)&amp;(RIGHT(VLOOKUP($L149,'2-2 引出数据_合同数据仓库'!$B$2:$BP$10000,64,FALSE),4)+1)),'2-2 引出数据_合同数据仓库'!$B$2:$BP$10000,3,FALSE),0)</f>
        <v>0</v>
      </c>
      <c r="P149" s="127"/>
      <c r="Q149" s="127">
        <f>IFERROR(VLOOKUP($L149,'2-2 引出数据_合同数据仓库'!$B$2:$BP$10000,28,FALSE),0)</f>
        <v>0</v>
      </c>
      <c r="R149" s="127">
        <f>IFERROR(VLOOKUP($L149,'2-2 引出数据_合同数据仓库'!$B$2:$BP$10000,29,FALSE),0)</f>
        <v>0</v>
      </c>
      <c r="S149" s="127">
        <f>IFERROR(VLOOKUP($L149,'2-2 引出数据_合同数据仓库'!$B$2:$BP$10000,4,FALSE),0)</f>
        <v>0</v>
      </c>
      <c r="T149" s="127"/>
      <c r="U149" s="127">
        <f>IFERROR(VLOOKUP($L149,'2-2 引出数据_合同数据仓库'!$B$2:$BP$10000,15,FALSE),0)</f>
        <v>0</v>
      </c>
      <c r="V149" s="127">
        <f>U149/(S149-R149+1)*365</f>
        <v>0</v>
      </c>
      <c r="W149" s="127"/>
      <c r="X149" s="159">
        <v>45658</v>
      </c>
      <c r="Y149" s="159">
        <f>X149+30</f>
        <v>45688</v>
      </c>
      <c r="Z149" s="163">
        <f>IFERROR(IF(($R149-Y149)&gt;=0,0,IF(($S149-X149)&lt;0,0,IF(AND(($S149-Y149)&gt;0,(X149-$R149)&gt;0),$V149/365*(Y149-X149+1),IF(AND(($S149-Y149)&lt;=0,(X149-$R149)&gt;0),$V149/365*($S149-X149+1),$V149/365*(Y149-$R149+1))))),0)</f>
        <v>0</v>
      </c>
      <c r="AA149" s="159">
        <f>Y149+1</f>
        <v>45689</v>
      </c>
      <c r="AB149" s="159">
        <f>AA149+27</f>
        <v>45716</v>
      </c>
      <c r="AC149" s="163">
        <f>IFERROR(IF(($R149-AB149)&gt;=0,0,IF(($S149-AA149)&lt;0,0,IF(AND(($S149-AB149)&gt;0,(AA149-$R149)&gt;0),$V149/365*(AB149-AA149+1),IF(AND(($S149-AB149)&lt;=0,(AA149-$R149)&gt;0),$V149/365*($S149-AA149+1),$V149/365*(AB149-$R149+1))))),0)</f>
        <v>0</v>
      </c>
      <c r="AD149" s="159">
        <f>AB149+1</f>
        <v>45717</v>
      </c>
      <c r="AE149" s="159">
        <f>AD149+30</f>
        <v>45747</v>
      </c>
      <c r="AF149" s="163">
        <f>IFERROR(IF(($R149-AE149)&gt;=0,0,IF(($S149-AD149)&lt;0,0,IF(AND(($S149-AE149)&gt;0,(AD149-$R149)&gt;0),$V149/365*(AE149-AD149+1),IF(AND(($S149-AE149)&lt;=0,(AD149-$R149)&gt;0),$V149/365*($S149-AD149+1),$V149/365*(AE149-$R149+1))))),0)</f>
        <v>0</v>
      </c>
      <c r="AG149" s="159">
        <f>AE149+1</f>
        <v>45748</v>
      </c>
      <c r="AH149" s="159">
        <f>AG149+29</f>
        <v>45777</v>
      </c>
      <c r="AI149" s="163">
        <f>IFERROR(IF(($R149-AH149)&gt;=0,0,IF(($S149-AG149)&lt;0,0,IF(AND(($S149-AH149)&gt;0,(AG149-$R149)&gt;0),$V149/365*(AH149-AG149+1),IF(AND(($S149-AH149)&lt;=0,(AG149-$R149)&gt;0),$V149/365*($S149-AG149+1),$V149/365*(AH149-$R149+1))))),0)</f>
        <v>0</v>
      </c>
      <c r="AJ149" s="159">
        <f>AH149+1</f>
        <v>45778</v>
      </c>
      <c r="AK149" s="159">
        <f>AJ149+30</f>
        <v>45808</v>
      </c>
      <c r="AL149" s="163">
        <f>IFERROR(IF(($R149-AK149)&gt;=0,0,IF(($S149-AJ149)&lt;0,0,IF(AND(($S149-AK149)&gt;0,(AJ149-$R149)&gt;0),$V149/365*(AK149-AJ149+1),IF(AND(($S149-AK149)&lt;=0,(AJ149-$R149)&gt;0),$V149/365*($S149-AJ149+1),$V149/365*(AK149-$R149+1))))),0)</f>
        <v>0</v>
      </c>
      <c r="AM149" s="159">
        <f>AK149+1</f>
        <v>45809</v>
      </c>
      <c r="AN149" s="159">
        <f>AM149+29</f>
        <v>45838</v>
      </c>
      <c r="AO149" s="163">
        <f>IFERROR(IF(($R149-AN149)&gt;=0,0,IF(($S149-AM149)&lt;0,0,IF(AND(($S149-AN149)&gt;0,(AM149-$R149)&gt;0),$V149/365*(AN149-AM149+1),IF(AND(($S149-AN149)&lt;=0,(AM149-$R149)&gt;0),$V149/365*($S149-AM149+1),$V149/365*(AN149-$R149+1))))),0)</f>
        <v>0</v>
      </c>
      <c r="AP149" s="159">
        <f>AN149+1</f>
        <v>45839</v>
      </c>
      <c r="AQ149" s="159">
        <f>AP149+30</f>
        <v>45869</v>
      </c>
      <c r="AR149" s="163">
        <f>IFERROR(IF(($R149-AQ149)&gt;=0,0,IF(($S149-AP149)&lt;0,0,IF(AND(($S149-AQ149)&gt;0,(AP149-$R149)&gt;0),$V149/365*(AQ149-AP149+1),IF(AND(($S149-AQ149)&lt;=0,(AP149-$R149)&gt;0),$V149/365*($S149-AP149+1),$V149/365*(AQ149-$R149+1))))),0)</f>
        <v>0</v>
      </c>
      <c r="AS149" s="159">
        <f>AQ149+1</f>
        <v>45870</v>
      </c>
      <c r="AT149" s="159">
        <f>AS149+30</f>
        <v>45900</v>
      </c>
      <c r="AU149" s="163">
        <f>IFERROR(IF(($R149-AT149)&gt;=0,0,IF(($S149-AS149)&lt;0,0,IF(AND(($S149-AT149)&gt;0,(AS149-$R149)&gt;0),$V149/365*(AT149-AS149+1),IF(AND(($S149-AT149)&lt;=0,(AS149-$R149)&gt;0),$V149/365*($S149-AS149+1),$V149/365*(AT149-$R149+1))))),0)</f>
        <v>0</v>
      </c>
      <c r="AV149" s="159">
        <f>AT149+1</f>
        <v>45901</v>
      </c>
      <c r="AW149" s="159">
        <f>AV149+29</f>
        <v>45930</v>
      </c>
      <c r="AX149" s="163">
        <f>IFERROR(IF(($R149-AW149)&gt;=0,0,IF(($S149-AV149)&lt;0,0,IF(AND(($S149-AW149)&gt;0,(AV149-$R149)&gt;0),$V149/365*(AW149-AV149+1),IF(AND(($S149-AW149)&lt;=0,(AV149-$R149)&gt;0),$V149/365*($S149-AV149+1),$V149/365*(AW149-$R149+1))))),0)</f>
        <v>0</v>
      </c>
      <c r="AY149" s="159">
        <f>AW149+1</f>
        <v>45931</v>
      </c>
      <c r="AZ149" s="159">
        <f>AY149+30</f>
        <v>45961</v>
      </c>
      <c r="BA149" s="163">
        <f>IFERROR(IF(($R149-AZ149)&gt;=0,0,IF(($S149-AY149)&lt;0,0,IF(AND(($S149-AZ149)&gt;0,(AY149-$R149)&gt;0),$V149/365*(AZ149-AY149+1),IF(AND(($S149-AZ149)&lt;=0,(AY149-$R149)&gt;0),$V149/365*($S149-AY149+1),$V149/365*(AZ149-$R149+1))))),0)</f>
        <v>0</v>
      </c>
      <c r="BB149" s="159">
        <f>AZ149+1</f>
        <v>45962</v>
      </c>
      <c r="BC149" s="159">
        <f>BB149+29</f>
        <v>45991</v>
      </c>
      <c r="BD149" s="163">
        <f>IFERROR(IF(($R149-BC149)&gt;=0,0,IF(($S149-BB149)&lt;0,0,IF(AND(($S149-BC149)&gt;0,(BB149-$R149)&gt;0),$V149/365*(BC149-BB149+1),IF(AND(($S149-BC149)&lt;=0,(BB149-$R149)&gt;0),$V149/365*($S149-BB149+1),$V149/365*(BC149-$R149+1))))),0)</f>
        <v>0</v>
      </c>
      <c r="BE149" s="159">
        <f>BC149+1</f>
        <v>45992</v>
      </c>
      <c r="BF149" s="159">
        <f>BE149+30</f>
        <v>46022</v>
      </c>
      <c r="BG149" s="163">
        <f>IFERROR(IF(($R149-BF149)&gt;=0,0,IF(($S149-BE149)&lt;0,0,IF(AND(($S149-BF149)&gt;0,(BE149-$R149)&gt;0),$V149/365*(BF149-BE149+1),IF(AND(($S149-BF149)&lt;=0,(BE149-$R149)&gt;0),$V149/365*($S149-BE149+1),$V149/365*(BF149-$R149+1))))),0)</f>
        <v>0</v>
      </c>
      <c r="BH149" s="159">
        <v>46023</v>
      </c>
      <c r="BI149" s="159">
        <f>BH149+30</f>
        <v>46053</v>
      </c>
      <c r="BJ149" s="163">
        <f>IFERROR(IF(($R149-BI149)&gt;=0,0,IF(($S149-BH149)&lt;0,0,IF(AND(($S149-BI149)&gt;0,(BH149-$R149)&gt;0),$V149/365*(BI149-BH149+1),IF(AND(($S149-BI149)&lt;=0,(BH149-$R149)&gt;0),$V149/365*($S149-BH149+1),$V149/365*(BI149-$R149+1))))),0)</f>
        <v>0</v>
      </c>
      <c r="BK149" s="159">
        <f>BI149+1</f>
        <v>46054</v>
      </c>
      <c r="BL149" s="159">
        <f>BK149+27</f>
        <v>46081</v>
      </c>
      <c r="BM149" s="163">
        <f>IFERROR(IF(($R149-BL149)&gt;=0,0,IF(($S149-BK149)&lt;0,0,IF(AND(($S149-BL149)&gt;0,(BK149-$R149)&gt;0),$V149/365*(BL149-BK149+1),IF(AND(($S149-BL149)&lt;=0,(BK149-$R149)&gt;0),$V149/365*($S149-BK149+1),$V149/365*(BL149-$R149+1))))),0)</f>
        <v>0</v>
      </c>
      <c r="BN149" s="159">
        <f>BL149+1</f>
        <v>46082</v>
      </c>
      <c r="BO149" s="159">
        <f>BN149+30</f>
        <v>46112</v>
      </c>
      <c r="BP149" s="163">
        <f>IFERROR(IF(($R149-BO149)&gt;=0,0,IF(($S149-BN149)&lt;0,0,IF(AND(($S149-BO149)&gt;0,(BN149-$R149)&gt;0),$V149/365*(BO149-BN149+1),IF(AND(($S149-BO149)&lt;=0,(BN149-$R149)&gt;0),$V149/365*($S149-BN149+1),$V149/365*(BO149-$R149+1))))),0)</f>
        <v>0</v>
      </c>
      <c r="BQ149" s="159">
        <f>BO149+1</f>
        <v>46113</v>
      </c>
      <c r="BR149" s="159">
        <f>BQ149+29</f>
        <v>46142</v>
      </c>
      <c r="BS149" s="163">
        <f>IFERROR(IF(($R149-BR149)&gt;=0,0,IF(($S149-BQ149)&lt;0,0,IF(AND(($S149-BR149)&gt;0,(BQ149-$R149)&gt;0),$V149/365*(BR149-BQ149+1),IF(AND(($S149-BR149)&lt;=0,(BQ149-$R149)&gt;0),$V149/365*($S149-BQ149+1),$V149/365*(BR149-$R149+1))))),0)</f>
        <v>0</v>
      </c>
      <c r="BT149" s="159">
        <f>BR149+1</f>
        <v>46143</v>
      </c>
      <c r="BU149" s="159">
        <f>BT149+30</f>
        <v>46173</v>
      </c>
      <c r="BV149" s="163">
        <f>IFERROR(IF(($R149-BU149)&gt;=0,0,IF(($S149-BT149)&lt;0,0,IF(AND(($S149-BU149)&gt;0,(BT149-$R149)&gt;0),$V149/365*(BU149-BT149+1),IF(AND(($S149-BU149)&lt;=0,(BT149-$R149)&gt;0),$V149/365*($S149-BT149+1),$V149/365*(BU149-$R149+1))))),0)</f>
        <v>0</v>
      </c>
      <c r="BW149" s="159">
        <f>BU149+1</f>
        <v>46174</v>
      </c>
      <c r="BX149" s="159">
        <f>BW149+29</f>
        <v>46203</v>
      </c>
      <c r="BY149" s="163">
        <f>IFERROR(IF(($R149-BX149)&gt;=0,0,IF(($S149-BW149)&lt;0,0,IF(AND(($S149-BX149)&gt;0,(BW149-$R149)&gt;0),$V149/365*(BX149-BW149+1),IF(AND(($S149-BX149)&lt;=0,(BW149-$R149)&gt;0),$V149/365*($S149-BW149+1),$V149/365*(BX149-$R149+1))))),0)</f>
        <v>0</v>
      </c>
      <c r="BZ149" s="159">
        <f>BX149+1</f>
        <v>46204</v>
      </c>
      <c r="CA149" s="159">
        <f>BZ149+30</f>
        <v>46234</v>
      </c>
      <c r="CB149" s="163">
        <f>IFERROR(IF(($R149-CA149)&gt;=0,0,IF(($S149-BZ149)&lt;0,0,IF(AND(($S149-CA149)&gt;0,(BZ149-$R149)&gt;0),$V149/365*(CA149-BZ149+1),IF(AND(($S149-CA149)&lt;=0,(BZ149-$R149)&gt;0),$V149/365*($S149-BZ149+1),$V149/365*(CA149-$R149+1))))),0)</f>
        <v>0</v>
      </c>
      <c r="CC149" s="159">
        <f>CA149+1</f>
        <v>46235</v>
      </c>
      <c r="CD149" s="159">
        <f>CC149+30</f>
        <v>46265</v>
      </c>
      <c r="CE149" s="163">
        <f>IFERROR(IF(($R149-CD149)&gt;=0,0,IF(($S149-CC149)&lt;0,0,IF(AND(($S149-CD149)&gt;0,(CC149-$R149)&gt;0),$V149/365*(CD149-CC149+1),IF(AND(($S149-CD149)&lt;=0,(CC149-$R149)&gt;0),$V149/365*($S149-CC149+1),$V149/365*(CD149-$R149+1))))),0)</f>
        <v>0</v>
      </c>
      <c r="CF149" s="159">
        <f>CD149+1</f>
        <v>46266</v>
      </c>
      <c r="CG149" s="159">
        <f>CF149+29</f>
        <v>46295</v>
      </c>
      <c r="CH149" s="163">
        <f>IFERROR(IF(($R149-CG149)&gt;=0,0,IF(($S149-CF149)&lt;0,0,IF(AND(($S149-CG149)&gt;0,(CF149-$R149)&gt;0),$V149/365*(CG149-CF149+1),IF(AND(($S149-CG149)&lt;=0,(CF149-$R149)&gt;0),$V149/365*($S149-CF149+1),$V149/365*(CG149-$R149+1))))),0)</f>
        <v>0</v>
      </c>
      <c r="CI149" s="159">
        <f>CG149+1</f>
        <v>46296</v>
      </c>
      <c r="CJ149" s="159">
        <f>CI149+30</f>
        <v>46326</v>
      </c>
      <c r="CK149" s="163">
        <f>IFERROR(IF(($R149-CJ149)&gt;=0,0,IF(($S149-CI149)&lt;0,0,IF(AND(($S149-CJ149)&gt;0,(CI149-$R149)&gt;0),$V149/365*(CJ149-CI149+1),IF(AND(($S149-CJ149)&lt;=0,(CI149-$R149)&gt;0),$V149/365*($S149-CI149+1),$V149/365*(CJ149-$R149+1))))),0)</f>
        <v>0</v>
      </c>
      <c r="CL149" s="159">
        <f>CJ149+1</f>
        <v>46327</v>
      </c>
      <c r="CM149" s="159">
        <f>CL149+29</f>
        <v>46356</v>
      </c>
      <c r="CN149" s="163">
        <f>IFERROR(IF(($R149-CM149)&gt;=0,0,IF(($S149-CL149)&lt;0,0,IF(AND(($S149-CM149)&gt;0,(CL149-$R149)&gt;0),$V149/365*(CM149-CL149+1),IF(AND(($S149-CM149)&lt;=0,(CL149-$R149)&gt;0),$V149/365*($S149-CL149+1),$V149/365*(CM149-$R149+1))))),0)</f>
        <v>0</v>
      </c>
      <c r="CO149" s="159">
        <f>CM149+1</f>
        <v>46357</v>
      </c>
      <c r="CP149" s="159">
        <f>CO149+30</f>
        <v>46387</v>
      </c>
      <c r="CQ149" s="163">
        <f>IFERROR(IF(($R149-CP149)&gt;=0,0,IF(($S149-CO149)&lt;0,0,IF(AND(($S149-CP149)&gt;0,(CO149-$R149)&gt;0),$V149/365*(CP149-CO149+1),IF(AND(($S149-CP149)&lt;=0,(CO149-$R149)&gt;0),$V149/365*($S149-CO149+1),$V149/365*(CP149-$R149+1))))),0)</f>
        <v>0</v>
      </c>
    </row>
    <row r="150" s="85" customFormat="1" ht="24" customHeight="1" outlineLevel="4" spans="1:95">
      <c r="A150" s="124"/>
      <c r="B150" s="125"/>
      <c r="C150" s="126"/>
      <c r="D150" s="124"/>
      <c r="E150" s="125"/>
      <c r="F150" s="125"/>
      <c r="G150" s="125"/>
      <c r="H150" s="127"/>
      <c r="I150" s="127"/>
      <c r="J150" s="127">
        <f t="shared" si="154"/>
        <v>0</v>
      </c>
      <c r="K150" s="127">
        <f>K149+1</f>
        <v>3</v>
      </c>
      <c r="L150" s="152"/>
      <c r="M150" s="153">
        <f>IFERROR(VLOOKUP($L150,'2-2 引出数据_合同数据仓库'!$B$2:$BP$10000,3,FALSE),0)</f>
        <v>0</v>
      </c>
      <c r="N150" s="127"/>
      <c r="O150" s="153">
        <f>IFERROR(VLOOKUP((LEFT(VLOOKUP($L150,'2-2 引出数据_合同数据仓库'!$B$2:$BP$10000,64,FALSE),15)&amp;(RIGHT(VLOOKUP($L150,'2-2 引出数据_合同数据仓库'!$B$2:$BP$10000,64,FALSE),4)+1)),'2-2 引出数据_合同数据仓库'!$B$2:$BP$10000,3,FALSE),0)</f>
        <v>0</v>
      </c>
      <c r="P150" s="127"/>
      <c r="Q150" s="127">
        <f>IFERROR(VLOOKUP($L150,'2-2 引出数据_合同数据仓库'!$B$2:$BP$10000,28,FALSE),0)</f>
        <v>0</v>
      </c>
      <c r="R150" s="127">
        <f>IFERROR(VLOOKUP($L150,'2-2 引出数据_合同数据仓库'!$B$2:$BP$10000,29,FALSE),0)</f>
        <v>0</v>
      </c>
      <c r="S150" s="127">
        <f>IFERROR(VLOOKUP($L150,'2-2 引出数据_合同数据仓库'!$B$2:$BP$10000,4,FALSE),0)</f>
        <v>0</v>
      </c>
      <c r="T150" s="127"/>
      <c r="U150" s="127">
        <f>IFERROR(VLOOKUP($L150,'2-2 引出数据_合同数据仓库'!$B$2:$BP$10000,15,FALSE),0)</f>
        <v>0</v>
      </c>
      <c r="V150" s="127">
        <f>U150/(S150-R150+1)*365</f>
        <v>0</v>
      </c>
      <c r="W150" s="127"/>
      <c r="X150" s="159">
        <v>45658</v>
      </c>
      <c r="Y150" s="159">
        <f>X150+30</f>
        <v>45688</v>
      </c>
      <c r="Z150" s="163">
        <f>IFERROR(IF(($R150-Y150)&gt;=0,0,IF(($S150-X150)&lt;0,0,IF(AND(($S150-Y150)&gt;0,(X150-$R150)&gt;0),$V150/365*(Y150-X150+1),IF(AND(($S150-Y150)&lt;=0,(X150-$R150)&gt;0),$V150/365*($S150-X150+1),$V150/365*(Y150-$R150+1))))),0)</f>
        <v>0</v>
      </c>
      <c r="AA150" s="159">
        <f>Y150+1</f>
        <v>45689</v>
      </c>
      <c r="AB150" s="159">
        <f>AA150+27</f>
        <v>45716</v>
      </c>
      <c r="AC150" s="163">
        <f>IFERROR(IF(($R150-AB150)&gt;=0,0,IF(($S150-AA150)&lt;0,0,IF(AND(($S150-AB150)&gt;0,(AA150-$R150)&gt;0),$V150/365*(AB150-AA150+1),IF(AND(($S150-AB150)&lt;=0,(AA150-$R150)&gt;0),$V150/365*($S150-AA150+1),$V150/365*(AB150-$R150+1))))),0)</f>
        <v>0</v>
      </c>
      <c r="AD150" s="159">
        <f>AB150+1</f>
        <v>45717</v>
      </c>
      <c r="AE150" s="159">
        <f>AD150+30</f>
        <v>45747</v>
      </c>
      <c r="AF150" s="163">
        <f>IFERROR(IF(($R150-AE150)&gt;=0,0,IF(($S150-AD150)&lt;0,0,IF(AND(($S150-AE150)&gt;0,(AD150-$R150)&gt;0),$V150/365*(AE150-AD150+1),IF(AND(($S150-AE150)&lt;=0,(AD150-$R150)&gt;0),$V150/365*($S150-AD150+1),$V150/365*(AE150-$R150+1))))),0)</f>
        <v>0</v>
      </c>
      <c r="AG150" s="159">
        <f>AE150+1</f>
        <v>45748</v>
      </c>
      <c r="AH150" s="159">
        <f>AG150+29</f>
        <v>45777</v>
      </c>
      <c r="AI150" s="163">
        <f>IFERROR(IF(($R150-AH150)&gt;=0,0,IF(($S150-AG150)&lt;0,0,IF(AND(($S150-AH150)&gt;0,(AG150-$R150)&gt;0),$V150/365*(AH150-AG150+1),IF(AND(($S150-AH150)&lt;=0,(AG150-$R150)&gt;0),$V150/365*($S150-AG150+1),$V150/365*(AH150-$R150+1))))),0)</f>
        <v>0</v>
      </c>
      <c r="AJ150" s="159">
        <f>AH150+1</f>
        <v>45778</v>
      </c>
      <c r="AK150" s="159">
        <f>AJ150+30</f>
        <v>45808</v>
      </c>
      <c r="AL150" s="163">
        <f>IFERROR(IF(($R150-AK150)&gt;=0,0,IF(($S150-AJ150)&lt;0,0,IF(AND(($S150-AK150)&gt;0,(AJ150-$R150)&gt;0),$V150/365*(AK150-AJ150+1),IF(AND(($S150-AK150)&lt;=0,(AJ150-$R150)&gt;0),$V150/365*($S150-AJ150+1),$V150/365*(AK150-$R150+1))))),0)</f>
        <v>0</v>
      </c>
      <c r="AM150" s="159">
        <f>AK150+1</f>
        <v>45809</v>
      </c>
      <c r="AN150" s="159">
        <f>AM150+29</f>
        <v>45838</v>
      </c>
      <c r="AO150" s="163">
        <f>IFERROR(IF(($R150-AN150)&gt;=0,0,IF(($S150-AM150)&lt;0,0,IF(AND(($S150-AN150)&gt;0,(AM150-$R150)&gt;0),$V150/365*(AN150-AM150+1),IF(AND(($S150-AN150)&lt;=0,(AM150-$R150)&gt;0),$V150/365*($S150-AM150+1),$V150/365*(AN150-$R150+1))))),0)</f>
        <v>0</v>
      </c>
      <c r="AP150" s="159">
        <f>AN150+1</f>
        <v>45839</v>
      </c>
      <c r="AQ150" s="159">
        <f>AP150+30</f>
        <v>45869</v>
      </c>
      <c r="AR150" s="163">
        <f>IFERROR(IF(($R150-AQ150)&gt;=0,0,IF(($S150-AP150)&lt;0,0,IF(AND(($S150-AQ150)&gt;0,(AP150-$R150)&gt;0),$V150/365*(AQ150-AP150+1),IF(AND(($S150-AQ150)&lt;=0,(AP150-$R150)&gt;0),$V150/365*($S150-AP150+1),$V150/365*(AQ150-$R150+1))))),0)</f>
        <v>0</v>
      </c>
      <c r="AS150" s="159">
        <f>AQ150+1</f>
        <v>45870</v>
      </c>
      <c r="AT150" s="159">
        <f>AS150+30</f>
        <v>45900</v>
      </c>
      <c r="AU150" s="163">
        <f>IFERROR(IF(($R150-AT150)&gt;=0,0,IF(($S150-AS150)&lt;0,0,IF(AND(($S150-AT150)&gt;0,(AS150-$R150)&gt;0),$V150/365*(AT150-AS150+1),IF(AND(($S150-AT150)&lt;=0,(AS150-$R150)&gt;0),$V150/365*($S150-AS150+1),$V150/365*(AT150-$R150+1))))),0)</f>
        <v>0</v>
      </c>
      <c r="AV150" s="159">
        <f>AT150+1</f>
        <v>45901</v>
      </c>
      <c r="AW150" s="159">
        <f>AV150+29</f>
        <v>45930</v>
      </c>
      <c r="AX150" s="163">
        <f>IFERROR(IF(($R150-AW150)&gt;=0,0,IF(($S150-AV150)&lt;0,0,IF(AND(($S150-AW150)&gt;0,(AV150-$R150)&gt;0),$V150/365*(AW150-AV150+1),IF(AND(($S150-AW150)&lt;=0,(AV150-$R150)&gt;0),$V150/365*($S150-AV150+1),$V150/365*(AW150-$R150+1))))),0)</f>
        <v>0</v>
      </c>
      <c r="AY150" s="159">
        <f>AW150+1</f>
        <v>45931</v>
      </c>
      <c r="AZ150" s="159">
        <f>AY150+30</f>
        <v>45961</v>
      </c>
      <c r="BA150" s="163">
        <f>IFERROR(IF(($R150-AZ150)&gt;=0,0,IF(($S150-AY150)&lt;0,0,IF(AND(($S150-AZ150)&gt;0,(AY150-$R150)&gt;0),$V150/365*(AZ150-AY150+1),IF(AND(($S150-AZ150)&lt;=0,(AY150-$R150)&gt;0),$V150/365*($S150-AY150+1),$V150/365*(AZ150-$R150+1))))),0)</f>
        <v>0</v>
      </c>
      <c r="BB150" s="159">
        <f>AZ150+1</f>
        <v>45962</v>
      </c>
      <c r="BC150" s="159">
        <f>BB150+29</f>
        <v>45991</v>
      </c>
      <c r="BD150" s="163">
        <f>IFERROR(IF(($R150-BC150)&gt;=0,0,IF(($S150-BB150)&lt;0,0,IF(AND(($S150-BC150)&gt;0,(BB150-$R150)&gt;0),$V150/365*(BC150-BB150+1),IF(AND(($S150-BC150)&lt;=0,(BB150-$R150)&gt;0),$V150/365*($S150-BB150+1),$V150/365*(BC150-$R150+1))))),0)</f>
        <v>0</v>
      </c>
      <c r="BE150" s="159">
        <f>BC150+1</f>
        <v>45992</v>
      </c>
      <c r="BF150" s="159">
        <f>BE150+30</f>
        <v>46022</v>
      </c>
      <c r="BG150" s="163">
        <f>IFERROR(IF(($R150-BF150)&gt;=0,0,IF(($S150-BE150)&lt;0,0,IF(AND(($S150-BF150)&gt;0,(BE150-$R150)&gt;0),$V150/365*(BF150-BE150+1),IF(AND(($S150-BF150)&lt;=0,(BE150-$R150)&gt;0),$V150/365*($S150-BE150+1),$V150/365*(BF150-$R150+1))))),0)</f>
        <v>0</v>
      </c>
      <c r="BH150" s="159">
        <v>46023</v>
      </c>
      <c r="BI150" s="159">
        <f>BH150+30</f>
        <v>46053</v>
      </c>
      <c r="BJ150" s="163">
        <f>IFERROR(IF(($R150-BI150)&gt;=0,0,IF(($S150-BH150)&lt;0,0,IF(AND(($S150-BI150)&gt;0,(BH150-$R150)&gt;0),$V150/365*(BI150-BH150+1),IF(AND(($S150-BI150)&lt;=0,(BH150-$R150)&gt;0),$V150/365*($S150-BH150+1),$V150/365*(BI150-$R150+1))))),0)</f>
        <v>0</v>
      </c>
      <c r="BK150" s="159">
        <f>BI150+1</f>
        <v>46054</v>
      </c>
      <c r="BL150" s="159">
        <f>BK150+27</f>
        <v>46081</v>
      </c>
      <c r="BM150" s="163">
        <f>IFERROR(IF(($R150-BL150)&gt;=0,0,IF(($S150-BK150)&lt;0,0,IF(AND(($S150-BL150)&gt;0,(BK150-$R150)&gt;0),$V150/365*(BL150-BK150+1),IF(AND(($S150-BL150)&lt;=0,(BK150-$R150)&gt;0),$V150/365*($S150-BK150+1),$V150/365*(BL150-$R150+1))))),0)</f>
        <v>0</v>
      </c>
      <c r="BN150" s="159">
        <f>BL150+1</f>
        <v>46082</v>
      </c>
      <c r="BO150" s="159">
        <f>BN150+30</f>
        <v>46112</v>
      </c>
      <c r="BP150" s="163">
        <f>IFERROR(IF(($R150-BO150)&gt;=0,0,IF(($S150-BN150)&lt;0,0,IF(AND(($S150-BO150)&gt;0,(BN150-$R150)&gt;0),$V150/365*(BO150-BN150+1),IF(AND(($S150-BO150)&lt;=0,(BN150-$R150)&gt;0),$V150/365*($S150-BN150+1),$V150/365*(BO150-$R150+1))))),0)</f>
        <v>0</v>
      </c>
      <c r="BQ150" s="159">
        <f>BO150+1</f>
        <v>46113</v>
      </c>
      <c r="BR150" s="159">
        <f>BQ150+29</f>
        <v>46142</v>
      </c>
      <c r="BS150" s="163">
        <f>IFERROR(IF(($R150-BR150)&gt;=0,0,IF(($S150-BQ150)&lt;0,0,IF(AND(($S150-BR150)&gt;0,(BQ150-$R150)&gt;0),$V150/365*(BR150-BQ150+1),IF(AND(($S150-BR150)&lt;=0,(BQ150-$R150)&gt;0),$V150/365*($S150-BQ150+1),$V150/365*(BR150-$R150+1))))),0)</f>
        <v>0</v>
      </c>
      <c r="BT150" s="159">
        <f>BR150+1</f>
        <v>46143</v>
      </c>
      <c r="BU150" s="159">
        <f>BT150+30</f>
        <v>46173</v>
      </c>
      <c r="BV150" s="163">
        <f>IFERROR(IF(($R150-BU150)&gt;=0,0,IF(($S150-BT150)&lt;0,0,IF(AND(($S150-BU150)&gt;0,(BT150-$R150)&gt;0),$V150/365*(BU150-BT150+1),IF(AND(($S150-BU150)&lt;=0,(BT150-$R150)&gt;0),$V150/365*($S150-BT150+1),$V150/365*(BU150-$R150+1))))),0)</f>
        <v>0</v>
      </c>
      <c r="BW150" s="159">
        <f>BU150+1</f>
        <v>46174</v>
      </c>
      <c r="BX150" s="159">
        <f>BW150+29</f>
        <v>46203</v>
      </c>
      <c r="BY150" s="163">
        <f>IFERROR(IF(($R150-BX150)&gt;=0,0,IF(($S150-BW150)&lt;0,0,IF(AND(($S150-BX150)&gt;0,(BW150-$R150)&gt;0),$V150/365*(BX150-BW150+1),IF(AND(($S150-BX150)&lt;=0,(BW150-$R150)&gt;0),$V150/365*($S150-BW150+1),$V150/365*(BX150-$R150+1))))),0)</f>
        <v>0</v>
      </c>
      <c r="BZ150" s="159">
        <f>BX150+1</f>
        <v>46204</v>
      </c>
      <c r="CA150" s="159">
        <f>BZ150+30</f>
        <v>46234</v>
      </c>
      <c r="CB150" s="163">
        <f>IFERROR(IF(($R150-CA150)&gt;=0,0,IF(($S150-BZ150)&lt;0,0,IF(AND(($S150-CA150)&gt;0,(BZ150-$R150)&gt;0),$V150/365*(CA150-BZ150+1),IF(AND(($S150-CA150)&lt;=0,(BZ150-$R150)&gt;0),$V150/365*($S150-BZ150+1),$V150/365*(CA150-$R150+1))))),0)</f>
        <v>0</v>
      </c>
      <c r="CC150" s="159">
        <f>CA150+1</f>
        <v>46235</v>
      </c>
      <c r="CD150" s="159">
        <f>CC150+30</f>
        <v>46265</v>
      </c>
      <c r="CE150" s="163">
        <f>IFERROR(IF(($R150-CD150)&gt;=0,0,IF(($S150-CC150)&lt;0,0,IF(AND(($S150-CD150)&gt;0,(CC150-$R150)&gt;0),$V150/365*(CD150-CC150+1),IF(AND(($S150-CD150)&lt;=0,(CC150-$R150)&gt;0),$V150/365*($S150-CC150+1),$V150/365*(CD150-$R150+1))))),0)</f>
        <v>0</v>
      </c>
      <c r="CF150" s="159">
        <f>CD150+1</f>
        <v>46266</v>
      </c>
      <c r="CG150" s="159">
        <f>CF150+29</f>
        <v>46295</v>
      </c>
      <c r="CH150" s="163">
        <f>IFERROR(IF(($R150-CG150)&gt;=0,0,IF(($S150-CF150)&lt;0,0,IF(AND(($S150-CG150)&gt;0,(CF150-$R150)&gt;0),$V150/365*(CG150-CF150+1),IF(AND(($S150-CG150)&lt;=0,(CF150-$R150)&gt;0),$V150/365*($S150-CF150+1),$V150/365*(CG150-$R150+1))))),0)</f>
        <v>0</v>
      </c>
      <c r="CI150" s="159">
        <f>CG150+1</f>
        <v>46296</v>
      </c>
      <c r="CJ150" s="159">
        <f>CI150+30</f>
        <v>46326</v>
      </c>
      <c r="CK150" s="163">
        <f>IFERROR(IF(($R150-CJ150)&gt;=0,0,IF(($S150-CI150)&lt;0,0,IF(AND(($S150-CJ150)&gt;0,(CI150-$R150)&gt;0),$V150/365*(CJ150-CI150+1),IF(AND(($S150-CJ150)&lt;=0,(CI150-$R150)&gt;0),$V150/365*($S150-CI150+1),$V150/365*(CJ150-$R150+1))))),0)</f>
        <v>0</v>
      </c>
      <c r="CL150" s="159">
        <f>CJ150+1</f>
        <v>46327</v>
      </c>
      <c r="CM150" s="159">
        <f>CL150+29</f>
        <v>46356</v>
      </c>
      <c r="CN150" s="163">
        <f>IFERROR(IF(($R150-CM150)&gt;=0,0,IF(($S150-CL150)&lt;0,0,IF(AND(($S150-CM150)&gt;0,(CL150-$R150)&gt;0),$V150/365*(CM150-CL150+1),IF(AND(($S150-CM150)&lt;=0,(CL150-$R150)&gt;0),$V150/365*($S150-CL150+1),$V150/365*(CM150-$R150+1))))),0)</f>
        <v>0</v>
      </c>
      <c r="CO150" s="159">
        <f>CM150+1</f>
        <v>46357</v>
      </c>
      <c r="CP150" s="159">
        <f>CO150+30</f>
        <v>46387</v>
      </c>
      <c r="CQ150" s="163">
        <f>IFERROR(IF(($R150-CP150)&gt;=0,0,IF(($S150-CO150)&lt;0,0,IF(AND(($S150-CP150)&gt;0,(CO150-$R150)&gt;0),$V150/365*(CP150-CO150+1),IF(AND(($S150-CP150)&lt;=0,(CO150-$R150)&gt;0),$V150/365*($S150-CO150+1),$V150/365*(CP150-$R150+1))))),0)</f>
        <v>0</v>
      </c>
    </row>
    <row r="151" s="85" customFormat="1" ht="24" customHeight="1" outlineLevel="4" spans="1:95">
      <c r="A151" s="124"/>
      <c r="B151" s="125"/>
      <c r="C151" s="126"/>
      <c r="D151" s="124"/>
      <c r="E151" s="125"/>
      <c r="F151" s="125"/>
      <c r="G151" s="125"/>
      <c r="H151" s="127"/>
      <c r="I151" s="127"/>
      <c r="J151" s="127">
        <f t="shared" si="154"/>
        <v>0</v>
      </c>
      <c r="K151" s="127">
        <f>K150+1</f>
        <v>4</v>
      </c>
      <c r="L151" s="152"/>
      <c r="M151" s="153">
        <f>IFERROR(VLOOKUP($L151,'2-2 引出数据_合同数据仓库'!$B$2:$BP$10000,3,FALSE),0)</f>
        <v>0</v>
      </c>
      <c r="N151" s="127"/>
      <c r="O151" s="153">
        <f>IFERROR(VLOOKUP((LEFT(VLOOKUP($L151,'2-2 引出数据_合同数据仓库'!$B$2:$BP$10000,64,FALSE),15)&amp;(RIGHT(VLOOKUP($L151,'2-2 引出数据_合同数据仓库'!$B$2:$BP$10000,64,FALSE),4)+1)),'2-2 引出数据_合同数据仓库'!$B$2:$BP$10000,3,FALSE),0)</f>
        <v>0</v>
      </c>
      <c r="P151" s="127"/>
      <c r="Q151" s="127">
        <f>IFERROR(VLOOKUP($L151,'2-2 引出数据_合同数据仓库'!$B$2:$BP$10000,28,FALSE),0)</f>
        <v>0</v>
      </c>
      <c r="R151" s="127">
        <f>IFERROR(VLOOKUP($L151,'2-2 引出数据_合同数据仓库'!$B$2:$BP$10000,29,FALSE),0)</f>
        <v>0</v>
      </c>
      <c r="S151" s="127">
        <f>IFERROR(VLOOKUP($L151,'2-2 引出数据_合同数据仓库'!$B$2:$BP$10000,4,FALSE),0)</f>
        <v>0</v>
      </c>
      <c r="T151" s="127"/>
      <c r="U151" s="127">
        <f>IFERROR(VLOOKUP($L151,'2-2 引出数据_合同数据仓库'!$B$2:$BP$10000,15,FALSE),0)</f>
        <v>0</v>
      </c>
      <c r="V151" s="127">
        <f>U151/(S151-R151+1)*365</f>
        <v>0</v>
      </c>
      <c r="W151" s="127"/>
      <c r="X151" s="159">
        <v>45658</v>
      </c>
      <c r="Y151" s="159">
        <f>X151+30</f>
        <v>45688</v>
      </c>
      <c r="Z151" s="163">
        <f>IFERROR(IF(($R151-Y151)&gt;=0,0,IF(($S151-X151)&lt;0,0,IF(AND(($S151-Y151)&gt;0,(X151-$R151)&gt;0),$V151/365*(Y151-X151+1),IF(AND(($S151-Y151)&lt;=0,(X151-$R151)&gt;0),$V151/365*($S151-X151+1),$V151/365*(Y151-$R151+1))))),0)</f>
        <v>0</v>
      </c>
      <c r="AA151" s="159">
        <f>Y151+1</f>
        <v>45689</v>
      </c>
      <c r="AB151" s="159">
        <f>AA151+27</f>
        <v>45716</v>
      </c>
      <c r="AC151" s="163">
        <f>IFERROR(IF(($R151-AB151)&gt;=0,0,IF(($S151-AA151)&lt;0,0,IF(AND(($S151-AB151)&gt;0,(AA151-$R151)&gt;0),$V151/365*(AB151-AA151+1),IF(AND(($S151-AB151)&lt;=0,(AA151-$R151)&gt;0),$V151/365*($S151-AA151+1),$V151/365*(AB151-$R151+1))))),0)</f>
        <v>0</v>
      </c>
      <c r="AD151" s="159">
        <f>AB151+1</f>
        <v>45717</v>
      </c>
      <c r="AE151" s="159">
        <f>AD151+30</f>
        <v>45747</v>
      </c>
      <c r="AF151" s="163">
        <f>IFERROR(IF(($R151-AE151)&gt;=0,0,IF(($S151-AD151)&lt;0,0,IF(AND(($S151-AE151)&gt;0,(AD151-$R151)&gt;0),$V151/365*(AE151-AD151+1),IF(AND(($S151-AE151)&lt;=0,(AD151-$R151)&gt;0),$V151/365*($S151-AD151+1),$V151/365*(AE151-$R151+1))))),0)</f>
        <v>0</v>
      </c>
      <c r="AG151" s="159">
        <f>AE151+1</f>
        <v>45748</v>
      </c>
      <c r="AH151" s="159">
        <f>AG151+29</f>
        <v>45777</v>
      </c>
      <c r="AI151" s="163">
        <f>IFERROR(IF(($R151-AH151)&gt;=0,0,IF(($S151-AG151)&lt;0,0,IF(AND(($S151-AH151)&gt;0,(AG151-$R151)&gt;0),$V151/365*(AH151-AG151+1),IF(AND(($S151-AH151)&lt;=0,(AG151-$R151)&gt;0),$V151/365*($S151-AG151+1),$V151/365*(AH151-$R151+1))))),0)</f>
        <v>0</v>
      </c>
      <c r="AJ151" s="159">
        <f>AH151+1</f>
        <v>45778</v>
      </c>
      <c r="AK151" s="159">
        <f>AJ151+30</f>
        <v>45808</v>
      </c>
      <c r="AL151" s="163">
        <f>IFERROR(IF(($R151-AK151)&gt;=0,0,IF(($S151-AJ151)&lt;0,0,IF(AND(($S151-AK151)&gt;0,(AJ151-$R151)&gt;0),$V151/365*(AK151-AJ151+1),IF(AND(($S151-AK151)&lt;=0,(AJ151-$R151)&gt;0),$V151/365*($S151-AJ151+1),$V151/365*(AK151-$R151+1))))),0)</f>
        <v>0</v>
      </c>
      <c r="AM151" s="159">
        <f>AK151+1</f>
        <v>45809</v>
      </c>
      <c r="AN151" s="159">
        <f>AM151+29</f>
        <v>45838</v>
      </c>
      <c r="AO151" s="163">
        <f>IFERROR(IF(($R151-AN151)&gt;=0,0,IF(($S151-AM151)&lt;0,0,IF(AND(($S151-AN151)&gt;0,(AM151-$R151)&gt;0),$V151/365*(AN151-AM151+1),IF(AND(($S151-AN151)&lt;=0,(AM151-$R151)&gt;0),$V151/365*($S151-AM151+1),$V151/365*(AN151-$R151+1))))),0)</f>
        <v>0</v>
      </c>
      <c r="AP151" s="159">
        <f>AN151+1</f>
        <v>45839</v>
      </c>
      <c r="AQ151" s="159">
        <f>AP151+30</f>
        <v>45869</v>
      </c>
      <c r="AR151" s="163">
        <f>IFERROR(IF(($R151-AQ151)&gt;=0,0,IF(($S151-AP151)&lt;0,0,IF(AND(($S151-AQ151)&gt;0,(AP151-$R151)&gt;0),$V151/365*(AQ151-AP151+1),IF(AND(($S151-AQ151)&lt;=0,(AP151-$R151)&gt;0),$V151/365*($S151-AP151+1),$V151/365*(AQ151-$R151+1))))),0)</f>
        <v>0</v>
      </c>
      <c r="AS151" s="159">
        <f>AQ151+1</f>
        <v>45870</v>
      </c>
      <c r="AT151" s="159">
        <f>AS151+30</f>
        <v>45900</v>
      </c>
      <c r="AU151" s="163">
        <f>IFERROR(IF(($R151-AT151)&gt;=0,0,IF(($S151-AS151)&lt;0,0,IF(AND(($S151-AT151)&gt;0,(AS151-$R151)&gt;0),$V151/365*(AT151-AS151+1),IF(AND(($S151-AT151)&lt;=0,(AS151-$R151)&gt;0),$V151/365*($S151-AS151+1),$V151/365*(AT151-$R151+1))))),0)</f>
        <v>0</v>
      </c>
      <c r="AV151" s="159">
        <f>AT151+1</f>
        <v>45901</v>
      </c>
      <c r="AW151" s="159">
        <f>AV151+29</f>
        <v>45930</v>
      </c>
      <c r="AX151" s="163">
        <f>IFERROR(IF(($R151-AW151)&gt;=0,0,IF(($S151-AV151)&lt;0,0,IF(AND(($S151-AW151)&gt;0,(AV151-$R151)&gt;0),$V151/365*(AW151-AV151+1),IF(AND(($S151-AW151)&lt;=0,(AV151-$R151)&gt;0),$V151/365*($S151-AV151+1),$V151/365*(AW151-$R151+1))))),0)</f>
        <v>0</v>
      </c>
      <c r="AY151" s="159">
        <f>AW151+1</f>
        <v>45931</v>
      </c>
      <c r="AZ151" s="159">
        <f>AY151+30</f>
        <v>45961</v>
      </c>
      <c r="BA151" s="163">
        <f>IFERROR(IF(($R151-AZ151)&gt;=0,0,IF(($S151-AY151)&lt;0,0,IF(AND(($S151-AZ151)&gt;0,(AY151-$R151)&gt;0),$V151/365*(AZ151-AY151+1),IF(AND(($S151-AZ151)&lt;=0,(AY151-$R151)&gt;0),$V151/365*($S151-AY151+1),$V151/365*(AZ151-$R151+1))))),0)</f>
        <v>0</v>
      </c>
      <c r="BB151" s="159">
        <f>AZ151+1</f>
        <v>45962</v>
      </c>
      <c r="BC151" s="159">
        <f>BB151+29</f>
        <v>45991</v>
      </c>
      <c r="BD151" s="163">
        <f>IFERROR(IF(($R151-BC151)&gt;=0,0,IF(($S151-BB151)&lt;0,0,IF(AND(($S151-BC151)&gt;0,(BB151-$R151)&gt;0),$V151/365*(BC151-BB151+1),IF(AND(($S151-BC151)&lt;=0,(BB151-$R151)&gt;0),$V151/365*($S151-BB151+1),$V151/365*(BC151-$R151+1))))),0)</f>
        <v>0</v>
      </c>
      <c r="BE151" s="159">
        <f>BC151+1</f>
        <v>45992</v>
      </c>
      <c r="BF151" s="159">
        <f>BE151+30</f>
        <v>46022</v>
      </c>
      <c r="BG151" s="163">
        <f>IFERROR(IF(($R151-BF151)&gt;=0,0,IF(($S151-BE151)&lt;0,0,IF(AND(($S151-BF151)&gt;0,(BE151-$R151)&gt;0),$V151/365*(BF151-BE151+1),IF(AND(($S151-BF151)&lt;=0,(BE151-$R151)&gt;0),$V151/365*($S151-BE151+1),$V151/365*(BF151-$R151+1))))),0)</f>
        <v>0</v>
      </c>
      <c r="BH151" s="159">
        <v>46023</v>
      </c>
      <c r="BI151" s="159">
        <f>BH151+30</f>
        <v>46053</v>
      </c>
      <c r="BJ151" s="163">
        <f>IFERROR(IF(($R151-BI151)&gt;=0,0,IF(($S151-BH151)&lt;0,0,IF(AND(($S151-BI151)&gt;0,(BH151-$R151)&gt;0),$V151/365*(BI151-BH151+1),IF(AND(($S151-BI151)&lt;=0,(BH151-$R151)&gt;0),$V151/365*($S151-BH151+1),$V151/365*(BI151-$R151+1))))),0)</f>
        <v>0</v>
      </c>
      <c r="BK151" s="159">
        <f>BI151+1</f>
        <v>46054</v>
      </c>
      <c r="BL151" s="159">
        <f>BK151+27</f>
        <v>46081</v>
      </c>
      <c r="BM151" s="163">
        <f>IFERROR(IF(($R151-BL151)&gt;=0,0,IF(($S151-BK151)&lt;0,0,IF(AND(($S151-BL151)&gt;0,(BK151-$R151)&gt;0),$V151/365*(BL151-BK151+1),IF(AND(($S151-BL151)&lt;=0,(BK151-$R151)&gt;0),$V151/365*($S151-BK151+1),$V151/365*(BL151-$R151+1))))),0)</f>
        <v>0</v>
      </c>
      <c r="BN151" s="159">
        <f>BL151+1</f>
        <v>46082</v>
      </c>
      <c r="BO151" s="159">
        <f>BN151+30</f>
        <v>46112</v>
      </c>
      <c r="BP151" s="163">
        <f>IFERROR(IF(($R151-BO151)&gt;=0,0,IF(($S151-BN151)&lt;0,0,IF(AND(($S151-BO151)&gt;0,(BN151-$R151)&gt;0),$V151/365*(BO151-BN151+1),IF(AND(($S151-BO151)&lt;=0,(BN151-$R151)&gt;0),$V151/365*($S151-BN151+1),$V151/365*(BO151-$R151+1))))),0)</f>
        <v>0</v>
      </c>
      <c r="BQ151" s="159">
        <f>BO151+1</f>
        <v>46113</v>
      </c>
      <c r="BR151" s="159">
        <f>BQ151+29</f>
        <v>46142</v>
      </c>
      <c r="BS151" s="163">
        <f>IFERROR(IF(($R151-BR151)&gt;=0,0,IF(($S151-BQ151)&lt;0,0,IF(AND(($S151-BR151)&gt;0,(BQ151-$R151)&gt;0),$V151/365*(BR151-BQ151+1),IF(AND(($S151-BR151)&lt;=0,(BQ151-$R151)&gt;0),$V151/365*($S151-BQ151+1),$V151/365*(BR151-$R151+1))))),0)</f>
        <v>0</v>
      </c>
      <c r="BT151" s="159">
        <f>BR151+1</f>
        <v>46143</v>
      </c>
      <c r="BU151" s="159">
        <f>BT151+30</f>
        <v>46173</v>
      </c>
      <c r="BV151" s="163">
        <f>IFERROR(IF(($R151-BU151)&gt;=0,0,IF(($S151-BT151)&lt;0,0,IF(AND(($S151-BU151)&gt;0,(BT151-$R151)&gt;0),$V151/365*(BU151-BT151+1),IF(AND(($S151-BU151)&lt;=0,(BT151-$R151)&gt;0),$V151/365*($S151-BT151+1),$V151/365*(BU151-$R151+1))))),0)</f>
        <v>0</v>
      </c>
      <c r="BW151" s="159">
        <f>BU151+1</f>
        <v>46174</v>
      </c>
      <c r="BX151" s="159">
        <f>BW151+29</f>
        <v>46203</v>
      </c>
      <c r="BY151" s="163">
        <f>IFERROR(IF(($R151-BX151)&gt;=0,0,IF(($S151-BW151)&lt;0,0,IF(AND(($S151-BX151)&gt;0,(BW151-$R151)&gt;0),$V151/365*(BX151-BW151+1),IF(AND(($S151-BX151)&lt;=0,(BW151-$R151)&gt;0),$V151/365*($S151-BW151+1),$V151/365*(BX151-$R151+1))))),0)</f>
        <v>0</v>
      </c>
      <c r="BZ151" s="159">
        <f>BX151+1</f>
        <v>46204</v>
      </c>
      <c r="CA151" s="159">
        <f>BZ151+30</f>
        <v>46234</v>
      </c>
      <c r="CB151" s="163">
        <f>IFERROR(IF(($R151-CA151)&gt;=0,0,IF(($S151-BZ151)&lt;0,0,IF(AND(($S151-CA151)&gt;0,(BZ151-$R151)&gt;0),$V151/365*(CA151-BZ151+1),IF(AND(($S151-CA151)&lt;=0,(BZ151-$R151)&gt;0),$V151/365*($S151-BZ151+1),$V151/365*(CA151-$R151+1))))),0)</f>
        <v>0</v>
      </c>
      <c r="CC151" s="159">
        <f>CA151+1</f>
        <v>46235</v>
      </c>
      <c r="CD151" s="159">
        <f>CC151+30</f>
        <v>46265</v>
      </c>
      <c r="CE151" s="163">
        <f>IFERROR(IF(($R151-CD151)&gt;=0,0,IF(($S151-CC151)&lt;0,0,IF(AND(($S151-CD151)&gt;0,(CC151-$R151)&gt;0),$V151/365*(CD151-CC151+1),IF(AND(($S151-CD151)&lt;=0,(CC151-$R151)&gt;0),$V151/365*($S151-CC151+1),$V151/365*(CD151-$R151+1))))),0)</f>
        <v>0</v>
      </c>
      <c r="CF151" s="159">
        <f>CD151+1</f>
        <v>46266</v>
      </c>
      <c r="CG151" s="159">
        <f>CF151+29</f>
        <v>46295</v>
      </c>
      <c r="CH151" s="163">
        <f>IFERROR(IF(($R151-CG151)&gt;=0,0,IF(($S151-CF151)&lt;0,0,IF(AND(($S151-CG151)&gt;0,(CF151-$R151)&gt;0),$V151/365*(CG151-CF151+1),IF(AND(($S151-CG151)&lt;=0,(CF151-$R151)&gt;0),$V151/365*($S151-CF151+1),$V151/365*(CG151-$R151+1))))),0)</f>
        <v>0</v>
      </c>
      <c r="CI151" s="159">
        <f>CG151+1</f>
        <v>46296</v>
      </c>
      <c r="CJ151" s="159">
        <f>CI151+30</f>
        <v>46326</v>
      </c>
      <c r="CK151" s="163">
        <f>IFERROR(IF(($R151-CJ151)&gt;=0,0,IF(($S151-CI151)&lt;0,0,IF(AND(($S151-CJ151)&gt;0,(CI151-$R151)&gt;0),$V151/365*(CJ151-CI151+1),IF(AND(($S151-CJ151)&lt;=0,(CI151-$R151)&gt;0),$V151/365*($S151-CI151+1),$V151/365*(CJ151-$R151+1))))),0)</f>
        <v>0</v>
      </c>
      <c r="CL151" s="159">
        <f>CJ151+1</f>
        <v>46327</v>
      </c>
      <c r="CM151" s="159">
        <f>CL151+29</f>
        <v>46356</v>
      </c>
      <c r="CN151" s="163">
        <f>IFERROR(IF(($R151-CM151)&gt;=0,0,IF(($S151-CL151)&lt;0,0,IF(AND(($S151-CM151)&gt;0,(CL151-$R151)&gt;0),$V151/365*(CM151-CL151+1),IF(AND(($S151-CM151)&lt;=0,(CL151-$R151)&gt;0),$V151/365*($S151-CL151+1),$V151/365*(CM151-$R151+1))))),0)</f>
        <v>0</v>
      </c>
      <c r="CO151" s="159">
        <f>CM151+1</f>
        <v>46357</v>
      </c>
      <c r="CP151" s="159">
        <f>CO151+30</f>
        <v>46387</v>
      </c>
      <c r="CQ151" s="163">
        <f>IFERROR(IF(($R151-CP151)&gt;=0,0,IF(($S151-CO151)&lt;0,0,IF(AND(($S151-CP151)&gt;0,(CO151-$R151)&gt;0),$V151/365*(CP151-CO151+1),IF(AND(($S151-CP151)&lt;=0,(CO151-$R151)&gt;0),$V151/365*($S151-CO151+1),$V151/365*(CP151-$R151+1))))),0)</f>
        <v>0</v>
      </c>
    </row>
    <row r="152" s="85" customFormat="1" ht="24" customHeight="1" outlineLevel="4" spans="1:95">
      <c r="A152" s="128" t="s">
        <v>2815</v>
      </c>
      <c r="B152" s="129"/>
      <c r="C152" s="129"/>
      <c r="D152" s="129"/>
      <c r="E152" s="129"/>
      <c r="F152" s="129"/>
      <c r="G152" s="130"/>
      <c r="H152" s="131"/>
      <c r="I152" s="131"/>
      <c r="J152" s="131"/>
      <c r="K152" s="131"/>
      <c r="L152" s="154"/>
      <c r="M152" s="154"/>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c r="AI152" s="131"/>
      <c r="AJ152" s="131"/>
      <c r="AK152" s="131"/>
      <c r="AL152" s="131"/>
      <c r="AM152" s="131"/>
      <c r="AN152" s="131"/>
      <c r="AO152" s="131"/>
      <c r="AP152" s="131"/>
      <c r="AQ152" s="131"/>
      <c r="AR152" s="131"/>
      <c r="AS152" s="131"/>
      <c r="AT152" s="131"/>
      <c r="AU152" s="131"/>
      <c r="AV152" s="131"/>
      <c r="AW152" s="131"/>
      <c r="AX152" s="131"/>
      <c r="AY152" s="131"/>
      <c r="AZ152" s="131"/>
      <c r="BA152" s="131"/>
      <c r="BB152" s="131"/>
      <c r="BC152" s="131"/>
      <c r="BD152" s="131"/>
      <c r="BE152" s="131"/>
      <c r="BF152" s="131"/>
      <c r="BG152" s="131"/>
      <c r="BH152" s="131"/>
      <c r="BI152" s="131"/>
      <c r="BJ152" s="131"/>
      <c r="BK152" s="131"/>
      <c r="BL152" s="131"/>
      <c r="BM152" s="131"/>
      <c r="BN152" s="131"/>
      <c r="BO152" s="131"/>
      <c r="BP152" s="131"/>
      <c r="BQ152" s="131"/>
      <c r="BR152" s="131"/>
      <c r="BS152" s="131"/>
      <c r="BT152" s="131"/>
      <c r="BU152" s="131"/>
      <c r="BV152" s="131"/>
      <c r="BW152" s="131"/>
      <c r="BX152" s="131"/>
      <c r="BY152" s="131"/>
      <c r="BZ152" s="131"/>
      <c r="CA152" s="131"/>
      <c r="CB152" s="131"/>
      <c r="CC152" s="131"/>
      <c r="CD152" s="131"/>
      <c r="CE152" s="131"/>
      <c r="CF152" s="131"/>
      <c r="CG152" s="131"/>
      <c r="CH152" s="131"/>
      <c r="CI152" s="131"/>
      <c r="CJ152" s="131"/>
      <c r="CK152" s="131"/>
      <c r="CL152" s="131"/>
      <c r="CM152" s="131"/>
      <c r="CN152" s="131"/>
      <c r="CO152" s="131"/>
      <c r="CP152" s="131"/>
      <c r="CQ152" s="131"/>
    </row>
    <row r="153" ht="24" customHeight="1" outlineLevel="3" spans="1:95">
      <c r="A153" s="120"/>
      <c r="B153" s="121" t="s">
        <v>793</v>
      </c>
      <c r="C153" s="122" t="s">
        <v>74</v>
      </c>
      <c r="D153" s="120" t="s">
        <v>68</v>
      </c>
      <c r="E153" s="121"/>
      <c r="F153" s="121"/>
      <c r="G153" s="121"/>
      <c r="H153" s="123">
        <f>X153+AA153+AD153+AG153+AJ153+AM153+AP153+AS153+AV153+AY153+BB153+BE153</f>
        <v>0</v>
      </c>
      <c r="I153" s="123">
        <f>Y153+AB153+AE153+AH153+AK153+AN153+AQ153+AT153+AW153+AZ153+BC153+BF153</f>
        <v>0</v>
      </c>
      <c r="J153" s="123">
        <f>Z153+AC153+AF153+AI153+AL153+AO153+AR153+AU153+AX153+BA153+BD153+BG153</f>
        <v>0</v>
      </c>
      <c r="K153" s="123"/>
      <c r="L153" s="151"/>
      <c r="M153" s="151"/>
      <c r="N153" s="123"/>
      <c r="O153" s="123"/>
      <c r="P153" s="123"/>
      <c r="Q153" s="123"/>
      <c r="R153" s="123"/>
      <c r="S153" s="123"/>
      <c r="T153" s="123"/>
      <c r="U153" s="123"/>
      <c r="V153" s="123"/>
      <c r="W153" s="123"/>
      <c r="X153" s="123">
        <f>VLOOKUP($C153,'1 预算编制表单'!$C:$BJ,27,FALSE)</f>
        <v>0</v>
      </c>
      <c r="Y153" s="123">
        <f>X153-Z153</f>
        <v>0</v>
      </c>
      <c r="Z153" s="123">
        <f>SUM(Z154:Z158)</f>
        <v>0</v>
      </c>
      <c r="AA153" s="123">
        <f>VLOOKUP($C153,'1 预算编制表单'!$C:$BJ,30,FALSE)</f>
        <v>0</v>
      </c>
      <c r="AB153" s="123">
        <f>AA153-AC153</f>
        <v>0</v>
      </c>
      <c r="AC153" s="123">
        <f>SUM(AC154:AC158)</f>
        <v>0</v>
      </c>
      <c r="AD153" s="123">
        <f>VLOOKUP($C153,'1 预算编制表单'!$C:$BJ,33,FALSE)</f>
        <v>0</v>
      </c>
      <c r="AE153" s="123">
        <f>AD153-AF153</f>
        <v>0</v>
      </c>
      <c r="AF153" s="123">
        <f>SUM(AF154:AF158)</f>
        <v>0</v>
      </c>
      <c r="AG153" s="123">
        <f>VLOOKUP($C153,'1 预算编制表单'!$C:$BJ,36,FALSE)</f>
        <v>0</v>
      </c>
      <c r="AH153" s="123">
        <f>AG153-AI153</f>
        <v>0</v>
      </c>
      <c r="AI153" s="123">
        <f>SUM(AI154:AI158)</f>
        <v>0</v>
      </c>
      <c r="AJ153" s="123">
        <f>VLOOKUP($C153,'1 预算编制表单'!$C:$BJ,39,FALSE)</f>
        <v>0</v>
      </c>
      <c r="AK153" s="123">
        <f>AJ153-AL153</f>
        <v>0</v>
      </c>
      <c r="AL153" s="123">
        <f>SUM(AL154:AL158)</f>
        <v>0</v>
      </c>
      <c r="AM153" s="123">
        <f>VLOOKUP($C153,'1 预算编制表单'!$C:$BJ,42,FALSE)</f>
        <v>0</v>
      </c>
      <c r="AN153" s="123">
        <f>AM153-AO153</f>
        <v>0</v>
      </c>
      <c r="AO153" s="123">
        <f>SUM(AO154:AO158)</f>
        <v>0</v>
      </c>
      <c r="AP153" s="123">
        <f>VLOOKUP($C153,'1 预算编制表单'!$C:$BJ,45,FALSE)</f>
        <v>0</v>
      </c>
      <c r="AQ153" s="123">
        <f>AP153-AR153</f>
        <v>0</v>
      </c>
      <c r="AR153" s="123">
        <f>SUM(AR154:AR158)</f>
        <v>0</v>
      </c>
      <c r="AS153" s="123">
        <f>VLOOKUP($C153,'1 预算编制表单'!$C:$BJ,48,FALSE)</f>
        <v>0</v>
      </c>
      <c r="AT153" s="123">
        <f>AS153-AU153</f>
        <v>0</v>
      </c>
      <c r="AU153" s="123">
        <f>SUM(AU154:AU158)</f>
        <v>0</v>
      </c>
      <c r="AV153" s="123">
        <f>VLOOKUP($C153,'1 预算编制表单'!$C:$BJ,51,FALSE)</f>
        <v>0</v>
      </c>
      <c r="AW153" s="123">
        <f>AV153-AX153</f>
        <v>0</v>
      </c>
      <c r="AX153" s="123">
        <f>SUM(AX154:AX158)</f>
        <v>0</v>
      </c>
      <c r="AY153" s="123">
        <f>VLOOKUP($C153,'1 预算编制表单'!$C:$BJ,54,FALSE)</f>
        <v>0</v>
      </c>
      <c r="AZ153" s="123">
        <f>AY153-BA153</f>
        <v>0</v>
      </c>
      <c r="BA153" s="123">
        <f>SUM(BA154:BA158)</f>
        <v>0</v>
      </c>
      <c r="BB153" s="123">
        <f>VLOOKUP($C153,'1 预算编制表单'!$C:$BJ,57,FALSE)</f>
        <v>0</v>
      </c>
      <c r="BC153" s="123">
        <f>BB153-BD153</f>
        <v>0</v>
      </c>
      <c r="BD153" s="123">
        <f>SUM(BD154:BD158)</f>
        <v>0</v>
      </c>
      <c r="BE153" s="123">
        <f>VLOOKUP($C153,'1 预算编制表单'!$C:$BJ,60,FALSE)</f>
        <v>0</v>
      </c>
      <c r="BF153" s="123">
        <f>BE153-BG153</f>
        <v>0</v>
      </c>
      <c r="BG153" s="123">
        <f>SUM(BG154:BG158)</f>
        <v>0</v>
      </c>
      <c r="BH153" s="123">
        <f>VLOOKUP($C153,'1 预算编制表单'!$C:$BJ,27,FALSE)</f>
        <v>0</v>
      </c>
      <c r="BI153" s="123">
        <f>BH153-BJ153</f>
        <v>0</v>
      </c>
      <c r="BJ153" s="123">
        <f>SUM(BJ154:BJ158)</f>
        <v>0</v>
      </c>
      <c r="BK153" s="123">
        <f>VLOOKUP($C153,'1 预算编制表单'!$C:$BJ,30,FALSE)</f>
        <v>0</v>
      </c>
      <c r="BL153" s="123">
        <f>BK153-BM153</f>
        <v>0</v>
      </c>
      <c r="BM153" s="123">
        <f>SUM(BM154:BM158)</f>
        <v>0</v>
      </c>
      <c r="BN153" s="123">
        <f>VLOOKUP($C153,'1 预算编制表单'!$C:$BJ,33,FALSE)</f>
        <v>0</v>
      </c>
      <c r="BO153" s="123">
        <f>BN153-BP153</f>
        <v>0</v>
      </c>
      <c r="BP153" s="123">
        <f>SUM(BP154:BP158)</f>
        <v>0</v>
      </c>
      <c r="BQ153" s="123">
        <f>VLOOKUP($C153,'1 预算编制表单'!$C:$BJ,36,FALSE)</f>
        <v>0</v>
      </c>
      <c r="BR153" s="123">
        <f>BQ153-BS153</f>
        <v>0</v>
      </c>
      <c r="BS153" s="123">
        <f>SUM(BS154:BS158)</f>
        <v>0</v>
      </c>
      <c r="BT153" s="123">
        <f>VLOOKUP($C153,'1 预算编制表单'!$C:$BJ,39,FALSE)</f>
        <v>0</v>
      </c>
      <c r="BU153" s="123">
        <f>BT153-BV153</f>
        <v>0</v>
      </c>
      <c r="BV153" s="123">
        <f>SUM(BV154:BV158)</f>
        <v>0</v>
      </c>
      <c r="BW153" s="123">
        <f>VLOOKUP($C153,'1 预算编制表单'!$C:$BJ,42,FALSE)</f>
        <v>0</v>
      </c>
      <c r="BX153" s="123">
        <f>BW153-BY153</f>
        <v>0</v>
      </c>
      <c r="BY153" s="123">
        <f>SUM(BY154:BY158)</f>
        <v>0</v>
      </c>
      <c r="BZ153" s="123">
        <f>VLOOKUP($C153,'1 预算编制表单'!$C:$BJ,45,FALSE)</f>
        <v>0</v>
      </c>
      <c r="CA153" s="123">
        <f>BZ153-CB153</f>
        <v>0</v>
      </c>
      <c r="CB153" s="123">
        <f>SUM(CB154:CB158)</f>
        <v>0</v>
      </c>
      <c r="CC153" s="123">
        <f>VLOOKUP($C153,'1 预算编制表单'!$C:$BJ,48,FALSE)</f>
        <v>0</v>
      </c>
      <c r="CD153" s="123">
        <f>CC153-CE153</f>
        <v>0</v>
      </c>
      <c r="CE153" s="123">
        <f>SUM(CE154:CE158)</f>
        <v>0</v>
      </c>
      <c r="CF153" s="123">
        <f>VLOOKUP($C153,'1 预算编制表单'!$C:$BJ,51,FALSE)</f>
        <v>0</v>
      </c>
      <c r="CG153" s="123">
        <f>CF153-CH153</f>
        <v>0</v>
      </c>
      <c r="CH153" s="123">
        <f>SUM(CH154:CH158)</f>
        <v>0</v>
      </c>
      <c r="CI153" s="123">
        <f>VLOOKUP($C153,'1 预算编制表单'!$C:$BJ,54,FALSE)</f>
        <v>0</v>
      </c>
      <c r="CJ153" s="123">
        <f>CI153-CK153</f>
        <v>0</v>
      </c>
      <c r="CK153" s="123">
        <f>SUM(CK154:CK158)</f>
        <v>0</v>
      </c>
      <c r="CL153" s="123">
        <f>VLOOKUP($C153,'1 预算编制表单'!$C:$BJ,57,FALSE)</f>
        <v>0</v>
      </c>
      <c r="CM153" s="123">
        <f>CL153-CN153</f>
        <v>0</v>
      </c>
      <c r="CN153" s="123">
        <f>SUM(CN154:CN158)</f>
        <v>0</v>
      </c>
      <c r="CO153" s="123">
        <f>VLOOKUP($C153,'1 预算编制表单'!$C:$BJ,60,FALSE)</f>
        <v>0</v>
      </c>
      <c r="CP153" s="123">
        <f>CO153-CQ153</f>
        <v>0</v>
      </c>
      <c r="CQ153" s="123">
        <f>SUM(CQ154:CQ158)</f>
        <v>0</v>
      </c>
    </row>
    <row r="154" s="85" customFormat="1" ht="24" customHeight="1" outlineLevel="4" spans="1:95">
      <c r="A154" s="124"/>
      <c r="B154" s="125"/>
      <c r="C154" s="126" t="s">
        <v>1101</v>
      </c>
      <c r="D154" s="133" t="s">
        <v>2816</v>
      </c>
      <c r="E154" s="125"/>
      <c r="F154" s="125"/>
      <c r="G154" s="125"/>
      <c r="H154" s="155"/>
      <c r="I154" s="155"/>
      <c r="J154" s="127">
        <f>Z154+AC154+AF154+AI154+AL154+AO154+AR154+AU154+AX154+BA154+BD154+BG154</f>
        <v>0</v>
      </c>
      <c r="K154" s="155"/>
      <c r="L154" s="156"/>
      <c r="M154" s="156"/>
      <c r="N154" s="155"/>
      <c r="O154" s="156"/>
      <c r="P154" s="155"/>
      <c r="Q154" s="155"/>
      <c r="R154" s="155"/>
      <c r="S154" s="155"/>
      <c r="T154" s="155"/>
      <c r="U154" s="155"/>
      <c r="V154" s="155"/>
      <c r="W154" s="155"/>
      <c r="X154" s="164"/>
      <c r="Y154" s="164"/>
      <c r="Z154" s="155">
        <f>报销单计算表!B19</f>
        <v>0</v>
      </c>
      <c r="AA154" s="164"/>
      <c r="AB154" s="164"/>
      <c r="AC154" s="155">
        <f>报销单计算表!C22</f>
        <v>0</v>
      </c>
      <c r="AD154" s="164"/>
      <c r="AE154" s="164"/>
      <c r="AF154" s="155">
        <f>报销单计算表!D22</f>
        <v>0</v>
      </c>
      <c r="AG154" s="164"/>
      <c r="AH154" s="164"/>
      <c r="AI154" s="155">
        <f>报销单计算表!E22</f>
        <v>0</v>
      </c>
      <c r="AJ154" s="164"/>
      <c r="AK154" s="164"/>
      <c r="AL154" s="155">
        <f>报销单计算表!F22</f>
        <v>0</v>
      </c>
      <c r="AM154" s="164"/>
      <c r="AN154" s="164"/>
      <c r="AO154" s="155">
        <f>报销单计算表!G22</f>
        <v>0</v>
      </c>
      <c r="AP154" s="164"/>
      <c r="AQ154" s="164"/>
      <c r="AR154" s="155">
        <f>报销单计算表!H22</f>
        <v>0</v>
      </c>
      <c r="AS154" s="164"/>
      <c r="AT154" s="164"/>
      <c r="AU154" s="155">
        <f>报销单计算表!I22</f>
        <v>0</v>
      </c>
      <c r="AV154" s="164"/>
      <c r="AW154" s="164"/>
      <c r="AX154" s="155">
        <f>报销单计算表!J22</f>
        <v>0</v>
      </c>
      <c r="AY154" s="164"/>
      <c r="AZ154" s="164"/>
      <c r="BA154" s="155">
        <f>报销单计算表!L22</f>
        <v>0</v>
      </c>
      <c r="BB154" s="164"/>
      <c r="BC154" s="164"/>
      <c r="BD154" s="155">
        <f>报销单计算表!L22</f>
        <v>0</v>
      </c>
      <c r="BE154" s="164"/>
      <c r="BF154" s="164"/>
      <c r="BG154" s="155">
        <f>报销单计算表!M22</f>
        <v>0</v>
      </c>
      <c r="BH154" s="159">
        <v>46023</v>
      </c>
      <c r="BI154" s="159">
        <f>BH154+30</f>
        <v>46053</v>
      </c>
      <c r="BJ154" s="168">
        <f>IFERROR(IF(($R154-BI154)&gt;=0,0,IF(($S154-BH154)&lt;0,0,IF(AND(($S154-BI154)&gt;0,(BH154-$R154)&gt;0),$V154/365*(BI154-BH154+1),IF(AND(($S154-BI154)&lt;=0,(BH154-$R154)&gt;0),$V154/365*($S154-BH154+1),$V154/365*(BI154-$R154+1))))),0)</f>
        <v>0</v>
      </c>
      <c r="BK154" s="159">
        <f>BI154+1</f>
        <v>46054</v>
      </c>
      <c r="BL154" s="159">
        <f>BK154+27</f>
        <v>46081</v>
      </c>
      <c r="BM154" s="168">
        <f>IFERROR(IF(($R154-BL154)&gt;=0,0,IF(($S154-BK154)&lt;0,0,IF(AND(($S154-BL154)&gt;0,(BK154-$R154)&gt;0),$V154/365*(BL154-BK154+1),IF(AND(($S154-BL154)&lt;=0,(BK154-$R154)&gt;0),$V154/365*($S154-BK154+1),$V154/365*(BL154-$R154+1))))),0)</f>
        <v>0</v>
      </c>
      <c r="BN154" s="159">
        <f>BL154+1</f>
        <v>46082</v>
      </c>
      <c r="BO154" s="159">
        <f>BN154+30</f>
        <v>46112</v>
      </c>
      <c r="BP154" s="168">
        <f>IFERROR(IF(($R154-BO154)&gt;=0,0,IF(($S154-BN154)&lt;0,0,IF(AND(($S154-BO154)&gt;0,(BN154-$R154)&gt;0),$V154/365*(BO154-BN154+1),IF(AND(($S154-BO154)&lt;=0,(BN154-$R154)&gt;0),$V154/365*($S154-BN154+1),$V154/365*(BO154-$R154+1))))),0)</f>
        <v>0</v>
      </c>
      <c r="BQ154" s="159">
        <f>BO154+1</f>
        <v>46113</v>
      </c>
      <c r="BR154" s="159">
        <f>BQ154+29</f>
        <v>46142</v>
      </c>
      <c r="BS154" s="168">
        <f>IFERROR(IF(($R154-BR154)&gt;=0,0,IF(($S154-BQ154)&lt;0,0,IF(AND(($S154-BR154)&gt;0,(BQ154-$R154)&gt;0),$V154/365*(BR154-BQ154+1),IF(AND(($S154-BR154)&lt;=0,(BQ154-$R154)&gt;0),$V154/365*($S154-BQ154+1),$V154/365*(BR154-$R154+1))))),0)</f>
        <v>0</v>
      </c>
      <c r="BT154" s="159">
        <f>BR154+1</f>
        <v>46143</v>
      </c>
      <c r="BU154" s="159">
        <f>BT154+30</f>
        <v>46173</v>
      </c>
      <c r="BV154" s="168">
        <f>IFERROR(IF(($R154-BU154)&gt;=0,0,IF(($S154-BT154)&lt;0,0,IF(AND(($S154-BU154)&gt;0,(BT154-$R154)&gt;0),$V154/365*(BU154-BT154+1),IF(AND(($S154-BU154)&lt;=0,(BT154-$R154)&gt;0),$V154/365*($S154-BT154+1),$V154/365*(BU154-$R154+1))))),0)</f>
        <v>0</v>
      </c>
      <c r="BW154" s="159">
        <f>BU154+1</f>
        <v>46174</v>
      </c>
      <c r="BX154" s="159">
        <f>BW154+29</f>
        <v>46203</v>
      </c>
      <c r="BY154" s="168">
        <f>IFERROR(IF(($R154-BX154)&gt;=0,0,IF(($S154-BW154)&lt;0,0,IF(AND(($S154-BX154)&gt;0,(BW154-$R154)&gt;0),$V154/365*(BX154-BW154+1),IF(AND(($S154-BX154)&lt;=0,(BW154-$R154)&gt;0),$V154/365*($S154-BW154+1),$V154/365*(BX154-$R154+1))))),0)</f>
        <v>0</v>
      </c>
      <c r="BZ154" s="159">
        <f>BX154+1</f>
        <v>46204</v>
      </c>
      <c r="CA154" s="159">
        <f>BZ154+30</f>
        <v>46234</v>
      </c>
      <c r="CB154" s="168">
        <f>IFERROR(IF(($R154-CA154)&gt;=0,0,IF(($S154-BZ154)&lt;0,0,IF(AND(($S154-CA154)&gt;0,(BZ154-$R154)&gt;0),$V154/365*(CA154-BZ154+1),IF(AND(($S154-CA154)&lt;=0,(BZ154-$R154)&gt;0),$V154/365*($S154-BZ154+1),$V154/365*(CA154-$R154+1))))),0)</f>
        <v>0</v>
      </c>
      <c r="CC154" s="159">
        <f>CA154+1</f>
        <v>46235</v>
      </c>
      <c r="CD154" s="159">
        <f>CC154+30</f>
        <v>46265</v>
      </c>
      <c r="CE154" s="168">
        <f>IFERROR(IF(($R154-CD154)&gt;=0,0,IF(($S154-CC154)&lt;0,0,IF(AND(($S154-CD154)&gt;0,(CC154-$R154)&gt;0),$V154/365*(CD154-CC154+1),IF(AND(($S154-CD154)&lt;=0,(CC154-$R154)&gt;0),$V154/365*($S154-CC154+1),$V154/365*(CD154-$R154+1))))),0)</f>
        <v>0</v>
      </c>
      <c r="CF154" s="159">
        <f>CD154+1</f>
        <v>46266</v>
      </c>
      <c r="CG154" s="159">
        <f>CF154+29</f>
        <v>46295</v>
      </c>
      <c r="CH154" s="168">
        <f>IFERROR(IF(($R154-CG154)&gt;=0,0,IF(($S154-CF154)&lt;0,0,IF(AND(($S154-CG154)&gt;0,(CF154-$R154)&gt;0),$V154/365*(CG154-CF154+1),IF(AND(($S154-CG154)&lt;=0,(CF154-$R154)&gt;0),$V154/365*($S154-CF154+1),$V154/365*(CG154-$R154+1))))),0)</f>
        <v>0</v>
      </c>
      <c r="CI154" s="159">
        <f>CG154+1</f>
        <v>46296</v>
      </c>
      <c r="CJ154" s="159">
        <f>CI154+30</f>
        <v>46326</v>
      </c>
      <c r="CK154" s="168">
        <f>IFERROR(IF(($R154-CJ154)&gt;=0,0,IF(($S154-CI154)&lt;0,0,IF(AND(($S154-CJ154)&gt;0,(CI154-$R154)&gt;0),$V154/365*(CJ154-CI154+1),IF(AND(($S154-CJ154)&lt;=0,(CI154-$R154)&gt;0),$V154/365*($S154-CI154+1),$V154/365*(CJ154-$R154+1))))),0)</f>
        <v>0</v>
      </c>
      <c r="CL154" s="159">
        <f>CJ154+1</f>
        <v>46327</v>
      </c>
      <c r="CM154" s="159">
        <f>CL154+29</f>
        <v>46356</v>
      </c>
      <c r="CN154" s="168">
        <f>IFERROR(IF(($R154-CM154)&gt;=0,0,IF(($S154-CL154)&lt;0,0,IF(AND(($S154-CM154)&gt;0,(CL154-$R154)&gt;0),$V154/365*(CM154-CL154+1),IF(AND(($S154-CM154)&lt;=0,(CL154-$R154)&gt;0),$V154/365*($S154-CL154+1),$V154/365*(CM154-$R154+1))))),0)</f>
        <v>0</v>
      </c>
      <c r="CO154" s="159">
        <f>CM154+1</f>
        <v>46357</v>
      </c>
      <c r="CP154" s="159">
        <f>CO154+30</f>
        <v>46387</v>
      </c>
      <c r="CQ154" s="168">
        <f>IFERROR(IF(($R154-CP154)&gt;=0,0,IF(($S154-CO154)&lt;0,0,IF(AND(($S154-CP154)&gt;0,(CO154-$R154)&gt;0),$V154/365*(CP154-CO154+1),IF(AND(($S154-CP154)&lt;=0,(CO154-$R154)&gt;0),$V154/365*($S154-CO154+1),$V154/365*(CP154-$R154+1))))),0)</f>
        <v>0</v>
      </c>
    </row>
    <row r="155" s="85" customFormat="1" ht="24" customHeight="1" outlineLevel="4" spans="1:95">
      <c r="A155" s="124"/>
      <c r="B155" s="125"/>
      <c r="C155" s="126"/>
      <c r="D155" s="124"/>
      <c r="E155" s="125"/>
      <c r="F155" s="125"/>
      <c r="G155" s="125"/>
      <c r="H155" s="127"/>
      <c r="I155" s="127"/>
      <c r="J155" s="127">
        <f>Z155+AC155+AF155+AI155+AL155+AO155+AR155+AU155+AX155+BA155+BD155+BG155</f>
        <v>0</v>
      </c>
      <c r="K155" s="127">
        <f>K154+1</f>
        <v>1</v>
      </c>
      <c r="L155" s="152"/>
      <c r="M155" s="153">
        <f>IFERROR(VLOOKUP($L155,'2-2 引出数据_合同数据仓库'!$B$2:$BP$10000,3,FALSE),0)</f>
        <v>0</v>
      </c>
      <c r="N155" s="127"/>
      <c r="O155" s="153">
        <f>IFERROR(VLOOKUP((LEFT(VLOOKUP($L155,'2-2 引出数据_合同数据仓库'!$B$2:$BP$10000,64,FALSE),15)&amp;(RIGHT(VLOOKUP($L155,'2-2 引出数据_合同数据仓库'!$B$2:$BP$10000,64,FALSE),4)+1)),'2-2 引出数据_合同数据仓库'!$B$2:$BP$10000,3,FALSE),0)</f>
        <v>0</v>
      </c>
      <c r="P155" s="127"/>
      <c r="Q155" s="127">
        <f>IFERROR(VLOOKUP($L155,'2-2 引出数据_合同数据仓库'!$B$2:$BP$10000,28,FALSE),0)</f>
        <v>0</v>
      </c>
      <c r="R155" s="127">
        <f>IFERROR(VLOOKUP($L155,'2-2 引出数据_合同数据仓库'!$B$2:$BP$10000,29,FALSE),0)</f>
        <v>0</v>
      </c>
      <c r="S155" s="127">
        <f>IFERROR(VLOOKUP($L155,'2-2 引出数据_合同数据仓库'!$B$2:$BP$10000,4,FALSE),0)</f>
        <v>0</v>
      </c>
      <c r="T155" s="127"/>
      <c r="U155" s="127">
        <f>IFERROR(VLOOKUP($L155,'2-2 引出数据_合同数据仓库'!$B$2:$BP$10000,15,FALSE),0)</f>
        <v>0</v>
      </c>
      <c r="V155" s="127">
        <f>U155/(S155-R155+1)*365</f>
        <v>0</v>
      </c>
      <c r="W155" s="127"/>
      <c r="X155" s="159">
        <v>45658</v>
      </c>
      <c r="Y155" s="159">
        <f>X155+30</f>
        <v>45688</v>
      </c>
      <c r="Z155" s="163">
        <f>IFERROR(IF(($R155-Y155)&gt;=0,0,IF(($S155-X155)&lt;0,0,IF(AND(($S155-Y155)&gt;0,(X155-$R155)&gt;0),$V155/365*(Y155-X155+1),IF(AND(($S155-Y155)&lt;=0,(X155-$R155)&gt;0),$V155/365*($S155-X155+1),$V155/365*(Y155-$R155+1))))),0)</f>
        <v>0</v>
      </c>
      <c r="AA155" s="159">
        <f>Y155+1</f>
        <v>45689</v>
      </c>
      <c r="AB155" s="159">
        <f>AA155+27</f>
        <v>45716</v>
      </c>
      <c r="AC155" s="163">
        <f>IFERROR(IF(($R155-AB155)&gt;=0,0,IF(($S155-AA155)&lt;0,0,IF(AND(($S155-AB155)&gt;0,(AA155-$R155)&gt;0),$V155/365*(AB155-AA155+1),IF(AND(($S155-AB155)&lt;=0,(AA155-$R155)&gt;0),$V155/365*($S155-AA155+1),$V155/365*(AB155-$R155+1))))),0)</f>
        <v>0</v>
      </c>
      <c r="AD155" s="159">
        <f>AB155+1</f>
        <v>45717</v>
      </c>
      <c r="AE155" s="159">
        <f>AD155+30</f>
        <v>45747</v>
      </c>
      <c r="AF155" s="163">
        <f>IFERROR(IF(($R155-AE155)&gt;=0,0,IF(($S155-AD155)&lt;0,0,IF(AND(($S155-AE155)&gt;0,(AD155-$R155)&gt;0),$V155/365*(AE155-AD155+1),IF(AND(($S155-AE155)&lt;=0,(AD155-$R155)&gt;0),$V155/365*($S155-AD155+1),$V155/365*(AE155-$R155+1))))),0)</f>
        <v>0</v>
      </c>
      <c r="AG155" s="159">
        <f>AE155+1</f>
        <v>45748</v>
      </c>
      <c r="AH155" s="159">
        <f>AG155+29</f>
        <v>45777</v>
      </c>
      <c r="AI155" s="163">
        <f>IFERROR(IF(($R155-AH155)&gt;=0,0,IF(($S155-AG155)&lt;0,0,IF(AND(($S155-AH155)&gt;0,(AG155-$R155)&gt;0),$V155/365*(AH155-AG155+1),IF(AND(($S155-AH155)&lt;=0,(AG155-$R155)&gt;0),$V155/365*($S155-AG155+1),$V155/365*(AH155-$R155+1))))),0)</f>
        <v>0</v>
      </c>
      <c r="AJ155" s="159">
        <f>AH155+1</f>
        <v>45778</v>
      </c>
      <c r="AK155" s="159">
        <f>AJ155+30</f>
        <v>45808</v>
      </c>
      <c r="AL155" s="163">
        <f>IFERROR(IF(($R155-AK155)&gt;=0,0,IF(($S155-AJ155)&lt;0,0,IF(AND(($S155-AK155)&gt;0,(AJ155-$R155)&gt;0),$V155/365*(AK155-AJ155+1),IF(AND(($S155-AK155)&lt;=0,(AJ155-$R155)&gt;0),$V155/365*($S155-AJ155+1),$V155/365*(AK155-$R155+1))))),0)</f>
        <v>0</v>
      </c>
      <c r="AM155" s="159">
        <f>AK155+1</f>
        <v>45809</v>
      </c>
      <c r="AN155" s="159">
        <f>AM155+29</f>
        <v>45838</v>
      </c>
      <c r="AO155" s="163">
        <f>IFERROR(IF(($R155-AN155)&gt;=0,0,IF(($S155-AM155)&lt;0,0,IF(AND(($S155-AN155)&gt;0,(AM155-$R155)&gt;0),$V155/365*(AN155-AM155+1),IF(AND(($S155-AN155)&lt;=0,(AM155-$R155)&gt;0),$V155/365*($S155-AM155+1),$V155/365*(AN155-$R155+1))))),0)</f>
        <v>0</v>
      </c>
      <c r="AP155" s="159">
        <f>AN155+1</f>
        <v>45839</v>
      </c>
      <c r="AQ155" s="159">
        <f>AP155+30</f>
        <v>45869</v>
      </c>
      <c r="AR155" s="163">
        <f>IFERROR(IF(($R155-AQ155)&gt;=0,0,IF(($S155-AP155)&lt;0,0,IF(AND(($S155-AQ155)&gt;0,(AP155-$R155)&gt;0),$V155/365*(AQ155-AP155+1),IF(AND(($S155-AQ155)&lt;=0,(AP155-$R155)&gt;0),$V155/365*($S155-AP155+1),$V155/365*(AQ155-$R155+1))))),0)</f>
        <v>0</v>
      </c>
      <c r="AS155" s="159">
        <f>AQ155+1</f>
        <v>45870</v>
      </c>
      <c r="AT155" s="159">
        <f>AS155+30</f>
        <v>45900</v>
      </c>
      <c r="AU155" s="163">
        <f>IFERROR(IF(($R155-AT155)&gt;=0,0,IF(($S155-AS155)&lt;0,0,IF(AND(($S155-AT155)&gt;0,(AS155-$R155)&gt;0),$V155/365*(AT155-AS155+1),IF(AND(($S155-AT155)&lt;=0,(AS155-$R155)&gt;0),$V155/365*($S155-AS155+1),$V155/365*(AT155-$R155+1))))),0)</f>
        <v>0</v>
      </c>
      <c r="AV155" s="159">
        <f>AT155+1</f>
        <v>45901</v>
      </c>
      <c r="AW155" s="159">
        <f>AV155+29</f>
        <v>45930</v>
      </c>
      <c r="AX155" s="163">
        <f>IFERROR(IF(($R155-AW155)&gt;=0,0,IF(($S155-AV155)&lt;0,0,IF(AND(($S155-AW155)&gt;0,(AV155-$R155)&gt;0),$V155/365*(AW155-AV155+1),IF(AND(($S155-AW155)&lt;=0,(AV155-$R155)&gt;0),$V155/365*($S155-AV155+1),$V155/365*(AW155-$R155+1))))),0)</f>
        <v>0</v>
      </c>
      <c r="AY155" s="159">
        <f>AW155+1</f>
        <v>45931</v>
      </c>
      <c r="AZ155" s="159">
        <f>AY155+30</f>
        <v>45961</v>
      </c>
      <c r="BA155" s="163">
        <f>IFERROR(IF(($R155-AZ155)&gt;=0,0,IF(($S155-AY155)&lt;0,0,IF(AND(($S155-AZ155)&gt;0,(AY155-$R155)&gt;0),$V155/365*(AZ155-AY155+1),IF(AND(($S155-AZ155)&lt;=0,(AY155-$R155)&gt;0),$V155/365*($S155-AY155+1),$V155/365*(AZ155-$R155+1))))),0)</f>
        <v>0</v>
      </c>
      <c r="BB155" s="159">
        <f>AZ155+1</f>
        <v>45962</v>
      </c>
      <c r="BC155" s="159">
        <f>BB155+29</f>
        <v>45991</v>
      </c>
      <c r="BD155" s="163">
        <f>IFERROR(IF(($R155-BC155)&gt;=0,0,IF(($S155-BB155)&lt;0,0,IF(AND(($S155-BC155)&gt;0,(BB155-$R155)&gt;0),$V155/365*(BC155-BB155+1),IF(AND(($S155-BC155)&lt;=0,(BB155-$R155)&gt;0),$V155/365*($S155-BB155+1),$V155/365*(BC155-$R155+1))))),0)</f>
        <v>0</v>
      </c>
      <c r="BE155" s="159">
        <f>BC155+1</f>
        <v>45992</v>
      </c>
      <c r="BF155" s="159">
        <f>BE155+30</f>
        <v>46022</v>
      </c>
      <c r="BG155" s="163">
        <f>IFERROR(IF(($R155-BF155)&gt;=0,0,IF(($S155-BE155)&lt;0,0,IF(AND(($S155-BF155)&gt;0,(BE155-$R155)&gt;0),$V155/365*(BF155-BE155+1),IF(AND(($S155-BF155)&lt;=0,(BE155-$R155)&gt;0),$V155/365*($S155-BE155+1),$V155/365*(BF155-$R155+1))))),0)</f>
        <v>0</v>
      </c>
      <c r="BH155" s="159">
        <v>46023</v>
      </c>
      <c r="BI155" s="159">
        <f>BH155+30</f>
        <v>46053</v>
      </c>
      <c r="BJ155" s="163">
        <f>IFERROR(IF(($R155-BI155)&gt;=0,0,IF(($S155-BH155)&lt;0,0,IF(AND(($S155-BI155)&gt;0,(BH155-$R155)&gt;0),$V155/365*(BI155-BH155+1),IF(AND(($S155-BI155)&lt;=0,(BH155-$R155)&gt;0),$V155/365*($S155-BH155+1),$V155/365*(BI155-$R155+1))))),0)</f>
        <v>0</v>
      </c>
      <c r="BK155" s="159">
        <f>BI155+1</f>
        <v>46054</v>
      </c>
      <c r="BL155" s="159">
        <f>BK155+27</f>
        <v>46081</v>
      </c>
      <c r="BM155" s="163">
        <f>IFERROR(IF(($R155-BL155)&gt;=0,0,IF(($S155-BK155)&lt;0,0,IF(AND(($S155-BL155)&gt;0,(BK155-$R155)&gt;0),$V155/365*(BL155-BK155+1),IF(AND(($S155-BL155)&lt;=0,(BK155-$R155)&gt;0),$V155/365*($S155-BK155+1),$V155/365*(BL155-$R155+1))))),0)</f>
        <v>0</v>
      </c>
      <c r="BN155" s="159">
        <f>BL155+1</f>
        <v>46082</v>
      </c>
      <c r="BO155" s="159">
        <f>BN155+30</f>
        <v>46112</v>
      </c>
      <c r="BP155" s="163">
        <f>IFERROR(IF(($R155-BO155)&gt;=0,0,IF(($S155-BN155)&lt;0,0,IF(AND(($S155-BO155)&gt;0,(BN155-$R155)&gt;0),$V155/365*(BO155-BN155+1),IF(AND(($S155-BO155)&lt;=0,(BN155-$R155)&gt;0),$V155/365*($S155-BN155+1),$V155/365*(BO155-$R155+1))))),0)</f>
        <v>0</v>
      </c>
      <c r="BQ155" s="159">
        <f>BO155+1</f>
        <v>46113</v>
      </c>
      <c r="BR155" s="159">
        <f>BQ155+29</f>
        <v>46142</v>
      </c>
      <c r="BS155" s="163">
        <f>IFERROR(IF(($R155-BR155)&gt;=0,0,IF(($S155-BQ155)&lt;0,0,IF(AND(($S155-BR155)&gt;0,(BQ155-$R155)&gt;0),$V155/365*(BR155-BQ155+1),IF(AND(($S155-BR155)&lt;=0,(BQ155-$R155)&gt;0),$V155/365*($S155-BQ155+1),$V155/365*(BR155-$R155+1))))),0)</f>
        <v>0</v>
      </c>
      <c r="BT155" s="159">
        <f>BR155+1</f>
        <v>46143</v>
      </c>
      <c r="BU155" s="159">
        <f>BT155+30</f>
        <v>46173</v>
      </c>
      <c r="BV155" s="163">
        <f>IFERROR(IF(($R155-BU155)&gt;=0,0,IF(($S155-BT155)&lt;0,0,IF(AND(($S155-BU155)&gt;0,(BT155-$R155)&gt;0),$V155/365*(BU155-BT155+1),IF(AND(($S155-BU155)&lt;=0,(BT155-$R155)&gt;0),$V155/365*($S155-BT155+1),$V155/365*(BU155-$R155+1))))),0)</f>
        <v>0</v>
      </c>
      <c r="BW155" s="159">
        <f>BU155+1</f>
        <v>46174</v>
      </c>
      <c r="BX155" s="159">
        <f>BW155+29</f>
        <v>46203</v>
      </c>
      <c r="BY155" s="163">
        <f>IFERROR(IF(($R155-BX155)&gt;=0,0,IF(($S155-BW155)&lt;0,0,IF(AND(($S155-BX155)&gt;0,(BW155-$R155)&gt;0),$V155/365*(BX155-BW155+1),IF(AND(($S155-BX155)&lt;=0,(BW155-$R155)&gt;0),$V155/365*($S155-BW155+1),$V155/365*(BX155-$R155+1))))),0)</f>
        <v>0</v>
      </c>
      <c r="BZ155" s="159">
        <f>BX155+1</f>
        <v>46204</v>
      </c>
      <c r="CA155" s="159">
        <f>BZ155+30</f>
        <v>46234</v>
      </c>
      <c r="CB155" s="163">
        <f>IFERROR(IF(($R155-CA155)&gt;=0,0,IF(($S155-BZ155)&lt;0,0,IF(AND(($S155-CA155)&gt;0,(BZ155-$R155)&gt;0),$V155/365*(CA155-BZ155+1),IF(AND(($S155-CA155)&lt;=0,(BZ155-$R155)&gt;0),$V155/365*($S155-BZ155+1),$V155/365*(CA155-$R155+1))))),0)</f>
        <v>0</v>
      </c>
      <c r="CC155" s="159">
        <f>CA155+1</f>
        <v>46235</v>
      </c>
      <c r="CD155" s="159">
        <f>CC155+30</f>
        <v>46265</v>
      </c>
      <c r="CE155" s="163">
        <f>IFERROR(IF(($R155-CD155)&gt;=0,0,IF(($S155-CC155)&lt;0,0,IF(AND(($S155-CD155)&gt;0,(CC155-$R155)&gt;0),$V155/365*(CD155-CC155+1),IF(AND(($S155-CD155)&lt;=0,(CC155-$R155)&gt;0),$V155/365*($S155-CC155+1),$V155/365*(CD155-$R155+1))))),0)</f>
        <v>0</v>
      </c>
      <c r="CF155" s="159">
        <f>CD155+1</f>
        <v>46266</v>
      </c>
      <c r="CG155" s="159">
        <f>CF155+29</f>
        <v>46295</v>
      </c>
      <c r="CH155" s="163">
        <f>IFERROR(IF(($R155-CG155)&gt;=0,0,IF(($S155-CF155)&lt;0,0,IF(AND(($S155-CG155)&gt;0,(CF155-$R155)&gt;0),$V155/365*(CG155-CF155+1),IF(AND(($S155-CG155)&lt;=0,(CF155-$R155)&gt;0),$V155/365*($S155-CF155+1),$V155/365*(CG155-$R155+1))))),0)</f>
        <v>0</v>
      </c>
      <c r="CI155" s="159">
        <f>CG155+1</f>
        <v>46296</v>
      </c>
      <c r="CJ155" s="159">
        <f>CI155+30</f>
        <v>46326</v>
      </c>
      <c r="CK155" s="163">
        <f>IFERROR(IF(($R155-CJ155)&gt;=0,0,IF(($S155-CI155)&lt;0,0,IF(AND(($S155-CJ155)&gt;0,(CI155-$R155)&gt;0),$V155/365*(CJ155-CI155+1),IF(AND(($S155-CJ155)&lt;=0,(CI155-$R155)&gt;0),$V155/365*($S155-CI155+1),$V155/365*(CJ155-$R155+1))))),0)</f>
        <v>0</v>
      </c>
      <c r="CL155" s="159">
        <f>CJ155+1</f>
        <v>46327</v>
      </c>
      <c r="CM155" s="159">
        <f>CL155+29</f>
        <v>46356</v>
      </c>
      <c r="CN155" s="163">
        <f>IFERROR(IF(($R155-CM155)&gt;=0,0,IF(($S155-CL155)&lt;0,0,IF(AND(($S155-CM155)&gt;0,(CL155-$R155)&gt;0),$V155/365*(CM155-CL155+1),IF(AND(($S155-CM155)&lt;=0,(CL155-$R155)&gt;0),$V155/365*($S155-CL155+1),$V155/365*(CM155-$R155+1))))),0)</f>
        <v>0</v>
      </c>
      <c r="CO155" s="159">
        <f>CM155+1</f>
        <v>46357</v>
      </c>
      <c r="CP155" s="159">
        <f>CO155+30</f>
        <v>46387</v>
      </c>
      <c r="CQ155" s="163">
        <f>IFERROR(IF(($R155-CP155)&gt;=0,0,IF(($S155-CO155)&lt;0,0,IF(AND(($S155-CP155)&gt;0,(CO155-$R155)&gt;0),$V155/365*(CP155-CO155+1),IF(AND(($S155-CP155)&lt;=0,(CO155-$R155)&gt;0),$V155/365*($S155-CO155+1),$V155/365*(CP155-$R155+1))))),0)</f>
        <v>0</v>
      </c>
    </row>
    <row r="156" s="85" customFormat="1" ht="24" customHeight="1" outlineLevel="4" spans="1:95">
      <c r="A156" s="124"/>
      <c r="B156" s="125"/>
      <c r="C156" s="126"/>
      <c r="D156" s="124"/>
      <c r="E156" s="125"/>
      <c r="F156" s="125"/>
      <c r="G156" s="125"/>
      <c r="H156" s="127"/>
      <c r="I156" s="127"/>
      <c r="J156" s="127">
        <f>Z156+AC156+AF156+AI156+AL156+AO156+AR156+AU156+AX156+BA156+BD156+BG156</f>
        <v>0</v>
      </c>
      <c r="K156" s="127">
        <f>K155+1</f>
        <v>2</v>
      </c>
      <c r="L156" s="152"/>
      <c r="M156" s="153">
        <f>IFERROR(VLOOKUP($L156,'2-2 引出数据_合同数据仓库'!$B$2:$BP$10000,3,FALSE),0)</f>
        <v>0</v>
      </c>
      <c r="N156" s="127"/>
      <c r="O156" s="153">
        <f>IFERROR(VLOOKUP((LEFT(VLOOKUP($L156,'2-2 引出数据_合同数据仓库'!$B$2:$BP$10000,64,FALSE),15)&amp;(RIGHT(VLOOKUP($L156,'2-2 引出数据_合同数据仓库'!$B$2:$BP$10000,64,FALSE),4)+1)),'2-2 引出数据_合同数据仓库'!$B$2:$BP$10000,3,FALSE),0)</f>
        <v>0</v>
      </c>
      <c r="P156" s="127"/>
      <c r="Q156" s="127">
        <f>IFERROR(VLOOKUP($L156,'2-2 引出数据_合同数据仓库'!$B$2:$BP$10000,28,FALSE),0)</f>
        <v>0</v>
      </c>
      <c r="R156" s="127">
        <f>IFERROR(VLOOKUP($L156,'2-2 引出数据_合同数据仓库'!$B$2:$BP$10000,29,FALSE),0)</f>
        <v>0</v>
      </c>
      <c r="S156" s="127">
        <f>IFERROR(VLOOKUP($L156,'2-2 引出数据_合同数据仓库'!$B$2:$BP$10000,4,FALSE),0)</f>
        <v>0</v>
      </c>
      <c r="T156" s="127"/>
      <c r="U156" s="127">
        <f>IFERROR(VLOOKUP($L156,'2-2 引出数据_合同数据仓库'!$B$2:$BP$10000,15,FALSE),0)</f>
        <v>0</v>
      </c>
      <c r="V156" s="127">
        <f>U156/(S156-R156+1)*365</f>
        <v>0</v>
      </c>
      <c r="W156" s="127"/>
      <c r="X156" s="159">
        <v>45658</v>
      </c>
      <c r="Y156" s="159">
        <f>X156+30</f>
        <v>45688</v>
      </c>
      <c r="Z156" s="163">
        <f>IFERROR(IF(($R156-Y156)&gt;=0,0,IF(($S156-X156)&lt;0,0,IF(AND(($S156-Y156)&gt;0,(X156-$R156)&gt;0),$V156/365*(Y156-X156+1),IF(AND(($S156-Y156)&lt;=0,(X156-$R156)&gt;0),$V156/365*($S156-X156+1),$V156/365*(Y156-$R156+1))))),0)</f>
        <v>0</v>
      </c>
      <c r="AA156" s="159">
        <f>Y156+1</f>
        <v>45689</v>
      </c>
      <c r="AB156" s="159">
        <f>AA156+27</f>
        <v>45716</v>
      </c>
      <c r="AC156" s="163">
        <f>IFERROR(IF(($R156-AB156)&gt;=0,0,IF(($S156-AA156)&lt;0,0,IF(AND(($S156-AB156)&gt;0,(AA156-$R156)&gt;0),$V156/365*(AB156-AA156+1),IF(AND(($S156-AB156)&lt;=0,(AA156-$R156)&gt;0),$V156/365*($S156-AA156+1),$V156/365*(AB156-$R156+1))))),0)</f>
        <v>0</v>
      </c>
      <c r="AD156" s="159">
        <f>AB156+1</f>
        <v>45717</v>
      </c>
      <c r="AE156" s="159">
        <f>AD156+30</f>
        <v>45747</v>
      </c>
      <c r="AF156" s="163">
        <f>IFERROR(IF(($R156-AE156)&gt;=0,0,IF(($S156-AD156)&lt;0,0,IF(AND(($S156-AE156)&gt;0,(AD156-$R156)&gt;0),$V156/365*(AE156-AD156+1),IF(AND(($S156-AE156)&lt;=0,(AD156-$R156)&gt;0),$V156/365*($S156-AD156+1),$V156/365*(AE156-$R156+1))))),0)</f>
        <v>0</v>
      </c>
      <c r="AG156" s="159">
        <f>AE156+1</f>
        <v>45748</v>
      </c>
      <c r="AH156" s="159">
        <f>AG156+29</f>
        <v>45777</v>
      </c>
      <c r="AI156" s="163">
        <f>IFERROR(IF(($R156-AH156)&gt;=0,0,IF(($S156-AG156)&lt;0,0,IF(AND(($S156-AH156)&gt;0,(AG156-$R156)&gt;0),$V156/365*(AH156-AG156+1),IF(AND(($S156-AH156)&lt;=0,(AG156-$R156)&gt;0),$V156/365*($S156-AG156+1),$V156/365*(AH156-$R156+1))))),0)</f>
        <v>0</v>
      </c>
      <c r="AJ156" s="159">
        <f>AH156+1</f>
        <v>45778</v>
      </c>
      <c r="AK156" s="159">
        <f>AJ156+30</f>
        <v>45808</v>
      </c>
      <c r="AL156" s="163">
        <f>IFERROR(IF(($R156-AK156)&gt;=0,0,IF(($S156-AJ156)&lt;0,0,IF(AND(($S156-AK156)&gt;0,(AJ156-$R156)&gt;0),$V156/365*(AK156-AJ156+1),IF(AND(($S156-AK156)&lt;=0,(AJ156-$R156)&gt;0),$V156/365*($S156-AJ156+1),$V156/365*(AK156-$R156+1))))),0)</f>
        <v>0</v>
      </c>
      <c r="AM156" s="159">
        <f>AK156+1</f>
        <v>45809</v>
      </c>
      <c r="AN156" s="159">
        <f>AM156+29</f>
        <v>45838</v>
      </c>
      <c r="AO156" s="163">
        <f>IFERROR(IF(($R156-AN156)&gt;=0,0,IF(($S156-AM156)&lt;0,0,IF(AND(($S156-AN156)&gt;0,(AM156-$R156)&gt;0),$V156/365*(AN156-AM156+1),IF(AND(($S156-AN156)&lt;=0,(AM156-$R156)&gt;0),$V156/365*($S156-AM156+1),$V156/365*(AN156-$R156+1))))),0)</f>
        <v>0</v>
      </c>
      <c r="AP156" s="159">
        <f>AN156+1</f>
        <v>45839</v>
      </c>
      <c r="AQ156" s="159">
        <f>AP156+30</f>
        <v>45869</v>
      </c>
      <c r="AR156" s="163">
        <f>IFERROR(IF(($R156-AQ156)&gt;=0,0,IF(($S156-AP156)&lt;0,0,IF(AND(($S156-AQ156)&gt;0,(AP156-$R156)&gt;0),$V156/365*(AQ156-AP156+1),IF(AND(($S156-AQ156)&lt;=0,(AP156-$R156)&gt;0),$V156/365*($S156-AP156+1),$V156/365*(AQ156-$R156+1))))),0)</f>
        <v>0</v>
      </c>
      <c r="AS156" s="159">
        <f>AQ156+1</f>
        <v>45870</v>
      </c>
      <c r="AT156" s="159">
        <f>AS156+30</f>
        <v>45900</v>
      </c>
      <c r="AU156" s="163">
        <f>IFERROR(IF(($R156-AT156)&gt;=0,0,IF(($S156-AS156)&lt;0,0,IF(AND(($S156-AT156)&gt;0,(AS156-$R156)&gt;0),$V156/365*(AT156-AS156+1),IF(AND(($S156-AT156)&lt;=0,(AS156-$R156)&gt;0),$V156/365*($S156-AS156+1),$V156/365*(AT156-$R156+1))))),0)</f>
        <v>0</v>
      </c>
      <c r="AV156" s="159">
        <f>AT156+1</f>
        <v>45901</v>
      </c>
      <c r="AW156" s="159">
        <f>AV156+29</f>
        <v>45930</v>
      </c>
      <c r="AX156" s="163">
        <f>IFERROR(IF(($R156-AW156)&gt;=0,0,IF(($S156-AV156)&lt;0,0,IF(AND(($S156-AW156)&gt;0,(AV156-$R156)&gt;0),$V156/365*(AW156-AV156+1),IF(AND(($S156-AW156)&lt;=0,(AV156-$R156)&gt;0),$V156/365*($S156-AV156+1),$V156/365*(AW156-$R156+1))))),0)</f>
        <v>0</v>
      </c>
      <c r="AY156" s="159">
        <f>AW156+1</f>
        <v>45931</v>
      </c>
      <c r="AZ156" s="159">
        <f>AY156+30</f>
        <v>45961</v>
      </c>
      <c r="BA156" s="163">
        <f>IFERROR(IF(($R156-AZ156)&gt;=0,0,IF(($S156-AY156)&lt;0,0,IF(AND(($S156-AZ156)&gt;0,(AY156-$R156)&gt;0),$V156/365*(AZ156-AY156+1),IF(AND(($S156-AZ156)&lt;=0,(AY156-$R156)&gt;0),$V156/365*($S156-AY156+1),$V156/365*(AZ156-$R156+1))))),0)</f>
        <v>0</v>
      </c>
      <c r="BB156" s="159">
        <f>AZ156+1</f>
        <v>45962</v>
      </c>
      <c r="BC156" s="159">
        <f>BB156+29</f>
        <v>45991</v>
      </c>
      <c r="BD156" s="163">
        <f>IFERROR(IF(($R156-BC156)&gt;=0,0,IF(($S156-BB156)&lt;0,0,IF(AND(($S156-BC156)&gt;0,(BB156-$R156)&gt;0),$V156/365*(BC156-BB156+1),IF(AND(($S156-BC156)&lt;=0,(BB156-$R156)&gt;0),$V156/365*($S156-BB156+1),$V156/365*(BC156-$R156+1))))),0)</f>
        <v>0</v>
      </c>
      <c r="BE156" s="159">
        <f>BC156+1</f>
        <v>45992</v>
      </c>
      <c r="BF156" s="159">
        <f>BE156+30</f>
        <v>46022</v>
      </c>
      <c r="BG156" s="163">
        <f>IFERROR(IF(($R156-BF156)&gt;=0,0,IF(($S156-BE156)&lt;0,0,IF(AND(($S156-BF156)&gt;0,(BE156-$R156)&gt;0),$V156/365*(BF156-BE156+1),IF(AND(($S156-BF156)&lt;=0,(BE156-$R156)&gt;0),$V156/365*($S156-BE156+1),$V156/365*(BF156-$R156+1))))),0)</f>
        <v>0</v>
      </c>
      <c r="BH156" s="159">
        <v>46023</v>
      </c>
      <c r="BI156" s="159">
        <f>BH156+30</f>
        <v>46053</v>
      </c>
      <c r="BJ156" s="163">
        <f>IFERROR(IF(($R156-BI156)&gt;=0,0,IF(($S156-BH156)&lt;0,0,IF(AND(($S156-BI156)&gt;0,(BH156-$R156)&gt;0),$V156/365*(BI156-BH156+1),IF(AND(($S156-BI156)&lt;=0,(BH156-$R156)&gt;0),$V156/365*($S156-BH156+1),$V156/365*(BI156-$R156+1))))),0)</f>
        <v>0</v>
      </c>
      <c r="BK156" s="159">
        <f>BI156+1</f>
        <v>46054</v>
      </c>
      <c r="BL156" s="159">
        <f>BK156+27</f>
        <v>46081</v>
      </c>
      <c r="BM156" s="163">
        <f>IFERROR(IF(($R156-BL156)&gt;=0,0,IF(($S156-BK156)&lt;0,0,IF(AND(($S156-BL156)&gt;0,(BK156-$R156)&gt;0),$V156/365*(BL156-BK156+1),IF(AND(($S156-BL156)&lt;=0,(BK156-$R156)&gt;0),$V156/365*($S156-BK156+1),$V156/365*(BL156-$R156+1))))),0)</f>
        <v>0</v>
      </c>
      <c r="BN156" s="159">
        <f>BL156+1</f>
        <v>46082</v>
      </c>
      <c r="BO156" s="159">
        <f>BN156+30</f>
        <v>46112</v>
      </c>
      <c r="BP156" s="163">
        <f>IFERROR(IF(($R156-BO156)&gt;=0,0,IF(($S156-BN156)&lt;0,0,IF(AND(($S156-BO156)&gt;0,(BN156-$R156)&gt;0),$V156/365*(BO156-BN156+1),IF(AND(($S156-BO156)&lt;=0,(BN156-$R156)&gt;0),$V156/365*($S156-BN156+1),$V156/365*(BO156-$R156+1))))),0)</f>
        <v>0</v>
      </c>
      <c r="BQ156" s="159">
        <f>BO156+1</f>
        <v>46113</v>
      </c>
      <c r="BR156" s="159">
        <f>BQ156+29</f>
        <v>46142</v>
      </c>
      <c r="BS156" s="163">
        <f>IFERROR(IF(($R156-BR156)&gt;=0,0,IF(($S156-BQ156)&lt;0,0,IF(AND(($S156-BR156)&gt;0,(BQ156-$R156)&gt;0),$V156/365*(BR156-BQ156+1),IF(AND(($S156-BR156)&lt;=0,(BQ156-$R156)&gt;0),$V156/365*($S156-BQ156+1),$V156/365*(BR156-$R156+1))))),0)</f>
        <v>0</v>
      </c>
      <c r="BT156" s="159">
        <f>BR156+1</f>
        <v>46143</v>
      </c>
      <c r="BU156" s="159">
        <f>BT156+30</f>
        <v>46173</v>
      </c>
      <c r="BV156" s="163">
        <f>IFERROR(IF(($R156-BU156)&gt;=0,0,IF(($S156-BT156)&lt;0,0,IF(AND(($S156-BU156)&gt;0,(BT156-$R156)&gt;0),$V156/365*(BU156-BT156+1),IF(AND(($S156-BU156)&lt;=0,(BT156-$R156)&gt;0),$V156/365*($S156-BT156+1),$V156/365*(BU156-$R156+1))))),0)</f>
        <v>0</v>
      </c>
      <c r="BW156" s="159">
        <f>BU156+1</f>
        <v>46174</v>
      </c>
      <c r="BX156" s="159">
        <f>BW156+29</f>
        <v>46203</v>
      </c>
      <c r="BY156" s="163">
        <f>IFERROR(IF(($R156-BX156)&gt;=0,0,IF(($S156-BW156)&lt;0,0,IF(AND(($S156-BX156)&gt;0,(BW156-$R156)&gt;0),$V156/365*(BX156-BW156+1),IF(AND(($S156-BX156)&lt;=0,(BW156-$R156)&gt;0),$V156/365*($S156-BW156+1),$V156/365*(BX156-$R156+1))))),0)</f>
        <v>0</v>
      </c>
      <c r="BZ156" s="159">
        <f>BX156+1</f>
        <v>46204</v>
      </c>
      <c r="CA156" s="159">
        <f>BZ156+30</f>
        <v>46234</v>
      </c>
      <c r="CB156" s="163">
        <f>IFERROR(IF(($R156-CA156)&gt;=0,0,IF(($S156-BZ156)&lt;0,0,IF(AND(($S156-CA156)&gt;0,(BZ156-$R156)&gt;0),$V156/365*(CA156-BZ156+1),IF(AND(($S156-CA156)&lt;=0,(BZ156-$R156)&gt;0),$V156/365*($S156-BZ156+1),$V156/365*(CA156-$R156+1))))),0)</f>
        <v>0</v>
      </c>
      <c r="CC156" s="159">
        <f>CA156+1</f>
        <v>46235</v>
      </c>
      <c r="CD156" s="159">
        <f>CC156+30</f>
        <v>46265</v>
      </c>
      <c r="CE156" s="163">
        <f>IFERROR(IF(($R156-CD156)&gt;=0,0,IF(($S156-CC156)&lt;0,0,IF(AND(($S156-CD156)&gt;0,(CC156-$R156)&gt;0),$V156/365*(CD156-CC156+1),IF(AND(($S156-CD156)&lt;=0,(CC156-$R156)&gt;0),$V156/365*($S156-CC156+1),$V156/365*(CD156-$R156+1))))),0)</f>
        <v>0</v>
      </c>
      <c r="CF156" s="159">
        <f>CD156+1</f>
        <v>46266</v>
      </c>
      <c r="CG156" s="159">
        <f>CF156+29</f>
        <v>46295</v>
      </c>
      <c r="CH156" s="163">
        <f>IFERROR(IF(($R156-CG156)&gt;=0,0,IF(($S156-CF156)&lt;0,0,IF(AND(($S156-CG156)&gt;0,(CF156-$R156)&gt;0),$V156/365*(CG156-CF156+1),IF(AND(($S156-CG156)&lt;=0,(CF156-$R156)&gt;0),$V156/365*($S156-CF156+1),$V156/365*(CG156-$R156+1))))),0)</f>
        <v>0</v>
      </c>
      <c r="CI156" s="159">
        <f>CG156+1</f>
        <v>46296</v>
      </c>
      <c r="CJ156" s="159">
        <f>CI156+30</f>
        <v>46326</v>
      </c>
      <c r="CK156" s="163">
        <f>IFERROR(IF(($R156-CJ156)&gt;=0,0,IF(($S156-CI156)&lt;0,0,IF(AND(($S156-CJ156)&gt;0,(CI156-$R156)&gt;0),$V156/365*(CJ156-CI156+1),IF(AND(($S156-CJ156)&lt;=0,(CI156-$R156)&gt;0),$V156/365*($S156-CI156+1),$V156/365*(CJ156-$R156+1))))),0)</f>
        <v>0</v>
      </c>
      <c r="CL156" s="159">
        <f>CJ156+1</f>
        <v>46327</v>
      </c>
      <c r="CM156" s="159">
        <f>CL156+29</f>
        <v>46356</v>
      </c>
      <c r="CN156" s="163">
        <f>IFERROR(IF(($R156-CM156)&gt;=0,0,IF(($S156-CL156)&lt;0,0,IF(AND(($S156-CM156)&gt;0,(CL156-$R156)&gt;0),$V156/365*(CM156-CL156+1),IF(AND(($S156-CM156)&lt;=0,(CL156-$R156)&gt;0),$V156/365*($S156-CL156+1),$V156/365*(CM156-$R156+1))))),0)</f>
        <v>0</v>
      </c>
      <c r="CO156" s="159">
        <f>CM156+1</f>
        <v>46357</v>
      </c>
      <c r="CP156" s="159">
        <f>CO156+30</f>
        <v>46387</v>
      </c>
      <c r="CQ156" s="163">
        <f>IFERROR(IF(($R156-CP156)&gt;=0,0,IF(($S156-CO156)&lt;0,0,IF(AND(($S156-CP156)&gt;0,(CO156-$R156)&gt;0),$V156/365*(CP156-CO156+1),IF(AND(($S156-CP156)&lt;=0,(CO156-$R156)&gt;0),$V156/365*($S156-CO156+1),$V156/365*(CP156-$R156+1))))),0)</f>
        <v>0</v>
      </c>
    </row>
    <row r="157" s="85" customFormat="1" ht="24" customHeight="1" outlineLevel="4" spans="1:95">
      <c r="A157" s="124"/>
      <c r="B157" s="125"/>
      <c r="C157" s="126"/>
      <c r="D157" s="124"/>
      <c r="E157" s="125"/>
      <c r="F157" s="125"/>
      <c r="G157" s="125"/>
      <c r="H157" s="127"/>
      <c r="I157" s="127"/>
      <c r="J157" s="127">
        <f>Z157+AC157+AF157+AI157+AL157+AO157+AR157+AU157+AX157+BA157+BD157+BG157</f>
        <v>0</v>
      </c>
      <c r="K157" s="127">
        <f>K156+1</f>
        <v>3</v>
      </c>
      <c r="L157" s="152"/>
      <c r="M157" s="153">
        <f>IFERROR(VLOOKUP($L157,'2-2 引出数据_合同数据仓库'!$B$2:$BP$10000,3,FALSE),0)</f>
        <v>0</v>
      </c>
      <c r="N157" s="127"/>
      <c r="O157" s="153">
        <f>IFERROR(VLOOKUP((LEFT(VLOOKUP($L157,'2-2 引出数据_合同数据仓库'!$B$2:$BP$10000,64,FALSE),15)&amp;(RIGHT(VLOOKUP($L157,'2-2 引出数据_合同数据仓库'!$B$2:$BP$10000,64,FALSE),4)+1)),'2-2 引出数据_合同数据仓库'!$B$2:$BP$10000,3,FALSE),0)</f>
        <v>0</v>
      </c>
      <c r="P157" s="127"/>
      <c r="Q157" s="127">
        <f>IFERROR(VLOOKUP($L157,'2-2 引出数据_合同数据仓库'!$B$2:$BP$10000,28,FALSE),0)</f>
        <v>0</v>
      </c>
      <c r="R157" s="127">
        <f>IFERROR(VLOOKUP($L157,'2-2 引出数据_合同数据仓库'!$B$2:$BP$10000,29,FALSE),0)</f>
        <v>0</v>
      </c>
      <c r="S157" s="127">
        <f>IFERROR(VLOOKUP($L157,'2-2 引出数据_合同数据仓库'!$B$2:$BP$10000,4,FALSE),0)</f>
        <v>0</v>
      </c>
      <c r="T157" s="127"/>
      <c r="U157" s="127">
        <f>IFERROR(VLOOKUP($L157,'2-2 引出数据_合同数据仓库'!$B$2:$BP$10000,15,FALSE),0)</f>
        <v>0</v>
      </c>
      <c r="V157" s="127">
        <f>U157/(S157-R157+1)*365</f>
        <v>0</v>
      </c>
      <c r="W157" s="127"/>
      <c r="X157" s="159">
        <v>45658</v>
      </c>
      <c r="Y157" s="159">
        <f>X157+30</f>
        <v>45688</v>
      </c>
      <c r="Z157" s="163">
        <f>IFERROR(IF(($R157-Y157)&gt;=0,0,IF(($S157-X157)&lt;0,0,IF(AND(($S157-Y157)&gt;0,(X157-$R157)&gt;0),$V157/365*(Y157-X157+1),IF(AND(($S157-Y157)&lt;=0,(X157-$R157)&gt;0),$V157/365*($S157-X157+1),$V157/365*(Y157-$R157+1))))),0)</f>
        <v>0</v>
      </c>
      <c r="AA157" s="159">
        <f>Y157+1</f>
        <v>45689</v>
      </c>
      <c r="AB157" s="159">
        <f>AA157+27</f>
        <v>45716</v>
      </c>
      <c r="AC157" s="163">
        <f>IFERROR(IF(($R157-AB157)&gt;=0,0,IF(($S157-AA157)&lt;0,0,IF(AND(($S157-AB157)&gt;0,(AA157-$R157)&gt;0),$V157/365*(AB157-AA157+1),IF(AND(($S157-AB157)&lt;=0,(AA157-$R157)&gt;0),$V157/365*($S157-AA157+1),$V157/365*(AB157-$R157+1))))),0)</f>
        <v>0</v>
      </c>
      <c r="AD157" s="159">
        <f>AB157+1</f>
        <v>45717</v>
      </c>
      <c r="AE157" s="159">
        <f>AD157+30</f>
        <v>45747</v>
      </c>
      <c r="AF157" s="163">
        <f>IFERROR(IF(($R157-AE157)&gt;=0,0,IF(($S157-AD157)&lt;0,0,IF(AND(($S157-AE157)&gt;0,(AD157-$R157)&gt;0),$V157/365*(AE157-AD157+1),IF(AND(($S157-AE157)&lt;=0,(AD157-$R157)&gt;0),$V157/365*($S157-AD157+1),$V157/365*(AE157-$R157+1))))),0)</f>
        <v>0</v>
      </c>
      <c r="AG157" s="159">
        <f>AE157+1</f>
        <v>45748</v>
      </c>
      <c r="AH157" s="159">
        <f>AG157+29</f>
        <v>45777</v>
      </c>
      <c r="AI157" s="163">
        <f>IFERROR(IF(($R157-AH157)&gt;=0,0,IF(($S157-AG157)&lt;0,0,IF(AND(($S157-AH157)&gt;0,(AG157-$R157)&gt;0),$V157/365*(AH157-AG157+1),IF(AND(($S157-AH157)&lt;=0,(AG157-$R157)&gt;0),$V157/365*($S157-AG157+1),$V157/365*(AH157-$R157+1))))),0)</f>
        <v>0</v>
      </c>
      <c r="AJ157" s="159">
        <f>AH157+1</f>
        <v>45778</v>
      </c>
      <c r="AK157" s="159">
        <f>AJ157+30</f>
        <v>45808</v>
      </c>
      <c r="AL157" s="163">
        <f>IFERROR(IF(($R157-AK157)&gt;=0,0,IF(($S157-AJ157)&lt;0,0,IF(AND(($S157-AK157)&gt;0,(AJ157-$R157)&gt;0),$V157/365*(AK157-AJ157+1),IF(AND(($S157-AK157)&lt;=0,(AJ157-$R157)&gt;0),$V157/365*($S157-AJ157+1),$V157/365*(AK157-$R157+1))))),0)</f>
        <v>0</v>
      </c>
      <c r="AM157" s="159">
        <f>AK157+1</f>
        <v>45809</v>
      </c>
      <c r="AN157" s="159">
        <f>AM157+29</f>
        <v>45838</v>
      </c>
      <c r="AO157" s="163">
        <f>IFERROR(IF(($R157-AN157)&gt;=0,0,IF(($S157-AM157)&lt;0,0,IF(AND(($S157-AN157)&gt;0,(AM157-$R157)&gt;0),$V157/365*(AN157-AM157+1),IF(AND(($S157-AN157)&lt;=0,(AM157-$R157)&gt;0),$V157/365*($S157-AM157+1),$V157/365*(AN157-$R157+1))))),0)</f>
        <v>0</v>
      </c>
      <c r="AP157" s="159">
        <f>AN157+1</f>
        <v>45839</v>
      </c>
      <c r="AQ157" s="159">
        <f>AP157+30</f>
        <v>45869</v>
      </c>
      <c r="AR157" s="163">
        <f>IFERROR(IF(($R157-AQ157)&gt;=0,0,IF(($S157-AP157)&lt;0,0,IF(AND(($S157-AQ157)&gt;0,(AP157-$R157)&gt;0),$V157/365*(AQ157-AP157+1),IF(AND(($S157-AQ157)&lt;=0,(AP157-$R157)&gt;0),$V157/365*($S157-AP157+1),$V157/365*(AQ157-$R157+1))))),0)</f>
        <v>0</v>
      </c>
      <c r="AS157" s="159">
        <f>AQ157+1</f>
        <v>45870</v>
      </c>
      <c r="AT157" s="159">
        <f>AS157+30</f>
        <v>45900</v>
      </c>
      <c r="AU157" s="163">
        <f>IFERROR(IF(($R157-AT157)&gt;=0,0,IF(($S157-AS157)&lt;0,0,IF(AND(($S157-AT157)&gt;0,(AS157-$R157)&gt;0),$V157/365*(AT157-AS157+1),IF(AND(($S157-AT157)&lt;=0,(AS157-$R157)&gt;0),$V157/365*($S157-AS157+1),$V157/365*(AT157-$R157+1))))),0)</f>
        <v>0</v>
      </c>
      <c r="AV157" s="159">
        <f>AT157+1</f>
        <v>45901</v>
      </c>
      <c r="AW157" s="159">
        <f>AV157+29</f>
        <v>45930</v>
      </c>
      <c r="AX157" s="163">
        <f>IFERROR(IF(($R157-AW157)&gt;=0,0,IF(($S157-AV157)&lt;0,0,IF(AND(($S157-AW157)&gt;0,(AV157-$R157)&gt;0),$V157/365*(AW157-AV157+1),IF(AND(($S157-AW157)&lt;=0,(AV157-$R157)&gt;0),$V157/365*($S157-AV157+1),$V157/365*(AW157-$R157+1))))),0)</f>
        <v>0</v>
      </c>
      <c r="AY157" s="159">
        <f>AW157+1</f>
        <v>45931</v>
      </c>
      <c r="AZ157" s="159">
        <f>AY157+30</f>
        <v>45961</v>
      </c>
      <c r="BA157" s="163">
        <f>IFERROR(IF(($R157-AZ157)&gt;=0,0,IF(($S157-AY157)&lt;0,0,IF(AND(($S157-AZ157)&gt;0,(AY157-$R157)&gt;0),$V157/365*(AZ157-AY157+1),IF(AND(($S157-AZ157)&lt;=0,(AY157-$R157)&gt;0),$V157/365*($S157-AY157+1),$V157/365*(AZ157-$R157+1))))),0)</f>
        <v>0</v>
      </c>
      <c r="BB157" s="159">
        <f>AZ157+1</f>
        <v>45962</v>
      </c>
      <c r="BC157" s="159">
        <f>BB157+29</f>
        <v>45991</v>
      </c>
      <c r="BD157" s="163">
        <f>IFERROR(IF(($R157-BC157)&gt;=0,0,IF(($S157-BB157)&lt;0,0,IF(AND(($S157-BC157)&gt;0,(BB157-$R157)&gt;0),$V157/365*(BC157-BB157+1),IF(AND(($S157-BC157)&lt;=0,(BB157-$R157)&gt;0),$V157/365*($S157-BB157+1),$V157/365*(BC157-$R157+1))))),0)</f>
        <v>0</v>
      </c>
      <c r="BE157" s="159">
        <f>BC157+1</f>
        <v>45992</v>
      </c>
      <c r="BF157" s="159">
        <f>BE157+30</f>
        <v>46022</v>
      </c>
      <c r="BG157" s="163">
        <f>IFERROR(IF(($R157-BF157)&gt;=0,0,IF(($S157-BE157)&lt;0,0,IF(AND(($S157-BF157)&gt;0,(BE157-$R157)&gt;0),$V157/365*(BF157-BE157+1),IF(AND(($S157-BF157)&lt;=0,(BE157-$R157)&gt;0),$V157/365*($S157-BE157+1),$V157/365*(BF157-$R157+1))))),0)</f>
        <v>0</v>
      </c>
      <c r="BH157" s="159">
        <v>46023</v>
      </c>
      <c r="BI157" s="159">
        <f>BH157+30</f>
        <v>46053</v>
      </c>
      <c r="BJ157" s="163">
        <f>IFERROR(IF(($R157-BI157)&gt;=0,0,IF(($S157-BH157)&lt;0,0,IF(AND(($S157-BI157)&gt;0,(BH157-$R157)&gt;0),$V157/365*(BI157-BH157+1),IF(AND(($S157-BI157)&lt;=0,(BH157-$R157)&gt;0),$V157/365*($S157-BH157+1),$V157/365*(BI157-$R157+1))))),0)</f>
        <v>0</v>
      </c>
      <c r="BK157" s="159">
        <f>BI157+1</f>
        <v>46054</v>
      </c>
      <c r="BL157" s="159">
        <f>BK157+27</f>
        <v>46081</v>
      </c>
      <c r="BM157" s="163">
        <f>IFERROR(IF(($R157-BL157)&gt;=0,0,IF(($S157-BK157)&lt;0,0,IF(AND(($S157-BL157)&gt;0,(BK157-$R157)&gt;0),$V157/365*(BL157-BK157+1),IF(AND(($S157-BL157)&lt;=0,(BK157-$R157)&gt;0),$V157/365*($S157-BK157+1),$V157/365*(BL157-$R157+1))))),0)</f>
        <v>0</v>
      </c>
      <c r="BN157" s="159">
        <f>BL157+1</f>
        <v>46082</v>
      </c>
      <c r="BO157" s="159">
        <f>BN157+30</f>
        <v>46112</v>
      </c>
      <c r="BP157" s="163">
        <f>IFERROR(IF(($R157-BO157)&gt;=0,0,IF(($S157-BN157)&lt;0,0,IF(AND(($S157-BO157)&gt;0,(BN157-$R157)&gt;0),$V157/365*(BO157-BN157+1),IF(AND(($S157-BO157)&lt;=0,(BN157-$R157)&gt;0),$V157/365*($S157-BN157+1),$V157/365*(BO157-$R157+1))))),0)</f>
        <v>0</v>
      </c>
      <c r="BQ157" s="159">
        <f>BO157+1</f>
        <v>46113</v>
      </c>
      <c r="BR157" s="159">
        <f>BQ157+29</f>
        <v>46142</v>
      </c>
      <c r="BS157" s="163">
        <f>IFERROR(IF(($R157-BR157)&gt;=0,0,IF(($S157-BQ157)&lt;0,0,IF(AND(($S157-BR157)&gt;0,(BQ157-$R157)&gt;0),$V157/365*(BR157-BQ157+1),IF(AND(($S157-BR157)&lt;=0,(BQ157-$R157)&gt;0),$V157/365*($S157-BQ157+1),$V157/365*(BR157-$R157+1))))),0)</f>
        <v>0</v>
      </c>
      <c r="BT157" s="159">
        <f>BR157+1</f>
        <v>46143</v>
      </c>
      <c r="BU157" s="159">
        <f>BT157+30</f>
        <v>46173</v>
      </c>
      <c r="BV157" s="163">
        <f>IFERROR(IF(($R157-BU157)&gt;=0,0,IF(($S157-BT157)&lt;0,0,IF(AND(($S157-BU157)&gt;0,(BT157-$R157)&gt;0),$V157/365*(BU157-BT157+1),IF(AND(($S157-BU157)&lt;=0,(BT157-$R157)&gt;0),$V157/365*($S157-BT157+1),$V157/365*(BU157-$R157+1))))),0)</f>
        <v>0</v>
      </c>
      <c r="BW157" s="159">
        <f>BU157+1</f>
        <v>46174</v>
      </c>
      <c r="BX157" s="159">
        <f>BW157+29</f>
        <v>46203</v>
      </c>
      <c r="BY157" s="163">
        <f>IFERROR(IF(($R157-BX157)&gt;=0,0,IF(($S157-BW157)&lt;0,0,IF(AND(($S157-BX157)&gt;0,(BW157-$R157)&gt;0),$V157/365*(BX157-BW157+1),IF(AND(($S157-BX157)&lt;=0,(BW157-$R157)&gt;0),$V157/365*($S157-BW157+1),$V157/365*(BX157-$R157+1))))),0)</f>
        <v>0</v>
      </c>
      <c r="BZ157" s="159">
        <f>BX157+1</f>
        <v>46204</v>
      </c>
      <c r="CA157" s="159">
        <f>BZ157+30</f>
        <v>46234</v>
      </c>
      <c r="CB157" s="163">
        <f>IFERROR(IF(($R157-CA157)&gt;=0,0,IF(($S157-BZ157)&lt;0,0,IF(AND(($S157-CA157)&gt;0,(BZ157-$R157)&gt;0),$V157/365*(CA157-BZ157+1),IF(AND(($S157-CA157)&lt;=0,(BZ157-$R157)&gt;0),$V157/365*($S157-BZ157+1),$V157/365*(CA157-$R157+1))))),0)</f>
        <v>0</v>
      </c>
      <c r="CC157" s="159">
        <f>CA157+1</f>
        <v>46235</v>
      </c>
      <c r="CD157" s="159">
        <f>CC157+30</f>
        <v>46265</v>
      </c>
      <c r="CE157" s="163">
        <f>IFERROR(IF(($R157-CD157)&gt;=0,0,IF(($S157-CC157)&lt;0,0,IF(AND(($S157-CD157)&gt;0,(CC157-$R157)&gt;0),$V157/365*(CD157-CC157+1),IF(AND(($S157-CD157)&lt;=0,(CC157-$R157)&gt;0),$V157/365*($S157-CC157+1),$V157/365*(CD157-$R157+1))))),0)</f>
        <v>0</v>
      </c>
      <c r="CF157" s="159">
        <f>CD157+1</f>
        <v>46266</v>
      </c>
      <c r="CG157" s="159">
        <f>CF157+29</f>
        <v>46295</v>
      </c>
      <c r="CH157" s="163">
        <f>IFERROR(IF(($R157-CG157)&gt;=0,0,IF(($S157-CF157)&lt;0,0,IF(AND(($S157-CG157)&gt;0,(CF157-$R157)&gt;0),$V157/365*(CG157-CF157+1),IF(AND(($S157-CG157)&lt;=0,(CF157-$R157)&gt;0),$V157/365*($S157-CF157+1),$V157/365*(CG157-$R157+1))))),0)</f>
        <v>0</v>
      </c>
      <c r="CI157" s="159">
        <f>CG157+1</f>
        <v>46296</v>
      </c>
      <c r="CJ157" s="159">
        <f>CI157+30</f>
        <v>46326</v>
      </c>
      <c r="CK157" s="163">
        <f>IFERROR(IF(($R157-CJ157)&gt;=0,0,IF(($S157-CI157)&lt;0,0,IF(AND(($S157-CJ157)&gt;0,(CI157-$R157)&gt;0),$V157/365*(CJ157-CI157+1),IF(AND(($S157-CJ157)&lt;=0,(CI157-$R157)&gt;0),$V157/365*($S157-CI157+1),$V157/365*(CJ157-$R157+1))))),0)</f>
        <v>0</v>
      </c>
      <c r="CL157" s="159">
        <f>CJ157+1</f>
        <v>46327</v>
      </c>
      <c r="CM157" s="159">
        <f>CL157+29</f>
        <v>46356</v>
      </c>
      <c r="CN157" s="163">
        <f>IFERROR(IF(($R157-CM157)&gt;=0,0,IF(($S157-CL157)&lt;0,0,IF(AND(($S157-CM157)&gt;0,(CL157-$R157)&gt;0),$V157/365*(CM157-CL157+1),IF(AND(($S157-CM157)&lt;=0,(CL157-$R157)&gt;0),$V157/365*($S157-CL157+1),$V157/365*(CM157-$R157+1))))),0)</f>
        <v>0</v>
      </c>
      <c r="CO157" s="159">
        <f>CM157+1</f>
        <v>46357</v>
      </c>
      <c r="CP157" s="159">
        <f>CO157+30</f>
        <v>46387</v>
      </c>
      <c r="CQ157" s="163">
        <f>IFERROR(IF(($R157-CP157)&gt;=0,0,IF(($S157-CO157)&lt;0,0,IF(AND(($S157-CP157)&gt;0,(CO157-$R157)&gt;0),$V157/365*(CP157-CO157+1),IF(AND(($S157-CP157)&lt;=0,(CO157-$R157)&gt;0),$V157/365*($S157-CO157+1),$V157/365*(CP157-$R157+1))))),0)</f>
        <v>0</v>
      </c>
    </row>
    <row r="158" s="85" customFormat="1" ht="24" customHeight="1" outlineLevel="4" spans="1:95">
      <c r="A158" s="128" t="s">
        <v>2815</v>
      </c>
      <c r="B158" s="129"/>
      <c r="C158" s="129"/>
      <c r="D158" s="129"/>
      <c r="E158" s="129"/>
      <c r="F158" s="129"/>
      <c r="G158" s="130"/>
      <c r="H158" s="131"/>
      <c r="I158" s="131"/>
      <c r="J158" s="131"/>
      <c r="K158" s="131"/>
      <c r="L158" s="154"/>
      <c r="M158" s="154"/>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c r="AN158" s="131"/>
      <c r="AO158" s="131"/>
      <c r="AP158" s="131"/>
      <c r="AQ158" s="131"/>
      <c r="AR158" s="131"/>
      <c r="AS158" s="131"/>
      <c r="AT158" s="131"/>
      <c r="AU158" s="131"/>
      <c r="AV158" s="131"/>
      <c r="AW158" s="131"/>
      <c r="AX158" s="131"/>
      <c r="AY158" s="131"/>
      <c r="AZ158" s="131"/>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131"/>
      <c r="CA158" s="131"/>
      <c r="CB158" s="131"/>
      <c r="CC158" s="131"/>
      <c r="CD158" s="131"/>
      <c r="CE158" s="131"/>
      <c r="CF158" s="131"/>
      <c r="CG158" s="131"/>
      <c r="CH158" s="131"/>
      <c r="CI158" s="131"/>
      <c r="CJ158" s="131"/>
      <c r="CK158" s="131"/>
      <c r="CL158" s="131"/>
      <c r="CM158" s="131"/>
      <c r="CN158" s="131"/>
      <c r="CO158" s="131"/>
      <c r="CP158" s="131"/>
      <c r="CQ158" s="131"/>
    </row>
    <row r="159" ht="24" customHeight="1" outlineLevel="3" spans="1:95">
      <c r="A159" s="120"/>
      <c r="B159" s="121" t="s">
        <v>793</v>
      </c>
      <c r="C159" s="122" t="s">
        <v>1107</v>
      </c>
      <c r="D159" s="120" t="s">
        <v>19</v>
      </c>
      <c r="E159" s="121"/>
      <c r="F159" s="121"/>
      <c r="G159" s="121"/>
      <c r="H159" s="123">
        <f>X159+AA159+AD159+AG159+AJ159+AM159+AP159+AS159+AV159+AY159+BB159+BE159</f>
        <v>0</v>
      </c>
      <c r="I159" s="123">
        <f>Y159+AB159+AE159+AH159+AK159+AN159+AQ159+AT159+AW159+AZ159+BC159+BF159</f>
        <v>0</v>
      </c>
      <c r="J159" s="123">
        <f>Z159+AC159+AF159+AI159+AL159+AO159+AR159+AU159+AX159+BA159+BD159+BG159</f>
        <v>0</v>
      </c>
      <c r="K159" s="123"/>
      <c r="L159" s="151"/>
      <c r="M159" s="151"/>
      <c r="N159" s="123"/>
      <c r="O159" s="123"/>
      <c r="P159" s="123"/>
      <c r="Q159" s="123"/>
      <c r="R159" s="123"/>
      <c r="S159" s="123"/>
      <c r="T159" s="123"/>
      <c r="U159" s="123"/>
      <c r="V159" s="123"/>
      <c r="W159" s="123"/>
      <c r="X159" s="123">
        <f>VLOOKUP($C159,'1 预算编制表单'!$C:$BJ,27,FALSE)</f>
        <v>0</v>
      </c>
      <c r="Y159" s="123">
        <f>X159-Z159</f>
        <v>0</v>
      </c>
      <c r="Z159" s="123">
        <f>SUM(Z160:Z164)</f>
        <v>0</v>
      </c>
      <c r="AA159" s="123">
        <f>VLOOKUP($C159,'1 预算编制表单'!$C:$BJ,30,FALSE)</f>
        <v>0</v>
      </c>
      <c r="AB159" s="123">
        <f>AA159-AC159</f>
        <v>0</v>
      </c>
      <c r="AC159" s="123">
        <f>SUM(AC160:AC164)</f>
        <v>0</v>
      </c>
      <c r="AD159" s="123">
        <f>VLOOKUP($C159,'1 预算编制表单'!$C:$BJ,33,FALSE)</f>
        <v>0</v>
      </c>
      <c r="AE159" s="123">
        <f>AD159-AF159</f>
        <v>0</v>
      </c>
      <c r="AF159" s="123">
        <f>SUM(AF160:AF164)</f>
        <v>0</v>
      </c>
      <c r="AG159" s="123">
        <f>VLOOKUP($C159,'1 预算编制表单'!$C:$BJ,36,FALSE)</f>
        <v>0</v>
      </c>
      <c r="AH159" s="123">
        <f>AG159-AI159</f>
        <v>0</v>
      </c>
      <c r="AI159" s="123">
        <f>SUM(AI160:AI164)</f>
        <v>0</v>
      </c>
      <c r="AJ159" s="123">
        <f>VLOOKUP($C159,'1 预算编制表单'!$C:$BJ,39,FALSE)</f>
        <v>0</v>
      </c>
      <c r="AK159" s="123">
        <f>AJ159-AL159</f>
        <v>0</v>
      </c>
      <c r="AL159" s="123">
        <f>SUM(AL160:AL164)</f>
        <v>0</v>
      </c>
      <c r="AM159" s="123">
        <f>VLOOKUP($C159,'1 预算编制表单'!$C:$BJ,42,FALSE)</f>
        <v>0</v>
      </c>
      <c r="AN159" s="123">
        <f>AM159-AO159</f>
        <v>0</v>
      </c>
      <c r="AO159" s="123">
        <f>SUM(AO160:AO164)</f>
        <v>0</v>
      </c>
      <c r="AP159" s="123">
        <f>VLOOKUP($C159,'1 预算编制表单'!$C:$BJ,45,FALSE)</f>
        <v>0</v>
      </c>
      <c r="AQ159" s="123">
        <f>AP159-AR159</f>
        <v>0</v>
      </c>
      <c r="AR159" s="123">
        <f>SUM(AR160:AR164)</f>
        <v>0</v>
      </c>
      <c r="AS159" s="123">
        <f>VLOOKUP($C159,'1 预算编制表单'!$C:$BJ,48,FALSE)</f>
        <v>0</v>
      </c>
      <c r="AT159" s="123">
        <f>AS159-AU159</f>
        <v>0</v>
      </c>
      <c r="AU159" s="123">
        <f>SUM(AU160:AU164)</f>
        <v>0</v>
      </c>
      <c r="AV159" s="123">
        <f>VLOOKUP($C159,'1 预算编制表单'!$C:$BJ,51,FALSE)</f>
        <v>0</v>
      </c>
      <c r="AW159" s="123">
        <f>AV159-AX159</f>
        <v>0</v>
      </c>
      <c r="AX159" s="123">
        <f>SUM(AX160:AX164)</f>
        <v>0</v>
      </c>
      <c r="AY159" s="123">
        <f>VLOOKUP($C159,'1 预算编制表单'!$C:$BJ,54,FALSE)</f>
        <v>0</v>
      </c>
      <c r="AZ159" s="123">
        <f>AY159-BA159</f>
        <v>0</v>
      </c>
      <c r="BA159" s="123">
        <f>SUM(BA160:BA164)</f>
        <v>0</v>
      </c>
      <c r="BB159" s="123">
        <f>VLOOKUP($C159,'1 预算编制表单'!$C:$BJ,57,FALSE)</f>
        <v>0</v>
      </c>
      <c r="BC159" s="123">
        <f>BB159-BD159</f>
        <v>0</v>
      </c>
      <c r="BD159" s="123">
        <f>SUM(BD160:BD164)</f>
        <v>0</v>
      </c>
      <c r="BE159" s="123">
        <f>VLOOKUP($C159,'1 预算编制表单'!$C:$BJ,60,FALSE)</f>
        <v>0</v>
      </c>
      <c r="BF159" s="123">
        <f>BE159-BG159</f>
        <v>0</v>
      </c>
      <c r="BG159" s="123">
        <f>SUM(BG160:BG164)</f>
        <v>0</v>
      </c>
      <c r="BH159" s="123">
        <f>VLOOKUP($C159,'1 预算编制表单'!$C:$BJ,27,FALSE)</f>
        <v>0</v>
      </c>
      <c r="BI159" s="123">
        <f>BH159-BJ159</f>
        <v>0</v>
      </c>
      <c r="BJ159" s="123">
        <f>SUM(BJ160:BJ164)</f>
        <v>0</v>
      </c>
      <c r="BK159" s="123">
        <f>VLOOKUP($C159,'1 预算编制表单'!$C:$BJ,30,FALSE)</f>
        <v>0</v>
      </c>
      <c r="BL159" s="123">
        <f>BK159-BM159</f>
        <v>0</v>
      </c>
      <c r="BM159" s="123">
        <f>SUM(BM160:BM164)</f>
        <v>0</v>
      </c>
      <c r="BN159" s="123">
        <f>VLOOKUP($C159,'1 预算编制表单'!$C:$BJ,33,FALSE)</f>
        <v>0</v>
      </c>
      <c r="BO159" s="123">
        <f>BN159-BP159</f>
        <v>0</v>
      </c>
      <c r="BP159" s="123">
        <f>SUM(BP160:BP164)</f>
        <v>0</v>
      </c>
      <c r="BQ159" s="123">
        <f>VLOOKUP($C159,'1 预算编制表单'!$C:$BJ,36,FALSE)</f>
        <v>0</v>
      </c>
      <c r="BR159" s="123">
        <f>BQ159-BS159</f>
        <v>0</v>
      </c>
      <c r="BS159" s="123">
        <f>SUM(BS160:BS164)</f>
        <v>0</v>
      </c>
      <c r="BT159" s="123">
        <f>VLOOKUP($C159,'1 预算编制表单'!$C:$BJ,39,FALSE)</f>
        <v>0</v>
      </c>
      <c r="BU159" s="123">
        <f>BT159-BV159</f>
        <v>0</v>
      </c>
      <c r="BV159" s="123">
        <f>SUM(BV160:BV164)</f>
        <v>0</v>
      </c>
      <c r="BW159" s="123">
        <f>VLOOKUP($C159,'1 预算编制表单'!$C:$BJ,42,FALSE)</f>
        <v>0</v>
      </c>
      <c r="BX159" s="123">
        <f>BW159-BY159</f>
        <v>0</v>
      </c>
      <c r="BY159" s="123">
        <f>SUM(BY160:BY164)</f>
        <v>0</v>
      </c>
      <c r="BZ159" s="123">
        <f>VLOOKUP($C159,'1 预算编制表单'!$C:$BJ,45,FALSE)</f>
        <v>0</v>
      </c>
      <c r="CA159" s="123">
        <f>BZ159-CB159</f>
        <v>0</v>
      </c>
      <c r="CB159" s="123">
        <f>SUM(CB160:CB164)</f>
        <v>0</v>
      </c>
      <c r="CC159" s="123">
        <f>VLOOKUP($C159,'1 预算编制表单'!$C:$BJ,48,FALSE)</f>
        <v>0</v>
      </c>
      <c r="CD159" s="123">
        <f>CC159-CE159</f>
        <v>0</v>
      </c>
      <c r="CE159" s="123">
        <f>SUM(CE160:CE164)</f>
        <v>0</v>
      </c>
      <c r="CF159" s="123">
        <f>VLOOKUP($C159,'1 预算编制表单'!$C:$BJ,51,FALSE)</f>
        <v>0</v>
      </c>
      <c r="CG159" s="123">
        <f>CF159-CH159</f>
        <v>0</v>
      </c>
      <c r="CH159" s="123">
        <f>SUM(CH160:CH164)</f>
        <v>0</v>
      </c>
      <c r="CI159" s="123">
        <f>VLOOKUP($C159,'1 预算编制表单'!$C:$BJ,54,FALSE)</f>
        <v>0</v>
      </c>
      <c r="CJ159" s="123">
        <f>CI159-CK159</f>
        <v>0</v>
      </c>
      <c r="CK159" s="123">
        <f>SUM(CK160:CK164)</f>
        <v>0</v>
      </c>
      <c r="CL159" s="123">
        <f>VLOOKUP($C159,'1 预算编制表单'!$C:$BJ,57,FALSE)</f>
        <v>0</v>
      </c>
      <c r="CM159" s="123">
        <f>CL159-CN159</f>
        <v>0</v>
      </c>
      <c r="CN159" s="123">
        <f>SUM(CN160:CN164)</f>
        <v>0</v>
      </c>
      <c r="CO159" s="123">
        <f>VLOOKUP($C159,'1 预算编制表单'!$C:$BJ,60,FALSE)</f>
        <v>0</v>
      </c>
      <c r="CP159" s="123">
        <f>CO159-CQ159</f>
        <v>0</v>
      </c>
      <c r="CQ159" s="123">
        <f>SUM(CQ160:CQ164)</f>
        <v>0</v>
      </c>
    </row>
    <row r="160" s="85" customFormat="1" ht="24" customHeight="1" outlineLevel="4" spans="1:95">
      <c r="A160" s="124"/>
      <c r="B160" s="125"/>
      <c r="C160" s="126"/>
      <c r="D160" s="124"/>
      <c r="E160" s="125"/>
      <c r="F160" s="125"/>
      <c r="G160" s="125"/>
      <c r="H160" s="127"/>
      <c r="I160" s="127"/>
      <c r="J160" s="127">
        <f>Z160+AC160+AF160+AI160+AL160+AO160+AR160+AU160+AX160+BA160+BD160+BG160</f>
        <v>0</v>
      </c>
      <c r="K160" s="127">
        <v>1</v>
      </c>
      <c r="L160" s="152"/>
      <c r="M160" s="153">
        <f>IFERROR(VLOOKUP($L160,'2-2 引出数据_合同数据仓库'!$B$2:$BP$10000,3,FALSE),0)</f>
        <v>0</v>
      </c>
      <c r="N160" s="127"/>
      <c r="O160" s="153">
        <f>IFERROR(VLOOKUP((LEFT(VLOOKUP($L160,'2-2 引出数据_合同数据仓库'!$B$2:$BP$10000,64,FALSE),15)&amp;(RIGHT(VLOOKUP($L160,'2-2 引出数据_合同数据仓库'!$B$2:$BP$10000,64,FALSE),4)+1)),'2-2 引出数据_合同数据仓库'!$B$2:$BP$10000,3,FALSE),0)</f>
        <v>0</v>
      </c>
      <c r="P160" s="127"/>
      <c r="Q160" s="127">
        <f>IFERROR(VLOOKUP($L160,'2-2 引出数据_合同数据仓库'!$B$2:$BP$10000,28,FALSE),0)</f>
        <v>0</v>
      </c>
      <c r="R160" s="127">
        <f>IFERROR(VLOOKUP($L160,'2-2 引出数据_合同数据仓库'!$B$2:$BP$10000,29,FALSE),0)</f>
        <v>0</v>
      </c>
      <c r="S160" s="127">
        <f>IFERROR(VLOOKUP($L160,'2-2 引出数据_合同数据仓库'!$B$2:$BP$10000,4,FALSE),0)</f>
        <v>0</v>
      </c>
      <c r="T160" s="127"/>
      <c r="U160" s="127">
        <f>IFERROR(VLOOKUP($L160,'2-2 引出数据_合同数据仓库'!$B$2:$BP$10000,15,FALSE),0)</f>
        <v>0</v>
      </c>
      <c r="V160" s="127">
        <f>U160/(S160-R160+1)*365</f>
        <v>0</v>
      </c>
      <c r="W160" s="127"/>
      <c r="X160" s="159">
        <v>45658</v>
      </c>
      <c r="Y160" s="159">
        <f>X160+30</f>
        <v>45688</v>
      </c>
      <c r="Z160" s="163">
        <f>IFERROR(IF(($R160-Y160)&gt;=0,0,IF(($S160-X160)&lt;0,0,IF(AND(($S160-Y160)&gt;0,(X160-$R160)&gt;0),$V160/365*(Y160-X160+1),IF(AND(($S160-Y160)&lt;=0,(X160-$R160)&gt;0),$V160/365*($S160-X160+1),$V160/365*(Y160-$R160+1))))),0)</f>
        <v>0</v>
      </c>
      <c r="AA160" s="159">
        <f>Y160+1</f>
        <v>45689</v>
      </c>
      <c r="AB160" s="159">
        <f>AA160+27</f>
        <v>45716</v>
      </c>
      <c r="AC160" s="163">
        <f>IFERROR(IF(($R160-AB160)&gt;=0,0,IF(($S160-AA160)&lt;0,0,IF(AND(($S160-AB160)&gt;0,(AA160-$R160)&gt;0),$V160/365*(AB160-AA160+1),IF(AND(($S160-AB160)&lt;=0,(AA160-$R160)&gt;0),$V160/365*($S160-AA160+1),$V160/365*(AB160-$R160+1))))),0)</f>
        <v>0</v>
      </c>
      <c r="AD160" s="159">
        <f>AB160+1</f>
        <v>45717</v>
      </c>
      <c r="AE160" s="159">
        <f>AD160+30</f>
        <v>45747</v>
      </c>
      <c r="AF160" s="163">
        <f>IFERROR(IF(($R160-AE160)&gt;=0,0,IF(($S160-AD160)&lt;0,0,IF(AND(($S160-AE160)&gt;0,(AD160-$R160)&gt;0),$V160/365*(AE160-AD160+1),IF(AND(($S160-AE160)&lt;=0,(AD160-$R160)&gt;0),$V160/365*($S160-AD160+1),$V160/365*(AE160-$R160+1))))),0)</f>
        <v>0</v>
      </c>
      <c r="AG160" s="159">
        <f>AE160+1</f>
        <v>45748</v>
      </c>
      <c r="AH160" s="159">
        <f>AG160+29</f>
        <v>45777</v>
      </c>
      <c r="AI160" s="163">
        <f>IFERROR(IF(($R160-AH160)&gt;=0,0,IF(($S160-AG160)&lt;0,0,IF(AND(($S160-AH160)&gt;0,(AG160-$R160)&gt;0),$V160/365*(AH160-AG160+1),IF(AND(($S160-AH160)&lt;=0,(AG160-$R160)&gt;0),$V160/365*($S160-AG160+1),$V160/365*(AH160-$R160+1))))),0)</f>
        <v>0</v>
      </c>
      <c r="AJ160" s="159">
        <f>AH160+1</f>
        <v>45778</v>
      </c>
      <c r="AK160" s="159">
        <f>AJ160+30</f>
        <v>45808</v>
      </c>
      <c r="AL160" s="163">
        <f>IFERROR(IF(($R160-AK160)&gt;=0,0,IF(($S160-AJ160)&lt;0,0,IF(AND(($S160-AK160)&gt;0,(AJ160-$R160)&gt;0),$V160/365*(AK160-AJ160+1),IF(AND(($S160-AK160)&lt;=0,(AJ160-$R160)&gt;0),$V160/365*($S160-AJ160+1),$V160/365*(AK160-$R160+1))))),0)</f>
        <v>0</v>
      </c>
      <c r="AM160" s="159">
        <f>AK160+1</f>
        <v>45809</v>
      </c>
      <c r="AN160" s="159">
        <f>AM160+29</f>
        <v>45838</v>
      </c>
      <c r="AO160" s="163">
        <f>IFERROR(IF(($R160-AN160)&gt;=0,0,IF(($S160-AM160)&lt;0,0,IF(AND(($S160-AN160)&gt;0,(AM160-$R160)&gt;0),$V160/365*(AN160-AM160+1),IF(AND(($S160-AN160)&lt;=0,(AM160-$R160)&gt;0),$V160/365*($S160-AM160+1),$V160/365*(AN160-$R160+1))))),0)</f>
        <v>0</v>
      </c>
      <c r="AP160" s="159">
        <f>AN160+1</f>
        <v>45839</v>
      </c>
      <c r="AQ160" s="159">
        <f>AP160+30</f>
        <v>45869</v>
      </c>
      <c r="AR160" s="163">
        <f>IFERROR(IF(($R160-AQ160)&gt;=0,0,IF(($S160-AP160)&lt;0,0,IF(AND(($S160-AQ160)&gt;0,(AP160-$R160)&gt;0),$V160/365*(AQ160-AP160+1),IF(AND(($S160-AQ160)&lt;=0,(AP160-$R160)&gt;0),$V160/365*($S160-AP160+1),$V160/365*(AQ160-$R160+1))))),0)</f>
        <v>0</v>
      </c>
      <c r="AS160" s="159">
        <f>AQ160+1</f>
        <v>45870</v>
      </c>
      <c r="AT160" s="159">
        <f>AS160+30</f>
        <v>45900</v>
      </c>
      <c r="AU160" s="163">
        <f>IFERROR(IF(($R160-AT160)&gt;=0,0,IF(($S160-AS160)&lt;0,0,IF(AND(($S160-AT160)&gt;0,(AS160-$R160)&gt;0),$V160/365*(AT160-AS160+1),IF(AND(($S160-AT160)&lt;=0,(AS160-$R160)&gt;0),$V160/365*($S160-AS160+1),$V160/365*(AT160-$R160+1))))),0)</f>
        <v>0</v>
      </c>
      <c r="AV160" s="159">
        <f>AT160+1</f>
        <v>45901</v>
      </c>
      <c r="AW160" s="159">
        <f>AV160+29</f>
        <v>45930</v>
      </c>
      <c r="AX160" s="163">
        <f>IFERROR(IF(($R160-AW160)&gt;=0,0,IF(($S160-AV160)&lt;0,0,IF(AND(($S160-AW160)&gt;0,(AV160-$R160)&gt;0),$V160/365*(AW160-AV160+1),IF(AND(($S160-AW160)&lt;=0,(AV160-$R160)&gt;0),$V160/365*($S160-AV160+1),$V160/365*(AW160-$R160+1))))),0)</f>
        <v>0</v>
      </c>
      <c r="AY160" s="159">
        <f>AW160+1</f>
        <v>45931</v>
      </c>
      <c r="AZ160" s="159">
        <f>AY160+30</f>
        <v>45961</v>
      </c>
      <c r="BA160" s="163">
        <f>IFERROR(IF(($R160-AZ160)&gt;=0,0,IF(($S160-AY160)&lt;0,0,IF(AND(($S160-AZ160)&gt;0,(AY160-$R160)&gt;0),$V160/365*(AZ160-AY160+1),IF(AND(($S160-AZ160)&lt;=0,(AY160-$R160)&gt;0),$V160/365*($S160-AY160+1),$V160/365*(AZ160-$R160+1))))),0)</f>
        <v>0</v>
      </c>
      <c r="BB160" s="159">
        <f>AZ160+1</f>
        <v>45962</v>
      </c>
      <c r="BC160" s="159">
        <f>BB160+29</f>
        <v>45991</v>
      </c>
      <c r="BD160" s="163">
        <f>IFERROR(IF(($R160-BC160)&gt;=0,0,IF(($S160-BB160)&lt;0,0,IF(AND(($S160-BC160)&gt;0,(BB160-$R160)&gt;0),$V160/365*(BC160-BB160+1),IF(AND(($S160-BC160)&lt;=0,(BB160-$R160)&gt;0),$V160/365*($S160-BB160+1),$V160/365*(BC160-$R160+1))))),0)</f>
        <v>0</v>
      </c>
      <c r="BE160" s="159">
        <f>BC160+1</f>
        <v>45992</v>
      </c>
      <c r="BF160" s="159">
        <f>BE160+30</f>
        <v>46022</v>
      </c>
      <c r="BG160" s="163">
        <f>IFERROR(IF(($R160-BF160)&gt;=0,0,IF(($S160-BE160)&lt;0,0,IF(AND(($S160-BF160)&gt;0,(BE160-$R160)&gt;0),$V160/365*(BF160-BE160+1),IF(AND(($S160-BF160)&lt;=0,(BE160-$R160)&gt;0),$V160/365*($S160-BE160+1),$V160/365*(BF160-$R160+1))))),0)</f>
        <v>0</v>
      </c>
      <c r="BH160" s="159">
        <v>46023</v>
      </c>
      <c r="BI160" s="159">
        <f>BH160+30</f>
        <v>46053</v>
      </c>
      <c r="BJ160" s="163">
        <f>IFERROR(IF(($R160-BI160)&gt;=0,0,IF(($S160-BH160)&lt;0,0,IF(AND(($S160-BI160)&gt;0,(BH160-$R160)&gt;0),$V160/365*(BI160-BH160+1),IF(AND(($S160-BI160)&lt;=0,(BH160-$R160)&gt;0),$V160/365*($S160-BH160+1),$V160/365*(BI160-$R160+1))))),0)</f>
        <v>0</v>
      </c>
      <c r="BK160" s="159">
        <f>BI160+1</f>
        <v>46054</v>
      </c>
      <c r="BL160" s="159">
        <f>BK160+27</f>
        <v>46081</v>
      </c>
      <c r="BM160" s="163">
        <f>IFERROR(IF(($R160-BL160)&gt;=0,0,IF(($S160-BK160)&lt;0,0,IF(AND(($S160-BL160)&gt;0,(BK160-$R160)&gt;0),$V160/365*(BL160-BK160+1),IF(AND(($S160-BL160)&lt;=0,(BK160-$R160)&gt;0),$V160/365*($S160-BK160+1),$V160/365*(BL160-$R160+1))))),0)</f>
        <v>0</v>
      </c>
      <c r="BN160" s="159">
        <f>BL160+1</f>
        <v>46082</v>
      </c>
      <c r="BO160" s="159">
        <f>BN160+30</f>
        <v>46112</v>
      </c>
      <c r="BP160" s="163">
        <f>IFERROR(IF(($R160-BO160)&gt;=0,0,IF(($S160-BN160)&lt;0,0,IF(AND(($S160-BO160)&gt;0,(BN160-$R160)&gt;0),$V160/365*(BO160-BN160+1),IF(AND(($S160-BO160)&lt;=0,(BN160-$R160)&gt;0),$V160/365*($S160-BN160+1),$V160/365*(BO160-$R160+1))))),0)</f>
        <v>0</v>
      </c>
      <c r="BQ160" s="159">
        <f>BO160+1</f>
        <v>46113</v>
      </c>
      <c r="BR160" s="159">
        <f>BQ160+29</f>
        <v>46142</v>
      </c>
      <c r="BS160" s="163">
        <f>IFERROR(IF(($R160-BR160)&gt;=0,0,IF(($S160-BQ160)&lt;0,0,IF(AND(($S160-BR160)&gt;0,(BQ160-$R160)&gt;0),$V160/365*(BR160-BQ160+1),IF(AND(($S160-BR160)&lt;=0,(BQ160-$R160)&gt;0),$V160/365*($S160-BQ160+1),$V160/365*(BR160-$R160+1))))),0)</f>
        <v>0</v>
      </c>
      <c r="BT160" s="159">
        <f>BR160+1</f>
        <v>46143</v>
      </c>
      <c r="BU160" s="159">
        <f>BT160+30</f>
        <v>46173</v>
      </c>
      <c r="BV160" s="163">
        <f>IFERROR(IF(($R160-BU160)&gt;=0,0,IF(($S160-BT160)&lt;0,0,IF(AND(($S160-BU160)&gt;0,(BT160-$R160)&gt;0),$V160/365*(BU160-BT160+1),IF(AND(($S160-BU160)&lt;=0,(BT160-$R160)&gt;0),$V160/365*($S160-BT160+1),$V160/365*(BU160-$R160+1))))),0)</f>
        <v>0</v>
      </c>
      <c r="BW160" s="159">
        <f>BU160+1</f>
        <v>46174</v>
      </c>
      <c r="BX160" s="159">
        <f>BW160+29</f>
        <v>46203</v>
      </c>
      <c r="BY160" s="163">
        <f>IFERROR(IF(($R160-BX160)&gt;=0,0,IF(($S160-BW160)&lt;0,0,IF(AND(($S160-BX160)&gt;0,(BW160-$R160)&gt;0),$V160/365*(BX160-BW160+1),IF(AND(($S160-BX160)&lt;=0,(BW160-$R160)&gt;0),$V160/365*($S160-BW160+1),$V160/365*(BX160-$R160+1))))),0)</f>
        <v>0</v>
      </c>
      <c r="BZ160" s="159">
        <f>BX160+1</f>
        <v>46204</v>
      </c>
      <c r="CA160" s="159">
        <f>BZ160+30</f>
        <v>46234</v>
      </c>
      <c r="CB160" s="163">
        <f>IFERROR(IF(($R160-CA160)&gt;=0,0,IF(($S160-BZ160)&lt;0,0,IF(AND(($S160-CA160)&gt;0,(BZ160-$R160)&gt;0),$V160/365*(CA160-BZ160+1),IF(AND(($S160-CA160)&lt;=0,(BZ160-$R160)&gt;0),$V160/365*($S160-BZ160+1),$V160/365*(CA160-$R160+1))))),0)</f>
        <v>0</v>
      </c>
      <c r="CC160" s="159">
        <f>CA160+1</f>
        <v>46235</v>
      </c>
      <c r="CD160" s="159">
        <f>CC160+30</f>
        <v>46265</v>
      </c>
      <c r="CE160" s="163">
        <f>IFERROR(IF(($R160-CD160)&gt;=0,0,IF(($S160-CC160)&lt;0,0,IF(AND(($S160-CD160)&gt;0,(CC160-$R160)&gt;0),$V160/365*(CD160-CC160+1),IF(AND(($S160-CD160)&lt;=0,(CC160-$R160)&gt;0),$V160/365*($S160-CC160+1),$V160/365*(CD160-$R160+1))))),0)</f>
        <v>0</v>
      </c>
      <c r="CF160" s="159">
        <f>CD160+1</f>
        <v>46266</v>
      </c>
      <c r="CG160" s="159">
        <f>CF160+29</f>
        <v>46295</v>
      </c>
      <c r="CH160" s="163">
        <f>IFERROR(IF(($R160-CG160)&gt;=0,0,IF(($S160-CF160)&lt;0,0,IF(AND(($S160-CG160)&gt;0,(CF160-$R160)&gt;0),$V160/365*(CG160-CF160+1),IF(AND(($S160-CG160)&lt;=0,(CF160-$R160)&gt;0),$V160/365*($S160-CF160+1),$V160/365*(CG160-$R160+1))))),0)</f>
        <v>0</v>
      </c>
      <c r="CI160" s="159">
        <f>CG160+1</f>
        <v>46296</v>
      </c>
      <c r="CJ160" s="159">
        <f>CI160+30</f>
        <v>46326</v>
      </c>
      <c r="CK160" s="163">
        <f>IFERROR(IF(($R160-CJ160)&gt;=0,0,IF(($S160-CI160)&lt;0,0,IF(AND(($S160-CJ160)&gt;0,(CI160-$R160)&gt;0),$V160/365*(CJ160-CI160+1),IF(AND(($S160-CJ160)&lt;=0,(CI160-$R160)&gt;0),$V160/365*($S160-CI160+1),$V160/365*(CJ160-$R160+1))))),0)</f>
        <v>0</v>
      </c>
      <c r="CL160" s="159">
        <f>CJ160+1</f>
        <v>46327</v>
      </c>
      <c r="CM160" s="159">
        <f>CL160+29</f>
        <v>46356</v>
      </c>
      <c r="CN160" s="163">
        <f>IFERROR(IF(($R160-CM160)&gt;=0,0,IF(($S160-CL160)&lt;0,0,IF(AND(($S160-CM160)&gt;0,(CL160-$R160)&gt;0),$V160/365*(CM160-CL160+1),IF(AND(($S160-CM160)&lt;=0,(CL160-$R160)&gt;0),$V160/365*($S160-CL160+1),$V160/365*(CM160-$R160+1))))),0)</f>
        <v>0</v>
      </c>
      <c r="CO160" s="159">
        <f>CM160+1</f>
        <v>46357</v>
      </c>
      <c r="CP160" s="159">
        <f>CO160+30</f>
        <v>46387</v>
      </c>
      <c r="CQ160" s="163">
        <f>IFERROR(IF(($R160-CP160)&gt;=0,0,IF(($S160-CO160)&lt;0,0,IF(AND(($S160-CP160)&gt;0,(CO160-$R160)&gt;0),$V160/365*(CP160-CO160+1),IF(AND(($S160-CP160)&lt;=0,(CO160-$R160)&gt;0),$V160/365*($S160-CO160+1),$V160/365*(CP160-$R160+1))))),0)</f>
        <v>0</v>
      </c>
    </row>
    <row r="161" s="85" customFormat="1" ht="24" customHeight="1" outlineLevel="4" spans="1:95">
      <c r="A161" s="124"/>
      <c r="B161" s="125"/>
      <c r="C161" s="126"/>
      <c r="D161" s="124"/>
      <c r="E161" s="125"/>
      <c r="F161" s="125"/>
      <c r="G161" s="125"/>
      <c r="H161" s="127"/>
      <c r="I161" s="127"/>
      <c r="J161" s="127">
        <f>Z161+AC161+AF161+AI161+AL161+AO161+AR161+AU161+AX161+BA161+BD161+BG161</f>
        <v>0</v>
      </c>
      <c r="K161" s="127">
        <f>K160+1</f>
        <v>2</v>
      </c>
      <c r="L161" s="152"/>
      <c r="M161" s="153">
        <f>IFERROR(VLOOKUP($L161,'2-2 引出数据_合同数据仓库'!$B$2:$BP$10000,3,FALSE),0)</f>
        <v>0</v>
      </c>
      <c r="N161" s="127"/>
      <c r="O161" s="153">
        <f>IFERROR(VLOOKUP((LEFT(VLOOKUP($L161,'2-2 引出数据_合同数据仓库'!$B$2:$BP$10000,64,FALSE),15)&amp;(RIGHT(VLOOKUP($L161,'2-2 引出数据_合同数据仓库'!$B$2:$BP$10000,64,FALSE),4)+1)),'2-2 引出数据_合同数据仓库'!$B$2:$BP$10000,3,FALSE),0)</f>
        <v>0</v>
      </c>
      <c r="P161" s="127"/>
      <c r="Q161" s="127">
        <f>IFERROR(VLOOKUP($L161,'2-2 引出数据_合同数据仓库'!$B$2:$BP$10000,28,FALSE),0)</f>
        <v>0</v>
      </c>
      <c r="R161" s="127">
        <f>IFERROR(VLOOKUP($L161,'2-2 引出数据_合同数据仓库'!$B$2:$BP$10000,29,FALSE),0)</f>
        <v>0</v>
      </c>
      <c r="S161" s="127">
        <f>IFERROR(VLOOKUP($L161,'2-2 引出数据_合同数据仓库'!$B$2:$BP$10000,4,FALSE),0)</f>
        <v>0</v>
      </c>
      <c r="T161" s="127"/>
      <c r="U161" s="127">
        <f>IFERROR(VLOOKUP($L161,'2-2 引出数据_合同数据仓库'!$B$2:$BP$10000,15,FALSE),0)</f>
        <v>0</v>
      </c>
      <c r="V161" s="127">
        <f>U161/(S161-R161+1)*365</f>
        <v>0</v>
      </c>
      <c r="W161" s="127"/>
      <c r="X161" s="159">
        <v>45658</v>
      </c>
      <c r="Y161" s="159">
        <f>X161+30</f>
        <v>45688</v>
      </c>
      <c r="Z161" s="163">
        <f>IFERROR(IF(($R161-Y161)&gt;=0,0,IF(($S161-X161)&lt;0,0,IF(AND(($S161-Y161)&gt;0,(X161-$R161)&gt;0),$V161/365*(Y161-X161+1),IF(AND(($S161-Y161)&lt;=0,(X161-$R161)&gt;0),$V161/365*($S161-X161+1),$V161/365*(Y161-$R161+1))))),0)</f>
        <v>0</v>
      </c>
      <c r="AA161" s="159">
        <f>Y161+1</f>
        <v>45689</v>
      </c>
      <c r="AB161" s="159">
        <f>AA161+27</f>
        <v>45716</v>
      </c>
      <c r="AC161" s="163">
        <f>IFERROR(IF(($R161-AB161)&gt;=0,0,IF(($S161-AA161)&lt;0,0,IF(AND(($S161-AB161)&gt;0,(AA161-$R161)&gt;0),$V161/365*(AB161-AA161+1),IF(AND(($S161-AB161)&lt;=0,(AA161-$R161)&gt;0),$V161/365*($S161-AA161+1),$V161/365*(AB161-$R161+1))))),0)</f>
        <v>0</v>
      </c>
      <c r="AD161" s="159">
        <f>AB161+1</f>
        <v>45717</v>
      </c>
      <c r="AE161" s="159">
        <f>AD161+30</f>
        <v>45747</v>
      </c>
      <c r="AF161" s="163">
        <f>IFERROR(IF(($R161-AE161)&gt;=0,0,IF(($S161-AD161)&lt;0,0,IF(AND(($S161-AE161)&gt;0,(AD161-$R161)&gt;0),$V161/365*(AE161-AD161+1),IF(AND(($S161-AE161)&lt;=0,(AD161-$R161)&gt;0),$V161/365*($S161-AD161+1),$V161/365*(AE161-$R161+1))))),0)</f>
        <v>0</v>
      </c>
      <c r="AG161" s="159">
        <f>AE161+1</f>
        <v>45748</v>
      </c>
      <c r="AH161" s="159">
        <f>AG161+29</f>
        <v>45777</v>
      </c>
      <c r="AI161" s="163">
        <f>IFERROR(IF(($R161-AH161)&gt;=0,0,IF(($S161-AG161)&lt;0,0,IF(AND(($S161-AH161)&gt;0,(AG161-$R161)&gt;0),$V161/365*(AH161-AG161+1),IF(AND(($S161-AH161)&lt;=0,(AG161-$R161)&gt;0),$V161/365*($S161-AG161+1),$V161/365*(AH161-$R161+1))))),0)</f>
        <v>0</v>
      </c>
      <c r="AJ161" s="159">
        <f>AH161+1</f>
        <v>45778</v>
      </c>
      <c r="AK161" s="159">
        <f>AJ161+30</f>
        <v>45808</v>
      </c>
      <c r="AL161" s="163">
        <f>IFERROR(IF(($R161-AK161)&gt;=0,0,IF(($S161-AJ161)&lt;0,0,IF(AND(($S161-AK161)&gt;0,(AJ161-$R161)&gt;0),$V161/365*(AK161-AJ161+1),IF(AND(($S161-AK161)&lt;=0,(AJ161-$R161)&gt;0),$V161/365*($S161-AJ161+1),$V161/365*(AK161-$R161+1))))),0)</f>
        <v>0</v>
      </c>
      <c r="AM161" s="159">
        <f>AK161+1</f>
        <v>45809</v>
      </c>
      <c r="AN161" s="159">
        <f>AM161+29</f>
        <v>45838</v>
      </c>
      <c r="AO161" s="163">
        <f>IFERROR(IF(($R161-AN161)&gt;=0,0,IF(($S161-AM161)&lt;0,0,IF(AND(($S161-AN161)&gt;0,(AM161-$R161)&gt;0),$V161/365*(AN161-AM161+1),IF(AND(($S161-AN161)&lt;=0,(AM161-$R161)&gt;0),$V161/365*($S161-AM161+1),$V161/365*(AN161-$R161+1))))),0)</f>
        <v>0</v>
      </c>
      <c r="AP161" s="159">
        <f>AN161+1</f>
        <v>45839</v>
      </c>
      <c r="AQ161" s="159">
        <f>AP161+30</f>
        <v>45869</v>
      </c>
      <c r="AR161" s="163">
        <f>IFERROR(IF(($R161-AQ161)&gt;=0,0,IF(($S161-AP161)&lt;0,0,IF(AND(($S161-AQ161)&gt;0,(AP161-$R161)&gt;0),$V161/365*(AQ161-AP161+1),IF(AND(($S161-AQ161)&lt;=0,(AP161-$R161)&gt;0),$V161/365*($S161-AP161+1),$V161/365*(AQ161-$R161+1))))),0)</f>
        <v>0</v>
      </c>
      <c r="AS161" s="159">
        <f>AQ161+1</f>
        <v>45870</v>
      </c>
      <c r="AT161" s="159">
        <f>AS161+30</f>
        <v>45900</v>
      </c>
      <c r="AU161" s="163">
        <f>IFERROR(IF(($R161-AT161)&gt;=0,0,IF(($S161-AS161)&lt;0,0,IF(AND(($S161-AT161)&gt;0,(AS161-$R161)&gt;0),$V161/365*(AT161-AS161+1),IF(AND(($S161-AT161)&lt;=0,(AS161-$R161)&gt;0),$V161/365*($S161-AS161+1),$V161/365*(AT161-$R161+1))))),0)</f>
        <v>0</v>
      </c>
      <c r="AV161" s="159">
        <f>AT161+1</f>
        <v>45901</v>
      </c>
      <c r="AW161" s="159">
        <f>AV161+29</f>
        <v>45930</v>
      </c>
      <c r="AX161" s="163">
        <f>IFERROR(IF(($R161-AW161)&gt;=0,0,IF(($S161-AV161)&lt;0,0,IF(AND(($S161-AW161)&gt;0,(AV161-$R161)&gt;0),$V161/365*(AW161-AV161+1),IF(AND(($S161-AW161)&lt;=0,(AV161-$R161)&gt;0),$V161/365*($S161-AV161+1),$V161/365*(AW161-$R161+1))))),0)</f>
        <v>0</v>
      </c>
      <c r="AY161" s="159">
        <f>AW161+1</f>
        <v>45931</v>
      </c>
      <c r="AZ161" s="159">
        <f>AY161+30</f>
        <v>45961</v>
      </c>
      <c r="BA161" s="163">
        <f>IFERROR(IF(($R161-AZ161)&gt;=0,0,IF(($S161-AY161)&lt;0,0,IF(AND(($S161-AZ161)&gt;0,(AY161-$R161)&gt;0),$V161/365*(AZ161-AY161+1),IF(AND(($S161-AZ161)&lt;=0,(AY161-$R161)&gt;0),$V161/365*($S161-AY161+1),$V161/365*(AZ161-$R161+1))))),0)</f>
        <v>0</v>
      </c>
      <c r="BB161" s="159">
        <f>AZ161+1</f>
        <v>45962</v>
      </c>
      <c r="BC161" s="159">
        <f>BB161+29</f>
        <v>45991</v>
      </c>
      <c r="BD161" s="163">
        <f>IFERROR(IF(($R161-BC161)&gt;=0,0,IF(($S161-BB161)&lt;0,0,IF(AND(($S161-BC161)&gt;0,(BB161-$R161)&gt;0),$V161/365*(BC161-BB161+1),IF(AND(($S161-BC161)&lt;=0,(BB161-$R161)&gt;0),$V161/365*($S161-BB161+1),$V161/365*(BC161-$R161+1))))),0)</f>
        <v>0</v>
      </c>
      <c r="BE161" s="159">
        <f>BC161+1</f>
        <v>45992</v>
      </c>
      <c r="BF161" s="159">
        <f>BE161+30</f>
        <v>46022</v>
      </c>
      <c r="BG161" s="163">
        <f>IFERROR(IF(($R161-BF161)&gt;=0,0,IF(($S161-BE161)&lt;0,0,IF(AND(($S161-BF161)&gt;0,(BE161-$R161)&gt;0),$V161/365*(BF161-BE161+1),IF(AND(($S161-BF161)&lt;=0,(BE161-$R161)&gt;0),$V161/365*($S161-BE161+1),$V161/365*(BF161-$R161+1))))),0)</f>
        <v>0</v>
      </c>
      <c r="BH161" s="159">
        <v>46023</v>
      </c>
      <c r="BI161" s="159">
        <f>BH161+30</f>
        <v>46053</v>
      </c>
      <c r="BJ161" s="163">
        <f>IFERROR(IF(($R161-BI161)&gt;=0,0,IF(($S161-BH161)&lt;0,0,IF(AND(($S161-BI161)&gt;0,(BH161-$R161)&gt;0),$V161/365*(BI161-BH161+1),IF(AND(($S161-BI161)&lt;=0,(BH161-$R161)&gt;0),$V161/365*($S161-BH161+1),$V161/365*(BI161-$R161+1))))),0)</f>
        <v>0</v>
      </c>
      <c r="BK161" s="159">
        <f>BI161+1</f>
        <v>46054</v>
      </c>
      <c r="BL161" s="159">
        <f>BK161+27</f>
        <v>46081</v>
      </c>
      <c r="BM161" s="163">
        <f>IFERROR(IF(($R161-BL161)&gt;=0,0,IF(($S161-BK161)&lt;0,0,IF(AND(($S161-BL161)&gt;0,(BK161-$R161)&gt;0),$V161/365*(BL161-BK161+1),IF(AND(($S161-BL161)&lt;=0,(BK161-$R161)&gt;0),$V161/365*($S161-BK161+1),$V161/365*(BL161-$R161+1))))),0)</f>
        <v>0</v>
      </c>
      <c r="BN161" s="159">
        <f>BL161+1</f>
        <v>46082</v>
      </c>
      <c r="BO161" s="159">
        <f>BN161+30</f>
        <v>46112</v>
      </c>
      <c r="BP161" s="163">
        <f>IFERROR(IF(($R161-BO161)&gt;=0,0,IF(($S161-BN161)&lt;0,0,IF(AND(($S161-BO161)&gt;0,(BN161-$R161)&gt;0),$V161/365*(BO161-BN161+1),IF(AND(($S161-BO161)&lt;=0,(BN161-$R161)&gt;0),$V161/365*($S161-BN161+1),$V161/365*(BO161-$R161+1))))),0)</f>
        <v>0</v>
      </c>
      <c r="BQ161" s="159">
        <f>BO161+1</f>
        <v>46113</v>
      </c>
      <c r="BR161" s="159">
        <f>BQ161+29</f>
        <v>46142</v>
      </c>
      <c r="BS161" s="163">
        <f>IFERROR(IF(($R161-BR161)&gt;=0,0,IF(($S161-BQ161)&lt;0,0,IF(AND(($S161-BR161)&gt;0,(BQ161-$R161)&gt;0),$V161/365*(BR161-BQ161+1),IF(AND(($S161-BR161)&lt;=0,(BQ161-$R161)&gt;0),$V161/365*($S161-BQ161+1),$V161/365*(BR161-$R161+1))))),0)</f>
        <v>0</v>
      </c>
      <c r="BT161" s="159">
        <f>BR161+1</f>
        <v>46143</v>
      </c>
      <c r="BU161" s="159">
        <f>BT161+30</f>
        <v>46173</v>
      </c>
      <c r="BV161" s="163">
        <f>IFERROR(IF(($R161-BU161)&gt;=0,0,IF(($S161-BT161)&lt;0,0,IF(AND(($S161-BU161)&gt;0,(BT161-$R161)&gt;0),$V161/365*(BU161-BT161+1),IF(AND(($S161-BU161)&lt;=0,(BT161-$R161)&gt;0),$V161/365*($S161-BT161+1),$V161/365*(BU161-$R161+1))))),0)</f>
        <v>0</v>
      </c>
      <c r="BW161" s="159">
        <f>BU161+1</f>
        <v>46174</v>
      </c>
      <c r="BX161" s="159">
        <f>BW161+29</f>
        <v>46203</v>
      </c>
      <c r="BY161" s="163">
        <f>IFERROR(IF(($R161-BX161)&gt;=0,0,IF(($S161-BW161)&lt;0,0,IF(AND(($S161-BX161)&gt;0,(BW161-$R161)&gt;0),$V161/365*(BX161-BW161+1),IF(AND(($S161-BX161)&lt;=0,(BW161-$R161)&gt;0),$V161/365*($S161-BW161+1),$V161/365*(BX161-$R161+1))))),0)</f>
        <v>0</v>
      </c>
      <c r="BZ161" s="159">
        <f>BX161+1</f>
        <v>46204</v>
      </c>
      <c r="CA161" s="159">
        <f>BZ161+30</f>
        <v>46234</v>
      </c>
      <c r="CB161" s="163">
        <f>IFERROR(IF(($R161-CA161)&gt;=0,0,IF(($S161-BZ161)&lt;0,0,IF(AND(($S161-CA161)&gt;0,(BZ161-$R161)&gt;0),$V161/365*(CA161-BZ161+1),IF(AND(($S161-CA161)&lt;=0,(BZ161-$R161)&gt;0),$V161/365*($S161-BZ161+1),$V161/365*(CA161-$R161+1))))),0)</f>
        <v>0</v>
      </c>
      <c r="CC161" s="159">
        <f>CA161+1</f>
        <v>46235</v>
      </c>
      <c r="CD161" s="159">
        <f>CC161+30</f>
        <v>46265</v>
      </c>
      <c r="CE161" s="163">
        <f>IFERROR(IF(($R161-CD161)&gt;=0,0,IF(($S161-CC161)&lt;0,0,IF(AND(($S161-CD161)&gt;0,(CC161-$R161)&gt;0),$V161/365*(CD161-CC161+1),IF(AND(($S161-CD161)&lt;=0,(CC161-$R161)&gt;0),$V161/365*($S161-CC161+1),$V161/365*(CD161-$R161+1))))),0)</f>
        <v>0</v>
      </c>
      <c r="CF161" s="159">
        <f>CD161+1</f>
        <v>46266</v>
      </c>
      <c r="CG161" s="159">
        <f>CF161+29</f>
        <v>46295</v>
      </c>
      <c r="CH161" s="163">
        <f>IFERROR(IF(($R161-CG161)&gt;=0,0,IF(($S161-CF161)&lt;0,0,IF(AND(($S161-CG161)&gt;0,(CF161-$R161)&gt;0),$V161/365*(CG161-CF161+1),IF(AND(($S161-CG161)&lt;=0,(CF161-$R161)&gt;0),$V161/365*($S161-CF161+1),$V161/365*(CG161-$R161+1))))),0)</f>
        <v>0</v>
      </c>
      <c r="CI161" s="159">
        <f>CG161+1</f>
        <v>46296</v>
      </c>
      <c r="CJ161" s="159">
        <f>CI161+30</f>
        <v>46326</v>
      </c>
      <c r="CK161" s="163">
        <f>IFERROR(IF(($R161-CJ161)&gt;=0,0,IF(($S161-CI161)&lt;0,0,IF(AND(($S161-CJ161)&gt;0,(CI161-$R161)&gt;0),$V161/365*(CJ161-CI161+1),IF(AND(($S161-CJ161)&lt;=0,(CI161-$R161)&gt;0),$V161/365*($S161-CI161+1),$V161/365*(CJ161-$R161+1))))),0)</f>
        <v>0</v>
      </c>
      <c r="CL161" s="159">
        <f>CJ161+1</f>
        <v>46327</v>
      </c>
      <c r="CM161" s="159">
        <f>CL161+29</f>
        <v>46356</v>
      </c>
      <c r="CN161" s="163">
        <f>IFERROR(IF(($R161-CM161)&gt;=0,0,IF(($S161-CL161)&lt;0,0,IF(AND(($S161-CM161)&gt;0,(CL161-$R161)&gt;0),$V161/365*(CM161-CL161+1),IF(AND(($S161-CM161)&lt;=0,(CL161-$R161)&gt;0),$V161/365*($S161-CL161+1),$V161/365*(CM161-$R161+1))))),0)</f>
        <v>0</v>
      </c>
      <c r="CO161" s="159">
        <f>CM161+1</f>
        <v>46357</v>
      </c>
      <c r="CP161" s="159">
        <f>CO161+30</f>
        <v>46387</v>
      </c>
      <c r="CQ161" s="163">
        <f>IFERROR(IF(($R161-CP161)&gt;=0,0,IF(($S161-CO161)&lt;0,0,IF(AND(($S161-CP161)&gt;0,(CO161-$R161)&gt;0),$V161/365*(CP161-CO161+1),IF(AND(($S161-CP161)&lt;=0,(CO161-$R161)&gt;0),$V161/365*($S161-CO161+1),$V161/365*(CP161-$R161+1))))),0)</f>
        <v>0</v>
      </c>
    </row>
    <row r="162" s="85" customFormat="1" ht="24" customHeight="1" outlineLevel="4" spans="1:95">
      <c r="A162" s="124"/>
      <c r="B162" s="125"/>
      <c r="C162" s="126"/>
      <c r="D162" s="124"/>
      <c r="E162" s="125"/>
      <c r="F162" s="125"/>
      <c r="G162" s="125"/>
      <c r="H162" s="127"/>
      <c r="I162" s="127"/>
      <c r="J162" s="127">
        <f>Z162+AC162+AF162+AI162+AL162+AO162+AR162+AU162+AX162+BA162+BD162+BG162</f>
        <v>0</v>
      </c>
      <c r="K162" s="127">
        <f>K161+1</f>
        <v>3</v>
      </c>
      <c r="L162" s="152"/>
      <c r="M162" s="153">
        <f>IFERROR(VLOOKUP($L162,'2-2 引出数据_合同数据仓库'!$B$2:$BP$10000,3,FALSE),0)</f>
        <v>0</v>
      </c>
      <c r="N162" s="127"/>
      <c r="O162" s="153">
        <f>IFERROR(VLOOKUP((LEFT(VLOOKUP($L162,'2-2 引出数据_合同数据仓库'!$B$2:$BP$10000,64,FALSE),15)&amp;(RIGHT(VLOOKUP($L162,'2-2 引出数据_合同数据仓库'!$B$2:$BP$10000,64,FALSE),4)+1)),'2-2 引出数据_合同数据仓库'!$B$2:$BP$10000,3,FALSE),0)</f>
        <v>0</v>
      </c>
      <c r="P162" s="127"/>
      <c r="Q162" s="127">
        <f>IFERROR(VLOOKUP($L162,'2-2 引出数据_合同数据仓库'!$B$2:$BP$10000,28,FALSE),0)</f>
        <v>0</v>
      </c>
      <c r="R162" s="127">
        <f>IFERROR(VLOOKUP($L162,'2-2 引出数据_合同数据仓库'!$B$2:$BP$10000,29,FALSE),0)</f>
        <v>0</v>
      </c>
      <c r="S162" s="127">
        <f>IFERROR(VLOOKUP($L162,'2-2 引出数据_合同数据仓库'!$B$2:$BP$10000,4,FALSE),0)</f>
        <v>0</v>
      </c>
      <c r="T162" s="127"/>
      <c r="U162" s="127">
        <f>IFERROR(VLOOKUP($L162,'2-2 引出数据_合同数据仓库'!$B$2:$BP$10000,15,FALSE),0)</f>
        <v>0</v>
      </c>
      <c r="V162" s="127">
        <f>U162/(S162-R162+1)*365</f>
        <v>0</v>
      </c>
      <c r="W162" s="127"/>
      <c r="X162" s="159">
        <v>45658</v>
      </c>
      <c r="Y162" s="159">
        <f>X162+30</f>
        <v>45688</v>
      </c>
      <c r="Z162" s="163">
        <f>IFERROR(IF(($R162-Y162)&gt;=0,0,IF(($S162-X162)&lt;0,0,IF(AND(($S162-Y162)&gt;0,(X162-$R162)&gt;0),$V162/365*(Y162-X162+1),IF(AND(($S162-Y162)&lt;=0,(X162-$R162)&gt;0),$V162/365*($S162-X162+1),$V162/365*(Y162-$R162+1))))),0)</f>
        <v>0</v>
      </c>
      <c r="AA162" s="159">
        <f>Y162+1</f>
        <v>45689</v>
      </c>
      <c r="AB162" s="159">
        <f>AA162+27</f>
        <v>45716</v>
      </c>
      <c r="AC162" s="163">
        <f>IFERROR(IF(($R162-AB162)&gt;=0,0,IF(($S162-AA162)&lt;0,0,IF(AND(($S162-AB162)&gt;0,(AA162-$R162)&gt;0),$V162/365*(AB162-AA162+1),IF(AND(($S162-AB162)&lt;=0,(AA162-$R162)&gt;0),$V162/365*($S162-AA162+1),$V162/365*(AB162-$R162+1))))),0)</f>
        <v>0</v>
      </c>
      <c r="AD162" s="159">
        <f>AB162+1</f>
        <v>45717</v>
      </c>
      <c r="AE162" s="159">
        <f>AD162+30</f>
        <v>45747</v>
      </c>
      <c r="AF162" s="163">
        <f>IFERROR(IF(($R162-AE162)&gt;=0,0,IF(($S162-AD162)&lt;0,0,IF(AND(($S162-AE162)&gt;0,(AD162-$R162)&gt;0),$V162/365*(AE162-AD162+1),IF(AND(($S162-AE162)&lt;=0,(AD162-$R162)&gt;0),$V162/365*($S162-AD162+1),$V162/365*(AE162-$R162+1))))),0)</f>
        <v>0</v>
      </c>
      <c r="AG162" s="159">
        <f>AE162+1</f>
        <v>45748</v>
      </c>
      <c r="AH162" s="159">
        <f>AG162+29</f>
        <v>45777</v>
      </c>
      <c r="AI162" s="163">
        <f>IFERROR(IF(($R162-AH162)&gt;=0,0,IF(($S162-AG162)&lt;0,0,IF(AND(($S162-AH162)&gt;0,(AG162-$R162)&gt;0),$V162/365*(AH162-AG162+1),IF(AND(($S162-AH162)&lt;=0,(AG162-$R162)&gt;0),$V162/365*($S162-AG162+1),$V162/365*(AH162-$R162+1))))),0)</f>
        <v>0</v>
      </c>
      <c r="AJ162" s="159">
        <f>AH162+1</f>
        <v>45778</v>
      </c>
      <c r="AK162" s="159">
        <f>AJ162+30</f>
        <v>45808</v>
      </c>
      <c r="AL162" s="163">
        <f>IFERROR(IF(($R162-AK162)&gt;=0,0,IF(($S162-AJ162)&lt;0,0,IF(AND(($S162-AK162)&gt;0,(AJ162-$R162)&gt;0),$V162/365*(AK162-AJ162+1),IF(AND(($S162-AK162)&lt;=0,(AJ162-$R162)&gt;0),$V162/365*($S162-AJ162+1),$V162/365*(AK162-$R162+1))))),0)</f>
        <v>0</v>
      </c>
      <c r="AM162" s="159">
        <f>AK162+1</f>
        <v>45809</v>
      </c>
      <c r="AN162" s="159">
        <f>AM162+29</f>
        <v>45838</v>
      </c>
      <c r="AO162" s="163">
        <f>IFERROR(IF(($R162-AN162)&gt;=0,0,IF(($S162-AM162)&lt;0,0,IF(AND(($S162-AN162)&gt;0,(AM162-$R162)&gt;0),$V162/365*(AN162-AM162+1),IF(AND(($S162-AN162)&lt;=0,(AM162-$R162)&gt;0),$V162/365*($S162-AM162+1),$V162/365*(AN162-$R162+1))))),0)</f>
        <v>0</v>
      </c>
      <c r="AP162" s="159">
        <f>AN162+1</f>
        <v>45839</v>
      </c>
      <c r="AQ162" s="159">
        <f>AP162+30</f>
        <v>45869</v>
      </c>
      <c r="AR162" s="163">
        <f>IFERROR(IF(($R162-AQ162)&gt;=0,0,IF(($S162-AP162)&lt;0,0,IF(AND(($S162-AQ162)&gt;0,(AP162-$R162)&gt;0),$V162/365*(AQ162-AP162+1),IF(AND(($S162-AQ162)&lt;=0,(AP162-$R162)&gt;0),$V162/365*($S162-AP162+1),$V162/365*(AQ162-$R162+1))))),0)</f>
        <v>0</v>
      </c>
      <c r="AS162" s="159">
        <f>AQ162+1</f>
        <v>45870</v>
      </c>
      <c r="AT162" s="159">
        <f>AS162+30</f>
        <v>45900</v>
      </c>
      <c r="AU162" s="163">
        <f>IFERROR(IF(($R162-AT162)&gt;=0,0,IF(($S162-AS162)&lt;0,0,IF(AND(($S162-AT162)&gt;0,(AS162-$R162)&gt;0),$V162/365*(AT162-AS162+1),IF(AND(($S162-AT162)&lt;=0,(AS162-$R162)&gt;0),$V162/365*($S162-AS162+1),$V162/365*(AT162-$R162+1))))),0)</f>
        <v>0</v>
      </c>
      <c r="AV162" s="159">
        <f>AT162+1</f>
        <v>45901</v>
      </c>
      <c r="AW162" s="159">
        <f>AV162+29</f>
        <v>45930</v>
      </c>
      <c r="AX162" s="163">
        <f>IFERROR(IF(($R162-AW162)&gt;=0,0,IF(($S162-AV162)&lt;0,0,IF(AND(($S162-AW162)&gt;0,(AV162-$R162)&gt;0),$V162/365*(AW162-AV162+1),IF(AND(($S162-AW162)&lt;=0,(AV162-$R162)&gt;0),$V162/365*($S162-AV162+1),$V162/365*(AW162-$R162+1))))),0)</f>
        <v>0</v>
      </c>
      <c r="AY162" s="159">
        <f>AW162+1</f>
        <v>45931</v>
      </c>
      <c r="AZ162" s="159">
        <f>AY162+30</f>
        <v>45961</v>
      </c>
      <c r="BA162" s="163">
        <f>IFERROR(IF(($R162-AZ162)&gt;=0,0,IF(($S162-AY162)&lt;0,0,IF(AND(($S162-AZ162)&gt;0,(AY162-$R162)&gt;0),$V162/365*(AZ162-AY162+1),IF(AND(($S162-AZ162)&lt;=0,(AY162-$R162)&gt;0),$V162/365*($S162-AY162+1),$V162/365*(AZ162-$R162+1))))),0)</f>
        <v>0</v>
      </c>
      <c r="BB162" s="159">
        <f>AZ162+1</f>
        <v>45962</v>
      </c>
      <c r="BC162" s="159">
        <f>BB162+29</f>
        <v>45991</v>
      </c>
      <c r="BD162" s="163">
        <f>IFERROR(IF(($R162-BC162)&gt;=0,0,IF(($S162-BB162)&lt;0,0,IF(AND(($S162-BC162)&gt;0,(BB162-$R162)&gt;0),$V162/365*(BC162-BB162+1),IF(AND(($S162-BC162)&lt;=0,(BB162-$R162)&gt;0),$V162/365*($S162-BB162+1),$V162/365*(BC162-$R162+1))))),0)</f>
        <v>0</v>
      </c>
      <c r="BE162" s="159">
        <f>BC162+1</f>
        <v>45992</v>
      </c>
      <c r="BF162" s="159">
        <f>BE162+30</f>
        <v>46022</v>
      </c>
      <c r="BG162" s="163">
        <f>IFERROR(IF(($R162-BF162)&gt;=0,0,IF(($S162-BE162)&lt;0,0,IF(AND(($S162-BF162)&gt;0,(BE162-$R162)&gt;0),$V162/365*(BF162-BE162+1),IF(AND(($S162-BF162)&lt;=0,(BE162-$R162)&gt;0),$V162/365*($S162-BE162+1),$V162/365*(BF162-$R162+1))))),0)</f>
        <v>0</v>
      </c>
      <c r="BH162" s="159">
        <v>46023</v>
      </c>
      <c r="BI162" s="159">
        <f>BH162+30</f>
        <v>46053</v>
      </c>
      <c r="BJ162" s="163">
        <f>IFERROR(IF(($R162-BI162)&gt;=0,0,IF(($S162-BH162)&lt;0,0,IF(AND(($S162-BI162)&gt;0,(BH162-$R162)&gt;0),$V162/365*(BI162-BH162+1),IF(AND(($S162-BI162)&lt;=0,(BH162-$R162)&gt;0),$V162/365*($S162-BH162+1),$V162/365*(BI162-$R162+1))))),0)</f>
        <v>0</v>
      </c>
      <c r="BK162" s="159">
        <f>BI162+1</f>
        <v>46054</v>
      </c>
      <c r="BL162" s="159">
        <f>BK162+27</f>
        <v>46081</v>
      </c>
      <c r="BM162" s="163">
        <f>IFERROR(IF(($R162-BL162)&gt;=0,0,IF(($S162-BK162)&lt;0,0,IF(AND(($S162-BL162)&gt;0,(BK162-$R162)&gt;0),$V162/365*(BL162-BK162+1),IF(AND(($S162-BL162)&lt;=0,(BK162-$R162)&gt;0),$V162/365*($S162-BK162+1),$V162/365*(BL162-$R162+1))))),0)</f>
        <v>0</v>
      </c>
      <c r="BN162" s="159">
        <f>BL162+1</f>
        <v>46082</v>
      </c>
      <c r="BO162" s="159">
        <f>BN162+30</f>
        <v>46112</v>
      </c>
      <c r="BP162" s="163">
        <f>IFERROR(IF(($R162-BO162)&gt;=0,0,IF(($S162-BN162)&lt;0,0,IF(AND(($S162-BO162)&gt;0,(BN162-$R162)&gt;0),$V162/365*(BO162-BN162+1),IF(AND(($S162-BO162)&lt;=0,(BN162-$R162)&gt;0),$V162/365*($S162-BN162+1),$V162/365*(BO162-$R162+1))))),0)</f>
        <v>0</v>
      </c>
      <c r="BQ162" s="159">
        <f>BO162+1</f>
        <v>46113</v>
      </c>
      <c r="BR162" s="159">
        <f>BQ162+29</f>
        <v>46142</v>
      </c>
      <c r="BS162" s="163">
        <f>IFERROR(IF(($R162-BR162)&gt;=0,0,IF(($S162-BQ162)&lt;0,0,IF(AND(($S162-BR162)&gt;0,(BQ162-$R162)&gt;0),$V162/365*(BR162-BQ162+1),IF(AND(($S162-BR162)&lt;=0,(BQ162-$R162)&gt;0),$V162/365*($S162-BQ162+1),$V162/365*(BR162-$R162+1))))),0)</f>
        <v>0</v>
      </c>
      <c r="BT162" s="159">
        <f>BR162+1</f>
        <v>46143</v>
      </c>
      <c r="BU162" s="159">
        <f>BT162+30</f>
        <v>46173</v>
      </c>
      <c r="BV162" s="163">
        <f>IFERROR(IF(($R162-BU162)&gt;=0,0,IF(($S162-BT162)&lt;0,0,IF(AND(($S162-BU162)&gt;0,(BT162-$R162)&gt;0),$V162/365*(BU162-BT162+1),IF(AND(($S162-BU162)&lt;=0,(BT162-$R162)&gt;0),$V162/365*($S162-BT162+1),$V162/365*(BU162-$R162+1))))),0)</f>
        <v>0</v>
      </c>
      <c r="BW162" s="159">
        <f>BU162+1</f>
        <v>46174</v>
      </c>
      <c r="BX162" s="159">
        <f>BW162+29</f>
        <v>46203</v>
      </c>
      <c r="BY162" s="163">
        <f>IFERROR(IF(($R162-BX162)&gt;=0,0,IF(($S162-BW162)&lt;0,0,IF(AND(($S162-BX162)&gt;0,(BW162-$R162)&gt;0),$V162/365*(BX162-BW162+1),IF(AND(($S162-BX162)&lt;=0,(BW162-$R162)&gt;0),$V162/365*($S162-BW162+1),$V162/365*(BX162-$R162+1))))),0)</f>
        <v>0</v>
      </c>
      <c r="BZ162" s="159">
        <f>BX162+1</f>
        <v>46204</v>
      </c>
      <c r="CA162" s="159">
        <f>BZ162+30</f>
        <v>46234</v>
      </c>
      <c r="CB162" s="163">
        <f>IFERROR(IF(($R162-CA162)&gt;=0,0,IF(($S162-BZ162)&lt;0,0,IF(AND(($S162-CA162)&gt;0,(BZ162-$R162)&gt;0),$V162/365*(CA162-BZ162+1),IF(AND(($S162-CA162)&lt;=0,(BZ162-$R162)&gt;0),$V162/365*($S162-BZ162+1),$V162/365*(CA162-$R162+1))))),0)</f>
        <v>0</v>
      </c>
      <c r="CC162" s="159">
        <f>CA162+1</f>
        <v>46235</v>
      </c>
      <c r="CD162" s="159">
        <f>CC162+30</f>
        <v>46265</v>
      </c>
      <c r="CE162" s="163">
        <f>IFERROR(IF(($R162-CD162)&gt;=0,0,IF(($S162-CC162)&lt;0,0,IF(AND(($S162-CD162)&gt;0,(CC162-$R162)&gt;0),$V162/365*(CD162-CC162+1),IF(AND(($S162-CD162)&lt;=0,(CC162-$R162)&gt;0),$V162/365*($S162-CC162+1),$V162/365*(CD162-$R162+1))))),0)</f>
        <v>0</v>
      </c>
      <c r="CF162" s="159">
        <f>CD162+1</f>
        <v>46266</v>
      </c>
      <c r="CG162" s="159">
        <f>CF162+29</f>
        <v>46295</v>
      </c>
      <c r="CH162" s="163">
        <f>IFERROR(IF(($R162-CG162)&gt;=0,0,IF(($S162-CF162)&lt;0,0,IF(AND(($S162-CG162)&gt;0,(CF162-$R162)&gt;0),$V162/365*(CG162-CF162+1),IF(AND(($S162-CG162)&lt;=0,(CF162-$R162)&gt;0),$V162/365*($S162-CF162+1),$V162/365*(CG162-$R162+1))))),0)</f>
        <v>0</v>
      </c>
      <c r="CI162" s="159">
        <f>CG162+1</f>
        <v>46296</v>
      </c>
      <c r="CJ162" s="159">
        <f>CI162+30</f>
        <v>46326</v>
      </c>
      <c r="CK162" s="163">
        <f>IFERROR(IF(($R162-CJ162)&gt;=0,0,IF(($S162-CI162)&lt;0,0,IF(AND(($S162-CJ162)&gt;0,(CI162-$R162)&gt;0),$V162/365*(CJ162-CI162+1),IF(AND(($S162-CJ162)&lt;=0,(CI162-$R162)&gt;0),$V162/365*($S162-CI162+1),$V162/365*(CJ162-$R162+1))))),0)</f>
        <v>0</v>
      </c>
      <c r="CL162" s="159">
        <f>CJ162+1</f>
        <v>46327</v>
      </c>
      <c r="CM162" s="159">
        <f>CL162+29</f>
        <v>46356</v>
      </c>
      <c r="CN162" s="163">
        <f>IFERROR(IF(($R162-CM162)&gt;=0,0,IF(($S162-CL162)&lt;0,0,IF(AND(($S162-CM162)&gt;0,(CL162-$R162)&gt;0),$V162/365*(CM162-CL162+1),IF(AND(($S162-CM162)&lt;=0,(CL162-$R162)&gt;0),$V162/365*($S162-CL162+1),$V162/365*(CM162-$R162+1))))),0)</f>
        <v>0</v>
      </c>
      <c r="CO162" s="159">
        <f>CM162+1</f>
        <v>46357</v>
      </c>
      <c r="CP162" s="159">
        <f>CO162+30</f>
        <v>46387</v>
      </c>
      <c r="CQ162" s="163">
        <f>IFERROR(IF(($R162-CP162)&gt;=0,0,IF(($S162-CO162)&lt;0,0,IF(AND(($S162-CP162)&gt;0,(CO162-$R162)&gt;0),$V162/365*(CP162-CO162+1),IF(AND(($S162-CP162)&lt;=0,(CO162-$R162)&gt;0),$V162/365*($S162-CO162+1),$V162/365*(CP162-$R162+1))))),0)</f>
        <v>0</v>
      </c>
    </row>
    <row r="163" s="85" customFormat="1" ht="24" customHeight="1" outlineLevel="4" spans="1:95">
      <c r="A163" s="124"/>
      <c r="B163" s="125"/>
      <c r="C163" s="126"/>
      <c r="D163" s="124"/>
      <c r="E163" s="125"/>
      <c r="F163" s="125"/>
      <c r="G163" s="125"/>
      <c r="H163" s="127"/>
      <c r="I163" s="127"/>
      <c r="J163" s="127">
        <f>Z163+AC163+AF163+AI163+AL163+AO163+AR163+AU163+AX163+BA163+BD163+BG163</f>
        <v>0</v>
      </c>
      <c r="K163" s="127">
        <f>K162+1</f>
        <v>4</v>
      </c>
      <c r="L163" s="152"/>
      <c r="M163" s="153">
        <f>IFERROR(VLOOKUP($L163,'2-2 引出数据_合同数据仓库'!$B$2:$BP$10000,3,FALSE),0)</f>
        <v>0</v>
      </c>
      <c r="N163" s="127"/>
      <c r="O163" s="153">
        <f>IFERROR(VLOOKUP((LEFT(VLOOKUP($L163,'2-2 引出数据_合同数据仓库'!$B$2:$BP$10000,64,FALSE),15)&amp;(RIGHT(VLOOKUP($L163,'2-2 引出数据_合同数据仓库'!$B$2:$BP$10000,64,FALSE),4)+1)),'2-2 引出数据_合同数据仓库'!$B$2:$BP$10000,3,FALSE),0)</f>
        <v>0</v>
      </c>
      <c r="P163" s="127"/>
      <c r="Q163" s="127">
        <f>IFERROR(VLOOKUP($L163,'2-2 引出数据_合同数据仓库'!$B$2:$BP$10000,28,FALSE),0)</f>
        <v>0</v>
      </c>
      <c r="R163" s="127">
        <f>IFERROR(VLOOKUP($L163,'2-2 引出数据_合同数据仓库'!$B$2:$BP$10000,29,FALSE),0)</f>
        <v>0</v>
      </c>
      <c r="S163" s="127">
        <f>IFERROR(VLOOKUP($L163,'2-2 引出数据_合同数据仓库'!$B$2:$BP$10000,4,FALSE),0)</f>
        <v>0</v>
      </c>
      <c r="T163" s="127"/>
      <c r="U163" s="127">
        <f>IFERROR(VLOOKUP($L163,'2-2 引出数据_合同数据仓库'!$B$2:$BP$10000,15,FALSE),0)</f>
        <v>0</v>
      </c>
      <c r="V163" s="127">
        <f>U163/(S163-R163+1)*365</f>
        <v>0</v>
      </c>
      <c r="W163" s="127"/>
      <c r="X163" s="159">
        <v>45658</v>
      </c>
      <c r="Y163" s="159">
        <f>X163+30</f>
        <v>45688</v>
      </c>
      <c r="Z163" s="163">
        <f>IFERROR(IF(($R163-Y163)&gt;=0,0,IF(($S163-X163)&lt;0,0,IF(AND(($S163-Y163)&gt;0,(X163-$R163)&gt;0),$V163/365*(Y163-X163+1),IF(AND(($S163-Y163)&lt;=0,(X163-$R163)&gt;0),$V163/365*($S163-X163+1),$V163/365*(Y163-$R163+1))))),0)</f>
        <v>0</v>
      </c>
      <c r="AA163" s="159">
        <f>Y163+1</f>
        <v>45689</v>
      </c>
      <c r="AB163" s="159">
        <f>AA163+27</f>
        <v>45716</v>
      </c>
      <c r="AC163" s="163">
        <f>IFERROR(IF(($R163-AB163)&gt;=0,0,IF(($S163-AA163)&lt;0,0,IF(AND(($S163-AB163)&gt;0,(AA163-$R163)&gt;0),$V163/365*(AB163-AA163+1),IF(AND(($S163-AB163)&lt;=0,(AA163-$R163)&gt;0),$V163/365*($S163-AA163+1),$V163/365*(AB163-$R163+1))))),0)</f>
        <v>0</v>
      </c>
      <c r="AD163" s="159">
        <f>AB163+1</f>
        <v>45717</v>
      </c>
      <c r="AE163" s="159">
        <f>AD163+30</f>
        <v>45747</v>
      </c>
      <c r="AF163" s="163">
        <f>IFERROR(IF(($R163-AE163)&gt;=0,0,IF(($S163-AD163)&lt;0,0,IF(AND(($S163-AE163)&gt;0,(AD163-$R163)&gt;0),$V163/365*(AE163-AD163+1),IF(AND(($S163-AE163)&lt;=0,(AD163-$R163)&gt;0),$V163/365*($S163-AD163+1),$V163/365*(AE163-$R163+1))))),0)</f>
        <v>0</v>
      </c>
      <c r="AG163" s="159">
        <f>AE163+1</f>
        <v>45748</v>
      </c>
      <c r="AH163" s="159">
        <f>AG163+29</f>
        <v>45777</v>
      </c>
      <c r="AI163" s="163">
        <f>IFERROR(IF(($R163-AH163)&gt;=0,0,IF(($S163-AG163)&lt;0,0,IF(AND(($S163-AH163)&gt;0,(AG163-$R163)&gt;0),$V163/365*(AH163-AG163+1),IF(AND(($S163-AH163)&lt;=0,(AG163-$R163)&gt;0),$V163/365*($S163-AG163+1),$V163/365*(AH163-$R163+1))))),0)</f>
        <v>0</v>
      </c>
      <c r="AJ163" s="159">
        <f>AH163+1</f>
        <v>45778</v>
      </c>
      <c r="AK163" s="159">
        <f>AJ163+30</f>
        <v>45808</v>
      </c>
      <c r="AL163" s="163">
        <f>IFERROR(IF(($R163-AK163)&gt;=0,0,IF(($S163-AJ163)&lt;0,0,IF(AND(($S163-AK163)&gt;0,(AJ163-$R163)&gt;0),$V163/365*(AK163-AJ163+1),IF(AND(($S163-AK163)&lt;=0,(AJ163-$R163)&gt;0),$V163/365*($S163-AJ163+1),$V163/365*(AK163-$R163+1))))),0)</f>
        <v>0</v>
      </c>
      <c r="AM163" s="159">
        <f>AK163+1</f>
        <v>45809</v>
      </c>
      <c r="AN163" s="159">
        <f>AM163+29</f>
        <v>45838</v>
      </c>
      <c r="AO163" s="163">
        <f>IFERROR(IF(($R163-AN163)&gt;=0,0,IF(($S163-AM163)&lt;0,0,IF(AND(($S163-AN163)&gt;0,(AM163-$R163)&gt;0),$V163/365*(AN163-AM163+1),IF(AND(($S163-AN163)&lt;=0,(AM163-$R163)&gt;0),$V163/365*($S163-AM163+1),$V163/365*(AN163-$R163+1))))),0)</f>
        <v>0</v>
      </c>
      <c r="AP163" s="159">
        <f>AN163+1</f>
        <v>45839</v>
      </c>
      <c r="AQ163" s="159">
        <f>AP163+30</f>
        <v>45869</v>
      </c>
      <c r="AR163" s="163">
        <f>IFERROR(IF(($R163-AQ163)&gt;=0,0,IF(($S163-AP163)&lt;0,0,IF(AND(($S163-AQ163)&gt;0,(AP163-$R163)&gt;0),$V163/365*(AQ163-AP163+1),IF(AND(($S163-AQ163)&lt;=0,(AP163-$R163)&gt;0),$V163/365*($S163-AP163+1),$V163/365*(AQ163-$R163+1))))),0)</f>
        <v>0</v>
      </c>
      <c r="AS163" s="159">
        <f>AQ163+1</f>
        <v>45870</v>
      </c>
      <c r="AT163" s="159">
        <f>AS163+30</f>
        <v>45900</v>
      </c>
      <c r="AU163" s="163">
        <f>IFERROR(IF(($R163-AT163)&gt;=0,0,IF(($S163-AS163)&lt;0,0,IF(AND(($S163-AT163)&gt;0,(AS163-$R163)&gt;0),$V163/365*(AT163-AS163+1),IF(AND(($S163-AT163)&lt;=0,(AS163-$R163)&gt;0),$V163/365*($S163-AS163+1),$V163/365*(AT163-$R163+1))))),0)</f>
        <v>0</v>
      </c>
      <c r="AV163" s="159">
        <f>AT163+1</f>
        <v>45901</v>
      </c>
      <c r="AW163" s="159">
        <f>AV163+29</f>
        <v>45930</v>
      </c>
      <c r="AX163" s="163">
        <f>IFERROR(IF(($R163-AW163)&gt;=0,0,IF(($S163-AV163)&lt;0,0,IF(AND(($S163-AW163)&gt;0,(AV163-$R163)&gt;0),$V163/365*(AW163-AV163+1),IF(AND(($S163-AW163)&lt;=0,(AV163-$R163)&gt;0),$V163/365*($S163-AV163+1),$V163/365*(AW163-$R163+1))))),0)</f>
        <v>0</v>
      </c>
      <c r="AY163" s="159">
        <f>AW163+1</f>
        <v>45931</v>
      </c>
      <c r="AZ163" s="159">
        <f>AY163+30</f>
        <v>45961</v>
      </c>
      <c r="BA163" s="163">
        <f>IFERROR(IF(($R163-AZ163)&gt;=0,0,IF(($S163-AY163)&lt;0,0,IF(AND(($S163-AZ163)&gt;0,(AY163-$R163)&gt;0),$V163/365*(AZ163-AY163+1),IF(AND(($S163-AZ163)&lt;=0,(AY163-$R163)&gt;0),$V163/365*($S163-AY163+1),$V163/365*(AZ163-$R163+1))))),0)</f>
        <v>0</v>
      </c>
      <c r="BB163" s="159">
        <f>AZ163+1</f>
        <v>45962</v>
      </c>
      <c r="BC163" s="159">
        <f>BB163+29</f>
        <v>45991</v>
      </c>
      <c r="BD163" s="163">
        <f>IFERROR(IF(($R163-BC163)&gt;=0,0,IF(($S163-BB163)&lt;0,0,IF(AND(($S163-BC163)&gt;0,(BB163-$R163)&gt;0),$V163/365*(BC163-BB163+1),IF(AND(($S163-BC163)&lt;=0,(BB163-$R163)&gt;0),$V163/365*($S163-BB163+1),$V163/365*(BC163-$R163+1))))),0)</f>
        <v>0</v>
      </c>
      <c r="BE163" s="159">
        <f>BC163+1</f>
        <v>45992</v>
      </c>
      <c r="BF163" s="159">
        <f>BE163+30</f>
        <v>46022</v>
      </c>
      <c r="BG163" s="163">
        <f>IFERROR(IF(($R163-BF163)&gt;=0,0,IF(($S163-BE163)&lt;0,0,IF(AND(($S163-BF163)&gt;0,(BE163-$R163)&gt;0),$V163/365*(BF163-BE163+1),IF(AND(($S163-BF163)&lt;=0,(BE163-$R163)&gt;0),$V163/365*($S163-BE163+1),$V163/365*(BF163-$R163+1))))),0)</f>
        <v>0</v>
      </c>
      <c r="BH163" s="159">
        <v>46023</v>
      </c>
      <c r="BI163" s="159">
        <f>BH163+30</f>
        <v>46053</v>
      </c>
      <c r="BJ163" s="163">
        <f>IFERROR(IF(($R163-BI163)&gt;=0,0,IF(($S163-BH163)&lt;0,0,IF(AND(($S163-BI163)&gt;0,(BH163-$R163)&gt;0),$V163/365*(BI163-BH163+1),IF(AND(($S163-BI163)&lt;=0,(BH163-$R163)&gt;0),$V163/365*($S163-BH163+1),$V163/365*(BI163-$R163+1))))),0)</f>
        <v>0</v>
      </c>
      <c r="BK163" s="159">
        <f>BI163+1</f>
        <v>46054</v>
      </c>
      <c r="BL163" s="159">
        <f>BK163+27</f>
        <v>46081</v>
      </c>
      <c r="BM163" s="163">
        <f>IFERROR(IF(($R163-BL163)&gt;=0,0,IF(($S163-BK163)&lt;0,0,IF(AND(($S163-BL163)&gt;0,(BK163-$R163)&gt;0),$V163/365*(BL163-BK163+1),IF(AND(($S163-BL163)&lt;=0,(BK163-$R163)&gt;0),$V163/365*($S163-BK163+1),$V163/365*(BL163-$R163+1))))),0)</f>
        <v>0</v>
      </c>
      <c r="BN163" s="159">
        <f>BL163+1</f>
        <v>46082</v>
      </c>
      <c r="BO163" s="159">
        <f>BN163+30</f>
        <v>46112</v>
      </c>
      <c r="BP163" s="163">
        <f>IFERROR(IF(($R163-BO163)&gt;=0,0,IF(($S163-BN163)&lt;0,0,IF(AND(($S163-BO163)&gt;0,(BN163-$R163)&gt;0),$V163/365*(BO163-BN163+1),IF(AND(($S163-BO163)&lt;=0,(BN163-$R163)&gt;0),$V163/365*($S163-BN163+1),$V163/365*(BO163-$R163+1))))),0)</f>
        <v>0</v>
      </c>
      <c r="BQ163" s="159">
        <f>BO163+1</f>
        <v>46113</v>
      </c>
      <c r="BR163" s="159">
        <f>BQ163+29</f>
        <v>46142</v>
      </c>
      <c r="BS163" s="163">
        <f>IFERROR(IF(($R163-BR163)&gt;=0,0,IF(($S163-BQ163)&lt;0,0,IF(AND(($S163-BR163)&gt;0,(BQ163-$R163)&gt;0),$V163/365*(BR163-BQ163+1),IF(AND(($S163-BR163)&lt;=0,(BQ163-$R163)&gt;0),$V163/365*($S163-BQ163+1),$V163/365*(BR163-$R163+1))))),0)</f>
        <v>0</v>
      </c>
      <c r="BT163" s="159">
        <f>BR163+1</f>
        <v>46143</v>
      </c>
      <c r="BU163" s="159">
        <f>BT163+30</f>
        <v>46173</v>
      </c>
      <c r="BV163" s="163">
        <f>IFERROR(IF(($R163-BU163)&gt;=0,0,IF(($S163-BT163)&lt;0,0,IF(AND(($S163-BU163)&gt;0,(BT163-$R163)&gt;0),$V163/365*(BU163-BT163+1),IF(AND(($S163-BU163)&lt;=0,(BT163-$R163)&gt;0),$V163/365*($S163-BT163+1),$V163/365*(BU163-$R163+1))))),0)</f>
        <v>0</v>
      </c>
      <c r="BW163" s="159">
        <f>BU163+1</f>
        <v>46174</v>
      </c>
      <c r="BX163" s="159">
        <f>BW163+29</f>
        <v>46203</v>
      </c>
      <c r="BY163" s="163">
        <f>IFERROR(IF(($R163-BX163)&gt;=0,0,IF(($S163-BW163)&lt;0,0,IF(AND(($S163-BX163)&gt;0,(BW163-$R163)&gt;0),$V163/365*(BX163-BW163+1),IF(AND(($S163-BX163)&lt;=0,(BW163-$R163)&gt;0),$V163/365*($S163-BW163+1),$V163/365*(BX163-$R163+1))))),0)</f>
        <v>0</v>
      </c>
      <c r="BZ163" s="159">
        <f>BX163+1</f>
        <v>46204</v>
      </c>
      <c r="CA163" s="159">
        <f>BZ163+30</f>
        <v>46234</v>
      </c>
      <c r="CB163" s="163">
        <f>IFERROR(IF(($R163-CA163)&gt;=0,0,IF(($S163-BZ163)&lt;0,0,IF(AND(($S163-CA163)&gt;0,(BZ163-$R163)&gt;0),$V163/365*(CA163-BZ163+1),IF(AND(($S163-CA163)&lt;=0,(BZ163-$R163)&gt;0),$V163/365*($S163-BZ163+1),$V163/365*(CA163-$R163+1))))),0)</f>
        <v>0</v>
      </c>
      <c r="CC163" s="159">
        <f>CA163+1</f>
        <v>46235</v>
      </c>
      <c r="CD163" s="159">
        <f>CC163+30</f>
        <v>46265</v>
      </c>
      <c r="CE163" s="163">
        <f>IFERROR(IF(($R163-CD163)&gt;=0,0,IF(($S163-CC163)&lt;0,0,IF(AND(($S163-CD163)&gt;0,(CC163-$R163)&gt;0),$V163/365*(CD163-CC163+1),IF(AND(($S163-CD163)&lt;=0,(CC163-$R163)&gt;0),$V163/365*($S163-CC163+1),$V163/365*(CD163-$R163+1))))),0)</f>
        <v>0</v>
      </c>
      <c r="CF163" s="159">
        <f>CD163+1</f>
        <v>46266</v>
      </c>
      <c r="CG163" s="159">
        <f>CF163+29</f>
        <v>46295</v>
      </c>
      <c r="CH163" s="163">
        <f>IFERROR(IF(($R163-CG163)&gt;=0,0,IF(($S163-CF163)&lt;0,0,IF(AND(($S163-CG163)&gt;0,(CF163-$R163)&gt;0),$V163/365*(CG163-CF163+1),IF(AND(($S163-CG163)&lt;=0,(CF163-$R163)&gt;0),$V163/365*($S163-CF163+1),$V163/365*(CG163-$R163+1))))),0)</f>
        <v>0</v>
      </c>
      <c r="CI163" s="159">
        <f>CG163+1</f>
        <v>46296</v>
      </c>
      <c r="CJ163" s="159">
        <f>CI163+30</f>
        <v>46326</v>
      </c>
      <c r="CK163" s="163">
        <f>IFERROR(IF(($R163-CJ163)&gt;=0,0,IF(($S163-CI163)&lt;0,0,IF(AND(($S163-CJ163)&gt;0,(CI163-$R163)&gt;0),$V163/365*(CJ163-CI163+1),IF(AND(($S163-CJ163)&lt;=0,(CI163-$R163)&gt;0),$V163/365*($S163-CI163+1),$V163/365*(CJ163-$R163+1))))),0)</f>
        <v>0</v>
      </c>
      <c r="CL163" s="159">
        <f>CJ163+1</f>
        <v>46327</v>
      </c>
      <c r="CM163" s="159">
        <f>CL163+29</f>
        <v>46356</v>
      </c>
      <c r="CN163" s="163">
        <f>IFERROR(IF(($R163-CM163)&gt;=0,0,IF(($S163-CL163)&lt;0,0,IF(AND(($S163-CM163)&gt;0,(CL163-$R163)&gt;0),$V163/365*(CM163-CL163+1),IF(AND(($S163-CM163)&lt;=0,(CL163-$R163)&gt;0),$V163/365*($S163-CL163+1),$V163/365*(CM163-$R163+1))))),0)</f>
        <v>0</v>
      </c>
      <c r="CO163" s="159">
        <f>CM163+1</f>
        <v>46357</v>
      </c>
      <c r="CP163" s="159">
        <f>CO163+30</f>
        <v>46387</v>
      </c>
      <c r="CQ163" s="163">
        <f>IFERROR(IF(($R163-CP163)&gt;=0,0,IF(($S163-CO163)&lt;0,0,IF(AND(($S163-CP163)&gt;0,(CO163-$R163)&gt;0),$V163/365*(CP163-CO163+1),IF(AND(($S163-CP163)&lt;=0,(CO163-$R163)&gt;0),$V163/365*($S163-CO163+1),$V163/365*(CP163-$R163+1))))),0)</f>
        <v>0</v>
      </c>
    </row>
    <row r="164" s="85" customFormat="1" ht="24" customHeight="1" outlineLevel="4" spans="1:95">
      <c r="A164" s="128" t="s">
        <v>2815</v>
      </c>
      <c r="B164" s="129"/>
      <c r="C164" s="129"/>
      <c r="D164" s="129"/>
      <c r="E164" s="129"/>
      <c r="F164" s="129"/>
      <c r="G164" s="130"/>
      <c r="H164" s="131"/>
      <c r="I164" s="131"/>
      <c r="J164" s="131"/>
      <c r="K164" s="131"/>
      <c r="L164" s="154"/>
      <c r="M164" s="154"/>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c r="AP164" s="131"/>
      <c r="AQ164" s="131"/>
      <c r="AR164" s="131"/>
      <c r="AS164" s="131"/>
      <c r="AT164" s="131"/>
      <c r="AU164" s="131"/>
      <c r="AV164" s="131"/>
      <c r="AW164" s="131"/>
      <c r="AX164" s="131"/>
      <c r="AY164" s="131"/>
      <c r="AZ164" s="131"/>
      <c r="BA164" s="131"/>
      <c r="BB164" s="131"/>
      <c r="BC164" s="131"/>
      <c r="BD164" s="131"/>
      <c r="BE164" s="131"/>
      <c r="BF164" s="131"/>
      <c r="BG164" s="131"/>
      <c r="BH164" s="131"/>
      <c r="BI164" s="131"/>
      <c r="BJ164" s="131"/>
      <c r="BK164" s="131"/>
      <c r="BL164" s="131"/>
      <c r="BM164" s="131"/>
      <c r="BN164" s="131"/>
      <c r="BO164" s="131"/>
      <c r="BP164" s="131"/>
      <c r="BQ164" s="131"/>
      <c r="BR164" s="131"/>
      <c r="BS164" s="131"/>
      <c r="BT164" s="131"/>
      <c r="BU164" s="131"/>
      <c r="BV164" s="131"/>
      <c r="BW164" s="131"/>
      <c r="BX164" s="131"/>
      <c r="BY164" s="131"/>
      <c r="BZ164" s="131"/>
      <c r="CA164" s="131"/>
      <c r="CB164" s="131"/>
      <c r="CC164" s="131"/>
      <c r="CD164" s="131"/>
      <c r="CE164" s="131"/>
      <c r="CF164" s="131"/>
      <c r="CG164" s="131"/>
      <c r="CH164" s="131"/>
      <c r="CI164" s="131"/>
      <c r="CJ164" s="131"/>
      <c r="CK164" s="131"/>
      <c r="CL164" s="131"/>
      <c r="CM164" s="131"/>
      <c r="CN164" s="131"/>
      <c r="CO164" s="131"/>
      <c r="CP164" s="131"/>
      <c r="CQ164" s="131"/>
    </row>
    <row r="165" ht="24" customHeight="1" outlineLevel="2" spans="1:95">
      <c r="A165" s="49"/>
      <c r="B165" s="117" t="s">
        <v>788</v>
      </c>
      <c r="C165" s="118" t="s">
        <v>1114</v>
      </c>
      <c r="D165" s="49" t="s">
        <v>1115</v>
      </c>
      <c r="E165" s="117"/>
      <c r="F165" s="117"/>
      <c r="G165" s="117"/>
      <c r="H165" s="119">
        <f>X165+AA165+AD165+AG165+AJ165+AM165+AP165+AS165+AV165+AY165+BB165+BE165</f>
        <v>767300.2</v>
      </c>
      <c r="I165" s="119">
        <f>Y165+AB165+AE165+AH165+AK165+AN165+AQ165+AT165+AW165+AZ165+BC165+BF165</f>
        <v>767300.2</v>
      </c>
      <c r="J165" s="119">
        <f t="shared" ref="J165:J170" si="155">Z165+AC165+AF165+AI165+AL165+AO165+AR165+AU165+AX165+BA165+BD165+BG165</f>
        <v>0</v>
      </c>
      <c r="K165" s="119"/>
      <c r="L165" s="150"/>
      <c r="M165" s="150"/>
      <c r="N165" s="119"/>
      <c r="O165" s="119"/>
      <c r="P165" s="119"/>
      <c r="Q165" s="119"/>
      <c r="R165" s="119"/>
      <c r="S165" s="119"/>
      <c r="T165" s="119"/>
      <c r="U165" s="119"/>
      <c r="V165" s="119"/>
      <c r="W165" s="119"/>
      <c r="X165" s="119">
        <f>VLOOKUP($C165,'1 预算编制表单'!$C:$BJ,27,FALSE)</f>
        <v>64995.85</v>
      </c>
      <c r="Y165" s="119">
        <f>X165-Z165</f>
        <v>64995.85</v>
      </c>
      <c r="Z165" s="119">
        <f>Z166+Z172+Z178</f>
        <v>0</v>
      </c>
      <c r="AA165" s="119">
        <f>VLOOKUP($C165,'1 预算编制表单'!$C:$BJ,30,FALSE)</f>
        <v>63845.85</v>
      </c>
      <c r="AB165" s="119">
        <f>AA165-AC165</f>
        <v>63845.85</v>
      </c>
      <c r="AC165" s="119">
        <f>AC166+AC172+AC178</f>
        <v>0</v>
      </c>
      <c r="AD165" s="119">
        <f>VLOOKUP($C165,'1 预算编制表单'!$C:$BJ,33,FALSE)</f>
        <v>63845.85</v>
      </c>
      <c r="AE165" s="119">
        <f>AD165-AF165</f>
        <v>63845.85</v>
      </c>
      <c r="AF165" s="119">
        <f>AF166+AF172+AF178</f>
        <v>0</v>
      </c>
      <c r="AG165" s="119">
        <f>VLOOKUP($C165,'1 预算编制表单'!$C:$BJ,36,FALSE)</f>
        <v>63845.85</v>
      </c>
      <c r="AH165" s="119">
        <f>AG165-AI165</f>
        <v>63845.85</v>
      </c>
      <c r="AI165" s="119">
        <f>AI166+AI172+AI178</f>
        <v>0</v>
      </c>
      <c r="AJ165" s="119">
        <f>VLOOKUP($C165,'1 预算编制表单'!$C:$BJ,39,FALSE)</f>
        <v>63845.85</v>
      </c>
      <c r="AK165" s="119">
        <f>AJ165-AL165</f>
        <v>63845.85</v>
      </c>
      <c r="AL165" s="119">
        <f>AL166+AL172+AL178</f>
        <v>0</v>
      </c>
      <c r="AM165" s="119">
        <f>VLOOKUP($C165,'1 预算编制表单'!$C:$BJ,42,FALSE)</f>
        <v>63845.85</v>
      </c>
      <c r="AN165" s="119">
        <f>AM165-AO165</f>
        <v>63845.85</v>
      </c>
      <c r="AO165" s="119">
        <f>AO166+AO172+AO178</f>
        <v>0</v>
      </c>
      <c r="AP165" s="119">
        <f>VLOOKUP($C165,'1 预算编制表单'!$C:$BJ,45,FALSE)</f>
        <v>63845.85</v>
      </c>
      <c r="AQ165" s="119">
        <f>AP165-AR165</f>
        <v>63845.85</v>
      </c>
      <c r="AR165" s="119">
        <f>AR166+AR172+AR178</f>
        <v>0</v>
      </c>
      <c r="AS165" s="119">
        <f>VLOOKUP($C165,'1 预算编制表单'!$C:$BJ,48,FALSE)</f>
        <v>63845.85</v>
      </c>
      <c r="AT165" s="119">
        <f>AS165-AU165</f>
        <v>63845.85</v>
      </c>
      <c r="AU165" s="119">
        <f>AU166+AU172+AU178</f>
        <v>0</v>
      </c>
      <c r="AV165" s="119">
        <f>VLOOKUP($C165,'1 预算编制表单'!$C:$BJ,51,FALSE)</f>
        <v>63845.85</v>
      </c>
      <c r="AW165" s="119">
        <f>AV165-AX165</f>
        <v>63845.85</v>
      </c>
      <c r="AX165" s="119">
        <f>AX166+AX172+AX178</f>
        <v>0</v>
      </c>
      <c r="AY165" s="119">
        <f>VLOOKUP($C165,'1 预算编制表单'!$C:$BJ,54,FALSE)</f>
        <v>63845.85</v>
      </c>
      <c r="AZ165" s="119">
        <f>AY165-BA165</f>
        <v>63845.85</v>
      </c>
      <c r="BA165" s="119">
        <f>BA166+BA172+BA178</f>
        <v>0</v>
      </c>
      <c r="BB165" s="119">
        <f>VLOOKUP($C165,'1 预算编制表单'!$C:$BJ,57,FALSE)</f>
        <v>63845.85</v>
      </c>
      <c r="BC165" s="119">
        <f>BB165-BD165</f>
        <v>63845.85</v>
      </c>
      <c r="BD165" s="119">
        <f>BD166+BD172+BD178</f>
        <v>0</v>
      </c>
      <c r="BE165" s="119">
        <f>VLOOKUP($C165,'1 预算编制表单'!$C:$BJ,60,FALSE)</f>
        <v>63845.85</v>
      </c>
      <c r="BF165" s="119">
        <f>BE165-BG165</f>
        <v>63845.85</v>
      </c>
      <c r="BG165" s="119">
        <f>BG166+BG172+BG178</f>
        <v>0</v>
      </c>
      <c r="BH165" s="119">
        <f>VLOOKUP($C165,'1 预算编制表单'!$C:$BJ,27,FALSE)</f>
        <v>64995.85</v>
      </c>
      <c r="BI165" s="119">
        <f>BH165-BJ165</f>
        <v>64995.85</v>
      </c>
      <c r="BJ165" s="119">
        <f>BJ166+BJ172+BJ178</f>
        <v>0</v>
      </c>
      <c r="BK165" s="119">
        <f>VLOOKUP($C165,'1 预算编制表单'!$C:$BJ,30,FALSE)</f>
        <v>63845.85</v>
      </c>
      <c r="BL165" s="119">
        <f>BK165-BM165</f>
        <v>63845.85</v>
      </c>
      <c r="BM165" s="119">
        <f>BM166+BM172+BM178</f>
        <v>0</v>
      </c>
      <c r="BN165" s="119">
        <f>VLOOKUP($C165,'1 预算编制表单'!$C:$BJ,33,FALSE)</f>
        <v>63845.85</v>
      </c>
      <c r="BO165" s="119">
        <f>BN165-BP165</f>
        <v>63845.85</v>
      </c>
      <c r="BP165" s="119">
        <f>BP166+BP172+BP178</f>
        <v>0</v>
      </c>
      <c r="BQ165" s="119">
        <f>VLOOKUP($C165,'1 预算编制表单'!$C:$BJ,36,FALSE)</f>
        <v>63845.85</v>
      </c>
      <c r="BR165" s="119">
        <f>BQ165-BS165</f>
        <v>63845.85</v>
      </c>
      <c r="BS165" s="119">
        <f>BS166+BS172+BS178</f>
        <v>0</v>
      </c>
      <c r="BT165" s="119">
        <f>VLOOKUP($C165,'1 预算编制表单'!$C:$BJ,39,FALSE)</f>
        <v>63845.85</v>
      </c>
      <c r="BU165" s="119">
        <f>BT165-BV165</f>
        <v>63845.85</v>
      </c>
      <c r="BV165" s="119">
        <f>BV166+BV172+BV178</f>
        <v>0</v>
      </c>
      <c r="BW165" s="119">
        <f>VLOOKUP($C165,'1 预算编制表单'!$C:$BJ,42,FALSE)</f>
        <v>63845.85</v>
      </c>
      <c r="BX165" s="119">
        <f>BW165-BY165</f>
        <v>63845.85</v>
      </c>
      <c r="BY165" s="119">
        <f>BY166+BY172+BY178</f>
        <v>0</v>
      </c>
      <c r="BZ165" s="119">
        <f>VLOOKUP($C165,'1 预算编制表单'!$C:$BJ,45,FALSE)</f>
        <v>63845.85</v>
      </c>
      <c r="CA165" s="119">
        <f>BZ165-CB165</f>
        <v>63845.85</v>
      </c>
      <c r="CB165" s="119">
        <f>CB166+CB172+CB178</f>
        <v>0</v>
      </c>
      <c r="CC165" s="119">
        <f>VLOOKUP($C165,'1 预算编制表单'!$C:$BJ,48,FALSE)</f>
        <v>63845.85</v>
      </c>
      <c r="CD165" s="119">
        <f>CC165-CE165</f>
        <v>63845.85</v>
      </c>
      <c r="CE165" s="119">
        <f>CE166+CE172+CE178</f>
        <v>0</v>
      </c>
      <c r="CF165" s="119">
        <f>VLOOKUP($C165,'1 预算编制表单'!$C:$BJ,51,FALSE)</f>
        <v>63845.85</v>
      </c>
      <c r="CG165" s="119">
        <f>CF165-CH165</f>
        <v>63845.85</v>
      </c>
      <c r="CH165" s="119">
        <f>CH166+CH172+CH178</f>
        <v>0</v>
      </c>
      <c r="CI165" s="119">
        <f>VLOOKUP($C165,'1 预算编制表单'!$C:$BJ,54,FALSE)</f>
        <v>63845.85</v>
      </c>
      <c r="CJ165" s="119">
        <f>CI165-CK165</f>
        <v>63845.85</v>
      </c>
      <c r="CK165" s="119">
        <f>CK166+CK172+CK178</f>
        <v>0</v>
      </c>
      <c r="CL165" s="119">
        <f>VLOOKUP($C165,'1 预算编制表单'!$C:$BJ,57,FALSE)</f>
        <v>63845.85</v>
      </c>
      <c r="CM165" s="119">
        <f>CL165-CN165</f>
        <v>63845.85</v>
      </c>
      <c r="CN165" s="119">
        <f>CN166+CN172+CN178</f>
        <v>0</v>
      </c>
      <c r="CO165" s="119">
        <f>VLOOKUP($C165,'1 预算编制表单'!$C:$BJ,60,FALSE)</f>
        <v>63845.85</v>
      </c>
      <c r="CP165" s="119">
        <f>CO165-CQ165</f>
        <v>63845.85</v>
      </c>
      <c r="CQ165" s="119">
        <f>CQ166+CQ172+CQ178</f>
        <v>0</v>
      </c>
    </row>
    <row r="166" ht="24" customHeight="1" outlineLevel="3" spans="1:95">
      <c r="A166" s="120"/>
      <c r="B166" s="121" t="s">
        <v>793</v>
      </c>
      <c r="C166" s="122" t="s">
        <v>130</v>
      </c>
      <c r="D166" s="120" t="s">
        <v>109</v>
      </c>
      <c r="E166" s="121"/>
      <c r="F166" s="121"/>
      <c r="G166" s="121"/>
      <c r="H166" s="123">
        <f>X166+AA166+AD166+AG166+AJ166+AM166+AP166+AS166+AV166+AY166+BB166+BE166</f>
        <v>767300.2</v>
      </c>
      <c r="I166" s="123">
        <f>Y166+AB166+AE166+AH166+AK166+AN166+AQ166+AT166+AW166+AZ166+BC166+BF166</f>
        <v>767300.2</v>
      </c>
      <c r="J166" s="123">
        <f t="shared" si="155"/>
        <v>0</v>
      </c>
      <c r="K166" s="123"/>
      <c r="L166" s="151"/>
      <c r="M166" s="151"/>
      <c r="N166" s="123"/>
      <c r="O166" s="123"/>
      <c r="P166" s="123"/>
      <c r="Q166" s="123"/>
      <c r="R166" s="123"/>
      <c r="S166" s="123"/>
      <c r="T166" s="123"/>
      <c r="U166" s="123"/>
      <c r="V166" s="123"/>
      <c r="W166" s="123"/>
      <c r="X166" s="123">
        <f>VLOOKUP($C166,'1 预算编制表单'!$C:$BJ,27,FALSE)</f>
        <v>64995.85</v>
      </c>
      <c r="Y166" s="123">
        <f>X166-Z166</f>
        <v>64995.85</v>
      </c>
      <c r="Z166" s="123">
        <f>SUM(Z167:Z171)</f>
        <v>0</v>
      </c>
      <c r="AA166" s="123">
        <f>VLOOKUP($C166,'1 预算编制表单'!$C:$BJ,30,FALSE)</f>
        <v>63845.85</v>
      </c>
      <c r="AB166" s="123">
        <f>AA166-AC166</f>
        <v>63845.85</v>
      </c>
      <c r="AC166" s="123">
        <f>SUM(AC167:AC171)</f>
        <v>0</v>
      </c>
      <c r="AD166" s="123">
        <f>VLOOKUP($C166,'1 预算编制表单'!$C:$BJ,33,FALSE)</f>
        <v>63845.85</v>
      </c>
      <c r="AE166" s="123">
        <f>AD166-AF166</f>
        <v>63845.85</v>
      </c>
      <c r="AF166" s="123">
        <f>SUM(AF167:AF171)</f>
        <v>0</v>
      </c>
      <c r="AG166" s="123">
        <f>VLOOKUP($C166,'1 预算编制表单'!$C:$BJ,36,FALSE)</f>
        <v>63845.85</v>
      </c>
      <c r="AH166" s="123">
        <f>AG166-AI166</f>
        <v>63845.85</v>
      </c>
      <c r="AI166" s="123">
        <f>SUM(AI167:AI171)</f>
        <v>0</v>
      </c>
      <c r="AJ166" s="123">
        <f>VLOOKUP($C166,'1 预算编制表单'!$C:$BJ,39,FALSE)</f>
        <v>63845.85</v>
      </c>
      <c r="AK166" s="123">
        <f>AJ166-AL166</f>
        <v>63845.85</v>
      </c>
      <c r="AL166" s="123">
        <f>SUM(AL167:AL171)</f>
        <v>0</v>
      </c>
      <c r="AM166" s="123">
        <f>VLOOKUP($C166,'1 预算编制表单'!$C:$BJ,42,FALSE)</f>
        <v>63845.85</v>
      </c>
      <c r="AN166" s="123">
        <f>AM166-AO166</f>
        <v>63845.85</v>
      </c>
      <c r="AO166" s="123">
        <f>SUM(AO167:AO171)</f>
        <v>0</v>
      </c>
      <c r="AP166" s="123">
        <f>VLOOKUP($C166,'1 预算编制表单'!$C:$BJ,45,FALSE)</f>
        <v>63845.85</v>
      </c>
      <c r="AQ166" s="123">
        <f>AP166-AR166</f>
        <v>63845.85</v>
      </c>
      <c r="AR166" s="123">
        <f>SUM(AR167:AR171)</f>
        <v>0</v>
      </c>
      <c r="AS166" s="123">
        <f>VLOOKUP($C166,'1 预算编制表单'!$C:$BJ,48,FALSE)</f>
        <v>63845.85</v>
      </c>
      <c r="AT166" s="123">
        <f>AS166-AU166</f>
        <v>63845.85</v>
      </c>
      <c r="AU166" s="123">
        <f>SUM(AU167:AU171)</f>
        <v>0</v>
      </c>
      <c r="AV166" s="123">
        <f>VLOOKUP($C166,'1 预算编制表单'!$C:$BJ,51,FALSE)</f>
        <v>63845.85</v>
      </c>
      <c r="AW166" s="123">
        <f>AV166-AX166</f>
        <v>63845.85</v>
      </c>
      <c r="AX166" s="123">
        <f>SUM(AX167:AX171)</f>
        <v>0</v>
      </c>
      <c r="AY166" s="123">
        <f>VLOOKUP($C166,'1 预算编制表单'!$C:$BJ,54,FALSE)</f>
        <v>63845.85</v>
      </c>
      <c r="AZ166" s="123">
        <f>AY166-BA166</f>
        <v>63845.85</v>
      </c>
      <c r="BA166" s="123">
        <f>SUM(BA167:BA171)</f>
        <v>0</v>
      </c>
      <c r="BB166" s="123">
        <f>VLOOKUP($C166,'1 预算编制表单'!$C:$BJ,57,FALSE)</f>
        <v>63845.85</v>
      </c>
      <c r="BC166" s="123">
        <f>BB166-BD166</f>
        <v>63845.85</v>
      </c>
      <c r="BD166" s="123">
        <f>SUM(BD167:BD171)</f>
        <v>0</v>
      </c>
      <c r="BE166" s="123">
        <f>VLOOKUP($C166,'1 预算编制表单'!$C:$BJ,60,FALSE)</f>
        <v>63845.85</v>
      </c>
      <c r="BF166" s="123">
        <f>BE166-BG166</f>
        <v>63845.85</v>
      </c>
      <c r="BG166" s="123">
        <f>SUM(BG167:BG171)</f>
        <v>0</v>
      </c>
      <c r="BH166" s="123">
        <f>VLOOKUP($C166,'1 预算编制表单'!$C:$BJ,27,FALSE)</f>
        <v>64995.85</v>
      </c>
      <c r="BI166" s="123">
        <f>BH166-BJ166</f>
        <v>64995.85</v>
      </c>
      <c r="BJ166" s="123">
        <f>SUM(BJ167:BJ171)</f>
        <v>0</v>
      </c>
      <c r="BK166" s="123">
        <f>VLOOKUP($C166,'1 预算编制表单'!$C:$BJ,30,FALSE)</f>
        <v>63845.85</v>
      </c>
      <c r="BL166" s="123">
        <f>BK166-BM166</f>
        <v>63845.85</v>
      </c>
      <c r="BM166" s="123">
        <f>SUM(BM167:BM171)</f>
        <v>0</v>
      </c>
      <c r="BN166" s="123">
        <f>VLOOKUP($C166,'1 预算编制表单'!$C:$BJ,33,FALSE)</f>
        <v>63845.85</v>
      </c>
      <c r="BO166" s="123">
        <f>BN166-BP166</f>
        <v>63845.85</v>
      </c>
      <c r="BP166" s="123">
        <f>SUM(BP167:BP171)</f>
        <v>0</v>
      </c>
      <c r="BQ166" s="123">
        <f>VLOOKUP($C166,'1 预算编制表单'!$C:$BJ,36,FALSE)</f>
        <v>63845.85</v>
      </c>
      <c r="BR166" s="123">
        <f>BQ166-BS166</f>
        <v>63845.85</v>
      </c>
      <c r="BS166" s="123">
        <f>SUM(BS167:BS171)</f>
        <v>0</v>
      </c>
      <c r="BT166" s="123">
        <f>VLOOKUP($C166,'1 预算编制表单'!$C:$BJ,39,FALSE)</f>
        <v>63845.85</v>
      </c>
      <c r="BU166" s="123">
        <f>BT166-BV166</f>
        <v>63845.85</v>
      </c>
      <c r="BV166" s="123">
        <f>SUM(BV167:BV171)</f>
        <v>0</v>
      </c>
      <c r="BW166" s="123">
        <f>VLOOKUP($C166,'1 预算编制表单'!$C:$BJ,42,FALSE)</f>
        <v>63845.85</v>
      </c>
      <c r="BX166" s="123">
        <f>BW166-BY166</f>
        <v>63845.85</v>
      </c>
      <c r="BY166" s="123">
        <f>SUM(BY167:BY171)</f>
        <v>0</v>
      </c>
      <c r="BZ166" s="123">
        <f>VLOOKUP($C166,'1 预算编制表单'!$C:$BJ,45,FALSE)</f>
        <v>63845.85</v>
      </c>
      <c r="CA166" s="123">
        <f>BZ166-CB166</f>
        <v>63845.85</v>
      </c>
      <c r="CB166" s="123">
        <f>SUM(CB167:CB171)</f>
        <v>0</v>
      </c>
      <c r="CC166" s="123">
        <f>VLOOKUP($C166,'1 预算编制表单'!$C:$BJ,48,FALSE)</f>
        <v>63845.85</v>
      </c>
      <c r="CD166" s="123">
        <f>CC166-CE166</f>
        <v>63845.85</v>
      </c>
      <c r="CE166" s="123">
        <f>SUM(CE167:CE171)</f>
        <v>0</v>
      </c>
      <c r="CF166" s="123">
        <f>VLOOKUP($C166,'1 预算编制表单'!$C:$BJ,51,FALSE)</f>
        <v>63845.85</v>
      </c>
      <c r="CG166" s="123">
        <f>CF166-CH166</f>
        <v>63845.85</v>
      </c>
      <c r="CH166" s="123">
        <f>SUM(CH167:CH171)</f>
        <v>0</v>
      </c>
      <c r="CI166" s="123">
        <f>VLOOKUP($C166,'1 预算编制表单'!$C:$BJ,54,FALSE)</f>
        <v>63845.85</v>
      </c>
      <c r="CJ166" s="123">
        <f>CI166-CK166</f>
        <v>63845.85</v>
      </c>
      <c r="CK166" s="123">
        <f>SUM(CK167:CK171)</f>
        <v>0</v>
      </c>
      <c r="CL166" s="123">
        <f>VLOOKUP($C166,'1 预算编制表单'!$C:$BJ,57,FALSE)</f>
        <v>63845.85</v>
      </c>
      <c r="CM166" s="123">
        <f>CL166-CN166</f>
        <v>63845.85</v>
      </c>
      <c r="CN166" s="123">
        <f>SUM(CN167:CN171)</f>
        <v>0</v>
      </c>
      <c r="CO166" s="123">
        <f>VLOOKUP($C166,'1 预算编制表单'!$C:$BJ,60,FALSE)</f>
        <v>63845.85</v>
      </c>
      <c r="CP166" s="123">
        <f>CO166-CQ166</f>
        <v>63845.85</v>
      </c>
      <c r="CQ166" s="123">
        <f>SUM(CQ167:CQ171)</f>
        <v>0</v>
      </c>
    </row>
    <row r="167" s="85" customFormat="1" ht="24" customHeight="1" outlineLevel="4" spans="1:95">
      <c r="A167" s="124"/>
      <c r="B167" s="125"/>
      <c r="C167" s="126"/>
      <c r="D167" s="124"/>
      <c r="E167" s="125"/>
      <c r="F167" s="125"/>
      <c r="G167" s="125"/>
      <c r="H167" s="127"/>
      <c r="I167" s="127"/>
      <c r="J167" s="127">
        <f t="shared" si="155"/>
        <v>0</v>
      </c>
      <c r="K167" s="127">
        <v>1</v>
      </c>
      <c r="L167" s="152"/>
      <c r="M167" s="153">
        <f>IFERROR(VLOOKUP($L167,'2-2 引出数据_合同数据仓库'!$B$2:$BP$10000,3,FALSE),0)</f>
        <v>0</v>
      </c>
      <c r="N167" s="127"/>
      <c r="O167" s="153">
        <f>IFERROR(VLOOKUP((LEFT(VLOOKUP($L167,'2-2 引出数据_合同数据仓库'!$B$2:$BP$10000,64,FALSE),15)&amp;(RIGHT(VLOOKUP($L167,'2-2 引出数据_合同数据仓库'!$B$2:$BP$10000,64,FALSE),4)+1)),'2-2 引出数据_合同数据仓库'!$B$2:$BP$10000,3,FALSE),0)</f>
        <v>0</v>
      </c>
      <c r="P167" s="127"/>
      <c r="Q167" s="127">
        <f>IFERROR(VLOOKUP($L167,'2-2 引出数据_合同数据仓库'!$B$2:$BP$10000,28,FALSE),0)</f>
        <v>0</v>
      </c>
      <c r="R167" s="127">
        <f>IFERROR(VLOOKUP($L167,'2-2 引出数据_合同数据仓库'!$B$2:$BP$10000,29,FALSE),0)</f>
        <v>0</v>
      </c>
      <c r="S167" s="127">
        <f>IFERROR(VLOOKUP($L167,'2-2 引出数据_合同数据仓库'!$B$2:$BP$10000,4,FALSE),0)</f>
        <v>0</v>
      </c>
      <c r="T167" s="127"/>
      <c r="U167" s="127">
        <f>IFERROR(VLOOKUP($L167,'2-2 引出数据_合同数据仓库'!$B$2:$BP$10000,15,FALSE),0)</f>
        <v>0</v>
      </c>
      <c r="V167" s="127">
        <f>U167/(S167-R167+1)*365</f>
        <v>0</v>
      </c>
      <c r="W167" s="127"/>
      <c r="X167" s="159">
        <v>45658</v>
      </c>
      <c r="Y167" s="159">
        <f>X167+30</f>
        <v>45688</v>
      </c>
      <c r="Z167" s="163">
        <f>IFERROR(IF(($R167-Y167)&gt;=0,0,IF(($S167-X167)&lt;0,0,IF(AND(($S167-Y167)&gt;0,(X167-$R167)&gt;0),$V167/365*(Y167-X167+1),IF(AND(($S167-Y167)&lt;=0,(X167-$R167)&gt;0),$V167/365*($S167-X167+1),$V167/365*(Y167-$R167+1))))),0)</f>
        <v>0</v>
      </c>
      <c r="AA167" s="159">
        <f>Y167+1</f>
        <v>45689</v>
      </c>
      <c r="AB167" s="159">
        <f>AA167+27</f>
        <v>45716</v>
      </c>
      <c r="AC167" s="163">
        <f>IFERROR(IF(($R167-AB167)&gt;=0,0,IF(($S167-AA167)&lt;0,0,IF(AND(($S167-AB167)&gt;0,(AA167-$R167)&gt;0),$V167/365*(AB167-AA167+1),IF(AND(($S167-AB167)&lt;=0,(AA167-$R167)&gt;0),$V167/365*($S167-AA167+1),$V167/365*(AB167-$R167+1))))),0)</f>
        <v>0</v>
      </c>
      <c r="AD167" s="159">
        <f>AB167+1</f>
        <v>45717</v>
      </c>
      <c r="AE167" s="159">
        <f>AD167+30</f>
        <v>45747</v>
      </c>
      <c r="AF167" s="163">
        <f>IFERROR(IF(($R167-AE167)&gt;=0,0,IF(($S167-AD167)&lt;0,0,IF(AND(($S167-AE167)&gt;0,(AD167-$R167)&gt;0),$V167/365*(AE167-AD167+1),IF(AND(($S167-AE167)&lt;=0,(AD167-$R167)&gt;0),$V167/365*($S167-AD167+1),$V167/365*(AE167-$R167+1))))),0)</f>
        <v>0</v>
      </c>
      <c r="AG167" s="159">
        <f>AE167+1</f>
        <v>45748</v>
      </c>
      <c r="AH167" s="159">
        <f>AG167+29</f>
        <v>45777</v>
      </c>
      <c r="AI167" s="163">
        <f>IFERROR(IF(($R167-AH167)&gt;=0,0,IF(($S167-AG167)&lt;0,0,IF(AND(($S167-AH167)&gt;0,(AG167-$R167)&gt;0),$V167/365*(AH167-AG167+1),IF(AND(($S167-AH167)&lt;=0,(AG167-$R167)&gt;0),$V167/365*($S167-AG167+1),$V167/365*(AH167-$R167+1))))),0)</f>
        <v>0</v>
      </c>
      <c r="AJ167" s="159">
        <f>AH167+1</f>
        <v>45778</v>
      </c>
      <c r="AK167" s="159">
        <f>AJ167+30</f>
        <v>45808</v>
      </c>
      <c r="AL167" s="163">
        <f>IFERROR(IF(($R167-AK167)&gt;=0,0,IF(($S167-AJ167)&lt;0,0,IF(AND(($S167-AK167)&gt;0,(AJ167-$R167)&gt;0),$V167/365*(AK167-AJ167+1),IF(AND(($S167-AK167)&lt;=0,(AJ167-$R167)&gt;0),$V167/365*($S167-AJ167+1),$V167/365*(AK167-$R167+1))))),0)</f>
        <v>0</v>
      </c>
      <c r="AM167" s="159">
        <f>AK167+1</f>
        <v>45809</v>
      </c>
      <c r="AN167" s="159">
        <f>AM167+29</f>
        <v>45838</v>
      </c>
      <c r="AO167" s="163">
        <f>IFERROR(IF(($R167-AN167)&gt;=0,0,IF(($S167-AM167)&lt;0,0,IF(AND(($S167-AN167)&gt;0,(AM167-$R167)&gt;0),$V167/365*(AN167-AM167+1),IF(AND(($S167-AN167)&lt;=0,(AM167-$R167)&gt;0),$V167/365*($S167-AM167+1),$V167/365*(AN167-$R167+1))))),0)</f>
        <v>0</v>
      </c>
      <c r="AP167" s="159">
        <f>AN167+1</f>
        <v>45839</v>
      </c>
      <c r="AQ167" s="159">
        <f>AP167+30</f>
        <v>45869</v>
      </c>
      <c r="AR167" s="163">
        <f>IFERROR(IF(($R167-AQ167)&gt;=0,0,IF(($S167-AP167)&lt;0,0,IF(AND(($S167-AQ167)&gt;0,(AP167-$R167)&gt;0),$V167/365*(AQ167-AP167+1),IF(AND(($S167-AQ167)&lt;=0,(AP167-$R167)&gt;0),$V167/365*($S167-AP167+1),$V167/365*(AQ167-$R167+1))))),0)</f>
        <v>0</v>
      </c>
      <c r="AS167" s="159">
        <f>AQ167+1</f>
        <v>45870</v>
      </c>
      <c r="AT167" s="159">
        <f>AS167+30</f>
        <v>45900</v>
      </c>
      <c r="AU167" s="163">
        <f>IFERROR(IF(($R167-AT167)&gt;=0,0,IF(($S167-AS167)&lt;0,0,IF(AND(($S167-AT167)&gt;0,(AS167-$R167)&gt;0),$V167/365*(AT167-AS167+1),IF(AND(($S167-AT167)&lt;=0,(AS167-$R167)&gt;0),$V167/365*($S167-AS167+1),$V167/365*(AT167-$R167+1))))),0)</f>
        <v>0</v>
      </c>
      <c r="AV167" s="159">
        <f>AT167+1</f>
        <v>45901</v>
      </c>
      <c r="AW167" s="159">
        <f>AV167+29</f>
        <v>45930</v>
      </c>
      <c r="AX167" s="163">
        <f>IFERROR(IF(($R167-AW167)&gt;=0,0,IF(($S167-AV167)&lt;0,0,IF(AND(($S167-AW167)&gt;0,(AV167-$R167)&gt;0),$V167/365*(AW167-AV167+1),IF(AND(($S167-AW167)&lt;=0,(AV167-$R167)&gt;0),$V167/365*($S167-AV167+1),$V167/365*(AW167-$R167+1))))),0)</f>
        <v>0</v>
      </c>
      <c r="AY167" s="159">
        <f>AW167+1</f>
        <v>45931</v>
      </c>
      <c r="AZ167" s="159">
        <f>AY167+30</f>
        <v>45961</v>
      </c>
      <c r="BA167" s="163">
        <f>IFERROR(IF(($R167-AZ167)&gt;=0,0,IF(($S167-AY167)&lt;0,0,IF(AND(($S167-AZ167)&gt;0,(AY167-$R167)&gt;0),$V167/365*(AZ167-AY167+1),IF(AND(($S167-AZ167)&lt;=0,(AY167-$R167)&gt;0),$V167/365*($S167-AY167+1),$V167/365*(AZ167-$R167+1))))),0)</f>
        <v>0</v>
      </c>
      <c r="BB167" s="159">
        <f>AZ167+1</f>
        <v>45962</v>
      </c>
      <c r="BC167" s="159">
        <f>BB167+29</f>
        <v>45991</v>
      </c>
      <c r="BD167" s="163">
        <f>IFERROR(IF(($R167-BC167)&gt;=0,0,IF(($S167-BB167)&lt;0,0,IF(AND(($S167-BC167)&gt;0,(BB167-$R167)&gt;0),$V167/365*(BC167-BB167+1),IF(AND(($S167-BC167)&lt;=0,(BB167-$R167)&gt;0),$V167/365*($S167-BB167+1),$V167/365*(BC167-$R167+1))))),0)</f>
        <v>0</v>
      </c>
      <c r="BE167" s="159">
        <f>BC167+1</f>
        <v>45992</v>
      </c>
      <c r="BF167" s="159">
        <f>BE167+30</f>
        <v>46022</v>
      </c>
      <c r="BG167" s="163">
        <f>IFERROR(IF(($R167-BF167)&gt;=0,0,IF(($S167-BE167)&lt;0,0,IF(AND(($S167-BF167)&gt;0,(BE167-$R167)&gt;0),$V167/365*(BF167-BE167+1),IF(AND(($S167-BF167)&lt;=0,(BE167-$R167)&gt;0),$V167/365*($S167-BE167+1),$V167/365*(BF167-$R167+1))))),0)</f>
        <v>0</v>
      </c>
      <c r="BH167" s="159">
        <v>46023</v>
      </c>
      <c r="BI167" s="159">
        <f>BH167+30</f>
        <v>46053</v>
      </c>
      <c r="BJ167" s="163">
        <f>IFERROR(IF(($R167-BI167)&gt;=0,0,IF(($S167-BH167)&lt;0,0,IF(AND(($S167-BI167)&gt;0,(BH167-$R167)&gt;0),$V167/365*(BI167-BH167+1),IF(AND(($S167-BI167)&lt;=0,(BH167-$R167)&gt;0),$V167/365*($S167-BH167+1),$V167/365*(BI167-$R167+1))))),0)</f>
        <v>0</v>
      </c>
      <c r="BK167" s="159">
        <f>BI167+1</f>
        <v>46054</v>
      </c>
      <c r="BL167" s="159">
        <f>BK167+27</f>
        <v>46081</v>
      </c>
      <c r="BM167" s="163">
        <f>IFERROR(IF(($R167-BL167)&gt;=0,0,IF(($S167-BK167)&lt;0,0,IF(AND(($S167-BL167)&gt;0,(BK167-$R167)&gt;0),$V167/365*(BL167-BK167+1),IF(AND(($S167-BL167)&lt;=0,(BK167-$R167)&gt;0),$V167/365*($S167-BK167+1),$V167/365*(BL167-$R167+1))))),0)</f>
        <v>0</v>
      </c>
      <c r="BN167" s="159">
        <f>BL167+1</f>
        <v>46082</v>
      </c>
      <c r="BO167" s="159">
        <f>BN167+30</f>
        <v>46112</v>
      </c>
      <c r="BP167" s="163">
        <f>IFERROR(IF(($R167-BO167)&gt;=0,0,IF(($S167-BN167)&lt;0,0,IF(AND(($S167-BO167)&gt;0,(BN167-$R167)&gt;0),$V167/365*(BO167-BN167+1),IF(AND(($S167-BO167)&lt;=0,(BN167-$R167)&gt;0),$V167/365*($S167-BN167+1),$V167/365*(BO167-$R167+1))))),0)</f>
        <v>0</v>
      </c>
      <c r="BQ167" s="159">
        <f>BO167+1</f>
        <v>46113</v>
      </c>
      <c r="BR167" s="159">
        <f>BQ167+29</f>
        <v>46142</v>
      </c>
      <c r="BS167" s="163">
        <f>IFERROR(IF(($R167-BR167)&gt;=0,0,IF(($S167-BQ167)&lt;0,0,IF(AND(($S167-BR167)&gt;0,(BQ167-$R167)&gt;0),$V167/365*(BR167-BQ167+1),IF(AND(($S167-BR167)&lt;=0,(BQ167-$R167)&gt;0),$V167/365*($S167-BQ167+1),$V167/365*(BR167-$R167+1))))),0)</f>
        <v>0</v>
      </c>
      <c r="BT167" s="159">
        <f>BR167+1</f>
        <v>46143</v>
      </c>
      <c r="BU167" s="159">
        <f>BT167+30</f>
        <v>46173</v>
      </c>
      <c r="BV167" s="163">
        <f>IFERROR(IF(($R167-BU167)&gt;=0,0,IF(($S167-BT167)&lt;0,0,IF(AND(($S167-BU167)&gt;0,(BT167-$R167)&gt;0),$V167/365*(BU167-BT167+1),IF(AND(($S167-BU167)&lt;=0,(BT167-$R167)&gt;0),$V167/365*($S167-BT167+1),$V167/365*(BU167-$R167+1))))),0)</f>
        <v>0</v>
      </c>
      <c r="BW167" s="159">
        <f>BU167+1</f>
        <v>46174</v>
      </c>
      <c r="BX167" s="159">
        <f>BW167+29</f>
        <v>46203</v>
      </c>
      <c r="BY167" s="163">
        <f>IFERROR(IF(($R167-BX167)&gt;=0,0,IF(($S167-BW167)&lt;0,0,IF(AND(($S167-BX167)&gt;0,(BW167-$R167)&gt;0),$V167/365*(BX167-BW167+1),IF(AND(($S167-BX167)&lt;=0,(BW167-$R167)&gt;0),$V167/365*($S167-BW167+1),$V167/365*(BX167-$R167+1))))),0)</f>
        <v>0</v>
      </c>
      <c r="BZ167" s="159">
        <f>BX167+1</f>
        <v>46204</v>
      </c>
      <c r="CA167" s="159">
        <f>BZ167+30</f>
        <v>46234</v>
      </c>
      <c r="CB167" s="163">
        <f>IFERROR(IF(($R167-CA167)&gt;=0,0,IF(($S167-BZ167)&lt;0,0,IF(AND(($S167-CA167)&gt;0,(BZ167-$R167)&gt;0),$V167/365*(CA167-BZ167+1),IF(AND(($S167-CA167)&lt;=0,(BZ167-$R167)&gt;0),$V167/365*($S167-BZ167+1),$V167/365*(CA167-$R167+1))))),0)</f>
        <v>0</v>
      </c>
      <c r="CC167" s="159">
        <f>CA167+1</f>
        <v>46235</v>
      </c>
      <c r="CD167" s="159">
        <f>CC167+30</f>
        <v>46265</v>
      </c>
      <c r="CE167" s="163">
        <f>IFERROR(IF(($R167-CD167)&gt;=0,0,IF(($S167-CC167)&lt;0,0,IF(AND(($S167-CD167)&gt;0,(CC167-$R167)&gt;0),$V167/365*(CD167-CC167+1),IF(AND(($S167-CD167)&lt;=0,(CC167-$R167)&gt;0),$V167/365*($S167-CC167+1),$V167/365*(CD167-$R167+1))))),0)</f>
        <v>0</v>
      </c>
      <c r="CF167" s="159">
        <f>CD167+1</f>
        <v>46266</v>
      </c>
      <c r="CG167" s="159">
        <f>CF167+29</f>
        <v>46295</v>
      </c>
      <c r="CH167" s="163">
        <f>IFERROR(IF(($R167-CG167)&gt;=0,0,IF(($S167-CF167)&lt;0,0,IF(AND(($S167-CG167)&gt;0,(CF167-$R167)&gt;0),$V167/365*(CG167-CF167+1),IF(AND(($S167-CG167)&lt;=0,(CF167-$R167)&gt;0),$V167/365*($S167-CF167+1),$V167/365*(CG167-$R167+1))))),0)</f>
        <v>0</v>
      </c>
      <c r="CI167" s="159">
        <f>CG167+1</f>
        <v>46296</v>
      </c>
      <c r="CJ167" s="159">
        <f>CI167+30</f>
        <v>46326</v>
      </c>
      <c r="CK167" s="163">
        <f>IFERROR(IF(($R167-CJ167)&gt;=0,0,IF(($S167-CI167)&lt;0,0,IF(AND(($S167-CJ167)&gt;0,(CI167-$R167)&gt;0),$V167/365*(CJ167-CI167+1),IF(AND(($S167-CJ167)&lt;=0,(CI167-$R167)&gt;0),$V167/365*($S167-CI167+1),$V167/365*(CJ167-$R167+1))))),0)</f>
        <v>0</v>
      </c>
      <c r="CL167" s="159">
        <f>CJ167+1</f>
        <v>46327</v>
      </c>
      <c r="CM167" s="159">
        <f>CL167+29</f>
        <v>46356</v>
      </c>
      <c r="CN167" s="163">
        <f>IFERROR(IF(($R167-CM167)&gt;=0,0,IF(($S167-CL167)&lt;0,0,IF(AND(($S167-CM167)&gt;0,(CL167-$R167)&gt;0),$V167/365*(CM167-CL167+1),IF(AND(($S167-CM167)&lt;=0,(CL167-$R167)&gt;0),$V167/365*($S167-CL167+1),$V167/365*(CM167-$R167+1))))),0)</f>
        <v>0</v>
      </c>
      <c r="CO167" s="159">
        <f>CM167+1</f>
        <v>46357</v>
      </c>
      <c r="CP167" s="159">
        <f>CO167+30</f>
        <v>46387</v>
      </c>
      <c r="CQ167" s="163">
        <f>IFERROR(IF(($R167-CP167)&gt;=0,0,IF(($S167-CO167)&lt;0,0,IF(AND(($S167-CP167)&gt;0,(CO167-$R167)&gt;0),$V167/365*(CP167-CO167+1),IF(AND(($S167-CP167)&lt;=0,(CO167-$R167)&gt;0),$V167/365*($S167-CO167+1),$V167/365*(CP167-$R167+1))))),0)</f>
        <v>0</v>
      </c>
    </row>
    <row r="168" s="85" customFormat="1" ht="24" customHeight="1" outlineLevel="4" spans="1:95">
      <c r="A168" s="124"/>
      <c r="B168" s="125"/>
      <c r="C168" s="126"/>
      <c r="D168" s="124"/>
      <c r="E168" s="125"/>
      <c r="F168" s="125"/>
      <c r="G168" s="125"/>
      <c r="H168" s="127"/>
      <c r="I168" s="127"/>
      <c r="J168" s="127">
        <f t="shared" si="155"/>
        <v>0</v>
      </c>
      <c r="K168" s="127">
        <f>K167+1</f>
        <v>2</v>
      </c>
      <c r="L168" s="152"/>
      <c r="M168" s="153">
        <f>IFERROR(VLOOKUP($L168,'2-2 引出数据_合同数据仓库'!$B$2:$BP$10000,3,FALSE),0)</f>
        <v>0</v>
      </c>
      <c r="N168" s="127"/>
      <c r="O168" s="153">
        <f>IFERROR(VLOOKUP((LEFT(VLOOKUP($L168,'2-2 引出数据_合同数据仓库'!$B$2:$BP$10000,64,FALSE),15)&amp;(RIGHT(VLOOKUP($L168,'2-2 引出数据_合同数据仓库'!$B$2:$BP$10000,64,FALSE),4)+1)),'2-2 引出数据_合同数据仓库'!$B$2:$BP$10000,3,FALSE),0)</f>
        <v>0</v>
      </c>
      <c r="P168" s="127"/>
      <c r="Q168" s="127">
        <f>IFERROR(VLOOKUP($L168,'2-2 引出数据_合同数据仓库'!$B$2:$BP$10000,28,FALSE),0)</f>
        <v>0</v>
      </c>
      <c r="R168" s="127">
        <f>IFERROR(VLOOKUP($L168,'2-2 引出数据_合同数据仓库'!$B$2:$BP$10000,29,FALSE),0)</f>
        <v>0</v>
      </c>
      <c r="S168" s="127">
        <f>IFERROR(VLOOKUP($L168,'2-2 引出数据_合同数据仓库'!$B$2:$BP$10000,4,FALSE),0)</f>
        <v>0</v>
      </c>
      <c r="T168" s="127"/>
      <c r="U168" s="127">
        <f>IFERROR(VLOOKUP($L168,'2-2 引出数据_合同数据仓库'!$B$2:$BP$10000,15,FALSE),0)</f>
        <v>0</v>
      </c>
      <c r="V168" s="127">
        <f>U168/(S168-R168+1)*365</f>
        <v>0</v>
      </c>
      <c r="W168" s="127"/>
      <c r="X168" s="159">
        <v>45658</v>
      </c>
      <c r="Y168" s="159">
        <f>X168+30</f>
        <v>45688</v>
      </c>
      <c r="Z168" s="163">
        <f>IFERROR(IF(($R168-Y168)&gt;=0,0,IF(($S168-X168)&lt;0,0,IF(AND(($S168-Y168)&gt;0,(X168-$R168)&gt;0),$V168/365*(Y168-X168+1),IF(AND(($S168-Y168)&lt;=0,(X168-$R168)&gt;0),$V168/365*($S168-X168+1),$V168/365*(Y168-$R168+1))))),0)</f>
        <v>0</v>
      </c>
      <c r="AA168" s="159">
        <f>Y168+1</f>
        <v>45689</v>
      </c>
      <c r="AB168" s="159">
        <f>AA168+27</f>
        <v>45716</v>
      </c>
      <c r="AC168" s="163">
        <f>IFERROR(IF(($R168-AB168)&gt;=0,0,IF(($S168-AA168)&lt;0,0,IF(AND(($S168-AB168)&gt;0,(AA168-$R168)&gt;0),$V168/365*(AB168-AA168+1),IF(AND(($S168-AB168)&lt;=0,(AA168-$R168)&gt;0),$V168/365*($S168-AA168+1),$V168/365*(AB168-$R168+1))))),0)</f>
        <v>0</v>
      </c>
      <c r="AD168" s="159">
        <f>AB168+1</f>
        <v>45717</v>
      </c>
      <c r="AE168" s="159">
        <f>AD168+30</f>
        <v>45747</v>
      </c>
      <c r="AF168" s="163">
        <f>IFERROR(IF(($R168-AE168)&gt;=0,0,IF(($S168-AD168)&lt;0,0,IF(AND(($S168-AE168)&gt;0,(AD168-$R168)&gt;0),$V168/365*(AE168-AD168+1),IF(AND(($S168-AE168)&lt;=0,(AD168-$R168)&gt;0),$V168/365*($S168-AD168+1),$V168/365*(AE168-$R168+1))))),0)</f>
        <v>0</v>
      </c>
      <c r="AG168" s="159">
        <f>AE168+1</f>
        <v>45748</v>
      </c>
      <c r="AH168" s="159">
        <f>AG168+29</f>
        <v>45777</v>
      </c>
      <c r="AI168" s="163">
        <f>IFERROR(IF(($R168-AH168)&gt;=0,0,IF(($S168-AG168)&lt;0,0,IF(AND(($S168-AH168)&gt;0,(AG168-$R168)&gt;0),$V168/365*(AH168-AG168+1),IF(AND(($S168-AH168)&lt;=0,(AG168-$R168)&gt;0),$V168/365*($S168-AG168+1),$V168/365*(AH168-$R168+1))))),0)</f>
        <v>0</v>
      </c>
      <c r="AJ168" s="159">
        <f>AH168+1</f>
        <v>45778</v>
      </c>
      <c r="AK168" s="159">
        <f>AJ168+30</f>
        <v>45808</v>
      </c>
      <c r="AL168" s="163">
        <f>IFERROR(IF(($R168-AK168)&gt;=0,0,IF(($S168-AJ168)&lt;0,0,IF(AND(($S168-AK168)&gt;0,(AJ168-$R168)&gt;0),$V168/365*(AK168-AJ168+1),IF(AND(($S168-AK168)&lt;=0,(AJ168-$R168)&gt;0),$V168/365*($S168-AJ168+1),$V168/365*(AK168-$R168+1))))),0)</f>
        <v>0</v>
      </c>
      <c r="AM168" s="159">
        <f>AK168+1</f>
        <v>45809</v>
      </c>
      <c r="AN168" s="159">
        <f>AM168+29</f>
        <v>45838</v>
      </c>
      <c r="AO168" s="163">
        <f>IFERROR(IF(($R168-AN168)&gt;=0,0,IF(($S168-AM168)&lt;0,0,IF(AND(($S168-AN168)&gt;0,(AM168-$R168)&gt;0),$V168/365*(AN168-AM168+1),IF(AND(($S168-AN168)&lt;=0,(AM168-$R168)&gt;0),$V168/365*($S168-AM168+1),$V168/365*(AN168-$R168+1))))),0)</f>
        <v>0</v>
      </c>
      <c r="AP168" s="159">
        <f>AN168+1</f>
        <v>45839</v>
      </c>
      <c r="AQ168" s="159">
        <f>AP168+30</f>
        <v>45869</v>
      </c>
      <c r="AR168" s="163">
        <f>IFERROR(IF(($R168-AQ168)&gt;=0,0,IF(($S168-AP168)&lt;0,0,IF(AND(($S168-AQ168)&gt;0,(AP168-$R168)&gt;0),$V168/365*(AQ168-AP168+1),IF(AND(($S168-AQ168)&lt;=0,(AP168-$R168)&gt;0),$V168/365*($S168-AP168+1),$V168/365*(AQ168-$R168+1))))),0)</f>
        <v>0</v>
      </c>
      <c r="AS168" s="159">
        <f>AQ168+1</f>
        <v>45870</v>
      </c>
      <c r="AT168" s="159">
        <f>AS168+30</f>
        <v>45900</v>
      </c>
      <c r="AU168" s="163">
        <f>IFERROR(IF(($R168-AT168)&gt;=0,0,IF(($S168-AS168)&lt;0,0,IF(AND(($S168-AT168)&gt;0,(AS168-$R168)&gt;0),$V168/365*(AT168-AS168+1),IF(AND(($S168-AT168)&lt;=0,(AS168-$R168)&gt;0),$V168/365*($S168-AS168+1),$V168/365*(AT168-$R168+1))))),0)</f>
        <v>0</v>
      </c>
      <c r="AV168" s="159">
        <f>AT168+1</f>
        <v>45901</v>
      </c>
      <c r="AW168" s="159">
        <f>AV168+29</f>
        <v>45930</v>
      </c>
      <c r="AX168" s="163">
        <f>IFERROR(IF(($R168-AW168)&gt;=0,0,IF(($S168-AV168)&lt;0,0,IF(AND(($S168-AW168)&gt;0,(AV168-$R168)&gt;0),$V168/365*(AW168-AV168+1),IF(AND(($S168-AW168)&lt;=0,(AV168-$R168)&gt;0),$V168/365*($S168-AV168+1),$V168/365*(AW168-$R168+1))))),0)</f>
        <v>0</v>
      </c>
      <c r="AY168" s="159">
        <f>AW168+1</f>
        <v>45931</v>
      </c>
      <c r="AZ168" s="159">
        <f>AY168+30</f>
        <v>45961</v>
      </c>
      <c r="BA168" s="163">
        <f>IFERROR(IF(($R168-AZ168)&gt;=0,0,IF(($S168-AY168)&lt;0,0,IF(AND(($S168-AZ168)&gt;0,(AY168-$R168)&gt;0),$V168/365*(AZ168-AY168+1),IF(AND(($S168-AZ168)&lt;=0,(AY168-$R168)&gt;0),$V168/365*($S168-AY168+1),$V168/365*(AZ168-$R168+1))))),0)</f>
        <v>0</v>
      </c>
      <c r="BB168" s="159">
        <f>AZ168+1</f>
        <v>45962</v>
      </c>
      <c r="BC168" s="159">
        <f>BB168+29</f>
        <v>45991</v>
      </c>
      <c r="BD168" s="163">
        <f>IFERROR(IF(($R168-BC168)&gt;=0,0,IF(($S168-BB168)&lt;0,0,IF(AND(($S168-BC168)&gt;0,(BB168-$R168)&gt;0),$V168/365*(BC168-BB168+1),IF(AND(($S168-BC168)&lt;=0,(BB168-$R168)&gt;0),$V168/365*($S168-BB168+1),$V168/365*(BC168-$R168+1))))),0)</f>
        <v>0</v>
      </c>
      <c r="BE168" s="159">
        <f>BC168+1</f>
        <v>45992</v>
      </c>
      <c r="BF168" s="159">
        <f>BE168+30</f>
        <v>46022</v>
      </c>
      <c r="BG168" s="163">
        <f>IFERROR(IF(($R168-BF168)&gt;=0,0,IF(($S168-BE168)&lt;0,0,IF(AND(($S168-BF168)&gt;0,(BE168-$R168)&gt;0),$V168/365*(BF168-BE168+1),IF(AND(($S168-BF168)&lt;=0,(BE168-$R168)&gt;0),$V168/365*($S168-BE168+1),$V168/365*(BF168-$R168+1))))),0)</f>
        <v>0</v>
      </c>
      <c r="BH168" s="159">
        <v>46023</v>
      </c>
      <c r="BI168" s="159">
        <f>BH168+30</f>
        <v>46053</v>
      </c>
      <c r="BJ168" s="163">
        <f>IFERROR(IF(($R168-BI168)&gt;=0,0,IF(($S168-BH168)&lt;0,0,IF(AND(($S168-BI168)&gt;0,(BH168-$R168)&gt;0),$V168/365*(BI168-BH168+1),IF(AND(($S168-BI168)&lt;=0,(BH168-$R168)&gt;0),$V168/365*($S168-BH168+1),$V168/365*(BI168-$R168+1))))),0)</f>
        <v>0</v>
      </c>
      <c r="BK168" s="159">
        <f>BI168+1</f>
        <v>46054</v>
      </c>
      <c r="BL168" s="159">
        <f>BK168+27</f>
        <v>46081</v>
      </c>
      <c r="BM168" s="163">
        <f>IFERROR(IF(($R168-BL168)&gt;=0,0,IF(($S168-BK168)&lt;0,0,IF(AND(($S168-BL168)&gt;0,(BK168-$R168)&gt;0),$V168/365*(BL168-BK168+1),IF(AND(($S168-BL168)&lt;=0,(BK168-$R168)&gt;0),$V168/365*($S168-BK168+1),$V168/365*(BL168-$R168+1))))),0)</f>
        <v>0</v>
      </c>
      <c r="BN168" s="159">
        <f>BL168+1</f>
        <v>46082</v>
      </c>
      <c r="BO168" s="159">
        <f>BN168+30</f>
        <v>46112</v>
      </c>
      <c r="BP168" s="163">
        <f>IFERROR(IF(($R168-BO168)&gt;=0,0,IF(($S168-BN168)&lt;0,0,IF(AND(($S168-BO168)&gt;0,(BN168-$R168)&gt;0),$V168/365*(BO168-BN168+1),IF(AND(($S168-BO168)&lt;=0,(BN168-$R168)&gt;0),$V168/365*($S168-BN168+1),$V168/365*(BO168-$R168+1))))),0)</f>
        <v>0</v>
      </c>
      <c r="BQ168" s="159">
        <f>BO168+1</f>
        <v>46113</v>
      </c>
      <c r="BR168" s="159">
        <f>BQ168+29</f>
        <v>46142</v>
      </c>
      <c r="BS168" s="163">
        <f>IFERROR(IF(($R168-BR168)&gt;=0,0,IF(($S168-BQ168)&lt;0,0,IF(AND(($S168-BR168)&gt;0,(BQ168-$R168)&gt;0),$V168/365*(BR168-BQ168+1),IF(AND(($S168-BR168)&lt;=0,(BQ168-$R168)&gt;0),$V168/365*($S168-BQ168+1),$V168/365*(BR168-$R168+1))))),0)</f>
        <v>0</v>
      </c>
      <c r="BT168" s="159">
        <f>BR168+1</f>
        <v>46143</v>
      </c>
      <c r="BU168" s="159">
        <f>BT168+30</f>
        <v>46173</v>
      </c>
      <c r="BV168" s="163">
        <f>IFERROR(IF(($R168-BU168)&gt;=0,0,IF(($S168-BT168)&lt;0,0,IF(AND(($S168-BU168)&gt;0,(BT168-$R168)&gt;0),$V168/365*(BU168-BT168+1),IF(AND(($S168-BU168)&lt;=0,(BT168-$R168)&gt;0),$V168/365*($S168-BT168+1),$V168/365*(BU168-$R168+1))))),0)</f>
        <v>0</v>
      </c>
      <c r="BW168" s="159">
        <f>BU168+1</f>
        <v>46174</v>
      </c>
      <c r="BX168" s="159">
        <f>BW168+29</f>
        <v>46203</v>
      </c>
      <c r="BY168" s="163">
        <f>IFERROR(IF(($R168-BX168)&gt;=0,0,IF(($S168-BW168)&lt;0,0,IF(AND(($S168-BX168)&gt;0,(BW168-$R168)&gt;0),$V168/365*(BX168-BW168+1),IF(AND(($S168-BX168)&lt;=0,(BW168-$R168)&gt;0),$V168/365*($S168-BW168+1),$V168/365*(BX168-$R168+1))))),0)</f>
        <v>0</v>
      </c>
      <c r="BZ168" s="159">
        <f>BX168+1</f>
        <v>46204</v>
      </c>
      <c r="CA168" s="159">
        <f>BZ168+30</f>
        <v>46234</v>
      </c>
      <c r="CB168" s="163">
        <f>IFERROR(IF(($R168-CA168)&gt;=0,0,IF(($S168-BZ168)&lt;0,0,IF(AND(($S168-CA168)&gt;0,(BZ168-$R168)&gt;0),$V168/365*(CA168-BZ168+1),IF(AND(($S168-CA168)&lt;=0,(BZ168-$R168)&gt;0),$V168/365*($S168-BZ168+1),$V168/365*(CA168-$R168+1))))),0)</f>
        <v>0</v>
      </c>
      <c r="CC168" s="159">
        <f>CA168+1</f>
        <v>46235</v>
      </c>
      <c r="CD168" s="159">
        <f>CC168+30</f>
        <v>46265</v>
      </c>
      <c r="CE168" s="163">
        <f>IFERROR(IF(($R168-CD168)&gt;=0,0,IF(($S168-CC168)&lt;0,0,IF(AND(($S168-CD168)&gt;0,(CC168-$R168)&gt;0),$V168/365*(CD168-CC168+1),IF(AND(($S168-CD168)&lt;=0,(CC168-$R168)&gt;0),$V168/365*($S168-CC168+1),$V168/365*(CD168-$R168+1))))),0)</f>
        <v>0</v>
      </c>
      <c r="CF168" s="159">
        <f>CD168+1</f>
        <v>46266</v>
      </c>
      <c r="CG168" s="159">
        <f>CF168+29</f>
        <v>46295</v>
      </c>
      <c r="CH168" s="163">
        <f>IFERROR(IF(($R168-CG168)&gt;=0,0,IF(($S168-CF168)&lt;0,0,IF(AND(($S168-CG168)&gt;0,(CF168-$R168)&gt;0),$V168/365*(CG168-CF168+1),IF(AND(($S168-CG168)&lt;=0,(CF168-$R168)&gt;0),$V168/365*($S168-CF168+1),$V168/365*(CG168-$R168+1))))),0)</f>
        <v>0</v>
      </c>
      <c r="CI168" s="159">
        <f>CG168+1</f>
        <v>46296</v>
      </c>
      <c r="CJ168" s="159">
        <f>CI168+30</f>
        <v>46326</v>
      </c>
      <c r="CK168" s="163">
        <f>IFERROR(IF(($R168-CJ168)&gt;=0,0,IF(($S168-CI168)&lt;0,0,IF(AND(($S168-CJ168)&gt;0,(CI168-$R168)&gt;0),$V168/365*(CJ168-CI168+1),IF(AND(($S168-CJ168)&lt;=0,(CI168-$R168)&gt;0),$V168/365*($S168-CI168+1),$V168/365*(CJ168-$R168+1))))),0)</f>
        <v>0</v>
      </c>
      <c r="CL168" s="159">
        <f>CJ168+1</f>
        <v>46327</v>
      </c>
      <c r="CM168" s="159">
        <f>CL168+29</f>
        <v>46356</v>
      </c>
      <c r="CN168" s="163">
        <f>IFERROR(IF(($R168-CM168)&gt;=0,0,IF(($S168-CL168)&lt;0,0,IF(AND(($S168-CM168)&gt;0,(CL168-$R168)&gt;0),$V168/365*(CM168-CL168+1),IF(AND(($S168-CM168)&lt;=0,(CL168-$R168)&gt;0),$V168/365*($S168-CL168+1),$V168/365*(CM168-$R168+1))))),0)</f>
        <v>0</v>
      </c>
      <c r="CO168" s="159">
        <f>CM168+1</f>
        <v>46357</v>
      </c>
      <c r="CP168" s="159">
        <f>CO168+30</f>
        <v>46387</v>
      </c>
      <c r="CQ168" s="163">
        <f>IFERROR(IF(($R168-CP168)&gt;=0,0,IF(($S168-CO168)&lt;0,0,IF(AND(($S168-CP168)&gt;0,(CO168-$R168)&gt;0),$V168/365*(CP168-CO168+1),IF(AND(($S168-CP168)&lt;=0,(CO168-$R168)&gt;0),$V168/365*($S168-CO168+1),$V168/365*(CP168-$R168+1))))),0)</f>
        <v>0</v>
      </c>
    </row>
    <row r="169" s="85" customFormat="1" ht="24" customHeight="1" outlineLevel="4" spans="1:95">
      <c r="A169" s="124"/>
      <c r="B169" s="125"/>
      <c r="C169" s="126"/>
      <c r="D169" s="124"/>
      <c r="E169" s="125"/>
      <c r="F169" s="125"/>
      <c r="G169" s="125"/>
      <c r="H169" s="127"/>
      <c r="I169" s="127"/>
      <c r="J169" s="127">
        <f t="shared" si="155"/>
        <v>0</v>
      </c>
      <c r="K169" s="127">
        <f>K168+1</f>
        <v>3</v>
      </c>
      <c r="L169" s="152"/>
      <c r="M169" s="153">
        <f>IFERROR(VLOOKUP($L169,'2-2 引出数据_合同数据仓库'!$B$2:$BP$10000,3,FALSE),0)</f>
        <v>0</v>
      </c>
      <c r="N169" s="127"/>
      <c r="O169" s="153">
        <f>IFERROR(VLOOKUP((LEFT(VLOOKUP($L169,'2-2 引出数据_合同数据仓库'!$B$2:$BP$10000,64,FALSE),15)&amp;(RIGHT(VLOOKUP($L169,'2-2 引出数据_合同数据仓库'!$B$2:$BP$10000,64,FALSE),4)+1)),'2-2 引出数据_合同数据仓库'!$B$2:$BP$10000,3,FALSE),0)</f>
        <v>0</v>
      </c>
      <c r="P169" s="127"/>
      <c r="Q169" s="127">
        <f>IFERROR(VLOOKUP($L169,'2-2 引出数据_合同数据仓库'!$B$2:$BP$10000,28,FALSE),0)</f>
        <v>0</v>
      </c>
      <c r="R169" s="127">
        <f>IFERROR(VLOOKUP($L169,'2-2 引出数据_合同数据仓库'!$B$2:$BP$10000,29,FALSE),0)</f>
        <v>0</v>
      </c>
      <c r="S169" s="127">
        <f>IFERROR(VLOOKUP($L169,'2-2 引出数据_合同数据仓库'!$B$2:$BP$10000,4,FALSE),0)</f>
        <v>0</v>
      </c>
      <c r="T169" s="127"/>
      <c r="U169" s="127">
        <f>IFERROR(VLOOKUP($L169,'2-2 引出数据_合同数据仓库'!$B$2:$BP$10000,15,FALSE),0)</f>
        <v>0</v>
      </c>
      <c r="V169" s="127">
        <f>U169/(S169-R169+1)*365</f>
        <v>0</v>
      </c>
      <c r="W169" s="127"/>
      <c r="X169" s="159">
        <v>45658</v>
      </c>
      <c r="Y169" s="159">
        <f>X169+30</f>
        <v>45688</v>
      </c>
      <c r="Z169" s="163">
        <f>IFERROR(IF(($R169-Y169)&gt;=0,0,IF(($S169-X169)&lt;0,0,IF(AND(($S169-Y169)&gt;0,(X169-$R169)&gt;0),$V169/365*(Y169-X169+1),IF(AND(($S169-Y169)&lt;=0,(X169-$R169)&gt;0),$V169/365*($S169-X169+1),$V169/365*(Y169-$R169+1))))),0)</f>
        <v>0</v>
      </c>
      <c r="AA169" s="159">
        <f>Y169+1</f>
        <v>45689</v>
      </c>
      <c r="AB169" s="159">
        <f>AA169+27</f>
        <v>45716</v>
      </c>
      <c r="AC169" s="163">
        <f>IFERROR(IF(($R169-AB169)&gt;=0,0,IF(($S169-AA169)&lt;0,0,IF(AND(($S169-AB169)&gt;0,(AA169-$R169)&gt;0),$V169/365*(AB169-AA169+1),IF(AND(($S169-AB169)&lt;=0,(AA169-$R169)&gt;0),$V169/365*($S169-AA169+1),$V169/365*(AB169-$R169+1))))),0)</f>
        <v>0</v>
      </c>
      <c r="AD169" s="159">
        <f>AB169+1</f>
        <v>45717</v>
      </c>
      <c r="AE169" s="159">
        <f>AD169+30</f>
        <v>45747</v>
      </c>
      <c r="AF169" s="163">
        <f>IFERROR(IF(($R169-AE169)&gt;=0,0,IF(($S169-AD169)&lt;0,0,IF(AND(($S169-AE169)&gt;0,(AD169-$R169)&gt;0),$V169/365*(AE169-AD169+1),IF(AND(($S169-AE169)&lt;=0,(AD169-$R169)&gt;0),$V169/365*($S169-AD169+1),$V169/365*(AE169-$R169+1))))),0)</f>
        <v>0</v>
      </c>
      <c r="AG169" s="159">
        <f>AE169+1</f>
        <v>45748</v>
      </c>
      <c r="AH169" s="159">
        <f>AG169+29</f>
        <v>45777</v>
      </c>
      <c r="AI169" s="163">
        <f>IFERROR(IF(($R169-AH169)&gt;=0,0,IF(($S169-AG169)&lt;0,0,IF(AND(($S169-AH169)&gt;0,(AG169-$R169)&gt;0),$V169/365*(AH169-AG169+1),IF(AND(($S169-AH169)&lt;=0,(AG169-$R169)&gt;0),$V169/365*($S169-AG169+1),$V169/365*(AH169-$R169+1))))),0)</f>
        <v>0</v>
      </c>
      <c r="AJ169" s="159">
        <f>AH169+1</f>
        <v>45778</v>
      </c>
      <c r="AK169" s="159">
        <f>AJ169+30</f>
        <v>45808</v>
      </c>
      <c r="AL169" s="163">
        <f>IFERROR(IF(($R169-AK169)&gt;=0,0,IF(($S169-AJ169)&lt;0,0,IF(AND(($S169-AK169)&gt;0,(AJ169-$R169)&gt;0),$V169/365*(AK169-AJ169+1),IF(AND(($S169-AK169)&lt;=0,(AJ169-$R169)&gt;0),$V169/365*($S169-AJ169+1),$V169/365*(AK169-$R169+1))))),0)</f>
        <v>0</v>
      </c>
      <c r="AM169" s="159">
        <f>AK169+1</f>
        <v>45809</v>
      </c>
      <c r="AN169" s="159">
        <f>AM169+29</f>
        <v>45838</v>
      </c>
      <c r="AO169" s="163">
        <f>IFERROR(IF(($R169-AN169)&gt;=0,0,IF(($S169-AM169)&lt;0,0,IF(AND(($S169-AN169)&gt;0,(AM169-$R169)&gt;0),$V169/365*(AN169-AM169+1),IF(AND(($S169-AN169)&lt;=0,(AM169-$R169)&gt;0),$V169/365*($S169-AM169+1),$V169/365*(AN169-$R169+1))))),0)</f>
        <v>0</v>
      </c>
      <c r="AP169" s="159">
        <f>AN169+1</f>
        <v>45839</v>
      </c>
      <c r="AQ169" s="159">
        <f>AP169+30</f>
        <v>45869</v>
      </c>
      <c r="AR169" s="163">
        <f>IFERROR(IF(($R169-AQ169)&gt;=0,0,IF(($S169-AP169)&lt;0,0,IF(AND(($S169-AQ169)&gt;0,(AP169-$R169)&gt;0),$V169/365*(AQ169-AP169+1),IF(AND(($S169-AQ169)&lt;=0,(AP169-$R169)&gt;0),$V169/365*($S169-AP169+1),$V169/365*(AQ169-$R169+1))))),0)</f>
        <v>0</v>
      </c>
      <c r="AS169" s="159">
        <f>AQ169+1</f>
        <v>45870</v>
      </c>
      <c r="AT169" s="159">
        <f>AS169+30</f>
        <v>45900</v>
      </c>
      <c r="AU169" s="163">
        <f>IFERROR(IF(($R169-AT169)&gt;=0,0,IF(($S169-AS169)&lt;0,0,IF(AND(($S169-AT169)&gt;0,(AS169-$R169)&gt;0),$V169/365*(AT169-AS169+1),IF(AND(($S169-AT169)&lt;=0,(AS169-$R169)&gt;0),$V169/365*($S169-AS169+1),$V169/365*(AT169-$R169+1))))),0)</f>
        <v>0</v>
      </c>
      <c r="AV169" s="159">
        <f>AT169+1</f>
        <v>45901</v>
      </c>
      <c r="AW169" s="159">
        <f>AV169+29</f>
        <v>45930</v>
      </c>
      <c r="AX169" s="163">
        <f>IFERROR(IF(($R169-AW169)&gt;=0,0,IF(($S169-AV169)&lt;0,0,IF(AND(($S169-AW169)&gt;0,(AV169-$R169)&gt;0),$V169/365*(AW169-AV169+1),IF(AND(($S169-AW169)&lt;=0,(AV169-$R169)&gt;0),$V169/365*($S169-AV169+1),$V169/365*(AW169-$R169+1))))),0)</f>
        <v>0</v>
      </c>
      <c r="AY169" s="159">
        <f>AW169+1</f>
        <v>45931</v>
      </c>
      <c r="AZ169" s="159">
        <f>AY169+30</f>
        <v>45961</v>
      </c>
      <c r="BA169" s="163">
        <f>IFERROR(IF(($R169-AZ169)&gt;=0,0,IF(($S169-AY169)&lt;0,0,IF(AND(($S169-AZ169)&gt;0,(AY169-$R169)&gt;0),$V169/365*(AZ169-AY169+1),IF(AND(($S169-AZ169)&lt;=0,(AY169-$R169)&gt;0),$V169/365*($S169-AY169+1),$V169/365*(AZ169-$R169+1))))),0)</f>
        <v>0</v>
      </c>
      <c r="BB169" s="159">
        <f>AZ169+1</f>
        <v>45962</v>
      </c>
      <c r="BC169" s="159">
        <f>BB169+29</f>
        <v>45991</v>
      </c>
      <c r="BD169" s="163">
        <f>IFERROR(IF(($R169-BC169)&gt;=0,0,IF(($S169-BB169)&lt;0,0,IF(AND(($S169-BC169)&gt;0,(BB169-$R169)&gt;0),$V169/365*(BC169-BB169+1),IF(AND(($S169-BC169)&lt;=0,(BB169-$R169)&gt;0),$V169/365*($S169-BB169+1),$V169/365*(BC169-$R169+1))))),0)</f>
        <v>0</v>
      </c>
      <c r="BE169" s="159">
        <f>BC169+1</f>
        <v>45992</v>
      </c>
      <c r="BF169" s="159">
        <f>BE169+30</f>
        <v>46022</v>
      </c>
      <c r="BG169" s="163">
        <f>IFERROR(IF(($R169-BF169)&gt;=0,0,IF(($S169-BE169)&lt;0,0,IF(AND(($S169-BF169)&gt;0,(BE169-$R169)&gt;0),$V169/365*(BF169-BE169+1),IF(AND(($S169-BF169)&lt;=0,(BE169-$R169)&gt;0),$V169/365*($S169-BE169+1),$V169/365*(BF169-$R169+1))))),0)</f>
        <v>0</v>
      </c>
      <c r="BH169" s="159">
        <v>46023</v>
      </c>
      <c r="BI169" s="159">
        <f>BH169+30</f>
        <v>46053</v>
      </c>
      <c r="BJ169" s="163">
        <f>IFERROR(IF(($R169-BI169)&gt;=0,0,IF(($S169-BH169)&lt;0,0,IF(AND(($S169-BI169)&gt;0,(BH169-$R169)&gt;0),$V169/365*(BI169-BH169+1),IF(AND(($S169-BI169)&lt;=0,(BH169-$R169)&gt;0),$V169/365*($S169-BH169+1),$V169/365*(BI169-$R169+1))))),0)</f>
        <v>0</v>
      </c>
      <c r="BK169" s="159">
        <f>BI169+1</f>
        <v>46054</v>
      </c>
      <c r="BL169" s="159">
        <f>BK169+27</f>
        <v>46081</v>
      </c>
      <c r="BM169" s="163">
        <f>IFERROR(IF(($R169-BL169)&gt;=0,0,IF(($S169-BK169)&lt;0,0,IF(AND(($S169-BL169)&gt;0,(BK169-$R169)&gt;0),$V169/365*(BL169-BK169+1),IF(AND(($S169-BL169)&lt;=0,(BK169-$R169)&gt;0),$V169/365*($S169-BK169+1),$V169/365*(BL169-$R169+1))))),0)</f>
        <v>0</v>
      </c>
      <c r="BN169" s="159">
        <f>BL169+1</f>
        <v>46082</v>
      </c>
      <c r="BO169" s="159">
        <f>BN169+30</f>
        <v>46112</v>
      </c>
      <c r="BP169" s="163">
        <f>IFERROR(IF(($R169-BO169)&gt;=0,0,IF(($S169-BN169)&lt;0,0,IF(AND(($S169-BO169)&gt;0,(BN169-$R169)&gt;0),$V169/365*(BO169-BN169+1),IF(AND(($S169-BO169)&lt;=0,(BN169-$R169)&gt;0),$V169/365*($S169-BN169+1),$V169/365*(BO169-$R169+1))))),0)</f>
        <v>0</v>
      </c>
      <c r="BQ169" s="159">
        <f>BO169+1</f>
        <v>46113</v>
      </c>
      <c r="BR169" s="159">
        <f>BQ169+29</f>
        <v>46142</v>
      </c>
      <c r="BS169" s="163">
        <f>IFERROR(IF(($R169-BR169)&gt;=0,0,IF(($S169-BQ169)&lt;0,0,IF(AND(($S169-BR169)&gt;0,(BQ169-$R169)&gt;0),$V169/365*(BR169-BQ169+1),IF(AND(($S169-BR169)&lt;=0,(BQ169-$R169)&gt;0),$V169/365*($S169-BQ169+1),$V169/365*(BR169-$R169+1))))),0)</f>
        <v>0</v>
      </c>
      <c r="BT169" s="159">
        <f>BR169+1</f>
        <v>46143</v>
      </c>
      <c r="BU169" s="159">
        <f>BT169+30</f>
        <v>46173</v>
      </c>
      <c r="BV169" s="163">
        <f>IFERROR(IF(($R169-BU169)&gt;=0,0,IF(($S169-BT169)&lt;0,0,IF(AND(($S169-BU169)&gt;0,(BT169-$R169)&gt;0),$V169/365*(BU169-BT169+1),IF(AND(($S169-BU169)&lt;=0,(BT169-$R169)&gt;0),$V169/365*($S169-BT169+1),$V169/365*(BU169-$R169+1))))),0)</f>
        <v>0</v>
      </c>
      <c r="BW169" s="159">
        <f>BU169+1</f>
        <v>46174</v>
      </c>
      <c r="BX169" s="159">
        <f>BW169+29</f>
        <v>46203</v>
      </c>
      <c r="BY169" s="163">
        <f>IFERROR(IF(($R169-BX169)&gt;=0,0,IF(($S169-BW169)&lt;0,0,IF(AND(($S169-BX169)&gt;0,(BW169-$R169)&gt;0),$V169/365*(BX169-BW169+1),IF(AND(($S169-BX169)&lt;=0,(BW169-$R169)&gt;0),$V169/365*($S169-BW169+1),$V169/365*(BX169-$R169+1))))),0)</f>
        <v>0</v>
      </c>
      <c r="BZ169" s="159">
        <f>BX169+1</f>
        <v>46204</v>
      </c>
      <c r="CA169" s="159">
        <f>BZ169+30</f>
        <v>46234</v>
      </c>
      <c r="CB169" s="163">
        <f>IFERROR(IF(($R169-CA169)&gt;=0,0,IF(($S169-BZ169)&lt;0,0,IF(AND(($S169-CA169)&gt;0,(BZ169-$R169)&gt;0),$V169/365*(CA169-BZ169+1),IF(AND(($S169-CA169)&lt;=0,(BZ169-$R169)&gt;0),$V169/365*($S169-BZ169+1),$V169/365*(CA169-$R169+1))))),0)</f>
        <v>0</v>
      </c>
      <c r="CC169" s="159">
        <f>CA169+1</f>
        <v>46235</v>
      </c>
      <c r="CD169" s="159">
        <f>CC169+30</f>
        <v>46265</v>
      </c>
      <c r="CE169" s="163">
        <f>IFERROR(IF(($R169-CD169)&gt;=0,0,IF(($S169-CC169)&lt;0,0,IF(AND(($S169-CD169)&gt;0,(CC169-$R169)&gt;0),$V169/365*(CD169-CC169+1),IF(AND(($S169-CD169)&lt;=0,(CC169-$R169)&gt;0),$V169/365*($S169-CC169+1),$V169/365*(CD169-$R169+1))))),0)</f>
        <v>0</v>
      </c>
      <c r="CF169" s="159">
        <f>CD169+1</f>
        <v>46266</v>
      </c>
      <c r="CG169" s="159">
        <f>CF169+29</f>
        <v>46295</v>
      </c>
      <c r="CH169" s="163">
        <f>IFERROR(IF(($R169-CG169)&gt;=0,0,IF(($S169-CF169)&lt;0,0,IF(AND(($S169-CG169)&gt;0,(CF169-$R169)&gt;0),$V169/365*(CG169-CF169+1),IF(AND(($S169-CG169)&lt;=0,(CF169-$R169)&gt;0),$V169/365*($S169-CF169+1),$V169/365*(CG169-$R169+1))))),0)</f>
        <v>0</v>
      </c>
      <c r="CI169" s="159">
        <f>CG169+1</f>
        <v>46296</v>
      </c>
      <c r="CJ169" s="159">
        <f>CI169+30</f>
        <v>46326</v>
      </c>
      <c r="CK169" s="163">
        <f>IFERROR(IF(($R169-CJ169)&gt;=0,0,IF(($S169-CI169)&lt;0,0,IF(AND(($S169-CJ169)&gt;0,(CI169-$R169)&gt;0),$V169/365*(CJ169-CI169+1),IF(AND(($S169-CJ169)&lt;=0,(CI169-$R169)&gt;0),$V169/365*($S169-CI169+1),$V169/365*(CJ169-$R169+1))))),0)</f>
        <v>0</v>
      </c>
      <c r="CL169" s="159">
        <f>CJ169+1</f>
        <v>46327</v>
      </c>
      <c r="CM169" s="159">
        <f>CL169+29</f>
        <v>46356</v>
      </c>
      <c r="CN169" s="163">
        <f>IFERROR(IF(($R169-CM169)&gt;=0,0,IF(($S169-CL169)&lt;0,0,IF(AND(($S169-CM169)&gt;0,(CL169-$R169)&gt;0),$V169/365*(CM169-CL169+1),IF(AND(($S169-CM169)&lt;=0,(CL169-$R169)&gt;0),$V169/365*($S169-CL169+1),$V169/365*(CM169-$R169+1))))),0)</f>
        <v>0</v>
      </c>
      <c r="CO169" s="159">
        <f>CM169+1</f>
        <v>46357</v>
      </c>
      <c r="CP169" s="159">
        <f>CO169+30</f>
        <v>46387</v>
      </c>
      <c r="CQ169" s="163">
        <f>IFERROR(IF(($R169-CP169)&gt;=0,0,IF(($S169-CO169)&lt;0,0,IF(AND(($S169-CP169)&gt;0,(CO169-$R169)&gt;0),$V169/365*(CP169-CO169+1),IF(AND(($S169-CP169)&lt;=0,(CO169-$R169)&gt;0),$V169/365*($S169-CO169+1),$V169/365*(CP169-$R169+1))))),0)</f>
        <v>0</v>
      </c>
    </row>
    <row r="170" s="85" customFormat="1" ht="24" customHeight="1" outlineLevel="4" spans="1:95">
      <c r="A170" s="124"/>
      <c r="B170" s="125"/>
      <c r="C170" s="126"/>
      <c r="D170" s="124"/>
      <c r="E170" s="125"/>
      <c r="F170" s="125"/>
      <c r="G170" s="125"/>
      <c r="H170" s="127"/>
      <c r="I170" s="127"/>
      <c r="J170" s="127">
        <f t="shared" si="155"/>
        <v>0</v>
      </c>
      <c r="K170" s="127">
        <f>K169+1</f>
        <v>4</v>
      </c>
      <c r="L170" s="152"/>
      <c r="M170" s="153">
        <f>IFERROR(VLOOKUP($L170,'2-2 引出数据_合同数据仓库'!$B$2:$BP$10000,3,FALSE),0)</f>
        <v>0</v>
      </c>
      <c r="N170" s="127"/>
      <c r="O170" s="153">
        <f>IFERROR(VLOOKUP((LEFT(VLOOKUP($L170,'2-2 引出数据_合同数据仓库'!$B$2:$BP$10000,64,FALSE),15)&amp;(RIGHT(VLOOKUP($L170,'2-2 引出数据_合同数据仓库'!$B$2:$BP$10000,64,FALSE),4)+1)),'2-2 引出数据_合同数据仓库'!$B$2:$BP$10000,3,FALSE),0)</f>
        <v>0</v>
      </c>
      <c r="P170" s="127"/>
      <c r="Q170" s="127">
        <f>IFERROR(VLOOKUP($L170,'2-2 引出数据_合同数据仓库'!$B$2:$BP$10000,28,FALSE),0)</f>
        <v>0</v>
      </c>
      <c r="R170" s="127">
        <f>IFERROR(VLOOKUP($L170,'2-2 引出数据_合同数据仓库'!$B$2:$BP$10000,29,FALSE),0)</f>
        <v>0</v>
      </c>
      <c r="S170" s="127">
        <f>IFERROR(VLOOKUP($L170,'2-2 引出数据_合同数据仓库'!$B$2:$BP$10000,4,FALSE),0)</f>
        <v>0</v>
      </c>
      <c r="T170" s="127"/>
      <c r="U170" s="127">
        <f>IFERROR(VLOOKUP($L170,'2-2 引出数据_合同数据仓库'!$B$2:$BP$10000,15,FALSE),0)</f>
        <v>0</v>
      </c>
      <c r="V170" s="127">
        <f>U170/(S170-R170+1)*365</f>
        <v>0</v>
      </c>
      <c r="W170" s="127"/>
      <c r="X170" s="159">
        <v>45658</v>
      </c>
      <c r="Y170" s="159">
        <f>X170+30</f>
        <v>45688</v>
      </c>
      <c r="Z170" s="163">
        <f>IFERROR(IF(($R170-Y170)&gt;=0,0,IF(($S170-X170)&lt;0,0,IF(AND(($S170-Y170)&gt;0,(X170-$R170)&gt;0),$V170/365*(Y170-X170+1),IF(AND(($S170-Y170)&lt;=0,(X170-$R170)&gt;0),$V170/365*($S170-X170+1),$V170/365*(Y170-$R170+1))))),0)</f>
        <v>0</v>
      </c>
      <c r="AA170" s="159">
        <f>Y170+1</f>
        <v>45689</v>
      </c>
      <c r="AB170" s="159">
        <f>AA170+27</f>
        <v>45716</v>
      </c>
      <c r="AC170" s="163">
        <f>IFERROR(IF(($R170-AB170)&gt;=0,0,IF(($S170-AA170)&lt;0,0,IF(AND(($S170-AB170)&gt;0,(AA170-$R170)&gt;0),$V170/365*(AB170-AA170+1),IF(AND(($S170-AB170)&lt;=0,(AA170-$R170)&gt;0),$V170/365*($S170-AA170+1),$V170/365*(AB170-$R170+1))))),0)</f>
        <v>0</v>
      </c>
      <c r="AD170" s="159">
        <f>AB170+1</f>
        <v>45717</v>
      </c>
      <c r="AE170" s="159">
        <f>AD170+30</f>
        <v>45747</v>
      </c>
      <c r="AF170" s="163">
        <f>IFERROR(IF(($R170-AE170)&gt;=0,0,IF(($S170-AD170)&lt;0,0,IF(AND(($S170-AE170)&gt;0,(AD170-$R170)&gt;0),$V170/365*(AE170-AD170+1),IF(AND(($S170-AE170)&lt;=0,(AD170-$R170)&gt;0),$V170/365*($S170-AD170+1),$V170/365*(AE170-$R170+1))))),0)</f>
        <v>0</v>
      </c>
      <c r="AG170" s="159">
        <f>AE170+1</f>
        <v>45748</v>
      </c>
      <c r="AH170" s="159">
        <f>AG170+29</f>
        <v>45777</v>
      </c>
      <c r="AI170" s="163">
        <f>IFERROR(IF(($R170-AH170)&gt;=0,0,IF(($S170-AG170)&lt;0,0,IF(AND(($S170-AH170)&gt;0,(AG170-$R170)&gt;0),$V170/365*(AH170-AG170+1),IF(AND(($S170-AH170)&lt;=0,(AG170-$R170)&gt;0),$V170/365*($S170-AG170+1),$V170/365*(AH170-$R170+1))))),0)</f>
        <v>0</v>
      </c>
      <c r="AJ170" s="159">
        <f>AH170+1</f>
        <v>45778</v>
      </c>
      <c r="AK170" s="159">
        <f>AJ170+30</f>
        <v>45808</v>
      </c>
      <c r="AL170" s="163">
        <f>IFERROR(IF(($R170-AK170)&gt;=0,0,IF(($S170-AJ170)&lt;0,0,IF(AND(($S170-AK170)&gt;0,(AJ170-$R170)&gt;0),$V170/365*(AK170-AJ170+1),IF(AND(($S170-AK170)&lt;=0,(AJ170-$R170)&gt;0),$V170/365*($S170-AJ170+1),$V170/365*(AK170-$R170+1))))),0)</f>
        <v>0</v>
      </c>
      <c r="AM170" s="159">
        <f>AK170+1</f>
        <v>45809</v>
      </c>
      <c r="AN170" s="159">
        <f>AM170+29</f>
        <v>45838</v>
      </c>
      <c r="AO170" s="163">
        <f>IFERROR(IF(($R170-AN170)&gt;=0,0,IF(($S170-AM170)&lt;0,0,IF(AND(($S170-AN170)&gt;0,(AM170-$R170)&gt;0),$V170/365*(AN170-AM170+1),IF(AND(($S170-AN170)&lt;=0,(AM170-$R170)&gt;0),$V170/365*($S170-AM170+1),$V170/365*(AN170-$R170+1))))),0)</f>
        <v>0</v>
      </c>
      <c r="AP170" s="159">
        <f>AN170+1</f>
        <v>45839</v>
      </c>
      <c r="AQ170" s="159">
        <f>AP170+30</f>
        <v>45869</v>
      </c>
      <c r="AR170" s="163">
        <f>IFERROR(IF(($R170-AQ170)&gt;=0,0,IF(($S170-AP170)&lt;0,0,IF(AND(($S170-AQ170)&gt;0,(AP170-$R170)&gt;0),$V170/365*(AQ170-AP170+1),IF(AND(($S170-AQ170)&lt;=0,(AP170-$R170)&gt;0),$V170/365*($S170-AP170+1),$V170/365*(AQ170-$R170+1))))),0)</f>
        <v>0</v>
      </c>
      <c r="AS170" s="159">
        <f>AQ170+1</f>
        <v>45870</v>
      </c>
      <c r="AT170" s="159">
        <f>AS170+30</f>
        <v>45900</v>
      </c>
      <c r="AU170" s="163">
        <f>IFERROR(IF(($R170-AT170)&gt;=0,0,IF(($S170-AS170)&lt;0,0,IF(AND(($S170-AT170)&gt;0,(AS170-$R170)&gt;0),$V170/365*(AT170-AS170+1),IF(AND(($S170-AT170)&lt;=0,(AS170-$R170)&gt;0),$V170/365*($S170-AS170+1),$V170/365*(AT170-$R170+1))))),0)</f>
        <v>0</v>
      </c>
      <c r="AV170" s="159">
        <f>AT170+1</f>
        <v>45901</v>
      </c>
      <c r="AW170" s="159">
        <f>AV170+29</f>
        <v>45930</v>
      </c>
      <c r="AX170" s="163">
        <f>IFERROR(IF(($R170-AW170)&gt;=0,0,IF(($S170-AV170)&lt;0,0,IF(AND(($S170-AW170)&gt;0,(AV170-$R170)&gt;0),$V170/365*(AW170-AV170+1),IF(AND(($S170-AW170)&lt;=0,(AV170-$R170)&gt;0),$V170/365*($S170-AV170+1),$V170/365*(AW170-$R170+1))))),0)</f>
        <v>0</v>
      </c>
      <c r="AY170" s="159">
        <f>AW170+1</f>
        <v>45931</v>
      </c>
      <c r="AZ170" s="159">
        <f>AY170+30</f>
        <v>45961</v>
      </c>
      <c r="BA170" s="163">
        <f>IFERROR(IF(($R170-AZ170)&gt;=0,0,IF(($S170-AY170)&lt;0,0,IF(AND(($S170-AZ170)&gt;0,(AY170-$R170)&gt;0),$V170/365*(AZ170-AY170+1),IF(AND(($S170-AZ170)&lt;=0,(AY170-$R170)&gt;0),$V170/365*($S170-AY170+1),$V170/365*(AZ170-$R170+1))))),0)</f>
        <v>0</v>
      </c>
      <c r="BB170" s="159">
        <f>AZ170+1</f>
        <v>45962</v>
      </c>
      <c r="BC170" s="159">
        <f>BB170+29</f>
        <v>45991</v>
      </c>
      <c r="BD170" s="163">
        <f>IFERROR(IF(($R170-BC170)&gt;=0,0,IF(($S170-BB170)&lt;0,0,IF(AND(($S170-BC170)&gt;0,(BB170-$R170)&gt;0),$V170/365*(BC170-BB170+1),IF(AND(($S170-BC170)&lt;=0,(BB170-$R170)&gt;0),$V170/365*($S170-BB170+1),$V170/365*(BC170-$R170+1))))),0)</f>
        <v>0</v>
      </c>
      <c r="BE170" s="159">
        <f>BC170+1</f>
        <v>45992</v>
      </c>
      <c r="BF170" s="159">
        <f>BE170+30</f>
        <v>46022</v>
      </c>
      <c r="BG170" s="163">
        <f>IFERROR(IF(($R170-BF170)&gt;=0,0,IF(($S170-BE170)&lt;0,0,IF(AND(($S170-BF170)&gt;0,(BE170-$R170)&gt;0),$V170/365*(BF170-BE170+1),IF(AND(($S170-BF170)&lt;=0,(BE170-$R170)&gt;0),$V170/365*($S170-BE170+1),$V170/365*(BF170-$R170+1))))),0)</f>
        <v>0</v>
      </c>
      <c r="BH170" s="159">
        <v>46023</v>
      </c>
      <c r="BI170" s="159">
        <f>BH170+30</f>
        <v>46053</v>
      </c>
      <c r="BJ170" s="163">
        <f>IFERROR(IF(($R170-BI170)&gt;=0,0,IF(($S170-BH170)&lt;0,0,IF(AND(($S170-BI170)&gt;0,(BH170-$R170)&gt;0),$V170/365*(BI170-BH170+1),IF(AND(($S170-BI170)&lt;=0,(BH170-$R170)&gt;0),$V170/365*($S170-BH170+1),$V170/365*(BI170-$R170+1))))),0)</f>
        <v>0</v>
      </c>
      <c r="BK170" s="159">
        <f>BI170+1</f>
        <v>46054</v>
      </c>
      <c r="BL170" s="159">
        <f>BK170+27</f>
        <v>46081</v>
      </c>
      <c r="BM170" s="163">
        <f>IFERROR(IF(($R170-BL170)&gt;=0,0,IF(($S170-BK170)&lt;0,0,IF(AND(($S170-BL170)&gt;0,(BK170-$R170)&gt;0),$V170/365*(BL170-BK170+1),IF(AND(($S170-BL170)&lt;=0,(BK170-$R170)&gt;0),$V170/365*($S170-BK170+1),$V170/365*(BL170-$R170+1))))),0)</f>
        <v>0</v>
      </c>
      <c r="BN170" s="159">
        <f>BL170+1</f>
        <v>46082</v>
      </c>
      <c r="BO170" s="159">
        <f>BN170+30</f>
        <v>46112</v>
      </c>
      <c r="BP170" s="163">
        <f>IFERROR(IF(($R170-BO170)&gt;=0,0,IF(($S170-BN170)&lt;0,0,IF(AND(($S170-BO170)&gt;0,(BN170-$R170)&gt;0),$V170/365*(BO170-BN170+1),IF(AND(($S170-BO170)&lt;=0,(BN170-$R170)&gt;0),$V170/365*($S170-BN170+1),$V170/365*(BO170-$R170+1))))),0)</f>
        <v>0</v>
      </c>
      <c r="BQ170" s="159">
        <f>BO170+1</f>
        <v>46113</v>
      </c>
      <c r="BR170" s="159">
        <f>BQ170+29</f>
        <v>46142</v>
      </c>
      <c r="BS170" s="163">
        <f>IFERROR(IF(($R170-BR170)&gt;=0,0,IF(($S170-BQ170)&lt;0,0,IF(AND(($S170-BR170)&gt;0,(BQ170-$R170)&gt;0),$V170/365*(BR170-BQ170+1),IF(AND(($S170-BR170)&lt;=0,(BQ170-$R170)&gt;0),$V170/365*($S170-BQ170+1),$V170/365*(BR170-$R170+1))))),0)</f>
        <v>0</v>
      </c>
      <c r="BT170" s="159">
        <f>BR170+1</f>
        <v>46143</v>
      </c>
      <c r="BU170" s="159">
        <f>BT170+30</f>
        <v>46173</v>
      </c>
      <c r="BV170" s="163">
        <f>IFERROR(IF(($R170-BU170)&gt;=0,0,IF(($S170-BT170)&lt;0,0,IF(AND(($S170-BU170)&gt;0,(BT170-$R170)&gt;0),$V170/365*(BU170-BT170+1),IF(AND(($S170-BU170)&lt;=0,(BT170-$R170)&gt;0),$V170/365*($S170-BT170+1),$V170/365*(BU170-$R170+1))))),0)</f>
        <v>0</v>
      </c>
      <c r="BW170" s="159">
        <f>BU170+1</f>
        <v>46174</v>
      </c>
      <c r="BX170" s="159">
        <f>BW170+29</f>
        <v>46203</v>
      </c>
      <c r="BY170" s="163">
        <f>IFERROR(IF(($R170-BX170)&gt;=0,0,IF(($S170-BW170)&lt;0,0,IF(AND(($S170-BX170)&gt;0,(BW170-$R170)&gt;0),$V170/365*(BX170-BW170+1),IF(AND(($S170-BX170)&lt;=0,(BW170-$R170)&gt;0),$V170/365*($S170-BW170+1),$V170/365*(BX170-$R170+1))))),0)</f>
        <v>0</v>
      </c>
      <c r="BZ170" s="159">
        <f>BX170+1</f>
        <v>46204</v>
      </c>
      <c r="CA170" s="159">
        <f>BZ170+30</f>
        <v>46234</v>
      </c>
      <c r="CB170" s="163">
        <f>IFERROR(IF(($R170-CA170)&gt;=0,0,IF(($S170-BZ170)&lt;0,0,IF(AND(($S170-CA170)&gt;0,(BZ170-$R170)&gt;0),$V170/365*(CA170-BZ170+1),IF(AND(($S170-CA170)&lt;=0,(BZ170-$R170)&gt;0),$V170/365*($S170-BZ170+1),$V170/365*(CA170-$R170+1))))),0)</f>
        <v>0</v>
      </c>
      <c r="CC170" s="159">
        <f>CA170+1</f>
        <v>46235</v>
      </c>
      <c r="CD170" s="159">
        <f>CC170+30</f>
        <v>46265</v>
      </c>
      <c r="CE170" s="163">
        <f>IFERROR(IF(($R170-CD170)&gt;=0,0,IF(($S170-CC170)&lt;0,0,IF(AND(($S170-CD170)&gt;0,(CC170-$R170)&gt;0),$V170/365*(CD170-CC170+1),IF(AND(($S170-CD170)&lt;=0,(CC170-$R170)&gt;0),$V170/365*($S170-CC170+1),$V170/365*(CD170-$R170+1))))),0)</f>
        <v>0</v>
      </c>
      <c r="CF170" s="159">
        <f>CD170+1</f>
        <v>46266</v>
      </c>
      <c r="CG170" s="159">
        <f>CF170+29</f>
        <v>46295</v>
      </c>
      <c r="CH170" s="163">
        <f>IFERROR(IF(($R170-CG170)&gt;=0,0,IF(($S170-CF170)&lt;0,0,IF(AND(($S170-CG170)&gt;0,(CF170-$R170)&gt;0),$V170/365*(CG170-CF170+1),IF(AND(($S170-CG170)&lt;=0,(CF170-$R170)&gt;0),$V170/365*($S170-CF170+1),$V170/365*(CG170-$R170+1))))),0)</f>
        <v>0</v>
      </c>
      <c r="CI170" s="159">
        <f>CG170+1</f>
        <v>46296</v>
      </c>
      <c r="CJ170" s="159">
        <f>CI170+30</f>
        <v>46326</v>
      </c>
      <c r="CK170" s="163">
        <f>IFERROR(IF(($R170-CJ170)&gt;=0,0,IF(($S170-CI170)&lt;0,0,IF(AND(($S170-CJ170)&gt;0,(CI170-$R170)&gt;0),$V170/365*(CJ170-CI170+1),IF(AND(($S170-CJ170)&lt;=0,(CI170-$R170)&gt;0),$V170/365*($S170-CI170+1),$V170/365*(CJ170-$R170+1))))),0)</f>
        <v>0</v>
      </c>
      <c r="CL170" s="159">
        <f>CJ170+1</f>
        <v>46327</v>
      </c>
      <c r="CM170" s="159">
        <f>CL170+29</f>
        <v>46356</v>
      </c>
      <c r="CN170" s="163">
        <f>IFERROR(IF(($R170-CM170)&gt;=0,0,IF(($S170-CL170)&lt;0,0,IF(AND(($S170-CM170)&gt;0,(CL170-$R170)&gt;0),$V170/365*(CM170-CL170+1),IF(AND(($S170-CM170)&lt;=0,(CL170-$R170)&gt;0),$V170/365*($S170-CL170+1),$V170/365*(CM170-$R170+1))))),0)</f>
        <v>0</v>
      </c>
      <c r="CO170" s="159">
        <f>CM170+1</f>
        <v>46357</v>
      </c>
      <c r="CP170" s="159">
        <f>CO170+30</f>
        <v>46387</v>
      </c>
      <c r="CQ170" s="163">
        <f>IFERROR(IF(($R170-CP170)&gt;=0,0,IF(($S170-CO170)&lt;0,0,IF(AND(($S170-CP170)&gt;0,(CO170-$R170)&gt;0),$V170/365*(CP170-CO170+1),IF(AND(($S170-CP170)&lt;=0,(CO170-$R170)&gt;0),$V170/365*($S170-CO170+1),$V170/365*(CP170-$R170+1))))),0)</f>
        <v>0</v>
      </c>
    </row>
    <row r="171" s="85" customFormat="1" ht="24" customHeight="1" outlineLevel="4" spans="1:95">
      <c r="A171" s="128" t="s">
        <v>2815</v>
      </c>
      <c r="B171" s="129"/>
      <c r="C171" s="129"/>
      <c r="D171" s="129"/>
      <c r="E171" s="129"/>
      <c r="F171" s="129"/>
      <c r="G171" s="130"/>
      <c r="H171" s="131"/>
      <c r="I171" s="131"/>
      <c r="J171" s="131"/>
      <c r="K171" s="131"/>
      <c r="L171" s="154"/>
      <c r="M171" s="154"/>
      <c r="N171" s="131"/>
      <c r="O171" s="131"/>
      <c r="P171" s="131"/>
      <c r="Q171" s="131"/>
      <c r="R171" s="131"/>
      <c r="S171" s="131"/>
      <c r="T171" s="131"/>
      <c r="U171" s="131"/>
      <c r="V171" s="131"/>
      <c r="W171" s="131"/>
      <c r="X171" s="131"/>
      <c r="Y171" s="131"/>
      <c r="Z171" s="131"/>
      <c r="AA171" s="131"/>
      <c r="AB171" s="131"/>
      <c r="AC171" s="131"/>
      <c r="AD171" s="131"/>
      <c r="AE171" s="131"/>
      <c r="AF171" s="131"/>
      <c r="AG171" s="131"/>
      <c r="AH171" s="131"/>
      <c r="AI171" s="131"/>
      <c r="AJ171" s="131"/>
      <c r="AK171" s="131"/>
      <c r="AL171" s="131"/>
      <c r="AM171" s="131"/>
      <c r="AN171" s="131"/>
      <c r="AO171" s="131"/>
      <c r="AP171" s="131"/>
      <c r="AQ171" s="131"/>
      <c r="AR171" s="131"/>
      <c r="AS171" s="131"/>
      <c r="AT171" s="131"/>
      <c r="AU171" s="131"/>
      <c r="AV171" s="131"/>
      <c r="AW171" s="131"/>
      <c r="AX171" s="131"/>
      <c r="AY171" s="131"/>
      <c r="AZ171" s="131"/>
      <c r="BA171" s="131"/>
      <c r="BB171" s="131"/>
      <c r="BC171" s="131"/>
      <c r="BD171" s="131"/>
      <c r="BE171" s="131"/>
      <c r="BF171" s="131"/>
      <c r="BG171" s="131"/>
      <c r="BH171" s="131"/>
      <c r="BI171" s="131"/>
      <c r="BJ171" s="131"/>
      <c r="BK171" s="131"/>
      <c r="BL171" s="131"/>
      <c r="BM171" s="131"/>
      <c r="BN171" s="131"/>
      <c r="BO171" s="131"/>
      <c r="BP171" s="131"/>
      <c r="BQ171" s="131"/>
      <c r="BR171" s="131"/>
      <c r="BS171" s="131"/>
      <c r="BT171" s="131"/>
      <c r="BU171" s="131"/>
      <c r="BV171" s="131"/>
      <c r="BW171" s="131"/>
      <c r="BX171" s="131"/>
      <c r="BY171" s="131"/>
      <c r="BZ171" s="131"/>
      <c r="CA171" s="131"/>
      <c r="CB171" s="131"/>
      <c r="CC171" s="131"/>
      <c r="CD171" s="131"/>
      <c r="CE171" s="131"/>
      <c r="CF171" s="131"/>
      <c r="CG171" s="131"/>
      <c r="CH171" s="131"/>
      <c r="CI171" s="131"/>
      <c r="CJ171" s="131"/>
      <c r="CK171" s="131"/>
      <c r="CL171" s="131"/>
      <c r="CM171" s="131"/>
      <c r="CN171" s="131"/>
      <c r="CO171" s="131"/>
      <c r="CP171" s="131"/>
      <c r="CQ171" s="131"/>
    </row>
    <row r="172" ht="24" customHeight="1" outlineLevel="3" spans="1:95">
      <c r="A172" s="120"/>
      <c r="B172" s="121" t="s">
        <v>793</v>
      </c>
      <c r="C172" s="122" t="s">
        <v>75</v>
      </c>
      <c r="D172" s="120" t="s">
        <v>68</v>
      </c>
      <c r="E172" s="121"/>
      <c r="F172" s="121"/>
      <c r="G172" s="121"/>
      <c r="H172" s="123">
        <f>X172+AA172+AD172+AG172+AJ172+AM172+AP172+AS172+AV172+AY172+BB172+BE172</f>
        <v>0</v>
      </c>
      <c r="I172" s="123">
        <f>Y172+AB172+AE172+AH172+AK172+AN172+AQ172+AT172+AW172+AZ172+BC172+BF172</f>
        <v>0</v>
      </c>
      <c r="J172" s="123">
        <f>Z172+AC172+AF172+AI172+AL172+AO172+AR172+AU172+AX172+BA172+BD172+BG172</f>
        <v>0</v>
      </c>
      <c r="K172" s="123"/>
      <c r="L172" s="151"/>
      <c r="M172" s="151"/>
      <c r="N172" s="123"/>
      <c r="O172" s="123"/>
      <c r="P172" s="123"/>
      <c r="Q172" s="123"/>
      <c r="R172" s="123"/>
      <c r="S172" s="123"/>
      <c r="T172" s="123"/>
      <c r="U172" s="123"/>
      <c r="V172" s="123"/>
      <c r="W172" s="123"/>
      <c r="X172" s="123">
        <f>VLOOKUP($C172,'1 预算编制表单'!$C:$BJ,27,FALSE)</f>
        <v>0</v>
      </c>
      <c r="Y172" s="123">
        <f>X172-Z172</f>
        <v>0</v>
      </c>
      <c r="Z172" s="123">
        <f>SUM(Z173:Z177)</f>
        <v>0</v>
      </c>
      <c r="AA172" s="123">
        <f>VLOOKUP($C172,'1 预算编制表单'!$C:$BJ,30,FALSE)</f>
        <v>0</v>
      </c>
      <c r="AB172" s="123">
        <f>AA172-AC172</f>
        <v>0</v>
      </c>
      <c r="AC172" s="123">
        <f>SUM(AC173:AC177)</f>
        <v>0</v>
      </c>
      <c r="AD172" s="123">
        <f>VLOOKUP($C172,'1 预算编制表单'!$C:$BJ,33,FALSE)</f>
        <v>0</v>
      </c>
      <c r="AE172" s="123">
        <f>AD172-AF172</f>
        <v>0</v>
      </c>
      <c r="AF172" s="123">
        <f>SUM(AF173:AF177)</f>
        <v>0</v>
      </c>
      <c r="AG172" s="123">
        <f>VLOOKUP($C172,'1 预算编制表单'!$C:$BJ,36,FALSE)</f>
        <v>0</v>
      </c>
      <c r="AH172" s="123">
        <f>AG172-AI172</f>
        <v>0</v>
      </c>
      <c r="AI172" s="123">
        <f>SUM(AI173:AI177)</f>
        <v>0</v>
      </c>
      <c r="AJ172" s="123">
        <f>VLOOKUP($C172,'1 预算编制表单'!$C:$BJ,39,FALSE)</f>
        <v>0</v>
      </c>
      <c r="AK172" s="123">
        <f>AJ172-AL172</f>
        <v>0</v>
      </c>
      <c r="AL172" s="123">
        <f>SUM(AL173:AL177)</f>
        <v>0</v>
      </c>
      <c r="AM172" s="123">
        <f>VLOOKUP($C172,'1 预算编制表单'!$C:$BJ,42,FALSE)</f>
        <v>0</v>
      </c>
      <c r="AN172" s="123">
        <f>AM172-AO172</f>
        <v>0</v>
      </c>
      <c r="AO172" s="123">
        <f>SUM(AO173:AO177)</f>
        <v>0</v>
      </c>
      <c r="AP172" s="123">
        <f>VLOOKUP($C172,'1 预算编制表单'!$C:$BJ,45,FALSE)</f>
        <v>0</v>
      </c>
      <c r="AQ172" s="123">
        <f>AP172-AR172</f>
        <v>0</v>
      </c>
      <c r="AR172" s="123">
        <f>SUM(AR173:AR177)</f>
        <v>0</v>
      </c>
      <c r="AS172" s="123">
        <f>VLOOKUP($C172,'1 预算编制表单'!$C:$BJ,48,FALSE)</f>
        <v>0</v>
      </c>
      <c r="AT172" s="123">
        <f>AS172-AU172</f>
        <v>0</v>
      </c>
      <c r="AU172" s="123">
        <f>SUM(AU173:AU177)</f>
        <v>0</v>
      </c>
      <c r="AV172" s="123">
        <f>VLOOKUP($C172,'1 预算编制表单'!$C:$BJ,51,FALSE)</f>
        <v>0</v>
      </c>
      <c r="AW172" s="123">
        <f>AV172-AX172</f>
        <v>0</v>
      </c>
      <c r="AX172" s="123">
        <f>SUM(AX173:AX177)</f>
        <v>0</v>
      </c>
      <c r="AY172" s="123">
        <f>VLOOKUP($C172,'1 预算编制表单'!$C:$BJ,54,FALSE)</f>
        <v>0</v>
      </c>
      <c r="AZ172" s="123">
        <f>AY172-BA172</f>
        <v>0</v>
      </c>
      <c r="BA172" s="123">
        <f>SUM(BA173:BA177)</f>
        <v>0</v>
      </c>
      <c r="BB172" s="123">
        <f>VLOOKUP($C172,'1 预算编制表单'!$C:$BJ,57,FALSE)</f>
        <v>0</v>
      </c>
      <c r="BC172" s="123">
        <f>BB172-BD172</f>
        <v>0</v>
      </c>
      <c r="BD172" s="123">
        <f>SUM(BD173:BD177)</f>
        <v>0</v>
      </c>
      <c r="BE172" s="123">
        <f>VLOOKUP($C172,'1 预算编制表单'!$C:$BJ,60,FALSE)</f>
        <v>0</v>
      </c>
      <c r="BF172" s="123">
        <f>BE172-BG172</f>
        <v>0</v>
      </c>
      <c r="BG172" s="123">
        <f>SUM(BG173:BG177)</f>
        <v>0</v>
      </c>
      <c r="BH172" s="123">
        <f>VLOOKUP($C172,'1 预算编制表单'!$C:$BJ,27,FALSE)</f>
        <v>0</v>
      </c>
      <c r="BI172" s="123">
        <f>BH172-BJ172</f>
        <v>0</v>
      </c>
      <c r="BJ172" s="123">
        <f>SUM(BJ173:BJ177)</f>
        <v>0</v>
      </c>
      <c r="BK172" s="123">
        <f>VLOOKUP($C172,'1 预算编制表单'!$C:$BJ,30,FALSE)</f>
        <v>0</v>
      </c>
      <c r="BL172" s="123">
        <f>BK172-BM172</f>
        <v>0</v>
      </c>
      <c r="BM172" s="123">
        <f>SUM(BM173:BM177)</f>
        <v>0</v>
      </c>
      <c r="BN172" s="123">
        <f>VLOOKUP($C172,'1 预算编制表单'!$C:$BJ,33,FALSE)</f>
        <v>0</v>
      </c>
      <c r="BO172" s="123">
        <f>BN172-BP172</f>
        <v>0</v>
      </c>
      <c r="BP172" s="123">
        <f>SUM(BP173:BP177)</f>
        <v>0</v>
      </c>
      <c r="BQ172" s="123">
        <f>VLOOKUP($C172,'1 预算编制表单'!$C:$BJ,36,FALSE)</f>
        <v>0</v>
      </c>
      <c r="BR172" s="123">
        <f>BQ172-BS172</f>
        <v>0</v>
      </c>
      <c r="BS172" s="123">
        <f>SUM(BS173:BS177)</f>
        <v>0</v>
      </c>
      <c r="BT172" s="123">
        <f>VLOOKUP($C172,'1 预算编制表单'!$C:$BJ,39,FALSE)</f>
        <v>0</v>
      </c>
      <c r="BU172" s="123">
        <f>BT172-BV172</f>
        <v>0</v>
      </c>
      <c r="BV172" s="123">
        <f>SUM(BV173:BV177)</f>
        <v>0</v>
      </c>
      <c r="BW172" s="123">
        <f>VLOOKUP($C172,'1 预算编制表单'!$C:$BJ,42,FALSE)</f>
        <v>0</v>
      </c>
      <c r="BX172" s="123">
        <f>BW172-BY172</f>
        <v>0</v>
      </c>
      <c r="BY172" s="123">
        <f>SUM(BY173:BY177)</f>
        <v>0</v>
      </c>
      <c r="BZ172" s="123">
        <f>VLOOKUP($C172,'1 预算编制表单'!$C:$BJ,45,FALSE)</f>
        <v>0</v>
      </c>
      <c r="CA172" s="123">
        <f>BZ172-CB172</f>
        <v>0</v>
      </c>
      <c r="CB172" s="123">
        <f>SUM(CB173:CB177)</f>
        <v>0</v>
      </c>
      <c r="CC172" s="123">
        <f>VLOOKUP($C172,'1 预算编制表单'!$C:$BJ,48,FALSE)</f>
        <v>0</v>
      </c>
      <c r="CD172" s="123">
        <f>CC172-CE172</f>
        <v>0</v>
      </c>
      <c r="CE172" s="123">
        <f>SUM(CE173:CE177)</f>
        <v>0</v>
      </c>
      <c r="CF172" s="123">
        <f>VLOOKUP($C172,'1 预算编制表单'!$C:$BJ,51,FALSE)</f>
        <v>0</v>
      </c>
      <c r="CG172" s="123">
        <f>CF172-CH172</f>
        <v>0</v>
      </c>
      <c r="CH172" s="123">
        <f>SUM(CH173:CH177)</f>
        <v>0</v>
      </c>
      <c r="CI172" s="123">
        <f>VLOOKUP($C172,'1 预算编制表单'!$C:$BJ,54,FALSE)</f>
        <v>0</v>
      </c>
      <c r="CJ172" s="123">
        <f>CI172-CK172</f>
        <v>0</v>
      </c>
      <c r="CK172" s="123">
        <f>SUM(CK173:CK177)</f>
        <v>0</v>
      </c>
      <c r="CL172" s="123">
        <f>VLOOKUP($C172,'1 预算编制表单'!$C:$BJ,57,FALSE)</f>
        <v>0</v>
      </c>
      <c r="CM172" s="123">
        <f>CL172-CN172</f>
        <v>0</v>
      </c>
      <c r="CN172" s="123">
        <f>SUM(CN173:CN177)</f>
        <v>0</v>
      </c>
      <c r="CO172" s="123">
        <f>VLOOKUP($C172,'1 预算编制表单'!$C:$BJ,60,FALSE)</f>
        <v>0</v>
      </c>
      <c r="CP172" s="123">
        <f>CO172-CQ172</f>
        <v>0</v>
      </c>
      <c r="CQ172" s="123">
        <f>SUM(CQ173:CQ177)</f>
        <v>0</v>
      </c>
    </row>
    <row r="173" s="85" customFormat="1" ht="24" customHeight="1" outlineLevel="4" spans="1:95">
      <c r="A173" s="124"/>
      <c r="B173" s="125"/>
      <c r="C173" s="126" t="s">
        <v>1127</v>
      </c>
      <c r="D173" s="124" t="s">
        <v>2833</v>
      </c>
      <c r="E173" s="125"/>
      <c r="F173" s="125"/>
      <c r="G173" s="125"/>
      <c r="H173" s="127"/>
      <c r="I173" s="127"/>
      <c r="J173" s="127">
        <f>Z173+AC173+AF173+AI173+AL173+AO173+AR173+AU173+AX173+BA173+BD173+BG173</f>
        <v>0</v>
      </c>
      <c r="K173" s="127"/>
      <c r="L173" s="157"/>
      <c r="M173" s="153"/>
      <c r="N173" s="127"/>
      <c r="O173" s="153"/>
      <c r="P173" s="127"/>
      <c r="Q173" s="127"/>
      <c r="R173" s="127"/>
      <c r="S173" s="127"/>
      <c r="T173" s="127"/>
      <c r="U173" s="127"/>
      <c r="V173" s="127"/>
      <c r="W173" s="127"/>
      <c r="X173" s="160"/>
      <c r="Y173" s="160"/>
      <c r="Z173" s="136">
        <f>报销单计算表!B17</f>
        <v>0</v>
      </c>
      <c r="AA173" s="160"/>
      <c r="AB173" s="160"/>
      <c r="AC173" s="136">
        <f>报销单计算表!C17</f>
        <v>0</v>
      </c>
      <c r="AD173" s="160"/>
      <c r="AE173" s="160"/>
      <c r="AF173" s="136">
        <f>报销单计算表!D17</f>
        <v>0</v>
      </c>
      <c r="AG173" s="160"/>
      <c r="AH173" s="160"/>
      <c r="AI173" s="136">
        <f>报销单计算表!E17</f>
        <v>0</v>
      </c>
      <c r="AJ173" s="160"/>
      <c r="AK173" s="160"/>
      <c r="AL173" s="136">
        <f>报销单计算表!F17</f>
        <v>0</v>
      </c>
      <c r="AM173" s="160"/>
      <c r="AN173" s="160"/>
      <c r="AO173" s="136">
        <f>报销单计算表!G17</f>
        <v>0</v>
      </c>
      <c r="AP173" s="160"/>
      <c r="AQ173" s="160"/>
      <c r="AR173" s="136">
        <f>报销单计算表!H17</f>
        <v>0</v>
      </c>
      <c r="AS173" s="160"/>
      <c r="AT173" s="160"/>
      <c r="AU173" s="136">
        <f>报销单计算表!I17</f>
        <v>0</v>
      </c>
      <c r="AV173" s="160"/>
      <c r="AW173" s="160"/>
      <c r="AX173" s="136">
        <f>报销单计算表!J17</f>
        <v>0</v>
      </c>
      <c r="AY173" s="160"/>
      <c r="AZ173" s="160"/>
      <c r="BA173" s="136">
        <f>报销单计算表!K17</f>
        <v>0</v>
      </c>
      <c r="BB173" s="160"/>
      <c r="BC173" s="160"/>
      <c r="BD173" s="136">
        <f>报销单计算表!L17</f>
        <v>0</v>
      </c>
      <c r="BE173" s="160"/>
      <c r="BF173" s="160"/>
      <c r="BG173" s="136">
        <f>报销单计算表!M17</f>
        <v>0</v>
      </c>
      <c r="BH173" s="160"/>
      <c r="BI173" s="160"/>
      <c r="BJ173" s="136"/>
      <c r="BK173" s="160"/>
      <c r="BL173" s="160"/>
      <c r="BM173" s="136"/>
      <c r="BN173" s="160"/>
      <c r="BO173" s="160"/>
      <c r="BP173" s="136"/>
      <c r="BQ173" s="160"/>
      <c r="BR173" s="160"/>
      <c r="BS173" s="136"/>
      <c r="BT173" s="160"/>
      <c r="BU173" s="160"/>
      <c r="BV173" s="136"/>
      <c r="BW173" s="160"/>
      <c r="BX173" s="160"/>
      <c r="BY173" s="136"/>
      <c r="BZ173" s="160"/>
      <c r="CA173" s="160"/>
      <c r="CB173" s="136"/>
      <c r="CC173" s="160"/>
      <c r="CD173" s="160"/>
      <c r="CE173" s="136"/>
      <c r="CF173" s="160"/>
      <c r="CG173" s="160"/>
      <c r="CH173" s="136"/>
      <c r="CI173" s="160"/>
      <c r="CJ173" s="160"/>
      <c r="CK173" s="136"/>
      <c r="CL173" s="160"/>
      <c r="CM173" s="160"/>
      <c r="CN173" s="136"/>
      <c r="CO173" s="160"/>
      <c r="CP173" s="160"/>
      <c r="CQ173" s="136"/>
    </row>
    <row r="174" s="85" customFormat="1" ht="24" customHeight="1" outlineLevel="4" spans="1:95">
      <c r="A174" s="124"/>
      <c r="B174" s="125"/>
      <c r="C174" s="126"/>
      <c r="D174" s="124"/>
      <c r="E174" s="125"/>
      <c r="F174" s="125"/>
      <c r="G174" s="125"/>
      <c r="H174" s="127"/>
      <c r="I174" s="127"/>
      <c r="J174" s="127">
        <f>Z174+AC174+AF174+AI174+AL174+AO174+AR174+AU174+AX174+BA174+BD174+BG174</f>
        <v>0</v>
      </c>
      <c r="K174" s="127">
        <f>K173+1</f>
        <v>1</v>
      </c>
      <c r="L174" s="152"/>
      <c r="M174" s="153">
        <f>IFERROR(VLOOKUP($L174,'2-2 引出数据_合同数据仓库'!$B$2:$BP$10000,3,FALSE),0)</f>
        <v>0</v>
      </c>
      <c r="N174" s="127"/>
      <c r="O174" s="153">
        <f>IFERROR(VLOOKUP((LEFT(VLOOKUP($L174,'2-2 引出数据_合同数据仓库'!$B$2:$BP$10000,64,FALSE),15)&amp;(RIGHT(VLOOKUP($L174,'2-2 引出数据_合同数据仓库'!$B$2:$BP$10000,64,FALSE),4)+1)),'2-2 引出数据_合同数据仓库'!$B$2:$BP$10000,3,FALSE),0)</f>
        <v>0</v>
      </c>
      <c r="P174" s="127"/>
      <c r="Q174" s="127">
        <f>IFERROR(VLOOKUP($L174,'2-2 引出数据_合同数据仓库'!$B$2:$BP$10000,28,FALSE),0)</f>
        <v>0</v>
      </c>
      <c r="R174" s="127">
        <f>IFERROR(VLOOKUP($L174,'2-2 引出数据_合同数据仓库'!$B$2:$BP$10000,29,FALSE),0)</f>
        <v>0</v>
      </c>
      <c r="S174" s="127">
        <f>IFERROR(VLOOKUP($L174,'2-2 引出数据_合同数据仓库'!$B$2:$BP$10000,4,FALSE),0)</f>
        <v>0</v>
      </c>
      <c r="T174" s="127"/>
      <c r="U174" s="127">
        <f>IFERROR(VLOOKUP($L174,'2-2 引出数据_合同数据仓库'!$B$2:$BP$10000,15,FALSE),0)</f>
        <v>0</v>
      </c>
      <c r="V174" s="127">
        <f>U174/(S174-R174+1)*365</f>
        <v>0</v>
      </c>
      <c r="W174" s="127"/>
      <c r="X174" s="159">
        <v>45658</v>
      </c>
      <c r="Y174" s="159">
        <f>X174+30</f>
        <v>45688</v>
      </c>
      <c r="Z174" s="163">
        <f>IFERROR(IF(($R174-Y174)&gt;=0,0,IF(($S174-X174)&lt;0,0,IF(AND(($S174-Y174)&gt;0,(X174-$R174)&gt;0),$V174/365*(Y174-X174+1),IF(AND(($S174-Y174)&lt;=0,(X174-$R174)&gt;0),$V174/365*($S174-X174+1),$V174/365*(Y174-$R174+1))))),0)</f>
        <v>0</v>
      </c>
      <c r="AA174" s="159">
        <f>Y174+1</f>
        <v>45689</v>
      </c>
      <c r="AB174" s="159">
        <f>AA174+27</f>
        <v>45716</v>
      </c>
      <c r="AC174" s="163">
        <f>IFERROR(IF(($R174-AB174)&gt;=0,0,IF(($S174-AA174)&lt;0,0,IF(AND(($S174-AB174)&gt;0,(AA174-$R174)&gt;0),$V174/365*(AB174-AA174+1),IF(AND(($S174-AB174)&lt;=0,(AA174-$R174)&gt;0),$V174/365*($S174-AA174+1),$V174/365*(AB174-$R174+1))))),0)</f>
        <v>0</v>
      </c>
      <c r="AD174" s="159">
        <f>AB174+1</f>
        <v>45717</v>
      </c>
      <c r="AE174" s="159">
        <f>AD174+30</f>
        <v>45747</v>
      </c>
      <c r="AF174" s="163">
        <f>IFERROR(IF(($R174-AE174)&gt;=0,0,IF(($S174-AD174)&lt;0,0,IF(AND(($S174-AE174)&gt;0,(AD174-$R174)&gt;0),$V174/365*(AE174-AD174+1),IF(AND(($S174-AE174)&lt;=0,(AD174-$R174)&gt;0),$V174/365*($S174-AD174+1),$V174/365*(AE174-$R174+1))))),0)</f>
        <v>0</v>
      </c>
      <c r="AG174" s="159">
        <f>AE174+1</f>
        <v>45748</v>
      </c>
      <c r="AH174" s="159">
        <f>AG174+29</f>
        <v>45777</v>
      </c>
      <c r="AI174" s="163">
        <f>IFERROR(IF(($R174-AH174)&gt;=0,0,IF(($S174-AG174)&lt;0,0,IF(AND(($S174-AH174)&gt;0,(AG174-$R174)&gt;0),$V174/365*(AH174-AG174+1),IF(AND(($S174-AH174)&lt;=0,(AG174-$R174)&gt;0),$V174/365*($S174-AG174+1),$V174/365*(AH174-$R174+1))))),0)</f>
        <v>0</v>
      </c>
      <c r="AJ174" s="159">
        <f>AH174+1</f>
        <v>45778</v>
      </c>
      <c r="AK174" s="159">
        <f>AJ174+30</f>
        <v>45808</v>
      </c>
      <c r="AL174" s="163">
        <f>IFERROR(IF(($R174-AK174)&gt;=0,0,IF(($S174-AJ174)&lt;0,0,IF(AND(($S174-AK174)&gt;0,(AJ174-$R174)&gt;0),$V174/365*(AK174-AJ174+1),IF(AND(($S174-AK174)&lt;=0,(AJ174-$R174)&gt;0),$V174/365*($S174-AJ174+1),$V174/365*(AK174-$R174+1))))),0)</f>
        <v>0</v>
      </c>
      <c r="AM174" s="159">
        <f>AK174+1</f>
        <v>45809</v>
      </c>
      <c r="AN174" s="159">
        <f>AM174+29</f>
        <v>45838</v>
      </c>
      <c r="AO174" s="163">
        <f>IFERROR(IF(($R174-AN174)&gt;=0,0,IF(($S174-AM174)&lt;0,0,IF(AND(($S174-AN174)&gt;0,(AM174-$R174)&gt;0),$V174/365*(AN174-AM174+1),IF(AND(($S174-AN174)&lt;=0,(AM174-$R174)&gt;0),$V174/365*($S174-AM174+1),$V174/365*(AN174-$R174+1))))),0)</f>
        <v>0</v>
      </c>
      <c r="AP174" s="159">
        <f>AN174+1</f>
        <v>45839</v>
      </c>
      <c r="AQ174" s="159">
        <f>AP174+30</f>
        <v>45869</v>
      </c>
      <c r="AR174" s="163">
        <f>IFERROR(IF(($R174-AQ174)&gt;=0,0,IF(($S174-AP174)&lt;0,0,IF(AND(($S174-AQ174)&gt;0,(AP174-$R174)&gt;0),$V174/365*(AQ174-AP174+1),IF(AND(($S174-AQ174)&lt;=0,(AP174-$R174)&gt;0),$V174/365*($S174-AP174+1),$V174/365*(AQ174-$R174+1))))),0)</f>
        <v>0</v>
      </c>
      <c r="AS174" s="159">
        <f>AQ174+1</f>
        <v>45870</v>
      </c>
      <c r="AT174" s="159">
        <f>AS174+30</f>
        <v>45900</v>
      </c>
      <c r="AU174" s="163">
        <f>IFERROR(IF(($R174-AT174)&gt;=0,0,IF(($S174-AS174)&lt;0,0,IF(AND(($S174-AT174)&gt;0,(AS174-$R174)&gt;0),$V174/365*(AT174-AS174+1),IF(AND(($S174-AT174)&lt;=0,(AS174-$R174)&gt;0),$V174/365*($S174-AS174+1),$V174/365*(AT174-$R174+1))))),0)</f>
        <v>0</v>
      </c>
      <c r="AV174" s="159">
        <f>AT174+1</f>
        <v>45901</v>
      </c>
      <c r="AW174" s="159">
        <f>AV174+29</f>
        <v>45930</v>
      </c>
      <c r="AX174" s="163">
        <f>IFERROR(IF(($R174-AW174)&gt;=0,0,IF(($S174-AV174)&lt;0,0,IF(AND(($S174-AW174)&gt;0,(AV174-$R174)&gt;0),$V174/365*(AW174-AV174+1),IF(AND(($S174-AW174)&lt;=0,(AV174-$R174)&gt;0),$V174/365*($S174-AV174+1),$V174/365*(AW174-$R174+1))))),0)</f>
        <v>0</v>
      </c>
      <c r="AY174" s="159">
        <f>AW174+1</f>
        <v>45931</v>
      </c>
      <c r="AZ174" s="159">
        <f>AY174+30</f>
        <v>45961</v>
      </c>
      <c r="BA174" s="163">
        <f>IFERROR(IF(($R174-AZ174)&gt;=0,0,IF(($S174-AY174)&lt;0,0,IF(AND(($S174-AZ174)&gt;0,(AY174-$R174)&gt;0),$V174/365*(AZ174-AY174+1),IF(AND(($S174-AZ174)&lt;=0,(AY174-$R174)&gt;0),$V174/365*($S174-AY174+1),$V174/365*(AZ174-$R174+1))))),0)</f>
        <v>0</v>
      </c>
      <c r="BB174" s="159">
        <f>AZ174+1</f>
        <v>45962</v>
      </c>
      <c r="BC174" s="159">
        <f>BB174+29</f>
        <v>45991</v>
      </c>
      <c r="BD174" s="163">
        <f>IFERROR(IF(($R174-BC174)&gt;=0,0,IF(($S174-BB174)&lt;0,0,IF(AND(($S174-BC174)&gt;0,(BB174-$R174)&gt;0),$V174/365*(BC174-BB174+1),IF(AND(($S174-BC174)&lt;=0,(BB174-$R174)&gt;0),$V174/365*($S174-BB174+1),$V174/365*(BC174-$R174+1))))),0)</f>
        <v>0</v>
      </c>
      <c r="BE174" s="159">
        <f>BC174+1</f>
        <v>45992</v>
      </c>
      <c r="BF174" s="159">
        <f>BE174+30</f>
        <v>46022</v>
      </c>
      <c r="BG174" s="163">
        <f>IFERROR(IF(($R174-BF174)&gt;=0,0,IF(($S174-BE174)&lt;0,0,IF(AND(($S174-BF174)&gt;0,(BE174-$R174)&gt;0),$V174/365*(BF174-BE174+1),IF(AND(($S174-BF174)&lt;=0,(BE174-$R174)&gt;0),$V174/365*($S174-BE174+1),$V174/365*(BF174-$R174+1))))),0)</f>
        <v>0</v>
      </c>
      <c r="BH174" s="159">
        <v>46023</v>
      </c>
      <c r="BI174" s="159">
        <f>BH174+30</f>
        <v>46053</v>
      </c>
      <c r="BJ174" s="163">
        <f>IFERROR(IF(($R174-BI174)&gt;=0,0,IF(($S174-BH174)&lt;0,0,IF(AND(($S174-BI174)&gt;0,(BH174-$R174)&gt;0),$V174/365*(BI174-BH174+1),IF(AND(($S174-BI174)&lt;=0,(BH174-$R174)&gt;0),$V174/365*($S174-BH174+1),$V174/365*(BI174-$R174+1))))),0)</f>
        <v>0</v>
      </c>
      <c r="BK174" s="159">
        <f>BI174+1</f>
        <v>46054</v>
      </c>
      <c r="BL174" s="159">
        <f>BK174+27</f>
        <v>46081</v>
      </c>
      <c r="BM174" s="163">
        <f>IFERROR(IF(($R174-BL174)&gt;=0,0,IF(($S174-BK174)&lt;0,0,IF(AND(($S174-BL174)&gt;0,(BK174-$R174)&gt;0),$V174/365*(BL174-BK174+1),IF(AND(($S174-BL174)&lt;=0,(BK174-$R174)&gt;0),$V174/365*($S174-BK174+1),$V174/365*(BL174-$R174+1))))),0)</f>
        <v>0</v>
      </c>
      <c r="BN174" s="159">
        <f>BL174+1</f>
        <v>46082</v>
      </c>
      <c r="BO174" s="159">
        <f>BN174+30</f>
        <v>46112</v>
      </c>
      <c r="BP174" s="163">
        <f>IFERROR(IF(($R174-BO174)&gt;=0,0,IF(($S174-BN174)&lt;0,0,IF(AND(($S174-BO174)&gt;0,(BN174-$R174)&gt;0),$V174/365*(BO174-BN174+1),IF(AND(($S174-BO174)&lt;=0,(BN174-$R174)&gt;0),$V174/365*($S174-BN174+1),$V174/365*(BO174-$R174+1))))),0)</f>
        <v>0</v>
      </c>
      <c r="BQ174" s="159">
        <f>BO174+1</f>
        <v>46113</v>
      </c>
      <c r="BR174" s="159">
        <f>BQ174+29</f>
        <v>46142</v>
      </c>
      <c r="BS174" s="163">
        <f>IFERROR(IF(($R174-BR174)&gt;=0,0,IF(($S174-BQ174)&lt;0,0,IF(AND(($S174-BR174)&gt;0,(BQ174-$R174)&gt;0),$V174/365*(BR174-BQ174+1),IF(AND(($S174-BR174)&lt;=0,(BQ174-$R174)&gt;0),$V174/365*($S174-BQ174+1),$V174/365*(BR174-$R174+1))))),0)</f>
        <v>0</v>
      </c>
      <c r="BT174" s="159">
        <f>BR174+1</f>
        <v>46143</v>
      </c>
      <c r="BU174" s="159">
        <f>BT174+30</f>
        <v>46173</v>
      </c>
      <c r="BV174" s="163">
        <f>IFERROR(IF(($R174-BU174)&gt;=0,0,IF(($S174-BT174)&lt;0,0,IF(AND(($S174-BU174)&gt;0,(BT174-$R174)&gt;0),$V174/365*(BU174-BT174+1),IF(AND(($S174-BU174)&lt;=0,(BT174-$R174)&gt;0),$V174/365*($S174-BT174+1),$V174/365*(BU174-$R174+1))))),0)</f>
        <v>0</v>
      </c>
      <c r="BW174" s="159">
        <f>BU174+1</f>
        <v>46174</v>
      </c>
      <c r="BX174" s="159">
        <f>BW174+29</f>
        <v>46203</v>
      </c>
      <c r="BY174" s="163">
        <f>IFERROR(IF(($R174-BX174)&gt;=0,0,IF(($S174-BW174)&lt;0,0,IF(AND(($S174-BX174)&gt;0,(BW174-$R174)&gt;0),$V174/365*(BX174-BW174+1),IF(AND(($S174-BX174)&lt;=0,(BW174-$R174)&gt;0),$V174/365*($S174-BW174+1),$V174/365*(BX174-$R174+1))))),0)</f>
        <v>0</v>
      </c>
      <c r="BZ174" s="159">
        <f>BX174+1</f>
        <v>46204</v>
      </c>
      <c r="CA174" s="159">
        <f>BZ174+30</f>
        <v>46234</v>
      </c>
      <c r="CB174" s="163">
        <f>IFERROR(IF(($R174-CA174)&gt;=0,0,IF(($S174-BZ174)&lt;0,0,IF(AND(($S174-CA174)&gt;0,(BZ174-$R174)&gt;0),$V174/365*(CA174-BZ174+1),IF(AND(($S174-CA174)&lt;=0,(BZ174-$R174)&gt;0),$V174/365*($S174-BZ174+1),$V174/365*(CA174-$R174+1))))),0)</f>
        <v>0</v>
      </c>
      <c r="CC174" s="159">
        <f>CA174+1</f>
        <v>46235</v>
      </c>
      <c r="CD174" s="159">
        <f>CC174+30</f>
        <v>46265</v>
      </c>
      <c r="CE174" s="163">
        <f>IFERROR(IF(($R174-CD174)&gt;=0,0,IF(($S174-CC174)&lt;0,0,IF(AND(($S174-CD174)&gt;0,(CC174-$R174)&gt;0),$V174/365*(CD174-CC174+1),IF(AND(($S174-CD174)&lt;=0,(CC174-$R174)&gt;0),$V174/365*($S174-CC174+1),$V174/365*(CD174-$R174+1))))),0)</f>
        <v>0</v>
      </c>
      <c r="CF174" s="159">
        <f>CD174+1</f>
        <v>46266</v>
      </c>
      <c r="CG174" s="159">
        <f>CF174+29</f>
        <v>46295</v>
      </c>
      <c r="CH174" s="163">
        <f>IFERROR(IF(($R174-CG174)&gt;=0,0,IF(($S174-CF174)&lt;0,0,IF(AND(($S174-CG174)&gt;0,(CF174-$R174)&gt;0),$V174/365*(CG174-CF174+1),IF(AND(($S174-CG174)&lt;=0,(CF174-$R174)&gt;0),$V174/365*($S174-CF174+1),$V174/365*(CG174-$R174+1))))),0)</f>
        <v>0</v>
      </c>
      <c r="CI174" s="159">
        <f>CG174+1</f>
        <v>46296</v>
      </c>
      <c r="CJ174" s="159">
        <f>CI174+30</f>
        <v>46326</v>
      </c>
      <c r="CK174" s="163">
        <f>IFERROR(IF(($R174-CJ174)&gt;=0,0,IF(($S174-CI174)&lt;0,0,IF(AND(($S174-CJ174)&gt;0,(CI174-$R174)&gt;0),$V174/365*(CJ174-CI174+1),IF(AND(($S174-CJ174)&lt;=0,(CI174-$R174)&gt;0),$V174/365*($S174-CI174+1),$V174/365*(CJ174-$R174+1))))),0)</f>
        <v>0</v>
      </c>
      <c r="CL174" s="159">
        <f>CJ174+1</f>
        <v>46327</v>
      </c>
      <c r="CM174" s="159">
        <f>CL174+29</f>
        <v>46356</v>
      </c>
      <c r="CN174" s="163">
        <f>IFERROR(IF(($R174-CM174)&gt;=0,0,IF(($S174-CL174)&lt;0,0,IF(AND(($S174-CM174)&gt;0,(CL174-$R174)&gt;0),$V174/365*(CM174-CL174+1),IF(AND(($S174-CM174)&lt;=0,(CL174-$R174)&gt;0),$V174/365*($S174-CL174+1),$V174/365*(CM174-$R174+1))))),0)</f>
        <v>0</v>
      </c>
      <c r="CO174" s="159">
        <f>CM174+1</f>
        <v>46357</v>
      </c>
      <c r="CP174" s="159">
        <f>CO174+30</f>
        <v>46387</v>
      </c>
      <c r="CQ174" s="163">
        <f>IFERROR(IF(($R174-CP174)&gt;=0,0,IF(($S174-CO174)&lt;0,0,IF(AND(($S174-CP174)&gt;0,(CO174-$R174)&gt;0),$V174/365*(CP174-CO174+1),IF(AND(($S174-CP174)&lt;=0,(CO174-$R174)&gt;0),$V174/365*($S174-CO174+1),$V174/365*(CP174-$R174+1))))),0)</f>
        <v>0</v>
      </c>
    </row>
    <row r="175" s="85" customFormat="1" ht="24" customHeight="1" outlineLevel="4" spans="1:95">
      <c r="A175" s="124"/>
      <c r="B175" s="125"/>
      <c r="C175" s="126"/>
      <c r="D175" s="124"/>
      <c r="E175" s="125"/>
      <c r="F175" s="125"/>
      <c r="G175" s="125"/>
      <c r="H175" s="127"/>
      <c r="I175" s="127"/>
      <c r="J175" s="127">
        <f>Z175+AC175+AF175+AI175+AL175+AO175+AR175+AU175+AX175+BA175+BD175+BG175</f>
        <v>0</v>
      </c>
      <c r="K175" s="127">
        <f>K174+1</f>
        <v>2</v>
      </c>
      <c r="L175" s="152"/>
      <c r="M175" s="153">
        <f>IFERROR(VLOOKUP($L175,'2-2 引出数据_合同数据仓库'!$B$2:$BP$10000,3,FALSE),0)</f>
        <v>0</v>
      </c>
      <c r="N175" s="127"/>
      <c r="O175" s="153">
        <f>IFERROR(VLOOKUP((LEFT(VLOOKUP($L175,'2-2 引出数据_合同数据仓库'!$B$2:$BP$10000,64,FALSE),15)&amp;(RIGHT(VLOOKUP($L175,'2-2 引出数据_合同数据仓库'!$B$2:$BP$10000,64,FALSE),4)+1)),'2-2 引出数据_合同数据仓库'!$B$2:$BP$10000,3,FALSE),0)</f>
        <v>0</v>
      </c>
      <c r="P175" s="127"/>
      <c r="Q175" s="127">
        <f>IFERROR(VLOOKUP($L175,'2-2 引出数据_合同数据仓库'!$B$2:$BP$10000,28,FALSE),0)</f>
        <v>0</v>
      </c>
      <c r="R175" s="127">
        <f>IFERROR(VLOOKUP($L175,'2-2 引出数据_合同数据仓库'!$B$2:$BP$10000,29,FALSE),0)</f>
        <v>0</v>
      </c>
      <c r="S175" s="127">
        <f>IFERROR(VLOOKUP($L175,'2-2 引出数据_合同数据仓库'!$B$2:$BP$10000,4,FALSE),0)</f>
        <v>0</v>
      </c>
      <c r="T175" s="127"/>
      <c r="U175" s="127">
        <f>IFERROR(VLOOKUP($L175,'2-2 引出数据_合同数据仓库'!$B$2:$BP$10000,15,FALSE),0)</f>
        <v>0</v>
      </c>
      <c r="V175" s="127">
        <f>U175/(S175-R175+1)*365</f>
        <v>0</v>
      </c>
      <c r="W175" s="127"/>
      <c r="X175" s="159">
        <v>45658</v>
      </c>
      <c r="Y175" s="159">
        <f>X175+30</f>
        <v>45688</v>
      </c>
      <c r="Z175" s="163">
        <f>IFERROR(IF(($R175-Y175)&gt;=0,0,IF(($S175-X175)&lt;0,0,IF(AND(($S175-Y175)&gt;0,(X175-$R175)&gt;0),$V175/365*(Y175-X175+1),IF(AND(($S175-Y175)&lt;=0,(X175-$R175)&gt;0),$V175/365*($S175-X175+1),$V175/365*(Y175-$R175+1))))),0)</f>
        <v>0</v>
      </c>
      <c r="AA175" s="159">
        <f>Y175+1</f>
        <v>45689</v>
      </c>
      <c r="AB175" s="159">
        <f>AA175+27</f>
        <v>45716</v>
      </c>
      <c r="AC175" s="163">
        <f>IFERROR(IF(($R175-AB175)&gt;=0,0,IF(($S175-AA175)&lt;0,0,IF(AND(($S175-AB175)&gt;0,(AA175-$R175)&gt;0),$V175/365*(AB175-AA175+1),IF(AND(($S175-AB175)&lt;=0,(AA175-$R175)&gt;0),$V175/365*($S175-AA175+1),$V175/365*(AB175-$R175+1))))),0)</f>
        <v>0</v>
      </c>
      <c r="AD175" s="159">
        <f>AB175+1</f>
        <v>45717</v>
      </c>
      <c r="AE175" s="159">
        <f>AD175+30</f>
        <v>45747</v>
      </c>
      <c r="AF175" s="163">
        <f>IFERROR(IF(($R175-AE175)&gt;=0,0,IF(($S175-AD175)&lt;0,0,IF(AND(($S175-AE175)&gt;0,(AD175-$R175)&gt;0),$V175/365*(AE175-AD175+1),IF(AND(($S175-AE175)&lt;=0,(AD175-$R175)&gt;0),$V175/365*($S175-AD175+1),$V175/365*(AE175-$R175+1))))),0)</f>
        <v>0</v>
      </c>
      <c r="AG175" s="159">
        <f>AE175+1</f>
        <v>45748</v>
      </c>
      <c r="AH175" s="159">
        <f>AG175+29</f>
        <v>45777</v>
      </c>
      <c r="AI175" s="163">
        <f>IFERROR(IF(($R175-AH175)&gt;=0,0,IF(($S175-AG175)&lt;0,0,IF(AND(($S175-AH175)&gt;0,(AG175-$R175)&gt;0),$V175/365*(AH175-AG175+1),IF(AND(($S175-AH175)&lt;=0,(AG175-$R175)&gt;0),$V175/365*($S175-AG175+1),$V175/365*(AH175-$R175+1))))),0)</f>
        <v>0</v>
      </c>
      <c r="AJ175" s="159">
        <f>AH175+1</f>
        <v>45778</v>
      </c>
      <c r="AK175" s="159">
        <f>AJ175+30</f>
        <v>45808</v>
      </c>
      <c r="AL175" s="163">
        <f>IFERROR(IF(($R175-AK175)&gt;=0,0,IF(($S175-AJ175)&lt;0,0,IF(AND(($S175-AK175)&gt;0,(AJ175-$R175)&gt;0),$V175/365*(AK175-AJ175+1),IF(AND(($S175-AK175)&lt;=0,(AJ175-$R175)&gt;0),$V175/365*($S175-AJ175+1),$V175/365*(AK175-$R175+1))))),0)</f>
        <v>0</v>
      </c>
      <c r="AM175" s="159">
        <f>AK175+1</f>
        <v>45809</v>
      </c>
      <c r="AN175" s="159">
        <f>AM175+29</f>
        <v>45838</v>
      </c>
      <c r="AO175" s="163">
        <f>IFERROR(IF(($R175-AN175)&gt;=0,0,IF(($S175-AM175)&lt;0,0,IF(AND(($S175-AN175)&gt;0,(AM175-$R175)&gt;0),$V175/365*(AN175-AM175+1),IF(AND(($S175-AN175)&lt;=0,(AM175-$R175)&gt;0),$V175/365*($S175-AM175+1),$V175/365*(AN175-$R175+1))))),0)</f>
        <v>0</v>
      </c>
      <c r="AP175" s="159">
        <f>AN175+1</f>
        <v>45839</v>
      </c>
      <c r="AQ175" s="159">
        <f>AP175+30</f>
        <v>45869</v>
      </c>
      <c r="AR175" s="163">
        <f>IFERROR(IF(($R175-AQ175)&gt;=0,0,IF(($S175-AP175)&lt;0,0,IF(AND(($S175-AQ175)&gt;0,(AP175-$R175)&gt;0),$V175/365*(AQ175-AP175+1),IF(AND(($S175-AQ175)&lt;=0,(AP175-$R175)&gt;0),$V175/365*($S175-AP175+1),$V175/365*(AQ175-$R175+1))))),0)</f>
        <v>0</v>
      </c>
      <c r="AS175" s="159">
        <f>AQ175+1</f>
        <v>45870</v>
      </c>
      <c r="AT175" s="159">
        <f>AS175+30</f>
        <v>45900</v>
      </c>
      <c r="AU175" s="163">
        <f>IFERROR(IF(($R175-AT175)&gt;=0,0,IF(($S175-AS175)&lt;0,0,IF(AND(($S175-AT175)&gt;0,(AS175-$R175)&gt;0),$V175/365*(AT175-AS175+1),IF(AND(($S175-AT175)&lt;=0,(AS175-$R175)&gt;0),$V175/365*($S175-AS175+1),$V175/365*(AT175-$R175+1))))),0)</f>
        <v>0</v>
      </c>
      <c r="AV175" s="159">
        <f>AT175+1</f>
        <v>45901</v>
      </c>
      <c r="AW175" s="159">
        <f>AV175+29</f>
        <v>45930</v>
      </c>
      <c r="AX175" s="163">
        <f>IFERROR(IF(($R175-AW175)&gt;=0,0,IF(($S175-AV175)&lt;0,0,IF(AND(($S175-AW175)&gt;0,(AV175-$R175)&gt;0),$V175/365*(AW175-AV175+1),IF(AND(($S175-AW175)&lt;=0,(AV175-$R175)&gt;0),$V175/365*($S175-AV175+1),$V175/365*(AW175-$R175+1))))),0)</f>
        <v>0</v>
      </c>
      <c r="AY175" s="159">
        <f>AW175+1</f>
        <v>45931</v>
      </c>
      <c r="AZ175" s="159">
        <f>AY175+30</f>
        <v>45961</v>
      </c>
      <c r="BA175" s="163">
        <f>IFERROR(IF(($R175-AZ175)&gt;=0,0,IF(($S175-AY175)&lt;0,0,IF(AND(($S175-AZ175)&gt;0,(AY175-$R175)&gt;0),$V175/365*(AZ175-AY175+1),IF(AND(($S175-AZ175)&lt;=0,(AY175-$R175)&gt;0),$V175/365*($S175-AY175+1),$V175/365*(AZ175-$R175+1))))),0)</f>
        <v>0</v>
      </c>
      <c r="BB175" s="159">
        <f>AZ175+1</f>
        <v>45962</v>
      </c>
      <c r="BC175" s="159">
        <f>BB175+29</f>
        <v>45991</v>
      </c>
      <c r="BD175" s="163">
        <f>IFERROR(IF(($R175-BC175)&gt;=0,0,IF(($S175-BB175)&lt;0,0,IF(AND(($S175-BC175)&gt;0,(BB175-$R175)&gt;0),$V175/365*(BC175-BB175+1),IF(AND(($S175-BC175)&lt;=0,(BB175-$R175)&gt;0),$V175/365*($S175-BB175+1),$V175/365*(BC175-$R175+1))))),0)</f>
        <v>0</v>
      </c>
      <c r="BE175" s="159">
        <f>BC175+1</f>
        <v>45992</v>
      </c>
      <c r="BF175" s="159">
        <f>BE175+30</f>
        <v>46022</v>
      </c>
      <c r="BG175" s="163">
        <f>IFERROR(IF(($R175-BF175)&gt;=0,0,IF(($S175-BE175)&lt;0,0,IF(AND(($S175-BF175)&gt;0,(BE175-$R175)&gt;0),$V175/365*(BF175-BE175+1),IF(AND(($S175-BF175)&lt;=0,(BE175-$R175)&gt;0),$V175/365*($S175-BE175+1),$V175/365*(BF175-$R175+1))))),0)</f>
        <v>0</v>
      </c>
      <c r="BH175" s="159">
        <v>46023</v>
      </c>
      <c r="BI175" s="159">
        <f>BH175+30</f>
        <v>46053</v>
      </c>
      <c r="BJ175" s="163">
        <f>IFERROR(IF(($R175-BI175)&gt;=0,0,IF(($S175-BH175)&lt;0,0,IF(AND(($S175-BI175)&gt;0,(BH175-$R175)&gt;0),$V175/365*(BI175-BH175+1),IF(AND(($S175-BI175)&lt;=0,(BH175-$R175)&gt;0),$V175/365*($S175-BH175+1),$V175/365*(BI175-$R175+1))))),0)</f>
        <v>0</v>
      </c>
      <c r="BK175" s="159">
        <f>BI175+1</f>
        <v>46054</v>
      </c>
      <c r="BL175" s="159">
        <f>BK175+27</f>
        <v>46081</v>
      </c>
      <c r="BM175" s="163">
        <f>IFERROR(IF(($R175-BL175)&gt;=0,0,IF(($S175-BK175)&lt;0,0,IF(AND(($S175-BL175)&gt;0,(BK175-$R175)&gt;0),$V175/365*(BL175-BK175+1),IF(AND(($S175-BL175)&lt;=0,(BK175-$R175)&gt;0),$V175/365*($S175-BK175+1),$V175/365*(BL175-$R175+1))))),0)</f>
        <v>0</v>
      </c>
      <c r="BN175" s="159">
        <f>BL175+1</f>
        <v>46082</v>
      </c>
      <c r="BO175" s="159">
        <f>BN175+30</f>
        <v>46112</v>
      </c>
      <c r="BP175" s="163">
        <f>IFERROR(IF(($R175-BO175)&gt;=0,0,IF(($S175-BN175)&lt;0,0,IF(AND(($S175-BO175)&gt;0,(BN175-$R175)&gt;0),$V175/365*(BO175-BN175+1),IF(AND(($S175-BO175)&lt;=0,(BN175-$R175)&gt;0),$V175/365*($S175-BN175+1),$V175/365*(BO175-$R175+1))))),0)</f>
        <v>0</v>
      </c>
      <c r="BQ175" s="159">
        <f>BO175+1</f>
        <v>46113</v>
      </c>
      <c r="BR175" s="159">
        <f>BQ175+29</f>
        <v>46142</v>
      </c>
      <c r="BS175" s="163">
        <f>IFERROR(IF(($R175-BR175)&gt;=0,0,IF(($S175-BQ175)&lt;0,0,IF(AND(($S175-BR175)&gt;0,(BQ175-$R175)&gt;0),$V175/365*(BR175-BQ175+1),IF(AND(($S175-BR175)&lt;=0,(BQ175-$R175)&gt;0),$V175/365*($S175-BQ175+1),$V175/365*(BR175-$R175+1))))),0)</f>
        <v>0</v>
      </c>
      <c r="BT175" s="159">
        <f>BR175+1</f>
        <v>46143</v>
      </c>
      <c r="BU175" s="159">
        <f>BT175+30</f>
        <v>46173</v>
      </c>
      <c r="BV175" s="163">
        <f>IFERROR(IF(($R175-BU175)&gt;=0,0,IF(($S175-BT175)&lt;0,0,IF(AND(($S175-BU175)&gt;0,(BT175-$R175)&gt;0),$V175/365*(BU175-BT175+1),IF(AND(($S175-BU175)&lt;=0,(BT175-$R175)&gt;0),$V175/365*($S175-BT175+1),$V175/365*(BU175-$R175+1))))),0)</f>
        <v>0</v>
      </c>
      <c r="BW175" s="159">
        <f>BU175+1</f>
        <v>46174</v>
      </c>
      <c r="BX175" s="159">
        <f>BW175+29</f>
        <v>46203</v>
      </c>
      <c r="BY175" s="163">
        <f>IFERROR(IF(($R175-BX175)&gt;=0,0,IF(($S175-BW175)&lt;0,0,IF(AND(($S175-BX175)&gt;0,(BW175-$R175)&gt;0),$V175/365*(BX175-BW175+1),IF(AND(($S175-BX175)&lt;=0,(BW175-$R175)&gt;0),$V175/365*($S175-BW175+1),$V175/365*(BX175-$R175+1))))),0)</f>
        <v>0</v>
      </c>
      <c r="BZ175" s="159">
        <f>BX175+1</f>
        <v>46204</v>
      </c>
      <c r="CA175" s="159">
        <f>BZ175+30</f>
        <v>46234</v>
      </c>
      <c r="CB175" s="163">
        <f>IFERROR(IF(($R175-CA175)&gt;=0,0,IF(($S175-BZ175)&lt;0,0,IF(AND(($S175-CA175)&gt;0,(BZ175-$R175)&gt;0),$V175/365*(CA175-BZ175+1),IF(AND(($S175-CA175)&lt;=0,(BZ175-$R175)&gt;0),$V175/365*($S175-BZ175+1),$V175/365*(CA175-$R175+1))))),0)</f>
        <v>0</v>
      </c>
      <c r="CC175" s="159">
        <f>CA175+1</f>
        <v>46235</v>
      </c>
      <c r="CD175" s="159">
        <f>CC175+30</f>
        <v>46265</v>
      </c>
      <c r="CE175" s="163">
        <f>IFERROR(IF(($R175-CD175)&gt;=0,0,IF(($S175-CC175)&lt;0,0,IF(AND(($S175-CD175)&gt;0,(CC175-$R175)&gt;0),$V175/365*(CD175-CC175+1),IF(AND(($S175-CD175)&lt;=0,(CC175-$R175)&gt;0),$V175/365*($S175-CC175+1),$V175/365*(CD175-$R175+1))))),0)</f>
        <v>0</v>
      </c>
      <c r="CF175" s="159">
        <f>CD175+1</f>
        <v>46266</v>
      </c>
      <c r="CG175" s="159">
        <f>CF175+29</f>
        <v>46295</v>
      </c>
      <c r="CH175" s="163">
        <f>IFERROR(IF(($R175-CG175)&gt;=0,0,IF(($S175-CF175)&lt;0,0,IF(AND(($S175-CG175)&gt;0,(CF175-$R175)&gt;0),$V175/365*(CG175-CF175+1),IF(AND(($S175-CG175)&lt;=0,(CF175-$R175)&gt;0),$V175/365*($S175-CF175+1),$V175/365*(CG175-$R175+1))))),0)</f>
        <v>0</v>
      </c>
      <c r="CI175" s="159">
        <f>CG175+1</f>
        <v>46296</v>
      </c>
      <c r="CJ175" s="159">
        <f>CI175+30</f>
        <v>46326</v>
      </c>
      <c r="CK175" s="163">
        <f>IFERROR(IF(($R175-CJ175)&gt;=0,0,IF(($S175-CI175)&lt;0,0,IF(AND(($S175-CJ175)&gt;0,(CI175-$R175)&gt;0),$V175/365*(CJ175-CI175+1),IF(AND(($S175-CJ175)&lt;=0,(CI175-$R175)&gt;0),$V175/365*($S175-CI175+1),$V175/365*(CJ175-$R175+1))))),0)</f>
        <v>0</v>
      </c>
      <c r="CL175" s="159">
        <f>CJ175+1</f>
        <v>46327</v>
      </c>
      <c r="CM175" s="159">
        <f>CL175+29</f>
        <v>46356</v>
      </c>
      <c r="CN175" s="163">
        <f>IFERROR(IF(($R175-CM175)&gt;=0,0,IF(($S175-CL175)&lt;0,0,IF(AND(($S175-CM175)&gt;0,(CL175-$R175)&gt;0),$V175/365*(CM175-CL175+1),IF(AND(($S175-CM175)&lt;=0,(CL175-$R175)&gt;0),$V175/365*($S175-CL175+1),$V175/365*(CM175-$R175+1))))),0)</f>
        <v>0</v>
      </c>
      <c r="CO175" s="159">
        <f>CM175+1</f>
        <v>46357</v>
      </c>
      <c r="CP175" s="159">
        <f>CO175+30</f>
        <v>46387</v>
      </c>
      <c r="CQ175" s="163">
        <f>IFERROR(IF(($R175-CP175)&gt;=0,0,IF(($S175-CO175)&lt;0,0,IF(AND(($S175-CP175)&gt;0,(CO175-$R175)&gt;0),$V175/365*(CP175-CO175+1),IF(AND(($S175-CP175)&lt;=0,(CO175-$R175)&gt;0),$V175/365*($S175-CO175+1),$V175/365*(CP175-$R175+1))))),0)</f>
        <v>0</v>
      </c>
    </row>
    <row r="176" s="85" customFormat="1" ht="24" customHeight="1" outlineLevel="4" spans="1:95">
      <c r="A176" s="124"/>
      <c r="B176" s="125"/>
      <c r="C176" s="126"/>
      <c r="D176" s="124"/>
      <c r="E176" s="125"/>
      <c r="F176" s="125"/>
      <c r="G176" s="125"/>
      <c r="H176" s="127"/>
      <c r="I176" s="127"/>
      <c r="J176" s="127">
        <f>Z176+AC176+AF176+AI176+AL176+AO176+AR176+AU176+AX176+BA176+BD176+BG176</f>
        <v>0</v>
      </c>
      <c r="K176" s="127">
        <f>K175+1</f>
        <v>3</v>
      </c>
      <c r="L176" s="152"/>
      <c r="M176" s="153">
        <f>IFERROR(VLOOKUP($L176,'2-2 引出数据_合同数据仓库'!$B$2:$BP$10000,3,FALSE),0)</f>
        <v>0</v>
      </c>
      <c r="N176" s="127"/>
      <c r="O176" s="153">
        <f>IFERROR(VLOOKUP((LEFT(VLOOKUP($L176,'2-2 引出数据_合同数据仓库'!$B$2:$BP$10000,64,FALSE),15)&amp;(RIGHT(VLOOKUP($L176,'2-2 引出数据_合同数据仓库'!$B$2:$BP$10000,64,FALSE),4)+1)),'2-2 引出数据_合同数据仓库'!$B$2:$BP$10000,3,FALSE),0)</f>
        <v>0</v>
      </c>
      <c r="P176" s="127"/>
      <c r="Q176" s="127">
        <f>IFERROR(VLOOKUP($L176,'2-2 引出数据_合同数据仓库'!$B$2:$BP$10000,28,FALSE),0)</f>
        <v>0</v>
      </c>
      <c r="R176" s="127">
        <f>IFERROR(VLOOKUP($L176,'2-2 引出数据_合同数据仓库'!$B$2:$BP$10000,29,FALSE),0)</f>
        <v>0</v>
      </c>
      <c r="S176" s="127">
        <f>IFERROR(VLOOKUP($L176,'2-2 引出数据_合同数据仓库'!$B$2:$BP$10000,4,FALSE),0)</f>
        <v>0</v>
      </c>
      <c r="T176" s="127"/>
      <c r="U176" s="127">
        <f>IFERROR(VLOOKUP($L176,'2-2 引出数据_合同数据仓库'!$B$2:$BP$10000,15,FALSE),0)</f>
        <v>0</v>
      </c>
      <c r="V176" s="127">
        <f>U176/(S176-R176+1)*365</f>
        <v>0</v>
      </c>
      <c r="W176" s="127"/>
      <c r="X176" s="159">
        <v>45658</v>
      </c>
      <c r="Y176" s="159">
        <f>X176+30</f>
        <v>45688</v>
      </c>
      <c r="Z176" s="163">
        <f>IFERROR(IF(($R176-Y176)&gt;=0,0,IF(($S176-X176)&lt;0,0,IF(AND(($S176-Y176)&gt;0,(X176-$R176)&gt;0),$V176/365*(Y176-X176+1),IF(AND(($S176-Y176)&lt;=0,(X176-$R176)&gt;0),$V176/365*($S176-X176+1),$V176/365*(Y176-$R176+1))))),0)</f>
        <v>0</v>
      </c>
      <c r="AA176" s="159">
        <f>Y176+1</f>
        <v>45689</v>
      </c>
      <c r="AB176" s="159">
        <f>AA176+27</f>
        <v>45716</v>
      </c>
      <c r="AC176" s="163">
        <f>IFERROR(IF(($R176-AB176)&gt;=0,0,IF(($S176-AA176)&lt;0,0,IF(AND(($S176-AB176)&gt;0,(AA176-$R176)&gt;0),$V176/365*(AB176-AA176+1),IF(AND(($S176-AB176)&lt;=0,(AA176-$R176)&gt;0),$V176/365*($S176-AA176+1),$V176/365*(AB176-$R176+1))))),0)</f>
        <v>0</v>
      </c>
      <c r="AD176" s="159">
        <f>AB176+1</f>
        <v>45717</v>
      </c>
      <c r="AE176" s="159">
        <f>AD176+30</f>
        <v>45747</v>
      </c>
      <c r="AF176" s="163">
        <f>IFERROR(IF(($R176-AE176)&gt;=0,0,IF(($S176-AD176)&lt;0,0,IF(AND(($S176-AE176)&gt;0,(AD176-$R176)&gt;0),$V176/365*(AE176-AD176+1),IF(AND(($S176-AE176)&lt;=0,(AD176-$R176)&gt;0),$V176/365*($S176-AD176+1),$V176/365*(AE176-$R176+1))))),0)</f>
        <v>0</v>
      </c>
      <c r="AG176" s="159">
        <f>AE176+1</f>
        <v>45748</v>
      </c>
      <c r="AH176" s="159">
        <f>AG176+29</f>
        <v>45777</v>
      </c>
      <c r="AI176" s="163">
        <f>IFERROR(IF(($R176-AH176)&gt;=0,0,IF(($S176-AG176)&lt;0,0,IF(AND(($S176-AH176)&gt;0,(AG176-$R176)&gt;0),$V176/365*(AH176-AG176+1),IF(AND(($S176-AH176)&lt;=0,(AG176-$R176)&gt;0),$V176/365*($S176-AG176+1),$V176/365*(AH176-$R176+1))))),0)</f>
        <v>0</v>
      </c>
      <c r="AJ176" s="159">
        <f>AH176+1</f>
        <v>45778</v>
      </c>
      <c r="AK176" s="159">
        <f>AJ176+30</f>
        <v>45808</v>
      </c>
      <c r="AL176" s="163">
        <f>IFERROR(IF(($R176-AK176)&gt;=0,0,IF(($S176-AJ176)&lt;0,0,IF(AND(($S176-AK176)&gt;0,(AJ176-$R176)&gt;0),$V176/365*(AK176-AJ176+1),IF(AND(($S176-AK176)&lt;=0,(AJ176-$R176)&gt;0),$V176/365*($S176-AJ176+1),$V176/365*(AK176-$R176+1))))),0)</f>
        <v>0</v>
      </c>
      <c r="AM176" s="159">
        <f>AK176+1</f>
        <v>45809</v>
      </c>
      <c r="AN176" s="159">
        <f>AM176+29</f>
        <v>45838</v>
      </c>
      <c r="AO176" s="163">
        <f>IFERROR(IF(($R176-AN176)&gt;=0,0,IF(($S176-AM176)&lt;0,0,IF(AND(($S176-AN176)&gt;0,(AM176-$R176)&gt;0),$V176/365*(AN176-AM176+1),IF(AND(($S176-AN176)&lt;=0,(AM176-$R176)&gt;0),$V176/365*($S176-AM176+1),$V176/365*(AN176-$R176+1))))),0)</f>
        <v>0</v>
      </c>
      <c r="AP176" s="159">
        <f>AN176+1</f>
        <v>45839</v>
      </c>
      <c r="AQ176" s="159">
        <f>AP176+30</f>
        <v>45869</v>
      </c>
      <c r="AR176" s="163">
        <f>IFERROR(IF(($R176-AQ176)&gt;=0,0,IF(($S176-AP176)&lt;0,0,IF(AND(($S176-AQ176)&gt;0,(AP176-$R176)&gt;0),$V176/365*(AQ176-AP176+1),IF(AND(($S176-AQ176)&lt;=0,(AP176-$R176)&gt;0),$V176/365*($S176-AP176+1),$V176/365*(AQ176-$R176+1))))),0)</f>
        <v>0</v>
      </c>
      <c r="AS176" s="159">
        <f>AQ176+1</f>
        <v>45870</v>
      </c>
      <c r="AT176" s="159">
        <f>AS176+30</f>
        <v>45900</v>
      </c>
      <c r="AU176" s="163">
        <f>IFERROR(IF(($R176-AT176)&gt;=0,0,IF(($S176-AS176)&lt;0,0,IF(AND(($S176-AT176)&gt;0,(AS176-$R176)&gt;0),$V176/365*(AT176-AS176+1),IF(AND(($S176-AT176)&lt;=0,(AS176-$R176)&gt;0),$V176/365*($S176-AS176+1),$V176/365*(AT176-$R176+1))))),0)</f>
        <v>0</v>
      </c>
      <c r="AV176" s="159">
        <f>AT176+1</f>
        <v>45901</v>
      </c>
      <c r="AW176" s="159">
        <f>AV176+29</f>
        <v>45930</v>
      </c>
      <c r="AX176" s="163">
        <f>IFERROR(IF(($R176-AW176)&gt;=0,0,IF(($S176-AV176)&lt;0,0,IF(AND(($S176-AW176)&gt;0,(AV176-$R176)&gt;0),$V176/365*(AW176-AV176+1),IF(AND(($S176-AW176)&lt;=0,(AV176-$R176)&gt;0),$V176/365*($S176-AV176+1),$V176/365*(AW176-$R176+1))))),0)</f>
        <v>0</v>
      </c>
      <c r="AY176" s="159">
        <f>AW176+1</f>
        <v>45931</v>
      </c>
      <c r="AZ176" s="159">
        <f>AY176+30</f>
        <v>45961</v>
      </c>
      <c r="BA176" s="163">
        <f>IFERROR(IF(($R176-AZ176)&gt;=0,0,IF(($S176-AY176)&lt;0,0,IF(AND(($S176-AZ176)&gt;0,(AY176-$R176)&gt;0),$V176/365*(AZ176-AY176+1),IF(AND(($S176-AZ176)&lt;=0,(AY176-$R176)&gt;0),$V176/365*($S176-AY176+1),$V176/365*(AZ176-$R176+1))))),0)</f>
        <v>0</v>
      </c>
      <c r="BB176" s="159">
        <f>AZ176+1</f>
        <v>45962</v>
      </c>
      <c r="BC176" s="159">
        <f>BB176+29</f>
        <v>45991</v>
      </c>
      <c r="BD176" s="163">
        <f>IFERROR(IF(($R176-BC176)&gt;=0,0,IF(($S176-BB176)&lt;0,0,IF(AND(($S176-BC176)&gt;0,(BB176-$R176)&gt;0),$V176/365*(BC176-BB176+1),IF(AND(($S176-BC176)&lt;=0,(BB176-$R176)&gt;0),$V176/365*($S176-BB176+1),$V176/365*(BC176-$R176+1))))),0)</f>
        <v>0</v>
      </c>
      <c r="BE176" s="159">
        <f>BC176+1</f>
        <v>45992</v>
      </c>
      <c r="BF176" s="159">
        <f>BE176+30</f>
        <v>46022</v>
      </c>
      <c r="BG176" s="163">
        <f>IFERROR(IF(($R176-BF176)&gt;=0,0,IF(($S176-BE176)&lt;0,0,IF(AND(($S176-BF176)&gt;0,(BE176-$R176)&gt;0),$V176/365*(BF176-BE176+1),IF(AND(($S176-BF176)&lt;=0,(BE176-$R176)&gt;0),$V176/365*($S176-BE176+1),$V176/365*(BF176-$R176+1))))),0)</f>
        <v>0</v>
      </c>
      <c r="BH176" s="159">
        <v>46023</v>
      </c>
      <c r="BI176" s="159">
        <f>BH176+30</f>
        <v>46053</v>
      </c>
      <c r="BJ176" s="163">
        <f>IFERROR(IF(($R176-BI176)&gt;=0,0,IF(($S176-BH176)&lt;0,0,IF(AND(($S176-BI176)&gt;0,(BH176-$R176)&gt;0),$V176/365*(BI176-BH176+1),IF(AND(($S176-BI176)&lt;=0,(BH176-$R176)&gt;0),$V176/365*($S176-BH176+1),$V176/365*(BI176-$R176+1))))),0)</f>
        <v>0</v>
      </c>
      <c r="BK176" s="159">
        <f>BI176+1</f>
        <v>46054</v>
      </c>
      <c r="BL176" s="159">
        <f>BK176+27</f>
        <v>46081</v>
      </c>
      <c r="BM176" s="163">
        <f>IFERROR(IF(($R176-BL176)&gt;=0,0,IF(($S176-BK176)&lt;0,0,IF(AND(($S176-BL176)&gt;0,(BK176-$R176)&gt;0),$V176/365*(BL176-BK176+1),IF(AND(($S176-BL176)&lt;=0,(BK176-$R176)&gt;0),$V176/365*($S176-BK176+1),$V176/365*(BL176-$R176+1))))),0)</f>
        <v>0</v>
      </c>
      <c r="BN176" s="159">
        <f>BL176+1</f>
        <v>46082</v>
      </c>
      <c r="BO176" s="159">
        <f>BN176+30</f>
        <v>46112</v>
      </c>
      <c r="BP176" s="163">
        <f>IFERROR(IF(($R176-BO176)&gt;=0,0,IF(($S176-BN176)&lt;0,0,IF(AND(($S176-BO176)&gt;0,(BN176-$R176)&gt;0),$V176/365*(BO176-BN176+1),IF(AND(($S176-BO176)&lt;=0,(BN176-$R176)&gt;0),$V176/365*($S176-BN176+1),$V176/365*(BO176-$R176+1))))),0)</f>
        <v>0</v>
      </c>
      <c r="BQ176" s="159">
        <f>BO176+1</f>
        <v>46113</v>
      </c>
      <c r="BR176" s="159">
        <f>BQ176+29</f>
        <v>46142</v>
      </c>
      <c r="BS176" s="163">
        <f>IFERROR(IF(($R176-BR176)&gt;=0,0,IF(($S176-BQ176)&lt;0,0,IF(AND(($S176-BR176)&gt;0,(BQ176-$R176)&gt;0),$V176/365*(BR176-BQ176+1),IF(AND(($S176-BR176)&lt;=0,(BQ176-$R176)&gt;0),$V176/365*($S176-BQ176+1),$V176/365*(BR176-$R176+1))))),0)</f>
        <v>0</v>
      </c>
      <c r="BT176" s="159">
        <f>BR176+1</f>
        <v>46143</v>
      </c>
      <c r="BU176" s="159">
        <f>BT176+30</f>
        <v>46173</v>
      </c>
      <c r="BV176" s="163">
        <f>IFERROR(IF(($R176-BU176)&gt;=0,0,IF(($S176-BT176)&lt;0,0,IF(AND(($S176-BU176)&gt;0,(BT176-$R176)&gt;0),$V176/365*(BU176-BT176+1),IF(AND(($S176-BU176)&lt;=0,(BT176-$R176)&gt;0),$V176/365*($S176-BT176+1),$V176/365*(BU176-$R176+1))))),0)</f>
        <v>0</v>
      </c>
      <c r="BW176" s="159">
        <f>BU176+1</f>
        <v>46174</v>
      </c>
      <c r="BX176" s="159">
        <f>BW176+29</f>
        <v>46203</v>
      </c>
      <c r="BY176" s="163">
        <f>IFERROR(IF(($R176-BX176)&gt;=0,0,IF(($S176-BW176)&lt;0,0,IF(AND(($S176-BX176)&gt;0,(BW176-$R176)&gt;0),$V176/365*(BX176-BW176+1),IF(AND(($S176-BX176)&lt;=0,(BW176-$R176)&gt;0),$V176/365*($S176-BW176+1),$V176/365*(BX176-$R176+1))))),0)</f>
        <v>0</v>
      </c>
      <c r="BZ176" s="159">
        <f>BX176+1</f>
        <v>46204</v>
      </c>
      <c r="CA176" s="159">
        <f>BZ176+30</f>
        <v>46234</v>
      </c>
      <c r="CB176" s="163">
        <f>IFERROR(IF(($R176-CA176)&gt;=0,0,IF(($S176-BZ176)&lt;0,0,IF(AND(($S176-CA176)&gt;0,(BZ176-$R176)&gt;0),$V176/365*(CA176-BZ176+1),IF(AND(($S176-CA176)&lt;=0,(BZ176-$R176)&gt;0),$V176/365*($S176-BZ176+1),$V176/365*(CA176-$R176+1))))),0)</f>
        <v>0</v>
      </c>
      <c r="CC176" s="159">
        <f>CA176+1</f>
        <v>46235</v>
      </c>
      <c r="CD176" s="159">
        <f>CC176+30</f>
        <v>46265</v>
      </c>
      <c r="CE176" s="163">
        <f>IFERROR(IF(($R176-CD176)&gt;=0,0,IF(($S176-CC176)&lt;0,0,IF(AND(($S176-CD176)&gt;0,(CC176-$R176)&gt;0),$V176/365*(CD176-CC176+1),IF(AND(($S176-CD176)&lt;=0,(CC176-$R176)&gt;0),$V176/365*($S176-CC176+1),$V176/365*(CD176-$R176+1))))),0)</f>
        <v>0</v>
      </c>
      <c r="CF176" s="159">
        <f>CD176+1</f>
        <v>46266</v>
      </c>
      <c r="CG176" s="159">
        <f>CF176+29</f>
        <v>46295</v>
      </c>
      <c r="CH176" s="163">
        <f>IFERROR(IF(($R176-CG176)&gt;=0,0,IF(($S176-CF176)&lt;0,0,IF(AND(($S176-CG176)&gt;0,(CF176-$R176)&gt;0),$V176/365*(CG176-CF176+1),IF(AND(($S176-CG176)&lt;=0,(CF176-$R176)&gt;0),$V176/365*($S176-CF176+1),$V176/365*(CG176-$R176+1))))),0)</f>
        <v>0</v>
      </c>
      <c r="CI176" s="159">
        <f>CG176+1</f>
        <v>46296</v>
      </c>
      <c r="CJ176" s="159">
        <f>CI176+30</f>
        <v>46326</v>
      </c>
      <c r="CK176" s="163">
        <f>IFERROR(IF(($R176-CJ176)&gt;=0,0,IF(($S176-CI176)&lt;0,0,IF(AND(($S176-CJ176)&gt;0,(CI176-$R176)&gt;0),$V176/365*(CJ176-CI176+1),IF(AND(($S176-CJ176)&lt;=0,(CI176-$R176)&gt;0),$V176/365*($S176-CI176+1),$V176/365*(CJ176-$R176+1))))),0)</f>
        <v>0</v>
      </c>
      <c r="CL176" s="159">
        <f>CJ176+1</f>
        <v>46327</v>
      </c>
      <c r="CM176" s="159">
        <f>CL176+29</f>
        <v>46356</v>
      </c>
      <c r="CN176" s="163">
        <f>IFERROR(IF(($R176-CM176)&gt;=0,0,IF(($S176-CL176)&lt;0,0,IF(AND(($S176-CM176)&gt;0,(CL176-$R176)&gt;0),$V176/365*(CM176-CL176+1),IF(AND(($S176-CM176)&lt;=0,(CL176-$R176)&gt;0),$V176/365*($S176-CL176+1),$V176/365*(CM176-$R176+1))))),0)</f>
        <v>0</v>
      </c>
      <c r="CO176" s="159">
        <f>CM176+1</f>
        <v>46357</v>
      </c>
      <c r="CP176" s="159">
        <f>CO176+30</f>
        <v>46387</v>
      </c>
      <c r="CQ176" s="163">
        <f>IFERROR(IF(($R176-CP176)&gt;=0,0,IF(($S176-CO176)&lt;0,0,IF(AND(($S176-CP176)&gt;0,(CO176-$R176)&gt;0),$V176/365*(CP176-CO176+1),IF(AND(($S176-CP176)&lt;=0,(CO176-$R176)&gt;0),$V176/365*($S176-CO176+1),$V176/365*(CP176-$R176+1))))),0)</f>
        <v>0</v>
      </c>
    </row>
    <row r="177" s="85" customFormat="1" ht="24" customHeight="1" outlineLevel="4" spans="1:95">
      <c r="A177" s="128" t="s">
        <v>2815</v>
      </c>
      <c r="B177" s="129"/>
      <c r="C177" s="129"/>
      <c r="D177" s="129"/>
      <c r="E177" s="129"/>
      <c r="F177" s="129"/>
      <c r="G177" s="130"/>
      <c r="H177" s="131"/>
      <c r="I177" s="131"/>
      <c r="J177" s="131"/>
      <c r="K177" s="131"/>
      <c r="L177" s="154"/>
      <c r="M177" s="154"/>
      <c r="N177" s="131"/>
      <c r="O177" s="131"/>
      <c r="P177" s="131"/>
      <c r="Q177" s="131"/>
      <c r="R177" s="131"/>
      <c r="S177" s="131"/>
      <c r="T177" s="131"/>
      <c r="U177" s="131"/>
      <c r="V177" s="131"/>
      <c r="W177" s="131"/>
      <c r="X177" s="131"/>
      <c r="Y177" s="131"/>
      <c r="Z177" s="131"/>
      <c r="AA177" s="131"/>
      <c r="AB177" s="131"/>
      <c r="AC177" s="131"/>
      <c r="AD177" s="131"/>
      <c r="AE177" s="131"/>
      <c r="AF177" s="131"/>
      <c r="AG177" s="131"/>
      <c r="AH177" s="131"/>
      <c r="AI177" s="131"/>
      <c r="AJ177" s="131"/>
      <c r="AK177" s="131"/>
      <c r="AL177" s="131"/>
      <c r="AM177" s="131"/>
      <c r="AN177" s="131"/>
      <c r="AO177" s="131"/>
      <c r="AP177" s="131"/>
      <c r="AQ177" s="131"/>
      <c r="AR177" s="131"/>
      <c r="AS177" s="131"/>
      <c r="AT177" s="131"/>
      <c r="AU177" s="131"/>
      <c r="AV177" s="131"/>
      <c r="AW177" s="131"/>
      <c r="AX177" s="131"/>
      <c r="AY177" s="131"/>
      <c r="AZ177" s="131"/>
      <c r="BA177" s="131"/>
      <c r="BB177" s="131"/>
      <c r="BC177" s="131"/>
      <c r="BD177" s="131"/>
      <c r="BE177" s="131"/>
      <c r="BF177" s="131"/>
      <c r="BG177" s="131"/>
      <c r="BH177" s="131"/>
      <c r="BI177" s="131"/>
      <c r="BJ177" s="131"/>
      <c r="BK177" s="131"/>
      <c r="BL177" s="131"/>
      <c r="BM177" s="131"/>
      <c r="BN177" s="131"/>
      <c r="BO177" s="131"/>
      <c r="BP177" s="131"/>
      <c r="BQ177" s="131"/>
      <c r="BR177" s="131"/>
      <c r="BS177" s="131"/>
      <c r="BT177" s="131"/>
      <c r="BU177" s="131"/>
      <c r="BV177" s="131"/>
      <c r="BW177" s="131"/>
      <c r="BX177" s="131"/>
      <c r="BY177" s="131"/>
      <c r="BZ177" s="131"/>
      <c r="CA177" s="131"/>
      <c r="CB177" s="131"/>
      <c r="CC177" s="131"/>
      <c r="CD177" s="131"/>
      <c r="CE177" s="131"/>
      <c r="CF177" s="131"/>
      <c r="CG177" s="131"/>
      <c r="CH177" s="131"/>
      <c r="CI177" s="131"/>
      <c r="CJ177" s="131"/>
      <c r="CK177" s="131"/>
      <c r="CL177" s="131"/>
      <c r="CM177" s="131"/>
      <c r="CN177" s="131"/>
      <c r="CO177" s="131"/>
      <c r="CP177" s="131"/>
      <c r="CQ177" s="131"/>
    </row>
    <row r="178" ht="24" customHeight="1" outlineLevel="3" spans="1:95">
      <c r="A178" s="120"/>
      <c r="B178" s="121" t="s">
        <v>793</v>
      </c>
      <c r="C178" s="122" t="s">
        <v>1133</v>
      </c>
      <c r="D178" s="120" t="s">
        <v>19</v>
      </c>
      <c r="E178" s="121"/>
      <c r="F178" s="121"/>
      <c r="G178" s="121"/>
      <c r="H178" s="123">
        <f>X178+AA178+AD178+AG178+AJ178+AM178+AP178+AS178+AV178+AY178+BB178+BE178</f>
        <v>0</v>
      </c>
      <c r="I178" s="123">
        <f>Y178+AB178+AE178+AH178+AK178+AN178+AQ178+AT178+AW178+AZ178+BC178+BF178</f>
        <v>0</v>
      </c>
      <c r="J178" s="123">
        <f>Z178+AC178+AF178+AI178+AL178+AO178+AR178+AU178+AX178+BA178+BD178+BG178</f>
        <v>0</v>
      </c>
      <c r="K178" s="123"/>
      <c r="L178" s="151"/>
      <c r="M178" s="151"/>
      <c r="N178" s="123"/>
      <c r="O178" s="123"/>
      <c r="P178" s="123"/>
      <c r="Q178" s="123"/>
      <c r="R178" s="123"/>
      <c r="S178" s="123"/>
      <c r="T178" s="123"/>
      <c r="U178" s="123"/>
      <c r="V178" s="123"/>
      <c r="W178" s="123"/>
      <c r="X178" s="123">
        <f>VLOOKUP($C178,'1 预算编制表单'!$C:$BJ,27,FALSE)</f>
        <v>0</v>
      </c>
      <c r="Y178" s="123">
        <f>X178-Z178</f>
        <v>0</v>
      </c>
      <c r="Z178" s="123">
        <f>SUM(Z179:Z183)</f>
        <v>0</v>
      </c>
      <c r="AA178" s="123">
        <f>VLOOKUP($C178,'1 预算编制表单'!$C:$BJ,30,FALSE)</f>
        <v>0</v>
      </c>
      <c r="AB178" s="123">
        <f>AA178-AC178</f>
        <v>0</v>
      </c>
      <c r="AC178" s="123">
        <f>SUM(AC179:AC183)</f>
        <v>0</v>
      </c>
      <c r="AD178" s="123">
        <f>VLOOKUP($C178,'1 预算编制表单'!$C:$BJ,33,FALSE)</f>
        <v>0</v>
      </c>
      <c r="AE178" s="123">
        <f>AD178-AF178</f>
        <v>0</v>
      </c>
      <c r="AF178" s="123">
        <f>SUM(AF179:AF183)</f>
        <v>0</v>
      </c>
      <c r="AG178" s="123">
        <f>VLOOKUP($C178,'1 预算编制表单'!$C:$BJ,36,FALSE)</f>
        <v>0</v>
      </c>
      <c r="AH178" s="123">
        <f>AG178-AI178</f>
        <v>0</v>
      </c>
      <c r="AI178" s="123">
        <f>SUM(AI179:AI183)</f>
        <v>0</v>
      </c>
      <c r="AJ178" s="123">
        <f>VLOOKUP($C178,'1 预算编制表单'!$C:$BJ,39,FALSE)</f>
        <v>0</v>
      </c>
      <c r="AK178" s="123">
        <f>AJ178-AL178</f>
        <v>0</v>
      </c>
      <c r="AL178" s="123">
        <f>SUM(AL179:AL183)</f>
        <v>0</v>
      </c>
      <c r="AM178" s="123">
        <f>VLOOKUP($C178,'1 预算编制表单'!$C:$BJ,42,FALSE)</f>
        <v>0</v>
      </c>
      <c r="AN178" s="123">
        <f>AM178-AO178</f>
        <v>0</v>
      </c>
      <c r="AO178" s="123">
        <f>SUM(AO179:AO183)</f>
        <v>0</v>
      </c>
      <c r="AP178" s="123">
        <f>VLOOKUP($C178,'1 预算编制表单'!$C:$BJ,45,FALSE)</f>
        <v>0</v>
      </c>
      <c r="AQ178" s="123">
        <f>AP178-AR178</f>
        <v>0</v>
      </c>
      <c r="AR178" s="123">
        <f>SUM(AR179:AR183)</f>
        <v>0</v>
      </c>
      <c r="AS178" s="123">
        <f>VLOOKUP($C178,'1 预算编制表单'!$C:$BJ,48,FALSE)</f>
        <v>0</v>
      </c>
      <c r="AT178" s="123">
        <f>AS178-AU178</f>
        <v>0</v>
      </c>
      <c r="AU178" s="123">
        <f>SUM(AU179:AU183)</f>
        <v>0</v>
      </c>
      <c r="AV178" s="123">
        <f>VLOOKUP($C178,'1 预算编制表单'!$C:$BJ,51,FALSE)</f>
        <v>0</v>
      </c>
      <c r="AW178" s="123">
        <f>AV178-AX178</f>
        <v>0</v>
      </c>
      <c r="AX178" s="123">
        <f>SUM(AX179:AX183)</f>
        <v>0</v>
      </c>
      <c r="AY178" s="123">
        <f>VLOOKUP($C178,'1 预算编制表单'!$C:$BJ,54,FALSE)</f>
        <v>0</v>
      </c>
      <c r="AZ178" s="123">
        <f>AY178-BA178</f>
        <v>0</v>
      </c>
      <c r="BA178" s="123">
        <f>SUM(BA179:BA183)</f>
        <v>0</v>
      </c>
      <c r="BB178" s="123">
        <f>VLOOKUP($C178,'1 预算编制表单'!$C:$BJ,57,FALSE)</f>
        <v>0</v>
      </c>
      <c r="BC178" s="123">
        <f>BB178-BD178</f>
        <v>0</v>
      </c>
      <c r="BD178" s="123">
        <f>SUM(BD179:BD183)</f>
        <v>0</v>
      </c>
      <c r="BE178" s="123">
        <f>VLOOKUP($C178,'1 预算编制表单'!$C:$BJ,60,FALSE)</f>
        <v>0</v>
      </c>
      <c r="BF178" s="123">
        <f>BE178-BG178</f>
        <v>0</v>
      </c>
      <c r="BG178" s="123">
        <f>SUM(BG179:BG183)</f>
        <v>0</v>
      </c>
      <c r="BH178" s="123">
        <f>VLOOKUP($C178,'1 预算编制表单'!$C:$BJ,27,FALSE)</f>
        <v>0</v>
      </c>
      <c r="BI178" s="123">
        <f>BH178-BJ178</f>
        <v>0</v>
      </c>
      <c r="BJ178" s="123">
        <f>SUM(BJ179:BJ183)</f>
        <v>0</v>
      </c>
      <c r="BK178" s="123">
        <f>VLOOKUP($C178,'1 预算编制表单'!$C:$BJ,30,FALSE)</f>
        <v>0</v>
      </c>
      <c r="BL178" s="123">
        <f>BK178-BM178</f>
        <v>0</v>
      </c>
      <c r="BM178" s="123">
        <f>SUM(BM179:BM183)</f>
        <v>0</v>
      </c>
      <c r="BN178" s="123">
        <f>VLOOKUP($C178,'1 预算编制表单'!$C:$BJ,33,FALSE)</f>
        <v>0</v>
      </c>
      <c r="BO178" s="123">
        <f>BN178-BP178</f>
        <v>0</v>
      </c>
      <c r="BP178" s="123">
        <f>SUM(BP179:BP183)</f>
        <v>0</v>
      </c>
      <c r="BQ178" s="123">
        <f>VLOOKUP($C178,'1 预算编制表单'!$C:$BJ,36,FALSE)</f>
        <v>0</v>
      </c>
      <c r="BR178" s="123">
        <f>BQ178-BS178</f>
        <v>0</v>
      </c>
      <c r="BS178" s="123">
        <f>SUM(BS179:BS183)</f>
        <v>0</v>
      </c>
      <c r="BT178" s="123">
        <f>VLOOKUP($C178,'1 预算编制表单'!$C:$BJ,39,FALSE)</f>
        <v>0</v>
      </c>
      <c r="BU178" s="123">
        <f>BT178-BV178</f>
        <v>0</v>
      </c>
      <c r="BV178" s="123">
        <f>SUM(BV179:BV183)</f>
        <v>0</v>
      </c>
      <c r="BW178" s="123">
        <f>VLOOKUP($C178,'1 预算编制表单'!$C:$BJ,42,FALSE)</f>
        <v>0</v>
      </c>
      <c r="BX178" s="123">
        <f>BW178-BY178</f>
        <v>0</v>
      </c>
      <c r="BY178" s="123">
        <f>SUM(BY179:BY183)</f>
        <v>0</v>
      </c>
      <c r="BZ178" s="123">
        <f>VLOOKUP($C178,'1 预算编制表单'!$C:$BJ,45,FALSE)</f>
        <v>0</v>
      </c>
      <c r="CA178" s="123">
        <f>BZ178-CB178</f>
        <v>0</v>
      </c>
      <c r="CB178" s="123">
        <f>SUM(CB179:CB183)</f>
        <v>0</v>
      </c>
      <c r="CC178" s="123">
        <f>VLOOKUP($C178,'1 预算编制表单'!$C:$BJ,48,FALSE)</f>
        <v>0</v>
      </c>
      <c r="CD178" s="123">
        <f>CC178-CE178</f>
        <v>0</v>
      </c>
      <c r="CE178" s="123">
        <f>SUM(CE179:CE183)</f>
        <v>0</v>
      </c>
      <c r="CF178" s="123">
        <f>VLOOKUP($C178,'1 预算编制表单'!$C:$BJ,51,FALSE)</f>
        <v>0</v>
      </c>
      <c r="CG178" s="123">
        <f>CF178-CH178</f>
        <v>0</v>
      </c>
      <c r="CH178" s="123">
        <f>SUM(CH179:CH183)</f>
        <v>0</v>
      </c>
      <c r="CI178" s="123">
        <f>VLOOKUP($C178,'1 预算编制表单'!$C:$BJ,54,FALSE)</f>
        <v>0</v>
      </c>
      <c r="CJ178" s="123">
        <f>CI178-CK178</f>
        <v>0</v>
      </c>
      <c r="CK178" s="123">
        <f>SUM(CK179:CK183)</f>
        <v>0</v>
      </c>
      <c r="CL178" s="123">
        <f>VLOOKUP($C178,'1 预算编制表单'!$C:$BJ,57,FALSE)</f>
        <v>0</v>
      </c>
      <c r="CM178" s="123">
        <f>CL178-CN178</f>
        <v>0</v>
      </c>
      <c r="CN178" s="123">
        <f>SUM(CN179:CN183)</f>
        <v>0</v>
      </c>
      <c r="CO178" s="123">
        <f>VLOOKUP($C178,'1 预算编制表单'!$C:$BJ,60,FALSE)</f>
        <v>0</v>
      </c>
      <c r="CP178" s="123">
        <f>CO178-CQ178</f>
        <v>0</v>
      </c>
      <c r="CQ178" s="123">
        <f>SUM(CQ179:CQ183)</f>
        <v>0</v>
      </c>
    </row>
    <row r="179" s="85" customFormat="1" ht="24" customHeight="1" outlineLevel="4" spans="1:95">
      <c r="A179" s="124"/>
      <c r="B179" s="125"/>
      <c r="C179" s="126"/>
      <c r="D179" s="124"/>
      <c r="E179" s="125"/>
      <c r="F179" s="125"/>
      <c r="G179" s="125"/>
      <c r="H179" s="127"/>
      <c r="I179" s="127"/>
      <c r="J179" s="127">
        <f>Z179+AC179+AF179+AI179+AL179+AO179+AR179+AU179+AX179+BA179+BD179+BG179</f>
        <v>0</v>
      </c>
      <c r="K179" s="127">
        <v>1</v>
      </c>
      <c r="L179" s="152"/>
      <c r="M179" s="153">
        <f>IFERROR(VLOOKUP($L179,'2-2 引出数据_合同数据仓库'!$B$2:$BP$10000,3,FALSE),0)</f>
        <v>0</v>
      </c>
      <c r="N179" s="127"/>
      <c r="O179" s="153">
        <f>IFERROR(VLOOKUP((LEFT(VLOOKUP($L179,'2-2 引出数据_合同数据仓库'!$B$2:$BP$10000,64,FALSE),15)&amp;(RIGHT(VLOOKUP($L179,'2-2 引出数据_合同数据仓库'!$B$2:$BP$10000,64,FALSE),4)+1)),'2-2 引出数据_合同数据仓库'!$B$2:$BP$10000,3,FALSE),0)</f>
        <v>0</v>
      </c>
      <c r="P179" s="127"/>
      <c r="Q179" s="127">
        <f>IFERROR(VLOOKUP($L179,'2-2 引出数据_合同数据仓库'!$B$2:$BP$10000,28,FALSE),0)</f>
        <v>0</v>
      </c>
      <c r="R179" s="127">
        <f>IFERROR(VLOOKUP($L179,'2-2 引出数据_合同数据仓库'!$B$2:$BP$10000,29,FALSE),0)</f>
        <v>0</v>
      </c>
      <c r="S179" s="127">
        <f>IFERROR(VLOOKUP($L179,'2-2 引出数据_合同数据仓库'!$B$2:$BP$10000,4,FALSE),0)</f>
        <v>0</v>
      </c>
      <c r="T179" s="127"/>
      <c r="U179" s="127">
        <f>IFERROR(VLOOKUP($L179,'2-2 引出数据_合同数据仓库'!$B$2:$BP$10000,15,FALSE),0)</f>
        <v>0</v>
      </c>
      <c r="V179" s="127">
        <f>U179/(S179-R179+1)*365</f>
        <v>0</v>
      </c>
      <c r="W179" s="127"/>
      <c r="X179" s="159">
        <v>45658</v>
      </c>
      <c r="Y179" s="159">
        <f>X179+30</f>
        <v>45688</v>
      </c>
      <c r="Z179" s="163">
        <f>IFERROR(IF(($R179-Y179)&gt;=0,0,IF(($S179-X179)&lt;0,0,IF(AND(($S179-Y179)&gt;0,(X179-$R179)&gt;0),$V179/365*(Y179-X179+1),IF(AND(($S179-Y179)&lt;=0,(X179-$R179)&gt;0),$V179/365*($S179-X179+1),$V179/365*(Y179-$R179+1))))),0)</f>
        <v>0</v>
      </c>
      <c r="AA179" s="159">
        <f>Y179+1</f>
        <v>45689</v>
      </c>
      <c r="AB179" s="159">
        <f>AA179+27</f>
        <v>45716</v>
      </c>
      <c r="AC179" s="163">
        <f>IFERROR(IF(($R179-AB179)&gt;=0,0,IF(($S179-AA179)&lt;0,0,IF(AND(($S179-AB179)&gt;0,(AA179-$R179)&gt;0),$V179/365*(AB179-AA179+1),IF(AND(($S179-AB179)&lt;=0,(AA179-$R179)&gt;0),$V179/365*($S179-AA179+1),$V179/365*(AB179-$R179+1))))),0)</f>
        <v>0</v>
      </c>
      <c r="AD179" s="159">
        <f>AB179+1</f>
        <v>45717</v>
      </c>
      <c r="AE179" s="159">
        <f>AD179+30</f>
        <v>45747</v>
      </c>
      <c r="AF179" s="163">
        <f>IFERROR(IF(($R179-AE179)&gt;=0,0,IF(($S179-AD179)&lt;0,0,IF(AND(($S179-AE179)&gt;0,(AD179-$R179)&gt;0),$V179/365*(AE179-AD179+1),IF(AND(($S179-AE179)&lt;=0,(AD179-$R179)&gt;0),$V179/365*($S179-AD179+1),$V179/365*(AE179-$R179+1))))),0)</f>
        <v>0</v>
      </c>
      <c r="AG179" s="159">
        <f>AE179+1</f>
        <v>45748</v>
      </c>
      <c r="AH179" s="159">
        <f>AG179+29</f>
        <v>45777</v>
      </c>
      <c r="AI179" s="163">
        <f>IFERROR(IF(($R179-AH179)&gt;=0,0,IF(($S179-AG179)&lt;0,0,IF(AND(($S179-AH179)&gt;0,(AG179-$R179)&gt;0),$V179/365*(AH179-AG179+1),IF(AND(($S179-AH179)&lt;=0,(AG179-$R179)&gt;0),$V179/365*($S179-AG179+1),$V179/365*(AH179-$R179+1))))),0)</f>
        <v>0</v>
      </c>
      <c r="AJ179" s="159">
        <f>AH179+1</f>
        <v>45778</v>
      </c>
      <c r="AK179" s="159">
        <f>AJ179+30</f>
        <v>45808</v>
      </c>
      <c r="AL179" s="163">
        <f>IFERROR(IF(($R179-AK179)&gt;=0,0,IF(($S179-AJ179)&lt;0,0,IF(AND(($S179-AK179)&gt;0,(AJ179-$R179)&gt;0),$V179/365*(AK179-AJ179+1),IF(AND(($S179-AK179)&lt;=0,(AJ179-$R179)&gt;0),$V179/365*($S179-AJ179+1),$V179/365*(AK179-$R179+1))))),0)</f>
        <v>0</v>
      </c>
      <c r="AM179" s="159">
        <f>AK179+1</f>
        <v>45809</v>
      </c>
      <c r="AN179" s="159">
        <f>AM179+29</f>
        <v>45838</v>
      </c>
      <c r="AO179" s="163">
        <f>IFERROR(IF(($R179-AN179)&gt;=0,0,IF(($S179-AM179)&lt;0,0,IF(AND(($S179-AN179)&gt;0,(AM179-$R179)&gt;0),$V179/365*(AN179-AM179+1),IF(AND(($S179-AN179)&lt;=0,(AM179-$R179)&gt;0),$V179/365*($S179-AM179+1),$V179/365*(AN179-$R179+1))))),0)</f>
        <v>0</v>
      </c>
      <c r="AP179" s="159">
        <f>AN179+1</f>
        <v>45839</v>
      </c>
      <c r="AQ179" s="159">
        <f>AP179+30</f>
        <v>45869</v>
      </c>
      <c r="AR179" s="163">
        <f>IFERROR(IF(($R179-AQ179)&gt;=0,0,IF(($S179-AP179)&lt;0,0,IF(AND(($S179-AQ179)&gt;0,(AP179-$R179)&gt;0),$V179/365*(AQ179-AP179+1),IF(AND(($S179-AQ179)&lt;=0,(AP179-$R179)&gt;0),$V179/365*($S179-AP179+1),$V179/365*(AQ179-$R179+1))))),0)</f>
        <v>0</v>
      </c>
      <c r="AS179" s="159">
        <f>AQ179+1</f>
        <v>45870</v>
      </c>
      <c r="AT179" s="159">
        <f>AS179+30</f>
        <v>45900</v>
      </c>
      <c r="AU179" s="163">
        <f>IFERROR(IF(($R179-AT179)&gt;=0,0,IF(($S179-AS179)&lt;0,0,IF(AND(($S179-AT179)&gt;0,(AS179-$R179)&gt;0),$V179/365*(AT179-AS179+1),IF(AND(($S179-AT179)&lt;=0,(AS179-$R179)&gt;0),$V179/365*($S179-AS179+1),$V179/365*(AT179-$R179+1))))),0)</f>
        <v>0</v>
      </c>
      <c r="AV179" s="159">
        <f>AT179+1</f>
        <v>45901</v>
      </c>
      <c r="AW179" s="159">
        <f>AV179+29</f>
        <v>45930</v>
      </c>
      <c r="AX179" s="163">
        <f>IFERROR(IF(($R179-AW179)&gt;=0,0,IF(($S179-AV179)&lt;0,0,IF(AND(($S179-AW179)&gt;0,(AV179-$R179)&gt;0),$V179/365*(AW179-AV179+1),IF(AND(($S179-AW179)&lt;=0,(AV179-$R179)&gt;0),$V179/365*($S179-AV179+1),$V179/365*(AW179-$R179+1))))),0)</f>
        <v>0</v>
      </c>
      <c r="AY179" s="159">
        <f>AW179+1</f>
        <v>45931</v>
      </c>
      <c r="AZ179" s="159">
        <f>AY179+30</f>
        <v>45961</v>
      </c>
      <c r="BA179" s="163">
        <f>IFERROR(IF(($R179-AZ179)&gt;=0,0,IF(($S179-AY179)&lt;0,0,IF(AND(($S179-AZ179)&gt;0,(AY179-$R179)&gt;0),$V179/365*(AZ179-AY179+1),IF(AND(($S179-AZ179)&lt;=0,(AY179-$R179)&gt;0),$V179/365*($S179-AY179+1),$V179/365*(AZ179-$R179+1))))),0)</f>
        <v>0</v>
      </c>
      <c r="BB179" s="159">
        <f>AZ179+1</f>
        <v>45962</v>
      </c>
      <c r="BC179" s="159">
        <f>BB179+29</f>
        <v>45991</v>
      </c>
      <c r="BD179" s="163">
        <f>IFERROR(IF(($R179-BC179)&gt;=0,0,IF(($S179-BB179)&lt;0,0,IF(AND(($S179-BC179)&gt;0,(BB179-$R179)&gt;0),$V179/365*(BC179-BB179+1),IF(AND(($S179-BC179)&lt;=0,(BB179-$R179)&gt;0),$V179/365*($S179-BB179+1),$V179/365*(BC179-$R179+1))))),0)</f>
        <v>0</v>
      </c>
      <c r="BE179" s="159">
        <f>BC179+1</f>
        <v>45992</v>
      </c>
      <c r="BF179" s="159">
        <f>BE179+30</f>
        <v>46022</v>
      </c>
      <c r="BG179" s="163">
        <f>IFERROR(IF(($R179-BF179)&gt;=0,0,IF(($S179-BE179)&lt;0,0,IF(AND(($S179-BF179)&gt;0,(BE179-$R179)&gt;0),$V179/365*(BF179-BE179+1),IF(AND(($S179-BF179)&lt;=0,(BE179-$R179)&gt;0),$V179/365*($S179-BE179+1),$V179/365*(BF179-$R179+1))))),0)</f>
        <v>0</v>
      </c>
      <c r="BH179" s="159">
        <v>46023</v>
      </c>
      <c r="BI179" s="159">
        <f>BH179+30</f>
        <v>46053</v>
      </c>
      <c r="BJ179" s="163">
        <f>IFERROR(IF(($R179-BI179)&gt;=0,0,IF(($S179-BH179)&lt;0,0,IF(AND(($S179-BI179)&gt;0,(BH179-$R179)&gt;0),$V179/365*(BI179-BH179+1),IF(AND(($S179-BI179)&lt;=0,(BH179-$R179)&gt;0),$V179/365*($S179-BH179+1),$V179/365*(BI179-$R179+1))))),0)</f>
        <v>0</v>
      </c>
      <c r="BK179" s="159">
        <f>BI179+1</f>
        <v>46054</v>
      </c>
      <c r="BL179" s="159">
        <f>BK179+27</f>
        <v>46081</v>
      </c>
      <c r="BM179" s="163">
        <f>IFERROR(IF(($R179-BL179)&gt;=0,0,IF(($S179-BK179)&lt;0,0,IF(AND(($S179-BL179)&gt;0,(BK179-$R179)&gt;0),$V179/365*(BL179-BK179+1),IF(AND(($S179-BL179)&lt;=0,(BK179-$R179)&gt;0),$V179/365*($S179-BK179+1),$V179/365*(BL179-$R179+1))))),0)</f>
        <v>0</v>
      </c>
      <c r="BN179" s="159">
        <f>BL179+1</f>
        <v>46082</v>
      </c>
      <c r="BO179" s="159">
        <f>BN179+30</f>
        <v>46112</v>
      </c>
      <c r="BP179" s="163">
        <f>IFERROR(IF(($R179-BO179)&gt;=0,0,IF(($S179-BN179)&lt;0,0,IF(AND(($S179-BO179)&gt;0,(BN179-$R179)&gt;0),$V179/365*(BO179-BN179+1),IF(AND(($S179-BO179)&lt;=0,(BN179-$R179)&gt;0),$V179/365*($S179-BN179+1),$V179/365*(BO179-$R179+1))))),0)</f>
        <v>0</v>
      </c>
      <c r="BQ179" s="159">
        <f>BO179+1</f>
        <v>46113</v>
      </c>
      <c r="BR179" s="159">
        <f>BQ179+29</f>
        <v>46142</v>
      </c>
      <c r="BS179" s="163">
        <f>IFERROR(IF(($R179-BR179)&gt;=0,0,IF(($S179-BQ179)&lt;0,0,IF(AND(($S179-BR179)&gt;0,(BQ179-$R179)&gt;0),$V179/365*(BR179-BQ179+1),IF(AND(($S179-BR179)&lt;=0,(BQ179-$R179)&gt;0),$V179/365*($S179-BQ179+1),$V179/365*(BR179-$R179+1))))),0)</f>
        <v>0</v>
      </c>
      <c r="BT179" s="159">
        <f>BR179+1</f>
        <v>46143</v>
      </c>
      <c r="BU179" s="159">
        <f>BT179+30</f>
        <v>46173</v>
      </c>
      <c r="BV179" s="163">
        <f>IFERROR(IF(($R179-BU179)&gt;=0,0,IF(($S179-BT179)&lt;0,0,IF(AND(($S179-BU179)&gt;0,(BT179-$R179)&gt;0),$V179/365*(BU179-BT179+1),IF(AND(($S179-BU179)&lt;=0,(BT179-$R179)&gt;0),$V179/365*($S179-BT179+1),$V179/365*(BU179-$R179+1))))),0)</f>
        <v>0</v>
      </c>
      <c r="BW179" s="159">
        <f>BU179+1</f>
        <v>46174</v>
      </c>
      <c r="BX179" s="159">
        <f>BW179+29</f>
        <v>46203</v>
      </c>
      <c r="BY179" s="163">
        <f>IFERROR(IF(($R179-BX179)&gt;=0,0,IF(($S179-BW179)&lt;0,0,IF(AND(($S179-BX179)&gt;0,(BW179-$R179)&gt;0),$V179/365*(BX179-BW179+1),IF(AND(($S179-BX179)&lt;=0,(BW179-$R179)&gt;0),$V179/365*($S179-BW179+1),$V179/365*(BX179-$R179+1))))),0)</f>
        <v>0</v>
      </c>
      <c r="BZ179" s="159">
        <f>BX179+1</f>
        <v>46204</v>
      </c>
      <c r="CA179" s="159">
        <f>BZ179+30</f>
        <v>46234</v>
      </c>
      <c r="CB179" s="163">
        <f>IFERROR(IF(($R179-CA179)&gt;=0,0,IF(($S179-BZ179)&lt;0,0,IF(AND(($S179-CA179)&gt;0,(BZ179-$R179)&gt;0),$V179/365*(CA179-BZ179+1),IF(AND(($S179-CA179)&lt;=0,(BZ179-$R179)&gt;0),$V179/365*($S179-BZ179+1),$V179/365*(CA179-$R179+1))))),0)</f>
        <v>0</v>
      </c>
      <c r="CC179" s="159">
        <f>CA179+1</f>
        <v>46235</v>
      </c>
      <c r="CD179" s="159">
        <f>CC179+30</f>
        <v>46265</v>
      </c>
      <c r="CE179" s="163">
        <f>IFERROR(IF(($R179-CD179)&gt;=0,0,IF(($S179-CC179)&lt;0,0,IF(AND(($S179-CD179)&gt;0,(CC179-$R179)&gt;0),$V179/365*(CD179-CC179+1),IF(AND(($S179-CD179)&lt;=0,(CC179-$R179)&gt;0),$V179/365*($S179-CC179+1),$V179/365*(CD179-$R179+1))))),0)</f>
        <v>0</v>
      </c>
      <c r="CF179" s="159">
        <f>CD179+1</f>
        <v>46266</v>
      </c>
      <c r="CG179" s="159">
        <f>CF179+29</f>
        <v>46295</v>
      </c>
      <c r="CH179" s="163">
        <f>IFERROR(IF(($R179-CG179)&gt;=0,0,IF(($S179-CF179)&lt;0,0,IF(AND(($S179-CG179)&gt;0,(CF179-$R179)&gt;0),$V179/365*(CG179-CF179+1),IF(AND(($S179-CG179)&lt;=0,(CF179-$R179)&gt;0),$V179/365*($S179-CF179+1),$V179/365*(CG179-$R179+1))))),0)</f>
        <v>0</v>
      </c>
      <c r="CI179" s="159">
        <f>CG179+1</f>
        <v>46296</v>
      </c>
      <c r="CJ179" s="159">
        <f>CI179+30</f>
        <v>46326</v>
      </c>
      <c r="CK179" s="163">
        <f>IFERROR(IF(($R179-CJ179)&gt;=0,0,IF(($S179-CI179)&lt;0,0,IF(AND(($S179-CJ179)&gt;0,(CI179-$R179)&gt;0),$V179/365*(CJ179-CI179+1),IF(AND(($S179-CJ179)&lt;=0,(CI179-$R179)&gt;0),$V179/365*($S179-CI179+1),$V179/365*(CJ179-$R179+1))))),0)</f>
        <v>0</v>
      </c>
      <c r="CL179" s="159">
        <f>CJ179+1</f>
        <v>46327</v>
      </c>
      <c r="CM179" s="159">
        <f>CL179+29</f>
        <v>46356</v>
      </c>
      <c r="CN179" s="163">
        <f>IFERROR(IF(($R179-CM179)&gt;=0,0,IF(($S179-CL179)&lt;0,0,IF(AND(($S179-CM179)&gt;0,(CL179-$R179)&gt;0),$V179/365*(CM179-CL179+1),IF(AND(($S179-CM179)&lt;=0,(CL179-$R179)&gt;0),$V179/365*($S179-CL179+1),$V179/365*(CM179-$R179+1))))),0)</f>
        <v>0</v>
      </c>
      <c r="CO179" s="159">
        <f>CM179+1</f>
        <v>46357</v>
      </c>
      <c r="CP179" s="159">
        <f>CO179+30</f>
        <v>46387</v>
      </c>
      <c r="CQ179" s="163">
        <f>IFERROR(IF(($R179-CP179)&gt;=0,0,IF(($S179-CO179)&lt;0,0,IF(AND(($S179-CP179)&gt;0,(CO179-$R179)&gt;0),$V179/365*(CP179-CO179+1),IF(AND(($S179-CP179)&lt;=0,(CO179-$R179)&gt;0),$V179/365*($S179-CO179+1),$V179/365*(CP179-$R179+1))))),0)</f>
        <v>0</v>
      </c>
    </row>
    <row r="180" s="85" customFormat="1" ht="24" customHeight="1" outlineLevel="4" spans="1:95">
      <c r="A180" s="124"/>
      <c r="B180" s="125"/>
      <c r="C180" s="126"/>
      <c r="D180" s="124"/>
      <c r="E180" s="125"/>
      <c r="F180" s="125"/>
      <c r="G180" s="125"/>
      <c r="H180" s="127"/>
      <c r="I180" s="127"/>
      <c r="J180" s="127">
        <f>Z180+AC180+AF180+AI180+AL180+AO180+AR180+AU180+AX180+BA180+BD180+BG180</f>
        <v>0</v>
      </c>
      <c r="K180" s="127">
        <f>K179+1</f>
        <v>2</v>
      </c>
      <c r="L180" s="152"/>
      <c r="M180" s="153">
        <f>IFERROR(VLOOKUP($L180,'2-2 引出数据_合同数据仓库'!$B$2:$BP$10000,3,FALSE),0)</f>
        <v>0</v>
      </c>
      <c r="N180" s="127"/>
      <c r="O180" s="153">
        <f>IFERROR(VLOOKUP((LEFT(VLOOKUP($L180,'2-2 引出数据_合同数据仓库'!$B$2:$BP$10000,64,FALSE),15)&amp;(RIGHT(VLOOKUP($L180,'2-2 引出数据_合同数据仓库'!$B$2:$BP$10000,64,FALSE),4)+1)),'2-2 引出数据_合同数据仓库'!$B$2:$BP$10000,3,FALSE),0)</f>
        <v>0</v>
      </c>
      <c r="P180" s="127"/>
      <c r="Q180" s="127">
        <f>IFERROR(VLOOKUP($L180,'2-2 引出数据_合同数据仓库'!$B$2:$BP$10000,28,FALSE),0)</f>
        <v>0</v>
      </c>
      <c r="R180" s="127">
        <f>IFERROR(VLOOKUP($L180,'2-2 引出数据_合同数据仓库'!$B$2:$BP$10000,29,FALSE),0)</f>
        <v>0</v>
      </c>
      <c r="S180" s="127">
        <f>IFERROR(VLOOKUP($L180,'2-2 引出数据_合同数据仓库'!$B$2:$BP$10000,4,FALSE),0)</f>
        <v>0</v>
      </c>
      <c r="T180" s="127"/>
      <c r="U180" s="127">
        <f>IFERROR(VLOOKUP($L180,'2-2 引出数据_合同数据仓库'!$B$2:$BP$10000,15,FALSE),0)</f>
        <v>0</v>
      </c>
      <c r="V180" s="127">
        <f>U180/(S180-R180+1)*365</f>
        <v>0</v>
      </c>
      <c r="W180" s="127"/>
      <c r="X180" s="159">
        <v>45658</v>
      </c>
      <c r="Y180" s="159">
        <f>X180+30</f>
        <v>45688</v>
      </c>
      <c r="Z180" s="163">
        <f>IFERROR(IF(($R180-Y180)&gt;=0,0,IF(($S180-X180)&lt;0,0,IF(AND(($S180-Y180)&gt;0,(X180-$R180)&gt;0),$V180/365*(Y180-X180+1),IF(AND(($S180-Y180)&lt;=0,(X180-$R180)&gt;0),$V180/365*($S180-X180+1),$V180/365*(Y180-$R180+1))))),0)</f>
        <v>0</v>
      </c>
      <c r="AA180" s="159">
        <f>Y180+1</f>
        <v>45689</v>
      </c>
      <c r="AB180" s="159">
        <f>AA180+27</f>
        <v>45716</v>
      </c>
      <c r="AC180" s="163">
        <f>IFERROR(IF(($R180-AB180)&gt;=0,0,IF(($S180-AA180)&lt;0,0,IF(AND(($S180-AB180)&gt;0,(AA180-$R180)&gt;0),$V180/365*(AB180-AA180+1),IF(AND(($S180-AB180)&lt;=0,(AA180-$R180)&gt;0),$V180/365*($S180-AA180+1),$V180/365*(AB180-$R180+1))))),0)</f>
        <v>0</v>
      </c>
      <c r="AD180" s="159">
        <f>AB180+1</f>
        <v>45717</v>
      </c>
      <c r="AE180" s="159">
        <f>AD180+30</f>
        <v>45747</v>
      </c>
      <c r="AF180" s="163">
        <f>IFERROR(IF(($R180-AE180)&gt;=0,0,IF(($S180-AD180)&lt;0,0,IF(AND(($S180-AE180)&gt;0,(AD180-$R180)&gt;0),$V180/365*(AE180-AD180+1),IF(AND(($S180-AE180)&lt;=0,(AD180-$R180)&gt;0),$V180/365*($S180-AD180+1),$V180/365*(AE180-$R180+1))))),0)</f>
        <v>0</v>
      </c>
      <c r="AG180" s="159">
        <f>AE180+1</f>
        <v>45748</v>
      </c>
      <c r="AH180" s="159">
        <f>AG180+29</f>
        <v>45777</v>
      </c>
      <c r="AI180" s="163">
        <f>IFERROR(IF(($R180-AH180)&gt;=0,0,IF(($S180-AG180)&lt;0,0,IF(AND(($S180-AH180)&gt;0,(AG180-$R180)&gt;0),$V180/365*(AH180-AG180+1),IF(AND(($S180-AH180)&lt;=0,(AG180-$R180)&gt;0),$V180/365*($S180-AG180+1),$V180/365*(AH180-$R180+1))))),0)</f>
        <v>0</v>
      </c>
      <c r="AJ180" s="159">
        <f>AH180+1</f>
        <v>45778</v>
      </c>
      <c r="AK180" s="159">
        <f>AJ180+30</f>
        <v>45808</v>
      </c>
      <c r="AL180" s="163">
        <f>IFERROR(IF(($R180-AK180)&gt;=0,0,IF(($S180-AJ180)&lt;0,0,IF(AND(($S180-AK180)&gt;0,(AJ180-$R180)&gt;0),$V180/365*(AK180-AJ180+1),IF(AND(($S180-AK180)&lt;=0,(AJ180-$R180)&gt;0),$V180/365*($S180-AJ180+1),$V180/365*(AK180-$R180+1))))),0)</f>
        <v>0</v>
      </c>
      <c r="AM180" s="159">
        <f>AK180+1</f>
        <v>45809</v>
      </c>
      <c r="AN180" s="159">
        <f>AM180+29</f>
        <v>45838</v>
      </c>
      <c r="AO180" s="163">
        <f>IFERROR(IF(($R180-AN180)&gt;=0,0,IF(($S180-AM180)&lt;0,0,IF(AND(($S180-AN180)&gt;0,(AM180-$R180)&gt;0),$V180/365*(AN180-AM180+1),IF(AND(($S180-AN180)&lt;=0,(AM180-$R180)&gt;0),$V180/365*($S180-AM180+1),$V180/365*(AN180-$R180+1))))),0)</f>
        <v>0</v>
      </c>
      <c r="AP180" s="159">
        <f>AN180+1</f>
        <v>45839</v>
      </c>
      <c r="AQ180" s="159">
        <f>AP180+30</f>
        <v>45869</v>
      </c>
      <c r="AR180" s="163">
        <f>IFERROR(IF(($R180-AQ180)&gt;=0,0,IF(($S180-AP180)&lt;0,0,IF(AND(($S180-AQ180)&gt;0,(AP180-$R180)&gt;0),$V180/365*(AQ180-AP180+1),IF(AND(($S180-AQ180)&lt;=0,(AP180-$R180)&gt;0),$V180/365*($S180-AP180+1),$V180/365*(AQ180-$R180+1))))),0)</f>
        <v>0</v>
      </c>
      <c r="AS180" s="159">
        <f>AQ180+1</f>
        <v>45870</v>
      </c>
      <c r="AT180" s="159">
        <f>AS180+30</f>
        <v>45900</v>
      </c>
      <c r="AU180" s="163">
        <f>IFERROR(IF(($R180-AT180)&gt;=0,0,IF(($S180-AS180)&lt;0,0,IF(AND(($S180-AT180)&gt;0,(AS180-$R180)&gt;0),$V180/365*(AT180-AS180+1),IF(AND(($S180-AT180)&lt;=0,(AS180-$R180)&gt;0),$V180/365*($S180-AS180+1),$V180/365*(AT180-$R180+1))))),0)</f>
        <v>0</v>
      </c>
      <c r="AV180" s="159">
        <f>AT180+1</f>
        <v>45901</v>
      </c>
      <c r="AW180" s="159">
        <f>AV180+29</f>
        <v>45930</v>
      </c>
      <c r="AX180" s="163">
        <f>IFERROR(IF(($R180-AW180)&gt;=0,0,IF(($S180-AV180)&lt;0,0,IF(AND(($S180-AW180)&gt;0,(AV180-$R180)&gt;0),$V180/365*(AW180-AV180+1),IF(AND(($S180-AW180)&lt;=0,(AV180-$R180)&gt;0),$V180/365*($S180-AV180+1),$V180/365*(AW180-$R180+1))))),0)</f>
        <v>0</v>
      </c>
      <c r="AY180" s="159">
        <f>AW180+1</f>
        <v>45931</v>
      </c>
      <c r="AZ180" s="159">
        <f>AY180+30</f>
        <v>45961</v>
      </c>
      <c r="BA180" s="163">
        <f>IFERROR(IF(($R180-AZ180)&gt;=0,0,IF(($S180-AY180)&lt;0,0,IF(AND(($S180-AZ180)&gt;0,(AY180-$R180)&gt;0),$V180/365*(AZ180-AY180+1),IF(AND(($S180-AZ180)&lt;=0,(AY180-$R180)&gt;0),$V180/365*($S180-AY180+1),$V180/365*(AZ180-$R180+1))))),0)</f>
        <v>0</v>
      </c>
      <c r="BB180" s="159">
        <f>AZ180+1</f>
        <v>45962</v>
      </c>
      <c r="BC180" s="159">
        <f>BB180+29</f>
        <v>45991</v>
      </c>
      <c r="BD180" s="163">
        <f>IFERROR(IF(($R180-BC180)&gt;=0,0,IF(($S180-BB180)&lt;0,0,IF(AND(($S180-BC180)&gt;0,(BB180-$R180)&gt;0),$V180/365*(BC180-BB180+1),IF(AND(($S180-BC180)&lt;=0,(BB180-$R180)&gt;0),$V180/365*($S180-BB180+1),$V180/365*(BC180-$R180+1))))),0)</f>
        <v>0</v>
      </c>
      <c r="BE180" s="159">
        <f>BC180+1</f>
        <v>45992</v>
      </c>
      <c r="BF180" s="159">
        <f>BE180+30</f>
        <v>46022</v>
      </c>
      <c r="BG180" s="163">
        <f>IFERROR(IF(($R180-BF180)&gt;=0,0,IF(($S180-BE180)&lt;0,0,IF(AND(($S180-BF180)&gt;0,(BE180-$R180)&gt;0),$V180/365*(BF180-BE180+1),IF(AND(($S180-BF180)&lt;=0,(BE180-$R180)&gt;0),$V180/365*($S180-BE180+1),$V180/365*(BF180-$R180+1))))),0)</f>
        <v>0</v>
      </c>
      <c r="BH180" s="159">
        <v>46023</v>
      </c>
      <c r="BI180" s="159">
        <f>BH180+30</f>
        <v>46053</v>
      </c>
      <c r="BJ180" s="163">
        <f>IFERROR(IF(($R180-BI180)&gt;=0,0,IF(($S180-BH180)&lt;0,0,IF(AND(($S180-BI180)&gt;0,(BH180-$R180)&gt;0),$V180/365*(BI180-BH180+1),IF(AND(($S180-BI180)&lt;=0,(BH180-$R180)&gt;0),$V180/365*($S180-BH180+1),$V180/365*(BI180-$R180+1))))),0)</f>
        <v>0</v>
      </c>
      <c r="BK180" s="159">
        <f>BI180+1</f>
        <v>46054</v>
      </c>
      <c r="BL180" s="159">
        <f>BK180+27</f>
        <v>46081</v>
      </c>
      <c r="BM180" s="163">
        <f>IFERROR(IF(($R180-BL180)&gt;=0,0,IF(($S180-BK180)&lt;0,0,IF(AND(($S180-BL180)&gt;0,(BK180-$R180)&gt;0),$V180/365*(BL180-BK180+1),IF(AND(($S180-BL180)&lt;=0,(BK180-$R180)&gt;0),$V180/365*($S180-BK180+1),$V180/365*(BL180-$R180+1))))),0)</f>
        <v>0</v>
      </c>
      <c r="BN180" s="159">
        <f>BL180+1</f>
        <v>46082</v>
      </c>
      <c r="BO180" s="159">
        <f>BN180+30</f>
        <v>46112</v>
      </c>
      <c r="BP180" s="163">
        <f>IFERROR(IF(($R180-BO180)&gt;=0,0,IF(($S180-BN180)&lt;0,0,IF(AND(($S180-BO180)&gt;0,(BN180-$R180)&gt;0),$V180/365*(BO180-BN180+1),IF(AND(($S180-BO180)&lt;=0,(BN180-$R180)&gt;0),$V180/365*($S180-BN180+1),$V180/365*(BO180-$R180+1))))),0)</f>
        <v>0</v>
      </c>
      <c r="BQ180" s="159">
        <f>BO180+1</f>
        <v>46113</v>
      </c>
      <c r="BR180" s="159">
        <f>BQ180+29</f>
        <v>46142</v>
      </c>
      <c r="BS180" s="163">
        <f>IFERROR(IF(($R180-BR180)&gt;=0,0,IF(($S180-BQ180)&lt;0,0,IF(AND(($S180-BR180)&gt;0,(BQ180-$R180)&gt;0),$V180/365*(BR180-BQ180+1),IF(AND(($S180-BR180)&lt;=0,(BQ180-$R180)&gt;0),$V180/365*($S180-BQ180+1),$V180/365*(BR180-$R180+1))))),0)</f>
        <v>0</v>
      </c>
      <c r="BT180" s="159">
        <f>BR180+1</f>
        <v>46143</v>
      </c>
      <c r="BU180" s="159">
        <f>BT180+30</f>
        <v>46173</v>
      </c>
      <c r="BV180" s="163">
        <f>IFERROR(IF(($R180-BU180)&gt;=0,0,IF(($S180-BT180)&lt;0,0,IF(AND(($S180-BU180)&gt;0,(BT180-$R180)&gt;0),$V180/365*(BU180-BT180+1),IF(AND(($S180-BU180)&lt;=0,(BT180-$R180)&gt;0),$V180/365*($S180-BT180+1),$V180/365*(BU180-$R180+1))))),0)</f>
        <v>0</v>
      </c>
      <c r="BW180" s="159">
        <f>BU180+1</f>
        <v>46174</v>
      </c>
      <c r="BX180" s="159">
        <f>BW180+29</f>
        <v>46203</v>
      </c>
      <c r="BY180" s="163">
        <f>IFERROR(IF(($R180-BX180)&gt;=0,0,IF(($S180-BW180)&lt;0,0,IF(AND(($S180-BX180)&gt;0,(BW180-$R180)&gt;0),$V180/365*(BX180-BW180+1),IF(AND(($S180-BX180)&lt;=0,(BW180-$R180)&gt;0),$V180/365*($S180-BW180+1),$V180/365*(BX180-$R180+1))))),0)</f>
        <v>0</v>
      </c>
      <c r="BZ180" s="159">
        <f>BX180+1</f>
        <v>46204</v>
      </c>
      <c r="CA180" s="159">
        <f>BZ180+30</f>
        <v>46234</v>
      </c>
      <c r="CB180" s="163">
        <f>IFERROR(IF(($R180-CA180)&gt;=0,0,IF(($S180-BZ180)&lt;0,0,IF(AND(($S180-CA180)&gt;0,(BZ180-$R180)&gt;0),$V180/365*(CA180-BZ180+1),IF(AND(($S180-CA180)&lt;=0,(BZ180-$R180)&gt;0),$V180/365*($S180-BZ180+1),$V180/365*(CA180-$R180+1))))),0)</f>
        <v>0</v>
      </c>
      <c r="CC180" s="159">
        <f>CA180+1</f>
        <v>46235</v>
      </c>
      <c r="CD180" s="159">
        <f>CC180+30</f>
        <v>46265</v>
      </c>
      <c r="CE180" s="163">
        <f>IFERROR(IF(($R180-CD180)&gt;=0,0,IF(($S180-CC180)&lt;0,0,IF(AND(($S180-CD180)&gt;0,(CC180-$R180)&gt;0),$V180/365*(CD180-CC180+1),IF(AND(($S180-CD180)&lt;=0,(CC180-$R180)&gt;0),$V180/365*($S180-CC180+1),$V180/365*(CD180-$R180+1))))),0)</f>
        <v>0</v>
      </c>
      <c r="CF180" s="159">
        <f>CD180+1</f>
        <v>46266</v>
      </c>
      <c r="CG180" s="159">
        <f>CF180+29</f>
        <v>46295</v>
      </c>
      <c r="CH180" s="163">
        <f>IFERROR(IF(($R180-CG180)&gt;=0,0,IF(($S180-CF180)&lt;0,0,IF(AND(($S180-CG180)&gt;0,(CF180-$R180)&gt;0),$V180/365*(CG180-CF180+1),IF(AND(($S180-CG180)&lt;=0,(CF180-$R180)&gt;0),$V180/365*($S180-CF180+1),$V180/365*(CG180-$R180+1))))),0)</f>
        <v>0</v>
      </c>
      <c r="CI180" s="159">
        <f>CG180+1</f>
        <v>46296</v>
      </c>
      <c r="CJ180" s="159">
        <f>CI180+30</f>
        <v>46326</v>
      </c>
      <c r="CK180" s="163">
        <f>IFERROR(IF(($R180-CJ180)&gt;=0,0,IF(($S180-CI180)&lt;0,0,IF(AND(($S180-CJ180)&gt;0,(CI180-$R180)&gt;0),$V180/365*(CJ180-CI180+1),IF(AND(($S180-CJ180)&lt;=0,(CI180-$R180)&gt;0),$V180/365*($S180-CI180+1),$V180/365*(CJ180-$R180+1))))),0)</f>
        <v>0</v>
      </c>
      <c r="CL180" s="159">
        <f>CJ180+1</f>
        <v>46327</v>
      </c>
      <c r="CM180" s="159">
        <f>CL180+29</f>
        <v>46356</v>
      </c>
      <c r="CN180" s="163">
        <f>IFERROR(IF(($R180-CM180)&gt;=0,0,IF(($S180-CL180)&lt;0,0,IF(AND(($S180-CM180)&gt;0,(CL180-$R180)&gt;0),$V180/365*(CM180-CL180+1),IF(AND(($S180-CM180)&lt;=0,(CL180-$R180)&gt;0),$V180/365*($S180-CL180+1),$V180/365*(CM180-$R180+1))))),0)</f>
        <v>0</v>
      </c>
      <c r="CO180" s="159">
        <f>CM180+1</f>
        <v>46357</v>
      </c>
      <c r="CP180" s="159">
        <f>CO180+30</f>
        <v>46387</v>
      </c>
      <c r="CQ180" s="163">
        <f>IFERROR(IF(($R180-CP180)&gt;=0,0,IF(($S180-CO180)&lt;0,0,IF(AND(($S180-CP180)&gt;0,(CO180-$R180)&gt;0),$V180/365*(CP180-CO180+1),IF(AND(($S180-CP180)&lt;=0,(CO180-$R180)&gt;0),$V180/365*($S180-CO180+1),$V180/365*(CP180-$R180+1))))),0)</f>
        <v>0</v>
      </c>
    </row>
    <row r="181" s="85" customFormat="1" ht="24" customHeight="1" outlineLevel="4" spans="1:95">
      <c r="A181" s="124"/>
      <c r="B181" s="125"/>
      <c r="C181" s="126"/>
      <c r="D181" s="124"/>
      <c r="E181" s="125"/>
      <c r="F181" s="125"/>
      <c r="G181" s="125"/>
      <c r="H181" s="127"/>
      <c r="I181" s="127"/>
      <c r="J181" s="127">
        <f>Z181+AC181+AF181+AI181+AL181+AO181+AR181+AU181+AX181+BA181+BD181+BG181</f>
        <v>0</v>
      </c>
      <c r="K181" s="127">
        <f>K180+1</f>
        <v>3</v>
      </c>
      <c r="L181" s="152"/>
      <c r="M181" s="153">
        <f>IFERROR(VLOOKUP($L181,'2-2 引出数据_合同数据仓库'!$B$2:$BP$10000,3,FALSE),0)</f>
        <v>0</v>
      </c>
      <c r="N181" s="127"/>
      <c r="O181" s="153">
        <f>IFERROR(VLOOKUP((LEFT(VLOOKUP($L181,'2-2 引出数据_合同数据仓库'!$B$2:$BP$10000,64,FALSE),15)&amp;(RIGHT(VLOOKUP($L181,'2-2 引出数据_合同数据仓库'!$B$2:$BP$10000,64,FALSE),4)+1)),'2-2 引出数据_合同数据仓库'!$B$2:$BP$10000,3,FALSE),0)</f>
        <v>0</v>
      </c>
      <c r="P181" s="127"/>
      <c r="Q181" s="127">
        <f>IFERROR(VLOOKUP($L181,'2-2 引出数据_合同数据仓库'!$B$2:$BP$10000,28,FALSE),0)</f>
        <v>0</v>
      </c>
      <c r="R181" s="127">
        <f>IFERROR(VLOOKUP($L181,'2-2 引出数据_合同数据仓库'!$B$2:$BP$10000,29,FALSE),0)</f>
        <v>0</v>
      </c>
      <c r="S181" s="127">
        <f>IFERROR(VLOOKUP($L181,'2-2 引出数据_合同数据仓库'!$B$2:$BP$10000,4,FALSE),0)</f>
        <v>0</v>
      </c>
      <c r="T181" s="127"/>
      <c r="U181" s="127">
        <f>IFERROR(VLOOKUP($L181,'2-2 引出数据_合同数据仓库'!$B$2:$BP$10000,15,FALSE),0)</f>
        <v>0</v>
      </c>
      <c r="V181" s="127">
        <f>U181/(S181-R181+1)*365</f>
        <v>0</v>
      </c>
      <c r="W181" s="127"/>
      <c r="X181" s="159">
        <v>45658</v>
      </c>
      <c r="Y181" s="159">
        <f>X181+30</f>
        <v>45688</v>
      </c>
      <c r="Z181" s="163">
        <f>IFERROR(IF(($R181-Y181)&gt;=0,0,IF(($S181-X181)&lt;0,0,IF(AND(($S181-Y181)&gt;0,(X181-$R181)&gt;0),$V181/365*(Y181-X181+1),IF(AND(($S181-Y181)&lt;=0,(X181-$R181)&gt;0),$V181/365*($S181-X181+1),$V181/365*(Y181-$R181+1))))),0)</f>
        <v>0</v>
      </c>
      <c r="AA181" s="159">
        <f>Y181+1</f>
        <v>45689</v>
      </c>
      <c r="AB181" s="159">
        <f>AA181+27</f>
        <v>45716</v>
      </c>
      <c r="AC181" s="163">
        <f>IFERROR(IF(($R181-AB181)&gt;=0,0,IF(($S181-AA181)&lt;0,0,IF(AND(($S181-AB181)&gt;0,(AA181-$R181)&gt;0),$V181/365*(AB181-AA181+1),IF(AND(($S181-AB181)&lt;=0,(AA181-$R181)&gt;0),$V181/365*($S181-AA181+1),$V181/365*(AB181-$R181+1))))),0)</f>
        <v>0</v>
      </c>
      <c r="AD181" s="159">
        <f>AB181+1</f>
        <v>45717</v>
      </c>
      <c r="AE181" s="159">
        <f>AD181+30</f>
        <v>45747</v>
      </c>
      <c r="AF181" s="163">
        <f>IFERROR(IF(($R181-AE181)&gt;=0,0,IF(($S181-AD181)&lt;0,0,IF(AND(($S181-AE181)&gt;0,(AD181-$R181)&gt;0),$V181/365*(AE181-AD181+1),IF(AND(($S181-AE181)&lt;=0,(AD181-$R181)&gt;0),$V181/365*($S181-AD181+1),$V181/365*(AE181-$R181+1))))),0)</f>
        <v>0</v>
      </c>
      <c r="AG181" s="159">
        <f>AE181+1</f>
        <v>45748</v>
      </c>
      <c r="AH181" s="159">
        <f>AG181+29</f>
        <v>45777</v>
      </c>
      <c r="AI181" s="163">
        <f>IFERROR(IF(($R181-AH181)&gt;=0,0,IF(($S181-AG181)&lt;0,0,IF(AND(($S181-AH181)&gt;0,(AG181-$R181)&gt;0),$V181/365*(AH181-AG181+1),IF(AND(($S181-AH181)&lt;=0,(AG181-$R181)&gt;0),$V181/365*($S181-AG181+1),$V181/365*(AH181-$R181+1))))),0)</f>
        <v>0</v>
      </c>
      <c r="AJ181" s="159">
        <f>AH181+1</f>
        <v>45778</v>
      </c>
      <c r="AK181" s="159">
        <f>AJ181+30</f>
        <v>45808</v>
      </c>
      <c r="AL181" s="163">
        <f>IFERROR(IF(($R181-AK181)&gt;=0,0,IF(($S181-AJ181)&lt;0,0,IF(AND(($S181-AK181)&gt;0,(AJ181-$R181)&gt;0),$V181/365*(AK181-AJ181+1),IF(AND(($S181-AK181)&lt;=0,(AJ181-$R181)&gt;0),$V181/365*($S181-AJ181+1),$V181/365*(AK181-$R181+1))))),0)</f>
        <v>0</v>
      </c>
      <c r="AM181" s="159">
        <f>AK181+1</f>
        <v>45809</v>
      </c>
      <c r="AN181" s="159">
        <f>AM181+29</f>
        <v>45838</v>
      </c>
      <c r="AO181" s="163">
        <f>IFERROR(IF(($R181-AN181)&gt;=0,0,IF(($S181-AM181)&lt;0,0,IF(AND(($S181-AN181)&gt;0,(AM181-$R181)&gt;0),$V181/365*(AN181-AM181+1),IF(AND(($S181-AN181)&lt;=0,(AM181-$R181)&gt;0),$V181/365*($S181-AM181+1),$V181/365*(AN181-$R181+1))))),0)</f>
        <v>0</v>
      </c>
      <c r="AP181" s="159">
        <f>AN181+1</f>
        <v>45839</v>
      </c>
      <c r="AQ181" s="159">
        <f>AP181+30</f>
        <v>45869</v>
      </c>
      <c r="AR181" s="163">
        <f>IFERROR(IF(($R181-AQ181)&gt;=0,0,IF(($S181-AP181)&lt;0,0,IF(AND(($S181-AQ181)&gt;0,(AP181-$R181)&gt;0),$V181/365*(AQ181-AP181+1),IF(AND(($S181-AQ181)&lt;=0,(AP181-$R181)&gt;0),$V181/365*($S181-AP181+1),$V181/365*(AQ181-$R181+1))))),0)</f>
        <v>0</v>
      </c>
      <c r="AS181" s="159">
        <f>AQ181+1</f>
        <v>45870</v>
      </c>
      <c r="AT181" s="159">
        <f>AS181+30</f>
        <v>45900</v>
      </c>
      <c r="AU181" s="163">
        <f>IFERROR(IF(($R181-AT181)&gt;=0,0,IF(($S181-AS181)&lt;0,0,IF(AND(($S181-AT181)&gt;0,(AS181-$R181)&gt;0),$V181/365*(AT181-AS181+1),IF(AND(($S181-AT181)&lt;=0,(AS181-$R181)&gt;0),$V181/365*($S181-AS181+1),$V181/365*(AT181-$R181+1))))),0)</f>
        <v>0</v>
      </c>
      <c r="AV181" s="159">
        <f>AT181+1</f>
        <v>45901</v>
      </c>
      <c r="AW181" s="159">
        <f>AV181+29</f>
        <v>45930</v>
      </c>
      <c r="AX181" s="163">
        <f>IFERROR(IF(($R181-AW181)&gt;=0,0,IF(($S181-AV181)&lt;0,0,IF(AND(($S181-AW181)&gt;0,(AV181-$R181)&gt;0),$V181/365*(AW181-AV181+1),IF(AND(($S181-AW181)&lt;=0,(AV181-$R181)&gt;0),$V181/365*($S181-AV181+1),$V181/365*(AW181-$R181+1))))),0)</f>
        <v>0</v>
      </c>
      <c r="AY181" s="159">
        <f>AW181+1</f>
        <v>45931</v>
      </c>
      <c r="AZ181" s="159">
        <f>AY181+30</f>
        <v>45961</v>
      </c>
      <c r="BA181" s="163">
        <f>IFERROR(IF(($R181-AZ181)&gt;=0,0,IF(($S181-AY181)&lt;0,0,IF(AND(($S181-AZ181)&gt;0,(AY181-$R181)&gt;0),$V181/365*(AZ181-AY181+1),IF(AND(($S181-AZ181)&lt;=0,(AY181-$R181)&gt;0),$V181/365*($S181-AY181+1),$V181/365*(AZ181-$R181+1))))),0)</f>
        <v>0</v>
      </c>
      <c r="BB181" s="159">
        <f>AZ181+1</f>
        <v>45962</v>
      </c>
      <c r="BC181" s="159">
        <f>BB181+29</f>
        <v>45991</v>
      </c>
      <c r="BD181" s="163">
        <f>IFERROR(IF(($R181-BC181)&gt;=0,0,IF(($S181-BB181)&lt;0,0,IF(AND(($S181-BC181)&gt;0,(BB181-$R181)&gt;0),$V181/365*(BC181-BB181+1),IF(AND(($S181-BC181)&lt;=0,(BB181-$R181)&gt;0),$V181/365*($S181-BB181+1),$V181/365*(BC181-$R181+1))))),0)</f>
        <v>0</v>
      </c>
      <c r="BE181" s="159">
        <f>BC181+1</f>
        <v>45992</v>
      </c>
      <c r="BF181" s="159">
        <f>BE181+30</f>
        <v>46022</v>
      </c>
      <c r="BG181" s="163">
        <f>IFERROR(IF(($R181-BF181)&gt;=0,0,IF(($S181-BE181)&lt;0,0,IF(AND(($S181-BF181)&gt;0,(BE181-$R181)&gt;0),$V181/365*(BF181-BE181+1),IF(AND(($S181-BF181)&lt;=0,(BE181-$R181)&gt;0),$V181/365*($S181-BE181+1),$V181/365*(BF181-$R181+1))))),0)</f>
        <v>0</v>
      </c>
      <c r="BH181" s="159">
        <v>46023</v>
      </c>
      <c r="BI181" s="159">
        <f>BH181+30</f>
        <v>46053</v>
      </c>
      <c r="BJ181" s="163">
        <f>IFERROR(IF(($R181-BI181)&gt;=0,0,IF(($S181-BH181)&lt;0,0,IF(AND(($S181-BI181)&gt;0,(BH181-$R181)&gt;0),$V181/365*(BI181-BH181+1),IF(AND(($S181-BI181)&lt;=0,(BH181-$R181)&gt;0),$V181/365*($S181-BH181+1),$V181/365*(BI181-$R181+1))))),0)</f>
        <v>0</v>
      </c>
      <c r="BK181" s="159">
        <f>BI181+1</f>
        <v>46054</v>
      </c>
      <c r="BL181" s="159">
        <f>BK181+27</f>
        <v>46081</v>
      </c>
      <c r="BM181" s="163">
        <f>IFERROR(IF(($R181-BL181)&gt;=0,0,IF(($S181-BK181)&lt;0,0,IF(AND(($S181-BL181)&gt;0,(BK181-$R181)&gt;0),$V181/365*(BL181-BK181+1),IF(AND(($S181-BL181)&lt;=0,(BK181-$R181)&gt;0),$V181/365*($S181-BK181+1),$V181/365*(BL181-$R181+1))))),0)</f>
        <v>0</v>
      </c>
      <c r="BN181" s="159">
        <f>BL181+1</f>
        <v>46082</v>
      </c>
      <c r="BO181" s="159">
        <f>BN181+30</f>
        <v>46112</v>
      </c>
      <c r="BP181" s="163">
        <f>IFERROR(IF(($R181-BO181)&gt;=0,0,IF(($S181-BN181)&lt;0,0,IF(AND(($S181-BO181)&gt;0,(BN181-$R181)&gt;0),$V181/365*(BO181-BN181+1),IF(AND(($S181-BO181)&lt;=0,(BN181-$R181)&gt;0),$V181/365*($S181-BN181+1),$V181/365*(BO181-$R181+1))))),0)</f>
        <v>0</v>
      </c>
      <c r="BQ181" s="159">
        <f>BO181+1</f>
        <v>46113</v>
      </c>
      <c r="BR181" s="159">
        <f>BQ181+29</f>
        <v>46142</v>
      </c>
      <c r="BS181" s="163">
        <f>IFERROR(IF(($R181-BR181)&gt;=0,0,IF(($S181-BQ181)&lt;0,0,IF(AND(($S181-BR181)&gt;0,(BQ181-$R181)&gt;0),$V181/365*(BR181-BQ181+1),IF(AND(($S181-BR181)&lt;=0,(BQ181-$R181)&gt;0),$V181/365*($S181-BQ181+1),$V181/365*(BR181-$R181+1))))),0)</f>
        <v>0</v>
      </c>
      <c r="BT181" s="159">
        <f>BR181+1</f>
        <v>46143</v>
      </c>
      <c r="BU181" s="159">
        <f>BT181+30</f>
        <v>46173</v>
      </c>
      <c r="BV181" s="163">
        <f>IFERROR(IF(($R181-BU181)&gt;=0,0,IF(($S181-BT181)&lt;0,0,IF(AND(($S181-BU181)&gt;0,(BT181-$R181)&gt;0),$V181/365*(BU181-BT181+1),IF(AND(($S181-BU181)&lt;=0,(BT181-$R181)&gt;0),$V181/365*($S181-BT181+1),$V181/365*(BU181-$R181+1))))),0)</f>
        <v>0</v>
      </c>
      <c r="BW181" s="159">
        <f>BU181+1</f>
        <v>46174</v>
      </c>
      <c r="BX181" s="159">
        <f>BW181+29</f>
        <v>46203</v>
      </c>
      <c r="BY181" s="163">
        <f>IFERROR(IF(($R181-BX181)&gt;=0,0,IF(($S181-BW181)&lt;0,0,IF(AND(($S181-BX181)&gt;0,(BW181-$R181)&gt;0),$V181/365*(BX181-BW181+1),IF(AND(($S181-BX181)&lt;=0,(BW181-$R181)&gt;0),$V181/365*($S181-BW181+1),$V181/365*(BX181-$R181+1))))),0)</f>
        <v>0</v>
      </c>
      <c r="BZ181" s="159">
        <f>BX181+1</f>
        <v>46204</v>
      </c>
      <c r="CA181" s="159">
        <f>BZ181+30</f>
        <v>46234</v>
      </c>
      <c r="CB181" s="163">
        <f>IFERROR(IF(($R181-CA181)&gt;=0,0,IF(($S181-BZ181)&lt;0,0,IF(AND(($S181-CA181)&gt;0,(BZ181-$R181)&gt;0),$V181/365*(CA181-BZ181+1),IF(AND(($S181-CA181)&lt;=0,(BZ181-$R181)&gt;0),$V181/365*($S181-BZ181+1),$V181/365*(CA181-$R181+1))))),0)</f>
        <v>0</v>
      </c>
      <c r="CC181" s="159">
        <f>CA181+1</f>
        <v>46235</v>
      </c>
      <c r="CD181" s="159">
        <f>CC181+30</f>
        <v>46265</v>
      </c>
      <c r="CE181" s="163">
        <f>IFERROR(IF(($R181-CD181)&gt;=0,0,IF(($S181-CC181)&lt;0,0,IF(AND(($S181-CD181)&gt;0,(CC181-$R181)&gt;0),$V181/365*(CD181-CC181+1),IF(AND(($S181-CD181)&lt;=0,(CC181-$R181)&gt;0),$V181/365*($S181-CC181+1),$V181/365*(CD181-$R181+1))))),0)</f>
        <v>0</v>
      </c>
      <c r="CF181" s="159">
        <f>CD181+1</f>
        <v>46266</v>
      </c>
      <c r="CG181" s="159">
        <f>CF181+29</f>
        <v>46295</v>
      </c>
      <c r="CH181" s="163">
        <f>IFERROR(IF(($R181-CG181)&gt;=0,0,IF(($S181-CF181)&lt;0,0,IF(AND(($S181-CG181)&gt;0,(CF181-$R181)&gt;0),$V181/365*(CG181-CF181+1),IF(AND(($S181-CG181)&lt;=0,(CF181-$R181)&gt;0),$V181/365*($S181-CF181+1),$V181/365*(CG181-$R181+1))))),0)</f>
        <v>0</v>
      </c>
      <c r="CI181" s="159">
        <f>CG181+1</f>
        <v>46296</v>
      </c>
      <c r="CJ181" s="159">
        <f>CI181+30</f>
        <v>46326</v>
      </c>
      <c r="CK181" s="163">
        <f>IFERROR(IF(($R181-CJ181)&gt;=0,0,IF(($S181-CI181)&lt;0,0,IF(AND(($S181-CJ181)&gt;0,(CI181-$R181)&gt;0),$V181/365*(CJ181-CI181+1),IF(AND(($S181-CJ181)&lt;=0,(CI181-$R181)&gt;0),$V181/365*($S181-CI181+1),$V181/365*(CJ181-$R181+1))))),0)</f>
        <v>0</v>
      </c>
      <c r="CL181" s="159">
        <f>CJ181+1</f>
        <v>46327</v>
      </c>
      <c r="CM181" s="159">
        <f>CL181+29</f>
        <v>46356</v>
      </c>
      <c r="CN181" s="163">
        <f>IFERROR(IF(($R181-CM181)&gt;=0,0,IF(($S181-CL181)&lt;0,0,IF(AND(($S181-CM181)&gt;0,(CL181-$R181)&gt;0),$V181/365*(CM181-CL181+1),IF(AND(($S181-CM181)&lt;=0,(CL181-$R181)&gt;0),$V181/365*($S181-CL181+1),$V181/365*(CM181-$R181+1))))),0)</f>
        <v>0</v>
      </c>
      <c r="CO181" s="159">
        <f>CM181+1</f>
        <v>46357</v>
      </c>
      <c r="CP181" s="159">
        <f>CO181+30</f>
        <v>46387</v>
      </c>
      <c r="CQ181" s="163">
        <f>IFERROR(IF(($R181-CP181)&gt;=0,0,IF(($S181-CO181)&lt;0,0,IF(AND(($S181-CP181)&gt;0,(CO181-$R181)&gt;0),$V181/365*(CP181-CO181+1),IF(AND(($S181-CP181)&lt;=0,(CO181-$R181)&gt;0),$V181/365*($S181-CO181+1),$V181/365*(CP181-$R181+1))))),0)</f>
        <v>0</v>
      </c>
    </row>
    <row r="182" s="85" customFormat="1" ht="24" customHeight="1" outlineLevel="4" spans="1:95">
      <c r="A182" s="124"/>
      <c r="B182" s="125"/>
      <c r="C182" s="126"/>
      <c r="D182" s="124"/>
      <c r="E182" s="125"/>
      <c r="F182" s="125"/>
      <c r="G182" s="125"/>
      <c r="H182" s="127"/>
      <c r="I182" s="127"/>
      <c r="J182" s="127">
        <f>Z182+AC182+AF182+AI182+AL182+AO182+AR182+AU182+AX182+BA182+BD182+BG182</f>
        <v>0</v>
      </c>
      <c r="K182" s="127">
        <f>K181+1</f>
        <v>4</v>
      </c>
      <c r="L182" s="152"/>
      <c r="M182" s="153">
        <f>IFERROR(VLOOKUP($L182,'2-2 引出数据_合同数据仓库'!$B$2:$BP$10000,3,FALSE),0)</f>
        <v>0</v>
      </c>
      <c r="N182" s="127"/>
      <c r="O182" s="153">
        <f>IFERROR(VLOOKUP((LEFT(VLOOKUP($L182,'2-2 引出数据_合同数据仓库'!$B$2:$BP$10000,64,FALSE),15)&amp;(RIGHT(VLOOKUP($L182,'2-2 引出数据_合同数据仓库'!$B$2:$BP$10000,64,FALSE),4)+1)),'2-2 引出数据_合同数据仓库'!$B$2:$BP$10000,3,FALSE),0)</f>
        <v>0</v>
      </c>
      <c r="P182" s="127"/>
      <c r="Q182" s="127">
        <f>IFERROR(VLOOKUP($L182,'2-2 引出数据_合同数据仓库'!$B$2:$BP$10000,28,FALSE),0)</f>
        <v>0</v>
      </c>
      <c r="R182" s="127">
        <f>IFERROR(VLOOKUP($L182,'2-2 引出数据_合同数据仓库'!$B$2:$BP$10000,29,FALSE),0)</f>
        <v>0</v>
      </c>
      <c r="S182" s="127">
        <f>IFERROR(VLOOKUP($L182,'2-2 引出数据_合同数据仓库'!$B$2:$BP$10000,4,FALSE),0)</f>
        <v>0</v>
      </c>
      <c r="T182" s="127"/>
      <c r="U182" s="127">
        <f>IFERROR(VLOOKUP($L182,'2-2 引出数据_合同数据仓库'!$B$2:$BP$10000,15,FALSE),0)</f>
        <v>0</v>
      </c>
      <c r="V182" s="127">
        <f>U182/(S182-R182+1)*365</f>
        <v>0</v>
      </c>
      <c r="W182" s="127"/>
      <c r="X182" s="159">
        <v>45658</v>
      </c>
      <c r="Y182" s="159">
        <f>X182+30</f>
        <v>45688</v>
      </c>
      <c r="Z182" s="163">
        <f>IFERROR(IF(($R182-Y182)&gt;=0,0,IF(($S182-X182)&lt;0,0,IF(AND(($S182-Y182)&gt;0,(X182-$R182)&gt;0),$V182/365*(Y182-X182+1),IF(AND(($S182-Y182)&lt;=0,(X182-$R182)&gt;0),$V182/365*($S182-X182+1),$V182/365*(Y182-$R182+1))))),0)</f>
        <v>0</v>
      </c>
      <c r="AA182" s="159">
        <f>Y182+1</f>
        <v>45689</v>
      </c>
      <c r="AB182" s="159">
        <f>AA182+27</f>
        <v>45716</v>
      </c>
      <c r="AC182" s="163">
        <f>IFERROR(IF(($R182-AB182)&gt;=0,0,IF(($S182-AA182)&lt;0,0,IF(AND(($S182-AB182)&gt;0,(AA182-$R182)&gt;0),$V182/365*(AB182-AA182+1),IF(AND(($S182-AB182)&lt;=0,(AA182-$R182)&gt;0),$V182/365*($S182-AA182+1),$V182/365*(AB182-$R182+1))))),0)</f>
        <v>0</v>
      </c>
      <c r="AD182" s="159">
        <f>AB182+1</f>
        <v>45717</v>
      </c>
      <c r="AE182" s="159">
        <f>AD182+30</f>
        <v>45747</v>
      </c>
      <c r="AF182" s="163">
        <f>IFERROR(IF(($R182-AE182)&gt;=0,0,IF(($S182-AD182)&lt;0,0,IF(AND(($S182-AE182)&gt;0,(AD182-$R182)&gt;0),$V182/365*(AE182-AD182+1),IF(AND(($S182-AE182)&lt;=0,(AD182-$R182)&gt;0),$V182/365*($S182-AD182+1),$V182/365*(AE182-$R182+1))))),0)</f>
        <v>0</v>
      </c>
      <c r="AG182" s="159">
        <f>AE182+1</f>
        <v>45748</v>
      </c>
      <c r="AH182" s="159">
        <f>AG182+29</f>
        <v>45777</v>
      </c>
      <c r="AI182" s="163">
        <f>IFERROR(IF(($R182-AH182)&gt;=0,0,IF(($S182-AG182)&lt;0,0,IF(AND(($S182-AH182)&gt;0,(AG182-$R182)&gt;0),$V182/365*(AH182-AG182+1),IF(AND(($S182-AH182)&lt;=0,(AG182-$R182)&gt;0),$V182/365*($S182-AG182+1),$V182/365*(AH182-$R182+1))))),0)</f>
        <v>0</v>
      </c>
      <c r="AJ182" s="159">
        <f>AH182+1</f>
        <v>45778</v>
      </c>
      <c r="AK182" s="159">
        <f>AJ182+30</f>
        <v>45808</v>
      </c>
      <c r="AL182" s="163">
        <f>IFERROR(IF(($R182-AK182)&gt;=0,0,IF(($S182-AJ182)&lt;0,0,IF(AND(($S182-AK182)&gt;0,(AJ182-$R182)&gt;0),$V182/365*(AK182-AJ182+1),IF(AND(($S182-AK182)&lt;=0,(AJ182-$R182)&gt;0),$V182/365*($S182-AJ182+1),$V182/365*(AK182-$R182+1))))),0)</f>
        <v>0</v>
      </c>
      <c r="AM182" s="159">
        <f>AK182+1</f>
        <v>45809</v>
      </c>
      <c r="AN182" s="159">
        <f>AM182+29</f>
        <v>45838</v>
      </c>
      <c r="AO182" s="163">
        <f>IFERROR(IF(($R182-AN182)&gt;=0,0,IF(($S182-AM182)&lt;0,0,IF(AND(($S182-AN182)&gt;0,(AM182-$R182)&gt;0),$V182/365*(AN182-AM182+1),IF(AND(($S182-AN182)&lt;=0,(AM182-$R182)&gt;0),$V182/365*($S182-AM182+1),$V182/365*(AN182-$R182+1))))),0)</f>
        <v>0</v>
      </c>
      <c r="AP182" s="159">
        <f>AN182+1</f>
        <v>45839</v>
      </c>
      <c r="AQ182" s="159">
        <f>AP182+30</f>
        <v>45869</v>
      </c>
      <c r="AR182" s="163">
        <f>IFERROR(IF(($R182-AQ182)&gt;=0,0,IF(($S182-AP182)&lt;0,0,IF(AND(($S182-AQ182)&gt;0,(AP182-$R182)&gt;0),$V182/365*(AQ182-AP182+1),IF(AND(($S182-AQ182)&lt;=0,(AP182-$R182)&gt;0),$V182/365*($S182-AP182+1),$V182/365*(AQ182-$R182+1))))),0)</f>
        <v>0</v>
      </c>
      <c r="AS182" s="159">
        <f>AQ182+1</f>
        <v>45870</v>
      </c>
      <c r="AT182" s="159">
        <f>AS182+30</f>
        <v>45900</v>
      </c>
      <c r="AU182" s="163">
        <f>IFERROR(IF(($R182-AT182)&gt;=0,0,IF(($S182-AS182)&lt;0,0,IF(AND(($S182-AT182)&gt;0,(AS182-$R182)&gt;0),$V182/365*(AT182-AS182+1),IF(AND(($S182-AT182)&lt;=0,(AS182-$R182)&gt;0),$V182/365*($S182-AS182+1),$V182/365*(AT182-$R182+1))))),0)</f>
        <v>0</v>
      </c>
      <c r="AV182" s="159">
        <f>AT182+1</f>
        <v>45901</v>
      </c>
      <c r="AW182" s="159">
        <f>AV182+29</f>
        <v>45930</v>
      </c>
      <c r="AX182" s="163">
        <f>IFERROR(IF(($R182-AW182)&gt;=0,0,IF(($S182-AV182)&lt;0,0,IF(AND(($S182-AW182)&gt;0,(AV182-$R182)&gt;0),$V182/365*(AW182-AV182+1),IF(AND(($S182-AW182)&lt;=0,(AV182-$R182)&gt;0),$V182/365*($S182-AV182+1),$V182/365*(AW182-$R182+1))))),0)</f>
        <v>0</v>
      </c>
      <c r="AY182" s="159">
        <f>AW182+1</f>
        <v>45931</v>
      </c>
      <c r="AZ182" s="159">
        <f>AY182+30</f>
        <v>45961</v>
      </c>
      <c r="BA182" s="163">
        <f>IFERROR(IF(($R182-AZ182)&gt;=0,0,IF(($S182-AY182)&lt;0,0,IF(AND(($S182-AZ182)&gt;0,(AY182-$R182)&gt;0),$V182/365*(AZ182-AY182+1),IF(AND(($S182-AZ182)&lt;=0,(AY182-$R182)&gt;0),$V182/365*($S182-AY182+1),$V182/365*(AZ182-$R182+1))))),0)</f>
        <v>0</v>
      </c>
      <c r="BB182" s="159">
        <f>AZ182+1</f>
        <v>45962</v>
      </c>
      <c r="BC182" s="159">
        <f>BB182+29</f>
        <v>45991</v>
      </c>
      <c r="BD182" s="163">
        <f>IFERROR(IF(($R182-BC182)&gt;=0,0,IF(($S182-BB182)&lt;0,0,IF(AND(($S182-BC182)&gt;0,(BB182-$R182)&gt;0),$V182/365*(BC182-BB182+1),IF(AND(($S182-BC182)&lt;=0,(BB182-$R182)&gt;0),$V182/365*($S182-BB182+1),$V182/365*(BC182-$R182+1))))),0)</f>
        <v>0</v>
      </c>
      <c r="BE182" s="159">
        <f>BC182+1</f>
        <v>45992</v>
      </c>
      <c r="BF182" s="159">
        <f>BE182+30</f>
        <v>46022</v>
      </c>
      <c r="BG182" s="163">
        <f>IFERROR(IF(($R182-BF182)&gt;=0,0,IF(($S182-BE182)&lt;0,0,IF(AND(($S182-BF182)&gt;0,(BE182-$R182)&gt;0),$V182/365*(BF182-BE182+1),IF(AND(($S182-BF182)&lt;=0,(BE182-$R182)&gt;0),$V182/365*($S182-BE182+1),$V182/365*(BF182-$R182+1))))),0)</f>
        <v>0</v>
      </c>
      <c r="BH182" s="159">
        <v>46023</v>
      </c>
      <c r="BI182" s="159">
        <f>BH182+30</f>
        <v>46053</v>
      </c>
      <c r="BJ182" s="163">
        <f>IFERROR(IF(($R182-BI182)&gt;=0,0,IF(($S182-BH182)&lt;0,0,IF(AND(($S182-BI182)&gt;0,(BH182-$R182)&gt;0),$V182/365*(BI182-BH182+1),IF(AND(($S182-BI182)&lt;=0,(BH182-$R182)&gt;0),$V182/365*($S182-BH182+1),$V182/365*(BI182-$R182+1))))),0)</f>
        <v>0</v>
      </c>
      <c r="BK182" s="159">
        <f>BI182+1</f>
        <v>46054</v>
      </c>
      <c r="BL182" s="159">
        <f>BK182+27</f>
        <v>46081</v>
      </c>
      <c r="BM182" s="163">
        <f>IFERROR(IF(($R182-BL182)&gt;=0,0,IF(($S182-BK182)&lt;0,0,IF(AND(($S182-BL182)&gt;0,(BK182-$R182)&gt;0),$V182/365*(BL182-BK182+1),IF(AND(($S182-BL182)&lt;=0,(BK182-$R182)&gt;0),$V182/365*($S182-BK182+1),$V182/365*(BL182-$R182+1))))),0)</f>
        <v>0</v>
      </c>
      <c r="BN182" s="159">
        <f>BL182+1</f>
        <v>46082</v>
      </c>
      <c r="BO182" s="159">
        <f>BN182+30</f>
        <v>46112</v>
      </c>
      <c r="BP182" s="163">
        <f>IFERROR(IF(($R182-BO182)&gt;=0,0,IF(($S182-BN182)&lt;0,0,IF(AND(($S182-BO182)&gt;0,(BN182-$R182)&gt;0),$V182/365*(BO182-BN182+1),IF(AND(($S182-BO182)&lt;=0,(BN182-$R182)&gt;0),$V182/365*($S182-BN182+1),$V182/365*(BO182-$R182+1))))),0)</f>
        <v>0</v>
      </c>
      <c r="BQ182" s="159">
        <f>BO182+1</f>
        <v>46113</v>
      </c>
      <c r="BR182" s="159">
        <f>BQ182+29</f>
        <v>46142</v>
      </c>
      <c r="BS182" s="163">
        <f>IFERROR(IF(($R182-BR182)&gt;=0,0,IF(($S182-BQ182)&lt;0,0,IF(AND(($S182-BR182)&gt;0,(BQ182-$R182)&gt;0),$V182/365*(BR182-BQ182+1),IF(AND(($S182-BR182)&lt;=0,(BQ182-$R182)&gt;0),$V182/365*($S182-BQ182+1),$V182/365*(BR182-$R182+1))))),0)</f>
        <v>0</v>
      </c>
      <c r="BT182" s="159">
        <f>BR182+1</f>
        <v>46143</v>
      </c>
      <c r="BU182" s="159">
        <f>BT182+30</f>
        <v>46173</v>
      </c>
      <c r="BV182" s="163">
        <f>IFERROR(IF(($R182-BU182)&gt;=0,0,IF(($S182-BT182)&lt;0,0,IF(AND(($S182-BU182)&gt;0,(BT182-$R182)&gt;0),$V182/365*(BU182-BT182+1),IF(AND(($S182-BU182)&lt;=0,(BT182-$R182)&gt;0),$V182/365*($S182-BT182+1),$V182/365*(BU182-$R182+1))))),0)</f>
        <v>0</v>
      </c>
      <c r="BW182" s="159">
        <f>BU182+1</f>
        <v>46174</v>
      </c>
      <c r="BX182" s="159">
        <f>BW182+29</f>
        <v>46203</v>
      </c>
      <c r="BY182" s="163">
        <f>IFERROR(IF(($R182-BX182)&gt;=0,0,IF(($S182-BW182)&lt;0,0,IF(AND(($S182-BX182)&gt;0,(BW182-$R182)&gt;0),$V182/365*(BX182-BW182+1),IF(AND(($S182-BX182)&lt;=0,(BW182-$R182)&gt;0),$V182/365*($S182-BW182+1),$V182/365*(BX182-$R182+1))))),0)</f>
        <v>0</v>
      </c>
      <c r="BZ182" s="159">
        <f>BX182+1</f>
        <v>46204</v>
      </c>
      <c r="CA182" s="159">
        <f>BZ182+30</f>
        <v>46234</v>
      </c>
      <c r="CB182" s="163">
        <f>IFERROR(IF(($R182-CA182)&gt;=0,0,IF(($S182-BZ182)&lt;0,0,IF(AND(($S182-CA182)&gt;0,(BZ182-$R182)&gt;0),$V182/365*(CA182-BZ182+1),IF(AND(($S182-CA182)&lt;=0,(BZ182-$R182)&gt;0),$V182/365*($S182-BZ182+1),$V182/365*(CA182-$R182+1))))),0)</f>
        <v>0</v>
      </c>
      <c r="CC182" s="159">
        <f>CA182+1</f>
        <v>46235</v>
      </c>
      <c r="CD182" s="159">
        <f>CC182+30</f>
        <v>46265</v>
      </c>
      <c r="CE182" s="163">
        <f>IFERROR(IF(($R182-CD182)&gt;=0,0,IF(($S182-CC182)&lt;0,0,IF(AND(($S182-CD182)&gt;0,(CC182-$R182)&gt;0),$V182/365*(CD182-CC182+1),IF(AND(($S182-CD182)&lt;=0,(CC182-$R182)&gt;0),$V182/365*($S182-CC182+1),$V182/365*(CD182-$R182+1))))),0)</f>
        <v>0</v>
      </c>
      <c r="CF182" s="159">
        <f>CD182+1</f>
        <v>46266</v>
      </c>
      <c r="CG182" s="159">
        <f>CF182+29</f>
        <v>46295</v>
      </c>
      <c r="CH182" s="163">
        <f>IFERROR(IF(($R182-CG182)&gt;=0,0,IF(($S182-CF182)&lt;0,0,IF(AND(($S182-CG182)&gt;0,(CF182-$R182)&gt;0),$V182/365*(CG182-CF182+1),IF(AND(($S182-CG182)&lt;=0,(CF182-$R182)&gt;0),$V182/365*($S182-CF182+1),$V182/365*(CG182-$R182+1))))),0)</f>
        <v>0</v>
      </c>
      <c r="CI182" s="159">
        <f>CG182+1</f>
        <v>46296</v>
      </c>
      <c r="CJ182" s="159">
        <f>CI182+30</f>
        <v>46326</v>
      </c>
      <c r="CK182" s="163">
        <f>IFERROR(IF(($R182-CJ182)&gt;=0,0,IF(($S182-CI182)&lt;0,0,IF(AND(($S182-CJ182)&gt;0,(CI182-$R182)&gt;0),$V182/365*(CJ182-CI182+1),IF(AND(($S182-CJ182)&lt;=0,(CI182-$R182)&gt;0),$V182/365*($S182-CI182+1),$V182/365*(CJ182-$R182+1))))),0)</f>
        <v>0</v>
      </c>
      <c r="CL182" s="159">
        <f>CJ182+1</f>
        <v>46327</v>
      </c>
      <c r="CM182" s="159">
        <f>CL182+29</f>
        <v>46356</v>
      </c>
      <c r="CN182" s="163">
        <f>IFERROR(IF(($R182-CM182)&gt;=0,0,IF(($S182-CL182)&lt;0,0,IF(AND(($S182-CM182)&gt;0,(CL182-$R182)&gt;0),$V182/365*(CM182-CL182+1),IF(AND(($S182-CM182)&lt;=0,(CL182-$R182)&gt;0),$V182/365*($S182-CL182+1),$V182/365*(CM182-$R182+1))))),0)</f>
        <v>0</v>
      </c>
      <c r="CO182" s="159">
        <f>CM182+1</f>
        <v>46357</v>
      </c>
      <c r="CP182" s="159">
        <f>CO182+30</f>
        <v>46387</v>
      </c>
      <c r="CQ182" s="163">
        <f>IFERROR(IF(($R182-CP182)&gt;=0,0,IF(($S182-CO182)&lt;0,0,IF(AND(($S182-CP182)&gt;0,(CO182-$R182)&gt;0),$V182/365*(CP182-CO182+1),IF(AND(($S182-CP182)&lt;=0,(CO182-$R182)&gt;0),$V182/365*($S182-CO182+1),$V182/365*(CP182-$R182+1))))),0)</f>
        <v>0</v>
      </c>
    </row>
    <row r="183" s="85" customFormat="1" ht="24" customHeight="1" outlineLevel="4" spans="1:95">
      <c r="A183" s="128" t="s">
        <v>2815</v>
      </c>
      <c r="B183" s="129"/>
      <c r="C183" s="129"/>
      <c r="D183" s="129"/>
      <c r="E183" s="129"/>
      <c r="F183" s="129"/>
      <c r="G183" s="130"/>
      <c r="H183" s="131"/>
      <c r="I183" s="131"/>
      <c r="J183" s="131"/>
      <c r="K183" s="131"/>
      <c r="L183" s="154"/>
      <c r="M183" s="154"/>
      <c r="N183" s="131"/>
      <c r="O183" s="154"/>
      <c r="P183" s="131"/>
      <c r="Q183" s="131"/>
      <c r="R183" s="131"/>
      <c r="S183" s="131"/>
      <c r="T183" s="131"/>
      <c r="U183" s="131"/>
      <c r="V183" s="131"/>
      <c r="W183" s="131"/>
      <c r="X183" s="131"/>
      <c r="Y183" s="131"/>
      <c r="Z183" s="131"/>
      <c r="AA183" s="131"/>
      <c r="AB183" s="131"/>
      <c r="AC183" s="131"/>
      <c r="AD183" s="131"/>
      <c r="AE183" s="131"/>
      <c r="AF183" s="131"/>
      <c r="AG183" s="131"/>
      <c r="AH183" s="131"/>
      <c r="AI183" s="131"/>
      <c r="AJ183" s="131"/>
      <c r="AK183" s="131"/>
      <c r="AL183" s="131"/>
      <c r="AM183" s="131"/>
      <c r="AN183" s="131"/>
      <c r="AO183" s="131"/>
      <c r="AP183" s="131"/>
      <c r="AQ183" s="131"/>
      <c r="AR183" s="131"/>
      <c r="AS183" s="131"/>
      <c r="AT183" s="131"/>
      <c r="AU183" s="131"/>
      <c r="AV183" s="131"/>
      <c r="AW183" s="131"/>
      <c r="AX183" s="131"/>
      <c r="AY183" s="131"/>
      <c r="AZ183" s="131"/>
      <c r="BA183" s="131"/>
      <c r="BB183" s="131"/>
      <c r="BC183" s="131"/>
      <c r="BD183" s="131"/>
      <c r="BE183" s="131"/>
      <c r="BF183" s="131"/>
      <c r="BG183" s="131"/>
      <c r="BH183" s="131"/>
      <c r="BI183" s="131"/>
      <c r="BJ183" s="131"/>
      <c r="BK183" s="131"/>
      <c r="BL183" s="131"/>
      <c r="BM183" s="131"/>
      <c r="BN183" s="131"/>
      <c r="BO183" s="131"/>
      <c r="BP183" s="131"/>
      <c r="BQ183" s="131"/>
      <c r="BR183" s="131"/>
      <c r="BS183" s="131"/>
      <c r="BT183" s="131"/>
      <c r="BU183" s="131"/>
      <c r="BV183" s="131"/>
      <c r="BW183" s="131"/>
      <c r="BX183" s="131"/>
      <c r="BY183" s="131"/>
      <c r="BZ183" s="131"/>
      <c r="CA183" s="131"/>
      <c r="CB183" s="131"/>
      <c r="CC183" s="131"/>
      <c r="CD183" s="131"/>
      <c r="CE183" s="131"/>
      <c r="CF183" s="131"/>
      <c r="CG183" s="131"/>
      <c r="CH183" s="131"/>
      <c r="CI183" s="131"/>
      <c r="CJ183" s="131"/>
      <c r="CK183" s="131"/>
      <c r="CL183" s="131"/>
      <c r="CM183" s="131"/>
      <c r="CN183" s="131"/>
      <c r="CO183" s="131"/>
      <c r="CP183" s="131"/>
      <c r="CQ183" s="131"/>
    </row>
    <row r="184" ht="24" customHeight="1" outlineLevel="1" spans="1:95">
      <c r="A184" s="22"/>
      <c r="B184" s="114" t="s">
        <v>788</v>
      </c>
      <c r="C184" s="115" t="s">
        <v>220</v>
      </c>
      <c r="D184" s="22" t="s">
        <v>221</v>
      </c>
      <c r="E184" s="114"/>
      <c r="F184" s="114"/>
      <c r="G184" s="114"/>
      <c r="H184" s="116">
        <f>X184+AA184+AD184+AG184+AJ184+AM184+AP184+AS184+AV184+AY184+BB184+BE184</f>
        <v>585959.1278826</v>
      </c>
      <c r="I184" s="116">
        <f>Y184+AB184+AE184+AH184+AK184+AN184+AQ184+AT184+AW184+AZ184+BC184+BF184</f>
        <v>-253106.028035208</v>
      </c>
      <c r="J184" s="116">
        <f t="shared" ref="J184:J190" si="156">Z184+AC184+AF184+AI184+AL184+AO184+AR184+AU184+AX184+BA184+BD184+BG184</f>
        <v>839065.155917809</v>
      </c>
      <c r="K184" s="116"/>
      <c r="L184" s="149"/>
      <c r="M184" s="149"/>
      <c r="N184" s="116"/>
      <c r="O184" s="149"/>
      <c r="P184" s="116"/>
      <c r="Q184" s="116"/>
      <c r="R184" s="116"/>
      <c r="S184" s="116"/>
      <c r="T184" s="116"/>
      <c r="U184" s="116"/>
      <c r="V184" s="116"/>
      <c r="W184" s="116"/>
      <c r="X184" s="116">
        <f>VLOOKUP($C184,'1 预算编制表单'!$C:$BJ,27,FALSE)</f>
        <v>48829.92732355</v>
      </c>
      <c r="Y184" s="116">
        <f>X184-Z184</f>
        <v>-27169.3805120665</v>
      </c>
      <c r="Z184" s="116">
        <f>Z185+Z210+Z216+Z259+Z272+Z285+Z346+Z404+Z410+Z429</f>
        <v>75999.3078356165</v>
      </c>
      <c r="AA184" s="116">
        <f>VLOOKUP($C184,'1 预算编制表单'!$C:$BJ,30,FALSE)</f>
        <v>48829.92732355</v>
      </c>
      <c r="AB184" s="116">
        <f>AA184-AC184</f>
        <v>-19814.6087860391</v>
      </c>
      <c r="AC184" s="116">
        <f>AC185+AC210+AC216+AC259+AC272+AC285+AC346+AC404+AC410+AC429</f>
        <v>68644.5361095891</v>
      </c>
      <c r="AD184" s="116">
        <f>VLOOKUP($C184,'1 预算编制表单'!$C:$BJ,33,FALSE)</f>
        <v>48829.92732355</v>
      </c>
      <c r="AE184" s="116">
        <f>AD184-AF184</f>
        <v>-67292.7905120665</v>
      </c>
      <c r="AF184" s="116">
        <f>AF185+AF210+AF216+AF259+AF272+AF285+AF346+AF404+AF410+AF429</f>
        <v>116122.717835616</v>
      </c>
      <c r="AG184" s="116">
        <f>VLOOKUP($C184,'1 预算编制表单'!$C:$BJ,36,FALSE)</f>
        <v>48829.92732355</v>
      </c>
      <c r="AH184" s="116">
        <f>AG184-AI184</f>
        <v>-24676.3652791897</v>
      </c>
      <c r="AI184" s="116">
        <f>AI185+AI210+AI216+AI259+AI272+AI285+AI346+AI404+AI410+AI429</f>
        <v>73506.2926027397</v>
      </c>
      <c r="AJ184" s="116">
        <f>VLOOKUP($C184,'1 预算编制表单'!$C:$BJ,39,FALSE)</f>
        <v>48829.92732355</v>
      </c>
      <c r="AK184" s="116">
        <f>AJ184-AL184</f>
        <v>-26955.3531148062</v>
      </c>
      <c r="AL184" s="116">
        <f>AL185+AL210+AL216+AL259+AL272+AL285+AL346+AL404+AL410+AL429</f>
        <v>75785.2804383562</v>
      </c>
      <c r="AM184" s="116">
        <f>VLOOKUP($C184,'1 预算编制表单'!$C:$BJ,42,FALSE)</f>
        <v>48829.92732355</v>
      </c>
      <c r="AN184" s="116">
        <f>AM184-AO184</f>
        <v>-24510.6666490528</v>
      </c>
      <c r="AO184" s="116">
        <f>AO185+AO210+AO216+AO259+AO272+AO285+AO346+AO404+AO410+AO429</f>
        <v>73340.5939726028</v>
      </c>
      <c r="AP184" s="116">
        <f>VLOOKUP($C184,'1 预算编制表单'!$C:$BJ,45,FALSE)</f>
        <v>48829.92732355</v>
      </c>
      <c r="AQ184" s="116">
        <f>AP184-AR184</f>
        <v>-23285.4621776412</v>
      </c>
      <c r="AR184" s="116">
        <f>AR185+AR210+AR216+AR259+AR272+AR285+AR346+AR404+AR410+AR429</f>
        <v>72115.3895011912</v>
      </c>
      <c r="AS184" s="116">
        <f>VLOOKUP($C184,'1 预算编制表单'!$C:$BJ,48,FALSE)</f>
        <v>48829.92732355</v>
      </c>
      <c r="AT184" s="116">
        <f>AS184-AU184</f>
        <v>-23285.4621776412</v>
      </c>
      <c r="AU184" s="116">
        <f>AU185+AU210+AU216+AU259+AU272+AU285+AU346+AU404+AU410+AU429</f>
        <v>72115.3895011912</v>
      </c>
      <c r="AV184" s="116">
        <f>VLOOKUP($C184,'1 预算编制表单'!$C:$BJ,51,FALSE)</f>
        <v>48829.92732355</v>
      </c>
      <c r="AW184" s="116">
        <f>AV184-AX184</f>
        <v>-20959.159290506</v>
      </c>
      <c r="AX184" s="116">
        <f>AX185+AX210+AX216+AX259+AX272+AX285+AX346+AX404+AX410+AX429</f>
        <v>69789.086614056</v>
      </c>
      <c r="AY184" s="116">
        <f>VLOOKUP($C184,'1 预算编制表单'!$C:$BJ,54,FALSE)</f>
        <v>48829.92732355</v>
      </c>
      <c r="AZ184" s="116">
        <f>AY184-BA184</f>
        <v>-2836.67313654533</v>
      </c>
      <c r="BA184" s="116">
        <f>BA185+BA210+BA216+BA259+BA272+BA285+BA346+BA404+BA410+BA429</f>
        <v>51666.6004600953</v>
      </c>
      <c r="BB184" s="116">
        <f>VLOOKUP($C184,'1 预算编制表单'!$C:$BJ,57,FALSE)</f>
        <v>48829.92732355</v>
      </c>
      <c r="BC184" s="116">
        <f>BB184-BD184</f>
        <v>-1170.00860557451</v>
      </c>
      <c r="BD184" s="116">
        <f>BD185+BD210+BD216+BD259+BD272+BD285+BD346+BD404+BD410+BD429</f>
        <v>49999.9359291245</v>
      </c>
      <c r="BE184" s="116">
        <f>VLOOKUP($C184,'1 预算编制表单'!$C:$BJ,60,FALSE)</f>
        <v>48829.92732355</v>
      </c>
      <c r="BF184" s="116">
        <f>BE184-BG184</f>
        <v>8849.90220592047</v>
      </c>
      <c r="BG184" s="116">
        <f>BG185+BG210+BG216+BG259+BG272+BG285+BG346+BG404+BG410+BG429</f>
        <v>39980.0251176295</v>
      </c>
      <c r="BH184" s="116">
        <f>VLOOKUP($C184,'1 预算编制表单'!$C:$BJ,27,FALSE)</f>
        <v>48829.92732355</v>
      </c>
      <c r="BI184" s="116">
        <f>BH184-BJ184</f>
        <v>20167.8369125911</v>
      </c>
      <c r="BJ184" s="116">
        <f>BJ185+BJ210+BJ216+BJ259+BJ272+BJ285+BJ346+BJ404+BJ410+BJ429</f>
        <v>28662.0904109589</v>
      </c>
      <c r="BK184" s="116">
        <f>VLOOKUP($C184,'1 预算编制表单'!$C:$BJ,30,FALSE)</f>
        <v>48829.92732355</v>
      </c>
      <c r="BL184" s="116">
        <f>BK184-BM184</f>
        <v>22941.5875975226</v>
      </c>
      <c r="BM184" s="116">
        <f>BM185+BM210+BM216+BM259+BM272+BM285+BM346+BM404+BM410+BM429</f>
        <v>25888.3397260274</v>
      </c>
      <c r="BN184" s="116">
        <f>VLOOKUP($C184,'1 预算编制表单'!$C:$BJ,33,FALSE)</f>
        <v>48829.92732355</v>
      </c>
      <c r="BO184" s="116">
        <f>BN184-BP184</f>
        <v>20167.8369125911</v>
      </c>
      <c r="BP184" s="116">
        <f>BP185+BP210+BP216+BP259+BP272+BP285+BP346+BP404+BP410+BP429</f>
        <v>28662.0904109589</v>
      </c>
      <c r="BQ184" s="116">
        <f>VLOOKUP($C184,'1 预算编制表单'!$C:$BJ,36,FALSE)</f>
        <v>48829.92732355</v>
      </c>
      <c r="BR184" s="116">
        <f>BQ184-BS184</f>
        <v>22431.8177345089</v>
      </c>
      <c r="BS184" s="116">
        <f>BS185+BS210+BS216+BS259+BS272+BS285+BS346+BS404+BS410+BS429</f>
        <v>26398.1095890411</v>
      </c>
      <c r="BT184" s="116">
        <f>VLOOKUP($C184,'1 预算编制表单'!$C:$BJ,39,FALSE)</f>
        <v>48829.92732355</v>
      </c>
      <c r="BU184" s="116">
        <f>BT184-BV184</f>
        <v>27088.0560906733</v>
      </c>
      <c r="BV184" s="116">
        <f>BV185+BV210+BV216+BV259+BV272+BV285+BV346+BV404+BV410+BV429</f>
        <v>21741.8712328767</v>
      </c>
      <c r="BW184" s="116">
        <f>VLOOKUP($C184,'1 预算编制表单'!$C:$BJ,42,FALSE)</f>
        <v>48829.92732355</v>
      </c>
      <c r="BX184" s="116">
        <f>BW184-BY184</f>
        <v>27789.4067756048</v>
      </c>
      <c r="BY184" s="116">
        <f>BY185+BY210+BY216+BY259+BY272+BY285+BY346+BY404+BY410+BY429</f>
        <v>21040.5205479452</v>
      </c>
      <c r="BZ184" s="116">
        <f>VLOOKUP($C184,'1 预算编制表单'!$C:$BJ,45,FALSE)</f>
        <v>48829.92732355</v>
      </c>
      <c r="CA184" s="116">
        <f>BZ184-CB184</f>
        <v>28680.7766386185</v>
      </c>
      <c r="CB184" s="116">
        <f>CB185+CB210+CB216+CB259+CB272+CB285+CB346+CB404+CB410+CB429</f>
        <v>20149.1506849315</v>
      </c>
      <c r="CC184" s="116">
        <f>VLOOKUP($C184,'1 预算编制表单'!$C:$BJ,48,FALSE)</f>
        <v>48829.92732355</v>
      </c>
      <c r="CD184" s="116">
        <f>CC184-CE184</f>
        <v>28680.7766386185</v>
      </c>
      <c r="CE184" s="116">
        <f>CE185+CE210+CE216+CE259+CE272+CE285+CE346+CE404+CE410+CE429</f>
        <v>20149.1506849315</v>
      </c>
      <c r="CF184" s="116">
        <f>VLOOKUP($C184,'1 预算编制表单'!$C:$BJ,51,FALSE)</f>
        <v>48829.92732355</v>
      </c>
      <c r="CG184" s="116">
        <f>CF184-CH184</f>
        <v>29330.7492413582</v>
      </c>
      <c r="CH184" s="116">
        <f>CH185+CH210+CH216+CH259+CH272+CH285+CH346+CH404+CH410+CH429</f>
        <v>19499.1780821918</v>
      </c>
      <c r="CI184" s="116">
        <f>VLOOKUP($C184,'1 预算编制表单'!$C:$BJ,54,FALSE)</f>
        <v>48829.92732355</v>
      </c>
      <c r="CJ184" s="116">
        <f>CI184-CK184</f>
        <v>48829.92732355</v>
      </c>
      <c r="CK184" s="116">
        <f>CK185+CK210+CK216+CK259+CK272+CK285+CK346+CK404+CK410+CK429</f>
        <v>0</v>
      </c>
      <c r="CL184" s="116">
        <f>VLOOKUP($C184,'1 预算编制表单'!$C:$BJ,57,FALSE)</f>
        <v>48829.92732355</v>
      </c>
      <c r="CM184" s="116">
        <f>CL184-CN184</f>
        <v>48829.92732355</v>
      </c>
      <c r="CN184" s="116">
        <f>CN185+CN210+CN216+CN259+CN272+CN285+CN346+CN404+CN410+CN429</f>
        <v>0</v>
      </c>
      <c r="CO184" s="116">
        <f>VLOOKUP($C184,'1 预算编制表单'!$C:$BJ,60,FALSE)</f>
        <v>48829.92732355</v>
      </c>
      <c r="CP184" s="116">
        <f>CO184-CQ184</f>
        <v>48829.92732355</v>
      </c>
      <c r="CQ184" s="116">
        <f>CQ185+CQ210+CQ216+CQ259+CQ272+CQ285+CQ346+CQ404+CQ410+CQ429</f>
        <v>0</v>
      </c>
    </row>
    <row r="185" ht="24" customHeight="1" outlineLevel="2" spans="1:95">
      <c r="A185" s="49"/>
      <c r="B185" s="117" t="s">
        <v>788</v>
      </c>
      <c r="C185" s="118" t="s">
        <v>32</v>
      </c>
      <c r="D185" s="49" t="s">
        <v>33</v>
      </c>
      <c r="E185" s="117" t="s">
        <v>1140</v>
      </c>
      <c r="F185" s="117"/>
      <c r="G185" s="117"/>
      <c r="H185" s="119">
        <f>X185+AA185+AD185+AG185+AJ185+AM185+AP185+AS185+AV185+AY185+BB185+BE185</f>
        <v>454408.490566038</v>
      </c>
      <c r="I185" s="119">
        <f>Y185+AB185+AE185+AH185+AK185+AN185+AQ185+AT185+AW185+AZ185+BC185+BF185</f>
        <v>49024.4248126131</v>
      </c>
      <c r="J185" s="119">
        <f t="shared" si="156"/>
        <v>405384.065753425</v>
      </c>
      <c r="K185" s="119"/>
      <c r="L185" s="150"/>
      <c r="M185" s="150"/>
      <c r="N185" s="119"/>
      <c r="O185" s="150"/>
      <c r="P185" s="119"/>
      <c r="Q185" s="119"/>
      <c r="R185" s="119"/>
      <c r="S185" s="119"/>
      <c r="T185" s="119"/>
      <c r="U185" s="119"/>
      <c r="V185" s="119"/>
      <c r="W185" s="119"/>
      <c r="X185" s="119">
        <f>VLOOKUP($C185,'1 预算编制表单'!$C:$BJ,27,FALSE)</f>
        <v>37867.3742138365</v>
      </c>
      <c r="Y185" s="119">
        <f>X185-Z185</f>
        <v>-1375.05866287582</v>
      </c>
      <c r="Z185" s="119">
        <f>Z186+Z192+Z198+Z204</f>
        <v>39242.4328767123</v>
      </c>
      <c r="AA185" s="119">
        <f>VLOOKUP($C185,'1 预算编制表单'!$C:$BJ,30,FALSE)</f>
        <v>37867.3742138365</v>
      </c>
      <c r="AB185" s="119">
        <f>AA185-AC185</f>
        <v>2422.59613164468</v>
      </c>
      <c r="AC185" s="119">
        <f>AC186+AC192+AC198+AC204</f>
        <v>35444.7780821918</v>
      </c>
      <c r="AD185" s="119">
        <f>VLOOKUP($C185,'1 预算编制表单'!$C:$BJ,33,FALSE)</f>
        <v>37867.3742138365</v>
      </c>
      <c r="AE185" s="119">
        <f>AD185-AF185</f>
        <v>-1375.05866287582</v>
      </c>
      <c r="AF185" s="119">
        <f>AF186+AF192+AF198+AF204</f>
        <v>39242.4328767123</v>
      </c>
      <c r="AG185" s="119">
        <f>VLOOKUP($C185,'1 预算编制表单'!$C:$BJ,36,FALSE)</f>
        <v>37867.3742138365</v>
      </c>
      <c r="AH185" s="119">
        <f>AG185-AI185</f>
        <v>-109.173731369025</v>
      </c>
      <c r="AI185" s="119">
        <f>AI186+AI192+AI198+AI204</f>
        <v>37976.5479452055</v>
      </c>
      <c r="AJ185" s="119">
        <f>VLOOKUP($C185,'1 预算编制表单'!$C:$BJ,39,FALSE)</f>
        <v>37867.3742138365</v>
      </c>
      <c r="AK185" s="119">
        <f>AJ185-AL185</f>
        <v>-1375.05866287582</v>
      </c>
      <c r="AL185" s="119">
        <f>AL186+AL192+AL198+AL204</f>
        <v>39242.4328767123</v>
      </c>
      <c r="AM185" s="119">
        <f>VLOOKUP($C185,'1 预算编制表单'!$C:$BJ,42,FALSE)</f>
        <v>37867.3742138365</v>
      </c>
      <c r="AN185" s="119">
        <f>AM185-AO185</f>
        <v>-109.173731369025</v>
      </c>
      <c r="AO185" s="119">
        <f>AO186+AO192+AO198+AO204</f>
        <v>37976.5479452055</v>
      </c>
      <c r="AP185" s="119">
        <f>VLOOKUP($C185,'1 预算编制表单'!$C:$BJ,45,FALSE)</f>
        <v>37867.3742138365</v>
      </c>
      <c r="AQ185" s="119">
        <f>AP185-AR185</f>
        <v>-1375.05866287582</v>
      </c>
      <c r="AR185" s="119">
        <f>AR186+AR192+AR198+AR204</f>
        <v>39242.4328767123</v>
      </c>
      <c r="AS185" s="119">
        <f>VLOOKUP($C185,'1 预算编制表单'!$C:$BJ,48,FALSE)</f>
        <v>37867.3742138365</v>
      </c>
      <c r="AT185" s="119">
        <f>AS185-AU185</f>
        <v>-1375.05866287582</v>
      </c>
      <c r="AU185" s="119">
        <f>AU186+AU192+AU198+AU204</f>
        <v>39242.4328767123</v>
      </c>
      <c r="AV185" s="119">
        <f>VLOOKUP($C185,'1 预算编制表单'!$C:$BJ,51,FALSE)</f>
        <v>37867.3742138365</v>
      </c>
      <c r="AW185" s="119">
        <f>AV185-AX185</f>
        <v>-109.173731369025</v>
      </c>
      <c r="AX185" s="119">
        <f>AX186+AX192+AX198+AX204</f>
        <v>37976.5479452055</v>
      </c>
      <c r="AY185" s="119">
        <f>VLOOKUP($C185,'1 预算编制表单'!$C:$BJ,54,FALSE)</f>
        <v>37867.3742138365</v>
      </c>
      <c r="AZ185" s="119">
        <f>AY185-BA185</f>
        <v>17718.223528905</v>
      </c>
      <c r="BA185" s="119">
        <f>BA186+BA192+BA198+BA204</f>
        <v>20149.1506849315</v>
      </c>
      <c r="BB185" s="119">
        <f>VLOOKUP($C185,'1 预算编制表单'!$C:$BJ,57,FALSE)</f>
        <v>37867.3742138365</v>
      </c>
      <c r="BC185" s="119">
        <f>BB185-BD185</f>
        <v>18368.1961316447</v>
      </c>
      <c r="BD185" s="119">
        <f>BD186+BD192+BD198+BD204</f>
        <v>19499.1780821918</v>
      </c>
      <c r="BE185" s="119">
        <f>VLOOKUP($C185,'1 预算编制表单'!$C:$BJ,60,FALSE)</f>
        <v>37867.3742138365</v>
      </c>
      <c r="BF185" s="119">
        <f>BE185-BG185</f>
        <v>17718.223528905</v>
      </c>
      <c r="BG185" s="119">
        <f>BG186+BG192+BG198+BG204</f>
        <v>20149.1506849315</v>
      </c>
      <c r="BH185" s="119">
        <f>VLOOKUP($C185,'1 预算编制表单'!$C:$BJ,27,FALSE)</f>
        <v>37867.3742138365</v>
      </c>
      <c r="BI185" s="119">
        <f>BH185-BJ185</f>
        <v>17718.223528905</v>
      </c>
      <c r="BJ185" s="119">
        <f>BJ186+BJ192+BJ198+BJ204</f>
        <v>20149.1506849315</v>
      </c>
      <c r="BK185" s="119">
        <f>VLOOKUP($C185,'1 预算编制表单'!$C:$BJ,30,FALSE)</f>
        <v>37867.3742138365</v>
      </c>
      <c r="BL185" s="119">
        <f>BK185-BM185</f>
        <v>19668.1413371242</v>
      </c>
      <c r="BM185" s="119">
        <f>BM186+BM192+BM198+BM204</f>
        <v>18199.2328767123</v>
      </c>
      <c r="BN185" s="119">
        <f>VLOOKUP($C185,'1 预算编制表单'!$C:$BJ,33,FALSE)</f>
        <v>37867.3742138365</v>
      </c>
      <c r="BO185" s="119">
        <f>BN185-BP185</f>
        <v>17718.223528905</v>
      </c>
      <c r="BP185" s="119">
        <f>BP186+BP192+BP198+BP204</f>
        <v>20149.1506849315</v>
      </c>
      <c r="BQ185" s="119">
        <f>VLOOKUP($C185,'1 预算编制表单'!$C:$BJ,36,FALSE)</f>
        <v>37867.3742138365</v>
      </c>
      <c r="BR185" s="119">
        <f>BQ185-BS185</f>
        <v>18368.1961316447</v>
      </c>
      <c r="BS185" s="119">
        <f>BS186+BS192+BS198+BS204</f>
        <v>19499.1780821918</v>
      </c>
      <c r="BT185" s="119">
        <f>VLOOKUP($C185,'1 预算编制表单'!$C:$BJ,39,FALSE)</f>
        <v>37867.3742138365</v>
      </c>
      <c r="BU185" s="119">
        <f>BT185-BV185</f>
        <v>17718.223528905</v>
      </c>
      <c r="BV185" s="119">
        <f>BV186+BV192+BV198+BV204</f>
        <v>20149.1506849315</v>
      </c>
      <c r="BW185" s="119">
        <f>VLOOKUP($C185,'1 预算编制表单'!$C:$BJ,42,FALSE)</f>
        <v>37867.3742138365</v>
      </c>
      <c r="BX185" s="119">
        <f>BW185-BY185</f>
        <v>18368.1961316447</v>
      </c>
      <c r="BY185" s="119">
        <f>BY186+BY192+BY198+BY204</f>
        <v>19499.1780821918</v>
      </c>
      <c r="BZ185" s="119">
        <f>VLOOKUP($C185,'1 预算编制表单'!$C:$BJ,45,FALSE)</f>
        <v>37867.3742138365</v>
      </c>
      <c r="CA185" s="119">
        <f>BZ185-CB185</f>
        <v>17718.223528905</v>
      </c>
      <c r="CB185" s="119">
        <f>CB186+CB192+CB198+CB204</f>
        <v>20149.1506849315</v>
      </c>
      <c r="CC185" s="119">
        <f>VLOOKUP($C185,'1 预算编制表单'!$C:$BJ,48,FALSE)</f>
        <v>37867.3742138365</v>
      </c>
      <c r="CD185" s="119">
        <f>CC185-CE185</f>
        <v>17718.223528905</v>
      </c>
      <c r="CE185" s="119">
        <f>CE186+CE192+CE198+CE204</f>
        <v>20149.1506849315</v>
      </c>
      <c r="CF185" s="119">
        <f>VLOOKUP($C185,'1 预算编制表单'!$C:$BJ,51,FALSE)</f>
        <v>37867.3742138365</v>
      </c>
      <c r="CG185" s="119">
        <f>CF185-CH185</f>
        <v>18368.1961316447</v>
      </c>
      <c r="CH185" s="119">
        <f>CH186+CH192+CH198+CH204</f>
        <v>19499.1780821918</v>
      </c>
      <c r="CI185" s="119">
        <f>VLOOKUP($C185,'1 预算编制表单'!$C:$BJ,54,FALSE)</f>
        <v>37867.3742138365</v>
      </c>
      <c r="CJ185" s="119">
        <f>CI185-CK185</f>
        <v>37867.3742138365</v>
      </c>
      <c r="CK185" s="119">
        <f>CK186+CK192+CK198+CK204</f>
        <v>0</v>
      </c>
      <c r="CL185" s="119">
        <f>VLOOKUP($C185,'1 预算编制表单'!$C:$BJ,57,FALSE)</f>
        <v>37867.3742138365</v>
      </c>
      <c r="CM185" s="119">
        <f>CL185-CN185</f>
        <v>37867.3742138365</v>
      </c>
      <c r="CN185" s="119">
        <f>CN186+CN192+CN198+CN204</f>
        <v>0</v>
      </c>
      <c r="CO185" s="119">
        <f>VLOOKUP($C185,'1 预算编制表单'!$C:$BJ,60,FALSE)</f>
        <v>37867.3742138365</v>
      </c>
      <c r="CP185" s="119">
        <f>CO185-CQ185</f>
        <v>37867.3742138365</v>
      </c>
      <c r="CQ185" s="119">
        <f>CQ186+CQ192+CQ198+CQ204</f>
        <v>0</v>
      </c>
    </row>
    <row r="186" ht="24" customHeight="1" outlineLevel="3" spans="1:95">
      <c r="A186" s="120"/>
      <c r="B186" s="121" t="s">
        <v>793</v>
      </c>
      <c r="C186" s="122" t="s">
        <v>1141</v>
      </c>
      <c r="D186" s="120" t="s">
        <v>2834</v>
      </c>
      <c r="E186" s="121"/>
      <c r="F186" s="121"/>
      <c r="G186" s="121"/>
      <c r="H186" s="123">
        <f>X186+AA186+AD186+AG186+AJ186+AM186+AP186+AS186+AV186+AY186+BB186+BE186</f>
        <v>454408.490566038</v>
      </c>
      <c r="I186" s="123">
        <f>Y186+AB186+AE186+AH186+AK186+AN186+AQ186+AT186+AW186+AZ186+BC186+BF186</f>
        <v>49024.4248126131</v>
      </c>
      <c r="J186" s="123">
        <f t="shared" si="156"/>
        <v>405384.065753425</v>
      </c>
      <c r="K186" s="123"/>
      <c r="L186" s="151"/>
      <c r="M186" s="151"/>
      <c r="N186" s="123"/>
      <c r="O186" s="151"/>
      <c r="P186" s="123"/>
      <c r="Q186" s="123"/>
      <c r="R186" s="123"/>
      <c r="S186" s="123"/>
      <c r="T186" s="123"/>
      <c r="U186" s="123"/>
      <c r="V186" s="123"/>
      <c r="W186" s="123"/>
      <c r="X186" s="123">
        <f>VLOOKUP($C186,'1 预算编制表单'!$C:$BJ,27,FALSE)</f>
        <v>37867.3742138365</v>
      </c>
      <c r="Y186" s="123">
        <f>X186-Z186</f>
        <v>-1375.05866287582</v>
      </c>
      <c r="Z186" s="123">
        <f>SUM(Z187:Z191)</f>
        <v>39242.4328767123</v>
      </c>
      <c r="AA186" s="123">
        <f>VLOOKUP($C186,'1 预算编制表单'!$C:$BJ,30,FALSE)</f>
        <v>37867.3742138365</v>
      </c>
      <c r="AB186" s="123">
        <f>AA186-AC186</f>
        <v>2422.59613164468</v>
      </c>
      <c r="AC186" s="123">
        <f>SUM(AC187:AC191)</f>
        <v>35444.7780821918</v>
      </c>
      <c r="AD186" s="123">
        <f>VLOOKUP($C186,'1 预算编制表单'!$C:$BJ,33,FALSE)</f>
        <v>37867.3742138365</v>
      </c>
      <c r="AE186" s="123">
        <f>AD186-AF186</f>
        <v>-1375.05866287582</v>
      </c>
      <c r="AF186" s="123">
        <f>SUM(AF187:AF191)</f>
        <v>39242.4328767123</v>
      </c>
      <c r="AG186" s="123">
        <f>VLOOKUP($C186,'1 预算编制表单'!$C:$BJ,36,FALSE)</f>
        <v>37867.3742138365</v>
      </c>
      <c r="AH186" s="123">
        <f>AG186-AI186</f>
        <v>-109.173731369025</v>
      </c>
      <c r="AI186" s="123">
        <f>SUM(AI187:AI191)</f>
        <v>37976.5479452055</v>
      </c>
      <c r="AJ186" s="123">
        <f>VLOOKUP($C186,'1 预算编制表单'!$C:$BJ,39,FALSE)</f>
        <v>37867.3742138365</v>
      </c>
      <c r="AK186" s="123">
        <f>AJ186-AL186</f>
        <v>-1375.05866287582</v>
      </c>
      <c r="AL186" s="123">
        <f>SUM(AL187:AL191)</f>
        <v>39242.4328767123</v>
      </c>
      <c r="AM186" s="123">
        <f>VLOOKUP($C186,'1 预算编制表单'!$C:$BJ,42,FALSE)</f>
        <v>37867.3742138365</v>
      </c>
      <c r="AN186" s="123">
        <f>AM186-AO186</f>
        <v>-109.173731369025</v>
      </c>
      <c r="AO186" s="123">
        <f>SUM(AO187:AO191)</f>
        <v>37976.5479452055</v>
      </c>
      <c r="AP186" s="123">
        <f>VLOOKUP($C186,'1 预算编制表单'!$C:$BJ,45,FALSE)</f>
        <v>37867.3742138365</v>
      </c>
      <c r="AQ186" s="123">
        <f>AP186-AR186</f>
        <v>-1375.05866287582</v>
      </c>
      <c r="AR186" s="123">
        <f>SUM(AR187:AR191)</f>
        <v>39242.4328767123</v>
      </c>
      <c r="AS186" s="123">
        <f>VLOOKUP($C186,'1 预算编制表单'!$C:$BJ,48,FALSE)</f>
        <v>37867.3742138365</v>
      </c>
      <c r="AT186" s="123">
        <f>AS186-AU186</f>
        <v>-1375.05866287582</v>
      </c>
      <c r="AU186" s="123">
        <f>SUM(AU187:AU191)</f>
        <v>39242.4328767123</v>
      </c>
      <c r="AV186" s="123">
        <f>VLOOKUP($C186,'1 预算编制表单'!$C:$BJ,51,FALSE)</f>
        <v>37867.3742138365</v>
      </c>
      <c r="AW186" s="123">
        <f>AV186-AX186</f>
        <v>-109.173731369025</v>
      </c>
      <c r="AX186" s="123">
        <f>SUM(AX187:AX191)</f>
        <v>37976.5479452055</v>
      </c>
      <c r="AY186" s="123">
        <f>VLOOKUP($C186,'1 预算编制表单'!$C:$BJ,54,FALSE)</f>
        <v>37867.3742138365</v>
      </c>
      <c r="AZ186" s="123">
        <f>AY186-BA186</f>
        <v>17718.223528905</v>
      </c>
      <c r="BA186" s="123">
        <f>SUM(BA187:BA191)</f>
        <v>20149.1506849315</v>
      </c>
      <c r="BB186" s="123">
        <f>VLOOKUP($C186,'1 预算编制表单'!$C:$BJ,57,FALSE)</f>
        <v>37867.3742138365</v>
      </c>
      <c r="BC186" s="123">
        <f>BB186-BD186</f>
        <v>18368.1961316447</v>
      </c>
      <c r="BD186" s="123">
        <f>SUM(BD187:BD191)</f>
        <v>19499.1780821918</v>
      </c>
      <c r="BE186" s="123">
        <f>VLOOKUP($C186,'1 预算编制表单'!$C:$BJ,60,FALSE)</f>
        <v>37867.3742138365</v>
      </c>
      <c r="BF186" s="123">
        <f>BE186-BG186</f>
        <v>17718.223528905</v>
      </c>
      <c r="BG186" s="123">
        <f>SUM(BG187:BG191)</f>
        <v>20149.1506849315</v>
      </c>
      <c r="BH186" s="123">
        <f>VLOOKUP($C186,'1 预算编制表单'!$C:$BJ,27,FALSE)</f>
        <v>37867.3742138365</v>
      </c>
      <c r="BI186" s="123">
        <f>BH186-BJ186</f>
        <v>17718.223528905</v>
      </c>
      <c r="BJ186" s="123">
        <f>SUM(BJ187:BJ191)</f>
        <v>20149.1506849315</v>
      </c>
      <c r="BK186" s="123">
        <f>VLOOKUP($C186,'1 预算编制表单'!$C:$BJ,30,FALSE)</f>
        <v>37867.3742138365</v>
      </c>
      <c r="BL186" s="123">
        <f>BK186-BM186</f>
        <v>19668.1413371242</v>
      </c>
      <c r="BM186" s="123">
        <f>SUM(BM187:BM191)</f>
        <v>18199.2328767123</v>
      </c>
      <c r="BN186" s="123">
        <f>VLOOKUP($C186,'1 预算编制表单'!$C:$BJ,33,FALSE)</f>
        <v>37867.3742138365</v>
      </c>
      <c r="BO186" s="123">
        <f>BN186-BP186</f>
        <v>17718.223528905</v>
      </c>
      <c r="BP186" s="123">
        <f>SUM(BP187:BP191)</f>
        <v>20149.1506849315</v>
      </c>
      <c r="BQ186" s="123">
        <f>VLOOKUP($C186,'1 预算编制表单'!$C:$BJ,36,FALSE)</f>
        <v>37867.3742138365</v>
      </c>
      <c r="BR186" s="123">
        <f>BQ186-BS186</f>
        <v>18368.1961316447</v>
      </c>
      <c r="BS186" s="123">
        <f>SUM(BS187:BS191)</f>
        <v>19499.1780821918</v>
      </c>
      <c r="BT186" s="123">
        <f>VLOOKUP($C186,'1 预算编制表单'!$C:$BJ,39,FALSE)</f>
        <v>37867.3742138365</v>
      </c>
      <c r="BU186" s="123">
        <f>BT186-BV186</f>
        <v>17718.223528905</v>
      </c>
      <c r="BV186" s="123">
        <f>SUM(BV187:BV191)</f>
        <v>20149.1506849315</v>
      </c>
      <c r="BW186" s="123">
        <f>VLOOKUP($C186,'1 预算编制表单'!$C:$BJ,42,FALSE)</f>
        <v>37867.3742138365</v>
      </c>
      <c r="BX186" s="123">
        <f>BW186-BY186</f>
        <v>18368.1961316447</v>
      </c>
      <c r="BY186" s="123">
        <f>SUM(BY187:BY191)</f>
        <v>19499.1780821918</v>
      </c>
      <c r="BZ186" s="123">
        <f>VLOOKUP($C186,'1 预算编制表单'!$C:$BJ,45,FALSE)</f>
        <v>37867.3742138365</v>
      </c>
      <c r="CA186" s="123">
        <f>BZ186-CB186</f>
        <v>17718.223528905</v>
      </c>
      <c r="CB186" s="123">
        <f>SUM(CB187:CB191)</f>
        <v>20149.1506849315</v>
      </c>
      <c r="CC186" s="123">
        <f>VLOOKUP($C186,'1 预算编制表单'!$C:$BJ,48,FALSE)</f>
        <v>37867.3742138365</v>
      </c>
      <c r="CD186" s="123">
        <f>CC186-CE186</f>
        <v>17718.223528905</v>
      </c>
      <c r="CE186" s="123">
        <f>SUM(CE187:CE191)</f>
        <v>20149.1506849315</v>
      </c>
      <c r="CF186" s="123">
        <f>VLOOKUP($C186,'1 预算编制表单'!$C:$BJ,51,FALSE)</f>
        <v>37867.3742138365</v>
      </c>
      <c r="CG186" s="123">
        <f>CF186-CH186</f>
        <v>18368.1961316447</v>
      </c>
      <c r="CH186" s="123">
        <f>SUM(CH187:CH191)</f>
        <v>19499.1780821918</v>
      </c>
      <c r="CI186" s="123">
        <f>VLOOKUP($C186,'1 预算编制表单'!$C:$BJ,54,FALSE)</f>
        <v>37867.3742138365</v>
      </c>
      <c r="CJ186" s="123">
        <f>CI186-CK186</f>
        <v>37867.3742138365</v>
      </c>
      <c r="CK186" s="123">
        <f>SUM(CK187:CK191)</f>
        <v>0</v>
      </c>
      <c r="CL186" s="123">
        <f>VLOOKUP($C186,'1 预算编制表单'!$C:$BJ,57,FALSE)</f>
        <v>37867.3742138365</v>
      </c>
      <c r="CM186" s="123">
        <f>CL186-CN186</f>
        <v>37867.3742138365</v>
      </c>
      <c r="CN186" s="123">
        <f>SUM(CN187:CN191)</f>
        <v>0</v>
      </c>
      <c r="CO186" s="123">
        <f>VLOOKUP($C186,'1 预算编制表单'!$C:$BJ,60,FALSE)</f>
        <v>37867.3742138365</v>
      </c>
      <c r="CP186" s="123">
        <f>CO186-CQ186</f>
        <v>37867.3742138365</v>
      </c>
      <c r="CQ186" s="123">
        <f>SUM(CQ187:CQ191)</f>
        <v>0</v>
      </c>
    </row>
    <row r="187" s="85" customFormat="1" ht="24" customHeight="1" outlineLevel="4" spans="1:95">
      <c r="A187" s="124"/>
      <c r="B187" s="125"/>
      <c r="C187" s="126"/>
      <c r="D187" s="124"/>
      <c r="E187" s="125"/>
      <c r="F187" s="125"/>
      <c r="G187" s="125"/>
      <c r="H187" s="127"/>
      <c r="I187" s="127"/>
      <c r="J187" s="127">
        <f t="shared" si="156"/>
        <v>59797.4794520548</v>
      </c>
      <c r="K187" s="127">
        <v>1</v>
      </c>
      <c r="L187" s="152" t="s">
        <v>2835</v>
      </c>
      <c r="M187" s="153" t="str">
        <f>IFERROR(VLOOKUP($L187,'2-2 引出数据_合同数据仓库'!$B$2:$BP$10000,3,FALSE),0)</f>
        <v>关于深圳区域公司非住一片区深圳金地中心项目2025年电梯维保合同</v>
      </c>
      <c r="N187" s="127"/>
      <c r="O187" s="153">
        <f>IFERROR(VLOOKUP((LEFT(VLOOKUP($L187,'2-2 引出数据_合同数据仓库'!$B$2:$BP$10000,64,FALSE),15)&amp;(RIGHT(VLOOKUP($L187,'2-2 引出数据_合同数据仓库'!$B$2:$BP$10000,64,FALSE),4)+1)),'2-2 引出数据_合同数据仓库'!$B$2:$BP$10000,3,FALSE),0)</f>
        <v>0</v>
      </c>
      <c r="P187" s="127"/>
      <c r="Q187" s="127" t="str">
        <f>IFERROR(VLOOKUP($L187,'2-2 引出数据_合同数据仓库'!$B$2:$BP$10000,28,FALSE),0)</f>
        <v>2025-09-30</v>
      </c>
      <c r="R187" s="127" t="str">
        <f>IFERROR(VLOOKUP($L187,'2-2 引出数据_合同数据仓库'!$B$2:$BP$10000,29,FALSE),0)</f>
        <v>2025-10-01</v>
      </c>
      <c r="S187" s="127" t="str">
        <f>IFERROR(VLOOKUP($L187,'2-2 引出数据_合同数据仓库'!$B$2:$BP$10000,4,FALSE),0)</f>
        <v>2026-09-30</v>
      </c>
      <c r="T187" s="127"/>
      <c r="U187" s="127">
        <f>IFERROR(VLOOKUP($L187,'2-2 引出数据_合同数据仓库'!$B$2:$BP$10000,15,FALSE),0)</f>
        <v>237240</v>
      </c>
      <c r="V187" s="127">
        <f>U187/(S187-R187+1)*365</f>
        <v>237240</v>
      </c>
      <c r="W187" s="127"/>
      <c r="X187" s="159">
        <v>45658</v>
      </c>
      <c r="Y187" s="159">
        <f>X187+30</f>
        <v>45688</v>
      </c>
      <c r="Z187" s="163">
        <f>IFERROR(IF(($R187-Y187)&gt;=0,0,IF(($S187-X187)&lt;0,0,IF(AND(($S187-Y187)&gt;0,(X187-$R187)&gt;0),$V187/365*(Y187-X187+1),IF(AND(($S187-Y187)&lt;=0,(X187-$R187)&gt;0),$V187/365*($S187-X187+1),$V187/365*(Y187-$R187+1))))),0)</f>
        <v>0</v>
      </c>
      <c r="AA187" s="159">
        <f>Y187+1</f>
        <v>45689</v>
      </c>
      <c r="AB187" s="159">
        <f>AA187+27</f>
        <v>45716</v>
      </c>
      <c r="AC187" s="163">
        <f>IFERROR(IF(($R187-AB187)&gt;=0,0,IF(($S187-AA187)&lt;0,0,IF(AND(($S187-AB187)&gt;0,(AA187-$R187)&gt;0),$V187/365*(AB187-AA187+1),IF(AND(($S187-AB187)&lt;=0,(AA187-$R187)&gt;0),$V187/365*($S187-AA187+1),$V187/365*(AB187-$R187+1))))),0)</f>
        <v>0</v>
      </c>
      <c r="AD187" s="159">
        <f>AB187+1</f>
        <v>45717</v>
      </c>
      <c r="AE187" s="159">
        <f>AD187+30</f>
        <v>45747</v>
      </c>
      <c r="AF187" s="163">
        <f>IFERROR(IF(($R187-AE187)&gt;=0,0,IF(($S187-AD187)&lt;0,0,IF(AND(($S187-AE187)&gt;0,(AD187-$R187)&gt;0),$V187/365*(AE187-AD187+1),IF(AND(($S187-AE187)&lt;=0,(AD187-$R187)&gt;0),$V187/365*($S187-AD187+1),$V187/365*(AE187-$R187+1))))),0)</f>
        <v>0</v>
      </c>
      <c r="AG187" s="159">
        <f>AE187+1</f>
        <v>45748</v>
      </c>
      <c r="AH187" s="159">
        <f>AG187+29</f>
        <v>45777</v>
      </c>
      <c r="AI187" s="163">
        <f>IFERROR(IF(($R187-AH187)&gt;=0,0,IF(($S187-AG187)&lt;0,0,IF(AND(($S187-AH187)&gt;0,(AG187-$R187)&gt;0),$V187/365*(AH187-AG187+1),IF(AND(($S187-AH187)&lt;=0,(AG187-$R187)&gt;0),$V187/365*($S187-AG187+1),$V187/365*(AH187-$R187+1))))),0)</f>
        <v>0</v>
      </c>
      <c r="AJ187" s="159">
        <f>AH187+1</f>
        <v>45778</v>
      </c>
      <c r="AK187" s="159">
        <f>AJ187+30</f>
        <v>45808</v>
      </c>
      <c r="AL187" s="163">
        <f>IFERROR(IF(($R187-AK187)&gt;=0,0,IF(($S187-AJ187)&lt;0,0,IF(AND(($S187-AK187)&gt;0,(AJ187-$R187)&gt;0),$V187/365*(AK187-AJ187+1),IF(AND(($S187-AK187)&lt;=0,(AJ187-$R187)&gt;0),$V187/365*($S187-AJ187+1),$V187/365*(AK187-$R187+1))))),0)</f>
        <v>0</v>
      </c>
      <c r="AM187" s="159">
        <f>AK187+1</f>
        <v>45809</v>
      </c>
      <c r="AN187" s="159">
        <f>AM187+29</f>
        <v>45838</v>
      </c>
      <c r="AO187" s="163">
        <f>IFERROR(IF(($R187-AN187)&gt;=0,0,IF(($S187-AM187)&lt;0,0,IF(AND(($S187-AN187)&gt;0,(AM187-$R187)&gt;0),$V187/365*(AN187-AM187+1),IF(AND(($S187-AN187)&lt;=0,(AM187-$R187)&gt;0),$V187/365*($S187-AM187+1),$V187/365*(AN187-$R187+1))))),0)</f>
        <v>0</v>
      </c>
      <c r="AP187" s="159">
        <f>AN187+1</f>
        <v>45839</v>
      </c>
      <c r="AQ187" s="159">
        <f>AP187+30</f>
        <v>45869</v>
      </c>
      <c r="AR187" s="163">
        <f>IFERROR(IF(($R187-AQ187)&gt;=0,0,IF(($S187-AP187)&lt;0,0,IF(AND(($S187-AQ187)&gt;0,(AP187-$R187)&gt;0),$V187/365*(AQ187-AP187+1),IF(AND(($S187-AQ187)&lt;=0,(AP187-$R187)&gt;0),$V187/365*($S187-AP187+1),$V187/365*(AQ187-$R187+1))))),0)</f>
        <v>0</v>
      </c>
      <c r="AS187" s="159">
        <f>AQ187+1</f>
        <v>45870</v>
      </c>
      <c r="AT187" s="159">
        <f>AS187+30</f>
        <v>45900</v>
      </c>
      <c r="AU187" s="163">
        <f>IFERROR(IF(($R187-AT187)&gt;=0,0,IF(($S187-AS187)&lt;0,0,IF(AND(($S187-AT187)&gt;0,(AS187-$R187)&gt;0),$V187/365*(AT187-AS187+1),IF(AND(($S187-AT187)&lt;=0,(AS187-$R187)&gt;0),$V187/365*($S187-AS187+1),$V187/365*(AT187-$R187+1))))),0)</f>
        <v>0</v>
      </c>
      <c r="AV187" s="159">
        <f>AT187+1</f>
        <v>45901</v>
      </c>
      <c r="AW187" s="159">
        <f>AV187+29</f>
        <v>45930</v>
      </c>
      <c r="AX187" s="163">
        <f>IFERROR(IF(($R187-AW187)&gt;=0,0,IF(($S187-AV187)&lt;0,0,IF(AND(($S187-AW187)&gt;0,(AV187-$R187)&gt;0),$V187/365*(AW187-AV187+1),IF(AND(($S187-AW187)&lt;=0,(AV187-$R187)&gt;0),$V187/365*($S187-AV187+1),$V187/365*(AW187-$R187+1))))),0)</f>
        <v>0</v>
      </c>
      <c r="AY187" s="159">
        <f>AW187+1</f>
        <v>45931</v>
      </c>
      <c r="AZ187" s="159">
        <f>AY187+30</f>
        <v>45961</v>
      </c>
      <c r="BA187" s="163">
        <f>IFERROR(IF(($R187-AZ187)&gt;=0,0,IF(($S187-AY187)&lt;0,0,IF(AND(($S187-AZ187)&gt;0,(AY187-$R187)&gt;0),$V187/365*(AZ187-AY187+1),IF(AND(($S187-AZ187)&lt;=0,(AY187-$R187)&gt;0),$V187/365*($S187-AY187+1),$V187/365*(AZ187-$R187+1))))),0)</f>
        <v>20149.1506849315</v>
      </c>
      <c r="BB187" s="159">
        <f>AZ187+1</f>
        <v>45962</v>
      </c>
      <c r="BC187" s="159">
        <f>BB187+29</f>
        <v>45991</v>
      </c>
      <c r="BD187" s="163">
        <f>IFERROR(IF(($R187-BC187)&gt;=0,0,IF(($S187-BB187)&lt;0,0,IF(AND(($S187-BC187)&gt;0,(BB187-$R187)&gt;0),$V187/365*(BC187-BB187+1),IF(AND(($S187-BC187)&lt;=0,(BB187-$R187)&gt;0),$V187/365*($S187-BB187+1),$V187/365*(BC187-$R187+1))))),0)</f>
        <v>19499.1780821918</v>
      </c>
      <c r="BE187" s="159">
        <f>BC187+1</f>
        <v>45992</v>
      </c>
      <c r="BF187" s="159">
        <f>BE187+30</f>
        <v>46022</v>
      </c>
      <c r="BG187" s="163">
        <f>IFERROR(IF(($R187-BF187)&gt;=0,0,IF(($S187-BE187)&lt;0,0,IF(AND(($S187-BF187)&gt;0,(BE187-$R187)&gt;0),$V187/365*(BF187-BE187+1),IF(AND(($S187-BF187)&lt;=0,(BE187-$R187)&gt;0),$V187/365*($S187-BE187+1),$V187/365*(BF187-$R187+1))))),0)</f>
        <v>20149.1506849315</v>
      </c>
      <c r="BH187" s="159">
        <v>46023</v>
      </c>
      <c r="BI187" s="159">
        <f>BH187+30</f>
        <v>46053</v>
      </c>
      <c r="BJ187" s="163">
        <f>IFERROR(IF(($R187-BI187)&gt;=0,0,IF(($S187-BH187)&lt;0,0,IF(AND(($S187-BI187)&gt;0,(BH187-$R187)&gt;0),$V187/365*(BI187-BH187+1),IF(AND(($S187-BI187)&lt;=0,(BH187-$R187)&gt;0),$V187/365*($S187-BH187+1),$V187/365*(BI187-$R187+1))))),0)</f>
        <v>20149.1506849315</v>
      </c>
      <c r="BK187" s="159">
        <f>BI187+1</f>
        <v>46054</v>
      </c>
      <c r="BL187" s="159">
        <f>BK187+27</f>
        <v>46081</v>
      </c>
      <c r="BM187" s="163">
        <f>IFERROR(IF(($R187-BL187)&gt;=0,0,IF(($S187-BK187)&lt;0,0,IF(AND(($S187-BL187)&gt;0,(BK187-$R187)&gt;0),$V187/365*(BL187-BK187+1),IF(AND(($S187-BL187)&lt;=0,(BK187-$R187)&gt;0),$V187/365*($S187-BK187+1),$V187/365*(BL187-$R187+1))))),0)</f>
        <v>18199.2328767123</v>
      </c>
      <c r="BN187" s="159">
        <f>BL187+1</f>
        <v>46082</v>
      </c>
      <c r="BO187" s="159">
        <f>BN187+30</f>
        <v>46112</v>
      </c>
      <c r="BP187" s="163">
        <f>IFERROR(IF(($R187-BO187)&gt;=0,0,IF(($S187-BN187)&lt;0,0,IF(AND(($S187-BO187)&gt;0,(BN187-$R187)&gt;0),$V187/365*(BO187-BN187+1),IF(AND(($S187-BO187)&lt;=0,(BN187-$R187)&gt;0),$V187/365*($S187-BN187+1),$V187/365*(BO187-$R187+1))))),0)</f>
        <v>20149.1506849315</v>
      </c>
      <c r="BQ187" s="159">
        <f>BO187+1</f>
        <v>46113</v>
      </c>
      <c r="BR187" s="159">
        <f>BQ187+29</f>
        <v>46142</v>
      </c>
      <c r="BS187" s="163">
        <f>IFERROR(IF(($R187-BR187)&gt;=0,0,IF(($S187-BQ187)&lt;0,0,IF(AND(($S187-BR187)&gt;0,(BQ187-$R187)&gt;0),$V187/365*(BR187-BQ187+1),IF(AND(($S187-BR187)&lt;=0,(BQ187-$R187)&gt;0),$V187/365*($S187-BQ187+1),$V187/365*(BR187-$R187+1))))),0)</f>
        <v>19499.1780821918</v>
      </c>
      <c r="BT187" s="159">
        <f>BR187+1</f>
        <v>46143</v>
      </c>
      <c r="BU187" s="159">
        <f>BT187+30</f>
        <v>46173</v>
      </c>
      <c r="BV187" s="163">
        <f>IFERROR(IF(($R187-BU187)&gt;=0,0,IF(($S187-BT187)&lt;0,0,IF(AND(($S187-BU187)&gt;0,(BT187-$R187)&gt;0),$V187/365*(BU187-BT187+1),IF(AND(($S187-BU187)&lt;=0,(BT187-$R187)&gt;0),$V187/365*($S187-BT187+1),$V187/365*(BU187-$R187+1))))),0)</f>
        <v>20149.1506849315</v>
      </c>
      <c r="BW187" s="159">
        <f>BU187+1</f>
        <v>46174</v>
      </c>
      <c r="BX187" s="159">
        <f>BW187+29</f>
        <v>46203</v>
      </c>
      <c r="BY187" s="163">
        <f>IFERROR(IF(($R187-BX187)&gt;=0,0,IF(($S187-BW187)&lt;0,0,IF(AND(($S187-BX187)&gt;0,(BW187-$R187)&gt;0),$V187/365*(BX187-BW187+1),IF(AND(($S187-BX187)&lt;=0,(BW187-$R187)&gt;0),$V187/365*($S187-BW187+1),$V187/365*(BX187-$R187+1))))),0)</f>
        <v>19499.1780821918</v>
      </c>
      <c r="BZ187" s="159">
        <f>BX187+1</f>
        <v>46204</v>
      </c>
      <c r="CA187" s="159">
        <f>BZ187+30</f>
        <v>46234</v>
      </c>
      <c r="CB187" s="163">
        <f>IFERROR(IF(($R187-CA187)&gt;=0,0,IF(($S187-BZ187)&lt;0,0,IF(AND(($S187-CA187)&gt;0,(BZ187-$R187)&gt;0),$V187/365*(CA187-BZ187+1),IF(AND(($S187-CA187)&lt;=0,(BZ187-$R187)&gt;0),$V187/365*($S187-BZ187+1),$V187/365*(CA187-$R187+1))))),0)</f>
        <v>20149.1506849315</v>
      </c>
      <c r="CC187" s="159">
        <f>CA187+1</f>
        <v>46235</v>
      </c>
      <c r="CD187" s="159">
        <f>CC187+30</f>
        <v>46265</v>
      </c>
      <c r="CE187" s="163">
        <f>IFERROR(IF(($R187-CD187)&gt;=0,0,IF(($S187-CC187)&lt;0,0,IF(AND(($S187-CD187)&gt;0,(CC187-$R187)&gt;0),$V187/365*(CD187-CC187+1),IF(AND(($S187-CD187)&lt;=0,(CC187-$R187)&gt;0),$V187/365*($S187-CC187+1),$V187/365*(CD187-$R187+1))))),0)</f>
        <v>20149.1506849315</v>
      </c>
      <c r="CF187" s="159">
        <f>CD187+1</f>
        <v>46266</v>
      </c>
      <c r="CG187" s="159">
        <f>CF187+29</f>
        <v>46295</v>
      </c>
      <c r="CH187" s="163">
        <f>IFERROR(IF(($R187-CG187)&gt;=0,0,IF(($S187-CF187)&lt;0,0,IF(AND(($S187-CG187)&gt;0,(CF187-$R187)&gt;0),$V187/365*(CG187-CF187+1),IF(AND(($S187-CG187)&lt;=0,(CF187-$R187)&gt;0),$V187/365*($S187-CF187+1),$V187/365*(CG187-$R187+1))))),0)</f>
        <v>19499.1780821918</v>
      </c>
      <c r="CI187" s="159">
        <f>CG187+1</f>
        <v>46296</v>
      </c>
      <c r="CJ187" s="159">
        <f>CI187+30</f>
        <v>46326</v>
      </c>
      <c r="CK187" s="163">
        <f>IFERROR(IF(($R187-CJ187)&gt;=0,0,IF(($S187-CI187)&lt;0,0,IF(AND(($S187-CJ187)&gt;0,(CI187-$R187)&gt;0),$V187/365*(CJ187-CI187+1),IF(AND(($S187-CJ187)&lt;=0,(CI187-$R187)&gt;0),$V187/365*($S187-CI187+1),$V187/365*(CJ187-$R187+1))))),0)</f>
        <v>0</v>
      </c>
      <c r="CL187" s="159">
        <f>CJ187+1</f>
        <v>46327</v>
      </c>
      <c r="CM187" s="159">
        <f>CL187+29</f>
        <v>46356</v>
      </c>
      <c r="CN187" s="163">
        <f>IFERROR(IF(($R187-CM187)&gt;=0,0,IF(($S187-CL187)&lt;0,0,IF(AND(($S187-CM187)&gt;0,(CL187-$R187)&gt;0),$V187/365*(CM187-CL187+1),IF(AND(($S187-CM187)&lt;=0,(CL187-$R187)&gt;0),$V187/365*($S187-CL187+1),$V187/365*(CM187-$R187+1))))),0)</f>
        <v>0</v>
      </c>
      <c r="CO187" s="159">
        <f>CM187+1</f>
        <v>46357</v>
      </c>
      <c r="CP187" s="159">
        <f>CO187+30</f>
        <v>46387</v>
      </c>
      <c r="CQ187" s="163">
        <f>IFERROR(IF(($R187-CP187)&gt;=0,0,IF(($S187-CO187)&lt;0,0,IF(AND(($S187-CP187)&gt;0,(CO187-$R187)&gt;0),$V187/365*(CP187-CO187+1),IF(AND(($S187-CP187)&lt;=0,(CO187-$R187)&gt;0),$V187/365*($S187-CO187+1),$V187/365*(CP187-$R187+1))))),0)</f>
        <v>0</v>
      </c>
    </row>
    <row r="188" s="85" customFormat="1" ht="24" customHeight="1" outlineLevel="4" spans="1:95">
      <c r="A188" s="124"/>
      <c r="B188" s="125"/>
      <c r="C188" s="126"/>
      <c r="D188" s="124"/>
      <c r="E188" s="125"/>
      <c r="F188" s="125"/>
      <c r="G188" s="125"/>
      <c r="H188" s="127"/>
      <c r="I188" s="127"/>
      <c r="J188" s="127">
        <f t="shared" si="156"/>
        <v>345586.58630137</v>
      </c>
      <c r="K188" s="127">
        <f>K187+1</f>
        <v>2</v>
      </c>
      <c r="L188" s="152" t="s">
        <v>2836</v>
      </c>
      <c r="M188" s="153" t="str">
        <f>IFERROR(VLOOKUP($L188,'2-2 引出数据_合同数据仓库'!$B$2:$BP$10000,3,FALSE),0)</f>
        <v>深圳金地中心电梯维保服务外包合同</v>
      </c>
      <c r="N188" s="127"/>
      <c r="O188" s="153">
        <f>IFERROR(VLOOKUP((LEFT(VLOOKUP($L188,'2-2 引出数据_合同数据仓库'!$B$2:$BP$10000,64,FALSE),15)&amp;(RIGHT(VLOOKUP($L188,'2-2 引出数据_合同数据仓库'!$B$2:$BP$10000,64,FALSE),4)+1)),'2-2 引出数据_合同数据仓库'!$B$2:$BP$10000,3,FALSE),0)</f>
        <v>0</v>
      </c>
      <c r="P188" s="127"/>
      <c r="Q188" s="127" t="str">
        <f>IFERROR(VLOOKUP($L188,'2-2 引出数据_合同数据仓库'!$B$2:$BP$10000,28,FALSE),0)</f>
        <v>2024-10-01</v>
      </c>
      <c r="R188" s="127" t="str">
        <f>IFERROR(VLOOKUP($L188,'2-2 引出数据_合同数据仓库'!$B$2:$BP$10000,29,FALSE),0)</f>
        <v>2024-10-01</v>
      </c>
      <c r="S188" s="127" t="str">
        <f>IFERROR(VLOOKUP($L188,'2-2 引出数据_合同数据仓库'!$B$2:$BP$10000,4,FALSE),0)</f>
        <v>2025-09-30</v>
      </c>
      <c r="T188" s="127"/>
      <c r="U188" s="127">
        <f>IFERROR(VLOOKUP($L188,'2-2 引出数据_合同数据仓库'!$B$2:$BP$10000,15,FALSE),0)</f>
        <v>462048</v>
      </c>
      <c r="V188" s="127">
        <f>U188/(S188-R188+1)*365</f>
        <v>462048</v>
      </c>
      <c r="W188" s="127"/>
      <c r="X188" s="159">
        <v>45658</v>
      </c>
      <c r="Y188" s="159">
        <f>X188+30</f>
        <v>45688</v>
      </c>
      <c r="Z188" s="163">
        <f>IFERROR(IF(($R188-Y188)&gt;=0,0,IF(($S188-X188)&lt;0,0,IF(AND(($S188-Y188)&gt;0,(X188-$R188)&gt;0),$V188/365*(Y188-X188+1),IF(AND(($S188-Y188)&lt;=0,(X188-$R188)&gt;0),$V188/365*($S188-X188+1),$V188/365*(Y188-$R188+1))))),0)</f>
        <v>39242.4328767123</v>
      </c>
      <c r="AA188" s="159">
        <f>Y188+1</f>
        <v>45689</v>
      </c>
      <c r="AB188" s="159">
        <f>AA188+27</f>
        <v>45716</v>
      </c>
      <c r="AC188" s="163">
        <f>IFERROR(IF(($R188-AB188)&gt;=0,0,IF(($S188-AA188)&lt;0,0,IF(AND(($S188-AB188)&gt;0,(AA188-$R188)&gt;0),$V188/365*(AB188-AA188+1),IF(AND(($S188-AB188)&lt;=0,(AA188-$R188)&gt;0),$V188/365*($S188-AA188+1),$V188/365*(AB188-$R188+1))))),0)</f>
        <v>35444.7780821918</v>
      </c>
      <c r="AD188" s="159">
        <f>AB188+1</f>
        <v>45717</v>
      </c>
      <c r="AE188" s="159">
        <f>AD188+30</f>
        <v>45747</v>
      </c>
      <c r="AF188" s="163">
        <f>IFERROR(IF(($R188-AE188)&gt;=0,0,IF(($S188-AD188)&lt;0,0,IF(AND(($S188-AE188)&gt;0,(AD188-$R188)&gt;0),$V188/365*(AE188-AD188+1),IF(AND(($S188-AE188)&lt;=0,(AD188-$R188)&gt;0),$V188/365*($S188-AD188+1),$V188/365*(AE188-$R188+1))))),0)</f>
        <v>39242.4328767123</v>
      </c>
      <c r="AG188" s="159">
        <f>AE188+1</f>
        <v>45748</v>
      </c>
      <c r="AH188" s="159">
        <f>AG188+29</f>
        <v>45777</v>
      </c>
      <c r="AI188" s="163">
        <f>IFERROR(IF(($R188-AH188)&gt;=0,0,IF(($S188-AG188)&lt;0,0,IF(AND(($S188-AH188)&gt;0,(AG188-$R188)&gt;0),$V188/365*(AH188-AG188+1),IF(AND(($S188-AH188)&lt;=0,(AG188-$R188)&gt;0),$V188/365*($S188-AG188+1),$V188/365*(AH188-$R188+1))))),0)</f>
        <v>37976.5479452055</v>
      </c>
      <c r="AJ188" s="159">
        <f>AH188+1</f>
        <v>45778</v>
      </c>
      <c r="AK188" s="159">
        <f>AJ188+30</f>
        <v>45808</v>
      </c>
      <c r="AL188" s="163">
        <f>IFERROR(IF(($R188-AK188)&gt;=0,0,IF(($S188-AJ188)&lt;0,0,IF(AND(($S188-AK188)&gt;0,(AJ188-$R188)&gt;0),$V188/365*(AK188-AJ188+1),IF(AND(($S188-AK188)&lt;=0,(AJ188-$R188)&gt;0),$V188/365*($S188-AJ188+1),$V188/365*(AK188-$R188+1))))),0)</f>
        <v>39242.4328767123</v>
      </c>
      <c r="AM188" s="159">
        <f>AK188+1</f>
        <v>45809</v>
      </c>
      <c r="AN188" s="159">
        <f>AM188+29</f>
        <v>45838</v>
      </c>
      <c r="AO188" s="163">
        <f>IFERROR(IF(($R188-AN188)&gt;=0,0,IF(($S188-AM188)&lt;0,0,IF(AND(($S188-AN188)&gt;0,(AM188-$R188)&gt;0),$V188/365*(AN188-AM188+1),IF(AND(($S188-AN188)&lt;=0,(AM188-$R188)&gt;0),$V188/365*($S188-AM188+1),$V188/365*(AN188-$R188+1))))),0)</f>
        <v>37976.5479452055</v>
      </c>
      <c r="AP188" s="159">
        <f>AN188+1</f>
        <v>45839</v>
      </c>
      <c r="AQ188" s="159">
        <f>AP188+30</f>
        <v>45869</v>
      </c>
      <c r="AR188" s="163">
        <f>IFERROR(IF(($R188-AQ188)&gt;=0,0,IF(($S188-AP188)&lt;0,0,IF(AND(($S188-AQ188)&gt;0,(AP188-$R188)&gt;0),$V188/365*(AQ188-AP188+1),IF(AND(($S188-AQ188)&lt;=0,(AP188-$R188)&gt;0),$V188/365*($S188-AP188+1),$V188/365*(AQ188-$R188+1))))),0)</f>
        <v>39242.4328767123</v>
      </c>
      <c r="AS188" s="159">
        <f>AQ188+1</f>
        <v>45870</v>
      </c>
      <c r="AT188" s="159">
        <f>AS188+30</f>
        <v>45900</v>
      </c>
      <c r="AU188" s="163">
        <f>IFERROR(IF(($R188-AT188)&gt;=0,0,IF(($S188-AS188)&lt;0,0,IF(AND(($S188-AT188)&gt;0,(AS188-$R188)&gt;0),$V188/365*(AT188-AS188+1),IF(AND(($S188-AT188)&lt;=0,(AS188-$R188)&gt;0),$V188/365*($S188-AS188+1),$V188/365*(AT188-$R188+1))))),0)</f>
        <v>39242.4328767123</v>
      </c>
      <c r="AV188" s="159">
        <f>AT188+1</f>
        <v>45901</v>
      </c>
      <c r="AW188" s="159">
        <f>AV188+29</f>
        <v>45930</v>
      </c>
      <c r="AX188" s="163">
        <f>IFERROR(IF(($R188-AW188)&gt;=0,0,IF(($S188-AV188)&lt;0,0,IF(AND(($S188-AW188)&gt;0,(AV188-$R188)&gt;0),$V188/365*(AW188-AV188+1),IF(AND(($S188-AW188)&lt;=0,(AV188-$R188)&gt;0),$V188/365*($S188-AV188+1),$V188/365*(AW188-$R188+1))))),0)</f>
        <v>37976.5479452055</v>
      </c>
      <c r="AY188" s="159">
        <f>AW188+1</f>
        <v>45931</v>
      </c>
      <c r="AZ188" s="159">
        <f>AY188+30</f>
        <v>45961</v>
      </c>
      <c r="BA188" s="163">
        <f>IFERROR(IF(($R188-AZ188)&gt;=0,0,IF(($S188-AY188)&lt;0,0,IF(AND(($S188-AZ188)&gt;0,(AY188-$R188)&gt;0),$V188/365*(AZ188-AY188+1),IF(AND(($S188-AZ188)&lt;=0,(AY188-$R188)&gt;0),$V188/365*($S188-AY188+1),$V188/365*(AZ188-$R188+1))))),0)</f>
        <v>0</v>
      </c>
      <c r="BB188" s="159">
        <f>AZ188+1</f>
        <v>45962</v>
      </c>
      <c r="BC188" s="159">
        <f>BB188+29</f>
        <v>45991</v>
      </c>
      <c r="BD188" s="163">
        <f>IFERROR(IF(($R188-BC188)&gt;=0,0,IF(($S188-BB188)&lt;0,0,IF(AND(($S188-BC188)&gt;0,(BB188-$R188)&gt;0),$V188/365*(BC188-BB188+1),IF(AND(($S188-BC188)&lt;=0,(BB188-$R188)&gt;0),$V188/365*($S188-BB188+1),$V188/365*(BC188-$R188+1))))),0)</f>
        <v>0</v>
      </c>
      <c r="BE188" s="159">
        <f>BC188+1</f>
        <v>45992</v>
      </c>
      <c r="BF188" s="159">
        <f>BE188+30</f>
        <v>46022</v>
      </c>
      <c r="BG188" s="163">
        <f>IFERROR(IF(($R188-BF188)&gt;=0,0,IF(($S188-BE188)&lt;0,0,IF(AND(($S188-BF188)&gt;0,(BE188-$R188)&gt;0),$V188/365*(BF188-BE188+1),IF(AND(($S188-BF188)&lt;=0,(BE188-$R188)&gt;0),$V188/365*($S188-BE188+1),$V188/365*(BF188-$R188+1))))),0)</f>
        <v>0</v>
      </c>
      <c r="BH188" s="159">
        <v>46023</v>
      </c>
      <c r="BI188" s="159">
        <f>BH188+30</f>
        <v>46053</v>
      </c>
      <c r="BJ188" s="163">
        <f>IFERROR(IF(($R188-BI188)&gt;=0,0,IF(($S188-BH188)&lt;0,0,IF(AND(($S188-BI188)&gt;0,(BH188-$R188)&gt;0),$V188/365*(BI188-BH188+1),IF(AND(($S188-BI188)&lt;=0,(BH188-$R188)&gt;0),$V188/365*($S188-BH188+1),$V188/365*(BI188-$R188+1))))),0)</f>
        <v>0</v>
      </c>
      <c r="BK188" s="159">
        <f>BI188+1</f>
        <v>46054</v>
      </c>
      <c r="BL188" s="159">
        <f>BK188+27</f>
        <v>46081</v>
      </c>
      <c r="BM188" s="163">
        <f>IFERROR(IF(($R188-BL188)&gt;=0,0,IF(($S188-BK188)&lt;0,0,IF(AND(($S188-BL188)&gt;0,(BK188-$R188)&gt;0),$V188/365*(BL188-BK188+1),IF(AND(($S188-BL188)&lt;=0,(BK188-$R188)&gt;0),$V188/365*($S188-BK188+1),$V188/365*(BL188-$R188+1))))),0)</f>
        <v>0</v>
      </c>
      <c r="BN188" s="159">
        <f>BL188+1</f>
        <v>46082</v>
      </c>
      <c r="BO188" s="159">
        <f>BN188+30</f>
        <v>46112</v>
      </c>
      <c r="BP188" s="163">
        <f>IFERROR(IF(($R188-BO188)&gt;=0,0,IF(($S188-BN188)&lt;0,0,IF(AND(($S188-BO188)&gt;0,(BN188-$R188)&gt;0),$V188/365*(BO188-BN188+1),IF(AND(($S188-BO188)&lt;=0,(BN188-$R188)&gt;0),$V188/365*($S188-BN188+1),$V188/365*(BO188-$R188+1))))),0)</f>
        <v>0</v>
      </c>
      <c r="BQ188" s="159">
        <f>BO188+1</f>
        <v>46113</v>
      </c>
      <c r="BR188" s="159">
        <f>BQ188+29</f>
        <v>46142</v>
      </c>
      <c r="BS188" s="163">
        <f>IFERROR(IF(($R188-BR188)&gt;=0,0,IF(($S188-BQ188)&lt;0,0,IF(AND(($S188-BR188)&gt;0,(BQ188-$R188)&gt;0),$V188/365*(BR188-BQ188+1),IF(AND(($S188-BR188)&lt;=0,(BQ188-$R188)&gt;0),$V188/365*($S188-BQ188+1),$V188/365*(BR188-$R188+1))))),0)</f>
        <v>0</v>
      </c>
      <c r="BT188" s="159">
        <f>BR188+1</f>
        <v>46143</v>
      </c>
      <c r="BU188" s="159">
        <f>BT188+30</f>
        <v>46173</v>
      </c>
      <c r="BV188" s="163">
        <f>IFERROR(IF(($R188-BU188)&gt;=0,0,IF(($S188-BT188)&lt;0,0,IF(AND(($S188-BU188)&gt;0,(BT188-$R188)&gt;0),$V188/365*(BU188-BT188+1),IF(AND(($S188-BU188)&lt;=0,(BT188-$R188)&gt;0),$V188/365*($S188-BT188+1),$V188/365*(BU188-$R188+1))))),0)</f>
        <v>0</v>
      </c>
      <c r="BW188" s="159">
        <f>BU188+1</f>
        <v>46174</v>
      </c>
      <c r="BX188" s="159">
        <f>BW188+29</f>
        <v>46203</v>
      </c>
      <c r="BY188" s="163">
        <f>IFERROR(IF(($R188-BX188)&gt;=0,0,IF(($S188-BW188)&lt;0,0,IF(AND(($S188-BX188)&gt;0,(BW188-$R188)&gt;0),$V188/365*(BX188-BW188+1),IF(AND(($S188-BX188)&lt;=0,(BW188-$R188)&gt;0),$V188/365*($S188-BW188+1),$V188/365*(BX188-$R188+1))))),0)</f>
        <v>0</v>
      </c>
      <c r="BZ188" s="159">
        <f>BX188+1</f>
        <v>46204</v>
      </c>
      <c r="CA188" s="159">
        <f>BZ188+30</f>
        <v>46234</v>
      </c>
      <c r="CB188" s="163">
        <f>IFERROR(IF(($R188-CA188)&gt;=0,0,IF(($S188-BZ188)&lt;0,0,IF(AND(($S188-CA188)&gt;0,(BZ188-$R188)&gt;0),$V188/365*(CA188-BZ188+1),IF(AND(($S188-CA188)&lt;=0,(BZ188-$R188)&gt;0),$V188/365*($S188-BZ188+1),$V188/365*(CA188-$R188+1))))),0)</f>
        <v>0</v>
      </c>
      <c r="CC188" s="159">
        <f>CA188+1</f>
        <v>46235</v>
      </c>
      <c r="CD188" s="159">
        <f>CC188+30</f>
        <v>46265</v>
      </c>
      <c r="CE188" s="163">
        <f>IFERROR(IF(($R188-CD188)&gt;=0,0,IF(($S188-CC188)&lt;0,0,IF(AND(($S188-CD188)&gt;0,(CC188-$R188)&gt;0),$V188/365*(CD188-CC188+1),IF(AND(($S188-CD188)&lt;=0,(CC188-$R188)&gt;0),$V188/365*($S188-CC188+1),$V188/365*(CD188-$R188+1))))),0)</f>
        <v>0</v>
      </c>
      <c r="CF188" s="159">
        <f>CD188+1</f>
        <v>46266</v>
      </c>
      <c r="CG188" s="159">
        <f>CF188+29</f>
        <v>46295</v>
      </c>
      <c r="CH188" s="163">
        <f>IFERROR(IF(($R188-CG188)&gt;=0,0,IF(($S188-CF188)&lt;0,0,IF(AND(($S188-CG188)&gt;0,(CF188-$R188)&gt;0),$V188/365*(CG188-CF188+1),IF(AND(($S188-CG188)&lt;=0,(CF188-$R188)&gt;0),$V188/365*($S188-CF188+1),$V188/365*(CG188-$R188+1))))),0)</f>
        <v>0</v>
      </c>
      <c r="CI188" s="159">
        <f>CG188+1</f>
        <v>46296</v>
      </c>
      <c r="CJ188" s="159">
        <f>CI188+30</f>
        <v>46326</v>
      </c>
      <c r="CK188" s="163">
        <f>IFERROR(IF(($R188-CJ188)&gt;=0,0,IF(($S188-CI188)&lt;0,0,IF(AND(($S188-CJ188)&gt;0,(CI188-$R188)&gt;0),$V188/365*(CJ188-CI188+1),IF(AND(($S188-CJ188)&lt;=0,(CI188-$R188)&gt;0),$V188/365*($S188-CI188+1),$V188/365*(CJ188-$R188+1))))),0)</f>
        <v>0</v>
      </c>
      <c r="CL188" s="159">
        <f>CJ188+1</f>
        <v>46327</v>
      </c>
      <c r="CM188" s="159">
        <f>CL188+29</f>
        <v>46356</v>
      </c>
      <c r="CN188" s="163">
        <f>IFERROR(IF(($R188-CM188)&gt;=0,0,IF(($S188-CL188)&lt;0,0,IF(AND(($S188-CM188)&gt;0,(CL188-$R188)&gt;0),$V188/365*(CM188-CL188+1),IF(AND(($S188-CM188)&lt;=0,(CL188-$R188)&gt;0),$V188/365*($S188-CL188+1),$V188/365*(CM188-$R188+1))))),0)</f>
        <v>0</v>
      </c>
      <c r="CO188" s="159">
        <f>CM188+1</f>
        <v>46357</v>
      </c>
      <c r="CP188" s="159">
        <f>CO188+30</f>
        <v>46387</v>
      </c>
      <c r="CQ188" s="163">
        <f>IFERROR(IF(($R188-CP188)&gt;=0,0,IF(($S188-CO188)&lt;0,0,IF(AND(($S188-CP188)&gt;0,(CO188-$R188)&gt;0),$V188/365*(CP188-CO188+1),IF(AND(($S188-CP188)&lt;=0,(CO188-$R188)&gt;0),$V188/365*($S188-CO188+1),$V188/365*(CP188-$R188+1))))),0)</f>
        <v>0</v>
      </c>
    </row>
    <row r="189" s="85" customFormat="1" ht="24" customHeight="1" outlineLevel="4" spans="1:95">
      <c r="A189" s="124"/>
      <c r="B189" s="125"/>
      <c r="C189" s="126"/>
      <c r="D189" s="124"/>
      <c r="E189" s="125"/>
      <c r="F189" s="125"/>
      <c r="G189" s="125"/>
      <c r="H189" s="127"/>
      <c r="I189" s="127"/>
      <c r="J189" s="127">
        <f t="shared" si="156"/>
        <v>0</v>
      </c>
      <c r="K189" s="127">
        <f>K188+1</f>
        <v>3</v>
      </c>
      <c r="L189" s="152" t="s">
        <v>2837</v>
      </c>
      <c r="M189" s="153" t="str">
        <f>IFERROR(VLOOKUP($L189,'2-2 引出数据_合同数据仓库'!$B$2:$BP$10000,3,FALSE),0)</f>
        <v>深圳金地中心电梯维保合同</v>
      </c>
      <c r="N189" s="127"/>
      <c r="O189" s="153">
        <f>IFERROR(VLOOKUP((LEFT(VLOOKUP($L189,'2-2 引出数据_合同数据仓库'!$B$2:$BP$10000,64,FALSE),15)&amp;(RIGHT(VLOOKUP($L189,'2-2 引出数据_合同数据仓库'!$B$2:$BP$10000,64,FALSE),4)+1)),'2-2 引出数据_合同数据仓库'!$B$2:$BP$10000,3,FALSE),0)</f>
        <v>0</v>
      </c>
      <c r="P189" s="127"/>
      <c r="Q189" s="127" t="str">
        <f>IFERROR(VLOOKUP($L189,'2-2 引出数据_合同数据仓库'!$B$2:$BP$10000,28,FALSE),0)</f>
        <v>2023-09-30</v>
      </c>
      <c r="R189" s="127" t="str">
        <f>IFERROR(VLOOKUP($L189,'2-2 引出数据_合同数据仓库'!$B$2:$BP$10000,29,FALSE),0)</f>
        <v>2023-10-01</v>
      </c>
      <c r="S189" s="127" t="str">
        <f>IFERROR(VLOOKUP($L189,'2-2 引出数据_合同数据仓库'!$B$2:$BP$10000,4,FALSE),0)</f>
        <v>2024-09-30</v>
      </c>
      <c r="T189" s="127"/>
      <c r="U189" s="127">
        <f>IFERROR(VLOOKUP($L189,'2-2 引出数据_合同数据仓库'!$B$2:$BP$10000,15,FALSE),0)</f>
        <v>511428</v>
      </c>
      <c r="V189" s="127">
        <f>U189/(S189-R189+1)*365</f>
        <v>510030.655737705</v>
      </c>
      <c r="W189" s="127"/>
      <c r="X189" s="159">
        <v>45658</v>
      </c>
      <c r="Y189" s="159">
        <f>X189+30</f>
        <v>45688</v>
      </c>
      <c r="Z189" s="163">
        <f>IFERROR(IF(($R189-Y189)&gt;=0,0,IF(($S189-X189)&lt;0,0,IF(AND(($S189-Y189)&gt;0,(X189-$R189)&gt;0),$V189/365*(Y189-X189+1),IF(AND(($S189-Y189)&lt;=0,(X189-$R189)&gt;0),$V189/365*($S189-X189+1),$V189/365*(Y189-$R189+1))))),0)</f>
        <v>0</v>
      </c>
      <c r="AA189" s="159">
        <f>Y189+1</f>
        <v>45689</v>
      </c>
      <c r="AB189" s="159">
        <f>AA189+27</f>
        <v>45716</v>
      </c>
      <c r="AC189" s="163">
        <f>IFERROR(IF(($R189-AB189)&gt;=0,0,IF(($S189-AA189)&lt;0,0,IF(AND(($S189-AB189)&gt;0,(AA189-$R189)&gt;0),$V189/365*(AB189-AA189+1),IF(AND(($S189-AB189)&lt;=0,(AA189-$R189)&gt;0),$V189/365*($S189-AA189+1),$V189/365*(AB189-$R189+1))))),0)</f>
        <v>0</v>
      </c>
      <c r="AD189" s="159">
        <f>AB189+1</f>
        <v>45717</v>
      </c>
      <c r="AE189" s="159">
        <f>AD189+30</f>
        <v>45747</v>
      </c>
      <c r="AF189" s="163">
        <f>IFERROR(IF(($R189-AE189)&gt;=0,0,IF(($S189-AD189)&lt;0,0,IF(AND(($S189-AE189)&gt;0,(AD189-$R189)&gt;0),$V189/365*(AE189-AD189+1),IF(AND(($S189-AE189)&lt;=0,(AD189-$R189)&gt;0),$V189/365*($S189-AD189+1),$V189/365*(AE189-$R189+1))))),0)</f>
        <v>0</v>
      </c>
      <c r="AG189" s="159">
        <f>AE189+1</f>
        <v>45748</v>
      </c>
      <c r="AH189" s="159">
        <f>AG189+29</f>
        <v>45777</v>
      </c>
      <c r="AI189" s="163">
        <f>IFERROR(IF(($R189-AH189)&gt;=0,0,IF(($S189-AG189)&lt;0,0,IF(AND(($S189-AH189)&gt;0,(AG189-$R189)&gt;0),$V189/365*(AH189-AG189+1),IF(AND(($S189-AH189)&lt;=0,(AG189-$R189)&gt;0),$V189/365*($S189-AG189+1),$V189/365*(AH189-$R189+1))))),0)</f>
        <v>0</v>
      </c>
      <c r="AJ189" s="159">
        <f>AH189+1</f>
        <v>45778</v>
      </c>
      <c r="AK189" s="159">
        <f>AJ189+30</f>
        <v>45808</v>
      </c>
      <c r="AL189" s="163">
        <f>IFERROR(IF(($R189-AK189)&gt;=0,0,IF(($S189-AJ189)&lt;0,0,IF(AND(($S189-AK189)&gt;0,(AJ189-$R189)&gt;0),$V189/365*(AK189-AJ189+1),IF(AND(($S189-AK189)&lt;=0,(AJ189-$R189)&gt;0),$V189/365*($S189-AJ189+1),$V189/365*(AK189-$R189+1))))),0)</f>
        <v>0</v>
      </c>
      <c r="AM189" s="159">
        <f>AK189+1</f>
        <v>45809</v>
      </c>
      <c r="AN189" s="159">
        <f>AM189+29</f>
        <v>45838</v>
      </c>
      <c r="AO189" s="163">
        <f>IFERROR(IF(($R189-AN189)&gt;=0,0,IF(($S189-AM189)&lt;0,0,IF(AND(($S189-AN189)&gt;0,(AM189-$R189)&gt;0),$V189/365*(AN189-AM189+1),IF(AND(($S189-AN189)&lt;=0,(AM189-$R189)&gt;0),$V189/365*($S189-AM189+1),$V189/365*(AN189-$R189+1))))),0)</f>
        <v>0</v>
      </c>
      <c r="AP189" s="159">
        <f>AN189+1</f>
        <v>45839</v>
      </c>
      <c r="AQ189" s="159">
        <f>AP189+30</f>
        <v>45869</v>
      </c>
      <c r="AR189" s="163">
        <f>IFERROR(IF(($R189-AQ189)&gt;=0,0,IF(($S189-AP189)&lt;0,0,IF(AND(($S189-AQ189)&gt;0,(AP189-$R189)&gt;0),$V189/365*(AQ189-AP189+1),IF(AND(($S189-AQ189)&lt;=0,(AP189-$R189)&gt;0),$V189/365*($S189-AP189+1),$V189/365*(AQ189-$R189+1))))),0)</f>
        <v>0</v>
      </c>
      <c r="AS189" s="159">
        <f>AQ189+1</f>
        <v>45870</v>
      </c>
      <c r="AT189" s="159">
        <f>AS189+30</f>
        <v>45900</v>
      </c>
      <c r="AU189" s="163">
        <f>IFERROR(IF(($R189-AT189)&gt;=0,0,IF(($S189-AS189)&lt;0,0,IF(AND(($S189-AT189)&gt;0,(AS189-$R189)&gt;0),$V189/365*(AT189-AS189+1),IF(AND(($S189-AT189)&lt;=0,(AS189-$R189)&gt;0),$V189/365*($S189-AS189+1),$V189/365*(AT189-$R189+1))))),0)</f>
        <v>0</v>
      </c>
      <c r="AV189" s="159">
        <f>AT189+1</f>
        <v>45901</v>
      </c>
      <c r="AW189" s="159">
        <f>AV189+29</f>
        <v>45930</v>
      </c>
      <c r="AX189" s="163">
        <f>IFERROR(IF(($R189-AW189)&gt;=0,0,IF(($S189-AV189)&lt;0,0,IF(AND(($S189-AW189)&gt;0,(AV189-$R189)&gt;0),$V189/365*(AW189-AV189+1),IF(AND(($S189-AW189)&lt;=0,(AV189-$R189)&gt;0),$V189/365*($S189-AV189+1),$V189/365*(AW189-$R189+1))))),0)</f>
        <v>0</v>
      </c>
      <c r="AY189" s="159">
        <f>AW189+1</f>
        <v>45931</v>
      </c>
      <c r="AZ189" s="159">
        <f>AY189+30</f>
        <v>45961</v>
      </c>
      <c r="BA189" s="163">
        <f>IFERROR(IF(($R189-AZ189)&gt;=0,0,IF(($S189-AY189)&lt;0,0,IF(AND(($S189-AZ189)&gt;0,(AY189-$R189)&gt;0),$V189/365*(AZ189-AY189+1),IF(AND(($S189-AZ189)&lt;=0,(AY189-$R189)&gt;0),$V189/365*($S189-AY189+1),$V189/365*(AZ189-$R189+1))))),0)</f>
        <v>0</v>
      </c>
      <c r="BB189" s="159">
        <f>AZ189+1</f>
        <v>45962</v>
      </c>
      <c r="BC189" s="159">
        <f>BB189+29</f>
        <v>45991</v>
      </c>
      <c r="BD189" s="163">
        <f>IFERROR(IF(($R189-BC189)&gt;=0,0,IF(($S189-BB189)&lt;0,0,IF(AND(($S189-BC189)&gt;0,(BB189-$R189)&gt;0),$V189/365*(BC189-BB189+1),IF(AND(($S189-BC189)&lt;=0,(BB189-$R189)&gt;0),$V189/365*($S189-BB189+1),$V189/365*(BC189-$R189+1))))),0)</f>
        <v>0</v>
      </c>
      <c r="BE189" s="159">
        <f>BC189+1</f>
        <v>45992</v>
      </c>
      <c r="BF189" s="159">
        <f>BE189+30</f>
        <v>46022</v>
      </c>
      <c r="BG189" s="163">
        <f>IFERROR(IF(($R189-BF189)&gt;=0,0,IF(($S189-BE189)&lt;0,0,IF(AND(($S189-BF189)&gt;0,(BE189-$R189)&gt;0),$V189/365*(BF189-BE189+1),IF(AND(($S189-BF189)&lt;=0,(BE189-$R189)&gt;0),$V189/365*($S189-BE189+1),$V189/365*(BF189-$R189+1))))),0)</f>
        <v>0</v>
      </c>
      <c r="BH189" s="159">
        <v>46023</v>
      </c>
      <c r="BI189" s="159">
        <f>BH189+30</f>
        <v>46053</v>
      </c>
      <c r="BJ189" s="163">
        <f>IFERROR(IF(($R189-BI189)&gt;=0,0,IF(($S189-BH189)&lt;0,0,IF(AND(($S189-BI189)&gt;0,(BH189-$R189)&gt;0),$V189/365*(BI189-BH189+1),IF(AND(($S189-BI189)&lt;=0,(BH189-$R189)&gt;0),$V189/365*($S189-BH189+1),$V189/365*(BI189-$R189+1))))),0)</f>
        <v>0</v>
      </c>
      <c r="BK189" s="159">
        <f>BI189+1</f>
        <v>46054</v>
      </c>
      <c r="BL189" s="159">
        <f>BK189+27</f>
        <v>46081</v>
      </c>
      <c r="BM189" s="163">
        <f>IFERROR(IF(($R189-BL189)&gt;=0,0,IF(($S189-BK189)&lt;0,0,IF(AND(($S189-BL189)&gt;0,(BK189-$R189)&gt;0),$V189/365*(BL189-BK189+1),IF(AND(($S189-BL189)&lt;=0,(BK189-$R189)&gt;0),$V189/365*($S189-BK189+1),$V189/365*(BL189-$R189+1))))),0)</f>
        <v>0</v>
      </c>
      <c r="BN189" s="159">
        <f>BL189+1</f>
        <v>46082</v>
      </c>
      <c r="BO189" s="159">
        <f>BN189+30</f>
        <v>46112</v>
      </c>
      <c r="BP189" s="163">
        <f>IFERROR(IF(($R189-BO189)&gt;=0,0,IF(($S189-BN189)&lt;0,0,IF(AND(($S189-BO189)&gt;0,(BN189-$R189)&gt;0),$V189/365*(BO189-BN189+1),IF(AND(($S189-BO189)&lt;=0,(BN189-$R189)&gt;0),$V189/365*($S189-BN189+1),$V189/365*(BO189-$R189+1))))),0)</f>
        <v>0</v>
      </c>
      <c r="BQ189" s="159">
        <f>BO189+1</f>
        <v>46113</v>
      </c>
      <c r="BR189" s="159">
        <f>BQ189+29</f>
        <v>46142</v>
      </c>
      <c r="BS189" s="163">
        <f>IFERROR(IF(($R189-BR189)&gt;=0,0,IF(($S189-BQ189)&lt;0,0,IF(AND(($S189-BR189)&gt;0,(BQ189-$R189)&gt;0),$V189/365*(BR189-BQ189+1),IF(AND(($S189-BR189)&lt;=0,(BQ189-$R189)&gt;0),$V189/365*($S189-BQ189+1),$V189/365*(BR189-$R189+1))))),0)</f>
        <v>0</v>
      </c>
      <c r="BT189" s="159">
        <f>BR189+1</f>
        <v>46143</v>
      </c>
      <c r="BU189" s="159">
        <f>BT189+30</f>
        <v>46173</v>
      </c>
      <c r="BV189" s="163">
        <f>IFERROR(IF(($R189-BU189)&gt;=0,0,IF(($S189-BT189)&lt;0,0,IF(AND(($S189-BU189)&gt;0,(BT189-$R189)&gt;0),$V189/365*(BU189-BT189+1),IF(AND(($S189-BU189)&lt;=0,(BT189-$R189)&gt;0),$V189/365*($S189-BT189+1),$V189/365*(BU189-$R189+1))))),0)</f>
        <v>0</v>
      </c>
      <c r="BW189" s="159">
        <f>BU189+1</f>
        <v>46174</v>
      </c>
      <c r="BX189" s="159">
        <f>BW189+29</f>
        <v>46203</v>
      </c>
      <c r="BY189" s="163">
        <f>IFERROR(IF(($R189-BX189)&gt;=0,0,IF(($S189-BW189)&lt;0,0,IF(AND(($S189-BX189)&gt;0,(BW189-$R189)&gt;0),$V189/365*(BX189-BW189+1),IF(AND(($S189-BX189)&lt;=0,(BW189-$R189)&gt;0),$V189/365*($S189-BW189+1),$V189/365*(BX189-$R189+1))))),0)</f>
        <v>0</v>
      </c>
      <c r="BZ189" s="159">
        <f>BX189+1</f>
        <v>46204</v>
      </c>
      <c r="CA189" s="159">
        <f>BZ189+30</f>
        <v>46234</v>
      </c>
      <c r="CB189" s="163">
        <f>IFERROR(IF(($R189-CA189)&gt;=0,0,IF(($S189-BZ189)&lt;0,0,IF(AND(($S189-CA189)&gt;0,(BZ189-$R189)&gt;0),$V189/365*(CA189-BZ189+1),IF(AND(($S189-CA189)&lt;=0,(BZ189-$R189)&gt;0),$V189/365*($S189-BZ189+1),$V189/365*(CA189-$R189+1))))),0)</f>
        <v>0</v>
      </c>
      <c r="CC189" s="159">
        <f>CA189+1</f>
        <v>46235</v>
      </c>
      <c r="CD189" s="159">
        <f>CC189+30</f>
        <v>46265</v>
      </c>
      <c r="CE189" s="163">
        <f>IFERROR(IF(($R189-CD189)&gt;=0,0,IF(($S189-CC189)&lt;0,0,IF(AND(($S189-CD189)&gt;0,(CC189-$R189)&gt;0),$V189/365*(CD189-CC189+1),IF(AND(($S189-CD189)&lt;=0,(CC189-$R189)&gt;0),$V189/365*($S189-CC189+1),$V189/365*(CD189-$R189+1))))),0)</f>
        <v>0</v>
      </c>
      <c r="CF189" s="159">
        <f>CD189+1</f>
        <v>46266</v>
      </c>
      <c r="CG189" s="159">
        <f>CF189+29</f>
        <v>46295</v>
      </c>
      <c r="CH189" s="163">
        <f>IFERROR(IF(($R189-CG189)&gt;=0,0,IF(($S189-CF189)&lt;0,0,IF(AND(($S189-CG189)&gt;0,(CF189-$R189)&gt;0),$V189/365*(CG189-CF189+1),IF(AND(($S189-CG189)&lt;=0,(CF189-$R189)&gt;0),$V189/365*($S189-CF189+1),$V189/365*(CG189-$R189+1))))),0)</f>
        <v>0</v>
      </c>
      <c r="CI189" s="159">
        <f>CG189+1</f>
        <v>46296</v>
      </c>
      <c r="CJ189" s="159">
        <f>CI189+30</f>
        <v>46326</v>
      </c>
      <c r="CK189" s="163">
        <f>IFERROR(IF(($R189-CJ189)&gt;=0,0,IF(($S189-CI189)&lt;0,0,IF(AND(($S189-CJ189)&gt;0,(CI189-$R189)&gt;0),$V189/365*(CJ189-CI189+1),IF(AND(($S189-CJ189)&lt;=0,(CI189-$R189)&gt;0),$V189/365*($S189-CI189+1),$V189/365*(CJ189-$R189+1))))),0)</f>
        <v>0</v>
      </c>
      <c r="CL189" s="159">
        <f>CJ189+1</f>
        <v>46327</v>
      </c>
      <c r="CM189" s="159">
        <f>CL189+29</f>
        <v>46356</v>
      </c>
      <c r="CN189" s="163">
        <f>IFERROR(IF(($R189-CM189)&gt;=0,0,IF(($S189-CL189)&lt;0,0,IF(AND(($S189-CM189)&gt;0,(CL189-$R189)&gt;0),$V189/365*(CM189-CL189+1),IF(AND(($S189-CM189)&lt;=0,(CL189-$R189)&gt;0),$V189/365*($S189-CL189+1),$V189/365*(CM189-$R189+1))))),0)</f>
        <v>0</v>
      </c>
      <c r="CO189" s="159">
        <f>CM189+1</f>
        <v>46357</v>
      </c>
      <c r="CP189" s="159">
        <f>CO189+30</f>
        <v>46387</v>
      </c>
      <c r="CQ189" s="163">
        <f>IFERROR(IF(($R189-CP189)&gt;=0,0,IF(($S189-CO189)&lt;0,0,IF(AND(($S189-CP189)&gt;0,(CO189-$R189)&gt;0),$V189/365*(CP189-CO189+1),IF(AND(($S189-CP189)&lt;=0,(CO189-$R189)&gt;0),$V189/365*($S189-CO189+1),$V189/365*(CP189-$R189+1))))),0)</f>
        <v>0</v>
      </c>
    </row>
    <row r="190" s="85" customFormat="1" ht="24" customHeight="1" outlineLevel="4" spans="1:95">
      <c r="A190" s="124"/>
      <c r="B190" s="125"/>
      <c r="C190" s="126"/>
      <c r="D190" s="124"/>
      <c r="E190" s="125"/>
      <c r="F190" s="125"/>
      <c r="G190" s="125"/>
      <c r="H190" s="127"/>
      <c r="I190" s="127"/>
      <c r="J190" s="127">
        <f t="shared" si="156"/>
        <v>0</v>
      </c>
      <c r="K190" s="127">
        <f>K189+1</f>
        <v>4</v>
      </c>
      <c r="L190" s="152" t="s">
        <v>2838</v>
      </c>
      <c r="M190" s="153" t="str">
        <f>IFERROR(VLOOKUP($L190,'2-2 引出数据_合同数据仓库'!$B$2:$BP$10000,3,FALSE),0)</f>
        <v>关于粤东一管理中心深圳金地中心电梯满载试验外包服务合同</v>
      </c>
      <c r="N190" s="127"/>
      <c r="O190" s="153">
        <f>IFERROR(VLOOKUP((LEFT(VLOOKUP($L190,'2-2 引出数据_合同数据仓库'!$B$2:$BP$10000,64,FALSE),15)&amp;(RIGHT(VLOOKUP($L190,'2-2 引出数据_合同数据仓库'!$B$2:$BP$10000,64,FALSE),4)+1)),'2-2 引出数据_合同数据仓库'!$B$2:$BP$10000,3,FALSE),0)</f>
        <v>0</v>
      </c>
      <c r="P190" s="127"/>
      <c r="Q190" s="127" t="str">
        <f>IFERROR(VLOOKUP($L190,'2-2 引出数据_合同数据仓库'!$B$2:$BP$10000,28,FALSE),0)</f>
        <v>2023-12-31</v>
      </c>
      <c r="R190" s="127" t="str">
        <f>IFERROR(VLOOKUP($L190,'2-2 引出数据_合同数据仓库'!$B$2:$BP$10000,29,FALSE),0)</f>
        <v>2024-01-01</v>
      </c>
      <c r="S190" s="127" t="str">
        <f>IFERROR(VLOOKUP($L190,'2-2 引出数据_合同数据仓库'!$B$2:$BP$10000,4,FALSE),0)</f>
        <v>2024-12-31</v>
      </c>
      <c r="T190" s="127"/>
      <c r="U190" s="127">
        <f>IFERROR(VLOOKUP($L190,'2-2 引出数据_合同数据仓库'!$B$2:$BP$10000,15,FALSE),0)</f>
        <v>36000</v>
      </c>
      <c r="V190" s="127">
        <f>U190/(S190-R190+1)*365</f>
        <v>35901.6393442623</v>
      </c>
      <c r="W190" s="127"/>
      <c r="X190" s="159">
        <v>45658</v>
      </c>
      <c r="Y190" s="159">
        <f>X190+30</f>
        <v>45688</v>
      </c>
      <c r="Z190" s="163">
        <f>IFERROR(IF(($R190-Y190)&gt;=0,0,IF(($S190-X190)&lt;0,0,IF(AND(($S190-Y190)&gt;0,(X190-$R190)&gt;0),$V190/365*(Y190-X190+1),IF(AND(($S190-Y190)&lt;=0,(X190-$R190)&gt;0),$V190/365*($S190-X190+1),$V190/365*(Y190-$R190+1))))),0)</f>
        <v>0</v>
      </c>
      <c r="AA190" s="159">
        <f>Y190+1</f>
        <v>45689</v>
      </c>
      <c r="AB190" s="159">
        <f>AA190+27</f>
        <v>45716</v>
      </c>
      <c r="AC190" s="163">
        <f>IFERROR(IF(($R190-AB190)&gt;=0,0,IF(($S190-AA190)&lt;0,0,IF(AND(($S190-AB190)&gt;0,(AA190-$R190)&gt;0),$V190/365*(AB190-AA190+1),IF(AND(($S190-AB190)&lt;=0,(AA190-$R190)&gt;0),$V190/365*($S190-AA190+1),$V190/365*(AB190-$R190+1))))),0)</f>
        <v>0</v>
      </c>
      <c r="AD190" s="159">
        <f>AB190+1</f>
        <v>45717</v>
      </c>
      <c r="AE190" s="159">
        <f>AD190+30</f>
        <v>45747</v>
      </c>
      <c r="AF190" s="163">
        <f>IFERROR(IF(($R190-AE190)&gt;=0,0,IF(($S190-AD190)&lt;0,0,IF(AND(($S190-AE190)&gt;0,(AD190-$R190)&gt;0),$V190/365*(AE190-AD190+1),IF(AND(($S190-AE190)&lt;=0,(AD190-$R190)&gt;0),$V190/365*($S190-AD190+1),$V190/365*(AE190-$R190+1))))),0)</f>
        <v>0</v>
      </c>
      <c r="AG190" s="159">
        <f>AE190+1</f>
        <v>45748</v>
      </c>
      <c r="AH190" s="159">
        <f>AG190+29</f>
        <v>45777</v>
      </c>
      <c r="AI190" s="163">
        <f>IFERROR(IF(($R190-AH190)&gt;=0,0,IF(($S190-AG190)&lt;0,0,IF(AND(($S190-AH190)&gt;0,(AG190-$R190)&gt;0),$V190/365*(AH190-AG190+1),IF(AND(($S190-AH190)&lt;=0,(AG190-$R190)&gt;0),$V190/365*($S190-AG190+1),$V190/365*(AH190-$R190+1))))),0)</f>
        <v>0</v>
      </c>
      <c r="AJ190" s="159">
        <f>AH190+1</f>
        <v>45778</v>
      </c>
      <c r="AK190" s="159">
        <f>AJ190+30</f>
        <v>45808</v>
      </c>
      <c r="AL190" s="163">
        <f>IFERROR(IF(($R190-AK190)&gt;=0,0,IF(($S190-AJ190)&lt;0,0,IF(AND(($S190-AK190)&gt;0,(AJ190-$R190)&gt;0),$V190/365*(AK190-AJ190+1),IF(AND(($S190-AK190)&lt;=0,(AJ190-$R190)&gt;0),$V190/365*($S190-AJ190+1),$V190/365*(AK190-$R190+1))))),0)</f>
        <v>0</v>
      </c>
      <c r="AM190" s="159">
        <f>AK190+1</f>
        <v>45809</v>
      </c>
      <c r="AN190" s="159">
        <f>AM190+29</f>
        <v>45838</v>
      </c>
      <c r="AO190" s="163">
        <f>IFERROR(IF(($R190-AN190)&gt;=0,0,IF(($S190-AM190)&lt;0,0,IF(AND(($S190-AN190)&gt;0,(AM190-$R190)&gt;0),$V190/365*(AN190-AM190+1),IF(AND(($S190-AN190)&lt;=0,(AM190-$R190)&gt;0),$V190/365*($S190-AM190+1),$V190/365*(AN190-$R190+1))))),0)</f>
        <v>0</v>
      </c>
      <c r="AP190" s="159">
        <f>AN190+1</f>
        <v>45839</v>
      </c>
      <c r="AQ190" s="159">
        <f>AP190+30</f>
        <v>45869</v>
      </c>
      <c r="AR190" s="163">
        <f>IFERROR(IF(($R190-AQ190)&gt;=0,0,IF(($S190-AP190)&lt;0,0,IF(AND(($S190-AQ190)&gt;0,(AP190-$R190)&gt;0),$V190/365*(AQ190-AP190+1),IF(AND(($S190-AQ190)&lt;=0,(AP190-$R190)&gt;0),$V190/365*($S190-AP190+1),$V190/365*(AQ190-$R190+1))))),0)</f>
        <v>0</v>
      </c>
      <c r="AS190" s="159">
        <f>AQ190+1</f>
        <v>45870</v>
      </c>
      <c r="AT190" s="159">
        <f>AS190+30</f>
        <v>45900</v>
      </c>
      <c r="AU190" s="163">
        <f>IFERROR(IF(($R190-AT190)&gt;=0,0,IF(($S190-AS190)&lt;0,0,IF(AND(($S190-AT190)&gt;0,(AS190-$R190)&gt;0),$V190/365*(AT190-AS190+1),IF(AND(($S190-AT190)&lt;=0,(AS190-$R190)&gt;0),$V190/365*($S190-AS190+1),$V190/365*(AT190-$R190+1))))),0)</f>
        <v>0</v>
      </c>
      <c r="AV190" s="159">
        <f>AT190+1</f>
        <v>45901</v>
      </c>
      <c r="AW190" s="159">
        <f>AV190+29</f>
        <v>45930</v>
      </c>
      <c r="AX190" s="163">
        <f>IFERROR(IF(($R190-AW190)&gt;=0,0,IF(($S190-AV190)&lt;0,0,IF(AND(($S190-AW190)&gt;0,(AV190-$R190)&gt;0),$V190/365*(AW190-AV190+1),IF(AND(($S190-AW190)&lt;=0,(AV190-$R190)&gt;0),$V190/365*($S190-AV190+1),$V190/365*(AW190-$R190+1))))),0)</f>
        <v>0</v>
      </c>
      <c r="AY190" s="159">
        <f>AW190+1</f>
        <v>45931</v>
      </c>
      <c r="AZ190" s="159">
        <f>AY190+30</f>
        <v>45961</v>
      </c>
      <c r="BA190" s="163">
        <f>IFERROR(IF(($R190-AZ190)&gt;=0,0,IF(($S190-AY190)&lt;0,0,IF(AND(($S190-AZ190)&gt;0,(AY190-$R190)&gt;0),$V190/365*(AZ190-AY190+1),IF(AND(($S190-AZ190)&lt;=0,(AY190-$R190)&gt;0),$V190/365*($S190-AY190+1),$V190/365*(AZ190-$R190+1))))),0)</f>
        <v>0</v>
      </c>
      <c r="BB190" s="159">
        <f>AZ190+1</f>
        <v>45962</v>
      </c>
      <c r="BC190" s="159">
        <f>BB190+29</f>
        <v>45991</v>
      </c>
      <c r="BD190" s="163">
        <f>IFERROR(IF(($R190-BC190)&gt;=0,0,IF(($S190-BB190)&lt;0,0,IF(AND(($S190-BC190)&gt;0,(BB190-$R190)&gt;0),$V190/365*(BC190-BB190+1),IF(AND(($S190-BC190)&lt;=0,(BB190-$R190)&gt;0),$V190/365*($S190-BB190+1),$V190/365*(BC190-$R190+1))))),0)</f>
        <v>0</v>
      </c>
      <c r="BE190" s="159">
        <f>BC190+1</f>
        <v>45992</v>
      </c>
      <c r="BF190" s="159">
        <f>BE190+30</f>
        <v>46022</v>
      </c>
      <c r="BG190" s="163">
        <f>IFERROR(IF(($R190-BF190)&gt;=0,0,IF(($S190-BE190)&lt;0,0,IF(AND(($S190-BF190)&gt;0,(BE190-$R190)&gt;0),$V190/365*(BF190-BE190+1),IF(AND(($S190-BF190)&lt;=0,(BE190-$R190)&gt;0),$V190/365*($S190-BE190+1),$V190/365*(BF190-$R190+1))))),0)</f>
        <v>0</v>
      </c>
      <c r="BH190" s="159">
        <v>46023</v>
      </c>
      <c r="BI190" s="159">
        <f>BH190+30</f>
        <v>46053</v>
      </c>
      <c r="BJ190" s="163">
        <f>IFERROR(IF(($R190-BI190)&gt;=0,0,IF(($S190-BH190)&lt;0,0,IF(AND(($S190-BI190)&gt;0,(BH190-$R190)&gt;0),$V190/365*(BI190-BH190+1),IF(AND(($S190-BI190)&lt;=0,(BH190-$R190)&gt;0),$V190/365*($S190-BH190+1),$V190/365*(BI190-$R190+1))))),0)</f>
        <v>0</v>
      </c>
      <c r="BK190" s="159">
        <f>BI190+1</f>
        <v>46054</v>
      </c>
      <c r="BL190" s="159">
        <f>BK190+27</f>
        <v>46081</v>
      </c>
      <c r="BM190" s="163">
        <f>IFERROR(IF(($R190-BL190)&gt;=0,0,IF(($S190-BK190)&lt;0,0,IF(AND(($S190-BL190)&gt;0,(BK190-$R190)&gt;0),$V190/365*(BL190-BK190+1),IF(AND(($S190-BL190)&lt;=0,(BK190-$R190)&gt;0),$V190/365*($S190-BK190+1),$V190/365*(BL190-$R190+1))))),0)</f>
        <v>0</v>
      </c>
      <c r="BN190" s="159">
        <f>BL190+1</f>
        <v>46082</v>
      </c>
      <c r="BO190" s="159">
        <f>BN190+30</f>
        <v>46112</v>
      </c>
      <c r="BP190" s="163">
        <f>IFERROR(IF(($R190-BO190)&gt;=0,0,IF(($S190-BN190)&lt;0,0,IF(AND(($S190-BO190)&gt;0,(BN190-$R190)&gt;0),$V190/365*(BO190-BN190+1),IF(AND(($S190-BO190)&lt;=0,(BN190-$R190)&gt;0),$V190/365*($S190-BN190+1),$V190/365*(BO190-$R190+1))))),0)</f>
        <v>0</v>
      </c>
      <c r="BQ190" s="159">
        <f>BO190+1</f>
        <v>46113</v>
      </c>
      <c r="BR190" s="159">
        <f>BQ190+29</f>
        <v>46142</v>
      </c>
      <c r="BS190" s="163">
        <f>IFERROR(IF(($R190-BR190)&gt;=0,0,IF(($S190-BQ190)&lt;0,0,IF(AND(($S190-BR190)&gt;0,(BQ190-$R190)&gt;0),$V190/365*(BR190-BQ190+1),IF(AND(($S190-BR190)&lt;=0,(BQ190-$R190)&gt;0),$V190/365*($S190-BQ190+1),$V190/365*(BR190-$R190+1))))),0)</f>
        <v>0</v>
      </c>
      <c r="BT190" s="159">
        <f>BR190+1</f>
        <v>46143</v>
      </c>
      <c r="BU190" s="159">
        <f>BT190+30</f>
        <v>46173</v>
      </c>
      <c r="BV190" s="163">
        <f>IFERROR(IF(($R190-BU190)&gt;=0,0,IF(($S190-BT190)&lt;0,0,IF(AND(($S190-BU190)&gt;0,(BT190-$R190)&gt;0),$V190/365*(BU190-BT190+1),IF(AND(($S190-BU190)&lt;=0,(BT190-$R190)&gt;0),$V190/365*($S190-BT190+1),$V190/365*(BU190-$R190+1))))),0)</f>
        <v>0</v>
      </c>
      <c r="BW190" s="159">
        <f>BU190+1</f>
        <v>46174</v>
      </c>
      <c r="BX190" s="159">
        <f>BW190+29</f>
        <v>46203</v>
      </c>
      <c r="BY190" s="163">
        <f>IFERROR(IF(($R190-BX190)&gt;=0,0,IF(($S190-BW190)&lt;0,0,IF(AND(($S190-BX190)&gt;0,(BW190-$R190)&gt;0),$V190/365*(BX190-BW190+1),IF(AND(($S190-BX190)&lt;=0,(BW190-$R190)&gt;0),$V190/365*($S190-BW190+1),$V190/365*(BX190-$R190+1))))),0)</f>
        <v>0</v>
      </c>
      <c r="BZ190" s="159">
        <f>BX190+1</f>
        <v>46204</v>
      </c>
      <c r="CA190" s="159">
        <f>BZ190+30</f>
        <v>46234</v>
      </c>
      <c r="CB190" s="163">
        <f>IFERROR(IF(($R190-CA190)&gt;=0,0,IF(($S190-BZ190)&lt;0,0,IF(AND(($S190-CA190)&gt;0,(BZ190-$R190)&gt;0),$V190/365*(CA190-BZ190+1),IF(AND(($S190-CA190)&lt;=0,(BZ190-$R190)&gt;0),$V190/365*($S190-BZ190+1),$V190/365*(CA190-$R190+1))))),0)</f>
        <v>0</v>
      </c>
      <c r="CC190" s="159">
        <f>CA190+1</f>
        <v>46235</v>
      </c>
      <c r="CD190" s="159">
        <f>CC190+30</f>
        <v>46265</v>
      </c>
      <c r="CE190" s="163">
        <f>IFERROR(IF(($R190-CD190)&gt;=0,0,IF(($S190-CC190)&lt;0,0,IF(AND(($S190-CD190)&gt;0,(CC190-$R190)&gt;0),$V190/365*(CD190-CC190+1),IF(AND(($S190-CD190)&lt;=0,(CC190-$R190)&gt;0),$V190/365*($S190-CC190+1),$V190/365*(CD190-$R190+1))))),0)</f>
        <v>0</v>
      </c>
      <c r="CF190" s="159">
        <f>CD190+1</f>
        <v>46266</v>
      </c>
      <c r="CG190" s="159">
        <f>CF190+29</f>
        <v>46295</v>
      </c>
      <c r="CH190" s="163">
        <f>IFERROR(IF(($R190-CG190)&gt;=0,0,IF(($S190-CF190)&lt;0,0,IF(AND(($S190-CG190)&gt;0,(CF190-$R190)&gt;0),$V190/365*(CG190-CF190+1),IF(AND(($S190-CG190)&lt;=0,(CF190-$R190)&gt;0),$V190/365*($S190-CF190+1),$V190/365*(CG190-$R190+1))))),0)</f>
        <v>0</v>
      </c>
      <c r="CI190" s="159">
        <f>CG190+1</f>
        <v>46296</v>
      </c>
      <c r="CJ190" s="159">
        <f>CI190+30</f>
        <v>46326</v>
      </c>
      <c r="CK190" s="163">
        <f>IFERROR(IF(($R190-CJ190)&gt;=0,0,IF(($S190-CI190)&lt;0,0,IF(AND(($S190-CJ190)&gt;0,(CI190-$R190)&gt;0),$V190/365*(CJ190-CI190+1),IF(AND(($S190-CJ190)&lt;=0,(CI190-$R190)&gt;0),$V190/365*($S190-CI190+1),$V190/365*(CJ190-$R190+1))))),0)</f>
        <v>0</v>
      </c>
      <c r="CL190" s="159">
        <f>CJ190+1</f>
        <v>46327</v>
      </c>
      <c r="CM190" s="159">
        <f>CL190+29</f>
        <v>46356</v>
      </c>
      <c r="CN190" s="163">
        <f>IFERROR(IF(($R190-CM190)&gt;=0,0,IF(($S190-CL190)&lt;0,0,IF(AND(($S190-CM190)&gt;0,(CL190-$R190)&gt;0),$V190/365*(CM190-CL190+1),IF(AND(($S190-CM190)&lt;=0,(CL190-$R190)&gt;0),$V190/365*($S190-CL190+1),$V190/365*(CM190-$R190+1))))),0)</f>
        <v>0</v>
      </c>
      <c r="CO190" s="159">
        <f>CM190+1</f>
        <v>46357</v>
      </c>
      <c r="CP190" s="159">
        <f>CO190+30</f>
        <v>46387</v>
      </c>
      <c r="CQ190" s="163">
        <f>IFERROR(IF(($R190-CP190)&gt;=0,0,IF(($S190-CO190)&lt;0,0,IF(AND(($S190-CP190)&gt;0,(CO190-$R190)&gt;0),$V190/365*(CP190-CO190+1),IF(AND(($S190-CP190)&lt;=0,(CO190-$R190)&gt;0),$V190/365*($S190-CO190+1),$V190/365*(CP190-$R190+1))))),0)</f>
        <v>0</v>
      </c>
    </row>
    <row r="191" s="85" customFormat="1" ht="24" customHeight="1" outlineLevel="4" spans="1:95">
      <c r="A191" s="128" t="s">
        <v>2815</v>
      </c>
      <c r="B191" s="129"/>
      <c r="C191" s="129"/>
      <c r="D191" s="129"/>
      <c r="E191" s="129"/>
      <c r="F191" s="129"/>
      <c r="G191" s="130"/>
      <c r="H191" s="131"/>
      <c r="I191" s="131"/>
      <c r="J191" s="131"/>
      <c r="K191" s="131"/>
      <c r="L191" s="154"/>
      <c r="M191" s="154"/>
      <c r="N191" s="131"/>
      <c r="O191" s="131"/>
      <c r="P191" s="131"/>
      <c r="Q191" s="131"/>
      <c r="R191" s="131"/>
      <c r="S191" s="131"/>
      <c r="T191" s="131"/>
      <c r="U191" s="131"/>
      <c r="V191" s="131"/>
      <c r="W191" s="131"/>
      <c r="X191" s="131"/>
      <c r="Y191" s="131"/>
      <c r="Z191" s="131"/>
      <c r="AA191" s="131"/>
      <c r="AB191" s="131"/>
      <c r="AC191" s="131"/>
      <c r="AD191" s="131"/>
      <c r="AE191" s="131"/>
      <c r="AF191" s="131"/>
      <c r="AG191" s="131"/>
      <c r="AH191" s="131"/>
      <c r="AI191" s="131"/>
      <c r="AJ191" s="131"/>
      <c r="AK191" s="131"/>
      <c r="AL191" s="131"/>
      <c r="AM191" s="131"/>
      <c r="AN191" s="131"/>
      <c r="AO191" s="131"/>
      <c r="AP191" s="131"/>
      <c r="AQ191" s="131"/>
      <c r="AR191" s="131"/>
      <c r="AS191" s="131"/>
      <c r="AT191" s="131"/>
      <c r="AU191" s="131"/>
      <c r="AV191" s="131"/>
      <c r="AW191" s="131"/>
      <c r="AX191" s="131"/>
      <c r="AY191" s="131"/>
      <c r="AZ191" s="131"/>
      <c r="BA191" s="131"/>
      <c r="BB191" s="131"/>
      <c r="BC191" s="131"/>
      <c r="BD191" s="131"/>
      <c r="BE191" s="131"/>
      <c r="BF191" s="131"/>
      <c r="BG191" s="131"/>
      <c r="BH191" s="131"/>
      <c r="BI191" s="131"/>
      <c r="BJ191" s="131"/>
      <c r="BK191" s="131"/>
      <c r="BL191" s="131"/>
      <c r="BM191" s="131"/>
      <c r="BN191" s="131"/>
      <c r="BO191" s="131"/>
      <c r="BP191" s="131"/>
      <c r="BQ191" s="131"/>
      <c r="BR191" s="131"/>
      <c r="BS191" s="131"/>
      <c r="BT191" s="131"/>
      <c r="BU191" s="131"/>
      <c r="BV191" s="131"/>
      <c r="BW191" s="131"/>
      <c r="BX191" s="131"/>
      <c r="BY191" s="131"/>
      <c r="BZ191" s="131"/>
      <c r="CA191" s="131"/>
      <c r="CB191" s="131"/>
      <c r="CC191" s="131"/>
      <c r="CD191" s="131"/>
      <c r="CE191" s="131"/>
      <c r="CF191" s="131"/>
      <c r="CG191" s="131"/>
      <c r="CH191" s="131"/>
      <c r="CI191" s="131"/>
      <c r="CJ191" s="131"/>
      <c r="CK191" s="131"/>
      <c r="CL191" s="131"/>
      <c r="CM191" s="131"/>
      <c r="CN191" s="131"/>
      <c r="CO191" s="131"/>
      <c r="CP191" s="131"/>
      <c r="CQ191" s="131"/>
    </row>
    <row r="192" ht="24" customHeight="1" outlineLevel="3" spans="1:95">
      <c r="A192" s="120"/>
      <c r="B192" s="121" t="s">
        <v>793</v>
      </c>
      <c r="C192" s="122" t="s">
        <v>1146</v>
      </c>
      <c r="D192" s="120" t="s">
        <v>2839</v>
      </c>
      <c r="E192" s="121"/>
      <c r="F192" s="121"/>
      <c r="G192" s="121"/>
      <c r="H192" s="123">
        <f>X192+AA192+AD192+AG192+AJ192+AM192+AP192+AS192+AV192+AY192+BB192+BE192</f>
        <v>0</v>
      </c>
      <c r="I192" s="123">
        <f>Y192+AB192+AE192+AH192+AK192+AN192+AQ192+AT192+AW192+AZ192+BC192+BF192</f>
        <v>0</v>
      </c>
      <c r="J192" s="123">
        <f>Z192+AC192+AF192+AI192+AL192+AO192+AR192+AU192+AX192+BA192+BD192+BG192</f>
        <v>0</v>
      </c>
      <c r="K192" s="123"/>
      <c r="L192" s="151"/>
      <c r="M192" s="151"/>
      <c r="N192" s="123"/>
      <c r="O192" s="123"/>
      <c r="P192" s="123"/>
      <c r="Q192" s="123"/>
      <c r="R192" s="123"/>
      <c r="S192" s="123"/>
      <c r="T192" s="123"/>
      <c r="U192" s="123"/>
      <c r="V192" s="123"/>
      <c r="W192" s="123"/>
      <c r="X192" s="123">
        <f>VLOOKUP($C192,'1 预算编制表单'!$C:$BJ,27,FALSE)</f>
        <v>0</v>
      </c>
      <c r="Y192" s="123">
        <f>X192-Z192</f>
        <v>0</v>
      </c>
      <c r="Z192" s="123">
        <f>SUM(Z193:Z197)</f>
        <v>0</v>
      </c>
      <c r="AA192" s="123">
        <f>VLOOKUP($C192,'1 预算编制表单'!$C:$BJ,30,FALSE)</f>
        <v>0</v>
      </c>
      <c r="AB192" s="123">
        <f>AA192-AC192</f>
        <v>0</v>
      </c>
      <c r="AC192" s="123">
        <f>SUM(AC193:AC197)</f>
        <v>0</v>
      </c>
      <c r="AD192" s="123">
        <f>VLOOKUP($C192,'1 预算编制表单'!$C:$BJ,33,FALSE)</f>
        <v>0</v>
      </c>
      <c r="AE192" s="123">
        <f>AD192-AF192</f>
        <v>0</v>
      </c>
      <c r="AF192" s="123">
        <f>SUM(AF193:AF197)</f>
        <v>0</v>
      </c>
      <c r="AG192" s="123">
        <f>VLOOKUP($C192,'1 预算编制表单'!$C:$BJ,36,FALSE)</f>
        <v>0</v>
      </c>
      <c r="AH192" s="123">
        <f>AG192-AI192</f>
        <v>0</v>
      </c>
      <c r="AI192" s="123">
        <f>SUM(AI193:AI197)</f>
        <v>0</v>
      </c>
      <c r="AJ192" s="123">
        <f>VLOOKUP($C192,'1 预算编制表单'!$C:$BJ,39,FALSE)</f>
        <v>0</v>
      </c>
      <c r="AK192" s="123">
        <f>AJ192-AL192</f>
        <v>0</v>
      </c>
      <c r="AL192" s="123">
        <f>SUM(AL193:AL197)</f>
        <v>0</v>
      </c>
      <c r="AM192" s="123">
        <f>VLOOKUP($C192,'1 预算编制表单'!$C:$BJ,42,FALSE)</f>
        <v>0</v>
      </c>
      <c r="AN192" s="123">
        <f>AM192-AO192</f>
        <v>0</v>
      </c>
      <c r="AO192" s="123">
        <f>SUM(AO193:AO197)</f>
        <v>0</v>
      </c>
      <c r="AP192" s="123">
        <f>VLOOKUP($C192,'1 预算编制表单'!$C:$BJ,45,FALSE)</f>
        <v>0</v>
      </c>
      <c r="AQ192" s="123">
        <f>AP192-AR192</f>
        <v>0</v>
      </c>
      <c r="AR192" s="123">
        <f>SUM(AR193:AR197)</f>
        <v>0</v>
      </c>
      <c r="AS192" s="123">
        <f>VLOOKUP($C192,'1 预算编制表单'!$C:$BJ,48,FALSE)</f>
        <v>0</v>
      </c>
      <c r="AT192" s="123">
        <f>AS192-AU192</f>
        <v>0</v>
      </c>
      <c r="AU192" s="123">
        <f>SUM(AU193:AU197)</f>
        <v>0</v>
      </c>
      <c r="AV192" s="123">
        <f>VLOOKUP($C192,'1 预算编制表单'!$C:$BJ,51,FALSE)</f>
        <v>0</v>
      </c>
      <c r="AW192" s="123">
        <f>AV192-AX192</f>
        <v>0</v>
      </c>
      <c r="AX192" s="123">
        <f>SUM(AX193:AX197)</f>
        <v>0</v>
      </c>
      <c r="AY192" s="123">
        <f>VLOOKUP($C192,'1 预算编制表单'!$C:$BJ,54,FALSE)</f>
        <v>0</v>
      </c>
      <c r="AZ192" s="123">
        <f>AY192-BA192</f>
        <v>0</v>
      </c>
      <c r="BA192" s="123">
        <f>SUM(BA193:BA197)</f>
        <v>0</v>
      </c>
      <c r="BB192" s="123">
        <f>VLOOKUP($C192,'1 预算编制表单'!$C:$BJ,57,FALSE)</f>
        <v>0</v>
      </c>
      <c r="BC192" s="123">
        <f>BB192-BD192</f>
        <v>0</v>
      </c>
      <c r="BD192" s="123">
        <f>SUM(BD193:BD197)</f>
        <v>0</v>
      </c>
      <c r="BE192" s="123">
        <f>VLOOKUP($C192,'1 预算编制表单'!$C:$BJ,60,FALSE)</f>
        <v>0</v>
      </c>
      <c r="BF192" s="123">
        <f>BE192-BG192</f>
        <v>0</v>
      </c>
      <c r="BG192" s="123">
        <f>SUM(BG193:BG197)</f>
        <v>0</v>
      </c>
      <c r="BH192" s="123">
        <f>VLOOKUP($C192,'1 预算编制表单'!$C:$BJ,27,FALSE)</f>
        <v>0</v>
      </c>
      <c r="BI192" s="123">
        <f>BH192-BJ192</f>
        <v>0</v>
      </c>
      <c r="BJ192" s="123">
        <f>SUM(BJ193:BJ197)</f>
        <v>0</v>
      </c>
      <c r="BK192" s="123">
        <f>VLOOKUP($C192,'1 预算编制表单'!$C:$BJ,30,FALSE)</f>
        <v>0</v>
      </c>
      <c r="BL192" s="123">
        <f>BK192-BM192</f>
        <v>0</v>
      </c>
      <c r="BM192" s="123">
        <f>SUM(BM193:BM197)</f>
        <v>0</v>
      </c>
      <c r="BN192" s="123">
        <f>VLOOKUP($C192,'1 预算编制表单'!$C:$BJ,33,FALSE)</f>
        <v>0</v>
      </c>
      <c r="BO192" s="123">
        <f>BN192-BP192</f>
        <v>0</v>
      </c>
      <c r="BP192" s="123">
        <f>SUM(BP193:BP197)</f>
        <v>0</v>
      </c>
      <c r="BQ192" s="123">
        <f>VLOOKUP($C192,'1 预算编制表单'!$C:$BJ,36,FALSE)</f>
        <v>0</v>
      </c>
      <c r="BR192" s="123">
        <f>BQ192-BS192</f>
        <v>0</v>
      </c>
      <c r="BS192" s="123">
        <f>SUM(BS193:BS197)</f>
        <v>0</v>
      </c>
      <c r="BT192" s="123">
        <f>VLOOKUP($C192,'1 预算编制表单'!$C:$BJ,39,FALSE)</f>
        <v>0</v>
      </c>
      <c r="BU192" s="123">
        <f>BT192-BV192</f>
        <v>0</v>
      </c>
      <c r="BV192" s="123">
        <f>SUM(BV193:BV197)</f>
        <v>0</v>
      </c>
      <c r="BW192" s="123">
        <f>VLOOKUP($C192,'1 预算编制表单'!$C:$BJ,42,FALSE)</f>
        <v>0</v>
      </c>
      <c r="BX192" s="123">
        <f>BW192-BY192</f>
        <v>0</v>
      </c>
      <c r="BY192" s="123">
        <f>SUM(BY193:BY197)</f>
        <v>0</v>
      </c>
      <c r="BZ192" s="123">
        <f>VLOOKUP($C192,'1 预算编制表单'!$C:$BJ,45,FALSE)</f>
        <v>0</v>
      </c>
      <c r="CA192" s="123">
        <f>BZ192-CB192</f>
        <v>0</v>
      </c>
      <c r="CB192" s="123">
        <f>SUM(CB193:CB197)</f>
        <v>0</v>
      </c>
      <c r="CC192" s="123">
        <f>VLOOKUP($C192,'1 预算编制表单'!$C:$BJ,48,FALSE)</f>
        <v>0</v>
      </c>
      <c r="CD192" s="123">
        <f>CC192-CE192</f>
        <v>0</v>
      </c>
      <c r="CE192" s="123">
        <f>SUM(CE193:CE197)</f>
        <v>0</v>
      </c>
      <c r="CF192" s="123">
        <f>VLOOKUP($C192,'1 预算编制表单'!$C:$BJ,51,FALSE)</f>
        <v>0</v>
      </c>
      <c r="CG192" s="123">
        <f>CF192-CH192</f>
        <v>0</v>
      </c>
      <c r="CH192" s="123">
        <f>SUM(CH193:CH197)</f>
        <v>0</v>
      </c>
      <c r="CI192" s="123">
        <f>VLOOKUP($C192,'1 预算编制表单'!$C:$BJ,54,FALSE)</f>
        <v>0</v>
      </c>
      <c r="CJ192" s="123">
        <f>CI192-CK192</f>
        <v>0</v>
      </c>
      <c r="CK192" s="123">
        <f>SUM(CK193:CK197)</f>
        <v>0</v>
      </c>
      <c r="CL192" s="123">
        <f>VLOOKUP($C192,'1 预算编制表单'!$C:$BJ,57,FALSE)</f>
        <v>0</v>
      </c>
      <c r="CM192" s="123">
        <f>CL192-CN192</f>
        <v>0</v>
      </c>
      <c r="CN192" s="123">
        <f>SUM(CN193:CN197)</f>
        <v>0</v>
      </c>
      <c r="CO192" s="123">
        <f>VLOOKUP($C192,'1 预算编制表单'!$C:$BJ,60,FALSE)</f>
        <v>0</v>
      </c>
      <c r="CP192" s="123">
        <f>CO192-CQ192</f>
        <v>0</v>
      </c>
      <c r="CQ192" s="123">
        <f>SUM(CQ193:CQ197)</f>
        <v>0</v>
      </c>
    </row>
    <row r="193" s="85" customFormat="1" ht="24" customHeight="1" outlineLevel="4" spans="1:95">
      <c r="A193" s="124"/>
      <c r="B193" s="125"/>
      <c r="C193" s="126"/>
      <c r="D193" s="124"/>
      <c r="E193" s="125"/>
      <c r="F193" s="125"/>
      <c r="G193" s="125"/>
      <c r="H193" s="127"/>
      <c r="I193" s="127"/>
      <c r="J193" s="127">
        <f>Z193+AC193+AF193+AI193+AL193+AO193+AR193+AU193+AX193+BA193+BD193+BG193</f>
        <v>0</v>
      </c>
      <c r="K193" s="127">
        <v>1</v>
      </c>
      <c r="L193" s="152"/>
      <c r="M193" s="153">
        <f>IFERROR(VLOOKUP($L193,'2-2 引出数据_合同数据仓库'!$B$2:$BP$10000,3,FALSE),0)</f>
        <v>0</v>
      </c>
      <c r="N193" s="127"/>
      <c r="O193" s="153">
        <f>IFERROR(VLOOKUP((LEFT(VLOOKUP($L193,'2-2 引出数据_合同数据仓库'!$B$2:$BP$10000,64,FALSE),15)&amp;(RIGHT(VLOOKUP($L193,'2-2 引出数据_合同数据仓库'!$B$2:$BP$10000,64,FALSE),4)+1)),'2-2 引出数据_合同数据仓库'!$B$2:$BP$10000,3,FALSE),0)</f>
        <v>0</v>
      </c>
      <c r="P193" s="127"/>
      <c r="Q193" s="127">
        <f>IFERROR(VLOOKUP($L193,'2-2 引出数据_合同数据仓库'!$B$2:$BP$10000,28,FALSE),0)</f>
        <v>0</v>
      </c>
      <c r="R193" s="127">
        <f>IFERROR(VLOOKUP($L193,'2-2 引出数据_合同数据仓库'!$B$2:$BP$10000,29,FALSE),0)</f>
        <v>0</v>
      </c>
      <c r="S193" s="127">
        <f>IFERROR(VLOOKUP($L193,'2-2 引出数据_合同数据仓库'!$B$2:$BP$10000,4,FALSE),0)</f>
        <v>0</v>
      </c>
      <c r="T193" s="127"/>
      <c r="U193" s="127">
        <f>IFERROR(VLOOKUP($L193,'2-2 引出数据_合同数据仓库'!$B$2:$BP$10000,15,FALSE),0)</f>
        <v>0</v>
      </c>
      <c r="V193" s="127">
        <f>U193/(S193-R193+1)*365</f>
        <v>0</v>
      </c>
      <c r="W193" s="127"/>
      <c r="X193" s="159">
        <v>45658</v>
      </c>
      <c r="Y193" s="159">
        <f>X193+30</f>
        <v>45688</v>
      </c>
      <c r="Z193" s="163">
        <f>IFERROR(IF(($R193-Y193)&gt;=0,0,IF(($S193-X193)&lt;0,0,IF(AND(($S193-Y193)&gt;0,(X193-$R193)&gt;0),$V193/365*(Y193-X193+1),IF(AND(($S193-Y193)&lt;=0,(X193-$R193)&gt;0),$V193/365*($S193-X193+1),$V193/365*(Y193-$R193+1))))),0)</f>
        <v>0</v>
      </c>
      <c r="AA193" s="159">
        <f>Y193+1</f>
        <v>45689</v>
      </c>
      <c r="AB193" s="159">
        <f>AA193+27</f>
        <v>45716</v>
      </c>
      <c r="AC193" s="163">
        <f>IFERROR(IF(($R193-AB193)&gt;=0,0,IF(($S193-AA193)&lt;0,0,IF(AND(($S193-AB193)&gt;0,(AA193-$R193)&gt;0),$V193/365*(AB193-AA193+1),IF(AND(($S193-AB193)&lt;=0,(AA193-$R193)&gt;0),$V193/365*($S193-AA193+1),$V193/365*(AB193-$R193+1))))),0)</f>
        <v>0</v>
      </c>
      <c r="AD193" s="159">
        <f>AB193+1</f>
        <v>45717</v>
      </c>
      <c r="AE193" s="159">
        <f>AD193+30</f>
        <v>45747</v>
      </c>
      <c r="AF193" s="163">
        <f>IFERROR(IF(($R193-AE193)&gt;=0,0,IF(($S193-AD193)&lt;0,0,IF(AND(($S193-AE193)&gt;0,(AD193-$R193)&gt;0),$V193/365*(AE193-AD193+1),IF(AND(($S193-AE193)&lt;=0,(AD193-$R193)&gt;0),$V193/365*($S193-AD193+1),$V193/365*(AE193-$R193+1))))),0)</f>
        <v>0</v>
      </c>
      <c r="AG193" s="159">
        <f>AE193+1</f>
        <v>45748</v>
      </c>
      <c r="AH193" s="159">
        <f>AG193+29</f>
        <v>45777</v>
      </c>
      <c r="AI193" s="163">
        <f>IFERROR(IF(($R193-AH193)&gt;=0,0,IF(($S193-AG193)&lt;0,0,IF(AND(($S193-AH193)&gt;0,(AG193-$R193)&gt;0),$V193/365*(AH193-AG193+1),IF(AND(($S193-AH193)&lt;=0,(AG193-$R193)&gt;0),$V193/365*($S193-AG193+1),$V193/365*(AH193-$R193+1))))),0)</f>
        <v>0</v>
      </c>
      <c r="AJ193" s="159">
        <f>AH193+1</f>
        <v>45778</v>
      </c>
      <c r="AK193" s="159">
        <f>AJ193+30</f>
        <v>45808</v>
      </c>
      <c r="AL193" s="163">
        <f>IFERROR(IF(($R193-AK193)&gt;=0,0,IF(($S193-AJ193)&lt;0,0,IF(AND(($S193-AK193)&gt;0,(AJ193-$R193)&gt;0),$V193/365*(AK193-AJ193+1),IF(AND(($S193-AK193)&lt;=0,(AJ193-$R193)&gt;0),$V193/365*($S193-AJ193+1),$V193/365*(AK193-$R193+1))))),0)</f>
        <v>0</v>
      </c>
      <c r="AM193" s="159">
        <f>AK193+1</f>
        <v>45809</v>
      </c>
      <c r="AN193" s="159">
        <f>AM193+29</f>
        <v>45838</v>
      </c>
      <c r="AO193" s="163">
        <f>IFERROR(IF(($R193-AN193)&gt;=0,0,IF(($S193-AM193)&lt;0,0,IF(AND(($S193-AN193)&gt;0,(AM193-$R193)&gt;0),$V193/365*(AN193-AM193+1),IF(AND(($S193-AN193)&lt;=0,(AM193-$R193)&gt;0),$V193/365*($S193-AM193+1),$V193/365*(AN193-$R193+1))))),0)</f>
        <v>0</v>
      </c>
      <c r="AP193" s="159">
        <f>AN193+1</f>
        <v>45839</v>
      </c>
      <c r="AQ193" s="159">
        <f>AP193+30</f>
        <v>45869</v>
      </c>
      <c r="AR193" s="163">
        <f>IFERROR(IF(($R193-AQ193)&gt;=0,0,IF(($S193-AP193)&lt;0,0,IF(AND(($S193-AQ193)&gt;0,(AP193-$R193)&gt;0),$V193/365*(AQ193-AP193+1),IF(AND(($S193-AQ193)&lt;=0,(AP193-$R193)&gt;0),$V193/365*($S193-AP193+1),$V193/365*(AQ193-$R193+1))))),0)</f>
        <v>0</v>
      </c>
      <c r="AS193" s="159">
        <f>AQ193+1</f>
        <v>45870</v>
      </c>
      <c r="AT193" s="159">
        <f>AS193+30</f>
        <v>45900</v>
      </c>
      <c r="AU193" s="163">
        <f>IFERROR(IF(($R193-AT193)&gt;=0,0,IF(($S193-AS193)&lt;0,0,IF(AND(($S193-AT193)&gt;0,(AS193-$R193)&gt;0),$V193/365*(AT193-AS193+1),IF(AND(($S193-AT193)&lt;=0,(AS193-$R193)&gt;0),$V193/365*($S193-AS193+1),$V193/365*(AT193-$R193+1))))),0)</f>
        <v>0</v>
      </c>
      <c r="AV193" s="159">
        <f>AT193+1</f>
        <v>45901</v>
      </c>
      <c r="AW193" s="159">
        <f>AV193+29</f>
        <v>45930</v>
      </c>
      <c r="AX193" s="163">
        <f>IFERROR(IF(($R193-AW193)&gt;=0,0,IF(($S193-AV193)&lt;0,0,IF(AND(($S193-AW193)&gt;0,(AV193-$R193)&gt;0),$V193/365*(AW193-AV193+1),IF(AND(($S193-AW193)&lt;=0,(AV193-$R193)&gt;0),$V193/365*($S193-AV193+1),$V193/365*(AW193-$R193+1))))),0)</f>
        <v>0</v>
      </c>
      <c r="AY193" s="159">
        <f>AW193+1</f>
        <v>45931</v>
      </c>
      <c r="AZ193" s="159">
        <f>AY193+30</f>
        <v>45961</v>
      </c>
      <c r="BA193" s="163">
        <f>IFERROR(IF(($R193-AZ193)&gt;=0,0,IF(($S193-AY193)&lt;0,0,IF(AND(($S193-AZ193)&gt;0,(AY193-$R193)&gt;0),$V193/365*(AZ193-AY193+1),IF(AND(($S193-AZ193)&lt;=0,(AY193-$R193)&gt;0),$V193/365*($S193-AY193+1),$V193/365*(AZ193-$R193+1))))),0)</f>
        <v>0</v>
      </c>
      <c r="BB193" s="159">
        <f>AZ193+1</f>
        <v>45962</v>
      </c>
      <c r="BC193" s="159">
        <f>BB193+29</f>
        <v>45991</v>
      </c>
      <c r="BD193" s="163">
        <f>IFERROR(IF(($R193-BC193)&gt;=0,0,IF(($S193-BB193)&lt;0,0,IF(AND(($S193-BC193)&gt;0,(BB193-$R193)&gt;0),$V193/365*(BC193-BB193+1),IF(AND(($S193-BC193)&lt;=0,(BB193-$R193)&gt;0),$V193/365*($S193-BB193+1),$V193/365*(BC193-$R193+1))))),0)</f>
        <v>0</v>
      </c>
      <c r="BE193" s="159">
        <f>BC193+1</f>
        <v>45992</v>
      </c>
      <c r="BF193" s="159">
        <f>BE193+30</f>
        <v>46022</v>
      </c>
      <c r="BG193" s="163">
        <f>IFERROR(IF(($R193-BF193)&gt;=0,0,IF(($S193-BE193)&lt;0,0,IF(AND(($S193-BF193)&gt;0,(BE193-$R193)&gt;0),$V193/365*(BF193-BE193+1),IF(AND(($S193-BF193)&lt;=0,(BE193-$R193)&gt;0),$V193/365*($S193-BE193+1),$V193/365*(BF193-$R193+1))))),0)</f>
        <v>0</v>
      </c>
      <c r="BH193" s="159">
        <v>46023</v>
      </c>
      <c r="BI193" s="159">
        <f>BH193+30</f>
        <v>46053</v>
      </c>
      <c r="BJ193" s="163">
        <f>IFERROR(IF(($R193-BI193)&gt;=0,0,IF(($S193-BH193)&lt;0,0,IF(AND(($S193-BI193)&gt;0,(BH193-$R193)&gt;0),$V193/365*(BI193-BH193+1),IF(AND(($S193-BI193)&lt;=0,(BH193-$R193)&gt;0),$V193/365*($S193-BH193+1),$V193/365*(BI193-$R193+1))))),0)</f>
        <v>0</v>
      </c>
      <c r="BK193" s="159">
        <f>BI193+1</f>
        <v>46054</v>
      </c>
      <c r="BL193" s="159">
        <f>BK193+27</f>
        <v>46081</v>
      </c>
      <c r="BM193" s="163">
        <f>IFERROR(IF(($R193-BL193)&gt;=0,0,IF(($S193-BK193)&lt;0,0,IF(AND(($S193-BL193)&gt;0,(BK193-$R193)&gt;0),$V193/365*(BL193-BK193+1),IF(AND(($S193-BL193)&lt;=0,(BK193-$R193)&gt;0),$V193/365*($S193-BK193+1),$V193/365*(BL193-$R193+1))))),0)</f>
        <v>0</v>
      </c>
      <c r="BN193" s="159">
        <f>BL193+1</f>
        <v>46082</v>
      </c>
      <c r="BO193" s="159">
        <f>BN193+30</f>
        <v>46112</v>
      </c>
      <c r="BP193" s="163">
        <f>IFERROR(IF(($R193-BO193)&gt;=0,0,IF(($S193-BN193)&lt;0,0,IF(AND(($S193-BO193)&gt;0,(BN193-$R193)&gt;0),$V193/365*(BO193-BN193+1),IF(AND(($S193-BO193)&lt;=0,(BN193-$R193)&gt;0),$V193/365*($S193-BN193+1),$V193/365*(BO193-$R193+1))))),0)</f>
        <v>0</v>
      </c>
      <c r="BQ193" s="159">
        <f>BO193+1</f>
        <v>46113</v>
      </c>
      <c r="BR193" s="159">
        <f>BQ193+29</f>
        <v>46142</v>
      </c>
      <c r="BS193" s="163">
        <f>IFERROR(IF(($R193-BR193)&gt;=0,0,IF(($S193-BQ193)&lt;0,0,IF(AND(($S193-BR193)&gt;0,(BQ193-$R193)&gt;0),$V193/365*(BR193-BQ193+1),IF(AND(($S193-BR193)&lt;=0,(BQ193-$R193)&gt;0),$V193/365*($S193-BQ193+1),$V193/365*(BR193-$R193+1))))),0)</f>
        <v>0</v>
      </c>
      <c r="BT193" s="159">
        <f>BR193+1</f>
        <v>46143</v>
      </c>
      <c r="BU193" s="159">
        <f>BT193+30</f>
        <v>46173</v>
      </c>
      <c r="BV193" s="163">
        <f>IFERROR(IF(($R193-BU193)&gt;=0,0,IF(($S193-BT193)&lt;0,0,IF(AND(($S193-BU193)&gt;0,(BT193-$R193)&gt;0),$V193/365*(BU193-BT193+1),IF(AND(($S193-BU193)&lt;=0,(BT193-$R193)&gt;0),$V193/365*($S193-BT193+1),$V193/365*(BU193-$R193+1))))),0)</f>
        <v>0</v>
      </c>
      <c r="BW193" s="159">
        <f>BU193+1</f>
        <v>46174</v>
      </c>
      <c r="BX193" s="159">
        <f>BW193+29</f>
        <v>46203</v>
      </c>
      <c r="BY193" s="163">
        <f>IFERROR(IF(($R193-BX193)&gt;=0,0,IF(($S193-BW193)&lt;0,0,IF(AND(($S193-BX193)&gt;0,(BW193-$R193)&gt;0),$V193/365*(BX193-BW193+1),IF(AND(($S193-BX193)&lt;=0,(BW193-$R193)&gt;0),$V193/365*($S193-BW193+1),$V193/365*(BX193-$R193+1))))),0)</f>
        <v>0</v>
      </c>
      <c r="BZ193" s="159">
        <f>BX193+1</f>
        <v>46204</v>
      </c>
      <c r="CA193" s="159">
        <f>BZ193+30</f>
        <v>46234</v>
      </c>
      <c r="CB193" s="163">
        <f>IFERROR(IF(($R193-CA193)&gt;=0,0,IF(($S193-BZ193)&lt;0,0,IF(AND(($S193-CA193)&gt;0,(BZ193-$R193)&gt;0),$V193/365*(CA193-BZ193+1),IF(AND(($S193-CA193)&lt;=0,(BZ193-$R193)&gt;0),$V193/365*($S193-BZ193+1),$V193/365*(CA193-$R193+1))))),0)</f>
        <v>0</v>
      </c>
      <c r="CC193" s="159">
        <f>CA193+1</f>
        <v>46235</v>
      </c>
      <c r="CD193" s="159">
        <f>CC193+30</f>
        <v>46265</v>
      </c>
      <c r="CE193" s="163">
        <f>IFERROR(IF(($R193-CD193)&gt;=0,0,IF(($S193-CC193)&lt;0,0,IF(AND(($S193-CD193)&gt;0,(CC193-$R193)&gt;0),$V193/365*(CD193-CC193+1),IF(AND(($S193-CD193)&lt;=0,(CC193-$R193)&gt;0),$V193/365*($S193-CC193+1),$V193/365*(CD193-$R193+1))))),0)</f>
        <v>0</v>
      </c>
      <c r="CF193" s="159">
        <f>CD193+1</f>
        <v>46266</v>
      </c>
      <c r="CG193" s="159">
        <f>CF193+29</f>
        <v>46295</v>
      </c>
      <c r="CH193" s="163">
        <f>IFERROR(IF(($R193-CG193)&gt;=0,0,IF(($S193-CF193)&lt;0,0,IF(AND(($S193-CG193)&gt;0,(CF193-$R193)&gt;0),$V193/365*(CG193-CF193+1),IF(AND(($S193-CG193)&lt;=0,(CF193-$R193)&gt;0),$V193/365*($S193-CF193+1),$V193/365*(CG193-$R193+1))))),0)</f>
        <v>0</v>
      </c>
      <c r="CI193" s="159">
        <f>CG193+1</f>
        <v>46296</v>
      </c>
      <c r="CJ193" s="159">
        <f>CI193+30</f>
        <v>46326</v>
      </c>
      <c r="CK193" s="163">
        <f>IFERROR(IF(($R193-CJ193)&gt;=0,0,IF(($S193-CI193)&lt;0,0,IF(AND(($S193-CJ193)&gt;0,(CI193-$R193)&gt;0),$V193/365*(CJ193-CI193+1),IF(AND(($S193-CJ193)&lt;=0,(CI193-$R193)&gt;0),$V193/365*($S193-CI193+1),$V193/365*(CJ193-$R193+1))))),0)</f>
        <v>0</v>
      </c>
      <c r="CL193" s="159">
        <f>CJ193+1</f>
        <v>46327</v>
      </c>
      <c r="CM193" s="159">
        <f>CL193+29</f>
        <v>46356</v>
      </c>
      <c r="CN193" s="163">
        <f>IFERROR(IF(($R193-CM193)&gt;=0,0,IF(($S193-CL193)&lt;0,0,IF(AND(($S193-CM193)&gt;0,(CL193-$R193)&gt;0),$V193/365*(CM193-CL193+1),IF(AND(($S193-CM193)&lt;=0,(CL193-$R193)&gt;0),$V193/365*($S193-CL193+1),$V193/365*(CM193-$R193+1))))),0)</f>
        <v>0</v>
      </c>
      <c r="CO193" s="159">
        <f>CM193+1</f>
        <v>46357</v>
      </c>
      <c r="CP193" s="159">
        <f>CO193+30</f>
        <v>46387</v>
      </c>
      <c r="CQ193" s="163">
        <f>IFERROR(IF(($R193-CP193)&gt;=0,0,IF(($S193-CO193)&lt;0,0,IF(AND(($S193-CP193)&gt;0,(CO193-$R193)&gt;0),$V193/365*(CP193-CO193+1),IF(AND(($S193-CP193)&lt;=0,(CO193-$R193)&gt;0),$V193/365*($S193-CO193+1),$V193/365*(CP193-$R193+1))))),0)</f>
        <v>0</v>
      </c>
    </row>
    <row r="194" s="85" customFormat="1" ht="24" customHeight="1" outlineLevel="4" spans="1:95">
      <c r="A194" s="124"/>
      <c r="B194" s="125"/>
      <c r="C194" s="126"/>
      <c r="D194" s="124"/>
      <c r="E194" s="125"/>
      <c r="F194" s="125"/>
      <c r="G194" s="125"/>
      <c r="H194" s="127"/>
      <c r="I194" s="127"/>
      <c r="J194" s="127">
        <f>Z194+AC194+AF194+AI194+AL194+AO194+AR194+AU194+AX194+BA194+BD194+BG194</f>
        <v>0</v>
      </c>
      <c r="K194" s="127">
        <f>K193+1</f>
        <v>2</v>
      </c>
      <c r="L194" s="152"/>
      <c r="M194" s="153">
        <f>IFERROR(VLOOKUP($L194,'2-2 引出数据_合同数据仓库'!$B$2:$BP$10000,3,FALSE),0)</f>
        <v>0</v>
      </c>
      <c r="N194" s="127"/>
      <c r="O194" s="153">
        <f>IFERROR(VLOOKUP((LEFT(VLOOKUP($L194,'2-2 引出数据_合同数据仓库'!$B$2:$BP$10000,64,FALSE),15)&amp;(RIGHT(VLOOKUP($L194,'2-2 引出数据_合同数据仓库'!$B$2:$BP$10000,64,FALSE),4)+1)),'2-2 引出数据_合同数据仓库'!$B$2:$BP$10000,3,FALSE),0)</f>
        <v>0</v>
      </c>
      <c r="P194" s="127"/>
      <c r="Q194" s="127">
        <f>IFERROR(VLOOKUP($L194,'2-2 引出数据_合同数据仓库'!$B$2:$BP$10000,28,FALSE),0)</f>
        <v>0</v>
      </c>
      <c r="R194" s="127">
        <f>IFERROR(VLOOKUP($L194,'2-2 引出数据_合同数据仓库'!$B$2:$BP$10000,29,FALSE),0)</f>
        <v>0</v>
      </c>
      <c r="S194" s="127">
        <f>IFERROR(VLOOKUP($L194,'2-2 引出数据_合同数据仓库'!$B$2:$BP$10000,4,FALSE),0)</f>
        <v>0</v>
      </c>
      <c r="T194" s="127"/>
      <c r="U194" s="127">
        <f>IFERROR(VLOOKUP($L194,'2-2 引出数据_合同数据仓库'!$B$2:$BP$10000,15,FALSE),0)</f>
        <v>0</v>
      </c>
      <c r="V194" s="127">
        <f>U194/(S194-R194+1)*365</f>
        <v>0</v>
      </c>
      <c r="W194" s="127"/>
      <c r="X194" s="159">
        <v>45658</v>
      </c>
      <c r="Y194" s="159">
        <f>X194+30</f>
        <v>45688</v>
      </c>
      <c r="Z194" s="163">
        <f>IFERROR(IF(($R194-Y194)&gt;=0,0,IF(($S194-X194)&lt;0,0,IF(AND(($S194-Y194)&gt;0,(X194-$R194)&gt;0),$V194/365*(Y194-X194+1),IF(AND(($S194-Y194)&lt;=0,(X194-$R194)&gt;0),$V194/365*($S194-X194+1),$V194/365*(Y194-$R194+1))))),0)</f>
        <v>0</v>
      </c>
      <c r="AA194" s="159">
        <f>Y194+1</f>
        <v>45689</v>
      </c>
      <c r="AB194" s="159">
        <f>AA194+27</f>
        <v>45716</v>
      </c>
      <c r="AC194" s="163">
        <f>IFERROR(IF(($R194-AB194)&gt;=0,0,IF(($S194-AA194)&lt;0,0,IF(AND(($S194-AB194)&gt;0,(AA194-$R194)&gt;0),$V194/365*(AB194-AA194+1),IF(AND(($S194-AB194)&lt;=0,(AA194-$R194)&gt;0),$V194/365*($S194-AA194+1),$V194/365*(AB194-$R194+1))))),0)</f>
        <v>0</v>
      </c>
      <c r="AD194" s="159">
        <f>AB194+1</f>
        <v>45717</v>
      </c>
      <c r="AE194" s="159">
        <f>AD194+30</f>
        <v>45747</v>
      </c>
      <c r="AF194" s="163">
        <f>IFERROR(IF(($R194-AE194)&gt;=0,0,IF(($S194-AD194)&lt;0,0,IF(AND(($S194-AE194)&gt;0,(AD194-$R194)&gt;0),$V194/365*(AE194-AD194+1),IF(AND(($S194-AE194)&lt;=0,(AD194-$R194)&gt;0),$V194/365*($S194-AD194+1),$V194/365*(AE194-$R194+1))))),0)</f>
        <v>0</v>
      </c>
      <c r="AG194" s="159">
        <f>AE194+1</f>
        <v>45748</v>
      </c>
      <c r="AH194" s="159">
        <f>AG194+29</f>
        <v>45777</v>
      </c>
      <c r="AI194" s="163">
        <f>IFERROR(IF(($R194-AH194)&gt;=0,0,IF(($S194-AG194)&lt;0,0,IF(AND(($S194-AH194)&gt;0,(AG194-$R194)&gt;0),$V194/365*(AH194-AG194+1),IF(AND(($S194-AH194)&lt;=0,(AG194-$R194)&gt;0),$V194/365*($S194-AG194+1),$V194/365*(AH194-$R194+1))))),0)</f>
        <v>0</v>
      </c>
      <c r="AJ194" s="159">
        <f>AH194+1</f>
        <v>45778</v>
      </c>
      <c r="AK194" s="159">
        <f>AJ194+30</f>
        <v>45808</v>
      </c>
      <c r="AL194" s="163">
        <f>IFERROR(IF(($R194-AK194)&gt;=0,0,IF(($S194-AJ194)&lt;0,0,IF(AND(($S194-AK194)&gt;0,(AJ194-$R194)&gt;0),$V194/365*(AK194-AJ194+1),IF(AND(($S194-AK194)&lt;=0,(AJ194-$R194)&gt;0),$V194/365*($S194-AJ194+1),$V194/365*(AK194-$R194+1))))),0)</f>
        <v>0</v>
      </c>
      <c r="AM194" s="159">
        <f>AK194+1</f>
        <v>45809</v>
      </c>
      <c r="AN194" s="159">
        <f>AM194+29</f>
        <v>45838</v>
      </c>
      <c r="AO194" s="163">
        <f>IFERROR(IF(($R194-AN194)&gt;=0,0,IF(($S194-AM194)&lt;0,0,IF(AND(($S194-AN194)&gt;0,(AM194-$R194)&gt;0),$V194/365*(AN194-AM194+1),IF(AND(($S194-AN194)&lt;=0,(AM194-$R194)&gt;0),$V194/365*($S194-AM194+1),$V194/365*(AN194-$R194+1))))),0)</f>
        <v>0</v>
      </c>
      <c r="AP194" s="159">
        <f>AN194+1</f>
        <v>45839</v>
      </c>
      <c r="AQ194" s="159">
        <f>AP194+30</f>
        <v>45869</v>
      </c>
      <c r="AR194" s="163">
        <f>IFERROR(IF(($R194-AQ194)&gt;=0,0,IF(($S194-AP194)&lt;0,0,IF(AND(($S194-AQ194)&gt;0,(AP194-$R194)&gt;0),$V194/365*(AQ194-AP194+1),IF(AND(($S194-AQ194)&lt;=0,(AP194-$R194)&gt;0),$V194/365*($S194-AP194+1),$V194/365*(AQ194-$R194+1))))),0)</f>
        <v>0</v>
      </c>
      <c r="AS194" s="159">
        <f>AQ194+1</f>
        <v>45870</v>
      </c>
      <c r="AT194" s="159">
        <f>AS194+30</f>
        <v>45900</v>
      </c>
      <c r="AU194" s="163">
        <f>IFERROR(IF(($R194-AT194)&gt;=0,0,IF(($S194-AS194)&lt;0,0,IF(AND(($S194-AT194)&gt;0,(AS194-$R194)&gt;0),$V194/365*(AT194-AS194+1),IF(AND(($S194-AT194)&lt;=0,(AS194-$R194)&gt;0),$V194/365*($S194-AS194+1),$V194/365*(AT194-$R194+1))))),0)</f>
        <v>0</v>
      </c>
      <c r="AV194" s="159">
        <f>AT194+1</f>
        <v>45901</v>
      </c>
      <c r="AW194" s="159">
        <f>AV194+29</f>
        <v>45930</v>
      </c>
      <c r="AX194" s="163">
        <f>IFERROR(IF(($R194-AW194)&gt;=0,0,IF(($S194-AV194)&lt;0,0,IF(AND(($S194-AW194)&gt;0,(AV194-$R194)&gt;0),$V194/365*(AW194-AV194+1),IF(AND(($S194-AW194)&lt;=0,(AV194-$R194)&gt;0),$V194/365*($S194-AV194+1),$V194/365*(AW194-$R194+1))))),0)</f>
        <v>0</v>
      </c>
      <c r="AY194" s="159">
        <f>AW194+1</f>
        <v>45931</v>
      </c>
      <c r="AZ194" s="159">
        <f>AY194+30</f>
        <v>45961</v>
      </c>
      <c r="BA194" s="163">
        <f>IFERROR(IF(($R194-AZ194)&gt;=0,0,IF(($S194-AY194)&lt;0,0,IF(AND(($S194-AZ194)&gt;0,(AY194-$R194)&gt;0),$V194/365*(AZ194-AY194+1),IF(AND(($S194-AZ194)&lt;=0,(AY194-$R194)&gt;0),$V194/365*($S194-AY194+1),$V194/365*(AZ194-$R194+1))))),0)</f>
        <v>0</v>
      </c>
      <c r="BB194" s="159">
        <f>AZ194+1</f>
        <v>45962</v>
      </c>
      <c r="BC194" s="159">
        <f>BB194+29</f>
        <v>45991</v>
      </c>
      <c r="BD194" s="163">
        <f>IFERROR(IF(($R194-BC194)&gt;=0,0,IF(($S194-BB194)&lt;0,0,IF(AND(($S194-BC194)&gt;0,(BB194-$R194)&gt;0),$V194/365*(BC194-BB194+1),IF(AND(($S194-BC194)&lt;=0,(BB194-$R194)&gt;0),$V194/365*($S194-BB194+1),$V194/365*(BC194-$R194+1))))),0)</f>
        <v>0</v>
      </c>
      <c r="BE194" s="159">
        <f>BC194+1</f>
        <v>45992</v>
      </c>
      <c r="BF194" s="159">
        <f>BE194+30</f>
        <v>46022</v>
      </c>
      <c r="BG194" s="163">
        <f>IFERROR(IF(($R194-BF194)&gt;=0,0,IF(($S194-BE194)&lt;0,0,IF(AND(($S194-BF194)&gt;0,(BE194-$R194)&gt;0),$V194/365*(BF194-BE194+1),IF(AND(($S194-BF194)&lt;=0,(BE194-$R194)&gt;0),$V194/365*($S194-BE194+1),$V194/365*(BF194-$R194+1))))),0)</f>
        <v>0</v>
      </c>
      <c r="BH194" s="159">
        <v>46023</v>
      </c>
      <c r="BI194" s="159">
        <f>BH194+30</f>
        <v>46053</v>
      </c>
      <c r="BJ194" s="163">
        <f>IFERROR(IF(($R194-BI194)&gt;=0,0,IF(($S194-BH194)&lt;0,0,IF(AND(($S194-BI194)&gt;0,(BH194-$R194)&gt;0),$V194/365*(BI194-BH194+1),IF(AND(($S194-BI194)&lt;=0,(BH194-$R194)&gt;0),$V194/365*($S194-BH194+1),$V194/365*(BI194-$R194+1))))),0)</f>
        <v>0</v>
      </c>
      <c r="BK194" s="159">
        <f>BI194+1</f>
        <v>46054</v>
      </c>
      <c r="BL194" s="159">
        <f>BK194+27</f>
        <v>46081</v>
      </c>
      <c r="BM194" s="163">
        <f>IFERROR(IF(($R194-BL194)&gt;=0,0,IF(($S194-BK194)&lt;0,0,IF(AND(($S194-BL194)&gt;0,(BK194-$R194)&gt;0),$V194/365*(BL194-BK194+1),IF(AND(($S194-BL194)&lt;=0,(BK194-$R194)&gt;0),$V194/365*($S194-BK194+1),$V194/365*(BL194-$R194+1))))),0)</f>
        <v>0</v>
      </c>
      <c r="BN194" s="159">
        <f>BL194+1</f>
        <v>46082</v>
      </c>
      <c r="BO194" s="159">
        <f>BN194+30</f>
        <v>46112</v>
      </c>
      <c r="BP194" s="163">
        <f>IFERROR(IF(($R194-BO194)&gt;=0,0,IF(($S194-BN194)&lt;0,0,IF(AND(($S194-BO194)&gt;0,(BN194-$R194)&gt;0),$V194/365*(BO194-BN194+1),IF(AND(($S194-BO194)&lt;=0,(BN194-$R194)&gt;0),$V194/365*($S194-BN194+1),$V194/365*(BO194-$R194+1))))),0)</f>
        <v>0</v>
      </c>
      <c r="BQ194" s="159">
        <f>BO194+1</f>
        <v>46113</v>
      </c>
      <c r="BR194" s="159">
        <f>BQ194+29</f>
        <v>46142</v>
      </c>
      <c r="BS194" s="163">
        <f>IFERROR(IF(($R194-BR194)&gt;=0,0,IF(($S194-BQ194)&lt;0,0,IF(AND(($S194-BR194)&gt;0,(BQ194-$R194)&gt;0),$V194/365*(BR194-BQ194+1),IF(AND(($S194-BR194)&lt;=0,(BQ194-$R194)&gt;0),$V194/365*($S194-BQ194+1),$V194/365*(BR194-$R194+1))))),0)</f>
        <v>0</v>
      </c>
      <c r="BT194" s="159">
        <f>BR194+1</f>
        <v>46143</v>
      </c>
      <c r="BU194" s="159">
        <f>BT194+30</f>
        <v>46173</v>
      </c>
      <c r="BV194" s="163">
        <f>IFERROR(IF(($R194-BU194)&gt;=0,0,IF(($S194-BT194)&lt;0,0,IF(AND(($S194-BU194)&gt;0,(BT194-$R194)&gt;0),$V194/365*(BU194-BT194+1),IF(AND(($S194-BU194)&lt;=0,(BT194-$R194)&gt;0),$V194/365*($S194-BT194+1),$V194/365*(BU194-$R194+1))))),0)</f>
        <v>0</v>
      </c>
      <c r="BW194" s="159">
        <f>BU194+1</f>
        <v>46174</v>
      </c>
      <c r="BX194" s="159">
        <f>BW194+29</f>
        <v>46203</v>
      </c>
      <c r="BY194" s="163">
        <f>IFERROR(IF(($R194-BX194)&gt;=0,0,IF(($S194-BW194)&lt;0,0,IF(AND(($S194-BX194)&gt;0,(BW194-$R194)&gt;0),$V194/365*(BX194-BW194+1),IF(AND(($S194-BX194)&lt;=0,(BW194-$R194)&gt;0),$V194/365*($S194-BW194+1),$V194/365*(BX194-$R194+1))))),0)</f>
        <v>0</v>
      </c>
      <c r="BZ194" s="159">
        <f>BX194+1</f>
        <v>46204</v>
      </c>
      <c r="CA194" s="159">
        <f>BZ194+30</f>
        <v>46234</v>
      </c>
      <c r="CB194" s="163">
        <f>IFERROR(IF(($R194-CA194)&gt;=0,0,IF(($S194-BZ194)&lt;0,0,IF(AND(($S194-CA194)&gt;0,(BZ194-$R194)&gt;0),$V194/365*(CA194-BZ194+1),IF(AND(($S194-CA194)&lt;=0,(BZ194-$R194)&gt;0),$V194/365*($S194-BZ194+1),$V194/365*(CA194-$R194+1))))),0)</f>
        <v>0</v>
      </c>
      <c r="CC194" s="159">
        <f>CA194+1</f>
        <v>46235</v>
      </c>
      <c r="CD194" s="159">
        <f>CC194+30</f>
        <v>46265</v>
      </c>
      <c r="CE194" s="163">
        <f>IFERROR(IF(($R194-CD194)&gt;=0,0,IF(($S194-CC194)&lt;0,0,IF(AND(($S194-CD194)&gt;0,(CC194-$R194)&gt;0),$V194/365*(CD194-CC194+1),IF(AND(($S194-CD194)&lt;=0,(CC194-$R194)&gt;0),$V194/365*($S194-CC194+1),$V194/365*(CD194-$R194+1))))),0)</f>
        <v>0</v>
      </c>
      <c r="CF194" s="159">
        <f>CD194+1</f>
        <v>46266</v>
      </c>
      <c r="CG194" s="159">
        <f>CF194+29</f>
        <v>46295</v>
      </c>
      <c r="CH194" s="163">
        <f>IFERROR(IF(($R194-CG194)&gt;=0,0,IF(($S194-CF194)&lt;0,0,IF(AND(($S194-CG194)&gt;0,(CF194-$R194)&gt;0),$V194/365*(CG194-CF194+1),IF(AND(($S194-CG194)&lt;=0,(CF194-$R194)&gt;0),$V194/365*($S194-CF194+1),$V194/365*(CG194-$R194+1))))),0)</f>
        <v>0</v>
      </c>
      <c r="CI194" s="159">
        <f>CG194+1</f>
        <v>46296</v>
      </c>
      <c r="CJ194" s="159">
        <f>CI194+30</f>
        <v>46326</v>
      </c>
      <c r="CK194" s="163">
        <f>IFERROR(IF(($R194-CJ194)&gt;=0,0,IF(($S194-CI194)&lt;0,0,IF(AND(($S194-CJ194)&gt;0,(CI194-$R194)&gt;0),$V194/365*(CJ194-CI194+1),IF(AND(($S194-CJ194)&lt;=0,(CI194-$R194)&gt;0),$V194/365*($S194-CI194+1),$V194/365*(CJ194-$R194+1))))),0)</f>
        <v>0</v>
      </c>
      <c r="CL194" s="159">
        <f>CJ194+1</f>
        <v>46327</v>
      </c>
      <c r="CM194" s="159">
        <f>CL194+29</f>
        <v>46356</v>
      </c>
      <c r="CN194" s="163">
        <f>IFERROR(IF(($R194-CM194)&gt;=0,0,IF(($S194-CL194)&lt;0,0,IF(AND(($S194-CM194)&gt;0,(CL194-$R194)&gt;0),$V194/365*(CM194-CL194+1),IF(AND(($S194-CM194)&lt;=0,(CL194-$R194)&gt;0),$V194/365*($S194-CL194+1),$V194/365*(CM194-$R194+1))))),0)</f>
        <v>0</v>
      </c>
      <c r="CO194" s="159">
        <f>CM194+1</f>
        <v>46357</v>
      </c>
      <c r="CP194" s="159">
        <f>CO194+30</f>
        <v>46387</v>
      </c>
      <c r="CQ194" s="163">
        <f>IFERROR(IF(($R194-CP194)&gt;=0,0,IF(($S194-CO194)&lt;0,0,IF(AND(($S194-CP194)&gt;0,(CO194-$R194)&gt;0),$V194/365*(CP194-CO194+1),IF(AND(($S194-CP194)&lt;=0,(CO194-$R194)&gt;0),$V194/365*($S194-CO194+1),$V194/365*(CP194-$R194+1))))),0)</f>
        <v>0</v>
      </c>
    </row>
    <row r="195" s="85" customFormat="1" ht="24" customHeight="1" outlineLevel="4" spans="1:95">
      <c r="A195" s="124"/>
      <c r="B195" s="125"/>
      <c r="C195" s="126"/>
      <c r="D195" s="124"/>
      <c r="E195" s="125"/>
      <c r="F195" s="125"/>
      <c r="G195" s="125"/>
      <c r="H195" s="127"/>
      <c r="I195" s="127"/>
      <c r="J195" s="127">
        <f>Z195+AC195+AF195+AI195+AL195+AO195+AR195+AU195+AX195+BA195+BD195+BG195</f>
        <v>0</v>
      </c>
      <c r="K195" s="127">
        <f>K194+1</f>
        <v>3</v>
      </c>
      <c r="L195" s="152"/>
      <c r="M195" s="153">
        <f>IFERROR(VLOOKUP($L195,'2-2 引出数据_合同数据仓库'!$B$2:$BP$10000,3,FALSE),0)</f>
        <v>0</v>
      </c>
      <c r="N195" s="127"/>
      <c r="O195" s="153">
        <f>IFERROR(VLOOKUP((LEFT(VLOOKUP($L195,'2-2 引出数据_合同数据仓库'!$B$2:$BP$10000,64,FALSE),15)&amp;(RIGHT(VLOOKUP($L195,'2-2 引出数据_合同数据仓库'!$B$2:$BP$10000,64,FALSE),4)+1)),'2-2 引出数据_合同数据仓库'!$B$2:$BP$10000,3,FALSE),0)</f>
        <v>0</v>
      </c>
      <c r="P195" s="127"/>
      <c r="Q195" s="127">
        <f>IFERROR(VLOOKUP($L195,'2-2 引出数据_合同数据仓库'!$B$2:$BP$10000,28,FALSE),0)</f>
        <v>0</v>
      </c>
      <c r="R195" s="127">
        <f>IFERROR(VLOOKUP($L195,'2-2 引出数据_合同数据仓库'!$B$2:$BP$10000,29,FALSE),0)</f>
        <v>0</v>
      </c>
      <c r="S195" s="127">
        <f>IFERROR(VLOOKUP($L195,'2-2 引出数据_合同数据仓库'!$B$2:$BP$10000,4,FALSE),0)</f>
        <v>0</v>
      </c>
      <c r="T195" s="127"/>
      <c r="U195" s="127">
        <f>IFERROR(VLOOKUP($L195,'2-2 引出数据_合同数据仓库'!$B$2:$BP$10000,15,FALSE),0)</f>
        <v>0</v>
      </c>
      <c r="V195" s="127">
        <f>U195/(S195-R195+1)*365</f>
        <v>0</v>
      </c>
      <c r="W195" s="127"/>
      <c r="X195" s="159">
        <v>45658</v>
      </c>
      <c r="Y195" s="159">
        <f>X195+30</f>
        <v>45688</v>
      </c>
      <c r="Z195" s="163">
        <f>IFERROR(IF(($R195-Y195)&gt;=0,0,IF(($S195-X195)&lt;0,0,IF(AND(($S195-Y195)&gt;0,(X195-$R195)&gt;0),$V195/365*(Y195-X195+1),IF(AND(($S195-Y195)&lt;=0,(X195-$R195)&gt;0),$V195/365*($S195-X195+1),$V195/365*(Y195-$R195+1))))),0)</f>
        <v>0</v>
      </c>
      <c r="AA195" s="159">
        <f>Y195+1</f>
        <v>45689</v>
      </c>
      <c r="AB195" s="159">
        <f>AA195+27</f>
        <v>45716</v>
      </c>
      <c r="AC195" s="163">
        <f>IFERROR(IF(($R195-AB195)&gt;=0,0,IF(($S195-AA195)&lt;0,0,IF(AND(($S195-AB195)&gt;0,(AA195-$R195)&gt;0),$V195/365*(AB195-AA195+1),IF(AND(($S195-AB195)&lt;=0,(AA195-$R195)&gt;0),$V195/365*($S195-AA195+1),$V195/365*(AB195-$R195+1))))),0)</f>
        <v>0</v>
      </c>
      <c r="AD195" s="159">
        <f>AB195+1</f>
        <v>45717</v>
      </c>
      <c r="AE195" s="159">
        <f>AD195+30</f>
        <v>45747</v>
      </c>
      <c r="AF195" s="163">
        <f>IFERROR(IF(($R195-AE195)&gt;=0,0,IF(($S195-AD195)&lt;0,0,IF(AND(($S195-AE195)&gt;0,(AD195-$R195)&gt;0),$V195/365*(AE195-AD195+1),IF(AND(($S195-AE195)&lt;=0,(AD195-$R195)&gt;0),$V195/365*($S195-AD195+1),$V195/365*(AE195-$R195+1))))),0)</f>
        <v>0</v>
      </c>
      <c r="AG195" s="159">
        <f>AE195+1</f>
        <v>45748</v>
      </c>
      <c r="AH195" s="159">
        <f>AG195+29</f>
        <v>45777</v>
      </c>
      <c r="AI195" s="163">
        <f>IFERROR(IF(($R195-AH195)&gt;=0,0,IF(($S195-AG195)&lt;0,0,IF(AND(($S195-AH195)&gt;0,(AG195-$R195)&gt;0),$V195/365*(AH195-AG195+1),IF(AND(($S195-AH195)&lt;=0,(AG195-$R195)&gt;0),$V195/365*($S195-AG195+1),$V195/365*(AH195-$R195+1))))),0)</f>
        <v>0</v>
      </c>
      <c r="AJ195" s="159">
        <f>AH195+1</f>
        <v>45778</v>
      </c>
      <c r="AK195" s="159">
        <f>AJ195+30</f>
        <v>45808</v>
      </c>
      <c r="AL195" s="163">
        <f>IFERROR(IF(($R195-AK195)&gt;=0,0,IF(($S195-AJ195)&lt;0,0,IF(AND(($S195-AK195)&gt;0,(AJ195-$R195)&gt;0),$V195/365*(AK195-AJ195+1),IF(AND(($S195-AK195)&lt;=0,(AJ195-$R195)&gt;0),$V195/365*($S195-AJ195+1),$V195/365*(AK195-$R195+1))))),0)</f>
        <v>0</v>
      </c>
      <c r="AM195" s="159">
        <f>AK195+1</f>
        <v>45809</v>
      </c>
      <c r="AN195" s="159">
        <f>AM195+29</f>
        <v>45838</v>
      </c>
      <c r="AO195" s="163">
        <f>IFERROR(IF(($R195-AN195)&gt;=0,0,IF(($S195-AM195)&lt;0,0,IF(AND(($S195-AN195)&gt;0,(AM195-$R195)&gt;0),$V195/365*(AN195-AM195+1),IF(AND(($S195-AN195)&lt;=0,(AM195-$R195)&gt;0),$V195/365*($S195-AM195+1),$V195/365*(AN195-$R195+1))))),0)</f>
        <v>0</v>
      </c>
      <c r="AP195" s="159">
        <f>AN195+1</f>
        <v>45839</v>
      </c>
      <c r="AQ195" s="159">
        <f>AP195+30</f>
        <v>45869</v>
      </c>
      <c r="AR195" s="163">
        <f>IFERROR(IF(($R195-AQ195)&gt;=0,0,IF(($S195-AP195)&lt;0,0,IF(AND(($S195-AQ195)&gt;0,(AP195-$R195)&gt;0),$V195/365*(AQ195-AP195+1),IF(AND(($S195-AQ195)&lt;=0,(AP195-$R195)&gt;0),$V195/365*($S195-AP195+1),$V195/365*(AQ195-$R195+1))))),0)</f>
        <v>0</v>
      </c>
      <c r="AS195" s="159">
        <f>AQ195+1</f>
        <v>45870</v>
      </c>
      <c r="AT195" s="159">
        <f>AS195+30</f>
        <v>45900</v>
      </c>
      <c r="AU195" s="163">
        <f>IFERROR(IF(($R195-AT195)&gt;=0,0,IF(($S195-AS195)&lt;0,0,IF(AND(($S195-AT195)&gt;0,(AS195-$R195)&gt;0),$V195/365*(AT195-AS195+1),IF(AND(($S195-AT195)&lt;=0,(AS195-$R195)&gt;0),$V195/365*($S195-AS195+1),$V195/365*(AT195-$R195+1))))),0)</f>
        <v>0</v>
      </c>
      <c r="AV195" s="159">
        <f>AT195+1</f>
        <v>45901</v>
      </c>
      <c r="AW195" s="159">
        <f>AV195+29</f>
        <v>45930</v>
      </c>
      <c r="AX195" s="163">
        <f>IFERROR(IF(($R195-AW195)&gt;=0,0,IF(($S195-AV195)&lt;0,0,IF(AND(($S195-AW195)&gt;0,(AV195-$R195)&gt;0),$V195/365*(AW195-AV195+1),IF(AND(($S195-AW195)&lt;=0,(AV195-$R195)&gt;0),$V195/365*($S195-AV195+1),$V195/365*(AW195-$R195+1))))),0)</f>
        <v>0</v>
      </c>
      <c r="AY195" s="159">
        <f>AW195+1</f>
        <v>45931</v>
      </c>
      <c r="AZ195" s="159">
        <f>AY195+30</f>
        <v>45961</v>
      </c>
      <c r="BA195" s="163">
        <f>IFERROR(IF(($R195-AZ195)&gt;=0,0,IF(($S195-AY195)&lt;0,0,IF(AND(($S195-AZ195)&gt;0,(AY195-$R195)&gt;0),$V195/365*(AZ195-AY195+1),IF(AND(($S195-AZ195)&lt;=0,(AY195-$R195)&gt;0),$V195/365*($S195-AY195+1),$V195/365*(AZ195-$R195+1))))),0)</f>
        <v>0</v>
      </c>
      <c r="BB195" s="159">
        <f>AZ195+1</f>
        <v>45962</v>
      </c>
      <c r="BC195" s="159">
        <f>BB195+29</f>
        <v>45991</v>
      </c>
      <c r="BD195" s="163">
        <f>IFERROR(IF(($R195-BC195)&gt;=0,0,IF(($S195-BB195)&lt;0,0,IF(AND(($S195-BC195)&gt;0,(BB195-$R195)&gt;0),$V195/365*(BC195-BB195+1),IF(AND(($S195-BC195)&lt;=0,(BB195-$R195)&gt;0),$V195/365*($S195-BB195+1),$V195/365*(BC195-$R195+1))))),0)</f>
        <v>0</v>
      </c>
      <c r="BE195" s="159">
        <f>BC195+1</f>
        <v>45992</v>
      </c>
      <c r="BF195" s="159">
        <f>BE195+30</f>
        <v>46022</v>
      </c>
      <c r="BG195" s="163">
        <f>IFERROR(IF(($R195-BF195)&gt;=0,0,IF(($S195-BE195)&lt;0,0,IF(AND(($S195-BF195)&gt;0,(BE195-$R195)&gt;0),$V195/365*(BF195-BE195+1),IF(AND(($S195-BF195)&lt;=0,(BE195-$R195)&gt;0),$V195/365*($S195-BE195+1),$V195/365*(BF195-$R195+1))))),0)</f>
        <v>0</v>
      </c>
      <c r="BH195" s="159">
        <v>46023</v>
      </c>
      <c r="BI195" s="159">
        <f>BH195+30</f>
        <v>46053</v>
      </c>
      <c r="BJ195" s="163">
        <f>IFERROR(IF(($R195-BI195)&gt;=0,0,IF(($S195-BH195)&lt;0,0,IF(AND(($S195-BI195)&gt;0,(BH195-$R195)&gt;0),$V195/365*(BI195-BH195+1),IF(AND(($S195-BI195)&lt;=0,(BH195-$R195)&gt;0),$V195/365*($S195-BH195+1),$V195/365*(BI195-$R195+1))))),0)</f>
        <v>0</v>
      </c>
      <c r="BK195" s="159">
        <f>BI195+1</f>
        <v>46054</v>
      </c>
      <c r="BL195" s="159">
        <f>BK195+27</f>
        <v>46081</v>
      </c>
      <c r="BM195" s="163">
        <f>IFERROR(IF(($R195-BL195)&gt;=0,0,IF(($S195-BK195)&lt;0,0,IF(AND(($S195-BL195)&gt;0,(BK195-$R195)&gt;0),$V195/365*(BL195-BK195+1),IF(AND(($S195-BL195)&lt;=0,(BK195-$R195)&gt;0),$V195/365*($S195-BK195+1),$V195/365*(BL195-$R195+1))))),0)</f>
        <v>0</v>
      </c>
      <c r="BN195" s="159">
        <f>BL195+1</f>
        <v>46082</v>
      </c>
      <c r="BO195" s="159">
        <f>BN195+30</f>
        <v>46112</v>
      </c>
      <c r="BP195" s="163">
        <f>IFERROR(IF(($R195-BO195)&gt;=0,0,IF(($S195-BN195)&lt;0,0,IF(AND(($S195-BO195)&gt;0,(BN195-$R195)&gt;0),$V195/365*(BO195-BN195+1),IF(AND(($S195-BO195)&lt;=0,(BN195-$R195)&gt;0),$V195/365*($S195-BN195+1),$V195/365*(BO195-$R195+1))))),0)</f>
        <v>0</v>
      </c>
      <c r="BQ195" s="159">
        <f>BO195+1</f>
        <v>46113</v>
      </c>
      <c r="BR195" s="159">
        <f>BQ195+29</f>
        <v>46142</v>
      </c>
      <c r="BS195" s="163">
        <f>IFERROR(IF(($R195-BR195)&gt;=0,0,IF(($S195-BQ195)&lt;0,0,IF(AND(($S195-BR195)&gt;0,(BQ195-$R195)&gt;0),$V195/365*(BR195-BQ195+1),IF(AND(($S195-BR195)&lt;=0,(BQ195-$R195)&gt;0),$V195/365*($S195-BQ195+1),$V195/365*(BR195-$R195+1))))),0)</f>
        <v>0</v>
      </c>
      <c r="BT195" s="159">
        <f>BR195+1</f>
        <v>46143</v>
      </c>
      <c r="BU195" s="159">
        <f>BT195+30</f>
        <v>46173</v>
      </c>
      <c r="BV195" s="163">
        <f>IFERROR(IF(($R195-BU195)&gt;=0,0,IF(($S195-BT195)&lt;0,0,IF(AND(($S195-BU195)&gt;0,(BT195-$R195)&gt;0),$V195/365*(BU195-BT195+1),IF(AND(($S195-BU195)&lt;=0,(BT195-$R195)&gt;0),$V195/365*($S195-BT195+1),$V195/365*(BU195-$R195+1))))),0)</f>
        <v>0</v>
      </c>
      <c r="BW195" s="159">
        <f>BU195+1</f>
        <v>46174</v>
      </c>
      <c r="BX195" s="159">
        <f>BW195+29</f>
        <v>46203</v>
      </c>
      <c r="BY195" s="163">
        <f>IFERROR(IF(($R195-BX195)&gt;=0,0,IF(($S195-BW195)&lt;0,0,IF(AND(($S195-BX195)&gt;0,(BW195-$R195)&gt;0),$V195/365*(BX195-BW195+1),IF(AND(($S195-BX195)&lt;=0,(BW195-$R195)&gt;0),$V195/365*($S195-BW195+1),$V195/365*(BX195-$R195+1))))),0)</f>
        <v>0</v>
      </c>
      <c r="BZ195" s="159">
        <f>BX195+1</f>
        <v>46204</v>
      </c>
      <c r="CA195" s="159">
        <f>BZ195+30</f>
        <v>46234</v>
      </c>
      <c r="CB195" s="163">
        <f>IFERROR(IF(($R195-CA195)&gt;=0,0,IF(($S195-BZ195)&lt;0,0,IF(AND(($S195-CA195)&gt;0,(BZ195-$R195)&gt;0),$V195/365*(CA195-BZ195+1),IF(AND(($S195-CA195)&lt;=0,(BZ195-$R195)&gt;0),$V195/365*($S195-BZ195+1),$V195/365*(CA195-$R195+1))))),0)</f>
        <v>0</v>
      </c>
      <c r="CC195" s="159">
        <f>CA195+1</f>
        <v>46235</v>
      </c>
      <c r="CD195" s="159">
        <f>CC195+30</f>
        <v>46265</v>
      </c>
      <c r="CE195" s="163">
        <f>IFERROR(IF(($R195-CD195)&gt;=0,0,IF(($S195-CC195)&lt;0,0,IF(AND(($S195-CD195)&gt;0,(CC195-$R195)&gt;0),$V195/365*(CD195-CC195+1),IF(AND(($S195-CD195)&lt;=0,(CC195-$R195)&gt;0),$V195/365*($S195-CC195+1),$V195/365*(CD195-$R195+1))))),0)</f>
        <v>0</v>
      </c>
      <c r="CF195" s="159">
        <f>CD195+1</f>
        <v>46266</v>
      </c>
      <c r="CG195" s="159">
        <f>CF195+29</f>
        <v>46295</v>
      </c>
      <c r="CH195" s="163">
        <f>IFERROR(IF(($R195-CG195)&gt;=0,0,IF(($S195-CF195)&lt;0,0,IF(AND(($S195-CG195)&gt;0,(CF195-$R195)&gt;0),$V195/365*(CG195-CF195+1),IF(AND(($S195-CG195)&lt;=0,(CF195-$R195)&gt;0),$V195/365*($S195-CF195+1),$V195/365*(CG195-$R195+1))))),0)</f>
        <v>0</v>
      </c>
      <c r="CI195" s="159">
        <f>CG195+1</f>
        <v>46296</v>
      </c>
      <c r="CJ195" s="159">
        <f>CI195+30</f>
        <v>46326</v>
      </c>
      <c r="CK195" s="163">
        <f>IFERROR(IF(($R195-CJ195)&gt;=0,0,IF(($S195-CI195)&lt;0,0,IF(AND(($S195-CJ195)&gt;0,(CI195-$R195)&gt;0),$V195/365*(CJ195-CI195+1),IF(AND(($S195-CJ195)&lt;=0,(CI195-$R195)&gt;0),$V195/365*($S195-CI195+1),$V195/365*(CJ195-$R195+1))))),0)</f>
        <v>0</v>
      </c>
      <c r="CL195" s="159">
        <f>CJ195+1</f>
        <v>46327</v>
      </c>
      <c r="CM195" s="159">
        <f>CL195+29</f>
        <v>46356</v>
      </c>
      <c r="CN195" s="163">
        <f>IFERROR(IF(($R195-CM195)&gt;=0,0,IF(($S195-CL195)&lt;0,0,IF(AND(($S195-CM195)&gt;0,(CL195-$R195)&gt;0),$V195/365*(CM195-CL195+1),IF(AND(($S195-CM195)&lt;=0,(CL195-$R195)&gt;0),$V195/365*($S195-CL195+1),$V195/365*(CM195-$R195+1))))),0)</f>
        <v>0</v>
      </c>
      <c r="CO195" s="159">
        <f>CM195+1</f>
        <v>46357</v>
      </c>
      <c r="CP195" s="159">
        <f>CO195+30</f>
        <v>46387</v>
      </c>
      <c r="CQ195" s="163">
        <f>IFERROR(IF(($R195-CP195)&gt;=0,0,IF(($S195-CO195)&lt;0,0,IF(AND(($S195-CP195)&gt;0,(CO195-$R195)&gt;0),$V195/365*(CP195-CO195+1),IF(AND(($S195-CP195)&lt;=0,(CO195-$R195)&gt;0),$V195/365*($S195-CO195+1),$V195/365*(CP195-$R195+1))))),0)</f>
        <v>0</v>
      </c>
    </row>
    <row r="196" s="85" customFormat="1" ht="24" customHeight="1" outlineLevel="4" spans="1:95">
      <c r="A196" s="124"/>
      <c r="B196" s="125"/>
      <c r="C196" s="126"/>
      <c r="D196" s="124"/>
      <c r="E196" s="125"/>
      <c r="F196" s="125"/>
      <c r="G196" s="125"/>
      <c r="H196" s="127"/>
      <c r="I196" s="127"/>
      <c r="J196" s="127">
        <f>Z196+AC196+AF196+AI196+AL196+AO196+AR196+AU196+AX196+BA196+BD196+BG196</f>
        <v>0</v>
      </c>
      <c r="K196" s="127">
        <f>K195+1</f>
        <v>4</v>
      </c>
      <c r="L196" s="152"/>
      <c r="M196" s="153">
        <f>IFERROR(VLOOKUP($L196,'2-2 引出数据_合同数据仓库'!$B$2:$BP$10000,3,FALSE),0)</f>
        <v>0</v>
      </c>
      <c r="N196" s="127"/>
      <c r="O196" s="153">
        <f>IFERROR(VLOOKUP((LEFT(VLOOKUP($L196,'2-2 引出数据_合同数据仓库'!$B$2:$BP$10000,64,FALSE),15)&amp;(RIGHT(VLOOKUP($L196,'2-2 引出数据_合同数据仓库'!$B$2:$BP$10000,64,FALSE),4)+1)),'2-2 引出数据_合同数据仓库'!$B$2:$BP$10000,3,FALSE),0)</f>
        <v>0</v>
      </c>
      <c r="P196" s="127"/>
      <c r="Q196" s="127">
        <f>IFERROR(VLOOKUP($L196,'2-2 引出数据_合同数据仓库'!$B$2:$BP$10000,28,FALSE),0)</f>
        <v>0</v>
      </c>
      <c r="R196" s="127">
        <f>IFERROR(VLOOKUP($L196,'2-2 引出数据_合同数据仓库'!$B$2:$BP$10000,29,FALSE),0)</f>
        <v>0</v>
      </c>
      <c r="S196" s="127">
        <f>IFERROR(VLOOKUP($L196,'2-2 引出数据_合同数据仓库'!$B$2:$BP$10000,4,FALSE),0)</f>
        <v>0</v>
      </c>
      <c r="T196" s="127"/>
      <c r="U196" s="127">
        <f>IFERROR(VLOOKUP($L196,'2-2 引出数据_合同数据仓库'!$B$2:$BP$10000,15,FALSE),0)</f>
        <v>0</v>
      </c>
      <c r="V196" s="127">
        <f>U196/(S196-R196+1)*365</f>
        <v>0</v>
      </c>
      <c r="W196" s="127"/>
      <c r="X196" s="159">
        <v>45658</v>
      </c>
      <c r="Y196" s="159">
        <f>X196+30</f>
        <v>45688</v>
      </c>
      <c r="Z196" s="163">
        <f>IFERROR(IF(($R196-Y196)&gt;=0,0,IF(($S196-X196)&lt;0,0,IF(AND(($S196-Y196)&gt;0,(X196-$R196)&gt;0),$V196/365*(Y196-X196+1),IF(AND(($S196-Y196)&lt;=0,(X196-$R196)&gt;0),$V196/365*($S196-X196+1),$V196/365*(Y196-$R196+1))))),0)</f>
        <v>0</v>
      </c>
      <c r="AA196" s="159">
        <f>Y196+1</f>
        <v>45689</v>
      </c>
      <c r="AB196" s="159">
        <f>AA196+27</f>
        <v>45716</v>
      </c>
      <c r="AC196" s="163">
        <f>IFERROR(IF(($R196-AB196)&gt;=0,0,IF(($S196-AA196)&lt;0,0,IF(AND(($S196-AB196)&gt;0,(AA196-$R196)&gt;0),$V196/365*(AB196-AA196+1),IF(AND(($S196-AB196)&lt;=0,(AA196-$R196)&gt;0),$V196/365*($S196-AA196+1),$V196/365*(AB196-$R196+1))))),0)</f>
        <v>0</v>
      </c>
      <c r="AD196" s="159">
        <f>AB196+1</f>
        <v>45717</v>
      </c>
      <c r="AE196" s="159">
        <f>AD196+30</f>
        <v>45747</v>
      </c>
      <c r="AF196" s="163">
        <f>IFERROR(IF(($R196-AE196)&gt;=0,0,IF(($S196-AD196)&lt;0,0,IF(AND(($S196-AE196)&gt;0,(AD196-$R196)&gt;0),$V196/365*(AE196-AD196+1),IF(AND(($S196-AE196)&lt;=0,(AD196-$R196)&gt;0),$V196/365*($S196-AD196+1),$V196/365*(AE196-$R196+1))))),0)</f>
        <v>0</v>
      </c>
      <c r="AG196" s="159">
        <f>AE196+1</f>
        <v>45748</v>
      </c>
      <c r="AH196" s="159">
        <f>AG196+29</f>
        <v>45777</v>
      </c>
      <c r="AI196" s="163">
        <f>IFERROR(IF(($R196-AH196)&gt;=0,0,IF(($S196-AG196)&lt;0,0,IF(AND(($S196-AH196)&gt;0,(AG196-$R196)&gt;0),$V196/365*(AH196-AG196+1),IF(AND(($S196-AH196)&lt;=0,(AG196-$R196)&gt;0),$V196/365*($S196-AG196+1),$V196/365*(AH196-$R196+1))))),0)</f>
        <v>0</v>
      </c>
      <c r="AJ196" s="159">
        <f>AH196+1</f>
        <v>45778</v>
      </c>
      <c r="AK196" s="159">
        <f>AJ196+30</f>
        <v>45808</v>
      </c>
      <c r="AL196" s="163">
        <f>IFERROR(IF(($R196-AK196)&gt;=0,0,IF(($S196-AJ196)&lt;0,0,IF(AND(($S196-AK196)&gt;0,(AJ196-$R196)&gt;0),$V196/365*(AK196-AJ196+1),IF(AND(($S196-AK196)&lt;=0,(AJ196-$R196)&gt;0),$V196/365*($S196-AJ196+1),$V196/365*(AK196-$R196+1))))),0)</f>
        <v>0</v>
      </c>
      <c r="AM196" s="159">
        <f>AK196+1</f>
        <v>45809</v>
      </c>
      <c r="AN196" s="159">
        <f>AM196+29</f>
        <v>45838</v>
      </c>
      <c r="AO196" s="163">
        <f>IFERROR(IF(($R196-AN196)&gt;=0,0,IF(($S196-AM196)&lt;0,0,IF(AND(($S196-AN196)&gt;0,(AM196-$R196)&gt;0),$V196/365*(AN196-AM196+1),IF(AND(($S196-AN196)&lt;=0,(AM196-$R196)&gt;0),$V196/365*($S196-AM196+1),$V196/365*(AN196-$R196+1))))),0)</f>
        <v>0</v>
      </c>
      <c r="AP196" s="159">
        <f>AN196+1</f>
        <v>45839</v>
      </c>
      <c r="AQ196" s="159">
        <f>AP196+30</f>
        <v>45869</v>
      </c>
      <c r="AR196" s="163">
        <f>IFERROR(IF(($R196-AQ196)&gt;=0,0,IF(($S196-AP196)&lt;0,0,IF(AND(($S196-AQ196)&gt;0,(AP196-$R196)&gt;0),$V196/365*(AQ196-AP196+1),IF(AND(($S196-AQ196)&lt;=0,(AP196-$R196)&gt;0),$V196/365*($S196-AP196+1),$V196/365*(AQ196-$R196+1))))),0)</f>
        <v>0</v>
      </c>
      <c r="AS196" s="159">
        <f>AQ196+1</f>
        <v>45870</v>
      </c>
      <c r="AT196" s="159">
        <f>AS196+30</f>
        <v>45900</v>
      </c>
      <c r="AU196" s="163">
        <f>IFERROR(IF(($R196-AT196)&gt;=0,0,IF(($S196-AS196)&lt;0,0,IF(AND(($S196-AT196)&gt;0,(AS196-$R196)&gt;0),$V196/365*(AT196-AS196+1),IF(AND(($S196-AT196)&lt;=0,(AS196-$R196)&gt;0),$V196/365*($S196-AS196+1),$V196/365*(AT196-$R196+1))))),0)</f>
        <v>0</v>
      </c>
      <c r="AV196" s="159">
        <f>AT196+1</f>
        <v>45901</v>
      </c>
      <c r="AW196" s="159">
        <f>AV196+29</f>
        <v>45930</v>
      </c>
      <c r="AX196" s="163">
        <f>IFERROR(IF(($R196-AW196)&gt;=0,0,IF(($S196-AV196)&lt;0,0,IF(AND(($S196-AW196)&gt;0,(AV196-$R196)&gt;0),$V196/365*(AW196-AV196+1),IF(AND(($S196-AW196)&lt;=0,(AV196-$R196)&gt;0),$V196/365*($S196-AV196+1),$V196/365*(AW196-$R196+1))))),0)</f>
        <v>0</v>
      </c>
      <c r="AY196" s="159">
        <f>AW196+1</f>
        <v>45931</v>
      </c>
      <c r="AZ196" s="159">
        <f>AY196+30</f>
        <v>45961</v>
      </c>
      <c r="BA196" s="163">
        <f>IFERROR(IF(($R196-AZ196)&gt;=0,0,IF(($S196-AY196)&lt;0,0,IF(AND(($S196-AZ196)&gt;0,(AY196-$R196)&gt;0),$V196/365*(AZ196-AY196+1),IF(AND(($S196-AZ196)&lt;=0,(AY196-$R196)&gt;0),$V196/365*($S196-AY196+1),$V196/365*(AZ196-$R196+1))))),0)</f>
        <v>0</v>
      </c>
      <c r="BB196" s="159">
        <f>AZ196+1</f>
        <v>45962</v>
      </c>
      <c r="BC196" s="159">
        <f>BB196+29</f>
        <v>45991</v>
      </c>
      <c r="BD196" s="163">
        <f>IFERROR(IF(($R196-BC196)&gt;=0,0,IF(($S196-BB196)&lt;0,0,IF(AND(($S196-BC196)&gt;0,(BB196-$R196)&gt;0),$V196/365*(BC196-BB196+1),IF(AND(($S196-BC196)&lt;=0,(BB196-$R196)&gt;0),$V196/365*($S196-BB196+1),$V196/365*(BC196-$R196+1))))),0)</f>
        <v>0</v>
      </c>
      <c r="BE196" s="159">
        <f>BC196+1</f>
        <v>45992</v>
      </c>
      <c r="BF196" s="159">
        <f>BE196+30</f>
        <v>46022</v>
      </c>
      <c r="BG196" s="163">
        <f>IFERROR(IF(($R196-BF196)&gt;=0,0,IF(($S196-BE196)&lt;0,0,IF(AND(($S196-BF196)&gt;0,(BE196-$R196)&gt;0),$V196/365*(BF196-BE196+1),IF(AND(($S196-BF196)&lt;=0,(BE196-$R196)&gt;0),$V196/365*($S196-BE196+1),$V196/365*(BF196-$R196+1))))),0)</f>
        <v>0</v>
      </c>
      <c r="BH196" s="159">
        <v>46023</v>
      </c>
      <c r="BI196" s="159">
        <f>BH196+30</f>
        <v>46053</v>
      </c>
      <c r="BJ196" s="163">
        <f>IFERROR(IF(($R196-BI196)&gt;=0,0,IF(($S196-BH196)&lt;0,0,IF(AND(($S196-BI196)&gt;0,(BH196-$R196)&gt;0),$V196/365*(BI196-BH196+1),IF(AND(($S196-BI196)&lt;=0,(BH196-$R196)&gt;0),$V196/365*($S196-BH196+1),$V196/365*(BI196-$R196+1))))),0)</f>
        <v>0</v>
      </c>
      <c r="BK196" s="159">
        <f>BI196+1</f>
        <v>46054</v>
      </c>
      <c r="BL196" s="159">
        <f>BK196+27</f>
        <v>46081</v>
      </c>
      <c r="BM196" s="163">
        <f>IFERROR(IF(($R196-BL196)&gt;=0,0,IF(($S196-BK196)&lt;0,0,IF(AND(($S196-BL196)&gt;0,(BK196-$R196)&gt;0),$V196/365*(BL196-BK196+1),IF(AND(($S196-BL196)&lt;=0,(BK196-$R196)&gt;0),$V196/365*($S196-BK196+1),$V196/365*(BL196-$R196+1))))),0)</f>
        <v>0</v>
      </c>
      <c r="BN196" s="159">
        <f>BL196+1</f>
        <v>46082</v>
      </c>
      <c r="BO196" s="159">
        <f>BN196+30</f>
        <v>46112</v>
      </c>
      <c r="BP196" s="163">
        <f>IFERROR(IF(($R196-BO196)&gt;=0,0,IF(($S196-BN196)&lt;0,0,IF(AND(($S196-BO196)&gt;0,(BN196-$R196)&gt;0),$V196/365*(BO196-BN196+1),IF(AND(($S196-BO196)&lt;=0,(BN196-$R196)&gt;0),$V196/365*($S196-BN196+1),$V196/365*(BO196-$R196+1))))),0)</f>
        <v>0</v>
      </c>
      <c r="BQ196" s="159">
        <f>BO196+1</f>
        <v>46113</v>
      </c>
      <c r="BR196" s="159">
        <f>BQ196+29</f>
        <v>46142</v>
      </c>
      <c r="BS196" s="163">
        <f>IFERROR(IF(($R196-BR196)&gt;=0,0,IF(($S196-BQ196)&lt;0,0,IF(AND(($S196-BR196)&gt;0,(BQ196-$R196)&gt;0),$V196/365*(BR196-BQ196+1),IF(AND(($S196-BR196)&lt;=0,(BQ196-$R196)&gt;0),$V196/365*($S196-BQ196+1),$V196/365*(BR196-$R196+1))))),0)</f>
        <v>0</v>
      </c>
      <c r="BT196" s="159">
        <f>BR196+1</f>
        <v>46143</v>
      </c>
      <c r="BU196" s="159">
        <f>BT196+30</f>
        <v>46173</v>
      </c>
      <c r="BV196" s="163">
        <f>IFERROR(IF(($R196-BU196)&gt;=0,0,IF(($S196-BT196)&lt;0,0,IF(AND(($S196-BU196)&gt;0,(BT196-$R196)&gt;0),$V196/365*(BU196-BT196+1),IF(AND(($S196-BU196)&lt;=0,(BT196-$R196)&gt;0),$V196/365*($S196-BT196+1),$V196/365*(BU196-$R196+1))))),0)</f>
        <v>0</v>
      </c>
      <c r="BW196" s="159">
        <f>BU196+1</f>
        <v>46174</v>
      </c>
      <c r="BX196" s="159">
        <f>BW196+29</f>
        <v>46203</v>
      </c>
      <c r="BY196" s="163">
        <f>IFERROR(IF(($R196-BX196)&gt;=0,0,IF(($S196-BW196)&lt;0,0,IF(AND(($S196-BX196)&gt;0,(BW196-$R196)&gt;0),$V196/365*(BX196-BW196+1),IF(AND(($S196-BX196)&lt;=0,(BW196-$R196)&gt;0),$V196/365*($S196-BW196+1),$V196/365*(BX196-$R196+1))))),0)</f>
        <v>0</v>
      </c>
      <c r="BZ196" s="159">
        <f>BX196+1</f>
        <v>46204</v>
      </c>
      <c r="CA196" s="159">
        <f>BZ196+30</f>
        <v>46234</v>
      </c>
      <c r="CB196" s="163">
        <f>IFERROR(IF(($R196-CA196)&gt;=0,0,IF(($S196-BZ196)&lt;0,0,IF(AND(($S196-CA196)&gt;0,(BZ196-$R196)&gt;0),$V196/365*(CA196-BZ196+1),IF(AND(($S196-CA196)&lt;=0,(BZ196-$R196)&gt;0),$V196/365*($S196-BZ196+1),$V196/365*(CA196-$R196+1))))),0)</f>
        <v>0</v>
      </c>
      <c r="CC196" s="159">
        <f>CA196+1</f>
        <v>46235</v>
      </c>
      <c r="CD196" s="159">
        <f>CC196+30</f>
        <v>46265</v>
      </c>
      <c r="CE196" s="163">
        <f>IFERROR(IF(($R196-CD196)&gt;=0,0,IF(($S196-CC196)&lt;0,0,IF(AND(($S196-CD196)&gt;0,(CC196-$R196)&gt;0),$V196/365*(CD196-CC196+1),IF(AND(($S196-CD196)&lt;=0,(CC196-$R196)&gt;0),$V196/365*($S196-CC196+1),$V196/365*(CD196-$R196+1))))),0)</f>
        <v>0</v>
      </c>
      <c r="CF196" s="159">
        <f>CD196+1</f>
        <v>46266</v>
      </c>
      <c r="CG196" s="159">
        <f>CF196+29</f>
        <v>46295</v>
      </c>
      <c r="CH196" s="163">
        <f>IFERROR(IF(($R196-CG196)&gt;=0,0,IF(($S196-CF196)&lt;0,0,IF(AND(($S196-CG196)&gt;0,(CF196-$R196)&gt;0),$V196/365*(CG196-CF196+1),IF(AND(($S196-CG196)&lt;=0,(CF196-$R196)&gt;0),$V196/365*($S196-CF196+1),$V196/365*(CG196-$R196+1))))),0)</f>
        <v>0</v>
      </c>
      <c r="CI196" s="159">
        <f>CG196+1</f>
        <v>46296</v>
      </c>
      <c r="CJ196" s="159">
        <f>CI196+30</f>
        <v>46326</v>
      </c>
      <c r="CK196" s="163">
        <f>IFERROR(IF(($R196-CJ196)&gt;=0,0,IF(($S196-CI196)&lt;0,0,IF(AND(($S196-CJ196)&gt;0,(CI196-$R196)&gt;0),$V196/365*(CJ196-CI196+1),IF(AND(($S196-CJ196)&lt;=0,(CI196-$R196)&gt;0),$V196/365*($S196-CI196+1),$V196/365*(CJ196-$R196+1))))),0)</f>
        <v>0</v>
      </c>
      <c r="CL196" s="159">
        <f>CJ196+1</f>
        <v>46327</v>
      </c>
      <c r="CM196" s="159">
        <f>CL196+29</f>
        <v>46356</v>
      </c>
      <c r="CN196" s="163">
        <f>IFERROR(IF(($R196-CM196)&gt;=0,0,IF(($S196-CL196)&lt;0,0,IF(AND(($S196-CM196)&gt;0,(CL196-$R196)&gt;0),$V196/365*(CM196-CL196+1),IF(AND(($S196-CM196)&lt;=0,(CL196-$R196)&gt;0),$V196/365*($S196-CL196+1),$V196/365*(CM196-$R196+1))))),0)</f>
        <v>0</v>
      </c>
      <c r="CO196" s="159">
        <f>CM196+1</f>
        <v>46357</v>
      </c>
      <c r="CP196" s="159">
        <f>CO196+30</f>
        <v>46387</v>
      </c>
      <c r="CQ196" s="163">
        <f>IFERROR(IF(($R196-CP196)&gt;=0,0,IF(($S196-CO196)&lt;0,0,IF(AND(($S196-CP196)&gt;0,(CO196-$R196)&gt;0),$V196/365*(CP196-CO196+1),IF(AND(($S196-CP196)&lt;=0,(CO196-$R196)&gt;0),$V196/365*($S196-CO196+1),$V196/365*(CP196-$R196+1))))),0)</f>
        <v>0</v>
      </c>
    </row>
    <row r="197" s="85" customFormat="1" ht="24" customHeight="1" outlineLevel="4" spans="1:95">
      <c r="A197" s="128" t="s">
        <v>2815</v>
      </c>
      <c r="B197" s="129"/>
      <c r="C197" s="129"/>
      <c r="D197" s="129"/>
      <c r="E197" s="129"/>
      <c r="F197" s="129"/>
      <c r="G197" s="130"/>
      <c r="H197" s="131"/>
      <c r="I197" s="131"/>
      <c r="J197" s="131"/>
      <c r="K197" s="131"/>
      <c r="L197" s="154"/>
      <c r="M197" s="154"/>
      <c r="N197" s="131"/>
      <c r="O197" s="131"/>
      <c r="P197" s="131"/>
      <c r="Q197" s="131"/>
      <c r="R197" s="131"/>
      <c r="S197" s="131"/>
      <c r="T197" s="131"/>
      <c r="U197" s="131"/>
      <c r="V197" s="131"/>
      <c r="W197" s="131"/>
      <c r="X197" s="131"/>
      <c r="Y197" s="131"/>
      <c r="Z197" s="131"/>
      <c r="AA197" s="131"/>
      <c r="AB197" s="131"/>
      <c r="AC197" s="131"/>
      <c r="AD197" s="131"/>
      <c r="AE197" s="131"/>
      <c r="AF197" s="131"/>
      <c r="AG197" s="131"/>
      <c r="AH197" s="131"/>
      <c r="AI197" s="131"/>
      <c r="AJ197" s="131"/>
      <c r="AK197" s="131"/>
      <c r="AL197" s="131"/>
      <c r="AM197" s="131"/>
      <c r="AN197" s="131"/>
      <c r="AO197" s="131"/>
      <c r="AP197" s="131"/>
      <c r="AQ197" s="131"/>
      <c r="AR197" s="131"/>
      <c r="AS197" s="131"/>
      <c r="AT197" s="131"/>
      <c r="AU197" s="131"/>
      <c r="AV197" s="131"/>
      <c r="AW197" s="131"/>
      <c r="AX197" s="131"/>
      <c r="AY197" s="131"/>
      <c r="AZ197" s="131"/>
      <c r="BA197" s="131"/>
      <c r="BB197" s="131"/>
      <c r="BC197" s="131"/>
      <c r="BD197" s="131"/>
      <c r="BE197" s="131"/>
      <c r="BF197" s="131"/>
      <c r="BG197" s="131"/>
      <c r="BH197" s="131"/>
      <c r="BI197" s="131"/>
      <c r="BJ197" s="131"/>
      <c r="BK197" s="131"/>
      <c r="BL197" s="131"/>
      <c r="BM197" s="131"/>
      <c r="BN197" s="131"/>
      <c r="BO197" s="131"/>
      <c r="BP197" s="131"/>
      <c r="BQ197" s="131"/>
      <c r="BR197" s="131"/>
      <c r="BS197" s="131"/>
      <c r="BT197" s="131"/>
      <c r="BU197" s="131"/>
      <c r="BV197" s="131"/>
      <c r="BW197" s="131"/>
      <c r="BX197" s="131"/>
      <c r="BY197" s="131"/>
      <c r="BZ197" s="131"/>
      <c r="CA197" s="131"/>
      <c r="CB197" s="131"/>
      <c r="CC197" s="131"/>
      <c r="CD197" s="131"/>
      <c r="CE197" s="131"/>
      <c r="CF197" s="131"/>
      <c r="CG197" s="131"/>
      <c r="CH197" s="131"/>
      <c r="CI197" s="131"/>
      <c r="CJ197" s="131"/>
      <c r="CK197" s="131"/>
      <c r="CL197" s="131"/>
      <c r="CM197" s="131"/>
      <c r="CN197" s="131"/>
      <c r="CO197" s="131"/>
      <c r="CP197" s="131"/>
      <c r="CQ197" s="131"/>
    </row>
    <row r="198" ht="24" customHeight="1" outlineLevel="3" spans="1:95">
      <c r="A198" s="120"/>
      <c r="B198" s="121" t="s">
        <v>793</v>
      </c>
      <c r="C198" s="122" t="s">
        <v>1148</v>
      </c>
      <c r="D198" s="120" t="s">
        <v>2425</v>
      </c>
      <c r="E198" s="121"/>
      <c r="F198" s="121"/>
      <c r="G198" s="121"/>
      <c r="H198" s="123">
        <f>X198+AA198+AD198+AG198+AJ198+AM198+AP198+AS198+AV198+AY198+BB198+BE198</f>
        <v>0</v>
      </c>
      <c r="I198" s="123">
        <f>Y198+AB198+AE198+AH198+AK198+AN198+AQ198+AT198+AW198+AZ198+BC198+BF198</f>
        <v>0</v>
      </c>
      <c r="J198" s="123">
        <f>Z198+AC198+AF198+AI198+AL198+AO198+AR198+AU198+AX198+BA198+BD198+BG198</f>
        <v>0</v>
      </c>
      <c r="K198" s="123"/>
      <c r="L198" s="151"/>
      <c r="M198" s="151"/>
      <c r="N198" s="123"/>
      <c r="O198" s="123"/>
      <c r="P198" s="123"/>
      <c r="Q198" s="123"/>
      <c r="R198" s="123"/>
      <c r="S198" s="123"/>
      <c r="T198" s="123"/>
      <c r="U198" s="123"/>
      <c r="V198" s="123"/>
      <c r="W198" s="123"/>
      <c r="X198" s="123">
        <f>VLOOKUP($C198,'1 预算编制表单'!$C:$BJ,27,FALSE)</f>
        <v>0</v>
      </c>
      <c r="Y198" s="123">
        <f>X198-Z198</f>
        <v>0</v>
      </c>
      <c r="Z198" s="123">
        <f>SUM(Z199:Z203)</f>
        <v>0</v>
      </c>
      <c r="AA198" s="123">
        <f>VLOOKUP($C198,'1 预算编制表单'!$C:$BJ,30,FALSE)</f>
        <v>0</v>
      </c>
      <c r="AB198" s="123">
        <f>AA198-AC198</f>
        <v>0</v>
      </c>
      <c r="AC198" s="123">
        <f>SUM(AC199:AC203)</f>
        <v>0</v>
      </c>
      <c r="AD198" s="123">
        <f>VLOOKUP($C198,'1 预算编制表单'!$C:$BJ,33,FALSE)</f>
        <v>0</v>
      </c>
      <c r="AE198" s="123">
        <f>AD198-AF198</f>
        <v>0</v>
      </c>
      <c r="AF198" s="123">
        <f>SUM(AF199:AF203)</f>
        <v>0</v>
      </c>
      <c r="AG198" s="123">
        <f>VLOOKUP($C198,'1 预算编制表单'!$C:$BJ,36,FALSE)</f>
        <v>0</v>
      </c>
      <c r="AH198" s="123">
        <f>AG198-AI198</f>
        <v>0</v>
      </c>
      <c r="AI198" s="123">
        <f>SUM(AI199:AI203)</f>
        <v>0</v>
      </c>
      <c r="AJ198" s="123">
        <f>VLOOKUP($C198,'1 预算编制表单'!$C:$BJ,39,FALSE)</f>
        <v>0</v>
      </c>
      <c r="AK198" s="123">
        <f>AJ198-AL198</f>
        <v>0</v>
      </c>
      <c r="AL198" s="123">
        <f>SUM(AL199:AL203)</f>
        <v>0</v>
      </c>
      <c r="AM198" s="123">
        <f>VLOOKUP($C198,'1 预算编制表单'!$C:$BJ,42,FALSE)</f>
        <v>0</v>
      </c>
      <c r="AN198" s="123">
        <f>AM198-AO198</f>
        <v>0</v>
      </c>
      <c r="AO198" s="123">
        <f>SUM(AO199:AO203)</f>
        <v>0</v>
      </c>
      <c r="AP198" s="123">
        <f>VLOOKUP($C198,'1 预算编制表单'!$C:$BJ,45,FALSE)</f>
        <v>0</v>
      </c>
      <c r="AQ198" s="123">
        <f>AP198-AR198</f>
        <v>0</v>
      </c>
      <c r="AR198" s="123">
        <f>SUM(AR199:AR203)</f>
        <v>0</v>
      </c>
      <c r="AS198" s="123">
        <f>VLOOKUP($C198,'1 预算编制表单'!$C:$BJ,48,FALSE)</f>
        <v>0</v>
      </c>
      <c r="AT198" s="123">
        <f>AS198-AU198</f>
        <v>0</v>
      </c>
      <c r="AU198" s="123">
        <f>SUM(AU199:AU203)</f>
        <v>0</v>
      </c>
      <c r="AV198" s="123">
        <f>VLOOKUP($C198,'1 预算编制表单'!$C:$BJ,51,FALSE)</f>
        <v>0</v>
      </c>
      <c r="AW198" s="123">
        <f>AV198-AX198</f>
        <v>0</v>
      </c>
      <c r="AX198" s="123">
        <f>SUM(AX199:AX203)</f>
        <v>0</v>
      </c>
      <c r="AY198" s="123">
        <f>VLOOKUP($C198,'1 预算编制表单'!$C:$BJ,54,FALSE)</f>
        <v>0</v>
      </c>
      <c r="AZ198" s="123">
        <f>AY198-BA198</f>
        <v>0</v>
      </c>
      <c r="BA198" s="123">
        <f>SUM(BA199:BA203)</f>
        <v>0</v>
      </c>
      <c r="BB198" s="123">
        <f>VLOOKUP($C198,'1 预算编制表单'!$C:$BJ,57,FALSE)</f>
        <v>0</v>
      </c>
      <c r="BC198" s="123">
        <f>BB198-BD198</f>
        <v>0</v>
      </c>
      <c r="BD198" s="123">
        <f>SUM(BD199:BD203)</f>
        <v>0</v>
      </c>
      <c r="BE198" s="123">
        <f>VLOOKUP($C198,'1 预算编制表单'!$C:$BJ,60,FALSE)</f>
        <v>0</v>
      </c>
      <c r="BF198" s="123">
        <f>BE198-BG198</f>
        <v>0</v>
      </c>
      <c r="BG198" s="123">
        <f>SUM(BG199:BG203)</f>
        <v>0</v>
      </c>
      <c r="BH198" s="123">
        <f>VLOOKUP($C198,'1 预算编制表单'!$C:$BJ,27,FALSE)</f>
        <v>0</v>
      </c>
      <c r="BI198" s="123">
        <f>BH198-BJ198</f>
        <v>0</v>
      </c>
      <c r="BJ198" s="123">
        <f>SUM(BJ199:BJ203)</f>
        <v>0</v>
      </c>
      <c r="BK198" s="123">
        <f>VLOOKUP($C198,'1 预算编制表单'!$C:$BJ,30,FALSE)</f>
        <v>0</v>
      </c>
      <c r="BL198" s="123">
        <f>BK198-BM198</f>
        <v>0</v>
      </c>
      <c r="BM198" s="123">
        <f>SUM(BM199:BM203)</f>
        <v>0</v>
      </c>
      <c r="BN198" s="123">
        <f>VLOOKUP($C198,'1 预算编制表单'!$C:$BJ,33,FALSE)</f>
        <v>0</v>
      </c>
      <c r="BO198" s="123">
        <f>BN198-BP198</f>
        <v>0</v>
      </c>
      <c r="BP198" s="123">
        <f>SUM(BP199:BP203)</f>
        <v>0</v>
      </c>
      <c r="BQ198" s="123">
        <f>VLOOKUP($C198,'1 预算编制表单'!$C:$BJ,36,FALSE)</f>
        <v>0</v>
      </c>
      <c r="BR198" s="123">
        <f>BQ198-BS198</f>
        <v>0</v>
      </c>
      <c r="BS198" s="123">
        <f>SUM(BS199:BS203)</f>
        <v>0</v>
      </c>
      <c r="BT198" s="123">
        <f>VLOOKUP($C198,'1 预算编制表单'!$C:$BJ,39,FALSE)</f>
        <v>0</v>
      </c>
      <c r="BU198" s="123">
        <f>BT198-BV198</f>
        <v>0</v>
      </c>
      <c r="BV198" s="123">
        <f>SUM(BV199:BV203)</f>
        <v>0</v>
      </c>
      <c r="BW198" s="123">
        <f>VLOOKUP($C198,'1 预算编制表单'!$C:$BJ,42,FALSE)</f>
        <v>0</v>
      </c>
      <c r="BX198" s="123">
        <f>BW198-BY198</f>
        <v>0</v>
      </c>
      <c r="BY198" s="123">
        <f>SUM(BY199:BY203)</f>
        <v>0</v>
      </c>
      <c r="BZ198" s="123">
        <f>VLOOKUP($C198,'1 预算编制表单'!$C:$BJ,45,FALSE)</f>
        <v>0</v>
      </c>
      <c r="CA198" s="123">
        <f>BZ198-CB198</f>
        <v>0</v>
      </c>
      <c r="CB198" s="123">
        <f>SUM(CB199:CB203)</f>
        <v>0</v>
      </c>
      <c r="CC198" s="123">
        <f>VLOOKUP($C198,'1 预算编制表单'!$C:$BJ,48,FALSE)</f>
        <v>0</v>
      </c>
      <c r="CD198" s="123">
        <f>CC198-CE198</f>
        <v>0</v>
      </c>
      <c r="CE198" s="123">
        <f>SUM(CE199:CE203)</f>
        <v>0</v>
      </c>
      <c r="CF198" s="123">
        <f>VLOOKUP($C198,'1 预算编制表单'!$C:$BJ,51,FALSE)</f>
        <v>0</v>
      </c>
      <c r="CG198" s="123">
        <f>CF198-CH198</f>
        <v>0</v>
      </c>
      <c r="CH198" s="123">
        <f>SUM(CH199:CH203)</f>
        <v>0</v>
      </c>
      <c r="CI198" s="123">
        <f>VLOOKUP($C198,'1 预算编制表单'!$C:$BJ,54,FALSE)</f>
        <v>0</v>
      </c>
      <c r="CJ198" s="123">
        <f>CI198-CK198</f>
        <v>0</v>
      </c>
      <c r="CK198" s="123">
        <f>SUM(CK199:CK203)</f>
        <v>0</v>
      </c>
      <c r="CL198" s="123">
        <f>VLOOKUP($C198,'1 预算编制表单'!$C:$BJ,57,FALSE)</f>
        <v>0</v>
      </c>
      <c r="CM198" s="123">
        <f>CL198-CN198</f>
        <v>0</v>
      </c>
      <c r="CN198" s="123">
        <f>SUM(CN199:CN203)</f>
        <v>0</v>
      </c>
      <c r="CO198" s="123">
        <f>VLOOKUP($C198,'1 预算编制表单'!$C:$BJ,60,FALSE)</f>
        <v>0</v>
      </c>
      <c r="CP198" s="123">
        <f>CO198-CQ198</f>
        <v>0</v>
      </c>
      <c r="CQ198" s="123">
        <f>SUM(CQ199:CQ203)</f>
        <v>0</v>
      </c>
    </row>
    <row r="199" s="85" customFormat="1" ht="24" customHeight="1" outlineLevel="4" spans="1:95">
      <c r="A199" s="124"/>
      <c r="B199" s="125"/>
      <c r="C199" s="126"/>
      <c r="D199" s="124"/>
      <c r="E199" s="125"/>
      <c r="F199" s="125"/>
      <c r="G199" s="125"/>
      <c r="H199" s="127"/>
      <c r="I199" s="127"/>
      <c r="J199" s="127">
        <f>Z199+AC199+AF199+AI199+AL199+AO199+AR199+AU199+AX199+BA199+BD199+BG199</f>
        <v>0</v>
      </c>
      <c r="K199" s="127">
        <v>1</v>
      </c>
      <c r="L199" s="152"/>
      <c r="M199" s="153">
        <f>IFERROR(VLOOKUP($L199,'2-2 引出数据_合同数据仓库'!$B$2:$BP$10000,3,FALSE),0)</f>
        <v>0</v>
      </c>
      <c r="N199" s="127"/>
      <c r="O199" s="153">
        <f>IFERROR(VLOOKUP((LEFT(VLOOKUP($L199,'2-2 引出数据_合同数据仓库'!$B$2:$BP$10000,64,FALSE),15)&amp;(RIGHT(VLOOKUP($L199,'2-2 引出数据_合同数据仓库'!$B$2:$BP$10000,64,FALSE),4)+1)),'2-2 引出数据_合同数据仓库'!$B$2:$BP$10000,3,FALSE),0)</f>
        <v>0</v>
      </c>
      <c r="P199" s="127"/>
      <c r="Q199" s="127">
        <f>IFERROR(VLOOKUP($L199,'2-2 引出数据_合同数据仓库'!$B$2:$BP$10000,28,FALSE),0)</f>
        <v>0</v>
      </c>
      <c r="R199" s="127">
        <f>IFERROR(VLOOKUP($L199,'2-2 引出数据_合同数据仓库'!$B$2:$BP$10000,29,FALSE),0)</f>
        <v>0</v>
      </c>
      <c r="S199" s="127">
        <f>IFERROR(VLOOKUP($L199,'2-2 引出数据_合同数据仓库'!$B$2:$BP$10000,4,FALSE),0)</f>
        <v>0</v>
      </c>
      <c r="T199" s="127"/>
      <c r="U199" s="127">
        <f>IFERROR(VLOOKUP($L199,'2-2 引出数据_合同数据仓库'!$B$2:$BP$10000,15,FALSE),0)</f>
        <v>0</v>
      </c>
      <c r="V199" s="127">
        <f>U199/(S199-R199+1)*365</f>
        <v>0</v>
      </c>
      <c r="W199" s="127"/>
      <c r="X199" s="159">
        <v>45658</v>
      </c>
      <c r="Y199" s="159">
        <f>X199+30</f>
        <v>45688</v>
      </c>
      <c r="Z199" s="163">
        <f>IFERROR(IF(($R199-Y199)&gt;=0,0,IF(($S199-X199)&lt;0,0,IF(AND(($S199-Y199)&gt;0,(X199-$R199)&gt;0),$V199/365*(Y199-X199+1),IF(AND(($S199-Y199)&lt;=0,(X199-$R199)&gt;0),$V199/365*($S199-X199+1),$V199/365*(Y199-$R199+1))))),0)</f>
        <v>0</v>
      </c>
      <c r="AA199" s="159">
        <f>Y199+1</f>
        <v>45689</v>
      </c>
      <c r="AB199" s="159">
        <f>AA199+27</f>
        <v>45716</v>
      </c>
      <c r="AC199" s="163">
        <f>IFERROR(IF(($R199-AB199)&gt;=0,0,IF(($S199-AA199)&lt;0,0,IF(AND(($S199-AB199)&gt;0,(AA199-$R199)&gt;0),$V199/365*(AB199-AA199+1),IF(AND(($S199-AB199)&lt;=0,(AA199-$R199)&gt;0),$V199/365*($S199-AA199+1),$V199/365*(AB199-$R199+1))))),0)</f>
        <v>0</v>
      </c>
      <c r="AD199" s="159">
        <f>AB199+1</f>
        <v>45717</v>
      </c>
      <c r="AE199" s="159">
        <f>AD199+30</f>
        <v>45747</v>
      </c>
      <c r="AF199" s="163">
        <f>IFERROR(IF(($R199-AE199)&gt;=0,0,IF(($S199-AD199)&lt;0,0,IF(AND(($S199-AE199)&gt;0,(AD199-$R199)&gt;0),$V199/365*(AE199-AD199+1),IF(AND(($S199-AE199)&lt;=0,(AD199-$R199)&gt;0),$V199/365*($S199-AD199+1),$V199/365*(AE199-$R199+1))))),0)</f>
        <v>0</v>
      </c>
      <c r="AG199" s="159">
        <f>AE199+1</f>
        <v>45748</v>
      </c>
      <c r="AH199" s="159">
        <f>AG199+29</f>
        <v>45777</v>
      </c>
      <c r="AI199" s="163">
        <f>IFERROR(IF(($R199-AH199)&gt;=0,0,IF(($S199-AG199)&lt;0,0,IF(AND(($S199-AH199)&gt;0,(AG199-$R199)&gt;0),$V199/365*(AH199-AG199+1),IF(AND(($S199-AH199)&lt;=0,(AG199-$R199)&gt;0),$V199/365*($S199-AG199+1),$V199/365*(AH199-$R199+1))))),0)</f>
        <v>0</v>
      </c>
      <c r="AJ199" s="159">
        <f>AH199+1</f>
        <v>45778</v>
      </c>
      <c r="AK199" s="159">
        <f>AJ199+30</f>
        <v>45808</v>
      </c>
      <c r="AL199" s="163">
        <f>IFERROR(IF(($R199-AK199)&gt;=0,0,IF(($S199-AJ199)&lt;0,0,IF(AND(($S199-AK199)&gt;0,(AJ199-$R199)&gt;0),$V199/365*(AK199-AJ199+1),IF(AND(($S199-AK199)&lt;=0,(AJ199-$R199)&gt;0),$V199/365*($S199-AJ199+1),$V199/365*(AK199-$R199+1))))),0)</f>
        <v>0</v>
      </c>
      <c r="AM199" s="159">
        <f>AK199+1</f>
        <v>45809</v>
      </c>
      <c r="AN199" s="159">
        <f>AM199+29</f>
        <v>45838</v>
      </c>
      <c r="AO199" s="163">
        <f>IFERROR(IF(($R199-AN199)&gt;=0,0,IF(($S199-AM199)&lt;0,0,IF(AND(($S199-AN199)&gt;0,(AM199-$R199)&gt;0),$V199/365*(AN199-AM199+1),IF(AND(($S199-AN199)&lt;=0,(AM199-$R199)&gt;0),$V199/365*($S199-AM199+1),$V199/365*(AN199-$R199+1))))),0)</f>
        <v>0</v>
      </c>
      <c r="AP199" s="159">
        <f>AN199+1</f>
        <v>45839</v>
      </c>
      <c r="AQ199" s="159">
        <f>AP199+30</f>
        <v>45869</v>
      </c>
      <c r="AR199" s="163">
        <f>IFERROR(IF(($R199-AQ199)&gt;=0,0,IF(($S199-AP199)&lt;0,0,IF(AND(($S199-AQ199)&gt;0,(AP199-$R199)&gt;0),$V199/365*(AQ199-AP199+1),IF(AND(($S199-AQ199)&lt;=0,(AP199-$R199)&gt;0),$V199/365*($S199-AP199+1),$V199/365*(AQ199-$R199+1))))),0)</f>
        <v>0</v>
      </c>
      <c r="AS199" s="159">
        <f>AQ199+1</f>
        <v>45870</v>
      </c>
      <c r="AT199" s="159">
        <f>AS199+30</f>
        <v>45900</v>
      </c>
      <c r="AU199" s="163">
        <f>IFERROR(IF(($R199-AT199)&gt;=0,0,IF(($S199-AS199)&lt;0,0,IF(AND(($S199-AT199)&gt;0,(AS199-$R199)&gt;0),$V199/365*(AT199-AS199+1),IF(AND(($S199-AT199)&lt;=0,(AS199-$R199)&gt;0),$V199/365*($S199-AS199+1),$V199/365*(AT199-$R199+1))))),0)</f>
        <v>0</v>
      </c>
      <c r="AV199" s="159">
        <f>AT199+1</f>
        <v>45901</v>
      </c>
      <c r="AW199" s="159">
        <f>AV199+29</f>
        <v>45930</v>
      </c>
      <c r="AX199" s="163">
        <f>IFERROR(IF(($R199-AW199)&gt;=0,0,IF(($S199-AV199)&lt;0,0,IF(AND(($S199-AW199)&gt;0,(AV199-$R199)&gt;0),$V199/365*(AW199-AV199+1),IF(AND(($S199-AW199)&lt;=0,(AV199-$R199)&gt;0),$V199/365*($S199-AV199+1),$V199/365*(AW199-$R199+1))))),0)</f>
        <v>0</v>
      </c>
      <c r="AY199" s="159">
        <f>AW199+1</f>
        <v>45931</v>
      </c>
      <c r="AZ199" s="159">
        <f>AY199+30</f>
        <v>45961</v>
      </c>
      <c r="BA199" s="163">
        <f>IFERROR(IF(($R199-AZ199)&gt;=0,0,IF(($S199-AY199)&lt;0,0,IF(AND(($S199-AZ199)&gt;0,(AY199-$R199)&gt;0),$V199/365*(AZ199-AY199+1),IF(AND(($S199-AZ199)&lt;=0,(AY199-$R199)&gt;0),$V199/365*($S199-AY199+1),$V199/365*(AZ199-$R199+1))))),0)</f>
        <v>0</v>
      </c>
      <c r="BB199" s="159">
        <f>AZ199+1</f>
        <v>45962</v>
      </c>
      <c r="BC199" s="159">
        <f>BB199+29</f>
        <v>45991</v>
      </c>
      <c r="BD199" s="163">
        <f>IFERROR(IF(($R199-BC199)&gt;=0,0,IF(($S199-BB199)&lt;0,0,IF(AND(($S199-BC199)&gt;0,(BB199-$R199)&gt;0),$V199/365*(BC199-BB199+1),IF(AND(($S199-BC199)&lt;=0,(BB199-$R199)&gt;0),$V199/365*($S199-BB199+1),$V199/365*(BC199-$R199+1))))),0)</f>
        <v>0</v>
      </c>
      <c r="BE199" s="159">
        <f>BC199+1</f>
        <v>45992</v>
      </c>
      <c r="BF199" s="159">
        <f>BE199+30</f>
        <v>46022</v>
      </c>
      <c r="BG199" s="163">
        <f>IFERROR(IF(($R199-BF199)&gt;=0,0,IF(($S199-BE199)&lt;0,0,IF(AND(($S199-BF199)&gt;0,(BE199-$R199)&gt;0),$V199/365*(BF199-BE199+1),IF(AND(($S199-BF199)&lt;=0,(BE199-$R199)&gt;0),$V199/365*($S199-BE199+1),$V199/365*(BF199-$R199+1))))),0)</f>
        <v>0</v>
      </c>
      <c r="BH199" s="159">
        <v>46023</v>
      </c>
      <c r="BI199" s="159">
        <f>BH199+30</f>
        <v>46053</v>
      </c>
      <c r="BJ199" s="163">
        <f>IFERROR(IF(($R199-BI199)&gt;=0,0,IF(($S199-BH199)&lt;0,0,IF(AND(($S199-BI199)&gt;0,(BH199-$R199)&gt;0),$V199/365*(BI199-BH199+1),IF(AND(($S199-BI199)&lt;=0,(BH199-$R199)&gt;0),$V199/365*($S199-BH199+1),$V199/365*(BI199-$R199+1))))),0)</f>
        <v>0</v>
      </c>
      <c r="BK199" s="159">
        <f>BI199+1</f>
        <v>46054</v>
      </c>
      <c r="BL199" s="159">
        <f>BK199+27</f>
        <v>46081</v>
      </c>
      <c r="BM199" s="163">
        <f>IFERROR(IF(($R199-BL199)&gt;=0,0,IF(($S199-BK199)&lt;0,0,IF(AND(($S199-BL199)&gt;0,(BK199-$R199)&gt;0),$V199/365*(BL199-BK199+1),IF(AND(($S199-BL199)&lt;=0,(BK199-$R199)&gt;0),$V199/365*($S199-BK199+1),$V199/365*(BL199-$R199+1))))),0)</f>
        <v>0</v>
      </c>
      <c r="BN199" s="159">
        <f>BL199+1</f>
        <v>46082</v>
      </c>
      <c r="BO199" s="159">
        <f>BN199+30</f>
        <v>46112</v>
      </c>
      <c r="BP199" s="163">
        <f>IFERROR(IF(($R199-BO199)&gt;=0,0,IF(($S199-BN199)&lt;0,0,IF(AND(($S199-BO199)&gt;0,(BN199-$R199)&gt;0),$V199/365*(BO199-BN199+1),IF(AND(($S199-BO199)&lt;=0,(BN199-$R199)&gt;0),$V199/365*($S199-BN199+1),$V199/365*(BO199-$R199+1))))),0)</f>
        <v>0</v>
      </c>
      <c r="BQ199" s="159">
        <f>BO199+1</f>
        <v>46113</v>
      </c>
      <c r="BR199" s="159">
        <f>BQ199+29</f>
        <v>46142</v>
      </c>
      <c r="BS199" s="163">
        <f>IFERROR(IF(($R199-BR199)&gt;=0,0,IF(($S199-BQ199)&lt;0,0,IF(AND(($S199-BR199)&gt;0,(BQ199-$R199)&gt;0),$V199/365*(BR199-BQ199+1),IF(AND(($S199-BR199)&lt;=0,(BQ199-$R199)&gt;0),$V199/365*($S199-BQ199+1),$V199/365*(BR199-$R199+1))))),0)</f>
        <v>0</v>
      </c>
      <c r="BT199" s="159">
        <f>BR199+1</f>
        <v>46143</v>
      </c>
      <c r="BU199" s="159">
        <f>BT199+30</f>
        <v>46173</v>
      </c>
      <c r="BV199" s="163">
        <f>IFERROR(IF(($R199-BU199)&gt;=0,0,IF(($S199-BT199)&lt;0,0,IF(AND(($S199-BU199)&gt;0,(BT199-$R199)&gt;0),$V199/365*(BU199-BT199+1),IF(AND(($S199-BU199)&lt;=0,(BT199-$R199)&gt;0),$V199/365*($S199-BT199+1),$V199/365*(BU199-$R199+1))))),0)</f>
        <v>0</v>
      </c>
      <c r="BW199" s="159">
        <f>BU199+1</f>
        <v>46174</v>
      </c>
      <c r="BX199" s="159">
        <f>BW199+29</f>
        <v>46203</v>
      </c>
      <c r="BY199" s="163">
        <f>IFERROR(IF(($R199-BX199)&gt;=0,0,IF(($S199-BW199)&lt;0,0,IF(AND(($S199-BX199)&gt;0,(BW199-$R199)&gt;0),$V199/365*(BX199-BW199+1),IF(AND(($S199-BX199)&lt;=0,(BW199-$R199)&gt;0),$V199/365*($S199-BW199+1),$V199/365*(BX199-$R199+1))))),0)</f>
        <v>0</v>
      </c>
      <c r="BZ199" s="159">
        <f>BX199+1</f>
        <v>46204</v>
      </c>
      <c r="CA199" s="159">
        <f>BZ199+30</f>
        <v>46234</v>
      </c>
      <c r="CB199" s="163">
        <f>IFERROR(IF(($R199-CA199)&gt;=0,0,IF(($S199-BZ199)&lt;0,0,IF(AND(($S199-CA199)&gt;0,(BZ199-$R199)&gt;0),$V199/365*(CA199-BZ199+1),IF(AND(($S199-CA199)&lt;=0,(BZ199-$R199)&gt;0),$V199/365*($S199-BZ199+1),$V199/365*(CA199-$R199+1))))),0)</f>
        <v>0</v>
      </c>
      <c r="CC199" s="159">
        <f>CA199+1</f>
        <v>46235</v>
      </c>
      <c r="CD199" s="159">
        <f>CC199+30</f>
        <v>46265</v>
      </c>
      <c r="CE199" s="163">
        <f>IFERROR(IF(($R199-CD199)&gt;=0,0,IF(($S199-CC199)&lt;0,0,IF(AND(($S199-CD199)&gt;0,(CC199-$R199)&gt;0),$V199/365*(CD199-CC199+1),IF(AND(($S199-CD199)&lt;=0,(CC199-$R199)&gt;0),$V199/365*($S199-CC199+1),$V199/365*(CD199-$R199+1))))),0)</f>
        <v>0</v>
      </c>
      <c r="CF199" s="159">
        <f>CD199+1</f>
        <v>46266</v>
      </c>
      <c r="CG199" s="159">
        <f>CF199+29</f>
        <v>46295</v>
      </c>
      <c r="CH199" s="163">
        <f>IFERROR(IF(($R199-CG199)&gt;=0,0,IF(($S199-CF199)&lt;0,0,IF(AND(($S199-CG199)&gt;0,(CF199-$R199)&gt;0),$V199/365*(CG199-CF199+1),IF(AND(($S199-CG199)&lt;=0,(CF199-$R199)&gt;0),$V199/365*($S199-CF199+1),$V199/365*(CG199-$R199+1))))),0)</f>
        <v>0</v>
      </c>
      <c r="CI199" s="159">
        <f>CG199+1</f>
        <v>46296</v>
      </c>
      <c r="CJ199" s="159">
        <f>CI199+30</f>
        <v>46326</v>
      </c>
      <c r="CK199" s="163">
        <f>IFERROR(IF(($R199-CJ199)&gt;=0,0,IF(($S199-CI199)&lt;0,0,IF(AND(($S199-CJ199)&gt;0,(CI199-$R199)&gt;0),$V199/365*(CJ199-CI199+1),IF(AND(($S199-CJ199)&lt;=0,(CI199-$R199)&gt;0),$V199/365*($S199-CI199+1),$V199/365*(CJ199-$R199+1))))),0)</f>
        <v>0</v>
      </c>
      <c r="CL199" s="159">
        <f>CJ199+1</f>
        <v>46327</v>
      </c>
      <c r="CM199" s="159">
        <f>CL199+29</f>
        <v>46356</v>
      </c>
      <c r="CN199" s="163">
        <f>IFERROR(IF(($R199-CM199)&gt;=0,0,IF(($S199-CL199)&lt;0,0,IF(AND(($S199-CM199)&gt;0,(CL199-$R199)&gt;0),$V199/365*(CM199-CL199+1),IF(AND(($S199-CM199)&lt;=0,(CL199-$R199)&gt;0),$V199/365*($S199-CL199+1),$V199/365*(CM199-$R199+1))))),0)</f>
        <v>0</v>
      </c>
      <c r="CO199" s="159">
        <f>CM199+1</f>
        <v>46357</v>
      </c>
      <c r="CP199" s="159">
        <f>CO199+30</f>
        <v>46387</v>
      </c>
      <c r="CQ199" s="163">
        <f>IFERROR(IF(($R199-CP199)&gt;=0,0,IF(($S199-CO199)&lt;0,0,IF(AND(($S199-CP199)&gt;0,(CO199-$R199)&gt;0),$V199/365*(CP199-CO199+1),IF(AND(($S199-CP199)&lt;=0,(CO199-$R199)&gt;0),$V199/365*($S199-CO199+1),$V199/365*(CP199-$R199+1))))),0)</f>
        <v>0</v>
      </c>
    </row>
    <row r="200" s="85" customFormat="1" ht="24" customHeight="1" outlineLevel="4" spans="1:95">
      <c r="A200" s="124"/>
      <c r="B200" s="125"/>
      <c r="C200" s="126"/>
      <c r="D200" s="124"/>
      <c r="E200" s="125"/>
      <c r="F200" s="125"/>
      <c r="G200" s="125"/>
      <c r="H200" s="127"/>
      <c r="I200" s="127"/>
      <c r="J200" s="127">
        <f>Z200+AC200+AF200+AI200+AL200+AO200+AR200+AU200+AX200+BA200+BD200+BG200</f>
        <v>0</v>
      </c>
      <c r="K200" s="127">
        <f>K199+1</f>
        <v>2</v>
      </c>
      <c r="L200" s="152"/>
      <c r="M200" s="153">
        <f>IFERROR(VLOOKUP($L200,'2-2 引出数据_合同数据仓库'!$B$2:$BP$10000,3,FALSE),0)</f>
        <v>0</v>
      </c>
      <c r="N200" s="127"/>
      <c r="O200" s="153">
        <f>IFERROR(VLOOKUP((LEFT(VLOOKUP($L200,'2-2 引出数据_合同数据仓库'!$B$2:$BP$10000,64,FALSE),15)&amp;(RIGHT(VLOOKUP($L200,'2-2 引出数据_合同数据仓库'!$B$2:$BP$10000,64,FALSE),4)+1)),'2-2 引出数据_合同数据仓库'!$B$2:$BP$10000,3,FALSE),0)</f>
        <v>0</v>
      </c>
      <c r="P200" s="127"/>
      <c r="Q200" s="127">
        <f>IFERROR(VLOOKUP($L200,'2-2 引出数据_合同数据仓库'!$B$2:$BP$10000,28,FALSE),0)</f>
        <v>0</v>
      </c>
      <c r="R200" s="127">
        <f>IFERROR(VLOOKUP($L200,'2-2 引出数据_合同数据仓库'!$B$2:$BP$10000,29,FALSE),0)</f>
        <v>0</v>
      </c>
      <c r="S200" s="127">
        <f>IFERROR(VLOOKUP($L200,'2-2 引出数据_合同数据仓库'!$B$2:$BP$10000,4,FALSE),0)</f>
        <v>0</v>
      </c>
      <c r="T200" s="127"/>
      <c r="U200" s="127">
        <f>IFERROR(VLOOKUP($L200,'2-2 引出数据_合同数据仓库'!$B$2:$BP$10000,15,FALSE),0)</f>
        <v>0</v>
      </c>
      <c r="V200" s="127">
        <f>U200/(S200-R200+1)*365</f>
        <v>0</v>
      </c>
      <c r="W200" s="127"/>
      <c r="X200" s="159">
        <v>45658</v>
      </c>
      <c r="Y200" s="159">
        <f>X200+30</f>
        <v>45688</v>
      </c>
      <c r="Z200" s="163">
        <f>IFERROR(IF(($R200-Y200)&gt;=0,0,IF(($S200-X200)&lt;0,0,IF(AND(($S200-Y200)&gt;0,(X200-$R200)&gt;0),$V200/365*(Y200-X200+1),IF(AND(($S200-Y200)&lt;=0,(X200-$R200)&gt;0),$V200/365*($S200-X200+1),$V200/365*(Y200-$R200+1))))),0)</f>
        <v>0</v>
      </c>
      <c r="AA200" s="159">
        <f>Y200+1</f>
        <v>45689</v>
      </c>
      <c r="AB200" s="159">
        <f>AA200+27</f>
        <v>45716</v>
      </c>
      <c r="AC200" s="163">
        <f>IFERROR(IF(($R200-AB200)&gt;=0,0,IF(($S200-AA200)&lt;0,0,IF(AND(($S200-AB200)&gt;0,(AA200-$R200)&gt;0),$V200/365*(AB200-AA200+1),IF(AND(($S200-AB200)&lt;=0,(AA200-$R200)&gt;0),$V200/365*($S200-AA200+1),$V200/365*(AB200-$R200+1))))),0)</f>
        <v>0</v>
      </c>
      <c r="AD200" s="159">
        <f>AB200+1</f>
        <v>45717</v>
      </c>
      <c r="AE200" s="159">
        <f>AD200+30</f>
        <v>45747</v>
      </c>
      <c r="AF200" s="163">
        <f>IFERROR(IF(($R200-AE200)&gt;=0,0,IF(($S200-AD200)&lt;0,0,IF(AND(($S200-AE200)&gt;0,(AD200-$R200)&gt;0),$V200/365*(AE200-AD200+1),IF(AND(($S200-AE200)&lt;=0,(AD200-$R200)&gt;0),$V200/365*($S200-AD200+1),$V200/365*(AE200-$R200+1))))),0)</f>
        <v>0</v>
      </c>
      <c r="AG200" s="159">
        <f>AE200+1</f>
        <v>45748</v>
      </c>
      <c r="AH200" s="159">
        <f>AG200+29</f>
        <v>45777</v>
      </c>
      <c r="AI200" s="163">
        <f>IFERROR(IF(($R200-AH200)&gt;=0,0,IF(($S200-AG200)&lt;0,0,IF(AND(($S200-AH200)&gt;0,(AG200-$R200)&gt;0),$V200/365*(AH200-AG200+1),IF(AND(($S200-AH200)&lt;=0,(AG200-$R200)&gt;0),$V200/365*($S200-AG200+1),$V200/365*(AH200-$R200+1))))),0)</f>
        <v>0</v>
      </c>
      <c r="AJ200" s="159">
        <f>AH200+1</f>
        <v>45778</v>
      </c>
      <c r="AK200" s="159">
        <f>AJ200+30</f>
        <v>45808</v>
      </c>
      <c r="AL200" s="163">
        <f>IFERROR(IF(($R200-AK200)&gt;=0,0,IF(($S200-AJ200)&lt;0,0,IF(AND(($S200-AK200)&gt;0,(AJ200-$R200)&gt;0),$V200/365*(AK200-AJ200+1),IF(AND(($S200-AK200)&lt;=0,(AJ200-$R200)&gt;0),$V200/365*($S200-AJ200+1),$V200/365*(AK200-$R200+1))))),0)</f>
        <v>0</v>
      </c>
      <c r="AM200" s="159">
        <f>AK200+1</f>
        <v>45809</v>
      </c>
      <c r="AN200" s="159">
        <f>AM200+29</f>
        <v>45838</v>
      </c>
      <c r="AO200" s="163">
        <f>IFERROR(IF(($R200-AN200)&gt;=0,0,IF(($S200-AM200)&lt;0,0,IF(AND(($S200-AN200)&gt;0,(AM200-$R200)&gt;0),$V200/365*(AN200-AM200+1),IF(AND(($S200-AN200)&lt;=0,(AM200-$R200)&gt;0),$V200/365*($S200-AM200+1),$V200/365*(AN200-$R200+1))))),0)</f>
        <v>0</v>
      </c>
      <c r="AP200" s="159">
        <f>AN200+1</f>
        <v>45839</v>
      </c>
      <c r="AQ200" s="159">
        <f>AP200+30</f>
        <v>45869</v>
      </c>
      <c r="AR200" s="163">
        <f>IFERROR(IF(($R200-AQ200)&gt;=0,0,IF(($S200-AP200)&lt;0,0,IF(AND(($S200-AQ200)&gt;0,(AP200-$R200)&gt;0),$V200/365*(AQ200-AP200+1),IF(AND(($S200-AQ200)&lt;=0,(AP200-$R200)&gt;0),$V200/365*($S200-AP200+1),$V200/365*(AQ200-$R200+1))))),0)</f>
        <v>0</v>
      </c>
      <c r="AS200" s="159">
        <f>AQ200+1</f>
        <v>45870</v>
      </c>
      <c r="AT200" s="159">
        <f>AS200+30</f>
        <v>45900</v>
      </c>
      <c r="AU200" s="163">
        <f>IFERROR(IF(($R200-AT200)&gt;=0,0,IF(($S200-AS200)&lt;0,0,IF(AND(($S200-AT200)&gt;0,(AS200-$R200)&gt;0),$V200/365*(AT200-AS200+1),IF(AND(($S200-AT200)&lt;=0,(AS200-$R200)&gt;0),$V200/365*($S200-AS200+1),$V200/365*(AT200-$R200+1))))),0)</f>
        <v>0</v>
      </c>
      <c r="AV200" s="159">
        <f>AT200+1</f>
        <v>45901</v>
      </c>
      <c r="AW200" s="159">
        <f>AV200+29</f>
        <v>45930</v>
      </c>
      <c r="AX200" s="163">
        <f>IFERROR(IF(($R200-AW200)&gt;=0,0,IF(($S200-AV200)&lt;0,0,IF(AND(($S200-AW200)&gt;0,(AV200-$R200)&gt;0),$V200/365*(AW200-AV200+1),IF(AND(($S200-AW200)&lt;=0,(AV200-$R200)&gt;0),$V200/365*($S200-AV200+1),$V200/365*(AW200-$R200+1))))),0)</f>
        <v>0</v>
      </c>
      <c r="AY200" s="159">
        <f>AW200+1</f>
        <v>45931</v>
      </c>
      <c r="AZ200" s="159">
        <f>AY200+30</f>
        <v>45961</v>
      </c>
      <c r="BA200" s="163">
        <f>IFERROR(IF(($R200-AZ200)&gt;=0,0,IF(($S200-AY200)&lt;0,0,IF(AND(($S200-AZ200)&gt;0,(AY200-$R200)&gt;0),$V200/365*(AZ200-AY200+1),IF(AND(($S200-AZ200)&lt;=0,(AY200-$R200)&gt;0),$V200/365*($S200-AY200+1),$V200/365*(AZ200-$R200+1))))),0)</f>
        <v>0</v>
      </c>
      <c r="BB200" s="159">
        <f>AZ200+1</f>
        <v>45962</v>
      </c>
      <c r="BC200" s="159">
        <f>BB200+29</f>
        <v>45991</v>
      </c>
      <c r="BD200" s="163">
        <f>IFERROR(IF(($R200-BC200)&gt;=0,0,IF(($S200-BB200)&lt;0,0,IF(AND(($S200-BC200)&gt;0,(BB200-$R200)&gt;0),$V200/365*(BC200-BB200+1),IF(AND(($S200-BC200)&lt;=0,(BB200-$R200)&gt;0),$V200/365*($S200-BB200+1),$V200/365*(BC200-$R200+1))))),0)</f>
        <v>0</v>
      </c>
      <c r="BE200" s="159">
        <f>BC200+1</f>
        <v>45992</v>
      </c>
      <c r="BF200" s="159">
        <f>BE200+30</f>
        <v>46022</v>
      </c>
      <c r="BG200" s="163">
        <f>IFERROR(IF(($R200-BF200)&gt;=0,0,IF(($S200-BE200)&lt;0,0,IF(AND(($S200-BF200)&gt;0,(BE200-$R200)&gt;0),$V200/365*(BF200-BE200+1),IF(AND(($S200-BF200)&lt;=0,(BE200-$R200)&gt;0),$V200/365*($S200-BE200+1),$V200/365*(BF200-$R200+1))))),0)</f>
        <v>0</v>
      </c>
      <c r="BH200" s="159">
        <v>46023</v>
      </c>
      <c r="BI200" s="159">
        <f>BH200+30</f>
        <v>46053</v>
      </c>
      <c r="BJ200" s="163">
        <f>IFERROR(IF(($R200-BI200)&gt;=0,0,IF(($S200-BH200)&lt;0,0,IF(AND(($S200-BI200)&gt;0,(BH200-$R200)&gt;0),$V200/365*(BI200-BH200+1),IF(AND(($S200-BI200)&lt;=0,(BH200-$R200)&gt;0),$V200/365*($S200-BH200+1),$V200/365*(BI200-$R200+1))))),0)</f>
        <v>0</v>
      </c>
      <c r="BK200" s="159">
        <f>BI200+1</f>
        <v>46054</v>
      </c>
      <c r="BL200" s="159">
        <f>BK200+27</f>
        <v>46081</v>
      </c>
      <c r="BM200" s="163">
        <f>IFERROR(IF(($R200-BL200)&gt;=0,0,IF(($S200-BK200)&lt;0,0,IF(AND(($S200-BL200)&gt;0,(BK200-$R200)&gt;0),$V200/365*(BL200-BK200+1),IF(AND(($S200-BL200)&lt;=0,(BK200-$R200)&gt;0),$V200/365*($S200-BK200+1),$V200/365*(BL200-$R200+1))))),0)</f>
        <v>0</v>
      </c>
      <c r="BN200" s="159">
        <f>BL200+1</f>
        <v>46082</v>
      </c>
      <c r="BO200" s="159">
        <f>BN200+30</f>
        <v>46112</v>
      </c>
      <c r="BP200" s="163">
        <f>IFERROR(IF(($R200-BO200)&gt;=0,0,IF(($S200-BN200)&lt;0,0,IF(AND(($S200-BO200)&gt;0,(BN200-$R200)&gt;0),$V200/365*(BO200-BN200+1),IF(AND(($S200-BO200)&lt;=0,(BN200-$R200)&gt;0),$V200/365*($S200-BN200+1),$V200/365*(BO200-$R200+1))))),0)</f>
        <v>0</v>
      </c>
      <c r="BQ200" s="159">
        <f>BO200+1</f>
        <v>46113</v>
      </c>
      <c r="BR200" s="159">
        <f>BQ200+29</f>
        <v>46142</v>
      </c>
      <c r="BS200" s="163">
        <f>IFERROR(IF(($R200-BR200)&gt;=0,0,IF(($S200-BQ200)&lt;0,0,IF(AND(($S200-BR200)&gt;0,(BQ200-$R200)&gt;0),$V200/365*(BR200-BQ200+1),IF(AND(($S200-BR200)&lt;=0,(BQ200-$R200)&gt;0),$V200/365*($S200-BQ200+1),$V200/365*(BR200-$R200+1))))),0)</f>
        <v>0</v>
      </c>
      <c r="BT200" s="159">
        <f>BR200+1</f>
        <v>46143</v>
      </c>
      <c r="BU200" s="159">
        <f>BT200+30</f>
        <v>46173</v>
      </c>
      <c r="BV200" s="163">
        <f>IFERROR(IF(($R200-BU200)&gt;=0,0,IF(($S200-BT200)&lt;0,0,IF(AND(($S200-BU200)&gt;0,(BT200-$R200)&gt;0),$V200/365*(BU200-BT200+1),IF(AND(($S200-BU200)&lt;=0,(BT200-$R200)&gt;0),$V200/365*($S200-BT200+1),$V200/365*(BU200-$R200+1))))),0)</f>
        <v>0</v>
      </c>
      <c r="BW200" s="159">
        <f>BU200+1</f>
        <v>46174</v>
      </c>
      <c r="BX200" s="159">
        <f>BW200+29</f>
        <v>46203</v>
      </c>
      <c r="BY200" s="163">
        <f>IFERROR(IF(($R200-BX200)&gt;=0,0,IF(($S200-BW200)&lt;0,0,IF(AND(($S200-BX200)&gt;0,(BW200-$R200)&gt;0),$V200/365*(BX200-BW200+1),IF(AND(($S200-BX200)&lt;=0,(BW200-$R200)&gt;0),$V200/365*($S200-BW200+1),$V200/365*(BX200-$R200+1))))),0)</f>
        <v>0</v>
      </c>
      <c r="BZ200" s="159">
        <f>BX200+1</f>
        <v>46204</v>
      </c>
      <c r="CA200" s="159">
        <f>BZ200+30</f>
        <v>46234</v>
      </c>
      <c r="CB200" s="163">
        <f>IFERROR(IF(($R200-CA200)&gt;=0,0,IF(($S200-BZ200)&lt;0,0,IF(AND(($S200-CA200)&gt;0,(BZ200-$R200)&gt;0),$V200/365*(CA200-BZ200+1),IF(AND(($S200-CA200)&lt;=0,(BZ200-$R200)&gt;0),$V200/365*($S200-BZ200+1),$V200/365*(CA200-$R200+1))))),0)</f>
        <v>0</v>
      </c>
      <c r="CC200" s="159">
        <f>CA200+1</f>
        <v>46235</v>
      </c>
      <c r="CD200" s="159">
        <f>CC200+30</f>
        <v>46265</v>
      </c>
      <c r="CE200" s="163">
        <f>IFERROR(IF(($R200-CD200)&gt;=0,0,IF(($S200-CC200)&lt;0,0,IF(AND(($S200-CD200)&gt;0,(CC200-$R200)&gt;0),$V200/365*(CD200-CC200+1),IF(AND(($S200-CD200)&lt;=0,(CC200-$R200)&gt;0),$V200/365*($S200-CC200+1),$V200/365*(CD200-$R200+1))))),0)</f>
        <v>0</v>
      </c>
      <c r="CF200" s="159">
        <f>CD200+1</f>
        <v>46266</v>
      </c>
      <c r="CG200" s="159">
        <f>CF200+29</f>
        <v>46295</v>
      </c>
      <c r="CH200" s="163">
        <f>IFERROR(IF(($R200-CG200)&gt;=0,0,IF(($S200-CF200)&lt;0,0,IF(AND(($S200-CG200)&gt;0,(CF200-$R200)&gt;0),$V200/365*(CG200-CF200+1),IF(AND(($S200-CG200)&lt;=0,(CF200-$R200)&gt;0),$V200/365*($S200-CF200+1),$V200/365*(CG200-$R200+1))))),0)</f>
        <v>0</v>
      </c>
      <c r="CI200" s="159">
        <f>CG200+1</f>
        <v>46296</v>
      </c>
      <c r="CJ200" s="159">
        <f>CI200+30</f>
        <v>46326</v>
      </c>
      <c r="CK200" s="163">
        <f>IFERROR(IF(($R200-CJ200)&gt;=0,0,IF(($S200-CI200)&lt;0,0,IF(AND(($S200-CJ200)&gt;0,(CI200-$R200)&gt;0),$V200/365*(CJ200-CI200+1),IF(AND(($S200-CJ200)&lt;=0,(CI200-$R200)&gt;0),$V200/365*($S200-CI200+1),$V200/365*(CJ200-$R200+1))))),0)</f>
        <v>0</v>
      </c>
      <c r="CL200" s="159">
        <f>CJ200+1</f>
        <v>46327</v>
      </c>
      <c r="CM200" s="159">
        <f>CL200+29</f>
        <v>46356</v>
      </c>
      <c r="CN200" s="163">
        <f>IFERROR(IF(($R200-CM200)&gt;=0,0,IF(($S200-CL200)&lt;0,0,IF(AND(($S200-CM200)&gt;0,(CL200-$R200)&gt;0),$V200/365*(CM200-CL200+1),IF(AND(($S200-CM200)&lt;=0,(CL200-$R200)&gt;0),$V200/365*($S200-CL200+1),$V200/365*(CM200-$R200+1))))),0)</f>
        <v>0</v>
      </c>
      <c r="CO200" s="159">
        <f>CM200+1</f>
        <v>46357</v>
      </c>
      <c r="CP200" s="159">
        <f>CO200+30</f>
        <v>46387</v>
      </c>
      <c r="CQ200" s="163">
        <f>IFERROR(IF(($R200-CP200)&gt;=0,0,IF(($S200-CO200)&lt;0,0,IF(AND(($S200-CP200)&gt;0,(CO200-$R200)&gt;0),$V200/365*(CP200-CO200+1),IF(AND(($S200-CP200)&lt;=0,(CO200-$R200)&gt;0),$V200/365*($S200-CO200+1),$V200/365*(CP200-$R200+1))))),0)</f>
        <v>0</v>
      </c>
    </row>
    <row r="201" s="85" customFormat="1" ht="24" customHeight="1" outlineLevel="4" spans="1:95">
      <c r="A201" s="124"/>
      <c r="B201" s="125"/>
      <c r="C201" s="126"/>
      <c r="D201" s="124"/>
      <c r="E201" s="125"/>
      <c r="F201" s="125"/>
      <c r="G201" s="125"/>
      <c r="H201" s="127"/>
      <c r="I201" s="127"/>
      <c r="J201" s="127">
        <f>Z201+AC201+AF201+AI201+AL201+AO201+AR201+AU201+AX201+BA201+BD201+BG201</f>
        <v>0</v>
      </c>
      <c r="K201" s="127">
        <f>K200+1</f>
        <v>3</v>
      </c>
      <c r="L201" s="152"/>
      <c r="M201" s="153">
        <f>IFERROR(VLOOKUP($L201,'2-2 引出数据_合同数据仓库'!$B$2:$BP$10000,3,FALSE),0)</f>
        <v>0</v>
      </c>
      <c r="N201" s="127"/>
      <c r="O201" s="153">
        <f>IFERROR(VLOOKUP((LEFT(VLOOKUP($L201,'2-2 引出数据_合同数据仓库'!$B$2:$BP$10000,64,FALSE),15)&amp;(RIGHT(VLOOKUP($L201,'2-2 引出数据_合同数据仓库'!$B$2:$BP$10000,64,FALSE),4)+1)),'2-2 引出数据_合同数据仓库'!$B$2:$BP$10000,3,FALSE),0)</f>
        <v>0</v>
      </c>
      <c r="P201" s="127"/>
      <c r="Q201" s="127">
        <f>IFERROR(VLOOKUP($L201,'2-2 引出数据_合同数据仓库'!$B$2:$BP$10000,28,FALSE),0)</f>
        <v>0</v>
      </c>
      <c r="R201" s="127">
        <f>IFERROR(VLOOKUP($L201,'2-2 引出数据_合同数据仓库'!$B$2:$BP$10000,29,FALSE),0)</f>
        <v>0</v>
      </c>
      <c r="S201" s="127">
        <f>IFERROR(VLOOKUP($L201,'2-2 引出数据_合同数据仓库'!$B$2:$BP$10000,4,FALSE),0)</f>
        <v>0</v>
      </c>
      <c r="T201" s="127"/>
      <c r="U201" s="127">
        <f>IFERROR(VLOOKUP($L201,'2-2 引出数据_合同数据仓库'!$B$2:$BP$10000,15,FALSE),0)</f>
        <v>0</v>
      </c>
      <c r="V201" s="127">
        <f>U201/(S201-R201+1)*365</f>
        <v>0</v>
      </c>
      <c r="W201" s="127"/>
      <c r="X201" s="159">
        <v>45658</v>
      </c>
      <c r="Y201" s="159">
        <f>X201+30</f>
        <v>45688</v>
      </c>
      <c r="Z201" s="163">
        <f>IFERROR(IF(($R201-Y201)&gt;=0,0,IF(($S201-X201)&lt;0,0,IF(AND(($S201-Y201)&gt;0,(X201-$R201)&gt;0),$V201/365*(Y201-X201+1),IF(AND(($S201-Y201)&lt;=0,(X201-$R201)&gt;0),$V201/365*($S201-X201+1),$V201/365*(Y201-$R201+1))))),0)</f>
        <v>0</v>
      </c>
      <c r="AA201" s="159">
        <f>Y201+1</f>
        <v>45689</v>
      </c>
      <c r="AB201" s="159">
        <f>AA201+27</f>
        <v>45716</v>
      </c>
      <c r="AC201" s="163">
        <f>IFERROR(IF(($R201-AB201)&gt;=0,0,IF(($S201-AA201)&lt;0,0,IF(AND(($S201-AB201)&gt;0,(AA201-$R201)&gt;0),$V201/365*(AB201-AA201+1),IF(AND(($S201-AB201)&lt;=0,(AA201-$R201)&gt;0),$V201/365*($S201-AA201+1),$V201/365*(AB201-$R201+1))))),0)</f>
        <v>0</v>
      </c>
      <c r="AD201" s="159">
        <f>AB201+1</f>
        <v>45717</v>
      </c>
      <c r="AE201" s="159">
        <f>AD201+30</f>
        <v>45747</v>
      </c>
      <c r="AF201" s="163">
        <f>IFERROR(IF(($R201-AE201)&gt;=0,0,IF(($S201-AD201)&lt;0,0,IF(AND(($S201-AE201)&gt;0,(AD201-$R201)&gt;0),$V201/365*(AE201-AD201+1),IF(AND(($S201-AE201)&lt;=0,(AD201-$R201)&gt;0),$V201/365*($S201-AD201+1),$V201/365*(AE201-$R201+1))))),0)</f>
        <v>0</v>
      </c>
      <c r="AG201" s="159">
        <f>AE201+1</f>
        <v>45748</v>
      </c>
      <c r="AH201" s="159">
        <f>AG201+29</f>
        <v>45777</v>
      </c>
      <c r="AI201" s="163">
        <f>IFERROR(IF(($R201-AH201)&gt;=0,0,IF(($S201-AG201)&lt;0,0,IF(AND(($S201-AH201)&gt;0,(AG201-$R201)&gt;0),$V201/365*(AH201-AG201+1),IF(AND(($S201-AH201)&lt;=0,(AG201-$R201)&gt;0),$V201/365*($S201-AG201+1),$V201/365*(AH201-$R201+1))))),0)</f>
        <v>0</v>
      </c>
      <c r="AJ201" s="159">
        <f>AH201+1</f>
        <v>45778</v>
      </c>
      <c r="AK201" s="159">
        <f>AJ201+30</f>
        <v>45808</v>
      </c>
      <c r="AL201" s="163">
        <f>IFERROR(IF(($R201-AK201)&gt;=0,0,IF(($S201-AJ201)&lt;0,0,IF(AND(($S201-AK201)&gt;0,(AJ201-$R201)&gt;0),$V201/365*(AK201-AJ201+1),IF(AND(($S201-AK201)&lt;=0,(AJ201-$R201)&gt;0),$V201/365*($S201-AJ201+1),$V201/365*(AK201-$R201+1))))),0)</f>
        <v>0</v>
      </c>
      <c r="AM201" s="159">
        <f>AK201+1</f>
        <v>45809</v>
      </c>
      <c r="AN201" s="159">
        <f>AM201+29</f>
        <v>45838</v>
      </c>
      <c r="AO201" s="163">
        <f>IFERROR(IF(($R201-AN201)&gt;=0,0,IF(($S201-AM201)&lt;0,0,IF(AND(($S201-AN201)&gt;0,(AM201-$R201)&gt;0),$V201/365*(AN201-AM201+1),IF(AND(($S201-AN201)&lt;=0,(AM201-$R201)&gt;0),$V201/365*($S201-AM201+1),$V201/365*(AN201-$R201+1))))),0)</f>
        <v>0</v>
      </c>
      <c r="AP201" s="159">
        <f>AN201+1</f>
        <v>45839</v>
      </c>
      <c r="AQ201" s="159">
        <f>AP201+30</f>
        <v>45869</v>
      </c>
      <c r="AR201" s="163">
        <f>IFERROR(IF(($R201-AQ201)&gt;=0,0,IF(($S201-AP201)&lt;0,0,IF(AND(($S201-AQ201)&gt;0,(AP201-$R201)&gt;0),$V201/365*(AQ201-AP201+1),IF(AND(($S201-AQ201)&lt;=0,(AP201-$R201)&gt;0),$V201/365*($S201-AP201+1),$V201/365*(AQ201-$R201+1))))),0)</f>
        <v>0</v>
      </c>
      <c r="AS201" s="159">
        <f>AQ201+1</f>
        <v>45870</v>
      </c>
      <c r="AT201" s="159">
        <f>AS201+30</f>
        <v>45900</v>
      </c>
      <c r="AU201" s="163">
        <f>IFERROR(IF(($R201-AT201)&gt;=0,0,IF(($S201-AS201)&lt;0,0,IF(AND(($S201-AT201)&gt;0,(AS201-$R201)&gt;0),$V201/365*(AT201-AS201+1),IF(AND(($S201-AT201)&lt;=0,(AS201-$R201)&gt;0),$V201/365*($S201-AS201+1),$V201/365*(AT201-$R201+1))))),0)</f>
        <v>0</v>
      </c>
      <c r="AV201" s="159">
        <f>AT201+1</f>
        <v>45901</v>
      </c>
      <c r="AW201" s="159">
        <f>AV201+29</f>
        <v>45930</v>
      </c>
      <c r="AX201" s="163">
        <f>IFERROR(IF(($R201-AW201)&gt;=0,0,IF(($S201-AV201)&lt;0,0,IF(AND(($S201-AW201)&gt;0,(AV201-$R201)&gt;0),$V201/365*(AW201-AV201+1),IF(AND(($S201-AW201)&lt;=0,(AV201-$R201)&gt;0),$V201/365*($S201-AV201+1),$V201/365*(AW201-$R201+1))))),0)</f>
        <v>0</v>
      </c>
      <c r="AY201" s="159">
        <f>AW201+1</f>
        <v>45931</v>
      </c>
      <c r="AZ201" s="159">
        <f>AY201+30</f>
        <v>45961</v>
      </c>
      <c r="BA201" s="163">
        <f>IFERROR(IF(($R201-AZ201)&gt;=0,0,IF(($S201-AY201)&lt;0,0,IF(AND(($S201-AZ201)&gt;0,(AY201-$R201)&gt;0),$V201/365*(AZ201-AY201+1),IF(AND(($S201-AZ201)&lt;=0,(AY201-$R201)&gt;0),$V201/365*($S201-AY201+1),$V201/365*(AZ201-$R201+1))))),0)</f>
        <v>0</v>
      </c>
      <c r="BB201" s="159">
        <f>AZ201+1</f>
        <v>45962</v>
      </c>
      <c r="BC201" s="159">
        <f>BB201+29</f>
        <v>45991</v>
      </c>
      <c r="BD201" s="163">
        <f>IFERROR(IF(($R201-BC201)&gt;=0,0,IF(($S201-BB201)&lt;0,0,IF(AND(($S201-BC201)&gt;0,(BB201-$R201)&gt;0),$V201/365*(BC201-BB201+1),IF(AND(($S201-BC201)&lt;=0,(BB201-$R201)&gt;0),$V201/365*($S201-BB201+1),$V201/365*(BC201-$R201+1))))),0)</f>
        <v>0</v>
      </c>
      <c r="BE201" s="159">
        <f>BC201+1</f>
        <v>45992</v>
      </c>
      <c r="BF201" s="159">
        <f>BE201+30</f>
        <v>46022</v>
      </c>
      <c r="BG201" s="163">
        <f>IFERROR(IF(($R201-BF201)&gt;=0,0,IF(($S201-BE201)&lt;0,0,IF(AND(($S201-BF201)&gt;0,(BE201-$R201)&gt;0),$V201/365*(BF201-BE201+1),IF(AND(($S201-BF201)&lt;=0,(BE201-$R201)&gt;0),$V201/365*($S201-BE201+1),$V201/365*(BF201-$R201+1))))),0)</f>
        <v>0</v>
      </c>
      <c r="BH201" s="159">
        <v>46023</v>
      </c>
      <c r="BI201" s="159">
        <f>BH201+30</f>
        <v>46053</v>
      </c>
      <c r="BJ201" s="163">
        <f>IFERROR(IF(($R201-BI201)&gt;=0,0,IF(($S201-BH201)&lt;0,0,IF(AND(($S201-BI201)&gt;0,(BH201-$R201)&gt;0),$V201/365*(BI201-BH201+1),IF(AND(($S201-BI201)&lt;=0,(BH201-$R201)&gt;0),$V201/365*($S201-BH201+1),$V201/365*(BI201-$R201+1))))),0)</f>
        <v>0</v>
      </c>
      <c r="BK201" s="159">
        <f>BI201+1</f>
        <v>46054</v>
      </c>
      <c r="BL201" s="159">
        <f>BK201+27</f>
        <v>46081</v>
      </c>
      <c r="BM201" s="163">
        <f>IFERROR(IF(($R201-BL201)&gt;=0,0,IF(($S201-BK201)&lt;0,0,IF(AND(($S201-BL201)&gt;0,(BK201-$R201)&gt;0),$V201/365*(BL201-BK201+1),IF(AND(($S201-BL201)&lt;=0,(BK201-$R201)&gt;0),$V201/365*($S201-BK201+1),$V201/365*(BL201-$R201+1))))),0)</f>
        <v>0</v>
      </c>
      <c r="BN201" s="159">
        <f>BL201+1</f>
        <v>46082</v>
      </c>
      <c r="BO201" s="159">
        <f>BN201+30</f>
        <v>46112</v>
      </c>
      <c r="BP201" s="163">
        <f>IFERROR(IF(($R201-BO201)&gt;=0,0,IF(($S201-BN201)&lt;0,0,IF(AND(($S201-BO201)&gt;0,(BN201-$R201)&gt;0),$V201/365*(BO201-BN201+1),IF(AND(($S201-BO201)&lt;=0,(BN201-$R201)&gt;0),$V201/365*($S201-BN201+1),$V201/365*(BO201-$R201+1))))),0)</f>
        <v>0</v>
      </c>
      <c r="BQ201" s="159">
        <f>BO201+1</f>
        <v>46113</v>
      </c>
      <c r="BR201" s="159">
        <f>BQ201+29</f>
        <v>46142</v>
      </c>
      <c r="BS201" s="163">
        <f>IFERROR(IF(($R201-BR201)&gt;=0,0,IF(($S201-BQ201)&lt;0,0,IF(AND(($S201-BR201)&gt;0,(BQ201-$R201)&gt;0),$V201/365*(BR201-BQ201+1),IF(AND(($S201-BR201)&lt;=0,(BQ201-$R201)&gt;0),$V201/365*($S201-BQ201+1),$V201/365*(BR201-$R201+1))))),0)</f>
        <v>0</v>
      </c>
      <c r="BT201" s="159">
        <f>BR201+1</f>
        <v>46143</v>
      </c>
      <c r="BU201" s="159">
        <f>BT201+30</f>
        <v>46173</v>
      </c>
      <c r="BV201" s="163">
        <f>IFERROR(IF(($R201-BU201)&gt;=0,0,IF(($S201-BT201)&lt;0,0,IF(AND(($S201-BU201)&gt;0,(BT201-$R201)&gt;0),$V201/365*(BU201-BT201+1),IF(AND(($S201-BU201)&lt;=0,(BT201-$R201)&gt;0),$V201/365*($S201-BT201+1),$V201/365*(BU201-$R201+1))))),0)</f>
        <v>0</v>
      </c>
      <c r="BW201" s="159">
        <f>BU201+1</f>
        <v>46174</v>
      </c>
      <c r="BX201" s="159">
        <f>BW201+29</f>
        <v>46203</v>
      </c>
      <c r="BY201" s="163">
        <f>IFERROR(IF(($R201-BX201)&gt;=0,0,IF(($S201-BW201)&lt;0,0,IF(AND(($S201-BX201)&gt;0,(BW201-$R201)&gt;0),$V201/365*(BX201-BW201+1),IF(AND(($S201-BX201)&lt;=0,(BW201-$R201)&gt;0),$V201/365*($S201-BW201+1),$V201/365*(BX201-$R201+1))))),0)</f>
        <v>0</v>
      </c>
      <c r="BZ201" s="159">
        <f>BX201+1</f>
        <v>46204</v>
      </c>
      <c r="CA201" s="159">
        <f>BZ201+30</f>
        <v>46234</v>
      </c>
      <c r="CB201" s="163">
        <f>IFERROR(IF(($R201-CA201)&gt;=0,0,IF(($S201-BZ201)&lt;0,0,IF(AND(($S201-CA201)&gt;0,(BZ201-$R201)&gt;0),$V201/365*(CA201-BZ201+1),IF(AND(($S201-CA201)&lt;=0,(BZ201-$R201)&gt;0),$V201/365*($S201-BZ201+1),$V201/365*(CA201-$R201+1))))),0)</f>
        <v>0</v>
      </c>
      <c r="CC201" s="159">
        <f>CA201+1</f>
        <v>46235</v>
      </c>
      <c r="CD201" s="159">
        <f>CC201+30</f>
        <v>46265</v>
      </c>
      <c r="CE201" s="163">
        <f>IFERROR(IF(($R201-CD201)&gt;=0,0,IF(($S201-CC201)&lt;0,0,IF(AND(($S201-CD201)&gt;0,(CC201-$R201)&gt;0),$V201/365*(CD201-CC201+1),IF(AND(($S201-CD201)&lt;=0,(CC201-$R201)&gt;0),$V201/365*($S201-CC201+1),$V201/365*(CD201-$R201+1))))),0)</f>
        <v>0</v>
      </c>
      <c r="CF201" s="159">
        <f>CD201+1</f>
        <v>46266</v>
      </c>
      <c r="CG201" s="159">
        <f>CF201+29</f>
        <v>46295</v>
      </c>
      <c r="CH201" s="163">
        <f>IFERROR(IF(($R201-CG201)&gt;=0,0,IF(($S201-CF201)&lt;0,0,IF(AND(($S201-CG201)&gt;0,(CF201-$R201)&gt;0),$V201/365*(CG201-CF201+1),IF(AND(($S201-CG201)&lt;=0,(CF201-$R201)&gt;0),$V201/365*($S201-CF201+1),$V201/365*(CG201-$R201+1))))),0)</f>
        <v>0</v>
      </c>
      <c r="CI201" s="159">
        <f>CG201+1</f>
        <v>46296</v>
      </c>
      <c r="CJ201" s="159">
        <f>CI201+30</f>
        <v>46326</v>
      </c>
      <c r="CK201" s="163">
        <f>IFERROR(IF(($R201-CJ201)&gt;=0,0,IF(($S201-CI201)&lt;0,0,IF(AND(($S201-CJ201)&gt;0,(CI201-$R201)&gt;0),$V201/365*(CJ201-CI201+1),IF(AND(($S201-CJ201)&lt;=0,(CI201-$R201)&gt;0),$V201/365*($S201-CI201+1),$V201/365*(CJ201-$R201+1))))),0)</f>
        <v>0</v>
      </c>
      <c r="CL201" s="159">
        <f>CJ201+1</f>
        <v>46327</v>
      </c>
      <c r="CM201" s="159">
        <f>CL201+29</f>
        <v>46356</v>
      </c>
      <c r="CN201" s="163">
        <f>IFERROR(IF(($R201-CM201)&gt;=0,0,IF(($S201-CL201)&lt;0,0,IF(AND(($S201-CM201)&gt;0,(CL201-$R201)&gt;0),$V201/365*(CM201-CL201+1),IF(AND(($S201-CM201)&lt;=0,(CL201-$R201)&gt;0),$V201/365*($S201-CL201+1),$V201/365*(CM201-$R201+1))))),0)</f>
        <v>0</v>
      </c>
      <c r="CO201" s="159">
        <f>CM201+1</f>
        <v>46357</v>
      </c>
      <c r="CP201" s="159">
        <f>CO201+30</f>
        <v>46387</v>
      </c>
      <c r="CQ201" s="163">
        <f>IFERROR(IF(($R201-CP201)&gt;=0,0,IF(($S201-CO201)&lt;0,0,IF(AND(($S201-CP201)&gt;0,(CO201-$R201)&gt;0),$V201/365*(CP201-CO201+1),IF(AND(($S201-CP201)&lt;=0,(CO201-$R201)&gt;0),$V201/365*($S201-CO201+1),$V201/365*(CP201-$R201+1))))),0)</f>
        <v>0</v>
      </c>
    </row>
    <row r="202" s="85" customFormat="1" ht="24" customHeight="1" outlineLevel="4" spans="1:95">
      <c r="A202" s="124"/>
      <c r="B202" s="125"/>
      <c r="C202" s="126"/>
      <c r="D202" s="124"/>
      <c r="E202" s="125"/>
      <c r="F202" s="125"/>
      <c r="G202" s="125"/>
      <c r="H202" s="127"/>
      <c r="I202" s="127"/>
      <c r="J202" s="127">
        <f>Z202+AC202+AF202+AI202+AL202+AO202+AR202+AU202+AX202+BA202+BD202+BG202</f>
        <v>0</v>
      </c>
      <c r="K202" s="127">
        <f>K201+1</f>
        <v>4</v>
      </c>
      <c r="L202" s="152"/>
      <c r="M202" s="153">
        <f>IFERROR(VLOOKUP($L202,'2-2 引出数据_合同数据仓库'!$B$2:$BP$10000,3,FALSE),0)</f>
        <v>0</v>
      </c>
      <c r="N202" s="127"/>
      <c r="O202" s="153">
        <f>IFERROR(VLOOKUP((LEFT(VLOOKUP($L202,'2-2 引出数据_合同数据仓库'!$B$2:$BP$10000,64,FALSE),15)&amp;(RIGHT(VLOOKUP($L202,'2-2 引出数据_合同数据仓库'!$B$2:$BP$10000,64,FALSE),4)+1)),'2-2 引出数据_合同数据仓库'!$B$2:$BP$10000,3,FALSE),0)</f>
        <v>0</v>
      </c>
      <c r="P202" s="127"/>
      <c r="Q202" s="127">
        <f>IFERROR(VLOOKUP($L202,'2-2 引出数据_合同数据仓库'!$B$2:$BP$10000,28,FALSE),0)</f>
        <v>0</v>
      </c>
      <c r="R202" s="127">
        <f>IFERROR(VLOOKUP($L202,'2-2 引出数据_合同数据仓库'!$B$2:$BP$10000,29,FALSE),0)</f>
        <v>0</v>
      </c>
      <c r="S202" s="127">
        <f>IFERROR(VLOOKUP($L202,'2-2 引出数据_合同数据仓库'!$B$2:$BP$10000,4,FALSE),0)</f>
        <v>0</v>
      </c>
      <c r="T202" s="127"/>
      <c r="U202" s="127">
        <f>IFERROR(VLOOKUP($L202,'2-2 引出数据_合同数据仓库'!$B$2:$BP$10000,15,FALSE),0)</f>
        <v>0</v>
      </c>
      <c r="V202" s="127">
        <f>U202/(S202-R202+1)*365</f>
        <v>0</v>
      </c>
      <c r="W202" s="127"/>
      <c r="X202" s="159">
        <v>45658</v>
      </c>
      <c r="Y202" s="159">
        <f>X202+30</f>
        <v>45688</v>
      </c>
      <c r="Z202" s="163">
        <f>IFERROR(IF(($R202-Y202)&gt;=0,0,IF(($S202-X202)&lt;0,0,IF(AND(($S202-Y202)&gt;0,(X202-$R202)&gt;0),$V202/365*(Y202-X202+1),IF(AND(($S202-Y202)&lt;=0,(X202-$R202)&gt;0),$V202/365*($S202-X202+1),$V202/365*(Y202-$R202+1))))),0)</f>
        <v>0</v>
      </c>
      <c r="AA202" s="159">
        <f>Y202+1</f>
        <v>45689</v>
      </c>
      <c r="AB202" s="159">
        <f>AA202+27</f>
        <v>45716</v>
      </c>
      <c r="AC202" s="163">
        <f>IFERROR(IF(($R202-AB202)&gt;=0,0,IF(($S202-AA202)&lt;0,0,IF(AND(($S202-AB202)&gt;0,(AA202-$R202)&gt;0),$V202/365*(AB202-AA202+1),IF(AND(($S202-AB202)&lt;=0,(AA202-$R202)&gt;0),$V202/365*($S202-AA202+1),$V202/365*(AB202-$R202+1))))),0)</f>
        <v>0</v>
      </c>
      <c r="AD202" s="159">
        <f>AB202+1</f>
        <v>45717</v>
      </c>
      <c r="AE202" s="159">
        <f>AD202+30</f>
        <v>45747</v>
      </c>
      <c r="AF202" s="163">
        <f>IFERROR(IF(($R202-AE202)&gt;=0,0,IF(($S202-AD202)&lt;0,0,IF(AND(($S202-AE202)&gt;0,(AD202-$R202)&gt;0),$V202/365*(AE202-AD202+1),IF(AND(($S202-AE202)&lt;=0,(AD202-$R202)&gt;0),$V202/365*($S202-AD202+1),$V202/365*(AE202-$R202+1))))),0)</f>
        <v>0</v>
      </c>
      <c r="AG202" s="159">
        <f>AE202+1</f>
        <v>45748</v>
      </c>
      <c r="AH202" s="159">
        <f>AG202+29</f>
        <v>45777</v>
      </c>
      <c r="AI202" s="163">
        <f>IFERROR(IF(($R202-AH202)&gt;=0,0,IF(($S202-AG202)&lt;0,0,IF(AND(($S202-AH202)&gt;0,(AG202-$R202)&gt;0),$V202/365*(AH202-AG202+1),IF(AND(($S202-AH202)&lt;=0,(AG202-$R202)&gt;0),$V202/365*($S202-AG202+1),$V202/365*(AH202-$R202+1))))),0)</f>
        <v>0</v>
      </c>
      <c r="AJ202" s="159">
        <f>AH202+1</f>
        <v>45778</v>
      </c>
      <c r="AK202" s="159">
        <f>AJ202+30</f>
        <v>45808</v>
      </c>
      <c r="AL202" s="163">
        <f>IFERROR(IF(($R202-AK202)&gt;=0,0,IF(($S202-AJ202)&lt;0,0,IF(AND(($S202-AK202)&gt;0,(AJ202-$R202)&gt;0),$V202/365*(AK202-AJ202+1),IF(AND(($S202-AK202)&lt;=0,(AJ202-$R202)&gt;0),$V202/365*($S202-AJ202+1),$V202/365*(AK202-$R202+1))))),0)</f>
        <v>0</v>
      </c>
      <c r="AM202" s="159">
        <f>AK202+1</f>
        <v>45809</v>
      </c>
      <c r="AN202" s="159">
        <f>AM202+29</f>
        <v>45838</v>
      </c>
      <c r="AO202" s="163">
        <f>IFERROR(IF(($R202-AN202)&gt;=0,0,IF(($S202-AM202)&lt;0,0,IF(AND(($S202-AN202)&gt;0,(AM202-$R202)&gt;0),$V202/365*(AN202-AM202+1),IF(AND(($S202-AN202)&lt;=0,(AM202-$R202)&gt;0),$V202/365*($S202-AM202+1),$V202/365*(AN202-$R202+1))))),0)</f>
        <v>0</v>
      </c>
      <c r="AP202" s="159">
        <f>AN202+1</f>
        <v>45839</v>
      </c>
      <c r="AQ202" s="159">
        <f>AP202+30</f>
        <v>45869</v>
      </c>
      <c r="AR202" s="163">
        <f>IFERROR(IF(($R202-AQ202)&gt;=0,0,IF(($S202-AP202)&lt;0,0,IF(AND(($S202-AQ202)&gt;0,(AP202-$R202)&gt;0),$V202/365*(AQ202-AP202+1),IF(AND(($S202-AQ202)&lt;=0,(AP202-$R202)&gt;0),$V202/365*($S202-AP202+1),$V202/365*(AQ202-$R202+1))))),0)</f>
        <v>0</v>
      </c>
      <c r="AS202" s="159">
        <f>AQ202+1</f>
        <v>45870</v>
      </c>
      <c r="AT202" s="159">
        <f>AS202+30</f>
        <v>45900</v>
      </c>
      <c r="AU202" s="163">
        <f>IFERROR(IF(($R202-AT202)&gt;=0,0,IF(($S202-AS202)&lt;0,0,IF(AND(($S202-AT202)&gt;0,(AS202-$R202)&gt;0),$V202/365*(AT202-AS202+1),IF(AND(($S202-AT202)&lt;=0,(AS202-$R202)&gt;0),$V202/365*($S202-AS202+1),$V202/365*(AT202-$R202+1))))),0)</f>
        <v>0</v>
      </c>
      <c r="AV202" s="159">
        <f>AT202+1</f>
        <v>45901</v>
      </c>
      <c r="AW202" s="159">
        <f>AV202+29</f>
        <v>45930</v>
      </c>
      <c r="AX202" s="163">
        <f>IFERROR(IF(($R202-AW202)&gt;=0,0,IF(($S202-AV202)&lt;0,0,IF(AND(($S202-AW202)&gt;0,(AV202-$R202)&gt;0),$V202/365*(AW202-AV202+1),IF(AND(($S202-AW202)&lt;=0,(AV202-$R202)&gt;0),$V202/365*($S202-AV202+1),$V202/365*(AW202-$R202+1))))),0)</f>
        <v>0</v>
      </c>
      <c r="AY202" s="159">
        <f>AW202+1</f>
        <v>45931</v>
      </c>
      <c r="AZ202" s="159">
        <f>AY202+30</f>
        <v>45961</v>
      </c>
      <c r="BA202" s="163">
        <f>IFERROR(IF(($R202-AZ202)&gt;=0,0,IF(($S202-AY202)&lt;0,0,IF(AND(($S202-AZ202)&gt;0,(AY202-$R202)&gt;0),$V202/365*(AZ202-AY202+1),IF(AND(($S202-AZ202)&lt;=0,(AY202-$R202)&gt;0),$V202/365*($S202-AY202+1),$V202/365*(AZ202-$R202+1))))),0)</f>
        <v>0</v>
      </c>
      <c r="BB202" s="159">
        <f>AZ202+1</f>
        <v>45962</v>
      </c>
      <c r="BC202" s="159">
        <f>BB202+29</f>
        <v>45991</v>
      </c>
      <c r="BD202" s="163">
        <f>IFERROR(IF(($R202-BC202)&gt;=0,0,IF(($S202-BB202)&lt;0,0,IF(AND(($S202-BC202)&gt;0,(BB202-$R202)&gt;0),$V202/365*(BC202-BB202+1),IF(AND(($S202-BC202)&lt;=0,(BB202-$R202)&gt;0),$V202/365*($S202-BB202+1),$V202/365*(BC202-$R202+1))))),0)</f>
        <v>0</v>
      </c>
      <c r="BE202" s="159">
        <f>BC202+1</f>
        <v>45992</v>
      </c>
      <c r="BF202" s="159">
        <f>BE202+30</f>
        <v>46022</v>
      </c>
      <c r="BG202" s="163">
        <f>IFERROR(IF(($R202-BF202)&gt;=0,0,IF(($S202-BE202)&lt;0,0,IF(AND(($S202-BF202)&gt;0,(BE202-$R202)&gt;0),$V202/365*(BF202-BE202+1),IF(AND(($S202-BF202)&lt;=0,(BE202-$R202)&gt;0),$V202/365*($S202-BE202+1),$V202/365*(BF202-$R202+1))))),0)</f>
        <v>0</v>
      </c>
      <c r="BH202" s="159">
        <v>46023</v>
      </c>
      <c r="BI202" s="159">
        <f>BH202+30</f>
        <v>46053</v>
      </c>
      <c r="BJ202" s="163">
        <f>IFERROR(IF(($R202-BI202)&gt;=0,0,IF(($S202-BH202)&lt;0,0,IF(AND(($S202-BI202)&gt;0,(BH202-$R202)&gt;0),$V202/365*(BI202-BH202+1),IF(AND(($S202-BI202)&lt;=0,(BH202-$R202)&gt;0),$V202/365*($S202-BH202+1),$V202/365*(BI202-$R202+1))))),0)</f>
        <v>0</v>
      </c>
      <c r="BK202" s="159">
        <f>BI202+1</f>
        <v>46054</v>
      </c>
      <c r="BL202" s="159">
        <f>BK202+27</f>
        <v>46081</v>
      </c>
      <c r="BM202" s="163">
        <f>IFERROR(IF(($R202-BL202)&gt;=0,0,IF(($S202-BK202)&lt;0,0,IF(AND(($S202-BL202)&gt;0,(BK202-$R202)&gt;0),$V202/365*(BL202-BK202+1),IF(AND(($S202-BL202)&lt;=0,(BK202-$R202)&gt;0),$V202/365*($S202-BK202+1),$V202/365*(BL202-$R202+1))))),0)</f>
        <v>0</v>
      </c>
      <c r="BN202" s="159">
        <f>BL202+1</f>
        <v>46082</v>
      </c>
      <c r="BO202" s="159">
        <f>BN202+30</f>
        <v>46112</v>
      </c>
      <c r="BP202" s="163">
        <f>IFERROR(IF(($R202-BO202)&gt;=0,0,IF(($S202-BN202)&lt;0,0,IF(AND(($S202-BO202)&gt;0,(BN202-$R202)&gt;0),$V202/365*(BO202-BN202+1),IF(AND(($S202-BO202)&lt;=0,(BN202-$R202)&gt;0),$V202/365*($S202-BN202+1),$V202/365*(BO202-$R202+1))))),0)</f>
        <v>0</v>
      </c>
      <c r="BQ202" s="159">
        <f>BO202+1</f>
        <v>46113</v>
      </c>
      <c r="BR202" s="159">
        <f>BQ202+29</f>
        <v>46142</v>
      </c>
      <c r="BS202" s="163">
        <f>IFERROR(IF(($R202-BR202)&gt;=0,0,IF(($S202-BQ202)&lt;0,0,IF(AND(($S202-BR202)&gt;0,(BQ202-$R202)&gt;0),$V202/365*(BR202-BQ202+1),IF(AND(($S202-BR202)&lt;=0,(BQ202-$R202)&gt;0),$V202/365*($S202-BQ202+1),$V202/365*(BR202-$R202+1))))),0)</f>
        <v>0</v>
      </c>
      <c r="BT202" s="159">
        <f>BR202+1</f>
        <v>46143</v>
      </c>
      <c r="BU202" s="159">
        <f>BT202+30</f>
        <v>46173</v>
      </c>
      <c r="BV202" s="163">
        <f>IFERROR(IF(($R202-BU202)&gt;=0,0,IF(($S202-BT202)&lt;0,0,IF(AND(($S202-BU202)&gt;0,(BT202-$R202)&gt;0),$V202/365*(BU202-BT202+1),IF(AND(($S202-BU202)&lt;=0,(BT202-$R202)&gt;0),$V202/365*($S202-BT202+1),$V202/365*(BU202-$R202+1))))),0)</f>
        <v>0</v>
      </c>
      <c r="BW202" s="159">
        <f>BU202+1</f>
        <v>46174</v>
      </c>
      <c r="BX202" s="159">
        <f>BW202+29</f>
        <v>46203</v>
      </c>
      <c r="BY202" s="163">
        <f>IFERROR(IF(($R202-BX202)&gt;=0,0,IF(($S202-BW202)&lt;0,0,IF(AND(($S202-BX202)&gt;0,(BW202-$R202)&gt;0),$V202/365*(BX202-BW202+1),IF(AND(($S202-BX202)&lt;=0,(BW202-$R202)&gt;0),$V202/365*($S202-BW202+1),$V202/365*(BX202-$R202+1))))),0)</f>
        <v>0</v>
      </c>
      <c r="BZ202" s="159">
        <f>BX202+1</f>
        <v>46204</v>
      </c>
      <c r="CA202" s="159">
        <f>BZ202+30</f>
        <v>46234</v>
      </c>
      <c r="CB202" s="163">
        <f>IFERROR(IF(($R202-CA202)&gt;=0,0,IF(($S202-BZ202)&lt;0,0,IF(AND(($S202-CA202)&gt;0,(BZ202-$R202)&gt;0),$V202/365*(CA202-BZ202+1),IF(AND(($S202-CA202)&lt;=0,(BZ202-$R202)&gt;0),$V202/365*($S202-BZ202+1),$V202/365*(CA202-$R202+1))))),0)</f>
        <v>0</v>
      </c>
      <c r="CC202" s="159">
        <f>CA202+1</f>
        <v>46235</v>
      </c>
      <c r="CD202" s="159">
        <f>CC202+30</f>
        <v>46265</v>
      </c>
      <c r="CE202" s="163">
        <f>IFERROR(IF(($R202-CD202)&gt;=0,0,IF(($S202-CC202)&lt;0,0,IF(AND(($S202-CD202)&gt;0,(CC202-$R202)&gt;0),$V202/365*(CD202-CC202+1),IF(AND(($S202-CD202)&lt;=0,(CC202-$R202)&gt;0),$V202/365*($S202-CC202+1),$V202/365*(CD202-$R202+1))))),0)</f>
        <v>0</v>
      </c>
      <c r="CF202" s="159">
        <f>CD202+1</f>
        <v>46266</v>
      </c>
      <c r="CG202" s="159">
        <f>CF202+29</f>
        <v>46295</v>
      </c>
      <c r="CH202" s="163">
        <f>IFERROR(IF(($R202-CG202)&gt;=0,0,IF(($S202-CF202)&lt;0,0,IF(AND(($S202-CG202)&gt;0,(CF202-$R202)&gt;0),$V202/365*(CG202-CF202+1),IF(AND(($S202-CG202)&lt;=0,(CF202-$R202)&gt;0),$V202/365*($S202-CF202+1),$V202/365*(CG202-$R202+1))))),0)</f>
        <v>0</v>
      </c>
      <c r="CI202" s="159">
        <f>CG202+1</f>
        <v>46296</v>
      </c>
      <c r="CJ202" s="159">
        <f>CI202+30</f>
        <v>46326</v>
      </c>
      <c r="CK202" s="163">
        <f>IFERROR(IF(($R202-CJ202)&gt;=0,0,IF(($S202-CI202)&lt;0,0,IF(AND(($S202-CJ202)&gt;0,(CI202-$R202)&gt;0),$V202/365*(CJ202-CI202+1),IF(AND(($S202-CJ202)&lt;=0,(CI202-$R202)&gt;0),$V202/365*($S202-CI202+1),$V202/365*(CJ202-$R202+1))))),0)</f>
        <v>0</v>
      </c>
      <c r="CL202" s="159">
        <f>CJ202+1</f>
        <v>46327</v>
      </c>
      <c r="CM202" s="159">
        <f>CL202+29</f>
        <v>46356</v>
      </c>
      <c r="CN202" s="163">
        <f>IFERROR(IF(($R202-CM202)&gt;=0,0,IF(($S202-CL202)&lt;0,0,IF(AND(($S202-CM202)&gt;0,(CL202-$R202)&gt;0),$V202/365*(CM202-CL202+1),IF(AND(($S202-CM202)&lt;=0,(CL202-$R202)&gt;0),$V202/365*($S202-CL202+1),$V202/365*(CM202-$R202+1))))),0)</f>
        <v>0</v>
      </c>
      <c r="CO202" s="159">
        <f>CM202+1</f>
        <v>46357</v>
      </c>
      <c r="CP202" s="159">
        <f>CO202+30</f>
        <v>46387</v>
      </c>
      <c r="CQ202" s="163">
        <f>IFERROR(IF(($R202-CP202)&gt;=0,0,IF(($S202-CO202)&lt;0,0,IF(AND(($S202-CP202)&gt;0,(CO202-$R202)&gt;0),$V202/365*(CP202-CO202+1),IF(AND(($S202-CP202)&lt;=0,(CO202-$R202)&gt;0),$V202/365*($S202-CO202+1),$V202/365*(CP202-$R202+1))))),0)</f>
        <v>0</v>
      </c>
    </row>
    <row r="203" s="85" customFormat="1" ht="24" customHeight="1" outlineLevel="4" spans="1:95">
      <c r="A203" s="128" t="s">
        <v>2815</v>
      </c>
      <c r="B203" s="129"/>
      <c r="C203" s="129"/>
      <c r="D203" s="129"/>
      <c r="E203" s="129"/>
      <c r="F203" s="129"/>
      <c r="G203" s="130"/>
      <c r="H203" s="131"/>
      <c r="I203" s="131"/>
      <c r="J203" s="131"/>
      <c r="K203" s="131"/>
      <c r="L203" s="154"/>
      <c r="M203" s="154"/>
      <c r="N203" s="131"/>
      <c r="O203" s="131"/>
      <c r="P203" s="131"/>
      <c r="Q203" s="131"/>
      <c r="R203" s="131"/>
      <c r="S203" s="131"/>
      <c r="T203" s="131"/>
      <c r="U203" s="131"/>
      <c r="V203" s="131"/>
      <c r="W203" s="131"/>
      <c r="X203" s="131"/>
      <c r="Y203" s="131"/>
      <c r="Z203" s="131"/>
      <c r="AA203" s="131"/>
      <c r="AB203" s="131"/>
      <c r="AC203" s="131"/>
      <c r="AD203" s="131"/>
      <c r="AE203" s="131"/>
      <c r="AF203" s="131"/>
      <c r="AG203" s="131"/>
      <c r="AH203" s="131"/>
      <c r="AI203" s="131"/>
      <c r="AJ203" s="131"/>
      <c r="AK203" s="131"/>
      <c r="AL203" s="131"/>
      <c r="AM203" s="131"/>
      <c r="AN203" s="131"/>
      <c r="AO203" s="131"/>
      <c r="AP203" s="131"/>
      <c r="AQ203" s="131"/>
      <c r="AR203" s="131"/>
      <c r="AS203" s="131"/>
      <c r="AT203" s="131"/>
      <c r="AU203" s="131"/>
      <c r="AV203" s="131"/>
      <c r="AW203" s="131"/>
      <c r="AX203" s="131"/>
      <c r="AY203" s="131"/>
      <c r="AZ203" s="131"/>
      <c r="BA203" s="131"/>
      <c r="BB203" s="131"/>
      <c r="BC203" s="131"/>
      <c r="BD203" s="131"/>
      <c r="BE203" s="131"/>
      <c r="BF203" s="131"/>
      <c r="BG203" s="131"/>
      <c r="BH203" s="131"/>
      <c r="BI203" s="131"/>
      <c r="BJ203" s="131"/>
      <c r="BK203" s="131"/>
      <c r="BL203" s="131"/>
      <c r="BM203" s="131"/>
      <c r="BN203" s="131"/>
      <c r="BO203" s="131"/>
      <c r="BP203" s="131"/>
      <c r="BQ203" s="131"/>
      <c r="BR203" s="131"/>
      <c r="BS203" s="131"/>
      <c r="BT203" s="131"/>
      <c r="BU203" s="131"/>
      <c r="BV203" s="131"/>
      <c r="BW203" s="131"/>
      <c r="BX203" s="131"/>
      <c r="BY203" s="131"/>
      <c r="BZ203" s="131"/>
      <c r="CA203" s="131"/>
      <c r="CB203" s="131"/>
      <c r="CC203" s="131"/>
      <c r="CD203" s="131"/>
      <c r="CE203" s="131"/>
      <c r="CF203" s="131"/>
      <c r="CG203" s="131"/>
      <c r="CH203" s="131"/>
      <c r="CI203" s="131"/>
      <c r="CJ203" s="131"/>
      <c r="CK203" s="131"/>
      <c r="CL203" s="131"/>
      <c r="CM203" s="131"/>
      <c r="CN203" s="131"/>
      <c r="CO203" s="131"/>
      <c r="CP203" s="131"/>
      <c r="CQ203" s="131"/>
    </row>
    <row r="204" ht="24" customHeight="1" outlineLevel="3" spans="1:95">
      <c r="A204" s="120"/>
      <c r="B204" s="121" t="s">
        <v>793</v>
      </c>
      <c r="C204" s="122" t="s">
        <v>1150</v>
      </c>
      <c r="D204" s="120" t="s">
        <v>2427</v>
      </c>
      <c r="E204" s="121"/>
      <c r="F204" s="121"/>
      <c r="G204" s="121"/>
      <c r="H204" s="123">
        <f>X204+AA204+AD204+AG204+AJ204+AM204+AP204+AS204+AV204+AY204+BB204+BE204</f>
        <v>0</v>
      </c>
      <c r="I204" s="123">
        <f>Y204+AB204+AE204+AH204+AK204+AN204+AQ204+AT204+AW204+AZ204+BC204+BF204</f>
        <v>0</v>
      </c>
      <c r="J204" s="123">
        <f>Z204+AC204+AF204+AI204+AL204+AO204+AR204+AU204+AX204+BA204+BD204+BG204</f>
        <v>0</v>
      </c>
      <c r="K204" s="123"/>
      <c r="L204" s="151"/>
      <c r="M204" s="151"/>
      <c r="N204" s="123"/>
      <c r="O204" s="123"/>
      <c r="P204" s="123"/>
      <c r="Q204" s="123"/>
      <c r="R204" s="123"/>
      <c r="S204" s="123"/>
      <c r="T204" s="123"/>
      <c r="U204" s="123"/>
      <c r="V204" s="123"/>
      <c r="W204" s="123"/>
      <c r="X204" s="123">
        <f>VLOOKUP($C204,'1 预算编制表单'!$C:$BJ,27,FALSE)</f>
        <v>0</v>
      </c>
      <c r="Y204" s="123">
        <f>X204-Z204</f>
        <v>0</v>
      </c>
      <c r="Z204" s="123">
        <f>SUM(Z205:Z209)</f>
        <v>0</v>
      </c>
      <c r="AA204" s="123">
        <f>VLOOKUP($C204,'1 预算编制表单'!$C:$BJ,30,FALSE)</f>
        <v>0</v>
      </c>
      <c r="AB204" s="123">
        <f>AA204-AC204</f>
        <v>0</v>
      </c>
      <c r="AC204" s="123">
        <f>SUM(AC205:AC209)</f>
        <v>0</v>
      </c>
      <c r="AD204" s="123">
        <f>VLOOKUP($C204,'1 预算编制表单'!$C:$BJ,33,FALSE)</f>
        <v>0</v>
      </c>
      <c r="AE204" s="123">
        <f>AD204-AF204</f>
        <v>0</v>
      </c>
      <c r="AF204" s="123">
        <f>SUM(AF205:AF209)</f>
        <v>0</v>
      </c>
      <c r="AG204" s="123">
        <f>VLOOKUP($C204,'1 预算编制表单'!$C:$BJ,36,FALSE)</f>
        <v>0</v>
      </c>
      <c r="AH204" s="123">
        <f>AG204-AI204</f>
        <v>0</v>
      </c>
      <c r="AI204" s="123">
        <f>SUM(AI205:AI209)</f>
        <v>0</v>
      </c>
      <c r="AJ204" s="123">
        <f>VLOOKUP($C204,'1 预算编制表单'!$C:$BJ,39,FALSE)</f>
        <v>0</v>
      </c>
      <c r="AK204" s="123">
        <f>AJ204-AL204</f>
        <v>0</v>
      </c>
      <c r="AL204" s="123">
        <f>SUM(AL205:AL209)</f>
        <v>0</v>
      </c>
      <c r="AM204" s="123">
        <f>VLOOKUP($C204,'1 预算编制表单'!$C:$BJ,42,FALSE)</f>
        <v>0</v>
      </c>
      <c r="AN204" s="123">
        <f>AM204-AO204</f>
        <v>0</v>
      </c>
      <c r="AO204" s="123">
        <f>SUM(AO205:AO209)</f>
        <v>0</v>
      </c>
      <c r="AP204" s="123">
        <f>VLOOKUP($C204,'1 预算编制表单'!$C:$BJ,45,FALSE)</f>
        <v>0</v>
      </c>
      <c r="AQ204" s="123">
        <f>AP204-AR204</f>
        <v>0</v>
      </c>
      <c r="AR204" s="123">
        <f>SUM(AR205:AR209)</f>
        <v>0</v>
      </c>
      <c r="AS204" s="123">
        <f>VLOOKUP($C204,'1 预算编制表单'!$C:$BJ,48,FALSE)</f>
        <v>0</v>
      </c>
      <c r="AT204" s="123">
        <f>AS204-AU204</f>
        <v>0</v>
      </c>
      <c r="AU204" s="123">
        <f>SUM(AU205:AU209)</f>
        <v>0</v>
      </c>
      <c r="AV204" s="123">
        <f>VLOOKUP($C204,'1 预算编制表单'!$C:$BJ,51,FALSE)</f>
        <v>0</v>
      </c>
      <c r="AW204" s="123">
        <f>AV204-AX204</f>
        <v>0</v>
      </c>
      <c r="AX204" s="123">
        <f>SUM(AX205:AX209)</f>
        <v>0</v>
      </c>
      <c r="AY204" s="123">
        <f>VLOOKUP($C204,'1 预算编制表单'!$C:$BJ,54,FALSE)</f>
        <v>0</v>
      </c>
      <c r="AZ204" s="123">
        <f>AY204-BA204</f>
        <v>0</v>
      </c>
      <c r="BA204" s="123">
        <f>SUM(BA205:BA209)</f>
        <v>0</v>
      </c>
      <c r="BB204" s="123">
        <f>VLOOKUP($C204,'1 预算编制表单'!$C:$BJ,57,FALSE)</f>
        <v>0</v>
      </c>
      <c r="BC204" s="123">
        <f>BB204-BD204</f>
        <v>0</v>
      </c>
      <c r="BD204" s="123">
        <f>SUM(BD205:BD209)</f>
        <v>0</v>
      </c>
      <c r="BE204" s="123">
        <f>VLOOKUP($C204,'1 预算编制表单'!$C:$BJ,60,FALSE)</f>
        <v>0</v>
      </c>
      <c r="BF204" s="123">
        <f>BE204-BG204</f>
        <v>0</v>
      </c>
      <c r="BG204" s="123">
        <f>SUM(BG205:BG209)</f>
        <v>0</v>
      </c>
      <c r="BH204" s="123">
        <f>VLOOKUP($C204,'1 预算编制表单'!$C:$BJ,27,FALSE)</f>
        <v>0</v>
      </c>
      <c r="BI204" s="123">
        <f>BH204-BJ204</f>
        <v>0</v>
      </c>
      <c r="BJ204" s="123">
        <f>SUM(BJ205:BJ209)</f>
        <v>0</v>
      </c>
      <c r="BK204" s="123">
        <f>VLOOKUP($C204,'1 预算编制表单'!$C:$BJ,30,FALSE)</f>
        <v>0</v>
      </c>
      <c r="BL204" s="123">
        <f>BK204-BM204</f>
        <v>0</v>
      </c>
      <c r="BM204" s="123">
        <f>SUM(BM205:BM209)</f>
        <v>0</v>
      </c>
      <c r="BN204" s="123">
        <f>VLOOKUP($C204,'1 预算编制表单'!$C:$BJ,33,FALSE)</f>
        <v>0</v>
      </c>
      <c r="BO204" s="123">
        <f>BN204-BP204</f>
        <v>0</v>
      </c>
      <c r="BP204" s="123">
        <f>SUM(BP205:BP209)</f>
        <v>0</v>
      </c>
      <c r="BQ204" s="123">
        <f>VLOOKUP($C204,'1 预算编制表单'!$C:$BJ,36,FALSE)</f>
        <v>0</v>
      </c>
      <c r="BR204" s="123">
        <f>BQ204-BS204</f>
        <v>0</v>
      </c>
      <c r="BS204" s="123">
        <f>SUM(BS205:BS209)</f>
        <v>0</v>
      </c>
      <c r="BT204" s="123">
        <f>VLOOKUP($C204,'1 预算编制表单'!$C:$BJ,39,FALSE)</f>
        <v>0</v>
      </c>
      <c r="BU204" s="123">
        <f>BT204-BV204</f>
        <v>0</v>
      </c>
      <c r="BV204" s="123">
        <f>SUM(BV205:BV209)</f>
        <v>0</v>
      </c>
      <c r="BW204" s="123">
        <f>VLOOKUP($C204,'1 预算编制表单'!$C:$BJ,42,FALSE)</f>
        <v>0</v>
      </c>
      <c r="BX204" s="123">
        <f>BW204-BY204</f>
        <v>0</v>
      </c>
      <c r="BY204" s="123">
        <f>SUM(BY205:BY209)</f>
        <v>0</v>
      </c>
      <c r="BZ204" s="123">
        <f>VLOOKUP($C204,'1 预算编制表单'!$C:$BJ,45,FALSE)</f>
        <v>0</v>
      </c>
      <c r="CA204" s="123">
        <f>BZ204-CB204</f>
        <v>0</v>
      </c>
      <c r="CB204" s="123">
        <f>SUM(CB205:CB209)</f>
        <v>0</v>
      </c>
      <c r="CC204" s="123">
        <f>VLOOKUP($C204,'1 预算编制表单'!$C:$BJ,48,FALSE)</f>
        <v>0</v>
      </c>
      <c r="CD204" s="123">
        <f>CC204-CE204</f>
        <v>0</v>
      </c>
      <c r="CE204" s="123">
        <f>SUM(CE205:CE209)</f>
        <v>0</v>
      </c>
      <c r="CF204" s="123">
        <f>VLOOKUP($C204,'1 预算编制表单'!$C:$BJ,51,FALSE)</f>
        <v>0</v>
      </c>
      <c r="CG204" s="123">
        <f>CF204-CH204</f>
        <v>0</v>
      </c>
      <c r="CH204" s="123">
        <f>SUM(CH205:CH209)</f>
        <v>0</v>
      </c>
      <c r="CI204" s="123">
        <f>VLOOKUP($C204,'1 预算编制表单'!$C:$BJ,54,FALSE)</f>
        <v>0</v>
      </c>
      <c r="CJ204" s="123">
        <f>CI204-CK204</f>
        <v>0</v>
      </c>
      <c r="CK204" s="123">
        <f>SUM(CK205:CK209)</f>
        <v>0</v>
      </c>
      <c r="CL204" s="123">
        <f>VLOOKUP($C204,'1 预算编制表单'!$C:$BJ,57,FALSE)</f>
        <v>0</v>
      </c>
      <c r="CM204" s="123">
        <f>CL204-CN204</f>
        <v>0</v>
      </c>
      <c r="CN204" s="123">
        <f>SUM(CN205:CN209)</f>
        <v>0</v>
      </c>
      <c r="CO204" s="123">
        <f>VLOOKUP($C204,'1 预算编制表单'!$C:$BJ,60,FALSE)</f>
        <v>0</v>
      </c>
      <c r="CP204" s="123">
        <f>CO204-CQ204</f>
        <v>0</v>
      </c>
      <c r="CQ204" s="123">
        <f>SUM(CQ205:CQ209)</f>
        <v>0</v>
      </c>
    </row>
    <row r="205" s="85" customFormat="1" ht="24" customHeight="1" outlineLevel="4" spans="1:95">
      <c r="A205" s="124"/>
      <c r="B205" s="125"/>
      <c r="C205" s="126"/>
      <c r="D205" s="124"/>
      <c r="E205" s="125"/>
      <c r="F205" s="125"/>
      <c r="G205" s="125"/>
      <c r="H205" s="127"/>
      <c r="I205" s="127"/>
      <c r="J205" s="127">
        <f>Z205+AC205+AF205+AI205+AL205+AO205+AR205+AU205+AX205+BA205+BD205+BG205</f>
        <v>0</v>
      </c>
      <c r="K205" s="127">
        <v>1</v>
      </c>
      <c r="L205" s="152"/>
      <c r="M205" s="153">
        <f>IFERROR(VLOOKUP($L205,'2-2 引出数据_合同数据仓库'!$B$2:$BP$10000,3,FALSE),0)</f>
        <v>0</v>
      </c>
      <c r="N205" s="127"/>
      <c r="O205" s="153">
        <f>IFERROR(VLOOKUP((LEFT(VLOOKUP($L205,'2-2 引出数据_合同数据仓库'!$B$2:$BP$10000,64,FALSE),15)&amp;(RIGHT(VLOOKUP($L205,'2-2 引出数据_合同数据仓库'!$B$2:$BP$10000,64,FALSE),4)+1)),'2-2 引出数据_合同数据仓库'!$B$2:$BP$10000,3,FALSE),0)</f>
        <v>0</v>
      </c>
      <c r="P205" s="127"/>
      <c r="Q205" s="127">
        <f>IFERROR(VLOOKUP($L205,'2-2 引出数据_合同数据仓库'!$B$2:$BP$10000,28,FALSE),0)</f>
        <v>0</v>
      </c>
      <c r="R205" s="127">
        <f>IFERROR(VLOOKUP($L205,'2-2 引出数据_合同数据仓库'!$B$2:$BP$10000,29,FALSE),0)</f>
        <v>0</v>
      </c>
      <c r="S205" s="127">
        <f>IFERROR(VLOOKUP($L205,'2-2 引出数据_合同数据仓库'!$B$2:$BP$10000,4,FALSE),0)</f>
        <v>0</v>
      </c>
      <c r="T205" s="127"/>
      <c r="U205" s="127">
        <f>IFERROR(VLOOKUP($L205,'2-2 引出数据_合同数据仓库'!$B$2:$BP$10000,15,FALSE),0)</f>
        <v>0</v>
      </c>
      <c r="V205" s="127">
        <f>U205/(S205-R205+1)*365</f>
        <v>0</v>
      </c>
      <c r="W205" s="127"/>
      <c r="X205" s="159">
        <v>45658</v>
      </c>
      <c r="Y205" s="159">
        <f>X205+30</f>
        <v>45688</v>
      </c>
      <c r="Z205" s="163">
        <f>IFERROR(IF(($R205-Y205)&gt;=0,0,IF(($S205-X205)&lt;0,0,IF(AND(($S205-Y205)&gt;0,(X205-$R205)&gt;0),$V205/365*(Y205-X205+1),IF(AND(($S205-Y205)&lt;=0,(X205-$R205)&gt;0),$V205/365*($S205-X205+1),$V205/365*(Y205-$R205+1))))),0)</f>
        <v>0</v>
      </c>
      <c r="AA205" s="159">
        <f>Y205+1</f>
        <v>45689</v>
      </c>
      <c r="AB205" s="159">
        <f>AA205+27</f>
        <v>45716</v>
      </c>
      <c r="AC205" s="163">
        <f>IFERROR(IF(($R205-AB205)&gt;=0,0,IF(($S205-AA205)&lt;0,0,IF(AND(($S205-AB205)&gt;0,(AA205-$R205)&gt;0),$V205/365*(AB205-AA205+1),IF(AND(($S205-AB205)&lt;=0,(AA205-$R205)&gt;0),$V205/365*($S205-AA205+1),$V205/365*(AB205-$R205+1))))),0)</f>
        <v>0</v>
      </c>
      <c r="AD205" s="159">
        <f>AB205+1</f>
        <v>45717</v>
      </c>
      <c r="AE205" s="159">
        <f>AD205+30</f>
        <v>45747</v>
      </c>
      <c r="AF205" s="163">
        <f>IFERROR(IF(($R205-AE205)&gt;=0,0,IF(($S205-AD205)&lt;0,0,IF(AND(($S205-AE205)&gt;0,(AD205-$R205)&gt;0),$V205/365*(AE205-AD205+1),IF(AND(($S205-AE205)&lt;=0,(AD205-$R205)&gt;0),$V205/365*($S205-AD205+1),$V205/365*(AE205-$R205+1))))),0)</f>
        <v>0</v>
      </c>
      <c r="AG205" s="159">
        <f>AE205+1</f>
        <v>45748</v>
      </c>
      <c r="AH205" s="159">
        <f>AG205+29</f>
        <v>45777</v>
      </c>
      <c r="AI205" s="163">
        <f>IFERROR(IF(($R205-AH205)&gt;=0,0,IF(($S205-AG205)&lt;0,0,IF(AND(($S205-AH205)&gt;0,(AG205-$R205)&gt;0),$V205/365*(AH205-AG205+1),IF(AND(($S205-AH205)&lt;=0,(AG205-$R205)&gt;0),$V205/365*($S205-AG205+1),$V205/365*(AH205-$R205+1))))),0)</f>
        <v>0</v>
      </c>
      <c r="AJ205" s="159">
        <f>AH205+1</f>
        <v>45778</v>
      </c>
      <c r="AK205" s="159">
        <f>AJ205+30</f>
        <v>45808</v>
      </c>
      <c r="AL205" s="163">
        <f>IFERROR(IF(($R205-AK205)&gt;=0,0,IF(($S205-AJ205)&lt;0,0,IF(AND(($S205-AK205)&gt;0,(AJ205-$R205)&gt;0),$V205/365*(AK205-AJ205+1),IF(AND(($S205-AK205)&lt;=0,(AJ205-$R205)&gt;0),$V205/365*($S205-AJ205+1),$V205/365*(AK205-$R205+1))))),0)</f>
        <v>0</v>
      </c>
      <c r="AM205" s="159">
        <f>AK205+1</f>
        <v>45809</v>
      </c>
      <c r="AN205" s="159">
        <f>AM205+29</f>
        <v>45838</v>
      </c>
      <c r="AO205" s="163">
        <f>IFERROR(IF(($R205-AN205)&gt;=0,0,IF(($S205-AM205)&lt;0,0,IF(AND(($S205-AN205)&gt;0,(AM205-$R205)&gt;0),$V205/365*(AN205-AM205+1),IF(AND(($S205-AN205)&lt;=0,(AM205-$R205)&gt;0),$V205/365*($S205-AM205+1),$V205/365*(AN205-$R205+1))))),0)</f>
        <v>0</v>
      </c>
      <c r="AP205" s="159">
        <f>AN205+1</f>
        <v>45839</v>
      </c>
      <c r="AQ205" s="159">
        <f>AP205+30</f>
        <v>45869</v>
      </c>
      <c r="AR205" s="163">
        <f>IFERROR(IF(($R205-AQ205)&gt;=0,0,IF(($S205-AP205)&lt;0,0,IF(AND(($S205-AQ205)&gt;0,(AP205-$R205)&gt;0),$V205/365*(AQ205-AP205+1),IF(AND(($S205-AQ205)&lt;=0,(AP205-$R205)&gt;0),$V205/365*($S205-AP205+1),$V205/365*(AQ205-$R205+1))))),0)</f>
        <v>0</v>
      </c>
      <c r="AS205" s="159">
        <f>AQ205+1</f>
        <v>45870</v>
      </c>
      <c r="AT205" s="159">
        <f>AS205+30</f>
        <v>45900</v>
      </c>
      <c r="AU205" s="163">
        <f>IFERROR(IF(($R205-AT205)&gt;=0,0,IF(($S205-AS205)&lt;0,0,IF(AND(($S205-AT205)&gt;0,(AS205-$R205)&gt;0),$V205/365*(AT205-AS205+1),IF(AND(($S205-AT205)&lt;=0,(AS205-$R205)&gt;0),$V205/365*($S205-AS205+1),$V205/365*(AT205-$R205+1))))),0)</f>
        <v>0</v>
      </c>
      <c r="AV205" s="159">
        <f>AT205+1</f>
        <v>45901</v>
      </c>
      <c r="AW205" s="159">
        <f>AV205+29</f>
        <v>45930</v>
      </c>
      <c r="AX205" s="163">
        <f>IFERROR(IF(($R205-AW205)&gt;=0,0,IF(($S205-AV205)&lt;0,0,IF(AND(($S205-AW205)&gt;0,(AV205-$R205)&gt;0),$V205/365*(AW205-AV205+1),IF(AND(($S205-AW205)&lt;=0,(AV205-$R205)&gt;0),$V205/365*($S205-AV205+1),$V205/365*(AW205-$R205+1))))),0)</f>
        <v>0</v>
      </c>
      <c r="AY205" s="159">
        <f>AW205+1</f>
        <v>45931</v>
      </c>
      <c r="AZ205" s="159">
        <f>AY205+30</f>
        <v>45961</v>
      </c>
      <c r="BA205" s="163">
        <f>IFERROR(IF(($R205-AZ205)&gt;=0,0,IF(($S205-AY205)&lt;0,0,IF(AND(($S205-AZ205)&gt;0,(AY205-$R205)&gt;0),$V205/365*(AZ205-AY205+1),IF(AND(($S205-AZ205)&lt;=0,(AY205-$R205)&gt;0),$V205/365*($S205-AY205+1),$V205/365*(AZ205-$R205+1))))),0)</f>
        <v>0</v>
      </c>
      <c r="BB205" s="159">
        <f>AZ205+1</f>
        <v>45962</v>
      </c>
      <c r="BC205" s="159">
        <f>BB205+29</f>
        <v>45991</v>
      </c>
      <c r="BD205" s="163">
        <f>IFERROR(IF(($R205-BC205)&gt;=0,0,IF(($S205-BB205)&lt;0,0,IF(AND(($S205-BC205)&gt;0,(BB205-$R205)&gt;0),$V205/365*(BC205-BB205+1),IF(AND(($S205-BC205)&lt;=0,(BB205-$R205)&gt;0),$V205/365*($S205-BB205+1),$V205/365*(BC205-$R205+1))))),0)</f>
        <v>0</v>
      </c>
      <c r="BE205" s="159">
        <f>BC205+1</f>
        <v>45992</v>
      </c>
      <c r="BF205" s="159">
        <f>BE205+30</f>
        <v>46022</v>
      </c>
      <c r="BG205" s="163">
        <f>IFERROR(IF(($R205-BF205)&gt;=0,0,IF(($S205-BE205)&lt;0,0,IF(AND(($S205-BF205)&gt;0,(BE205-$R205)&gt;0),$V205/365*(BF205-BE205+1),IF(AND(($S205-BF205)&lt;=0,(BE205-$R205)&gt;0),$V205/365*($S205-BE205+1),$V205/365*(BF205-$R205+1))))),0)</f>
        <v>0</v>
      </c>
      <c r="BH205" s="159">
        <v>46023</v>
      </c>
      <c r="BI205" s="159">
        <f>BH205+30</f>
        <v>46053</v>
      </c>
      <c r="BJ205" s="163">
        <f>IFERROR(IF(($R205-BI205)&gt;=0,0,IF(($S205-BH205)&lt;0,0,IF(AND(($S205-BI205)&gt;0,(BH205-$R205)&gt;0),$V205/365*(BI205-BH205+1),IF(AND(($S205-BI205)&lt;=0,(BH205-$R205)&gt;0),$V205/365*($S205-BH205+1),$V205/365*(BI205-$R205+1))))),0)</f>
        <v>0</v>
      </c>
      <c r="BK205" s="159">
        <f>BI205+1</f>
        <v>46054</v>
      </c>
      <c r="BL205" s="159">
        <f>BK205+27</f>
        <v>46081</v>
      </c>
      <c r="BM205" s="163">
        <f>IFERROR(IF(($R205-BL205)&gt;=0,0,IF(($S205-BK205)&lt;0,0,IF(AND(($S205-BL205)&gt;0,(BK205-$R205)&gt;0),$V205/365*(BL205-BK205+1),IF(AND(($S205-BL205)&lt;=0,(BK205-$R205)&gt;0),$V205/365*($S205-BK205+1),$V205/365*(BL205-$R205+1))))),0)</f>
        <v>0</v>
      </c>
      <c r="BN205" s="159">
        <f>BL205+1</f>
        <v>46082</v>
      </c>
      <c r="BO205" s="159">
        <f>BN205+30</f>
        <v>46112</v>
      </c>
      <c r="BP205" s="163">
        <f>IFERROR(IF(($R205-BO205)&gt;=0,0,IF(($S205-BN205)&lt;0,0,IF(AND(($S205-BO205)&gt;0,(BN205-$R205)&gt;0),$V205/365*(BO205-BN205+1),IF(AND(($S205-BO205)&lt;=0,(BN205-$R205)&gt;0),$V205/365*($S205-BN205+1),$V205/365*(BO205-$R205+1))))),0)</f>
        <v>0</v>
      </c>
      <c r="BQ205" s="159">
        <f>BO205+1</f>
        <v>46113</v>
      </c>
      <c r="BR205" s="159">
        <f>BQ205+29</f>
        <v>46142</v>
      </c>
      <c r="BS205" s="163">
        <f>IFERROR(IF(($R205-BR205)&gt;=0,0,IF(($S205-BQ205)&lt;0,0,IF(AND(($S205-BR205)&gt;0,(BQ205-$R205)&gt;0),$V205/365*(BR205-BQ205+1),IF(AND(($S205-BR205)&lt;=0,(BQ205-$R205)&gt;0),$V205/365*($S205-BQ205+1),$V205/365*(BR205-$R205+1))))),0)</f>
        <v>0</v>
      </c>
      <c r="BT205" s="159">
        <f>BR205+1</f>
        <v>46143</v>
      </c>
      <c r="BU205" s="159">
        <f>BT205+30</f>
        <v>46173</v>
      </c>
      <c r="BV205" s="163">
        <f>IFERROR(IF(($R205-BU205)&gt;=0,0,IF(($S205-BT205)&lt;0,0,IF(AND(($S205-BU205)&gt;0,(BT205-$R205)&gt;0),$V205/365*(BU205-BT205+1),IF(AND(($S205-BU205)&lt;=0,(BT205-$R205)&gt;0),$V205/365*($S205-BT205+1),$V205/365*(BU205-$R205+1))))),0)</f>
        <v>0</v>
      </c>
      <c r="BW205" s="159">
        <f>BU205+1</f>
        <v>46174</v>
      </c>
      <c r="BX205" s="159">
        <f>BW205+29</f>
        <v>46203</v>
      </c>
      <c r="BY205" s="163">
        <f>IFERROR(IF(($R205-BX205)&gt;=0,0,IF(($S205-BW205)&lt;0,0,IF(AND(($S205-BX205)&gt;0,(BW205-$R205)&gt;0),$V205/365*(BX205-BW205+1),IF(AND(($S205-BX205)&lt;=0,(BW205-$R205)&gt;0),$V205/365*($S205-BW205+1),$V205/365*(BX205-$R205+1))))),0)</f>
        <v>0</v>
      </c>
      <c r="BZ205" s="159">
        <f>BX205+1</f>
        <v>46204</v>
      </c>
      <c r="CA205" s="159">
        <f>BZ205+30</f>
        <v>46234</v>
      </c>
      <c r="CB205" s="163">
        <f>IFERROR(IF(($R205-CA205)&gt;=0,0,IF(($S205-BZ205)&lt;0,0,IF(AND(($S205-CA205)&gt;0,(BZ205-$R205)&gt;0),$V205/365*(CA205-BZ205+1),IF(AND(($S205-CA205)&lt;=0,(BZ205-$R205)&gt;0),$V205/365*($S205-BZ205+1),$V205/365*(CA205-$R205+1))))),0)</f>
        <v>0</v>
      </c>
      <c r="CC205" s="159">
        <f>CA205+1</f>
        <v>46235</v>
      </c>
      <c r="CD205" s="159">
        <f>CC205+30</f>
        <v>46265</v>
      </c>
      <c r="CE205" s="163">
        <f>IFERROR(IF(($R205-CD205)&gt;=0,0,IF(($S205-CC205)&lt;0,0,IF(AND(($S205-CD205)&gt;0,(CC205-$R205)&gt;0),$V205/365*(CD205-CC205+1),IF(AND(($S205-CD205)&lt;=0,(CC205-$R205)&gt;0),$V205/365*($S205-CC205+1),$V205/365*(CD205-$R205+1))))),0)</f>
        <v>0</v>
      </c>
      <c r="CF205" s="159">
        <f>CD205+1</f>
        <v>46266</v>
      </c>
      <c r="CG205" s="159">
        <f>CF205+29</f>
        <v>46295</v>
      </c>
      <c r="CH205" s="163">
        <f>IFERROR(IF(($R205-CG205)&gt;=0,0,IF(($S205-CF205)&lt;0,0,IF(AND(($S205-CG205)&gt;0,(CF205-$R205)&gt;0),$V205/365*(CG205-CF205+1),IF(AND(($S205-CG205)&lt;=0,(CF205-$R205)&gt;0),$V205/365*($S205-CF205+1),$V205/365*(CG205-$R205+1))))),0)</f>
        <v>0</v>
      </c>
      <c r="CI205" s="159">
        <f>CG205+1</f>
        <v>46296</v>
      </c>
      <c r="CJ205" s="159">
        <f>CI205+30</f>
        <v>46326</v>
      </c>
      <c r="CK205" s="163">
        <f>IFERROR(IF(($R205-CJ205)&gt;=0,0,IF(($S205-CI205)&lt;0,0,IF(AND(($S205-CJ205)&gt;0,(CI205-$R205)&gt;0),$V205/365*(CJ205-CI205+1),IF(AND(($S205-CJ205)&lt;=0,(CI205-$R205)&gt;0),$V205/365*($S205-CI205+1),$V205/365*(CJ205-$R205+1))))),0)</f>
        <v>0</v>
      </c>
      <c r="CL205" s="159">
        <f>CJ205+1</f>
        <v>46327</v>
      </c>
      <c r="CM205" s="159">
        <f>CL205+29</f>
        <v>46356</v>
      </c>
      <c r="CN205" s="163">
        <f>IFERROR(IF(($R205-CM205)&gt;=0,0,IF(($S205-CL205)&lt;0,0,IF(AND(($S205-CM205)&gt;0,(CL205-$R205)&gt;0),$V205/365*(CM205-CL205+1),IF(AND(($S205-CM205)&lt;=0,(CL205-$R205)&gt;0),$V205/365*($S205-CL205+1),$V205/365*(CM205-$R205+1))))),0)</f>
        <v>0</v>
      </c>
      <c r="CO205" s="159">
        <f>CM205+1</f>
        <v>46357</v>
      </c>
      <c r="CP205" s="159">
        <f>CO205+30</f>
        <v>46387</v>
      </c>
      <c r="CQ205" s="163">
        <f>IFERROR(IF(($R205-CP205)&gt;=0,0,IF(($S205-CO205)&lt;0,0,IF(AND(($S205-CP205)&gt;0,(CO205-$R205)&gt;0),$V205/365*(CP205-CO205+1),IF(AND(($S205-CP205)&lt;=0,(CO205-$R205)&gt;0),$V205/365*($S205-CO205+1),$V205/365*(CP205-$R205+1))))),0)</f>
        <v>0</v>
      </c>
    </row>
    <row r="206" s="85" customFormat="1" ht="24" customHeight="1" outlineLevel="4" spans="1:95">
      <c r="A206" s="124"/>
      <c r="B206" s="125"/>
      <c r="C206" s="126"/>
      <c r="D206" s="124"/>
      <c r="E206" s="125"/>
      <c r="F206" s="125"/>
      <c r="G206" s="125"/>
      <c r="H206" s="127"/>
      <c r="I206" s="127"/>
      <c r="J206" s="127">
        <f>Z206+AC206+AF206+AI206+AL206+AO206+AR206+AU206+AX206+BA206+BD206+BG206</f>
        <v>0</v>
      </c>
      <c r="K206" s="127">
        <f>K205+1</f>
        <v>2</v>
      </c>
      <c r="L206" s="152"/>
      <c r="M206" s="153">
        <f>IFERROR(VLOOKUP($L206,'2-2 引出数据_合同数据仓库'!$B$2:$BP$10000,3,FALSE),0)</f>
        <v>0</v>
      </c>
      <c r="N206" s="127"/>
      <c r="O206" s="153">
        <f>IFERROR(VLOOKUP((LEFT(VLOOKUP($L206,'2-2 引出数据_合同数据仓库'!$B$2:$BP$10000,64,FALSE),15)&amp;(RIGHT(VLOOKUP($L206,'2-2 引出数据_合同数据仓库'!$B$2:$BP$10000,64,FALSE),4)+1)),'2-2 引出数据_合同数据仓库'!$B$2:$BP$10000,3,FALSE),0)</f>
        <v>0</v>
      </c>
      <c r="P206" s="127"/>
      <c r="Q206" s="127">
        <f>IFERROR(VLOOKUP($L206,'2-2 引出数据_合同数据仓库'!$B$2:$BP$10000,28,FALSE),0)</f>
        <v>0</v>
      </c>
      <c r="R206" s="127">
        <f>IFERROR(VLOOKUP($L206,'2-2 引出数据_合同数据仓库'!$B$2:$BP$10000,29,FALSE),0)</f>
        <v>0</v>
      </c>
      <c r="S206" s="127">
        <f>IFERROR(VLOOKUP($L206,'2-2 引出数据_合同数据仓库'!$B$2:$BP$10000,4,FALSE),0)</f>
        <v>0</v>
      </c>
      <c r="T206" s="127"/>
      <c r="U206" s="127">
        <f>IFERROR(VLOOKUP($L206,'2-2 引出数据_合同数据仓库'!$B$2:$BP$10000,15,FALSE),0)</f>
        <v>0</v>
      </c>
      <c r="V206" s="127">
        <f>U206/(S206-R206+1)*365</f>
        <v>0</v>
      </c>
      <c r="W206" s="127"/>
      <c r="X206" s="159">
        <v>45658</v>
      </c>
      <c r="Y206" s="159">
        <f>X206+30</f>
        <v>45688</v>
      </c>
      <c r="Z206" s="163">
        <f>IFERROR(IF(($R206-Y206)&gt;=0,0,IF(($S206-X206)&lt;0,0,IF(AND(($S206-Y206)&gt;0,(X206-$R206)&gt;0),$V206/365*(Y206-X206+1),IF(AND(($S206-Y206)&lt;=0,(X206-$R206)&gt;0),$V206/365*($S206-X206+1),$V206/365*(Y206-$R206+1))))),0)</f>
        <v>0</v>
      </c>
      <c r="AA206" s="159">
        <f>Y206+1</f>
        <v>45689</v>
      </c>
      <c r="AB206" s="159">
        <f>AA206+27</f>
        <v>45716</v>
      </c>
      <c r="AC206" s="163">
        <f>IFERROR(IF(($R206-AB206)&gt;=0,0,IF(($S206-AA206)&lt;0,0,IF(AND(($S206-AB206)&gt;0,(AA206-$R206)&gt;0),$V206/365*(AB206-AA206+1),IF(AND(($S206-AB206)&lt;=0,(AA206-$R206)&gt;0),$V206/365*($S206-AA206+1),$V206/365*(AB206-$R206+1))))),0)</f>
        <v>0</v>
      </c>
      <c r="AD206" s="159">
        <f>AB206+1</f>
        <v>45717</v>
      </c>
      <c r="AE206" s="159">
        <f>AD206+30</f>
        <v>45747</v>
      </c>
      <c r="AF206" s="163">
        <f>IFERROR(IF(($R206-AE206)&gt;=0,0,IF(($S206-AD206)&lt;0,0,IF(AND(($S206-AE206)&gt;0,(AD206-$R206)&gt;0),$V206/365*(AE206-AD206+1),IF(AND(($S206-AE206)&lt;=0,(AD206-$R206)&gt;0),$V206/365*($S206-AD206+1),$V206/365*(AE206-$R206+1))))),0)</f>
        <v>0</v>
      </c>
      <c r="AG206" s="159">
        <f>AE206+1</f>
        <v>45748</v>
      </c>
      <c r="AH206" s="159">
        <f>AG206+29</f>
        <v>45777</v>
      </c>
      <c r="AI206" s="163">
        <f>IFERROR(IF(($R206-AH206)&gt;=0,0,IF(($S206-AG206)&lt;0,0,IF(AND(($S206-AH206)&gt;0,(AG206-$R206)&gt;0),$V206/365*(AH206-AG206+1),IF(AND(($S206-AH206)&lt;=0,(AG206-$R206)&gt;0),$V206/365*($S206-AG206+1),$V206/365*(AH206-$R206+1))))),0)</f>
        <v>0</v>
      </c>
      <c r="AJ206" s="159">
        <f>AH206+1</f>
        <v>45778</v>
      </c>
      <c r="AK206" s="159">
        <f>AJ206+30</f>
        <v>45808</v>
      </c>
      <c r="AL206" s="163">
        <f>IFERROR(IF(($R206-AK206)&gt;=0,0,IF(($S206-AJ206)&lt;0,0,IF(AND(($S206-AK206)&gt;0,(AJ206-$R206)&gt;0),$V206/365*(AK206-AJ206+1),IF(AND(($S206-AK206)&lt;=0,(AJ206-$R206)&gt;0),$V206/365*($S206-AJ206+1),$V206/365*(AK206-$R206+1))))),0)</f>
        <v>0</v>
      </c>
      <c r="AM206" s="159">
        <f>AK206+1</f>
        <v>45809</v>
      </c>
      <c r="AN206" s="159">
        <f>AM206+29</f>
        <v>45838</v>
      </c>
      <c r="AO206" s="163">
        <f>IFERROR(IF(($R206-AN206)&gt;=0,0,IF(($S206-AM206)&lt;0,0,IF(AND(($S206-AN206)&gt;0,(AM206-$R206)&gt;0),$V206/365*(AN206-AM206+1),IF(AND(($S206-AN206)&lt;=0,(AM206-$R206)&gt;0),$V206/365*($S206-AM206+1),$V206/365*(AN206-$R206+1))))),0)</f>
        <v>0</v>
      </c>
      <c r="AP206" s="159">
        <f>AN206+1</f>
        <v>45839</v>
      </c>
      <c r="AQ206" s="159">
        <f>AP206+30</f>
        <v>45869</v>
      </c>
      <c r="AR206" s="163">
        <f>IFERROR(IF(($R206-AQ206)&gt;=0,0,IF(($S206-AP206)&lt;0,0,IF(AND(($S206-AQ206)&gt;0,(AP206-$R206)&gt;0),$V206/365*(AQ206-AP206+1),IF(AND(($S206-AQ206)&lt;=0,(AP206-$R206)&gt;0),$V206/365*($S206-AP206+1),$V206/365*(AQ206-$R206+1))))),0)</f>
        <v>0</v>
      </c>
      <c r="AS206" s="159">
        <f>AQ206+1</f>
        <v>45870</v>
      </c>
      <c r="AT206" s="159">
        <f>AS206+30</f>
        <v>45900</v>
      </c>
      <c r="AU206" s="163">
        <f>IFERROR(IF(($R206-AT206)&gt;=0,0,IF(($S206-AS206)&lt;0,0,IF(AND(($S206-AT206)&gt;0,(AS206-$R206)&gt;0),$V206/365*(AT206-AS206+1),IF(AND(($S206-AT206)&lt;=0,(AS206-$R206)&gt;0),$V206/365*($S206-AS206+1),$V206/365*(AT206-$R206+1))))),0)</f>
        <v>0</v>
      </c>
      <c r="AV206" s="159">
        <f>AT206+1</f>
        <v>45901</v>
      </c>
      <c r="AW206" s="159">
        <f>AV206+29</f>
        <v>45930</v>
      </c>
      <c r="AX206" s="163">
        <f>IFERROR(IF(($R206-AW206)&gt;=0,0,IF(($S206-AV206)&lt;0,0,IF(AND(($S206-AW206)&gt;0,(AV206-$R206)&gt;0),$V206/365*(AW206-AV206+1),IF(AND(($S206-AW206)&lt;=0,(AV206-$R206)&gt;0),$V206/365*($S206-AV206+1),$V206/365*(AW206-$R206+1))))),0)</f>
        <v>0</v>
      </c>
      <c r="AY206" s="159">
        <f>AW206+1</f>
        <v>45931</v>
      </c>
      <c r="AZ206" s="159">
        <f>AY206+30</f>
        <v>45961</v>
      </c>
      <c r="BA206" s="163">
        <f>IFERROR(IF(($R206-AZ206)&gt;=0,0,IF(($S206-AY206)&lt;0,0,IF(AND(($S206-AZ206)&gt;0,(AY206-$R206)&gt;0),$V206/365*(AZ206-AY206+1),IF(AND(($S206-AZ206)&lt;=0,(AY206-$R206)&gt;0),$V206/365*($S206-AY206+1),$V206/365*(AZ206-$R206+1))))),0)</f>
        <v>0</v>
      </c>
      <c r="BB206" s="159">
        <f>AZ206+1</f>
        <v>45962</v>
      </c>
      <c r="BC206" s="159">
        <f>BB206+29</f>
        <v>45991</v>
      </c>
      <c r="BD206" s="163">
        <f>IFERROR(IF(($R206-BC206)&gt;=0,0,IF(($S206-BB206)&lt;0,0,IF(AND(($S206-BC206)&gt;0,(BB206-$R206)&gt;0),$V206/365*(BC206-BB206+1),IF(AND(($S206-BC206)&lt;=0,(BB206-$R206)&gt;0),$V206/365*($S206-BB206+1),$V206/365*(BC206-$R206+1))))),0)</f>
        <v>0</v>
      </c>
      <c r="BE206" s="159">
        <f>BC206+1</f>
        <v>45992</v>
      </c>
      <c r="BF206" s="159">
        <f>BE206+30</f>
        <v>46022</v>
      </c>
      <c r="BG206" s="163">
        <f>IFERROR(IF(($R206-BF206)&gt;=0,0,IF(($S206-BE206)&lt;0,0,IF(AND(($S206-BF206)&gt;0,(BE206-$R206)&gt;0),$V206/365*(BF206-BE206+1),IF(AND(($S206-BF206)&lt;=0,(BE206-$R206)&gt;0),$V206/365*($S206-BE206+1),$V206/365*(BF206-$R206+1))))),0)</f>
        <v>0</v>
      </c>
      <c r="BH206" s="159">
        <v>46023</v>
      </c>
      <c r="BI206" s="159">
        <f>BH206+30</f>
        <v>46053</v>
      </c>
      <c r="BJ206" s="163">
        <f>IFERROR(IF(($R206-BI206)&gt;=0,0,IF(($S206-BH206)&lt;0,0,IF(AND(($S206-BI206)&gt;0,(BH206-$R206)&gt;0),$V206/365*(BI206-BH206+1),IF(AND(($S206-BI206)&lt;=0,(BH206-$R206)&gt;0),$V206/365*($S206-BH206+1),$V206/365*(BI206-$R206+1))))),0)</f>
        <v>0</v>
      </c>
      <c r="BK206" s="159">
        <f>BI206+1</f>
        <v>46054</v>
      </c>
      <c r="BL206" s="159">
        <f>BK206+27</f>
        <v>46081</v>
      </c>
      <c r="BM206" s="163">
        <f>IFERROR(IF(($R206-BL206)&gt;=0,0,IF(($S206-BK206)&lt;0,0,IF(AND(($S206-BL206)&gt;0,(BK206-$R206)&gt;0),$V206/365*(BL206-BK206+1),IF(AND(($S206-BL206)&lt;=0,(BK206-$R206)&gt;0),$V206/365*($S206-BK206+1),$V206/365*(BL206-$R206+1))))),0)</f>
        <v>0</v>
      </c>
      <c r="BN206" s="159">
        <f>BL206+1</f>
        <v>46082</v>
      </c>
      <c r="BO206" s="159">
        <f>BN206+30</f>
        <v>46112</v>
      </c>
      <c r="BP206" s="163">
        <f>IFERROR(IF(($R206-BO206)&gt;=0,0,IF(($S206-BN206)&lt;0,0,IF(AND(($S206-BO206)&gt;0,(BN206-$R206)&gt;0),$V206/365*(BO206-BN206+1),IF(AND(($S206-BO206)&lt;=0,(BN206-$R206)&gt;0),$V206/365*($S206-BN206+1),$V206/365*(BO206-$R206+1))))),0)</f>
        <v>0</v>
      </c>
      <c r="BQ206" s="159">
        <f>BO206+1</f>
        <v>46113</v>
      </c>
      <c r="BR206" s="159">
        <f>BQ206+29</f>
        <v>46142</v>
      </c>
      <c r="BS206" s="163">
        <f>IFERROR(IF(($R206-BR206)&gt;=0,0,IF(($S206-BQ206)&lt;0,0,IF(AND(($S206-BR206)&gt;0,(BQ206-$R206)&gt;0),$V206/365*(BR206-BQ206+1),IF(AND(($S206-BR206)&lt;=0,(BQ206-$R206)&gt;0),$V206/365*($S206-BQ206+1),$V206/365*(BR206-$R206+1))))),0)</f>
        <v>0</v>
      </c>
      <c r="BT206" s="159">
        <f>BR206+1</f>
        <v>46143</v>
      </c>
      <c r="BU206" s="159">
        <f>BT206+30</f>
        <v>46173</v>
      </c>
      <c r="BV206" s="163">
        <f>IFERROR(IF(($R206-BU206)&gt;=0,0,IF(($S206-BT206)&lt;0,0,IF(AND(($S206-BU206)&gt;0,(BT206-$R206)&gt;0),$V206/365*(BU206-BT206+1),IF(AND(($S206-BU206)&lt;=0,(BT206-$R206)&gt;0),$V206/365*($S206-BT206+1),$V206/365*(BU206-$R206+1))))),0)</f>
        <v>0</v>
      </c>
      <c r="BW206" s="159">
        <f>BU206+1</f>
        <v>46174</v>
      </c>
      <c r="BX206" s="159">
        <f>BW206+29</f>
        <v>46203</v>
      </c>
      <c r="BY206" s="163">
        <f>IFERROR(IF(($R206-BX206)&gt;=0,0,IF(($S206-BW206)&lt;0,0,IF(AND(($S206-BX206)&gt;0,(BW206-$R206)&gt;0),$V206/365*(BX206-BW206+1),IF(AND(($S206-BX206)&lt;=0,(BW206-$R206)&gt;0),$V206/365*($S206-BW206+1),$V206/365*(BX206-$R206+1))))),0)</f>
        <v>0</v>
      </c>
      <c r="BZ206" s="159">
        <f>BX206+1</f>
        <v>46204</v>
      </c>
      <c r="CA206" s="159">
        <f>BZ206+30</f>
        <v>46234</v>
      </c>
      <c r="CB206" s="163">
        <f>IFERROR(IF(($R206-CA206)&gt;=0,0,IF(($S206-BZ206)&lt;0,0,IF(AND(($S206-CA206)&gt;0,(BZ206-$R206)&gt;0),$V206/365*(CA206-BZ206+1),IF(AND(($S206-CA206)&lt;=0,(BZ206-$R206)&gt;0),$V206/365*($S206-BZ206+1),$V206/365*(CA206-$R206+1))))),0)</f>
        <v>0</v>
      </c>
      <c r="CC206" s="159">
        <f>CA206+1</f>
        <v>46235</v>
      </c>
      <c r="CD206" s="159">
        <f>CC206+30</f>
        <v>46265</v>
      </c>
      <c r="CE206" s="163">
        <f>IFERROR(IF(($R206-CD206)&gt;=0,0,IF(($S206-CC206)&lt;0,0,IF(AND(($S206-CD206)&gt;0,(CC206-$R206)&gt;0),$V206/365*(CD206-CC206+1),IF(AND(($S206-CD206)&lt;=0,(CC206-$R206)&gt;0),$V206/365*($S206-CC206+1),$V206/365*(CD206-$R206+1))))),0)</f>
        <v>0</v>
      </c>
      <c r="CF206" s="159">
        <f>CD206+1</f>
        <v>46266</v>
      </c>
      <c r="CG206" s="159">
        <f>CF206+29</f>
        <v>46295</v>
      </c>
      <c r="CH206" s="163">
        <f>IFERROR(IF(($R206-CG206)&gt;=0,0,IF(($S206-CF206)&lt;0,0,IF(AND(($S206-CG206)&gt;0,(CF206-$R206)&gt;0),$V206/365*(CG206-CF206+1),IF(AND(($S206-CG206)&lt;=0,(CF206-$R206)&gt;0),$V206/365*($S206-CF206+1),$V206/365*(CG206-$R206+1))))),0)</f>
        <v>0</v>
      </c>
      <c r="CI206" s="159">
        <f>CG206+1</f>
        <v>46296</v>
      </c>
      <c r="CJ206" s="159">
        <f>CI206+30</f>
        <v>46326</v>
      </c>
      <c r="CK206" s="163">
        <f>IFERROR(IF(($R206-CJ206)&gt;=0,0,IF(($S206-CI206)&lt;0,0,IF(AND(($S206-CJ206)&gt;0,(CI206-$R206)&gt;0),$V206/365*(CJ206-CI206+1),IF(AND(($S206-CJ206)&lt;=0,(CI206-$R206)&gt;0),$V206/365*($S206-CI206+1),$V206/365*(CJ206-$R206+1))))),0)</f>
        <v>0</v>
      </c>
      <c r="CL206" s="159">
        <f>CJ206+1</f>
        <v>46327</v>
      </c>
      <c r="CM206" s="159">
        <f>CL206+29</f>
        <v>46356</v>
      </c>
      <c r="CN206" s="163">
        <f>IFERROR(IF(($R206-CM206)&gt;=0,0,IF(($S206-CL206)&lt;0,0,IF(AND(($S206-CM206)&gt;0,(CL206-$R206)&gt;0),$V206/365*(CM206-CL206+1),IF(AND(($S206-CM206)&lt;=0,(CL206-$R206)&gt;0),$V206/365*($S206-CL206+1),$V206/365*(CM206-$R206+1))))),0)</f>
        <v>0</v>
      </c>
      <c r="CO206" s="159">
        <f>CM206+1</f>
        <v>46357</v>
      </c>
      <c r="CP206" s="159">
        <f>CO206+30</f>
        <v>46387</v>
      </c>
      <c r="CQ206" s="163">
        <f>IFERROR(IF(($R206-CP206)&gt;=0,0,IF(($S206-CO206)&lt;0,0,IF(AND(($S206-CP206)&gt;0,(CO206-$R206)&gt;0),$V206/365*(CP206-CO206+1),IF(AND(($S206-CP206)&lt;=0,(CO206-$R206)&gt;0),$V206/365*($S206-CO206+1),$V206/365*(CP206-$R206+1))))),0)</f>
        <v>0</v>
      </c>
    </row>
    <row r="207" s="85" customFormat="1" ht="24" customHeight="1" outlineLevel="4" spans="1:95">
      <c r="A207" s="124"/>
      <c r="B207" s="125"/>
      <c r="C207" s="126"/>
      <c r="D207" s="124"/>
      <c r="E207" s="125"/>
      <c r="F207" s="125"/>
      <c r="G207" s="125"/>
      <c r="H207" s="127"/>
      <c r="I207" s="127"/>
      <c r="J207" s="127">
        <f>Z207+AC207+AF207+AI207+AL207+AO207+AR207+AU207+AX207+BA207+BD207+BG207</f>
        <v>0</v>
      </c>
      <c r="K207" s="127">
        <f>K206+1</f>
        <v>3</v>
      </c>
      <c r="L207" s="152"/>
      <c r="M207" s="153">
        <f>IFERROR(VLOOKUP($L207,'2-2 引出数据_合同数据仓库'!$B$2:$BP$10000,3,FALSE),0)</f>
        <v>0</v>
      </c>
      <c r="N207" s="127"/>
      <c r="O207" s="153">
        <f>IFERROR(VLOOKUP((LEFT(VLOOKUP($L207,'2-2 引出数据_合同数据仓库'!$B$2:$BP$10000,64,FALSE),15)&amp;(RIGHT(VLOOKUP($L207,'2-2 引出数据_合同数据仓库'!$B$2:$BP$10000,64,FALSE),4)+1)),'2-2 引出数据_合同数据仓库'!$B$2:$BP$10000,3,FALSE),0)</f>
        <v>0</v>
      </c>
      <c r="P207" s="127"/>
      <c r="Q207" s="127">
        <f>IFERROR(VLOOKUP($L207,'2-2 引出数据_合同数据仓库'!$B$2:$BP$10000,28,FALSE),0)</f>
        <v>0</v>
      </c>
      <c r="R207" s="127">
        <f>IFERROR(VLOOKUP($L207,'2-2 引出数据_合同数据仓库'!$B$2:$BP$10000,29,FALSE),0)</f>
        <v>0</v>
      </c>
      <c r="S207" s="127">
        <f>IFERROR(VLOOKUP($L207,'2-2 引出数据_合同数据仓库'!$B$2:$BP$10000,4,FALSE),0)</f>
        <v>0</v>
      </c>
      <c r="T207" s="127"/>
      <c r="U207" s="127">
        <f>IFERROR(VLOOKUP($L207,'2-2 引出数据_合同数据仓库'!$B$2:$BP$10000,15,FALSE),0)</f>
        <v>0</v>
      </c>
      <c r="V207" s="127">
        <f>U207/(S207-R207+1)*365</f>
        <v>0</v>
      </c>
      <c r="W207" s="127"/>
      <c r="X207" s="159">
        <v>45658</v>
      </c>
      <c r="Y207" s="159">
        <f>X207+30</f>
        <v>45688</v>
      </c>
      <c r="Z207" s="163">
        <f>IFERROR(IF(($R207-Y207)&gt;=0,0,IF(($S207-X207)&lt;0,0,IF(AND(($S207-Y207)&gt;0,(X207-$R207)&gt;0),$V207/365*(Y207-X207+1),IF(AND(($S207-Y207)&lt;=0,(X207-$R207)&gt;0),$V207/365*($S207-X207+1),$V207/365*(Y207-$R207+1))))),0)</f>
        <v>0</v>
      </c>
      <c r="AA207" s="159">
        <f>Y207+1</f>
        <v>45689</v>
      </c>
      <c r="AB207" s="159">
        <f>AA207+27</f>
        <v>45716</v>
      </c>
      <c r="AC207" s="163">
        <f>IFERROR(IF(($R207-AB207)&gt;=0,0,IF(($S207-AA207)&lt;0,0,IF(AND(($S207-AB207)&gt;0,(AA207-$R207)&gt;0),$V207/365*(AB207-AA207+1),IF(AND(($S207-AB207)&lt;=0,(AA207-$R207)&gt;0),$V207/365*($S207-AA207+1),$V207/365*(AB207-$R207+1))))),0)</f>
        <v>0</v>
      </c>
      <c r="AD207" s="159">
        <f>AB207+1</f>
        <v>45717</v>
      </c>
      <c r="AE207" s="159">
        <f>AD207+30</f>
        <v>45747</v>
      </c>
      <c r="AF207" s="163">
        <f>IFERROR(IF(($R207-AE207)&gt;=0,0,IF(($S207-AD207)&lt;0,0,IF(AND(($S207-AE207)&gt;0,(AD207-$R207)&gt;0),$V207/365*(AE207-AD207+1),IF(AND(($S207-AE207)&lt;=0,(AD207-$R207)&gt;0),$V207/365*($S207-AD207+1),$V207/365*(AE207-$R207+1))))),0)</f>
        <v>0</v>
      </c>
      <c r="AG207" s="159">
        <f>AE207+1</f>
        <v>45748</v>
      </c>
      <c r="AH207" s="159">
        <f>AG207+29</f>
        <v>45777</v>
      </c>
      <c r="AI207" s="163">
        <f>IFERROR(IF(($R207-AH207)&gt;=0,0,IF(($S207-AG207)&lt;0,0,IF(AND(($S207-AH207)&gt;0,(AG207-$R207)&gt;0),$V207/365*(AH207-AG207+1),IF(AND(($S207-AH207)&lt;=0,(AG207-$R207)&gt;0),$V207/365*($S207-AG207+1),$V207/365*(AH207-$R207+1))))),0)</f>
        <v>0</v>
      </c>
      <c r="AJ207" s="159">
        <f>AH207+1</f>
        <v>45778</v>
      </c>
      <c r="AK207" s="159">
        <f>AJ207+30</f>
        <v>45808</v>
      </c>
      <c r="AL207" s="163">
        <f>IFERROR(IF(($R207-AK207)&gt;=0,0,IF(($S207-AJ207)&lt;0,0,IF(AND(($S207-AK207)&gt;0,(AJ207-$R207)&gt;0),$V207/365*(AK207-AJ207+1),IF(AND(($S207-AK207)&lt;=0,(AJ207-$R207)&gt;0),$V207/365*($S207-AJ207+1),$V207/365*(AK207-$R207+1))))),0)</f>
        <v>0</v>
      </c>
      <c r="AM207" s="159">
        <f>AK207+1</f>
        <v>45809</v>
      </c>
      <c r="AN207" s="159">
        <f>AM207+29</f>
        <v>45838</v>
      </c>
      <c r="AO207" s="163">
        <f>IFERROR(IF(($R207-AN207)&gt;=0,0,IF(($S207-AM207)&lt;0,0,IF(AND(($S207-AN207)&gt;0,(AM207-$R207)&gt;0),$V207/365*(AN207-AM207+1),IF(AND(($S207-AN207)&lt;=0,(AM207-$R207)&gt;0),$V207/365*($S207-AM207+1),$V207/365*(AN207-$R207+1))))),0)</f>
        <v>0</v>
      </c>
      <c r="AP207" s="159">
        <f>AN207+1</f>
        <v>45839</v>
      </c>
      <c r="AQ207" s="159">
        <f>AP207+30</f>
        <v>45869</v>
      </c>
      <c r="AR207" s="163">
        <f>IFERROR(IF(($R207-AQ207)&gt;=0,0,IF(($S207-AP207)&lt;0,0,IF(AND(($S207-AQ207)&gt;0,(AP207-$R207)&gt;0),$V207/365*(AQ207-AP207+1),IF(AND(($S207-AQ207)&lt;=0,(AP207-$R207)&gt;0),$V207/365*($S207-AP207+1),$V207/365*(AQ207-$R207+1))))),0)</f>
        <v>0</v>
      </c>
      <c r="AS207" s="159">
        <f>AQ207+1</f>
        <v>45870</v>
      </c>
      <c r="AT207" s="159">
        <f>AS207+30</f>
        <v>45900</v>
      </c>
      <c r="AU207" s="163">
        <f>IFERROR(IF(($R207-AT207)&gt;=0,0,IF(($S207-AS207)&lt;0,0,IF(AND(($S207-AT207)&gt;0,(AS207-$R207)&gt;0),$V207/365*(AT207-AS207+1),IF(AND(($S207-AT207)&lt;=0,(AS207-$R207)&gt;0),$V207/365*($S207-AS207+1),$V207/365*(AT207-$R207+1))))),0)</f>
        <v>0</v>
      </c>
      <c r="AV207" s="159">
        <f>AT207+1</f>
        <v>45901</v>
      </c>
      <c r="AW207" s="159">
        <f>AV207+29</f>
        <v>45930</v>
      </c>
      <c r="AX207" s="163">
        <f>IFERROR(IF(($R207-AW207)&gt;=0,0,IF(($S207-AV207)&lt;0,0,IF(AND(($S207-AW207)&gt;0,(AV207-$R207)&gt;0),$V207/365*(AW207-AV207+1),IF(AND(($S207-AW207)&lt;=0,(AV207-$R207)&gt;0),$V207/365*($S207-AV207+1),$V207/365*(AW207-$R207+1))))),0)</f>
        <v>0</v>
      </c>
      <c r="AY207" s="159">
        <f>AW207+1</f>
        <v>45931</v>
      </c>
      <c r="AZ207" s="159">
        <f>AY207+30</f>
        <v>45961</v>
      </c>
      <c r="BA207" s="163">
        <f>IFERROR(IF(($R207-AZ207)&gt;=0,0,IF(($S207-AY207)&lt;0,0,IF(AND(($S207-AZ207)&gt;0,(AY207-$R207)&gt;0),$V207/365*(AZ207-AY207+1),IF(AND(($S207-AZ207)&lt;=0,(AY207-$R207)&gt;0),$V207/365*($S207-AY207+1),$V207/365*(AZ207-$R207+1))))),0)</f>
        <v>0</v>
      </c>
      <c r="BB207" s="159">
        <f>AZ207+1</f>
        <v>45962</v>
      </c>
      <c r="BC207" s="159">
        <f>BB207+29</f>
        <v>45991</v>
      </c>
      <c r="BD207" s="163">
        <f>IFERROR(IF(($R207-BC207)&gt;=0,0,IF(($S207-BB207)&lt;0,0,IF(AND(($S207-BC207)&gt;0,(BB207-$R207)&gt;0),$V207/365*(BC207-BB207+1),IF(AND(($S207-BC207)&lt;=0,(BB207-$R207)&gt;0),$V207/365*($S207-BB207+1),$V207/365*(BC207-$R207+1))))),0)</f>
        <v>0</v>
      </c>
      <c r="BE207" s="159">
        <f>BC207+1</f>
        <v>45992</v>
      </c>
      <c r="BF207" s="159">
        <f>BE207+30</f>
        <v>46022</v>
      </c>
      <c r="BG207" s="163">
        <f>IFERROR(IF(($R207-BF207)&gt;=0,0,IF(($S207-BE207)&lt;0,0,IF(AND(($S207-BF207)&gt;0,(BE207-$R207)&gt;0),$V207/365*(BF207-BE207+1),IF(AND(($S207-BF207)&lt;=0,(BE207-$R207)&gt;0),$V207/365*($S207-BE207+1),$V207/365*(BF207-$R207+1))))),0)</f>
        <v>0</v>
      </c>
      <c r="BH207" s="159">
        <v>46023</v>
      </c>
      <c r="BI207" s="159">
        <f>BH207+30</f>
        <v>46053</v>
      </c>
      <c r="BJ207" s="163">
        <f>IFERROR(IF(($R207-BI207)&gt;=0,0,IF(($S207-BH207)&lt;0,0,IF(AND(($S207-BI207)&gt;0,(BH207-$R207)&gt;0),$V207/365*(BI207-BH207+1),IF(AND(($S207-BI207)&lt;=0,(BH207-$R207)&gt;0),$V207/365*($S207-BH207+1),$V207/365*(BI207-$R207+1))))),0)</f>
        <v>0</v>
      </c>
      <c r="BK207" s="159">
        <f>BI207+1</f>
        <v>46054</v>
      </c>
      <c r="BL207" s="159">
        <f>BK207+27</f>
        <v>46081</v>
      </c>
      <c r="BM207" s="163">
        <f>IFERROR(IF(($R207-BL207)&gt;=0,0,IF(($S207-BK207)&lt;0,0,IF(AND(($S207-BL207)&gt;0,(BK207-$R207)&gt;0),$V207/365*(BL207-BK207+1),IF(AND(($S207-BL207)&lt;=0,(BK207-$R207)&gt;0),$V207/365*($S207-BK207+1),$V207/365*(BL207-$R207+1))))),0)</f>
        <v>0</v>
      </c>
      <c r="BN207" s="159">
        <f>BL207+1</f>
        <v>46082</v>
      </c>
      <c r="BO207" s="159">
        <f>BN207+30</f>
        <v>46112</v>
      </c>
      <c r="BP207" s="163">
        <f>IFERROR(IF(($R207-BO207)&gt;=0,0,IF(($S207-BN207)&lt;0,0,IF(AND(($S207-BO207)&gt;0,(BN207-$R207)&gt;0),$V207/365*(BO207-BN207+1),IF(AND(($S207-BO207)&lt;=0,(BN207-$R207)&gt;0),$V207/365*($S207-BN207+1),$V207/365*(BO207-$R207+1))))),0)</f>
        <v>0</v>
      </c>
      <c r="BQ207" s="159">
        <f>BO207+1</f>
        <v>46113</v>
      </c>
      <c r="BR207" s="159">
        <f>BQ207+29</f>
        <v>46142</v>
      </c>
      <c r="BS207" s="163">
        <f>IFERROR(IF(($R207-BR207)&gt;=0,0,IF(($S207-BQ207)&lt;0,0,IF(AND(($S207-BR207)&gt;0,(BQ207-$R207)&gt;0),$V207/365*(BR207-BQ207+1),IF(AND(($S207-BR207)&lt;=0,(BQ207-$R207)&gt;0),$V207/365*($S207-BQ207+1),$V207/365*(BR207-$R207+1))))),0)</f>
        <v>0</v>
      </c>
      <c r="BT207" s="159">
        <f>BR207+1</f>
        <v>46143</v>
      </c>
      <c r="BU207" s="159">
        <f>BT207+30</f>
        <v>46173</v>
      </c>
      <c r="BV207" s="163">
        <f>IFERROR(IF(($R207-BU207)&gt;=0,0,IF(($S207-BT207)&lt;0,0,IF(AND(($S207-BU207)&gt;0,(BT207-$R207)&gt;0),$V207/365*(BU207-BT207+1),IF(AND(($S207-BU207)&lt;=0,(BT207-$R207)&gt;0),$V207/365*($S207-BT207+1),$V207/365*(BU207-$R207+1))))),0)</f>
        <v>0</v>
      </c>
      <c r="BW207" s="159">
        <f>BU207+1</f>
        <v>46174</v>
      </c>
      <c r="BX207" s="159">
        <f>BW207+29</f>
        <v>46203</v>
      </c>
      <c r="BY207" s="163">
        <f>IFERROR(IF(($R207-BX207)&gt;=0,0,IF(($S207-BW207)&lt;0,0,IF(AND(($S207-BX207)&gt;0,(BW207-$R207)&gt;0),$V207/365*(BX207-BW207+1),IF(AND(($S207-BX207)&lt;=0,(BW207-$R207)&gt;0),$V207/365*($S207-BW207+1),$V207/365*(BX207-$R207+1))))),0)</f>
        <v>0</v>
      </c>
      <c r="BZ207" s="159">
        <f>BX207+1</f>
        <v>46204</v>
      </c>
      <c r="CA207" s="159">
        <f>BZ207+30</f>
        <v>46234</v>
      </c>
      <c r="CB207" s="163">
        <f>IFERROR(IF(($R207-CA207)&gt;=0,0,IF(($S207-BZ207)&lt;0,0,IF(AND(($S207-CA207)&gt;0,(BZ207-$R207)&gt;0),$V207/365*(CA207-BZ207+1),IF(AND(($S207-CA207)&lt;=0,(BZ207-$R207)&gt;0),$V207/365*($S207-BZ207+1),$V207/365*(CA207-$R207+1))))),0)</f>
        <v>0</v>
      </c>
      <c r="CC207" s="159">
        <f>CA207+1</f>
        <v>46235</v>
      </c>
      <c r="CD207" s="159">
        <f>CC207+30</f>
        <v>46265</v>
      </c>
      <c r="CE207" s="163">
        <f>IFERROR(IF(($R207-CD207)&gt;=0,0,IF(($S207-CC207)&lt;0,0,IF(AND(($S207-CD207)&gt;0,(CC207-$R207)&gt;0),$V207/365*(CD207-CC207+1),IF(AND(($S207-CD207)&lt;=0,(CC207-$R207)&gt;0),$V207/365*($S207-CC207+1),$V207/365*(CD207-$R207+1))))),0)</f>
        <v>0</v>
      </c>
      <c r="CF207" s="159">
        <f>CD207+1</f>
        <v>46266</v>
      </c>
      <c r="CG207" s="159">
        <f>CF207+29</f>
        <v>46295</v>
      </c>
      <c r="CH207" s="163">
        <f>IFERROR(IF(($R207-CG207)&gt;=0,0,IF(($S207-CF207)&lt;0,0,IF(AND(($S207-CG207)&gt;0,(CF207-$R207)&gt;0),$V207/365*(CG207-CF207+1),IF(AND(($S207-CG207)&lt;=0,(CF207-$R207)&gt;0),$V207/365*($S207-CF207+1),$V207/365*(CG207-$R207+1))))),0)</f>
        <v>0</v>
      </c>
      <c r="CI207" s="159">
        <f>CG207+1</f>
        <v>46296</v>
      </c>
      <c r="CJ207" s="159">
        <f>CI207+30</f>
        <v>46326</v>
      </c>
      <c r="CK207" s="163">
        <f>IFERROR(IF(($R207-CJ207)&gt;=0,0,IF(($S207-CI207)&lt;0,0,IF(AND(($S207-CJ207)&gt;0,(CI207-$R207)&gt;0),$V207/365*(CJ207-CI207+1),IF(AND(($S207-CJ207)&lt;=0,(CI207-$R207)&gt;0),$V207/365*($S207-CI207+1),$V207/365*(CJ207-$R207+1))))),0)</f>
        <v>0</v>
      </c>
      <c r="CL207" s="159">
        <f>CJ207+1</f>
        <v>46327</v>
      </c>
      <c r="CM207" s="159">
        <f>CL207+29</f>
        <v>46356</v>
      </c>
      <c r="CN207" s="163">
        <f>IFERROR(IF(($R207-CM207)&gt;=0,0,IF(($S207-CL207)&lt;0,0,IF(AND(($S207-CM207)&gt;0,(CL207-$R207)&gt;0),$V207/365*(CM207-CL207+1),IF(AND(($S207-CM207)&lt;=0,(CL207-$R207)&gt;0),$V207/365*($S207-CL207+1),$V207/365*(CM207-$R207+1))))),0)</f>
        <v>0</v>
      </c>
      <c r="CO207" s="159">
        <f>CM207+1</f>
        <v>46357</v>
      </c>
      <c r="CP207" s="159">
        <f>CO207+30</f>
        <v>46387</v>
      </c>
      <c r="CQ207" s="163">
        <f>IFERROR(IF(($R207-CP207)&gt;=0,0,IF(($S207-CO207)&lt;0,0,IF(AND(($S207-CP207)&gt;0,(CO207-$R207)&gt;0),$V207/365*(CP207-CO207+1),IF(AND(($S207-CP207)&lt;=0,(CO207-$R207)&gt;0),$V207/365*($S207-CO207+1),$V207/365*(CP207-$R207+1))))),0)</f>
        <v>0</v>
      </c>
    </row>
    <row r="208" s="85" customFormat="1" ht="24" customHeight="1" outlineLevel="4" spans="1:95">
      <c r="A208" s="124"/>
      <c r="B208" s="125"/>
      <c r="C208" s="126"/>
      <c r="D208" s="124"/>
      <c r="E208" s="125"/>
      <c r="F208" s="125"/>
      <c r="G208" s="125"/>
      <c r="H208" s="127"/>
      <c r="I208" s="127"/>
      <c r="J208" s="127">
        <f>Z208+AC208+AF208+AI208+AL208+AO208+AR208+AU208+AX208+BA208+BD208+BG208</f>
        <v>0</v>
      </c>
      <c r="K208" s="127">
        <f>K207+1</f>
        <v>4</v>
      </c>
      <c r="L208" s="152"/>
      <c r="M208" s="153">
        <f>IFERROR(VLOOKUP($L208,'2-2 引出数据_合同数据仓库'!$B$2:$BP$10000,3,FALSE),0)</f>
        <v>0</v>
      </c>
      <c r="N208" s="127"/>
      <c r="O208" s="153">
        <f>IFERROR(VLOOKUP((LEFT(VLOOKUP($L208,'2-2 引出数据_合同数据仓库'!$B$2:$BP$10000,64,FALSE),15)&amp;(RIGHT(VLOOKUP($L208,'2-2 引出数据_合同数据仓库'!$B$2:$BP$10000,64,FALSE),4)+1)),'2-2 引出数据_合同数据仓库'!$B$2:$BP$10000,3,FALSE),0)</f>
        <v>0</v>
      </c>
      <c r="P208" s="127"/>
      <c r="Q208" s="127">
        <f>IFERROR(VLOOKUP($L208,'2-2 引出数据_合同数据仓库'!$B$2:$BP$10000,28,FALSE),0)</f>
        <v>0</v>
      </c>
      <c r="R208" s="127">
        <f>IFERROR(VLOOKUP($L208,'2-2 引出数据_合同数据仓库'!$B$2:$BP$10000,29,FALSE),0)</f>
        <v>0</v>
      </c>
      <c r="S208" s="127">
        <f>IFERROR(VLOOKUP($L208,'2-2 引出数据_合同数据仓库'!$B$2:$BP$10000,4,FALSE),0)</f>
        <v>0</v>
      </c>
      <c r="T208" s="127"/>
      <c r="U208" s="127">
        <f>IFERROR(VLOOKUP($L208,'2-2 引出数据_合同数据仓库'!$B$2:$BP$10000,15,FALSE),0)</f>
        <v>0</v>
      </c>
      <c r="V208" s="127">
        <f>U208/(S208-R208+1)*365</f>
        <v>0</v>
      </c>
      <c r="W208" s="127"/>
      <c r="X208" s="159">
        <v>45658</v>
      </c>
      <c r="Y208" s="159">
        <f>X208+30</f>
        <v>45688</v>
      </c>
      <c r="Z208" s="163">
        <f>IFERROR(IF(($R208-Y208)&gt;=0,0,IF(($S208-X208)&lt;0,0,IF(AND(($S208-Y208)&gt;0,(X208-$R208)&gt;0),$V208/365*(Y208-X208+1),IF(AND(($S208-Y208)&lt;=0,(X208-$R208)&gt;0),$V208/365*($S208-X208+1),$V208/365*(Y208-$R208+1))))),0)</f>
        <v>0</v>
      </c>
      <c r="AA208" s="159">
        <f>Y208+1</f>
        <v>45689</v>
      </c>
      <c r="AB208" s="159">
        <f>AA208+27</f>
        <v>45716</v>
      </c>
      <c r="AC208" s="163">
        <f>IFERROR(IF(($R208-AB208)&gt;=0,0,IF(($S208-AA208)&lt;0,0,IF(AND(($S208-AB208)&gt;0,(AA208-$R208)&gt;0),$V208/365*(AB208-AA208+1),IF(AND(($S208-AB208)&lt;=0,(AA208-$R208)&gt;0),$V208/365*($S208-AA208+1),$V208/365*(AB208-$R208+1))))),0)</f>
        <v>0</v>
      </c>
      <c r="AD208" s="159">
        <f>AB208+1</f>
        <v>45717</v>
      </c>
      <c r="AE208" s="159">
        <f>AD208+30</f>
        <v>45747</v>
      </c>
      <c r="AF208" s="163">
        <f>IFERROR(IF(($R208-AE208)&gt;=0,0,IF(($S208-AD208)&lt;0,0,IF(AND(($S208-AE208)&gt;0,(AD208-$R208)&gt;0),$V208/365*(AE208-AD208+1),IF(AND(($S208-AE208)&lt;=0,(AD208-$R208)&gt;0),$V208/365*($S208-AD208+1),$V208/365*(AE208-$R208+1))))),0)</f>
        <v>0</v>
      </c>
      <c r="AG208" s="159">
        <f>AE208+1</f>
        <v>45748</v>
      </c>
      <c r="AH208" s="159">
        <f>AG208+29</f>
        <v>45777</v>
      </c>
      <c r="AI208" s="163">
        <f>IFERROR(IF(($R208-AH208)&gt;=0,0,IF(($S208-AG208)&lt;0,0,IF(AND(($S208-AH208)&gt;0,(AG208-$R208)&gt;0),$V208/365*(AH208-AG208+1),IF(AND(($S208-AH208)&lt;=0,(AG208-$R208)&gt;0),$V208/365*($S208-AG208+1),$V208/365*(AH208-$R208+1))))),0)</f>
        <v>0</v>
      </c>
      <c r="AJ208" s="159">
        <f>AH208+1</f>
        <v>45778</v>
      </c>
      <c r="AK208" s="159">
        <f>AJ208+30</f>
        <v>45808</v>
      </c>
      <c r="AL208" s="163">
        <f>IFERROR(IF(($R208-AK208)&gt;=0,0,IF(($S208-AJ208)&lt;0,0,IF(AND(($S208-AK208)&gt;0,(AJ208-$R208)&gt;0),$V208/365*(AK208-AJ208+1),IF(AND(($S208-AK208)&lt;=0,(AJ208-$R208)&gt;0),$V208/365*($S208-AJ208+1),$V208/365*(AK208-$R208+1))))),0)</f>
        <v>0</v>
      </c>
      <c r="AM208" s="159">
        <f>AK208+1</f>
        <v>45809</v>
      </c>
      <c r="AN208" s="159">
        <f>AM208+29</f>
        <v>45838</v>
      </c>
      <c r="AO208" s="163">
        <f>IFERROR(IF(($R208-AN208)&gt;=0,0,IF(($S208-AM208)&lt;0,0,IF(AND(($S208-AN208)&gt;0,(AM208-$R208)&gt;0),$V208/365*(AN208-AM208+1),IF(AND(($S208-AN208)&lt;=0,(AM208-$R208)&gt;0),$V208/365*($S208-AM208+1),$V208/365*(AN208-$R208+1))))),0)</f>
        <v>0</v>
      </c>
      <c r="AP208" s="159">
        <f>AN208+1</f>
        <v>45839</v>
      </c>
      <c r="AQ208" s="159">
        <f>AP208+30</f>
        <v>45869</v>
      </c>
      <c r="AR208" s="163">
        <f>IFERROR(IF(($R208-AQ208)&gt;=0,0,IF(($S208-AP208)&lt;0,0,IF(AND(($S208-AQ208)&gt;0,(AP208-$R208)&gt;0),$V208/365*(AQ208-AP208+1),IF(AND(($S208-AQ208)&lt;=0,(AP208-$R208)&gt;0),$V208/365*($S208-AP208+1),$V208/365*(AQ208-$R208+1))))),0)</f>
        <v>0</v>
      </c>
      <c r="AS208" s="159">
        <f>AQ208+1</f>
        <v>45870</v>
      </c>
      <c r="AT208" s="159">
        <f>AS208+30</f>
        <v>45900</v>
      </c>
      <c r="AU208" s="163">
        <f>IFERROR(IF(($R208-AT208)&gt;=0,0,IF(($S208-AS208)&lt;0,0,IF(AND(($S208-AT208)&gt;0,(AS208-$R208)&gt;0),$V208/365*(AT208-AS208+1),IF(AND(($S208-AT208)&lt;=0,(AS208-$R208)&gt;0),$V208/365*($S208-AS208+1),$V208/365*(AT208-$R208+1))))),0)</f>
        <v>0</v>
      </c>
      <c r="AV208" s="159">
        <f>AT208+1</f>
        <v>45901</v>
      </c>
      <c r="AW208" s="159">
        <f>AV208+29</f>
        <v>45930</v>
      </c>
      <c r="AX208" s="163">
        <f>IFERROR(IF(($R208-AW208)&gt;=0,0,IF(($S208-AV208)&lt;0,0,IF(AND(($S208-AW208)&gt;0,(AV208-$R208)&gt;0),$V208/365*(AW208-AV208+1),IF(AND(($S208-AW208)&lt;=0,(AV208-$R208)&gt;0),$V208/365*($S208-AV208+1),$V208/365*(AW208-$R208+1))))),0)</f>
        <v>0</v>
      </c>
      <c r="AY208" s="159">
        <f>AW208+1</f>
        <v>45931</v>
      </c>
      <c r="AZ208" s="159">
        <f>AY208+30</f>
        <v>45961</v>
      </c>
      <c r="BA208" s="163">
        <f>IFERROR(IF(($R208-AZ208)&gt;=0,0,IF(($S208-AY208)&lt;0,0,IF(AND(($S208-AZ208)&gt;0,(AY208-$R208)&gt;0),$V208/365*(AZ208-AY208+1),IF(AND(($S208-AZ208)&lt;=0,(AY208-$R208)&gt;0),$V208/365*($S208-AY208+1),$V208/365*(AZ208-$R208+1))))),0)</f>
        <v>0</v>
      </c>
      <c r="BB208" s="159">
        <f>AZ208+1</f>
        <v>45962</v>
      </c>
      <c r="BC208" s="159">
        <f>BB208+29</f>
        <v>45991</v>
      </c>
      <c r="BD208" s="163">
        <f>IFERROR(IF(($R208-BC208)&gt;=0,0,IF(($S208-BB208)&lt;0,0,IF(AND(($S208-BC208)&gt;0,(BB208-$R208)&gt;0),$V208/365*(BC208-BB208+1),IF(AND(($S208-BC208)&lt;=0,(BB208-$R208)&gt;0),$V208/365*($S208-BB208+1),$V208/365*(BC208-$R208+1))))),0)</f>
        <v>0</v>
      </c>
      <c r="BE208" s="159">
        <f>BC208+1</f>
        <v>45992</v>
      </c>
      <c r="BF208" s="159">
        <f>BE208+30</f>
        <v>46022</v>
      </c>
      <c r="BG208" s="163">
        <f>IFERROR(IF(($R208-BF208)&gt;=0,0,IF(($S208-BE208)&lt;0,0,IF(AND(($S208-BF208)&gt;0,(BE208-$R208)&gt;0),$V208/365*(BF208-BE208+1),IF(AND(($S208-BF208)&lt;=0,(BE208-$R208)&gt;0),$V208/365*($S208-BE208+1),$V208/365*(BF208-$R208+1))))),0)</f>
        <v>0</v>
      </c>
      <c r="BH208" s="159">
        <v>46023</v>
      </c>
      <c r="BI208" s="159">
        <f>BH208+30</f>
        <v>46053</v>
      </c>
      <c r="BJ208" s="163">
        <f>IFERROR(IF(($R208-BI208)&gt;=0,0,IF(($S208-BH208)&lt;0,0,IF(AND(($S208-BI208)&gt;0,(BH208-$R208)&gt;0),$V208/365*(BI208-BH208+1),IF(AND(($S208-BI208)&lt;=0,(BH208-$R208)&gt;0),$V208/365*($S208-BH208+1),$V208/365*(BI208-$R208+1))))),0)</f>
        <v>0</v>
      </c>
      <c r="BK208" s="159">
        <f>BI208+1</f>
        <v>46054</v>
      </c>
      <c r="BL208" s="159">
        <f>BK208+27</f>
        <v>46081</v>
      </c>
      <c r="BM208" s="163">
        <f>IFERROR(IF(($R208-BL208)&gt;=0,0,IF(($S208-BK208)&lt;0,0,IF(AND(($S208-BL208)&gt;0,(BK208-$R208)&gt;0),$V208/365*(BL208-BK208+1),IF(AND(($S208-BL208)&lt;=0,(BK208-$R208)&gt;0),$V208/365*($S208-BK208+1),$V208/365*(BL208-$R208+1))))),0)</f>
        <v>0</v>
      </c>
      <c r="BN208" s="159">
        <f>BL208+1</f>
        <v>46082</v>
      </c>
      <c r="BO208" s="159">
        <f>BN208+30</f>
        <v>46112</v>
      </c>
      <c r="BP208" s="163">
        <f>IFERROR(IF(($R208-BO208)&gt;=0,0,IF(($S208-BN208)&lt;0,0,IF(AND(($S208-BO208)&gt;0,(BN208-$R208)&gt;0),$V208/365*(BO208-BN208+1),IF(AND(($S208-BO208)&lt;=0,(BN208-$R208)&gt;0),$V208/365*($S208-BN208+1),$V208/365*(BO208-$R208+1))))),0)</f>
        <v>0</v>
      </c>
      <c r="BQ208" s="159">
        <f>BO208+1</f>
        <v>46113</v>
      </c>
      <c r="BR208" s="159">
        <f>BQ208+29</f>
        <v>46142</v>
      </c>
      <c r="BS208" s="163">
        <f>IFERROR(IF(($R208-BR208)&gt;=0,0,IF(($S208-BQ208)&lt;0,0,IF(AND(($S208-BR208)&gt;0,(BQ208-$R208)&gt;0),$V208/365*(BR208-BQ208+1),IF(AND(($S208-BR208)&lt;=0,(BQ208-$R208)&gt;0),$V208/365*($S208-BQ208+1),$V208/365*(BR208-$R208+1))))),0)</f>
        <v>0</v>
      </c>
      <c r="BT208" s="159">
        <f>BR208+1</f>
        <v>46143</v>
      </c>
      <c r="BU208" s="159">
        <f>BT208+30</f>
        <v>46173</v>
      </c>
      <c r="BV208" s="163">
        <f>IFERROR(IF(($R208-BU208)&gt;=0,0,IF(($S208-BT208)&lt;0,0,IF(AND(($S208-BU208)&gt;0,(BT208-$R208)&gt;0),$V208/365*(BU208-BT208+1),IF(AND(($S208-BU208)&lt;=0,(BT208-$R208)&gt;0),$V208/365*($S208-BT208+1),$V208/365*(BU208-$R208+1))))),0)</f>
        <v>0</v>
      </c>
      <c r="BW208" s="159">
        <f>BU208+1</f>
        <v>46174</v>
      </c>
      <c r="BX208" s="159">
        <f>BW208+29</f>
        <v>46203</v>
      </c>
      <c r="BY208" s="163">
        <f>IFERROR(IF(($R208-BX208)&gt;=0,0,IF(($S208-BW208)&lt;0,0,IF(AND(($S208-BX208)&gt;0,(BW208-$R208)&gt;0),$V208/365*(BX208-BW208+1),IF(AND(($S208-BX208)&lt;=0,(BW208-$R208)&gt;0),$V208/365*($S208-BW208+1),$V208/365*(BX208-$R208+1))))),0)</f>
        <v>0</v>
      </c>
      <c r="BZ208" s="159">
        <f>BX208+1</f>
        <v>46204</v>
      </c>
      <c r="CA208" s="159">
        <f>BZ208+30</f>
        <v>46234</v>
      </c>
      <c r="CB208" s="163">
        <f>IFERROR(IF(($R208-CA208)&gt;=0,0,IF(($S208-BZ208)&lt;0,0,IF(AND(($S208-CA208)&gt;0,(BZ208-$R208)&gt;0),$V208/365*(CA208-BZ208+1),IF(AND(($S208-CA208)&lt;=0,(BZ208-$R208)&gt;0),$V208/365*($S208-BZ208+1),$V208/365*(CA208-$R208+1))))),0)</f>
        <v>0</v>
      </c>
      <c r="CC208" s="159">
        <f>CA208+1</f>
        <v>46235</v>
      </c>
      <c r="CD208" s="159">
        <f>CC208+30</f>
        <v>46265</v>
      </c>
      <c r="CE208" s="163">
        <f>IFERROR(IF(($R208-CD208)&gt;=0,0,IF(($S208-CC208)&lt;0,0,IF(AND(($S208-CD208)&gt;0,(CC208-$R208)&gt;0),$V208/365*(CD208-CC208+1),IF(AND(($S208-CD208)&lt;=0,(CC208-$R208)&gt;0),$V208/365*($S208-CC208+1),$V208/365*(CD208-$R208+1))))),0)</f>
        <v>0</v>
      </c>
      <c r="CF208" s="159">
        <f>CD208+1</f>
        <v>46266</v>
      </c>
      <c r="CG208" s="159">
        <f>CF208+29</f>
        <v>46295</v>
      </c>
      <c r="CH208" s="163">
        <f>IFERROR(IF(($R208-CG208)&gt;=0,0,IF(($S208-CF208)&lt;0,0,IF(AND(($S208-CG208)&gt;0,(CF208-$R208)&gt;0),$V208/365*(CG208-CF208+1),IF(AND(($S208-CG208)&lt;=0,(CF208-$R208)&gt;0),$V208/365*($S208-CF208+1),$V208/365*(CG208-$R208+1))))),0)</f>
        <v>0</v>
      </c>
      <c r="CI208" s="159">
        <f>CG208+1</f>
        <v>46296</v>
      </c>
      <c r="CJ208" s="159">
        <f>CI208+30</f>
        <v>46326</v>
      </c>
      <c r="CK208" s="163">
        <f>IFERROR(IF(($R208-CJ208)&gt;=0,0,IF(($S208-CI208)&lt;0,0,IF(AND(($S208-CJ208)&gt;0,(CI208-$R208)&gt;0),$V208/365*(CJ208-CI208+1),IF(AND(($S208-CJ208)&lt;=0,(CI208-$R208)&gt;0),$V208/365*($S208-CI208+1),$V208/365*(CJ208-$R208+1))))),0)</f>
        <v>0</v>
      </c>
      <c r="CL208" s="159">
        <f>CJ208+1</f>
        <v>46327</v>
      </c>
      <c r="CM208" s="159">
        <f>CL208+29</f>
        <v>46356</v>
      </c>
      <c r="CN208" s="163">
        <f>IFERROR(IF(($R208-CM208)&gt;=0,0,IF(($S208-CL208)&lt;0,0,IF(AND(($S208-CM208)&gt;0,(CL208-$R208)&gt;0),$V208/365*(CM208-CL208+1),IF(AND(($S208-CM208)&lt;=0,(CL208-$R208)&gt;0),$V208/365*($S208-CL208+1),$V208/365*(CM208-$R208+1))))),0)</f>
        <v>0</v>
      </c>
      <c r="CO208" s="159">
        <f>CM208+1</f>
        <v>46357</v>
      </c>
      <c r="CP208" s="159">
        <f>CO208+30</f>
        <v>46387</v>
      </c>
      <c r="CQ208" s="163">
        <f>IFERROR(IF(($R208-CP208)&gt;=0,0,IF(($S208-CO208)&lt;0,0,IF(AND(($S208-CP208)&gt;0,(CO208-$R208)&gt;0),$V208/365*(CP208-CO208+1),IF(AND(($S208-CP208)&lt;=0,(CO208-$R208)&gt;0),$V208/365*($S208-CO208+1),$V208/365*(CP208-$R208+1))))),0)</f>
        <v>0</v>
      </c>
    </row>
    <row r="209" s="85" customFormat="1" ht="24" customHeight="1" outlineLevel="4" spans="1:95">
      <c r="A209" s="128" t="s">
        <v>2815</v>
      </c>
      <c r="B209" s="129"/>
      <c r="C209" s="129"/>
      <c r="D209" s="129"/>
      <c r="E209" s="129"/>
      <c r="F209" s="129"/>
      <c r="G209" s="130"/>
      <c r="H209" s="131"/>
      <c r="I209" s="131"/>
      <c r="J209" s="131"/>
      <c r="K209" s="131"/>
      <c r="L209" s="154"/>
      <c r="M209" s="154"/>
      <c r="N209" s="131"/>
      <c r="O209" s="131"/>
      <c r="P209" s="131"/>
      <c r="Q209" s="131"/>
      <c r="R209" s="131"/>
      <c r="S209" s="131"/>
      <c r="T209" s="131"/>
      <c r="U209" s="131"/>
      <c r="V209" s="131"/>
      <c r="W209" s="131"/>
      <c r="X209" s="131"/>
      <c r="Y209" s="131"/>
      <c r="Z209" s="131"/>
      <c r="AA209" s="131"/>
      <c r="AB209" s="131"/>
      <c r="AC209" s="131"/>
      <c r="AD209" s="131"/>
      <c r="AE209" s="131"/>
      <c r="AF209" s="131"/>
      <c r="AG209" s="131"/>
      <c r="AH209" s="131"/>
      <c r="AI209" s="131"/>
      <c r="AJ209" s="131"/>
      <c r="AK209" s="131"/>
      <c r="AL209" s="131"/>
      <c r="AM209" s="131"/>
      <c r="AN209" s="131"/>
      <c r="AO209" s="131"/>
      <c r="AP209" s="131"/>
      <c r="AQ209" s="131"/>
      <c r="AR209" s="131"/>
      <c r="AS209" s="131"/>
      <c r="AT209" s="131"/>
      <c r="AU209" s="131"/>
      <c r="AV209" s="131"/>
      <c r="AW209" s="131"/>
      <c r="AX209" s="131"/>
      <c r="AY209" s="131"/>
      <c r="AZ209" s="131"/>
      <c r="BA209" s="131"/>
      <c r="BB209" s="131"/>
      <c r="BC209" s="131"/>
      <c r="BD209" s="131"/>
      <c r="BE209" s="131"/>
      <c r="BF209" s="131"/>
      <c r="BG209" s="131"/>
      <c r="BH209" s="131"/>
      <c r="BI209" s="131"/>
      <c r="BJ209" s="131"/>
      <c r="BK209" s="131"/>
      <c r="BL209" s="131"/>
      <c r="BM209" s="131"/>
      <c r="BN209" s="131"/>
      <c r="BO209" s="131"/>
      <c r="BP209" s="131"/>
      <c r="BQ209" s="131"/>
      <c r="BR209" s="131"/>
      <c r="BS209" s="131"/>
      <c r="BT209" s="131"/>
      <c r="BU209" s="131"/>
      <c r="BV209" s="131"/>
      <c r="BW209" s="131"/>
      <c r="BX209" s="131"/>
      <c r="BY209" s="131"/>
      <c r="BZ209" s="131"/>
      <c r="CA209" s="131"/>
      <c r="CB209" s="131"/>
      <c r="CC209" s="131"/>
      <c r="CD209" s="131"/>
      <c r="CE209" s="131"/>
      <c r="CF209" s="131"/>
      <c r="CG209" s="131"/>
      <c r="CH209" s="131"/>
      <c r="CI209" s="131"/>
      <c r="CJ209" s="131"/>
      <c r="CK209" s="131"/>
      <c r="CL209" s="131"/>
      <c r="CM209" s="131"/>
      <c r="CN209" s="131"/>
      <c r="CO209" s="131"/>
      <c r="CP209" s="131"/>
      <c r="CQ209" s="131"/>
    </row>
    <row r="210" ht="24" customHeight="1" outlineLevel="2" spans="1:95">
      <c r="A210" s="49"/>
      <c r="B210" s="117" t="s">
        <v>793</v>
      </c>
      <c r="C210" s="118" t="s">
        <v>46</v>
      </c>
      <c r="D210" s="49" t="s">
        <v>47</v>
      </c>
      <c r="E210" s="117" t="s">
        <v>1170</v>
      </c>
      <c r="F210" s="117"/>
      <c r="G210" s="117" t="s">
        <v>797</v>
      </c>
      <c r="H210" s="119">
        <f>X210+AA210+AD210+AG210+AJ210+AM210+AP210+AS210+AV210+AY210+BB210+BE210</f>
        <v>54716.9811320755</v>
      </c>
      <c r="I210" s="119">
        <f>Y210+AB210+AE210+AH210+AK210+AN210+AQ210+AT210+AW210+AZ210+BC210+BF210</f>
        <v>-1483.01886792455</v>
      </c>
      <c r="J210" s="119">
        <f>Z210+AC210+AF210+AI210+AL210+AO210+AR210+AU210+AX210+BA210+BD210+BG210</f>
        <v>56200</v>
      </c>
      <c r="K210" s="119"/>
      <c r="L210" s="150"/>
      <c r="M210" s="150"/>
      <c r="N210" s="119"/>
      <c r="O210" s="119"/>
      <c r="P210" s="119"/>
      <c r="Q210" s="119"/>
      <c r="R210" s="119"/>
      <c r="S210" s="119"/>
      <c r="T210" s="119"/>
      <c r="U210" s="119"/>
      <c r="V210" s="119"/>
      <c r="W210" s="119"/>
      <c r="X210" s="119">
        <f>VLOOKUP($C210,'1 预算编制表单'!$C:$BJ,27,FALSE)</f>
        <v>4559.74842767296</v>
      </c>
      <c r="Y210" s="119">
        <f>X210-Z210</f>
        <v>-213.402257258555</v>
      </c>
      <c r="Z210" s="119">
        <f>SUM(Z211:Z215)</f>
        <v>4773.15068493151</v>
      </c>
      <c r="AA210" s="119">
        <f>VLOOKUP($C210,'1 预算编制表单'!$C:$BJ,30,FALSE)</f>
        <v>4559.74842767296</v>
      </c>
      <c r="AB210" s="119">
        <f>AA210-AC210</f>
        <v>248.515550960626</v>
      </c>
      <c r="AC210" s="119">
        <f>SUM(AC211:AC215)</f>
        <v>4311.23287671233</v>
      </c>
      <c r="AD210" s="119">
        <f>VLOOKUP($C210,'1 预算编制表单'!$C:$BJ,33,FALSE)</f>
        <v>4559.74842767296</v>
      </c>
      <c r="AE210" s="119">
        <f>AD210-AF210</f>
        <v>-213.402257258555</v>
      </c>
      <c r="AF210" s="119">
        <f>SUM(AF211:AF215)</f>
        <v>4773.15068493151</v>
      </c>
      <c r="AG210" s="119">
        <f>VLOOKUP($C210,'1 预算编制表单'!$C:$BJ,36,FALSE)</f>
        <v>4559.74842767296</v>
      </c>
      <c r="AH210" s="119">
        <f>AG210-AI210</f>
        <v>-59.4296545188245</v>
      </c>
      <c r="AI210" s="119">
        <f>SUM(AI211:AI215)</f>
        <v>4619.17808219178</v>
      </c>
      <c r="AJ210" s="119">
        <f>VLOOKUP($C210,'1 预算编制表单'!$C:$BJ,39,FALSE)</f>
        <v>4559.74842767296</v>
      </c>
      <c r="AK210" s="119">
        <f>AJ210-AL210</f>
        <v>-213.402257258555</v>
      </c>
      <c r="AL210" s="119">
        <f>SUM(AL211:AL215)</f>
        <v>4773.15068493151</v>
      </c>
      <c r="AM210" s="119">
        <f>VLOOKUP($C210,'1 预算编制表单'!$C:$BJ,42,FALSE)</f>
        <v>4559.74842767296</v>
      </c>
      <c r="AN210" s="119">
        <f>AM210-AO210</f>
        <v>-59.4296545188245</v>
      </c>
      <c r="AO210" s="119">
        <f>SUM(AO211:AO215)</f>
        <v>4619.17808219178</v>
      </c>
      <c r="AP210" s="119">
        <f>VLOOKUP($C210,'1 预算编制表单'!$C:$BJ,45,FALSE)</f>
        <v>4559.74842767296</v>
      </c>
      <c r="AQ210" s="119">
        <f>AP210-AR210</f>
        <v>-213.402257258555</v>
      </c>
      <c r="AR210" s="119">
        <f>SUM(AR211:AR215)</f>
        <v>4773.15068493151</v>
      </c>
      <c r="AS210" s="119">
        <f>VLOOKUP($C210,'1 预算编制表单'!$C:$BJ,48,FALSE)</f>
        <v>4559.74842767296</v>
      </c>
      <c r="AT210" s="119">
        <f>AS210-AU210</f>
        <v>-213.402257258555</v>
      </c>
      <c r="AU210" s="119">
        <f>SUM(AU211:AU215)</f>
        <v>4773.15068493151</v>
      </c>
      <c r="AV210" s="119">
        <f>VLOOKUP($C210,'1 预算编制表单'!$C:$BJ,51,FALSE)</f>
        <v>4559.74842767296</v>
      </c>
      <c r="AW210" s="119">
        <f>AV210-AX210</f>
        <v>-59.4296545188245</v>
      </c>
      <c r="AX210" s="119">
        <f>SUM(AX211:AX215)</f>
        <v>4619.17808219178</v>
      </c>
      <c r="AY210" s="119">
        <f>VLOOKUP($C210,'1 预算编制表单'!$C:$BJ,54,FALSE)</f>
        <v>4559.74842767296</v>
      </c>
      <c r="AZ210" s="119">
        <f>AY210-BA210</f>
        <v>-213.402257258555</v>
      </c>
      <c r="BA210" s="119">
        <f>SUM(BA211:BA215)</f>
        <v>4773.15068493151</v>
      </c>
      <c r="BB210" s="119">
        <f>VLOOKUP($C210,'1 预算编制表单'!$C:$BJ,57,FALSE)</f>
        <v>4559.74842767296</v>
      </c>
      <c r="BC210" s="119">
        <f>BB210-BD210</f>
        <v>-59.4296545188245</v>
      </c>
      <c r="BD210" s="119">
        <f>SUM(BD211:BD215)</f>
        <v>4619.17808219178</v>
      </c>
      <c r="BE210" s="119">
        <f>VLOOKUP($C210,'1 预算编制表单'!$C:$BJ,60,FALSE)</f>
        <v>4559.74842767296</v>
      </c>
      <c r="BF210" s="119">
        <f>BE210-BG210</f>
        <v>-213.402257258555</v>
      </c>
      <c r="BG210" s="119">
        <f>SUM(BG211:BG215)</f>
        <v>4773.15068493151</v>
      </c>
      <c r="BH210" s="119">
        <f>VLOOKUP($C210,'1 预算编制表单'!$C:$BJ,27,FALSE)</f>
        <v>4559.74842767296</v>
      </c>
      <c r="BI210" s="119">
        <f>BH210-BJ210</f>
        <v>4559.74842767296</v>
      </c>
      <c r="BJ210" s="119">
        <f>SUM(BJ211:BJ215)</f>
        <v>0</v>
      </c>
      <c r="BK210" s="119">
        <f>VLOOKUP($C210,'1 预算编制表单'!$C:$BJ,30,FALSE)</f>
        <v>4559.74842767296</v>
      </c>
      <c r="BL210" s="119">
        <f>BK210-BM210</f>
        <v>4559.74842767296</v>
      </c>
      <c r="BM210" s="119">
        <f>SUM(BM211:BM215)</f>
        <v>0</v>
      </c>
      <c r="BN210" s="119">
        <f>VLOOKUP($C210,'1 预算编制表单'!$C:$BJ,33,FALSE)</f>
        <v>4559.74842767296</v>
      </c>
      <c r="BO210" s="119">
        <f>BN210-BP210</f>
        <v>4559.74842767296</v>
      </c>
      <c r="BP210" s="119">
        <f>SUM(BP211:BP215)</f>
        <v>0</v>
      </c>
      <c r="BQ210" s="119">
        <f>VLOOKUP($C210,'1 预算编制表单'!$C:$BJ,36,FALSE)</f>
        <v>4559.74842767296</v>
      </c>
      <c r="BR210" s="119">
        <f>BQ210-BS210</f>
        <v>4559.74842767296</v>
      </c>
      <c r="BS210" s="119">
        <f>SUM(BS211:BS215)</f>
        <v>0</v>
      </c>
      <c r="BT210" s="119">
        <f>VLOOKUP($C210,'1 预算编制表单'!$C:$BJ,39,FALSE)</f>
        <v>4559.74842767296</v>
      </c>
      <c r="BU210" s="119">
        <f>BT210-BV210</f>
        <v>4559.74842767296</v>
      </c>
      <c r="BV210" s="119">
        <f>SUM(BV211:BV215)</f>
        <v>0</v>
      </c>
      <c r="BW210" s="119">
        <f>VLOOKUP($C210,'1 预算编制表单'!$C:$BJ,42,FALSE)</f>
        <v>4559.74842767296</v>
      </c>
      <c r="BX210" s="119">
        <f>BW210-BY210</f>
        <v>4559.74842767296</v>
      </c>
      <c r="BY210" s="119">
        <f>SUM(BY211:BY215)</f>
        <v>0</v>
      </c>
      <c r="BZ210" s="119">
        <f>VLOOKUP($C210,'1 预算编制表单'!$C:$BJ,45,FALSE)</f>
        <v>4559.74842767296</v>
      </c>
      <c r="CA210" s="119">
        <f>BZ210-CB210</f>
        <v>4559.74842767296</v>
      </c>
      <c r="CB210" s="119">
        <f>SUM(CB211:CB215)</f>
        <v>0</v>
      </c>
      <c r="CC210" s="119">
        <f>VLOOKUP($C210,'1 预算编制表单'!$C:$BJ,48,FALSE)</f>
        <v>4559.74842767296</v>
      </c>
      <c r="CD210" s="119">
        <f>CC210-CE210</f>
        <v>4559.74842767296</v>
      </c>
      <c r="CE210" s="119">
        <f>SUM(CE211:CE215)</f>
        <v>0</v>
      </c>
      <c r="CF210" s="119">
        <f>VLOOKUP($C210,'1 预算编制表单'!$C:$BJ,51,FALSE)</f>
        <v>4559.74842767296</v>
      </c>
      <c r="CG210" s="119">
        <f>CF210-CH210</f>
        <v>4559.74842767296</v>
      </c>
      <c r="CH210" s="119">
        <f>SUM(CH211:CH215)</f>
        <v>0</v>
      </c>
      <c r="CI210" s="119">
        <f>VLOOKUP($C210,'1 预算编制表单'!$C:$BJ,54,FALSE)</f>
        <v>4559.74842767296</v>
      </c>
      <c r="CJ210" s="119">
        <f>CI210-CK210</f>
        <v>4559.74842767296</v>
      </c>
      <c r="CK210" s="119">
        <f>SUM(CK211:CK215)</f>
        <v>0</v>
      </c>
      <c r="CL210" s="119">
        <f>VLOOKUP($C210,'1 预算编制表单'!$C:$BJ,57,FALSE)</f>
        <v>4559.74842767296</v>
      </c>
      <c r="CM210" s="119">
        <f>CL210-CN210</f>
        <v>4559.74842767296</v>
      </c>
      <c r="CN210" s="119">
        <f>SUM(CN211:CN215)</f>
        <v>0</v>
      </c>
      <c r="CO210" s="119">
        <f>VLOOKUP($C210,'1 预算编制表单'!$C:$BJ,60,FALSE)</f>
        <v>4559.74842767296</v>
      </c>
      <c r="CP210" s="119">
        <f>CO210-CQ210</f>
        <v>4559.74842767296</v>
      </c>
      <c r="CQ210" s="119">
        <f>SUM(CQ211:CQ215)</f>
        <v>0</v>
      </c>
    </row>
    <row r="211" s="85" customFormat="1" ht="24" customHeight="1" outlineLevel="3" spans="1:95">
      <c r="A211" s="124"/>
      <c r="B211" s="125"/>
      <c r="C211" s="126"/>
      <c r="D211" s="124"/>
      <c r="E211" s="125"/>
      <c r="F211" s="125"/>
      <c r="G211" s="125"/>
      <c r="H211" s="127"/>
      <c r="I211" s="127"/>
      <c r="J211" s="127">
        <f>Z211+AC211+AF211+AI211+AL211+AO211+AR211+AU211+AX211+BA211+BD211+BG211</f>
        <v>56200</v>
      </c>
      <c r="K211" s="127">
        <v>1</v>
      </c>
      <c r="L211" s="152" t="s">
        <v>2840</v>
      </c>
      <c r="M211" s="153" t="str">
        <f>IFERROR(VLOOKUP($L211,'2-2 引出数据_合同数据仓库'!$B$2:$BP$10000,3,FALSE),0)</f>
        <v>深圳金地中心消防系统维护保养合同</v>
      </c>
      <c r="N211" s="127"/>
      <c r="O211" s="153">
        <f>IFERROR(VLOOKUP((LEFT(VLOOKUP($L211,'2-2 引出数据_合同数据仓库'!$B$2:$BP$10000,64,FALSE),15)&amp;(RIGHT(VLOOKUP($L211,'2-2 引出数据_合同数据仓库'!$B$2:$BP$10000,64,FALSE),4)+1)),'2-2 引出数据_合同数据仓库'!$B$2:$BP$10000,3,FALSE),0)</f>
        <v>0</v>
      </c>
      <c r="P211" s="127"/>
      <c r="Q211" s="127" t="str">
        <f>IFERROR(VLOOKUP($L211,'2-2 引出数据_合同数据仓库'!$B$2:$BP$10000,28,FALSE),0)</f>
        <v>2025-01-01</v>
      </c>
      <c r="R211" s="127" t="str">
        <f>IFERROR(VLOOKUP($L211,'2-2 引出数据_合同数据仓库'!$B$2:$BP$10000,29,FALSE),0)</f>
        <v>2025-01-01</v>
      </c>
      <c r="S211" s="127" t="str">
        <f>IFERROR(VLOOKUP($L211,'2-2 引出数据_合同数据仓库'!$B$2:$BP$10000,4,FALSE),0)</f>
        <v>2025-12-31</v>
      </c>
      <c r="T211" s="127"/>
      <c r="U211" s="127">
        <f>IFERROR(VLOOKUP($L211,'2-2 引出数据_合同数据仓库'!$B$2:$BP$10000,15,FALSE),0)</f>
        <v>56200</v>
      </c>
      <c r="V211" s="127">
        <f>U211/(S211-R211+1)*365</f>
        <v>56200</v>
      </c>
      <c r="W211" s="127"/>
      <c r="X211" s="159">
        <v>45658</v>
      </c>
      <c r="Y211" s="159">
        <f>X211+30</f>
        <v>45688</v>
      </c>
      <c r="Z211" s="163">
        <f>IFERROR(IF(($R211-Y211)&gt;=0,0,IF(($S211-X211)&lt;0,0,IF(AND(($S211-Y211)&gt;0,(X211-$R211)&gt;0),$V211/365*(Y211-X211+1),IF(AND(($S211-Y211)&lt;=0,(X211-$R211)&gt;0),$V211/365*($S211-X211+1),$V211/365*(Y211-$R211+1))))),0)</f>
        <v>4773.15068493151</v>
      </c>
      <c r="AA211" s="159">
        <f>Y211+1</f>
        <v>45689</v>
      </c>
      <c r="AB211" s="159">
        <f>AA211+27</f>
        <v>45716</v>
      </c>
      <c r="AC211" s="163">
        <f>IFERROR(IF(($R211-AB211)&gt;=0,0,IF(($S211-AA211)&lt;0,0,IF(AND(($S211-AB211)&gt;0,(AA211-$R211)&gt;0),$V211/365*(AB211-AA211+1),IF(AND(($S211-AB211)&lt;=0,(AA211-$R211)&gt;0),$V211/365*($S211-AA211+1),$V211/365*(AB211-$R211+1))))),0)</f>
        <v>4311.23287671233</v>
      </c>
      <c r="AD211" s="159">
        <f>AB211+1</f>
        <v>45717</v>
      </c>
      <c r="AE211" s="159">
        <f>AD211+30</f>
        <v>45747</v>
      </c>
      <c r="AF211" s="163">
        <f>IFERROR(IF(($R211-AE211)&gt;=0,0,IF(($S211-AD211)&lt;0,0,IF(AND(($S211-AE211)&gt;0,(AD211-$R211)&gt;0),$V211/365*(AE211-AD211+1),IF(AND(($S211-AE211)&lt;=0,(AD211-$R211)&gt;0),$V211/365*($S211-AD211+1),$V211/365*(AE211-$R211+1))))),0)</f>
        <v>4773.15068493151</v>
      </c>
      <c r="AG211" s="159">
        <f>AE211+1</f>
        <v>45748</v>
      </c>
      <c r="AH211" s="159">
        <f>AG211+29</f>
        <v>45777</v>
      </c>
      <c r="AI211" s="163">
        <f>IFERROR(IF(($R211-AH211)&gt;=0,0,IF(($S211-AG211)&lt;0,0,IF(AND(($S211-AH211)&gt;0,(AG211-$R211)&gt;0),$V211/365*(AH211-AG211+1),IF(AND(($S211-AH211)&lt;=0,(AG211-$R211)&gt;0),$V211/365*($S211-AG211+1),$V211/365*(AH211-$R211+1))))),0)</f>
        <v>4619.17808219178</v>
      </c>
      <c r="AJ211" s="159">
        <f>AH211+1</f>
        <v>45778</v>
      </c>
      <c r="AK211" s="159">
        <f>AJ211+30</f>
        <v>45808</v>
      </c>
      <c r="AL211" s="163">
        <f>IFERROR(IF(($R211-AK211)&gt;=0,0,IF(($S211-AJ211)&lt;0,0,IF(AND(($S211-AK211)&gt;0,(AJ211-$R211)&gt;0),$V211/365*(AK211-AJ211+1),IF(AND(($S211-AK211)&lt;=0,(AJ211-$R211)&gt;0),$V211/365*($S211-AJ211+1),$V211/365*(AK211-$R211+1))))),0)</f>
        <v>4773.15068493151</v>
      </c>
      <c r="AM211" s="159">
        <f>AK211+1</f>
        <v>45809</v>
      </c>
      <c r="AN211" s="159">
        <f>AM211+29</f>
        <v>45838</v>
      </c>
      <c r="AO211" s="163">
        <f>IFERROR(IF(($R211-AN211)&gt;=0,0,IF(($S211-AM211)&lt;0,0,IF(AND(($S211-AN211)&gt;0,(AM211-$R211)&gt;0),$V211/365*(AN211-AM211+1),IF(AND(($S211-AN211)&lt;=0,(AM211-$R211)&gt;0),$V211/365*($S211-AM211+1),$V211/365*(AN211-$R211+1))))),0)</f>
        <v>4619.17808219178</v>
      </c>
      <c r="AP211" s="159">
        <f>AN211+1</f>
        <v>45839</v>
      </c>
      <c r="AQ211" s="159">
        <f>AP211+30</f>
        <v>45869</v>
      </c>
      <c r="AR211" s="163">
        <f>IFERROR(IF(($R211-AQ211)&gt;=0,0,IF(($S211-AP211)&lt;0,0,IF(AND(($S211-AQ211)&gt;0,(AP211-$R211)&gt;0),$V211/365*(AQ211-AP211+1),IF(AND(($S211-AQ211)&lt;=0,(AP211-$R211)&gt;0),$V211/365*($S211-AP211+1),$V211/365*(AQ211-$R211+1))))),0)</f>
        <v>4773.15068493151</v>
      </c>
      <c r="AS211" s="159">
        <f>AQ211+1</f>
        <v>45870</v>
      </c>
      <c r="AT211" s="159">
        <f>AS211+30</f>
        <v>45900</v>
      </c>
      <c r="AU211" s="163">
        <f>IFERROR(IF(($R211-AT211)&gt;=0,0,IF(($S211-AS211)&lt;0,0,IF(AND(($S211-AT211)&gt;0,(AS211-$R211)&gt;0),$V211/365*(AT211-AS211+1),IF(AND(($S211-AT211)&lt;=0,(AS211-$R211)&gt;0),$V211/365*($S211-AS211+1),$V211/365*(AT211-$R211+1))))),0)</f>
        <v>4773.15068493151</v>
      </c>
      <c r="AV211" s="159">
        <f>AT211+1</f>
        <v>45901</v>
      </c>
      <c r="AW211" s="159">
        <f>AV211+29</f>
        <v>45930</v>
      </c>
      <c r="AX211" s="163">
        <f>IFERROR(IF(($R211-AW211)&gt;=0,0,IF(($S211-AV211)&lt;0,0,IF(AND(($S211-AW211)&gt;0,(AV211-$R211)&gt;0),$V211/365*(AW211-AV211+1),IF(AND(($S211-AW211)&lt;=0,(AV211-$R211)&gt;0),$V211/365*($S211-AV211+1),$V211/365*(AW211-$R211+1))))),0)</f>
        <v>4619.17808219178</v>
      </c>
      <c r="AY211" s="159">
        <f>AW211+1</f>
        <v>45931</v>
      </c>
      <c r="AZ211" s="159">
        <f>AY211+30</f>
        <v>45961</v>
      </c>
      <c r="BA211" s="163">
        <f>IFERROR(IF(($R211-AZ211)&gt;=0,0,IF(($S211-AY211)&lt;0,0,IF(AND(($S211-AZ211)&gt;0,(AY211-$R211)&gt;0),$V211/365*(AZ211-AY211+1),IF(AND(($S211-AZ211)&lt;=0,(AY211-$R211)&gt;0),$V211/365*($S211-AY211+1),$V211/365*(AZ211-$R211+1))))),0)</f>
        <v>4773.15068493151</v>
      </c>
      <c r="BB211" s="159">
        <f>AZ211+1</f>
        <v>45962</v>
      </c>
      <c r="BC211" s="159">
        <f>BB211+29</f>
        <v>45991</v>
      </c>
      <c r="BD211" s="163">
        <f>IFERROR(IF(($R211-BC211)&gt;=0,0,IF(($S211-BB211)&lt;0,0,IF(AND(($S211-BC211)&gt;0,(BB211-$R211)&gt;0),$V211/365*(BC211-BB211+1),IF(AND(($S211-BC211)&lt;=0,(BB211-$R211)&gt;0),$V211/365*($S211-BB211+1),$V211/365*(BC211-$R211+1))))),0)</f>
        <v>4619.17808219178</v>
      </c>
      <c r="BE211" s="159">
        <f>BC211+1</f>
        <v>45992</v>
      </c>
      <c r="BF211" s="159">
        <f>BE211+30</f>
        <v>46022</v>
      </c>
      <c r="BG211" s="163">
        <f>IFERROR(IF(($R211-BF211)&gt;=0,0,IF(($S211-BE211)&lt;0,0,IF(AND(($S211-BF211)&gt;0,(BE211-$R211)&gt;0),$V211/365*(BF211-BE211+1),IF(AND(($S211-BF211)&lt;=0,(BE211-$R211)&gt;0),$V211/365*($S211-BE211+1),$V211/365*(BF211-$R211+1))))),0)</f>
        <v>4773.15068493151</v>
      </c>
      <c r="BH211" s="159">
        <v>46023</v>
      </c>
      <c r="BI211" s="159">
        <f>BH211+30</f>
        <v>46053</v>
      </c>
      <c r="BJ211" s="163">
        <f>IFERROR(IF(($R211-BI211)&gt;=0,0,IF(($S211-BH211)&lt;0,0,IF(AND(($S211-BI211)&gt;0,(BH211-$R211)&gt;0),$V211/365*(BI211-BH211+1),IF(AND(($S211-BI211)&lt;=0,(BH211-$R211)&gt;0),$V211/365*($S211-BH211+1),$V211/365*(BI211-$R211+1))))),0)</f>
        <v>0</v>
      </c>
      <c r="BK211" s="159">
        <f>BI211+1</f>
        <v>46054</v>
      </c>
      <c r="BL211" s="159">
        <f>BK211+27</f>
        <v>46081</v>
      </c>
      <c r="BM211" s="163">
        <f>IFERROR(IF(($R211-BL211)&gt;=0,0,IF(($S211-BK211)&lt;0,0,IF(AND(($S211-BL211)&gt;0,(BK211-$R211)&gt;0),$V211/365*(BL211-BK211+1),IF(AND(($S211-BL211)&lt;=0,(BK211-$R211)&gt;0),$V211/365*($S211-BK211+1),$V211/365*(BL211-$R211+1))))),0)</f>
        <v>0</v>
      </c>
      <c r="BN211" s="159">
        <f>BL211+1</f>
        <v>46082</v>
      </c>
      <c r="BO211" s="159">
        <f>BN211+30</f>
        <v>46112</v>
      </c>
      <c r="BP211" s="163">
        <f>IFERROR(IF(($R211-BO211)&gt;=0,0,IF(($S211-BN211)&lt;0,0,IF(AND(($S211-BO211)&gt;0,(BN211-$R211)&gt;0),$V211/365*(BO211-BN211+1),IF(AND(($S211-BO211)&lt;=0,(BN211-$R211)&gt;0),$V211/365*($S211-BN211+1),$V211/365*(BO211-$R211+1))))),0)</f>
        <v>0</v>
      </c>
      <c r="BQ211" s="159">
        <f>BO211+1</f>
        <v>46113</v>
      </c>
      <c r="BR211" s="159">
        <f>BQ211+29</f>
        <v>46142</v>
      </c>
      <c r="BS211" s="163">
        <f>IFERROR(IF(($R211-BR211)&gt;=0,0,IF(($S211-BQ211)&lt;0,0,IF(AND(($S211-BR211)&gt;0,(BQ211-$R211)&gt;0),$V211/365*(BR211-BQ211+1),IF(AND(($S211-BR211)&lt;=0,(BQ211-$R211)&gt;0),$V211/365*($S211-BQ211+1),$V211/365*(BR211-$R211+1))))),0)</f>
        <v>0</v>
      </c>
      <c r="BT211" s="159">
        <f>BR211+1</f>
        <v>46143</v>
      </c>
      <c r="BU211" s="159">
        <f>BT211+30</f>
        <v>46173</v>
      </c>
      <c r="BV211" s="163">
        <f>IFERROR(IF(($R211-BU211)&gt;=0,0,IF(($S211-BT211)&lt;0,0,IF(AND(($S211-BU211)&gt;0,(BT211-$R211)&gt;0),$V211/365*(BU211-BT211+1),IF(AND(($S211-BU211)&lt;=0,(BT211-$R211)&gt;0),$V211/365*($S211-BT211+1),$V211/365*(BU211-$R211+1))))),0)</f>
        <v>0</v>
      </c>
      <c r="BW211" s="159">
        <f>BU211+1</f>
        <v>46174</v>
      </c>
      <c r="BX211" s="159">
        <f>BW211+29</f>
        <v>46203</v>
      </c>
      <c r="BY211" s="163">
        <f>IFERROR(IF(($R211-BX211)&gt;=0,0,IF(($S211-BW211)&lt;0,0,IF(AND(($S211-BX211)&gt;0,(BW211-$R211)&gt;0),$V211/365*(BX211-BW211+1),IF(AND(($S211-BX211)&lt;=0,(BW211-$R211)&gt;0),$V211/365*($S211-BW211+1),$V211/365*(BX211-$R211+1))))),0)</f>
        <v>0</v>
      </c>
      <c r="BZ211" s="159">
        <f>BX211+1</f>
        <v>46204</v>
      </c>
      <c r="CA211" s="159">
        <f>BZ211+30</f>
        <v>46234</v>
      </c>
      <c r="CB211" s="163">
        <f>IFERROR(IF(($R211-CA211)&gt;=0,0,IF(($S211-BZ211)&lt;0,0,IF(AND(($S211-CA211)&gt;0,(BZ211-$R211)&gt;0),$V211/365*(CA211-BZ211+1),IF(AND(($S211-CA211)&lt;=0,(BZ211-$R211)&gt;0),$V211/365*($S211-BZ211+1),$V211/365*(CA211-$R211+1))))),0)</f>
        <v>0</v>
      </c>
      <c r="CC211" s="159">
        <f>CA211+1</f>
        <v>46235</v>
      </c>
      <c r="CD211" s="159">
        <f>CC211+30</f>
        <v>46265</v>
      </c>
      <c r="CE211" s="163">
        <f>IFERROR(IF(($R211-CD211)&gt;=0,0,IF(($S211-CC211)&lt;0,0,IF(AND(($S211-CD211)&gt;0,(CC211-$R211)&gt;0),$V211/365*(CD211-CC211+1),IF(AND(($S211-CD211)&lt;=0,(CC211-$R211)&gt;0),$V211/365*($S211-CC211+1),$V211/365*(CD211-$R211+1))))),0)</f>
        <v>0</v>
      </c>
      <c r="CF211" s="159">
        <f>CD211+1</f>
        <v>46266</v>
      </c>
      <c r="CG211" s="159">
        <f>CF211+29</f>
        <v>46295</v>
      </c>
      <c r="CH211" s="163">
        <f>IFERROR(IF(($R211-CG211)&gt;=0,0,IF(($S211-CF211)&lt;0,0,IF(AND(($S211-CG211)&gt;0,(CF211-$R211)&gt;0),$V211/365*(CG211-CF211+1),IF(AND(($S211-CG211)&lt;=0,(CF211-$R211)&gt;0),$V211/365*($S211-CF211+1),$V211/365*(CG211-$R211+1))))),0)</f>
        <v>0</v>
      </c>
      <c r="CI211" s="159">
        <f>CG211+1</f>
        <v>46296</v>
      </c>
      <c r="CJ211" s="159">
        <f>CI211+30</f>
        <v>46326</v>
      </c>
      <c r="CK211" s="163">
        <f>IFERROR(IF(($R211-CJ211)&gt;=0,0,IF(($S211-CI211)&lt;0,0,IF(AND(($S211-CJ211)&gt;0,(CI211-$R211)&gt;0),$V211/365*(CJ211-CI211+1),IF(AND(($S211-CJ211)&lt;=0,(CI211-$R211)&gt;0),$V211/365*($S211-CI211+1),$V211/365*(CJ211-$R211+1))))),0)</f>
        <v>0</v>
      </c>
      <c r="CL211" s="159">
        <f>CJ211+1</f>
        <v>46327</v>
      </c>
      <c r="CM211" s="159">
        <f>CL211+29</f>
        <v>46356</v>
      </c>
      <c r="CN211" s="163">
        <f>IFERROR(IF(($R211-CM211)&gt;=0,0,IF(($S211-CL211)&lt;0,0,IF(AND(($S211-CM211)&gt;0,(CL211-$R211)&gt;0),$V211/365*(CM211-CL211+1),IF(AND(($S211-CM211)&lt;=0,(CL211-$R211)&gt;0),$V211/365*($S211-CL211+1),$V211/365*(CM211-$R211+1))))),0)</f>
        <v>0</v>
      </c>
      <c r="CO211" s="159">
        <f>CM211+1</f>
        <v>46357</v>
      </c>
      <c r="CP211" s="159">
        <f>CO211+30</f>
        <v>46387</v>
      </c>
      <c r="CQ211" s="163">
        <f>IFERROR(IF(($R211-CP211)&gt;=0,0,IF(($S211-CO211)&lt;0,0,IF(AND(($S211-CP211)&gt;0,(CO211-$R211)&gt;0),$V211/365*(CP211-CO211+1),IF(AND(($S211-CP211)&lt;=0,(CO211-$R211)&gt;0),$V211/365*($S211-CO211+1),$V211/365*(CP211-$R211+1))))),0)</f>
        <v>0</v>
      </c>
    </row>
    <row r="212" s="85" customFormat="1" ht="24" customHeight="1" outlineLevel="3" spans="1:95">
      <c r="A212" s="124"/>
      <c r="B212" s="125"/>
      <c r="C212" s="126"/>
      <c r="D212" s="124"/>
      <c r="E212" s="125"/>
      <c r="F212" s="125"/>
      <c r="G212" s="125"/>
      <c r="H212" s="127"/>
      <c r="I212" s="127"/>
      <c r="J212" s="127">
        <f>Z212+AC212+AF212+AI212+AL212+AO212+AR212+AU212+AX212+BA212+BD212+BG212</f>
        <v>0</v>
      </c>
      <c r="K212" s="127">
        <f>K211+1</f>
        <v>2</v>
      </c>
      <c r="L212" s="152" t="s">
        <v>2841</v>
      </c>
      <c r="M212" s="153" t="str">
        <f>IFERROR(VLOOKUP($L212,'2-2 引出数据_合同数据仓库'!$B$2:$BP$10000,3,FALSE),0)</f>
        <v>深圳金地中心消防系统维护保养合同</v>
      </c>
      <c r="N212" s="127"/>
      <c r="O212" s="153">
        <f>IFERROR(VLOOKUP((LEFT(VLOOKUP($L212,'2-2 引出数据_合同数据仓库'!$B$2:$BP$10000,64,FALSE),15)&amp;(RIGHT(VLOOKUP($L212,'2-2 引出数据_合同数据仓库'!$B$2:$BP$10000,64,FALSE),4)+1)),'2-2 引出数据_合同数据仓库'!$B$2:$BP$10000,3,FALSE),0)</f>
        <v>0</v>
      </c>
      <c r="P212" s="127"/>
      <c r="Q212" s="127" t="str">
        <f>IFERROR(VLOOKUP($L212,'2-2 引出数据_合同数据仓库'!$B$2:$BP$10000,28,FALSE),0)</f>
        <v>2023-12-31</v>
      </c>
      <c r="R212" s="127" t="str">
        <f>IFERROR(VLOOKUP($L212,'2-2 引出数据_合同数据仓库'!$B$2:$BP$10000,29,FALSE),0)</f>
        <v>2024-01-01</v>
      </c>
      <c r="S212" s="127" t="str">
        <f>IFERROR(VLOOKUP($L212,'2-2 引出数据_合同数据仓库'!$B$2:$BP$10000,4,FALSE),0)</f>
        <v>2024-12-31</v>
      </c>
      <c r="T212" s="127"/>
      <c r="U212" s="127">
        <f>IFERROR(VLOOKUP($L212,'2-2 引出数据_合同数据仓库'!$B$2:$BP$10000,15,FALSE),0)</f>
        <v>58000</v>
      </c>
      <c r="V212" s="127">
        <f>U212/(S212-R212+1)*365</f>
        <v>57841.5300546448</v>
      </c>
      <c r="W212" s="127"/>
      <c r="X212" s="159">
        <v>45658</v>
      </c>
      <c r="Y212" s="159">
        <f>X212+30</f>
        <v>45688</v>
      </c>
      <c r="Z212" s="163">
        <f>IFERROR(IF(($R212-Y212)&gt;=0,0,IF(($S212-X212)&lt;0,0,IF(AND(($S212-Y212)&gt;0,(X212-$R212)&gt;0),$V212/365*(Y212-X212+1),IF(AND(($S212-Y212)&lt;=0,(X212-$R212)&gt;0),$V212/365*($S212-X212+1),$V212/365*(Y212-$R212+1))))),0)</f>
        <v>0</v>
      </c>
      <c r="AA212" s="159">
        <f>Y212+1</f>
        <v>45689</v>
      </c>
      <c r="AB212" s="159">
        <f>AA212+27</f>
        <v>45716</v>
      </c>
      <c r="AC212" s="163">
        <f>IFERROR(IF(($R212-AB212)&gt;=0,0,IF(($S212-AA212)&lt;0,0,IF(AND(($S212-AB212)&gt;0,(AA212-$R212)&gt;0),$V212/365*(AB212-AA212+1),IF(AND(($S212-AB212)&lt;=0,(AA212-$R212)&gt;0),$V212/365*($S212-AA212+1),$V212/365*(AB212-$R212+1))))),0)</f>
        <v>0</v>
      </c>
      <c r="AD212" s="159">
        <f>AB212+1</f>
        <v>45717</v>
      </c>
      <c r="AE212" s="159">
        <f>AD212+30</f>
        <v>45747</v>
      </c>
      <c r="AF212" s="163">
        <f>IFERROR(IF(($R212-AE212)&gt;=0,0,IF(($S212-AD212)&lt;0,0,IF(AND(($S212-AE212)&gt;0,(AD212-$R212)&gt;0),$V212/365*(AE212-AD212+1),IF(AND(($S212-AE212)&lt;=0,(AD212-$R212)&gt;0),$V212/365*($S212-AD212+1),$V212/365*(AE212-$R212+1))))),0)</f>
        <v>0</v>
      </c>
      <c r="AG212" s="159">
        <f>AE212+1</f>
        <v>45748</v>
      </c>
      <c r="AH212" s="159">
        <f>AG212+29</f>
        <v>45777</v>
      </c>
      <c r="AI212" s="163">
        <f>IFERROR(IF(($R212-AH212)&gt;=0,0,IF(($S212-AG212)&lt;0,0,IF(AND(($S212-AH212)&gt;0,(AG212-$R212)&gt;0),$V212/365*(AH212-AG212+1),IF(AND(($S212-AH212)&lt;=0,(AG212-$R212)&gt;0),$V212/365*($S212-AG212+1),$V212/365*(AH212-$R212+1))))),0)</f>
        <v>0</v>
      </c>
      <c r="AJ212" s="159">
        <f>AH212+1</f>
        <v>45778</v>
      </c>
      <c r="AK212" s="159">
        <f>AJ212+30</f>
        <v>45808</v>
      </c>
      <c r="AL212" s="163">
        <f>IFERROR(IF(($R212-AK212)&gt;=0,0,IF(($S212-AJ212)&lt;0,0,IF(AND(($S212-AK212)&gt;0,(AJ212-$R212)&gt;0),$V212/365*(AK212-AJ212+1),IF(AND(($S212-AK212)&lt;=0,(AJ212-$R212)&gt;0),$V212/365*($S212-AJ212+1),$V212/365*(AK212-$R212+1))))),0)</f>
        <v>0</v>
      </c>
      <c r="AM212" s="159">
        <f>AK212+1</f>
        <v>45809</v>
      </c>
      <c r="AN212" s="159">
        <f>AM212+29</f>
        <v>45838</v>
      </c>
      <c r="AO212" s="163">
        <f>IFERROR(IF(($R212-AN212)&gt;=0,0,IF(($S212-AM212)&lt;0,0,IF(AND(($S212-AN212)&gt;0,(AM212-$R212)&gt;0),$V212/365*(AN212-AM212+1),IF(AND(($S212-AN212)&lt;=0,(AM212-$R212)&gt;0),$V212/365*($S212-AM212+1),$V212/365*(AN212-$R212+1))))),0)</f>
        <v>0</v>
      </c>
      <c r="AP212" s="159">
        <f>AN212+1</f>
        <v>45839</v>
      </c>
      <c r="AQ212" s="159">
        <f>AP212+30</f>
        <v>45869</v>
      </c>
      <c r="AR212" s="163">
        <f>IFERROR(IF(($R212-AQ212)&gt;=0,0,IF(($S212-AP212)&lt;0,0,IF(AND(($S212-AQ212)&gt;0,(AP212-$R212)&gt;0),$V212/365*(AQ212-AP212+1),IF(AND(($S212-AQ212)&lt;=0,(AP212-$R212)&gt;0),$V212/365*($S212-AP212+1),$V212/365*(AQ212-$R212+1))))),0)</f>
        <v>0</v>
      </c>
      <c r="AS212" s="159">
        <f>AQ212+1</f>
        <v>45870</v>
      </c>
      <c r="AT212" s="159">
        <f>AS212+30</f>
        <v>45900</v>
      </c>
      <c r="AU212" s="163">
        <f>IFERROR(IF(($R212-AT212)&gt;=0,0,IF(($S212-AS212)&lt;0,0,IF(AND(($S212-AT212)&gt;0,(AS212-$R212)&gt;0),$V212/365*(AT212-AS212+1),IF(AND(($S212-AT212)&lt;=0,(AS212-$R212)&gt;0),$V212/365*($S212-AS212+1),$V212/365*(AT212-$R212+1))))),0)</f>
        <v>0</v>
      </c>
      <c r="AV212" s="159">
        <f>AT212+1</f>
        <v>45901</v>
      </c>
      <c r="AW212" s="159">
        <f>AV212+29</f>
        <v>45930</v>
      </c>
      <c r="AX212" s="163">
        <f>IFERROR(IF(($R212-AW212)&gt;=0,0,IF(($S212-AV212)&lt;0,0,IF(AND(($S212-AW212)&gt;0,(AV212-$R212)&gt;0),$V212/365*(AW212-AV212+1),IF(AND(($S212-AW212)&lt;=0,(AV212-$R212)&gt;0),$V212/365*($S212-AV212+1),$V212/365*(AW212-$R212+1))))),0)</f>
        <v>0</v>
      </c>
      <c r="AY212" s="159">
        <f>AW212+1</f>
        <v>45931</v>
      </c>
      <c r="AZ212" s="159">
        <f>AY212+30</f>
        <v>45961</v>
      </c>
      <c r="BA212" s="163">
        <f>IFERROR(IF(($R212-AZ212)&gt;=0,0,IF(($S212-AY212)&lt;0,0,IF(AND(($S212-AZ212)&gt;0,(AY212-$R212)&gt;0),$V212/365*(AZ212-AY212+1),IF(AND(($S212-AZ212)&lt;=0,(AY212-$R212)&gt;0),$V212/365*($S212-AY212+1),$V212/365*(AZ212-$R212+1))))),0)</f>
        <v>0</v>
      </c>
      <c r="BB212" s="159">
        <f>AZ212+1</f>
        <v>45962</v>
      </c>
      <c r="BC212" s="159">
        <f>BB212+29</f>
        <v>45991</v>
      </c>
      <c r="BD212" s="163">
        <f>IFERROR(IF(($R212-BC212)&gt;=0,0,IF(($S212-BB212)&lt;0,0,IF(AND(($S212-BC212)&gt;0,(BB212-$R212)&gt;0),$V212/365*(BC212-BB212+1),IF(AND(($S212-BC212)&lt;=0,(BB212-$R212)&gt;0),$V212/365*($S212-BB212+1),$V212/365*(BC212-$R212+1))))),0)</f>
        <v>0</v>
      </c>
      <c r="BE212" s="159">
        <f>BC212+1</f>
        <v>45992</v>
      </c>
      <c r="BF212" s="159">
        <f>BE212+30</f>
        <v>46022</v>
      </c>
      <c r="BG212" s="163">
        <f>IFERROR(IF(($R212-BF212)&gt;=0,0,IF(($S212-BE212)&lt;0,0,IF(AND(($S212-BF212)&gt;0,(BE212-$R212)&gt;0),$V212/365*(BF212-BE212+1),IF(AND(($S212-BF212)&lt;=0,(BE212-$R212)&gt;0),$V212/365*($S212-BE212+1),$V212/365*(BF212-$R212+1))))),0)</f>
        <v>0</v>
      </c>
      <c r="BH212" s="159">
        <v>46023</v>
      </c>
      <c r="BI212" s="159">
        <f>BH212+30</f>
        <v>46053</v>
      </c>
      <c r="BJ212" s="163">
        <f>IFERROR(IF(($R212-BI212)&gt;=0,0,IF(($S212-BH212)&lt;0,0,IF(AND(($S212-BI212)&gt;0,(BH212-$R212)&gt;0),$V212/365*(BI212-BH212+1),IF(AND(($S212-BI212)&lt;=0,(BH212-$R212)&gt;0),$V212/365*($S212-BH212+1),$V212/365*(BI212-$R212+1))))),0)</f>
        <v>0</v>
      </c>
      <c r="BK212" s="159">
        <f>BI212+1</f>
        <v>46054</v>
      </c>
      <c r="BL212" s="159">
        <f>BK212+27</f>
        <v>46081</v>
      </c>
      <c r="BM212" s="163">
        <f>IFERROR(IF(($R212-BL212)&gt;=0,0,IF(($S212-BK212)&lt;0,0,IF(AND(($S212-BL212)&gt;0,(BK212-$R212)&gt;0),$V212/365*(BL212-BK212+1),IF(AND(($S212-BL212)&lt;=0,(BK212-$R212)&gt;0),$V212/365*($S212-BK212+1),$V212/365*(BL212-$R212+1))))),0)</f>
        <v>0</v>
      </c>
      <c r="BN212" s="159">
        <f>BL212+1</f>
        <v>46082</v>
      </c>
      <c r="BO212" s="159">
        <f>BN212+30</f>
        <v>46112</v>
      </c>
      <c r="BP212" s="163">
        <f>IFERROR(IF(($R212-BO212)&gt;=0,0,IF(($S212-BN212)&lt;0,0,IF(AND(($S212-BO212)&gt;0,(BN212-$R212)&gt;0),$V212/365*(BO212-BN212+1),IF(AND(($S212-BO212)&lt;=0,(BN212-$R212)&gt;0),$V212/365*($S212-BN212+1),$V212/365*(BO212-$R212+1))))),0)</f>
        <v>0</v>
      </c>
      <c r="BQ212" s="159">
        <f>BO212+1</f>
        <v>46113</v>
      </c>
      <c r="BR212" s="159">
        <f>BQ212+29</f>
        <v>46142</v>
      </c>
      <c r="BS212" s="163">
        <f>IFERROR(IF(($R212-BR212)&gt;=0,0,IF(($S212-BQ212)&lt;0,0,IF(AND(($S212-BR212)&gt;0,(BQ212-$R212)&gt;0),$V212/365*(BR212-BQ212+1),IF(AND(($S212-BR212)&lt;=0,(BQ212-$R212)&gt;0),$V212/365*($S212-BQ212+1),$V212/365*(BR212-$R212+1))))),0)</f>
        <v>0</v>
      </c>
      <c r="BT212" s="159">
        <f>BR212+1</f>
        <v>46143</v>
      </c>
      <c r="BU212" s="159">
        <f>BT212+30</f>
        <v>46173</v>
      </c>
      <c r="BV212" s="163">
        <f>IFERROR(IF(($R212-BU212)&gt;=0,0,IF(($S212-BT212)&lt;0,0,IF(AND(($S212-BU212)&gt;0,(BT212-$R212)&gt;0),$V212/365*(BU212-BT212+1),IF(AND(($S212-BU212)&lt;=0,(BT212-$R212)&gt;0),$V212/365*($S212-BT212+1),$V212/365*(BU212-$R212+1))))),0)</f>
        <v>0</v>
      </c>
      <c r="BW212" s="159">
        <f>BU212+1</f>
        <v>46174</v>
      </c>
      <c r="BX212" s="159">
        <f>BW212+29</f>
        <v>46203</v>
      </c>
      <c r="BY212" s="163">
        <f>IFERROR(IF(($R212-BX212)&gt;=0,0,IF(($S212-BW212)&lt;0,0,IF(AND(($S212-BX212)&gt;0,(BW212-$R212)&gt;0),$V212/365*(BX212-BW212+1),IF(AND(($S212-BX212)&lt;=0,(BW212-$R212)&gt;0),$V212/365*($S212-BW212+1),$V212/365*(BX212-$R212+1))))),0)</f>
        <v>0</v>
      </c>
      <c r="BZ212" s="159">
        <f>BX212+1</f>
        <v>46204</v>
      </c>
      <c r="CA212" s="159">
        <f>BZ212+30</f>
        <v>46234</v>
      </c>
      <c r="CB212" s="163">
        <f>IFERROR(IF(($R212-CA212)&gt;=0,0,IF(($S212-BZ212)&lt;0,0,IF(AND(($S212-CA212)&gt;0,(BZ212-$R212)&gt;0),$V212/365*(CA212-BZ212+1),IF(AND(($S212-CA212)&lt;=0,(BZ212-$R212)&gt;0),$V212/365*($S212-BZ212+1),$V212/365*(CA212-$R212+1))))),0)</f>
        <v>0</v>
      </c>
      <c r="CC212" s="159">
        <f>CA212+1</f>
        <v>46235</v>
      </c>
      <c r="CD212" s="159">
        <f>CC212+30</f>
        <v>46265</v>
      </c>
      <c r="CE212" s="163">
        <f>IFERROR(IF(($R212-CD212)&gt;=0,0,IF(($S212-CC212)&lt;0,0,IF(AND(($S212-CD212)&gt;0,(CC212-$R212)&gt;0),$V212/365*(CD212-CC212+1),IF(AND(($S212-CD212)&lt;=0,(CC212-$R212)&gt;0),$V212/365*($S212-CC212+1),$V212/365*(CD212-$R212+1))))),0)</f>
        <v>0</v>
      </c>
      <c r="CF212" s="159">
        <f>CD212+1</f>
        <v>46266</v>
      </c>
      <c r="CG212" s="159">
        <f>CF212+29</f>
        <v>46295</v>
      </c>
      <c r="CH212" s="163">
        <f>IFERROR(IF(($R212-CG212)&gt;=0,0,IF(($S212-CF212)&lt;0,0,IF(AND(($S212-CG212)&gt;0,(CF212-$R212)&gt;0),$V212/365*(CG212-CF212+1),IF(AND(($S212-CG212)&lt;=0,(CF212-$R212)&gt;0),$V212/365*($S212-CF212+1),$V212/365*(CG212-$R212+1))))),0)</f>
        <v>0</v>
      </c>
      <c r="CI212" s="159">
        <f>CG212+1</f>
        <v>46296</v>
      </c>
      <c r="CJ212" s="159">
        <f>CI212+30</f>
        <v>46326</v>
      </c>
      <c r="CK212" s="163">
        <f>IFERROR(IF(($R212-CJ212)&gt;=0,0,IF(($S212-CI212)&lt;0,0,IF(AND(($S212-CJ212)&gt;0,(CI212-$R212)&gt;0),$V212/365*(CJ212-CI212+1),IF(AND(($S212-CJ212)&lt;=0,(CI212-$R212)&gt;0),$V212/365*($S212-CI212+1),$V212/365*(CJ212-$R212+1))))),0)</f>
        <v>0</v>
      </c>
      <c r="CL212" s="159">
        <f>CJ212+1</f>
        <v>46327</v>
      </c>
      <c r="CM212" s="159">
        <f>CL212+29</f>
        <v>46356</v>
      </c>
      <c r="CN212" s="163">
        <f>IFERROR(IF(($R212-CM212)&gt;=0,0,IF(($S212-CL212)&lt;0,0,IF(AND(($S212-CM212)&gt;0,(CL212-$R212)&gt;0),$V212/365*(CM212-CL212+1),IF(AND(($S212-CM212)&lt;=0,(CL212-$R212)&gt;0),$V212/365*($S212-CL212+1),$V212/365*(CM212-$R212+1))))),0)</f>
        <v>0</v>
      </c>
      <c r="CO212" s="159">
        <f>CM212+1</f>
        <v>46357</v>
      </c>
      <c r="CP212" s="159">
        <f>CO212+30</f>
        <v>46387</v>
      </c>
      <c r="CQ212" s="163">
        <f>IFERROR(IF(($R212-CP212)&gt;=0,0,IF(($S212-CO212)&lt;0,0,IF(AND(($S212-CP212)&gt;0,(CO212-$R212)&gt;0),$V212/365*(CP212-CO212+1),IF(AND(($S212-CP212)&lt;=0,(CO212-$R212)&gt;0),$V212/365*($S212-CO212+1),$V212/365*(CP212-$R212+1))))),0)</f>
        <v>0</v>
      </c>
    </row>
    <row r="213" s="85" customFormat="1" ht="24" customHeight="1" outlineLevel="3" spans="1:95">
      <c r="A213" s="124"/>
      <c r="B213" s="125"/>
      <c r="C213" s="126"/>
      <c r="D213" s="124"/>
      <c r="E213" s="125"/>
      <c r="F213" s="125"/>
      <c r="G213" s="125"/>
      <c r="H213" s="127"/>
      <c r="I213" s="127"/>
      <c r="J213" s="127">
        <f>Z213+AC213+AF213+AI213+AL213+AO213+AR213+AU213+AX213+BA213+BD213+BG213</f>
        <v>0</v>
      </c>
      <c r="K213" s="127">
        <f>K212+1</f>
        <v>3</v>
      </c>
      <c r="L213" s="152" t="s">
        <v>2842</v>
      </c>
      <c r="M213" s="153" t="str">
        <f>IFERROR(VLOOKUP($L213,'2-2 引出数据_合同数据仓库'!$B$2:$BP$10000,3,FALSE),0)</f>
        <v>深圳金地中心消防稳压泵气压罐外包服务合同</v>
      </c>
      <c r="N213" s="127"/>
      <c r="O213" s="153">
        <f>IFERROR(VLOOKUP((LEFT(VLOOKUP($L213,'2-2 引出数据_合同数据仓库'!$B$2:$BP$10000,64,FALSE),15)&amp;(RIGHT(VLOOKUP($L213,'2-2 引出数据_合同数据仓库'!$B$2:$BP$10000,64,FALSE),4)+1)),'2-2 引出数据_合同数据仓库'!$B$2:$BP$10000,3,FALSE),0)</f>
        <v>0</v>
      </c>
      <c r="P213" s="127"/>
      <c r="Q213" s="127" t="str">
        <f>IFERROR(VLOOKUP($L213,'2-2 引出数据_合同数据仓库'!$B$2:$BP$10000,28,FALSE),0)</f>
        <v>2023-09-01</v>
      </c>
      <c r="R213" s="127" t="str">
        <f>IFERROR(VLOOKUP($L213,'2-2 引出数据_合同数据仓库'!$B$2:$BP$10000,29,FALSE),0)</f>
        <v>2023-09-01</v>
      </c>
      <c r="S213" s="127" t="str">
        <f>IFERROR(VLOOKUP($L213,'2-2 引出数据_合同数据仓库'!$B$2:$BP$10000,4,FALSE),0)</f>
        <v>2023-12-31</v>
      </c>
      <c r="T213" s="127"/>
      <c r="U213" s="127">
        <f>IFERROR(VLOOKUP($L213,'2-2 引出数据_合同数据仓库'!$B$2:$BP$10000,15,FALSE),0)</f>
        <v>3350</v>
      </c>
      <c r="V213" s="127">
        <f>U213/(S213-R213+1)*365</f>
        <v>10022.5409836066</v>
      </c>
      <c r="W213" s="127"/>
      <c r="X213" s="159">
        <v>45658</v>
      </c>
      <c r="Y213" s="159">
        <f>X213+30</f>
        <v>45688</v>
      </c>
      <c r="Z213" s="163">
        <f>IFERROR(IF(($R213-Y213)&gt;=0,0,IF(($S213-X213)&lt;0,0,IF(AND(($S213-Y213)&gt;0,(X213-$R213)&gt;0),$V213/365*(Y213-X213+1),IF(AND(($S213-Y213)&lt;=0,(X213-$R213)&gt;0),$V213/365*($S213-X213+1),$V213/365*(Y213-$R213+1))))),0)</f>
        <v>0</v>
      </c>
      <c r="AA213" s="159">
        <f>Y213+1</f>
        <v>45689</v>
      </c>
      <c r="AB213" s="159">
        <f>AA213+27</f>
        <v>45716</v>
      </c>
      <c r="AC213" s="163">
        <f>IFERROR(IF(($R213-AB213)&gt;=0,0,IF(($S213-AA213)&lt;0,0,IF(AND(($S213-AB213)&gt;0,(AA213-$R213)&gt;0),$V213/365*(AB213-AA213+1),IF(AND(($S213-AB213)&lt;=0,(AA213-$R213)&gt;0),$V213/365*($S213-AA213+1),$V213/365*(AB213-$R213+1))))),0)</f>
        <v>0</v>
      </c>
      <c r="AD213" s="159">
        <f>AB213+1</f>
        <v>45717</v>
      </c>
      <c r="AE213" s="159">
        <f>AD213+30</f>
        <v>45747</v>
      </c>
      <c r="AF213" s="163">
        <f>IFERROR(IF(($R213-AE213)&gt;=0,0,IF(($S213-AD213)&lt;0,0,IF(AND(($S213-AE213)&gt;0,(AD213-$R213)&gt;0),$V213/365*(AE213-AD213+1),IF(AND(($S213-AE213)&lt;=0,(AD213-$R213)&gt;0),$V213/365*($S213-AD213+1),$V213/365*(AE213-$R213+1))))),0)</f>
        <v>0</v>
      </c>
      <c r="AG213" s="159">
        <f>AE213+1</f>
        <v>45748</v>
      </c>
      <c r="AH213" s="159">
        <f>AG213+29</f>
        <v>45777</v>
      </c>
      <c r="AI213" s="163">
        <f>IFERROR(IF(($R213-AH213)&gt;=0,0,IF(($S213-AG213)&lt;0,0,IF(AND(($S213-AH213)&gt;0,(AG213-$R213)&gt;0),$V213/365*(AH213-AG213+1),IF(AND(($S213-AH213)&lt;=0,(AG213-$R213)&gt;0),$V213/365*($S213-AG213+1),$V213/365*(AH213-$R213+1))))),0)</f>
        <v>0</v>
      </c>
      <c r="AJ213" s="159">
        <f>AH213+1</f>
        <v>45778</v>
      </c>
      <c r="AK213" s="159">
        <f>AJ213+30</f>
        <v>45808</v>
      </c>
      <c r="AL213" s="163">
        <f>IFERROR(IF(($R213-AK213)&gt;=0,0,IF(($S213-AJ213)&lt;0,0,IF(AND(($S213-AK213)&gt;0,(AJ213-$R213)&gt;0),$V213/365*(AK213-AJ213+1),IF(AND(($S213-AK213)&lt;=0,(AJ213-$R213)&gt;0),$V213/365*($S213-AJ213+1),$V213/365*(AK213-$R213+1))))),0)</f>
        <v>0</v>
      </c>
      <c r="AM213" s="159">
        <f>AK213+1</f>
        <v>45809</v>
      </c>
      <c r="AN213" s="159">
        <f>AM213+29</f>
        <v>45838</v>
      </c>
      <c r="AO213" s="163">
        <f>IFERROR(IF(($R213-AN213)&gt;=0,0,IF(($S213-AM213)&lt;0,0,IF(AND(($S213-AN213)&gt;0,(AM213-$R213)&gt;0),$V213/365*(AN213-AM213+1),IF(AND(($S213-AN213)&lt;=0,(AM213-$R213)&gt;0),$V213/365*($S213-AM213+1),$V213/365*(AN213-$R213+1))))),0)</f>
        <v>0</v>
      </c>
      <c r="AP213" s="159">
        <f>AN213+1</f>
        <v>45839</v>
      </c>
      <c r="AQ213" s="159">
        <f>AP213+30</f>
        <v>45869</v>
      </c>
      <c r="AR213" s="163">
        <f>IFERROR(IF(($R213-AQ213)&gt;=0,0,IF(($S213-AP213)&lt;0,0,IF(AND(($S213-AQ213)&gt;0,(AP213-$R213)&gt;0),$V213/365*(AQ213-AP213+1),IF(AND(($S213-AQ213)&lt;=0,(AP213-$R213)&gt;0),$V213/365*($S213-AP213+1),$V213/365*(AQ213-$R213+1))))),0)</f>
        <v>0</v>
      </c>
      <c r="AS213" s="159">
        <f>AQ213+1</f>
        <v>45870</v>
      </c>
      <c r="AT213" s="159">
        <f>AS213+30</f>
        <v>45900</v>
      </c>
      <c r="AU213" s="163">
        <f>IFERROR(IF(($R213-AT213)&gt;=0,0,IF(($S213-AS213)&lt;0,0,IF(AND(($S213-AT213)&gt;0,(AS213-$R213)&gt;0),$V213/365*(AT213-AS213+1),IF(AND(($S213-AT213)&lt;=0,(AS213-$R213)&gt;0),$V213/365*($S213-AS213+1),$V213/365*(AT213-$R213+1))))),0)</f>
        <v>0</v>
      </c>
      <c r="AV213" s="159">
        <f>AT213+1</f>
        <v>45901</v>
      </c>
      <c r="AW213" s="159">
        <f>AV213+29</f>
        <v>45930</v>
      </c>
      <c r="AX213" s="163">
        <f>IFERROR(IF(($R213-AW213)&gt;=0,0,IF(($S213-AV213)&lt;0,0,IF(AND(($S213-AW213)&gt;0,(AV213-$R213)&gt;0),$V213/365*(AW213-AV213+1),IF(AND(($S213-AW213)&lt;=0,(AV213-$R213)&gt;0),$V213/365*($S213-AV213+1),$V213/365*(AW213-$R213+1))))),0)</f>
        <v>0</v>
      </c>
      <c r="AY213" s="159">
        <f>AW213+1</f>
        <v>45931</v>
      </c>
      <c r="AZ213" s="159">
        <f>AY213+30</f>
        <v>45961</v>
      </c>
      <c r="BA213" s="163">
        <f>IFERROR(IF(($R213-AZ213)&gt;=0,0,IF(($S213-AY213)&lt;0,0,IF(AND(($S213-AZ213)&gt;0,(AY213-$R213)&gt;0),$V213/365*(AZ213-AY213+1),IF(AND(($S213-AZ213)&lt;=0,(AY213-$R213)&gt;0),$V213/365*($S213-AY213+1),$V213/365*(AZ213-$R213+1))))),0)</f>
        <v>0</v>
      </c>
      <c r="BB213" s="159">
        <f>AZ213+1</f>
        <v>45962</v>
      </c>
      <c r="BC213" s="159">
        <f>BB213+29</f>
        <v>45991</v>
      </c>
      <c r="BD213" s="163">
        <f>IFERROR(IF(($R213-BC213)&gt;=0,0,IF(($S213-BB213)&lt;0,0,IF(AND(($S213-BC213)&gt;0,(BB213-$R213)&gt;0),$V213/365*(BC213-BB213+1),IF(AND(($S213-BC213)&lt;=0,(BB213-$R213)&gt;0),$V213/365*($S213-BB213+1),$V213/365*(BC213-$R213+1))))),0)</f>
        <v>0</v>
      </c>
      <c r="BE213" s="159">
        <f>BC213+1</f>
        <v>45992</v>
      </c>
      <c r="BF213" s="159">
        <f>BE213+30</f>
        <v>46022</v>
      </c>
      <c r="BG213" s="163">
        <f>IFERROR(IF(($R213-BF213)&gt;=0,0,IF(($S213-BE213)&lt;0,0,IF(AND(($S213-BF213)&gt;0,(BE213-$R213)&gt;0),$V213/365*(BF213-BE213+1),IF(AND(($S213-BF213)&lt;=0,(BE213-$R213)&gt;0),$V213/365*($S213-BE213+1),$V213/365*(BF213-$R213+1))))),0)</f>
        <v>0</v>
      </c>
      <c r="BH213" s="159">
        <v>46023</v>
      </c>
      <c r="BI213" s="159">
        <f>BH213+30</f>
        <v>46053</v>
      </c>
      <c r="BJ213" s="163">
        <f>IFERROR(IF(($R213-BI213)&gt;=0,0,IF(($S213-BH213)&lt;0,0,IF(AND(($S213-BI213)&gt;0,(BH213-$R213)&gt;0),$V213/365*(BI213-BH213+1),IF(AND(($S213-BI213)&lt;=0,(BH213-$R213)&gt;0),$V213/365*($S213-BH213+1),$V213/365*(BI213-$R213+1))))),0)</f>
        <v>0</v>
      </c>
      <c r="BK213" s="159">
        <f>BI213+1</f>
        <v>46054</v>
      </c>
      <c r="BL213" s="159">
        <f>BK213+27</f>
        <v>46081</v>
      </c>
      <c r="BM213" s="163">
        <f>IFERROR(IF(($R213-BL213)&gt;=0,0,IF(($S213-BK213)&lt;0,0,IF(AND(($S213-BL213)&gt;0,(BK213-$R213)&gt;0),$V213/365*(BL213-BK213+1),IF(AND(($S213-BL213)&lt;=0,(BK213-$R213)&gt;0),$V213/365*($S213-BK213+1),$V213/365*(BL213-$R213+1))))),0)</f>
        <v>0</v>
      </c>
      <c r="BN213" s="159">
        <f>BL213+1</f>
        <v>46082</v>
      </c>
      <c r="BO213" s="159">
        <f>BN213+30</f>
        <v>46112</v>
      </c>
      <c r="BP213" s="163">
        <f>IFERROR(IF(($R213-BO213)&gt;=0,0,IF(($S213-BN213)&lt;0,0,IF(AND(($S213-BO213)&gt;0,(BN213-$R213)&gt;0),$V213/365*(BO213-BN213+1),IF(AND(($S213-BO213)&lt;=0,(BN213-$R213)&gt;0),$V213/365*($S213-BN213+1),$V213/365*(BO213-$R213+1))))),0)</f>
        <v>0</v>
      </c>
      <c r="BQ213" s="159">
        <f>BO213+1</f>
        <v>46113</v>
      </c>
      <c r="BR213" s="159">
        <f>BQ213+29</f>
        <v>46142</v>
      </c>
      <c r="BS213" s="163">
        <f>IFERROR(IF(($R213-BR213)&gt;=0,0,IF(($S213-BQ213)&lt;0,0,IF(AND(($S213-BR213)&gt;0,(BQ213-$R213)&gt;0),$V213/365*(BR213-BQ213+1),IF(AND(($S213-BR213)&lt;=0,(BQ213-$R213)&gt;0),$V213/365*($S213-BQ213+1),$V213/365*(BR213-$R213+1))))),0)</f>
        <v>0</v>
      </c>
      <c r="BT213" s="159">
        <f>BR213+1</f>
        <v>46143</v>
      </c>
      <c r="BU213" s="159">
        <f>BT213+30</f>
        <v>46173</v>
      </c>
      <c r="BV213" s="163">
        <f>IFERROR(IF(($R213-BU213)&gt;=0,0,IF(($S213-BT213)&lt;0,0,IF(AND(($S213-BU213)&gt;0,(BT213-$R213)&gt;0),$V213/365*(BU213-BT213+1),IF(AND(($S213-BU213)&lt;=0,(BT213-$R213)&gt;0),$V213/365*($S213-BT213+1),$V213/365*(BU213-$R213+1))))),0)</f>
        <v>0</v>
      </c>
      <c r="BW213" s="159">
        <f>BU213+1</f>
        <v>46174</v>
      </c>
      <c r="BX213" s="159">
        <f>BW213+29</f>
        <v>46203</v>
      </c>
      <c r="BY213" s="163">
        <f>IFERROR(IF(($R213-BX213)&gt;=0,0,IF(($S213-BW213)&lt;0,0,IF(AND(($S213-BX213)&gt;0,(BW213-$R213)&gt;0),$V213/365*(BX213-BW213+1),IF(AND(($S213-BX213)&lt;=0,(BW213-$R213)&gt;0),$V213/365*($S213-BW213+1),$V213/365*(BX213-$R213+1))))),0)</f>
        <v>0</v>
      </c>
      <c r="BZ213" s="159">
        <f>BX213+1</f>
        <v>46204</v>
      </c>
      <c r="CA213" s="159">
        <f>BZ213+30</f>
        <v>46234</v>
      </c>
      <c r="CB213" s="163">
        <f>IFERROR(IF(($R213-CA213)&gt;=0,0,IF(($S213-BZ213)&lt;0,0,IF(AND(($S213-CA213)&gt;0,(BZ213-$R213)&gt;0),$V213/365*(CA213-BZ213+1),IF(AND(($S213-CA213)&lt;=0,(BZ213-$R213)&gt;0),$V213/365*($S213-BZ213+1),$V213/365*(CA213-$R213+1))))),0)</f>
        <v>0</v>
      </c>
      <c r="CC213" s="159">
        <f>CA213+1</f>
        <v>46235</v>
      </c>
      <c r="CD213" s="159">
        <f>CC213+30</f>
        <v>46265</v>
      </c>
      <c r="CE213" s="163">
        <f>IFERROR(IF(($R213-CD213)&gt;=0,0,IF(($S213-CC213)&lt;0,0,IF(AND(($S213-CD213)&gt;0,(CC213-$R213)&gt;0),$V213/365*(CD213-CC213+1),IF(AND(($S213-CD213)&lt;=0,(CC213-$R213)&gt;0),$V213/365*($S213-CC213+1),$V213/365*(CD213-$R213+1))))),0)</f>
        <v>0</v>
      </c>
      <c r="CF213" s="159">
        <f>CD213+1</f>
        <v>46266</v>
      </c>
      <c r="CG213" s="159">
        <f>CF213+29</f>
        <v>46295</v>
      </c>
      <c r="CH213" s="163">
        <f>IFERROR(IF(($R213-CG213)&gt;=0,0,IF(($S213-CF213)&lt;0,0,IF(AND(($S213-CG213)&gt;0,(CF213-$R213)&gt;0),$V213/365*(CG213-CF213+1),IF(AND(($S213-CG213)&lt;=0,(CF213-$R213)&gt;0),$V213/365*($S213-CF213+1),$V213/365*(CG213-$R213+1))))),0)</f>
        <v>0</v>
      </c>
      <c r="CI213" s="159">
        <f>CG213+1</f>
        <v>46296</v>
      </c>
      <c r="CJ213" s="159">
        <f>CI213+30</f>
        <v>46326</v>
      </c>
      <c r="CK213" s="163">
        <f>IFERROR(IF(($R213-CJ213)&gt;=0,0,IF(($S213-CI213)&lt;0,0,IF(AND(($S213-CJ213)&gt;0,(CI213-$R213)&gt;0),$V213/365*(CJ213-CI213+1),IF(AND(($S213-CJ213)&lt;=0,(CI213-$R213)&gt;0),$V213/365*($S213-CI213+1),$V213/365*(CJ213-$R213+1))))),0)</f>
        <v>0</v>
      </c>
      <c r="CL213" s="159">
        <f>CJ213+1</f>
        <v>46327</v>
      </c>
      <c r="CM213" s="159">
        <f>CL213+29</f>
        <v>46356</v>
      </c>
      <c r="CN213" s="163">
        <f>IFERROR(IF(($R213-CM213)&gt;=0,0,IF(($S213-CL213)&lt;0,0,IF(AND(($S213-CM213)&gt;0,(CL213-$R213)&gt;0),$V213/365*(CM213-CL213+1),IF(AND(($S213-CM213)&lt;=0,(CL213-$R213)&gt;0),$V213/365*($S213-CL213+1),$V213/365*(CM213-$R213+1))))),0)</f>
        <v>0</v>
      </c>
      <c r="CO213" s="159">
        <f>CM213+1</f>
        <v>46357</v>
      </c>
      <c r="CP213" s="159">
        <f>CO213+30</f>
        <v>46387</v>
      </c>
      <c r="CQ213" s="163">
        <f>IFERROR(IF(($R213-CP213)&gt;=0,0,IF(($S213-CO213)&lt;0,0,IF(AND(($S213-CP213)&gt;0,(CO213-$R213)&gt;0),$V213/365*(CP213-CO213+1),IF(AND(($S213-CP213)&lt;=0,(CO213-$R213)&gt;0),$V213/365*($S213-CO213+1),$V213/365*(CP213-$R213+1))))),0)</f>
        <v>0</v>
      </c>
    </row>
    <row r="214" s="85" customFormat="1" ht="24" customHeight="1" outlineLevel="3" spans="1:95">
      <c r="A214" s="124"/>
      <c r="B214" s="125"/>
      <c r="C214" s="126"/>
      <c r="D214" s="124"/>
      <c r="E214" s="125"/>
      <c r="F214" s="125"/>
      <c r="G214" s="125"/>
      <c r="H214" s="127"/>
      <c r="I214" s="127"/>
      <c r="J214" s="127">
        <f>Z214+AC214+AF214+AI214+AL214+AO214+AR214+AU214+AX214+BA214+BD214+BG214</f>
        <v>0</v>
      </c>
      <c r="K214" s="127">
        <f>K213+1</f>
        <v>4</v>
      </c>
      <c r="L214" s="152" t="s">
        <v>2843</v>
      </c>
      <c r="M214" s="153" t="str">
        <f>IFERROR(VLOOKUP($L214,'2-2 引出数据_合同数据仓库'!$B$2:$BP$10000,3,FALSE),0)</f>
        <v>深圳金地中心消防维保合同</v>
      </c>
      <c r="N214" s="127"/>
      <c r="O214" s="153">
        <f>IFERROR(VLOOKUP((LEFT(VLOOKUP($L214,'2-2 引出数据_合同数据仓库'!$B$2:$BP$10000,64,FALSE),15)&amp;(RIGHT(VLOOKUP($L214,'2-2 引出数据_合同数据仓库'!$B$2:$BP$10000,64,FALSE),4)+1)),'2-2 引出数据_合同数据仓库'!$B$2:$BP$10000,3,FALSE),0)</f>
        <v>0</v>
      </c>
      <c r="P214" s="127"/>
      <c r="Q214" s="127" t="str">
        <f>IFERROR(VLOOKUP($L214,'2-2 引出数据_合同数据仓库'!$B$2:$BP$10000,28,FALSE),0)</f>
        <v>2023-10-01</v>
      </c>
      <c r="R214" s="127" t="str">
        <f>IFERROR(VLOOKUP($L214,'2-2 引出数据_合同数据仓库'!$B$2:$BP$10000,29,FALSE),0)</f>
        <v>2023-10-01</v>
      </c>
      <c r="S214" s="127" t="str">
        <f>IFERROR(VLOOKUP($L214,'2-2 引出数据_合同数据仓库'!$B$2:$BP$10000,4,FALSE),0)</f>
        <v>2023-12-31</v>
      </c>
      <c r="T214" s="127"/>
      <c r="U214" s="127">
        <f>IFERROR(VLOOKUP($L214,'2-2 引出数据_合同数据仓库'!$B$2:$BP$10000,15,FALSE),0)</f>
        <v>16248</v>
      </c>
      <c r="V214" s="127">
        <f>U214/(S214-R214+1)*365</f>
        <v>64462.1739130435</v>
      </c>
      <c r="W214" s="127"/>
      <c r="X214" s="159">
        <v>45658</v>
      </c>
      <c r="Y214" s="159">
        <f>X214+30</f>
        <v>45688</v>
      </c>
      <c r="Z214" s="163">
        <f>IFERROR(IF(($R214-Y214)&gt;=0,0,IF(($S214-X214)&lt;0,0,IF(AND(($S214-Y214)&gt;0,(X214-$R214)&gt;0),$V214/365*(Y214-X214+1),IF(AND(($S214-Y214)&lt;=0,(X214-$R214)&gt;0),$V214/365*($S214-X214+1),$V214/365*(Y214-$R214+1))))),0)</f>
        <v>0</v>
      </c>
      <c r="AA214" s="159">
        <f>Y214+1</f>
        <v>45689</v>
      </c>
      <c r="AB214" s="159">
        <f>AA214+27</f>
        <v>45716</v>
      </c>
      <c r="AC214" s="163">
        <f>IFERROR(IF(($R214-AB214)&gt;=0,0,IF(($S214-AA214)&lt;0,0,IF(AND(($S214-AB214)&gt;0,(AA214-$R214)&gt;0),$V214/365*(AB214-AA214+1),IF(AND(($S214-AB214)&lt;=0,(AA214-$R214)&gt;0),$V214/365*($S214-AA214+1),$V214/365*(AB214-$R214+1))))),0)</f>
        <v>0</v>
      </c>
      <c r="AD214" s="159">
        <f>AB214+1</f>
        <v>45717</v>
      </c>
      <c r="AE214" s="159">
        <f>AD214+30</f>
        <v>45747</v>
      </c>
      <c r="AF214" s="163">
        <f>IFERROR(IF(($R214-AE214)&gt;=0,0,IF(($S214-AD214)&lt;0,0,IF(AND(($S214-AE214)&gt;0,(AD214-$R214)&gt;0),$V214/365*(AE214-AD214+1),IF(AND(($S214-AE214)&lt;=0,(AD214-$R214)&gt;0),$V214/365*($S214-AD214+1),$V214/365*(AE214-$R214+1))))),0)</f>
        <v>0</v>
      </c>
      <c r="AG214" s="159">
        <f>AE214+1</f>
        <v>45748</v>
      </c>
      <c r="AH214" s="159">
        <f>AG214+29</f>
        <v>45777</v>
      </c>
      <c r="AI214" s="163">
        <f>IFERROR(IF(($R214-AH214)&gt;=0,0,IF(($S214-AG214)&lt;0,0,IF(AND(($S214-AH214)&gt;0,(AG214-$R214)&gt;0),$V214/365*(AH214-AG214+1),IF(AND(($S214-AH214)&lt;=0,(AG214-$R214)&gt;0),$V214/365*($S214-AG214+1),$V214/365*(AH214-$R214+1))))),0)</f>
        <v>0</v>
      </c>
      <c r="AJ214" s="159">
        <f>AH214+1</f>
        <v>45778</v>
      </c>
      <c r="AK214" s="159">
        <f>AJ214+30</f>
        <v>45808</v>
      </c>
      <c r="AL214" s="163">
        <f>IFERROR(IF(($R214-AK214)&gt;=0,0,IF(($S214-AJ214)&lt;0,0,IF(AND(($S214-AK214)&gt;0,(AJ214-$R214)&gt;0),$V214/365*(AK214-AJ214+1),IF(AND(($S214-AK214)&lt;=0,(AJ214-$R214)&gt;0),$V214/365*($S214-AJ214+1),$V214/365*(AK214-$R214+1))))),0)</f>
        <v>0</v>
      </c>
      <c r="AM214" s="159">
        <f>AK214+1</f>
        <v>45809</v>
      </c>
      <c r="AN214" s="159">
        <f>AM214+29</f>
        <v>45838</v>
      </c>
      <c r="AO214" s="163">
        <f>IFERROR(IF(($R214-AN214)&gt;=0,0,IF(($S214-AM214)&lt;0,0,IF(AND(($S214-AN214)&gt;0,(AM214-$R214)&gt;0),$V214/365*(AN214-AM214+1),IF(AND(($S214-AN214)&lt;=0,(AM214-$R214)&gt;0),$V214/365*($S214-AM214+1),$V214/365*(AN214-$R214+1))))),0)</f>
        <v>0</v>
      </c>
      <c r="AP214" s="159">
        <f>AN214+1</f>
        <v>45839</v>
      </c>
      <c r="AQ214" s="159">
        <f>AP214+30</f>
        <v>45869</v>
      </c>
      <c r="AR214" s="163">
        <f>IFERROR(IF(($R214-AQ214)&gt;=0,0,IF(($S214-AP214)&lt;0,0,IF(AND(($S214-AQ214)&gt;0,(AP214-$R214)&gt;0),$V214/365*(AQ214-AP214+1),IF(AND(($S214-AQ214)&lt;=0,(AP214-$R214)&gt;0),$V214/365*($S214-AP214+1),$V214/365*(AQ214-$R214+1))))),0)</f>
        <v>0</v>
      </c>
      <c r="AS214" s="159">
        <f>AQ214+1</f>
        <v>45870</v>
      </c>
      <c r="AT214" s="159">
        <f>AS214+30</f>
        <v>45900</v>
      </c>
      <c r="AU214" s="163">
        <f>IFERROR(IF(($R214-AT214)&gt;=0,0,IF(($S214-AS214)&lt;0,0,IF(AND(($S214-AT214)&gt;0,(AS214-$R214)&gt;0),$V214/365*(AT214-AS214+1),IF(AND(($S214-AT214)&lt;=0,(AS214-$R214)&gt;0),$V214/365*($S214-AS214+1),$V214/365*(AT214-$R214+1))))),0)</f>
        <v>0</v>
      </c>
      <c r="AV214" s="159">
        <f>AT214+1</f>
        <v>45901</v>
      </c>
      <c r="AW214" s="159">
        <f>AV214+29</f>
        <v>45930</v>
      </c>
      <c r="AX214" s="163">
        <f>IFERROR(IF(($R214-AW214)&gt;=0,0,IF(($S214-AV214)&lt;0,0,IF(AND(($S214-AW214)&gt;0,(AV214-$R214)&gt;0),$V214/365*(AW214-AV214+1),IF(AND(($S214-AW214)&lt;=0,(AV214-$R214)&gt;0),$V214/365*($S214-AV214+1),$V214/365*(AW214-$R214+1))))),0)</f>
        <v>0</v>
      </c>
      <c r="AY214" s="159">
        <f>AW214+1</f>
        <v>45931</v>
      </c>
      <c r="AZ214" s="159">
        <f>AY214+30</f>
        <v>45961</v>
      </c>
      <c r="BA214" s="163">
        <f>IFERROR(IF(($R214-AZ214)&gt;=0,0,IF(($S214-AY214)&lt;0,0,IF(AND(($S214-AZ214)&gt;0,(AY214-$R214)&gt;0),$V214/365*(AZ214-AY214+1),IF(AND(($S214-AZ214)&lt;=0,(AY214-$R214)&gt;0),$V214/365*($S214-AY214+1),$V214/365*(AZ214-$R214+1))))),0)</f>
        <v>0</v>
      </c>
      <c r="BB214" s="159">
        <f>AZ214+1</f>
        <v>45962</v>
      </c>
      <c r="BC214" s="159">
        <f>BB214+29</f>
        <v>45991</v>
      </c>
      <c r="BD214" s="163">
        <f>IFERROR(IF(($R214-BC214)&gt;=0,0,IF(($S214-BB214)&lt;0,0,IF(AND(($S214-BC214)&gt;0,(BB214-$R214)&gt;0),$V214/365*(BC214-BB214+1),IF(AND(($S214-BC214)&lt;=0,(BB214-$R214)&gt;0),$V214/365*($S214-BB214+1),$V214/365*(BC214-$R214+1))))),0)</f>
        <v>0</v>
      </c>
      <c r="BE214" s="159">
        <f>BC214+1</f>
        <v>45992</v>
      </c>
      <c r="BF214" s="159">
        <f>BE214+30</f>
        <v>46022</v>
      </c>
      <c r="BG214" s="163">
        <f>IFERROR(IF(($R214-BF214)&gt;=0,0,IF(($S214-BE214)&lt;0,0,IF(AND(($S214-BF214)&gt;0,(BE214-$R214)&gt;0),$V214/365*(BF214-BE214+1),IF(AND(($S214-BF214)&lt;=0,(BE214-$R214)&gt;0),$V214/365*($S214-BE214+1),$V214/365*(BF214-$R214+1))))),0)</f>
        <v>0</v>
      </c>
      <c r="BH214" s="159">
        <v>46023</v>
      </c>
      <c r="BI214" s="159">
        <f>BH214+30</f>
        <v>46053</v>
      </c>
      <c r="BJ214" s="163">
        <f>IFERROR(IF(($R214-BI214)&gt;=0,0,IF(($S214-BH214)&lt;0,0,IF(AND(($S214-BI214)&gt;0,(BH214-$R214)&gt;0),$V214/365*(BI214-BH214+1),IF(AND(($S214-BI214)&lt;=0,(BH214-$R214)&gt;0),$V214/365*($S214-BH214+1),$V214/365*(BI214-$R214+1))))),0)</f>
        <v>0</v>
      </c>
      <c r="BK214" s="159">
        <f>BI214+1</f>
        <v>46054</v>
      </c>
      <c r="BL214" s="159">
        <f>BK214+27</f>
        <v>46081</v>
      </c>
      <c r="BM214" s="163">
        <f>IFERROR(IF(($R214-BL214)&gt;=0,0,IF(($S214-BK214)&lt;0,0,IF(AND(($S214-BL214)&gt;0,(BK214-$R214)&gt;0),$V214/365*(BL214-BK214+1),IF(AND(($S214-BL214)&lt;=0,(BK214-$R214)&gt;0),$V214/365*($S214-BK214+1),$V214/365*(BL214-$R214+1))))),0)</f>
        <v>0</v>
      </c>
      <c r="BN214" s="159">
        <f>BL214+1</f>
        <v>46082</v>
      </c>
      <c r="BO214" s="159">
        <f>BN214+30</f>
        <v>46112</v>
      </c>
      <c r="BP214" s="163">
        <f>IFERROR(IF(($R214-BO214)&gt;=0,0,IF(($S214-BN214)&lt;0,0,IF(AND(($S214-BO214)&gt;0,(BN214-$R214)&gt;0),$V214/365*(BO214-BN214+1),IF(AND(($S214-BO214)&lt;=0,(BN214-$R214)&gt;0),$V214/365*($S214-BN214+1),$V214/365*(BO214-$R214+1))))),0)</f>
        <v>0</v>
      </c>
      <c r="BQ214" s="159">
        <f>BO214+1</f>
        <v>46113</v>
      </c>
      <c r="BR214" s="159">
        <f>BQ214+29</f>
        <v>46142</v>
      </c>
      <c r="BS214" s="163">
        <f>IFERROR(IF(($R214-BR214)&gt;=0,0,IF(($S214-BQ214)&lt;0,0,IF(AND(($S214-BR214)&gt;0,(BQ214-$R214)&gt;0),$V214/365*(BR214-BQ214+1),IF(AND(($S214-BR214)&lt;=0,(BQ214-$R214)&gt;0),$V214/365*($S214-BQ214+1),$V214/365*(BR214-$R214+1))))),0)</f>
        <v>0</v>
      </c>
      <c r="BT214" s="159">
        <f>BR214+1</f>
        <v>46143</v>
      </c>
      <c r="BU214" s="159">
        <f>BT214+30</f>
        <v>46173</v>
      </c>
      <c r="BV214" s="163">
        <f>IFERROR(IF(($R214-BU214)&gt;=0,0,IF(($S214-BT214)&lt;0,0,IF(AND(($S214-BU214)&gt;0,(BT214-$R214)&gt;0),$V214/365*(BU214-BT214+1),IF(AND(($S214-BU214)&lt;=0,(BT214-$R214)&gt;0),$V214/365*($S214-BT214+1),$V214/365*(BU214-$R214+1))))),0)</f>
        <v>0</v>
      </c>
      <c r="BW214" s="159">
        <f>BU214+1</f>
        <v>46174</v>
      </c>
      <c r="BX214" s="159">
        <f>BW214+29</f>
        <v>46203</v>
      </c>
      <c r="BY214" s="163">
        <f>IFERROR(IF(($R214-BX214)&gt;=0,0,IF(($S214-BW214)&lt;0,0,IF(AND(($S214-BX214)&gt;0,(BW214-$R214)&gt;0),$V214/365*(BX214-BW214+1),IF(AND(($S214-BX214)&lt;=0,(BW214-$R214)&gt;0),$V214/365*($S214-BW214+1),$V214/365*(BX214-$R214+1))))),0)</f>
        <v>0</v>
      </c>
      <c r="BZ214" s="159">
        <f>BX214+1</f>
        <v>46204</v>
      </c>
      <c r="CA214" s="159">
        <f>BZ214+30</f>
        <v>46234</v>
      </c>
      <c r="CB214" s="163">
        <f>IFERROR(IF(($R214-CA214)&gt;=0,0,IF(($S214-BZ214)&lt;0,0,IF(AND(($S214-CA214)&gt;0,(BZ214-$R214)&gt;0),$V214/365*(CA214-BZ214+1),IF(AND(($S214-CA214)&lt;=0,(BZ214-$R214)&gt;0),$V214/365*($S214-BZ214+1),$V214/365*(CA214-$R214+1))))),0)</f>
        <v>0</v>
      </c>
      <c r="CC214" s="159">
        <f>CA214+1</f>
        <v>46235</v>
      </c>
      <c r="CD214" s="159">
        <f>CC214+30</f>
        <v>46265</v>
      </c>
      <c r="CE214" s="163">
        <f>IFERROR(IF(($R214-CD214)&gt;=0,0,IF(($S214-CC214)&lt;0,0,IF(AND(($S214-CD214)&gt;0,(CC214-$R214)&gt;0),$V214/365*(CD214-CC214+1),IF(AND(($S214-CD214)&lt;=0,(CC214-$R214)&gt;0),$V214/365*($S214-CC214+1),$V214/365*(CD214-$R214+1))))),0)</f>
        <v>0</v>
      </c>
      <c r="CF214" s="159">
        <f>CD214+1</f>
        <v>46266</v>
      </c>
      <c r="CG214" s="159">
        <f>CF214+29</f>
        <v>46295</v>
      </c>
      <c r="CH214" s="163">
        <f>IFERROR(IF(($R214-CG214)&gt;=0,0,IF(($S214-CF214)&lt;0,0,IF(AND(($S214-CG214)&gt;0,(CF214-$R214)&gt;0),$V214/365*(CG214-CF214+1),IF(AND(($S214-CG214)&lt;=0,(CF214-$R214)&gt;0),$V214/365*($S214-CF214+1),$V214/365*(CG214-$R214+1))))),0)</f>
        <v>0</v>
      </c>
      <c r="CI214" s="159">
        <f>CG214+1</f>
        <v>46296</v>
      </c>
      <c r="CJ214" s="159">
        <f>CI214+30</f>
        <v>46326</v>
      </c>
      <c r="CK214" s="163">
        <f>IFERROR(IF(($R214-CJ214)&gt;=0,0,IF(($S214-CI214)&lt;0,0,IF(AND(($S214-CJ214)&gt;0,(CI214-$R214)&gt;0),$V214/365*(CJ214-CI214+1),IF(AND(($S214-CJ214)&lt;=0,(CI214-$R214)&gt;0),$V214/365*($S214-CI214+1),$V214/365*(CJ214-$R214+1))))),0)</f>
        <v>0</v>
      </c>
      <c r="CL214" s="159">
        <f>CJ214+1</f>
        <v>46327</v>
      </c>
      <c r="CM214" s="159">
        <f>CL214+29</f>
        <v>46356</v>
      </c>
      <c r="CN214" s="163">
        <f>IFERROR(IF(($R214-CM214)&gt;=0,0,IF(($S214-CL214)&lt;0,0,IF(AND(($S214-CM214)&gt;0,(CL214-$R214)&gt;0),$V214/365*(CM214-CL214+1),IF(AND(($S214-CM214)&lt;=0,(CL214-$R214)&gt;0),$V214/365*($S214-CL214+1),$V214/365*(CM214-$R214+1))))),0)</f>
        <v>0</v>
      </c>
      <c r="CO214" s="159">
        <f>CM214+1</f>
        <v>46357</v>
      </c>
      <c r="CP214" s="159">
        <f>CO214+30</f>
        <v>46387</v>
      </c>
      <c r="CQ214" s="163">
        <f>IFERROR(IF(($R214-CP214)&gt;=0,0,IF(($S214-CO214)&lt;0,0,IF(AND(($S214-CP214)&gt;0,(CO214-$R214)&gt;0),$V214/365*(CP214-CO214+1),IF(AND(($S214-CP214)&lt;=0,(CO214-$R214)&gt;0),$V214/365*($S214-CO214+1),$V214/365*(CP214-$R214+1))))),0)</f>
        <v>0</v>
      </c>
    </row>
    <row r="215" s="85" customFormat="1" ht="24" customHeight="1" outlineLevel="4" spans="1:95">
      <c r="A215" s="128" t="s">
        <v>2815</v>
      </c>
      <c r="B215" s="129"/>
      <c r="C215" s="129"/>
      <c r="D215" s="129"/>
      <c r="E215" s="129"/>
      <c r="F215" s="129"/>
      <c r="G215" s="130"/>
      <c r="H215" s="131"/>
      <c r="I215" s="131"/>
      <c r="J215" s="131"/>
      <c r="K215" s="131"/>
      <c r="L215" s="154"/>
      <c r="M215" s="154"/>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c r="AP215" s="131"/>
      <c r="AQ215" s="131"/>
      <c r="AR215" s="131"/>
      <c r="AS215" s="131"/>
      <c r="AT215" s="131"/>
      <c r="AU215" s="131"/>
      <c r="AV215" s="131"/>
      <c r="AW215" s="131"/>
      <c r="AX215" s="131"/>
      <c r="AY215" s="131"/>
      <c r="AZ215" s="131"/>
      <c r="BA215" s="131"/>
      <c r="BB215" s="131"/>
      <c r="BC215" s="131"/>
      <c r="BD215" s="131"/>
      <c r="BE215" s="131"/>
      <c r="BF215" s="131"/>
      <c r="BG215" s="131"/>
      <c r="BH215" s="131"/>
      <c r="BI215" s="131"/>
      <c r="BJ215" s="131"/>
      <c r="BK215" s="131"/>
      <c r="BL215" s="131"/>
      <c r="BM215" s="131"/>
      <c r="BN215" s="131"/>
      <c r="BO215" s="131"/>
      <c r="BP215" s="131"/>
      <c r="BQ215" s="131"/>
      <c r="BR215" s="131"/>
      <c r="BS215" s="131"/>
      <c r="BT215" s="131"/>
      <c r="BU215" s="131"/>
      <c r="BV215" s="131"/>
      <c r="BW215" s="131"/>
      <c r="BX215" s="131"/>
      <c r="BY215" s="131"/>
      <c r="BZ215" s="131"/>
      <c r="CA215" s="131"/>
      <c r="CB215" s="131"/>
      <c r="CC215" s="131"/>
      <c r="CD215" s="131"/>
      <c r="CE215" s="131"/>
      <c r="CF215" s="131"/>
      <c r="CG215" s="131"/>
      <c r="CH215" s="131"/>
      <c r="CI215" s="131"/>
      <c r="CJ215" s="131"/>
      <c r="CK215" s="131"/>
      <c r="CL215" s="131"/>
      <c r="CM215" s="131"/>
      <c r="CN215" s="131"/>
      <c r="CO215" s="131"/>
      <c r="CP215" s="131"/>
      <c r="CQ215" s="131"/>
    </row>
    <row r="216" ht="24" customHeight="1" outlineLevel="2" spans="1:95">
      <c r="A216" s="49"/>
      <c r="B216" s="117" t="s">
        <v>788</v>
      </c>
      <c r="C216" s="118" t="s">
        <v>36</v>
      </c>
      <c r="D216" s="49" t="s">
        <v>37</v>
      </c>
      <c r="E216" s="117"/>
      <c r="F216" s="117"/>
      <c r="G216" s="117"/>
      <c r="H216" s="119">
        <f>X216+AA216+AD216+AG216+AJ216+AM216+AP216+AS216+AV216+AY216+BB216+BE216</f>
        <v>0</v>
      </c>
      <c r="I216" s="119">
        <f>Y216+AB216+AE216+AH216+AK216+AN216+AQ216+AT216+AW216+AZ216+BC216+BF216</f>
        <v>-125913.424657535</v>
      </c>
      <c r="J216" s="119">
        <f t="shared" ref="J216:J221" si="157">Z216+AC216+AF216+AI216+AL216+AO216+AR216+AU216+AX216+BA216+BD216+BG216</f>
        <v>125913.424657534</v>
      </c>
      <c r="K216" s="119"/>
      <c r="L216" s="150"/>
      <c r="M216" s="150"/>
      <c r="N216" s="119"/>
      <c r="O216" s="119"/>
      <c r="P216" s="119"/>
      <c r="Q216" s="119"/>
      <c r="R216" s="119"/>
      <c r="S216" s="119"/>
      <c r="T216" s="119"/>
      <c r="U216" s="119"/>
      <c r="V216" s="119"/>
      <c r="W216" s="119"/>
      <c r="X216" s="119">
        <f>VLOOKUP($C216,'1 预算编制表单'!$C:$BJ,27,FALSE)</f>
        <v>0</v>
      </c>
      <c r="Y216" s="119">
        <f>X216-Z216</f>
        <v>-11686.5753424658</v>
      </c>
      <c r="Z216" s="119">
        <f>Z217+Z223+Z229+Z235+Z241+Z247+Z253</f>
        <v>11686.5753424658</v>
      </c>
      <c r="AA216" s="119">
        <f>VLOOKUP($C216,'1 预算编制表单'!$C:$BJ,30,FALSE)</f>
        <v>0</v>
      </c>
      <c r="AB216" s="119">
        <f>AA216-AC216</f>
        <v>-10555.6164383562</v>
      </c>
      <c r="AC216" s="119">
        <f>AC217+AC223+AC229+AC235+AC241+AC247+AC253</f>
        <v>10555.6164383562</v>
      </c>
      <c r="AD216" s="119">
        <f>VLOOKUP($C216,'1 预算编制表单'!$C:$BJ,33,FALSE)</f>
        <v>0</v>
      </c>
      <c r="AE216" s="119">
        <f>AD216-AF216</f>
        <v>-11686.5753424658</v>
      </c>
      <c r="AF216" s="119">
        <f>AF217+AF223+AF229+AF235+AF241+AF247+AF253</f>
        <v>11686.5753424658</v>
      </c>
      <c r="AG216" s="119">
        <f>VLOOKUP($C216,'1 预算编制表单'!$C:$BJ,36,FALSE)</f>
        <v>0</v>
      </c>
      <c r="AH216" s="119">
        <f>AG216-AI216</f>
        <v>-11309.5890410959</v>
      </c>
      <c r="AI216" s="119">
        <f>AI217+AI223+AI229+AI235+AI241+AI247+AI253</f>
        <v>11309.5890410959</v>
      </c>
      <c r="AJ216" s="119">
        <f>VLOOKUP($C216,'1 预算编制表单'!$C:$BJ,39,FALSE)</f>
        <v>0</v>
      </c>
      <c r="AK216" s="119">
        <f>AJ216-AL216</f>
        <v>-11686.5753424658</v>
      </c>
      <c r="AL216" s="119">
        <f>AL217+AL223+AL229+AL235+AL241+AL247+AL253</f>
        <v>11686.5753424658</v>
      </c>
      <c r="AM216" s="119">
        <f>VLOOKUP($C216,'1 预算编制表单'!$C:$BJ,42,FALSE)</f>
        <v>0</v>
      </c>
      <c r="AN216" s="119">
        <f>AM216-AO216</f>
        <v>-11309.5890410959</v>
      </c>
      <c r="AO216" s="119">
        <f>AO217+AO223+AO229+AO235+AO241+AO247+AO253</f>
        <v>11309.5890410959</v>
      </c>
      <c r="AP216" s="119">
        <f>VLOOKUP($C216,'1 预算编制表单'!$C:$BJ,45,FALSE)</f>
        <v>0</v>
      </c>
      <c r="AQ216" s="119">
        <f>AP216-AR216</f>
        <v>-11686.5753424658</v>
      </c>
      <c r="AR216" s="119">
        <f>AR217+AR223+AR229+AR235+AR241+AR247+AR253</f>
        <v>11686.5753424658</v>
      </c>
      <c r="AS216" s="119">
        <f>VLOOKUP($C216,'1 预算编制表单'!$C:$BJ,48,FALSE)</f>
        <v>0</v>
      </c>
      <c r="AT216" s="119">
        <f>AS216-AU216</f>
        <v>-11686.5753424658</v>
      </c>
      <c r="AU216" s="119">
        <f>AU217+AU223+AU229+AU235+AU241+AU247+AU253</f>
        <v>11686.5753424658</v>
      </c>
      <c r="AV216" s="119">
        <f>VLOOKUP($C216,'1 预算编制表单'!$C:$BJ,51,FALSE)</f>
        <v>0</v>
      </c>
      <c r="AW216" s="119">
        <f>AV216-AX216</f>
        <v>-11309.5890410959</v>
      </c>
      <c r="AX216" s="119">
        <f>AX217+AX223+AX229+AX235+AX241+AX247+AX253</f>
        <v>11309.5890410959</v>
      </c>
      <c r="AY216" s="119">
        <f>VLOOKUP($C216,'1 预算编制表单'!$C:$BJ,54,FALSE)</f>
        <v>0</v>
      </c>
      <c r="AZ216" s="119">
        <f>AY216-BA216</f>
        <v>-11686.5753424658</v>
      </c>
      <c r="BA216" s="119">
        <f>BA217+BA223+BA229+BA235+BA241+BA247+BA253</f>
        <v>11686.5753424658</v>
      </c>
      <c r="BB216" s="119">
        <f>VLOOKUP($C216,'1 预算编制表单'!$C:$BJ,57,FALSE)</f>
        <v>0</v>
      </c>
      <c r="BC216" s="119">
        <f>BB216-BD216</f>
        <v>-11309.5890410959</v>
      </c>
      <c r="BD216" s="119">
        <f>BD217+BD223+BD229+BD235+BD241+BD247+BD253</f>
        <v>11309.5890410959</v>
      </c>
      <c r="BE216" s="119">
        <f>VLOOKUP($C216,'1 预算编制表单'!$C:$BJ,60,FALSE)</f>
        <v>0</v>
      </c>
      <c r="BF216" s="119">
        <f>BE216-BG216</f>
        <v>0</v>
      </c>
      <c r="BG216" s="119">
        <f>BG217+BG223+BG229+BG235+BG241+BG247+BG253</f>
        <v>0</v>
      </c>
      <c r="BH216" s="119">
        <f>VLOOKUP($C216,'1 预算编制表单'!$C:$BJ,27,FALSE)</f>
        <v>0</v>
      </c>
      <c r="BI216" s="119">
        <f>BH216-BJ216</f>
        <v>0</v>
      </c>
      <c r="BJ216" s="119">
        <f>BJ217+BJ223+BJ229+BJ235+BJ241+BJ247+BJ253</f>
        <v>0</v>
      </c>
      <c r="BK216" s="119">
        <f>VLOOKUP($C216,'1 预算编制表单'!$C:$BJ,30,FALSE)</f>
        <v>0</v>
      </c>
      <c r="BL216" s="119">
        <f>BK216-BM216</f>
        <v>0</v>
      </c>
      <c r="BM216" s="119">
        <f>BM217+BM223+BM229+BM235+BM241+BM247+BM253</f>
        <v>0</v>
      </c>
      <c r="BN216" s="119">
        <f>VLOOKUP($C216,'1 预算编制表单'!$C:$BJ,33,FALSE)</f>
        <v>0</v>
      </c>
      <c r="BO216" s="119">
        <f>BN216-BP216</f>
        <v>0</v>
      </c>
      <c r="BP216" s="119">
        <f>BP217+BP223+BP229+BP235+BP241+BP247+BP253</f>
        <v>0</v>
      </c>
      <c r="BQ216" s="119">
        <f>VLOOKUP($C216,'1 预算编制表单'!$C:$BJ,36,FALSE)</f>
        <v>0</v>
      </c>
      <c r="BR216" s="119">
        <f>BQ216-BS216</f>
        <v>0</v>
      </c>
      <c r="BS216" s="119">
        <f>BS217+BS223+BS229+BS235+BS241+BS247+BS253</f>
        <v>0</v>
      </c>
      <c r="BT216" s="119">
        <f>VLOOKUP($C216,'1 预算编制表单'!$C:$BJ,39,FALSE)</f>
        <v>0</v>
      </c>
      <c r="BU216" s="119">
        <f>BT216-BV216</f>
        <v>0</v>
      </c>
      <c r="BV216" s="119">
        <f>BV217+BV223+BV229+BV235+BV241+BV247+BV253</f>
        <v>0</v>
      </c>
      <c r="BW216" s="119">
        <f>VLOOKUP($C216,'1 预算编制表单'!$C:$BJ,42,FALSE)</f>
        <v>0</v>
      </c>
      <c r="BX216" s="119">
        <f>BW216-BY216</f>
        <v>0</v>
      </c>
      <c r="BY216" s="119">
        <f>BY217+BY223+BY229+BY235+BY241+BY247+BY253</f>
        <v>0</v>
      </c>
      <c r="BZ216" s="119">
        <f>VLOOKUP($C216,'1 预算编制表单'!$C:$BJ,45,FALSE)</f>
        <v>0</v>
      </c>
      <c r="CA216" s="119">
        <f>BZ216-CB216</f>
        <v>0</v>
      </c>
      <c r="CB216" s="119">
        <f>CB217+CB223+CB229+CB235+CB241+CB247+CB253</f>
        <v>0</v>
      </c>
      <c r="CC216" s="119">
        <f>VLOOKUP($C216,'1 预算编制表单'!$C:$BJ,48,FALSE)</f>
        <v>0</v>
      </c>
      <c r="CD216" s="119">
        <f>CC216-CE216</f>
        <v>0</v>
      </c>
      <c r="CE216" s="119">
        <f>CE217+CE223+CE229+CE235+CE241+CE247+CE253</f>
        <v>0</v>
      </c>
      <c r="CF216" s="119">
        <f>VLOOKUP($C216,'1 预算编制表单'!$C:$BJ,51,FALSE)</f>
        <v>0</v>
      </c>
      <c r="CG216" s="119">
        <f>CF216-CH216</f>
        <v>0</v>
      </c>
      <c r="CH216" s="119">
        <f>CH217+CH223+CH229+CH235+CH241+CH247+CH253</f>
        <v>0</v>
      </c>
      <c r="CI216" s="119">
        <f>VLOOKUP($C216,'1 预算编制表单'!$C:$BJ,54,FALSE)</f>
        <v>0</v>
      </c>
      <c r="CJ216" s="119">
        <f>CI216-CK216</f>
        <v>0</v>
      </c>
      <c r="CK216" s="119">
        <f>CK217+CK223+CK229+CK235+CK241+CK247+CK253</f>
        <v>0</v>
      </c>
      <c r="CL216" s="119">
        <f>VLOOKUP($C216,'1 预算编制表单'!$C:$BJ,57,FALSE)</f>
        <v>0</v>
      </c>
      <c r="CM216" s="119">
        <f>CL216-CN216</f>
        <v>0</v>
      </c>
      <c r="CN216" s="119">
        <f>CN217+CN223+CN229+CN235+CN241+CN247+CN253</f>
        <v>0</v>
      </c>
      <c r="CO216" s="119">
        <f>VLOOKUP($C216,'1 预算编制表单'!$C:$BJ,60,FALSE)</f>
        <v>0</v>
      </c>
      <c r="CP216" s="119">
        <f>CO216-CQ216</f>
        <v>0</v>
      </c>
      <c r="CQ216" s="119">
        <f>CQ217+CQ223+CQ229+CQ235+CQ241+CQ247+CQ253</f>
        <v>0</v>
      </c>
    </row>
    <row r="217" ht="24" customHeight="1" outlineLevel="3" spans="1:95">
      <c r="A217" s="120"/>
      <c r="B217" s="121" t="s">
        <v>793</v>
      </c>
      <c r="C217" s="122" t="s">
        <v>1172</v>
      </c>
      <c r="D217" s="120" t="s">
        <v>1173</v>
      </c>
      <c r="E217" s="121" t="s">
        <v>1174</v>
      </c>
      <c r="F217" s="121"/>
      <c r="G217" s="121"/>
      <c r="H217" s="123">
        <f>X217+AA217+AD217+AG217+AJ217+AM217+AP217+AS217+AV217+AY217+BB217+BE217</f>
        <v>0</v>
      </c>
      <c r="I217" s="123">
        <f>Y217+AB217+AE217+AH217+AK217+AN217+AQ217+AT217+AW217+AZ217+BC217+BF217</f>
        <v>-125913.424657535</v>
      </c>
      <c r="J217" s="123">
        <f t="shared" si="157"/>
        <v>125913.424657534</v>
      </c>
      <c r="K217" s="123"/>
      <c r="L217" s="151"/>
      <c r="M217" s="151"/>
      <c r="N217" s="123"/>
      <c r="O217" s="123"/>
      <c r="P217" s="123"/>
      <c r="Q217" s="123"/>
      <c r="R217" s="123"/>
      <c r="S217" s="123"/>
      <c r="T217" s="123"/>
      <c r="U217" s="123"/>
      <c r="V217" s="123"/>
      <c r="W217" s="123"/>
      <c r="X217" s="123">
        <f>VLOOKUP($C217,'1 预算编制表单'!$C:$BJ,27,FALSE)</f>
        <v>0</v>
      </c>
      <c r="Y217" s="123">
        <f>X217-Z217</f>
        <v>-11686.5753424658</v>
      </c>
      <c r="Z217" s="123">
        <f>SUM(Z218:Z222)</f>
        <v>11686.5753424658</v>
      </c>
      <c r="AA217" s="123">
        <f>VLOOKUP($C217,'1 预算编制表单'!$C:$BJ,30,FALSE)</f>
        <v>0</v>
      </c>
      <c r="AB217" s="123">
        <f>AA217-AC217</f>
        <v>-10555.6164383562</v>
      </c>
      <c r="AC217" s="123">
        <f>SUM(AC218:AC222)</f>
        <v>10555.6164383562</v>
      </c>
      <c r="AD217" s="123">
        <f>VLOOKUP($C217,'1 预算编制表单'!$C:$BJ,33,FALSE)</f>
        <v>0</v>
      </c>
      <c r="AE217" s="123">
        <f>AD217-AF217</f>
        <v>-11686.5753424658</v>
      </c>
      <c r="AF217" s="123">
        <f>SUM(AF218:AF222)</f>
        <v>11686.5753424658</v>
      </c>
      <c r="AG217" s="123">
        <f>VLOOKUP($C217,'1 预算编制表单'!$C:$BJ,36,FALSE)</f>
        <v>0</v>
      </c>
      <c r="AH217" s="123">
        <f>AG217-AI217</f>
        <v>-11309.5890410959</v>
      </c>
      <c r="AI217" s="123">
        <f>SUM(AI218:AI222)</f>
        <v>11309.5890410959</v>
      </c>
      <c r="AJ217" s="123">
        <f>VLOOKUP($C217,'1 预算编制表单'!$C:$BJ,39,FALSE)</f>
        <v>0</v>
      </c>
      <c r="AK217" s="123">
        <f>AJ217-AL217</f>
        <v>-11686.5753424658</v>
      </c>
      <c r="AL217" s="123">
        <f>SUM(AL218:AL222)</f>
        <v>11686.5753424658</v>
      </c>
      <c r="AM217" s="123">
        <f>VLOOKUP($C217,'1 预算编制表单'!$C:$BJ,42,FALSE)</f>
        <v>0</v>
      </c>
      <c r="AN217" s="123">
        <f>AM217-AO217</f>
        <v>-11309.5890410959</v>
      </c>
      <c r="AO217" s="123">
        <f>SUM(AO218:AO222)</f>
        <v>11309.5890410959</v>
      </c>
      <c r="AP217" s="123">
        <f>VLOOKUP($C217,'1 预算编制表单'!$C:$BJ,45,FALSE)</f>
        <v>0</v>
      </c>
      <c r="AQ217" s="123">
        <f>AP217-AR217</f>
        <v>-11686.5753424658</v>
      </c>
      <c r="AR217" s="123">
        <f>SUM(AR218:AR222)</f>
        <v>11686.5753424658</v>
      </c>
      <c r="AS217" s="123">
        <f>VLOOKUP($C217,'1 预算编制表单'!$C:$BJ,48,FALSE)</f>
        <v>0</v>
      </c>
      <c r="AT217" s="123">
        <f>AS217-AU217</f>
        <v>-11686.5753424658</v>
      </c>
      <c r="AU217" s="123">
        <f>SUM(AU218:AU222)</f>
        <v>11686.5753424658</v>
      </c>
      <c r="AV217" s="123">
        <f>VLOOKUP($C217,'1 预算编制表单'!$C:$BJ,51,FALSE)</f>
        <v>0</v>
      </c>
      <c r="AW217" s="123">
        <f>AV217-AX217</f>
        <v>-11309.5890410959</v>
      </c>
      <c r="AX217" s="123">
        <f>SUM(AX218:AX222)</f>
        <v>11309.5890410959</v>
      </c>
      <c r="AY217" s="123">
        <f>VLOOKUP($C217,'1 预算编制表单'!$C:$BJ,54,FALSE)</f>
        <v>0</v>
      </c>
      <c r="AZ217" s="123">
        <f>AY217-BA217</f>
        <v>-11686.5753424658</v>
      </c>
      <c r="BA217" s="123">
        <f>SUM(BA218:BA222)</f>
        <v>11686.5753424658</v>
      </c>
      <c r="BB217" s="123">
        <f>VLOOKUP($C217,'1 预算编制表单'!$C:$BJ,57,FALSE)</f>
        <v>0</v>
      </c>
      <c r="BC217" s="123">
        <f>BB217-BD217</f>
        <v>-11309.5890410959</v>
      </c>
      <c r="BD217" s="123">
        <f>SUM(BD218:BD222)</f>
        <v>11309.5890410959</v>
      </c>
      <c r="BE217" s="123">
        <f>VLOOKUP($C217,'1 预算编制表单'!$C:$BJ,60,FALSE)</f>
        <v>0</v>
      </c>
      <c r="BF217" s="123">
        <f>BE217-BG217</f>
        <v>0</v>
      </c>
      <c r="BG217" s="123">
        <f>SUM(BG218:BG222)</f>
        <v>0</v>
      </c>
      <c r="BH217" s="123">
        <f>VLOOKUP($C217,'1 预算编制表单'!$C:$BJ,27,FALSE)</f>
        <v>0</v>
      </c>
      <c r="BI217" s="123">
        <f>BH217-BJ217</f>
        <v>0</v>
      </c>
      <c r="BJ217" s="123">
        <f>SUM(BJ218:BJ222)</f>
        <v>0</v>
      </c>
      <c r="BK217" s="123">
        <f>VLOOKUP($C217,'1 预算编制表单'!$C:$BJ,30,FALSE)</f>
        <v>0</v>
      </c>
      <c r="BL217" s="123">
        <f>BK217-BM217</f>
        <v>0</v>
      </c>
      <c r="BM217" s="123">
        <f>SUM(BM218:BM222)</f>
        <v>0</v>
      </c>
      <c r="BN217" s="123">
        <f>VLOOKUP($C217,'1 预算编制表单'!$C:$BJ,33,FALSE)</f>
        <v>0</v>
      </c>
      <c r="BO217" s="123">
        <f>BN217-BP217</f>
        <v>0</v>
      </c>
      <c r="BP217" s="123">
        <f>SUM(BP218:BP222)</f>
        <v>0</v>
      </c>
      <c r="BQ217" s="123">
        <f>VLOOKUP($C217,'1 预算编制表单'!$C:$BJ,36,FALSE)</f>
        <v>0</v>
      </c>
      <c r="BR217" s="123">
        <f>BQ217-BS217</f>
        <v>0</v>
      </c>
      <c r="BS217" s="123">
        <f>SUM(BS218:BS222)</f>
        <v>0</v>
      </c>
      <c r="BT217" s="123">
        <f>VLOOKUP($C217,'1 预算编制表单'!$C:$BJ,39,FALSE)</f>
        <v>0</v>
      </c>
      <c r="BU217" s="123">
        <f>BT217-BV217</f>
        <v>0</v>
      </c>
      <c r="BV217" s="123">
        <f>SUM(BV218:BV222)</f>
        <v>0</v>
      </c>
      <c r="BW217" s="123">
        <f>VLOOKUP($C217,'1 预算编制表单'!$C:$BJ,42,FALSE)</f>
        <v>0</v>
      </c>
      <c r="BX217" s="123">
        <f>BW217-BY217</f>
        <v>0</v>
      </c>
      <c r="BY217" s="123">
        <f>SUM(BY218:BY222)</f>
        <v>0</v>
      </c>
      <c r="BZ217" s="123">
        <f>VLOOKUP($C217,'1 预算编制表单'!$C:$BJ,45,FALSE)</f>
        <v>0</v>
      </c>
      <c r="CA217" s="123">
        <f>BZ217-CB217</f>
        <v>0</v>
      </c>
      <c r="CB217" s="123">
        <f>SUM(CB218:CB222)</f>
        <v>0</v>
      </c>
      <c r="CC217" s="123">
        <f>VLOOKUP($C217,'1 预算编制表单'!$C:$BJ,48,FALSE)</f>
        <v>0</v>
      </c>
      <c r="CD217" s="123">
        <f>CC217-CE217</f>
        <v>0</v>
      </c>
      <c r="CE217" s="123">
        <f>SUM(CE218:CE222)</f>
        <v>0</v>
      </c>
      <c r="CF217" s="123">
        <f>VLOOKUP($C217,'1 预算编制表单'!$C:$BJ,51,FALSE)</f>
        <v>0</v>
      </c>
      <c r="CG217" s="123">
        <f>CF217-CH217</f>
        <v>0</v>
      </c>
      <c r="CH217" s="123">
        <f>SUM(CH218:CH222)</f>
        <v>0</v>
      </c>
      <c r="CI217" s="123">
        <f>VLOOKUP($C217,'1 预算编制表单'!$C:$BJ,54,FALSE)</f>
        <v>0</v>
      </c>
      <c r="CJ217" s="123">
        <f>CI217-CK217</f>
        <v>0</v>
      </c>
      <c r="CK217" s="123">
        <f>SUM(CK218:CK222)</f>
        <v>0</v>
      </c>
      <c r="CL217" s="123">
        <f>VLOOKUP($C217,'1 预算编制表单'!$C:$BJ,57,FALSE)</f>
        <v>0</v>
      </c>
      <c r="CM217" s="123">
        <f>CL217-CN217</f>
        <v>0</v>
      </c>
      <c r="CN217" s="123">
        <f>SUM(CN218:CN222)</f>
        <v>0</v>
      </c>
      <c r="CO217" s="123">
        <f>VLOOKUP($C217,'1 预算编制表单'!$C:$BJ,60,FALSE)</f>
        <v>0</v>
      </c>
      <c r="CP217" s="123">
        <f>CO217-CQ217</f>
        <v>0</v>
      </c>
      <c r="CQ217" s="123">
        <f>SUM(CQ218:CQ222)</f>
        <v>0</v>
      </c>
    </row>
    <row r="218" s="85" customFormat="1" ht="24" customHeight="1" outlineLevel="4" spans="1:95">
      <c r="A218" s="124"/>
      <c r="B218" s="125"/>
      <c r="C218" s="126"/>
      <c r="D218" s="124"/>
      <c r="E218" s="125"/>
      <c r="F218" s="125"/>
      <c r="G218" s="125"/>
      <c r="H218" s="127"/>
      <c r="I218" s="127"/>
      <c r="J218" s="127">
        <f t="shared" si="157"/>
        <v>62956.7123287671</v>
      </c>
      <c r="K218" s="127">
        <v>1</v>
      </c>
      <c r="L218" s="152" t="s">
        <v>2844</v>
      </c>
      <c r="M218" s="153" t="str">
        <f>IFERROR(VLOOKUP($L218,'2-2 引出数据_合同数据仓库'!$B$2:$BP$10000,3,FALSE),0)</f>
        <v>关于深圳区域公司非住一片区深圳金地中心项目2025年中央空调维保服务合同</v>
      </c>
      <c r="N218" s="127"/>
      <c r="O218" s="153">
        <f>IFERROR(VLOOKUP((LEFT(VLOOKUP($L218,'2-2 引出数据_合同数据仓库'!$B$2:$BP$10000,64,FALSE),15)&amp;(RIGHT(VLOOKUP($L218,'2-2 引出数据_合同数据仓库'!$B$2:$BP$10000,64,FALSE),4)+1)),'2-2 引出数据_合同数据仓库'!$B$2:$BP$10000,3,FALSE),0)</f>
        <v>0</v>
      </c>
      <c r="P218" s="127"/>
      <c r="Q218" s="127" t="str">
        <f>IFERROR(VLOOKUP($L218,'2-2 引出数据_合同数据仓库'!$B$2:$BP$10000,28,FALSE),0)</f>
        <v>2024-12-01</v>
      </c>
      <c r="R218" s="127" t="str">
        <f>IFERROR(VLOOKUP($L218,'2-2 引出数据_合同数据仓库'!$B$2:$BP$10000,29,FALSE),0)</f>
        <v>2024-12-01</v>
      </c>
      <c r="S218" s="127" t="str">
        <f>IFERROR(VLOOKUP($L218,'2-2 引出数据_合同数据仓库'!$B$2:$BP$10000,4,FALSE),0)</f>
        <v>2025-11-30</v>
      </c>
      <c r="T218" s="127"/>
      <c r="U218" s="127">
        <f>IFERROR(VLOOKUP($L218,'2-2 引出数据_合同数据仓库'!$B$2:$BP$10000,15,FALSE),0)</f>
        <v>68800</v>
      </c>
      <c r="V218" s="127">
        <f>U218/(S218-R218+1)*365</f>
        <v>68800</v>
      </c>
      <c r="W218" s="127"/>
      <c r="X218" s="159">
        <v>45658</v>
      </c>
      <c r="Y218" s="159">
        <f>X218+30</f>
        <v>45688</v>
      </c>
      <c r="Z218" s="163">
        <f>IFERROR(IF(($R218-Y218)&gt;=0,0,IF(($S218-X218)&lt;0,0,IF(AND(($S218-Y218)&gt;0,(X218-$R218)&gt;0),$V218/365*(Y218-X218+1),IF(AND(($S218-Y218)&lt;=0,(X218-$R218)&gt;0),$V218/365*($S218-X218+1),$V218/365*(Y218-$R218+1))))),0)</f>
        <v>5843.28767123288</v>
      </c>
      <c r="AA218" s="159">
        <f>Y218+1</f>
        <v>45689</v>
      </c>
      <c r="AB218" s="159">
        <f>AA218+27</f>
        <v>45716</v>
      </c>
      <c r="AC218" s="163">
        <f>IFERROR(IF(($R218-AB218)&gt;=0,0,IF(($S218-AA218)&lt;0,0,IF(AND(($S218-AB218)&gt;0,(AA218-$R218)&gt;0),$V218/365*(AB218-AA218+1),IF(AND(($S218-AB218)&lt;=0,(AA218-$R218)&gt;0),$V218/365*($S218-AA218+1),$V218/365*(AB218-$R218+1))))),0)</f>
        <v>5277.80821917808</v>
      </c>
      <c r="AD218" s="159">
        <f>AB218+1</f>
        <v>45717</v>
      </c>
      <c r="AE218" s="159">
        <f>AD218+30</f>
        <v>45747</v>
      </c>
      <c r="AF218" s="163">
        <f>IFERROR(IF(($R218-AE218)&gt;=0,0,IF(($S218-AD218)&lt;0,0,IF(AND(($S218-AE218)&gt;0,(AD218-$R218)&gt;0),$V218/365*(AE218-AD218+1),IF(AND(($S218-AE218)&lt;=0,(AD218-$R218)&gt;0),$V218/365*($S218-AD218+1),$V218/365*(AE218-$R218+1))))),0)</f>
        <v>5843.28767123288</v>
      </c>
      <c r="AG218" s="159">
        <f>AE218+1</f>
        <v>45748</v>
      </c>
      <c r="AH218" s="159">
        <f>AG218+29</f>
        <v>45777</v>
      </c>
      <c r="AI218" s="163">
        <f>IFERROR(IF(($R218-AH218)&gt;=0,0,IF(($S218-AG218)&lt;0,0,IF(AND(($S218-AH218)&gt;0,(AG218-$R218)&gt;0),$V218/365*(AH218-AG218+1),IF(AND(($S218-AH218)&lt;=0,(AG218-$R218)&gt;0),$V218/365*($S218-AG218+1),$V218/365*(AH218-$R218+1))))),0)</f>
        <v>5654.79452054794</v>
      </c>
      <c r="AJ218" s="159">
        <f>AH218+1</f>
        <v>45778</v>
      </c>
      <c r="AK218" s="159">
        <f>AJ218+30</f>
        <v>45808</v>
      </c>
      <c r="AL218" s="163">
        <f>IFERROR(IF(($R218-AK218)&gt;=0,0,IF(($S218-AJ218)&lt;0,0,IF(AND(($S218-AK218)&gt;0,(AJ218-$R218)&gt;0),$V218/365*(AK218-AJ218+1),IF(AND(($S218-AK218)&lt;=0,(AJ218-$R218)&gt;0),$V218/365*($S218-AJ218+1),$V218/365*(AK218-$R218+1))))),0)</f>
        <v>5843.28767123288</v>
      </c>
      <c r="AM218" s="159">
        <f>AK218+1</f>
        <v>45809</v>
      </c>
      <c r="AN218" s="159">
        <f>AM218+29</f>
        <v>45838</v>
      </c>
      <c r="AO218" s="163">
        <f>IFERROR(IF(($R218-AN218)&gt;=0,0,IF(($S218-AM218)&lt;0,0,IF(AND(($S218-AN218)&gt;0,(AM218-$R218)&gt;0),$V218/365*(AN218-AM218+1),IF(AND(($S218-AN218)&lt;=0,(AM218-$R218)&gt;0),$V218/365*($S218-AM218+1),$V218/365*(AN218-$R218+1))))),0)</f>
        <v>5654.79452054794</v>
      </c>
      <c r="AP218" s="159">
        <f>AN218+1</f>
        <v>45839</v>
      </c>
      <c r="AQ218" s="159">
        <f>AP218+30</f>
        <v>45869</v>
      </c>
      <c r="AR218" s="163">
        <f>IFERROR(IF(($R218-AQ218)&gt;=0,0,IF(($S218-AP218)&lt;0,0,IF(AND(($S218-AQ218)&gt;0,(AP218-$R218)&gt;0),$V218/365*(AQ218-AP218+1),IF(AND(($S218-AQ218)&lt;=0,(AP218-$R218)&gt;0),$V218/365*($S218-AP218+1),$V218/365*(AQ218-$R218+1))))),0)</f>
        <v>5843.28767123288</v>
      </c>
      <c r="AS218" s="159">
        <f>AQ218+1</f>
        <v>45870</v>
      </c>
      <c r="AT218" s="159">
        <f>AS218+30</f>
        <v>45900</v>
      </c>
      <c r="AU218" s="163">
        <f>IFERROR(IF(($R218-AT218)&gt;=0,0,IF(($S218-AS218)&lt;0,0,IF(AND(($S218-AT218)&gt;0,(AS218-$R218)&gt;0),$V218/365*(AT218-AS218+1),IF(AND(($S218-AT218)&lt;=0,(AS218-$R218)&gt;0),$V218/365*($S218-AS218+1),$V218/365*(AT218-$R218+1))))),0)</f>
        <v>5843.28767123288</v>
      </c>
      <c r="AV218" s="159">
        <f>AT218+1</f>
        <v>45901</v>
      </c>
      <c r="AW218" s="159">
        <f>AV218+29</f>
        <v>45930</v>
      </c>
      <c r="AX218" s="163">
        <f>IFERROR(IF(($R218-AW218)&gt;=0,0,IF(($S218-AV218)&lt;0,0,IF(AND(($S218-AW218)&gt;0,(AV218-$R218)&gt;0),$V218/365*(AW218-AV218+1),IF(AND(($S218-AW218)&lt;=0,(AV218-$R218)&gt;0),$V218/365*($S218-AV218+1),$V218/365*(AW218-$R218+1))))),0)</f>
        <v>5654.79452054794</v>
      </c>
      <c r="AY218" s="159">
        <f>AW218+1</f>
        <v>45931</v>
      </c>
      <c r="AZ218" s="159">
        <f>AY218+30</f>
        <v>45961</v>
      </c>
      <c r="BA218" s="163">
        <f>IFERROR(IF(($R218-AZ218)&gt;=0,0,IF(($S218-AY218)&lt;0,0,IF(AND(($S218-AZ218)&gt;0,(AY218-$R218)&gt;0),$V218/365*(AZ218-AY218+1),IF(AND(($S218-AZ218)&lt;=0,(AY218-$R218)&gt;0),$V218/365*($S218-AY218+1),$V218/365*(AZ218-$R218+1))))),0)</f>
        <v>5843.28767123288</v>
      </c>
      <c r="BB218" s="159">
        <f>AZ218+1</f>
        <v>45962</v>
      </c>
      <c r="BC218" s="159">
        <f>BB218+29</f>
        <v>45991</v>
      </c>
      <c r="BD218" s="163">
        <f>IFERROR(IF(($R218-BC218)&gt;=0,0,IF(($S218-BB218)&lt;0,0,IF(AND(($S218-BC218)&gt;0,(BB218-$R218)&gt;0),$V218/365*(BC218-BB218+1),IF(AND(($S218-BC218)&lt;=0,(BB218-$R218)&gt;0),$V218/365*($S218-BB218+1),$V218/365*(BC218-$R218+1))))),0)</f>
        <v>5654.79452054794</v>
      </c>
      <c r="BE218" s="159">
        <f>BC218+1</f>
        <v>45992</v>
      </c>
      <c r="BF218" s="159">
        <f>BE218+30</f>
        <v>46022</v>
      </c>
      <c r="BG218" s="163">
        <f>IFERROR(IF(($R218-BF218)&gt;=0,0,IF(($S218-BE218)&lt;0,0,IF(AND(($S218-BF218)&gt;0,(BE218-$R218)&gt;0),$V218/365*(BF218-BE218+1),IF(AND(($S218-BF218)&lt;=0,(BE218-$R218)&gt;0),$V218/365*($S218-BE218+1),$V218/365*(BF218-$R218+1))))),0)</f>
        <v>0</v>
      </c>
      <c r="BH218" s="159">
        <v>46023</v>
      </c>
      <c r="BI218" s="159">
        <f>BH218+30</f>
        <v>46053</v>
      </c>
      <c r="BJ218" s="163">
        <f>IFERROR(IF(($R218-BI218)&gt;=0,0,IF(($S218-BH218)&lt;0,0,IF(AND(($S218-BI218)&gt;0,(BH218-$R218)&gt;0),$V218/365*(BI218-BH218+1),IF(AND(($S218-BI218)&lt;=0,(BH218-$R218)&gt;0),$V218/365*($S218-BH218+1),$V218/365*(BI218-$R218+1))))),0)</f>
        <v>0</v>
      </c>
      <c r="BK218" s="159">
        <f>BI218+1</f>
        <v>46054</v>
      </c>
      <c r="BL218" s="159">
        <f>BK218+27</f>
        <v>46081</v>
      </c>
      <c r="BM218" s="163">
        <f>IFERROR(IF(($R218-BL218)&gt;=0,0,IF(($S218-BK218)&lt;0,0,IF(AND(($S218-BL218)&gt;0,(BK218-$R218)&gt;0),$V218/365*(BL218-BK218+1),IF(AND(($S218-BL218)&lt;=0,(BK218-$R218)&gt;0),$V218/365*($S218-BK218+1),$V218/365*(BL218-$R218+1))))),0)</f>
        <v>0</v>
      </c>
      <c r="BN218" s="159">
        <f>BL218+1</f>
        <v>46082</v>
      </c>
      <c r="BO218" s="159">
        <f>BN218+30</f>
        <v>46112</v>
      </c>
      <c r="BP218" s="163">
        <f>IFERROR(IF(($R218-BO218)&gt;=0,0,IF(($S218-BN218)&lt;0,0,IF(AND(($S218-BO218)&gt;0,(BN218-$R218)&gt;0),$V218/365*(BO218-BN218+1),IF(AND(($S218-BO218)&lt;=0,(BN218-$R218)&gt;0),$V218/365*($S218-BN218+1),$V218/365*(BO218-$R218+1))))),0)</f>
        <v>0</v>
      </c>
      <c r="BQ218" s="159">
        <f>BO218+1</f>
        <v>46113</v>
      </c>
      <c r="BR218" s="159">
        <f>BQ218+29</f>
        <v>46142</v>
      </c>
      <c r="BS218" s="163">
        <f>IFERROR(IF(($R218-BR218)&gt;=0,0,IF(($S218-BQ218)&lt;0,0,IF(AND(($S218-BR218)&gt;0,(BQ218-$R218)&gt;0),$V218/365*(BR218-BQ218+1),IF(AND(($S218-BR218)&lt;=0,(BQ218-$R218)&gt;0),$V218/365*($S218-BQ218+1),$V218/365*(BR218-$R218+1))))),0)</f>
        <v>0</v>
      </c>
      <c r="BT218" s="159">
        <f>BR218+1</f>
        <v>46143</v>
      </c>
      <c r="BU218" s="159">
        <f>BT218+30</f>
        <v>46173</v>
      </c>
      <c r="BV218" s="163">
        <f>IFERROR(IF(($R218-BU218)&gt;=0,0,IF(($S218-BT218)&lt;0,0,IF(AND(($S218-BU218)&gt;0,(BT218-$R218)&gt;0),$V218/365*(BU218-BT218+1),IF(AND(($S218-BU218)&lt;=0,(BT218-$R218)&gt;0),$V218/365*($S218-BT218+1),$V218/365*(BU218-$R218+1))))),0)</f>
        <v>0</v>
      </c>
      <c r="BW218" s="159">
        <f>BU218+1</f>
        <v>46174</v>
      </c>
      <c r="BX218" s="159">
        <f>BW218+29</f>
        <v>46203</v>
      </c>
      <c r="BY218" s="163">
        <f>IFERROR(IF(($R218-BX218)&gt;=0,0,IF(($S218-BW218)&lt;0,0,IF(AND(($S218-BX218)&gt;0,(BW218-$R218)&gt;0),$V218/365*(BX218-BW218+1),IF(AND(($S218-BX218)&lt;=0,(BW218-$R218)&gt;0),$V218/365*($S218-BW218+1),$V218/365*(BX218-$R218+1))))),0)</f>
        <v>0</v>
      </c>
      <c r="BZ218" s="159">
        <f>BX218+1</f>
        <v>46204</v>
      </c>
      <c r="CA218" s="159">
        <f>BZ218+30</f>
        <v>46234</v>
      </c>
      <c r="CB218" s="163">
        <f>IFERROR(IF(($R218-CA218)&gt;=0,0,IF(($S218-BZ218)&lt;0,0,IF(AND(($S218-CA218)&gt;0,(BZ218-$R218)&gt;0),$V218/365*(CA218-BZ218+1),IF(AND(($S218-CA218)&lt;=0,(BZ218-$R218)&gt;0),$V218/365*($S218-BZ218+1),$V218/365*(CA218-$R218+1))))),0)</f>
        <v>0</v>
      </c>
      <c r="CC218" s="159">
        <f>CA218+1</f>
        <v>46235</v>
      </c>
      <c r="CD218" s="159">
        <f>CC218+30</f>
        <v>46265</v>
      </c>
      <c r="CE218" s="163">
        <f>IFERROR(IF(($R218-CD218)&gt;=0,0,IF(($S218-CC218)&lt;0,0,IF(AND(($S218-CD218)&gt;0,(CC218-$R218)&gt;0),$V218/365*(CD218-CC218+1),IF(AND(($S218-CD218)&lt;=0,(CC218-$R218)&gt;0),$V218/365*($S218-CC218+1),$V218/365*(CD218-$R218+1))))),0)</f>
        <v>0</v>
      </c>
      <c r="CF218" s="159">
        <f>CD218+1</f>
        <v>46266</v>
      </c>
      <c r="CG218" s="159">
        <f>CF218+29</f>
        <v>46295</v>
      </c>
      <c r="CH218" s="163">
        <f>IFERROR(IF(($R218-CG218)&gt;=0,0,IF(($S218-CF218)&lt;0,0,IF(AND(($S218-CG218)&gt;0,(CF218-$R218)&gt;0),$V218/365*(CG218-CF218+1),IF(AND(($S218-CG218)&lt;=0,(CF218-$R218)&gt;0),$V218/365*($S218-CF218+1),$V218/365*(CG218-$R218+1))))),0)</f>
        <v>0</v>
      </c>
      <c r="CI218" s="159">
        <f>CG218+1</f>
        <v>46296</v>
      </c>
      <c r="CJ218" s="159">
        <f>CI218+30</f>
        <v>46326</v>
      </c>
      <c r="CK218" s="163">
        <f>IFERROR(IF(($R218-CJ218)&gt;=0,0,IF(($S218-CI218)&lt;0,0,IF(AND(($S218-CJ218)&gt;0,(CI218-$R218)&gt;0),$V218/365*(CJ218-CI218+1),IF(AND(($S218-CJ218)&lt;=0,(CI218-$R218)&gt;0),$V218/365*($S218-CI218+1),$V218/365*(CJ218-$R218+1))))),0)</f>
        <v>0</v>
      </c>
      <c r="CL218" s="159">
        <f>CJ218+1</f>
        <v>46327</v>
      </c>
      <c r="CM218" s="159">
        <f>CL218+29</f>
        <v>46356</v>
      </c>
      <c r="CN218" s="163">
        <f>IFERROR(IF(($R218-CM218)&gt;=0,0,IF(($S218-CL218)&lt;0,0,IF(AND(($S218-CM218)&gt;0,(CL218-$R218)&gt;0),$V218/365*(CM218-CL218+1),IF(AND(($S218-CM218)&lt;=0,(CL218-$R218)&gt;0),$V218/365*($S218-CL218+1),$V218/365*(CM218-$R218+1))))),0)</f>
        <v>0</v>
      </c>
      <c r="CO218" s="159">
        <f>CM218+1</f>
        <v>46357</v>
      </c>
      <c r="CP218" s="159">
        <f>CO218+30</f>
        <v>46387</v>
      </c>
      <c r="CQ218" s="163">
        <f>IFERROR(IF(($R218-CP218)&gt;=0,0,IF(($S218-CO218)&lt;0,0,IF(AND(($S218-CP218)&gt;0,(CO218-$R218)&gt;0),$V218/365*(CP218-CO218+1),IF(AND(($S218-CP218)&lt;=0,(CO218-$R218)&gt;0),$V218/365*($S218-CO218+1),$V218/365*(CP218-$R218+1))))),0)</f>
        <v>0</v>
      </c>
    </row>
    <row r="219" s="85" customFormat="1" ht="24" customHeight="1" outlineLevel="4" spans="1:95">
      <c r="A219" s="124"/>
      <c r="B219" s="125"/>
      <c r="C219" s="126"/>
      <c r="D219" s="124"/>
      <c r="E219" s="125"/>
      <c r="F219" s="125"/>
      <c r="G219" s="125"/>
      <c r="H219" s="127"/>
      <c r="I219" s="127"/>
      <c r="J219" s="127">
        <f t="shared" si="157"/>
        <v>62956.7123287671</v>
      </c>
      <c r="K219" s="127">
        <f>K218+1</f>
        <v>2</v>
      </c>
      <c r="L219" s="152" t="s">
        <v>2845</v>
      </c>
      <c r="M219" s="153" t="str">
        <f>IFERROR(VLOOKUP($L219,'2-2 引出数据_合同数据仓库'!$B$2:$BP$10000,3,FALSE),0)</f>
        <v>深圳金地中心中央空调主机维保合同</v>
      </c>
      <c r="N219" s="127"/>
      <c r="O219" s="153">
        <f>IFERROR(VLOOKUP((LEFT(VLOOKUP($L219,'2-2 引出数据_合同数据仓库'!$B$2:$BP$10000,64,FALSE),15)&amp;(RIGHT(VLOOKUP($L219,'2-2 引出数据_合同数据仓库'!$B$2:$BP$10000,64,FALSE),4)+1)),'2-2 引出数据_合同数据仓库'!$B$2:$BP$10000,3,FALSE),0)</f>
        <v>0</v>
      </c>
      <c r="P219" s="127"/>
      <c r="Q219" s="127" t="str">
        <f>IFERROR(VLOOKUP($L219,'2-2 引出数据_合同数据仓库'!$B$2:$BP$10000,28,FALSE),0)</f>
        <v>2024-12-11</v>
      </c>
      <c r="R219" s="127" t="str">
        <f>IFERROR(VLOOKUP($L219,'2-2 引出数据_合同数据仓库'!$B$2:$BP$10000,29,FALSE),0)</f>
        <v>2024-12-01</v>
      </c>
      <c r="S219" s="127" t="str">
        <f>IFERROR(VLOOKUP($L219,'2-2 引出数据_合同数据仓库'!$B$2:$BP$10000,4,FALSE),0)</f>
        <v>2025-11-30</v>
      </c>
      <c r="T219" s="127"/>
      <c r="U219" s="127">
        <f>IFERROR(VLOOKUP($L219,'2-2 引出数据_合同数据仓库'!$B$2:$BP$10000,15,FALSE),0)</f>
        <v>68800</v>
      </c>
      <c r="V219" s="127">
        <f>U219/(S219-R219+1)*365</f>
        <v>68800</v>
      </c>
      <c r="W219" s="127"/>
      <c r="X219" s="159">
        <v>45658</v>
      </c>
      <c r="Y219" s="159">
        <f>X219+30</f>
        <v>45688</v>
      </c>
      <c r="Z219" s="163">
        <f>IFERROR(IF(($R219-Y219)&gt;=0,0,IF(($S219-X219)&lt;0,0,IF(AND(($S219-Y219)&gt;0,(X219-$R219)&gt;0),$V219/365*(Y219-X219+1),IF(AND(($S219-Y219)&lt;=0,(X219-$R219)&gt;0),$V219/365*($S219-X219+1),$V219/365*(Y219-$R219+1))))),0)</f>
        <v>5843.28767123288</v>
      </c>
      <c r="AA219" s="159">
        <f>Y219+1</f>
        <v>45689</v>
      </c>
      <c r="AB219" s="159">
        <f>AA219+27</f>
        <v>45716</v>
      </c>
      <c r="AC219" s="163">
        <f>IFERROR(IF(($R219-AB219)&gt;=0,0,IF(($S219-AA219)&lt;0,0,IF(AND(($S219-AB219)&gt;0,(AA219-$R219)&gt;0),$V219/365*(AB219-AA219+1),IF(AND(($S219-AB219)&lt;=0,(AA219-$R219)&gt;0),$V219/365*($S219-AA219+1),$V219/365*(AB219-$R219+1))))),0)</f>
        <v>5277.80821917808</v>
      </c>
      <c r="AD219" s="159">
        <f>AB219+1</f>
        <v>45717</v>
      </c>
      <c r="AE219" s="159">
        <f>AD219+30</f>
        <v>45747</v>
      </c>
      <c r="AF219" s="163">
        <f>IFERROR(IF(($R219-AE219)&gt;=0,0,IF(($S219-AD219)&lt;0,0,IF(AND(($S219-AE219)&gt;0,(AD219-$R219)&gt;0),$V219/365*(AE219-AD219+1),IF(AND(($S219-AE219)&lt;=0,(AD219-$R219)&gt;0),$V219/365*($S219-AD219+1),$V219/365*(AE219-$R219+1))))),0)</f>
        <v>5843.28767123288</v>
      </c>
      <c r="AG219" s="159">
        <f>AE219+1</f>
        <v>45748</v>
      </c>
      <c r="AH219" s="159">
        <f>AG219+29</f>
        <v>45777</v>
      </c>
      <c r="AI219" s="163">
        <f>IFERROR(IF(($R219-AH219)&gt;=0,0,IF(($S219-AG219)&lt;0,0,IF(AND(($S219-AH219)&gt;0,(AG219-$R219)&gt;0),$V219/365*(AH219-AG219+1),IF(AND(($S219-AH219)&lt;=0,(AG219-$R219)&gt;0),$V219/365*($S219-AG219+1),$V219/365*(AH219-$R219+1))))),0)</f>
        <v>5654.79452054794</v>
      </c>
      <c r="AJ219" s="159">
        <f>AH219+1</f>
        <v>45778</v>
      </c>
      <c r="AK219" s="159">
        <f>AJ219+30</f>
        <v>45808</v>
      </c>
      <c r="AL219" s="163">
        <f>IFERROR(IF(($R219-AK219)&gt;=0,0,IF(($S219-AJ219)&lt;0,0,IF(AND(($S219-AK219)&gt;0,(AJ219-$R219)&gt;0),$V219/365*(AK219-AJ219+1),IF(AND(($S219-AK219)&lt;=0,(AJ219-$R219)&gt;0),$V219/365*($S219-AJ219+1),$V219/365*(AK219-$R219+1))))),0)</f>
        <v>5843.28767123288</v>
      </c>
      <c r="AM219" s="159">
        <f>AK219+1</f>
        <v>45809</v>
      </c>
      <c r="AN219" s="159">
        <f>AM219+29</f>
        <v>45838</v>
      </c>
      <c r="AO219" s="163">
        <f>IFERROR(IF(($R219-AN219)&gt;=0,0,IF(($S219-AM219)&lt;0,0,IF(AND(($S219-AN219)&gt;0,(AM219-$R219)&gt;0),$V219/365*(AN219-AM219+1),IF(AND(($S219-AN219)&lt;=0,(AM219-$R219)&gt;0),$V219/365*($S219-AM219+1),$V219/365*(AN219-$R219+1))))),0)</f>
        <v>5654.79452054794</v>
      </c>
      <c r="AP219" s="159">
        <f>AN219+1</f>
        <v>45839</v>
      </c>
      <c r="AQ219" s="159">
        <f>AP219+30</f>
        <v>45869</v>
      </c>
      <c r="AR219" s="163">
        <f>IFERROR(IF(($R219-AQ219)&gt;=0,0,IF(($S219-AP219)&lt;0,0,IF(AND(($S219-AQ219)&gt;0,(AP219-$R219)&gt;0),$V219/365*(AQ219-AP219+1),IF(AND(($S219-AQ219)&lt;=0,(AP219-$R219)&gt;0),$V219/365*($S219-AP219+1),$V219/365*(AQ219-$R219+1))))),0)</f>
        <v>5843.28767123288</v>
      </c>
      <c r="AS219" s="159">
        <f>AQ219+1</f>
        <v>45870</v>
      </c>
      <c r="AT219" s="159">
        <f>AS219+30</f>
        <v>45900</v>
      </c>
      <c r="AU219" s="163">
        <f>IFERROR(IF(($R219-AT219)&gt;=0,0,IF(($S219-AS219)&lt;0,0,IF(AND(($S219-AT219)&gt;0,(AS219-$R219)&gt;0),$V219/365*(AT219-AS219+1),IF(AND(($S219-AT219)&lt;=0,(AS219-$R219)&gt;0),$V219/365*($S219-AS219+1),$V219/365*(AT219-$R219+1))))),0)</f>
        <v>5843.28767123288</v>
      </c>
      <c r="AV219" s="159">
        <f>AT219+1</f>
        <v>45901</v>
      </c>
      <c r="AW219" s="159">
        <f>AV219+29</f>
        <v>45930</v>
      </c>
      <c r="AX219" s="163">
        <f>IFERROR(IF(($R219-AW219)&gt;=0,0,IF(($S219-AV219)&lt;0,0,IF(AND(($S219-AW219)&gt;0,(AV219-$R219)&gt;0),$V219/365*(AW219-AV219+1),IF(AND(($S219-AW219)&lt;=0,(AV219-$R219)&gt;0),$V219/365*($S219-AV219+1),$V219/365*(AW219-$R219+1))))),0)</f>
        <v>5654.79452054794</v>
      </c>
      <c r="AY219" s="159">
        <f>AW219+1</f>
        <v>45931</v>
      </c>
      <c r="AZ219" s="159">
        <f>AY219+30</f>
        <v>45961</v>
      </c>
      <c r="BA219" s="163">
        <f>IFERROR(IF(($R219-AZ219)&gt;=0,0,IF(($S219-AY219)&lt;0,0,IF(AND(($S219-AZ219)&gt;0,(AY219-$R219)&gt;0),$V219/365*(AZ219-AY219+1),IF(AND(($S219-AZ219)&lt;=0,(AY219-$R219)&gt;0),$V219/365*($S219-AY219+1),$V219/365*(AZ219-$R219+1))))),0)</f>
        <v>5843.28767123288</v>
      </c>
      <c r="BB219" s="159">
        <f>AZ219+1</f>
        <v>45962</v>
      </c>
      <c r="BC219" s="159">
        <f>BB219+29</f>
        <v>45991</v>
      </c>
      <c r="BD219" s="163">
        <f>IFERROR(IF(($R219-BC219)&gt;=0,0,IF(($S219-BB219)&lt;0,0,IF(AND(($S219-BC219)&gt;0,(BB219-$R219)&gt;0),$V219/365*(BC219-BB219+1),IF(AND(($S219-BC219)&lt;=0,(BB219-$R219)&gt;0),$V219/365*($S219-BB219+1),$V219/365*(BC219-$R219+1))))),0)</f>
        <v>5654.79452054794</v>
      </c>
      <c r="BE219" s="159">
        <f>BC219+1</f>
        <v>45992</v>
      </c>
      <c r="BF219" s="159">
        <f>BE219+30</f>
        <v>46022</v>
      </c>
      <c r="BG219" s="163">
        <f>IFERROR(IF(($R219-BF219)&gt;=0,0,IF(($S219-BE219)&lt;0,0,IF(AND(($S219-BF219)&gt;0,(BE219-$R219)&gt;0),$V219/365*(BF219-BE219+1),IF(AND(($S219-BF219)&lt;=0,(BE219-$R219)&gt;0),$V219/365*($S219-BE219+1),$V219/365*(BF219-$R219+1))))),0)</f>
        <v>0</v>
      </c>
      <c r="BH219" s="159">
        <v>46023</v>
      </c>
      <c r="BI219" s="159">
        <f>BH219+30</f>
        <v>46053</v>
      </c>
      <c r="BJ219" s="163">
        <f>IFERROR(IF(($R219-BI219)&gt;=0,0,IF(($S219-BH219)&lt;0,0,IF(AND(($S219-BI219)&gt;0,(BH219-$R219)&gt;0),$V219/365*(BI219-BH219+1),IF(AND(($S219-BI219)&lt;=0,(BH219-$R219)&gt;0),$V219/365*($S219-BH219+1),$V219/365*(BI219-$R219+1))))),0)</f>
        <v>0</v>
      </c>
      <c r="BK219" s="159">
        <f>BI219+1</f>
        <v>46054</v>
      </c>
      <c r="BL219" s="159">
        <f>BK219+27</f>
        <v>46081</v>
      </c>
      <c r="BM219" s="163">
        <f>IFERROR(IF(($R219-BL219)&gt;=0,0,IF(($S219-BK219)&lt;0,0,IF(AND(($S219-BL219)&gt;0,(BK219-$R219)&gt;0),$V219/365*(BL219-BK219+1),IF(AND(($S219-BL219)&lt;=0,(BK219-$R219)&gt;0),$V219/365*($S219-BK219+1),$V219/365*(BL219-$R219+1))))),0)</f>
        <v>0</v>
      </c>
      <c r="BN219" s="159">
        <f>BL219+1</f>
        <v>46082</v>
      </c>
      <c r="BO219" s="159">
        <f>BN219+30</f>
        <v>46112</v>
      </c>
      <c r="BP219" s="163">
        <f>IFERROR(IF(($R219-BO219)&gt;=0,0,IF(($S219-BN219)&lt;0,0,IF(AND(($S219-BO219)&gt;0,(BN219-$R219)&gt;0),$V219/365*(BO219-BN219+1),IF(AND(($S219-BO219)&lt;=0,(BN219-$R219)&gt;0),$V219/365*($S219-BN219+1),$V219/365*(BO219-$R219+1))))),0)</f>
        <v>0</v>
      </c>
      <c r="BQ219" s="159">
        <f>BO219+1</f>
        <v>46113</v>
      </c>
      <c r="BR219" s="159">
        <f>BQ219+29</f>
        <v>46142</v>
      </c>
      <c r="BS219" s="163">
        <f>IFERROR(IF(($R219-BR219)&gt;=0,0,IF(($S219-BQ219)&lt;0,0,IF(AND(($S219-BR219)&gt;0,(BQ219-$R219)&gt;0),$V219/365*(BR219-BQ219+1),IF(AND(($S219-BR219)&lt;=0,(BQ219-$R219)&gt;0),$V219/365*($S219-BQ219+1),$V219/365*(BR219-$R219+1))))),0)</f>
        <v>0</v>
      </c>
      <c r="BT219" s="159">
        <f>BR219+1</f>
        <v>46143</v>
      </c>
      <c r="BU219" s="159">
        <f>BT219+30</f>
        <v>46173</v>
      </c>
      <c r="BV219" s="163">
        <f>IFERROR(IF(($R219-BU219)&gt;=0,0,IF(($S219-BT219)&lt;0,0,IF(AND(($S219-BU219)&gt;0,(BT219-$R219)&gt;0),$V219/365*(BU219-BT219+1),IF(AND(($S219-BU219)&lt;=0,(BT219-$R219)&gt;0),$V219/365*($S219-BT219+1),$V219/365*(BU219-$R219+1))))),0)</f>
        <v>0</v>
      </c>
      <c r="BW219" s="159">
        <f>BU219+1</f>
        <v>46174</v>
      </c>
      <c r="BX219" s="159">
        <f>BW219+29</f>
        <v>46203</v>
      </c>
      <c r="BY219" s="163">
        <f>IFERROR(IF(($R219-BX219)&gt;=0,0,IF(($S219-BW219)&lt;0,0,IF(AND(($S219-BX219)&gt;0,(BW219-$R219)&gt;0),$V219/365*(BX219-BW219+1),IF(AND(($S219-BX219)&lt;=0,(BW219-$R219)&gt;0),$V219/365*($S219-BW219+1),$V219/365*(BX219-$R219+1))))),0)</f>
        <v>0</v>
      </c>
      <c r="BZ219" s="159">
        <f>BX219+1</f>
        <v>46204</v>
      </c>
      <c r="CA219" s="159">
        <f>BZ219+30</f>
        <v>46234</v>
      </c>
      <c r="CB219" s="163">
        <f>IFERROR(IF(($R219-CA219)&gt;=0,0,IF(($S219-BZ219)&lt;0,0,IF(AND(($S219-CA219)&gt;0,(BZ219-$R219)&gt;0),$V219/365*(CA219-BZ219+1),IF(AND(($S219-CA219)&lt;=0,(BZ219-$R219)&gt;0),$V219/365*($S219-BZ219+1),$V219/365*(CA219-$R219+1))))),0)</f>
        <v>0</v>
      </c>
      <c r="CC219" s="159">
        <f>CA219+1</f>
        <v>46235</v>
      </c>
      <c r="CD219" s="159">
        <f>CC219+30</f>
        <v>46265</v>
      </c>
      <c r="CE219" s="163">
        <f>IFERROR(IF(($R219-CD219)&gt;=0,0,IF(($S219-CC219)&lt;0,0,IF(AND(($S219-CD219)&gt;0,(CC219-$R219)&gt;0),$V219/365*(CD219-CC219+1),IF(AND(($S219-CD219)&lt;=0,(CC219-$R219)&gt;0),$V219/365*($S219-CC219+1),$V219/365*(CD219-$R219+1))))),0)</f>
        <v>0</v>
      </c>
      <c r="CF219" s="159">
        <f>CD219+1</f>
        <v>46266</v>
      </c>
      <c r="CG219" s="159">
        <f>CF219+29</f>
        <v>46295</v>
      </c>
      <c r="CH219" s="163">
        <f>IFERROR(IF(($R219-CG219)&gt;=0,0,IF(($S219-CF219)&lt;0,0,IF(AND(($S219-CG219)&gt;0,(CF219-$R219)&gt;0),$V219/365*(CG219-CF219+1),IF(AND(($S219-CG219)&lt;=0,(CF219-$R219)&gt;0),$V219/365*($S219-CF219+1),$V219/365*(CG219-$R219+1))))),0)</f>
        <v>0</v>
      </c>
      <c r="CI219" s="159">
        <f>CG219+1</f>
        <v>46296</v>
      </c>
      <c r="CJ219" s="159">
        <f>CI219+30</f>
        <v>46326</v>
      </c>
      <c r="CK219" s="163">
        <f>IFERROR(IF(($R219-CJ219)&gt;=0,0,IF(($S219-CI219)&lt;0,0,IF(AND(($S219-CJ219)&gt;0,(CI219-$R219)&gt;0),$V219/365*(CJ219-CI219+1),IF(AND(($S219-CJ219)&lt;=0,(CI219-$R219)&gt;0),$V219/365*($S219-CI219+1),$V219/365*(CJ219-$R219+1))))),0)</f>
        <v>0</v>
      </c>
      <c r="CL219" s="159">
        <f>CJ219+1</f>
        <v>46327</v>
      </c>
      <c r="CM219" s="159">
        <f>CL219+29</f>
        <v>46356</v>
      </c>
      <c r="CN219" s="163">
        <f>IFERROR(IF(($R219-CM219)&gt;=0,0,IF(($S219-CL219)&lt;0,0,IF(AND(($S219-CM219)&gt;0,(CL219-$R219)&gt;0),$V219/365*(CM219-CL219+1),IF(AND(($S219-CM219)&lt;=0,(CL219-$R219)&gt;0),$V219/365*($S219-CL219+1),$V219/365*(CM219-$R219+1))))),0)</f>
        <v>0</v>
      </c>
      <c r="CO219" s="159">
        <f>CM219+1</f>
        <v>46357</v>
      </c>
      <c r="CP219" s="159">
        <f>CO219+30</f>
        <v>46387</v>
      </c>
      <c r="CQ219" s="163">
        <f>IFERROR(IF(($R219-CP219)&gt;=0,0,IF(($S219-CO219)&lt;0,0,IF(AND(($S219-CP219)&gt;0,(CO219-$R219)&gt;0),$V219/365*(CP219-CO219+1),IF(AND(($S219-CP219)&lt;=0,(CO219-$R219)&gt;0),$V219/365*($S219-CO219+1),$V219/365*(CP219-$R219+1))))),0)</f>
        <v>0</v>
      </c>
    </row>
    <row r="220" s="85" customFormat="1" ht="24" customHeight="1" outlineLevel="4" spans="1:95">
      <c r="A220" s="124"/>
      <c r="B220" s="125"/>
      <c r="C220" s="126"/>
      <c r="D220" s="124"/>
      <c r="E220" s="125"/>
      <c r="F220" s="125"/>
      <c r="G220" s="125"/>
      <c r="H220" s="127"/>
      <c r="I220" s="127"/>
      <c r="J220" s="127">
        <f t="shared" si="157"/>
        <v>0</v>
      </c>
      <c r="K220" s="127">
        <f>K219+1</f>
        <v>3</v>
      </c>
      <c r="L220" s="152" t="s">
        <v>2846</v>
      </c>
      <c r="M220" s="153" t="str">
        <f>IFERROR(VLOOKUP($L220,'2-2 引出数据_合同数据仓库'!$B$2:$BP$10000,3,FALSE),0)</f>
        <v>深圳金地中心中央空调主机维保合同用印</v>
      </c>
      <c r="N220" s="127"/>
      <c r="O220" s="153">
        <f>IFERROR(VLOOKUP((LEFT(VLOOKUP($L220,'2-2 引出数据_合同数据仓库'!$B$2:$BP$10000,64,FALSE),15)&amp;(RIGHT(VLOOKUP($L220,'2-2 引出数据_合同数据仓库'!$B$2:$BP$10000,64,FALSE),4)+1)),'2-2 引出数据_合同数据仓库'!$B$2:$BP$10000,3,FALSE),0)</f>
        <v>0</v>
      </c>
      <c r="P220" s="127"/>
      <c r="Q220" s="127" t="str">
        <f>IFERROR(VLOOKUP($L220,'2-2 引出数据_合同数据仓库'!$B$2:$BP$10000,28,FALSE),0)</f>
        <v>2023-11-30</v>
      </c>
      <c r="R220" s="127" t="str">
        <f>IFERROR(VLOOKUP($L220,'2-2 引出数据_合同数据仓库'!$B$2:$BP$10000,29,FALSE),0)</f>
        <v>2023-12-01</v>
      </c>
      <c r="S220" s="127" t="str">
        <f>IFERROR(VLOOKUP($L220,'2-2 引出数据_合同数据仓库'!$B$2:$BP$10000,4,FALSE),0)</f>
        <v>2024-11-30</v>
      </c>
      <c r="T220" s="127"/>
      <c r="U220" s="127">
        <f>IFERROR(VLOOKUP($L220,'2-2 引出数据_合同数据仓库'!$B$2:$BP$10000,15,FALSE),0)</f>
        <v>69800</v>
      </c>
      <c r="V220" s="127">
        <f>U220/(S220-R220+1)*365</f>
        <v>69609.2896174863</v>
      </c>
      <c r="W220" s="127"/>
      <c r="X220" s="159">
        <v>45658</v>
      </c>
      <c r="Y220" s="159">
        <f>X220+30</f>
        <v>45688</v>
      </c>
      <c r="Z220" s="163">
        <f>IFERROR(IF(($R220-Y220)&gt;=0,0,IF(($S220-X220)&lt;0,0,IF(AND(($S220-Y220)&gt;0,(X220-$R220)&gt;0),$V220/365*(Y220-X220+1),IF(AND(($S220-Y220)&lt;=0,(X220-$R220)&gt;0),$V220/365*($S220-X220+1),$V220/365*(Y220-$R220+1))))),0)</f>
        <v>0</v>
      </c>
      <c r="AA220" s="159">
        <f>Y220+1</f>
        <v>45689</v>
      </c>
      <c r="AB220" s="159">
        <f>AA220+27</f>
        <v>45716</v>
      </c>
      <c r="AC220" s="163">
        <f>IFERROR(IF(($R220-AB220)&gt;=0,0,IF(($S220-AA220)&lt;0,0,IF(AND(($S220-AB220)&gt;0,(AA220-$R220)&gt;0),$V220/365*(AB220-AA220+1),IF(AND(($S220-AB220)&lt;=0,(AA220-$R220)&gt;0),$V220/365*($S220-AA220+1),$V220/365*(AB220-$R220+1))))),0)</f>
        <v>0</v>
      </c>
      <c r="AD220" s="159">
        <f>AB220+1</f>
        <v>45717</v>
      </c>
      <c r="AE220" s="159">
        <f>AD220+30</f>
        <v>45747</v>
      </c>
      <c r="AF220" s="163">
        <f>IFERROR(IF(($R220-AE220)&gt;=0,0,IF(($S220-AD220)&lt;0,0,IF(AND(($S220-AE220)&gt;0,(AD220-$R220)&gt;0),$V220/365*(AE220-AD220+1),IF(AND(($S220-AE220)&lt;=0,(AD220-$R220)&gt;0),$V220/365*($S220-AD220+1),$V220/365*(AE220-$R220+1))))),0)</f>
        <v>0</v>
      </c>
      <c r="AG220" s="159">
        <f>AE220+1</f>
        <v>45748</v>
      </c>
      <c r="AH220" s="159">
        <f>AG220+29</f>
        <v>45777</v>
      </c>
      <c r="AI220" s="163">
        <f>IFERROR(IF(($R220-AH220)&gt;=0,0,IF(($S220-AG220)&lt;0,0,IF(AND(($S220-AH220)&gt;0,(AG220-$R220)&gt;0),$V220/365*(AH220-AG220+1),IF(AND(($S220-AH220)&lt;=0,(AG220-$R220)&gt;0),$V220/365*($S220-AG220+1),$V220/365*(AH220-$R220+1))))),0)</f>
        <v>0</v>
      </c>
      <c r="AJ220" s="159">
        <f>AH220+1</f>
        <v>45778</v>
      </c>
      <c r="AK220" s="159">
        <f>AJ220+30</f>
        <v>45808</v>
      </c>
      <c r="AL220" s="163">
        <f>IFERROR(IF(($R220-AK220)&gt;=0,0,IF(($S220-AJ220)&lt;0,0,IF(AND(($S220-AK220)&gt;0,(AJ220-$R220)&gt;0),$V220/365*(AK220-AJ220+1),IF(AND(($S220-AK220)&lt;=0,(AJ220-$R220)&gt;0),$V220/365*($S220-AJ220+1),$V220/365*(AK220-$R220+1))))),0)</f>
        <v>0</v>
      </c>
      <c r="AM220" s="159">
        <f>AK220+1</f>
        <v>45809</v>
      </c>
      <c r="AN220" s="159">
        <f>AM220+29</f>
        <v>45838</v>
      </c>
      <c r="AO220" s="163">
        <f>IFERROR(IF(($R220-AN220)&gt;=0,0,IF(($S220-AM220)&lt;0,0,IF(AND(($S220-AN220)&gt;0,(AM220-$R220)&gt;0),$V220/365*(AN220-AM220+1),IF(AND(($S220-AN220)&lt;=0,(AM220-$R220)&gt;0),$V220/365*($S220-AM220+1),$V220/365*(AN220-$R220+1))))),0)</f>
        <v>0</v>
      </c>
      <c r="AP220" s="159">
        <f>AN220+1</f>
        <v>45839</v>
      </c>
      <c r="AQ220" s="159">
        <f>AP220+30</f>
        <v>45869</v>
      </c>
      <c r="AR220" s="163">
        <f>IFERROR(IF(($R220-AQ220)&gt;=0,0,IF(($S220-AP220)&lt;0,0,IF(AND(($S220-AQ220)&gt;0,(AP220-$R220)&gt;0),$V220/365*(AQ220-AP220+1),IF(AND(($S220-AQ220)&lt;=0,(AP220-$R220)&gt;0),$V220/365*($S220-AP220+1),$V220/365*(AQ220-$R220+1))))),0)</f>
        <v>0</v>
      </c>
      <c r="AS220" s="159">
        <f>AQ220+1</f>
        <v>45870</v>
      </c>
      <c r="AT220" s="159">
        <f>AS220+30</f>
        <v>45900</v>
      </c>
      <c r="AU220" s="163">
        <f>IFERROR(IF(($R220-AT220)&gt;=0,0,IF(($S220-AS220)&lt;0,0,IF(AND(($S220-AT220)&gt;0,(AS220-$R220)&gt;0),$V220/365*(AT220-AS220+1),IF(AND(($S220-AT220)&lt;=0,(AS220-$R220)&gt;0),$V220/365*($S220-AS220+1),$V220/365*(AT220-$R220+1))))),0)</f>
        <v>0</v>
      </c>
      <c r="AV220" s="159">
        <f>AT220+1</f>
        <v>45901</v>
      </c>
      <c r="AW220" s="159">
        <f>AV220+29</f>
        <v>45930</v>
      </c>
      <c r="AX220" s="163">
        <f>IFERROR(IF(($R220-AW220)&gt;=0,0,IF(($S220-AV220)&lt;0,0,IF(AND(($S220-AW220)&gt;0,(AV220-$R220)&gt;0),$V220/365*(AW220-AV220+1),IF(AND(($S220-AW220)&lt;=0,(AV220-$R220)&gt;0),$V220/365*($S220-AV220+1),$V220/365*(AW220-$R220+1))))),0)</f>
        <v>0</v>
      </c>
      <c r="AY220" s="159">
        <f>AW220+1</f>
        <v>45931</v>
      </c>
      <c r="AZ220" s="159">
        <f>AY220+30</f>
        <v>45961</v>
      </c>
      <c r="BA220" s="163">
        <f>IFERROR(IF(($R220-AZ220)&gt;=0,0,IF(($S220-AY220)&lt;0,0,IF(AND(($S220-AZ220)&gt;0,(AY220-$R220)&gt;0),$V220/365*(AZ220-AY220+1),IF(AND(($S220-AZ220)&lt;=0,(AY220-$R220)&gt;0),$V220/365*($S220-AY220+1),$V220/365*(AZ220-$R220+1))))),0)</f>
        <v>0</v>
      </c>
      <c r="BB220" s="159">
        <f>AZ220+1</f>
        <v>45962</v>
      </c>
      <c r="BC220" s="159">
        <f>BB220+29</f>
        <v>45991</v>
      </c>
      <c r="BD220" s="163">
        <f>IFERROR(IF(($R220-BC220)&gt;=0,0,IF(($S220-BB220)&lt;0,0,IF(AND(($S220-BC220)&gt;0,(BB220-$R220)&gt;0),$V220/365*(BC220-BB220+1),IF(AND(($S220-BC220)&lt;=0,(BB220-$R220)&gt;0),$V220/365*($S220-BB220+1),$V220/365*(BC220-$R220+1))))),0)</f>
        <v>0</v>
      </c>
      <c r="BE220" s="159">
        <f>BC220+1</f>
        <v>45992</v>
      </c>
      <c r="BF220" s="159">
        <f>BE220+30</f>
        <v>46022</v>
      </c>
      <c r="BG220" s="163">
        <f>IFERROR(IF(($R220-BF220)&gt;=0,0,IF(($S220-BE220)&lt;0,0,IF(AND(($S220-BF220)&gt;0,(BE220-$R220)&gt;0),$V220/365*(BF220-BE220+1),IF(AND(($S220-BF220)&lt;=0,(BE220-$R220)&gt;0),$V220/365*($S220-BE220+1),$V220/365*(BF220-$R220+1))))),0)</f>
        <v>0</v>
      </c>
      <c r="BH220" s="159">
        <v>46023</v>
      </c>
      <c r="BI220" s="159">
        <f>BH220+30</f>
        <v>46053</v>
      </c>
      <c r="BJ220" s="163">
        <f>IFERROR(IF(($R220-BI220)&gt;=0,0,IF(($S220-BH220)&lt;0,0,IF(AND(($S220-BI220)&gt;0,(BH220-$R220)&gt;0),$V220/365*(BI220-BH220+1),IF(AND(($S220-BI220)&lt;=0,(BH220-$R220)&gt;0),$V220/365*($S220-BH220+1),$V220/365*(BI220-$R220+1))))),0)</f>
        <v>0</v>
      </c>
      <c r="BK220" s="159">
        <f>BI220+1</f>
        <v>46054</v>
      </c>
      <c r="BL220" s="159">
        <f>BK220+27</f>
        <v>46081</v>
      </c>
      <c r="BM220" s="163">
        <f>IFERROR(IF(($R220-BL220)&gt;=0,0,IF(($S220-BK220)&lt;0,0,IF(AND(($S220-BL220)&gt;0,(BK220-$R220)&gt;0),$V220/365*(BL220-BK220+1),IF(AND(($S220-BL220)&lt;=0,(BK220-$R220)&gt;0),$V220/365*($S220-BK220+1),$V220/365*(BL220-$R220+1))))),0)</f>
        <v>0</v>
      </c>
      <c r="BN220" s="159">
        <f>BL220+1</f>
        <v>46082</v>
      </c>
      <c r="BO220" s="159">
        <f>BN220+30</f>
        <v>46112</v>
      </c>
      <c r="BP220" s="163">
        <f>IFERROR(IF(($R220-BO220)&gt;=0,0,IF(($S220-BN220)&lt;0,0,IF(AND(($S220-BO220)&gt;0,(BN220-$R220)&gt;0),$V220/365*(BO220-BN220+1),IF(AND(($S220-BO220)&lt;=0,(BN220-$R220)&gt;0),$V220/365*($S220-BN220+1),$V220/365*(BO220-$R220+1))))),0)</f>
        <v>0</v>
      </c>
      <c r="BQ220" s="159">
        <f>BO220+1</f>
        <v>46113</v>
      </c>
      <c r="BR220" s="159">
        <f>BQ220+29</f>
        <v>46142</v>
      </c>
      <c r="BS220" s="163">
        <f>IFERROR(IF(($R220-BR220)&gt;=0,0,IF(($S220-BQ220)&lt;0,0,IF(AND(($S220-BR220)&gt;0,(BQ220-$R220)&gt;0),$V220/365*(BR220-BQ220+1),IF(AND(($S220-BR220)&lt;=0,(BQ220-$R220)&gt;0),$V220/365*($S220-BQ220+1),$V220/365*(BR220-$R220+1))))),0)</f>
        <v>0</v>
      </c>
      <c r="BT220" s="159">
        <f>BR220+1</f>
        <v>46143</v>
      </c>
      <c r="BU220" s="159">
        <f>BT220+30</f>
        <v>46173</v>
      </c>
      <c r="BV220" s="163">
        <f>IFERROR(IF(($R220-BU220)&gt;=0,0,IF(($S220-BT220)&lt;0,0,IF(AND(($S220-BU220)&gt;0,(BT220-$R220)&gt;0),$V220/365*(BU220-BT220+1),IF(AND(($S220-BU220)&lt;=0,(BT220-$R220)&gt;0),$V220/365*($S220-BT220+1),$V220/365*(BU220-$R220+1))))),0)</f>
        <v>0</v>
      </c>
      <c r="BW220" s="159">
        <f>BU220+1</f>
        <v>46174</v>
      </c>
      <c r="BX220" s="159">
        <f>BW220+29</f>
        <v>46203</v>
      </c>
      <c r="BY220" s="163">
        <f>IFERROR(IF(($R220-BX220)&gt;=0,0,IF(($S220-BW220)&lt;0,0,IF(AND(($S220-BX220)&gt;0,(BW220-$R220)&gt;0),$V220/365*(BX220-BW220+1),IF(AND(($S220-BX220)&lt;=0,(BW220-$R220)&gt;0),$V220/365*($S220-BW220+1),$V220/365*(BX220-$R220+1))))),0)</f>
        <v>0</v>
      </c>
      <c r="BZ220" s="159">
        <f>BX220+1</f>
        <v>46204</v>
      </c>
      <c r="CA220" s="159">
        <f>BZ220+30</f>
        <v>46234</v>
      </c>
      <c r="CB220" s="163">
        <f>IFERROR(IF(($R220-CA220)&gt;=0,0,IF(($S220-BZ220)&lt;0,0,IF(AND(($S220-CA220)&gt;0,(BZ220-$R220)&gt;0),$V220/365*(CA220-BZ220+1),IF(AND(($S220-CA220)&lt;=0,(BZ220-$R220)&gt;0),$V220/365*($S220-BZ220+1),$V220/365*(CA220-$R220+1))))),0)</f>
        <v>0</v>
      </c>
      <c r="CC220" s="159">
        <f>CA220+1</f>
        <v>46235</v>
      </c>
      <c r="CD220" s="159">
        <f>CC220+30</f>
        <v>46265</v>
      </c>
      <c r="CE220" s="163">
        <f>IFERROR(IF(($R220-CD220)&gt;=0,0,IF(($S220-CC220)&lt;0,0,IF(AND(($S220-CD220)&gt;0,(CC220-$R220)&gt;0),$V220/365*(CD220-CC220+1),IF(AND(($S220-CD220)&lt;=0,(CC220-$R220)&gt;0),$V220/365*($S220-CC220+1),$V220/365*(CD220-$R220+1))))),0)</f>
        <v>0</v>
      </c>
      <c r="CF220" s="159">
        <f>CD220+1</f>
        <v>46266</v>
      </c>
      <c r="CG220" s="159">
        <f>CF220+29</f>
        <v>46295</v>
      </c>
      <c r="CH220" s="163">
        <f>IFERROR(IF(($R220-CG220)&gt;=0,0,IF(($S220-CF220)&lt;0,0,IF(AND(($S220-CG220)&gt;0,(CF220-$R220)&gt;0),$V220/365*(CG220-CF220+1),IF(AND(($S220-CG220)&lt;=0,(CF220-$R220)&gt;0),$V220/365*($S220-CF220+1),$V220/365*(CG220-$R220+1))))),0)</f>
        <v>0</v>
      </c>
      <c r="CI220" s="159">
        <f>CG220+1</f>
        <v>46296</v>
      </c>
      <c r="CJ220" s="159">
        <f>CI220+30</f>
        <v>46326</v>
      </c>
      <c r="CK220" s="163">
        <f>IFERROR(IF(($R220-CJ220)&gt;=0,0,IF(($S220-CI220)&lt;0,0,IF(AND(($S220-CJ220)&gt;0,(CI220-$R220)&gt;0),$V220/365*(CJ220-CI220+1),IF(AND(($S220-CJ220)&lt;=0,(CI220-$R220)&gt;0),$V220/365*($S220-CI220+1),$V220/365*(CJ220-$R220+1))))),0)</f>
        <v>0</v>
      </c>
      <c r="CL220" s="159">
        <f>CJ220+1</f>
        <v>46327</v>
      </c>
      <c r="CM220" s="159">
        <f>CL220+29</f>
        <v>46356</v>
      </c>
      <c r="CN220" s="163">
        <f>IFERROR(IF(($R220-CM220)&gt;=0,0,IF(($S220-CL220)&lt;0,0,IF(AND(($S220-CM220)&gt;0,(CL220-$R220)&gt;0),$V220/365*(CM220-CL220+1),IF(AND(($S220-CM220)&lt;=0,(CL220-$R220)&gt;0),$V220/365*($S220-CL220+1),$V220/365*(CM220-$R220+1))))),0)</f>
        <v>0</v>
      </c>
      <c r="CO220" s="159">
        <f>CM220+1</f>
        <v>46357</v>
      </c>
      <c r="CP220" s="159">
        <f>CO220+30</f>
        <v>46387</v>
      </c>
      <c r="CQ220" s="163">
        <f>IFERROR(IF(($R220-CP220)&gt;=0,0,IF(($S220-CO220)&lt;0,0,IF(AND(($S220-CP220)&gt;0,(CO220-$R220)&gt;0),$V220/365*(CP220-CO220+1),IF(AND(($S220-CP220)&lt;=0,(CO220-$R220)&gt;0),$V220/365*($S220-CO220+1),$V220/365*(CP220-$R220+1))))),0)</f>
        <v>0</v>
      </c>
    </row>
    <row r="221" s="85" customFormat="1" ht="24" customHeight="1" outlineLevel="4" spans="1:95">
      <c r="A221" s="124"/>
      <c r="B221" s="125"/>
      <c r="C221" s="126"/>
      <c r="D221" s="124"/>
      <c r="E221" s="125"/>
      <c r="F221" s="125"/>
      <c r="G221" s="125"/>
      <c r="H221" s="127"/>
      <c r="I221" s="127"/>
      <c r="J221" s="127">
        <f t="shared" si="157"/>
        <v>0</v>
      </c>
      <c r="K221" s="127">
        <f>K220+1</f>
        <v>4</v>
      </c>
      <c r="L221" s="152"/>
      <c r="M221" s="153">
        <f>IFERROR(VLOOKUP($L221,'2-2 引出数据_合同数据仓库'!$B$2:$BP$10000,3,FALSE),0)</f>
        <v>0</v>
      </c>
      <c r="N221" s="127"/>
      <c r="O221" s="153">
        <f>IFERROR(VLOOKUP((LEFT(VLOOKUP($L221,'2-2 引出数据_合同数据仓库'!$B$2:$BP$10000,64,FALSE),15)&amp;(RIGHT(VLOOKUP($L221,'2-2 引出数据_合同数据仓库'!$B$2:$BP$10000,64,FALSE),4)+1)),'2-2 引出数据_合同数据仓库'!$B$2:$BP$10000,3,FALSE),0)</f>
        <v>0</v>
      </c>
      <c r="P221" s="127"/>
      <c r="Q221" s="127">
        <f>IFERROR(VLOOKUP($L221,'2-2 引出数据_合同数据仓库'!$B$2:$BP$10000,28,FALSE),0)</f>
        <v>0</v>
      </c>
      <c r="R221" s="127">
        <f>IFERROR(VLOOKUP($L221,'2-2 引出数据_合同数据仓库'!$B$2:$BP$10000,29,FALSE),0)</f>
        <v>0</v>
      </c>
      <c r="S221" s="127">
        <f>IFERROR(VLOOKUP($L221,'2-2 引出数据_合同数据仓库'!$B$2:$BP$10000,4,FALSE),0)</f>
        <v>0</v>
      </c>
      <c r="T221" s="127"/>
      <c r="U221" s="127">
        <f>IFERROR(VLOOKUP($L221,'2-2 引出数据_合同数据仓库'!$B$2:$BP$10000,15,FALSE),0)</f>
        <v>0</v>
      </c>
      <c r="V221" s="127">
        <f>U221/(S221-R221+1)*365</f>
        <v>0</v>
      </c>
      <c r="W221" s="127"/>
      <c r="X221" s="159">
        <v>45658</v>
      </c>
      <c r="Y221" s="159">
        <f>X221+30</f>
        <v>45688</v>
      </c>
      <c r="Z221" s="163">
        <f>IFERROR(IF(($R221-Y221)&gt;=0,0,IF(($S221-X221)&lt;0,0,IF(AND(($S221-Y221)&gt;0,(X221-$R221)&gt;0),$V221/365*(Y221-X221+1),IF(AND(($S221-Y221)&lt;=0,(X221-$R221)&gt;0),$V221/365*($S221-X221+1),$V221/365*(Y221-$R221+1))))),0)</f>
        <v>0</v>
      </c>
      <c r="AA221" s="159">
        <f>Y221+1</f>
        <v>45689</v>
      </c>
      <c r="AB221" s="159">
        <f>AA221+27</f>
        <v>45716</v>
      </c>
      <c r="AC221" s="163">
        <f>IFERROR(IF(($R221-AB221)&gt;=0,0,IF(($S221-AA221)&lt;0,0,IF(AND(($S221-AB221)&gt;0,(AA221-$R221)&gt;0),$V221/365*(AB221-AA221+1),IF(AND(($S221-AB221)&lt;=0,(AA221-$R221)&gt;0),$V221/365*($S221-AA221+1),$V221/365*(AB221-$R221+1))))),0)</f>
        <v>0</v>
      </c>
      <c r="AD221" s="159">
        <f>AB221+1</f>
        <v>45717</v>
      </c>
      <c r="AE221" s="159">
        <f>AD221+30</f>
        <v>45747</v>
      </c>
      <c r="AF221" s="163">
        <f>IFERROR(IF(($R221-AE221)&gt;=0,0,IF(($S221-AD221)&lt;0,0,IF(AND(($S221-AE221)&gt;0,(AD221-$R221)&gt;0),$V221/365*(AE221-AD221+1),IF(AND(($S221-AE221)&lt;=0,(AD221-$R221)&gt;0),$V221/365*($S221-AD221+1),$V221/365*(AE221-$R221+1))))),0)</f>
        <v>0</v>
      </c>
      <c r="AG221" s="159">
        <f>AE221+1</f>
        <v>45748</v>
      </c>
      <c r="AH221" s="159">
        <f>AG221+29</f>
        <v>45777</v>
      </c>
      <c r="AI221" s="163">
        <f>IFERROR(IF(($R221-AH221)&gt;=0,0,IF(($S221-AG221)&lt;0,0,IF(AND(($S221-AH221)&gt;0,(AG221-$R221)&gt;0),$V221/365*(AH221-AG221+1),IF(AND(($S221-AH221)&lt;=0,(AG221-$R221)&gt;0),$V221/365*($S221-AG221+1),$V221/365*(AH221-$R221+1))))),0)</f>
        <v>0</v>
      </c>
      <c r="AJ221" s="159">
        <f>AH221+1</f>
        <v>45778</v>
      </c>
      <c r="AK221" s="159">
        <f>AJ221+30</f>
        <v>45808</v>
      </c>
      <c r="AL221" s="163">
        <f>IFERROR(IF(($R221-AK221)&gt;=0,0,IF(($S221-AJ221)&lt;0,0,IF(AND(($S221-AK221)&gt;0,(AJ221-$R221)&gt;0),$V221/365*(AK221-AJ221+1),IF(AND(($S221-AK221)&lt;=0,(AJ221-$R221)&gt;0),$V221/365*($S221-AJ221+1),$V221/365*(AK221-$R221+1))))),0)</f>
        <v>0</v>
      </c>
      <c r="AM221" s="159">
        <f>AK221+1</f>
        <v>45809</v>
      </c>
      <c r="AN221" s="159">
        <f>AM221+29</f>
        <v>45838</v>
      </c>
      <c r="AO221" s="163">
        <f>IFERROR(IF(($R221-AN221)&gt;=0,0,IF(($S221-AM221)&lt;0,0,IF(AND(($S221-AN221)&gt;0,(AM221-$R221)&gt;0),$V221/365*(AN221-AM221+1),IF(AND(($S221-AN221)&lt;=0,(AM221-$R221)&gt;0),$V221/365*($S221-AM221+1),$V221/365*(AN221-$R221+1))))),0)</f>
        <v>0</v>
      </c>
      <c r="AP221" s="159">
        <f>AN221+1</f>
        <v>45839</v>
      </c>
      <c r="AQ221" s="159">
        <f>AP221+30</f>
        <v>45869</v>
      </c>
      <c r="AR221" s="163">
        <f>IFERROR(IF(($R221-AQ221)&gt;=0,0,IF(($S221-AP221)&lt;0,0,IF(AND(($S221-AQ221)&gt;0,(AP221-$R221)&gt;0),$V221/365*(AQ221-AP221+1),IF(AND(($S221-AQ221)&lt;=0,(AP221-$R221)&gt;0),$V221/365*($S221-AP221+1),$V221/365*(AQ221-$R221+1))))),0)</f>
        <v>0</v>
      </c>
      <c r="AS221" s="159">
        <f>AQ221+1</f>
        <v>45870</v>
      </c>
      <c r="AT221" s="159">
        <f>AS221+30</f>
        <v>45900</v>
      </c>
      <c r="AU221" s="163">
        <f>IFERROR(IF(($R221-AT221)&gt;=0,0,IF(($S221-AS221)&lt;0,0,IF(AND(($S221-AT221)&gt;0,(AS221-$R221)&gt;0),$V221/365*(AT221-AS221+1),IF(AND(($S221-AT221)&lt;=0,(AS221-$R221)&gt;0),$V221/365*($S221-AS221+1),$V221/365*(AT221-$R221+1))))),0)</f>
        <v>0</v>
      </c>
      <c r="AV221" s="159">
        <f>AT221+1</f>
        <v>45901</v>
      </c>
      <c r="AW221" s="159">
        <f>AV221+29</f>
        <v>45930</v>
      </c>
      <c r="AX221" s="163">
        <f>IFERROR(IF(($R221-AW221)&gt;=0,0,IF(($S221-AV221)&lt;0,0,IF(AND(($S221-AW221)&gt;0,(AV221-$R221)&gt;0),$V221/365*(AW221-AV221+1),IF(AND(($S221-AW221)&lt;=0,(AV221-$R221)&gt;0),$V221/365*($S221-AV221+1),$V221/365*(AW221-$R221+1))))),0)</f>
        <v>0</v>
      </c>
      <c r="AY221" s="159">
        <f>AW221+1</f>
        <v>45931</v>
      </c>
      <c r="AZ221" s="159">
        <f>AY221+30</f>
        <v>45961</v>
      </c>
      <c r="BA221" s="163">
        <f>IFERROR(IF(($R221-AZ221)&gt;=0,0,IF(($S221-AY221)&lt;0,0,IF(AND(($S221-AZ221)&gt;0,(AY221-$R221)&gt;0),$V221/365*(AZ221-AY221+1),IF(AND(($S221-AZ221)&lt;=0,(AY221-$R221)&gt;0),$V221/365*($S221-AY221+1),$V221/365*(AZ221-$R221+1))))),0)</f>
        <v>0</v>
      </c>
      <c r="BB221" s="159">
        <f>AZ221+1</f>
        <v>45962</v>
      </c>
      <c r="BC221" s="159">
        <f>BB221+29</f>
        <v>45991</v>
      </c>
      <c r="BD221" s="163">
        <f>IFERROR(IF(($R221-BC221)&gt;=0,0,IF(($S221-BB221)&lt;0,0,IF(AND(($S221-BC221)&gt;0,(BB221-$R221)&gt;0),$V221/365*(BC221-BB221+1),IF(AND(($S221-BC221)&lt;=0,(BB221-$R221)&gt;0),$V221/365*($S221-BB221+1),$V221/365*(BC221-$R221+1))))),0)</f>
        <v>0</v>
      </c>
      <c r="BE221" s="159">
        <f>BC221+1</f>
        <v>45992</v>
      </c>
      <c r="BF221" s="159">
        <f>BE221+30</f>
        <v>46022</v>
      </c>
      <c r="BG221" s="163">
        <f>IFERROR(IF(($R221-BF221)&gt;=0,0,IF(($S221-BE221)&lt;0,0,IF(AND(($S221-BF221)&gt;0,(BE221-$R221)&gt;0),$V221/365*(BF221-BE221+1),IF(AND(($S221-BF221)&lt;=0,(BE221-$R221)&gt;0),$V221/365*($S221-BE221+1),$V221/365*(BF221-$R221+1))))),0)</f>
        <v>0</v>
      </c>
      <c r="BH221" s="159">
        <v>46023</v>
      </c>
      <c r="BI221" s="159">
        <f>BH221+30</f>
        <v>46053</v>
      </c>
      <c r="BJ221" s="163">
        <f>IFERROR(IF(($R221-BI221)&gt;=0,0,IF(($S221-BH221)&lt;0,0,IF(AND(($S221-BI221)&gt;0,(BH221-$R221)&gt;0),$V221/365*(BI221-BH221+1),IF(AND(($S221-BI221)&lt;=0,(BH221-$R221)&gt;0),$V221/365*($S221-BH221+1),$V221/365*(BI221-$R221+1))))),0)</f>
        <v>0</v>
      </c>
      <c r="BK221" s="159">
        <f>BI221+1</f>
        <v>46054</v>
      </c>
      <c r="BL221" s="159">
        <f>BK221+27</f>
        <v>46081</v>
      </c>
      <c r="BM221" s="163">
        <f>IFERROR(IF(($R221-BL221)&gt;=0,0,IF(($S221-BK221)&lt;0,0,IF(AND(($S221-BL221)&gt;0,(BK221-$R221)&gt;0),$V221/365*(BL221-BK221+1),IF(AND(($S221-BL221)&lt;=0,(BK221-$R221)&gt;0),$V221/365*($S221-BK221+1),$V221/365*(BL221-$R221+1))))),0)</f>
        <v>0</v>
      </c>
      <c r="BN221" s="159">
        <f>BL221+1</f>
        <v>46082</v>
      </c>
      <c r="BO221" s="159">
        <f>BN221+30</f>
        <v>46112</v>
      </c>
      <c r="BP221" s="163">
        <f>IFERROR(IF(($R221-BO221)&gt;=0,0,IF(($S221-BN221)&lt;0,0,IF(AND(($S221-BO221)&gt;0,(BN221-$R221)&gt;0),$V221/365*(BO221-BN221+1),IF(AND(($S221-BO221)&lt;=0,(BN221-$R221)&gt;0),$V221/365*($S221-BN221+1),$V221/365*(BO221-$R221+1))))),0)</f>
        <v>0</v>
      </c>
      <c r="BQ221" s="159">
        <f>BO221+1</f>
        <v>46113</v>
      </c>
      <c r="BR221" s="159">
        <f>BQ221+29</f>
        <v>46142</v>
      </c>
      <c r="BS221" s="163">
        <f>IFERROR(IF(($R221-BR221)&gt;=0,0,IF(($S221-BQ221)&lt;0,0,IF(AND(($S221-BR221)&gt;0,(BQ221-$R221)&gt;0),$V221/365*(BR221-BQ221+1),IF(AND(($S221-BR221)&lt;=0,(BQ221-$R221)&gt;0),$V221/365*($S221-BQ221+1),$V221/365*(BR221-$R221+1))))),0)</f>
        <v>0</v>
      </c>
      <c r="BT221" s="159">
        <f>BR221+1</f>
        <v>46143</v>
      </c>
      <c r="BU221" s="159">
        <f>BT221+30</f>
        <v>46173</v>
      </c>
      <c r="BV221" s="163">
        <f>IFERROR(IF(($R221-BU221)&gt;=0,0,IF(($S221-BT221)&lt;0,0,IF(AND(($S221-BU221)&gt;0,(BT221-$R221)&gt;0),$V221/365*(BU221-BT221+1),IF(AND(($S221-BU221)&lt;=0,(BT221-$R221)&gt;0),$V221/365*($S221-BT221+1),$V221/365*(BU221-$R221+1))))),0)</f>
        <v>0</v>
      </c>
      <c r="BW221" s="159">
        <f>BU221+1</f>
        <v>46174</v>
      </c>
      <c r="BX221" s="159">
        <f>BW221+29</f>
        <v>46203</v>
      </c>
      <c r="BY221" s="163">
        <f>IFERROR(IF(($R221-BX221)&gt;=0,0,IF(($S221-BW221)&lt;0,0,IF(AND(($S221-BX221)&gt;0,(BW221-$R221)&gt;0),$V221/365*(BX221-BW221+1),IF(AND(($S221-BX221)&lt;=0,(BW221-$R221)&gt;0),$V221/365*($S221-BW221+1),$V221/365*(BX221-$R221+1))))),0)</f>
        <v>0</v>
      </c>
      <c r="BZ221" s="159">
        <f>BX221+1</f>
        <v>46204</v>
      </c>
      <c r="CA221" s="159">
        <f>BZ221+30</f>
        <v>46234</v>
      </c>
      <c r="CB221" s="163">
        <f>IFERROR(IF(($R221-CA221)&gt;=0,0,IF(($S221-BZ221)&lt;0,0,IF(AND(($S221-CA221)&gt;0,(BZ221-$R221)&gt;0),$V221/365*(CA221-BZ221+1),IF(AND(($S221-CA221)&lt;=0,(BZ221-$R221)&gt;0),$V221/365*($S221-BZ221+1),$V221/365*(CA221-$R221+1))))),0)</f>
        <v>0</v>
      </c>
      <c r="CC221" s="159">
        <f>CA221+1</f>
        <v>46235</v>
      </c>
      <c r="CD221" s="159">
        <f>CC221+30</f>
        <v>46265</v>
      </c>
      <c r="CE221" s="163">
        <f>IFERROR(IF(($R221-CD221)&gt;=0,0,IF(($S221-CC221)&lt;0,0,IF(AND(($S221-CD221)&gt;0,(CC221-$R221)&gt;0),$V221/365*(CD221-CC221+1),IF(AND(($S221-CD221)&lt;=0,(CC221-$R221)&gt;0),$V221/365*($S221-CC221+1),$V221/365*(CD221-$R221+1))))),0)</f>
        <v>0</v>
      </c>
      <c r="CF221" s="159">
        <f>CD221+1</f>
        <v>46266</v>
      </c>
      <c r="CG221" s="159">
        <f>CF221+29</f>
        <v>46295</v>
      </c>
      <c r="CH221" s="163">
        <f>IFERROR(IF(($R221-CG221)&gt;=0,0,IF(($S221-CF221)&lt;0,0,IF(AND(($S221-CG221)&gt;0,(CF221-$R221)&gt;0),$V221/365*(CG221-CF221+1),IF(AND(($S221-CG221)&lt;=0,(CF221-$R221)&gt;0),$V221/365*($S221-CF221+1),$V221/365*(CG221-$R221+1))))),0)</f>
        <v>0</v>
      </c>
      <c r="CI221" s="159">
        <f>CG221+1</f>
        <v>46296</v>
      </c>
      <c r="CJ221" s="159">
        <f>CI221+30</f>
        <v>46326</v>
      </c>
      <c r="CK221" s="163">
        <f>IFERROR(IF(($R221-CJ221)&gt;=0,0,IF(($S221-CI221)&lt;0,0,IF(AND(($S221-CJ221)&gt;0,(CI221-$R221)&gt;0),$V221/365*(CJ221-CI221+1),IF(AND(($S221-CJ221)&lt;=0,(CI221-$R221)&gt;0),$V221/365*($S221-CI221+1),$V221/365*(CJ221-$R221+1))))),0)</f>
        <v>0</v>
      </c>
      <c r="CL221" s="159">
        <f>CJ221+1</f>
        <v>46327</v>
      </c>
      <c r="CM221" s="159">
        <f>CL221+29</f>
        <v>46356</v>
      </c>
      <c r="CN221" s="163">
        <f>IFERROR(IF(($R221-CM221)&gt;=0,0,IF(($S221-CL221)&lt;0,0,IF(AND(($S221-CM221)&gt;0,(CL221-$R221)&gt;0),$V221/365*(CM221-CL221+1),IF(AND(($S221-CM221)&lt;=0,(CL221-$R221)&gt;0),$V221/365*($S221-CL221+1),$V221/365*(CM221-$R221+1))))),0)</f>
        <v>0</v>
      </c>
      <c r="CO221" s="159">
        <f>CM221+1</f>
        <v>46357</v>
      </c>
      <c r="CP221" s="159">
        <f>CO221+30</f>
        <v>46387</v>
      </c>
      <c r="CQ221" s="163">
        <f>IFERROR(IF(($R221-CP221)&gt;=0,0,IF(($S221-CO221)&lt;0,0,IF(AND(($S221-CP221)&gt;0,(CO221-$R221)&gt;0),$V221/365*(CP221-CO221+1),IF(AND(($S221-CP221)&lt;=0,(CO221-$R221)&gt;0),$V221/365*($S221-CO221+1),$V221/365*(CP221-$R221+1))))),0)</f>
        <v>0</v>
      </c>
    </row>
    <row r="222" s="85" customFormat="1" ht="24" customHeight="1" outlineLevel="4" spans="1:95">
      <c r="A222" s="128" t="s">
        <v>2815</v>
      </c>
      <c r="B222" s="129"/>
      <c r="C222" s="129"/>
      <c r="D222" s="129"/>
      <c r="E222" s="129"/>
      <c r="F222" s="129"/>
      <c r="G222" s="130"/>
      <c r="H222" s="131"/>
      <c r="I222" s="131"/>
      <c r="J222" s="131"/>
      <c r="K222" s="131"/>
      <c r="L222" s="154"/>
      <c r="M222" s="154"/>
      <c r="N222" s="131"/>
      <c r="O222" s="131"/>
      <c r="P222" s="131"/>
      <c r="Q222" s="131"/>
      <c r="R222" s="131"/>
      <c r="S222" s="131"/>
      <c r="T222" s="131"/>
      <c r="U222" s="131"/>
      <c r="V222" s="131"/>
      <c r="W222" s="131"/>
      <c r="X222" s="131"/>
      <c r="Y222" s="131"/>
      <c r="Z222" s="131"/>
      <c r="AA222" s="131"/>
      <c r="AB222" s="131"/>
      <c r="AC222" s="131"/>
      <c r="AD222" s="131"/>
      <c r="AE222" s="131"/>
      <c r="AF222" s="131"/>
      <c r="AG222" s="131"/>
      <c r="AH222" s="131"/>
      <c r="AI222" s="131"/>
      <c r="AJ222" s="131"/>
      <c r="AK222" s="131"/>
      <c r="AL222" s="131"/>
      <c r="AM222" s="131"/>
      <c r="AN222" s="131"/>
      <c r="AO222" s="131"/>
      <c r="AP222" s="131"/>
      <c r="AQ222" s="131"/>
      <c r="AR222" s="131"/>
      <c r="AS222" s="131"/>
      <c r="AT222" s="131"/>
      <c r="AU222" s="131"/>
      <c r="AV222" s="131"/>
      <c r="AW222" s="131"/>
      <c r="AX222" s="131"/>
      <c r="AY222" s="131"/>
      <c r="AZ222" s="131"/>
      <c r="BA222" s="131"/>
      <c r="BB222" s="131"/>
      <c r="BC222" s="131"/>
      <c r="BD222" s="131"/>
      <c r="BE222" s="131"/>
      <c r="BF222" s="131"/>
      <c r="BG222" s="131"/>
      <c r="BH222" s="131"/>
      <c r="BI222" s="131"/>
      <c r="BJ222" s="131"/>
      <c r="BK222" s="131"/>
      <c r="BL222" s="131"/>
      <c r="BM222" s="131"/>
      <c r="BN222" s="131"/>
      <c r="BO222" s="131"/>
      <c r="BP222" s="131"/>
      <c r="BQ222" s="131"/>
      <c r="BR222" s="131"/>
      <c r="BS222" s="131"/>
      <c r="BT222" s="131"/>
      <c r="BU222" s="131"/>
      <c r="BV222" s="131"/>
      <c r="BW222" s="131"/>
      <c r="BX222" s="131"/>
      <c r="BY222" s="131"/>
      <c r="BZ222" s="131"/>
      <c r="CA222" s="131"/>
      <c r="CB222" s="131"/>
      <c r="CC222" s="131"/>
      <c r="CD222" s="131"/>
      <c r="CE222" s="131"/>
      <c r="CF222" s="131"/>
      <c r="CG222" s="131"/>
      <c r="CH222" s="131"/>
      <c r="CI222" s="131"/>
      <c r="CJ222" s="131"/>
      <c r="CK222" s="131"/>
      <c r="CL222" s="131"/>
      <c r="CM222" s="131"/>
      <c r="CN222" s="131"/>
      <c r="CO222" s="131"/>
      <c r="CP222" s="131"/>
      <c r="CQ222" s="131"/>
    </row>
    <row r="223" ht="24" customHeight="1" outlineLevel="3" spans="1:95">
      <c r="A223" s="120"/>
      <c r="B223" s="121" t="s">
        <v>793</v>
      </c>
      <c r="C223" s="122" t="s">
        <v>1178</v>
      </c>
      <c r="D223" s="120" t="s">
        <v>1184</v>
      </c>
      <c r="E223" s="121" t="s">
        <v>1185</v>
      </c>
      <c r="F223" s="121"/>
      <c r="G223" s="121" t="s">
        <v>937</v>
      </c>
      <c r="H223" s="123">
        <f>X223+AA223+AD223+AG223+AJ223+AM223+AP223+AS223+AV223+AY223+BB223+BE223</f>
        <v>0</v>
      </c>
      <c r="I223" s="123">
        <f>Y223+AB223+AE223+AH223+AK223+AN223+AQ223+AT223+AW223+AZ223+BC223+BF223</f>
        <v>0</v>
      </c>
      <c r="J223" s="123">
        <f>Z223+AC223+AF223+AI223+AL223+AO223+AR223+AU223+AX223+BA223+BD223+BG223</f>
        <v>0</v>
      </c>
      <c r="K223" s="123"/>
      <c r="L223" s="151"/>
      <c r="M223" s="151"/>
      <c r="N223" s="123"/>
      <c r="O223" s="123"/>
      <c r="P223" s="123"/>
      <c r="Q223" s="123"/>
      <c r="R223" s="123"/>
      <c r="S223" s="123"/>
      <c r="T223" s="123"/>
      <c r="U223" s="123"/>
      <c r="V223" s="123"/>
      <c r="W223" s="123"/>
      <c r="X223" s="123">
        <f>VLOOKUP($C223,'1 预算编制表单'!$C:$BJ,27,FALSE)</f>
        <v>0</v>
      </c>
      <c r="Y223" s="123">
        <f>X223-Z223</f>
        <v>0</v>
      </c>
      <c r="Z223" s="123">
        <f>SUM(Z224:Z228)</f>
        <v>0</v>
      </c>
      <c r="AA223" s="123">
        <f>VLOOKUP($C223,'1 预算编制表单'!$C:$BJ,30,FALSE)</f>
        <v>0</v>
      </c>
      <c r="AB223" s="123">
        <f>AA223-AC223</f>
        <v>0</v>
      </c>
      <c r="AC223" s="123">
        <f>SUM(AC224:AC228)</f>
        <v>0</v>
      </c>
      <c r="AD223" s="123">
        <f>VLOOKUP($C223,'1 预算编制表单'!$C:$BJ,33,FALSE)</f>
        <v>0</v>
      </c>
      <c r="AE223" s="123">
        <f>AD223-AF223</f>
        <v>0</v>
      </c>
      <c r="AF223" s="123">
        <f>SUM(AF224:AF228)</f>
        <v>0</v>
      </c>
      <c r="AG223" s="123">
        <f>VLOOKUP($C223,'1 预算编制表单'!$C:$BJ,36,FALSE)</f>
        <v>0</v>
      </c>
      <c r="AH223" s="123">
        <f>AG223-AI223</f>
        <v>0</v>
      </c>
      <c r="AI223" s="123">
        <f>SUM(AI224:AI228)</f>
        <v>0</v>
      </c>
      <c r="AJ223" s="123">
        <f>VLOOKUP($C223,'1 预算编制表单'!$C:$BJ,39,FALSE)</f>
        <v>0</v>
      </c>
      <c r="AK223" s="123">
        <f>AJ223-AL223</f>
        <v>0</v>
      </c>
      <c r="AL223" s="123">
        <f>SUM(AL224:AL228)</f>
        <v>0</v>
      </c>
      <c r="AM223" s="123">
        <f>VLOOKUP($C223,'1 预算编制表单'!$C:$BJ,42,FALSE)</f>
        <v>0</v>
      </c>
      <c r="AN223" s="123">
        <f>AM223-AO223</f>
        <v>0</v>
      </c>
      <c r="AO223" s="123">
        <f>SUM(AO224:AO228)</f>
        <v>0</v>
      </c>
      <c r="AP223" s="123">
        <f>VLOOKUP($C223,'1 预算编制表单'!$C:$BJ,45,FALSE)</f>
        <v>0</v>
      </c>
      <c r="AQ223" s="123">
        <f>AP223-AR223</f>
        <v>0</v>
      </c>
      <c r="AR223" s="123">
        <f>SUM(AR224:AR228)</f>
        <v>0</v>
      </c>
      <c r="AS223" s="123">
        <f>VLOOKUP($C223,'1 预算编制表单'!$C:$BJ,48,FALSE)</f>
        <v>0</v>
      </c>
      <c r="AT223" s="123">
        <f>AS223-AU223</f>
        <v>0</v>
      </c>
      <c r="AU223" s="123">
        <f>SUM(AU224:AU228)</f>
        <v>0</v>
      </c>
      <c r="AV223" s="123">
        <f>VLOOKUP($C223,'1 预算编制表单'!$C:$BJ,51,FALSE)</f>
        <v>0</v>
      </c>
      <c r="AW223" s="123">
        <f>AV223-AX223</f>
        <v>0</v>
      </c>
      <c r="AX223" s="123">
        <f>SUM(AX224:AX228)</f>
        <v>0</v>
      </c>
      <c r="AY223" s="123">
        <f>VLOOKUP($C223,'1 预算编制表单'!$C:$BJ,54,FALSE)</f>
        <v>0</v>
      </c>
      <c r="AZ223" s="123">
        <f>AY223-BA223</f>
        <v>0</v>
      </c>
      <c r="BA223" s="123">
        <f>SUM(BA224:BA228)</f>
        <v>0</v>
      </c>
      <c r="BB223" s="123">
        <f>VLOOKUP($C223,'1 预算编制表单'!$C:$BJ,57,FALSE)</f>
        <v>0</v>
      </c>
      <c r="BC223" s="123">
        <f>BB223-BD223</f>
        <v>0</v>
      </c>
      <c r="BD223" s="123">
        <f>SUM(BD224:BD228)</f>
        <v>0</v>
      </c>
      <c r="BE223" s="123">
        <f>VLOOKUP($C223,'1 预算编制表单'!$C:$BJ,60,FALSE)</f>
        <v>0</v>
      </c>
      <c r="BF223" s="123">
        <f>BE223-BG223</f>
        <v>0</v>
      </c>
      <c r="BG223" s="123">
        <f>SUM(BG224:BG228)</f>
        <v>0</v>
      </c>
      <c r="BH223" s="123">
        <f>VLOOKUP($C223,'1 预算编制表单'!$C:$BJ,27,FALSE)</f>
        <v>0</v>
      </c>
      <c r="BI223" s="123">
        <f>BH223-BJ223</f>
        <v>0</v>
      </c>
      <c r="BJ223" s="123">
        <f>SUM(BJ224:BJ228)</f>
        <v>0</v>
      </c>
      <c r="BK223" s="123">
        <f>VLOOKUP($C223,'1 预算编制表单'!$C:$BJ,30,FALSE)</f>
        <v>0</v>
      </c>
      <c r="BL223" s="123">
        <f>BK223-BM223</f>
        <v>0</v>
      </c>
      <c r="BM223" s="123">
        <f>SUM(BM224:BM228)</f>
        <v>0</v>
      </c>
      <c r="BN223" s="123">
        <f>VLOOKUP($C223,'1 预算编制表单'!$C:$BJ,33,FALSE)</f>
        <v>0</v>
      </c>
      <c r="BO223" s="123">
        <f>BN223-BP223</f>
        <v>0</v>
      </c>
      <c r="BP223" s="123">
        <f>SUM(BP224:BP228)</f>
        <v>0</v>
      </c>
      <c r="BQ223" s="123">
        <f>VLOOKUP($C223,'1 预算编制表单'!$C:$BJ,36,FALSE)</f>
        <v>0</v>
      </c>
      <c r="BR223" s="123">
        <f>BQ223-BS223</f>
        <v>0</v>
      </c>
      <c r="BS223" s="123">
        <f>SUM(BS224:BS228)</f>
        <v>0</v>
      </c>
      <c r="BT223" s="123">
        <f>VLOOKUP($C223,'1 预算编制表单'!$C:$BJ,39,FALSE)</f>
        <v>0</v>
      </c>
      <c r="BU223" s="123">
        <f>BT223-BV223</f>
        <v>0</v>
      </c>
      <c r="BV223" s="123">
        <f>SUM(BV224:BV228)</f>
        <v>0</v>
      </c>
      <c r="BW223" s="123">
        <f>VLOOKUP($C223,'1 预算编制表单'!$C:$BJ,42,FALSE)</f>
        <v>0</v>
      </c>
      <c r="BX223" s="123">
        <f>BW223-BY223</f>
        <v>0</v>
      </c>
      <c r="BY223" s="123">
        <f>SUM(BY224:BY228)</f>
        <v>0</v>
      </c>
      <c r="BZ223" s="123">
        <f>VLOOKUP($C223,'1 预算编制表单'!$C:$BJ,45,FALSE)</f>
        <v>0</v>
      </c>
      <c r="CA223" s="123">
        <f>BZ223-CB223</f>
        <v>0</v>
      </c>
      <c r="CB223" s="123">
        <f>SUM(CB224:CB228)</f>
        <v>0</v>
      </c>
      <c r="CC223" s="123">
        <f>VLOOKUP($C223,'1 预算编制表单'!$C:$BJ,48,FALSE)</f>
        <v>0</v>
      </c>
      <c r="CD223" s="123">
        <f>CC223-CE223</f>
        <v>0</v>
      </c>
      <c r="CE223" s="123">
        <f>SUM(CE224:CE228)</f>
        <v>0</v>
      </c>
      <c r="CF223" s="123">
        <f>VLOOKUP($C223,'1 预算编制表单'!$C:$BJ,51,FALSE)</f>
        <v>0</v>
      </c>
      <c r="CG223" s="123">
        <f>CF223-CH223</f>
        <v>0</v>
      </c>
      <c r="CH223" s="123">
        <f>SUM(CH224:CH228)</f>
        <v>0</v>
      </c>
      <c r="CI223" s="123">
        <f>VLOOKUP($C223,'1 预算编制表单'!$C:$BJ,54,FALSE)</f>
        <v>0</v>
      </c>
      <c r="CJ223" s="123">
        <f>CI223-CK223</f>
        <v>0</v>
      </c>
      <c r="CK223" s="123">
        <f>SUM(CK224:CK228)</f>
        <v>0</v>
      </c>
      <c r="CL223" s="123">
        <f>VLOOKUP($C223,'1 预算编制表单'!$C:$BJ,57,FALSE)</f>
        <v>0</v>
      </c>
      <c r="CM223" s="123">
        <f>CL223-CN223</f>
        <v>0</v>
      </c>
      <c r="CN223" s="123">
        <f>SUM(CN224:CN228)</f>
        <v>0</v>
      </c>
      <c r="CO223" s="123">
        <f>VLOOKUP($C223,'1 预算编制表单'!$C:$BJ,60,FALSE)</f>
        <v>0</v>
      </c>
      <c r="CP223" s="123">
        <f>CO223-CQ223</f>
        <v>0</v>
      </c>
      <c r="CQ223" s="123">
        <f>SUM(CQ224:CQ228)</f>
        <v>0</v>
      </c>
    </row>
    <row r="224" s="85" customFormat="1" ht="24" customHeight="1" outlineLevel="4" spans="1:95">
      <c r="A224" s="124"/>
      <c r="B224" s="125"/>
      <c r="C224" s="126"/>
      <c r="D224" s="124"/>
      <c r="E224" s="125"/>
      <c r="F224" s="125"/>
      <c r="G224" s="125"/>
      <c r="H224" s="127"/>
      <c r="I224" s="127"/>
      <c r="J224" s="127">
        <f>Z224+AC224+AF224+AI224+AL224+AO224+AR224+AU224+AX224+BA224+BD224+BG224</f>
        <v>0</v>
      </c>
      <c r="K224" s="127">
        <v>1</v>
      </c>
      <c r="L224" s="152"/>
      <c r="M224" s="153">
        <f>IFERROR(VLOOKUP($L224,'2-2 引出数据_合同数据仓库'!$B$2:$BP$10000,3,FALSE),0)</f>
        <v>0</v>
      </c>
      <c r="N224" s="127"/>
      <c r="O224" s="153">
        <f>IFERROR(VLOOKUP((LEFT(VLOOKUP($L224,'2-2 引出数据_合同数据仓库'!$B$2:$BP$10000,64,FALSE),15)&amp;(RIGHT(VLOOKUP($L224,'2-2 引出数据_合同数据仓库'!$B$2:$BP$10000,64,FALSE),4)+1)),'2-2 引出数据_合同数据仓库'!$B$2:$BP$10000,3,FALSE),0)</f>
        <v>0</v>
      </c>
      <c r="P224" s="127"/>
      <c r="Q224" s="127">
        <f>IFERROR(VLOOKUP($L224,'2-2 引出数据_合同数据仓库'!$B$2:$BP$10000,28,FALSE),0)</f>
        <v>0</v>
      </c>
      <c r="R224" s="127">
        <f>IFERROR(VLOOKUP($L224,'2-2 引出数据_合同数据仓库'!$B$2:$BP$10000,29,FALSE),0)</f>
        <v>0</v>
      </c>
      <c r="S224" s="127">
        <f>IFERROR(VLOOKUP($L224,'2-2 引出数据_合同数据仓库'!$B$2:$BP$10000,4,FALSE),0)</f>
        <v>0</v>
      </c>
      <c r="T224" s="127"/>
      <c r="U224" s="127">
        <f>IFERROR(VLOOKUP($L224,'2-2 引出数据_合同数据仓库'!$B$2:$BP$10000,15,FALSE),0)</f>
        <v>0</v>
      </c>
      <c r="V224" s="127">
        <f>U224/(S224-R224+1)*365</f>
        <v>0</v>
      </c>
      <c r="W224" s="127"/>
      <c r="X224" s="159">
        <v>45658</v>
      </c>
      <c r="Y224" s="159">
        <f>X224+30</f>
        <v>45688</v>
      </c>
      <c r="Z224" s="163">
        <f>IFERROR(IF(($R224-Y224)&gt;=0,0,IF(($S224-X224)&lt;0,0,IF(AND(($S224-Y224)&gt;0,(X224-$R224)&gt;0),$V224/365*(Y224-X224+1),IF(AND(($S224-Y224)&lt;=0,(X224-$R224)&gt;0),$V224/365*($S224-X224+1),$V224/365*(Y224-$R224+1))))),0)</f>
        <v>0</v>
      </c>
      <c r="AA224" s="159">
        <f>Y224+1</f>
        <v>45689</v>
      </c>
      <c r="AB224" s="159">
        <f>AA224+27</f>
        <v>45716</v>
      </c>
      <c r="AC224" s="163">
        <f>IFERROR(IF(($R224-AB224)&gt;=0,0,IF(($S224-AA224)&lt;0,0,IF(AND(($S224-AB224)&gt;0,(AA224-$R224)&gt;0),$V224/365*(AB224-AA224+1),IF(AND(($S224-AB224)&lt;=0,(AA224-$R224)&gt;0),$V224/365*($S224-AA224+1),$V224/365*(AB224-$R224+1))))),0)</f>
        <v>0</v>
      </c>
      <c r="AD224" s="159">
        <f>AB224+1</f>
        <v>45717</v>
      </c>
      <c r="AE224" s="159">
        <f>AD224+30</f>
        <v>45747</v>
      </c>
      <c r="AF224" s="163">
        <f>IFERROR(IF(($R224-AE224)&gt;=0,0,IF(($S224-AD224)&lt;0,0,IF(AND(($S224-AE224)&gt;0,(AD224-$R224)&gt;0),$V224/365*(AE224-AD224+1),IF(AND(($S224-AE224)&lt;=0,(AD224-$R224)&gt;0),$V224/365*($S224-AD224+1),$V224/365*(AE224-$R224+1))))),0)</f>
        <v>0</v>
      </c>
      <c r="AG224" s="159">
        <f>AE224+1</f>
        <v>45748</v>
      </c>
      <c r="AH224" s="159">
        <f>AG224+29</f>
        <v>45777</v>
      </c>
      <c r="AI224" s="163">
        <f>IFERROR(IF(($R224-AH224)&gt;=0,0,IF(($S224-AG224)&lt;0,0,IF(AND(($S224-AH224)&gt;0,(AG224-$R224)&gt;0),$V224/365*(AH224-AG224+1),IF(AND(($S224-AH224)&lt;=0,(AG224-$R224)&gt;0),$V224/365*($S224-AG224+1),$V224/365*(AH224-$R224+1))))),0)</f>
        <v>0</v>
      </c>
      <c r="AJ224" s="159">
        <f>AH224+1</f>
        <v>45778</v>
      </c>
      <c r="AK224" s="159">
        <f>AJ224+30</f>
        <v>45808</v>
      </c>
      <c r="AL224" s="163">
        <f>IFERROR(IF(($R224-AK224)&gt;=0,0,IF(($S224-AJ224)&lt;0,0,IF(AND(($S224-AK224)&gt;0,(AJ224-$R224)&gt;0),$V224/365*(AK224-AJ224+1),IF(AND(($S224-AK224)&lt;=0,(AJ224-$R224)&gt;0),$V224/365*($S224-AJ224+1),$V224/365*(AK224-$R224+1))))),0)</f>
        <v>0</v>
      </c>
      <c r="AM224" s="159">
        <f>AK224+1</f>
        <v>45809</v>
      </c>
      <c r="AN224" s="159">
        <f>AM224+29</f>
        <v>45838</v>
      </c>
      <c r="AO224" s="163">
        <f>IFERROR(IF(($R224-AN224)&gt;=0,0,IF(($S224-AM224)&lt;0,0,IF(AND(($S224-AN224)&gt;0,(AM224-$R224)&gt;0),$V224/365*(AN224-AM224+1),IF(AND(($S224-AN224)&lt;=0,(AM224-$R224)&gt;0),$V224/365*($S224-AM224+1),$V224/365*(AN224-$R224+1))))),0)</f>
        <v>0</v>
      </c>
      <c r="AP224" s="159">
        <f>AN224+1</f>
        <v>45839</v>
      </c>
      <c r="AQ224" s="159">
        <f>AP224+30</f>
        <v>45869</v>
      </c>
      <c r="AR224" s="163">
        <f>IFERROR(IF(($R224-AQ224)&gt;=0,0,IF(($S224-AP224)&lt;0,0,IF(AND(($S224-AQ224)&gt;0,(AP224-$R224)&gt;0),$V224/365*(AQ224-AP224+1),IF(AND(($S224-AQ224)&lt;=0,(AP224-$R224)&gt;0),$V224/365*($S224-AP224+1),$V224/365*(AQ224-$R224+1))))),0)</f>
        <v>0</v>
      </c>
      <c r="AS224" s="159">
        <f>AQ224+1</f>
        <v>45870</v>
      </c>
      <c r="AT224" s="159">
        <f>AS224+30</f>
        <v>45900</v>
      </c>
      <c r="AU224" s="163">
        <f>IFERROR(IF(($R224-AT224)&gt;=0,0,IF(($S224-AS224)&lt;0,0,IF(AND(($S224-AT224)&gt;0,(AS224-$R224)&gt;0),$V224/365*(AT224-AS224+1),IF(AND(($S224-AT224)&lt;=0,(AS224-$R224)&gt;0),$V224/365*($S224-AS224+1),$V224/365*(AT224-$R224+1))))),0)</f>
        <v>0</v>
      </c>
      <c r="AV224" s="159">
        <f>AT224+1</f>
        <v>45901</v>
      </c>
      <c r="AW224" s="159">
        <f>AV224+29</f>
        <v>45930</v>
      </c>
      <c r="AX224" s="163">
        <f>IFERROR(IF(($R224-AW224)&gt;=0,0,IF(($S224-AV224)&lt;0,0,IF(AND(($S224-AW224)&gt;0,(AV224-$R224)&gt;0),$V224/365*(AW224-AV224+1),IF(AND(($S224-AW224)&lt;=0,(AV224-$R224)&gt;0),$V224/365*($S224-AV224+1),$V224/365*(AW224-$R224+1))))),0)</f>
        <v>0</v>
      </c>
      <c r="AY224" s="159">
        <f>AW224+1</f>
        <v>45931</v>
      </c>
      <c r="AZ224" s="159">
        <f>AY224+30</f>
        <v>45961</v>
      </c>
      <c r="BA224" s="163">
        <f>IFERROR(IF(($R224-AZ224)&gt;=0,0,IF(($S224-AY224)&lt;0,0,IF(AND(($S224-AZ224)&gt;0,(AY224-$R224)&gt;0),$V224/365*(AZ224-AY224+1),IF(AND(($S224-AZ224)&lt;=0,(AY224-$R224)&gt;0),$V224/365*($S224-AY224+1),$V224/365*(AZ224-$R224+1))))),0)</f>
        <v>0</v>
      </c>
      <c r="BB224" s="159">
        <f>AZ224+1</f>
        <v>45962</v>
      </c>
      <c r="BC224" s="159">
        <f>BB224+29</f>
        <v>45991</v>
      </c>
      <c r="BD224" s="163">
        <f>IFERROR(IF(($R224-BC224)&gt;=0,0,IF(($S224-BB224)&lt;0,0,IF(AND(($S224-BC224)&gt;0,(BB224-$R224)&gt;0),$V224/365*(BC224-BB224+1),IF(AND(($S224-BC224)&lt;=0,(BB224-$R224)&gt;0),$V224/365*($S224-BB224+1),$V224/365*(BC224-$R224+1))))),0)</f>
        <v>0</v>
      </c>
      <c r="BE224" s="159">
        <f>BC224+1</f>
        <v>45992</v>
      </c>
      <c r="BF224" s="159">
        <f>BE224+30</f>
        <v>46022</v>
      </c>
      <c r="BG224" s="163">
        <f>IFERROR(IF(($R224-BF224)&gt;=0,0,IF(($S224-BE224)&lt;0,0,IF(AND(($S224-BF224)&gt;0,(BE224-$R224)&gt;0),$V224/365*(BF224-BE224+1),IF(AND(($S224-BF224)&lt;=0,(BE224-$R224)&gt;0),$V224/365*($S224-BE224+1),$V224/365*(BF224-$R224+1))))),0)</f>
        <v>0</v>
      </c>
      <c r="BH224" s="159">
        <v>46023</v>
      </c>
      <c r="BI224" s="159">
        <f>BH224+30</f>
        <v>46053</v>
      </c>
      <c r="BJ224" s="163">
        <f>IFERROR(IF(($R224-BI224)&gt;=0,0,IF(($S224-BH224)&lt;0,0,IF(AND(($S224-BI224)&gt;0,(BH224-$R224)&gt;0),$V224/365*(BI224-BH224+1),IF(AND(($S224-BI224)&lt;=0,(BH224-$R224)&gt;0),$V224/365*($S224-BH224+1),$V224/365*(BI224-$R224+1))))),0)</f>
        <v>0</v>
      </c>
      <c r="BK224" s="159">
        <f>BI224+1</f>
        <v>46054</v>
      </c>
      <c r="BL224" s="159">
        <f>BK224+27</f>
        <v>46081</v>
      </c>
      <c r="BM224" s="163">
        <f>IFERROR(IF(($R224-BL224)&gt;=0,0,IF(($S224-BK224)&lt;0,0,IF(AND(($S224-BL224)&gt;0,(BK224-$R224)&gt;0),$V224/365*(BL224-BK224+1),IF(AND(($S224-BL224)&lt;=0,(BK224-$R224)&gt;0),$V224/365*($S224-BK224+1),$V224/365*(BL224-$R224+1))))),0)</f>
        <v>0</v>
      </c>
      <c r="BN224" s="159">
        <f>BL224+1</f>
        <v>46082</v>
      </c>
      <c r="BO224" s="159">
        <f>BN224+30</f>
        <v>46112</v>
      </c>
      <c r="BP224" s="163">
        <f>IFERROR(IF(($R224-BO224)&gt;=0,0,IF(($S224-BN224)&lt;0,0,IF(AND(($S224-BO224)&gt;0,(BN224-$R224)&gt;0),$V224/365*(BO224-BN224+1),IF(AND(($S224-BO224)&lt;=0,(BN224-$R224)&gt;0),$V224/365*($S224-BN224+1),$V224/365*(BO224-$R224+1))))),0)</f>
        <v>0</v>
      </c>
      <c r="BQ224" s="159">
        <f>BO224+1</f>
        <v>46113</v>
      </c>
      <c r="BR224" s="159">
        <f>BQ224+29</f>
        <v>46142</v>
      </c>
      <c r="BS224" s="163">
        <f>IFERROR(IF(($R224-BR224)&gt;=0,0,IF(($S224-BQ224)&lt;0,0,IF(AND(($S224-BR224)&gt;0,(BQ224-$R224)&gt;0),$V224/365*(BR224-BQ224+1),IF(AND(($S224-BR224)&lt;=0,(BQ224-$R224)&gt;0),$V224/365*($S224-BQ224+1),$V224/365*(BR224-$R224+1))))),0)</f>
        <v>0</v>
      </c>
      <c r="BT224" s="159">
        <f>BR224+1</f>
        <v>46143</v>
      </c>
      <c r="BU224" s="159">
        <f>BT224+30</f>
        <v>46173</v>
      </c>
      <c r="BV224" s="163">
        <f>IFERROR(IF(($R224-BU224)&gt;=0,0,IF(($S224-BT224)&lt;0,0,IF(AND(($S224-BU224)&gt;0,(BT224-$R224)&gt;0),$V224/365*(BU224-BT224+1),IF(AND(($S224-BU224)&lt;=0,(BT224-$R224)&gt;0),$V224/365*($S224-BT224+1),$V224/365*(BU224-$R224+1))))),0)</f>
        <v>0</v>
      </c>
      <c r="BW224" s="159">
        <f>BU224+1</f>
        <v>46174</v>
      </c>
      <c r="BX224" s="159">
        <f>BW224+29</f>
        <v>46203</v>
      </c>
      <c r="BY224" s="163">
        <f>IFERROR(IF(($R224-BX224)&gt;=0,0,IF(($S224-BW224)&lt;0,0,IF(AND(($S224-BX224)&gt;0,(BW224-$R224)&gt;0),$V224/365*(BX224-BW224+1),IF(AND(($S224-BX224)&lt;=0,(BW224-$R224)&gt;0),$V224/365*($S224-BW224+1),$V224/365*(BX224-$R224+1))))),0)</f>
        <v>0</v>
      </c>
      <c r="BZ224" s="159">
        <f>BX224+1</f>
        <v>46204</v>
      </c>
      <c r="CA224" s="159">
        <f>BZ224+30</f>
        <v>46234</v>
      </c>
      <c r="CB224" s="163">
        <f>IFERROR(IF(($R224-CA224)&gt;=0,0,IF(($S224-BZ224)&lt;0,0,IF(AND(($S224-CA224)&gt;0,(BZ224-$R224)&gt;0),$V224/365*(CA224-BZ224+1),IF(AND(($S224-CA224)&lt;=0,(BZ224-$R224)&gt;0),$V224/365*($S224-BZ224+1),$V224/365*(CA224-$R224+1))))),0)</f>
        <v>0</v>
      </c>
      <c r="CC224" s="159">
        <f>CA224+1</f>
        <v>46235</v>
      </c>
      <c r="CD224" s="159">
        <f>CC224+30</f>
        <v>46265</v>
      </c>
      <c r="CE224" s="163">
        <f>IFERROR(IF(($R224-CD224)&gt;=0,0,IF(($S224-CC224)&lt;0,0,IF(AND(($S224-CD224)&gt;0,(CC224-$R224)&gt;0),$V224/365*(CD224-CC224+1),IF(AND(($S224-CD224)&lt;=0,(CC224-$R224)&gt;0),$V224/365*($S224-CC224+1),$V224/365*(CD224-$R224+1))))),0)</f>
        <v>0</v>
      </c>
      <c r="CF224" s="159">
        <f>CD224+1</f>
        <v>46266</v>
      </c>
      <c r="CG224" s="159">
        <f>CF224+29</f>
        <v>46295</v>
      </c>
      <c r="CH224" s="163">
        <f>IFERROR(IF(($R224-CG224)&gt;=0,0,IF(($S224-CF224)&lt;0,0,IF(AND(($S224-CG224)&gt;0,(CF224-$R224)&gt;0),$V224/365*(CG224-CF224+1),IF(AND(($S224-CG224)&lt;=0,(CF224-$R224)&gt;0),$V224/365*($S224-CF224+1),$V224/365*(CG224-$R224+1))))),0)</f>
        <v>0</v>
      </c>
      <c r="CI224" s="159">
        <f>CG224+1</f>
        <v>46296</v>
      </c>
      <c r="CJ224" s="159">
        <f>CI224+30</f>
        <v>46326</v>
      </c>
      <c r="CK224" s="163">
        <f>IFERROR(IF(($R224-CJ224)&gt;=0,0,IF(($S224-CI224)&lt;0,0,IF(AND(($S224-CJ224)&gt;0,(CI224-$R224)&gt;0),$V224/365*(CJ224-CI224+1),IF(AND(($S224-CJ224)&lt;=0,(CI224-$R224)&gt;0),$V224/365*($S224-CI224+1),$V224/365*(CJ224-$R224+1))))),0)</f>
        <v>0</v>
      </c>
      <c r="CL224" s="159">
        <f>CJ224+1</f>
        <v>46327</v>
      </c>
      <c r="CM224" s="159">
        <f>CL224+29</f>
        <v>46356</v>
      </c>
      <c r="CN224" s="163">
        <f>IFERROR(IF(($R224-CM224)&gt;=0,0,IF(($S224-CL224)&lt;0,0,IF(AND(($S224-CM224)&gt;0,(CL224-$R224)&gt;0),$V224/365*(CM224-CL224+1),IF(AND(($S224-CM224)&lt;=0,(CL224-$R224)&gt;0),$V224/365*($S224-CL224+1),$V224/365*(CM224-$R224+1))))),0)</f>
        <v>0</v>
      </c>
      <c r="CO224" s="159">
        <f>CM224+1</f>
        <v>46357</v>
      </c>
      <c r="CP224" s="159">
        <f>CO224+30</f>
        <v>46387</v>
      </c>
      <c r="CQ224" s="163">
        <f>IFERROR(IF(($R224-CP224)&gt;=0,0,IF(($S224-CO224)&lt;0,0,IF(AND(($S224-CP224)&gt;0,(CO224-$R224)&gt;0),$V224/365*(CP224-CO224+1),IF(AND(($S224-CP224)&lt;=0,(CO224-$R224)&gt;0),$V224/365*($S224-CO224+1),$V224/365*(CP224-$R224+1))))),0)</f>
        <v>0</v>
      </c>
    </row>
    <row r="225" s="85" customFormat="1" ht="24" customHeight="1" outlineLevel="4" spans="1:95">
      <c r="A225" s="124"/>
      <c r="B225" s="125"/>
      <c r="C225" s="126"/>
      <c r="D225" s="124"/>
      <c r="E225" s="125"/>
      <c r="F225" s="125"/>
      <c r="G225" s="125"/>
      <c r="H225" s="127"/>
      <c r="I225" s="127"/>
      <c r="J225" s="127">
        <f>Z225+AC225+AF225+AI225+AL225+AO225+AR225+AU225+AX225+BA225+BD225+BG225</f>
        <v>0</v>
      </c>
      <c r="K225" s="127">
        <f>K224+1</f>
        <v>2</v>
      </c>
      <c r="L225" s="152"/>
      <c r="M225" s="153">
        <f>IFERROR(VLOOKUP($L225,'2-2 引出数据_合同数据仓库'!$B$2:$BP$10000,3,FALSE),0)</f>
        <v>0</v>
      </c>
      <c r="N225" s="127"/>
      <c r="O225" s="153">
        <f>IFERROR(VLOOKUP((LEFT(VLOOKUP($L225,'2-2 引出数据_合同数据仓库'!$B$2:$BP$10000,64,FALSE),15)&amp;(RIGHT(VLOOKUP($L225,'2-2 引出数据_合同数据仓库'!$B$2:$BP$10000,64,FALSE),4)+1)),'2-2 引出数据_合同数据仓库'!$B$2:$BP$10000,3,FALSE),0)</f>
        <v>0</v>
      </c>
      <c r="P225" s="127"/>
      <c r="Q225" s="127">
        <f>IFERROR(VLOOKUP($L225,'2-2 引出数据_合同数据仓库'!$B$2:$BP$10000,28,FALSE),0)</f>
        <v>0</v>
      </c>
      <c r="R225" s="127">
        <f>IFERROR(VLOOKUP($L225,'2-2 引出数据_合同数据仓库'!$B$2:$BP$10000,29,FALSE),0)</f>
        <v>0</v>
      </c>
      <c r="S225" s="127">
        <f>IFERROR(VLOOKUP($L225,'2-2 引出数据_合同数据仓库'!$B$2:$BP$10000,4,FALSE),0)</f>
        <v>0</v>
      </c>
      <c r="T225" s="127"/>
      <c r="U225" s="127">
        <f>IFERROR(VLOOKUP($L225,'2-2 引出数据_合同数据仓库'!$B$2:$BP$10000,15,FALSE),0)</f>
        <v>0</v>
      </c>
      <c r="V225" s="127">
        <f>U225/(S225-R225+1)*365</f>
        <v>0</v>
      </c>
      <c r="W225" s="127"/>
      <c r="X225" s="159">
        <v>45658</v>
      </c>
      <c r="Y225" s="159">
        <f>X225+30</f>
        <v>45688</v>
      </c>
      <c r="Z225" s="163">
        <f>IFERROR(IF(($R225-Y225)&gt;=0,0,IF(($S225-X225)&lt;0,0,IF(AND(($S225-Y225)&gt;0,(X225-$R225)&gt;0),$V225/365*(Y225-X225+1),IF(AND(($S225-Y225)&lt;=0,(X225-$R225)&gt;0),$V225/365*($S225-X225+1),$V225/365*(Y225-$R225+1))))),0)</f>
        <v>0</v>
      </c>
      <c r="AA225" s="159">
        <f>Y225+1</f>
        <v>45689</v>
      </c>
      <c r="AB225" s="159">
        <f>AA225+27</f>
        <v>45716</v>
      </c>
      <c r="AC225" s="163">
        <f>IFERROR(IF(($R225-AB225)&gt;=0,0,IF(($S225-AA225)&lt;0,0,IF(AND(($S225-AB225)&gt;0,(AA225-$R225)&gt;0),$V225/365*(AB225-AA225+1),IF(AND(($S225-AB225)&lt;=0,(AA225-$R225)&gt;0),$V225/365*($S225-AA225+1),$V225/365*(AB225-$R225+1))))),0)</f>
        <v>0</v>
      </c>
      <c r="AD225" s="159">
        <f>AB225+1</f>
        <v>45717</v>
      </c>
      <c r="AE225" s="159">
        <f>AD225+30</f>
        <v>45747</v>
      </c>
      <c r="AF225" s="163">
        <f>IFERROR(IF(($R225-AE225)&gt;=0,0,IF(($S225-AD225)&lt;0,0,IF(AND(($S225-AE225)&gt;0,(AD225-$R225)&gt;0),$V225/365*(AE225-AD225+1),IF(AND(($S225-AE225)&lt;=0,(AD225-$R225)&gt;0),$V225/365*($S225-AD225+1),$V225/365*(AE225-$R225+1))))),0)</f>
        <v>0</v>
      </c>
      <c r="AG225" s="159">
        <f>AE225+1</f>
        <v>45748</v>
      </c>
      <c r="AH225" s="159">
        <f>AG225+29</f>
        <v>45777</v>
      </c>
      <c r="AI225" s="163">
        <f>IFERROR(IF(($R225-AH225)&gt;=0,0,IF(($S225-AG225)&lt;0,0,IF(AND(($S225-AH225)&gt;0,(AG225-$R225)&gt;0),$V225/365*(AH225-AG225+1),IF(AND(($S225-AH225)&lt;=0,(AG225-$R225)&gt;0),$V225/365*($S225-AG225+1),$V225/365*(AH225-$R225+1))))),0)</f>
        <v>0</v>
      </c>
      <c r="AJ225" s="159">
        <f>AH225+1</f>
        <v>45778</v>
      </c>
      <c r="AK225" s="159">
        <f>AJ225+30</f>
        <v>45808</v>
      </c>
      <c r="AL225" s="163">
        <f>IFERROR(IF(($R225-AK225)&gt;=0,0,IF(($S225-AJ225)&lt;0,0,IF(AND(($S225-AK225)&gt;0,(AJ225-$R225)&gt;0),$V225/365*(AK225-AJ225+1),IF(AND(($S225-AK225)&lt;=0,(AJ225-$R225)&gt;0),$V225/365*($S225-AJ225+1),$V225/365*(AK225-$R225+1))))),0)</f>
        <v>0</v>
      </c>
      <c r="AM225" s="159">
        <f>AK225+1</f>
        <v>45809</v>
      </c>
      <c r="AN225" s="159">
        <f>AM225+29</f>
        <v>45838</v>
      </c>
      <c r="AO225" s="163">
        <f>IFERROR(IF(($R225-AN225)&gt;=0,0,IF(($S225-AM225)&lt;0,0,IF(AND(($S225-AN225)&gt;0,(AM225-$R225)&gt;0),$V225/365*(AN225-AM225+1),IF(AND(($S225-AN225)&lt;=0,(AM225-$R225)&gt;0),$V225/365*($S225-AM225+1),$V225/365*(AN225-$R225+1))))),0)</f>
        <v>0</v>
      </c>
      <c r="AP225" s="159">
        <f>AN225+1</f>
        <v>45839</v>
      </c>
      <c r="AQ225" s="159">
        <f>AP225+30</f>
        <v>45869</v>
      </c>
      <c r="AR225" s="163">
        <f>IFERROR(IF(($R225-AQ225)&gt;=0,0,IF(($S225-AP225)&lt;0,0,IF(AND(($S225-AQ225)&gt;0,(AP225-$R225)&gt;0),$V225/365*(AQ225-AP225+1),IF(AND(($S225-AQ225)&lt;=0,(AP225-$R225)&gt;0),$V225/365*($S225-AP225+1),$V225/365*(AQ225-$R225+1))))),0)</f>
        <v>0</v>
      </c>
      <c r="AS225" s="159">
        <f>AQ225+1</f>
        <v>45870</v>
      </c>
      <c r="AT225" s="159">
        <f>AS225+30</f>
        <v>45900</v>
      </c>
      <c r="AU225" s="163">
        <f>IFERROR(IF(($R225-AT225)&gt;=0,0,IF(($S225-AS225)&lt;0,0,IF(AND(($S225-AT225)&gt;0,(AS225-$R225)&gt;0),$V225/365*(AT225-AS225+1),IF(AND(($S225-AT225)&lt;=0,(AS225-$R225)&gt;0),$V225/365*($S225-AS225+1),$V225/365*(AT225-$R225+1))))),0)</f>
        <v>0</v>
      </c>
      <c r="AV225" s="159">
        <f>AT225+1</f>
        <v>45901</v>
      </c>
      <c r="AW225" s="159">
        <f>AV225+29</f>
        <v>45930</v>
      </c>
      <c r="AX225" s="163">
        <f>IFERROR(IF(($R225-AW225)&gt;=0,0,IF(($S225-AV225)&lt;0,0,IF(AND(($S225-AW225)&gt;0,(AV225-$R225)&gt;0),$V225/365*(AW225-AV225+1),IF(AND(($S225-AW225)&lt;=0,(AV225-$R225)&gt;0),$V225/365*($S225-AV225+1),$V225/365*(AW225-$R225+1))))),0)</f>
        <v>0</v>
      </c>
      <c r="AY225" s="159">
        <f>AW225+1</f>
        <v>45931</v>
      </c>
      <c r="AZ225" s="159">
        <f>AY225+30</f>
        <v>45961</v>
      </c>
      <c r="BA225" s="163">
        <f>IFERROR(IF(($R225-AZ225)&gt;=0,0,IF(($S225-AY225)&lt;0,0,IF(AND(($S225-AZ225)&gt;0,(AY225-$R225)&gt;0),$V225/365*(AZ225-AY225+1),IF(AND(($S225-AZ225)&lt;=0,(AY225-$R225)&gt;0),$V225/365*($S225-AY225+1),$V225/365*(AZ225-$R225+1))))),0)</f>
        <v>0</v>
      </c>
      <c r="BB225" s="159">
        <f>AZ225+1</f>
        <v>45962</v>
      </c>
      <c r="BC225" s="159">
        <f>BB225+29</f>
        <v>45991</v>
      </c>
      <c r="BD225" s="163">
        <f>IFERROR(IF(($R225-BC225)&gt;=0,0,IF(($S225-BB225)&lt;0,0,IF(AND(($S225-BC225)&gt;0,(BB225-$R225)&gt;0),$V225/365*(BC225-BB225+1),IF(AND(($S225-BC225)&lt;=0,(BB225-$R225)&gt;0),$V225/365*($S225-BB225+1),$V225/365*(BC225-$R225+1))))),0)</f>
        <v>0</v>
      </c>
      <c r="BE225" s="159">
        <f>BC225+1</f>
        <v>45992</v>
      </c>
      <c r="BF225" s="159">
        <f>BE225+30</f>
        <v>46022</v>
      </c>
      <c r="BG225" s="163">
        <f>IFERROR(IF(($R225-BF225)&gt;=0,0,IF(($S225-BE225)&lt;0,0,IF(AND(($S225-BF225)&gt;0,(BE225-$R225)&gt;0),$V225/365*(BF225-BE225+1),IF(AND(($S225-BF225)&lt;=0,(BE225-$R225)&gt;0),$V225/365*($S225-BE225+1),$V225/365*(BF225-$R225+1))))),0)</f>
        <v>0</v>
      </c>
      <c r="BH225" s="159">
        <v>46023</v>
      </c>
      <c r="BI225" s="159">
        <f>BH225+30</f>
        <v>46053</v>
      </c>
      <c r="BJ225" s="163">
        <f>IFERROR(IF(($R225-BI225)&gt;=0,0,IF(($S225-BH225)&lt;0,0,IF(AND(($S225-BI225)&gt;0,(BH225-$R225)&gt;0),$V225/365*(BI225-BH225+1),IF(AND(($S225-BI225)&lt;=0,(BH225-$R225)&gt;0),$V225/365*($S225-BH225+1),$V225/365*(BI225-$R225+1))))),0)</f>
        <v>0</v>
      </c>
      <c r="BK225" s="159">
        <f>BI225+1</f>
        <v>46054</v>
      </c>
      <c r="BL225" s="159">
        <f>BK225+27</f>
        <v>46081</v>
      </c>
      <c r="BM225" s="163">
        <f>IFERROR(IF(($R225-BL225)&gt;=0,0,IF(($S225-BK225)&lt;0,0,IF(AND(($S225-BL225)&gt;0,(BK225-$R225)&gt;0),$V225/365*(BL225-BK225+1),IF(AND(($S225-BL225)&lt;=0,(BK225-$R225)&gt;0),$V225/365*($S225-BK225+1),$V225/365*(BL225-$R225+1))))),0)</f>
        <v>0</v>
      </c>
      <c r="BN225" s="159">
        <f>BL225+1</f>
        <v>46082</v>
      </c>
      <c r="BO225" s="159">
        <f>BN225+30</f>
        <v>46112</v>
      </c>
      <c r="BP225" s="163">
        <f>IFERROR(IF(($R225-BO225)&gt;=0,0,IF(($S225-BN225)&lt;0,0,IF(AND(($S225-BO225)&gt;0,(BN225-$R225)&gt;0),$V225/365*(BO225-BN225+1),IF(AND(($S225-BO225)&lt;=0,(BN225-$R225)&gt;0),$V225/365*($S225-BN225+1),$V225/365*(BO225-$R225+1))))),0)</f>
        <v>0</v>
      </c>
      <c r="BQ225" s="159">
        <f>BO225+1</f>
        <v>46113</v>
      </c>
      <c r="BR225" s="159">
        <f>BQ225+29</f>
        <v>46142</v>
      </c>
      <c r="BS225" s="163">
        <f>IFERROR(IF(($R225-BR225)&gt;=0,0,IF(($S225-BQ225)&lt;0,0,IF(AND(($S225-BR225)&gt;0,(BQ225-$R225)&gt;0),$V225/365*(BR225-BQ225+1),IF(AND(($S225-BR225)&lt;=0,(BQ225-$R225)&gt;0),$V225/365*($S225-BQ225+1),$V225/365*(BR225-$R225+1))))),0)</f>
        <v>0</v>
      </c>
      <c r="BT225" s="159">
        <f>BR225+1</f>
        <v>46143</v>
      </c>
      <c r="BU225" s="159">
        <f>BT225+30</f>
        <v>46173</v>
      </c>
      <c r="BV225" s="163">
        <f>IFERROR(IF(($R225-BU225)&gt;=0,0,IF(($S225-BT225)&lt;0,0,IF(AND(($S225-BU225)&gt;0,(BT225-$R225)&gt;0),$V225/365*(BU225-BT225+1),IF(AND(($S225-BU225)&lt;=0,(BT225-$R225)&gt;0),$V225/365*($S225-BT225+1),$V225/365*(BU225-$R225+1))))),0)</f>
        <v>0</v>
      </c>
      <c r="BW225" s="159">
        <f>BU225+1</f>
        <v>46174</v>
      </c>
      <c r="BX225" s="159">
        <f>BW225+29</f>
        <v>46203</v>
      </c>
      <c r="BY225" s="163">
        <f>IFERROR(IF(($R225-BX225)&gt;=0,0,IF(($S225-BW225)&lt;0,0,IF(AND(($S225-BX225)&gt;0,(BW225-$R225)&gt;0),$V225/365*(BX225-BW225+1),IF(AND(($S225-BX225)&lt;=0,(BW225-$R225)&gt;0),$V225/365*($S225-BW225+1),$V225/365*(BX225-$R225+1))))),0)</f>
        <v>0</v>
      </c>
      <c r="BZ225" s="159">
        <f>BX225+1</f>
        <v>46204</v>
      </c>
      <c r="CA225" s="159">
        <f>BZ225+30</f>
        <v>46234</v>
      </c>
      <c r="CB225" s="163">
        <f>IFERROR(IF(($R225-CA225)&gt;=0,0,IF(($S225-BZ225)&lt;0,0,IF(AND(($S225-CA225)&gt;0,(BZ225-$R225)&gt;0),$V225/365*(CA225-BZ225+1),IF(AND(($S225-CA225)&lt;=0,(BZ225-$R225)&gt;0),$V225/365*($S225-BZ225+1),$V225/365*(CA225-$R225+1))))),0)</f>
        <v>0</v>
      </c>
      <c r="CC225" s="159">
        <f>CA225+1</f>
        <v>46235</v>
      </c>
      <c r="CD225" s="159">
        <f>CC225+30</f>
        <v>46265</v>
      </c>
      <c r="CE225" s="163">
        <f>IFERROR(IF(($R225-CD225)&gt;=0,0,IF(($S225-CC225)&lt;0,0,IF(AND(($S225-CD225)&gt;0,(CC225-$R225)&gt;0),$V225/365*(CD225-CC225+1),IF(AND(($S225-CD225)&lt;=0,(CC225-$R225)&gt;0),$V225/365*($S225-CC225+1),$V225/365*(CD225-$R225+1))))),0)</f>
        <v>0</v>
      </c>
      <c r="CF225" s="159">
        <f>CD225+1</f>
        <v>46266</v>
      </c>
      <c r="CG225" s="159">
        <f>CF225+29</f>
        <v>46295</v>
      </c>
      <c r="CH225" s="163">
        <f>IFERROR(IF(($R225-CG225)&gt;=0,0,IF(($S225-CF225)&lt;0,0,IF(AND(($S225-CG225)&gt;0,(CF225-$R225)&gt;0),$V225/365*(CG225-CF225+1),IF(AND(($S225-CG225)&lt;=0,(CF225-$R225)&gt;0),$V225/365*($S225-CF225+1),$V225/365*(CG225-$R225+1))))),0)</f>
        <v>0</v>
      </c>
      <c r="CI225" s="159">
        <f>CG225+1</f>
        <v>46296</v>
      </c>
      <c r="CJ225" s="159">
        <f>CI225+30</f>
        <v>46326</v>
      </c>
      <c r="CK225" s="163">
        <f>IFERROR(IF(($R225-CJ225)&gt;=0,0,IF(($S225-CI225)&lt;0,0,IF(AND(($S225-CJ225)&gt;0,(CI225-$R225)&gt;0),$V225/365*(CJ225-CI225+1),IF(AND(($S225-CJ225)&lt;=0,(CI225-$R225)&gt;0),$V225/365*($S225-CI225+1),$V225/365*(CJ225-$R225+1))))),0)</f>
        <v>0</v>
      </c>
      <c r="CL225" s="159">
        <f>CJ225+1</f>
        <v>46327</v>
      </c>
      <c r="CM225" s="159">
        <f>CL225+29</f>
        <v>46356</v>
      </c>
      <c r="CN225" s="163">
        <f>IFERROR(IF(($R225-CM225)&gt;=0,0,IF(($S225-CL225)&lt;0,0,IF(AND(($S225-CM225)&gt;0,(CL225-$R225)&gt;0),$V225/365*(CM225-CL225+1),IF(AND(($S225-CM225)&lt;=0,(CL225-$R225)&gt;0),$V225/365*($S225-CL225+1),$V225/365*(CM225-$R225+1))))),0)</f>
        <v>0</v>
      </c>
      <c r="CO225" s="159">
        <f>CM225+1</f>
        <v>46357</v>
      </c>
      <c r="CP225" s="159">
        <f>CO225+30</f>
        <v>46387</v>
      </c>
      <c r="CQ225" s="163">
        <f>IFERROR(IF(($R225-CP225)&gt;=0,0,IF(($S225-CO225)&lt;0,0,IF(AND(($S225-CP225)&gt;0,(CO225-$R225)&gt;0),$V225/365*(CP225-CO225+1),IF(AND(($S225-CP225)&lt;=0,(CO225-$R225)&gt;0),$V225/365*($S225-CO225+1),$V225/365*(CP225-$R225+1))))),0)</f>
        <v>0</v>
      </c>
    </row>
    <row r="226" s="85" customFormat="1" ht="24" customHeight="1" outlineLevel="4" spans="1:95">
      <c r="A226" s="124"/>
      <c r="B226" s="125"/>
      <c r="C226" s="126"/>
      <c r="D226" s="124"/>
      <c r="E226" s="125"/>
      <c r="F226" s="125"/>
      <c r="G226" s="125"/>
      <c r="H226" s="127"/>
      <c r="I226" s="127"/>
      <c r="J226" s="127">
        <f>Z226+AC226+AF226+AI226+AL226+AO226+AR226+AU226+AX226+BA226+BD226+BG226</f>
        <v>0</v>
      </c>
      <c r="K226" s="127">
        <f>K225+1</f>
        <v>3</v>
      </c>
      <c r="L226" s="152"/>
      <c r="M226" s="153">
        <f>IFERROR(VLOOKUP($L226,'2-2 引出数据_合同数据仓库'!$B$2:$BP$10000,3,FALSE),0)</f>
        <v>0</v>
      </c>
      <c r="N226" s="127"/>
      <c r="O226" s="153">
        <f>IFERROR(VLOOKUP((LEFT(VLOOKUP($L226,'2-2 引出数据_合同数据仓库'!$B$2:$BP$10000,64,FALSE),15)&amp;(RIGHT(VLOOKUP($L226,'2-2 引出数据_合同数据仓库'!$B$2:$BP$10000,64,FALSE),4)+1)),'2-2 引出数据_合同数据仓库'!$B$2:$BP$10000,3,FALSE),0)</f>
        <v>0</v>
      </c>
      <c r="P226" s="127"/>
      <c r="Q226" s="127">
        <f>IFERROR(VLOOKUP($L226,'2-2 引出数据_合同数据仓库'!$B$2:$BP$10000,28,FALSE),0)</f>
        <v>0</v>
      </c>
      <c r="R226" s="127">
        <f>IFERROR(VLOOKUP($L226,'2-2 引出数据_合同数据仓库'!$B$2:$BP$10000,29,FALSE),0)</f>
        <v>0</v>
      </c>
      <c r="S226" s="127">
        <f>IFERROR(VLOOKUP($L226,'2-2 引出数据_合同数据仓库'!$B$2:$BP$10000,4,FALSE),0)</f>
        <v>0</v>
      </c>
      <c r="T226" s="127"/>
      <c r="U226" s="127">
        <f>IFERROR(VLOOKUP($L226,'2-2 引出数据_合同数据仓库'!$B$2:$BP$10000,15,FALSE),0)</f>
        <v>0</v>
      </c>
      <c r="V226" s="127">
        <f>U226/(S226-R226+1)*365</f>
        <v>0</v>
      </c>
      <c r="W226" s="127"/>
      <c r="X226" s="159">
        <v>45658</v>
      </c>
      <c r="Y226" s="159">
        <f>X226+30</f>
        <v>45688</v>
      </c>
      <c r="Z226" s="163">
        <f>IFERROR(IF(($R226-Y226)&gt;=0,0,IF(($S226-X226)&lt;0,0,IF(AND(($S226-Y226)&gt;0,(X226-$R226)&gt;0),$V226/365*(Y226-X226+1),IF(AND(($S226-Y226)&lt;=0,(X226-$R226)&gt;0),$V226/365*($S226-X226+1),$V226/365*(Y226-$R226+1))))),0)</f>
        <v>0</v>
      </c>
      <c r="AA226" s="159">
        <f>Y226+1</f>
        <v>45689</v>
      </c>
      <c r="AB226" s="159">
        <f>AA226+27</f>
        <v>45716</v>
      </c>
      <c r="AC226" s="163">
        <f>IFERROR(IF(($R226-AB226)&gt;=0,0,IF(($S226-AA226)&lt;0,0,IF(AND(($S226-AB226)&gt;0,(AA226-$R226)&gt;0),$V226/365*(AB226-AA226+1),IF(AND(($S226-AB226)&lt;=0,(AA226-$R226)&gt;0),$V226/365*($S226-AA226+1),$V226/365*(AB226-$R226+1))))),0)</f>
        <v>0</v>
      </c>
      <c r="AD226" s="159">
        <f>AB226+1</f>
        <v>45717</v>
      </c>
      <c r="AE226" s="159">
        <f>AD226+30</f>
        <v>45747</v>
      </c>
      <c r="AF226" s="163">
        <f>IFERROR(IF(($R226-AE226)&gt;=0,0,IF(($S226-AD226)&lt;0,0,IF(AND(($S226-AE226)&gt;0,(AD226-$R226)&gt;0),$V226/365*(AE226-AD226+1),IF(AND(($S226-AE226)&lt;=0,(AD226-$R226)&gt;0),$V226/365*($S226-AD226+1),$V226/365*(AE226-$R226+1))))),0)</f>
        <v>0</v>
      </c>
      <c r="AG226" s="159">
        <f>AE226+1</f>
        <v>45748</v>
      </c>
      <c r="AH226" s="159">
        <f>AG226+29</f>
        <v>45777</v>
      </c>
      <c r="AI226" s="163">
        <f>IFERROR(IF(($R226-AH226)&gt;=0,0,IF(($S226-AG226)&lt;0,0,IF(AND(($S226-AH226)&gt;0,(AG226-$R226)&gt;0),$V226/365*(AH226-AG226+1),IF(AND(($S226-AH226)&lt;=0,(AG226-$R226)&gt;0),$V226/365*($S226-AG226+1),$V226/365*(AH226-$R226+1))))),0)</f>
        <v>0</v>
      </c>
      <c r="AJ226" s="159">
        <f>AH226+1</f>
        <v>45778</v>
      </c>
      <c r="AK226" s="159">
        <f>AJ226+30</f>
        <v>45808</v>
      </c>
      <c r="AL226" s="163">
        <f>IFERROR(IF(($R226-AK226)&gt;=0,0,IF(($S226-AJ226)&lt;0,0,IF(AND(($S226-AK226)&gt;0,(AJ226-$R226)&gt;0),$V226/365*(AK226-AJ226+1),IF(AND(($S226-AK226)&lt;=0,(AJ226-$R226)&gt;0),$V226/365*($S226-AJ226+1),$V226/365*(AK226-$R226+1))))),0)</f>
        <v>0</v>
      </c>
      <c r="AM226" s="159">
        <f>AK226+1</f>
        <v>45809</v>
      </c>
      <c r="AN226" s="159">
        <f>AM226+29</f>
        <v>45838</v>
      </c>
      <c r="AO226" s="163">
        <f>IFERROR(IF(($R226-AN226)&gt;=0,0,IF(($S226-AM226)&lt;0,0,IF(AND(($S226-AN226)&gt;0,(AM226-$R226)&gt;0),$V226/365*(AN226-AM226+1),IF(AND(($S226-AN226)&lt;=0,(AM226-$R226)&gt;0),$V226/365*($S226-AM226+1),$V226/365*(AN226-$R226+1))))),0)</f>
        <v>0</v>
      </c>
      <c r="AP226" s="159">
        <f>AN226+1</f>
        <v>45839</v>
      </c>
      <c r="AQ226" s="159">
        <f>AP226+30</f>
        <v>45869</v>
      </c>
      <c r="AR226" s="163">
        <f>IFERROR(IF(($R226-AQ226)&gt;=0,0,IF(($S226-AP226)&lt;0,0,IF(AND(($S226-AQ226)&gt;0,(AP226-$R226)&gt;0),$V226/365*(AQ226-AP226+1),IF(AND(($S226-AQ226)&lt;=0,(AP226-$R226)&gt;0),$V226/365*($S226-AP226+1),$V226/365*(AQ226-$R226+1))))),0)</f>
        <v>0</v>
      </c>
      <c r="AS226" s="159">
        <f>AQ226+1</f>
        <v>45870</v>
      </c>
      <c r="AT226" s="159">
        <f>AS226+30</f>
        <v>45900</v>
      </c>
      <c r="AU226" s="163">
        <f>IFERROR(IF(($R226-AT226)&gt;=0,0,IF(($S226-AS226)&lt;0,0,IF(AND(($S226-AT226)&gt;0,(AS226-$R226)&gt;0),$V226/365*(AT226-AS226+1),IF(AND(($S226-AT226)&lt;=0,(AS226-$R226)&gt;0),$V226/365*($S226-AS226+1),$V226/365*(AT226-$R226+1))))),0)</f>
        <v>0</v>
      </c>
      <c r="AV226" s="159">
        <f>AT226+1</f>
        <v>45901</v>
      </c>
      <c r="AW226" s="159">
        <f>AV226+29</f>
        <v>45930</v>
      </c>
      <c r="AX226" s="163">
        <f>IFERROR(IF(($R226-AW226)&gt;=0,0,IF(($S226-AV226)&lt;0,0,IF(AND(($S226-AW226)&gt;0,(AV226-$R226)&gt;0),$V226/365*(AW226-AV226+1),IF(AND(($S226-AW226)&lt;=0,(AV226-$R226)&gt;0),$V226/365*($S226-AV226+1),$V226/365*(AW226-$R226+1))))),0)</f>
        <v>0</v>
      </c>
      <c r="AY226" s="159">
        <f>AW226+1</f>
        <v>45931</v>
      </c>
      <c r="AZ226" s="159">
        <f>AY226+30</f>
        <v>45961</v>
      </c>
      <c r="BA226" s="163">
        <f>IFERROR(IF(($R226-AZ226)&gt;=0,0,IF(($S226-AY226)&lt;0,0,IF(AND(($S226-AZ226)&gt;0,(AY226-$R226)&gt;0),$V226/365*(AZ226-AY226+1),IF(AND(($S226-AZ226)&lt;=0,(AY226-$R226)&gt;0),$V226/365*($S226-AY226+1),$V226/365*(AZ226-$R226+1))))),0)</f>
        <v>0</v>
      </c>
      <c r="BB226" s="159">
        <f>AZ226+1</f>
        <v>45962</v>
      </c>
      <c r="BC226" s="159">
        <f>BB226+29</f>
        <v>45991</v>
      </c>
      <c r="BD226" s="163">
        <f>IFERROR(IF(($R226-BC226)&gt;=0,0,IF(($S226-BB226)&lt;0,0,IF(AND(($S226-BC226)&gt;0,(BB226-$R226)&gt;0),$V226/365*(BC226-BB226+1),IF(AND(($S226-BC226)&lt;=0,(BB226-$R226)&gt;0),$V226/365*($S226-BB226+1),$V226/365*(BC226-$R226+1))))),0)</f>
        <v>0</v>
      </c>
      <c r="BE226" s="159">
        <f>BC226+1</f>
        <v>45992</v>
      </c>
      <c r="BF226" s="159">
        <f>BE226+30</f>
        <v>46022</v>
      </c>
      <c r="BG226" s="163">
        <f>IFERROR(IF(($R226-BF226)&gt;=0,0,IF(($S226-BE226)&lt;0,0,IF(AND(($S226-BF226)&gt;0,(BE226-$R226)&gt;0),$V226/365*(BF226-BE226+1),IF(AND(($S226-BF226)&lt;=0,(BE226-$R226)&gt;0),$V226/365*($S226-BE226+1),$V226/365*(BF226-$R226+1))))),0)</f>
        <v>0</v>
      </c>
      <c r="BH226" s="159">
        <v>46023</v>
      </c>
      <c r="BI226" s="159">
        <f>BH226+30</f>
        <v>46053</v>
      </c>
      <c r="BJ226" s="163">
        <f>IFERROR(IF(($R226-BI226)&gt;=0,0,IF(($S226-BH226)&lt;0,0,IF(AND(($S226-BI226)&gt;0,(BH226-$R226)&gt;0),$V226/365*(BI226-BH226+1),IF(AND(($S226-BI226)&lt;=0,(BH226-$R226)&gt;0),$V226/365*($S226-BH226+1),$V226/365*(BI226-$R226+1))))),0)</f>
        <v>0</v>
      </c>
      <c r="BK226" s="159">
        <f>BI226+1</f>
        <v>46054</v>
      </c>
      <c r="BL226" s="159">
        <f>BK226+27</f>
        <v>46081</v>
      </c>
      <c r="BM226" s="163">
        <f>IFERROR(IF(($R226-BL226)&gt;=0,0,IF(($S226-BK226)&lt;0,0,IF(AND(($S226-BL226)&gt;0,(BK226-$R226)&gt;0),$V226/365*(BL226-BK226+1),IF(AND(($S226-BL226)&lt;=0,(BK226-$R226)&gt;0),$V226/365*($S226-BK226+1),$V226/365*(BL226-$R226+1))))),0)</f>
        <v>0</v>
      </c>
      <c r="BN226" s="159">
        <f>BL226+1</f>
        <v>46082</v>
      </c>
      <c r="BO226" s="159">
        <f>BN226+30</f>
        <v>46112</v>
      </c>
      <c r="BP226" s="163">
        <f>IFERROR(IF(($R226-BO226)&gt;=0,0,IF(($S226-BN226)&lt;0,0,IF(AND(($S226-BO226)&gt;0,(BN226-$R226)&gt;0),$V226/365*(BO226-BN226+1),IF(AND(($S226-BO226)&lt;=0,(BN226-$R226)&gt;0),$V226/365*($S226-BN226+1),$V226/365*(BO226-$R226+1))))),0)</f>
        <v>0</v>
      </c>
      <c r="BQ226" s="159">
        <f>BO226+1</f>
        <v>46113</v>
      </c>
      <c r="BR226" s="159">
        <f>BQ226+29</f>
        <v>46142</v>
      </c>
      <c r="BS226" s="163">
        <f>IFERROR(IF(($R226-BR226)&gt;=0,0,IF(($S226-BQ226)&lt;0,0,IF(AND(($S226-BR226)&gt;0,(BQ226-$R226)&gt;0),$V226/365*(BR226-BQ226+1),IF(AND(($S226-BR226)&lt;=0,(BQ226-$R226)&gt;0),$V226/365*($S226-BQ226+1),$V226/365*(BR226-$R226+1))))),0)</f>
        <v>0</v>
      </c>
      <c r="BT226" s="159">
        <f>BR226+1</f>
        <v>46143</v>
      </c>
      <c r="BU226" s="159">
        <f>BT226+30</f>
        <v>46173</v>
      </c>
      <c r="BV226" s="163">
        <f>IFERROR(IF(($R226-BU226)&gt;=0,0,IF(($S226-BT226)&lt;0,0,IF(AND(($S226-BU226)&gt;0,(BT226-$R226)&gt;0),$V226/365*(BU226-BT226+1),IF(AND(($S226-BU226)&lt;=0,(BT226-$R226)&gt;0),$V226/365*($S226-BT226+1),$V226/365*(BU226-$R226+1))))),0)</f>
        <v>0</v>
      </c>
      <c r="BW226" s="159">
        <f>BU226+1</f>
        <v>46174</v>
      </c>
      <c r="BX226" s="159">
        <f>BW226+29</f>
        <v>46203</v>
      </c>
      <c r="BY226" s="163">
        <f>IFERROR(IF(($R226-BX226)&gt;=0,0,IF(($S226-BW226)&lt;0,0,IF(AND(($S226-BX226)&gt;0,(BW226-$R226)&gt;0),$V226/365*(BX226-BW226+1),IF(AND(($S226-BX226)&lt;=0,(BW226-$R226)&gt;0),$V226/365*($S226-BW226+1),$V226/365*(BX226-$R226+1))))),0)</f>
        <v>0</v>
      </c>
      <c r="BZ226" s="159">
        <f>BX226+1</f>
        <v>46204</v>
      </c>
      <c r="CA226" s="159">
        <f>BZ226+30</f>
        <v>46234</v>
      </c>
      <c r="CB226" s="163">
        <f>IFERROR(IF(($R226-CA226)&gt;=0,0,IF(($S226-BZ226)&lt;0,0,IF(AND(($S226-CA226)&gt;0,(BZ226-$R226)&gt;0),$V226/365*(CA226-BZ226+1),IF(AND(($S226-CA226)&lt;=0,(BZ226-$R226)&gt;0),$V226/365*($S226-BZ226+1),$V226/365*(CA226-$R226+1))))),0)</f>
        <v>0</v>
      </c>
      <c r="CC226" s="159">
        <f>CA226+1</f>
        <v>46235</v>
      </c>
      <c r="CD226" s="159">
        <f>CC226+30</f>
        <v>46265</v>
      </c>
      <c r="CE226" s="163">
        <f>IFERROR(IF(($R226-CD226)&gt;=0,0,IF(($S226-CC226)&lt;0,0,IF(AND(($S226-CD226)&gt;0,(CC226-$R226)&gt;0),$V226/365*(CD226-CC226+1),IF(AND(($S226-CD226)&lt;=0,(CC226-$R226)&gt;0),$V226/365*($S226-CC226+1),$V226/365*(CD226-$R226+1))))),0)</f>
        <v>0</v>
      </c>
      <c r="CF226" s="159">
        <f>CD226+1</f>
        <v>46266</v>
      </c>
      <c r="CG226" s="159">
        <f>CF226+29</f>
        <v>46295</v>
      </c>
      <c r="CH226" s="163">
        <f>IFERROR(IF(($R226-CG226)&gt;=0,0,IF(($S226-CF226)&lt;0,0,IF(AND(($S226-CG226)&gt;0,(CF226-$R226)&gt;0),$V226/365*(CG226-CF226+1),IF(AND(($S226-CG226)&lt;=0,(CF226-$R226)&gt;0),$V226/365*($S226-CF226+1),$V226/365*(CG226-$R226+1))))),0)</f>
        <v>0</v>
      </c>
      <c r="CI226" s="159">
        <f>CG226+1</f>
        <v>46296</v>
      </c>
      <c r="CJ226" s="159">
        <f>CI226+30</f>
        <v>46326</v>
      </c>
      <c r="CK226" s="163">
        <f>IFERROR(IF(($R226-CJ226)&gt;=0,0,IF(($S226-CI226)&lt;0,0,IF(AND(($S226-CJ226)&gt;0,(CI226-$R226)&gt;0),$V226/365*(CJ226-CI226+1),IF(AND(($S226-CJ226)&lt;=0,(CI226-$R226)&gt;0),$V226/365*($S226-CI226+1),$V226/365*(CJ226-$R226+1))))),0)</f>
        <v>0</v>
      </c>
      <c r="CL226" s="159">
        <f>CJ226+1</f>
        <v>46327</v>
      </c>
      <c r="CM226" s="159">
        <f>CL226+29</f>
        <v>46356</v>
      </c>
      <c r="CN226" s="163">
        <f>IFERROR(IF(($R226-CM226)&gt;=0,0,IF(($S226-CL226)&lt;0,0,IF(AND(($S226-CM226)&gt;0,(CL226-$R226)&gt;0),$V226/365*(CM226-CL226+1),IF(AND(($S226-CM226)&lt;=0,(CL226-$R226)&gt;0),$V226/365*($S226-CL226+1),$V226/365*(CM226-$R226+1))))),0)</f>
        <v>0</v>
      </c>
      <c r="CO226" s="159">
        <f>CM226+1</f>
        <v>46357</v>
      </c>
      <c r="CP226" s="159">
        <f>CO226+30</f>
        <v>46387</v>
      </c>
      <c r="CQ226" s="163">
        <f>IFERROR(IF(($R226-CP226)&gt;=0,0,IF(($S226-CO226)&lt;0,0,IF(AND(($S226-CP226)&gt;0,(CO226-$R226)&gt;0),$V226/365*(CP226-CO226+1),IF(AND(($S226-CP226)&lt;=0,(CO226-$R226)&gt;0),$V226/365*($S226-CO226+1),$V226/365*(CP226-$R226+1))))),0)</f>
        <v>0</v>
      </c>
    </row>
    <row r="227" s="85" customFormat="1" ht="24" customHeight="1" outlineLevel="4" spans="1:95">
      <c r="A227" s="124"/>
      <c r="B227" s="125"/>
      <c r="C227" s="126"/>
      <c r="D227" s="124"/>
      <c r="E227" s="125"/>
      <c r="F227" s="125"/>
      <c r="G227" s="125"/>
      <c r="H227" s="127"/>
      <c r="I227" s="127"/>
      <c r="J227" s="127">
        <f>Z227+AC227+AF227+AI227+AL227+AO227+AR227+AU227+AX227+BA227+BD227+BG227</f>
        <v>0</v>
      </c>
      <c r="K227" s="127">
        <f>K226+1</f>
        <v>4</v>
      </c>
      <c r="L227" s="152"/>
      <c r="M227" s="153">
        <f>IFERROR(VLOOKUP($L227,'2-2 引出数据_合同数据仓库'!$B$2:$BP$10000,3,FALSE),0)</f>
        <v>0</v>
      </c>
      <c r="N227" s="127"/>
      <c r="O227" s="153">
        <f>IFERROR(VLOOKUP((LEFT(VLOOKUP($L227,'2-2 引出数据_合同数据仓库'!$B$2:$BP$10000,64,FALSE),15)&amp;(RIGHT(VLOOKUP($L227,'2-2 引出数据_合同数据仓库'!$B$2:$BP$10000,64,FALSE),4)+1)),'2-2 引出数据_合同数据仓库'!$B$2:$BP$10000,3,FALSE),0)</f>
        <v>0</v>
      </c>
      <c r="P227" s="127"/>
      <c r="Q227" s="127">
        <f>IFERROR(VLOOKUP($L227,'2-2 引出数据_合同数据仓库'!$B$2:$BP$10000,28,FALSE),0)</f>
        <v>0</v>
      </c>
      <c r="R227" s="127">
        <f>IFERROR(VLOOKUP($L227,'2-2 引出数据_合同数据仓库'!$B$2:$BP$10000,29,FALSE),0)</f>
        <v>0</v>
      </c>
      <c r="S227" s="127">
        <f>IFERROR(VLOOKUP($L227,'2-2 引出数据_合同数据仓库'!$B$2:$BP$10000,4,FALSE),0)</f>
        <v>0</v>
      </c>
      <c r="T227" s="127"/>
      <c r="U227" s="127">
        <f>IFERROR(VLOOKUP($L227,'2-2 引出数据_合同数据仓库'!$B$2:$BP$10000,15,FALSE),0)</f>
        <v>0</v>
      </c>
      <c r="V227" s="127">
        <f>U227/(S227-R227+1)*365</f>
        <v>0</v>
      </c>
      <c r="W227" s="127"/>
      <c r="X227" s="159">
        <v>45658</v>
      </c>
      <c r="Y227" s="159">
        <f>X227+30</f>
        <v>45688</v>
      </c>
      <c r="Z227" s="163">
        <f>IFERROR(IF(($R227-Y227)&gt;=0,0,IF(($S227-X227)&lt;0,0,IF(AND(($S227-Y227)&gt;0,(X227-$R227)&gt;0),$V227/365*(Y227-X227+1),IF(AND(($S227-Y227)&lt;=0,(X227-$R227)&gt;0),$V227/365*($S227-X227+1),$V227/365*(Y227-$R227+1))))),0)</f>
        <v>0</v>
      </c>
      <c r="AA227" s="159">
        <f>Y227+1</f>
        <v>45689</v>
      </c>
      <c r="AB227" s="159">
        <f>AA227+27</f>
        <v>45716</v>
      </c>
      <c r="AC227" s="163">
        <f>IFERROR(IF(($R227-AB227)&gt;=0,0,IF(($S227-AA227)&lt;0,0,IF(AND(($S227-AB227)&gt;0,(AA227-$R227)&gt;0),$V227/365*(AB227-AA227+1),IF(AND(($S227-AB227)&lt;=0,(AA227-$R227)&gt;0),$V227/365*($S227-AA227+1),$V227/365*(AB227-$R227+1))))),0)</f>
        <v>0</v>
      </c>
      <c r="AD227" s="159">
        <f>AB227+1</f>
        <v>45717</v>
      </c>
      <c r="AE227" s="159">
        <f>AD227+30</f>
        <v>45747</v>
      </c>
      <c r="AF227" s="163">
        <f>IFERROR(IF(($R227-AE227)&gt;=0,0,IF(($S227-AD227)&lt;0,0,IF(AND(($S227-AE227)&gt;0,(AD227-$R227)&gt;0),$V227/365*(AE227-AD227+1),IF(AND(($S227-AE227)&lt;=0,(AD227-$R227)&gt;0),$V227/365*($S227-AD227+1),$V227/365*(AE227-$R227+1))))),0)</f>
        <v>0</v>
      </c>
      <c r="AG227" s="159">
        <f>AE227+1</f>
        <v>45748</v>
      </c>
      <c r="AH227" s="159">
        <f>AG227+29</f>
        <v>45777</v>
      </c>
      <c r="AI227" s="163">
        <f>IFERROR(IF(($R227-AH227)&gt;=0,0,IF(($S227-AG227)&lt;0,0,IF(AND(($S227-AH227)&gt;0,(AG227-$R227)&gt;0),$V227/365*(AH227-AG227+1),IF(AND(($S227-AH227)&lt;=0,(AG227-$R227)&gt;0),$V227/365*($S227-AG227+1),$V227/365*(AH227-$R227+1))))),0)</f>
        <v>0</v>
      </c>
      <c r="AJ227" s="159">
        <f>AH227+1</f>
        <v>45778</v>
      </c>
      <c r="AK227" s="159">
        <f>AJ227+30</f>
        <v>45808</v>
      </c>
      <c r="AL227" s="163">
        <f>IFERROR(IF(($R227-AK227)&gt;=0,0,IF(($S227-AJ227)&lt;0,0,IF(AND(($S227-AK227)&gt;0,(AJ227-$R227)&gt;0),$V227/365*(AK227-AJ227+1),IF(AND(($S227-AK227)&lt;=0,(AJ227-$R227)&gt;0),$V227/365*($S227-AJ227+1),$V227/365*(AK227-$R227+1))))),0)</f>
        <v>0</v>
      </c>
      <c r="AM227" s="159">
        <f>AK227+1</f>
        <v>45809</v>
      </c>
      <c r="AN227" s="159">
        <f>AM227+29</f>
        <v>45838</v>
      </c>
      <c r="AO227" s="163">
        <f>IFERROR(IF(($R227-AN227)&gt;=0,0,IF(($S227-AM227)&lt;0,0,IF(AND(($S227-AN227)&gt;0,(AM227-$R227)&gt;0),$V227/365*(AN227-AM227+1),IF(AND(($S227-AN227)&lt;=0,(AM227-$R227)&gt;0),$V227/365*($S227-AM227+1),$V227/365*(AN227-$R227+1))))),0)</f>
        <v>0</v>
      </c>
      <c r="AP227" s="159">
        <f>AN227+1</f>
        <v>45839</v>
      </c>
      <c r="AQ227" s="159">
        <f>AP227+30</f>
        <v>45869</v>
      </c>
      <c r="AR227" s="163">
        <f>IFERROR(IF(($R227-AQ227)&gt;=0,0,IF(($S227-AP227)&lt;0,0,IF(AND(($S227-AQ227)&gt;0,(AP227-$R227)&gt;0),$V227/365*(AQ227-AP227+1),IF(AND(($S227-AQ227)&lt;=0,(AP227-$R227)&gt;0),$V227/365*($S227-AP227+1),$V227/365*(AQ227-$R227+1))))),0)</f>
        <v>0</v>
      </c>
      <c r="AS227" s="159">
        <f>AQ227+1</f>
        <v>45870</v>
      </c>
      <c r="AT227" s="159">
        <f>AS227+30</f>
        <v>45900</v>
      </c>
      <c r="AU227" s="163">
        <f>IFERROR(IF(($R227-AT227)&gt;=0,0,IF(($S227-AS227)&lt;0,0,IF(AND(($S227-AT227)&gt;0,(AS227-$R227)&gt;0),$V227/365*(AT227-AS227+1),IF(AND(($S227-AT227)&lt;=0,(AS227-$R227)&gt;0),$V227/365*($S227-AS227+1),$V227/365*(AT227-$R227+1))))),0)</f>
        <v>0</v>
      </c>
      <c r="AV227" s="159">
        <f>AT227+1</f>
        <v>45901</v>
      </c>
      <c r="AW227" s="159">
        <f>AV227+29</f>
        <v>45930</v>
      </c>
      <c r="AX227" s="163">
        <f>IFERROR(IF(($R227-AW227)&gt;=0,0,IF(($S227-AV227)&lt;0,0,IF(AND(($S227-AW227)&gt;0,(AV227-$R227)&gt;0),$V227/365*(AW227-AV227+1),IF(AND(($S227-AW227)&lt;=0,(AV227-$R227)&gt;0),$V227/365*($S227-AV227+1),$V227/365*(AW227-$R227+1))))),0)</f>
        <v>0</v>
      </c>
      <c r="AY227" s="159">
        <f>AW227+1</f>
        <v>45931</v>
      </c>
      <c r="AZ227" s="159">
        <f>AY227+30</f>
        <v>45961</v>
      </c>
      <c r="BA227" s="163">
        <f>IFERROR(IF(($R227-AZ227)&gt;=0,0,IF(($S227-AY227)&lt;0,0,IF(AND(($S227-AZ227)&gt;0,(AY227-$R227)&gt;0),$V227/365*(AZ227-AY227+1),IF(AND(($S227-AZ227)&lt;=0,(AY227-$R227)&gt;0),$V227/365*($S227-AY227+1),$V227/365*(AZ227-$R227+1))))),0)</f>
        <v>0</v>
      </c>
      <c r="BB227" s="159">
        <f>AZ227+1</f>
        <v>45962</v>
      </c>
      <c r="BC227" s="159">
        <f>BB227+29</f>
        <v>45991</v>
      </c>
      <c r="BD227" s="163">
        <f>IFERROR(IF(($R227-BC227)&gt;=0,0,IF(($S227-BB227)&lt;0,0,IF(AND(($S227-BC227)&gt;0,(BB227-$R227)&gt;0),$V227/365*(BC227-BB227+1),IF(AND(($S227-BC227)&lt;=0,(BB227-$R227)&gt;0),$V227/365*($S227-BB227+1),$V227/365*(BC227-$R227+1))))),0)</f>
        <v>0</v>
      </c>
      <c r="BE227" s="159">
        <f>BC227+1</f>
        <v>45992</v>
      </c>
      <c r="BF227" s="159">
        <f>BE227+30</f>
        <v>46022</v>
      </c>
      <c r="BG227" s="163">
        <f>IFERROR(IF(($R227-BF227)&gt;=0,0,IF(($S227-BE227)&lt;0,0,IF(AND(($S227-BF227)&gt;0,(BE227-$R227)&gt;0),$V227/365*(BF227-BE227+1),IF(AND(($S227-BF227)&lt;=0,(BE227-$R227)&gt;0),$V227/365*($S227-BE227+1),$V227/365*(BF227-$R227+1))))),0)</f>
        <v>0</v>
      </c>
      <c r="BH227" s="159">
        <v>46023</v>
      </c>
      <c r="BI227" s="159">
        <f>BH227+30</f>
        <v>46053</v>
      </c>
      <c r="BJ227" s="163">
        <f>IFERROR(IF(($R227-BI227)&gt;=0,0,IF(($S227-BH227)&lt;0,0,IF(AND(($S227-BI227)&gt;0,(BH227-$R227)&gt;0),$V227/365*(BI227-BH227+1),IF(AND(($S227-BI227)&lt;=0,(BH227-$R227)&gt;0),$V227/365*($S227-BH227+1),$V227/365*(BI227-$R227+1))))),0)</f>
        <v>0</v>
      </c>
      <c r="BK227" s="159">
        <f>BI227+1</f>
        <v>46054</v>
      </c>
      <c r="BL227" s="159">
        <f>BK227+27</f>
        <v>46081</v>
      </c>
      <c r="BM227" s="163">
        <f>IFERROR(IF(($R227-BL227)&gt;=0,0,IF(($S227-BK227)&lt;0,0,IF(AND(($S227-BL227)&gt;0,(BK227-$R227)&gt;0),$V227/365*(BL227-BK227+1),IF(AND(($S227-BL227)&lt;=0,(BK227-$R227)&gt;0),$V227/365*($S227-BK227+1),$V227/365*(BL227-$R227+1))))),0)</f>
        <v>0</v>
      </c>
      <c r="BN227" s="159">
        <f>BL227+1</f>
        <v>46082</v>
      </c>
      <c r="BO227" s="159">
        <f>BN227+30</f>
        <v>46112</v>
      </c>
      <c r="BP227" s="163">
        <f>IFERROR(IF(($R227-BO227)&gt;=0,0,IF(($S227-BN227)&lt;0,0,IF(AND(($S227-BO227)&gt;0,(BN227-$R227)&gt;0),$V227/365*(BO227-BN227+1),IF(AND(($S227-BO227)&lt;=0,(BN227-$R227)&gt;0),$V227/365*($S227-BN227+1),$V227/365*(BO227-$R227+1))))),0)</f>
        <v>0</v>
      </c>
      <c r="BQ227" s="159">
        <f>BO227+1</f>
        <v>46113</v>
      </c>
      <c r="BR227" s="159">
        <f>BQ227+29</f>
        <v>46142</v>
      </c>
      <c r="BS227" s="163">
        <f>IFERROR(IF(($R227-BR227)&gt;=0,0,IF(($S227-BQ227)&lt;0,0,IF(AND(($S227-BR227)&gt;0,(BQ227-$R227)&gt;0),$V227/365*(BR227-BQ227+1),IF(AND(($S227-BR227)&lt;=0,(BQ227-$R227)&gt;0),$V227/365*($S227-BQ227+1),$V227/365*(BR227-$R227+1))))),0)</f>
        <v>0</v>
      </c>
      <c r="BT227" s="159">
        <f>BR227+1</f>
        <v>46143</v>
      </c>
      <c r="BU227" s="159">
        <f>BT227+30</f>
        <v>46173</v>
      </c>
      <c r="BV227" s="163">
        <f>IFERROR(IF(($R227-BU227)&gt;=0,0,IF(($S227-BT227)&lt;0,0,IF(AND(($S227-BU227)&gt;0,(BT227-$R227)&gt;0),$V227/365*(BU227-BT227+1),IF(AND(($S227-BU227)&lt;=0,(BT227-$R227)&gt;0),$V227/365*($S227-BT227+1),$V227/365*(BU227-$R227+1))))),0)</f>
        <v>0</v>
      </c>
      <c r="BW227" s="159">
        <f>BU227+1</f>
        <v>46174</v>
      </c>
      <c r="BX227" s="159">
        <f>BW227+29</f>
        <v>46203</v>
      </c>
      <c r="BY227" s="163">
        <f>IFERROR(IF(($R227-BX227)&gt;=0,0,IF(($S227-BW227)&lt;0,0,IF(AND(($S227-BX227)&gt;0,(BW227-$R227)&gt;0),$V227/365*(BX227-BW227+1),IF(AND(($S227-BX227)&lt;=0,(BW227-$R227)&gt;0),$V227/365*($S227-BW227+1),$V227/365*(BX227-$R227+1))))),0)</f>
        <v>0</v>
      </c>
      <c r="BZ227" s="159">
        <f>BX227+1</f>
        <v>46204</v>
      </c>
      <c r="CA227" s="159">
        <f>BZ227+30</f>
        <v>46234</v>
      </c>
      <c r="CB227" s="163">
        <f>IFERROR(IF(($R227-CA227)&gt;=0,0,IF(($S227-BZ227)&lt;0,0,IF(AND(($S227-CA227)&gt;0,(BZ227-$R227)&gt;0),$V227/365*(CA227-BZ227+1),IF(AND(($S227-CA227)&lt;=0,(BZ227-$R227)&gt;0),$V227/365*($S227-BZ227+1),$V227/365*(CA227-$R227+1))))),0)</f>
        <v>0</v>
      </c>
      <c r="CC227" s="159">
        <f>CA227+1</f>
        <v>46235</v>
      </c>
      <c r="CD227" s="159">
        <f>CC227+30</f>
        <v>46265</v>
      </c>
      <c r="CE227" s="163">
        <f>IFERROR(IF(($R227-CD227)&gt;=0,0,IF(($S227-CC227)&lt;0,0,IF(AND(($S227-CD227)&gt;0,(CC227-$R227)&gt;0),$V227/365*(CD227-CC227+1),IF(AND(($S227-CD227)&lt;=0,(CC227-$R227)&gt;0),$V227/365*($S227-CC227+1),$V227/365*(CD227-$R227+1))))),0)</f>
        <v>0</v>
      </c>
      <c r="CF227" s="159">
        <f>CD227+1</f>
        <v>46266</v>
      </c>
      <c r="CG227" s="159">
        <f>CF227+29</f>
        <v>46295</v>
      </c>
      <c r="CH227" s="163">
        <f>IFERROR(IF(($R227-CG227)&gt;=0,0,IF(($S227-CF227)&lt;0,0,IF(AND(($S227-CG227)&gt;0,(CF227-$R227)&gt;0),$V227/365*(CG227-CF227+1),IF(AND(($S227-CG227)&lt;=0,(CF227-$R227)&gt;0),$V227/365*($S227-CF227+1),$V227/365*(CG227-$R227+1))))),0)</f>
        <v>0</v>
      </c>
      <c r="CI227" s="159">
        <f>CG227+1</f>
        <v>46296</v>
      </c>
      <c r="CJ227" s="159">
        <f>CI227+30</f>
        <v>46326</v>
      </c>
      <c r="CK227" s="163">
        <f>IFERROR(IF(($R227-CJ227)&gt;=0,0,IF(($S227-CI227)&lt;0,0,IF(AND(($S227-CJ227)&gt;0,(CI227-$R227)&gt;0),$V227/365*(CJ227-CI227+1),IF(AND(($S227-CJ227)&lt;=0,(CI227-$R227)&gt;0),$V227/365*($S227-CI227+1),$V227/365*(CJ227-$R227+1))))),0)</f>
        <v>0</v>
      </c>
      <c r="CL227" s="159">
        <f>CJ227+1</f>
        <v>46327</v>
      </c>
      <c r="CM227" s="159">
        <f>CL227+29</f>
        <v>46356</v>
      </c>
      <c r="CN227" s="163">
        <f>IFERROR(IF(($R227-CM227)&gt;=0,0,IF(($S227-CL227)&lt;0,0,IF(AND(($S227-CM227)&gt;0,(CL227-$R227)&gt;0),$V227/365*(CM227-CL227+1),IF(AND(($S227-CM227)&lt;=0,(CL227-$R227)&gt;0),$V227/365*($S227-CL227+1),$V227/365*(CM227-$R227+1))))),0)</f>
        <v>0</v>
      </c>
      <c r="CO227" s="159">
        <f>CM227+1</f>
        <v>46357</v>
      </c>
      <c r="CP227" s="159">
        <f>CO227+30</f>
        <v>46387</v>
      </c>
      <c r="CQ227" s="163">
        <f>IFERROR(IF(($R227-CP227)&gt;=0,0,IF(($S227-CO227)&lt;0,0,IF(AND(($S227-CP227)&gt;0,(CO227-$R227)&gt;0),$V227/365*(CP227-CO227+1),IF(AND(($S227-CP227)&lt;=0,(CO227-$R227)&gt;0),$V227/365*($S227-CO227+1),$V227/365*(CP227-$R227+1))))),0)</f>
        <v>0</v>
      </c>
    </row>
    <row r="228" s="85" customFormat="1" ht="24" customHeight="1" outlineLevel="4" spans="1:95">
      <c r="A228" s="128" t="s">
        <v>2815</v>
      </c>
      <c r="B228" s="129"/>
      <c r="C228" s="129"/>
      <c r="D228" s="129"/>
      <c r="E228" s="129"/>
      <c r="F228" s="129"/>
      <c r="G228" s="130"/>
      <c r="H228" s="131"/>
      <c r="I228" s="131"/>
      <c r="J228" s="131"/>
      <c r="K228" s="131"/>
      <c r="L228" s="154"/>
      <c r="M228" s="154"/>
      <c r="N228" s="131"/>
      <c r="O228" s="131"/>
      <c r="P228" s="131"/>
      <c r="Q228" s="131"/>
      <c r="R228" s="131"/>
      <c r="S228" s="131"/>
      <c r="T228" s="131"/>
      <c r="U228" s="131"/>
      <c r="V228" s="131"/>
      <c r="W228" s="131"/>
      <c r="X228" s="131"/>
      <c r="Y228" s="131"/>
      <c r="Z228" s="131"/>
      <c r="AA228" s="131"/>
      <c r="AB228" s="131"/>
      <c r="AC228" s="131"/>
      <c r="AD228" s="131"/>
      <c r="AE228" s="131"/>
      <c r="AF228" s="131"/>
      <c r="AG228" s="131"/>
      <c r="AH228" s="131"/>
      <c r="AI228" s="131"/>
      <c r="AJ228" s="131"/>
      <c r="AK228" s="131"/>
      <c r="AL228" s="131"/>
      <c r="AM228" s="131"/>
      <c r="AN228" s="131"/>
      <c r="AO228" s="131"/>
      <c r="AP228" s="131"/>
      <c r="AQ228" s="131"/>
      <c r="AR228" s="131"/>
      <c r="AS228" s="131"/>
      <c r="AT228" s="131"/>
      <c r="AU228" s="131"/>
      <c r="AV228" s="131"/>
      <c r="AW228" s="131"/>
      <c r="AX228" s="131"/>
      <c r="AY228" s="131"/>
      <c r="AZ228" s="131"/>
      <c r="BA228" s="131"/>
      <c r="BB228" s="131"/>
      <c r="BC228" s="131"/>
      <c r="BD228" s="131"/>
      <c r="BE228" s="131"/>
      <c r="BF228" s="131"/>
      <c r="BG228" s="131"/>
      <c r="BH228" s="131"/>
      <c r="BI228" s="131"/>
      <c r="BJ228" s="131"/>
      <c r="BK228" s="131"/>
      <c r="BL228" s="131"/>
      <c r="BM228" s="131"/>
      <c r="BN228" s="131"/>
      <c r="BO228" s="131"/>
      <c r="BP228" s="131"/>
      <c r="BQ228" s="131"/>
      <c r="BR228" s="131"/>
      <c r="BS228" s="131"/>
      <c r="BT228" s="131"/>
      <c r="BU228" s="131"/>
      <c r="BV228" s="131"/>
      <c r="BW228" s="131"/>
      <c r="BX228" s="131"/>
      <c r="BY228" s="131"/>
      <c r="BZ228" s="131"/>
      <c r="CA228" s="131"/>
      <c r="CB228" s="131"/>
      <c r="CC228" s="131"/>
      <c r="CD228" s="131"/>
      <c r="CE228" s="131"/>
      <c r="CF228" s="131"/>
      <c r="CG228" s="131"/>
      <c r="CH228" s="131"/>
      <c r="CI228" s="131"/>
      <c r="CJ228" s="131"/>
      <c r="CK228" s="131"/>
      <c r="CL228" s="131"/>
      <c r="CM228" s="131"/>
      <c r="CN228" s="131"/>
      <c r="CO228" s="131"/>
      <c r="CP228" s="131"/>
      <c r="CQ228" s="131"/>
    </row>
    <row r="229" ht="24" customHeight="1" outlineLevel="3" spans="1:95">
      <c r="A229" s="120"/>
      <c r="B229" s="121" t="s">
        <v>793</v>
      </c>
      <c r="C229" s="122" t="s">
        <v>1180</v>
      </c>
      <c r="D229" s="120" t="s">
        <v>1186</v>
      </c>
      <c r="E229" s="121" t="s">
        <v>1187</v>
      </c>
      <c r="F229" s="121"/>
      <c r="G229" s="121" t="s">
        <v>937</v>
      </c>
      <c r="H229" s="123">
        <f>X229+AA229+AD229+AG229+AJ229+AM229+AP229+AS229+AV229+AY229+BB229+BE229</f>
        <v>0</v>
      </c>
      <c r="I229" s="123">
        <f>Y229+AB229+AE229+AH229+AK229+AN229+AQ229+AT229+AW229+AZ229+BC229+BF229</f>
        <v>0</v>
      </c>
      <c r="J229" s="123">
        <f>Z229+AC229+AF229+AI229+AL229+AO229+AR229+AU229+AX229+BA229+BD229+BG229</f>
        <v>0</v>
      </c>
      <c r="K229" s="123"/>
      <c r="L229" s="151"/>
      <c r="M229" s="151"/>
      <c r="N229" s="123"/>
      <c r="O229" s="123"/>
      <c r="P229" s="123"/>
      <c r="Q229" s="123"/>
      <c r="R229" s="123"/>
      <c r="S229" s="123"/>
      <c r="T229" s="123"/>
      <c r="U229" s="123"/>
      <c r="V229" s="123"/>
      <c r="W229" s="123"/>
      <c r="X229" s="123">
        <f>VLOOKUP($C229,'1 预算编制表单'!$C:$BJ,27,FALSE)</f>
        <v>0</v>
      </c>
      <c r="Y229" s="123">
        <f>X229-Z229</f>
        <v>0</v>
      </c>
      <c r="Z229" s="123">
        <f>SUM(Z230:Z234)</f>
        <v>0</v>
      </c>
      <c r="AA229" s="123">
        <f>VLOOKUP($C229,'1 预算编制表单'!$C:$BJ,30,FALSE)</f>
        <v>0</v>
      </c>
      <c r="AB229" s="123">
        <f>AA229-AC229</f>
        <v>0</v>
      </c>
      <c r="AC229" s="123">
        <f>SUM(AC230:AC234)</f>
        <v>0</v>
      </c>
      <c r="AD229" s="123">
        <f>VLOOKUP($C229,'1 预算编制表单'!$C:$BJ,33,FALSE)</f>
        <v>0</v>
      </c>
      <c r="AE229" s="123">
        <f>AD229-AF229</f>
        <v>0</v>
      </c>
      <c r="AF229" s="123">
        <f>SUM(AF230:AF234)</f>
        <v>0</v>
      </c>
      <c r="AG229" s="123">
        <f>VLOOKUP($C229,'1 预算编制表单'!$C:$BJ,36,FALSE)</f>
        <v>0</v>
      </c>
      <c r="AH229" s="123">
        <f>AG229-AI229</f>
        <v>0</v>
      </c>
      <c r="AI229" s="123">
        <f>SUM(AI230:AI234)</f>
        <v>0</v>
      </c>
      <c r="AJ229" s="123">
        <f>VLOOKUP($C229,'1 预算编制表单'!$C:$BJ,39,FALSE)</f>
        <v>0</v>
      </c>
      <c r="AK229" s="123">
        <f>AJ229-AL229</f>
        <v>0</v>
      </c>
      <c r="AL229" s="123">
        <f>SUM(AL230:AL234)</f>
        <v>0</v>
      </c>
      <c r="AM229" s="123">
        <f>VLOOKUP($C229,'1 预算编制表单'!$C:$BJ,42,FALSE)</f>
        <v>0</v>
      </c>
      <c r="AN229" s="123">
        <f>AM229-AO229</f>
        <v>0</v>
      </c>
      <c r="AO229" s="123">
        <f>SUM(AO230:AO234)</f>
        <v>0</v>
      </c>
      <c r="AP229" s="123">
        <f>VLOOKUP($C229,'1 预算编制表单'!$C:$BJ,45,FALSE)</f>
        <v>0</v>
      </c>
      <c r="AQ229" s="123">
        <f>AP229-AR229</f>
        <v>0</v>
      </c>
      <c r="AR229" s="123">
        <f>SUM(AR230:AR234)</f>
        <v>0</v>
      </c>
      <c r="AS229" s="123">
        <f>VLOOKUP($C229,'1 预算编制表单'!$C:$BJ,48,FALSE)</f>
        <v>0</v>
      </c>
      <c r="AT229" s="123">
        <f>AS229-AU229</f>
        <v>0</v>
      </c>
      <c r="AU229" s="123">
        <f>SUM(AU230:AU234)</f>
        <v>0</v>
      </c>
      <c r="AV229" s="123">
        <f>VLOOKUP($C229,'1 预算编制表单'!$C:$BJ,51,FALSE)</f>
        <v>0</v>
      </c>
      <c r="AW229" s="123">
        <f>AV229-AX229</f>
        <v>0</v>
      </c>
      <c r="AX229" s="123">
        <f>SUM(AX230:AX234)</f>
        <v>0</v>
      </c>
      <c r="AY229" s="123">
        <f>VLOOKUP($C229,'1 预算编制表单'!$C:$BJ,54,FALSE)</f>
        <v>0</v>
      </c>
      <c r="AZ229" s="123">
        <f>AY229-BA229</f>
        <v>0</v>
      </c>
      <c r="BA229" s="123">
        <f>SUM(BA230:BA234)</f>
        <v>0</v>
      </c>
      <c r="BB229" s="123">
        <f>VLOOKUP($C229,'1 预算编制表单'!$C:$BJ,57,FALSE)</f>
        <v>0</v>
      </c>
      <c r="BC229" s="123">
        <f>BB229-BD229</f>
        <v>0</v>
      </c>
      <c r="BD229" s="123">
        <f>SUM(BD230:BD234)</f>
        <v>0</v>
      </c>
      <c r="BE229" s="123">
        <f>VLOOKUP($C229,'1 预算编制表单'!$C:$BJ,60,FALSE)</f>
        <v>0</v>
      </c>
      <c r="BF229" s="123">
        <f>BE229-BG229</f>
        <v>0</v>
      </c>
      <c r="BG229" s="123">
        <f>SUM(BG230:BG234)</f>
        <v>0</v>
      </c>
      <c r="BH229" s="123">
        <f>VLOOKUP($C229,'1 预算编制表单'!$C:$BJ,27,FALSE)</f>
        <v>0</v>
      </c>
      <c r="BI229" s="123">
        <f>BH229-BJ229</f>
        <v>0</v>
      </c>
      <c r="BJ229" s="123">
        <f>SUM(BJ230:BJ234)</f>
        <v>0</v>
      </c>
      <c r="BK229" s="123">
        <f>VLOOKUP($C229,'1 预算编制表单'!$C:$BJ,30,FALSE)</f>
        <v>0</v>
      </c>
      <c r="BL229" s="123">
        <f>BK229-BM229</f>
        <v>0</v>
      </c>
      <c r="BM229" s="123">
        <f>SUM(BM230:BM234)</f>
        <v>0</v>
      </c>
      <c r="BN229" s="123">
        <f>VLOOKUP($C229,'1 预算编制表单'!$C:$BJ,33,FALSE)</f>
        <v>0</v>
      </c>
      <c r="BO229" s="123">
        <f>BN229-BP229</f>
        <v>0</v>
      </c>
      <c r="BP229" s="123">
        <f>SUM(BP230:BP234)</f>
        <v>0</v>
      </c>
      <c r="BQ229" s="123">
        <f>VLOOKUP($C229,'1 预算编制表单'!$C:$BJ,36,FALSE)</f>
        <v>0</v>
      </c>
      <c r="BR229" s="123">
        <f>BQ229-BS229</f>
        <v>0</v>
      </c>
      <c r="BS229" s="123">
        <f>SUM(BS230:BS234)</f>
        <v>0</v>
      </c>
      <c r="BT229" s="123">
        <f>VLOOKUP($C229,'1 预算编制表单'!$C:$BJ,39,FALSE)</f>
        <v>0</v>
      </c>
      <c r="BU229" s="123">
        <f>BT229-BV229</f>
        <v>0</v>
      </c>
      <c r="BV229" s="123">
        <f>SUM(BV230:BV234)</f>
        <v>0</v>
      </c>
      <c r="BW229" s="123">
        <f>VLOOKUP($C229,'1 预算编制表单'!$C:$BJ,42,FALSE)</f>
        <v>0</v>
      </c>
      <c r="BX229" s="123">
        <f>BW229-BY229</f>
        <v>0</v>
      </c>
      <c r="BY229" s="123">
        <f>SUM(BY230:BY234)</f>
        <v>0</v>
      </c>
      <c r="BZ229" s="123">
        <f>VLOOKUP($C229,'1 预算编制表单'!$C:$BJ,45,FALSE)</f>
        <v>0</v>
      </c>
      <c r="CA229" s="123">
        <f>BZ229-CB229</f>
        <v>0</v>
      </c>
      <c r="CB229" s="123">
        <f>SUM(CB230:CB234)</f>
        <v>0</v>
      </c>
      <c r="CC229" s="123">
        <f>VLOOKUP($C229,'1 预算编制表单'!$C:$BJ,48,FALSE)</f>
        <v>0</v>
      </c>
      <c r="CD229" s="123">
        <f>CC229-CE229</f>
        <v>0</v>
      </c>
      <c r="CE229" s="123">
        <f>SUM(CE230:CE234)</f>
        <v>0</v>
      </c>
      <c r="CF229" s="123">
        <f>VLOOKUP($C229,'1 预算编制表单'!$C:$BJ,51,FALSE)</f>
        <v>0</v>
      </c>
      <c r="CG229" s="123">
        <f>CF229-CH229</f>
        <v>0</v>
      </c>
      <c r="CH229" s="123">
        <f>SUM(CH230:CH234)</f>
        <v>0</v>
      </c>
      <c r="CI229" s="123">
        <f>VLOOKUP($C229,'1 预算编制表单'!$C:$BJ,54,FALSE)</f>
        <v>0</v>
      </c>
      <c r="CJ229" s="123">
        <f>CI229-CK229</f>
        <v>0</v>
      </c>
      <c r="CK229" s="123">
        <f>SUM(CK230:CK234)</f>
        <v>0</v>
      </c>
      <c r="CL229" s="123">
        <f>VLOOKUP($C229,'1 预算编制表单'!$C:$BJ,57,FALSE)</f>
        <v>0</v>
      </c>
      <c r="CM229" s="123">
        <f>CL229-CN229</f>
        <v>0</v>
      </c>
      <c r="CN229" s="123">
        <f>SUM(CN230:CN234)</f>
        <v>0</v>
      </c>
      <c r="CO229" s="123">
        <f>VLOOKUP($C229,'1 预算编制表单'!$C:$BJ,60,FALSE)</f>
        <v>0</v>
      </c>
      <c r="CP229" s="123">
        <f>CO229-CQ229</f>
        <v>0</v>
      </c>
      <c r="CQ229" s="123">
        <f>SUM(CQ230:CQ234)</f>
        <v>0</v>
      </c>
    </row>
    <row r="230" s="85" customFormat="1" ht="24" customHeight="1" outlineLevel="4" spans="1:95">
      <c r="A230" s="124"/>
      <c r="B230" s="125"/>
      <c r="C230" s="126"/>
      <c r="D230" s="124"/>
      <c r="E230" s="125"/>
      <c r="F230" s="125"/>
      <c r="G230" s="125"/>
      <c r="H230" s="127"/>
      <c r="I230" s="127"/>
      <c r="J230" s="127">
        <f>Z230+AC230+AF230+AI230+AL230+AO230+AR230+AU230+AX230+BA230+BD230+BG230</f>
        <v>0</v>
      </c>
      <c r="K230" s="127">
        <v>1</v>
      </c>
      <c r="L230" s="152"/>
      <c r="M230" s="153">
        <f>IFERROR(VLOOKUP($L230,'2-2 引出数据_合同数据仓库'!$B$2:$BP$10000,3,FALSE),0)</f>
        <v>0</v>
      </c>
      <c r="N230" s="127"/>
      <c r="O230" s="153">
        <f>IFERROR(VLOOKUP((LEFT(VLOOKUP($L230,'2-2 引出数据_合同数据仓库'!$B$2:$BP$10000,64,FALSE),15)&amp;(RIGHT(VLOOKUP($L230,'2-2 引出数据_合同数据仓库'!$B$2:$BP$10000,64,FALSE),4)+1)),'2-2 引出数据_合同数据仓库'!$B$2:$BP$10000,3,FALSE),0)</f>
        <v>0</v>
      </c>
      <c r="P230" s="127"/>
      <c r="Q230" s="127">
        <f>IFERROR(VLOOKUP($L230,'2-2 引出数据_合同数据仓库'!$B$2:$BP$10000,28,FALSE),0)</f>
        <v>0</v>
      </c>
      <c r="R230" s="127">
        <f>IFERROR(VLOOKUP($L230,'2-2 引出数据_合同数据仓库'!$B$2:$BP$10000,29,FALSE),0)</f>
        <v>0</v>
      </c>
      <c r="S230" s="127">
        <f>IFERROR(VLOOKUP($L230,'2-2 引出数据_合同数据仓库'!$B$2:$BP$10000,4,FALSE),0)</f>
        <v>0</v>
      </c>
      <c r="T230" s="127"/>
      <c r="U230" s="127">
        <f>IFERROR(VLOOKUP($L230,'2-2 引出数据_合同数据仓库'!$B$2:$BP$10000,15,FALSE),0)</f>
        <v>0</v>
      </c>
      <c r="V230" s="127">
        <f>U230/(S230-R230+1)*365</f>
        <v>0</v>
      </c>
      <c r="W230" s="127"/>
      <c r="X230" s="159">
        <v>45658</v>
      </c>
      <c r="Y230" s="159">
        <f>X230+30</f>
        <v>45688</v>
      </c>
      <c r="Z230" s="163">
        <f>IFERROR(IF(($R230-Y230)&gt;=0,0,IF(($S230-X230)&lt;0,0,IF(AND(($S230-Y230)&gt;0,(X230-$R230)&gt;0),$V230/365*(Y230-X230+1),IF(AND(($S230-Y230)&lt;=0,(X230-$R230)&gt;0),$V230/365*($S230-X230+1),$V230/365*(Y230-$R230+1))))),0)</f>
        <v>0</v>
      </c>
      <c r="AA230" s="159">
        <f>Y230+1</f>
        <v>45689</v>
      </c>
      <c r="AB230" s="159">
        <f>AA230+27</f>
        <v>45716</v>
      </c>
      <c r="AC230" s="163">
        <f>IFERROR(IF(($R230-AB230)&gt;=0,0,IF(($S230-AA230)&lt;0,0,IF(AND(($S230-AB230)&gt;0,(AA230-$R230)&gt;0),$V230/365*(AB230-AA230+1),IF(AND(($S230-AB230)&lt;=0,(AA230-$R230)&gt;0),$V230/365*($S230-AA230+1),$V230/365*(AB230-$R230+1))))),0)</f>
        <v>0</v>
      </c>
      <c r="AD230" s="159">
        <f>AB230+1</f>
        <v>45717</v>
      </c>
      <c r="AE230" s="159">
        <f>AD230+30</f>
        <v>45747</v>
      </c>
      <c r="AF230" s="163">
        <f>IFERROR(IF(($R230-AE230)&gt;=0,0,IF(($S230-AD230)&lt;0,0,IF(AND(($S230-AE230)&gt;0,(AD230-$R230)&gt;0),$V230/365*(AE230-AD230+1),IF(AND(($S230-AE230)&lt;=0,(AD230-$R230)&gt;0),$V230/365*($S230-AD230+1),$V230/365*(AE230-$R230+1))))),0)</f>
        <v>0</v>
      </c>
      <c r="AG230" s="159">
        <f>AE230+1</f>
        <v>45748</v>
      </c>
      <c r="AH230" s="159">
        <f>AG230+29</f>
        <v>45777</v>
      </c>
      <c r="AI230" s="163">
        <f>IFERROR(IF(($R230-AH230)&gt;=0,0,IF(($S230-AG230)&lt;0,0,IF(AND(($S230-AH230)&gt;0,(AG230-$R230)&gt;0),$V230/365*(AH230-AG230+1),IF(AND(($S230-AH230)&lt;=0,(AG230-$R230)&gt;0),$V230/365*($S230-AG230+1),$V230/365*(AH230-$R230+1))))),0)</f>
        <v>0</v>
      </c>
      <c r="AJ230" s="159">
        <f>AH230+1</f>
        <v>45778</v>
      </c>
      <c r="AK230" s="159">
        <f>AJ230+30</f>
        <v>45808</v>
      </c>
      <c r="AL230" s="163">
        <f>IFERROR(IF(($R230-AK230)&gt;=0,0,IF(($S230-AJ230)&lt;0,0,IF(AND(($S230-AK230)&gt;0,(AJ230-$R230)&gt;0),$V230/365*(AK230-AJ230+1),IF(AND(($S230-AK230)&lt;=0,(AJ230-$R230)&gt;0),$V230/365*($S230-AJ230+1),$V230/365*(AK230-$R230+1))))),0)</f>
        <v>0</v>
      </c>
      <c r="AM230" s="159">
        <f>AK230+1</f>
        <v>45809</v>
      </c>
      <c r="AN230" s="159">
        <f>AM230+29</f>
        <v>45838</v>
      </c>
      <c r="AO230" s="163">
        <f>IFERROR(IF(($R230-AN230)&gt;=0,0,IF(($S230-AM230)&lt;0,0,IF(AND(($S230-AN230)&gt;0,(AM230-$R230)&gt;0),$V230/365*(AN230-AM230+1),IF(AND(($S230-AN230)&lt;=0,(AM230-$R230)&gt;0),$V230/365*($S230-AM230+1),$V230/365*(AN230-$R230+1))))),0)</f>
        <v>0</v>
      </c>
      <c r="AP230" s="159">
        <f>AN230+1</f>
        <v>45839</v>
      </c>
      <c r="AQ230" s="159">
        <f>AP230+30</f>
        <v>45869</v>
      </c>
      <c r="AR230" s="163">
        <f>IFERROR(IF(($R230-AQ230)&gt;=0,0,IF(($S230-AP230)&lt;0,0,IF(AND(($S230-AQ230)&gt;0,(AP230-$R230)&gt;0),$V230/365*(AQ230-AP230+1),IF(AND(($S230-AQ230)&lt;=0,(AP230-$R230)&gt;0),$V230/365*($S230-AP230+1),$V230/365*(AQ230-$R230+1))))),0)</f>
        <v>0</v>
      </c>
      <c r="AS230" s="159">
        <f>AQ230+1</f>
        <v>45870</v>
      </c>
      <c r="AT230" s="159">
        <f>AS230+30</f>
        <v>45900</v>
      </c>
      <c r="AU230" s="163">
        <f>IFERROR(IF(($R230-AT230)&gt;=0,0,IF(($S230-AS230)&lt;0,0,IF(AND(($S230-AT230)&gt;0,(AS230-$R230)&gt;0),$V230/365*(AT230-AS230+1),IF(AND(($S230-AT230)&lt;=0,(AS230-$R230)&gt;0),$V230/365*($S230-AS230+1),$V230/365*(AT230-$R230+1))))),0)</f>
        <v>0</v>
      </c>
      <c r="AV230" s="159">
        <f>AT230+1</f>
        <v>45901</v>
      </c>
      <c r="AW230" s="159">
        <f>AV230+29</f>
        <v>45930</v>
      </c>
      <c r="AX230" s="163">
        <f>IFERROR(IF(($R230-AW230)&gt;=0,0,IF(($S230-AV230)&lt;0,0,IF(AND(($S230-AW230)&gt;0,(AV230-$R230)&gt;0),$V230/365*(AW230-AV230+1),IF(AND(($S230-AW230)&lt;=0,(AV230-$R230)&gt;0),$V230/365*($S230-AV230+1),$V230/365*(AW230-$R230+1))))),0)</f>
        <v>0</v>
      </c>
      <c r="AY230" s="159">
        <f>AW230+1</f>
        <v>45931</v>
      </c>
      <c r="AZ230" s="159">
        <f>AY230+30</f>
        <v>45961</v>
      </c>
      <c r="BA230" s="163">
        <f>IFERROR(IF(($R230-AZ230)&gt;=0,0,IF(($S230-AY230)&lt;0,0,IF(AND(($S230-AZ230)&gt;0,(AY230-$R230)&gt;0),$V230/365*(AZ230-AY230+1),IF(AND(($S230-AZ230)&lt;=0,(AY230-$R230)&gt;0),$V230/365*($S230-AY230+1),$V230/365*(AZ230-$R230+1))))),0)</f>
        <v>0</v>
      </c>
      <c r="BB230" s="159">
        <f>AZ230+1</f>
        <v>45962</v>
      </c>
      <c r="BC230" s="159">
        <f>BB230+29</f>
        <v>45991</v>
      </c>
      <c r="BD230" s="163">
        <f>IFERROR(IF(($R230-BC230)&gt;=0,0,IF(($S230-BB230)&lt;0,0,IF(AND(($S230-BC230)&gt;0,(BB230-$R230)&gt;0),$V230/365*(BC230-BB230+1),IF(AND(($S230-BC230)&lt;=0,(BB230-$R230)&gt;0),$V230/365*($S230-BB230+1),$V230/365*(BC230-$R230+1))))),0)</f>
        <v>0</v>
      </c>
      <c r="BE230" s="159">
        <f>BC230+1</f>
        <v>45992</v>
      </c>
      <c r="BF230" s="159">
        <f>BE230+30</f>
        <v>46022</v>
      </c>
      <c r="BG230" s="163">
        <f>IFERROR(IF(($R230-BF230)&gt;=0,0,IF(($S230-BE230)&lt;0,0,IF(AND(($S230-BF230)&gt;0,(BE230-$R230)&gt;0),$V230/365*(BF230-BE230+1),IF(AND(($S230-BF230)&lt;=0,(BE230-$R230)&gt;0),$V230/365*($S230-BE230+1),$V230/365*(BF230-$R230+1))))),0)</f>
        <v>0</v>
      </c>
      <c r="BH230" s="159">
        <v>46023</v>
      </c>
      <c r="BI230" s="159">
        <f>BH230+30</f>
        <v>46053</v>
      </c>
      <c r="BJ230" s="163">
        <f>IFERROR(IF(($R230-BI230)&gt;=0,0,IF(($S230-BH230)&lt;0,0,IF(AND(($S230-BI230)&gt;0,(BH230-$R230)&gt;0),$V230/365*(BI230-BH230+1),IF(AND(($S230-BI230)&lt;=0,(BH230-$R230)&gt;0),$V230/365*($S230-BH230+1),$V230/365*(BI230-$R230+1))))),0)</f>
        <v>0</v>
      </c>
      <c r="BK230" s="159">
        <f>BI230+1</f>
        <v>46054</v>
      </c>
      <c r="BL230" s="159">
        <f>BK230+27</f>
        <v>46081</v>
      </c>
      <c r="BM230" s="163">
        <f>IFERROR(IF(($R230-BL230)&gt;=0,0,IF(($S230-BK230)&lt;0,0,IF(AND(($S230-BL230)&gt;0,(BK230-$R230)&gt;0),$V230/365*(BL230-BK230+1),IF(AND(($S230-BL230)&lt;=0,(BK230-$R230)&gt;0),$V230/365*($S230-BK230+1),$V230/365*(BL230-$R230+1))))),0)</f>
        <v>0</v>
      </c>
      <c r="BN230" s="159">
        <f>BL230+1</f>
        <v>46082</v>
      </c>
      <c r="BO230" s="159">
        <f>BN230+30</f>
        <v>46112</v>
      </c>
      <c r="BP230" s="163">
        <f>IFERROR(IF(($R230-BO230)&gt;=0,0,IF(($S230-BN230)&lt;0,0,IF(AND(($S230-BO230)&gt;0,(BN230-$R230)&gt;0),$V230/365*(BO230-BN230+1),IF(AND(($S230-BO230)&lt;=0,(BN230-$R230)&gt;0),$V230/365*($S230-BN230+1),$V230/365*(BO230-$R230+1))))),0)</f>
        <v>0</v>
      </c>
      <c r="BQ230" s="159">
        <f>BO230+1</f>
        <v>46113</v>
      </c>
      <c r="BR230" s="159">
        <f>BQ230+29</f>
        <v>46142</v>
      </c>
      <c r="BS230" s="163">
        <f>IFERROR(IF(($R230-BR230)&gt;=0,0,IF(($S230-BQ230)&lt;0,0,IF(AND(($S230-BR230)&gt;0,(BQ230-$R230)&gt;0),$V230/365*(BR230-BQ230+1),IF(AND(($S230-BR230)&lt;=0,(BQ230-$R230)&gt;0),$V230/365*($S230-BQ230+1),$V230/365*(BR230-$R230+1))))),0)</f>
        <v>0</v>
      </c>
      <c r="BT230" s="159">
        <f>BR230+1</f>
        <v>46143</v>
      </c>
      <c r="BU230" s="159">
        <f>BT230+30</f>
        <v>46173</v>
      </c>
      <c r="BV230" s="163">
        <f>IFERROR(IF(($R230-BU230)&gt;=0,0,IF(($S230-BT230)&lt;0,0,IF(AND(($S230-BU230)&gt;0,(BT230-$R230)&gt;0),$V230/365*(BU230-BT230+1),IF(AND(($S230-BU230)&lt;=0,(BT230-$R230)&gt;0),$V230/365*($S230-BT230+1),$V230/365*(BU230-$R230+1))))),0)</f>
        <v>0</v>
      </c>
      <c r="BW230" s="159">
        <f>BU230+1</f>
        <v>46174</v>
      </c>
      <c r="BX230" s="159">
        <f>BW230+29</f>
        <v>46203</v>
      </c>
      <c r="BY230" s="163">
        <f>IFERROR(IF(($R230-BX230)&gt;=0,0,IF(($S230-BW230)&lt;0,0,IF(AND(($S230-BX230)&gt;0,(BW230-$R230)&gt;0),$V230/365*(BX230-BW230+1),IF(AND(($S230-BX230)&lt;=0,(BW230-$R230)&gt;0),$V230/365*($S230-BW230+1),$V230/365*(BX230-$R230+1))))),0)</f>
        <v>0</v>
      </c>
      <c r="BZ230" s="159">
        <f>BX230+1</f>
        <v>46204</v>
      </c>
      <c r="CA230" s="159">
        <f>BZ230+30</f>
        <v>46234</v>
      </c>
      <c r="CB230" s="163">
        <f>IFERROR(IF(($R230-CA230)&gt;=0,0,IF(($S230-BZ230)&lt;0,0,IF(AND(($S230-CA230)&gt;0,(BZ230-$R230)&gt;0),$V230/365*(CA230-BZ230+1),IF(AND(($S230-CA230)&lt;=0,(BZ230-$R230)&gt;0),$V230/365*($S230-BZ230+1),$V230/365*(CA230-$R230+1))))),0)</f>
        <v>0</v>
      </c>
      <c r="CC230" s="159">
        <f>CA230+1</f>
        <v>46235</v>
      </c>
      <c r="CD230" s="159">
        <f>CC230+30</f>
        <v>46265</v>
      </c>
      <c r="CE230" s="163">
        <f>IFERROR(IF(($R230-CD230)&gt;=0,0,IF(($S230-CC230)&lt;0,0,IF(AND(($S230-CD230)&gt;0,(CC230-$R230)&gt;0),$V230/365*(CD230-CC230+1),IF(AND(($S230-CD230)&lt;=0,(CC230-$R230)&gt;0),$V230/365*($S230-CC230+1),$V230/365*(CD230-$R230+1))))),0)</f>
        <v>0</v>
      </c>
      <c r="CF230" s="159">
        <f>CD230+1</f>
        <v>46266</v>
      </c>
      <c r="CG230" s="159">
        <f>CF230+29</f>
        <v>46295</v>
      </c>
      <c r="CH230" s="163">
        <f>IFERROR(IF(($R230-CG230)&gt;=0,0,IF(($S230-CF230)&lt;0,0,IF(AND(($S230-CG230)&gt;0,(CF230-$R230)&gt;0),$V230/365*(CG230-CF230+1),IF(AND(($S230-CG230)&lt;=0,(CF230-$R230)&gt;0),$V230/365*($S230-CF230+1),$V230/365*(CG230-$R230+1))))),0)</f>
        <v>0</v>
      </c>
      <c r="CI230" s="159">
        <f>CG230+1</f>
        <v>46296</v>
      </c>
      <c r="CJ230" s="159">
        <f>CI230+30</f>
        <v>46326</v>
      </c>
      <c r="CK230" s="163">
        <f>IFERROR(IF(($R230-CJ230)&gt;=0,0,IF(($S230-CI230)&lt;0,0,IF(AND(($S230-CJ230)&gt;0,(CI230-$R230)&gt;0),$V230/365*(CJ230-CI230+1),IF(AND(($S230-CJ230)&lt;=0,(CI230-$R230)&gt;0),$V230/365*($S230-CI230+1),$V230/365*(CJ230-$R230+1))))),0)</f>
        <v>0</v>
      </c>
      <c r="CL230" s="159">
        <f>CJ230+1</f>
        <v>46327</v>
      </c>
      <c r="CM230" s="159">
        <f>CL230+29</f>
        <v>46356</v>
      </c>
      <c r="CN230" s="163">
        <f>IFERROR(IF(($R230-CM230)&gt;=0,0,IF(($S230-CL230)&lt;0,0,IF(AND(($S230-CM230)&gt;0,(CL230-$R230)&gt;0),$V230/365*(CM230-CL230+1),IF(AND(($S230-CM230)&lt;=0,(CL230-$R230)&gt;0),$V230/365*($S230-CL230+1),$V230/365*(CM230-$R230+1))))),0)</f>
        <v>0</v>
      </c>
      <c r="CO230" s="159">
        <f>CM230+1</f>
        <v>46357</v>
      </c>
      <c r="CP230" s="159">
        <f>CO230+30</f>
        <v>46387</v>
      </c>
      <c r="CQ230" s="163">
        <f>IFERROR(IF(($R230-CP230)&gt;=0,0,IF(($S230-CO230)&lt;0,0,IF(AND(($S230-CP230)&gt;0,(CO230-$R230)&gt;0),$V230/365*(CP230-CO230+1),IF(AND(($S230-CP230)&lt;=0,(CO230-$R230)&gt;0),$V230/365*($S230-CO230+1),$V230/365*(CP230-$R230+1))))),0)</f>
        <v>0</v>
      </c>
    </row>
    <row r="231" s="85" customFormat="1" ht="24" customHeight="1" outlineLevel="4" spans="1:95">
      <c r="A231" s="124"/>
      <c r="B231" s="125"/>
      <c r="C231" s="126"/>
      <c r="D231" s="124"/>
      <c r="E231" s="125"/>
      <c r="F231" s="125"/>
      <c r="G231" s="125"/>
      <c r="H231" s="127"/>
      <c r="I231" s="127"/>
      <c r="J231" s="127">
        <f>Z231+AC231+AF231+AI231+AL231+AO231+AR231+AU231+AX231+BA231+BD231+BG231</f>
        <v>0</v>
      </c>
      <c r="K231" s="127">
        <f>K230+1</f>
        <v>2</v>
      </c>
      <c r="L231" s="152"/>
      <c r="M231" s="153">
        <f>IFERROR(VLOOKUP($L231,'2-2 引出数据_合同数据仓库'!$B$2:$BP$10000,3,FALSE),0)</f>
        <v>0</v>
      </c>
      <c r="N231" s="127"/>
      <c r="O231" s="153">
        <f>IFERROR(VLOOKUP((LEFT(VLOOKUP($L231,'2-2 引出数据_合同数据仓库'!$B$2:$BP$10000,64,FALSE),15)&amp;(RIGHT(VLOOKUP($L231,'2-2 引出数据_合同数据仓库'!$B$2:$BP$10000,64,FALSE),4)+1)),'2-2 引出数据_合同数据仓库'!$B$2:$BP$10000,3,FALSE),0)</f>
        <v>0</v>
      </c>
      <c r="P231" s="127"/>
      <c r="Q231" s="127">
        <f>IFERROR(VLOOKUP($L231,'2-2 引出数据_合同数据仓库'!$B$2:$BP$10000,28,FALSE),0)</f>
        <v>0</v>
      </c>
      <c r="R231" s="127">
        <f>IFERROR(VLOOKUP($L231,'2-2 引出数据_合同数据仓库'!$B$2:$BP$10000,29,FALSE),0)</f>
        <v>0</v>
      </c>
      <c r="S231" s="127">
        <f>IFERROR(VLOOKUP($L231,'2-2 引出数据_合同数据仓库'!$B$2:$BP$10000,4,FALSE),0)</f>
        <v>0</v>
      </c>
      <c r="T231" s="127"/>
      <c r="U231" s="127">
        <f>IFERROR(VLOOKUP($L231,'2-2 引出数据_合同数据仓库'!$B$2:$BP$10000,15,FALSE),0)</f>
        <v>0</v>
      </c>
      <c r="V231" s="127">
        <f>U231/(S231-R231+1)*365</f>
        <v>0</v>
      </c>
      <c r="W231" s="127"/>
      <c r="X231" s="159">
        <v>45658</v>
      </c>
      <c r="Y231" s="159">
        <f>X231+30</f>
        <v>45688</v>
      </c>
      <c r="Z231" s="163">
        <f>IFERROR(IF(($R231-Y231)&gt;=0,0,IF(($S231-X231)&lt;0,0,IF(AND(($S231-Y231)&gt;0,(X231-$R231)&gt;0),$V231/365*(Y231-X231+1),IF(AND(($S231-Y231)&lt;=0,(X231-$R231)&gt;0),$V231/365*($S231-X231+1),$V231/365*(Y231-$R231+1))))),0)</f>
        <v>0</v>
      </c>
      <c r="AA231" s="159">
        <f>Y231+1</f>
        <v>45689</v>
      </c>
      <c r="AB231" s="159">
        <f>AA231+27</f>
        <v>45716</v>
      </c>
      <c r="AC231" s="163">
        <f>IFERROR(IF(($R231-AB231)&gt;=0,0,IF(($S231-AA231)&lt;0,0,IF(AND(($S231-AB231)&gt;0,(AA231-$R231)&gt;0),$V231/365*(AB231-AA231+1),IF(AND(($S231-AB231)&lt;=0,(AA231-$R231)&gt;0),$V231/365*($S231-AA231+1),$V231/365*(AB231-$R231+1))))),0)</f>
        <v>0</v>
      </c>
      <c r="AD231" s="159">
        <f>AB231+1</f>
        <v>45717</v>
      </c>
      <c r="AE231" s="159">
        <f>AD231+30</f>
        <v>45747</v>
      </c>
      <c r="AF231" s="163">
        <f>IFERROR(IF(($R231-AE231)&gt;=0,0,IF(($S231-AD231)&lt;0,0,IF(AND(($S231-AE231)&gt;0,(AD231-$R231)&gt;0),$V231/365*(AE231-AD231+1),IF(AND(($S231-AE231)&lt;=0,(AD231-$R231)&gt;0),$V231/365*($S231-AD231+1),$V231/365*(AE231-$R231+1))))),0)</f>
        <v>0</v>
      </c>
      <c r="AG231" s="159">
        <f>AE231+1</f>
        <v>45748</v>
      </c>
      <c r="AH231" s="159">
        <f>AG231+29</f>
        <v>45777</v>
      </c>
      <c r="AI231" s="163">
        <f>IFERROR(IF(($R231-AH231)&gt;=0,0,IF(($S231-AG231)&lt;0,0,IF(AND(($S231-AH231)&gt;0,(AG231-$R231)&gt;0),$V231/365*(AH231-AG231+1),IF(AND(($S231-AH231)&lt;=0,(AG231-$R231)&gt;0),$V231/365*($S231-AG231+1),$V231/365*(AH231-$R231+1))))),0)</f>
        <v>0</v>
      </c>
      <c r="AJ231" s="159">
        <f>AH231+1</f>
        <v>45778</v>
      </c>
      <c r="AK231" s="159">
        <f>AJ231+30</f>
        <v>45808</v>
      </c>
      <c r="AL231" s="163">
        <f>IFERROR(IF(($R231-AK231)&gt;=0,0,IF(($S231-AJ231)&lt;0,0,IF(AND(($S231-AK231)&gt;0,(AJ231-$R231)&gt;0),$V231/365*(AK231-AJ231+1),IF(AND(($S231-AK231)&lt;=0,(AJ231-$R231)&gt;0),$V231/365*($S231-AJ231+1),$V231/365*(AK231-$R231+1))))),0)</f>
        <v>0</v>
      </c>
      <c r="AM231" s="159">
        <f>AK231+1</f>
        <v>45809</v>
      </c>
      <c r="AN231" s="159">
        <f>AM231+29</f>
        <v>45838</v>
      </c>
      <c r="AO231" s="163">
        <f>IFERROR(IF(($R231-AN231)&gt;=0,0,IF(($S231-AM231)&lt;0,0,IF(AND(($S231-AN231)&gt;0,(AM231-$R231)&gt;0),$V231/365*(AN231-AM231+1),IF(AND(($S231-AN231)&lt;=0,(AM231-$R231)&gt;0),$V231/365*($S231-AM231+1),$V231/365*(AN231-$R231+1))))),0)</f>
        <v>0</v>
      </c>
      <c r="AP231" s="159">
        <f>AN231+1</f>
        <v>45839</v>
      </c>
      <c r="AQ231" s="159">
        <f>AP231+30</f>
        <v>45869</v>
      </c>
      <c r="AR231" s="163">
        <f>IFERROR(IF(($R231-AQ231)&gt;=0,0,IF(($S231-AP231)&lt;0,0,IF(AND(($S231-AQ231)&gt;0,(AP231-$R231)&gt;0),$V231/365*(AQ231-AP231+1),IF(AND(($S231-AQ231)&lt;=0,(AP231-$R231)&gt;0),$V231/365*($S231-AP231+1),$V231/365*(AQ231-$R231+1))))),0)</f>
        <v>0</v>
      </c>
      <c r="AS231" s="159">
        <f>AQ231+1</f>
        <v>45870</v>
      </c>
      <c r="AT231" s="159">
        <f>AS231+30</f>
        <v>45900</v>
      </c>
      <c r="AU231" s="163">
        <f>IFERROR(IF(($R231-AT231)&gt;=0,0,IF(($S231-AS231)&lt;0,0,IF(AND(($S231-AT231)&gt;0,(AS231-$R231)&gt;0),$V231/365*(AT231-AS231+1),IF(AND(($S231-AT231)&lt;=0,(AS231-$R231)&gt;0),$V231/365*($S231-AS231+1),$V231/365*(AT231-$R231+1))))),0)</f>
        <v>0</v>
      </c>
      <c r="AV231" s="159">
        <f>AT231+1</f>
        <v>45901</v>
      </c>
      <c r="AW231" s="159">
        <f>AV231+29</f>
        <v>45930</v>
      </c>
      <c r="AX231" s="163">
        <f>IFERROR(IF(($R231-AW231)&gt;=0,0,IF(($S231-AV231)&lt;0,0,IF(AND(($S231-AW231)&gt;0,(AV231-$R231)&gt;0),$V231/365*(AW231-AV231+1),IF(AND(($S231-AW231)&lt;=0,(AV231-$R231)&gt;0),$V231/365*($S231-AV231+1),$V231/365*(AW231-$R231+1))))),0)</f>
        <v>0</v>
      </c>
      <c r="AY231" s="159">
        <f>AW231+1</f>
        <v>45931</v>
      </c>
      <c r="AZ231" s="159">
        <f>AY231+30</f>
        <v>45961</v>
      </c>
      <c r="BA231" s="163">
        <f>IFERROR(IF(($R231-AZ231)&gt;=0,0,IF(($S231-AY231)&lt;0,0,IF(AND(($S231-AZ231)&gt;0,(AY231-$R231)&gt;0),$V231/365*(AZ231-AY231+1),IF(AND(($S231-AZ231)&lt;=0,(AY231-$R231)&gt;0),$V231/365*($S231-AY231+1),$V231/365*(AZ231-$R231+1))))),0)</f>
        <v>0</v>
      </c>
      <c r="BB231" s="159">
        <f>AZ231+1</f>
        <v>45962</v>
      </c>
      <c r="BC231" s="159">
        <f>BB231+29</f>
        <v>45991</v>
      </c>
      <c r="BD231" s="163">
        <f>IFERROR(IF(($R231-BC231)&gt;=0,0,IF(($S231-BB231)&lt;0,0,IF(AND(($S231-BC231)&gt;0,(BB231-$R231)&gt;0),$V231/365*(BC231-BB231+1),IF(AND(($S231-BC231)&lt;=0,(BB231-$R231)&gt;0),$V231/365*($S231-BB231+1),$V231/365*(BC231-$R231+1))))),0)</f>
        <v>0</v>
      </c>
      <c r="BE231" s="159">
        <f>BC231+1</f>
        <v>45992</v>
      </c>
      <c r="BF231" s="159">
        <f>BE231+30</f>
        <v>46022</v>
      </c>
      <c r="BG231" s="163">
        <f>IFERROR(IF(($R231-BF231)&gt;=0,0,IF(($S231-BE231)&lt;0,0,IF(AND(($S231-BF231)&gt;0,(BE231-$R231)&gt;0),$V231/365*(BF231-BE231+1),IF(AND(($S231-BF231)&lt;=0,(BE231-$R231)&gt;0),$V231/365*($S231-BE231+1),$V231/365*(BF231-$R231+1))))),0)</f>
        <v>0</v>
      </c>
      <c r="BH231" s="159">
        <v>46023</v>
      </c>
      <c r="BI231" s="159">
        <f>BH231+30</f>
        <v>46053</v>
      </c>
      <c r="BJ231" s="163">
        <f>IFERROR(IF(($R231-BI231)&gt;=0,0,IF(($S231-BH231)&lt;0,0,IF(AND(($S231-BI231)&gt;0,(BH231-$R231)&gt;0),$V231/365*(BI231-BH231+1),IF(AND(($S231-BI231)&lt;=0,(BH231-$R231)&gt;0),$V231/365*($S231-BH231+1),$V231/365*(BI231-$R231+1))))),0)</f>
        <v>0</v>
      </c>
      <c r="BK231" s="159">
        <f>BI231+1</f>
        <v>46054</v>
      </c>
      <c r="BL231" s="159">
        <f>BK231+27</f>
        <v>46081</v>
      </c>
      <c r="BM231" s="163">
        <f>IFERROR(IF(($R231-BL231)&gt;=0,0,IF(($S231-BK231)&lt;0,0,IF(AND(($S231-BL231)&gt;0,(BK231-$R231)&gt;0),$V231/365*(BL231-BK231+1),IF(AND(($S231-BL231)&lt;=0,(BK231-$R231)&gt;0),$V231/365*($S231-BK231+1),$V231/365*(BL231-$R231+1))))),0)</f>
        <v>0</v>
      </c>
      <c r="BN231" s="159">
        <f>BL231+1</f>
        <v>46082</v>
      </c>
      <c r="BO231" s="159">
        <f>BN231+30</f>
        <v>46112</v>
      </c>
      <c r="BP231" s="163">
        <f>IFERROR(IF(($R231-BO231)&gt;=0,0,IF(($S231-BN231)&lt;0,0,IF(AND(($S231-BO231)&gt;0,(BN231-$R231)&gt;0),$V231/365*(BO231-BN231+1),IF(AND(($S231-BO231)&lt;=0,(BN231-$R231)&gt;0),$V231/365*($S231-BN231+1),$V231/365*(BO231-$R231+1))))),0)</f>
        <v>0</v>
      </c>
      <c r="BQ231" s="159">
        <f>BO231+1</f>
        <v>46113</v>
      </c>
      <c r="BR231" s="159">
        <f>BQ231+29</f>
        <v>46142</v>
      </c>
      <c r="BS231" s="163">
        <f>IFERROR(IF(($R231-BR231)&gt;=0,0,IF(($S231-BQ231)&lt;0,0,IF(AND(($S231-BR231)&gt;0,(BQ231-$R231)&gt;0),$V231/365*(BR231-BQ231+1),IF(AND(($S231-BR231)&lt;=0,(BQ231-$R231)&gt;0),$V231/365*($S231-BQ231+1),$V231/365*(BR231-$R231+1))))),0)</f>
        <v>0</v>
      </c>
      <c r="BT231" s="159">
        <f>BR231+1</f>
        <v>46143</v>
      </c>
      <c r="BU231" s="159">
        <f>BT231+30</f>
        <v>46173</v>
      </c>
      <c r="BV231" s="163">
        <f>IFERROR(IF(($R231-BU231)&gt;=0,0,IF(($S231-BT231)&lt;0,0,IF(AND(($S231-BU231)&gt;0,(BT231-$R231)&gt;0),$V231/365*(BU231-BT231+1),IF(AND(($S231-BU231)&lt;=0,(BT231-$R231)&gt;0),$V231/365*($S231-BT231+1),$V231/365*(BU231-$R231+1))))),0)</f>
        <v>0</v>
      </c>
      <c r="BW231" s="159">
        <f>BU231+1</f>
        <v>46174</v>
      </c>
      <c r="BX231" s="159">
        <f>BW231+29</f>
        <v>46203</v>
      </c>
      <c r="BY231" s="163">
        <f>IFERROR(IF(($R231-BX231)&gt;=0,0,IF(($S231-BW231)&lt;0,0,IF(AND(($S231-BX231)&gt;0,(BW231-$R231)&gt;0),$V231/365*(BX231-BW231+1),IF(AND(($S231-BX231)&lt;=0,(BW231-$R231)&gt;0),$V231/365*($S231-BW231+1),$V231/365*(BX231-$R231+1))))),0)</f>
        <v>0</v>
      </c>
      <c r="BZ231" s="159">
        <f>BX231+1</f>
        <v>46204</v>
      </c>
      <c r="CA231" s="159">
        <f>BZ231+30</f>
        <v>46234</v>
      </c>
      <c r="CB231" s="163">
        <f>IFERROR(IF(($R231-CA231)&gt;=0,0,IF(($S231-BZ231)&lt;0,0,IF(AND(($S231-CA231)&gt;0,(BZ231-$R231)&gt;0),$V231/365*(CA231-BZ231+1),IF(AND(($S231-CA231)&lt;=0,(BZ231-$R231)&gt;0),$V231/365*($S231-BZ231+1),$V231/365*(CA231-$R231+1))))),0)</f>
        <v>0</v>
      </c>
      <c r="CC231" s="159">
        <f>CA231+1</f>
        <v>46235</v>
      </c>
      <c r="CD231" s="159">
        <f>CC231+30</f>
        <v>46265</v>
      </c>
      <c r="CE231" s="163">
        <f>IFERROR(IF(($R231-CD231)&gt;=0,0,IF(($S231-CC231)&lt;0,0,IF(AND(($S231-CD231)&gt;0,(CC231-$R231)&gt;0),$V231/365*(CD231-CC231+1),IF(AND(($S231-CD231)&lt;=0,(CC231-$R231)&gt;0),$V231/365*($S231-CC231+1),$V231/365*(CD231-$R231+1))))),0)</f>
        <v>0</v>
      </c>
      <c r="CF231" s="159">
        <f>CD231+1</f>
        <v>46266</v>
      </c>
      <c r="CG231" s="159">
        <f>CF231+29</f>
        <v>46295</v>
      </c>
      <c r="CH231" s="163">
        <f>IFERROR(IF(($R231-CG231)&gt;=0,0,IF(($S231-CF231)&lt;0,0,IF(AND(($S231-CG231)&gt;0,(CF231-$R231)&gt;0),$V231/365*(CG231-CF231+1),IF(AND(($S231-CG231)&lt;=0,(CF231-$R231)&gt;0),$V231/365*($S231-CF231+1),$V231/365*(CG231-$R231+1))))),0)</f>
        <v>0</v>
      </c>
      <c r="CI231" s="159">
        <f>CG231+1</f>
        <v>46296</v>
      </c>
      <c r="CJ231" s="159">
        <f>CI231+30</f>
        <v>46326</v>
      </c>
      <c r="CK231" s="163">
        <f>IFERROR(IF(($R231-CJ231)&gt;=0,0,IF(($S231-CI231)&lt;0,0,IF(AND(($S231-CJ231)&gt;0,(CI231-$R231)&gt;0),$V231/365*(CJ231-CI231+1),IF(AND(($S231-CJ231)&lt;=0,(CI231-$R231)&gt;0),$V231/365*($S231-CI231+1),$V231/365*(CJ231-$R231+1))))),0)</f>
        <v>0</v>
      </c>
      <c r="CL231" s="159">
        <f>CJ231+1</f>
        <v>46327</v>
      </c>
      <c r="CM231" s="159">
        <f>CL231+29</f>
        <v>46356</v>
      </c>
      <c r="CN231" s="163">
        <f>IFERROR(IF(($R231-CM231)&gt;=0,0,IF(($S231-CL231)&lt;0,0,IF(AND(($S231-CM231)&gt;0,(CL231-$R231)&gt;0),$V231/365*(CM231-CL231+1),IF(AND(($S231-CM231)&lt;=0,(CL231-$R231)&gt;0),$V231/365*($S231-CL231+1),$V231/365*(CM231-$R231+1))))),0)</f>
        <v>0</v>
      </c>
      <c r="CO231" s="159">
        <f>CM231+1</f>
        <v>46357</v>
      </c>
      <c r="CP231" s="159">
        <f>CO231+30</f>
        <v>46387</v>
      </c>
      <c r="CQ231" s="163">
        <f>IFERROR(IF(($R231-CP231)&gt;=0,0,IF(($S231-CO231)&lt;0,0,IF(AND(($S231-CP231)&gt;0,(CO231-$R231)&gt;0),$V231/365*(CP231-CO231+1),IF(AND(($S231-CP231)&lt;=0,(CO231-$R231)&gt;0),$V231/365*($S231-CO231+1),$V231/365*(CP231-$R231+1))))),0)</f>
        <v>0</v>
      </c>
    </row>
    <row r="232" s="85" customFormat="1" ht="24" customHeight="1" outlineLevel="4" spans="1:95">
      <c r="A232" s="124"/>
      <c r="B232" s="125"/>
      <c r="C232" s="126"/>
      <c r="D232" s="124"/>
      <c r="E232" s="125"/>
      <c r="F232" s="125"/>
      <c r="G232" s="125"/>
      <c r="H232" s="127"/>
      <c r="I232" s="127"/>
      <c r="J232" s="127">
        <f>Z232+AC232+AF232+AI232+AL232+AO232+AR232+AU232+AX232+BA232+BD232+BG232</f>
        <v>0</v>
      </c>
      <c r="K232" s="127">
        <f>K231+1</f>
        <v>3</v>
      </c>
      <c r="L232" s="152"/>
      <c r="M232" s="153">
        <f>IFERROR(VLOOKUP($L232,'2-2 引出数据_合同数据仓库'!$B$2:$BP$10000,3,FALSE),0)</f>
        <v>0</v>
      </c>
      <c r="N232" s="127"/>
      <c r="O232" s="153">
        <f>IFERROR(VLOOKUP((LEFT(VLOOKUP($L232,'2-2 引出数据_合同数据仓库'!$B$2:$BP$10000,64,FALSE),15)&amp;(RIGHT(VLOOKUP($L232,'2-2 引出数据_合同数据仓库'!$B$2:$BP$10000,64,FALSE),4)+1)),'2-2 引出数据_合同数据仓库'!$B$2:$BP$10000,3,FALSE),0)</f>
        <v>0</v>
      </c>
      <c r="P232" s="127"/>
      <c r="Q232" s="127">
        <f>IFERROR(VLOOKUP($L232,'2-2 引出数据_合同数据仓库'!$B$2:$BP$10000,28,FALSE),0)</f>
        <v>0</v>
      </c>
      <c r="R232" s="127">
        <f>IFERROR(VLOOKUP($L232,'2-2 引出数据_合同数据仓库'!$B$2:$BP$10000,29,FALSE),0)</f>
        <v>0</v>
      </c>
      <c r="S232" s="127">
        <f>IFERROR(VLOOKUP($L232,'2-2 引出数据_合同数据仓库'!$B$2:$BP$10000,4,FALSE),0)</f>
        <v>0</v>
      </c>
      <c r="T232" s="127"/>
      <c r="U232" s="127">
        <f>IFERROR(VLOOKUP($L232,'2-2 引出数据_合同数据仓库'!$B$2:$BP$10000,15,FALSE),0)</f>
        <v>0</v>
      </c>
      <c r="V232" s="127">
        <f>U232/(S232-R232+1)*365</f>
        <v>0</v>
      </c>
      <c r="W232" s="127"/>
      <c r="X232" s="159">
        <v>45658</v>
      </c>
      <c r="Y232" s="159">
        <f>X232+30</f>
        <v>45688</v>
      </c>
      <c r="Z232" s="163">
        <f>IFERROR(IF(($R232-Y232)&gt;=0,0,IF(($S232-X232)&lt;0,0,IF(AND(($S232-Y232)&gt;0,(X232-$R232)&gt;0),$V232/365*(Y232-X232+1),IF(AND(($S232-Y232)&lt;=0,(X232-$R232)&gt;0),$V232/365*($S232-X232+1),$V232/365*(Y232-$R232+1))))),0)</f>
        <v>0</v>
      </c>
      <c r="AA232" s="159">
        <f>Y232+1</f>
        <v>45689</v>
      </c>
      <c r="AB232" s="159">
        <f>AA232+27</f>
        <v>45716</v>
      </c>
      <c r="AC232" s="163">
        <f>IFERROR(IF(($R232-AB232)&gt;=0,0,IF(($S232-AA232)&lt;0,0,IF(AND(($S232-AB232)&gt;0,(AA232-$R232)&gt;0),$V232/365*(AB232-AA232+1),IF(AND(($S232-AB232)&lt;=0,(AA232-$R232)&gt;0),$V232/365*($S232-AA232+1),$V232/365*(AB232-$R232+1))))),0)</f>
        <v>0</v>
      </c>
      <c r="AD232" s="159">
        <f>AB232+1</f>
        <v>45717</v>
      </c>
      <c r="AE232" s="159">
        <f>AD232+30</f>
        <v>45747</v>
      </c>
      <c r="AF232" s="163">
        <f>IFERROR(IF(($R232-AE232)&gt;=0,0,IF(($S232-AD232)&lt;0,0,IF(AND(($S232-AE232)&gt;0,(AD232-$R232)&gt;0),$V232/365*(AE232-AD232+1),IF(AND(($S232-AE232)&lt;=0,(AD232-$R232)&gt;0),$V232/365*($S232-AD232+1),$V232/365*(AE232-$R232+1))))),0)</f>
        <v>0</v>
      </c>
      <c r="AG232" s="159">
        <f>AE232+1</f>
        <v>45748</v>
      </c>
      <c r="AH232" s="159">
        <f>AG232+29</f>
        <v>45777</v>
      </c>
      <c r="AI232" s="163">
        <f>IFERROR(IF(($R232-AH232)&gt;=0,0,IF(($S232-AG232)&lt;0,0,IF(AND(($S232-AH232)&gt;0,(AG232-$R232)&gt;0),$V232/365*(AH232-AG232+1),IF(AND(($S232-AH232)&lt;=0,(AG232-$R232)&gt;0),$V232/365*($S232-AG232+1),$V232/365*(AH232-$R232+1))))),0)</f>
        <v>0</v>
      </c>
      <c r="AJ232" s="159">
        <f>AH232+1</f>
        <v>45778</v>
      </c>
      <c r="AK232" s="159">
        <f>AJ232+30</f>
        <v>45808</v>
      </c>
      <c r="AL232" s="163">
        <f>IFERROR(IF(($R232-AK232)&gt;=0,0,IF(($S232-AJ232)&lt;0,0,IF(AND(($S232-AK232)&gt;0,(AJ232-$R232)&gt;0),$V232/365*(AK232-AJ232+1),IF(AND(($S232-AK232)&lt;=0,(AJ232-$R232)&gt;0),$V232/365*($S232-AJ232+1),$V232/365*(AK232-$R232+1))))),0)</f>
        <v>0</v>
      </c>
      <c r="AM232" s="159">
        <f>AK232+1</f>
        <v>45809</v>
      </c>
      <c r="AN232" s="159">
        <f>AM232+29</f>
        <v>45838</v>
      </c>
      <c r="AO232" s="163">
        <f>IFERROR(IF(($R232-AN232)&gt;=0,0,IF(($S232-AM232)&lt;0,0,IF(AND(($S232-AN232)&gt;0,(AM232-$R232)&gt;0),$V232/365*(AN232-AM232+1),IF(AND(($S232-AN232)&lt;=0,(AM232-$R232)&gt;0),$V232/365*($S232-AM232+1),$V232/365*(AN232-$R232+1))))),0)</f>
        <v>0</v>
      </c>
      <c r="AP232" s="159">
        <f>AN232+1</f>
        <v>45839</v>
      </c>
      <c r="AQ232" s="159">
        <f>AP232+30</f>
        <v>45869</v>
      </c>
      <c r="AR232" s="163">
        <f>IFERROR(IF(($R232-AQ232)&gt;=0,0,IF(($S232-AP232)&lt;0,0,IF(AND(($S232-AQ232)&gt;0,(AP232-$R232)&gt;0),$V232/365*(AQ232-AP232+1),IF(AND(($S232-AQ232)&lt;=0,(AP232-$R232)&gt;0),$V232/365*($S232-AP232+1),$V232/365*(AQ232-$R232+1))))),0)</f>
        <v>0</v>
      </c>
      <c r="AS232" s="159">
        <f>AQ232+1</f>
        <v>45870</v>
      </c>
      <c r="AT232" s="159">
        <f>AS232+30</f>
        <v>45900</v>
      </c>
      <c r="AU232" s="163">
        <f>IFERROR(IF(($R232-AT232)&gt;=0,0,IF(($S232-AS232)&lt;0,0,IF(AND(($S232-AT232)&gt;0,(AS232-$R232)&gt;0),$V232/365*(AT232-AS232+1),IF(AND(($S232-AT232)&lt;=0,(AS232-$R232)&gt;0),$V232/365*($S232-AS232+1),$V232/365*(AT232-$R232+1))))),0)</f>
        <v>0</v>
      </c>
      <c r="AV232" s="159">
        <f>AT232+1</f>
        <v>45901</v>
      </c>
      <c r="AW232" s="159">
        <f>AV232+29</f>
        <v>45930</v>
      </c>
      <c r="AX232" s="163">
        <f>IFERROR(IF(($R232-AW232)&gt;=0,0,IF(($S232-AV232)&lt;0,0,IF(AND(($S232-AW232)&gt;0,(AV232-$R232)&gt;0),$V232/365*(AW232-AV232+1),IF(AND(($S232-AW232)&lt;=0,(AV232-$R232)&gt;0),$V232/365*($S232-AV232+1),$V232/365*(AW232-$R232+1))))),0)</f>
        <v>0</v>
      </c>
      <c r="AY232" s="159">
        <f>AW232+1</f>
        <v>45931</v>
      </c>
      <c r="AZ232" s="159">
        <f>AY232+30</f>
        <v>45961</v>
      </c>
      <c r="BA232" s="163">
        <f>IFERROR(IF(($R232-AZ232)&gt;=0,0,IF(($S232-AY232)&lt;0,0,IF(AND(($S232-AZ232)&gt;0,(AY232-$R232)&gt;0),$V232/365*(AZ232-AY232+1),IF(AND(($S232-AZ232)&lt;=0,(AY232-$R232)&gt;0),$V232/365*($S232-AY232+1),$V232/365*(AZ232-$R232+1))))),0)</f>
        <v>0</v>
      </c>
      <c r="BB232" s="159">
        <f>AZ232+1</f>
        <v>45962</v>
      </c>
      <c r="BC232" s="159">
        <f>BB232+29</f>
        <v>45991</v>
      </c>
      <c r="BD232" s="163">
        <f>IFERROR(IF(($R232-BC232)&gt;=0,0,IF(($S232-BB232)&lt;0,0,IF(AND(($S232-BC232)&gt;0,(BB232-$R232)&gt;0),$V232/365*(BC232-BB232+1),IF(AND(($S232-BC232)&lt;=0,(BB232-$R232)&gt;0),$V232/365*($S232-BB232+1),$V232/365*(BC232-$R232+1))))),0)</f>
        <v>0</v>
      </c>
      <c r="BE232" s="159">
        <f>BC232+1</f>
        <v>45992</v>
      </c>
      <c r="BF232" s="159">
        <f>BE232+30</f>
        <v>46022</v>
      </c>
      <c r="BG232" s="163">
        <f>IFERROR(IF(($R232-BF232)&gt;=0,0,IF(($S232-BE232)&lt;0,0,IF(AND(($S232-BF232)&gt;0,(BE232-$R232)&gt;0),$V232/365*(BF232-BE232+1),IF(AND(($S232-BF232)&lt;=0,(BE232-$R232)&gt;0),$V232/365*($S232-BE232+1),$V232/365*(BF232-$R232+1))))),0)</f>
        <v>0</v>
      </c>
      <c r="BH232" s="159">
        <v>46023</v>
      </c>
      <c r="BI232" s="159">
        <f>BH232+30</f>
        <v>46053</v>
      </c>
      <c r="BJ232" s="163">
        <f>IFERROR(IF(($R232-BI232)&gt;=0,0,IF(($S232-BH232)&lt;0,0,IF(AND(($S232-BI232)&gt;0,(BH232-$R232)&gt;0),$V232/365*(BI232-BH232+1),IF(AND(($S232-BI232)&lt;=0,(BH232-$R232)&gt;0),$V232/365*($S232-BH232+1),$V232/365*(BI232-$R232+1))))),0)</f>
        <v>0</v>
      </c>
      <c r="BK232" s="159">
        <f>BI232+1</f>
        <v>46054</v>
      </c>
      <c r="BL232" s="159">
        <f>BK232+27</f>
        <v>46081</v>
      </c>
      <c r="BM232" s="163">
        <f>IFERROR(IF(($R232-BL232)&gt;=0,0,IF(($S232-BK232)&lt;0,0,IF(AND(($S232-BL232)&gt;0,(BK232-$R232)&gt;0),$V232/365*(BL232-BK232+1),IF(AND(($S232-BL232)&lt;=0,(BK232-$R232)&gt;0),$V232/365*($S232-BK232+1),$V232/365*(BL232-$R232+1))))),0)</f>
        <v>0</v>
      </c>
      <c r="BN232" s="159">
        <f>BL232+1</f>
        <v>46082</v>
      </c>
      <c r="BO232" s="159">
        <f>BN232+30</f>
        <v>46112</v>
      </c>
      <c r="BP232" s="163">
        <f>IFERROR(IF(($R232-BO232)&gt;=0,0,IF(($S232-BN232)&lt;0,0,IF(AND(($S232-BO232)&gt;0,(BN232-$R232)&gt;0),$V232/365*(BO232-BN232+1),IF(AND(($S232-BO232)&lt;=0,(BN232-$R232)&gt;0),$V232/365*($S232-BN232+1),$V232/365*(BO232-$R232+1))))),0)</f>
        <v>0</v>
      </c>
      <c r="BQ232" s="159">
        <f>BO232+1</f>
        <v>46113</v>
      </c>
      <c r="BR232" s="159">
        <f>BQ232+29</f>
        <v>46142</v>
      </c>
      <c r="BS232" s="163">
        <f>IFERROR(IF(($R232-BR232)&gt;=0,0,IF(($S232-BQ232)&lt;0,0,IF(AND(($S232-BR232)&gt;0,(BQ232-$R232)&gt;0),$V232/365*(BR232-BQ232+1),IF(AND(($S232-BR232)&lt;=0,(BQ232-$R232)&gt;0),$V232/365*($S232-BQ232+1),$V232/365*(BR232-$R232+1))))),0)</f>
        <v>0</v>
      </c>
      <c r="BT232" s="159">
        <f>BR232+1</f>
        <v>46143</v>
      </c>
      <c r="BU232" s="159">
        <f>BT232+30</f>
        <v>46173</v>
      </c>
      <c r="BV232" s="163">
        <f>IFERROR(IF(($R232-BU232)&gt;=0,0,IF(($S232-BT232)&lt;0,0,IF(AND(($S232-BU232)&gt;0,(BT232-$R232)&gt;0),$V232/365*(BU232-BT232+1),IF(AND(($S232-BU232)&lt;=0,(BT232-$R232)&gt;0),$V232/365*($S232-BT232+1),$V232/365*(BU232-$R232+1))))),0)</f>
        <v>0</v>
      </c>
      <c r="BW232" s="159">
        <f>BU232+1</f>
        <v>46174</v>
      </c>
      <c r="BX232" s="159">
        <f>BW232+29</f>
        <v>46203</v>
      </c>
      <c r="BY232" s="163">
        <f>IFERROR(IF(($R232-BX232)&gt;=0,0,IF(($S232-BW232)&lt;0,0,IF(AND(($S232-BX232)&gt;0,(BW232-$R232)&gt;0),$V232/365*(BX232-BW232+1),IF(AND(($S232-BX232)&lt;=0,(BW232-$R232)&gt;0),$V232/365*($S232-BW232+1),$V232/365*(BX232-$R232+1))))),0)</f>
        <v>0</v>
      </c>
      <c r="BZ232" s="159">
        <f>BX232+1</f>
        <v>46204</v>
      </c>
      <c r="CA232" s="159">
        <f>BZ232+30</f>
        <v>46234</v>
      </c>
      <c r="CB232" s="163">
        <f>IFERROR(IF(($R232-CA232)&gt;=0,0,IF(($S232-BZ232)&lt;0,0,IF(AND(($S232-CA232)&gt;0,(BZ232-$R232)&gt;0),$V232/365*(CA232-BZ232+1),IF(AND(($S232-CA232)&lt;=0,(BZ232-$R232)&gt;0),$V232/365*($S232-BZ232+1),$V232/365*(CA232-$R232+1))))),0)</f>
        <v>0</v>
      </c>
      <c r="CC232" s="159">
        <f>CA232+1</f>
        <v>46235</v>
      </c>
      <c r="CD232" s="159">
        <f>CC232+30</f>
        <v>46265</v>
      </c>
      <c r="CE232" s="163">
        <f>IFERROR(IF(($R232-CD232)&gt;=0,0,IF(($S232-CC232)&lt;0,0,IF(AND(($S232-CD232)&gt;0,(CC232-$R232)&gt;0),$V232/365*(CD232-CC232+1),IF(AND(($S232-CD232)&lt;=0,(CC232-$R232)&gt;0),$V232/365*($S232-CC232+1),$V232/365*(CD232-$R232+1))))),0)</f>
        <v>0</v>
      </c>
      <c r="CF232" s="159">
        <f>CD232+1</f>
        <v>46266</v>
      </c>
      <c r="CG232" s="159">
        <f>CF232+29</f>
        <v>46295</v>
      </c>
      <c r="CH232" s="163">
        <f>IFERROR(IF(($R232-CG232)&gt;=0,0,IF(($S232-CF232)&lt;0,0,IF(AND(($S232-CG232)&gt;0,(CF232-$R232)&gt;0),$V232/365*(CG232-CF232+1),IF(AND(($S232-CG232)&lt;=0,(CF232-$R232)&gt;0),$V232/365*($S232-CF232+1),$V232/365*(CG232-$R232+1))))),0)</f>
        <v>0</v>
      </c>
      <c r="CI232" s="159">
        <f>CG232+1</f>
        <v>46296</v>
      </c>
      <c r="CJ232" s="159">
        <f>CI232+30</f>
        <v>46326</v>
      </c>
      <c r="CK232" s="163">
        <f>IFERROR(IF(($R232-CJ232)&gt;=0,0,IF(($S232-CI232)&lt;0,0,IF(AND(($S232-CJ232)&gt;0,(CI232-$R232)&gt;0),$V232/365*(CJ232-CI232+1),IF(AND(($S232-CJ232)&lt;=0,(CI232-$R232)&gt;0),$V232/365*($S232-CI232+1),$V232/365*(CJ232-$R232+1))))),0)</f>
        <v>0</v>
      </c>
      <c r="CL232" s="159">
        <f>CJ232+1</f>
        <v>46327</v>
      </c>
      <c r="CM232" s="159">
        <f>CL232+29</f>
        <v>46356</v>
      </c>
      <c r="CN232" s="163">
        <f>IFERROR(IF(($R232-CM232)&gt;=0,0,IF(($S232-CL232)&lt;0,0,IF(AND(($S232-CM232)&gt;0,(CL232-$R232)&gt;0),$V232/365*(CM232-CL232+1),IF(AND(($S232-CM232)&lt;=0,(CL232-$R232)&gt;0),$V232/365*($S232-CL232+1),$V232/365*(CM232-$R232+1))))),0)</f>
        <v>0</v>
      </c>
      <c r="CO232" s="159">
        <f>CM232+1</f>
        <v>46357</v>
      </c>
      <c r="CP232" s="159">
        <f>CO232+30</f>
        <v>46387</v>
      </c>
      <c r="CQ232" s="163">
        <f>IFERROR(IF(($R232-CP232)&gt;=0,0,IF(($S232-CO232)&lt;0,0,IF(AND(($S232-CP232)&gt;0,(CO232-$R232)&gt;0),$V232/365*(CP232-CO232+1),IF(AND(($S232-CP232)&lt;=0,(CO232-$R232)&gt;0),$V232/365*($S232-CO232+1),$V232/365*(CP232-$R232+1))))),0)</f>
        <v>0</v>
      </c>
    </row>
    <row r="233" s="85" customFormat="1" ht="24" customHeight="1" outlineLevel="4" spans="1:95">
      <c r="A233" s="124"/>
      <c r="B233" s="125"/>
      <c r="C233" s="126"/>
      <c r="D233" s="124"/>
      <c r="E233" s="125"/>
      <c r="F233" s="125"/>
      <c r="G233" s="125"/>
      <c r="H233" s="127"/>
      <c r="I233" s="127"/>
      <c r="J233" s="127">
        <f>Z233+AC233+AF233+AI233+AL233+AO233+AR233+AU233+AX233+BA233+BD233+BG233</f>
        <v>0</v>
      </c>
      <c r="K233" s="127">
        <f>K232+1</f>
        <v>4</v>
      </c>
      <c r="L233" s="152"/>
      <c r="M233" s="153">
        <f>IFERROR(VLOOKUP($L233,'2-2 引出数据_合同数据仓库'!$B$2:$BP$10000,3,FALSE),0)</f>
        <v>0</v>
      </c>
      <c r="N233" s="127"/>
      <c r="O233" s="153">
        <f>IFERROR(VLOOKUP((LEFT(VLOOKUP($L233,'2-2 引出数据_合同数据仓库'!$B$2:$BP$10000,64,FALSE),15)&amp;(RIGHT(VLOOKUP($L233,'2-2 引出数据_合同数据仓库'!$B$2:$BP$10000,64,FALSE),4)+1)),'2-2 引出数据_合同数据仓库'!$B$2:$BP$10000,3,FALSE),0)</f>
        <v>0</v>
      </c>
      <c r="P233" s="127"/>
      <c r="Q233" s="127">
        <f>IFERROR(VLOOKUP($L233,'2-2 引出数据_合同数据仓库'!$B$2:$BP$10000,28,FALSE),0)</f>
        <v>0</v>
      </c>
      <c r="R233" s="127">
        <f>IFERROR(VLOOKUP($L233,'2-2 引出数据_合同数据仓库'!$B$2:$BP$10000,29,FALSE),0)</f>
        <v>0</v>
      </c>
      <c r="S233" s="127">
        <f>IFERROR(VLOOKUP($L233,'2-2 引出数据_合同数据仓库'!$B$2:$BP$10000,4,FALSE),0)</f>
        <v>0</v>
      </c>
      <c r="T233" s="127"/>
      <c r="U233" s="127">
        <f>IFERROR(VLOOKUP($L233,'2-2 引出数据_合同数据仓库'!$B$2:$BP$10000,15,FALSE),0)</f>
        <v>0</v>
      </c>
      <c r="V233" s="127">
        <f>U233/(S233-R233+1)*365</f>
        <v>0</v>
      </c>
      <c r="W233" s="127"/>
      <c r="X233" s="159">
        <v>45658</v>
      </c>
      <c r="Y233" s="159">
        <f>X233+30</f>
        <v>45688</v>
      </c>
      <c r="Z233" s="163">
        <f>IFERROR(IF(($R233-Y233)&gt;=0,0,IF(($S233-X233)&lt;0,0,IF(AND(($S233-Y233)&gt;0,(X233-$R233)&gt;0),$V233/365*(Y233-X233+1),IF(AND(($S233-Y233)&lt;=0,(X233-$R233)&gt;0),$V233/365*($S233-X233+1),$V233/365*(Y233-$R233+1))))),0)</f>
        <v>0</v>
      </c>
      <c r="AA233" s="159">
        <f>Y233+1</f>
        <v>45689</v>
      </c>
      <c r="AB233" s="159">
        <f>AA233+27</f>
        <v>45716</v>
      </c>
      <c r="AC233" s="163">
        <f>IFERROR(IF(($R233-AB233)&gt;=0,0,IF(($S233-AA233)&lt;0,0,IF(AND(($S233-AB233)&gt;0,(AA233-$R233)&gt;0),$V233/365*(AB233-AA233+1),IF(AND(($S233-AB233)&lt;=0,(AA233-$R233)&gt;0),$V233/365*($S233-AA233+1),$V233/365*(AB233-$R233+1))))),0)</f>
        <v>0</v>
      </c>
      <c r="AD233" s="159">
        <f>AB233+1</f>
        <v>45717</v>
      </c>
      <c r="AE233" s="159">
        <f>AD233+30</f>
        <v>45747</v>
      </c>
      <c r="AF233" s="163">
        <f>IFERROR(IF(($R233-AE233)&gt;=0,0,IF(($S233-AD233)&lt;0,0,IF(AND(($S233-AE233)&gt;0,(AD233-$R233)&gt;0),$V233/365*(AE233-AD233+1),IF(AND(($S233-AE233)&lt;=0,(AD233-$R233)&gt;0),$V233/365*($S233-AD233+1),$V233/365*(AE233-$R233+1))))),0)</f>
        <v>0</v>
      </c>
      <c r="AG233" s="159">
        <f>AE233+1</f>
        <v>45748</v>
      </c>
      <c r="AH233" s="159">
        <f>AG233+29</f>
        <v>45777</v>
      </c>
      <c r="AI233" s="163">
        <f>IFERROR(IF(($R233-AH233)&gt;=0,0,IF(($S233-AG233)&lt;0,0,IF(AND(($S233-AH233)&gt;0,(AG233-$R233)&gt;0),$V233/365*(AH233-AG233+1),IF(AND(($S233-AH233)&lt;=0,(AG233-$R233)&gt;0),$V233/365*($S233-AG233+1),$V233/365*(AH233-$R233+1))))),0)</f>
        <v>0</v>
      </c>
      <c r="AJ233" s="159">
        <f>AH233+1</f>
        <v>45778</v>
      </c>
      <c r="AK233" s="159">
        <f>AJ233+30</f>
        <v>45808</v>
      </c>
      <c r="AL233" s="163">
        <f>IFERROR(IF(($R233-AK233)&gt;=0,0,IF(($S233-AJ233)&lt;0,0,IF(AND(($S233-AK233)&gt;0,(AJ233-$R233)&gt;0),$V233/365*(AK233-AJ233+1),IF(AND(($S233-AK233)&lt;=0,(AJ233-$R233)&gt;0),$V233/365*($S233-AJ233+1),$V233/365*(AK233-$R233+1))))),0)</f>
        <v>0</v>
      </c>
      <c r="AM233" s="159">
        <f>AK233+1</f>
        <v>45809</v>
      </c>
      <c r="AN233" s="159">
        <f>AM233+29</f>
        <v>45838</v>
      </c>
      <c r="AO233" s="163">
        <f>IFERROR(IF(($R233-AN233)&gt;=0,0,IF(($S233-AM233)&lt;0,0,IF(AND(($S233-AN233)&gt;0,(AM233-$R233)&gt;0),$V233/365*(AN233-AM233+1),IF(AND(($S233-AN233)&lt;=0,(AM233-$R233)&gt;0),$V233/365*($S233-AM233+1),$V233/365*(AN233-$R233+1))))),0)</f>
        <v>0</v>
      </c>
      <c r="AP233" s="159">
        <f>AN233+1</f>
        <v>45839</v>
      </c>
      <c r="AQ233" s="159">
        <f>AP233+30</f>
        <v>45869</v>
      </c>
      <c r="AR233" s="163">
        <f>IFERROR(IF(($R233-AQ233)&gt;=0,0,IF(($S233-AP233)&lt;0,0,IF(AND(($S233-AQ233)&gt;0,(AP233-$R233)&gt;0),$V233/365*(AQ233-AP233+1),IF(AND(($S233-AQ233)&lt;=0,(AP233-$R233)&gt;0),$V233/365*($S233-AP233+1),$V233/365*(AQ233-$R233+1))))),0)</f>
        <v>0</v>
      </c>
      <c r="AS233" s="159">
        <f>AQ233+1</f>
        <v>45870</v>
      </c>
      <c r="AT233" s="159">
        <f>AS233+30</f>
        <v>45900</v>
      </c>
      <c r="AU233" s="163">
        <f>IFERROR(IF(($R233-AT233)&gt;=0,0,IF(($S233-AS233)&lt;0,0,IF(AND(($S233-AT233)&gt;0,(AS233-$R233)&gt;0),$V233/365*(AT233-AS233+1),IF(AND(($S233-AT233)&lt;=0,(AS233-$R233)&gt;0),$V233/365*($S233-AS233+1),$V233/365*(AT233-$R233+1))))),0)</f>
        <v>0</v>
      </c>
      <c r="AV233" s="159">
        <f>AT233+1</f>
        <v>45901</v>
      </c>
      <c r="AW233" s="159">
        <f>AV233+29</f>
        <v>45930</v>
      </c>
      <c r="AX233" s="163">
        <f>IFERROR(IF(($R233-AW233)&gt;=0,0,IF(($S233-AV233)&lt;0,0,IF(AND(($S233-AW233)&gt;0,(AV233-$R233)&gt;0),$V233/365*(AW233-AV233+1),IF(AND(($S233-AW233)&lt;=0,(AV233-$R233)&gt;0),$V233/365*($S233-AV233+1),$V233/365*(AW233-$R233+1))))),0)</f>
        <v>0</v>
      </c>
      <c r="AY233" s="159">
        <f>AW233+1</f>
        <v>45931</v>
      </c>
      <c r="AZ233" s="159">
        <f>AY233+30</f>
        <v>45961</v>
      </c>
      <c r="BA233" s="163">
        <f>IFERROR(IF(($R233-AZ233)&gt;=0,0,IF(($S233-AY233)&lt;0,0,IF(AND(($S233-AZ233)&gt;0,(AY233-$R233)&gt;0),$V233/365*(AZ233-AY233+1),IF(AND(($S233-AZ233)&lt;=0,(AY233-$R233)&gt;0),$V233/365*($S233-AY233+1),$V233/365*(AZ233-$R233+1))))),0)</f>
        <v>0</v>
      </c>
      <c r="BB233" s="159">
        <f>AZ233+1</f>
        <v>45962</v>
      </c>
      <c r="BC233" s="159">
        <f>BB233+29</f>
        <v>45991</v>
      </c>
      <c r="BD233" s="163">
        <f>IFERROR(IF(($R233-BC233)&gt;=0,0,IF(($S233-BB233)&lt;0,0,IF(AND(($S233-BC233)&gt;0,(BB233-$R233)&gt;0),$V233/365*(BC233-BB233+1),IF(AND(($S233-BC233)&lt;=0,(BB233-$R233)&gt;0),$V233/365*($S233-BB233+1),$V233/365*(BC233-$R233+1))))),0)</f>
        <v>0</v>
      </c>
      <c r="BE233" s="159">
        <f>BC233+1</f>
        <v>45992</v>
      </c>
      <c r="BF233" s="159">
        <f>BE233+30</f>
        <v>46022</v>
      </c>
      <c r="BG233" s="163">
        <f>IFERROR(IF(($R233-BF233)&gt;=0,0,IF(($S233-BE233)&lt;0,0,IF(AND(($S233-BF233)&gt;0,(BE233-$R233)&gt;0),$V233/365*(BF233-BE233+1),IF(AND(($S233-BF233)&lt;=0,(BE233-$R233)&gt;0),$V233/365*($S233-BE233+1),$V233/365*(BF233-$R233+1))))),0)</f>
        <v>0</v>
      </c>
      <c r="BH233" s="159">
        <v>46023</v>
      </c>
      <c r="BI233" s="159">
        <f>BH233+30</f>
        <v>46053</v>
      </c>
      <c r="BJ233" s="163">
        <f>IFERROR(IF(($R233-BI233)&gt;=0,0,IF(($S233-BH233)&lt;0,0,IF(AND(($S233-BI233)&gt;0,(BH233-$R233)&gt;0),$V233/365*(BI233-BH233+1),IF(AND(($S233-BI233)&lt;=0,(BH233-$R233)&gt;0),$V233/365*($S233-BH233+1),$V233/365*(BI233-$R233+1))))),0)</f>
        <v>0</v>
      </c>
      <c r="BK233" s="159">
        <f>BI233+1</f>
        <v>46054</v>
      </c>
      <c r="BL233" s="159">
        <f>BK233+27</f>
        <v>46081</v>
      </c>
      <c r="BM233" s="163">
        <f>IFERROR(IF(($R233-BL233)&gt;=0,0,IF(($S233-BK233)&lt;0,0,IF(AND(($S233-BL233)&gt;0,(BK233-$R233)&gt;0),$V233/365*(BL233-BK233+1),IF(AND(($S233-BL233)&lt;=0,(BK233-$R233)&gt;0),$V233/365*($S233-BK233+1),$V233/365*(BL233-$R233+1))))),0)</f>
        <v>0</v>
      </c>
      <c r="BN233" s="159">
        <f>BL233+1</f>
        <v>46082</v>
      </c>
      <c r="BO233" s="159">
        <f>BN233+30</f>
        <v>46112</v>
      </c>
      <c r="BP233" s="163">
        <f>IFERROR(IF(($R233-BO233)&gt;=0,0,IF(($S233-BN233)&lt;0,0,IF(AND(($S233-BO233)&gt;0,(BN233-$R233)&gt;0),$V233/365*(BO233-BN233+1),IF(AND(($S233-BO233)&lt;=0,(BN233-$R233)&gt;0),$V233/365*($S233-BN233+1),$V233/365*(BO233-$R233+1))))),0)</f>
        <v>0</v>
      </c>
      <c r="BQ233" s="159">
        <f>BO233+1</f>
        <v>46113</v>
      </c>
      <c r="BR233" s="159">
        <f>BQ233+29</f>
        <v>46142</v>
      </c>
      <c r="BS233" s="163">
        <f>IFERROR(IF(($R233-BR233)&gt;=0,0,IF(($S233-BQ233)&lt;0,0,IF(AND(($S233-BR233)&gt;0,(BQ233-$R233)&gt;0),$V233/365*(BR233-BQ233+1),IF(AND(($S233-BR233)&lt;=0,(BQ233-$R233)&gt;0),$V233/365*($S233-BQ233+1),$V233/365*(BR233-$R233+1))))),0)</f>
        <v>0</v>
      </c>
      <c r="BT233" s="159">
        <f>BR233+1</f>
        <v>46143</v>
      </c>
      <c r="BU233" s="159">
        <f>BT233+30</f>
        <v>46173</v>
      </c>
      <c r="BV233" s="163">
        <f>IFERROR(IF(($R233-BU233)&gt;=0,0,IF(($S233-BT233)&lt;0,0,IF(AND(($S233-BU233)&gt;0,(BT233-$R233)&gt;0),$V233/365*(BU233-BT233+1),IF(AND(($S233-BU233)&lt;=0,(BT233-$R233)&gt;0),$V233/365*($S233-BT233+1),$V233/365*(BU233-$R233+1))))),0)</f>
        <v>0</v>
      </c>
      <c r="BW233" s="159">
        <f>BU233+1</f>
        <v>46174</v>
      </c>
      <c r="BX233" s="159">
        <f>BW233+29</f>
        <v>46203</v>
      </c>
      <c r="BY233" s="163">
        <f>IFERROR(IF(($R233-BX233)&gt;=0,0,IF(($S233-BW233)&lt;0,0,IF(AND(($S233-BX233)&gt;0,(BW233-$R233)&gt;0),$V233/365*(BX233-BW233+1),IF(AND(($S233-BX233)&lt;=0,(BW233-$R233)&gt;0),$V233/365*($S233-BW233+1),$V233/365*(BX233-$R233+1))))),0)</f>
        <v>0</v>
      </c>
      <c r="BZ233" s="159">
        <f>BX233+1</f>
        <v>46204</v>
      </c>
      <c r="CA233" s="159">
        <f>BZ233+30</f>
        <v>46234</v>
      </c>
      <c r="CB233" s="163">
        <f>IFERROR(IF(($R233-CA233)&gt;=0,0,IF(($S233-BZ233)&lt;0,0,IF(AND(($S233-CA233)&gt;0,(BZ233-$R233)&gt;0),$V233/365*(CA233-BZ233+1),IF(AND(($S233-CA233)&lt;=0,(BZ233-$R233)&gt;0),$V233/365*($S233-BZ233+1),$V233/365*(CA233-$R233+1))))),0)</f>
        <v>0</v>
      </c>
      <c r="CC233" s="159">
        <f>CA233+1</f>
        <v>46235</v>
      </c>
      <c r="CD233" s="159">
        <f>CC233+30</f>
        <v>46265</v>
      </c>
      <c r="CE233" s="163">
        <f>IFERROR(IF(($R233-CD233)&gt;=0,0,IF(($S233-CC233)&lt;0,0,IF(AND(($S233-CD233)&gt;0,(CC233-$R233)&gt;0),$V233/365*(CD233-CC233+1),IF(AND(($S233-CD233)&lt;=0,(CC233-$R233)&gt;0),$V233/365*($S233-CC233+1),$V233/365*(CD233-$R233+1))))),0)</f>
        <v>0</v>
      </c>
      <c r="CF233" s="159">
        <f>CD233+1</f>
        <v>46266</v>
      </c>
      <c r="CG233" s="159">
        <f>CF233+29</f>
        <v>46295</v>
      </c>
      <c r="CH233" s="163">
        <f>IFERROR(IF(($R233-CG233)&gt;=0,0,IF(($S233-CF233)&lt;0,0,IF(AND(($S233-CG233)&gt;0,(CF233-$R233)&gt;0),$V233/365*(CG233-CF233+1),IF(AND(($S233-CG233)&lt;=0,(CF233-$R233)&gt;0),$V233/365*($S233-CF233+1),$V233/365*(CG233-$R233+1))))),0)</f>
        <v>0</v>
      </c>
      <c r="CI233" s="159">
        <f>CG233+1</f>
        <v>46296</v>
      </c>
      <c r="CJ233" s="159">
        <f>CI233+30</f>
        <v>46326</v>
      </c>
      <c r="CK233" s="163">
        <f>IFERROR(IF(($R233-CJ233)&gt;=0,0,IF(($S233-CI233)&lt;0,0,IF(AND(($S233-CJ233)&gt;0,(CI233-$R233)&gt;0),$V233/365*(CJ233-CI233+1),IF(AND(($S233-CJ233)&lt;=0,(CI233-$R233)&gt;0),$V233/365*($S233-CI233+1),$V233/365*(CJ233-$R233+1))))),0)</f>
        <v>0</v>
      </c>
      <c r="CL233" s="159">
        <f>CJ233+1</f>
        <v>46327</v>
      </c>
      <c r="CM233" s="159">
        <f>CL233+29</f>
        <v>46356</v>
      </c>
      <c r="CN233" s="163">
        <f>IFERROR(IF(($R233-CM233)&gt;=0,0,IF(($S233-CL233)&lt;0,0,IF(AND(($S233-CM233)&gt;0,(CL233-$R233)&gt;0),$V233/365*(CM233-CL233+1),IF(AND(($S233-CM233)&lt;=0,(CL233-$R233)&gt;0),$V233/365*($S233-CL233+1),$V233/365*(CM233-$R233+1))))),0)</f>
        <v>0</v>
      </c>
      <c r="CO233" s="159">
        <f>CM233+1</f>
        <v>46357</v>
      </c>
      <c r="CP233" s="159">
        <f>CO233+30</f>
        <v>46387</v>
      </c>
      <c r="CQ233" s="163">
        <f>IFERROR(IF(($R233-CP233)&gt;=0,0,IF(($S233-CO233)&lt;0,0,IF(AND(($S233-CP233)&gt;0,(CO233-$R233)&gt;0),$V233/365*(CP233-CO233+1),IF(AND(($S233-CP233)&lt;=0,(CO233-$R233)&gt;0),$V233/365*($S233-CO233+1),$V233/365*(CP233-$R233+1))))),0)</f>
        <v>0</v>
      </c>
    </row>
    <row r="234" s="85" customFormat="1" ht="24" customHeight="1" outlineLevel="4" spans="1:95">
      <c r="A234" s="128" t="s">
        <v>2815</v>
      </c>
      <c r="B234" s="129"/>
      <c r="C234" s="129"/>
      <c r="D234" s="129"/>
      <c r="E234" s="129"/>
      <c r="F234" s="129"/>
      <c r="G234" s="130"/>
      <c r="H234" s="131"/>
      <c r="I234" s="131"/>
      <c r="J234" s="131"/>
      <c r="K234" s="131"/>
      <c r="L234" s="154"/>
      <c r="M234" s="154"/>
      <c r="N234" s="131"/>
      <c r="O234" s="131"/>
      <c r="P234" s="131"/>
      <c r="Q234" s="131"/>
      <c r="R234" s="131"/>
      <c r="S234" s="131"/>
      <c r="T234" s="131"/>
      <c r="U234" s="131"/>
      <c r="V234" s="131"/>
      <c r="W234" s="131"/>
      <c r="X234" s="131"/>
      <c r="Y234" s="131"/>
      <c r="Z234" s="131"/>
      <c r="AA234" s="131"/>
      <c r="AB234" s="131"/>
      <c r="AC234" s="131"/>
      <c r="AD234" s="131"/>
      <c r="AE234" s="131"/>
      <c r="AF234" s="131"/>
      <c r="AG234" s="131"/>
      <c r="AH234" s="131"/>
      <c r="AI234" s="131"/>
      <c r="AJ234" s="131"/>
      <c r="AK234" s="131"/>
      <c r="AL234" s="131"/>
      <c r="AM234" s="131"/>
      <c r="AN234" s="131"/>
      <c r="AO234" s="131"/>
      <c r="AP234" s="131"/>
      <c r="AQ234" s="131"/>
      <c r="AR234" s="131"/>
      <c r="AS234" s="131"/>
      <c r="AT234" s="131"/>
      <c r="AU234" s="131"/>
      <c r="AV234" s="131"/>
      <c r="AW234" s="131"/>
      <c r="AX234" s="131"/>
      <c r="AY234" s="131"/>
      <c r="AZ234" s="131"/>
      <c r="BA234" s="131"/>
      <c r="BB234" s="131"/>
      <c r="BC234" s="131"/>
      <c r="BD234" s="131"/>
      <c r="BE234" s="131"/>
      <c r="BF234" s="131"/>
      <c r="BG234" s="131"/>
      <c r="BH234" s="131"/>
      <c r="BI234" s="131"/>
      <c r="BJ234" s="131"/>
      <c r="BK234" s="131"/>
      <c r="BL234" s="131"/>
      <c r="BM234" s="131"/>
      <c r="BN234" s="131"/>
      <c r="BO234" s="131"/>
      <c r="BP234" s="131"/>
      <c r="BQ234" s="131"/>
      <c r="BR234" s="131"/>
      <c r="BS234" s="131"/>
      <c r="BT234" s="131"/>
      <c r="BU234" s="131"/>
      <c r="BV234" s="131"/>
      <c r="BW234" s="131"/>
      <c r="BX234" s="131"/>
      <c r="BY234" s="131"/>
      <c r="BZ234" s="131"/>
      <c r="CA234" s="131"/>
      <c r="CB234" s="131"/>
      <c r="CC234" s="131"/>
      <c r="CD234" s="131"/>
      <c r="CE234" s="131"/>
      <c r="CF234" s="131"/>
      <c r="CG234" s="131"/>
      <c r="CH234" s="131"/>
      <c r="CI234" s="131"/>
      <c r="CJ234" s="131"/>
      <c r="CK234" s="131"/>
      <c r="CL234" s="131"/>
      <c r="CM234" s="131"/>
      <c r="CN234" s="131"/>
      <c r="CO234" s="131"/>
      <c r="CP234" s="131"/>
      <c r="CQ234" s="131"/>
    </row>
    <row r="235" ht="24" customHeight="1" outlineLevel="3" spans="1:95">
      <c r="A235" s="120"/>
      <c r="B235" s="121" t="s">
        <v>793</v>
      </c>
      <c r="C235" s="122" t="s">
        <v>1182</v>
      </c>
      <c r="D235" s="120" t="s">
        <v>1188</v>
      </c>
      <c r="E235" s="121" t="s">
        <v>1189</v>
      </c>
      <c r="F235" s="121"/>
      <c r="G235" s="121" t="s">
        <v>937</v>
      </c>
      <c r="H235" s="123">
        <f>X235+AA235+AD235+AG235+AJ235+AM235+AP235+AS235+AV235+AY235+BB235+BE235</f>
        <v>0</v>
      </c>
      <c r="I235" s="123">
        <f>Y235+AB235+AE235+AH235+AK235+AN235+AQ235+AT235+AW235+AZ235+BC235+BF235</f>
        <v>0</v>
      </c>
      <c r="J235" s="123">
        <f>Z235+AC235+AF235+AI235+AL235+AO235+AR235+AU235+AX235+BA235+BD235+BG235</f>
        <v>0</v>
      </c>
      <c r="K235" s="123"/>
      <c r="L235" s="151"/>
      <c r="M235" s="151"/>
      <c r="N235" s="123"/>
      <c r="O235" s="123"/>
      <c r="P235" s="123"/>
      <c r="Q235" s="123"/>
      <c r="R235" s="123"/>
      <c r="S235" s="123"/>
      <c r="T235" s="123"/>
      <c r="U235" s="123"/>
      <c r="V235" s="123"/>
      <c r="W235" s="123"/>
      <c r="X235" s="123">
        <f>VLOOKUP($C235,'1 预算编制表单'!$C:$BJ,27,FALSE)</f>
        <v>0</v>
      </c>
      <c r="Y235" s="123">
        <f>X235-Z235</f>
        <v>0</v>
      </c>
      <c r="Z235" s="123">
        <f>SUM(Z236:Z240)</f>
        <v>0</v>
      </c>
      <c r="AA235" s="123">
        <f>VLOOKUP($C235,'1 预算编制表单'!$C:$BJ,30,FALSE)</f>
        <v>0</v>
      </c>
      <c r="AB235" s="123">
        <f>AA235-AC235</f>
        <v>0</v>
      </c>
      <c r="AC235" s="123">
        <f>SUM(AC236:AC240)</f>
        <v>0</v>
      </c>
      <c r="AD235" s="123">
        <f>VLOOKUP($C235,'1 预算编制表单'!$C:$BJ,33,FALSE)</f>
        <v>0</v>
      </c>
      <c r="AE235" s="123">
        <f>AD235-AF235</f>
        <v>0</v>
      </c>
      <c r="AF235" s="123">
        <f>SUM(AF236:AF240)</f>
        <v>0</v>
      </c>
      <c r="AG235" s="123">
        <f>VLOOKUP($C235,'1 预算编制表单'!$C:$BJ,36,FALSE)</f>
        <v>0</v>
      </c>
      <c r="AH235" s="123">
        <f>AG235-AI235</f>
        <v>0</v>
      </c>
      <c r="AI235" s="123">
        <f>SUM(AI236:AI240)</f>
        <v>0</v>
      </c>
      <c r="AJ235" s="123">
        <f>VLOOKUP($C235,'1 预算编制表单'!$C:$BJ,39,FALSE)</f>
        <v>0</v>
      </c>
      <c r="AK235" s="123">
        <f>AJ235-AL235</f>
        <v>0</v>
      </c>
      <c r="AL235" s="123">
        <f>SUM(AL236:AL240)</f>
        <v>0</v>
      </c>
      <c r="AM235" s="123">
        <f>VLOOKUP($C235,'1 预算编制表单'!$C:$BJ,42,FALSE)</f>
        <v>0</v>
      </c>
      <c r="AN235" s="123">
        <f>AM235-AO235</f>
        <v>0</v>
      </c>
      <c r="AO235" s="123">
        <f>SUM(AO236:AO240)</f>
        <v>0</v>
      </c>
      <c r="AP235" s="123">
        <f>VLOOKUP($C235,'1 预算编制表单'!$C:$BJ,45,FALSE)</f>
        <v>0</v>
      </c>
      <c r="AQ235" s="123">
        <f>AP235-AR235</f>
        <v>0</v>
      </c>
      <c r="AR235" s="123">
        <f>SUM(AR236:AR240)</f>
        <v>0</v>
      </c>
      <c r="AS235" s="123">
        <f>VLOOKUP($C235,'1 预算编制表单'!$C:$BJ,48,FALSE)</f>
        <v>0</v>
      </c>
      <c r="AT235" s="123">
        <f>AS235-AU235</f>
        <v>0</v>
      </c>
      <c r="AU235" s="123">
        <f>SUM(AU236:AU240)</f>
        <v>0</v>
      </c>
      <c r="AV235" s="123">
        <f>VLOOKUP($C235,'1 预算编制表单'!$C:$BJ,51,FALSE)</f>
        <v>0</v>
      </c>
      <c r="AW235" s="123">
        <f>AV235-AX235</f>
        <v>0</v>
      </c>
      <c r="AX235" s="123">
        <f>SUM(AX236:AX240)</f>
        <v>0</v>
      </c>
      <c r="AY235" s="123">
        <f>VLOOKUP($C235,'1 预算编制表单'!$C:$BJ,54,FALSE)</f>
        <v>0</v>
      </c>
      <c r="AZ235" s="123">
        <f>AY235-BA235</f>
        <v>0</v>
      </c>
      <c r="BA235" s="123">
        <f>SUM(BA236:BA240)</f>
        <v>0</v>
      </c>
      <c r="BB235" s="123">
        <f>VLOOKUP($C235,'1 预算编制表单'!$C:$BJ,57,FALSE)</f>
        <v>0</v>
      </c>
      <c r="BC235" s="123">
        <f>BB235-BD235</f>
        <v>0</v>
      </c>
      <c r="BD235" s="123">
        <f>SUM(BD236:BD240)</f>
        <v>0</v>
      </c>
      <c r="BE235" s="123">
        <f>VLOOKUP($C235,'1 预算编制表单'!$C:$BJ,60,FALSE)</f>
        <v>0</v>
      </c>
      <c r="BF235" s="123">
        <f>BE235-BG235</f>
        <v>0</v>
      </c>
      <c r="BG235" s="123">
        <f>SUM(BG236:BG240)</f>
        <v>0</v>
      </c>
      <c r="BH235" s="123">
        <f>VLOOKUP($C235,'1 预算编制表单'!$C:$BJ,27,FALSE)</f>
        <v>0</v>
      </c>
      <c r="BI235" s="123">
        <f>BH235-BJ235</f>
        <v>0</v>
      </c>
      <c r="BJ235" s="123">
        <f>SUM(BJ236:BJ240)</f>
        <v>0</v>
      </c>
      <c r="BK235" s="123">
        <f>VLOOKUP($C235,'1 预算编制表单'!$C:$BJ,30,FALSE)</f>
        <v>0</v>
      </c>
      <c r="BL235" s="123">
        <f>BK235-BM235</f>
        <v>0</v>
      </c>
      <c r="BM235" s="123">
        <f>SUM(BM236:BM240)</f>
        <v>0</v>
      </c>
      <c r="BN235" s="123">
        <f>VLOOKUP($C235,'1 预算编制表单'!$C:$BJ,33,FALSE)</f>
        <v>0</v>
      </c>
      <c r="BO235" s="123">
        <f>BN235-BP235</f>
        <v>0</v>
      </c>
      <c r="BP235" s="123">
        <f>SUM(BP236:BP240)</f>
        <v>0</v>
      </c>
      <c r="BQ235" s="123">
        <f>VLOOKUP($C235,'1 预算编制表单'!$C:$BJ,36,FALSE)</f>
        <v>0</v>
      </c>
      <c r="BR235" s="123">
        <f>BQ235-BS235</f>
        <v>0</v>
      </c>
      <c r="BS235" s="123">
        <f>SUM(BS236:BS240)</f>
        <v>0</v>
      </c>
      <c r="BT235" s="123">
        <f>VLOOKUP($C235,'1 预算编制表单'!$C:$BJ,39,FALSE)</f>
        <v>0</v>
      </c>
      <c r="BU235" s="123">
        <f>BT235-BV235</f>
        <v>0</v>
      </c>
      <c r="BV235" s="123">
        <f>SUM(BV236:BV240)</f>
        <v>0</v>
      </c>
      <c r="BW235" s="123">
        <f>VLOOKUP($C235,'1 预算编制表单'!$C:$BJ,42,FALSE)</f>
        <v>0</v>
      </c>
      <c r="BX235" s="123">
        <f>BW235-BY235</f>
        <v>0</v>
      </c>
      <c r="BY235" s="123">
        <f>SUM(BY236:BY240)</f>
        <v>0</v>
      </c>
      <c r="BZ235" s="123">
        <f>VLOOKUP($C235,'1 预算编制表单'!$C:$BJ,45,FALSE)</f>
        <v>0</v>
      </c>
      <c r="CA235" s="123">
        <f>BZ235-CB235</f>
        <v>0</v>
      </c>
      <c r="CB235" s="123">
        <f>SUM(CB236:CB240)</f>
        <v>0</v>
      </c>
      <c r="CC235" s="123">
        <f>VLOOKUP($C235,'1 预算编制表单'!$C:$BJ,48,FALSE)</f>
        <v>0</v>
      </c>
      <c r="CD235" s="123">
        <f>CC235-CE235</f>
        <v>0</v>
      </c>
      <c r="CE235" s="123">
        <f>SUM(CE236:CE240)</f>
        <v>0</v>
      </c>
      <c r="CF235" s="123">
        <f>VLOOKUP($C235,'1 预算编制表单'!$C:$BJ,51,FALSE)</f>
        <v>0</v>
      </c>
      <c r="CG235" s="123">
        <f>CF235-CH235</f>
        <v>0</v>
      </c>
      <c r="CH235" s="123">
        <f>SUM(CH236:CH240)</f>
        <v>0</v>
      </c>
      <c r="CI235" s="123">
        <f>VLOOKUP($C235,'1 预算编制表单'!$C:$BJ,54,FALSE)</f>
        <v>0</v>
      </c>
      <c r="CJ235" s="123">
        <f>CI235-CK235</f>
        <v>0</v>
      </c>
      <c r="CK235" s="123">
        <f>SUM(CK236:CK240)</f>
        <v>0</v>
      </c>
      <c r="CL235" s="123">
        <f>VLOOKUP($C235,'1 预算编制表单'!$C:$BJ,57,FALSE)</f>
        <v>0</v>
      </c>
      <c r="CM235" s="123">
        <f>CL235-CN235</f>
        <v>0</v>
      </c>
      <c r="CN235" s="123">
        <f>SUM(CN236:CN240)</f>
        <v>0</v>
      </c>
      <c r="CO235" s="123">
        <f>VLOOKUP($C235,'1 预算编制表单'!$C:$BJ,60,FALSE)</f>
        <v>0</v>
      </c>
      <c r="CP235" s="123">
        <f>CO235-CQ235</f>
        <v>0</v>
      </c>
      <c r="CQ235" s="123">
        <f>SUM(CQ236:CQ240)</f>
        <v>0</v>
      </c>
    </row>
    <row r="236" s="85" customFormat="1" ht="24" customHeight="1" outlineLevel="4" spans="1:95">
      <c r="A236" s="124"/>
      <c r="B236" s="125"/>
      <c r="C236" s="126"/>
      <c r="D236" s="124"/>
      <c r="E236" s="125"/>
      <c r="F236" s="125"/>
      <c r="G236" s="125"/>
      <c r="H236" s="127"/>
      <c r="I236" s="127"/>
      <c r="J236" s="127">
        <f>Z236+AC236+AF236+AI236+AL236+AO236+AR236+AU236+AX236+BA236+BD236+BG236</f>
        <v>0</v>
      </c>
      <c r="K236" s="127">
        <v>1</v>
      </c>
      <c r="L236" s="152"/>
      <c r="M236" s="153">
        <f>IFERROR(VLOOKUP($L236,'2-2 引出数据_合同数据仓库'!$B$2:$BP$10000,3,FALSE),0)</f>
        <v>0</v>
      </c>
      <c r="N236" s="127"/>
      <c r="O236" s="153">
        <f>IFERROR(VLOOKUP((LEFT(VLOOKUP($L236,'2-2 引出数据_合同数据仓库'!$B$2:$BP$10000,64,FALSE),15)&amp;(RIGHT(VLOOKUP($L236,'2-2 引出数据_合同数据仓库'!$B$2:$BP$10000,64,FALSE),4)+1)),'2-2 引出数据_合同数据仓库'!$B$2:$BP$10000,3,FALSE),0)</f>
        <v>0</v>
      </c>
      <c r="P236" s="127"/>
      <c r="Q236" s="127">
        <f>IFERROR(VLOOKUP($L236,'2-2 引出数据_合同数据仓库'!$B$2:$BP$10000,28,FALSE),0)</f>
        <v>0</v>
      </c>
      <c r="R236" s="127">
        <f>IFERROR(VLOOKUP($L236,'2-2 引出数据_合同数据仓库'!$B$2:$BP$10000,29,FALSE),0)</f>
        <v>0</v>
      </c>
      <c r="S236" s="127">
        <f>IFERROR(VLOOKUP($L236,'2-2 引出数据_合同数据仓库'!$B$2:$BP$10000,4,FALSE),0)</f>
        <v>0</v>
      </c>
      <c r="T236" s="127"/>
      <c r="U236" s="127">
        <f>IFERROR(VLOOKUP($L236,'2-2 引出数据_合同数据仓库'!$B$2:$BP$10000,15,FALSE),0)</f>
        <v>0</v>
      </c>
      <c r="V236" s="127">
        <f>U236/(S236-R236+1)*365</f>
        <v>0</v>
      </c>
      <c r="W236" s="127"/>
      <c r="X236" s="159">
        <v>45658</v>
      </c>
      <c r="Y236" s="159">
        <f>X236+30</f>
        <v>45688</v>
      </c>
      <c r="Z236" s="163">
        <f>IFERROR(IF(($R236-Y236)&gt;=0,0,IF(($S236-X236)&lt;0,0,IF(AND(($S236-Y236)&gt;0,(X236-$R236)&gt;0),$V236/365*(Y236-X236+1),IF(AND(($S236-Y236)&lt;=0,(X236-$R236)&gt;0),$V236/365*($S236-X236+1),$V236/365*(Y236-$R236+1))))),0)</f>
        <v>0</v>
      </c>
      <c r="AA236" s="159">
        <f>Y236+1</f>
        <v>45689</v>
      </c>
      <c r="AB236" s="159">
        <f>AA236+27</f>
        <v>45716</v>
      </c>
      <c r="AC236" s="163">
        <f>IFERROR(IF(($R236-AB236)&gt;=0,0,IF(($S236-AA236)&lt;0,0,IF(AND(($S236-AB236)&gt;0,(AA236-$R236)&gt;0),$V236/365*(AB236-AA236+1),IF(AND(($S236-AB236)&lt;=0,(AA236-$R236)&gt;0),$V236/365*($S236-AA236+1),$V236/365*(AB236-$R236+1))))),0)</f>
        <v>0</v>
      </c>
      <c r="AD236" s="159">
        <f>AB236+1</f>
        <v>45717</v>
      </c>
      <c r="AE236" s="159">
        <f>AD236+30</f>
        <v>45747</v>
      </c>
      <c r="AF236" s="163">
        <f>IFERROR(IF(($R236-AE236)&gt;=0,0,IF(($S236-AD236)&lt;0,0,IF(AND(($S236-AE236)&gt;0,(AD236-$R236)&gt;0),$V236/365*(AE236-AD236+1),IF(AND(($S236-AE236)&lt;=0,(AD236-$R236)&gt;0),$V236/365*($S236-AD236+1),$V236/365*(AE236-$R236+1))))),0)</f>
        <v>0</v>
      </c>
      <c r="AG236" s="159">
        <f>AE236+1</f>
        <v>45748</v>
      </c>
      <c r="AH236" s="159">
        <f>AG236+29</f>
        <v>45777</v>
      </c>
      <c r="AI236" s="163">
        <f>IFERROR(IF(($R236-AH236)&gt;=0,0,IF(($S236-AG236)&lt;0,0,IF(AND(($S236-AH236)&gt;0,(AG236-$R236)&gt;0),$V236/365*(AH236-AG236+1),IF(AND(($S236-AH236)&lt;=0,(AG236-$R236)&gt;0),$V236/365*($S236-AG236+1),$V236/365*(AH236-$R236+1))))),0)</f>
        <v>0</v>
      </c>
      <c r="AJ236" s="159">
        <f>AH236+1</f>
        <v>45778</v>
      </c>
      <c r="AK236" s="159">
        <f>AJ236+30</f>
        <v>45808</v>
      </c>
      <c r="AL236" s="163">
        <f>IFERROR(IF(($R236-AK236)&gt;=0,0,IF(($S236-AJ236)&lt;0,0,IF(AND(($S236-AK236)&gt;0,(AJ236-$R236)&gt;0),$V236/365*(AK236-AJ236+1),IF(AND(($S236-AK236)&lt;=0,(AJ236-$R236)&gt;0),$V236/365*($S236-AJ236+1),$V236/365*(AK236-$R236+1))))),0)</f>
        <v>0</v>
      </c>
      <c r="AM236" s="159">
        <f>AK236+1</f>
        <v>45809</v>
      </c>
      <c r="AN236" s="159">
        <f>AM236+29</f>
        <v>45838</v>
      </c>
      <c r="AO236" s="163">
        <f>IFERROR(IF(($R236-AN236)&gt;=0,0,IF(($S236-AM236)&lt;0,0,IF(AND(($S236-AN236)&gt;0,(AM236-$R236)&gt;0),$V236/365*(AN236-AM236+1),IF(AND(($S236-AN236)&lt;=0,(AM236-$R236)&gt;0),$V236/365*($S236-AM236+1),$V236/365*(AN236-$R236+1))))),0)</f>
        <v>0</v>
      </c>
      <c r="AP236" s="159">
        <f>AN236+1</f>
        <v>45839</v>
      </c>
      <c r="AQ236" s="159">
        <f>AP236+30</f>
        <v>45869</v>
      </c>
      <c r="AR236" s="163">
        <f>IFERROR(IF(($R236-AQ236)&gt;=0,0,IF(($S236-AP236)&lt;0,0,IF(AND(($S236-AQ236)&gt;0,(AP236-$R236)&gt;0),$V236/365*(AQ236-AP236+1),IF(AND(($S236-AQ236)&lt;=0,(AP236-$R236)&gt;0),$V236/365*($S236-AP236+1),$V236/365*(AQ236-$R236+1))))),0)</f>
        <v>0</v>
      </c>
      <c r="AS236" s="159">
        <f>AQ236+1</f>
        <v>45870</v>
      </c>
      <c r="AT236" s="159">
        <f>AS236+30</f>
        <v>45900</v>
      </c>
      <c r="AU236" s="163">
        <f>IFERROR(IF(($R236-AT236)&gt;=0,0,IF(($S236-AS236)&lt;0,0,IF(AND(($S236-AT236)&gt;0,(AS236-$R236)&gt;0),$V236/365*(AT236-AS236+1),IF(AND(($S236-AT236)&lt;=0,(AS236-$R236)&gt;0),$V236/365*($S236-AS236+1),$V236/365*(AT236-$R236+1))))),0)</f>
        <v>0</v>
      </c>
      <c r="AV236" s="159">
        <f>AT236+1</f>
        <v>45901</v>
      </c>
      <c r="AW236" s="159">
        <f>AV236+29</f>
        <v>45930</v>
      </c>
      <c r="AX236" s="163">
        <f>IFERROR(IF(($R236-AW236)&gt;=0,0,IF(($S236-AV236)&lt;0,0,IF(AND(($S236-AW236)&gt;0,(AV236-$R236)&gt;0),$V236/365*(AW236-AV236+1),IF(AND(($S236-AW236)&lt;=0,(AV236-$R236)&gt;0),$V236/365*($S236-AV236+1),$V236/365*(AW236-$R236+1))))),0)</f>
        <v>0</v>
      </c>
      <c r="AY236" s="159">
        <f>AW236+1</f>
        <v>45931</v>
      </c>
      <c r="AZ236" s="159">
        <f>AY236+30</f>
        <v>45961</v>
      </c>
      <c r="BA236" s="163">
        <f>IFERROR(IF(($R236-AZ236)&gt;=0,0,IF(($S236-AY236)&lt;0,0,IF(AND(($S236-AZ236)&gt;0,(AY236-$R236)&gt;0),$V236/365*(AZ236-AY236+1),IF(AND(($S236-AZ236)&lt;=0,(AY236-$R236)&gt;0),$V236/365*($S236-AY236+1),$V236/365*(AZ236-$R236+1))))),0)</f>
        <v>0</v>
      </c>
      <c r="BB236" s="159">
        <f>AZ236+1</f>
        <v>45962</v>
      </c>
      <c r="BC236" s="159">
        <f>BB236+29</f>
        <v>45991</v>
      </c>
      <c r="BD236" s="163">
        <f>IFERROR(IF(($R236-BC236)&gt;=0,0,IF(($S236-BB236)&lt;0,0,IF(AND(($S236-BC236)&gt;0,(BB236-$R236)&gt;0),$V236/365*(BC236-BB236+1),IF(AND(($S236-BC236)&lt;=0,(BB236-$R236)&gt;0),$V236/365*($S236-BB236+1),$V236/365*(BC236-$R236+1))))),0)</f>
        <v>0</v>
      </c>
      <c r="BE236" s="159">
        <f>BC236+1</f>
        <v>45992</v>
      </c>
      <c r="BF236" s="159">
        <f>BE236+30</f>
        <v>46022</v>
      </c>
      <c r="BG236" s="163">
        <f>IFERROR(IF(($R236-BF236)&gt;=0,0,IF(($S236-BE236)&lt;0,0,IF(AND(($S236-BF236)&gt;0,(BE236-$R236)&gt;0),$V236/365*(BF236-BE236+1),IF(AND(($S236-BF236)&lt;=0,(BE236-$R236)&gt;0),$V236/365*($S236-BE236+1),$V236/365*(BF236-$R236+1))))),0)</f>
        <v>0</v>
      </c>
      <c r="BH236" s="159">
        <v>46023</v>
      </c>
      <c r="BI236" s="159">
        <f>BH236+30</f>
        <v>46053</v>
      </c>
      <c r="BJ236" s="163">
        <f>IFERROR(IF(($R236-BI236)&gt;=0,0,IF(($S236-BH236)&lt;0,0,IF(AND(($S236-BI236)&gt;0,(BH236-$R236)&gt;0),$V236/365*(BI236-BH236+1),IF(AND(($S236-BI236)&lt;=0,(BH236-$R236)&gt;0),$V236/365*($S236-BH236+1),$V236/365*(BI236-$R236+1))))),0)</f>
        <v>0</v>
      </c>
      <c r="BK236" s="159">
        <f>BI236+1</f>
        <v>46054</v>
      </c>
      <c r="BL236" s="159">
        <f>BK236+27</f>
        <v>46081</v>
      </c>
      <c r="BM236" s="163">
        <f>IFERROR(IF(($R236-BL236)&gt;=0,0,IF(($S236-BK236)&lt;0,0,IF(AND(($S236-BL236)&gt;0,(BK236-$R236)&gt;0),$V236/365*(BL236-BK236+1),IF(AND(($S236-BL236)&lt;=0,(BK236-$R236)&gt;0),$V236/365*($S236-BK236+1),$V236/365*(BL236-$R236+1))))),0)</f>
        <v>0</v>
      </c>
      <c r="BN236" s="159">
        <f>BL236+1</f>
        <v>46082</v>
      </c>
      <c r="BO236" s="159">
        <f>BN236+30</f>
        <v>46112</v>
      </c>
      <c r="BP236" s="163">
        <f>IFERROR(IF(($R236-BO236)&gt;=0,0,IF(($S236-BN236)&lt;0,0,IF(AND(($S236-BO236)&gt;0,(BN236-$R236)&gt;0),$V236/365*(BO236-BN236+1),IF(AND(($S236-BO236)&lt;=0,(BN236-$R236)&gt;0),$V236/365*($S236-BN236+1),$V236/365*(BO236-$R236+1))))),0)</f>
        <v>0</v>
      </c>
      <c r="BQ236" s="159">
        <f>BO236+1</f>
        <v>46113</v>
      </c>
      <c r="BR236" s="159">
        <f>BQ236+29</f>
        <v>46142</v>
      </c>
      <c r="BS236" s="163">
        <f>IFERROR(IF(($R236-BR236)&gt;=0,0,IF(($S236-BQ236)&lt;0,0,IF(AND(($S236-BR236)&gt;0,(BQ236-$R236)&gt;0),$V236/365*(BR236-BQ236+1),IF(AND(($S236-BR236)&lt;=0,(BQ236-$R236)&gt;0),$V236/365*($S236-BQ236+1),$V236/365*(BR236-$R236+1))))),0)</f>
        <v>0</v>
      </c>
      <c r="BT236" s="159">
        <f>BR236+1</f>
        <v>46143</v>
      </c>
      <c r="BU236" s="159">
        <f>BT236+30</f>
        <v>46173</v>
      </c>
      <c r="BV236" s="163">
        <f>IFERROR(IF(($R236-BU236)&gt;=0,0,IF(($S236-BT236)&lt;0,0,IF(AND(($S236-BU236)&gt;0,(BT236-$R236)&gt;0),$V236/365*(BU236-BT236+1),IF(AND(($S236-BU236)&lt;=0,(BT236-$R236)&gt;0),$V236/365*($S236-BT236+1),$V236/365*(BU236-$R236+1))))),0)</f>
        <v>0</v>
      </c>
      <c r="BW236" s="159">
        <f>BU236+1</f>
        <v>46174</v>
      </c>
      <c r="BX236" s="159">
        <f>BW236+29</f>
        <v>46203</v>
      </c>
      <c r="BY236" s="163">
        <f>IFERROR(IF(($R236-BX236)&gt;=0,0,IF(($S236-BW236)&lt;0,0,IF(AND(($S236-BX236)&gt;0,(BW236-$R236)&gt;0),$V236/365*(BX236-BW236+1),IF(AND(($S236-BX236)&lt;=0,(BW236-$R236)&gt;0),$V236/365*($S236-BW236+1),$V236/365*(BX236-$R236+1))))),0)</f>
        <v>0</v>
      </c>
      <c r="BZ236" s="159">
        <f>BX236+1</f>
        <v>46204</v>
      </c>
      <c r="CA236" s="159">
        <f>BZ236+30</f>
        <v>46234</v>
      </c>
      <c r="CB236" s="163">
        <f>IFERROR(IF(($R236-CA236)&gt;=0,0,IF(($S236-BZ236)&lt;0,0,IF(AND(($S236-CA236)&gt;0,(BZ236-$R236)&gt;0),$V236/365*(CA236-BZ236+1),IF(AND(($S236-CA236)&lt;=0,(BZ236-$R236)&gt;0),$V236/365*($S236-BZ236+1),$V236/365*(CA236-$R236+1))))),0)</f>
        <v>0</v>
      </c>
      <c r="CC236" s="159">
        <f>CA236+1</f>
        <v>46235</v>
      </c>
      <c r="CD236" s="159">
        <f>CC236+30</f>
        <v>46265</v>
      </c>
      <c r="CE236" s="163">
        <f>IFERROR(IF(($R236-CD236)&gt;=0,0,IF(($S236-CC236)&lt;0,0,IF(AND(($S236-CD236)&gt;0,(CC236-$R236)&gt;0),$V236/365*(CD236-CC236+1),IF(AND(($S236-CD236)&lt;=0,(CC236-$R236)&gt;0),$V236/365*($S236-CC236+1),$V236/365*(CD236-$R236+1))))),0)</f>
        <v>0</v>
      </c>
      <c r="CF236" s="159">
        <f>CD236+1</f>
        <v>46266</v>
      </c>
      <c r="CG236" s="159">
        <f>CF236+29</f>
        <v>46295</v>
      </c>
      <c r="CH236" s="163">
        <f>IFERROR(IF(($R236-CG236)&gt;=0,0,IF(($S236-CF236)&lt;0,0,IF(AND(($S236-CG236)&gt;0,(CF236-$R236)&gt;0),$V236/365*(CG236-CF236+1),IF(AND(($S236-CG236)&lt;=0,(CF236-$R236)&gt;0),$V236/365*($S236-CF236+1),$V236/365*(CG236-$R236+1))))),0)</f>
        <v>0</v>
      </c>
      <c r="CI236" s="159">
        <f>CG236+1</f>
        <v>46296</v>
      </c>
      <c r="CJ236" s="159">
        <f>CI236+30</f>
        <v>46326</v>
      </c>
      <c r="CK236" s="163">
        <f>IFERROR(IF(($R236-CJ236)&gt;=0,0,IF(($S236-CI236)&lt;0,0,IF(AND(($S236-CJ236)&gt;0,(CI236-$R236)&gt;0),$V236/365*(CJ236-CI236+1),IF(AND(($S236-CJ236)&lt;=0,(CI236-$R236)&gt;0),$V236/365*($S236-CI236+1),$V236/365*(CJ236-$R236+1))))),0)</f>
        <v>0</v>
      </c>
      <c r="CL236" s="159">
        <f>CJ236+1</f>
        <v>46327</v>
      </c>
      <c r="CM236" s="159">
        <f>CL236+29</f>
        <v>46356</v>
      </c>
      <c r="CN236" s="163">
        <f>IFERROR(IF(($R236-CM236)&gt;=0,0,IF(($S236-CL236)&lt;0,0,IF(AND(($S236-CM236)&gt;0,(CL236-$R236)&gt;0),$V236/365*(CM236-CL236+1),IF(AND(($S236-CM236)&lt;=0,(CL236-$R236)&gt;0),$V236/365*($S236-CL236+1),$V236/365*(CM236-$R236+1))))),0)</f>
        <v>0</v>
      </c>
      <c r="CO236" s="159">
        <f>CM236+1</f>
        <v>46357</v>
      </c>
      <c r="CP236" s="159">
        <f>CO236+30</f>
        <v>46387</v>
      </c>
      <c r="CQ236" s="163">
        <f>IFERROR(IF(($R236-CP236)&gt;=0,0,IF(($S236-CO236)&lt;0,0,IF(AND(($S236-CP236)&gt;0,(CO236-$R236)&gt;0),$V236/365*(CP236-CO236+1),IF(AND(($S236-CP236)&lt;=0,(CO236-$R236)&gt;0),$V236/365*($S236-CO236+1),$V236/365*(CP236-$R236+1))))),0)</f>
        <v>0</v>
      </c>
    </row>
    <row r="237" s="85" customFormat="1" ht="24" customHeight="1" outlineLevel="4" spans="1:95">
      <c r="A237" s="124"/>
      <c r="B237" s="125"/>
      <c r="C237" s="126"/>
      <c r="D237" s="124"/>
      <c r="E237" s="125"/>
      <c r="F237" s="125"/>
      <c r="G237" s="125"/>
      <c r="H237" s="127"/>
      <c r="I237" s="127"/>
      <c r="J237" s="127">
        <f>Z237+AC237+AF237+AI237+AL237+AO237+AR237+AU237+AX237+BA237+BD237+BG237</f>
        <v>0</v>
      </c>
      <c r="K237" s="127">
        <f>K236+1</f>
        <v>2</v>
      </c>
      <c r="L237" s="152"/>
      <c r="M237" s="153">
        <f>IFERROR(VLOOKUP($L237,'2-2 引出数据_合同数据仓库'!$B$2:$BP$10000,3,FALSE),0)</f>
        <v>0</v>
      </c>
      <c r="N237" s="127"/>
      <c r="O237" s="153">
        <f>IFERROR(VLOOKUP((LEFT(VLOOKUP($L237,'2-2 引出数据_合同数据仓库'!$B$2:$BP$10000,64,FALSE),15)&amp;(RIGHT(VLOOKUP($L237,'2-2 引出数据_合同数据仓库'!$B$2:$BP$10000,64,FALSE),4)+1)),'2-2 引出数据_合同数据仓库'!$B$2:$BP$10000,3,FALSE),0)</f>
        <v>0</v>
      </c>
      <c r="P237" s="127"/>
      <c r="Q237" s="127">
        <f>IFERROR(VLOOKUP($L237,'2-2 引出数据_合同数据仓库'!$B$2:$BP$10000,28,FALSE),0)</f>
        <v>0</v>
      </c>
      <c r="R237" s="127">
        <f>IFERROR(VLOOKUP($L237,'2-2 引出数据_合同数据仓库'!$B$2:$BP$10000,29,FALSE),0)</f>
        <v>0</v>
      </c>
      <c r="S237" s="127">
        <f>IFERROR(VLOOKUP($L237,'2-2 引出数据_合同数据仓库'!$B$2:$BP$10000,4,FALSE),0)</f>
        <v>0</v>
      </c>
      <c r="T237" s="127"/>
      <c r="U237" s="127">
        <f>IFERROR(VLOOKUP($L237,'2-2 引出数据_合同数据仓库'!$B$2:$BP$10000,15,FALSE),0)</f>
        <v>0</v>
      </c>
      <c r="V237" s="127">
        <f>U237/(S237-R237+1)*365</f>
        <v>0</v>
      </c>
      <c r="W237" s="127"/>
      <c r="X237" s="159">
        <v>45658</v>
      </c>
      <c r="Y237" s="159">
        <f>X237+30</f>
        <v>45688</v>
      </c>
      <c r="Z237" s="163">
        <f>IFERROR(IF(($R237-Y237)&gt;=0,0,IF(($S237-X237)&lt;0,0,IF(AND(($S237-Y237)&gt;0,(X237-$R237)&gt;0),$V237/365*(Y237-X237+1),IF(AND(($S237-Y237)&lt;=0,(X237-$R237)&gt;0),$V237/365*($S237-X237+1),$V237/365*(Y237-$R237+1))))),0)</f>
        <v>0</v>
      </c>
      <c r="AA237" s="159">
        <f>Y237+1</f>
        <v>45689</v>
      </c>
      <c r="AB237" s="159">
        <f>AA237+27</f>
        <v>45716</v>
      </c>
      <c r="AC237" s="163">
        <f>IFERROR(IF(($R237-AB237)&gt;=0,0,IF(($S237-AA237)&lt;0,0,IF(AND(($S237-AB237)&gt;0,(AA237-$R237)&gt;0),$V237/365*(AB237-AA237+1),IF(AND(($S237-AB237)&lt;=0,(AA237-$R237)&gt;0),$V237/365*($S237-AA237+1),$V237/365*(AB237-$R237+1))))),0)</f>
        <v>0</v>
      </c>
      <c r="AD237" s="159">
        <f>AB237+1</f>
        <v>45717</v>
      </c>
      <c r="AE237" s="159">
        <f>AD237+30</f>
        <v>45747</v>
      </c>
      <c r="AF237" s="163">
        <f>IFERROR(IF(($R237-AE237)&gt;=0,0,IF(($S237-AD237)&lt;0,0,IF(AND(($S237-AE237)&gt;0,(AD237-$R237)&gt;0),$V237/365*(AE237-AD237+1),IF(AND(($S237-AE237)&lt;=0,(AD237-$R237)&gt;0),$V237/365*($S237-AD237+1),$V237/365*(AE237-$R237+1))))),0)</f>
        <v>0</v>
      </c>
      <c r="AG237" s="159">
        <f>AE237+1</f>
        <v>45748</v>
      </c>
      <c r="AH237" s="159">
        <f>AG237+29</f>
        <v>45777</v>
      </c>
      <c r="AI237" s="163">
        <f>IFERROR(IF(($R237-AH237)&gt;=0,0,IF(($S237-AG237)&lt;0,0,IF(AND(($S237-AH237)&gt;0,(AG237-$R237)&gt;0),$V237/365*(AH237-AG237+1),IF(AND(($S237-AH237)&lt;=0,(AG237-$R237)&gt;0),$V237/365*($S237-AG237+1),$V237/365*(AH237-$R237+1))))),0)</f>
        <v>0</v>
      </c>
      <c r="AJ237" s="159">
        <f>AH237+1</f>
        <v>45778</v>
      </c>
      <c r="AK237" s="159">
        <f>AJ237+30</f>
        <v>45808</v>
      </c>
      <c r="AL237" s="163">
        <f>IFERROR(IF(($R237-AK237)&gt;=0,0,IF(($S237-AJ237)&lt;0,0,IF(AND(($S237-AK237)&gt;0,(AJ237-$R237)&gt;0),$V237/365*(AK237-AJ237+1),IF(AND(($S237-AK237)&lt;=0,(AJ237-$R237)&gt;0),$V237/365*($S237-AJ237+1),$V237/365*(AK237-$R237+1))))),0)</f>
        <v>0</v>
      </c>
      <c r="AM237" s="159">
        <f>AK237+1</f>
        <v>45809</v>
      </c>
      <c r="AN237" s="159">
        <f>AM237+29</f>
        <v>45838</v>
      </c>
      <c r="AO237" s="163">
        <f>IFERROR(IF(($R237-AN237)&gt;=0,0,IF(($S237-AM237)&lt;0,0,IF(AND(($S237-AN237)&gt;0,(AM237-$R237)&gt;0),$V237/365*(AN237-AM237+1),IF(AND(($S237-AN237)&lt;=0,(AM237-$R237)&gt;0),$V237/365*($S237-AM237+1),$V237/365*(AN237-$R237+1))))),0)</f>
        <v>0</v>
      </c>
      <c r="AP237" s="159">
        <f>AN237+1</f>
        <v>45839</v>
      </c>
      <c r="AQ237" s="159">
        <f>AP237+30</f>
        <v>45869</v>
      </c>
      <c r="AR237" s="163">
        <f>IFERROR(IF(($R237-AQ237)&gt;=0,0,IF(($S237-AP237)&lt;0,0,IF(AND(($S237-AQ237)&gt;0,(AP237-$R237)&gt;0),$V237/365*(AQ237-AP237+1),IF(AND(($S237-AQ237)&lt;=0,(AP237-$R237)&gt;0),$V237/365*($S237-AP237+1),$V237/365*(AQ237-$R237+1))))),0)</f>
        <v>0</v>
      </c>
      <c r="AS237" s="159">
        <f>AQ237+1</f>
        <v>45870</v>
      </c>
      <c r="AT237" s="159">
        <f>AS237+30</f>
        <v>45900</v>
      </c>
      <c r="AU237" s="163">
        <f>IFERROR(IF(($R237-AT237)&gt;=0,0,IF(($S237-AS237)&lt;0,0,IF(AND(($S237-AT237)&gt;0,(AS237-$R237)&gt;0),$V237/365*(AT237-AS237+1),IF(AND(($S237-AT237)&lt;=0,(AS237-$R237)&gt;0),$V237/365*($S237-AS237+1),$V237/365*(AT237-$R237+1))))),0)</f>
        <v>0</v>
      </c>
      <c r="AV237" s="159">
        <f>AT237+1</f>
        <v>45901</v>
      </c>
      <c r="AW237" s="159">
        <f>AV237+29</f>
        <v>45930</v>
      </c>
      <c r="AX237" s="163">
        <f>IFERROR(IF(($R237-AW237)&gt;=0,0,IF(($S237-AV237)&lt;0,0,IF(AND(($S237-AW237)&gt;0,(AV237-$R237)&gt;0),$V237/365*(AW237-AV237+1),IF(AND(($S237-AW237)&lt;=0,(AV237-$R237)&gt;0),$V237/365*($S237-AV237+1),$V237/365*(AW237-$R237+1))))),0)</f>
        <v>0</v>
      </c>
      <c r="AY237" s="159">
        <f>AW237+1</f>
        <v>45931</v>
      </c>
      <c r="AZ237" s="159">
        <f>AY237+30</f>
        <v>45961</v>
      </c>
      <c r="BA237" s="163">
        <f>IFERROR(IF(($R237-AZ237)&gt;=0,0,IF(($S237-AY237)&lt;0,0,IF(AND(($S237-AZ237)&gt;0,(AY237-$R237)&gt;0),$V237/365*(AZ237-AY237+1),IF(AND(($S237-AZ237)&lt;=0,(AY237-$R237)&gt;0),$V237/365*($S237-AY237+1),$V237/365*(AZ237-$R237+1))))),0)</f>
        <v>0</v>
      </c>
      <c r="BB237" s="159">
        <f>AZ237+1</f>
        <v>45962</v>
      </c>
      <c r="BC237" s="159">
        <f>BB237+29</f>
        <v>45991</v>
      </c>
      <c r="BD237" s="163">
        <f>IFERROR(IF(($R237-BC237)&gt;=0,0,IF(($S237-BB237)&lt;0,0,IF(AND(($S237-BC237)&gt;0,(BB237-$R237)&gt;0),$V237/365*(BC237-BB237+1),IF(AND(($S237-BC237)&lt;=0,(BB237-$R237)&gt;0),$V237/365*($S237-BB237+1),$V237/365*(BC237-$R237+1))))),0)</f>
        <v>0</v>
      </c>
      <c r="BE237" s="159">
        <f>BC237+1</f>
        <v>45992</v>
      </c>
      <c r="BF237" s="159">
        <f>BE237+30</f>
        <v>46022</v>
      </c>
      <c r="BG237" s="163">
        <f>IFERROR(IF(($R237-BF237)&gt;=0,0,IF(($S237-BE237)&lt;0,0,IF(AND(($S237-BF237)&gt;0,(BE237-$R237)&gt;0),$V237/365*(BF237-BE237+1),IF(AND(($S237-BF237)&lt;=0,(BE237-$R237)&gt;0),$V237/365*($S237-BE237+1),$V237/365*(BF237-$R237+1))))),0)</f>
        <v>0</v>
      </c>
      <c r="BH237" s="159">
        <v>46023</v>
      </c>
      <c r="BI237" s="159">
        <f>BH237+30</f>
        <v>46053</v>
      </c>
      <c r="BJ237" s="163">
        <f>IFERROR(IF(($R237-BI237)&gt;=0,0,IF(($S237-BH237)&lt;0,0,IF(AND(($S237-BI237)&gt;0,(BH237-$R237)&gt;0),$V237/365*(BI237-BH237+1),IF(AND(($S237-BI237)&lt;=0,(BH237-$R237)&gt;0),$V237/365*($S237-BH237+1),$V237/365*(BI237-$R237+1))))),0)</f>
        <v>0</v>
      </c>
      <c r="BK237" s="159">
        <f>BI237+1</f>
        <v>46054</v>
      </c>
      <c r="BL237" s="159">
        <f>BK237+27</f>
        <v>46081</v>
      </c>
      <c r="BM237" s="163">
        <f>IFERROR(IF(($R237-BL237)&gt;=0,0,IF(($S237-BK237)&lt;0,0,IF(AND(($S237-BL237)&gt;0,(BK237-$R237)&gt;0),$V237/365*(BL237-BK237+1),IF(AND(($S237-BL237)&lt;=0,(BK237-$R237)&gt;0),$V237/365*($S237-BK237+1),$V237/365*(BL237-$R237+1))))),0)</f>
        <v>0</v>
      </c>
      <c r="BN237" s="159">
        <f>BL237+1</f>
        <v>46082</v>
      </c>
      <c r="BO237" s="159">
        <f>BN237+30</f>
        <v>46112</v>
      </c>
      <c r="BP237" s="163">
        <f>IFERROR(IF(($R237-BO237)&gt;=0,0,IF(($S237-BN237)&lt;0,0,IF(AND(($S237-BO237)&gt;0,(BN237-$R237)&gt;0),$V237/365*(BO237-BN237+1),IF(AND(($S237-BO237)&lt;=0,(BN237-$R237)&gt;0),$V237/365*($S237-BN237+1),$V237/365*(BO237-$R237+1))))),0)</f>
        <v>0</v>
      </c>
      <c r="BQ237" s="159">
        <f>BO237+1</f>
        <v>46113</v>
      </c>
      <c r="BR237" s="159">
        <f>BQ237+29</f>
        <v>46142</v>
      </c>
      <c r="BS237" s="163">
        <f>IFERROR(IF(($R237-BR237)&gt;=0,0,IF(($S237-BQ237)&lt;0,0,IF(AND(($S237-BR237)&gt;0,(BQ237-$R237)&gt;0),$V237/365*(BR237-BQ237+1),IF(AND(($S237-BR237)&lt;=0,(BQ237-$R237)&gt;0),$V237/365*($S237-BQ237+1),$V237/365*(BR237-$R237+1))))),0)</f>
        <v>0</v>
      </c>
      <c r="BT237" s="159">
        <f>BR237+1</f>
        <v>46143</v>
      </c>
      <c r="BU237" s="159">
        <f>BT237+30</f>
        <v>46173</v>
      </c>
      <c r="BV237" s="163">
        <f>IFERROR(IF(($R237-BU237)&gt;=0,0,IF(($S237-BT237)&lt;0,0,IF(AND(($S237-BU237)&gt;0,(BT237-$R237)&gt;0),$V237/365*(BU237-BT237+1),IF(AND(($S237-BU237)&lt;=0,(BT237-$R237)&gt;0),$V237/365*($S237-BT237+1),$V237/365*(BU237-$R237+1))))),0)</f>
        <v>0</v>
      </c>
      <c r="BW237" s="159">
        <f>BU237+1</f>
        <v>46174</v>
      </c>
      <c r="BX237" s="159">
        <f>BW237+29</f>
        <v>46203</v>
      </c>
      <c r="BY237" s="163">
        <f>IFERROR(IF(($R237-BX237)&gt;=0,0,IF(($S237-BW237)&lt;0,0,IF(AND(($S237-BX237)&gt;0,(BW237-$R237)&gt;0),$V237/365*(BX237-BW237+1),IF(AND(($S237-BX237)&lt;=0,(BW237-$R237)&gt;0),$V237/365*($S237-BW237+1),$V237/365*(BX237-$R237+1))))),0)</f>
        <v>0</v>
      </c>
      <c r="BZ237" s="159">
        <f>BX237+1</f>
        <v>46204</v>
      </c>
      <c r="CA237" s="159">
        <f>BZ237+30</f>
        <v>46234</v>
      </c>
      <c r="CB237" s="163">
        <f>IFERROR(IF(($R237-CA237)&gt;=0,0,IF(($S237-BZ237)&lt;0,0,IF(AND(($S237-CA237)&gt;0,(BZ237-$R237)&gt;0),$V237/365*(CA237-BZ237+1),IF(AND(($S237-CA237)&lt;=0,(BZ237-$R237)&gt;0),$V237/365*($S237-BZ237+1),$V237/365*(CA237-$R237+1))))),0)</f>
        <v>0</v>
      </c>
      <c r="CC237" s="159">
        <f>CA237+1</f>
        <v>46235</v>
      </c>
      <c r="CD237" s="159">
        <f>CC237+30</f>
        <v>46265</v>
      </c>
      <c r="CE237" s="163">
        <f>IFERROR(IF(($R237-CD237)&gt;=0,0,IF(($S237-CC237)&lt;0,0,IF(AND(($S237-CD237)&gt;0,(CC237-$R237)&gt;0),$V237/365*(CD237-CC237+1),IF(AND(($S237-CD237)&lt;=0,(CC237-$R237)&gt;0),$V237/365*($S237-CC237+1),$V237/365*(CD237-$R237+1))))),0)</f>
        <v>0</v>
      </c>
      <c r="CF237" s="159">
        <f>CD237+1</f>
        <v>46266</v>
      </c>
      <c r="CG237" s="159">
        <f>CF237+29</f>
        <v>46295</v>
      </c>
      <c r="CH237" s="163">
        <f>IFERROR(IF(($R237-CG237)&gt;=0,0,IF(($S237-CF237)&lt;0,0,IF(AND(($S237-CG237)&gt;0,(CF237-$R237)&gt;0),$V237/365*(CG237-CF237+1),IF(AND(($S237-CG237)&lt;=0,(CF237-$R237)&gt;0),$V237/365*($S237-CF237+1),$V237/365*(CG237-$R237+1))))),0)</f>
        <v>0</v>
      </c>
      <c r="CI237" s="159">
        <f>CG237+1</f>
        <v>46296</v>
      </c>
      <c r="CJ237" s="159">
        <f>CI237+30</f>
        <v>46326</v>
      </c>
      <c r="CK237" s="163">
        <f>IFERROR(IF(($R237-CJ237)&gt;=0,0,IF(($S237-CI237)&lt;0,0,IF(AND(($S237-CJ237)&gt;0,(CI237-$R237)&gt;0),$V237/365*(CJ237-CI237+1),IF(AND(($S237-CJ237)&lt;=0,(CI237-$R237)&gt;0),$V237/365*($S237-CI237+1),$V237/365*(CJ237-$R237+1))))),0)</f>
        <v>0</v>
      </c>
      <c r="CL237" s="159">
        <f>CJ237+1</f>
        <v>46327</v>
      </c>
      <c r="CM237" s="159">
        <f>CL237+29</f>
        <v>46356</v>
      </c>
      <c r="CN237" s="163">
        <f>IFERROR(IF(($R237-CM237)&gt;=0,0,IF(($S237-CL237)&lt;0,0,IF(AND(($S237-CM237)&gt;0,(CL237-$R237)&gt;0),$V237/365*(CM237-CL237+1),IF(AND(($S237-CM237)&lt;=0,(CL237-$R237)&gt;0),$V237/365*($S237-CL237+1),$V237/365*(CM237-$R237+1))))),0)</f>
        <v>0</v>
      </c>
      <c r="CO237" s="159">
        <f>CM237+1</f>
        <v>46357</v>
      </c>
      <c r="CP237" s="159">
        <f>CO237+30</f>
        <v>46387</v>
      </c>
      <c r="CQ237" s="163">
        <f>IFERROR(IF(($R237-CP237)&gt;=0,0,IF(($S237-CO237)&lt;0,0,IF(AND(($S237-CP237)&gt;0,(CO237-$R237)&gt;0),$V237/365*(CP237-CO237+1),IF(AND(($S237-CP237)&lt;=0,(CO237-$R237)&gt;0),$V237/365*($S237-CO237+1),$V237/365*(CP237-$R237+1))))),0)</f>
        <v>0</v>
      </c>
    </row>
    <row r="238" s="85" customFormat="1" ht="24" customHeight="1" outlineLevel="4" spans="1:95">
      <c r="A238" s="124"/>
      <c r="B238" s="125"/>
      <c r="C238" s="126"/>
      <c r="D238" s="124"/>
      <c r="E238" s="125"/>
      <c r="F238" s="125"/>
      <c r="G238" s="125"/>
      <c r="H238" s="127"/>
      <c r="I238" s="127"/>
      <c r="J238" s="127">
        <f>Z238+AC238+AF238+AI238+AL238+AO238+AR238+AU238+AX238+BA238+BD238+BG238</f>
        <v>0</v>
      </c>
      <c r="K238" s="127">
        <f>K237+1</f>
        <v>3</v>
      </c>
      <c r="L238" s="152"/>
      <c r="M238" s="153">
        <f>IFERROR(VLOOKUP($L238,'2-2 引出数据_合同数据仓库'!$B$2:$BP$10000,3,FALSE),0)</f>
        <v>0</v>
      </c>
      <c r="N238" s="127"/>
      <c r="O238" s="153">
        <f>IFERROR(VLOOKUP((LEFT(VLOOKUP($L238,'2-2 引出数据_合同数据仓库'!$B$2:$BP$10000,64,FALSE),15)&amp;(RIGHT(VLOOKUP($L238,'2-2 引出数据_合同数据仓库'!$B$2:$BP$10000,64,FALSE),4)+1)),'2-2 引出数据_合同数据仓库'!$B$2:$BP$10000,3,FALSE),0)</f>
        <v>0</v>
      </c>
      <c r="P238" s="127"/>
      <c r="Q238" s="127">
        <f>IFERROR(VLOOKUP($L238,'2-2 引出数据_合同数据仓库'!$B$2:$BP$10000,28,FALSE),0)</f>
        <v>0</v>
      </c>
      <c r="R238" s="127">
        <f>IFERROR(VLOOKUP($L238,'2-2 引出数据_合同数据仓库'!$B$2:$BP$10000,29,FALSE),0)</f>
        <v>0</v>
      </c>
      <c r="S238" s="127">
        <f>IFERROR(VLOOKUP($L238,'2-2 引出数据_合同数据仓库'!$B$2:$BP$10000,4,FALSE),0)</f>
        <v>0</v>
      </c>
      <c r="T238" s="127"/>
      <c r="U238" s="127">
        <f>IFERROR(VLOOKUP($L238,'2-2 引出数据_合同数据仓库'!$B$2:$BP$10000,15,FALSE),0)</f>
        <v>0</v>
      </c>
      <c r="V238" s="127">
        <f>U238/(S238-R238+1)*365</f>
        <v>0</v>
      </c>
      <c r="W238" s="127"/>
      <c r="X238" s="159">
        <v>45658</v>
      </c>
      <c r="Y238" s="159">
        <f>X238+30</f>
        <v>45688</v>
      </c>
      <c r="Z238" s="163">
        <f>IFERROR(IF(($R238-Y238)&gt;=0,0,IF(($S238-X238)&lt;0,0,IF(AND(($S238-Y238)&gt;0,(X238-$R238)&gt;0),$V238/365*(Y238-X238+1),IF(AND(($S238-Y238)&lt;=0,(X238-$R238)&gt;0),$V238/365*($S238-X238+1),$V238/365*(Y238-$R238+1))))),0)</f>
        <v>0</v>
      </c>
      <c r="AA238" s="159">
        <f>Y238+1</f>
        <v>45689</v>
      </c>
      <c r="AB238" s="159">
        <f>AA238+27</f>
        <v>45716</v>
      </c>
      <c r="AC238" s="163">
        <f>IFERROR(IF(($R238-AB238)&gt;=0,0,IF(($S238-AA238)&lt;0,0,IF(AND(($S238-AB238)&gt;0,(AA238-$R238)&gt;0),$V238/365*(AB238-AA238+1),IF(AND(($S238-AB238)&lt;=0,(AA238-$R238)&gt;0),$V238/365*($S238-AA238+1),$V238/365*(AB238-$R238+1))))),0)</f>
        <v>0</v>
      </c>
      <c r="AD238" s="159">
        <f>AB238+1</f>
        <v>45717</v>
      </c>
      <c r="AE238" s="159">
        <f>AD238+30</f>
        <v>45747</v>
      </c>
      <c r="AF238" s="163">
        <f>IFERROR(IF(($R238-AE238)&gt;=0,0,IF(($S238-AD238)&lt;0,0,IF(AND(($S238-AE238)&gt;0,(AD238-$R238)&gt;0),$V238/365*(AE238-AD238+1),IF(AND(($S238-AE238)&lt;=0,(AD238-$R238)&gt;0),$V238/365*($S238-AD238+1),$V238/365*(AE238-$R238+1))))),0)</f>
        <v>0</v>
      </c>
      <c r="AG238" s="159">
        <f>AE238+1</f>
        <v>45748</v>
      </c>
      <c r="AH238" s="159">
        <f>AG238+29</f>
        <v>45777</v>
      </c>
      <c r="AI238" s="163">
        <f>IFERROR(IF(($R238-AH238)&gt;=0,0,IF(($S238-AG238)&lt;0,0,IF(AND(($S238-AH238)&gt;0,(AG238-$R238)&gt;0),$V238/365*(AH238-AG238+1),IF(AND(($S238-AH238)&lt;=0,(AG238-$R238)&gt;0),$V238/365*($S238-AG238+1),$V238/365*(AH238-$R238+1))))),0)</f>
        <v>0</v>
      </c>
      <c r="AJ238" s="159">
        <f>AH238+1</f>
        <v>45778</v>
      </c>
      <c r="AK238" s="159">
        <f>AJ238+30</f>
        <v>45808</v>
      </c>
      <c r="AL238" s="163">
        <f>IFERROR(IF(($R238-AK238)&gt;=0,0,IF(($S238-AJ238)&lt;0,0,IF(AND(($S238-AK238)&gt;0,(AJ238-$R238)&gt;0),$V238/365*(AK238-AJ238+1),IF(AND(($S238-AK238)&lt;=0,(AJ238-$R238)&gt;0),$V238/365*($S238-AJ238+1),$V238/365*(AK238-$R238+1))))),0)</f>
        <v>0</v>
      </c>
      <c r="AM238" s="159">
        <f>AK238+1</f>
        <v>45809</v>
      </c>
      <c r="AN238" s="159">
        <f>AM238+29</f>
        <v>45838</v>
      </c>
      <c r="AO238" s="163">
        <f>IFERROR(IF(($R238-AN238)&gt;=0,0,IF(($S238-AM238)&lt;0,0,IF(AND(($S238-AN238)&gt;0,(AM238-$R238)&gt;0),$V238/365*(AN238-AM238+1),IF(AND(($S238-AN238)&lt;=0,(AM238-$R238)&gt;0),$V238/365*($S238-AM238+1),$V238/365*(AN238-$R238+1))))),0)</f>
        <v>0</v>
      </c>
      <c r="AP238" s="159">
        <f>AN238+1</f>
        <v>45839</v>
      </c>
      <c r="AQ238" s="159">
        <f>AP238+30</f>
        <v>45869</v>
      </c>
      <c r="AR238" s="163">
        <f>IFERROR(IF(($R238-AQ238)&gt;=0,0,IF(($S238-AP238)&lt;0,0,IF(AND(($S238-AQ238)&gt;0,(AP238-$R238)&gt;0),$V238/365*(AQ238-AP238+1),IF(AND(($S238-AQ238)&lt;=0,(AP238-$R238)&gt;0),$V238/365*($S238-AP238+1),$V238/365*(AQ238-$R238+1))))),0)</f>
        <v>0</v>
      </c>
      <c r="AS238" s="159">
        <f>AQ238+1</f>
        <v>45870</v>
      </c>
      <c r="AT238" s="159">
        <f>AS238+30</f>
        <v>45900</v>
      </c>
      <c r="AU238" s="163">
        <f>IFERROR(IF(($R238-AT238)&gt;=0,0,IF(($S238-AS238)&lt;0,0,IF(AND(($S238-AT238)&gt;0,(AS238-$R238)&gt;0),$V238/365*(AT238-AS238+1),IF(AND(($S238-AT238)&lt;=0,(AS238-$R238)&gt;0),$V238/365*($S238-AS238+1),$V238/365*(AT238-$R238+1))))),0)</f>
        <v>0</v>
      </c>
      <c r="AV238" s="159">
        <f>AT238+1</f>
        <v>45901</v>
      </c>
      <c r="AW238" s="159">
        <f>AV238+29</f>
        <v>45930</v>
      </c>
      <c r="AX238" s="163">
        <f>IFERROR(IF(($R238-AW238)&gt;=0,0,IF(($S238-AV238)&lt;0,0,IF(AND(($S238-AW238)&gt;0,(AV238-$R238)&gt;0),$V238/365*(AW238-AV238+1),IF(AND(($S238-AW238)&lt;=0,(AV238-$R238)&gt;0),$V238/365*($S238-AV238+1),$V238/365*(AW238-$R238+1))))),0)</f>
        <v>0</v>
      </c>
      <c r="AY238" s="159">
        <f>AW238+1</f>
        <v>45931</v>
      </c>
      <c r="AZ238" s="159">
        <f>AY238+30</f>
        <v>45961</v>
      </c>
      <c r="BA238" s="163">
        <f>IFERROR(IF(($R238-AZ238)&gt;=0,0,IF(($S238-AY238)&lt;0,0,IF(AND(($S238-AZ238)&gt;0,(AY238-$R238)&gt;0),$V238/365*(AZ238-AY238+1),IF(AND(($S238-AZ238)&lt;=0,(AY238-$R238)&gt;0),$V238/365*($S238-AY238+1),$V238/365*(AZ238-$R238+1))))),0)</f>
        <v>0</v>
      </c>
      <c r="BB238" s="159">
        <f>AZ238+1</f>
        <v>45962</v>
      </c>
      <c r="BC238" s="159">
        <f>BB238+29</f>
        <v>45991</v>
      </c>
      <c r="BD238" s="163">
        <f>IFERROR(IF(($R238-BC238)&gt;=0,0,IF(($S238-BB238)&lt;0,0,IF(AND(($S238-BC238)&gt;0,(BB238-$R238)&gt;0),$V238/365*(BC238-BB238+1),IF(AND(($S238-BC238)&lt;=0,(BB238-$R238)&gt;0),$V238/365*($S238-BB238+1),$V238/365*(BC238-$R238+1))))),0)</f>
        <v>0</v>
      </c>
      <c r="BE238" s="159">
        <f>BC238+1</f>
        <v>45992</v>
      </c>
      <c r="BF238" s="159">
        <f>BE238+30</f>
        <v>46022</v>
      </c>
      <c r="BG238" s="163">
        <f>IFERROR(IF(($R238-BF238)&gt;=0,0,IF(($S238-BE238)&lt;0,0,IF(AND(($S238-BF238)&gt;0,(BE238-$R238)&gt;0),$V238/365*(BF238-BE238+1),IF(AND(($S238-BF238)&lt;=0,(BE238-$R238)&gt;0),$V238/365*($S238-BE238+1),$V238/365*(BF238-$R238+1))))),0)</f>
        <v>0</v>
      </c>
      <c r="BH238" s="159">
        <v>46023</v>
      </c>
      <c r="BI238" s="159">
        <f>BH238+30</f>
        <v>46053</v>
      </c>
      <c r="BJ238" s="163">
        <f>IFERROR(IF(($R238-BI238)&gt;=0,0,IF(($S238-BH238)&lt;0,0,IF(AND(($S238-BI238)&gt;0,(BH238-$R238)&gt;0),$V238/365*(BI238-BH238+1),IF(AND(($S238-BI238)&lt;=0,(BH238-$R238)&gt;0),$V238/365*($S238-BH238+1),$V238/365*(BI238-$R238+1))))),0)</f>
        <v>0</v>
      </c>
      <c r="BK238" s="159">
        <f>BI238+1</f>
        <v>46054</v>
      </c>
      <c r="BL238" s="159">
        <f>BK238+27</f>
        <v>46081</v>
      </c>
      <c r="BM238" s="163">
        <f>IFERROR(IF(($R238-BL238)&gt;=0,0,IF(($S238-BK238)&lt;0,0,IF(AND(($S238-BL238)&gt;0,(BK238-$R238)&gt;0),$V238/365*(BL238-BK238+1),IF(AND(($S238-BL238)&lt;=0,(BK238-$R238)&gt;0),$V238/365*($S238-BK238+1),$V238/365*(BL238-$R238+1))))),0)</f>
        <v>0</v>
      </c>
      <c r="BN238" s="159">
        <f>BL238+1</f>
        <v>46082</v>
      </c>
      <c r="BO238" s="159">
        <f>BN238+30</f>
        <v>46112</v>
      </c>
      <c r="BP238" s="163">
        <f>IFERROR(IF(($R238-BO238)&gt;=0,0,IF(($S238-BN238)&lt;0,0,IF(AND(($S238-BO238)&gt;0,(BN238-$R238)&gt;0),$V238/365*(BO238-BN238+1),IF(AND(($S238-BO238)&lt;=0,(BN238-$R238)&gt;0),$V238/365*($S238-BN238+1),$V238/365*(BO238-$R238+1))))),0)</f>
        <v>0</v>
      </c>
      <c r="BQ238" s="159">
        <f>BO238+1</f>
        <v>46113</v>
      </c>
      <c r="BR238" s="159">
        <f>BQ238+29</f>
        <v>46142</v>
      </c>
      <c r="BS238" s="163">
        <f>IFERROR(IF(($R238-BR238)&gt;=0,0,IF(($S238-BQ238)&lt;0,0,IF(AND(($S238-BR238)&gt;0,(BQ238-$R238)&gt;0),$V238/365*(BR238-BQ238+1),IF(AND(($S238-BR238)&lt;=0,(BQ238-$R238)&gt;0),$V238/365*($S238-BQ238+1),$V238/365*(BR238-$R238+1))))),0)</f>
        <v>0</v>
      </c>
      <c r="BT238" s="159">
        <f>BR238+1</f>
        <v>46143</v>
      </c>
      <c r="BU238" s="159">
        <f>BT238+30</f>
        <v>46173</v>
      </c>
      <c r="BV238" s="163">
        <f>IFERROR(IF(($R238-BU238)&gt;=0,0,IF(($S238-BT238)&lt;0,0,IF(AND(($S238-BU238)&gt;0,(BT238-$R238)&gt;0),$V238/365*(BU238-BT238+1),IF(AND(($S238-BU238)&lt;=0,(BT238-$R238)&gt;0),$V238/365*($S238-BT238+1),$V238/365*(BU238-$R238+1))))),0)</f>
        <v>0</v>
      </c>
      <c r="BW238" s="159">
        <f>BU238+1</f>
        <v>46174</v>
      </c>
      <c r="BX238" s="159">
        <f>BW238+29</f>
        <v>46203</v>
      </c>
      <c r="BY238" s="163">
        <f>IFERROR(IF(($R238-BX238)&gt;=0,0,IF(($S238-BW238)&lt;0,0,IF(AND(($S238-BX238)&gt;0,(BW238-$R238)&gt;0),$V238/365*(BX238-BW238+1),IF(AND(($S238-BX238)&lt;=0,(BW238-$R238)&gt;0),$V238/365*($S238-BW238+1),$V238/365*(BX238-$R238+1))))),0)</f>
        <v>0</v>
      </c>
      <c r="BZ238" s="159">
        <f>BX238+1</f>
        <v>46204</v>
      </c>
      <c r="CA238" s="159">
        <f>BZ238+30</f>
        <v>46234</v>
      </c>
      <c r="CB238" s="163">
        <f>IFERROR(IF(($R238-CA238)&gt;=0,0,IF(($S238-BZ238)&lt;0,0,IF(AND(($S238-CA238)&gt;0,(BZ238-$R238)&gt;0),$V238/365*(CA238-BZ238+1),IF(AND(($S238-CA238)&lt;=0,(BZ238-$R238)&gt;0),$V238/365*($S238-BZ238+1),$V238/365*(CA238-$R238+1))))),0)</f>
        <v>0</v>
      </c>
      <c r="CC238" s="159">
        <f>CA238+1</f>
        <v>46235</v>
      </c>
      <c r="CD238" s="159">
        <f>CC238+30</f>
        <v>46265</v>
      </c>
      <c r="CE238" s="163">
        <f>IFERROR(IF(($R238-CD238)&gt;=0,0,IF(($S238-CC238)&lt;0,0,IF(AND(($S238-CD238)&gt;0,(CC238-$R238)&gt;0),$V238/365*(CD238-CC238+1),IF(AND(($S238-CD238)&lt;=0,(CC238-$R238)&gt;0),$V238/365*($S238-CC238+1),$V238/365*(CD238-$R238+1))))),0)</f>
        <v>0</v>
      </c>
      <c r="CF238" s="159">
        <f>CD238+1</f>
        <v>46266</v>
      </c>
      <c r="CG238" s="159">
        <f>CF238+29</f>
        <v>46295</v>
      </c>
      <c r="CH238" s="163">
        <f>IFERROR(IF(($R238-CG238)&gt;=0,0,IF(($S238-CF238)&lt;0,0,IF(AND(($S238-CG238)&gt;0,(CF238-$R238)&gt;0),$V238/365*(CG238-CF238+1),IF(AND(($S238-CG238)&lt;=0,(CF238-$R238)&gt;0),$V238/365*($S238-CF238+1),$V238/365*(CG238-$R238+1))))),0)</f>
        <v>0</v>
      </c>
      <c r="CI238" s="159">
        <f>CG238+1</f>
        <v>46296</v>
      </c>
      <c r="CJ238" s="159">
        <f>CI238+30</f>
        <v>46326</v>
      </c>
      <c r="CK238" s="163">
        <f>IFERROR(IF(($R238-CJ238)&gt;=0,0,IF(($S238-CI238)&lt;0,0,IF(AND(($S238-CJ238)&gt;0,(CI238-$R238)&gt;0),$V238/365*(CJ238-CI238+1),IF(AND(($S238-CJ238)&lt;=0,(CI238-$R238)&gt;0),$V238/365*($S238-CI238+1),$V238/365*(CJ238-$R238+1))))),0)</f>
        <v>0</v>
      </c>
      <c r="CL238" s="159">
        <f>CJ238+1</f>
        <v>46327</v>
      </c>
      <c r="CM238" s="159">
        <f>CL238+29</f>
        <v>46356</v>
      </c>
      <c r="CN238" s="163">
        <f>IFERROR(IF(($R238-CM238)&gt;=0,0,IF(($S238-CL238)&lt;0,0,IF(AND(($S238-CM238)&gt;0,(CL238-$R238)&gt;0),$V238/365*(CM238-CL238+1),IF(AND(($S238-CM238)&lt;=0,(CL238-$R238)&gt;0),$V238/365*($S238-CL238+1),$V238/365*(CM238-$R238+1))))),0)</f>
        <v>0</v>
      </c>
      <c r="CO238" s="159">
        <f>CM238+1</f>
        <v>46357</v>
      </c>
      <c r="CP238" s="159">
        <f>CO238+30</f>
        <v>46387</v>
      </c>
      <c r="CQ238" s="163">
        <f>IFERROR(IF(($R238-CP238)&gt;=0,0,IF(($S238-CO238)&lt;0,0,IF(AND(($S238-CP238)&gt;0,(CO238-$R238)&gt;0),$V238/365*(CP238-CO238+1),IF(AND(($S238-CP238)&lt;=0,(CO238-$R238)&gt;0),$V238/365*($S238-CO238+1),$V238/365*(CP238-$R238+1))))),0)</f>
        <v>0</v>
      </c>
    </row>
    <row r="239" s="85" customFormat="1" ht="24" customHeight="1" outlineLevel="4" spans="1:95">
      <c r="A239" s="124"/>
      <c r="B239" s="125"/>
      <c r="C239" s="126"/>
      <c r="D239" s="124"/>
      <c r="E239" s="125"/>
      <c r="F239" s="125"/>
      <c r="G239" s="125"/>
      <c r="H239" s="127"/>
      <c r="I239" s="127"/>
      <c r="J239" s="127">
        <f>Z239+AC239+AF239+AI239+AL239+AO239+AR239+AU239+AX239+BA239+BD239+BG239</f>
        <v>0</v>
      </c>
      <c r="K239" s="127">
        <f>K238+1</f>
        <v>4</v>
      </c>
      <c r="L239" s="152"/>
      <c r="M239" s="153">
        <f>IFERROR(VLOOKUP($L239,'2-2 引出数据_合同数据仓库'!$B$2:$BP$10000,3,FALSE),0)</f>
        <v>0</v>
      </c>
      <c r="N239" s="127"/>
      <c r="O239" s="153">
        <f>IFERROR(VLOOKUP((LEFT(VLOOKUP($L239,'2-2 引出数据_合同数据仓库'!$B$2:$BP$10000,64,FALSE),15)&amp;(RIGHT(VLOOKUP($L239,'2-2 引出数据_合同数据仓库'!$B$2:$BP$10000,64,FALSE),4)+1)),'2-2 引出数据_合同数据仓库'!$B$2:$BP$10000,3,FALSE),0)</f>
        <v>0</v>
      </c>
      <c r="P239" s="127"/>
      <c r="Q239" s="127">
        <f>IFERROR(VLOOKUP($L239,'2-2 引出数据_合同数据仓库'!$B$2:$BP$10000,28,FALSE),0)</f>
        <v>0</v>
      </c>
      <c r="R239" s="127">
        <f>IFERROR(VLOOKUP($L239,'2-2 引出数据_合同数据仓库'!$B$2:$BP$10000,29,FALSE),0)</f>
        <v>0</v>
      </c>
      <c r="S239" s="127">
        <f>IFERROR(VLOOKUP($L239,'2-2 引出数据_合同数据仓库'!$B$2:$BP$10000,4,FALSE),0)</f>
        <v>0</v>
      </c>
      <c r="T239" s="127"/>
      <c r="U239" s="127">
        <f>IFERROR(VLOOKUP($L239,'2-2 引出数据_合同数据仓库'!$B$2:$BP$10000,15,FALSE),0)</f>
        <v>0</v>
      </c>
      <c r="V239" s="127">
        <f>U239/(S239-R239+1)*365</f>
        <v>0</v>
      </c>
      <c r="W239" s="127"/>
      <c r="X239" s="159">
        <v>45658</v>
      </c>
      <c r="Y239" s="159">
        <f>X239+30</f>
        <v>45688</v>
      </c>
      <c r="Z239" s="163">
        <f>IFERROR(IF(($R239-Y239)&gt;=0,0,IF(($S239-X239)&lt;0,0,IF(AND(($S239-Y239)&gt;0,(X239-$R239)&gt;0),$V239/365*(Y239-X239+1),IF(AND(($S239-Y239)&lt;=0,(X239-$R239)&gt;0),$V239/365*($S239-X239+1),$V239/365*(Y239-$R239+1))))),0)</f>
        <v>0</v>
      </c>
      <c r="AA239" s="159">
        <f>Y239+1</f>
        <v>45689</v>
      </c>
      <c r="AB239" s="159">
        <f>AA239+27</f>
        <v>45716</v>
      </c>
      <c r="AC239" s="163">
        <f>IFERROR(IF(($R239-AB239)&gt;=0,0,IF(($S239-AA239)&lt;0,0,IF(AND(($S239-AB239)&gt;0,(AA239-$R239)&gt;0),$V239/365*(AB239-AA239+1),IF(AND(($S239-AB239)&lt;=0,(AA239-$R239)&gt;0),$V239/365*($S239-AA239+1),$V239/365*(AB239-$R239+1))))),0)</f>
        <v>0</v>
      </c>
      <c r="AD239" s="159">
        <f>AB239+1</f>
        <v>45717</v>
      </c>
      <c r="AE239" s="159">
        <f>AD239+30</f>
        <v>45747</v>
      </c>
      <c r="AF239" s="163">
        <f>IFERROR(IF(($R239-AE239)&gt;=0,0,IF(($S239-AD239)&lt;0,0,IF(AND(($S239-AE239)&gt;0,(AD239-$R239)&gt;0),$V239/365*(AE239-AD239+1),IF(AND(($S239-AE239)&lt;=0,(AD239-$R239)&gt;0),$V239/365*($S239-AD239+1),$V239/365*(AE239-$R239+1))))),0)</f>
        <v>0</v>
      </c>
      <c r="AG239" s="159">
        <f>AE239+1</f>
        <v>45748</v>
      </c>
      <c r="AH239" s="159">
        <f>AG239+29</f>
        <v>45777</v>
      </c>
      <c r="AI239" s="163">
        <f>IFERROR(IF(($R239-AH239)&gt;=0,0,IF(($S239-AG239)&lt;0,0,IF(AND(($S239-AH239)&gt;0,(AG239-$R239)&gt;0),$V239/365*(AH239-AG239+1),IF(AND(($S239-AH239)&lt;=0,(AG239-$R239)&gt;0),$V239/365*($S239-AG239+1),$V239/365*(AH239-$R239+1))))),0)</f>
        <v>0</v>
      </c>
      <c r="AJ239" s="159">
        <f>AH239+1</f>
        <v>45778</v>
      </c>
      <c r="AK239" s="159">
        <f>AJ239+30</f>
        <v>45808</v>
      </c>
      <c r="AL239" s="163">
        <f>IFERROR(IF(($R239-AK239)&gt;=0,0,IF(($S239-AJ239)&lt;0,0,IF(AND(($S239-AK239)&gt;0,(AJ239-$R239)&gt;0),$V239/365*(AK239-AJ239+1),IF(AND(($S239-AK239)&lt;=0,(AJ239-$R239)&gt;0),$V239/365*($S239-AJ239+1),$V239/365*(AK239-$R239+1))))),0)</f>
        <v>0</v>
      </c>
      <c r="AM239" s="159">
        <f>AK239+1</f>
        <v>45809</v>
      </c>
      <c r="AN239" s="159">
        <f>AM239+29</f>
        <v>45838</v>
      </c>
      <c r="AO239" s="163">
        <f>IFERROR(IF(($R239-AN239)&gt;=0,0,IF(($S239-AM239)&lt;0,0,IF(AND(($S239-AN239)&gt;0,(AM239-$R239)&gt;0),$V239/365*(AN239-AM239+1),IF(AND(($S239-AN239)&lt;=0,(AM239-$R239)&gt;0),$V239/365*($S239-AM239+1),$V239/365*(AN239-$R239+1))))),0)</f>
        <v>0</v>
      </c>
      <c r="AP239" s="159">
        <f>AN239+1</f>
        <v>45839</v>
      </c>
      <c r="AQ239" s="159">
        <f>AP239+30</f>
        <v>45869</v>
      </c>
      <c r="AR239" s="163">
        <f>IFERROR(IF(($R239-AQ239)&gt;=0,0,IF(($S239-AP239)&lt;0,0,IF(AND(($S239-AQ239)&gt;0,(AP239-$R239)&gt;0),$V239/365*(AQ239-AP239+1),IF(AND(($S239-AQ239)&lt;=0,(AP239-$R239)&gt;0),$V239/365*($S239-AP239+1),$V239/365*(AQ239-$R239+1))))),0)</f>
        <v>0</v>
      </c>
      <c r="AS239" s="159">
        <f>AQ239+1</f>
        <v>45870</v>
      </c>
      <c r="AT239" s="159">
        <f>AS239+30</f>
        <v>45900</v>
      </c>
      <c r="AU239" s="163">
        <f>IFERROR(IF(($R239-AT239)&gt;=0,0,IF(($S239-AS239)&lt;0,0,IF(AND(($S239-AT239)&gt;0,(AS239-$R239)&gt;0),$V239/365*(AT239-AS239+1),IF(AND(($S239-AT239)&lt;=0,(AS239-$R239)&gt;0),$V239/365*($S239-AS239+1),$V239/365*(AT239-$R239+1))))),0)</f>
        <v>0</v>
      </c>
      <c r="AV239" s="159">
        <f>AT239+1</f>
        <v>45901</v>
      </c>
      <c r="AW239" s="159">
        <f>AV239+29</f>
        <v>45930</v>
      </c>
      <c r="AX239" s="163">
        <f>IFERROR(IF(($R239-AW239)&gt;=0,0,IF(($S239-AV239)&lt;0,0,IF(AND(($S239-AW239)&gt;0,(AV239-$R239)&gt;0),$V239/365*(AW239-AV239+1),IF(AND(($S239-AW239)&lt;=0,(AV239-$R239)&gt;0),$V239/365*($S239-AV239+1),$V239/365*(AW239-$R239+1))))),0)</f>
        <v>0</v>
      </c>
      <c r="AY239" s="159">
        <f>AW239+1</f>
        <v>45931</v>
      </c>
      <c r="AZ239" s="159">
        <f>AY239+30</f>
        <v>45961</v>
      </c>
      <c r="BA239" s="163">
        <f>IFERROR(IF(($R239-AZ239)&gt;=0,0,IF(($S239-AY239)&lt;0,0,IF(AND(($S239-AZ239)&gt;0,(AY239-$R239)&gt;0),$V239/365*(AZ239-AY239+1),IF(AND(($S239-AZ239)&lt;=0,(AY239-$R239)&gt;0),$V239/365*($S239-AY239+1),$V239/365*(AZ239-$R239+1))))),0)</f>
        <v>0</v>
      </c>
      <c r="BB239" s="159">
        <f>AZ239+1</f>
        <v>45962</v>
      </c>
      <c r="BC239" s="159">
        <f>BB239+29</f>
        <v>45991</v>
      </c>
      <c r="BD239" s="163">
        <f>IFERROR(IF(($R239-BC239)&gt;=0,0,IF(($S239-BB239)&lt;0,0,IF(AND(($S239-BC239)&gt;0,(BB239-$R239)&gt;0),$V239/365*(BC239-BB239+1),IF(AND(($S239-BC239)&lt;=0,(BB239-$R239)&gt;0),$V239/365*($S239-BB239+1),$V239/365*(BC239-$R239+1))))),0)</f>
        <v>0</v>
      </c>
      <c r="BE239" s="159">
        <f>BC239+1</f>
        <v>45992</v>
      </c>
      <c r="BF239" s="159">
        <f>BE239+30</f>
        <v>46022</v>
      </c>
      <c r="BG239" s="163">
        <f>IFERROR(IF(($R239-BF239)&gt;=0,0,IF(($S239-BE239)&lt;0,0,IF(AND(($S239-BF239)&gt;0,(BE239-$R239)&gt;0),$V239/365*(BF239-BE239+1),IF(AND(($S239-BF239)&lt;=0,(BE239-$R239)&gt;0),$V239/365*($S239-BE239+1),$V239/365*(BF239-$R239+1))))),0)</f>
        <v>0</v>
      </c>
      <c r="BH239" s="159">
        <v>46023</v>
      </c>
      <c r="BI239" s="159">
        <f>BH239+30</f>
        <v>46053</v>
      </c>
      <c r="BJ239" s="163">
        <f>IFERROR(IF(($R239-BI239)&gt;=0,0,IF(($S239-BH239)&lt;0,0,IF(AND(($S239-BI239)&gt;0,(BH239-$R239)&gt;0),$V239/365*(BI239-BH239+1),IF(AND(($S239-BI239)&lt;=0,(BH239-$R239)&gt;0),$V239/365*($S239-BH239+1),$V239/365*(BI239-$R239+1))))),0)</f>
        <v>0</v>
      </c>
      <c r="BK239" s="159">
        <f>BI239+1</f>
        <v>46054</v>
      </c>
      <c r="BL239" s="159">
        <f>BK239+27</f>
        <v>46081</v>
      </c>
      <c r="BM239" s="163">
        <f>IFERROR(IF(($R239-BL239)&gt;=0,0,IF(($S239-BK239)&lt;0,0,IF(AND(($S239-BL239)&gt;0,(BK239-$R239)&gt;0),$V239/365*(BL239-BK239+1),IF(AND(($S239-BL239)&lt;=0,(BK239-$R239)&gt;0),$V239/365*($S239-BK239+1),$V239/365*(BL239-$R239+1))))),0)</f>
        <v>0</v>
      </c>
      <c r="BN239" s="159">
        <f>BL239+1</f>
        <v>46082</v>
      </c>
      <c r="BO239" s="159">
        <f>BN239+30</f>
        <v>46112</v>
      </c>
      <c r="BP239" s="163">
        <f>IFERROR(IF(($R239-BO239)&gt;=0,0,IF(($S239-BN239)&lt;0,0,IF(AND(($S239-BO239)&gt;0,(BN239-$R239)&gt;0),$V239/365*(BO239-BN239+1),IF(AND(($S239-BO239)&lt;=0,(BN239-$R239)&gt;0),$V239/365*($S239-BN239+1),$V239/365*(BO239-$R239+1))))),0)</f>
        <v>0</v>
      </c>
      <c r="BQ239" s="159">
        <f>BO239+1</f>
        <v>46113</v>
      </c>
      <c r="BR239" s="159">
        <f>BQ239+29</f>
        <v>46142</v>
      </c>
      <c r="BS239" s="163">
        <f>IFERROR(IF(($R239-BR239)&gt;=0,0,IF(($S239-BQ239)&lt;0,0,IF(AND(($S239-BR239)&gt;0,(BQ239-$R239)&gt;0),$V239/365*(BR239-BQ239+1),IF(AND(($S239-BR239)&lt;=0,(BQ239-$R239)&gt;0),$V239/365*($S239-BQ239+1),$V239/365*(BR239-$R239+1))))),0)</f>
        <v>0</v>
      </c>
      <c r="BT239" s="159">
        <f>BR239+1</f>
        <v>46143</v>
      </c>
      <c r="BU239" s="159">
        <f>BT239+30</f>
        <v>46173</v>
      </c>
      <c r="BV239" s="163">
        <f>IFERROR(IF(($R239-BU239)&gt;=0,0,IF(($S239-BT239)&lt;0,0,IF(AND(($S239-BU239)&gt;0,(BT239-$R239)&gt;0),$V239/365*(BU239-BT239+1),IF(AND(($S239-BU239)&lt;=0,(BT239-$R239)&gt;0),$V239/365*($S239-BT239+1),$V239/365*(BU239-$R239+1))))),0)</f>
        <v>0</v>
      </c>
      <c r="BW239" s="159">
        <f>BU239+1</f>
        <v>46174</v>
      </c>
      <c r="BX239" s="159">
        <f>BW239+29</f>
        <v>46203</v>
      </c>
      <c r="BY239" s="163">
        <f>IFERROR(IF(($R239-BX239)&gt;=0,0,IF(($S239-BW239)&lt;0,0,IF(AND(($S239-BX239)&gt;0,(BW239-$R239)&gt;0),$V239/365*(BX239-BW239+1),IF(AND(($S239-BX239)&lt;=0,(BW239-$R239)&gt;0),$V239/365*($S239-BW239+1),$V239/365*(BX239-$R239+1))))),0)</f>
        <v>0</v>
      </c>
      <c r="BZ239" s="159">
        <f>BX239+1</f>
        <v>46204</v>
      </c>
      <c r="CA239" s="159">
        <f>BZ239+30</f>
        <v>46234</v>
      </c>
      <c r="CB239" s="163">
        <f>IFERROR(IF(($R239-CA239)&gt;=0,0,IF(($S239-BZ239)&lt;0,0,IF(AND(($S239-CA239)&gt;0,(BZ239-$R239)&gt;0),$V239/365*(CA239-BZ239+1),IF(AND(($S239-CA239)&lt;=0,(BZ239-$R239)&gt;0),$V239/365*($S239-BZ239+1),$V239/365*(CA239-$R239+1))))),0)</f>
        <v>0</v>
      </c>
      <c r="CC239" s="159">
        <f>CA239+1</f>
        <v>46235</v>
      </c>
      <c r="CD239" s="159">
        <f>CC239+30</f>
        <v>46265</v>
      </c>
      <c r="CE239" s="163">
        <f>IFERROR(IF(($R239-CD239)&gt;=0,0,IF(($S239-CC239)&lt;0,0,IF(AND(($S239-CD239)&gt;0,(CC239-$R239)&gt;0),$V239/365*(CD239-CC239+1),IF(AND(($S239-CD239)&lt;=0,(CC239-$R239)&gt;0),$V239/365*($S239-CC239+1),$V239/365*(CD239-$R239+1))))),0)</f>
        <v>0</v>
      </c>
      <c r="CF239" s="159">
        <f>CD239+1</f>
        <v>46266</v>
      </c>
      <c r="CG239" s="159">
        <f>CF239+29</f>
        <v>46295</v>
      </c>
      <c r="CH239" s="163">
        <f>IFERROR(IF(($R239-CG239)&gt;=0,0,IF(($S239-CF239)&lt;0,0,IF(AND(($S239-CG239)&gt;0,(CF239-$R239)&gt;0),$V239/365*(CG239-CF239+1),IF(AND(($S239-CG239)&lt;=0,(CF239-$R239)&gt;0),$V239/365*($S239-CF239+1),$V239/365*(CG239-$R239+1))))),0)</f>
        <v>0</v>
      </c>
      <c r="CI239" s="159">
        <f>CG239+1</f>
        <v>46296</v>
      </c>
      <c r="CJ239" s="159">
        <f>CI239+30</f>
        <v>46326</v>
      </c>
      <c r="CK239" s="163">
        <f>IFERROR(IF(($R239-CJ239)&gt;=0,0,IF(($S239-CI239)&lt;0,0,IF(AND(($S239-CJ239)&gt;0,(CI239-$R239)&gt;0),$V239/365*(CJ239-CI239+1),IF(AND(($S239-CJ239)&lt;=0,(CI239-$R239)&gt;0),$V239/365*($S239-CI239+1),$V239/365*(CJ239-$R239+1))))),0)</f>
        <v>0</v>
      </c>
      <c r="CL239" s="159">
        <f>CJ239+1</f>
        <v>46327</v>
      </c>
      <c r="CM239" s="159">
        <f>CL239+29</f>
        <v>46356</v>
      </c>
      <c r="CN239" s="163">
        <f>IFERROR(IF(($R239-CM239)&gt;=0,0,IF(($S239-CL239)&lt;0,0,IF(AND(($S239-CM239)&gt;0,(CL239-$R239)&gt;0),$V239/365*(CM239-CL239+1),IF(AND(($S239-CM239)&lt;=0,(CL239-$R239)&gt;0),$V239/365*($S239-CL239+1),$V239/365*(CM239-$R239+1))))),0)</f>
        <v>0</v>
      </c>
      <c r="CO239" s="159">
        <f>CM239+1</f>
        <v>46357</v>
      </c>
      <c r="CP239" s="159">
        <f>CO239+30</f>
        <v>46387</v>
      </c>
      <c r="CQ239" s="163">
        <f>IFERROR(IF(($R239-CP239)&gt;=0,0,IF(($S239-CO239)&lt;0,0,IF(AND(($S239-CP239)&gt;0,(CO239-$R239)&gt;0),$V239/365*(CP239-CO239+1),IF(AND(($S239-CP239)&lt;=0,(CO239-$R239)&gt;0),$V239/365*($S239-CO239+1),$V239/365*(CP239-$R239+1))))),0)</f>
        <v>0</v>
      </c>
    </row>
    <row r="240" s="85" customFormat="1" ht="24" customHeight="1" outlineLevel="4" spans="1:95">
      <c r="A240" s="128" t="s">
        <v>2815</v>
      </c>
      <c r="B240" s="129"/>
      <c r="C240" s="129"/>
      <c r="D240" s="129"/>
      <c r="E240" s="129"/>
      <c r="F240" s="129"/>
      <c r="G240" s="130"/>
      <c r="H240" s="131"/>
      <c r="I240" s="131"/>
      <c r="J240" s="131"/>
      <c r="K240" s="131"/>
      <c r="L240" s="154"/>
      <c r="M240" s="154"/>
      <c r="N240" s="131"/>
      <c r="O240" s="131"/>
      <c r="P240" s="131"/>
      <c r="Q240" s="131"/>
      <c r="R240" s="131"/>
      <c r="S240" s="131"/>
      <c r="T240" s="131"/>
      <c r="U240" s="131"/>
      <c r="V240" s="131"/>
      <c r="W240" s="131"/>
      <c r="X240" s="131"/>
      <c r="Y240" s="131"/>
      <c r="Z240" s="131"/>
      <c r="AA240" s="131"/>
      <c r="AB240" s="131"/>
      <c r="AC240" s="131"/>
      <c r="AD240" s="131"/>
      <c r="AE240" s="131"/>
      <c r="AF240" s="131"/>
      <c r="AG240" s="131"/>
      <c r="AH240" s="131"/>
      <c r="AI240" s="131"/>
      <c r="AJ240" s="131"/>
      <c r="AK240" s="131"/>
      <c r="AL240" s="131"/>
      <c r="AM240" s="131"/>
      <c r="AN240" s="131"/>
      <c r="AO240" s="131"/>
      <c r="AP240" s="131"/>
      <c r="AQ240" s="131"/>
      <c r="AR240" s="131"/>
      <c r="AS240" s="131"/>
      <c r="AT240" s="131"/>
      <c r="AU240" s="131"/>
      <c r="AV240" s="131"/>
      <c r="AW240" s="131"/>
      <c r="AX240" s="131"/>
      <c r="AY240" s="131"/>
      <c r="AZ240" s="131"/>
      <c r="BA240" s="131"/>
      <c r="BB240" s="131"/>
      <c r="BC240" s="131"/>
      <c r="BD240" s="131"/>
      <c r="BE240" s="131"/>
      <c r="BF240" s="131"/>
      <c r="BG240" s="131"/>
      <c r="BH240" s="131"/>
      <c r="BI240" s="131"/>
      <c r="BJ240" s="131"/>
      <c r="BK240" s="131"/>
      <c r="BL240" s="131"/>
      <c r="BM240" s="131"/>
      <c r="BN240" s="131"/>
      <c r="BO240" s="131"/>
      <c r="BP240" s="131"/>
      <c r="BQ240" s="131"/>
      <c r="BR240" s="131"/>
      <c r="BS240" s="131"/>
      <c r="BT240" s="131"/>
      <c r="BU240" s="131"/>
      <c r="BV240" s="131"/>
      <c r="BW240" s="131"/>
      <c r="BX240" s="131"/>
      <c r="BY240" s="131"/>
      <c r="BZ240" s="131"/>
      <c r="CA240" s="131"/>
      <c r="CB240" s="131"/>
      <c r="CC240" s="131"/>
      <c r="CD240" s="131"/>
      <c r="CE240" s="131"/>
      <c r="CF240" s="131"/>
      <c r="CG240" s="131"/>
      <c r="CH240" s="131"/>
      <c r="CI240" s="131"/>
      <c r="CJ240" s="131"/>
      <c r="CK240" s="131"/>
      <c r="CL240" s="131"/>
      <c r="CM240" s="131"/>
      <c r="CN240" s="131"/>
      <c r="CO240" s="131"/>
      <c r="CP240" s="131"/>
      <c r="CQ240" s="131"/>
    </row>
    <row r="241" ht="24" customHeight="1" outlineLevel="3" spans="1:95">
      <c r="A241" s="120"/>
      <c r="B241" s="121" t="s">
        <v>793</v>
      </c>
      <c r="C241" s="122" t="s">
        <v>1191</v>
      </c>
      <c r="D241" s="120" t="s">
        <v>1192</v>
      </c>
      <c r="E241" s="121" t="s">
        <v>1193</v>
      </c>
      <c r="F241" s="121"/>
      <c r="G241" s="121" t="s">
        <v>937</v>
      </c>
      <c r="H241" s="123">
        <f>X241+AA241+AD241+AG241+AJ241+AM241+AP241+AS241+AV241+AY241+BB241+BE241</f>
        <v>0</v>
      </c>
      <c r="I241" s="123">
        <f>Y241+AB241+AE241+AH241+AK241+AN241+AQ241+AT241+AW241+AZ241+BC241+BF241</f>
        <v>0</v>
      </c>
      <c r="J241" s="123">
        <f>Z241+AC241+AF241+AI241+AL241+AO241+AR241+AU241+AX241+BA241+BD241+BG241</f>
        <v>0</v>
      </c>
      <c r="K241" s="123"/>
      <c r="L241" s="151"/>
      <c r="M241" s="151"/>
      <c r="N241" s="123"/>
      <c r="O241" s="123"/>
      <c r="P241" s="123"/>
      <c r="Q241" s="123"/>
      <c r="R241" s="123"/>
      <c r="S241" s="123"/>
      <c r="T241" s="123"/>
      <c r="U241" s="123"/>
      <c r="V241" s="123"/>
      <c r="W241" s="123"/>
      <c r="X241" s="123">
        <f>VLOOKUP($C241,'1 预算编制表单'!$C:$BJ,27,FALSE)</f>
        <v>0</v>
      </c>
      <c r="Y241" s="123">
        <f>X241-Z241</f>
        <v>0</v>
      </c>
      <c r="Z241" s="123">
        <f>SUM(Z242:Z246)</f>
        <v>0</v>
      </c>
      <c r="AA241" s="123">
        <f>VLOOKUP($C241,'1 预算编制表单'!$C:$BJ,30,FALSE)</f>
        <v>0</v>
      </c>
      <c r="AB241" s="123">
        <f>AA241-AC241</f>
        <v>0</v>
      </c>
      <c r="AC241" s="123">
        <f>SUM(AC242:AC246)</f>
        <v>0</v>
      </c>
      <c r="AD241" s="123">
        <f>VLOOKUP($C241,'1 预算编制表单'!$C:$BJ,33,FALSE)</f>
        <v>0</v>
      </c>
      <c r="AE241" s="123">
        <f>AD241-AF241</f>
        <v>0</v>
      </c>
      <c r="AF241" s="123">
        <f>SUM(AF242:AF246)</f>
        <v>0</v>
      </c>
      <c r="AG241" s="123">
        <f>VLOOKUP($C241,'1 预算编制表单'!$C:$BJ,36,FALSE)</f>
        <v>0</v>
      </c>
      <c r="AH241" s="123">
        <f>AG241-AI241</f>
        <v>0</v>
      </c>
      <c r="AI241" s="123">
        <f>SUM(AI242:AI246)</f>
        <v>0</v>
      </c>
      <c r="AJ241" s="123">
        <f>VLOOKUP($C241,'1 预算编制表单'!$C:$BJ,39,FALSE)</f>
        <v>0</v>
      </c>
      <c r="AK241" s="123">
        <f>AJ241-AL241</f>
        <v>0</v>
      </c>
      <c r="AL241" s="123">
        <f>SUM(AL242:AL246)</f>
        <v>0</v>
      </c>
      <c r="AM241" s="123">
        <f>VLOOKUP($C241,'1 预算编制表单'!$C:$BJ,42,FALSE)</f>
        <v>0</v>
      </c>
      <c r="AN241" s="123">
        <f>AM241-AO241</f>
        <v>0</v>
      </c>
      <c r="AO241" s="123">
        <f>SUM(AO242:AO246)</f>
        <v>0</v>
      </c>
      <c r="AP241" s="123">
        <f>VLOOKUP($C241,'1 预算编制表单'!$C:$BJ,45,FALSE)</f>
        <v>0</v>
      </c>
      <c r="AQ241" s="123">
        <f>AP241-AR241</f>
        <v>0</v>
      </c>
      <c r="AR241" s="123">
        <f>SUM(AR242:AR246)</f>
        <v>0</v>
      </c>
      <c r="AS241" s="123">
        <f>VLOOKUP($C241,'1 预算编制表单'!$C:$BJ,48,FALSE)</f>
        <v>0</v>
      </c>
      <c r="AT241" s="123">
        <f>AS241-AU241</f>
        <v>0</v>
      </c>
      <c r="AU241" s="123">
        <f>SUM(AU242:AU246)</f>
        <v>0</v>
      </c>
      <c r="AV241" s="123">
        <f>VLOOKUP($C241,'1 预算编制表单'!$C:$BJ,51,FALSE)</f>
        <v>0</v>
      </c>
      <c r="AW241" s="123">
        <f>AV241-AX241</f>
        <v>0</v>
      </c>
      <c r="AX241" s="123">
        <f>SUM(AX242:AX246)</f>
        <v>0</v>
      </c>
      <c r="AY241" s="123">
        <f>VLOOKUP($C241,'1 预算编制表单'!$C:$BJ,54,FALSE)</f>
        <v>0</v>
      </c>
      <c r="AZ241" s="123">
        <f>AY241-BA241</f>
        <v>0</v>
      </c>
      <c r="BA241" s="123">
        <f>SUM(BA242:BA246)</f>
        <v>0</v>
      </c>
      <c r="BB241" s="123">
        <f>VLOOKUP($C241,'1 预算编制表单'!$C:$BJ,57,FALSE)</f>
        <v>0</v>
      </c>
      <c r="BC241" s="123">
        <f>BB241-BD241</f>
        <v>0</v>
      </c>
      <c r="BD241" s="123">
        <f>SUM(BD242:BD246)</f>
        <v>0</v>
      </c>
      <c r="BE241" s="123">
        <f>VLOOKUP($C241,'1 预算编制表单'!$C:$BJ,60,FALSE)</f>
        <v>0</v>
      </c>
      <c r="BF241" s="123">
        <f>BE241-BG241</f>
        <v>0</v>
      </c>
      <c r="BG241" s="123">
        <f>SUM(BG242:BG246)</f>
        <v>0</v>
      </c>
      <c r="BH241" s="123">
        <f>VLOOKUP($C241,'1 预算编制表单'!$C:$BJ,27,FALSE)</f>
        <v>0</v>
      </c>
      <c r="BI241" s="123">
        <f>BH241-BJ241</f>
        <v>0</v>
      </c>
      <c r="BJ241" s="123">
        <f>SUM(BJ242:BJ246)</f>
        <v>0</v>
      </c>
      <c r="BK241" s="123">
        <f>VLOOKUP($C241,'1 预算编制表单'!$C:$BJ,30,FALSE)</f>
        <v>0</v>
      </c>
      <c r="BL241" s="123">
        <f>BK241-BM241</f>
        <v>0</v>
      </c>
      <c r="BM241" s="123">
        <f>SUM(BM242:BM246)</f>
        <v>0</v>
      </c>
      <c r="BN241" s="123">
        <f>VLOOKUP($C241,'1 预算编制表单'!$C:$BJ,33,FALSE)</f>
        <v>0</v>
      </c>
      <c r="BO241" s="123">
        <f>BN241-BP241</f>
        <v>0</v>
      </c>
      <c r="BP241" s="123">
        <f>SUM(BP242:BP246)</f>
        <v>0</v>
      </c>
      <c r="BQ241" s="123">
        <f>VLOOKUP($C241,'1 预算编制表单'!$C:$BJ,36,FALSE)</f>
        <v>0</v>
      </c>
      <c r="BR241" s="123">
        <f>BQ241-BS241</f>
        <v>0</v>
      </c>
      <c r="BS241" s="123">
        <f>SUM(BS242:BS246)</f>
        <v>0</v>
      </c>
      <c r="BT241" s="123">
        <f>VLOOKUP($C241,'1 预算编制表单'!$C:$BJ,39,FALSE)</f>
        <v>0</v>
      </c>
      <c r="BU241" s="123">
        <f>BT241-BV241</f>
        <v>0</v>
      </c>
      <c r="BV241" s="123">
        <f>SUM(BV242:BV246)</f>
        <v>0</v>
      </c>
      <c r="BW241" s="123">
        <f>VLOOKUP($C241,'1 预算编制表单'!$C:$BJ,42,FALSE)</f>
        <v>0</v>
      </c>
      <c r="BX241" s="123">
        <f>BW241-BY241</f>
        <v>0</v>
      </c>
      <c r="BY241" s="123">
        <f>SUM(BY242:BY246)</f>
        <v>0</v>
      </c>
      <c r="BZ241" s="123">
        <f>VLOOKUP($C241,'1 预算编制表单'!$C:$BJ,45,FALSE)</f>
        <v>0</v>
      </c>
      <c r="CA241" s="123">
        <f>BZ241-CB241</f>
        <v>0</v>
      </c>
      <c r="CB241" s="123">
        <f>SUM(CB242:CB246)</f>
        <v>0</v>
      </c>
      <c r="CC241" s="123">
        <f>VLOOKUP($C241,'1 预算编制表单'!$C:$BJ,48,FALSE)</f>
        <v>0</v>
      </c>
      <c r="CD241" s="123">
        <f>CC241-CE241</f>
        <v>0</v>
      </c>
      <c r="CE241" s="123">
        <f>SUM(CE242:CE246)</f>
        <v>0</v>
      </c>
      <c r="CF241" s="123">
        <f>VLOOKUP($C241,'1 预算编制表单'!$C:$BJ,51,FALSE)</f>
        <v>0</v>
      </c>
      <c r="CG241" s="123">
        <f>CF241-CH241</f>
        <v>0</v>
      </c>
      <c r="CH241" s="123">
        <f>SUM(CH242:CH246)</f>
        <v>0</v>
      </c>
      <c r="CI241" s="123">
        <f>VLOOKUP($C241,'1 预算编制表单'!$C:$BJ,54,FALSE)</f>
        <v>0</v>
      </c>
      <c r="CJ241" s="123">
        <f>CI241-CK241</f>
        <v>0</v>
      </c>
      <c r="CK241" s="123">
        <f>SUM(CK242:CK246)</f>
        <v>0</v>
      </c>
      <c r="CL241" s="123">
        <f>VLOOKUP($C241,'1 预算编制表单'!$C:$BJ,57,FALSE)</f>
        <v>0</v>
      </c>
      <c r="CM241" s="123">
        <f>CL241-CN241</f>
        <v>0</v>
      </c>
      <c r="CN241" s="123">
        <f>SUM(CN242:CN246)</f>
        <v>0</v>
      </c>
      <c r="CO241" s="123">
        <f>VLOOKUP($C241,'1 预算编制表单'!$C:$BJ,60,FALSE)</f>
        <v>0</v>
      </c>
      <c r="CP241" s="123">
        <f>CO241-CQ241</f>
        <v>0</v>
      </c>
      <c r="CQ241" s="123">
        <f>SUM(CQ242:CQ246)</f>
        <v>0</v>
      </c>
    </row>
    <row r="242" s="85" customFormat="1" ht="24" customHeight="1" outlineLevel="4" spans="1:95">
      <c r="A242" s="124"/>
      <c r="B242" s="125"/>
      <c r="C242" s="126"/>
      <c r="D242" s="124"/>
      <c r="E242" s="125"/>
      <c r="F242" s="125"/>
      <c r="G242" s="125"/>
      <c r="H242" s="127"/>
      <c r="I242" s="127"/>
      <c r="J242" s="127">
        <f>Z242+AC242+AF242+AI242+AL242+AO242+AR242+AU242+AX242+BA242+BD242+BG242</f>
        <v>0</v>
      </c>
      <c r="K242" s="127">
        <v>1</v>
      </c>
      <c r="L242" s="152"/>
      <c r="M242" s="153">
        <f>IFERROR(VLOOKUP($L242,'2-2 引出数据_合同数据仓库'!$B$2:$BP$10000,3,FALSE),0)</f>
        <v>0</v>
      </c>
      <c r="N242" s="127"/>
      <c r="O242" s="153">
        <f>IFERROR(VLOOKUP((LEFT(VLOOKUP($L242,'2-2 引出数据_合同数据仓库'!$B$2:$BP$10000,64,FALSE),15)&amp;(RIGHT(VLOOKUP($L242,'2-2 引出数据_合同数据仓库'!$B$2:$BP$10000,64,FALSE),4)+1)),'2-2 引出数据_合同数据仓库'!$B$2:$BP$10000,3,FALSE),0)</f>
        <v>0</v>
      </c>
      <c r="P242" s="127"/>
      <c r="Q242" s="127">
        <f>IFERROR(VLOOKUP($L242,'2-2 引出数据_合同数据仓库'!$B$2:$BP$10000,28,FALSE),0)</f>
        <v>0</v>
      </c>
      <c r="R242" s="127">
        <f>IFERROR(VLOOKUP($L242,'2-2 引出数据_合同数据仓库'!$B$2:$BP$10000,29,FALSE),0)</f>
        <v>0</v>
      </c>
      <c r="S242" s="127">
        <f>IFERROR(VLOOKUP($L242,'2-2 引出数据_合同数据仓库'!$B$2:$BP$10000,4,FALSE),0)</f>
        <v>0</v>
      </c>
      <c r="T242" s="127"/>
      <c r="U242" s="127">
        <f>IFERROR(VLOOKUP($L242,'2-2 引出数据_合同数据仓库'!$B$2:$BP$10000,15,FALSE),0)</f>
        <v>0</v>
      </c>
      <c r="V242" s="127">
        <f>U242/(S242-R242+1)*365</f>
        <v>0</v>
      </c>
      <c r="W242" s="127"/>
      <c r="X242" s="159">
        <v>45658</v>
      </c>
      <c r="Y242" s="159">
        <f>X242+30</f>
        <v>45688</v>
      </c>
      <c r="Z242" s="163">
        <f>IFERROR(IF(($R242-Y242)&gt;=0,0,IF(($S242-X242)&lt;0,0,IF(AND(($S242-Y242)&gt;0,(X242-$R242)&gt;0),$V242/365*(Y242-X242+1),IF(AND(($S242-Y242)&lt;=0,(X242-$R242)&gt;0),$V242/365*($S242-X242+1),$V242/365*(Y242-$R242+1))))),0)</f>
        <v>0</v>
      </c>
      <c r="AA242" s="159">
        <f>Y242+1</f>
        <v>45689</v>
      </c>
      <c r="AB242" s="159">
        <f>AA242+27</f>
        <v>45716</v>
      </c>
      <c r="AC242" s="163">
        <f>IFERROR(IF(($R242-AB242)&gt;=0,0,IF(($S242-AA242)&lt;0,0,IF(AND(($S242-AB242)&gt;0,(AA242-$R242)&gt;0),$V242/365*(AB242-AA242+1),IF(AND(($S242-AB242)&lt;=0,(AA242-$R242)&gt;0),$V242/365*($S242-AA242+1),$V242/365*(AB242-$R242+1))))),0)</f>
        <v>0</v>
      </c>
      <c r="AD242" s="159">
        <f>AB242+1</f>
        <v>45717</v>
      </c>
      <c r="AE242" s="159">
        <f>AD242+30</f>
        <v>45747</v>
      </c>
      <c r="AF242" s="163">
        <f>IFERROR(IF(($R242-AE242)&gt;=0,0,IF(($S242-AD242)&lt;0,0,IF(AND(($S242-AE242)&gt;0,(AD242-$R242)&gt;0),$V242/365*(AE242-AD242+1),IF(AND(($S242-AE242)&lt;=0,(AD242-$R242)&gt;0),$V242/365*($S242-AD242+1),$V242/365*(AE242-$R242+1))))),0)</f>
        <v>0</v>
      </c>
      <c r="AG242" s="159">
        <f>AE242+1</f>
        <v>45748</v>
      </c>
      <c r="AH242" s="159">
        <f>AG242+29</f>
        <v>45777</v>
      </c>
      <c r="AI242" s="163">
        <f>IFERROR(IF(($R242-AH242)&gt;=0,0,IF(($S242-AG242)&lt;0,0,IF(AND(($S242-AH242)&gt;0,(AG242-$R242)&gt;0),$V242/365*(AH242-AG242+1),IF(AND(($S242-AH242)&lt;=0,(AG242-$R242)&gt;0),$V242/365*($S242-AG242+1),$V242/365*(AH242-$R242+1))))),0)</f>
        <v>0</v>
      </c>
      <c r="AJ242" s="159">
        <f>AH242+1</f>
        <v>45778</v>
      </c>
      <c r="AK242" s="159">
        <f>AJ242+30</f>
        <v>45808</v>
      </c>
      <c r="AL242" s="163">
        <f>IFERROR(IF(($R242-AK242)&gt;=0,0,IF(($S242-AJ242)&lt;0,0,IF(AND(($S242-AK242)&gt;0,(AJ242-$R242)&gt;0),$V242/365*(AK242-AJ242+1),IF(AND(($S242-AK242)&lt;=0,(AJ242-$R242)&gt;0),$V242/365*($S242-AJ242+1),$V242/365*(AK242-$R242+1))))),0)</f>
        <v>0</v>
      </c>
      <c r="AM242" s="159">
        <f>AK242+1</f>
        <v>45809</v>
      </c>
      <c r="AN242" s="159">
        <f>AM242+29</f>
        <v>45838</v>
      </c>
      <c r="AO242" s="163">
        <f>IFERROR(IF(($R242-AN242)&gt;=0,0,IF(($S242-AM242)&lt;0,0,IF(AND(($S242-AN242)&gt;0,(AM242-$R242)&gt;0),$V242/365*(AN242-AM242+1),IF(AND(($S242-AN242)&lt;=0,(AM242-$R242)&gt;0),$V242/365*($S242-AM242+1),$V242/365*(AN242-$R242+1))))),0)</f>
        <v>0</v>
      </c>
      <c r="AP242" s="159">
        <f>AN242+1</f>
        <v>45839</v>
      </c>
      <c r="AQ242" s="159">
        <f>AP242+30</f>
        <v>45869</v>
      </c>
      <c r="AR242" s="163">
        <f>IFERROR(IF(($R242-AQ242)&gt;=0,0,IF(($S242-AP242)&lt;0,0,IF(AND(($S242-AQ242)&gt;0,(AP242-$R242)&gt;0),$V242/365*(AQ242-AP242+1),IF(AND(($S242-AQ242)&lt;=0,(AP242-$R242)&gt;0),$V242/365*($S242-AP242+1),$V242/365*(AQ242-$R242+1))))),0)</f>
        <v>0</v>
      </c>
      <c r="AS242" s="159">
        <f>AQ242+1</f>
        <v>45870</v>
      </c>
      <c r="AT242" s="159">
        <f>AS242+30</f>
        <v>45900</v>
      </c>
      <c r="AU242" s="163">
        <f>IFERROR(IF(($R242-AT242)&gt;=0,0,IF(($S242-AS242)&lt;0,0,IF(AND(($S242-AT242)&gt;0,(AS242-$R242)&gt;0),$V242/365*(AT242-AS242+1),IF(AND(($S242-AT242)&lt;=0,(AS242-$R242)&gt;0),$V242/365*($S242-AS242+1),$V242/365*(AT242-$R242+1))))),0)</f>
        <v>0</v>
      </c>
      <c r="AV242" s="159">
        <f>AT242+1</f>
        <v>45901</v>
      </c>
      <c r="AW242" s="159">
        <f>AV242+29</f>
        <v>45930</v>
      </c>
      <c r="AX242" s="163">
        <f>IFERROR(IF(($R242-AW242)&gt;=0,0,IF(($S242-AV242)&lt;0,0,IF(AND(($S242-AW242)&gt;0,(AV242-$R242)&gt;0),$V242/365*(AW242-AV242+1),IF(AND(($S242-AW242)&lt;=0,(AV242-$R242)&gt;0),$V242/365*($S242-AV242+1),$V242/365*(AW242-$R242+1))))),0)</f>
        <v>0</v>
      </c>
      <c r="AY242" s="159">
        <f>AW242+1</f>
        <v>45931</v>
      </c>
      <c r="AZ242" s="159">
        <f>AY242+30</f>
        <v>45961</v>
      </c>
      <c r="BA242" s="163">
        <f>IFERROR(IF(($R242-AZ242)&gt;=0,0,IF(($S242-AY242)&lt;0,0,IF(AND(($S242-AZ242)&gt;0,(AY242-$R242)&gt;0),$V242/365*(AZ242-AY242+1),IF(AND(($S242-AZ242)&lt;=0,(AY242-$R242)&gt;0),$V242/365*($S242-AY242+1),$V242/365*(AZ242-$R242+1))))),0)</f>
        <v>0</v>
      </c>
      <c r="BB242" s="159">
        <f>AZ242+1</f>
        <v>45962</v>
      </c>
      <c r="BC242" s="159">
        <f>BB242+29</f>
        <v>45991</v>
      </c>
      <c r="BD242" s="163">
        <f>IFERROR(IF(($R242-BC242)&gt;=0,0,IF(($S242-BB242)&lt;0,0,IF(AND(($S242-BC242)&gt;0,(BB242-$R242)&gt;0),$V242/365*(BC242-BB242+1),IF(AND(($S242-BC242)&lt;=0,(BB242-$R242)&gt;0),$V242/365*($S242-BB242+1),$V242/365*(BC242-$R242+1))))),0)</f>
        <v>0</v>
      </c>
      <c r="BE242" s="159">
        <f>BC242+1</f>
        <v>45992</v>
      </c>
      <c r="BF242" s="159">
        <f>BE242+30</f>
        <v>46022</v>
      </c>
      <c r="BG242" s="163">
        <f>IFERROR(IF(($R242-BF242)&gt;=0,0,IF(($S242-BE242)&lt;0,0,IF(AND(($S242-BF242)&gt;0,(BE242-$R242)&gt;0),$V242/365*(BF242-BE242+1),IF(AND(($S242-BF242)&lt;=0,(BE242-$R242)&gt;0),$V242/365*($S242-BE242+1),$V242/365*(BF242-$R242+1))))),0)</f>
        <v>0</v>
      </c>
      <c r="BH242" s="159">
        <v>46023</v>
      </c>
      <c r="BI242" s="159">
        <f>BH242+30</f>
        <v>46053</v>
      </c>
      <c r="BJ242" s="163">
        <f>IFERROR(IF(($R242-BI242)&gt;=0,0,IF(($S242-BH242)&lt;0,0,IF(AND(($S242-BI242)&gt;0,(BH242-$R242)&gt;0),$V242/365*(BI242-BH242+1),IF(AND(($S242-BI242)&lt;=0,(BH242-$R242)&gt;0),$V242/365*($S242-BH242+1),$V242/365*(BI242-$R242+1))))),0)</f>
        <v>0</v>
      </c>
      <c r="BK242" s="159">
        <f>BI242+1</f>
        <v>46054</v>
      </c>
      <c r="BL242" s="159">
        <f>BK242+27</f>
        <v>46081</v>
      </c>
      <c r="BM242" s="163">
        <f>IFERROR(IF(($R242-BL242)&gt;=0,0,IF(($S242-BK242)&lt;0,0,IF(AND(($S242-BL242)&gt;0,(BK242-$R242)&gt;0),$V242/365*(BL242-BK242+1),IF(AND(($S242-BL242)&lt;=0,(BK242-$R242)&gt;0),$V242/365*($S242-BK242+1),$V242/365*(BL242-$R242+1))))),0)</f>
        <v>0</v>
      </c>
      <c r="BN242" s="159">
        <f>BL242+1</f>
        <v>46082</v>
      </c>
      <c r="BO242" s="159">
        <f>BN242+30</f>
        <v>46112</v>
      </c>
      <c r="BP242" s="163">
        <f>IFERROR(IF(($R242-BO242)&gt;=0,0,IF(($S242-BN242)&lt;0,0,IF(AND(($S242-BO242)&gt;0,(BN242-$R242)&gt;0),$V242/365*(BO242-BN242+1),IF(AND(($S242-BO242)&lt;=0,(BN242-$R242)&gt;0),$V242/365*($S242-BN242+1),$V242/365*(BO242-$R242+1))))),0)</f>
        <v>0</v>
      </c>
      <c r="BQ242" s="159">
        <f>BO242+1</f>
        <v>46113</v>
      </c>
      <c r="BR242" s="159">
        <f>BQ242+29</f>
        <v>46142</v>
      </c>
      <c r="BS242" s="163">
        <f>IFERROR(IF(($R242-BR242)&gt;=0,0,IF(($S242-BQ242)&lt;0,0,IF(AND(($S242-BR242)&gt;0,(BQ242-$R242)&gt;0),$V242/365*(BR242-BQ242+1),IF(AND(($S242-BR242)&lt;=0,(BQ242-$R242)&gt;0),$V242/365*($S242-BQ242+1),$V242/365*(BR242-$R242+1))))),0)</f>
        <v>0</v>
      </c>
      <c r="BT242" s="159">
        <f>BR242+1</f>
        <v>46143</v>
      </c>
      <c r="BU242" s="159">
        <f>BT242+30</f>
        <v>46173</v>
      </c>
      <c r="BV242" s="163">
        <f>IFERROR(IF(($R242-BU242)&gt;=0,0,IF(($S242-BT242)&lt;0,0,IF(AND(($S242-BU242)&gt;0,(BT242-$R242)&gt;0),$V242/365*(BU242-BT242+1),IF(AND(($S242-BU242)&lt;=0,(BT242-$R242)&gt;0),$V242/365*($S242-BT242+1),$V242/365*(BU242-$R242+1))))),0)</f>
        <v>0</v>
      </c>
      <c r="BW242" s="159">
        <f>BU242+1</f>
        <v>46174</v>
      </c>
      <c r="BX242" s="159">
        <f>BW242+29</f>
        <v>46203</v>
      </c>
      <c r="BY242" s="163">
        <f>IFERROR(IF(($R242-BX242)&gt;=0,0,IF(($S242-BW242)&lt;0,0,IF(AND(($S242-BX242)&gt;0,(BW242-$R242)&gt;0),$V242/365*(BX242-BW242+1),IF(AND(($S242-BX242)&lt;=0,(BW242-$R242)&gt;0),$V242/365*($S242-BW242+1),$V242/365*(BX242-$R242+1))))),0)</f>
        <v>0</v>
      </c>
      <c r="BZ242" s="159">
        <f>BX242+1</f>
        <v>46204</v>
      </c>
      <c r="CA242" s="159">
        <f>BZ242+30</f>
        <v>46234</v>
      </c>
      <c r="CB242" s="163">
        <f>IFERROR(IF(($R242-CA242)&gt;=0,0,IF(($S242-BZ242)&lt;0,0,IF(AND(($S242-CA242)&gt;0,(BZ242-$R242)&gt;0),$V242/365*(CA242-BZ242+1),IF(AND(($S242-CA242)&lt;=0,(BZ242-$R242)&gt;0),$V242/365*($S242-BZ242+1),$V242/365*(CA242-$R242+1))))),0)</f>
        <v>0</v>
      </c>
      <c r="CC242" s="159">
        <f>CA242+1</f>
        <v>46235</v>
      </c>
      <c r="CD242" s="159">
        <f>CC242+30</f>
        <v>46265</v>
      </c>
      <c r="CE242" s="163">
        <f>IFERROR(IF(($R242-CD242)&gt;=0,0,IF(($S242-CC242)&lt;0,0,IF(AND(($S242-CD242)&gt;0,(CC242-$R242)&gt;0),$V242/365*(CD242-CC242+1),IF(AND(($S242-CD242)&lt;=0,(CC242-$R242)&gt;0),$V242/365*($S242-CC242+1),$V242/365*(CD242-$R242+1))))),0)</f>
        <v>0</v>
      </c>
      <c r="CF242" s="159">
        <f>CD242+1</f>
        <v>46266</v>
      </c>
      <c r="CG242" s="159">
        <f>CF242+29</f>
        <v>46295</v>
      </c>
      <c r="CH242" s="163">
        <f>IFERROR(IF(($R242-CG242)&gt;=0,0,IF(($S242-CF242)&lt;0,0,IF(AND(($S242-CG242)&gt;0,(CF242-$R242)&gt;0),$V242/365*(CG242-CF242+1),IF(AND(($S242-CG242)&lt;=0,(CF242-$R242)&gt;0),$V242/365*($S242-CF242+1),$V242/365*(CG242-$R242+1))))),0)</f>
        <v>0</v>
      </c>
      <c r="CI242" s="159">
        <f>CG242+1</f>
        <v>46296</v>
      </c>
      <c r="CJ242" s="159">
        <f>CI242+30</f>
        <v>46326</v>
      </c>
      <c r="CK242" s="163">
        <f>IFERROR(IF(($R242-CJ242)&gt;=0,0,IF(($S242-CI242)&lt;0,0,IF(AND(($S242-CJ242)&gt;0,(CI242-$R242)&gt;0),$V242/365*(CJ242-CI242+1),IF(AND(($S242-CJ242)&lt;=0,(CI242-$R242)&gt;0),$V242/365*($S242-CI242+1),$V242/365*(CJ242-$R242+1))))),0)</f>
        <v>0</v>
      </c>
      <c r="CL242" s="159">
        <f>CJ242+1</f>
        <v>46327</v>
      </c>
      <c r="CM242" s="159">
        <f>CL242+29</f>
        <v>46356</v>
      </c>
      <c r="CN242" s="163">
        <f>IFERROR(IF(($R242-CM242)&gt;=0,0,IF(($S242-CL242)&lt;0,0,IF(AND(($S242-CM242)&gt;0,(CL242-$R242)&gt;0),$V242/365*(CM242-CL242+1),IF(AND(($S242-CM242)&lt;=0,(CL242-$R242)&gt;0),$V242/365*($S242-CL242+1),$V242/365*(CM242-$R242+1))))),0)</f>
        <v>0</v>
      </c>
      <c r="CO242" s="159">
        <f>CM242+1</f>
        <v>46357</v>
      </c>
      <c r="CP242" s="159">
        <f>CO242+30</f>
        <v>46387</v>
      </c>
      <c r="CQ242" s="163">
        <f>IFERROR(IF(($R242-CP242)&gt;=0,0,IF(($S242-CO242)&lt;0,0,IF(AND(($S242-CP242)&gt;0,(CO242-$R242)&gt;0),$V242/365*(CP242-CO242+1),IF(AND(($S242-CP242)&lt;=0,(CO242-$R242)&gt;0),$V242/365*($S242-CO242+1),$V242/365*(CP242-$R242+1))))),0)</f>
        <v>0</v>
      </c>
    </row>
    <row r="243" s="85" customFormat="1" ht="24" customHeight="1" outlineLevel="4" spans="1:95">
      <c r="A243" s="124"/>
      <c r="B243" s="125"/>
      <c r="C243" s="126"/>
      <c r="D243" s="124"/>
      <c r="E243" s="125"/>
      <c r="F243" s="125"/>
      <c r="G243" s="125"/>
      <c r="H243" s="127"/>
      <c r="I243" s="127"/>
      <c r="J243" s="127">
        <f>Z243+AC243+AF243+AI243+AL243+AO243+AR243+AU243+AX243+BA243+BD243+BG243</f>
        <v>0</v>
      </c>
      <c r="K243" s="127">
        <f>K242+1</f>
        <v>2</v>
      </c>
      <c r="L243" s="152"/>
      <c r="M243" s="153">
        <f>IFERROR(VLOOKUP($L243,'2-2 引出数据_合同数据仓库'!$B$2:$BP$10000,3,FALSE),0)</f>
        <v>0</v>
      </c>
      <c r="N243" s="127"/>
      <c r="O243" s="153">
        <f>IFERROR(VLOOKUP((LEFT(VLOOKUP($L243,'2-2 引出数据_合同数据仓库'!$B$2:$BP$10000,64,FALSE),15)&amp;(RIGHT(VLOOKUP($L243,'2-2 引出数据_合同数据仓库'!$B$2:$BP$10000,64,FALSE),4)+1)),'2-2 引出数据_合同数据仓库'!$B$2:$BP$10000,3,FALSE),0)</f>
        <v>0</v>
      </c>
      <c r="P243" s="127"/>
      <c r="Q243" s="127">
        <f>IFERROR(VLOOKUP($L243,'2-2 引出数据_合同数据仓库'!$B$2:$BP$10000,28,FALSE),0)</f>
        <v>0</v>
      </c>
      <c r="R243" s="127">
        <f>IFERROR(VLOOKUP($L243,'2-2 引出数据_合同数据仓库'!$B$2:$BP$10000,29,FALSE),0)</f>
        <v>0</v>
      </c>
      <c r="S243" s="127">
        <f>IFERROR(VLOOKUP($L243,'2-2 引出数据_合同数据仓库'!$B$2:$BP$10000,4,FALSE),0)</f>
        <v>0</v>
      </c>
      <c r="T243" s="127"/>
      <c r="U243" s="127">
        <f>IFERROR(VLOOKUP($L243,'2-2 引出数据_合同数据仓库'!$B$2:$BP$10000,15,FALSE),0)</f>
        <v>0</v>
      </c>
      <c r="V243" s="127">
        <f>U243/(S243-R243+1)*365</f>
        <v>0</v>
      </c>
      <c r="W243" s="127"/>
      <c r="X243" s="159">
        <v>45658</v>
      </c>
      <c r="Y243" s="159">
        <f>X243+30</f>
        <v>45688</v>
      </c>
      <c r="Z243" s="163">
        <f>IFERROR(IF(($R243-Y243)&gt;=0,0,IF(($S243-X243)&lt;0,0,IF(AND(($S243-Y243)&gt;0,(X243-$R243)&gt;0),$V243/365*(Y243-X243+1),IF(AND(($S243-Y243)&lt;=0,(X243-$R243)&gt;0),$V243/365*($S243-X243+1),$V243/365*(Y243-$R243+1))))),0)</f>
        <v>0</v>
      </c>
      <c r="AA243" s="159">
        <f>Y243+1</f>
        <v>45689</v>
      </c>
      <c r="AB243" s="159">
        <f>AA243+27</f>
        <v>45716</v>
      </c>
      <c r="AC243" s="163">
        <f>IFERROR(IF(($R243-AB243)&gt;=0,0,IF(($S243-AA243)&lt;0,0,IF(AND(($S243-AB243)&gt;0,(AA243-$R243)&gt;0),$V243/365*(AB243-AA243+1),IF(AND(($S243-AB243)&lt;=0,(AA243-$R243)&gt;0),$V243/365*($S243-AA243+1),$V243/365*(AB243-$R243+1))))),0)</f>
        <v>0</v>
      </c>
      <c r="AD243" s="159">
        <f>AB243+1</f>
        <v>45717</v>
      </c>
      <c r="AE243" s="159">
        <f>AD243+30</f>
        <v>45747</v>
      </c>
      <c r="AF243" s="163">
        <f>IFERROR(IF(($R243-AE243)&gt;=0,0,IF(($S243-AD243)&lt;0,0,IF(AND(($S243-AE243)&gt;0,(AD243-$R243)&gt;0),$V243/365*(AE243-AD243+1),IF(AND(($S243-AE243)&lt;=0,(AD243-$R243)&gt;0),$V243/365*($S243-AD243+1),$V243/365*(AE243-$R243+1))))),0)</f>
        <v>0</v>
      </c>
      <c r="AG243" s="159">
        <f>AE243+1</f>
        <v>45748</v>
      </c>
      <c r="AH243" s="159">
        <f>AG243+29</f>
        <v>45777</v>
      </c>
      <c r="AI243" s="163">
        <f>IFERROR(IF(($R243-AH243)&gt;=0,0,IF(($S243-AG243)&lt;0,0,IF(AND(($S243-AH243)&gt;0,(AG243-$R243)&gt;0),$V243/365*(AH243-AG243+1),IF(AND(($S243-AH243)&lt;=0,(AG243-$R243)&gt;0),$V243/365*($S243-AG243+1),$V243/365*(AH243-$R243+1))))),0)</f>
        <v>0</v>
      </c>
      <c r="AJ243" s="159">
        <f>AH243+1</f>
        <v>45778</v>
      </c>
      <c r="AK243" s="159">
        <f>AJ243+30</f>
        <v>45808</v>
      </c>
      <c r="AL243" s="163">
        <f>IFERROR(IF(($R243-AK243)&gt;=0,0,IF(($S243-AJ243)&lt;0,0,IF(AND(($S243-AK243)&gt;0,(AJ243-$R243)&gt;0),$V243/365*(AK243-AJ243+1),IF(AND(($S243-AK243)&lt;=0,(AJ243-$R243)&gt;0),$V243/365*($S243-AJ243+1),$V243/365*(AK243-$R243+1))))),0)</f>
        <v>0</v>
      </c>
      <c r="AM243" s="159">
        <f>AK243+1</f>
        <v>45809</v>
      </c>
      <c r="AN243" s="159">
        <f>AM243+29</f>
        <v>45838</v>
      </c>
      <c r="AO243" s="163">
        <f>IFERROR(IF(($R243-AN243)&gt;=0,0,IF(($S243-AM243)&lt;0,0,IF(AND(($S243-AN243)&gt;0,(AM243-$R243)&gt;0),$V243/365*(AN243-AM243+1),IF(AND(($S243-AN243)&lt;=0,(AM243-$R243)&gt;0),$V243/365*($S243-AM243+1),$V243/365*(AN243-$R243+1))))),0)</f>
        <v>0</v>
      </c>
      <c r="AP243" s="159">
        <f>AN243+1</f>
        <v>45839</v>
      </c>
      <c r="AQ243" s="159">
        <f>AP243+30</f>
        <v>45869</v>
      </c>
      <c r="AR243" s="163">
        <f>IFERROR(IF(($R243-AQ243)&gt;=0,0,IF(($S243-AP243)&lt;0,0,IF(AND(($S243-AQ243)&gt;0,(AP243-$R243)&gt;0),$V243/365*(AQ243-AP243+1),IF(AND(($S243-AQ243)&lt;=0,(AP243-$R243)&gt;0),$V243/365*($S243-AP243+1),$V243/365*(AQ243-$R243+1))))),0)</f>
        <v>0</v>
      </c>
      <c r="AS243" s="159">
        <f>AQ243+1</f>
        <v>45870</v>
      </c>
      <c r="AT243" s="159">
        <f>AS243+30</f>
        <v>45900</v>
      </c>
      <c r="AU243" s="163">
        <f>IFERROR(IF(($R243-AT243)&gt;=0,0,IF(($S243-AS243)&lt;0,0,IF(AND(($S243-AT243)&gt;0,(AS243-$R243)&gt;0),$V243/365*(AT243-AS243+1),IF(AND(($S243-AT243)&lt;=0,(AS243-$R243)&gt;0),$V243/365*($S243-AS243+1),$V243/365*(AT243-$R243+1))))),0)</f>
        <v>0</v>
      </c>
      <c r="AV243" s="159">
        <f>AT243+1</f>
        <v>45901</v>
      </c>
      <c r="AW243" s="159">
        <f>AV243+29</f>
        <v>45930</v>
      </c>
      <c r="AX243" s="163">
        <f>IFERROR(IF(($R243-AW243)&gt;=0,0,IF(($S243-AV243)&lt;0,0,IF(AND(($S243-AW243)&gt;0,(AV243-$R243)&gt;0),$V243/365*(AW243-AV243+1),IF(AND(($S243-AW243)&lt;=0,(AV243-$R243)&gt;0),$V243/365*($S243-AV243+1),$V243/365*(AW243-$R243+1))))),0)</f>
        <v>0</v>
      </c>
      <c r="AY243" s="159">
        <f>AW243+1</f>
        <v>45931</v>
      </c>
      <c r="AZ243" s="159">
        <f>AY243+30</f>
        <v>45961</v>
      </c>
      <c r="BA243" s="163">
        <f>IFERROR(IF(($R243-AZ243)&gt;=0,0,IF(($S243-AY243)&lt;0,0,IF(AND(($S243-AZ243)&gt;0,(AY243-$R243)&gt;0),$V243/365*(AZ243-AY243+1),IF(AND(($S243-AZ243)&lt;=0,(AY243-$R243)&gt;0),$V243/365*($S243-AY243+1),$V243/365*(AZ243-$R243+1))))),0)</f>
        <v>0</v>
      </c>
      <c r="BB243" s="159">
        <f>AZ243+1</f>
        <v>45962</v>
      </c>
      <c r="BC243" s="159">
        <f>BB243+29</f>
        <v>45991</v>
      </c>
      <c r="BD243" s="163">
        <f>IFERROR(IF(($R243-BC243)&gt;=0,0,IF(($S243-BB243)&lt;0,0,IF(AND(($S243-BC243)&gt;0,(BB243-$R243)&gt;0),$V243/365*(BC243-BB243+1),IF(AND(($S243-BC243)&lt;=0,(BB243-$R243)&gt;0),$V243/365*($S243-BB243+1),$V243/365*(BC243-$R243+1))))),0)</f>
        <v>0</v>
      </c>
      <c r="BE243" s="159">
        <f>BC243+1</f>
        <v>45992</v>
      </c>
      <c r="BF243" s="159">
        <f>BE243+30</f>
        <v>46022</v>
      </c>
      <c r="BG243" s="163">
        <f>IFERROR(IF(($R243-BF243)&gt;=0,0,IF(($S243-BE243)&lt;0,0,IF(AND(($S243-BF243)&gt;0,(BE243-$R243)&gt;0),$V243/365*(BF243-BE243+1),IF(AND(($S243-BF243)&lt;=0,(BE243-$R243)&gt;0),$V243/365*($S243-BE243+1),$V243/365*(BF243-$R243+1))))),0)</f>
        <v>0</v>
      </c>
      <c r="BH243" s="159">
        <v>46023</v>
      </c>
      <c r="BI243" s="159">
        <f>BH243+30</f>
        <v>46053</v>
      </c>
      <c r="BJ243" s="163">
        <f>IFERROR(IF(($R243-BI243)&gt;=0,0,IF(($S243-BH243)&lt;0,0,IF(AND(($S243-BI243)&gt;0,(BH243-$R243)&gt;0),$V243/365*(BI243-BH243+1),IF(AND(($S243-BI243)&lt;=0,(BH243-$R243)&gt;0),$V243/365*($S243-BH243+1),$V243/365*(BI243-$R243+1))))),0)</f>
        <v>0</v>
      </c>
      <c r="BK243" s="159">
        <f>BI243+1</f>
        <v>46054</v>
      </c>
      <c r="BL243" s="159">
        <f>BK243+27</f>
        <v>46081</v>
      </c>
      <c r="BM243" s="163">
        <f>IFERROR(IF(($R243-BL243)&gt;=0,0,IF(($S243-BK243)&lt;0,0,IF(AND(($S243-BL243)&gt;0,(BK243-$R243)&gt;0),$V243/365*(BL243-BK243+1),IF(AND(($S243-BL243)&lt;=0,(BK243-$R243)&gt;0),$V243/365*($S243-BK243+1),$V243/365*(BL243-$R243+1))))),0)</f>
        <v>0</v>
      </c>
      <c r="BN243" s="159">
        <f>BL243+1</f>
        <v>46082</v>
      </c>
      <c r="BO243" s="159">
        <f>BN243+30</f>
        <v>46112</v>
      </c>
      <c r="BP243" s="163">
        <f>IFERROR(IF(($R243-BO243)&gt;=0,0,IF(($S243-BN243)&lt;0,0,IF(AND(($S243-BO243)&gt;0,(BN243-$R243)&gt;0),$V243/365*(BO243-BN243+1),IF(AND(($S243-BO243)&lt;=0,(BN243-$R243)&gt;0),$V243/365*($S243-BN243+1),$V243/365*(BO243-$R243+1))))),0)</f>
        <v>0</v>
      </c>
      <c r="BQ243" s="159">
        <f>BO243+1</f>
        <v>46113</v>
      </c>
      <c r="BR243" s="159">
        <f>BQ243+29</f>
        <v>46142</v>
      </c>
      <c r="BS243" s="163">
        <f>IFERROR(IF(($R243-BR243)&gt;=0,0,IF(($S243-BQ243)&lt;0,0,IF(AND(($S243-BR243)&gt;0,(BQ243-$R243)&gt;0),$V243/365*(BR243-BQ243+1),IF(AND(($S243-BR243)&lt;=0,(BQ243-$R243)&gt;0),$V243/365*($S243-BQ243+1),$V243/365*(BR243-$R243+1))))),0)</f>
        <v>0</v>
      </c>
      <c r="BT243" s="159">
        <f>BR243+1</f>
        <v>46143</v>
      </c>
      <c r="BU243" s="159">
        <f>BT243+30</f>
        <v>46173</v>
      </c>
      <c r="BV243" s="163">
        <f>IFERROR(IF(($R243-BU243)&gt;=0,0,IF(($S243-BT243)&lt;0,0,IF(AND(($S243-BU243)&gt;0,(BT243-$R243)&gt;0),$V243/365*(BU243-BT243+1),IF(AND(($S243-BU243)&lt;=0,(BT243-$R243)&gt;0),$V243/365*($S243-BT243+1),$V243/365*(BU243-$R243+1))))),0)</f>
        <v>0</v>
      </c>
      <c r="BW243" s="159">
        <f>BU243+1</f>
        <v>46174</v>
      </c>
      <c r="BX243" s="159">
        <f>BW243+29</f>
        <v>46203</v>
      </c>
      <c r="BY243" s="163">
        <f>IFERROR(IF(($R243-BX243)&gt;=0,0,IF(($S243-BW243)&lt;0,0,IF(AND(($S243-BX243)&gt;0,(BW243-$R243)&gt;0),$V243/365*(BX243-BW243+1),IF(AND(($S243-BX243)&lt;=0,(BW243-$R243)&gt;0),$V243/365*($S243-BW243+1),$V243/365*(BX243-$R243+1))))),0)</f>
        <v>0</v>
      </c>
      <c r="BZ243" s="159">
        <f>BX243+1</f>
        <v>46204</v>
      </c>
      <c r="CA243" s="159">
        <f>BZ243+30</f>
        <v>46234</v>
      </c>
      <c r="CB243" s="163">
        <f>IFERROR(IF(($R243-CA243)&gt;=0,0,IF(($S243-BZ243)&lt;0,0,IF(AND(($S243-CA243)&gt;0,(BZ243-$R243)&gt;0),$V243/365*(CA243-BZ243+1),IF(AND(($S243-CA243)&lt;=0,(BZ243-$R243)&gt;0),$V243/365*($S243-BZ243+1),$V243/365*(CA243-$R243+1))))),0)</f>
        <v>0</v>
      </c>
      <c r="CC243" s="159">
        <f>CA243+1</f>
        <v>46235</v>
      </c>
      <c r="CD243" s="159">
        <f>CC243+30</f>
        <v>46265</v>
      </c>
      <c r="CE243" s="163">
        <f>IFERROR(IF(($R243-CD243)&gt;=0,0,IF(($S243-CC243)&lt;0,0,IF(AND(($S243-CD243)&gt;0,(CC243-$R243)&gt;0),$V243/365*(CD243-CC243+1),IF(AND(($S243-CD243)&lt;=0,(CC243-$R243)&gt;0),$V243/365*($S243-CC243+1),$V243/365*(CD243-$R243+1))))),0)</f>
        <v>0</v>
      </c>
      <c r="CF243" s="159">
        <f>CD243+1</f>
        <v>46266</v>
      </c>
      <c r="CG243" s="159">
        <f>CF243+29</f>
        <v>46295</v>
      </c>
      <c r="CH243" s="163">
        <f>IFERROR(IF(($R243-CG243)&gt;=0,0,IF(($S243-CF243)&lt;0,0,IF(AND(($S243-CG243)&gt;0,(CF243-$R243)&gt;0),$V243/365*(CG243-CF243+1),IF(AND(($S243-CG243)&lt;=0,(CF243-$R243)&gt;0),$V243/365*($S243-CF243+1),$V243/365*(CG243-$R243+1))))),0)</f>
        <v>0</v>
      </c>
      <c r="CI243" s="159">
        <f>CG243+1</f>
        <v>46296</v>
      </c>
      <c r="CJ243" s="159">
        <f>CI243+30</f>
        <v>46326</v>
      </c>
      <c r="CK243" s="163">
        <f>IFERROR(IF(($R243-CJ243)&gt;=0,0,IF(($S243-CI243)&lt;0,0,IF(AND(($S243-CJ243)&gt;0,(CI243-$R243)&gt;0),$V243/365*(CJ243-CI243+1),IF(AND(($S243-CJ243)&lt;=0,(CI243-$R243)&gt;0),$V243/365*($S243-CI243+1),$V243/365*(CJ243-$R243+1))))),0)</f>
        <v>0</v>
      </c>
      <c r="CL243" s="159">
        <f>CJ243+1</f>
        <v>46327</v>
      </c>
      <c r="CM243" s="159">
        <f>CL243+29</f>
        <v>46356</v>
      </c>
      <c r="CN243" s="163">
        <f>IFERROR(IF(($R243-CM243)&gt;=0,0,IF(($S243-CL243)&lt;0,0,IF(AND(($S243-CM243)&gt;0,(CL243-$R243)&gt;0),$V243/365*(CM243-CL243+1),IF(AND(($S243-CM243)&lt;=0,(CL243-$R243)&gt;0),$V243/365*($S243-CL243+1),$V243/365*(CM243-$R243+1))))),0)</f>
        <v>0</v>
      </c>
      <c r="CO243" s="159">
        <f>CM243+1</f>
        <v>46357</v>
      </c>
      <c r="CP243" s="159">
        <f>CO243+30</f>
        <v>46387</v>
      </c>
      <c r="CQ243" s="163">
        <f>IFERROR(IF(($R243-CP243)&gt;=0,0,IF(($S243-CO243)&lt;0,0,IF(AND(($S243-CP243)&gt;0,(CO243-$R243)&gt;0),$V243/365*(CP243-CO243+1),IF(AND(($S243-CP243)&lt;=0,(CO243-$R243)&gt;0),$V243/365*($S243-CO243+1),$V243/365*(CP243-$R243+1))))),0)</f>
        <v>0</v>
      </c>
    </row>
    <row r="244" s="85" customFormat="1" ht="24" customHeight="1" outlineLevel="4" spans="1:95">
      <c r="A244" s="124"/>
      <c r="B244" s="125"/>
      <c r="C244" s="126"/>
      <c r="D244" s="124"/>
      <c r="E244" s="125"/>
      <c r="F244" s="125"/>
      <c r="G244" s="125"/>
      <c r="H244" s="127"/>
      <c r="I244" s="127"/>
      <c r="J244" s="127">
        <f>Z244+AC244+AF244+AI244+AL244+AO244+AR244+AU244+AX244+BA244+BD244+BG244</f>
        <v>0</v>
      </c>
      <c r="K244" s="127">
        <f>K243+1</f>
        <v>3</v>
      </c>
      <c r="L244" s="152"/>
      <c r="M244" s="153">
        <f>IFERROR(VLOOKUP($L244,'2-2 引出数据_合同数据仓库'!$B$2:$BP$10000,3,FALSE),0)</f>
        <v>0</v>
      </c>
      <c r="N244" s="127"/>
      <c r="O244" s="153">
        <f>IFERROR(VLOOKUP((LEFT(VLOOKUP($L244,'2-2 引出数据_合同数据仓库'!$B$2:$BP$10000,64,FALSE),15)&amp;(RIGHT(VLOOKUP($L244,'2-2 引出数据_合同数据仓库'!$B$2:$BP$10000,64,FALSE),4)+1)),'2-2 引出数据_合同数据仓库'!$B$2:$BP$10000,3,FALSE),0)</f>
        <v>0</v>
      </c>
      <c r="P244" s="127"/>
      <c r="Q244" s="127">
        <f>IFERROR(VLOOKUP($L244,'2-2 引出数据_合同数据仓库'!$B$2:$BP$10000,28,FALSE),0)</f>
        <v>0</v>
      </c>
      <c r="R244" s="127">
        <f>IFERROR(VLOOKUP($L244,'2-2 引出数据_合同数据仓库'!$B$2:$BP$10000,29,FALSE),0)</f>
        <v>0</v>
      </c>
      <c r="S244" s="127">
        <f>IFERROR(VLOOKUP($L244,'2-2 引出数据_合同数据仓库'!$B$2:$BP$10000,4,FALSE),0)</f>
        <v>0</v>
      </c>
      <c r="T244" s="127"/>
      <c r="U244" s="127">
        <f>IFERROR(VLOOKUP($L244,'2-2 引出数据_合同数据仓库'!$B$2:$BP$10000,15,FALSE),0)</f>
        <v>0</v>
      </c>
      <c r="V244" s="127">
        <f>U244/(S244-R244+1)*365</f>
        <v>0</v>
      </c>
      <c r="W244" s="127"/>
      <c r="X244" s="159">
        <v>45658</v>
      </c>
      <c r="Y244" s="159">
        <f>X244+30</f>
        <v>45688</v>
      </c>
      <c r="Z244" s="163">
        <f>IFERROR(IF(($R244-Y244)&gt;=0,0,IF(($S244-X244)&lt;0,0,IF(AND(($S244-Y244)&gt;0,(X244-$R244)&gt;0),$V244/365*(Y244-X244+1),IF(AND(($S244-Y244)&lt;=0,(X244-$R244)&gt;0),$V244/365*($S244-X244+1),$V244/365*(Y244-$R244+1))))),0)</f>
        <v>0</v>
      </c>
      <c r="AA244" s="159">
        <f>Y244+1</f>
        <v>45689</v>
      </c>
      <c r="AB244" s="159">
        <f>AA244+27</f>
        <v>45716</v>
      </c>
      <c r="AC244" s="163">
        <f>IFERROR(IF(($R244-AB244)&gt;=0,0,IF(($S244-AA244)&lt;0,0,IF(AND(($S244-AB244)&gt;0,(AA244-$R244)&gt;0),$V244/365*(AB244-AA244+1),IF(AND(($S244-AB244)&lt;=0,(AA244-$R244)&gt;0),$V244/365*($S244-AA244+1),$V244/365*(AB244-$R244+1))))),0)</f>
        <v>0</v>
      </c>
      <c r="AD244" s="159">
        <f>AB244+1</f>
        <v>45717</v>
      </c>
      <c r="AE244" s="159">
        <f>AD244+30</f>
        <v>45747</v>
      </c>
      <c r="AF244" s="163">
        <f>IFERROR(IF(($R244-AE244)&gt;=0,0,IF(($S244-AD244)&lt;0,0,IF(AND(($S244-AE244)&gt;0,(AD244-$R244)&gt;0),$V244/365*(AE244-AD244+1),IF(AND(($S244-AE244)&lt;=0,(AD244-$R244)&gt;0),$V244/365*($S244-AD244+1),$V244/365*(AE244-$R244+1))))),0)</f>
        <v>0</v>
      </c>
      <c r="AG244" s="159">
        <f>AE244+1</f>
        <v>45748</v>
      </c>
      <c r="AH244" s="159">
        <f>AG244+29</f>
        <v>45777</v>
      </c>
      <c r="AI244" s="163">
        <f>IFERROR(IF(($R244-AH244)&gt;=0,0,IF(($S244-AG244)&lt;0,0,IF(AND(($S244-AH244)&gt;0,(AG244-$R244)&gt;0),$V244/365*(AH244-AG244+1),IF(AND(($S244-AH244)&lt;=0,(AG244-$R244)&gt;0),$V244/365*($S244-AG244+1),$V244/365*(AH244-$R244+1))))),0)</f>
        <v>0</v>
      </c>
      <c r="AJ244" s="159">
        <f>AH244+1</f>
        <v>45778</v>
      </c>
      <c r="AK244" s="159">
        <f>AJ244+30</f>
        <v>45808</v>
      </c>
      <c r="AL244" s="163">
        <f>IFERROR(IF(($R244-AK244)&gt;=0,0,IF(($S244-AJ244)&lt;0,0,IF(AND(($S244-AK244)&gt;0,(AJ244-$R244)&gt;0),$V244/365*(AK244-AJ244+1),IF(AND(($S244-AK244)&lt;=0,(AJ244-$R244)&gt;0),$V244/365*($S244-AJ244+1),$V244/365*(AK244-$R244+1))))),0)</f>
        <v>0</v>
      </c>
      <c r="AM244" s="159">
        <f>AK244+1</f>
        <v>45809</v>
      </c>
      <c r="AN244" s="159">
        <f>AM244+29</f>
        <v>45838</v>
      </c>
      <c r="AO244" s="163">
        <f>IFERROR(IF(($R244-AN244)&gt;=0,0,IF(($S244-AM244)&lt;0,0,IF(AND(($S244-AN244)&gt;0,(AM244-$R244)&gt;0),$V244/365*(AN244-AM244+1),IF(AND(($S244-AN244)&lt;=0,(AM244-$R244)&gt;0),$V244/365*($S244-AM244+1),$V244/365*(AN244-$R244+1))))),0)</f>
        <v>0</v>
      </c>
      <c r="AP244" s="159">
        <f>AN244+1</f>
        <v>45839</v>
      </c>
      <c r="AQ244" s="159">
        <f>AP244+30</f>
        <v>45869</v>
      </c>
      <c r="AR244" s="163">
        <f>IFERROR(IF(($R244-AQ244)&gt;=0,0,IF(($S244-AP244)&lt;0,0,IF(AND(($S244-AQ244)&gt;0,(AP244-$R244)&gt;0),$V244/365*(AQ244-AP244+1),IF(AND(($S244-AQ244)&lt;=0,(AP244-$R244)&gt;0),$V244/365*($S244-AP244+1),$V244/365*(AQ244-$R244+1))))),0)</f>
        <v>0</v>
      </c>
      <c r="AS244" s="159">
        <f>AQ244+1</f>
        <v>45870</v>
      </c>
      <c r="AT244" s="159">
        <f>AS244+30</f>
        <v>45900</v>
      </c>
      <c r="AU244" s="163">
        <f>IFERROR(IF(($R244-AT244)&gt;=0,0,IF(($S244-AS244)&lt;0,0,IF(AND(($S244-AT244)&gt;0,(AS244-$R244)&gt;0),$V244/365*(AT244-AS244+1),IF(AND(($S244-AT244)&lt;=0,(AS244-$R244)&gt;0),$V244/365*($S244-AS244+1),$V244/365*(AT244-$R244+1))))),0)</f>
        <v>0</v>
      </c>
      <c r="AV244" s="159">
        <f>AT244+1</f>
        <v>45901</v>
      </c>
      <c r="AW244" s="159">
        <f>AV244+29</f>
        <v>45930</v>
      </c>
      <c r="AX244" s="163">
        <f>IFERROR(IF(($R244-AW244)&gt;=0,0,IF(($S244-AV244)&lt;0,0,IF(AND(($S244-AW244)&gt;0,(AV244-$R244)&gt;0),$V244/365*(AW244-AV244+1),IF(AND(($S244-AW244)&lt;=0,(AV244-$R244)&gt;0),$V244/365*($S244-AV244+1),$V244/365*(AW244-$R244+1))))),0)</f>
        <v>0</v>
      </c>
      <c r="AY244" s="159">
        <f>AW244+1</f>
        <v>45931</v>
      </c>
      <c r="AZ244" s="159">
        <f>AY244+30</f>
        <v>45961</v>
      </c>
      <c r="BA244" s="163">
        <f>IFERROR(IF(($R244-AZ244)&gt;=0,0,IF(($S244-AY244)&lt;0,0,IF(AND(($S244-AZ244)&gt;0,(AY244-$R244)&gt;0),$V244/365*(AZ244-AY244+1),IF(AND(($S244-AZ244)&lt;=0,(AY244-$R244)&gt;0),$V244/365*($S244-AY244+1),$V244/365*(AZ244-$R244+1))))),0)</f>
        <v>0</v>
      </c>
      <c r="BB244" s="159">
        <f>AZ244+1</f>
        <v>45962</v>
      </c>
      <c r="BC244" s="159">
        <f>BB244+29</f>
        <v>45991</v>
      </c>
      <c r="BD244" s="163">
        <f>IFERROR(IF(($R244-BC244)&gt;=0,0,IF(($S244-BB244)&lt;0,0,IF(AND(($S244-BC244)&gt;0,(BB244-$R244)&gt;0),$V244/365*(BC244-BB244+1),IF(AND(($S244-BC244)&lt;=0,(BB244-$R244)&gt;0),$V244/365*($S244-BB244+1),$V244/365*(BC244-$R244+1))))),0)</f>
        <v>0</v>
      </c>
      <c r="BE244" s="159">
        <f>BC244+1</f>
        <v>45992</v>
      </c>
      <c r="BF244" s="159">
        <f>BE244+30</f>
        <v>46022</v>
      </c>
      <c r="BG244" s="163">
        <f>IFERROR(IF(($R244-BF244)&gt;=0,0,IF(($S244-BE244)&lt;0,0,IF(AND(($S244-BF244)&gt;0,(BE244-$R244)&gt;0),$V244/365*(BF244-BE244+1),IF(AND(($S244-BF244)&lt;=0,(BE244-$R244)&gt;0),$V244/365*($S244-BE244+1),$V244/365*(BF244-$R244+1))))),0)</f>
        <v>0</v>
      </c>
      <c r="BH244" s="159">
        <v>46023</v>
      </c>
      <c r="BI244" s="159">
        <f>BH244+30</f>
        <v>46053</v>
      </c>
      <c r="BJ244" s="163">
        <f>IFERROR(IF(($R244-BI244)&gt;=0,0,IF(($S244-BH244)&lt;0,0,IF(AND(($S244-BI244)&gt;0,(BH244-$R244)&gt;0),$V244/365*(BI244-BH244+1),IF(AND(($S244-BI244)&lt;=0,(BH244-$R244)&gt;0),$V244/365*($S244-BH244+1),$V244/365*(BI244-$R244+1))))),0)</f>
        <v>0</v>
      </c>
      <c r="BK244" s="159">
        <f>BI244+1</f>
        <v>46054</v>
      </c>
      <c r="BL244" s="159">
        <f>BK244+27</f>
        <v>46081</v>
      </c>
      <c r="BM244" s="163">
        <f>IFERROR(IF(($R244-BL244)&gt;=0,0,IF(($S244-BK244)&lt;0,0,IF(AND(($S244-BL244)&gt;0,(BK244-$R244)&gt;0),$V244/365*(BL244-BK244+1),IF(AND(($S244-BL244)&lt;=0,(BK244-$R244)&gt;0),$V244/365*($S244-BK244+1),$V244/365*(BL244-$R244+1))))),0)</f>
        <v>0</v>
      </c>
      <c r="BN244" s="159">
        <f>BL244+1</f>
        <v>46082</v>
      </c>
      <c r="BO244" s="159">
        <f>BN244+30</f>
        <v>46112</v>
      </c>
      <c r="BP244" s="163">
        <f>IFERROR(IF(($R244-BO244)&gt;=0,0,IF(($S244-BN244)&lt;0,0,IF(AND(($S244-BO244)&gt;0,(BN244-$R244)&gt;0),$V244/365*(BO244-BN244+1),IF(AND(($S244-BO244)&lt;=0,(BN244-$R244)&gt;0),$V244/365*($S244-BN244+1),$V244/365*(BO244-$R244+1))))),0)</f>
        <v>0</v>
      </c>
      <c r="BQ244" s="159">
        <f>BO244+1</f>
        <v>46113</v>
      </c>
      <c r="BR244" s="159">
        <f>BQ244+29</f>
        <v>46142</v>
      </c>
      <c r="BS244" s="163">
        <f>IFERROR(IF(($R244-BR244)&gt;=0,0,IF(($S244-BQ244)&lt;0,0,IF(AND(($S244-BR244)&gt;0,(BQ244-$R244)&gt;0),$V244/365*(BR244-BQ244+1),IF(AND(($S244-BR244)&lt;=0,(BQ244-$R244)&gt;0),$V244/365*($S244-BQ244+1),$V244/365*(BR244-$R244+1))))),0)</f>
        <v>0</v>
      </c>
      <c r="BT244" s="159">
        <f>BR244+1</f>
        <v>46143</v>
      </c>
      <c r="BU244" s="159">
        <f>BT244+30</f>
        <v>46173</v>
      </c>
      <c r="BV244" s="163">
        <f>IFERROR(IF(($R244-BU244)&gt;=0,0,IF(($S244-BT244)&lt;0,0,IF(AND(($S244-BU244)&gt;0,(BT244-$R244)&gt;0),$V244/365*(BU244-BT244+1),IF(AND(($S244-BU244)&lt;=0,(BT244-$R244)&gt;0),$V244/365*($S244-BT244+1),$V244/365*(BU244-$R244+1))))),0)</f>
        <v>0</v>
      </c>
      <c r="BW244" s="159">
        <f>BU244+1</f>
        <v>46174</v>
      </c>
      <c r="BX244" s="159">
        <f>BW244+29</f>
        <v>46203</v>
      </c>
      <c r="BY244" s="163">
        <f>IFERROR(IF(($R244-BX244)&gt;=0,0,IF(($S244-BW244)&lt;0,0,IF(AND(($S244-BX244)&gt;0,(BW244-$R244)&gt;0),$V244/365*(BX244-BW244+1),IF(AND(($S244-BX244)&lt;=0,(BW244-$R244)&gt;0),$V244/365*($S244-BW244+1),$V244/365*(BX244-$R244+1))))),0)</f>
        <v>0</v>
      </c>
      <c r="BZ244" s="159">
        <f>BX244+1</f>
        <v>46204</v>
      </c>
      <c r="CA244" s="159">
        <f>BZ244+30</f>
        <v>46234</v>
      </c>
      <c r="CB244" s="163">
        <f>IFERROR(IF(($R244-CA244)&gt;=0,0,IF(($S244-BZ244)&lt;0,0,IF(AND(($S244-CA244)&gt;0,(BZ244-$R244)&gt;0),$V244/365*(CA244-BZ244+1),IF(AND(($S244-CA244)&lt;=0,(BZ244-$R244)&gt;0),$V244/365*($S244-BZ244+1),$V244/365*(CA244-$R244+1))))),0)</f>
        <v>0</v>
      </c>
      <c r="CC244" s="159">
        <f>CA244+1</f>
        <v>46235</v>
      </c>
      <c r="CD244" s="159">
        <f>CC244+30</f>
        <v>46265</v>
      </c>
      <c r="CE244" s="163">
        <f>IFERROR(IF(($R244-CD244)&gt;=0,0,IF(($S244-CC244)&lt;0,0,IF(AND(($S244-CD244)&gt;0,(CC244-$R244)&gt;0),$V244/365*(CD244-CC244+1),IF(AND(($S244-CD244)&lt;=0,(CC244-$R244)&gt;0),$V244/365*($S244-CC244+1),$V244/365*(CD244-$R244+1))))),0)</f>
        <v>0</v>
      </c>
      <c r="CF244" s="159">
        <f>CD244+1</f>
        <v>46266</v>
      </c>
      <c r="CG244" s="159">
        <f>CF244+29</f>
        <v>46295</v>
      </c>
      <c r="CH244" s="163">
        <f>IFERROR(IF(($R244-CG244)&gt;=0,0,IF(($S244-CF244)&lt;0,0,IF(AND(($S244-CG244)&gt;0,(CF244-$R244)&gt;0),$V244/365*(CG244-CF244+1),IF(AND(($S244-CG244)&lt;=0,(CF244-$R244)&gt;0),$V244/365*($S244-CF244+1),$V244/365*(CG244-$R244+1))))),0)</f>
        <v>0</v>
      </c>
      <c r="CI244" s="159">
        <f>CG244+1</f>
        <v>46296</v>
      </c>
      <c r="CJ244" s="159">
        <f>CI244+30</f>
        <v>46326</v>
      </c>
      <c r="CK244" s="163">
        <f>IFERROR(IF(($R244-CJ244)&gt;=0,0,IF(($S244-CI244)&lt;0,0,IF(AND(($S244-CJ244)&gt;0,(CI244-$R244)&gt;0),$V244/365*(CJ244-CI244+1),IF(AND(($S244-CJ244)&lt;=0,(CI244-$R244)&gt;0),$V244/365*($S244-CI244+1),$V244/365*(CJ244-$R244+1))))),0)</f>
        <v>0</v>
      </c>
      <c r="CL244" s="159">
        <f>CJ244+1</f>
        <v>46327</v>
      </c>
      <c r="CM244" s="159">
        <f>CL244+29</f>
        <v>46356</v>
      </c>
      <c r="CN244" s="163">
        <f>IFERROR(IF(($R244-CM244)&gt;=0,0,IF(($S244-CL244)&lt;0,0,IF(AND(($S244-CM244)&gt;0,(CL244-$R244)&gt;0),$V244/365*(CM244-CL244+1),IF(AND(($S244-CM244)&lt;=0,(CL244-$R244)&gt;0),$V244/365*($S244-CL244+1),$V244/365*(CM244-$R244+1))))),0)</f>
        <v>0</v>
      </c>
      <c r="CO244" s="159">
        <f>CM244+1</f>
        <v>46357</v>
      </c>
      <c r="CP244" s="159">
        <f>CO244+30</f>
        <v>46387</v>
      </c>
      <c r="CQ244" s="163">
        <f>IFERROR(IF(($R244-CP244)&gt;=0,0,IF(($S244-CO244)&lt;0,0,IF(AND(($S244-CP244)&gt;0,(CO244-$R244)&gt;0),$V244/365*(CP244-CO244+1),IF(AND(($S244-CP244)&lt;=0,(CO244-$R244)&gt;0),$V244/365*($S244-CO244+1),$V244/365*(CP244-$R244+1))))),0)</f>
        <v>0</v>
      </c>
    </row>
    <row r="245" s="85" customFormat="1" ht="24" customHeight="1" outlineLevel="4" spans="1:95">
      <c r="A245" s="124"/>
      <c r="B245" s="125"/>
      <c r="C245" s="126"/>
      <c r="D245" s="124"/>
      <c r="E245" s="125"/>
      <c r="F245" s="125"/>
      <c r="G245" s="125"/>
      <c r="H245" s="127"/>
      <c r="I245" s="127"/>
      <c r="J245" s="127">
        <f>Z245+AC245+AF245+AI245+AL245+AO245+AR245+AU245+AX245+BA245+BD245+BG245</f>
        <v>0</v>
      </c>
      <c r="K245" s="127">
        <f>K244+1</f>
        <v>4</v>
      </c>
      <c r="L245" s="152"/>
      <c r="M245" s="153">
        <f>IFERROR(VLOOKUP($L245,'2-2 引出数据_合同数据仓库'!$B$2:$BP$10000,3,FALSE),0)</f>
        <v>0</v>
      </c>
      <c r="N245" s="127"/>
      <c r="O245" s="153">
        <f>IFERROR(VLOOKUP((LEFT(VLOOKUP($L245,'2-2 引出数据_合同数据仓库'!$B$2:$BP$10000,64,FALSE),15)&amp;(RIGHT(VLOOKUP($L245,'2-2 引出数据_合同数据仓库'!$B$2:$BP$10000,64,FALSE),4)+1)),'2-2 引出数据_合同数据仓库'!$B$2:$BP$10000,3,FALSE),0)</f>
        <v>0</v>
      </c>
      <c r="P245" s="127"/>
      <c r="Q245" s="127">
        <f>IFERROR(VLOOKUP($L245,'2-2 引出数据_合同数据仓库'!$B$2:$BP$10000,28,FALSE),0)</f>
        <v>0</v>
      </c>
      <c r="R245" s="127">
        <f>IFERROR(VLOOKUP($L245,'2-2 引出数据_合同数据仓库'!$B$2:$BP$10000,29,FALSE),0)</f>
        <v>0</v>
      </c>
      <c r="S245" s="127">
        <f>IFERROR(VLOOKUP($L245,'2-2 引出数据_合同数据仓库'!$B$2:$BP$10000,4,FALSE),0)</f>
        <v>0</v>
      </c>
      <c r="T245" s="127"/>
      <c r="U245" s="127">
        <f>IFERROR(VLOOKUP($L245,'2-2 引出数据_合同数据仓库'!$B$2:$BP$10000,15,FALSE),0)</f>
        <v>0</v>
      </c>
      <c r="V245" s="127">
        <f>U245/(S245-R245+1)*365</f>
        <v>0</v>
      </c>
      <c r="W245" s="127"/>
      <c r="X245" s="159">
        <v>45658</v>
      </c>
      <c r="Y245" s="159">
        <f>X245+30</f>
        <v>45688</v>
      </c>
      <c r="Z245" s="163">
        <f>IFERROR(IF(($R245-Y245)&gt;=0,0,IF(($S245-X245)&lt;0,0,IF(AND(($S245-Y245)&gt;0,(X245-$R245)&gt;0),$V245/365*(Y245-X245+1),IF(AND(($S245-Y245)&lt;=0,(X245-$R245)&gt;0),$V245/365*($S245-X245+1),$V245/365*(Y245-$R245+1))))),0)</f>
        <v>0</v>
      </c>
      <c r="AA245" s="159">
        <f>Y245+1</f>
        <v>45689</v>
      </c>
      <c r="AB245" s="159">
        <f>AA245+27</f>
        <v>45716</v>
      </c>
      <c r="AC245" s="163">
        <f>IFERROR(IF(($R245-AB245)&gt;=0,0,IF(($S245-AA245)&lt;0,0,IF(AND(($S245-AB245)&gt;0,(AA245-$R245)&gt;0),$V245/365*(AB245-AA245+1),IF(AND(($S245-AB245)&lt;=0,(AA245-$R245)&gt;0),$V245/365*($S245-AA245+1),$V245/365*(AB245-$R245+1))))),0)</f>
        <v>0</v>
      </c>
      <c r="AD245" s="159">
        <f>AB245+1</f>
        <v>45717</v>
      </c>
      <c r="AE245" s="159">
        <f>AD245+30</f>
        <v>45747</v>
      </c>
      <c r="AF245" s="163">
        <f>IFERROR(IF(($R245-AE245)&gt;=0,0,IF(($S245-AD245)&lt;0,0,IF(AND(($S245-AE245)&gt;0,(AD245-$R245)&gt;0),$V245/365*(AE245-AD245+1),IF(AND(($S245-AE245)&lt;=0,(AD245-$R245)&gt;0),$V245/365*($S245-AD245+1),$V245/365*(AE245-$R245+1))))),0)</f>
        <v>0</v>
      </c>
      <c r="AG245" s="159">
        <f>AE245+1</f>
        <v>45748</v>
      </c>
      <c r="AH245" s="159">
        <f>AG245+29</f>
        <v>45777</v>
      </c>
      <c r="AI245" s="163">
        <f>IFERROR(IF(($R245-AH245)&gt;=0,0,IF(($S245-AG245)&lt;0,0,IF(AND(($S245-AH245)&gt;0,(AG245-$R245)&gt;0),$V245/365*(AH245-AG245+1),IF(AND(($S245-AH245)&lt;=0,(AG245-$R245)&gt;0),$V245/365*($S245-AG245+1),$V245/365*(AH245-$R245+1))))),0)</f>
        <v>0</v>
      </c>
      <c r="AJ245" s="159">
        <f>AH245+1</f>
        <v>45778</v>
      </c>
      <c r="AK245" s="159">
        <f>AJ245+30</f>
        <v>45808</v>
      </c>
      <c r="AL245" s="163">
        <f>IFERROR(IF(($R245-AK245)&gt;=0,0,IF(($S245-AJ245)&lt;0,0,IF(AND(($S245-AK245)&gt;0,(AJ245-$R245)&gt;0),$V245/365*(AK245-AJ245+1),IF(AND(($S245-AK245)&lt;=0,(AJ245-$R245)&gt;0),$V245/365*($S245-AJ245+1),$V245/365*(AK245-$R245+1))))),0)</f>
        <v>0</v>
      </c>
      <c r="AM245" s="159">
        <f>AK245+1</f>
        <v>45809</v>
      </c>
      <c r="AN245" s="159">
        <f>AM245+29</f>
        <v>45838</v>
      </c>
      <c r="AO245" s="163">
        <f>IFERROR(IF(($R245-AN245)&gt;=0,0,IF(($S245-AM245)&lt;0,0,IF(AND(($S245-AN245)&gt;0,(AM245-$R245)&gt;0),$V245/365*(AN245-AM245+1),IF(AND(($S245-AN245)&lt;=0,(AM245-$R245)&gt;0),$V245/365*($S245-AM245+1),$V245/365*(AN245-$R245+1))))),0)</f>
        <v>0</v>
      </c>
      <c r="AP245" s="159">
        <f>AN245+1</f>
        <v>45839</v>
      </c>
      <c r="AQ245" s="159">
        <f>AP245+30</f>
        <v>45869</v>
      </c>
      <c r="AR245" s="163">
        <f>IFERROR(IF(($R245-AQ245)&gt;=0,0,IF(($S245-AP245)&lt;0,0,IF(AND(($S245-AQ245)&gt;0,(AP245-$R245)&gt;0),$V245/365*(AQ245-AP245+1),IF(AND(($S245-AQ245)&lt;=0,(AP245-$R245)&gt;0),$V245/365*($S245-AP245+1),$V245/365*(AQ245-$R245+1))))),0)</f>
        <v>0</v>
      </c>
      <c r="AS245" s="159">
        <f>AQ245+1</f>
        <v>45870</v>
      </c>
      <c r="AT245" s="159">
        <f>AS245+30</f>
        <v>45900</v>
      </c>
      <c r="AU245" s="163">
        <f>IFERROR(IF(($R245-AT245)&gt;=0,0,IF(($S245-AS245)&lt;0,0,IF(AND(($S245-AT245)&gt;0,(AS245-$R245)&gt;0),$V245/365*(AT245-AS245+1),IF(AND(($S245-AT245)&lt;=0,(AS245-$R245)&gt;0),$V245/365*($S245-AS245+1),$V245/365*(AT245-$R245+1))))),0)</f>
        <v>0</v>
      </c>
      <c r="AV245" s="159">
        <f>AT245+1</f>
        <v>45901</v>
      </c>
      <c r="AW245" s="159">
        <f>AV245+29</f>
        <v>45930</v>
      </c>
      <c r="AX245" s="163">
        <f>IFERROR(IF(($R245-AW245)&gt;=0,0,IF(($S245-AV245)&lt;0,0,IF(AND(($S245-AW245)&gt;0,(AV245-$R245)&gt;0),$V245/365*(AW245-AV245+1),IF(AND(($S245-AW245)&lt;=0,(AV245-$R245)&gt;0),$V245/365*($S245-AV245+1),$V245/365*(AW245-$R245+1))))),0)</f>
        <v>0</v>
      </c>
      <c r="AY245" s="159">
        <f>AW245+1</f>
        <v>45931</v>
      </c>
      <c r="AZ245" s="159">
        <f>AY245+30</f>
        <v>45961</v>
      </c>
      <c r="BA245" s="163">
        <f>IFERROR(IF(($R245-AZ245)&gt;=0,0,IF(($S245-AY245)&lt;0,0,IF(AND(($S245-AZ245)&gt;0,(AY245-$R245)&gt;0),$V245/365*(AZ245-AY245+1),IF(AND(($S245-AZ245)&lt;=0,(AY245-$R245)&gt;0),$V245/365*($S245-AY245+1),$V245/365*(AZ245-$R245+1))))),0)</f>
        <v>0</v>
      </c>
      <c r="BB245" s="159">
        <f>AZ245+1</f>
        <v>45962</v>
      </c>
      <c r="BC245" s="159">
        <f>BB245+29</f>
        <v>45991</v>
      </c>
      <c r="BD245" s="163">
        <f>IFERROR(IF(($R245-BC245)&gt;=0,0,IF(($S245-BB245)&lt;0,0,IF(AND(($S245-BC245)&gt;0,(BB245-$R245)&gt;0),$V245/365*(BC245-BB245+1),IF(AND(($S245-BC245)&lt;=0,(BB245-$R245)&gt;0),$V245/365*($S245-BB245+1),$V245/365*(BC245-$R245+1))))),0)</f>
        <v>0</v>
      </c>
      <c r="BE245" s="159">
        <f>BC245+1</f>
        <v>45992</v>
      </c>
      <c r="BF245" s="159">
        <f>BE245+30</f>
        <v>46022</v>
      </c>
      <c r="BG245" s="163">
        <f>IFERROR(IF(($R245-BF245)&gt;=0,0,IF(($S245-BE245)&lt;0,0,IF(AND(($S245-BF245)&gt;0,(BE245-$R245)&gt;0),$V245/365*(BF245-BE245+1),IF(AND(($S245-BF245)&lt;=0,(BE245-$R245)&gt;0),$V245/365*($S245-BE245+1),$V245/365*(BF245-$R245+1))))),0)</f>
        <v>0</v>
      </c>
      <c r="BH245" s="159">
        <v>46023</v>
      </c>
      <c r="BI245" s="159">
        <f>BH245+30</f>
        <v>46053</v>
      </c>
      <c r="BJ245" s="163">
        <f>IFERROR(IF(($R245-BI245)&gt;=0,0,IF(($S245-BH245)&lt;0,0,IF(AND(($S245-BI245)&gt;0,(BH245-$R245)&gt;0),$V245/365*(BI245-BH245+1),IF(AND(($S245-BI245)&lt;=0,(BH245-$R245)&gt;0),$V245/365*($S245-BH245+1),$V245/365*(BI245-$R245+1))))),0)</f>
        <v>0</v>
      </c>
      <c r="BK245" s="159">
        <f>BI245+1</f>
        <v>46054</v>
      </c>
      <c r="BL245" s="159">
        <f>BK245+27</f>
        <v>46081</v>
      </c>
      <c r="BM245" s="163">
        <f>IFERROR(IF(($R245-BL245)&gt;=0,0,IF(($S245-BK245)&lt;0,0,IF(AND(($S245-BL245)&gt;0,(BK245-$R245)&gt;0),$V245/365*(BL245-BK245+1),IF(AND(($S245-BL245)&lt;=0,(BK245-$R245)&gt;0),$V245/365*($S245-BK245+1),$V245/365*(BL245-$R245+1))))),0)</f>
        <v>0</v>
      </c>
      <c r="BN245" s="159">
        <f>BL245+1</f>
        <v>46082</v>
      </c>
      <c r="BO245" s="159">
        <f>BN245+30</f>
        <v>46112</v>
      </c>
      <c r="BP245" s="163">
        <f>IFERROR(IF(($R245-BO245)&gt;=0,0,IF(($S245-BN245)&lt;0,0,IF(AND(($S245-BO245)&gt;0,(BN245-$R245)&gt;0),$V245/365*(BO245-BN245+1),IF(AND(($S245-BO245)&lt;=0,(BN245-$R245)&gt;0),$V245/365*($S245-BN245+1),$V245/365*(BO245-$R245+1))))),0)</f>
        <v>0</v>
      </c>
      <c r="BQ245" s="159">
        <f>BO245+1</f>
        <v>46113</v>
      </c>
      <c r="BR245" s="159">
        <f>BQ245+29</f>
        <v>46142</v>
      </c>
      <c r="BS245" s="163">
        <f>IFERROR(IF(($R245-BR245)&gt;=0,0,IF(($S245-BQ245)&lt;0,0,IF(AND(($S245-BR245)&gt;0,(BQ245-$R245)&gt;0),$V245/365*(BR245-BQ245+1),IF(AND(($S245-BR245)&lt;=0,(BQ245-$R245)&gt;0),$V245/365*($S245-BQ245+1),$V245/365*(BR245-$R245+1))))),0)</f>
        <v>0</v>
      </c>
      <c r="BT245" s="159">
        <f>BR245+1</f>
        <v>46143</v>
      </c>
      <c r="BU245" s="159">
        <f>BT245+30</f>
        <v>46173</v>
      </c>
      <c r="BV245" s="163">
        <f>IFERROR(IF(($R245-BU245)&gt;=0,0,IF(($S245-BT245)&lt;0,0,IF(AND(($S245-BU245)&gt;0,(BT245-$R245)&gt;0),$V245/365*(BU245-BT245+1),IF(AND(($S245-BU245)&lt;=0,(BT245-$R245)&gt;0),$V245/365*($S245-BT245+1),$V245/365*(BU245-$R245+1))))),0)</f>
        <v>0</v>
      </c>
      <c r="BW245" s="159">
        <f>BU245+1</f>
        <v>46174</v>
      </c>
      <c r="BX245" s="159">
        <f>BW245+29</f>
        <v>46203</v>
      </c>
      <c r="BY245" s="163">
        <f>IFERROR(IF(($R245-BX245)&gt;=0,0,IF(($S245-BW245)&lt;0,0,IF(AND(($S245-BX245)&gt;0,(BW245-$R245)&gt;0),$V245/365*(BX245-BW245+1),IF(AND(($S245-BX245)&lt;=0,(BW245-$R245)&gt;0),$V245/365*($S245-BW245+1),$V245/365*(BX245-$R245+1))))),0)</f>
        <v>0</v>
      </c>
      <c r="BZ245" s="159">
        <f>BX245+1</f>
        <v>46204</v>
      </c>
      <c r="CA245" s="159">
        <f>BZ245+30</f>
        <v>46234</v>
      </c>
      <c r="CB245" s="163">
        <f>IFERROR(IF(($R245-CA245)&gt;=0,0,IF(($S245-BZ245)&lt;0,0,IF(AND(($S245-CA245)&gt;0,(BZ245-$R245)&gt;0),$V245/365*(CA245-BZ245+1),IF(AND(($S245-CA245)&lt;=0,(BZ245-$R245)&gt;0),$V245/365*($S245-BZ245+1),$V245/365*(CA245-$R245+1))))),0)</f>
        <v>0</v>
      </c>
      <c r="CC245" s="159">
        <f>CA245+1</f>
        <v>46235</v>
      </c>
      <c r="CD245" s="159">
        <f>CC245+30</f>
        <v>46265</v>
      </c>
      <c r="CE245" s="163">
        <f>IFERROR(IF(($R245-CD245)&gt;=0,0,IF(($S245-CC245)&lt;0,0,IF(AND(($S245-CD245)&gt;0,(CC245-$R245)&gt;0),$V245/365*(CD245-CC245+1),IF(AND(($S245-CD245)&lt;=0,(CC245-$R245)&gt;0),$V245/365*($S245-CC245+1),$V245/365*(CD245-$R245+1))))),0)</f>
        <v>0</v>
      </c>
      <c r="CF245" s="159">
        <f>CD245+1</f>
        <v>46266</v>
      </c>
      <c r="CG245" s="159">
        <f>CF245+29</f>
        <v>46295</v>
      </c>
      <c r="CH245" s="163">
        <f>IFERROR(IF(($R245-CG245)&gt;=0,0,IF(($S245-CF245)&lt;0,0,IF(AND(($S245-CG245)&gt;0,(CF245-$R245)&gt;0),$V245/365*(CG245-CF245+1),IF(AND(($S245-CG245)&lt;=0,(CF245-$R245)&gt;0),$V245/365*($S245-CF245+1),$V245/365*(CG245-$R245+1))))),0)</f>
        <v>0</v>
      </c>
      <c r="CI245" s="159">
        <f>CG245+1</f>
        <v>46296</v>
      </c>
      <c r="CJ245" s="159">
        <f>CI245+30</f>
        <v>46326</v>
      </c>
      <c r="CK245" s="163">
        <f>IFERROR(IF(($R245-CJ245)&gt;=0,0,IF(($S245-CI245)&lt;0,0,IF(AND(($S245-CJ245)&gt;0,(CI245-$R245)&gt;0),$V245/365*(CJ245-CI245+1),IF(AND(($S245-CJ245)&lt;=0,(CI245-$R245)&gt;0),$V245/365*($S245-CI245+1),$V245/365*(CJ245-$R245+1))))),0)</f>
        <v>0</v>
      </c>
      <c r="CL245" s="159">
        <f>CJ245+1</f>
        <v>46327</v>
      </c>
      <c r="CM245" s="159">
        <f>CL245+29</f>
        <v>46356</v>
      </c>
      <c r="CN245" s="163">
        <f>IFERROR(IF(($R245-CM245)&gt;=0,0,IF(($S245-CL245)&lt;0,0,IF(AND(($S245-CM245)&gt;0,(CL245-$R245)&gt;0),$V245/365*(CM245-CL245+1),IF(AND(($S245-CM245)&lt;=0,(CL245-$R245)&gt;0),$V245/365*($S245-CL245+1),$V245/365*(CM245-$R245+1))))),0)</f>
        <v>0</v>
      </c>
      <c r="CO245" s="159">
        <f>CM245+1</f>
        <v>46357</v>
      </c>
      <c r="CP245" s="159">
        <f>CO245+30</f>
        <v>46387</v>
      </c>
      <c r="CQ245" s="163">
        <f>IFERROR(IF(($R245-CP245)&gt;=0,0,IF(($S245-CO245)&lt;0,0,IF(AND(($S245-CP245)&gt;0,(CO245-$R245)&gt;0),$V245/365*(CP245-CO245+1),IF(AND(($S245-CP245)&lt;=0,(CO245-$R245)&gt;0),$V245/365*($S245-CO245+1),$V245/365*(CP245-$R245+1))))),0)</f>
        <v>0</v>
      </c>
    </row>
    <row r="246" s="85" customFormat="1" ht="24" customHeight="1" outlineLevel="4" spans="1:95">
      <c r="A246" s="128" t="s">
        <v>2815</v>
      </c>
      <c r="B246" s="129"/>
      <c r="C246" s="129"/>
      <c r="D246" s="129"/>
      <c r="E246" s="129"/>
      <c r="F246" s="129"/>
      <c r="G246" s="130"/>
      <c r="H246" s="131"/>
      <c r="I246" s="131"/>
      <c r="J246" s="131"/>
      <c r="K246" s="131"/>
      <c r="L246" s="154"/>
      <c r="M246" s="154"/>
      <c r="N246" s="131"/>
      <c r="O246" s="131"/>
      <c r="P246" s="131"/>
      <c r="Q246" s="131"/>
      <c r="R246" s="131"/>
      <c r="S246" s="131"/>
      <c r="T246" s="131"/>
      <c r="U246" s="131"/>
      <c r="V246" s="131"/>
      <c r="W246" s="131"/>
      <c r="X246" s="131"/>
      <c r="Y246" s="131"/>
      <c r="Z246" s="131"/>
      <c r="AA246" s="131"/>
      <c r="AB246" s="131"/>
      <c r="AC246" s="131"/>
      <c r="AD246" s="131"/>
      <c r="AE246" s="131"/>
      <c r="AF246" s="131"/>
      <c r="AG246" s="131"/>
      <c r="AH246" s="131"/>
      <c r="AI246" s="131"/>
      <c r="AJ246" s="131"/>
      <c r="AK246" s="131"/>
      <c r="AL246" s="131"/>
      <c r="AM246" s="131"/>
      <c r="AN246" s="131"/>
      <c r="AO246" s="131"/>
      <c r="AP246" s="131"/>
      <c r="AQ246" s="131"/>
      <c r="AR246" s="131"/>
      <c r="AS246" s="131"/>
      <c r="AT246" s="131"/>
      <c r="AU246" s="131"/>
      <c r="AV246" s="131"/>
      <c r="AW246" s="131"/>
      <c r="AX246" s="131"/>
      <c r="AY246" s="131"/>
      <c r="AZ246" s="131"/>
      <c r="BA246" s="131"/>
      <c r="BB246" s="131"/>
      <c r="BC246" s="131"/>
      <c r="BD246" s="131"/>
      <c r="BE246" s="131"/>
      <c r="BF246" s="131"/>
      <c r="BG246" s="131"/>
      <c r="BH246" s="131"/>
      <c r="BI246" s="131"/>
      <c r="BJ246" s="131"/>
      <c r="BK246" s="131"/>
      <c r="BL246" s="131"/>
      <c r="BM246" s="131"/>
      <c r="BN246" s="131"/>
      <c r="BO246" s="131"/>
      <c r="BP246" s="131"/>
      <c r="BQ246" s="131"/>
      <c r="BR246" s="131"/>
      <c r="BS246" s="131"/>
      <c r="BT246" s="131"/>
      <c r="BU246" s="131"/>
      <c r="BV246" s="131"/>
      <c r="BW246" s="131"/>
      <c r="BX246" s="131"/>
      <c r="BY246" s="131"/>
      <c r="BZ246" s="131"/>
      <c r="CA246" s="131"/>
      <c r="CB246" s="131"/>
      <c r="CC246" s="131"/>
      <c r="CD246" s="131"/>
      <c r="CE246" s="131"/>
      <c r="CF246" s="131"/>
      <c r="CG246" s="131"/>
      <c r="CH246" s="131"/>
      <c r="CI246" s="131"/>
      <c r="CJ246" s="131"/>
      <c r="CK246" s="131"/>
      <c r="CL246" s="131"/>
      <c r="CM246" s="131"/>
      <c r="CN246" s="131"/>
      <c r="CO246" s="131"/>
      <c r="CP246" s="131"/>
      <c r="CQ246" s="131"/>
    </row>
    <row r="247" ht="24" customHeight="1" outlineLevel="3" spans="1:95">
      <c r="A247" s="120"/>
      <c r="B247" s="121" t="s">
        <v>793</v>
      </c>
      <c r="C247" s="122" t="s">
        <v>1197</v>
      </c>
      <c r="D247" s="120" t="s">
        <v>1198</v>
      </c>
      <c r="E247" s="121" t="s">
        <v>1199</v>
      </c>
      <c r="F247" s="121"/>
      <c r="G247" s="121" t="s">
        <v>937</v>
      </c>
      <c r="H247" s="123">
        <f>X247+AA247+AD247+AG247+AJ247+AM247+AP247+AS247+AV247+AY247+BB247+BE247</f>
        <v>0</v>
      </c>
      <c r="I247" s="123">
        <f>Y247+AB247+AE247+AH247+AK247+AN247+AQ247+AT247+AW247+AZ247+BC247+BF247</f>
        <v>0</v>
      </c>
      <c r="J247" s="123">
        <f>Z247+AC247+AF247+AI247+AL247+AO247+AR247+AU247+AX247+BA247+BD247+BG247</f>
        <v>0</v>
      </c>
      <c r="K247" s="123"/>
      <c r="L247" s="151"/>
      <c r="M247" s="151"/>
      <c r="N247" s="123"/>
      <c r="O247" s="123"/>
      <c r="P247" s="123"/>
      <c r="Q247" s="123"/>
      <c r="R247" s="123"/>
      <c r="S247" s="123"/>
      <c r="T247" s="123"/>
      <c r="U247" s="123"/>
      <c r="V247" s="123"/>
      <c r="W247" s="123"/>
      <c r="X247" s="123">
        <f>VLOOKUP($C247,'1 预算编制表单'!$C:$BJ,27,FALSE)</f>
        <v>0</v>
      </c>
      <c r="Y247" s="123">
        <f>X247-Z247</f>
        <v>0</v>
      </c>
      <c r="Z247" s="123">
        <f>SUM(Z248:Z252)</f>
        <v>0</v>
      </c>
      <c r="AA247" s="123">
        <f>VLOOKUP($C247,'1 预算编制表单'!$C:$BJ,30,FALSE)</f>
        <v>0</v>
      </c>
      <c r="AB247" s="123">
        <f>AA247-AC247</f>
        <v>0</v>
      </c>
      <c r="AC247" s="123">
        <f>SUM(AC248:AC252)</f>
        <v>0</v>
      </c>
      <c r="AD247" s="123">
        <f>VLOOKUP($C247,'1 预算编制表单'!$C:$BJ,33,FALSE)</f>
        <v>0</v>
      </c>
      <c r="AE247" s="123">
        <f>AD247-AF247</f>
        <v>0</v>
      </c>
      <c r="AF247" s="123">
        <f>SUM(AF248:AF252)</f>
        <v>0</v>
      </c>
      <c r="AG247" s="123">
        <f>VLOOKUP($C247,'1 预算编制表单'!$C:$BJ,36,FALSE)</f>
        <v>0</v>
      </c>
      <c r="AH247" s="123">
        <f>AG247-AI247</f>
        <v>0</v>
      </c>
      <c r="AI247" s="123">
        <f>SUM(AI248:AI252)</f>
        <v>0</v>
      </c>
      <c r="AJ247" s="123">
        <f>VLOOKUP($C247,'1 预算编制表单'!$C:$BJ,39,FALSE)</f>
        <v>0</v>
      </c>
      <c r="AK247" s="123">
        <f>AJ247-AL247</f>
        <v>0</v>
      </c>
      <c r="AL247" s="123">
        <f>SUM(AL248:AL252)</f>
        <v>0</v>
      </c>
      <c r="AM247" s="123">
        <f>VLOOKUP($C247,'1 预算编制表单'!$C:$BJ,42,FALSE)</f>
        <v>0</v>
      </c>
      <c r="AN247" s="123">
        <f>AM247-AO247</f>
        <v>0</v>
      </c>
      <c r="AO247" s="123">
        <f>SUM(AO248:AO252)</f>
        <v>0</v>
      </c>
      <c r="AP247" s="123">
        <f>VLOOKUP($C247,'1 预算编制表单'!$C:$BJ,45,FALSE)</f>
        <v>0</v>
      </c>
      <c r="AQ247" s="123">
        <f>AP247-AR247</f>
        <v>0</v>
      </c>
      <c r="AR247" s="123">
        <f>SUM(AR248:AR252)</f>
        <v>0</v>
      </c>
      <c r="AS247" s="123">
        <f>VLOOKUP($C247,'1 预算编制表单'!$C:$BJ,48,FALSE)</f>
        <v>0</v>
      </c>
      <c r="AT247" s="123">
        <f>AS247-AU247</f>
        <v>0</v>
      </c>
      <c r="AU247" s="123">
        <f>SUM(AU248:AU252)</f>
        <v>0</v>
      </c>
      <c r="AV247" s="123">
        <f>VLOOKUP($C247,'1 预算编制表单'!$C:$BJ,51,FALSE)</f>
        <v>0</v>
      </c>
      <c r="AW247" s="123">
        <f>AV247-AX247</f>
        <v>0</v>
      </c>
      <c r="AX247" s="123">
        <f>SUM(AX248:AX252)</f>
        <v>0</v>
      </c>
      <c r="AY247" s="123">
        <f>VLOOKUP($C247,'1 预算编制表单'!$C:$BJ,54,FALSE)</f>
        <v>0</v>
      </c>
      <c r="AZ247" s="123">
        <f>AY247-BA247</f>
        <v>0</v>
      </c>
      <c r="BA247" s="123">
        <f>SUM(BA248:BA252)</f>
        <v>0</v>
      </c>
      <c r="BB247" s="123">
        <f>VLOOKUP($C247,'1 预算编制表单'!$C:$BJ,57,FALSE)</f>
        <v>0</v>
      </c>
      <c r="BC247" s="123">
        <f>BB247-BD247</f>
        <v>0</v>
      </c>
      <c r="BD247" s="123">
        <f>SUM(BD248:BD252)</f>
        <v>0</v>
      </c>
      <c r="BE247" s="123">
        <f>VLOOKUP($C247,'1 预算编制表单'!$C:$BJ,60,FALSE)</f>
        <v>0</v>
      </c>
      <c r="BF247" s="123">
        <f>BE247-BG247</f>
        <v>0</v>
      </c>
      <c r="BG247" s="123">
        <f>SUM(BG248:BG252)</f>
        <v>0</v>
      </c>
      <c r="BH247" s="123">
        <f>VLOOKUP($C247,'1 预算编制表单'!$C:$BJ,27,FALSE)</f>
        <v>0</v>
      </c>
      <c r="BI247" s="123">
        <f>BH247-BJ247</f>
        <v>0</v>
      </c>
      <c r="BJ247" s="123">
        <f>SUM(BJ248:BJ252)</f>
        <v>0</v>
      </c>
      <c r="BK247" s="123">
        <f>VLOOKUP($C247,'1 预算编制表单'!$C:$BJ,30,FALSE)</f>
        <v>0</v>
      </c>
      <c r="BL247" s="123">
        <f>BK247-BM247</f>
        <v>0</v>
      </c>
      <c r="BM247" s="123">
        <f>SUM(BM248:BM252)</f>
        <v>0</v>
      </c>
      <c r="BN247" s="123">
        <f>VLOOKUP($C247,'1 预算编制表单'!$C:$BJ,33,FALSE)</f>
        <v>0</v>
      </c>
      <c r="BO247" s="123">
        <f>BN247-BP247</f>
        <v>0</v>
      </c>
      <c r="BP247" s="123">
        <f>SUM(BP248:BP252)</f>
        <v>0</v>
      </c>
      <c r="BQ247" s="123">
        <f>VLOOKUP($C247,'1 预算编制表单'!$C:$BJ,36,FALSE)</f>
        <v>0</v>
      </c>
      <c r="BR247" s="123">
        <f>BQ247-BS247</f>
        <v>0</v>
      </c>
      <c r="BS247" s="123">
        <f>SUM(BS248:BS252)</f>
        <v>0</v>
      </c>
      <c r="BT247" s="123">
        <f>VLOOKUP($C247,'1 预算编制表单'!$C:$BJ,39,FALSE)</f>
        <v>0</v>
      </c>
      <c r="BU247" s="123">
        <f>BT247-BV247</f>
        <v>0</v>
      </c>
      <c r="BV247" s="123">
        <f>SUM(BV248:BV252)</f>
        <v>0</v>
      </c>
      <c r="BW247" s="123">
        <f>VLOOKUP($C247,'1 预算编制表单'!$C:$BJ,42,FALSE)</f>
        <v>0</v>
      </c>
      <c r="BX247" s="123">
        <f>BW247-BY247</f>
        <v>0</v>
      </c>
      <c r="BY247" s="123">
        <f>SUM(BY248:BY252)</f>
        <v>0</v>
      </c>
      <c r="BZ247" s="123">
        <f>VLOOKUP($C247,'1 预算编制表单'!$C:$BJ,45,FALSE)</f>
        <v>0</v>
      </c>
      <c r="CA247" s="123">
        <f>BZ247-CB247</f>
        <v>0</v>
      </c>
      <c r="CB247" s="123">
        <f>SUM(CB248:CB252)</f>
        <v>0</v>
      </c>
      <c r="CC247" s="123">
        <f>VLOOKUP($C247,'1 预算编制表单'!$C:$BJ,48,FALSE)</f>
        <v>0</v>
      </c>
      <c r="CD247" s="123">
        <f>CC247-CE247</f>
        <v>0</v>
      </c>
      <c r="CE247" s="123">
        <f>SUM(CE248:CE252)</f>
        <v>0</v>
      </c>
      <c r="CF247" s="123">
        <f>VLOOKUP($C247,'1 预算编制表单'!$C:$BJ,51,FALSE)</f>
        <v>0</v>
      </c>
      <c r="CG247" s="123">
        <f>CF247-CH247</f>
        <v>0</v>
      </c>
      <c r="CH247" s="123">
        <f>SUM(CH248:CH252)</f>
        <v>0</v>
      </c>
      <c r="CI247" s="123">
        <f>VLOOKUP($C247,'1 预算编制表单'!$C:$BJ,54,FALSE)</f>
        <v>0</v>
      </c>
      <c r="CJ247" s="123">
        <f>CI247-CK247</f>
        <v>0</v>
      </c>
      <c r="CK247" s="123">
        <f>SUM(CK248:CK252)</f>
        <v>0</v>
      </c>
      <c r="CL247" s="123">
        <f>VLOOKUP($C247,'1 预算编制表单'!$C:$BJ,57,FALSE)</f>
        <v>0</v>
      </c>
      <c r="CM247" s="123">
        <f>CL247-CN247</f>
        <v>0</v>
      </c>
      <c r="CN247" s="123">
        <f>SUM(CN248:CN252)</f>
        <v>0</v>
      </c>
      <c r="CO247" s="123">
        <f>VLOOKUP($C247,'1 预算编制表单'!$C:$BJ,60,FALSE)</f>
        <v>0</v>
      </c>
      <c r="CP247" s="123">
        <f>CO247-CQ247</f>
        <v>0</v>
      </c>
      <c r="CQ247" s="123">
        <f>SUM(CQ248:CQ252)</f>
        <v>0</v>
      </c>
    </row>
    <row r="248" s="85" customFormat="1" ht="24" customHeight="1" outlineLevel="4" spans="1:95">
      <c r="A248" s="124"/>
      <c r="B248" s="125"/>
      <c r="C248" s="126"/>
      <c r="D248" s="124"/>
      <c r="E248" s="125"/>
      <c r="F248" s="125"/>
      <c r="G248" s="125"/>
      <c r="H248" s="127"/>
      <c r="I248" s="127"/>
      <c r="J248" s="127">
        <f>Z248+AC248+AF248+AI248+AL248+AO248+AR248+AU248+AX248+BA248+BD248+BG248</f>
        <v>0</v>
      </c>
      <c r="K248" s="127">
        <v>1</v>
      </c>
      <c r="L248" s="152"/>
      <c r="M248" s="153">
        <f>IFERROR(VLOOKUP($L248,'2-2 引出数据_合同数据仓库'!$B$2:$BP$10000,3,FALSE),0)</f>
        <v>0</v>
      </c>
      <c r="N248" s="127"/>
      <c r="O248" s="153">
        <f>IFERROR(VLOOKUP((LEFT(VLOOKUP($L248,'2-2 引出数据_合同数据仓库'!$B$2:$BP$10000,64,FALSE),15)&amp;(RIGHT(VLOOKUP($L248,'2-2 引出数据_合同数据仓库'!$B$2:$BP$10000,64,FALSE),4)+1)),'2-2 引出数据_合同数据仓库'!$B$2:$BP$10000,3,FALSE),0)</f>
        <v>0</v>
      </c>
      <c r="P248" s="127"/>
      <c r="Q248" s="127">
        <f>IFERROR(VLOOKUP($L248,'2-2 引出数据_合同数据仓库'!$B$2:$BP$10000,28,FALSE),0)</f>
        <v>0</v>
      </c>
      <c r="R248" s="127">
        <f>IFERROR(VLOOKUP($L248,'2-2 引出数据_合同数据仓库'!$B$2:$BP$10000,29,FALSE),0)</f>
        <v>0</v>
      </c>
      <c r="S248" s="127">
        <f>IFERROR(VLOOKUP($L248,'2-2 引出数据_合同数据仓库'!$B$2:$BP$10000,4,FALSE),0)</f>
        <v>0</v>
      </c>
      <c r="T248" s="127"/>
      <c r="U248" s="127">
        <f>IFERROR(VLOOKUP($L248,'2-2 引出数据_合同数据仓库'!$B$2:$BP$10000,15,FALSE),0)</f>
        <v>0</v>
      </c>
      <c r="V248" s="127">
        <f>U248/(S248-R248+1)*365</f>
        <v>0</v>
      </c>
      <c r="W248" s="127"/>
      <c r="X248" s="159">
        <v>45658</v>
      </c>
      <c r="Y248" s="159">
        <f>X248+30</f>
        <v>45688</v>
      </c>
      <c r="Z248" s="163">
        <f>IFERROR(IF(($R248-Y248)&gt;=0,0,IF(($S248-X248)&lt;0,0,IF(AND(($S248-Y248)&gt;0,(X248-$R248)&gt;0),$V248/365*(Y248-X248+1),IF(AND(($S248-Y248)&lt;=0,(X248-$R248)&gt;0),$V248/365*($S248-X248+1),$V248/365*(Y248-$R248+1))))),0)</f>
        <v>0</v>
      </c>
      <c r="AA248" s="159">
        <f>Y248+1</f>
        <v>45689</v>
      </c>
      <c r="AB248" s="159">
        <f>AA248+27</f>
        <v>45716</v>
      </c>
      <c r="AC248" s="163">
        <f>IFERROR(IF(($R248-AB248)&gt;=0,0,IF(($S248-AA248)&lt;0,0,IF(AND(($S248-AB248)&gt;0,(AA248-$R248)&gt;0),$V248/365*(AB248-AA248+1),IF(AND(($S248-AB248)&lt;=0,(AA248-$R248)&gt;0),$V248/365*($S248-AA248+1),$V248/365*(AB248-$R248+1))))),0)</f>
        <v>0</v>
      </c>
      <c r="AD248" s="159">
        <f>AB248+1</f>
        <v>45717</v>
      </c>
      <c r="AE248" s="159">
        <f>AD248+30</f>
        <v>45747</v>
      </c>
      <c r="AF248" s="163">
        <f>IFERROR(IF(($R248-AE248)&gt;=0,0,IF(($S248-AD248)&lt;0,0,IF(AND(($S248-AE248)&gt;0,(AD248-$R248)&gt;0),$V248/365*(AE248-AD248+1),IF(AND(($S248-AE248)&lt;=0,(AD248-$R248)&gt;0),$V248/365*($S248-AD248+1),$V248/365*(AE248-$R248+1))))),0)</f>
        <v>0</v>
      </c>
      <c r="AG248" s="159">
        <f>AE248+1</f>
        <v>45748</v>
      </c>
      <c r="AH248" s="159">
        <f>AG248+29</f>
        <v>45777</v>
      </c>
      <c r="AI248" s="163">
        <f>IFERROR(IF(($R248-AH248)&gt;=0,0,IF(($S248-AG248)&lt;0,0,IF(AND(($S248-AH248)&gt;0,(AG248-$R248)&gt;0),$V248/365*(AH248-AG248+1),IF(AND(($S248-AH248)&lt;=0,(AG248-$R248)&gt;0),$V248/365*($S248-AG248+1),$V248/365*(AH248-$R248+1))))),0)</f>
        <v>0</v>
      </c>
      <c r="AJ248" s="159">
        <f>AH248+1</f>
        <v>45778</v>
      </c>
      <c r="AK248" s="159">
        <f>AJ248+30</f>
        <v>45808</v>
      </c>
      <c r="AL248" s="163">
        <f>IFERROR(IF(($R248-AK248)&gt;=0,0,IF(($S248-AJ248)&lt;0,0,IF(AND(($S248-AK248)&gt;0,(AJ248-$R248)&gt;0),$V248/365*(AK248-AJ248+1),IF(AND(($S248-AK248)&lt;=0,(AJ248-$R248)&gt;0),$V248/365*($S248-AJ248+1),$V248/365*(AK248-$R248+1))))),0)</f>
        <v>0</v>
      </c>
      <c r="AM248" s="159">
        <f>AK248+1</f>
        <v>45809</v>
      </c>
      <c r="AN248" s="159">
        <f>AM248+29</f>
        <v>45838</v>
      </c>
      <c r="AO248" s="163">
        <f>IFERROR(IF(($R248-AN248)&gt;=0,0,IF(($S248-AM248)&lt;0,0,IF(AND(($S248-AN248)&gt;0,(AM248-$R248)&gt;0),$V248/365*(AN248-AM248+1),IF(AND(($S248-AN248)&lt;=0,(AM248-$R248)&gt;0),$V248/365*($S248-AM248+1),$V248/365*(AN248-$R248+1))))),0)</f>
        <v>0</v>
      </c>
      <c r="AP248" s="159">
        <f>AN248+1</f>
        <v>45839</v>
      </c>
      <c r="AQ248" s="159">
        <f>AP248+30</f>
        <v>45869</v>
      </c>
      <c r="AR248" s="163">
        <f>IFERROR(IF(($R248-AQ248)&gt;=0,0,IF(($S248-AP248)&lt;0,0,IF(AND(($S248-AQ248)&gt;0,(AP248-$R248)&gt;0),$V248/365*(AQ248-AP248+1),IF(AND(($S248-AQ248)&lt;=0,(AP248-$R248)&gt;0),$V248/365*($S248-AP248+1),$V248/365*(AQ248-$R248+1))))),0)</f>
        <v>0</v>
      </c>
      <c r="AS248" s="159">
        <f>AQ248+1</f>
        <v>45870</v>
      </c>
      <c r="AT248" s="159">
        <f>AS248+30</f>
        <v>45900</v>
      </c>
      <c r="AU248" s="163">
        <f>IFERROR(IF(($R248-AT248)&gt;=0,0,IF(($S248-AS248)&lt;0,0,IF(AND(($S248-AT248)&gt;0,(AS248-$R248)&gt;0),$V248/365*(AT248-AS248+1),IF(AND(($S248-AT248)&lt;=0,(AS248-$R248)&gt;0),$V248/365*($S248-AS248+1),$V248/365*(AT248-$R248+1))))),0)</f>
        <v>0</v>
      </c>
      <c r="AV248" s="159">
        <f>AT248+1</f>
        <v>45901</v>
      </c>
      <c r="AW248" s="159">
        <f>AV248+29</f>
        <v>45930</v>
      </c>
      <c r="AX248" s="163">
        <f>IFERROR(IF(($R248-AW248)&gt;=0,0,IF(($S248-AV248)&lt;0,0,IF(AND(($S248-AW248)&gt;0,(AV248-$R248)&gt;0),$V248/365*(AW248-AV248+1),IF(AND(($S248-AW248)&lt;=0,(AV248-$R248)&gt;0),$V248/365*($S248-AV248+1),$V248/365*(AW248-$R248+1))))),0)</f>
        <v>0</v>
      </c>
      <c r="AY248" s="159">
        <f>AW248+1</f>
        <v>45931</v>
      </c>
      <c r="AZ248" s="159">
        <f>AY248+30</f>
        <v>45961</v>
      </c>
      <c r="BA248" s="163">
        <f>IFERROR(IF(($R248-AZ248)&gt;=0,0,IF(($S248-AY248)&lt;0,0,IF(AND(($S248-AZ248)&gt;0,(AY248-$R248)&gt;0),$V248/365*(AZ248-AY248+1),IF(AND(($S248-AZ248)&lt;=0,(AY248-$R248)&gt;0),$V248/365*($S248-AY248+1),$V248/365*(AZ248-$R248+1))))),0)</f>
        <v>0</v>
      </c>
      <c r="BB248" s="159">
        <f>AZ248+1</f>
        <v>45962</v>
      </c>
      <c r="BC248" s="159">
        <f>BB248+29</f>
        <v>45991</v>
      </c>
      <c r="BD248" s="163">
        <f>IFERROR(IF(($R248-BC248)&gt;=0,0,IF(($S248-BB248)&lt;0,0,IF(AND(($S248-BC248)&gt;0,(BB248-$R248)&gt;0),$V248/365*(BC248-BB248+1),IF(AND(($S248-BC248)&lt;=0,(BB248-$R248)&gt;0),$V248/365*($S248-BB248+1),$V248/365*(BC248-$R248+1))))),0)</f>
        <v>0</v>
      </c>
      <c r="BE248" s="159">
        <f>BC248+1</f>
        <v>45992</v>
      </c>
      <c r="BF248" s="159">
        <f>BE248+30</f>
        <v>46022</v>
      </c>
      <c r="BG248" s="163">
        <f>IFERROR(IF(($R248-BF248)&gt;=0,0,IF(($S248-BE248)&lt;0,0,IF(AND(($S248-BF248)&gt;0,(BE248-$R248)&gt;0),$V248/365*(BF248-BE248+1),IF(AND(($S248-BF248)&lt;=0,(BE248-$R248)&gt;0),$V248/365*($S248-BE248+1),$V248/365*(BF248-$R248+1))))),0)</f>
        <v>0</v>
      </c>
      <c r="BH248" s="159">
        <v>46023</v>
      </c>
      <c r="BI248" s="159">
        <f>BH248+30</f>
        <v>46053</v>
      </c>
      <c r="BJ248" s="163">
        <f>IFERROR(IF(($R248-BI248)&gt;=0,0,IF(($S248-BH248)&lt;0,0,IF(AND(($S248-BI248)&gt;0,(BH248-$R248)&gt;0),$V248/365*(BI248-BH248+1),IF(AND(($S248-BI248)&lt;=0,(BH248-$R248)&gt;0),$V248/365*($S248-BH248+1),$V248/365*(BI248-$R248+1))))),0)</f>
        <v>0</v>
      </c>
      <c r="BK248" s="159">
        <f>BI248+1</f>
        <v>46054</v>
      </c>
      <c r="BL248" s="159">
        <f>BK248+27</f>
        <v>46081</v>
      </c>
      <c r="BM248" s="163">
        <f>IFERROR(IF(($R248-BL248)&gt;=0,0,IF(($S248-BK248)&lt;0,0,IF(AND(($S248-BL248)&gt;0,(BK248-$R248)&gt;0),$V248/365*(BL248-BK248+1),IF(AND(($S248-BL248)&lt;=0,(BK248-$R248)&gt;0),$V248/365*($S248-BK248+1),$V248/365*(BL248-$R248+1))))),0)</f>
        <v>0</v>
      </c>
      <c r="BN248" s="159">
        <f>BL248+1</f>
        <v>46082</v>
      </c>
      <c r="BO248" s="159">
        <f>BN248+30</f>
        <v>46112</v>
      </c>
      <c r="BP248" s="163">
        <f>IFERROR(IF(($R248-BO248)&gt;=0,0,IF(($S248-BN248)&lt;0,0,IF(AND(($S248-BO248)&gt;0,(BN248-$R248)&gt;0),$V248/365*(BO248-BN248+1),IF(AND(($S248-BO248)&lt;=0,(BN248-$R248)&gt;0),$V248/365*($S248-BN248+1),$V248/365*(BO248-$R248+1))))),0)</f>
        <v>0</v>
      </c>
      <c r="BQ248" s="159">
        <f>BO248+1</f>
        <v>46113</v>
      </c>
      <c r="BR248" s="159">
        <f>BQ248+29</f>
        <v>46142</v>
      </c>
      <c r="BS248" s="163">
        <f>IFERROR(IF(($R248-BR248)&gt;=0,0,IF(($S248-BQ248)&lt;0,0,IF(AND(($S248-BR248)&gt;0,(BQ248-$R248)&gt;0),$V248/365*(BR248-BQ248+1),IF(AND(($S248-BR248)&lt;=0,(BQ248-$R248)&gt;0),$V248/365*($S248-BQ248+1),$V248/365*(BR248-$R248+1))))),0)</f>
        <v>0</v>
      </c>
      <c r="BT248" s="159">
        <f>BR248+1</f>
        <v>46143</v>
      </c>
      <c r="BU248" s="159">
        <f>BT248+30</f>
        <v>46173</v>
      </c>
      <c r="BV248" s="163">
        <f>IFERROR(IF(($R248-BU248)&gt;=0,0,IF(($S248-BT248)&lt;0,0,IF(AND(($S248-BU248)&gt;0,(BT248-$R248)&gt;0),$V248/365*(BU248-BT248+1),IF(AND(($S248-BU248)&lt;=0,(BT248-$R248)&gt;0),$V248/365*($S248-BT248+1),$V248/365*(BU248-$R248+1))))),0)</f>
        <v>0</v>
      </c>
      <c r="BW248" s="159">
        <f>BU248+1</f>
        <v>46174</v>
      </c>
      <c r="BX248" s="159">
        <f>BW248+29</f>
        <v>46203</v>
      </c>
      <c r="BY248" s="163">
        <f>IFERROR(IF(($R248-BX248)&gt;=0,0,IF(($S248-BW248)&lt;0,0,IF(AND(($S248-BX248)&gt;0,(BW248-$R248)&gt;0),$V248/365*(BX248-BW248+1),IF(AND(($S248-BX248)&lt;=0,(BW248-$R248)&gt;0),$V248/365*($S248-BW248+1),$V248/365*(BX248-$R248+1))))),0)</f>
        <v>0</v>
      </c>
      <c r="BZ248" s="159">
        <f>BX248+1</f>
        <v>46204</v>
      </c>
      <c r="CA248" s="159">
        <f>BZ248+30</f>
        <v>46234</v>
      </c>
      <c r="CB248" s="163">
        <f>IFERROR(IF(($R248-CA248)&gt;=0,0,IF(($S248-BZ248)&lt;0,0,IF(AND(($S248-CA248)&gt;0,(BZ248-$R248)&gt;0),$V248/365*(CA248-BZ248+1),IF(AND(($S248-CA248)&lt;=0,(BZ248-$R248)&gt;0),$V248/365*($S248-BZ248+1),$V248/365*(CA248-$R248+1))))),0)</f>
        <v>0</v>
      </c>
      <c r="CC248" s="159">
        <f>CA248+1</f>
        <v>46235</v>
      </c>
      <c r="CD248" s="159">
        <f>CC248+30</f>
        <v>46265</v>
      </c>
      <c r="CE248" s="163">
        <f>IFERROR(IF(($R248-CD248)&gt;=0,0,IF(($S248-CC248)&lt;0,0,IF(AND(($S248-CD248)&gt;0,(CC248-$R248)&gt;0),$V248/365*(CD248-CC248+1),IF(AND(($S248-CD248)&lt;=0,(CC248-$R248)&gt;0),$V248/365*($S248-CC248+1),$V248/365*(CD248-$R248+1))))),0)</f>
        <v>0</v>
      </c>
      <c r="CF248" s="159">
        <f>CD248+1</f>
        <v>46266</v>
      </c>
      <c r="CG248" s="159">
        <f>CF248+29</f>
        <v>46295</v>
      </c>
      <c r="CH248" s="163">
        <f>IFERROR(IF(($R248-CG248)&gt;=0,0,IF(($S248-CF248)&lt;0,0,IF(AND(($S248-CG248)&gt;0,(CF248-$R248)&gt;0),$V248/365*(CG248-CF248+1),IF(AND(($S248-CG248)&lt;=0,(CF248-$R248)&gt;0),$V248/365*($S248-CF248+1),$V248/365*(CG248-$R248+1))))),0)</f>
        <v>0</v>
      </c>
      <c r="CI248" s="159">
        <f>CG248+1</f>
        <v>46296</v>
      </c>
      <c r="CJ248" s="159">
        <f>CI248+30</f>
        <v>46326</v>
      </c>
      <c r="CK248" s="163">
        <f>IFERROR(IF(($R248-CJ248)&gt;=0,0,IF(($S248-CI248)&lt;0,0,IF(AND(($S248-CJ248)&gt;0,(CI248-$R248)&gt;0),$V248/365*(CJ248-CI248+1),IF(AND(($S248-CJ248)&lt;=0,(CI248-$R248)&gt;0),$V248/365*($S248-CI248+1),$V248/365*(CJ248-$R248+1))))),0)</f>
        <v>0</v>
      </c>
      <c r="CL248" s="159">
        <f>CJ248+1</f>
        <v>46327</v>
      </c>
      <c r="CM248" s="159">
        <f>CL248+29</f>
        <v>46356</v>
      </c>
      <c r="CN248" s="163">
        <f>IFERROR(IF(($R248-CM248)&gt;=0,0,IF(($S248-CL248)&lt;0,0,IF(AND(($S248-CM248)&gt;0,(CL248-$R248)&gt;0),$V248/365*(CM248-CL248+1),IF(AND(($S248-CM248)&lt;=0,(CL248-$R248)&gt;0),$V248/365*($S248-CL248+1),$V248/365*(CM248-$R248+1))))),0)</f>
        <v>0</v>
      </c>
      <c r="CO248" s="159">
        <f>CM248+1</f>
        <v>46357</v>
      </c>
      <c r="CP248" s="159">
        <f>CO248+30</f>
        <v>46387</v>
      </c>
      <c r="CQ248" s="163">
        <f>IFERROR(IF(($R248-CP248)&gt;=0,0,IF(($S248-CO248)&lt;0,0,IF(AND(($S248-CP248)&gt;0,(CO248-$R248)&gt;0),$V248/365*(CP248-CO248+1),IF(AND(($S248-CP248)&lt;=0,(CO248-$R248)&gt;0),$V248/365*($S248-CO248+1),$V248/365*(CP248-$R248+1))))),0)</f>
        <v>0</v>
      </c>
    </row>
    <row r="249" s="85" customFormat="1" ht="24" customHeight="1" outlineLevel="4" spans="1:95">
      <c r="A249" s="124"/>
      <c r="B249" s="125"/>
      <c r="C249" s="126"/>
      <c r="D249" s="124"/>
      <c r="E249" s="125"/>
      <c r="F249" s="125"/>
      <c r="G249" s="125"/>
      <c r="H249" s="127"/>
      <c r="I249" s="127"/>
      <c r="J249" s="127">
        <f>Z249+AC249+AF249+AI249+AL249+AO249+AR249+AU249+AX249+BA249+BD249+BG249</f>
        <v>0</v>
      </c>
      <c r="K249" s="127">
        <f>K248+1</f>
        <v>2</v>
      </c>
      <c r="L249" s="152"/>
      <c r="M249" s="153">
        <f>IFERROR(VLOOKUP($L249,'2-2 引出数据_合同数据仓库'!$B$2:$BP$10000,3,FALSE),0)</f>
        <v>0</v>
      </c>
      <c r="N249" s="127"/>
      <c r="O249" s="153">
        <f>IFERROR(VLOOKUP((LEFT(VLOOKUP($L249,'2-2 引出数据_合同数据仓库'!$B$2:$BP$10000,64,FALSE),15)&amp;(RIGHT(VLOOKUP($L249,'2-2 引出数据_合同数据仓库'!$B$2:$BP$10000,64,FALSE),4)+1)),'2-2 引出数据_合同数据仓库'!$B$2:$BP$10000,3,FALSE),0)</f>
        <v>0</v>
      </c>
      <c r="P249" s="127"/>
      <c r="Q249" s="127">
        <f>IFERROR(VLOOKUP($L249,'2-2 引出数据_合同数据仓库'!$B$2:$BP$10000,28,FALSE),0)</f>
        <v>0</v>
      </c>
      <c r="R249" s="127">
        <f>IFERROR(VLOOKUP($L249,'2-2 引出数据_合同数据仓库'!$B$2:$BP$10000,29,FALSE),0)</f>
        <v>0</v>
      </c>
      <c r="S249" s="127">
        <f>IFERROR(VLOOKUP($L249,'2-2 引出数据_合同数据仓库'!$B$2:$BP$10000,4,FALSE),0)</f>
        <v>0</v>
      </c>
      <c r="T249" s="127"/>
      <c r="U249" s="127">
        <f>IFERROR(VLOOKUP($L249,'2-2 引出数据_合同数据仓库'!$B$2:$BP$10000,15,FALSE),0)</f>
        <v>0</v>
      </c>
      <c r="V249" s="127">
        <f>U249/(S249-R249+1)*365</f>
        <v>0</v>
      </c>
      <c r="W249" s="127"/>
      <c r="X249" s="159">
        <v>45658</v>
      </c>
      <c r="Y249" s="159">
        <f>X249+30</f>
        <v>45688</v>
      </c>
      <c r="Z249" s="163">
        <f>IFERROR(IF(($R249-Y249)&gt;=0,0,IF(($S249-X249)&lt;0,0,IF(AND(($S249-Y249)&gt;0,(X249-$R249)&gt;0),$V249/365*(Y249-X249+1),IF(AND(($S249-Y249)&lt;=0,(X249-$R249)&gt;0),$V249/365*($S249-X249+1),$V249/365*(Y249-$R249+1))))),0)</f>
        <v>0</v>
      </c>
      <c r="AA249" s="159">
        <f>Y249+1</f>
        <v>45689</v>
      </c>
      <c r="AB249" s="159">
        <f>AA249+27</f>
        <v>45716</v>
      </c>
      <c r="AC249" s="163">
        <f>IFERROR(IF(($R249-AB249)&gt;=0,0,IF(($S249-AA249)&lt;0,0,IF(AND(($S249-AB249)&gt;0,(AA249-$R249)&gt;0),$V249/365*(AB249-AA249+1),IF(AND(($S249-AB249)&lt;=0,(AA249-$R249)&gt;0),$V249/365*($S249-AA249+1),$V249/365*(AB249-$R249+1))))),0)</f>
        <v>0</v>
      </c>
      <c r="AD249" s="159">
        <f>AB249+1</f>
        <v>45717</v>
      </c>
      <c r="AE249" s="159">
        <f>AD249+30</f>
        <v>45747</v>
      </c>
      <c r="AF249" s="163">
        <f>IFERROR(IF(($R249-AE249)&gt;=0,0,IF(($S249-AD249)&lt;0,0,IF(AND(($S249-AE249)&gt;0,(AD249-$R249)&gt;0),$V249/365*(AE249-AD249+1),IF(AND(($S249-AE249)&lt;=0,(AD249-$R249)&gt;0),$V249/365*($S249-AD249+1),$V249/365*(AE249-$R249+1))))),0)</f>
        <v>0</v>
      </c>
      <c r="AG249" s="159">
        <f>AE249+1</f>
        <v>45748</v>
      </c>
      <c r="AH249" s="159">
        <f>AG249+29</f>
        <v>45777</v>
      </c>
      <c r="AI249" s="163">
        <f>IFERROR(IF(($R249-AH249)&gt;=0,0,IF(($S249-AG249)&lt;0,0,IF(AND(($S249-AH249)&gt;0,(AG249-$R249)&gt;0),$V249/365*(AH249-AG249+1),IF(AND(($S249-AH249)&lt;=0,(AG249-$R249)&gt;0),$V249/365*($S249-AG249+1),$V249/365*(AH249-$R249+1))))),0)</f>
        <v>0</v>
      </c>
      <c r="AJ249" s="159">
        <f>AH249+1</f>
        <v>45778</v>
      </c>
      <c r="AK249" s="159">
        <f>AJ249+30</f>
        <v>45808</v>
      </c>
      <c r="AL249" s="163">
        <f>IFERROR(IF(($R249-AK249)&gt;=0,0,IF(($S249-AJ249)&lt;0,0,IF(AND(($S249-AK249)&gt;0,(AJ249-$R249)&gt;0),$V249/365*(AK249-AJ249+1),IF(AND(($S249-AK249)&lt;=0,(AJ249-$R249)&gt;0),$V249/365*($S249-AJ249+1),$V249/365*(AK249-$R249+1))))),0)</f>
        <v>0</v>
      </c>
      <c r="AM249" s="159">
        <f>AK249+1</f>
        <v>45809</v>
      </c>
      <c r="AN249" s="159">
        <f>AM249+29</f>
        <v>45838</v>
      </c>
      <c r="AO249" s="163">
        <f>IFERROR(IF(($R249-AN249)&gt;=0,0,IF(($S249-AM249)&lt;0,0,IF(AND(($S249-AN249)&gt;0,(AM249-$R249)&gt;0),$V249/365*(AN249-AM249+1),IF(AND(($S249-AN249)&lt;=0,(AM249-$R249)&gt;0),$V249/365*($S249-AM249+1),$V249/365*(AN249-$R249+1))))),0)</f>
        <v>0</v>
      </c>
      <c r="AP249" s="159">
        <f>AN249+1</f>
        <v>45839</v>
      </c>
      <c r="AQ249" s="159">
        <f>AP249+30</f>
        <v>45869</v>
      </c>
      <c r="AR249" s="163">
        <f>IFERROR(IF(($R249-AQ249)&gt;=0,0,IF(($S249-AP249)&lt;0,0,IF(AND(($S249-AQ249)&gt;0,(AP249-$R249)&gt;0),$V249/365*(AQ249-AP249+1),IF(AND(($S249-AQ249)&lt;=0,(AP249-$R249)&gt;0),$V249/365*($S249-AP249+1),$V249/365*(AQ249-$R249+1))))),0)</f>
        <v>0</v>
      </c>
      <c r="AS249" s="159">
        <f>AQ249+1</f>
        <v>45870</v>
      </c>
      <c r="AT249" s="159">
        <f>AS249+30</f>
        <v>45900</v>
      </c>
      <c r="AU249" s="163">
        <f>IFERROR(IF(($R249-AT249)&gt;=0,0,IF(($S249-AS249)&lt;0,0,IF(AND(($S249-AT249)&gt;0,(AS249-$R249)&gt;0),$V249/365*(AT249-AS249+1),IF(AND(($S249-AT249)&lt;=0,(AS249-$R249)&gt;0),$V249/365*($S249-AS249+1),$V249/365*(AT249-$R249+1))))),0)</f>
        <v>0</v>
      </c>
      <c r="AV249" s="159">
        <f>AT249+1</f>
        <v>45901</v>
      </c>
      <c r="AW249" s="159">
        <f>AV249+29</f>
        <v>45930</v>
      </c>
      <c r="AX249" s="163">
        <f>IFERROR(IF(($R249-AW249)&gt;=0,0,IF(($S249-AV249)&lt;0,0,IF(AND(($S249-AW249)&gt;0,(AV249-$R249)&gt;0),$V249/365*(AW249-AV249+1),IF(AND(($S249-AW249)&lt;=0,(AV249-$R249)&gt;0),$V249/365*($S249-AV249+1),$V249/365*(AW249-$R249+1))))),0)</f>
        <v>0</v>
      </c>
      <c r="AY249" s="159">
        <f>AW249+1</f>
        <v>45931</v>
      </c>
      <c r="AZ249" s="159">
        <f>AY249+30</f>
        <v>45961</v>
      </c>
      <c r="BA249" s="163">
        <f>IFERROR(IF(($R249-AZ249)&gt;=0,0,IF(($S249-AY249)&lt;0,0,IF(AND(($S249-AZ249)&gt;0,(AY249-$R249)&gt;0),$V249/365*(AZ249-AY249+1),IF(AND(($S249-AZ249)&lt;=0,(AY249-$R249)&gt;0),$V249/365*($S249-AY249+1),$V249/365*(AZ249-$R249+1))))),0)</f>
        <v>0</v>
      </c>
      <c r="BB249" s="159">
        <f>AZ249+1</f>
        <v>45962</v>
      </c>
      <c r="BC249" s="159">
        <f>BB249+29</f>
        <v>45991</v>
      </c>
      <c r="BD249" s="163">
        <f>IFERROR(IF(($R249-BC249)&gt;=0,0,IF(($S249-BB249)&lt;0,0,IF(AND(($S249-BC249)&gt;0,(BB249-$R249)&gt;0),$V249/365*(BC249-BB249+1),IF(AND(($S249-BC249)&lt;=0,(BB249-$R249)&gt;0),$V249/365*($S249-BB249+1),$V249/365*(BC249-$R249+1))))),0)</f>
        <v>0</v>
      </c>
      <c r="BE249" s="159">
        <f>BC249+1</f>
        <v>45992</v>
      </c>
      <c r="BF249" s="159">
        <f>BE249+30</f>
        <v>46022</v>
      </c>
      <c r="BG249" s="163">
        <f>IFERROR(IF(($R249-BF249)&gt;=0,0,IF(($S249-BE249)&lt;0,0,IF(AND(($S249-BF249)&gt;0,(BE249-$R249)&gt;0),$V249/365*(BF249-BE249+1),IF(AND(($S249-BF249)&lt;=0,(BE249-$R249)&gt;0),$V249/365*($S249-BE249+1),$V249/365*(BF249-$R249+1))))),0)</f>
        <v>0</v>
      </c>
      <c r="BH249" s="159">
        <v>46023</v>
      </c>
      <c r="BI249" s="159">
        <f>BH249+30</f>
        <v>46053</v>
      </c>
      <c r="BJ249" s="163">
        <f>IFERROR(IF(($R249-BI249)&gt;=0,0,IF(($S249-BH249)&lt;0,0,IF(AND(($S249-BI249)&gt;0,(BH249-$R249)&gt;0),$V249/365*(BI249-BH249+1),IF(AND(($S249-BI249)&lt;=0,(BH249-$R249)&gt;0),$V249/365*($S249-BH249+1),$V249/365*(BI249-$R249+1))))),0)</f>
        <v>0</v>
      </c>
      <c r="BK249" s="159">
        <f>BI249+1</f>
        <v>46054</v>
      </c>
      <c r="BL249" s="159">
        <f>BK249+27</f>
        <v>46081</v>
      </c>
      <c r="BM249" s="163">
        <f>IFERROR(IF(($R249-BL249)&gt;=0,0,IF(($S249-BK249)&lt;0,0,IF(AND(($S249-BL249)&gt;0,(BK249-$R249)&gt;0),$V249/365*(BL249-BK249+1),IF(AND(($S249-BL249)&lt;=0,(BK249-$R249)&gt;0),$V249/365*($S249-BK249+1),$V249/365*(BL249-$R249+1))))),0)</f>
        <v>0</v>
      </c>
      <c r="BN249" s="159">
        <f>BL249+1</f>
        <v>46082</v>
      </c>
      <c r="BO249" s="159">
        <f>BN249+30</f>
        <v>46112</v>
      </c>
      <c r="BP249" s="163">
        <f>IFERROR(IF(($R249-BO249)&gt;=0,0,IF(($S249-BN249)&lt;0,0,IF(AND(($S249-BO249)&gt;0,(BN249-$R249)&gt;0),$V249/365*(BO249-BN249+1),IF(AND(($S249-BO249)&lt;=0,(BN249-$R249)&gt;0),$V249/365*($S249-BN249+1),$V249/365*(BO249-$R249+1))))),0)</f>
        <v>0</v>
      </c>
      <c r="BQ249" s="159">
        <f>BO249+1</f>
        <v>46113</v>
      </c>
      <c r="BR249" s="159">
        <f>BQ249+29</f>
        <v>46142</v>
      </c>
      <c r="BS249" s="163">
        <f>IFERROR(IF(($R249-BR249)&gt;=0,0,IF(($S249-BQ249)&lt;0,0,IF(AND(($S249-BR249)&gt;0,(BQ249-$R249)&gt;0),$V249/365*(BR249-BQ249+1),IF(AND(($S249-BR249)&lt;=0,(BQ249-$R249)&gt;0),$V249/365*($S249-BQ249+1),$V249/365*(BR249-$R249+1))))),0)</f>
        <v>0</v>
      </c>
      <c r="BT249" s="159">
        <f>BR249+1</f>
        <v>46143</v>
      </c>
      <c r="BU249" s="159">
        <f>BT249+30</f>
        <v>46173</v>
      </c>
      <c r="BV249" s="163">
        <f>IFERROR(IF(($R249-BU249)&gt;=0,0,IF(($S249-BT249)&lt;0,0,IF(AND(($S249-BU249)&gt;0,(BT249-$R249)&gt;0),$V249/365*(BU249-BT249+1),IF(AND(($S249-BU249)&lt;=0,(BT249-$R249)&gt;0),$V249/365*($S249-BT249+1),$V249/365*(BU249-$R249+1))))),0)</f>
        <v>0</v>
      </c>
      <c r="BW249" s="159">
        <f>BU249+1</f>
        <v>46174</v>
      </c>
      <c r="BX249" s="159">
        <f>BW249+29</f>
        <v>46203</v>
      </c>
      <c r="BY249" s="163">
        <f>IFERROR(IF(($R249-BX249)&gt;=0,0,IF(($S249-BW249)&lt;0,0,IF(AND(($S249-BX249)&gt;0,(BW249-$R249)&gt;0),$V249/365*(BX249-BW249+1),IF(AND(($S249-BX249)&lt;=0,(BW249-$R249)&gt;0),$V249/365*($S249-BW249+1),$V249/365*(BX249-$R249+1))))),0)</f>
        <v>0</v>
      </c>
      <c r="BZ249" s="159">
        <f>BX249+1</f>
        <v>46204</v>
      </c>
      <c r="CA249" s="159">
        <f>BZ249+30</f>
        <v>46234</v>
      </c>
      <c r="CB249" s="163">
        <f>IFERROR(IF(($R249-CA249)&gt;=0,0,IF(($S249-BZ249)&lt;0,0,IF(AND(($S249-CA249)&gt;0,(BZ249-$R249)&gt;0),$V249/365*(CA249-BZ249+1),IF(AND(($S249-CA249)&lt;=0,(BZ249-$R249)&gt;0),$V249/365*($S249-BZ249+1),$V249/365*(CA249-$R249+1))))),0)</f>
        <v>0</v>
      </c>
      <c r="CC249" s="159">
        <f>CA249+1</f>
        <v>46235</v>
      </c>
      <c r="CD249" s="159">
        <f>CC249+30</f>
        <v>46265</v>
      </c>
      <c r="CE249" s="163">
        <f>IFERROR(IF(($R249-CD249)&gt;=0,0,IF(($S249-CC249)&lt;0,0,IF(AND(($S249-CD249)&gt;0,(CC249-$R249)&gt;0),$V249/365*(CD249-CC249+1),IF(AND(($S249-CD249)&lt;=0,(CC249-$R249)&gt;0),$V249/365*($S249-CC249+1),$V249/365*(CD249-$R249+1))))),0)</f>
        <v>0</v>
      </c>
      <c r="CF249" s="159">
        <f>CD249+1</f>
        <v>46266</v>
      </c>
      <c r="CG249" s="159">
        <f>CF249+29</f>
        <v>46295</v>
      </c>
      <c r="CH249" s="163">
        <f>IFERROR(IF(($R249-CG249)&gt;=0,0,IF(($S249-CF249)&lt;0,0,IF(AND(($S249-CG249)&gt;0,(CF249-$R249)&gt;0),$V249/365*(CG249-CF249+1),IF(AND(($S249-CG249)&lt;=0,(CF249-$R249)&gt;0),$V249/365*($S249-CF249+1),$V249/365*(CG249-$R249+1))))),0)</f>
        <v>0</v>
      </c>
      <c r="CI249" s="159">
        <f>CG249+1</f>
        <v>46296</v>
      </c>
      <c r="CJ249" s="159">
        <f>CI249+30</f>
        <v>46326</v>
      </c>
      <c r="CK249" s="163">
        <f>IFERROR(IF(($R249-CJ249)&gt;=0,0,IF(($S249-CI249)&lt;0,0,IF(AND(($S249-CJ249)&gt;0,(CI249-$R249)&gt;0),$V249/365*(CJ249-CI249+1),IF(AND(($S249-CJ249)&lt;=0,(CI249-$R249)&gt;0),$V249/365*($S249-CI249+1),$V249/365*(CJ249-$R249+1))))),0)</f>
        <v>0</v>
      </c>
      <c r="CL249" s="159">
        <f>CJ249+1</f>
        <v>46327</v>
      </c>
      <c r="CM249" s="159">
        <f>CL249+29</f>
        <v>46356</v>
      </c>
      <c r="CN249" s="163">
        <f>IFERROR(IF(($R249-CM249)&gt;=0,0,IF(($S249-CL249)&lt;0,0,IF(AND(($S249-CM249)&gt;0,(CL249-$R249)&gt;0),$V249/365*(CM249-CL249+1),IF(AND(($S249-CM249)&lt;=0,(CL249-$R249)&gt;0),$V249/365*($S249-CL249+1),$V249/365*(CM249-$R249+1))))),0)</f>
        <v>0</v>
      </c>
      <c r="CO249" s="159">
        <f>CM249+1</f>
        <v>46357</v>
      </c>
      <c r="CP249" s="159">
        <f>CO249+30</f>
        <v>46387</v>
      </c>
      <c r="CQ249" s="163">
        <f>IFERROR(IF(($R249-CP249)&gt;=0,0,IF(($S249-CO249)&lt;0,0,IF(AND(($S249-CP249)&gt;0,(CO249-$R249)&gt;0),$V249/365*(CP249-CO249+1),IF(AND(($S249-CP249)&lt;=0,(CO249-$R249)&gt;0),$V249/365*($S249-CO249+1),$V249/365*(CP249-$R249+1))))),0)</f>
        <v>0</v>
      </c>
    </row>
    <row r="250" s="85" customFormat="1" ht="24" customHeight="1" outlineLevel="4" spans="1:95">
      <c r="A250" s="124"/>
      <c r="B250" s="125"/>
      <c r="C250" s="126"/>
      <c r="D250" s="124"/>
      <c r="E250" s="125"/>
      <c r="F250" s="125"/>
      <c r="G250" s="125"/>
      <c r="H250" s="127"/>
      <c r="I250" s="127"/>
      <c r="J250" s="127">
        <f>Z250+AC250+AF250+AI250+AL250+AO250+AR250+AU250+AX250+BA250+BD250+BG250</f>
        <v>0</v>
      </c>
      <c r="K250" s="127">
        <f>K249+1</f>
        <v>3</v>
      </c>
      <c r="L250" s="152"/>
      <c r="M250" s="153">
        <f>IFERROR(VLOOKUP($L250,'2-2 引出数据_合同数据仓库'!$B$2:$BP$10000,3,FALSE),0)</f>
        <v>0</v>
      </c>
      <c r="N250" s="127"/>
      <c r="O250" s="153">
        <f>IFERROR(VLOOKUP((LEFT(VLOOKUP($L250,'2-2 引出数据_合同数据仓库'!$B$2:$BP$10000,64,FALSE),15)&amp;(RIGHT(VLOOKUP($L250,'2-2 引出数据_合同数据仓库'!$B$2:$BP$10000,64,FALSE),4)+1)),'2-2 引出数据_合同数据仓库'!$B$2:$BP$10000,3,FALSE),0)</f>
        <v>0</v>
      </c>
      <c r="P250" s="127"/>
      <c r="Q250" s="127">
        <f>IFERROR(VLOOKUP($L250,'2-2 引出数据_合同数据仓库'!$B$2:$BP$10000,28,FALSE),0)</f>
        <v>0</v>
      </c>
      <c r="R250" s="127">
        <f>IFERROR(VLOOKUP($L250,'2-2 引出数据_合同数据仓库'!$B$2:$BP$10000,29,FALSE),0)</f>
        <v>0</v>
      </c>
      <c r="S250" s="127">
        <f>IFERROR(VLOOKUP($L250,'2-2 引出数据_合同数据仓库'!$B$2:$BP$10000,4,FALSE),0)</f>
        <v>0</v>
      </c>
      <c r="T250" s="127"/>
      <c r="U250" s="127">
        <f>IFERROR(VLOOKUP($L250,'2-2 引出数据_合同数据仓库'!$B$2:$BP$10000,15,FALSE),0)</f>
        <v>0</v>
      </c>
      <c r="V250" s="127">
        <f>U250/(S250-R250+1)*365</f>
        <v>0</v>
      </c>
      <c r="W250" s="127"/>
      <c r="X250" s="159">
        <v>45658</v>
      </c>
      <c r="Y250" s="159">
        <f>X250+30</f>
        <v>45688</v>
      </c>
      <c r="Z250" s="163">
        <f>IFERROR(IF(($R250-Y250)&gt;=0,0,IF(($S250-X250)&lt;0,0,IF(AND(($S250-Y250)&gt;0,(X250-$R250)&gt;0),$V250/365*(Y250-X250+1),IF(AND(($S250-Y250)&lt;=0,(X250-$R250)&gt;0),$V250/365*($S250-X250+1),$V250/365*(Y250-$R250+1))))),0)</f>
        <v>0</v>
      </c>
      <c r="AA250" s="159">
        <f>Y250+1</f>
        <v>45689</v>
      </c>
      <c r="AB250" s="159">
        <f>AA250+27</f>
        <v>45716</v>
      </c>
      <c r="AC250" s="163">
        <f>IFERROR(IF(($R250-AB250)&gt;=0,0,IF(($S250-AA250)&lt;0,0,IF(AND(($S250-AB250)&gt;0,(AA250-$R250)&gt;0),$V250/365*(AB250-AA250+1),IF(AND(($S250-AB250)&lt;=0,(AA250-$R250)&gt;0),$V250/365*($S250-AA250+1),$V250/365*(AB250-$R250+1))))),0)</f>
        <v>0</v>
      </c>
      <c r="AD250" s="159">
        <f>AB250+1</f>
        <v>45717</v>
      </c>
      <c r="AE250" s="159">
        <f>AD250+30</f>
        <v>45747</v>
      </c>
      <c r="AF250" s="163">
        <f>IFERROR(IF(($R250-AE250)&gt;=0,0,IF(($S250-AD250)&lt;0,0,IF(AND(($S250-AE250)&gt;0,(AD250-$R250)&gt;0),$V250/365*(AE250-AD250+1),IF(AND(($S250-AE250)&lt;=0,(AD250-$R250)&gt;0),$V250/365*($S250-AD250+1),$V250/365*(AE250-$R250+1))))),0)</f>
        <v>0</v>
      </c>
      <c r="AG250" s="159">
        <f>AE250+1</f>
        <v>45748</v>
      </c>
      <c r="AH250" s="159">
        <f>AG250+29</f>
        <v>45777</v>
      </c>
      <c r="AI250" s="163">
        <f>IFERROR(IF(($R250-AH250)&gt;=0,0,IF(($S250-AG250)&lt;0,0,IF(AND(($S250-AH250)&gt;0,(AG250-$R250)&gt;0),$V250/365*(AH250-AG250+1),IF(AND(($S250-AH250)&lt;=0,(AG250-$R250)&gt;0),$V250/365*($S250-AG250+1),$V250/365*(AH250-$R250+1))))),0)</f>
        <v>0</v>
      </c>
      <c r="AJ250" s="159">
        <f>AH250+1</f>
        <v>45778</v>
      </c>
      <c r="AK250" s="159">
        <f>AJ250+30</f>
        <v>45808</v>
      </c>
      <c r="AL250" s="163">
        <f>IFERROR(IF(($R250-AK250)&gt;=0,0,IF(($S250-AJ250)&lt;0,0,IF(AND(($S250-AK250)&gt;0,(AJ250-$R250)&gt;0),$V250/365*(AK250-AJ250+1),IF(AND(($S250-AK250)&lt;=0,(AJ250-$R250)&gt;0),$V250/365*($S250-AJ250+1),$V250/365*(AK250-$R250+1))))),0)</f>
        <v>0</v>
      </c>
      <c r="AM250" s="159">
        <f>AK250+1</f>
        <v>45809</v>
      </c>
      <c r="AN250" s="159">
        <f>AM250+29</f>
        <v>45838</v>
      </c>
      <c r="AO250" s="163">
        <f>IFERROR(IF(($R250-AN250)&gt;=0,0,IF(($S250-AM250)&lt;0,0,IF(AND(($S250-AN250)&gt;0,(AM250-$R250)&gt;0),$V250/365*(AN250-AM250+1),IF(AND(($S250-AN250)&lt;=0,(AM250-$R250)&gt;0),$V250/365*($S250-AM250+1),$V250/365*(AN250-$R250+1))))),0)</f>
        <v>0</v>
      </c>
      <c r="AP250" s="159">
        <f>AN250+1</f>
        <v>45839</v>
      </c>
      <c r="AQ250" s="159">
        <f>AP250+30</f>
        <v>45869</v>
      </c>
      <c r="AR250" s="163">
        <f>IFERROR(IF(($R250-AQ250)&gt;=0,0,IF(($S250-AP250)&lt;0,0,IF(AND(($S250-AQ250)&gt;0,(AP250-$R250)&gt;0),$V250/365*(AQ250-AP250+1),IF(AND(($S250-AQ250)&lt;=0,(AP250-$R250)&gt;0),$V250/365*($S250-AP250+1),$V250/365*(AQ250-$R250+1))))),0)</f>
        <v>0</v>
      </c>
      <c r="AS250" s="159">
        <f>AQ250+1</f>
        <v>45870</v>
      </c>
      <c r="AT250" s="159">
        <f>AS250+30</f>
        <v>45900</v>
      </c>
      <c r="AU250" s="163">
        <f>IFERROR(IF(($R250-AT250)&gt;=0,0,IF(($S250-AS250)&lt;0,0,IF(AND(($S250-AT250)&gt;0,(AS250-$R250)&gt;0),$V250/365*(AT250-AS250+1),IF(AND(($S250-AT250)&lt;=0,(AS250-$R250)&gt;0),$V250/365*($S250-AS250+1),$V250/365*(AT250-$R250+1))))),0)</f>
        <v>0</v>
      </c>
      <c r="AV250" s="159">
        <f>AT250+1</f>
        <v>45901</v>
      </c>
      <c r="AW250" s="159">
        <f>AV250+29</f>
        <v>45930</v>
      </c>
      <c r="AX250" s="163">
        <f>IFERROR(IF(($R250-AW250)&gt;=0,0,IF(($S250-AV250)&lt;0,0,IF(AND(($S250-AW250)&gt;0,(AV250-$R250)&gt;0),$V250/365*(AW250-AV250+1),IF(AND(($S250-AW250)&lt;=0,(AV250-$R250)&gt;0),$V250/365*($S250-AV250+1),$V250/365*(AW250-$R250+1))))),0)</f>
        <v>0</v>
      </c>
      <c r="AY250" s="159">
        <f>AW250+1</f>
        <v>45931</v>
      </c>
      <c r="AZ250" s="159">
        <f>AY250+30</f>
        <v>45961</v>
      </c>
      <c r="BA250" s="163">
        <f>IFERROR(IF(($R250-AZ250)&gt;=0,0,IF(($S250-AY250)&lt;0,0,IF(AND(($S250-AZ250)&gt;0,(AY250-$R250)&gt;0),$V250/365*(AZ250-AY250+1),IF(AND(($S250-AZ250)&lt;=0,(AY250-$R250)&gt;0),$V250/365*($S250-AY250+1),$V250/365*(AZ250-$R250+1))))),0)</f>
        <v>0</v>
      </c>
      <c r="BB250" s="159">
        <f>AZ250+1</f>
        <v>45962</v>
      </c>
      <c r="BC250" s="159">
        <f>BB250+29</f>
        <v>45991</v>
      </c>
      <c r="BD250" s="163">
        <f>IFERROR(IF(($R250-BC250)&gt;=0,0,IF(($S250-BB250)&lt;0,0,IF(AND(($S250-BC250)&gt;0,(BB250-$R250)&gt;0),$V250/365*(BC250-BB250+1),IF(AND(($S250-BC250)&lt;=0,(BB250-$R250)&gt;0),$V250/365*($S250-BB250+1),$V250/365*(BC250-$R250+1))))),0)</f>
        <v>0</v>
      </c>
      <c r="BE250" s="159">
        <f>BC250+1</f>
        <v>45992</v>
      </c>
      <c r="BF250" s="159">
        <f>BE250+30</f>
        <v>46022</v>
      </c>
      <c r="BG250" s="163">
        <f>IFERROR(IF(($R250-BF250)&gt;=0,0,IF(($S250-BE250)&lt;0,0,IF(AND(($S250-BF250)&gt;0,(BE250-$R250)&gt;0),$V250/365*(BF250-BE250+1),IF(AND(($S250-BF250)&lt;=0,(BE250-$R250)&gt;0),$V250/365*($S250-BE250+1),$V250/365*(BF250-$R250+1))))),0)</f>
        <v>0</v>
      </c>
      <c r="BH250" s="159">
        <v>46023</v>
      </c>
      <c r="BI250" s="159">
        <f>BH250+30</f>
        <v>46053</v>
      </c>
      <c r="BJ250" s="163">
        <f>IFERROR(IF(($R250-BI250)&gt;=0,0,IF(($S250-BH250)&lt;0,0,IF(AND(($S250-BI250)&gt;0,(BH250-$R250)&gt;0),$V250/365*(BI250-BH250+1),IF(AND(($S250-BI250)&lt;=0,(BH250-$R250)&gt;0),$V250/365*($S250-BH250+1),$V250/365*(BI250-$R250+1))))),0)</f>
        <v>0</v>
      </c>
      <c r="BK250" s="159">
        <f>BI250+1</f>
        <v>46054</v>
      </c>
      <c r="BL250" s="159">
        <f>BK250+27</f>
        <v>46081</v>
      </c>
      <c r="BM250" s="163">
        <f>IFERROR(IF(($R250-BL250)&gt;=0,0,IF(($S250-BK250)&lt;0,0,IF(AND(($S250-BL250)&gt;0,(BK250-$R250)&gt;0),$V250/365*(BL250-BK250+1),IF(AND(($S250-BL250)&lt;=0,(BK250-$R250)&gt;0),$V250/365*($S250-BK250+1),$V250/365*(BL250-$R250+1))))),0)</f>
        <v>0</v>
      </c>
      <c r="BN250" s="159">
        <f>BL250+1</f>
        <v>46082</v>
      </c>
      <c r="BO250" s="159">
        <f>BN250+30</f>
        <v>46112</v>
      </c>
      <c r="BP250" s="163">
        <f>IFERROR(IF(($R250-BO250)&gt;=0,0,IF(($S250-BN250)&lt;0,0,IF(AND(($S250-BO250)&gt;0,(BN250-$R250)&gt;0),$V250/365*(BO250-BN250+1),IF(AND(($S250-BO250)&lt;=0,(BN250-$R250)&gt;0),$V250/365*($S250-BN250+1),$V250/365*(BO250-$R250+1))))),0)</f>
        <v>0</v>
      </c>
      <c r="BQ250" s="159">
        <f>BO250+1</f>
        <v>46113</v>
      </c>
      <c r="BR250" s="159">
        <f>BQ250+29</f>
        <v>46142</v>
      </c>
      <c r="BS250" s="163">
        <f>IFERROR(IF(($R250-BR250)&gt;=0,0,IF(($S250-BQ250)&lt;0,0,IF(AND(($S250-BR250)&gt;0,(BQ250-$R250)&gt;0),$V250/365*(BR250-BQ250+1),IF(AND(($S250-BR250)&lt;=0,(BQ250-$R250)&gt;0),$V250/365*($S250-BQ250+1),$V250/365*(BR250-$R250+1))))),0)</f>
        <v>0</v>
      </c>
      <c r="BT250" s="159">
        <f>BR250+1</f>
        <v>46143</v>
      </c>
      <c r="BU250" s="159">
        <f>BT250+30</f>
        <v>46173</v>
      </c>
      <c r="BV250" s="163">
        <f>IFERROR(IF(($R250-BU250)&gt;=0,0,IF(($S250-BT250)&lt;0,0,IF(AND(($S250-BU250)&gt;0,(BT250-$R250)&gt;0),$V250/365*(BU250-BT250+1),IF(AND(($S250-BU250)&lt;=0,(BT250-$R250)&gt;0),$V250/365*($S250-BT250+1),$V250/365*(BU250-$R250+1))))),0)</f>
        <v>0</v>
      </c>
      <c r="BW250" s="159">
        <f>BU250+1</f>
        <v>46174</v>
      </c>
      <c r="BX250" s="159">
        <f>BW250+29</f>
        <v>46203</v>
      </c>
      <c r="BY250" s="163">
        <f>IFERROR(IF(($R250-BX250)&gt;=0,0,IF(($S250-BW250)&lt;0,0,IF(AND(($S250-BX250)&gt;0,(BW250-$R250)&gt;0),$V250/365*(BX250-BW250+1),IF(AND(($S250-BX250)&lt;=0,(BW250-$R250)&gt;0),$V250/365*($S250-BW250+1),$V250/365*(BX250-$R250+1))))),0)</f>
        <v>0</v>
      </c>
      <c r="BZ250" s="159">
        <f>BX250+1</f>
        <v>46204</v>
      </c>
      <c r="CA250" s="159">
        <f>BZ250+30</f>
        <v>46234</v>
      </c>
      <c r="CB250" s="163">
        <f>IFERROR(IF(($R250-CA250)&gt;=0,0,IF(($S250-BZ250)&lt;0,0,IF(AND(($S250-CA250)&gt;0,(BZ250-$R250)&gt;0),$V250/365*(CA250-BZ250+1),IF(AND(($S250-CA250)&lt;=0,(BZ250-$R250)&gt;0),$V250/365*($S250-BZ250+1),$V250/365*(CA250-$R250+1))))),0)</f>
        <v>0</v>
      </c>
      <c r="CC250" s="159">
        <f>CA250+1</f>
        <v>46235</v>
      </c>
      <c r="CD250" s="159">
        <f>CC250+30</f>
        <v>46265</v>
      </c>
      <c r="CE250" s="163">
        <f>IFERROR(IF(($R250-CD250)&gt;=0,0,IF(($S250-CC250)&lt;0,0,IF(AND(($S250-CD250)&gt;0,(CC250-$R250)&gt;0),$V250/365*(CD250-CC250+1),IF(AND(($S250-CD250)&lt;=0,(CC250-$R250)&gt;0),$V250/365*($S250-CC250+1),$V250/365*(CD250-$R250+1))))),0)</f>
        <v>0</v>
      </c>
      <c r="CF250" s="159">
        <f>CD250+1</f>
        <v>46266</v>
      </c>
      <c r="CG250" s="159">
        <f>CF250+29</f>
        <v>46295</v>
      </c>
      <c r="CH250" s="163">
        <f>IFERROR(IF(($R250-CG250)&gt;=0,0,IF(($S250-CF250)&lt;0,0,IF(AND(($S250-CG250)&gt;0,(CF250-$R250)&gt;0),$V250/365*(CG250-CF250+1),IF(AND(($S250-CG250)&lt;=0,(CF250-$R250)&gt;0),$V250/365*($S250-CF250+1),$V250/365*(CG250-$R250+1))))),0)</f>
        <v>0</v>
      </c>
      <c r="CI250" s="159">
        <f>CG250+1</f>
        <v>46296</v>
      </c>
      <c r="CJ250" s="159">
        <f>CI250+30</f>
        <v>46326</v>
      </c>
      <c r="CK250" s="163">
        <f>IFERROR(IF(($R250-CJ250)&gt;=0,0,IF(($S250-CI250)&lt;0,0,IF(AND(($S250-CJ250)&gt;0,(CI250-$R250)&gt;0),$V250/365*(CJ250-CI250+1),IF(AND(($S250-CJ250)&lt;=0,(CI250-$R250)&gt;0),$V250/365*($S250-CI250+1),$V250/365*(CJ250-$R250+1))))),0)</f>
        <v>0</v>
      </c>
      <c r="CL250" s="159">
        <f>CJ250+1</f>
        <v>46327</v>
      </c>
      <c r="CM250" s="159">
        <f>CL250+29</f>
        <v>46356</v>
      </c>
      <c r="CN250" s="163">
        <f>IFERROR(IF(($R250-CM250)&gt;=0,0,IF(($S250-CL250)&lt;0,0,IF(AND(($S250-CM250)&gt;0,(CL250-$R250)&gt;0),$V250/365*(CM250-CL250+1),IF(AND(($S250-CM250)&lt;=0,(CL250-$R250)&gt;0),$V250/365*($S250-CL250+1),$V250/365*(CM250-$R250+1))))),0)</f>
        <v>0</v>
      </c>
      <c r="CO250" s="159">
        <f>CM250+1</f>
        <v>46357</v>
      </c>
      <c r="CP250" s="159">
        <f>CO250+30</f>
        <v>46387</v>
      </c>
      <c r="CQ250" s="163">
        <f>IFERROR(IF(($R250-CP250)&gt;=0,0,IF(($S250-CO250)&lt;0,0,IF(AND(($S250-CP250)&gt;0,(CO250-$R250)&gt;0),$V250/365*(CP250-CO250+1),IF(AND(($S250-CP250)&lt;=0,(CO250-$R250)&gt;0),$V250/365*($S250-CO250+1),$V250/365*(CP250-$R250+1))))),0)</f>
        <v>0</v>
      </c>
    </row>
    <row r="251" s="85" customFormat="1" ht="24" customHeight="1" outlineLevel="4" spans="1:95">
      <c r="A251" s="124"/>
      <c r="B251" s="125"/>
      <c r="C251" s="126"/>
      <c r="D251" s="124"/>
      <c r="E251" s="125"/>
      <c r="F251" s="125"/>
      <c r="G251" s="125"/>
      <c r="H251" s="127"/>
      <c r="I251" s="127"/>
      <c r="J251" s="127">
        <f>Z251+AC251+AF251+AI251+AL251+AO251+AR251+AU251+AX251+BA251+BD251+BG251</f>
        <v>0</v>
      </c>
      <c r="K251" s="127">
        <f>K250+1</f>
        <v>4</v>
      </c>
      <c r="L251" s="152"/>
      <c r="M251" s="153">
        <f>IFERROR(VLOOKUP($L251,'2-2 引出数据_合同数据仓库'!$B$2:$BP$10000,3,FALSE),0)</f>
        <v>0</v>
      </c>
      <c r="N251" s="127"/>
      <c r="O251" s="153">
        <f>IFERROR(VLOOKUP((LEFT(VLOOKUP($L251,'2-2 引出数据_合同数据仓库'!$B$2:$BP$10000,64,FALSE),15)&amp;(RIGHT(VLOOKUP($L251,'2-2 引出数据_合同数据仓库'!$B$2:$BP$10000,64,FALSE),4)+1)),'2-2 引出数据_合同数据仓库'!$B$2:$BP$10000,3,FALSE),0)</f>
        <v>0</v>
      </c>
      <c r="P251" s="127"/>
      <c r="Q251" s="127">
        <f>IFERROR(VLOOKUP($L251,'2-2 引出数据_合同数据仓库'!$B$2:$BP$10000,28,FALSE),0)</f>
        <v>0</v>
      </c>
      <c r="R251" s="127">
        <f>IFERROR(VLOOKUP($L251,'2-2 引出数据_合同数据仓库'!$B$2:$BP$10000,29,FALSE),0)</f>
        <v>0</v>
      </c>
      <c r="S251" s="127">
        <f>IFERROR(VLOOKUP($L251,'2-2 引出数据_合同数据仓库'!$B$2:$BP$10000,4,FALSE),0)</f>
        <v>0</v>
      </c>
      <c r="T251" s="127"/>
      <c r="U251" s="127">
        <f>IFERROR(VLOOKUP($L251,'2-2 引出数据_合同数据仓库'!$B$2:$BP$10000,15,FALSE),0)</f>
        <v>0</v>
      </c>
      <c r="V251" s="127">
        <f>U251/(S251-R251+1)*365</f>
        <v>0</v>
      </c>
      <c r="W251" s="127"/>
      <c r="X251" s="159">
        <v>45658</v>
      </c>
      <c r="Y251" s="159">
        <f>X251+30</f>
        <v>45688</v>
      </c>
      <c r="Z251" s="163">
        <f>IFERROR(IF(($R251-Y251)&gt;=0,0,IF(($S251-X251)&lt;0,0,IF(AND(($S251-Y251)&gt;0,(X251-$R251)&gt;0),$V251/365*(Y251-X251+1),IF(AND(($S251-Y251)&lt;=0,(X251-$R251)&gt;0),$V251/365*($S251-X251+1),$V251/365*(Y251-$R251+1))))),0)</f>
        <v>0</v>
      </c>
      <c r="AA251" s="159">
        <f>Y251+1</f>
        <v>45689</v>
      </c>
      <c r="AB251" s="159">
        <f>AA251+27</f>
        <v>45716</v>
      </c>
      <c r="AC251" s="163">
        <f>IFERROR(IF(($R251-AB251)&gt;=0,0,IF(($S251-AA251)&lt;0,0,IF(AND(($S251-AB251)&gt;0,(AA251-$R251)&gt;0),$V251/365*(AB251-AA251+1),IF(AND(($S251-AB251)&lt;=0,(AA251-$R251)&gt;0),$V251/365*($S251-AA251+1),$V251/365*(AB251-$R251+1))))),0)</f>
        <v>0</v>
      </c>
      <c r="AD251" s="159">
        <f>AB251+1</f>
        <v>45717</v>
      </c>
      <c r="AE251" s="159">
        <f>AD251+30</f>
        <v>45747</v>
      </c>
      <c r="AF251" s="163">
        <f>IFERROR(IF(($R251-AE251)&gt;=0,0,IF(($S251-AD251)&lt;0,0,IF(AND(($S251-AE251)&gt;0,(AD251-$R251)&gt;0),$V251/365*(AE251-AD251+1),IF(AND(($S251-AE251)&lt;=0,(AD251-$R251)&gt;0),$V251/365*($S251-AD251+1),$V251/365*(AE251-$R251+1))))),0)</f>
        <v>0</v>
      </c>
      <c r="AG251" s="159">
        <f>AE251+1</f>
        <v>45748</v>
      </c>
      <c r="AH251" s="159">
        <f>AG251+29</f>
        <v>45777</v>
      </c>
      <c r="AI251" s="163">
        <f>IFERROR(IF(($R251-AH251)&gt;=0,0,IF(($S251-AG251)&lt;0,0,IF(AND(($S251-AH251)&gt;0,(AG251-$R251)&gt;0),$V251/365*(AH251-AG251+1),IF(AND(($S251-AH251)&lt;=0,(AG251-$R251)&gt;0),$V251/365*($S251-AG251+1),$V251/365*(AH251-$R251+1))))),0)</f>
        <v>0</v>
      </c>
      <c r="AJ251" s="159">
        <f>AH251+1</f>
        <v>45778</v>
      </c>
      <c r="AK251" s="159">
        <f>AJ251+30</f>
        <v>45808</v>
      </c>
      <c r="AL251" s="163">
        <f>IFERROR(IF(($R251-AK251)&gt;=0,0,IF(($S251-AJ251)&lt;0,0,IF(AND(($S251-AK251)&gt;0,(AJ251-$R251)&gt;0),$V251/365*(AK251-AJ251+1),IF(AND(($S251-AK251)&lt;=0,(AJ251-$R251)&gt;0),$V251/365*($S251-AJ251+1),$V251/365*(AK251-$R251+1))))),0)</f>
        <v>0</v>
      </c>
      <c r="AM251" s="159">
        <f>AK251+1</f>
        <v>45809</v>
      </c>
      <c r="AN251" s="159">
        <f>AM251+29</f>
        <v>45838</v>
      </c>
      <c r="AO251" s="163">
        <f>IFERROR(IF(($R251-AN251)&gt;=0,0,IF(($S251-AM251)&lt;0,0,IF(AND(($S251-AN251)&gt;0,(AM251-$R251)&gt;0),$V251/365*(AN251-AM251+1),IF(AND(($S251-AN251)&lt;=0,(AM251-$R251)&gt;0),$V251/365*($S251-AM251+1),$V251/365*(AN251-$R251+1))))),0)</f>
        <v>0</v>
      </c>
      <c r="AP251" s="159">
        <f>AN251+1</f>
        <v>45839</v>
      </c>
      <c r="AQ251" s="159">
        <f>AP251+30</f>
        <v>45869</v>
      </c>
      <c r="AR251" s="163">
        <f>IFERROR(IF(($R251-AQ251)&gt;=0,0,IF(($S251-AP251)&lt;0,0,IF(AND(($S251-AQ251)&gt;0,(AP251-$R251)&gt;0),$V251/365*(AQ251-AP251+1),IF(AND(($S251-AQ251)&lt;=0,(AP251-$R251)&gt;0),$V251/365*($S251-AP251+1),$V251/365*(AQ251-$R251+1))))),0)</f>
        <v>0</v>
      </c>
      <c r="AS251" s="159">
        <f>AQ251+1</f>
        <v>45870</v>
      </c>
      <c r="AT251" s="159">
        <f>AS251+30</f>
        <v>45900</v>
      </c>
      <c r="AU251" s="163">
        <f>IFERROR(IF(($R251-AT251)&gt;=0,0,IF(($S251-AS251)&lt;0,0,IF(AND(($S251-AT251)&gt;0,(AS251-$R251)&gt;0),$V251/365*(AT251-AS251+1),IF(AND(($S251-AT251)&lt;=0,(AS251-$R251)&gt;0),$V251/365*($S251-AS251+1),$V251/365*(AT251-$R251+1))))),0)</f>
        <v>0</v>
      </c>
      <c r="AV251" s="159">
        <f>AT251+1</f>
        <v>45901</v>
      </c>
      <c r="AW251" s="159">
        <f>AV251+29</f>
        <v>45930</v>
      </c>
      <c r="AX251" s="163">
        <f>IFERROR(IF(($R251-AW251)&gt;=0,0,IF(($S251-AV251)&lt;0,0,IF(AND(($S251-AW251)&gt;0,(AV251-$R251)&gt;0),$V251/365*(AW251-AV251+1),IF(AND(($S251-AW251)&lt;=0,(AV251-$R251)&gt;0),$V251/365*($S251-AV251+1),$V251/365*(AW251-$R251+1))))),0)</f>
        <v>0</v>
      </c>
      <c r="AY251" s="159">
        <f>AW251+1</f>
        <v>45931</v>
      </c>
      <c r="AZ251" s="159">
        <f>AY251+30</f>
        <v>45961</v>
      </c>
      <c r="BA251" s="163">
        <f>IFERROR(IF(($R251-AZ251)&gt;=0,0,IF(($S251-AY251)&lt;0,0,IF(AND(($S251-AZ251)&gt;0,(AY251-$R251)&gt;0),$V251/365*(AZ251-AY251+1),IF(AND(($S251-AZ251)&lt;=0,(AY251-$R251)&gt;0),$V251/365*($S251-AY251+1),$V251/365*(AZ251-$R251+1))))),0)</f>
        <v>0</v>
      </c>
      <c r="BB251" s="159">
        <f>AZ251+1</f>
        <v>45962</v>
      </c>
      <c r="BC251" s="159">
        <f>BB251+29</f>
        <v>45991</v>
      </c>
      <c r="BD251" s="163">
        <f>IFERROR(IF(($R251-BC251)&gt;=0,0,IF(($S251-BB251)&lt;0,0,IF(AND(($S251-BC251)&gt;0,(BB251-$R251)&gt;0),$V251/365*(BC251-BB251+1),IF(AND(($S251-BC251)&lt;=0,(BB251-$R251)&gt;0),$V251/365*($S251-BB251+1),$V251/365*(BC251-$R251+1))))),0)</f>
        <v>0</v>
      </c>
      <c r="BE251" s="159">
        <f>BC251+1</f>
        <v>45992</v>
      </c>
      <c r="BF251" s="159">
        <f>BE251+30</f>
        <v>46022</v>
      </c>
      <c r="BG251" s="163">
        <f>IFERROR(IF(($R251-BF251)&gt;=0,0,IF(($S251-BE251)&lt;0,0,IF(AND(($S251-BF251)&gt;0,(BE251-$R251)&gt;0),$V251/365*(BF251-BE251+1),IF(AND(($S251-BF251)&lt;=0,(BE251-$R251)&gt;0),$V251/365*($S251-BE251+1),$V251/365*(BF251-$R251+1))))),0)</f>
        <v>0</v>
      </c>
      <c r="BH251" s="159">
        <v>46023</v>
      </c>
      <c r="BI251" s="159">
        <f>BH251+30</f>
        <v>46053</v>
      </c>
      <c r="BJ251" s="163">
        <f>IFERROR(IF(($R251-BI251)&gt;=0,0,IF(($S251-BH251)&lt;0,0,IF(AND(($S251-BI251)&gt;0,(BH251-$R251)&gt;0),$V251/365*(BI251-BH251+1),IF(AND(($S251-BI251)&lt;=0,(BH251-$R251)&gt;0),$V251/365*($S251-BH251+1),$V251/365*(BI251-$R251+1))))),0)</f>
        <v>0</v>
      </c>
      <c r="BK251" s="159">
        <f>BI251+1</f>
        <v>46054</v>
      </c>
      <c r="BL251" s="159">
        <f>BK251+27</f>
        <v>46081</v>
      </c>
      <c r="BM251" s="163">
        <f>IFERROR(IF(($R251-BL251)&gt;=0,0,IF(($S251-BK251)&lt;0,0,IF(AND(($S251-BL251)&gt;0,(BK251-$R251)&gt;0),$V251/365*(BL251-BK251+1),IF(AND(($S251-BL251)&lt;=0,(BK251-$R251)&gt;0),$V251/365*($S251-BK251+1),$V251/365*(BL251-$R251+1))))),0)</f>
        <v>0</v>
      </c>
      <c r="BN251" s="159">
        <f>BL251+1</f>
        <v>46082</v>
      </c>
      <c r="BO251" s="159">
        <f>BN251+30</f>
        <v>46112</v>
      </c>
      <c r="BP251" s="163">
        <f>IFERROR(IF(($R251-BO251)&gt;=0,0,IF(($S251-BN251)&lt;0,0,IF(AND(($S251-BO251)&gt;0,(BN251-$R251)&gt;0),$V251/365*(BO251-BN251+1),IF(AND(($S251-BO251)&lt;=0,(BN251-$R251)&gt;0),$V251/365*($S251-BN251+1),$V251/365*(BO251-$R251+1))))),0)</f>
        <v>0</v>
      </c>
      <c r="BQ251" s="159">
        <f>BO251+1</f>
        <v>46113</v>
      </c>
      <c r="BR251" s="159">
        <f>BQ251+29</f>
        <v>46142</v>
      </c>
      <c r="BS251" s="163">
        <f>IFERROR(IF(($R251-BR251)&gt;=0,0,IF(($S251-BQ251)&lt;0,0,IF(AND(($S251-BR251)&gt;0,(BQ251-$R251)&gt;0),$V251/365*(BR251-BQ251+1),IF(AND(($S251-BR251)&lt;=0,(BQ251-$R251)&gt;0),$V251/365*($S251-BQ251+1),$V251/365*(BR251-$R251+1))))),0)</f>
        <v>0</v>
      </c>
      <c r="BT251" s="159">
        <f>BR251+1</f>
        <v>46143</v>
      </c>
      <c r="BU251" s="159">
        <f>BT251+30</f>
        <v>46173</v>
      </c>
      <c r="BV251" s="163">
        <f>IFERROR(IF(($R251-BU251)&gt;=0,0,IF(($S251-BT251)&lt;0,0,IF(AND(($S251-BU251)&gt;0,(BT251-$R251)&gt;0),$V251/365*(BU251-BT251+1),IF(AND(($S251-BU251)&lt;=0,(BT251-$R251)&gt;0),$V251/365*($S251-BT251+1),$V251/365*(BU251-$R251+1))))),0)</f>
        <v>0</v>
      </c>
      <c r="BW251" s="159">
        <f>BU251+1</f>
        <v>46174</v>
      </c>
      <c r="BX251" s="159">
        <f>BW251+29</f>
        <v>46203</v>
      </c>
      <c r="BY251" s="163">
        <f>IFERROR(IF(($R251-BX251)&gt;=0,0,IF(($S251-BW251)&lt;0,0,IF(AND(($S251-BX251)&gt;0,(BW251-$R251)&gt;0),$V251/365*(BX251-BW251+1),IF(AND(($S251-BX251)&lt;=0,(BW251-$R251)&gt;0),$V251/365*($S251-BW251+1),$V251/365*(BX251-$R251+1))))),0)</f>
        <v>0</v>
      </c>
      <c r="BZ251" s="159">
        <f>BX251+1</f>
        <v>46204</v>
      </c>
      <c r="CA251" s="159">
        <f>BZ251+30</f>
        <v>46234</v>
      </c>
      <c r="CB251" s="163">
        <f>IFERROR(IF(($R251-CA251)&gt;=0,0,IF(($S251-BZ251)&lt;0,0,IF(AND(($S251-CA251)&gt;0,(BZ251-$R251)&gt;0),$V251/365*(CA251-BZ251+1),IF(AND(($S251-CA251)&lt;=0,(BZ251-$R251)&gt;0),$V251/365*($S251-BZ251+1),$V251/365*(CA251-$R251+1))))),0)</f>
        <v>0</v>
      </c>
      <c r="CC251" s="159">
        <f>CA251+1</f>
        <v>46235</v>
      </c>
      <c r="CD251" s="159">
        <f>CC251+30</f>
        <v>46265</v>
      </c>
      <c r="CE251" s="163">
        <f>IFERROR(IF(($R251-CD251)&gt;=0,0,IF(($S251-CC251)&lt;0,0,IF(AND(($S251-CD251)&gt;0,(CC251-$R251)&gt;0),$V251/365*(CD251-CC251+1),IF(AND(($S251-CD251)&lt;=0,(CC251-$R251)&gt;0),$V251/365*($S251-CC251+1),$V251/365*(CD251-$R251+1))))),0)</f>
        <v>0</v>
      </c>
      <c r="CF251" s="159">
        <f>CD251+1</f>
        <v>46266</v>
      </c>
      <c r="CG251" s="159">
        <f>CF251+29</f>
        <v>46295</v>
      </c>
      <c r="CH251" s="163">
        <f>IFERROR(IF(($R251-CG251)&gt;=0,0,IF(($S251-CF251)&lt;0,0,IF(AND(($S251-CG251)&gt;0,(CF251-$R251)&gt;0),$V251/365*(CG251-CF251+1),IF(AND(($S251-CG251)&lt;=0,(CF251-$R251)&gt;0),$V251/365*($S251-CF251+1),$V251/365*(CG251-$R251+1))))),0)</f>
        <v>0</v>
      </c>
      <c r="CI251" s="159">
        <f>CG251+1</f>
        <v>46296</v>
      </c>
      <c r="CJ251" s="159">
        <f>CI251+30</f>
        <v>46326</v>
      </c>
      <c r="CK251" s="163">
        <f>IFERROR(IF(($R251-CJ251)&gt;=0,0,IF(($S251-CI251)&lt;0,0,IF(AND(($S251-CJ251)&gt;0,(CI251-$R251)&gt;0),$V251/365*(CJ251-CI251+1),IF(AND(($S251-CJ251)&lt;=0,(CI251-$R251)&gt;0),$V251/365*($S251-CI251+1),$V251/365*(CJ251-$R251+1))))),0)</f>
        <v>0</v>
      </c>
      <c r="CL251" s="159">
        <f>CJ251+1</f>
        <v>46327</v>
      </c>
      <c r="CM251" s="159">
        <f>CL251+29</f>
        <v>46356</v>
      </c>
      <c r="CN251" s="163">
        <f>IFERROR(IF(($R251-CM251)&gt;=0,0,IF(($S251-CL251)&lt;0,0,IF(AND(($S251-CM251)&gt;0,(CL251-$R251)&gt;0),$V251/365*(CM251-CL251+1),IF(AND(($S251-CM251)&lt;=0,(CL251-$R251)&gt;0),$V251/365*($S251-CL251+1),$V251/365*(CM251-$R251+1))))),0)</f>
        <v>0</v>
      </c>
      <c r="CO251" s="159">
        <f>CM251+1</f>
        <v>46357</v>
      </c>
      <c r="CP251" s="159">
        <f>CO251+30</f>
        <v>46387</v>
      </c>
      <c r="CQ251" s="163">
        <f>IFERROR(IF(($R251-CP251)&gt;=0,0,IF(($S251-CO251)&lt;0,0,IF(AND(($S251-CP251)&gt;0,(CO251-$R251)&gt;0),$V251/365*(CP251-CO251+1),IF(AND(($S251-CP251)&lt;=0,(CO251-$R251)&gt;0),$V251/365*($S251-CO251+1),$V251/365*(CP251-$R251+1))))),0)</f>
        <v>0</v>
      </c>
    </row>
    <row r="252" s="85" customFormat="1" ht="24" customHeight="1" outlineLevel="4" spans="1:95">
      <c r="A252" s="128" t="s">
        <v>2815</v>
      </c>
      <c r="B252" s="129"/>
      <c r="C252" s="129"/>
      <c r="D252" s="129"/>
      <c r="E252" s="129"/>
      <c r="F252" s="129"/>
      <c r="G252" s="130"/>
      <c r="H252" s="131"/>
      <c r="I252" s="131"/>
      <c r="J252" s="131"/>
      <c r="K252" s="131"/>
      <c r="L252" s="154"/>
      <c r="M252" s="154"/>
      <c r="N252" s="131"/>
      <c r="O252" s="131"/>
      <c r="P252" s="131"/>
      <c r="Q252" s="131"/>
      <c r="R252" s="131"/>
      <c r="S252" s="131"/>
      <c r="T252" s="131"/>
      <c r="U252" s="131"/>
      <c r="V252" s="131"/>
      <c r="W252" s="131"/>
      <c r="X252" s="131"/>
      <c r="Y252" s="131"/>
      <c r="Z252" s="131"/>
      <c r="AA252" s="131"/>
      <c r="AB252" s="131"/>
      <c r="AC252" s="131"/>
      <c r="AD252" s="131"/>
      <c r="AE252" s="131"/>
      <c r="AF252" s="131"/>
      <c r="AG252" s="131"/>
      <c r="AH252" s="131"/>
      <c r="AI252" s="131"/>
      <c r="AJ252" s="131"/>
      <c r="AK252" s="131"/>
      <c r="AL252" s="131"/>
      <c r="AM252" s="131"/>
      <c r="AN252" s="131"/>
      <c r="AO252" s="131"/>
      <c r="AP252" s="131"/>
      <c r="AQ252" s="131"/>
      <c r="AR252" s="131"/>
      <c r="AS252" s="131"/>
      <c r="AT252" s="131"/>
      <c r="AU252" s="131"/>
      <c r="AV252" s="131"/>
      <c r="AW252" s="131"/>
      <c r="AX252" s="131"/>
      <c r="AY252" s="131"/>
      <c r="AZ252" s="131"/>
      <c r="BA252" s="131"/>
      <c r="BB252" s="131"/>
      <c r="BC252" s="131"/>
      <c r="BD252" s="131"/>
      <c r="BE252" s="131"/>
      <c r="BF252" s="131"/>
      <c r="BG252" s="131"/>
      <c r="BH252" s="131"/>
      <c r="BI252" s="131"/>
      <c r="BJ252" s="131"/>
      <c r="BK252" s="131"/>
      <c r="BL252" s="131"/>
      <c r="BM252" s="131"/>
      <c r="BN252" s="131"/>
      <c r="BO252" s="131"/>
      <c r="BP252" s="131"/>
      <c r="BQ252" s="131"/>
      <c r="BR252" s="131"/>
      <c r="BS252" s="131"/>
      <c r="BT252" s="131"/>
      <c r="BU252" s="131"/>
      <c r="BV252" s="131"/>
      <c r="BW252" s="131"/>
      <c r="BX252" s="131"/>
      <c r="BY252" s="131"/>
      <c r="BZ252" s="131"/>
      <c r="CA252" s="131"/>
      <c r="CB252" s="131"/>
      <c r="CC252" s="131"/>
      <c r="CD252" s="131"/>
      <c r="CE252" s="131"/>
      <c r="CF252" s="131"/>
      <c r="CG252" s="131"/>
      <c r="CH252" s="131"/>
      <c r="CI252" s="131"/>
      <c r="CJ252" s="131"/>
      <c r="CK252" s="131"/>
      <c r="CL252" s="131"/>
      <c r="CM252" s="131"/>
      <c r="CN252" s="131"/>
      <c r="CO252" s="131"/>
      <c r="CP252" s="131"/>
      <c r="CQ252" s="131"/>
    </row>
    <row r="253" ht="24" customHeight="1" outlineLevel="3" spans="1:95">
      <c r="A253" s="120"/>
      <c r="B253" s="121" t="s">
        <v>793</v>
      </c>
      <c r="C253" s="122" t="s">
        <v>1200</v>
      </c>
      <c r="D253" s="120" t="s">
        <v>1201</v>
      </c>
      <c r="E253" s="121" t="s">
        <v>1202</v>
      </c>
      <c r="F253" s="121"/>
      <c r="G253" s="121" t="s">
        <v>937</v>
      </c>
      <c r="H253" s="123">
        <f>X253+AA253+AD253+AG253+AJ253+AM253+AP253+AS253+AV253+AY253+BB253+BE253</f>
        <v>0</v>
      </c>
      <c r="I253" s="123">
        <f>Y253+AB253+AE253+AH253+AK253+AN253+AQ253+AT253+AW253+AZ253+BC253+BF253</f>
        <v>0</v>
      </c>
      <c r="J253" s="123">
        <f>Z253+AC253+AF253+AI253+AL253+AO253+AR253+AU253+AX253+BA253+BD253+BG253</f>
        <v>0</v>
      </c>
      <c r="K253" s="123"/>
      <c r="L253" s="151"/>
      <c r="M253" s="151"/>
      <c r="N253" s="123"/>
      <c r="O253" s="123"/>
      <c r="P253" s="123"/>
      <c r="Q253" s="123"/>
      <c r="R253" s="123"/>
      <c r="S253" s="123"/>
      <c r="T253" s="123"/>
      <c r="U253" s="123"/>
      <c r="V253" s="123"/>
      <c r="W253" s="123"/>
      <c r="X253" s="123">
        <f>VLOOKUP($C253,'1 预算编制表单'!$C:$BJ,27,FALSE)</f>
        <v>0</v>
      </c>
      <c r="Y253" s="123">
        <f>X253-Z253</f>
        <v>0</v>
      </c>
      <c r="Z253" s="123">
        <f>SUM(Z254:Z258)</f>
        <v>0</v>
      </c>
      <c r="AA253" s="123">
        <f>VLOOKUP($C253,'1 预算编制表单'!$C:$BJ,30,FALSE)</f>
        <v>0</v>
      </c>
      <c r="AB253" s="123">
        <f>AA253-AC253</f>
        <v>0</v>
      </c>
      <c r="AC253" s="123">
        <f>SUM(AC254:AC258)</f>
        <v>0</v>
      </c>
      <c r="AD253" s="123">
        <f>VLOOKUP($C253,'1 预算编制表单'!$C:$BJ,33,FALSE)</f>
        <v>0</v>
      </c>
      <c r="AE253" s="123">
        <f>AD253-AF253</f>
        <v>0</v>
      </c>
      <c r="AF253" s="123">
        <f>SUM(AF254:AF258)</f>
        <v>0</v>
      </c>
      <c r="AG253" s="123">
        <f>VLOOKUP($C253,'1 预算编制表单'!$C:$BJ,36,FALSE)</f>
        <v>0</v>
      </c>
      <c r="AH253" s="123">
        <f>AG253-AI253</f>
        <v>0</v>
      </c>
      <c r="AI253" s="123">
        <f>SUM(AI254:AI258)</f>
        <v>0</v>
      </c>
      <c r="AJ253" s="123">
        <f>VLOOKUP($C253,'1 预算编制表单'!$C:$BJ,39,FALSE)</f>
        <v>0</v>
      </c>
      <c r="AK253" s="123">
        <f>AJ253-AL253</f>
        <v>0</v>
      </c>
      <c r="AL253" s="123">
        <f>SUM(AL254:AL258)</f>
        <v>0</v>
      </c>
      <c r="AM253" s="123">
        <f>VLOOKUP($C253,'1 预算编制表单'!$C:$BJ,42,FALSE)</f>
        <v>0</v>
      </c>
      <c r="AN253" s="123">
        <f>AM253-AO253</f>
        <v>0</v>
      </c>
      <c r="AO253" s="123">
        <f>SUM(AO254:AO258)</f>
        <v>0</v>
      </c>
      <c r="AP253" s="123">
        <f>VLOOKUP($C253,'1 预算编制表单'!$C:$BJ,45,FALSE)</f>
        <v>0</v>
      </c>
      <c r="AQ253" s="123">
        <f>AP253-AR253</f>
        <v>0</v>
      </c>
      <c r="AR253" s="123">
        <f>SUM(AR254:AR258)</f>
        <v>0</v>
      </c>
      <c r="AS253" s="123">
        <f>VLOOKUP($C253,'1 预算编制表单'!$C:$BJ,48,FALSE)</f>
        <v>0</v>
      </c>
      <c r="AT253" s="123">
        <f>AS253-AU253</f>
        <v>0</v>
      </c>
      <c r="AU253" s="123">
        <f>SUM(AU254:AU258)</f>
        <v>0</v>
      </c>
      <c r="AV253" s="123">
        <f>VLOOKUP($C253,'1 预算编制表单'!$C:$BJ,51,FALSE)</f>
        <v>0</v>
      </c>
      <c r="AW253" s="123">
        <f>AV253-AX253</f>
        <v>0</v>
      </c>
      <c r="AX253" s="123">
        <f>SUM(AX254:AX258)</f>
        <v>0</v>
      </c>
      <c r="AY253" s="123">
        <f>VLOOKUP($C253,'1 预算编制表单'!$C:$BJ,54,FALSE)</f>
        <v>0</v>
      </c>
      <c r="AZ253" s="123">
        <f>AY253-BA253</f>
        <v>0</v>
      </c>
      <c r="BA253" s="123">
        <f>SUM(BA254:BA258)</f>
        <v>0</v>
      </c>
      <c r="BB253" s="123">
        <f>VLOOKUP($C253,'1 预算编制表单'!$C:$BJ,57,FALSE)</f>
        <v>0</v>
      </c>
      <c r="BC253" s="123">
        <f>BB253-BD253</f>
        <v>0</v>
      </c>
      <c r="BD253" s="123">
        <f>SUM(BD254:BD258)</f>
        <v>0</v>
      </c>
      <c r="BE253" s="123">
        <f>VLOOKUP($C253,'1 预算编制表单'!$C:$BJ,60,FALSE)</f>
        <v>0</v>
      </c>
      <c r="BF253" s="123">
        <f>BE253-BG253</f>
        <v>0</v>
      </c>
      <c r="BG253" s="123">
        <f>SUM(BG254:BG258)</f>
        <v>0</v>
      </c>
      <c r="BH253" s="123">
        <f>VLOOKUP($C253,'1 预算编制表单'!$C:$BJ,27,FALSE)</f>
        <v>0</v>
      </c>
      <c r="BI253" s="123">
        <f>BH253-BJ253</f>
        <v>0</v>
      </c>
      <c r="BJ253" s="123">
        <f>SUM(BJ254:BJ258)</f>
        <v>0</v>
      </c>
      <c r="BK253" s="123">
        <f>VLOOKUP($C253,'1 预算编制表单'!$C:$BJ,30,FALSE)</f>
        <v>0</v>
      </c>
      <c r="BL253" s="123">
        <f>BK253-BM253</f>
        <v>0</v>
      </c>
      <c r="BM253" s="123">
        <f>SUM(BM254:BM258)</f>
        <v>0</v>
      </c>
      <c r="BN253" s="123">
        <f>VLOOKUP($C253,'1 预算编制表单'!$C:$BJ,33,FALSE)</f>
        <v>0</v>
      </c>
      <c r="BO253" s="123">
        <f>BN253-BP253</f>
        <v>0</v>
      </c>
      <c r="BP253" s="123">
        <f>SUM(BP254:BP258)</f>
        <v>0</v>
      </c>
      <c r="BQ253" s="123">
        <f>VLOOKUP($C253,'1 预算编制表单'!$C:$BJ,36,FALSE)</f>
        <v>0</v>
      </c>
      <c r="BR253" s="123">
        <f>BQ253-BS253</f>
        <v>0</v>
      </c>
      <c r="BS253" s="123">
        <f>SUM(BS254:BS258)</f>
        <v>0</v>
      </c>
      <c r="BT253" s="123">
        <f>VLOOKUP($C253,'1 预算编制表单'!$C:$BJ,39,FALSE)</f>
        <v>0</v>
      </c>
      <c r="BU253" s="123">
        <f>BT253-BV253</f>
        <v>0</v>
      </c>
      <c r="BV253" s="123">
        <f>SUM(BV254:BV258)</f>
        <v>0</v>
      </c>
      <c r="BW253" s="123">
        <f>VLOOKUP($C253,'1 预算编制表单'!$C:$BJ,42,FALSE)</f>
        <v>0</v>
      </c>
      <c r="BX253" s="123">
        <f>BW253-BY253</f>
        <v>0</v>
      </c>
      <c r="BY253" s="123">
        <f>SUM(BY254:BY258)</f>
        <v>0</v>
      </c>
      <c r="BZ253" s="123">
        <f>VLOOKUP($C253,'1 预算编制表单'!$C:$BJ,45,FALSE)</f>
        <v>0</v>
      </c>
      <c r="CA253" s="123">
        <f>BZ253-CB253</f>
        <v>0</v>
      </c>
      <c r="CB253" s="123">
        <f>SUM(CB254:CB258)</f>
        <v>0</v>
      </c>
      <c r="CC253" s="123">
        <f>VLOOKUP($C253,'1 预算编制表单'!$C:$BJ,48,FALSE)</f>
        <v>0</v>
      </c>
      <c r="CD253" s="123">
        <f>CC253-CE253</f>
        <v>0</v>
      </c>
      <c r="CE253" s="123">
        <f>SUM(CE254:CE258)</f>
        <v>0</v>
      </c>
      <c r="CF253" s="123">
        <f>VLOOKUP($C253,'1 预算编制表单'!$C:$BJ,51,FALSE)</f>
        <v>0</v>
      </c>
      <c r="CG253" s="123">
        <f>CF253-CH253</f>
        <v>0</v>
      </c>
      <c r="CH253" s="123">
        <f>SUM(CH254:CH258)</f>
        <v>0</v>
      </c>
      <c r="CI253" s="123">
        <f>VLOOKUP($C253,'1 预算编制表单'!$C:$BJ,54,FALSE)</f>
        <v>0</v>
      </c>
      <c r="CJ253" s="123">
        <f>CI253-CK253</f>
        <v>0</v>
      </c>
      <c r="CK253" s="123">
        <f>SUM(CK254:CK258)</f>
        <v>0</v>
      </c>
      <c r="CL253" s="123">
        <f>VLOOKUP($C253,'1 预算编制表单'!$C:$BJ,57,FALSE)</f>
        <v>0</v>
      </c>
      <c r="CM253" s="123">
        <f>CL253-CN253</f>
        <v>0</v>
      </c>
      <c r="CN253" s="123">
        <f>SUM(CN254:CN258)</f>
        <v>0</v>
      </c>
      <c r="CO253" s="123">
        <f>VLOOKUP($C253,'1 预算编制表单'!$C:$BJ,60,FALSE)</f>
        <v>0</v>
      </c>
      <c r="CP253" s="123">
        <f>CO253-CQ253</f>
        <v>0</v>
      </c>
      <c r="CQ253" s="123">
        <f>SUM(CQ254:CQ258)</f>
        <v>0</v>
      </c>
    </row>
    <row r="254" s="85" customFormat="1" ht="24" customHeight="1" outlineLevel="4" spans="1:95">
      <c r="A254" s="124"/>
      <c r="B254" s="125"/>
      <c r="C254" s="126"/>
      <c r="D254" s="124"/>
      <c r="E254" s="125"/>
      <c r="F254" s="125"/>
      <c r="G254" s="125"/>
      <c r="H254" s="127"/>
      <c r="I254" s="127"/>
      <c r="J254" s="127">
        <f>Z254+AC254+AF254+AI254+AL254+AO254+AR254+AU254+AX254+BA254+BD254+BG254</f>
        <v>0</v>
      </c>
      <c r="K254" s="127">
        <v>1</v>
      </c>
      <c r="L254" s="152"/>
      <c r="M254" s="153">
        <f>IFERROR(VLOOKUP($L254,'2-2 引出数据_合同数据仓库'!$B$2:$BP$10000,3,FALSE),0)</f>
        <v>0</v>
      </c>
      <c r="N254" s="127"/>
      <c r="O254" s="153">
        <f>IFERROR(VLOOKUP((LEFT(VLOOKUP($L254,'2-2 引出数据_合同数据仓库'!$B$2:$BP$10000,64,FALSE),15)&amp;(RIGHT(VLOOKUP($L254,'2-2 引出数据_合同数据仓库'!$B$2:$BP$10000,64,FALSE),4)+1)),'2-2 引出数据_合同数据仓库'!$B$2:$BP$10000,3,FALSE),0)</f>
        <v>0</v>
      </c>
      <c r="P254" s="127"/>
      <c r="Q254" s="127">
        <f>IFERROR(VLOOKUP($L254,'2-2 引出数据_合同数据仓库'!$B$2:$BP$10000,28,FALSE),0)</f>
        <v>0</v>
      </c>
      <c r="R254" s="127">
        <f>IFERROR(VLOOKUP($L254,'2-2 引出数据_合同数据仓库'!$B$2:$BP$10000,29,FALSE),0)</f>
        <v>0</v>
      </c>
      <c r="S254" s="127">
        <f>IFERROR(VLOOKUP($L254,'2-2 引出数据_合同数据仓库'!$B$2:$BP$10000,4,FALSE),0)</f>
        <v>0</v>
      </c>
      <c r="T254" s="127"/>
      <c r="U254" s="127">
        <f>IFERROR(VLOOKUP($L254,'2-2 引出数据_合同数据仓库'!$B$2:$BP$10000,15,FALSE),0)</f>
        <v>0</v>
      </c>
      <c r="V254" s="127">
        <f>U254/(S254-R254+1)*365</f>
        <v>0</v>
      </c>
      <c r="W254" s="127"/>
      <c r="X254" s="159">
        <v>45658</v>
      </c>
      <c r="Y254" s="159">
        <f>X254+30</f>
        <v>45688</v>
      </c>
      <c r="Z254" s="163">
        <f>IFERROR(IF(($R254-Y254)&gt;=0,0,IF(($S254-X254)&lt;0,0,IF(AND(($S254-Y254)&gt;0,(X254-$R254)&gt;0),$V254/365*(Y254-X254+1),IF(AND(($S254-Y254)&lt;=0,(X254-$R254)&gt;0),$V254/365*($S254-X254+1),$V254/365*(Y254-$R254+1))))),0)</f>
        <v>0</v>
      </c>
      <c r="AA254" s="159">
        <f>Y254+1</f>
        <v>45689</v>
      </c>
      <c r="AB254" s="159">
        <f>AA254+27</f>
        <v>45716</v>
      </c>
      <c r="AC254" s="163">
        <f>IFERROR(IF(($R254-AB254)&gt;=0,0,IF(($S254-AA254)&lt;0,0,IF(AND(($S254-AB254)&gt;0,(AA254-$R254)&gt;0),$V254/365*(AB254-AA254+1),IF(AND(($S254-AB254)&lt;=0,(AA254-$R254)&gt;0),$V254/365*($S254-AA254+1),$V254/365*(AB254-$R254+1))))),0)</f>
        <v>0</v>
      </c>
      <c r="AD254" s="159">
        <f>AB254+1</f>
        <v>45717</v>
      </c>
      <c r="AE254" s="159">
        <f>AD254+30</f>
        <v>45747</v>
      </c>
      <c r="AF254" s="163">
        <f>IFERROR(IF(($R254-AE254)&gt;=0,0,IF(($S254-AD254)&lt;0,0,IF(AND(($S254-AE254)&gt;0,(AD254-$R254)&gt;0),$V254/365*(AE254-AD254+1),IF(AND(($S254-AE254)&lt;=0,(AD254-$R254)&gt;0),$V254/365*($S254-AD254+1),$V254/365*(AE254-$R254+1))))),0)</f>
        <v>0</v>
      </c>
      <c r="AG254" s="159">
        <f>AE254+1</f>
        <v>45748</v>
      </c>
      <c r="AH254" s="159">
        <f>AG254+29</f>
        <v>45777</v>
      </c>
      <c r="AI254" s="163">
        <f>IFERROR(IF(($R254-AH254)&gt;=0,0,IF(($S254-AG254)&lt;0,0,IF(AND(($S254-AH254)&gt;0,(AG254-$R254)&gt;0),$V254/365*(AH254-AG254+1),IF(AND(($S254-AH254)&lt;=0,(AG254-$R254)&gt;0),$V254/365*($S254-AG254+1),$V254/365*(AH254-$R254+1))))),0)</f>
        <v>0</v>
      </c>
      <c r="AJ254" s="159">
        <f>AH254+1</f>
        <v>45778</v>
      </c>
      <c r="AK254" s="159">
        <f>AJ254+30</f>
        <v>45808</v>
      </c>
      <c r="AL254" s="163">
        <f>IFERROR(IF(($R254-AK254)&gt;=0,0,IF(($S254-AJ254)&lt;0,0,IF(AND(($S254-AK254)&gt;0,(AJ254-$R254)&gt;0),$V254/365*(AK254-AJ254+1),IF(AND(($S254-AK254)&lt;=0,(AJ254-$R254)&gt;0),$V254/365*($S254-AJ254+1),$V254/365*(AK254-$R254+1))))),0)</f>
        <v>0</v>
      </c>
      <c r="AM254" s="159">
        <f>AK254+1</f>
        <v>45809</v>
      </c>
      <c r="AN254" s="159">
        <f>AM254+29</f>
        <v>45838</v>
      </c>
      <c r="AO254" s="163">
        <f>IFERROR(IF(($R254-AN254)&gt;=0,0,IF(($S254-AM254)&lt;0,0,IF(AND(($S254-AN254)&gt;0,(AM254-$R254)&gt;0),$V254/365*(AN254-AM254+1),IF(AND(($S254-AN254)&lt;=0,(AM254-$R254)&gt;0),$V254/365*($S254-AM254+1),$V254/365*(AN254-$R254+1))))),0)</f>
        <v>0</v>
      </c>
      <c r="AP254" s="159">
        <f>AN254+1</f>
        <v>45839</v>
      </c>
      <c r="AQ254" s="159">
        <f>AP254+30</f>
        <v>45869</v>
      </c>
      <c r="AR254" s="163">
        <f>IFERROR(IF(($R254-AQ254)&gt;=0,0,IF(($S254-AP254)&lt;0,0,IF(AND(($S254-AQ254)&gt;0,(AP254-$R254)&gt;0),$V254/365*(AQ254-AP254+1),IF(AND(($S254-AQ254)&lt;=0,(AP254-$R254)&gt;0),$V254/365*($S254-AP254+1),$V254/365*(AQ254-$R254+1))))),0)</f>
        <v>0</v>
      </c>
      <c r="AS254" s="159">
        <f>AQ254+1</f>
        <v>45870</v>
      </c>
      <c r="AT254" s="159">
        <f>AS254+30</f>
        <v>45900</v>
      </c>
      <c r="AU254" s="163">
        <f>IFERROR(IF(($R254-AT254)&gt;=0,0,IF(($S254-AS254)&lt;0,0,IF(AND(($S254-AT254)&gt;0,(AS254-$R254)&gt;0),$V254/365*(AT254-AS254+1),IF(AND(($S254-AT254)&lt;=0,(AS254-$R254)&gt;0),$V254/365*($S254-AS254+1),$V254/365*(AT254-$R254+1))))),0)</f>
        <v>0</v>
      </c>
      <c r="AV254" s="159">
        <f>AT254+1</f>
        <v>45901</v>
      </c>
      <c r="AW254" s="159">
        <f>AV254+29</f>
        <v>45930</v>
      </c>
      <c r="AX254" s="163">
        <f>IFERROR(IF(($R254-AW254)&gt;=0,0,IF(($S254-AV254)&lt;0,0,IF(AND(($S254-AW254)&gt;0,(AV254-$R254)&gt;0),$V254/365*(AW254-AV254+1),IF(AND(($S254-AW254)&lt;=0,(AV254-$R254)&gt;0),$V254/365*($S254-AV254+1),$V254/365*(AW254-$R254+1))))),0)</f>
        <v>0</v>
      </c>
      <c r="AY254" s="159">
        <f>AW254+1</f>
        <v>45931</v>
      </c>
      <c r="AZ254" s="159">
        <f>AY254+30</f>
        <v>45961</v>
      </c>
      <c r="BA254" s="163">
        <f>IFERROR(IF(($R254-AZ254)&gt;=0,0,IF(($S254-AY254)&lt;0,0,IF(AND(($S254-AZ254)&gt;0,(AY254-$R254)&gt;0),$V254/365*(AZ254-AY254+1),IF(AND(($S254-AZ254)&lt;=0,(AY254-$R254)&gt;0),$V254/365*($S254-AY254+1),$V254/365*(AZ254-$R254+1))))),0)</f>
        <v>0</v>
      </c>
      <c r="BB254" s="159">
        <f>AZ254+1</f>
        <v>45962</v>
      </c>
      <c r="BC254" s="159">
        <f>BB254+29</f>
        <v>45991</v>
      </c>
      <c r="BD254" s="163">
        <f>IFERROR(IF(($R254-BC254)&gt;=0,0,IF(($S254-BB254)&lt;0,0,IF(AND(($S254-BC254)&gt;0,(BB254-$R254)&gt;0),$V254/365*(BC254-BB254+1),IF(AND(($S254-BC254)&lt;=0,(BB254-$R254)&gt;0),$V254/365*($S254-BB254+1),$V254/365*(BC254-$R254+1))))),0)</f>
        <v>0</v>
      </c>
      <c r="BE254" s="159">
        <f>BC254+1</f>
        <v>45992</v>
      </c>
      <c r="BF254" s="159">
        <f>BE254+30</f>
        <v>46022</v>
      </c>
      <c r="BG254" s="163">
        <f>IFERROR(IF(($R254-BF254)&gt;=0,0,IF(($S254-BE254)&lt;0,0,IF(AND(($S254-BF254)&gt;0,(BE254-$R254)&gt;0),$V254/365*(BF254-BE254+1),IF(AND(($S254-BF254)&lt;=0,(BE254-$R254)&gt;0),$V254/365*($S254-BE254+1),$V254/365*(BF254-$R254+1))))),0)</f>
        <v>0</v>
      </c>
      <c r="BH254" s="159">
        <v>46023</v>
      </c>
      <c r="BI254" s="159">
        <f>BH254+30</f>
        <v>46053</v>
      </c>
      <c r="BJ254" s="163">
        <f>IFERROR(IF(($R254-BI254)&gt;=0,0,IF(($S254-BH254)&lt;0,0,IF(AND(($S254-BI254)&gt;0,(BH254-$R254)&gt;0),$V254/365*(BI254-BH254+1),IF(AND(($S254-BI254)&lt;=0,(BH254-$R254)&gt;0),$V254/365*($S254-BH254+1),$V254/365*(BI254-$R254+1))))),0)</f>
        <v>0</v>
      </c>
      <c r="BK254" s="159">
        <f>BI254+1</f>
        <v>46054</v>
      </c>
      <c r="BL254" s="159">
        <f>BK254+27</f>
        <v>46081</v>
      </c>
      <c r="BM254" s="163">
        <f>IFERROR(IF(($R254-BL254)&gt;=0,0,IF(($S254-BK254)&lt;0,0,IF(AND(($S254-BL254)&gt;0,(BK254-$R254)&gt;0),$V254/365*(BL254-BK254+1),IF(AND(($S254-BL254)&lt;=0,(BK254-$R254)&gt;0),$V254/365*($S254-BK254+1),$V254/365*(BL254-$R254+1))))),0)</f>
        <v>0</v>
      </c>
      <c r="BN254" s="159">
        <f>BL254+1</f>
        <v>46082</v>
      </c>
      <c r="BO254" s="159">
        <f>BN254+30</f>
        <v>46112</v>
      </c>
      <c r="BP254" s="163">
        <f>IFERROR(IF(($R254-BO254)&gt;=0,0,IF(($S254-BN254)&lt;0,0,IF(AND(($S254-BO254)&gt;0,(BN254-$R254)&gt;0),$V254/365*(BO254-BN254+1),IF(AND(($S254-BO254)&lt;=0,(BN254-$R254)&gt;0),$V254/365*($S254-BN254+1),$V254/365*(BO254-$R254+1))))),0)</f>
        <v>0</v>
      </c>
      <c r="BQ254" s="159">
        <f>BO254+1</f>
        <v>46113</v>
      </c>
      <c r="BR254" s="159">
        <f>BQ254+29</f>
        <v>46142</v>
      </c>
      <c r="BS254" s="163">
        <f>IFERROR(IF(($R254-BR254)&gt;=0,0,IF(($S254-BQ254)&lt;0,0,IF(AND(($S254-BR254)&gt;0,(BQ254-$R254)&gt;0),$V254/365*(BR254-BQ254+1),IF(AND(($S254-BR254)&lt;=0,(BQ254-$R254)&gt;0),$V254/365*($S254-BQ254+1),$V254/365*(BR254-$R254+1))))),0)</f>
        <v>0</v>
      </c>
      <c r="BT254" s="159">
        <f>BR254+1</f>
        <v>46143</v>
      </c>
      <c r="BU254" s="159">
        <f>BT254+30</f>
        <v>46173</v>
      </c>
      <c r="BV254" s="163">
        <f>IFERROR(IF(($R254-BU254)&gt;=0,0,IF(($S254-BT254)&lt;0,0,IF(AND(($S254-BU254)&gt;0,(BT254-$R254)&gt;0),$V254/365*(BU254-BT254+1),IF(AND(($S254-BU254)&lt;=0,(BT254-$R254)&gt;0),$V254/365*($S254-BT254+1),$V254/365*(BU254-$R254+1))))),0)</f>
        <v>0</v>
      </c>
      <c r="BW254" s="159">
        <f>BU254+1</f>
        <v>46174</v>
      </c>
      <c r="BX254" s="159">
        <f>BW254+29</f>
        <v>46203</v>
      </c>
      <c r="BY254" s="163">
        <f>IFERROR(IF(($R254-BX254)&gt;=0,0,IF(($S254-BW254)&lt;0,0,IF(AND(($S254-BX254)&gt;0,(BW254-$R254)&gt;0),$V254/365*(BX254-BW254+1),IF(AND(($S254-BX254)&lt;=0,(BW254-$R254)&gt;0),$V254/365*($S254-BW254+1),$V254/365*(BX254-$R254+1))))),0)</f>
        <v>0</v>
      </c>
      <c r="BZ254" s="159">
        <f>BX254+1</f>
        <v>46204</v>
      </c>
      <c r="CA254" s="159">
        <f>BZ254+30</f>
        <v>46234</v>
      </c>
      <c r="CB254" s="163">
        <f>IFERROR(IF(($R254-CA254)&gt;=0,0,IF(($S254-BZ254)&lt;0,0,IF(AND(($S254-CA254)&gt;0,(BZ254-$R254)&gt;0),$V254/365*(CA254-BZ254+1),IF(AND(($S254-CA254)&lt;=0,(BZ254-$R254)&gt;0),$V254/365*($S254-BZ254+1),$V254/365*(CA254-$R254+1))))),0)</f>
        <v>0</v>
      </c>
      <c r="CC254" s="159">
        <f>CA254+1</f>
        <v>46235</v>
      </c>
      <c r="CD254" s="159">
        <f>CC254+30</f>
        <v>46265</v>
      </c>
      <c r="CE254" s="163">
        <f>IFERROR(IF(($R254-CD254)&gt;=0,0,IF(($S254-CC254)&lt;0,0,IF(AND(($S254-CD254)&gt;0,(CC254-$R254)&gt;0),$V254/365*(CD254-CC254+1),IF(AND(($S254-CD254)&lt;=0,(CC254-$R254)&gt;0),$V254/365*($S254-CC254+1),$V254/365*(CD254-$R254+1))))),0)</f>
        <v>0</v>
      </c>
      <c r="CF254" s="159">
        <f>CD254+1</f>
        <v>46266</v>
      </c>
      <c r="CG254" s="159">
        <f>CF254+29</f>
        <v>46295</v>
      </c>
      <c r="CH254" s="163">
        <f>IFERROR(IF(($R254-CG254)&gt;=0,0,IF(($S254-CF254)&lt;0,0,IF(AND(($S254-CG254)&gt;0,(CF254-$R254)&gt;0),$V254/365*(CG254-CF254+1),IF(AND(($S254-CG254)&lt;=0,(CF254-$R254)&gt;0),$V254/365*($S254-CF254+1),$V254/365*(CG254-$R254+1))))),0)</f>
        <v>0</v>
      </c>
      <c r="CI254" s="159">
        <f>CG254+1</f>
        <v>46296</v>
      </c>
      <c r="CJ254" s="159">
        <f>CI254+30</f>
        <v>46326</v>
      </c>
      <c r="CK254" s="163">
        <f>IFERROR(IF(($R254-CJ254)&gt;=0,0,IF(($S254-CI254)&lt;0,0,IF(AND(($S254-CJ254)&gt;0,(CI254-$R254)&gt;0),$V254/365*(CJ254-CI254+1),IF(AND(($S254-CJ254)&lt;=0,(CI254-$R254)&gt;0),$V254/365*($S254-CI254+1),$V254/365*(CJ254-$R254+1))))),0)</f>
        <v>0</v>
      </c>
      <c r="CL254" s="159">
        <f>CJ254+1</f>
        <v>46327</v>
      </c>
      <c r="CM254" s="159">
        <f>CL254+29</f>
        <v>46356</v>
      </c>
      <c r="CN254" s="163">
        <f>IFERROR(IF(($R254-CM254)&gt;=0,0,IF(($S254-CL254)&lt;0,0,IF(AND(($S254-CM254)&gt;0,(CL254-$R254)&gt;0),$V254/365*(CM254-CL254+1),IF(AND(($S254-CM254)&lt;=0,(CL254-$R254)&gt;0),$V254/365*($S254-CL254+1),$V254/365*(CM254-$R254+1))))),0)</f>
        <v>0</v>
      </c>
      <c r="CO254" s="159">
        <f>CM254+1</f>
        <v>46357</v>
      </c>
      <c r="CP254" s="159">
        <f>CO254+30</f>
        <v>46387</v>
      </c>
      <c r="CQ254" s="163">
        <f>IFERROR(IF(($R254-CP254)&gt;=0,0,IF(($S254-CO254)&lt;0,0,IF(AND(($S254-CP254)&gt;0,(CO254-$R254)&gt;0),$V254/365*(CP254-CO254+1),IF(AND(($S254-CP254)&lt;=0,(CO254-$R254)&gt;0),$V254/365*($S254-CO254+1),$V254/365*(CP254-$R254+1))))),0)</f>
        <v>0</v>
      </c>
    </row>
    <row r="255" s="85" customFormat="1" ht="24" customHeight="1" outlineLevel="4" spans="1:95">
      <c r="A255" s="124"/>
      <c r="B255" s="125"/>
      <c r="C255" s="126"/>
      <c r="D255" s="124"/>
      <c r="E255" s="125"/>
      <c r="F255" s="125"/>
      <c r="G255" s="125"/>
      <c r="H255" s="127"/>
      <c r="I255" s="127"/>
      <c r="J255" s="127">
        <f>Z255+AC255+AF255+AI255+AL255+AO255+AR255+AU255+AX255+BA255+BD255+BG255</f>
        <v>0</v>
      </c>
      <c r="K255" s="127">
        <f>K254+1</f>
        <v>2</v>
      </c>
      <c r="L255" s="152"/>
      <c r="M255" s="153">
        <f>IFERROR(VLOOKUP($L255,'2-2 引出数据_合同数据仓库'!$B$2:$BP$10000,3,FALSE),0)</f>
        <v>0</v>
      </c>
      <c r="N255" s="127"/>
      <c r="O255" s="153">
        <f>IFERROR(VLOOKUP((LEFT(VLOOKUP($L255,'2-2 引出数据_合同数据仓库'!$B$2:$BP$10000,64,FALSE),15)&amp;(RIGHT(VLOOKUP($L255,'2-2 引出数据_合同数据仓库'!$B$2:$BP$10000,64,FALSE),4)+1)),'2-2 引出数据_合同数据仓库'!$B$2:$BP$10000,3,FALSE),0)</f>
        <v>0</v>
      </c>
      <c r="P255" s="127"/>
      <c r="Q255" s="127">
        <f>IFERROR(VLOOKUP($L255,'2-2 引出数据_合同数据仓库'!$B$2:$BP$10000,28,FALSE),0)</f>
        <v>0</v>
      </c>
      <c r="R255" s="127">
        <f>IFERROR(VLOOKUP($L255,'2-2 引出数据_合同数据仓库'!$B$2:$BP$10000,29,FALSE),0)</f>
        <v>0</v>
      </c>
      <c r="S255" s="127">
        <f>IFERROR(VLOOKUP($L255,'2-2 引出数据_合同数据仓库'!$B$2:$BP$10000,4,FALSE),0)</f>
        <v>0</v>
      </c>
      <c r="T255" s="127"/>
      <c r="U255" s="127">
        <f>IFERROR(VLOOKUP($L255,'2-2 引出数据_合同数据仓库'!$B$2:$BP$10000,15,FALSE),0)</f>
        <v>0</v>
      </c>
      <c r="V255" s="127">
        <f>U255/(S255-R255+1)*365</f>
        <v>0</v>
      </c>
      <c r="W255" s="127"/>
      <c r="X255" s="159">
        <v>45658</v>
      </c>
      <c r="Y255" s="159">
        <f>X255+30</f>
        <v>45688</v>
      </c>
      <c r="Z255" s="163">
        <f>IFERROR(IF(($R255-Y255)&gt;=0,0,IF(($S255-X255)&lt;0,0,IF(AND(($S255-Y255)&gt;0,(X255-$R255)&gt;0),$V255/365*(Y255-X255+1),IF(AND(($S255-Y255)&lt;=0,(X255-$R255)&gt;0),$V255/365*($S255-X255+1),$V255/365*(Y255-$R255+1))))),0)</f>
        <v>0</v>
      </c>
      <c r="AA255" s="159">
        <f>Y255+1</f>
        <v>45689</v>
      </c>
      <c r="AB255" s="159">
        <f>AA255+27</f>
        <v>45716</v>
      </c>
      <c r="AC255" s="163">
        <f>IFERROR(IF(($R255-AB255)&gt;=0,0,IF(($S255-AA255)&lt;0,0,IF(AND(($S255-AB255)&gt;0,(AA255-$R255)&gt;0),$V255/365*(AB255-AA255+1),IF(AND(($S255-AB255)&lt;=0,(AA255-$R255)&gt;0),$V255/365*($S255-AA255+1),$V255/365*(AB255-$R255+1))))),0)</f>
        <v>0</v>
      </c>
      <c r="AD255" s="159">
        <f>AB255+1</f>
        <v>45717</v>
      </c>
      <c r="AE255" s="159">
        <f>AD255+30</f>
        <v>45747</v>
      </c>
      <c r="AF255" s="163">
        <f>IFERROR(IF(($R255-AE255)&gt;=0,0,IF(($S255-AD255)&lt;0,0,IF(AND(($S255-AE255)&gt;0,(AD255-$R255)&gt;0),$V255/365*(AE255-AD255+1),IF(AND(($S255-AE255)&lt;=0,(AD255-$R255)&gt;0),$V255/365*($S255-AD255+1),$V255/365*(AE255-$R255+1))))),0)</f>
        <v>0</v>
      </c>
      <c r="AG255" s="159">
        <f>AE255+1</f>
        <v>45748</v>
      </c>
      <c r="AH255" s="159">
        <f>AG255+29</f>
        <v>45777</v>
      </c>
      <c r="AI255" s="163">
        <f>IFERROR(IF(($R255-AH255)&gt;=0,0,IF(($S255-AG255)&lt;0,0,IF(AND(($S255-AH255)&gt;0,(AG255-$R255)&gt;0),$V255/365*(AH255-AG255+1),IF(AND(($S255-AH255)&lt;=0,(AG255-$R255)&gt;0),$V255/365*($S255-AG255+1),$V255/365*(AH255-$R255+1))))),0)</f>
        <v>0</v>
      </c>
      <c r="AJ255" s="159">
        <f>AH255+1</f>
        <v>45778</v>
      </c>
      <c r="AK255" s="159">
        <f>AJ255+30</f>
        <v>45808</v>
      </c>
      <c r="AL255" s="163">
        <f>IFERROR(IF(($R255-AK255)&gt;=0,0,IF(($S255-AJ255)&lt;0,0,IF(AND(($S255-AK255)&gt;0,(AJ255-$R255)&gt;0),$V255/365*(AK255-AJ255+1),IF(AND(($S255-AK255)&lt;=0,(AJ255-$R255)&gt;0),$V255/365*($S255-AJ255+1),$V255/365*(AK255-$R255+1))))),0)</f>
        <v>0</v>
      </c>
      <c r="AM255" s="159">
        <f>AK255+1</f>
        <v>45809</v>
      </c>
      <c r="AN255" s="159">
        <f>AM255+29</f>
        <v>45838</v>
      </c>
      <c r="AO255" s="163">
        <f>IFERROR(IF(($R255-AN255)&gt;=0,0,IF(($S255-AM255)&lt;0,0,IF(AND(($S255-AN255)&gt;0,(AM255-$R255)&gt;0),$V255/365*(AN255-AM255+1),IF(AND(($S255-AN255)&lt;=0,(AM255-$R255)&gt;0),$V255/365*($S255-AM255+1),$V255/365*(AN255-$R255+1))))),0)</f>
        <v>0</v>
      </c>
      <c r="AP255" s="159">
        <f>AN255+1</f>
        <v>45839</v>
      </c>
      <c r="AQ255" s="159">
        <f>AP255+30</f>
        <v>45869</v>
      </c>
      <c r="AR255" s="163">
        <f>IFERROR(IF(($R255-AQ255)&gt;=0,0,IF(($S255-AP255)&lt;0,0,IF(AND(($S255-AQ255)&gt;0,(AP255-$R255)&gt;0),$V255/365*(AQ255-AP255+1),IF(AND(($S255-AQ255)&lt;=0,(AP255-$R255)&gt;0),$V255/365*($S255-AP255+1),$V255/365*(AQ255-$R255+1))))),0)</f>
        <v>0</v>
      </c>
      <c r="AS255" s="159">
        <f>AQ255+1</f>
        <v>45870</v>
      </c>
      <c r="AT255" s="159">
        <f>AS255+30</f>
        <v>45900</v>
      </c>
      <c r="AU255" s="163">
        <f>IFERROR(IF(($R255-AT255)&gt;=0,0,IF(($S255-AS255)&lt;0,0,IF(AND(($S255-AT255)&gt;0,(AS255-$R255)&gt;0),$V255/365*(AT255-AS255+1),IF(AND(($S255-AT255)&lt;=0,(AS255-$R255)&gt;0),$V255/365*($S255-AS255+1),$V255/365*(AT255-$R255+1))))),0)</f>
        <v>0</v>
      </c>
      <c r="AV255" s="159">
        <f>AT255+1</f>
        <v>45901</v>
      </c>
      <c r="AW255" s="159">
        <f>AV255+29</f>
        <v>45930</v>
      </c>
      <c r="AX255" s="163">
        <f>IFERROR(IF(($R255-AW255)&gt;=0,0,IF(($S255-AV255)&lt;0,0,IF(AND(($S255-AW255)&gt;0,(AV255-$R255)&gt;0),$V255/365*(AW255-AV255+1),IF(AND(($S255-AW255)&lt;=0,(AV255-$R255)&gt;0),$V255/365*($S255-AV255+1),$V255/365*(AW255-$R255+1))))),0)</f>
        <v>0</v>
      </c>
      <c r="AY255" s="159">
        <f>AW255+1</f>
        <v>45931</v>
      </c>
      <c r="AZ255" s="159">
        <f>AY255+30</f>
        <v>45961</v>
      </c>
      <c r="BA255" s="163">
        <f>IFERROR(IF(($R255-AZ255)&gt;=0,0,IF(($S255-AY255)&lt;0,0,IF(AND(($S255-AZ255)&gt;0,(AY255-$R255)&gt;0),$V255/365*(AZ255-AY255+1),IF(AND(($S255-AZ255)&lt;=0,(AY255-$R255)&gt;0),$V255/365*($S255-AY255+1),$V255/365*(AZ255-$R255+1))))),0)</f>
        <v>0</v>
      </c>
      <c r="BB255" s="159">
        <f>AZ255+1</f>
        <v>45962</v>
      </c>
      <c r="BC255" s="159">
        <f>BB255+29</f>
        <v>45991</v>
      </c>
      <c r="BD255" s="163">
        <f>IFERROR(IF(($R255-BC255)&gt;=0,0,IF(($S255-BB255)&lt;0,0,IF(AND(($S255-BC255)&gt;0,(BB255-$R255)&gt;0),$V255/365*(BC255-BB255+1),IF(AND(($S255-BC255)&lt;=0,(BB255-$R255)&gt;0),$V255/365*($S255-BB255+1),$V255/365*(BC255-$R255+1))))),0)</f>
        <v>0</v>
      </c>
      <c r="BE255" s="159">
        <f>BC255+1</f>
        <v>45992</v>
      </c>
      <c r="BF255" s="159">
        <f>BE255+30</f>
        <v>46022</v>
      </c>
      <c r="BG255" s="163">
        <f>IFERROR(IF(($R255-BF255)&gt;=0,0,IF(($S255-BE255)&lt;0,0,IF(AND(($S255-BF255)&gt;0,(BE255-$R255)&gt;0),$V255/365*(BF255-BE255+1),IF(AND(($S255-BF255)&lt;=0,(BE255-$R255)&gt;0),$V255/365*($S255-BE255+1),$V255/365*(BF255-$R255+1))))),0)</f>
        <v>0</v>
      </c>
      <c r="BH255" s="159">
        <v>46023</v>
      </c>
      <c r="BI255" s="159">
        <f>BH255+30</f>
        <v>46053</v>
      </c>
      <c r="BJ255" s="163">
        <f>IFERROR(IF(($R255-BI255)&gt;=0,0,IF(($S255-BH255)&lt;0,0,IF(AND(($S255-BI255)&gt;0,(BH255-$R255)&gt;0),$V255/365*(BI255-BH255+1),IF(AND(($S255-BI255)&lt;=0,(BH255-$R255)&gt;0),$V255/365*($S255-BH255+1),$V255/365*(BI255-$R255+1))))),0)</f>
        <v>0</v>
      </c>
      <c r="BK255" s="159">
        <f>BI255+1</f>
        <v>46054</v>
      </c>
      <c r="BL255" s="159">
        <f>BK255+27</f>
        <v>46081</v>
      </c>
      <c r="BM255" s="163">
        <f>IFERROR(IF(($R255-BL255)&gt;=0,0,IF(($S255-BK255)&lt;0,0,IF(AND(($S255-BL255)&gt;0,(BK255-$R255)&gt;0),$V255/365*(BL255-BK255+1),IF(AND(($S255-BL255)&lt;=0,(BK255-$R255)&gt;0),$V255/365*($S255-BK255+1),$V255/365*(BL255-$R255+1))))),0)</f>
        <v>0</v>
      </c>
      <c r="BN255" s="159">
        <f>BL255+1</f>
        <v>46082</v>
      </c>
      <c r="BO255" s="159">
        <f>BN255+30</f>
        <v>46112</v>
      </c>
      <c r="BP255" s="163">
        <f>IFERROR(IF(($R255-BO255)&gt;=0,0,IF(($S255-BN255)&lt;0,0,IF(AND(($S255-BO255)&gt;0,(BN255-$R255)&gt;0),$V255/365*(BO255-BN255+1),IF(AND(($S255-BO255)&lt;=0,(BN255-$R255)&gt;0),$V255/365*($S255-BN255+1),$V255/365*(BO255-$R255+1))))),0)</f>
        <v>0</v>
      </c>
      <c r="BQ255" s="159">
        <f>BO255+1</f>
        <v>46113</v>
      </c>
      <c r="BR255" s="159">
        <f>BQ255+29</f>
        <v>46142</v>
      </c>
      <c r="BS255" s="163">
        <f>IFERROR(IF(($R255-BR255)&gt;=0,0,IF(($S255-BQ255)&lt;0,0,IF(AND(($S255-BR255)&gt;0,(BQ255-$R255)&gt;0),$V255/365*(BR255-BQ255+1),IF(AND(($S255-BR255)&lt;=0,(BQ255-$R255)&gt;0),$V255/365*($S255-BQ255+1),$V255/365*(BR255-$R255+1))))),0)</f>
        <v>0</v>
      </c>
      <c r="BT255" s="159">
        <f>BR255+1</f>
        <v>46143</v>
      </c>
      <c r="BU255" s="159">
        <f>BT255+30</f>
        <v>46173</v>
      </c>
      <c r="BV255" s="163">
        <f>IFERROR(IF(($R255-BU255)&gt;=0,0,IF(($S255-BT255)&lt;0,0,IF(AND(($S255-BU255)&gt;0,(BT255-$R255)&gt;0),$V255/365*(BU255-BT255+1),IF(AND(($S255-BU255)&lt;=0,(BT255-$R255)&gt;0),$V255/365*($S255-BT255+1),$V255/365*(BU255-$R255+1))))),0)</f>
        <v>0</v>
      </c>
      <c r="BW255" s="159">
        <f>BU255+1</f>
        <v>46174</v>
      </c>
      <c r="BX255" s="159">
        <f>BW255+29</f>
        <v>46203</v>
      </c>
      <c r="BY255" s="163">
        <f>IFERROR(IF(($R255-BX255)&gt;=0,0,IF(($S255-BW255)&lt;0,0,IF(AND(($S255-BX255)&gt;0,(BW255-$R255)&gt;0),$V255/365*(BX255-BW255+1),IF(AND(($S255-BX255)&lt;=0,(BW255-$R255)&gt;0),$V255/365*($S255-BW255+1),$V255/365*(BX255-$R255+1))))),0)</f>
        <v>0</v>
      </c>
      <c r="BZ255" s="159">
        <f>BX255+1</f>
        <v>46204</v>
      </c>
      <c r="CA255" s="159">
        <f>BZ255+30</f>
        <v>46234</v>
      </c>
      <c r="CB255" s="163">
        <f>IFERROR(IF(($R255-CA255)&gt;=0,0,IF(($S255-BZ255)&lt;0,0,IF(AND(($S255-CA255)&gt;0,(BZ255-$R255)&gt;0),$V255/365*(CA255-BZ255+1),IF(AND(($S255-CA255)&lt;=0,(BZ255-$R255)&gt;0),$V255/365*($S255-BZ255+1),$V255/365*(CA255-$R255+1))))),0)</f>
        <v>0</v>
      </c>
      <c r="CC255" s="159">
        <f>CA255+1</f>
        <v>46235</v>
      </c>
      <c r="CD255" s="159">
        <f>CC255+30</f>
        <v>46265</v>
      </c>
      <c r="CE255" s="163">
        <f>IFERROR(IF(($R255-CD255)&gt;=0,0,IF(($S255-CC255)&lt;0,0,IF(AND(($S255-CD255)&gt;0,(CC255-$R255)&gt;0),$V255/365*(CD255-CC255+1),IF(AND(($S255-CD255)&lt;=0,(CC255-$R255)&gt;0),$V255/365*($S255-CC255+1),$V255/365*(CD255-$R255+1))))),0)</f>
        <v>0</v>
      </c>
      <c r="CF255" s="159">
        <f>CD255+1</f>
        <v>46266</v>
      </c>
      <c r="CG255" s="159">
        <f>CF255+29</f>
        <v>46295</v>
      </c>
      <c r="CH255" s="163">
        <f>IFERROR(IF(($R255-CG255)&gt;=0,0,IF(($S255-CF255)&lt;0,0,IF(AND(($S255-CG255)&gt;0,(CF255-$R255)&gt;0),$V255/365*(CG255-CF255+1),IF(AND(($S255-CG255)&lt;=0,(CF255-$R255)&gt;0),$V255/365*($S255-CF255+1),$V255/365*(CG255-$R255+1))))),0)</f>
        <v>0</v>
      </c>
      <c r="CI255" s="159">
        <f>CG255+1</f>
        <v>46296</v>
      </c>
      <c r="CJ255" s="159">
        <f>CI255+30</f>
        <v>46326</v>
      </c>
      <c r="CK255" s="163">
        <f>IFERROR(IF(($R255-CJ255)&gt;=0,0,IF(($S255-CI255)&lt;0,0,IF(AND(($S255-CJ255)&gt;0,(CI255-$R255)&gt;0),$V255/365*(CJ255-CI255+1),IF(AND(($S255-CJ255)&lt;=0,(CI255-$R255)&gt;0),$V255/365*($S255-CI255+1),$V255/365*(CJ255-$R255+1))))),0)</f>
        <v>0</v>
      </c>
      <c r="CL255" s="159">
        <f>CJ255+1</f>
        <v>46327</v>
      </c>
      <c r="CM255" s="159">
        <f>CL255+29</f>
        <v>46356</v>
      </c>
      <c r="CN255" s="163">
        <f>IFERROR(IF(($R255-CM255)&gt;=0,0,IF(($S255-CL255)&lt;0,0,IF(AND(($S255-CM255)&gt;0,(CL255-$R255)&gt;0),$V255/365*(CM255-CL255+1),IF(AND(($S255-CM255)&lt;=0,(CL255-$R255)&gt;0),$V255/365*($S255-CL255+1),$V255/365*(CM255-$R255+1))))),0)</f>
        <v>0</v>
      </c>
      <c r="CO255" s="159">
        <f>CM255+1</f>
        <v>46357</v>
      </c>
      <c r="CP255" s="159">
        <f>CO255+30</f>
        <v>46387</v>
      </c>
      <c r="CQ255" s="163">
        <f>IFERROR(IF(($R255-CP255)&gt;=0,0,IF(($S255-CO255)&lt;0,0,IF(AND(($S255-CP255)&gt;0,(CO255-$R255)&gt;0),$V255/365*(CP255-CO255+1),IF(AND(($S255-CP255)&lt;=0,(CO255-$R255)&gt;0),$V255/365*($S255-CO255+1),$V255/365*(CP255-$R255+1))))),0)</f>
        <v>0</v>
      </c>
    </row>
    <row r="256" s="85" customFormat="1" ht="24" customHeight="1" outlineLevel="4" spans="1:95">
      <c r="A256" s="124"/>
      <c r="B256" s="125"/>
      <c r="C256" s="126"/>
      <c r="D256" s="124"/>
      <c r="E256" s="125"/>
      <c r="F256" s="125"/>
      <c r="G256" s="125"/>
      <c r="H256" s="127"/>
      <c r="I256" s="127"/>
      <c r="J256" s="127">
        <f>Z256+AC256+AF256+AI256+AL256+AO256+AR256+AU256+AX256+BA256+BD256+BG256</f>
        <v>0</v>
      </c>
      <c r="K256" s="127">
        <f>K255+1</f>
        <v>3</v>
      </c>
      <c r="L256" s="152"/>
      <c r="M256" s="153">
        <f>IFERROR(VLOOKUP($L256,'2-2 引出数据_合同数据仓库'!$B$2:$BP$10000,3,FALSE),0)</f>
        <v>0</v>
      </c>
      <c r="N256" s="127"/>
      <c r="O256" s="153">
        <f>IFERROR(VLOOKUP((LEFT(VLOOKUP($L256,'2-2 引出数据_合同数据仓库'!$B$2:$BP$10000,64,FALSE),15)&amp;(RIGHT(VLOOKUP($L256,'2-2 引出数据_合同数据仓库'!$B$2:$BP$10000,64,FALSE),4)+1)),'2-2 引出数据_合同数据仓库'!$B$2:$BP$10000,3,FALSE),0)</f>
        <v>0</v>
      </c>
      <c r="P256" s="127"/>
      <c r="Q256" s="127">
        <f>IFERROR(VLOOKUP($L256,'2-2 引出数据_合同数据仓库'!$B$2:$BP$10000,28,FALSE),0)</f>
        <v>0</v>
      </c>
      <c r="R256" s="127">
        <f>IFERROR(VLOOKUP($L256,'2-2 引出数据_合同数据仓库'!$B$2:$BP$10000,29,FALSE),0)</f>
        <v>0</v>
      </c>
      <c r="S256" s="127">
        <f>IFERROR(VLOOKUP($L256,'2-2 引出数据_合同数据仓库'!$B$2:$BP$10000,4,FALSE),0)</f>
        <v>0</v>
      </c>
      <c r="T256" s="127"/>
      <c r="U256" s="127">
        <f>IFERROR(VLOOKUP($L256,'2-2 引出数据_合同数据仓库'!$B$2:$BP$10000,15,FALSE),0)</f>
        <v>0</v>
      </c>
      <c r="V256" s="127">
        <f>U256/(S256-R256+1)*365</f>
        <v>0</v>
      </c>
      <c r="W256" s="127"/>
      <c r="X256" s="159">
        <v>45658</v>
      </c>
      <c r="Y256" s="159">
        <f>X256+30</f>
        <v>45688</v>
      </c>
      <c r="Z256" s="163">
        <f>IFERROR(IF(($R256-Y256)&gt;=0,0,IF(($S256-X256)&lt;0,0,IF(AND(($S256-Y256)&gt;0,(X256-$R256)&gt;0),$V256/365*(Y256-X256+1),IF(AND(($S256-Y256)&lt;=0,(X256-$R256)&gt;0),$V256/365*($S256-X256+1),$V256/365*(Y256-$R256+1))))),0)</f>
        <v>0</v>
      </c>
      <c r="AA256" s="159">
        <f>Y256+1</f>
        <v>45689</v>
      </c>
      <c r="AB256" s="159">
        <f>AA256+27</f>
        <v>45716</v>
      </c>
      <c r="AC256" s="163">
        <f>IFERROR(IF(($R256-AB256)&gt;=0,0,IF(($S256-AA256)&lt;0,0,IF(AND(($S256-AB256)&gt;0,(AA256-$R256)&gt;0),$V256/365*(AB256-AA256+1),IF(AND(($S256-AB256)&lt;=0,(AA256-$R256)&gt;0),$V256/365*($S256-AA256+1),$V256/365*(AB256-$R256+1))))),0)</f>
        <v>0</v>
      </c>
      <c r="AD256" s="159">
        <f>AB256+1</f>
        <v>45717</v>
      </c>
      <c r="AE256" s="159">
        <f>AD256+30</f>
        <v>45747</v>
      </c>
      <c r="AF256" s="163">
        <f>IFERROR(IF(($R256-AE256)&gt;=0,0,IF(($S256-AD256)&lt;0,0,IF(AND(($S256-AE256)&gt;0,(AD256-$R256)&gt;0),$V256/365*(AE256-AD256+1),IF(AND(($S256-AE256)&lt;=0,(AD256-$R256)&gt;0),$V256/365*($S256-AD256+1),$V256/365*(AE256-$R256+1))))),0)</f>
        <v>0</v>
      </c>
      <c r="AG256" s="159">
        <f>AE256+1</f>
        <v>45748</v>
      </c>
      <c r="AH256" s="159">
        <f>AG256+29</f>
        <v>45777</v>
      </c>
      <c r="AI256" s="163">
        <f>IFERROR(IF(($R256-AH256)&gt;=0,0,IF(($S256-AG256)&lt;0,0,IF(AND(($S256-AH256)&gt;0,(AG256-$R256)&gt;0),$V256/365*(AH256-AG256+1),IF(AND(($S256-AH256)&lt;=0,(AG256-$R256)&gt;0),$V256/365*($S256-AG256+1),$V256/365*(AH256-$R256+1))))),0)</f>
        <v>0</v>
      </c>
      <c r="AJ256" s="159">
        <f>AH256+1</f>
        <v>45778</v>
      </c>
      <c r="AK256" s="159">
        <f>AJ256+30</f>
        <v>45808</v>
      </c>
      <c r="AL256" s="163">
        <f>IFERROR(IF(($R256-AK256)&gt;=0,0,IF(($S256-AJ256)&lt;0,0,IF(AND(($S256-AK256)&gt;0,(AJ256-$R256)&gt;0),$V256/365*(AK256-AJ256+1),IF(AND(($S256-AK256)&lt;=0,(AJ256-$R256)&gt;0),$V256/365*($S256-AJ256+1),$V256/365*(AK256-$R256+1))))),0)</f>
        <v>0</v>
      </c>
      <c r="AM256" s="159">
        <f>AK256+1</f>
        <v>45809</v>
      </c>
      <c r="AN256" s="159">
        <f>AM256+29</f>
        <v>45838</v>
      </c>
      <c r="AO256" s="163">
        <f>IFERROR(IF(($R256-AN256)&gt;=0,0,IF(($S256-AM256)&lt;0,0,IF(AND(($S256-AN256)&gt;0,(AM256-$R256)&gt;0),$V256/365*(AN256-AM256+1),IF(AND(($S256-AN256)&lt;=0,(AM256-$R256)&gt;0),$V256/365*($S256-AM256+1),$V256/365*(AN256-$R256+1))))),0)</f>
        <v>0</v>
      </c>
      <c r="AP256" s="159">
        <f>AN256+1</f>
        <v>45839</v>
      </c>
      <c r="AQ256" s="159">
        <f>AP256+30</f>
        <v>45869</v>
      </c>
      <c r="AR256" s="163">
        <f>IFERROR(IF(($R256-AQ256)&gt;=0,0,IF(($S256-AP256)&lt;0,0,IF(AND(($S256-AQ256)&gt;0,(AP256-$R256)&gt;0),$V256/365*(AQ256-AP256+1),IF(AND(($S256-AQ256)&lt;=0,(AP256-$R256)&gt;0),$V256/365*($S256-AP256+1),$V256/365*(AQ256-$R256+1))))),0)</f>
        <v>0</v>
      </c>
      <c r="AS256" s="159">
        <f>AQ256+1</f>
        <v>45870</v>
      </c>
      <c r="AT256" s="159">
        <f>AS256+30</f>
        <v>45900</v>
      </c>
      <c r="AU256" s="163">
        <f>IFERROR(IF(($R256-AT256)&gt;=0,0,IF(($S256-AS256)&lt;0,0,IF(AND(($S256-AT256)&gt;0,(AS256-$R256)&gt;0),$V256/365*(AT256-AS256+1),IF(AND(($S256-AT256)&lt;=0,(AS256-$R256)&gt;0),$V256/365*($S256-AS256+1),$V256/365*(AT256-$R256+1))))),0)</f>
        <v>0</v>
      </c>
      <c r="AV256" s="159">
        <f>AT256+1</f>
        <v>45901</v>
      </c>
      <c r="AW256" s="159">
        <f>AV256+29</f>
        <v>45930</v>
      </c>
      <c r="AX256" s="163">
        <f>IFERROR(IF(($R256-AW256)&gt;=0,0,IF(($S256-AV256)&lt;0,0,IF(AND(($S256-AW256)&gt;0,(AV256-$R256)&gt;0),$V256/365*(AW256-AV256+1),IF(AND(($S256-AW256)&lt;=0,(AV256-$R256)&gt;0),$V256/365*($S256-AV256+1),$V256/365*(AW256-$R256+1))))),0)</f>
        <v>0</v>
      </c>
      <c r="AY256" s="159">
        <f>AW256+1</f>
        <v>45931</v>
      </c>
      <c r="AZ256" s="159">
        <f>AY256+30</f>
        <v>45961</v>
      </c>
      <c r="BA256" s="163">
        <f>IFERROR(IF(($R256-AZ256)&gt;=0,0,IF(($S256-AY256)&lt;0,0,IF(AND(($S256-AZ256)&gt;0,(AY256-$R256)&gt;0),$V256/365*(AZ256-AY256+1),IF(AND(($S256-AZ256)&lt;=0,(AY256-$R256)&gt;0),$V256/365*($S256-AY256+1),$V256/365*(AZ256-$R256+1))))),0)</f>
        <v>0</v>
      </c>
      <c r="BB256" s="159">
        <f>AZ256+1</f>
        <v>45962</v>
      </c>
      <c r="BC256" s="159">
        <f>BB256+29</f>
        <v>45991</v>
      </c>
      <c r="BD256" s="163">
        <f>IFERROR(IF(($R256-BC256)&gt;=0,0,IF(($S256-BB256)&lt;0,0,IF(AND(($S256-BC256)&gt;0,(BB256-$R256)&gt;0),$V256/365*(BC256-BB256+1),IF(AND(($S256-BC256)&lt;=0,(BB256-$R256)&gt;0),$V256/365*($S256-BB256+1),$V256/365*(BC256-$R256+1))))),0)</f>
        <v>0</v>
      </c>
      <c r="BE256" s="159">
        <f>BC256+1</f>
        <v>45992</v>
      </c>
      <c r="BF256" s="159">
        <f>BE256+30</f>
        <v>46022</v>
      </c>
      <c r="BG256" s="163">
        <f>IFERROR(IF(($R256-BF256)&gt;=0,0,IF(($S256-BE256)&lt;0,0,IF(AND(($S256-BF256)&gt;0,(BE256-$R256)&gt;0),$V256/365*(BF256-BE256+1),IF(AND(($S256-BF256)&lt;=0,(BE256-$R256)&gt;0),$V256/365*($S256-BE256+1),$V256/365*(BF256-$R256+1))))),0)</f>
        <v>0</v>
      </c>
      <c r="BH256" s="159">
        <v>46023</v>
      </c>
      <c r="BI256" s="159">
        <f>BH256+30</f>
        <v>46053</v>
      </c>
      <c r="BJ256" s="163">
        <f>IFERROR(IF(($R256-BI256)&gt;=0,0,IF(($S256-BH256)&lt;0,0,IF(AND(($S256-BI256)&gt;0,(BH256-$R256)&gt;0),$V256/365*(BI256-BH256+1),IF(AND(($S256-BI256)&lt;=0,(BH256-$R256)&gt;0),$V256/365*($S256-BH256+1),$V256/365*(BI256-$R256+1))))),0)</f>
        <v>0</v>
      </c>
      <c r="BK256" s="159">
        <f>BI256+1</f>
        <v>46054</v>
      </c>
      <c r="BL256" s="159">
        <f>BK256+27</f>
        <v>46081</v>
      </c>
      <c r="BM256" s="163">
        <f>IFERROR(IF(($R256-BL256)&gt;=0,0,IF(($S256-BK256)&lt;0,0,IF(AND(($S256-BL256)&gt;0,(BK256-$R256)&gt;0),$V256/365*(BL256-BK256+1),IF(AND(($S256-BL256)&lt;=0,(BK256-$R256)&gt;0),$V256/365*($S256-BK256+1),$V256/365*(BL256-$R256+1))))),0)</f>
        <v>0</v>
      </c>
      <c r="BN256" s="159">
        <f>BL256+1</f>
        <v>46082</v>
      </c>
      <c r="BO256" s="159">
        <f>BN256+30</f>
        <v>46112</v>
      </c>
      <c r="BP256" s="163">
        <f>IFERROR(IF(($R256-BO256)&gt;=0,0,IF(($S256-BN256)&lt;0,0,IF(AND(($S256-BO256)&gt;0,(BN256-$R256)&gt;0),$V256/365*(BO256-BN256+1),IF(AND(($S256-BO256)&lt;=0,(BN256-$R256)&gt;0),$V256/365*($S256-BN256+1),$V256/365*(BO256-$R256+1))))),0)</f>
        <v>0</v>
      </c>
      <c r="BQ256" s="159">
        <f>BO256+1</f>
        <v>46113</v>
      </c>
      <c r="BR256" s="159">
        <f>BQ256+29</f>
        <v>46142</v>
      </c>
      <c r="BS256" s="163">
        <f>IFERROR(IF(($R256-BR256)&gt;=0,0,IF(($S256-BQ256)&lt;0,0,IF(AND(($S256-BR256)&gt;0,(BQ256-$R256)&gt;0),$V256/365*(BR256-BQ256+1),IF(AND(($S256-BR256)&lt;=0,(BQ256-$R256)&gt;0),$V256/365*($S256-BQ256+1),$V256/365*(BR256-$R256+1))))),0)</f>
        <v>0</v>
      </c>
      <c r="BT256" s="159">
        <f>BR256+1</f>
        <v>46143</v>
      </c>
      <c r="BU256" s="159">
        <f>BT256+30</f>
        <v>46173</v>
      </c>
      <c r="BV256" s="163">
        <f>IFERROR(IF(($R256-BU256)&gt;=0,0,IF(($S256-BT256)&lt;0,0,IF(AND(($S256-BU256)&gt;0,(BT256-$R256)&gt;0),$V256/365*(BU256-BT256+1),IF(AND(($S256-BU256)&lt;=0,(BT256-$R256)&gt;0),$V256/365*($S256-BT256+1),$V256/365*(BU256-$R256+1))))),0)</f>
        <v>0</v>
      </c>
      <c r="BW256" s="159">
        <f>BU256+1</f>
        <v>46174</v>
      </c>
      <c r="BX256" s="159">
        <f>BW256+29</f>
        <v>46203</v>
      </c>
      <c r="BY256" s="163">
        <f>IFERROR(IF(($R256-BX256)&gt;=0,0,IF(($S256-BW256)&lt;0,0,IF(AND(($S256-BX256)&gt;0,(BW256-$R256)&gt;0),$V256/365*(BX256-BW256+1),IF(AND(($S256-BX256)&lt;=0,(BW256-$R256)&gt;0),$V256/365*($S256-BW256+1),$V256/365*(BX256-$R256+1))))),0)</f>
        <v>0</v>
      </c>
      <c r="BZ256" s="159">
        <f>BX256+1</f>
        <v>46204</v>
      </c>
      <c r="CA256" s="159">
        <f>BZ256+30</f>
        <v>46234</v>
      </c>
      <c r="CB256" s="163">
        <f>IFERROR(IF(($R256-CA256)&gt;=0,0,IF(($S256-BZ256)&lt;0,0,IF(AND(($S256-CA256)&gt;0,(BZ256-$R256)&gt;0),$V256/365*(CA256-BZ256+1),IF(AND(($S256-CA256)&lt;=0,(BZ256-$R256)&gt;0),$V256/365*($S256-BZ256+1),$V256/365*(CA256-$R256+1))))),0)</f>
        <v>0</v>
      </c>
      <c r="CC256" s="159">
        <f>CA256+1</f>
        <v>46235</v>
      </c>
      <c r="CD256" s="159">
        <f>CC256+30</f>
        <v>46265</v>
      </c>
      <c r="CE256" s="163">
        <f>IFERROR(IF(($R256-CD256)&gt;=0,0,IF(($S256-CC256)&lt;0,0,IF(AND(($S256-CD256)&gt;0,(CC256-$R256)&gt;0),$V256/365*(CD256-CC256+1),IF(AND(($S256-CD256)&lt;=0,(CC256-$R256)&gt;0),$V256/365*($S256-CC256+1),$V256/365*(CD256-$R256+1))))),0)</f>
        <v>0</v>
      </c>
      <c r="CF256" s="159">
        <f>CD256+1</f>
        <v>46266</v>
      </c>
      <c r="CG256" s="159">
        <f>CF256+29</f>
        <v>46295</v>
      </c>
      <c r="CH256" s="163">
        <f>IFERROR(IF(($R256-CG256)&gt;=0,0,IF(($S256-CF256)&lt;0,0,IF(AND(($S256-CG256)&gt;0,(CF256-$R256)&gt;0),$V256/365*(CG256-CF256+1),IF(AND(($S256-CG256)&lt;=0,(CF256-$R256)&gt;0),$V256/365*($S256-CF256+1),$V256/365*(CG256-$R256+1))))),0)</f>
        <v>0</v>
      </c>
      <c r="CI256" s="159">
        <f>CG256+1</f>
        <v>46296</v>
      </c>
      <c r="CJ256" s="159">
        <f>CI256+30</f>
        <v>46326</v>
      </c>
      <c r="CK256" s="163">
        <f>IFERROR(IF(($R256-CJ256)&gt;=0,0,IF(($S256-CI256)&lt;0,0,IF(AND(($S256-CJ256)&gt;0,(CI256-$R256)&gt;0),$V256/365*(CJ256-CI256+1),IF(AND(($S256-CJ256)&lt;=0,(CI256-$R256)&gt;0),$V256/365*($S256-CI256+1),$V256/365*(CJ256-$R256+1))))),0)</f>
        <v>0</v>
      </c>
      <c r="CL256" s="159">
        <f>CJ256+1</f>
        <v>46327</v>
      </c>
      <c r="CM256" s="159">
        <f>CL256+29</f>
        <v>46356</v>
      </c>
      <c r="CN256" s="163">
        <f>IFERROR(IF(($R256-CM256)&gt;=0,0,IF(($S256-CL256)&lt;0,0,IF(AND(($S256-CM256)&gt;0,(CL256-$R256)&gt;0),$V256/365*(CM256-CL256+1),IF(AND(($S256-CM256)&lt;=0,(CL256-$R256)&gt;0),$V256/365*($S256-CL256+1),$V256/365*(CM256-$R256+1))))),0)</f>
        <v>0</v>
      </c>
      <c r="CO256" s="159">
        <f>CM256+1</f>
        <v>46357</v>
      </c>
      <c r="CP256" s="159">
        <f>CO256+30</f>
        <v>46387</v>
      </c>
      <c r="CQ256" s="163">
        <f>IFERROR(IF(($R256-CP256)&gt;=0,0,IF(($S256-CO256)&lt;0,0,IF(AND(($S256-CP256)&gt;0,(CO256-$R256)&gt;0),$V256/365*(CP256-CO256+1),IF(AND(($S256-CP256)&lt;=0,(CO256-$R256)&gt;0),$V256/365*($S256-CO256+1),$V256/365*(CP256-$R256+1))))),0)</f>
        <v>0</v>
      </c>
    </row>
    <row r="257" s="85" customFormat="1" ht="24" customHeight="1" outlineLevel="4" spans="1:95">
      <c r="A257" s="124"/>
      <c r="B257" s="125"/>
      <c r="C257" s="126"/>
      <c r="D257" s="124"/>
      <c r="E257" s="125"/>
      <c r="F257" s="125"/>
      <c r="G257" s="125"/>
      <c r="H257" s="127"/>
      <c r="I257" s="127"/>
      <c r="J257" s="127">
        <f>Z257+AC257+AF257+AI257+AL257+AO257+AR257+AU257+AX257+BA257+BD257+BG257</f>
        <v>0</v>
      </c>
      <c r="K257" s="127">
        <f>K256+1</f>
        <v>4</v>
      </c>
      <c r="L257" s="152"/>
      <c r="M257" s="153">
        <f>IFERROR(VLOOKUP($L257,'2-2 引出数据_合同数据仓库'!$B$2:$BP$10000,3,FALSE),0)</f>
        <v>0</v>
      </c>
      <c r="N257" s="127"/>
      <c r="O257" s="153">
        <f>IFERROR(VLOOKUP((LEFT(VLOOKUP($L257,'2-2 引出数据_合同数据仓库'!$B$2:$BP$10000,64,FALSE),15)&amp;(RIGHT(VLOOKUP($L257,'2-2 引出数据_合同数据仓库'!$B$2:$BP$10000,64,FALSE),4)+1)),'2-2 引出数据_合同数据仓库'!$B$2:$BP$10000,3,FALSE),0)</f>
        <v>0</v>
      </c>
      <c r="P257" s="127"/>
      <c r="Q257" s="127">
        <f>IFERROR(VLOOKUP($L257,'2-2 引出数据_合同数据仓库'!$B$2:$BP$10000,28,FALSE),0)</f>
        <v>0</v>
      </c>
      <c r="R257" s="127">
        <f>IFERROR(VLOOKUP($L257,'2-2 引出数据_合同数据仓库'!$B$2:$BP$10000,29,FALSE),0)</f>
        <v>0</v>
      </c>
      <c r="S257" s="127">
        <f>IFERROR(VLOOKUP($L257,'2-2 引出数据_合同数据仓库'!$B$2:$BP$10000,4,FALSE),0)</f>
        <v>0</v>
      </c>
      <c r="T257" s="127"/>
      <c r="U257" s="127">
        <f>IFERROR(VLOOKUP($L257,'2-2 引出数据_合同数据仓库'!$B$2:$BP$10000,15,FALSE),0)</f>
        <v>0</v>
      </c>
      <c r="V257" s="127">
        <f>U257/(S257-R257+1)*365</f>
        <v>0</v>
      </c>
      <c r="W257" s="127"/>
      <c r="X257" s="159">
        <v>45658</v>
      </c>
      <c r="Y257" s="159">
        <f>X257+30</f>
        <v>45688</v>
      </c>
      <c r="Z257" s="163">
        <f>IFERROR(IF(($R257-Y257)&gt;=0,0,IF(($S257-X257)&lt;0,0,IF(AND(($S257-Y257)&gt;0,(X257-$R257)&gt;0),$V257/365*(Y257-X257+1),IF(AND(($S257-Y257)&lt;=0,(X257-$R257)&gt;0),$V257/365*($S257-X257+1),$V257/365*(Y257-$R257+1))))),0)</f>
        <v>0</v>
      </c>
      <c r="AA257" s="159">
        <f>Y257+1</f>
        <v>45689</v>
      </c>
      <c r="AB257" s="159">
        <f>AA257+27</f>
        <v>45716</v>
      </c>
      <c r="AC257" s="163">
        <f>IFERROR(IF(($R257-AB257)&gt;=0,0,IF(($S257-AA257)&lt;0,0,IF(AND(($S257-AB257)&gt;0,(AA257-$R257)&gt;0),$V257/365*(AB257-AA257+1),IF(AND(($S257-AB257)&lt;=0,(AA257-$R257)&gt;0),$V257/365*($S257-AA257+1),$V257/365*(AB257-$R257+1))))),0)</f>
        <v>0</v>
      </c>
      <c r="AD257" s="159">
        <f>AB257+1</f>
        <v>45717</v>
      </c>
      <c r="AE257" s="159">
        <f>AD257+30</f>
        <v>45747</v>
      </c>
      <c r="AF257" s="163">
        <f>IFERROR(IF(($R257-AE257)&gt;=0,0,IF(($S257-AD257)&lt;0,0,IF(AND(($S257-AE257)&gt;0,(AD257-$R257)&gt;0),$V257/365*(AE257-AD257+1),IF(AND(($S257-AE257)&lt;=0,(AD257-$R257)&gt;0),$V257/365*($S257-AD257+1),$V257/365*(AE257-$R257+1))))),0)</f>
        <v>0</v>
      </c>
      <c r="AG257" s="159">
        <f>AE257+1</f>
        <v>45748</v>
      </c>
      <c r="AH257" s="159">
        <f>AG257+29</f>
        <v>45777</v>
      </c>
      <c r="AI257" s="163">
        <f>IFERROR(IF(($R257-AH257)&gt;=0,0,IF(($S257-AG257)&lt;0,0,IF(AND(($S257-AH257)&gt;0,(AG257-$R257)&gt;0),$V257/365*(AH257-AG257+1),IF(AND(($S257-AH257)&lt;=0,(AG257-$R257)&gt;0),$V257/365*($S257-AG257+1),$V257/365*(AH257-$R257+1))))),0)</f>
        <v>0</v>
      </c>
      <c r="AJ257" s="159">
        <f>AH257+1</f>
        <v>45778</v>
      </c>
      <c r="AK257" s="159">
        <f>AJ257+30</f>
        <v>45808</v>
      </c>
      <c r="AL257" s="163">
        <f>IFERROR(IF(($R257-AK257)&gt;=0,0,IF(($S257-AJ257)&lt;0,0,IF(AND(($S257-AK257)&gt;0,(AJ257-$R257)&gt;0),$V257/365*(AK257-AJ257+1),IF(AND(($S257-AK257)&lt;=0,(AJ257-$R257)&gt;0),$V257/365*($S257-AJ257+1),$V257/365*(AK257-$R257+1))))),0)</f>
        <v>0</v>
      </c>
      <c r="AM257" s="159">
        <f>AK257+1</f>
        <v>45809</v>
      </c>
      <c r="AN257" s="159">
        <f>AM257+29</f>
        <v>45838</v>
      </c>
      <c r="AO257" s="163">
        <f>IFERROR(IF(($R257-AN257)&gt;=0,0,IF(($S257-AM257)&lt;0,0,IF(AND(($S257-AN257)&gt;0,(AM257-$R257)&gt;0),$V257/365*(AN257-AM257+1),IF(AND(($S257-AN257)&lt;=0,(AM257-$R257)&gt;0),$V257/365*($S257-AM257+1),$V257/365*(AN257-$R257+1))))),0)</f>
        <v>0</v>
      </c>
      <c r="AP257" s="159">
        <f>AN257+1</f>
        <v>45839</v>
      </c>
      <c r="AQ257" s="159">
        <f>AP257+30</f>
        <v>45869</v>
      </c>
      <c r="AR257" s="163">
        <f>IFERROR(IF(($R257-AQ257)&gt;=0,0,IF(($S257-AP257)&lt;0,0,IF(AND(($S257-AQ257)&gt;0,(AP257-$R257)&gt;0),$V257/365*(AQ257-AP257+1),IF(AND(($S257-AQ257)&lt;=0,(AP257-$R257)&gt;0),$V257/365*($S257-AP257+1),$V257/365*(AQ257-$R257+1))))),0)</f>
        <v>0</v>
      </c>
      <c r="AS257" s="159">
        <f>AQ257+1</f>
        <v>45870</v>
      </c>
      <c r="AT257" s="159">
        <f>AS257+30</f>
        <v>45900</v>
      </c>
      <c r="AU257" s="163">
        <f>IFERROR(IF(($R257-AT257)&gt;=0,0,IF(($S257-AS257)&lt;0,0,IF(AND(($S257-AT257)&gt;0,(AS257-$R257)&gt;0),$V257/365*(AT257-AS257+1),IF(AND(($S257-AT257)&lt;=0,(AS257-$R257)&gt;0),$V257/365*($S257-AS257+1),$V257/365*(AT257-$R257+1))))),0)</f>
        <v>0</v>
      </c>
      <c r="AV257" s="159">
        <f>AT257+1</f>
        <v>45901</v>
      </c>
      <c r="AW257" s="159">
        <f>AV257+29</f>
        <v>45930</v>
      </c>
      <c r="AX257" s="163">
        <f>IFERROR(IF(($R257-AW257)&gt;=0,0,IF(($S257-AV257)&lt;0,0,IF(AND(($S257-AW257)&gt;0,(AV257-$R257)&gt;0),$V257/365*(AW257-AV257+1),IF(AND(($S257-AW257)&lt;=0,(AV257-$R257)&gt;0),$V257/365*($S257-AV257+1),$V257/365*(AW257-$R257+1))))),0)</f>
        <v>0</v>
      </c>
      <c r="AY257" s="159">
        <f>AW257+1</f>
        <v>45931</v>
      </c>
      <c r="AZ257" s="159">
        <f>AY257+30</f>
        <v>45961</v>
      </c>
      <c r="BA257" s="163">
        <f>IFERROR(IF(($R257-AZ257)&gt;=0,0,IF(($S257-AY257)&lt;0,0,IF(AND(($S257-AZ257)&gt;0,(AY257-$R257)&gt;0),$V257/365*(AZ257-AY257+1),IF(AND(($S257-AZ257)&lt;=0,(AY257-$R257)&gt;0),$V257/365*($S257-AY257+1),$V257/365*(AZ257-$R257+1))))),0)</f>
        <v>0</v>
      </c>
      <c r="BB257" s="159">
        <f>AZ257+1</f>
        <v>45962</v>
      </c>
      <c r="BC257" s="159">
        <f>BB257+29</f>
        <v>45991</v>
      </c>
      <c r="BD257" s="163">
        <f>IFERROR(IF(($R257-BC257)&gt;=0,0,IF(($S257-BB257)&lt;0,0,IF(AND(($S257-BC257)&gt;0,(BB257-$R257)&gt;0),$V257/365*(BC257-BB257+1),IF(AND(($S257-BC257)&lt;=0,(BB257-$R257)&gt;0),$V257/365*($S257-BB257+1),$V257/365*(BC257-$R257+1))))),0)</f>
        <v>0</v>
      </c>
      <c r="BE257" s="159">
        <f>BC257+1</f>
        <v>45992</v>
      </c>
      <c r="BF257" s="159">
        <f>BE257+30</f>
        <v>46022</v>
      </c>
      <c r="BG257" s="163">
        <f>IFERROR(IF(($R257-BF257)&gt;=0,0,IF(($S257-BE257)&lt;0,0,IF(AND(($S257-BF257)&gt;0,(BE257-$R257)&gt;0),$V257/365*(BF257-BE257+1),IF(AND(($S257-BF257)&lt;=0,(BE257-$R257)&gt;0),$V257/365*($S257-BE257+1),$V257/365*(BF257-$R257+1))))),0)</f>
        <v>0</v>
      </c>
      <c r="BH257" s="159">
        <v>46023</v>
      </c>
      <c r="BI257" s="159">
        <f>BH257+30</f>
        <v>46053</v>
      </c>
      <c r="BJ257" s="163">
        <f>IFERROR(IF(($R257-BI257)&gt;=0,0,IF(($S257-BH257)&lt;0,0,IF(AND(($S257-BI257)&gt;0,(BH257-$R257)&gt;0),$V257/365*(BI257-BH257+1),IF(AND(($S257-BI257)&lt;=0,(BH257-$R257)&gt;0),$V257/365*($S257-BH257+1),$V257/365*(BI257-$R257+1))))),0)</f>
        <v>0</v>
      </c>
      <c r="BK257" s="159">
        <f>BI257+1</f>
        <v>46054</v>
      </c>
      <c r="BL257" s="159">
        <f>BK257+27</f>
        <v>46081</v>
      </c>
      <c r="BM257" s="163">
        <f>IFERROR(IF(($R257-BL257)&gt;=0,0,IF(($S257-BK257)&lt;0,0,IF(AND(($S257-BL257)&gt;0,(BK257-$R257)&gt;0),$V257/365*(BL257-BK257+1),IF(AND(($S257-BL257)&lt;=0,(BK257-$R257)&gt;0),$V257/365*($S257-BK257+1),$V257/365*(BL257-$R257+1))))),0)</f>
        <v>0</v>
      </c>
      <c r="BN257" s="159">
        <f>BL257+1</f>
        <v>46082</v>
      </c>
      <c r="BO257" s="159">
        <f>BN257+30</f>
        <v>46112</v>
      </c>
      <c r="BP257" s="163">
        <f>IFERROR(IF(($R257-BO257)&gt;=0,0,IF(($S257-BN257)&lt;0,0,IF(AND(($S257-BO257)&gt;0,(BN257-$R257)&gt;0),$V257/365*(BO257-BN257+1),IF(AND(($S257-BO257)&lt;=0,(BN257-$R257)&gt;0),$V257/365*($S257-BN257+1),$V257/365*(BO257-$R257+1))))),0)</f>
        <v>0</v>
      </c>
      <c r="BQ257" s="159">
        <f>BO257+1</f>
        <v>46113</v>
      </c>
      <c r="BR257" s="159">
        <f>BQ257+29</f>
        <v>46142</v>
      </c>
      <c r="BS257" s="163">
        <f>IFERROR(IF(($R257-BR257)&gt;=0,0,IF(($S257-BQ257)&lt;0,0,IF(AND(($S257-BR257)&gt;0,(BQ257-$R257)&gt;0),$V257/365*(BR257-BQ257+1),IF(AND(($S257-BR257)&lt;=0,(BQ257-$R257)&gt;0),$V257/365*($S257-BQ257+1),$V257/365*(BR257-$R257+1))))),0)</f>
        <v>0</v>
      </c>
      <c r="BT257" s="159">
        <f>BR257+1</f>
        <v>46143</v>
      </c>
      <c r="BU257" s="159">
        <f>BT257+30</f>
        <v>46173</v>
      </c>
      <c r="BV257" s="163">
        <f>IFERROR(IF(($R257-BU257)&gt;=0,0,IF(($S257-BT257)&lt;0,0,IF(AND(($S257-BU257)&gt;0,(BT257-$R257)&gt;0),$V257/365*(BU257-BT257+1),IF(AND(($S257-BU257)&lt;=0,(BT257-$R257)&gt;0),$V257/365*($S257-BT257+1),$V257/365*(BU257-$R257+1))))),0)</f>
        <v>0</v>
      </c>
      <c r="BW257" s="159">
        <f>BU257+1</f>
        <v>46174</v>
      </c>
      <c r="BX257" s="159">
        <f>BW257+29</f>
        <v>46203</v>
      </c>
      <c r="BY257" s="163">
        <f>IFERROR(IF(($R257-BX257)&gt;=0,0,IF(($S257-BW257)&lt;0,0,IF(AND(($S257-BX257)&gt;0,(BW257-$R257)&gt;0),$V257/365*(BX257-BW257+1),IF(AND(($S257-BX257)&lt;=0,(BW257-$R257)&gt;0),$V257/365*($S257-BW257+1),$V257/365*(BX257-$R257+1))))),0)</f>
        <v>0</v>
      </c>
      <c r="BZ257" s="159">
        <f>BX257+1</f>
        <v>46204</v>
      </c>
      <c r="CA257" s="159">
        <f>BZ257+30</f>
        <v>46234</v>
      </c>
      <c r="CB257" s="163">
        <f>IFERROR(IF(($R257-CA257)&gt;=0,0,IF(($S257-BZ257)&lt;0,0,IF(AND(($S257-CA257)&gt;0,(BZ257-$R257)&gt;0),$V257/365*(CA257-BZ257+1),IF(AND(($S257-CA257)&lt;=0,(BZ257-$R257)&gt;0),$V257/365*($S257-BZ257+1),$V257/365*(CA257-$R257+1))))),0)</f>
        <v>0</v>
      </c>
      <c r="CC257" s="159">
        <f>CA257+1</f>
        <v>46235</v>
      </c>
      <c r="CD257" s="159">
        <f>CC257+30</f>
        <v>46265</v>
      </c>
      <c r="CE257" s="163">
        <f>IFERROR(IF(($R257-CD257)&gt;=0,0,IF(($S257-CC257)&lt;0,0,IF(AND(($S257-CD257)&gt;0,(CC257-$R257)&gt;0),$V257/365*(CD257-CC257+1),IF(AND(($S257-CD257)&lt;=0,(CC257-$R257)&gt;0),$V257/365*($S257-CC257+1),$V257/365*(CD257-$R257+1))))),0)</f>
        <v>0</v>
      </c>
      <c r="CF257" s="159">
        <f>CD257+1</f>
        <v>46266</v>
      </c>
      <c r="CG257" s="159">
        <f>CF257+29</f>
        <v>46295</v>
      </c>
      <c r="CH257" s="163">
        <f>IFERROR(IF(($R257-CG257)&gt;=0,0,IF(($S257-CF257)&lt;0,0,IF(AND(($S257-CG257)&gt;0,(CF257-$R257)&gt;0),$V257/365*(CG257-CF257+1),IF(AND(($S257-CG257)&lt;=0,(CF257-$R257)&gt;0),$V257/365*($S257-CF257+1),$V257/365*(CG257-$R257+1))))),0)</f>
        <v>0</v>
      </c>
      <c r="CI257" s="159">
        <f>CG257+1</f>
        <v>46296</v>
      </c>
      <c r="CJ257" s="159">
        <f>CI257+30</f>
        <v>46326</v>
      </c>
      <c r="CK257" s="163">
        <f>IFERROR(IF(($R257-CJ257)&gt;=0,0,IF(($S257-CI257)&lt;0,0,IF(AND(($S257-CJ257)&gt;0,(CI257-$R257)&gt;0),$V257/365*(CJ257-CI257+1),IF(AND(($S257-CJ257)&lt;=0,(CI257-$R257)&gt;0),$V257/365*($S257-CI257+1),$V257/365*(CJ257-$R257+1))))),0)</f>
        <v>0</v>
      </c>
      <c r="CL257" s="159">
        <f>CJ257+1</f>
        <v>46327</v>
      </c>
      <c r="CM257" s="159">
        <f>CL257+29</f>
        <v>46356</v>
      </c>
      <c r="CN257" s="163">
        <f>IFERROR(IF(($R257-CM257)&gt;=0,0,IF(($S257-CL257)&lt;0,0,IF(AND(($S257-CM257)&gt;0,(CL257-$R257)&gt;0),$V257/365*(CM257-CL257+1),IF(AND(($S257-CM257)&lt;=0,(CL257-$R257)&gt;0),$V257/365*($S257-CL257+1),$V257/365*(CM257-$R257+1))))),0)</f>
        <v>0</v>
      </c>
      <c r="CO257" s="159">
        <f>CM257+1</f>
        <v>46357</v>
      </c>
      <c r="CP257" s="159">
        <f>CO257+30</f>
        <v>46387</v>
      </c>
      <c r="CQ257" s="163">
        <f>IFERROR(IF(($R257-CP257)&gt;=0,0,IF(($S257-CO257)&lt;0,0,IF(AND(($S257-CP257)&gt;0,(CO257-$R257)&gt;0),$V257/365*(CP257-CO257+1),IF(AND(($S257-CP257)&lt;=0,(CO257-$R257)&gt;0),$V257/365*($S257-CO257+1),$V257/365*(CP257-$R257+1))))),0)</f>
        <v>0</v>
      </c>
    </row>
    <row r="258" s="85" customFormat="1" ht="24" customHeight="1" outlineLevel="4" spans="1:95">
      <c r="A258" s="128" t="s">
        <v>2815</v>
      </c>
      <c r="B258" s="129"/>
      <c r="C258" s="129"/>
      <c r="D258" s="129"/>
      <c r="E258" s="129"/>
      <c r="F258" s="129"/>
      <c r="G258" s="130"/>
      <c r="H258" s="131"/>
      <c r="I258" s="131"/>
      <c r="J258" s="131"/>
      <c r="K258" s="131"/>
      <c r="L258" s="154"/>
      <c r="M258" s="154"/>
      <c r="N258" s="131"/>
      <c r="O258" s="131"/>
      <c r="P258" s="131"/>
      <c r="Q258" s="131"/>
      <c r="R258" s="131"/>
      <c r="S258" s="131"/>
      <c r="T258" s="131"/>
      <c r="U258" s="131"/>
      <c r="V258" s="131"/>
      <c r="W258" s="131"/>
      <c r="X258" s="131"/>
      <c r="Y258" s="131"/>
      <c r="Z258" s="131"/>
      <c r="AA258" s="131"/>
      <c r="AB258" s="131"/>
      <c r="AC258" s="131"/>
      <c r="AD258" s="131"/>
      <c r="AE258" s="131"/>
      <c r="AF258" s="131"/>
      <c r="AG258" s="131"/>
      <c r="AH258" s="131"/>
      <c r="AI258" s="131"/>
      <c r="AJ258" s="131"/>
      <c r="AK258" s="131"/>
      <c r="AL258" s="131"/>
      <c r="AM258" s="131"/>
      <c r="AN258" s="131"/>
      <c r="AO258" s="131"/>
      <c r="AP258" s="131"/>
      <c r="AQ258" s="131"/>
      <c r="AR258" s="131"/>
      <c r="AS258" s="131"/>
      <c r="AT258" s="131"/>
      <c r="AU258" s="131"/>
      <c r="AV258" s="131"/>
      <c r="AW258" s="131"/>
      <c r="AX258" s="131"/>
      <c r="AY258" s="131"/>
      <c r="AZ258" s="131"/>
      <c r="BA258" s="131"/>
      <c r="BB258" s="131"/>
      <c r="BC258" s="131"/>
      <c r="BD258" s="131"/>
      <c r="BE258" s="131"/>
      <c r="BF258" s="131"/>
      <c r="BG258" s="131"/>
      <c r="BH258" s="131"/>
      <c r="BI258" s="131"/>
      <c r="BJ258" s="131"/>
      <c r="BK258" s="131"/>
      <c r="BL258" s="131"/>
      <c r="BM258" s="131"/>
      <c r="BN258" s="131"/>
      <c r="BO258" s="131"/>
      <c r="BP258" s="131"/>
      <c r="BQ258" s="131"/>
      <c r="BR258" s="131"/>
      <c r="BS258" s="131"/>
      <c r="BT258" s="131"/>
      <c r="BU258" s="131"/>
      <c r="BV258" s="131"/>
      <c r="BW258" s="131"/>
      <c r="BX258" s="131"/>
      <c r="BY258" s="131"/>
      <c r="BZ258" s="131"/>
      <c r="CA258" s="131"/>
      <c r="CB258" s="131"/>
      <c r="CC258" s="131"/>
      <c r="CD258" s="131"/>
      <c r="CE258" s="131"/>
      <c r="CF258" s="131"/>
      <c r="CG258" s="131"/>
      <c r="CH258" s="131"/>
      <c r="CI258" s="131"/>
      <c r="CJ258" s="131"/>
      <c r="CK258" s="131"/>
      <c r="CL258" s="131"/>
      <c r="CM258" s="131"/>
      <c r="CN258" s="131"/>
      <c r="CO258" s="131"/>
      <c r="CP258" s="131"/>
      <c r="CQ258" s="131"/>
    </row>
    <row r="259" ht="24" customHeight="1" outlineLevel="2" spans="1:95">
      <c r="A259" s="49"/>
      <c r="B259" s="117" t="s">
        <v>788</v>
      </c>
      <c r="C259" s="118" t="s">
        <v>38</v>
      </c>
      <c r="D259" s="49" t="s">
        <v>39</v>
      </c>
      <c r="E259" s="117"/>
      <c r="F259" s="117"/>
      <c r="G259" s="117"/>
      <c r="H259" s="119">
        <f>X259+AA259+AD259+AG259+AJ259+AM259+AP259+AS259+AV259+AY259+BB259+BE259</f>
        <v>0</v>
      </c>
      <c r="I259" s="119">
        <f>Y259+AB259+AE259+AH259+AK259+AN259+AQ259+AT259+AW259+AZ259+BC259+BF259</f>
        <v>0</v>
      </c>
      <c r="J259" s="119">
        <f t="shared" ref="J259:J264" si="158">Z259+AC259+AF259+AI259+AL259+AO259+AR259+AU259+AX259+BA259+BD259+BG259</f>
        <v>0</v>
      </c>
      <c r="K259" s="119"/>
      <c r="L259" s="150"/>
      <c r="M259" s="150"/>
      <c r="N259" s="119"/>
      <c r="O259" s="119"/>
      <c r="P259" s="119"/>
      <c r="Q259" s="119"/>
      <c r="R259" s="119"/>
      <c r="S259" s="119"/>
      <c r="T259" s="119"/>
      <c r="U259" s="119"/>
      <c r="V259" s="119"/>
      <c r="W259" s="119"/>
      <c r="X259" s="119">
        <f>VLOOKUP($C259,'1 预算编制表单'!$C:$BJ,27,FALSE)</f>
        <v>0</v>
      </c>
      <c r="Y259" s="119">
        <f>X259-Z259</f>
        <v>0</v>
      </c>
      <c r="Z259" s="119">
        <f>Z260+Z266</f>
        <v>0</v>
      </c>
      <c r="AA259" s="119">
        <f>VLOOKUP($C259,'1 预算编制表单'!$C:$BJ,30,FALSE)</f>
        <v>0</v>
      </c>
      <c r="AB259" s="119">
        <f>AA259-AC259</f>
        <v>0</v>
      </c>
      <c r="AC259" s="119">
        <f>AC260+AC266</f>
        <v>0</v>
      </c>
      <c r="AD259" s="119">
        <f>VLOOKUP($C259,'1 预算编制表单'!$C:$BJ,33,FALSE)</f>
        <v>0</v>
      </c>
      <c r="AE259" s="119">
        <f>AD259-AF259</f>
        <v>0</v>
      </c>
      <c r="AF259" s="119">
        <f>AF260+AF266</f>
        <v>0</v>
      </c>
      <c r="AG259" s="119">
        <f>VLOOKUP($C259,'1 预算编制表单'!$C:$BJ,36,FALSE)</f>
        <v>0</v>
      </c>
      <c r="AH259" s="119">
        <f>AG259-AI259</f>
        <v>0</v>
      </c>
      <c r="AI259" s="119">
        <f>AI260+AI266</f>
        <v>0</v>
      </c>
      <c r="AJ259" s="119">
        <f>VLOOKUP($C259,'1 预算编制表单'!$C:$BJ,39,FALSE)</f>
        <v>0</v>
      </c>
      <c r="AK259" s="119">
        <f>AJ259-AL259</f>
        <v>0</v>
      </c>
      <c r="AL259" s="119">
        <f>AL260+AL266</f>
        <v>0</v>
      </c>
      <c r="AM259" s="119">
        <f>VLOOKUP($C259,'1 预算编制表单'!$C:$BJ,42,FALSE)</f>
        <v>0</v>
      </c>
      <c r="AN259" s="119">
        <f>AM259-AO259</f>
        <v>0</v>
      </c>
      <c r="AO259" s="119">
        <f>AO260+AO266</f>
        <v>0</v>
      </c>
      <c r="AP259" s="119">
        <f>VLOOKUP($C259,'1 预算编制表单'!$C:$BJ,45,FALSE)</f>
        <v>0</v>
      </c>
      <c r="AQ259" s="119">
        <f>AP259-AR259</f>
        <v>0</v>
      </c>
      <c r="AR259" s="119">
        <f>AR260+AR266</f>
        <v>0</v>
      </c>
      <c r="AS259" s="119">
        <f>VLOOKUP($C259,'1 预算编制表单'!$C:$BJ,48,FALSE)</f>
        <v>0</v>
      </c>
      <c r="AT259" s="119">
        <f>AS259-AU259</f>
        <v>0</v>
      </c>
      <c r="AU259" s="119">
        <f>AU260+AU266</f>
        <v>0</v>
      </c>
      <c r="AV259" s="119">
        <f>VLOOKUP($C259,'1 预算编制表单'!$C:$BJ,51,FALSE)</f>
        <v>0</v>
      </c>
      <c r="AW259" s="119">
        <f>AV259-AX259</f>
        <v>0</v>
      </c>
      <c r="AX259" s="119">
        <f>AX260+AX266</f>
        <v>0</v>
      </c>
      <c r="AY259" s="119">
        <f>VLOOKUP($C259,'1 预算编制表单'!$C:$BJ,54,FALSE)</f>
        <v>0</v>
      </c>
      <c r="AZ259" s="119">
        <f>AY259-BA259</f>
        <v>0</v>
      </c>
      <c r="BA259" s="119">
        <f>BA260+BA266</f>
        <v>0</v>
      </c>
      <c r="BB259" s="119">
        <f>VLOOKUP($C259,'1 预算编制表单'!$C:$BJ,57,FALSE)</f>
        <v>0</v>
      </c>
      <c r="BC259" s="119">
        <f>BB259-BD259</f>
        <v>0</v>
      </c>
      <c r="BD259" s="119">
        <f>BD260+BD266</f>
        <v>0</v>
      </c>
      <c r="BE259" s="119">
        <f>VLOOKUP($C259,'1 预算编制表单'!$C:$BJ,60,FALSE)</f>
        <v>0</v>
      </c>
      <c r="BF259" s="119">
        <f>BE259-BG259</f>
        <v>0</v>
      </c>
      <c r="BG259" s="119">
        <f>BG260+BG266</f>
        <v>0</v>
      </c>
      <c r="BH259" s="119">
        <f>VLOOKUP($C259,'1 预算编制表单'!$C:$BJ,27,FALSE)</f>
        <v>0</v>
      </c>
      <c r="BI259" s="119">
        <f>BH259-BJ259</f>
        <v>0</v>
      </c>
      <c r="BJ259" s="119">
        <f>BJ260+BJ266</f>
        <v>0</v>
      </c>
      <c r="BK259" s="119">
        <f>VLOOKUP($C259,'1 预算编制表单'!$C:$BJ,30,FALSE)</f>
        <v>0</v>
      </c>
      <c r="BL259" s="119">
        <f>BK259-BM259</f>
        <v>0</v>
      </c>
      <c r="BM259" s="119">
        <f>BM260+BM266</f>
        <v>0</v>
      </c>
      <c r="BN259" s="119">
        <f>VLOOKUP($C259,'1 预算编制表单'!$C:$BJ,33,FALSE)</f>
        <v>0</v>
      </c>
      <c r="BO259" s="119">
        <f>BN259-BP259</f>
        <v>0</v>
      </c>
      <c r="BP259" s="119">
        <f>BP260+BP266</f>
        <v>0</v>
      </c>
      <c r="BQ259" s="119">
        <f>VLOOKUP($C259,'1 预算编制表单'!$C:$BJ,36,FALSE)</f>
        <v>0</v>
      </c>
      <c r="BR259" s="119">
        <f>BQ259-BS259</f>
        <v>0</v>
      </c>
      <c r="BS259" s="119">
        <f>BS260+BS266</f>
        <v>0</v>
      </c>
      <c r="BT259" s="119">
        <f>VLOOKUP($C259,'1 预算编制表单'!$C:$BJ,39,FALSE)</f>
        <v>0</v>
      </c>
      <c r="BU259" s="119">
        <f>BT259-BV259</f>
        <v>0</v>
      </c>
      <c r="BV259" s="119">
        <f>BV260+BV266</f>
        <v>0</v>
      </c>
      <c r="BW259" s="119">
        <f>VLOOKUP($C259,'1 预算编制表单'!$C:$BJ,42,FALSE)</f>
        <v>0</v>
      </c>
      <c r="BX259" s="119">
        <f>BW259-BY259</f>
        <v>0</v>
      </c>
      <c r="BY259" s="119">
        <f>BY260+BY266</f>
        <v>0</v>
      </c>
      <c r="BZ259" s="119">
        <f>VLOOKUP($C259,'1 预算编制表单'!$C:$BJ,45,FALSE)</f>
        <v>0</v>
      </c>
      <c r="CA259" s="119">
        <f>BZ259-CB259</f>
        <v>0</v>
      </c>
      <c r="CB259" s="119">
        <f>CB260+CB266</f>
        <v>0</v>
      </c>
      <c r="CC259" s="119">
        <f>VLOOKUP($C259,'1 预算编制表单'!$C:$BJ,48,FALSE)</f>
        <v>0</v>
      </c>
      <c r="CD259" s="119">
        <f>CC259-CE259</f>
        <v>0</v>
      </c>
      <c r="CE259" s="119">
        <f>CE260+CE266</f>
        <v>0</v>
      </c>
      <c r="CF259" s="119">
        <f>VLOOKUP($C259,'1 预算编制表单'!$C:$BJ,51,FALSE)</f>
        <v>0</v>
      </c>
      <c r="CG259" s="119">
        <f>CF259-CH259</f>
        <v>0</v>
      </c>
      <c r="CH259" s="119">
        <f>CH260+CH266</f>
        <v>0</v>
      </c>
      <c r="CI259" s="119">
        <f>VLOOKUP($C259,'1 预算编制表单'!$C:$BJ,54,FALSE)</f>
        <v>0</v>
      </c>
      <c r="CJ259" s="119">
        <f>CI259-CK259</f>
        <v>0</v>
      </c>
      <c r="CK259" s="119">
        <f>CK260+CK266</f>
        <v>0</v>
      </c>
      <c r="CL259" s="119">
        <f>VLOOKUP($C259,'1 预算编制表单'!$C:$BJ,57,FALSE)</f>
        <v>0</v>
      </c>
      <c r="CM259" s="119">
        <f>CL259-CN259</f>
        <v>0</v>
      </c>
      <c r="CN259" s="119">
        <f>CN260+CN266</f>
        <v>0</v>
      </c>
      <c r="CO259" s="119">
        <f>VLOOKUP($C259,'1 预算编制表单'!$C:$BJ,60,FALSE)</f>
        <v>0</v>
      </c>
      <c r="CP259" s="119">
        <f>CO259-CQ259</f>
        <v>0</v>
      </c>
      <c r="CQ259" s="119">
        <f>CQ260+CQ266</f>
        <v>0</v>
      </c>
    </row>
    <row r="260" ht="24" customHeight="1" outlineLevel="3" spans="1:95">
      <c r="A260" s="120"/>
      <c r="B260" s="121" t="s">
        <v>793</v>
      </c>
      <c r="C260" s="122" t="s">
        <v>1203</v>
      </c>
      <c r="D260" s="120" t="s">
        <v>1204</v>
      </c>
      <c r="E260" s="121" t="s">
        <v>1205</v>
      </c>
      <c r="F260" s="121"/>
      <c r="G260" s="121" t="s">
        <v>937</v>
      </c>
      <c r="H260" s="123">
        <f>X260+AA260+AD260+AG260+AJ260+AM260+AP260+AS260+AV260+AY260+BB260+BE260</f>
        <v>0</v>
      </c>
      <c r="I260" s="123">
        <f>Y260+AB260+AE260+AH260+AK260+AN260+AQ260+AT260+AW260+AZ260+BC260+BF260</f>
        <v>0</v>
      </c>
      <c r="J260" s="123">
        <f t="shared" si="158"/>
        <v>0</v>
      </c>
      <c r="K260" s="123"/>
      <c r="L260" s="151"/>
      <c r="M260" s="151"/>
      <c r="N260" s="123"/>
      <c r="O260" s="123"/>
      <c r="P260" s="123"/>
      <c r="Q260" s="123"/>
      <c r="R260" s="123"/>
      <c r="S260" s="123"/>
      <c r="T260" s="123"/>
      <c r="U260" s="123"/>
      <c r="V260" s="123"/>
      <c r="W260" s="123"/>
      <c r="X260" s="123">
        <f>VLOOKUP($C260,'1 预算编制表单'!$C:$BJ,27,FALSE)</f>
        <v>0</v>
      </c>
      <c r="Y260" s="123">
        <f>X260-Z260</f>
        <v>0</v>
      </c>
      <c r="Z260" s="123">
        <f>SUM(Z261:Z265)</f>
        <v>0</v>
      </c>
      <c r="AA260" s="123">
        <f>VLOOKUP($C260,'1 预算编制表单'!$C:$BJ,30,FALSE)</f>
        <v>0</v>
      </c>
      <c r="AB260" s="123">
        <f>AA260-AC260</f>
        <v>0</v>
      </c>
      <c r="AC260" s="123">
        <f>SUM(AC261:AC265)</f>
        <v>0</v>
      </c>
      <c r="AD260" s="123">
        <f>VLOOKUP($C260,'1 预算编制表单'!$C:$BJ,33,FALSE)</f>
        <v>0</v>
      </c>
      <c r="AE260" s="123">
        <f>AD260-AF260</f>
        <v>0</v>
      </c>
      <c r="AF260" s="123">
        <f>SUM(AF261:AF265)</f>
        <v>0</v>
      </c>
      <c r="AG260" s="123">
        <f>VLOOKUP($C260,'1 预算编制表单'!$C:$BJ,36,FALSE)</f>
        <v>0</v>
      </c>
      <c r="AH260" s="123">
        <f>AG260-AI260</f>
        <v>0</v>
      </c>
      <c r="AI260" s="123">
        <f>SUM(AI261:AI265)</f>
        <v>0</v>
      </c>
      <c r="AJ260" s="123">
        <f>VLOOKUP($C260,'1 预算编制表单'!$C:$BJ,39,FALSE)</f>
        <v>0</v>
      </c>
      <c r="AK260" s="123">
        <f>AJ260-AL260</f>
        <v>0</v>
      </c>
      <c r="AL260" s="123">
        <f>SUM(AL261:AL265)</f>
        <v>0</v>
      </c>
      <c r="AM260" s="123">
        <f>VLOOKUP($C260,'1 预算编制表单'!$C:$BJ,42,FALSE)</f>
        <v>0</v>
      </c>
      <c r="AN260" s="123">
        <f>AM260-AO260</f>
        <v>0</v>
      </c>
      <c r="AO260" s="123">
        <f>SUM(AO261:AO265)</f>
        <v>0</v>
      </c>
      <c r="AP260" s="123">
        <f>VLOOKUP($C260,'1 预算编制表单'!$C:$BJ,45,FALSE)</f>
        <v>0</v>
      </c>
      <c r="AQ260" s="123">
        <f>AP260-AR260</f>
        <v>0</v>
      </c>
      <c r="AR260" s="123">
        <f>SUM(AR261:AR265)</f>
        <v>0</v>
      </c>
      <c r="AS260" s="123">
        <f>VLOOKUP($C260,'1 预算编制表单'!$C:$BJ,48,FALSE)</f>
        <v>0</v>
      </c>
      <c r="AT260" s="123">
        <f>AS260-AU260</f>
        <v>0</v>
      </c>
      <c r="AU260" s="123">
        <f>SUM(AU261:AU265)</f>
        <v>0</v>
      </c>
      <c r="AV260" s="123">
        <f>VLOOKUP($C260,'1 预算编制表单'!$C:$BJ,51,FALSE)</f>
        <v>0</v>
      </c>
      <c r="AW260" s="123">
        <f>AV260-AX260</f>
        <v>0</v>
      </c>
      <c r="AX260" s="123">
        <f>SUM(AX261:AX265)</f>
        <v>0</v>
      </c>
      <c r="AY260" s="123">
        <f>VLOOKUP($C260,'1 预算编制表单'!$C:$BJ,54,FALSE)</f>
        <v>0</v>
      </c>
      <c r="AZ260" s="123">
        <f>AY260-BA260</f>
        <v>0</v>
      </c>
      <c r="BA260" s="123">
        <f>SUM(BA261:BA265)</f>
        <v>0</v>
      </c>
      <c r="BB260" s="123">
        <f>VLOOKUP($C260,'1 预算编制表单'!$C:$BJ,57,FALSE)</f>
        <v>0</v>
      </c>
      <c r="BC260" s="123">
        <f>BB260-BD260</f>
        <v>0</v>
      </c>
      <c r="BD260" s="123">
        <f>SUM(BD261:BD265)</f>
        <v>0</v>
      </c>
      <c r="BE260" s="123">
        <f>VLOOKUP($C260,'1 预算编制表单'!$C:$BJ,60,FALSE)</f>
        <v>0</v>
      </c>
      <c r="BF260" s="123">
        <f>BE260-BG260</f>
        <v>0</v>
      </c>
      <c r="BG260" s="123">
        <f>SUM(BG261:BG265)</f>
        <v>0</v>
      </c>
      <c r="BH260" s="123">
        <f>VLOOKUP($C260,'1 预算编制表单'!$C:$BJ,27,FALSE)</f>
        <v>0</v>
      </c>
      <c r="BI260" s="123">
        <f>BH260-BJ260</f>
        <v>0</v>
      </c>
      <c r="BJ260" s="123">
        <f>SUM(BJ261:BJ265)</f>
        <v>0</v>
      </c>
      <c r="BK260" s="123">
        <f>VLOOKUP($C260,'1 预算编制表单'!$C:$BJ,30,FALSE)</f>
        <v>0</v>
      </c>
      <c r="BL260" s="123">
        <f>BK260-BM260</f>
        <v>0</v>
      </c>
      <c r="BM260" s="123">
        <f>SUM(BM261:BM265)</f>
        <v>0</v>
      </c>
      <c r="BN260" s="123">
        <f>VLOOKUP($C260,'1 预算编制表单'!$C:$BJ,33,FALSE)</f>
        <v>0</v>
      </c>
      <c r="BO260" s="123">
        <f>BN260-BP260</f>
        <v>0</v>
      </c>
      <c r="BP260" s="123">
        <f>SUM(BP261:BP265)</f>
        <v>0</v>
      </c>
      <c r="BQ260" s="123">
        <f>VLOOKUP($C260,'1 预算编制表单'!$C:$BJ,36,FALSE)</f>
        <v>0</v>
      </c>
      <c r="BR260" s="123">
        <f>BQ260-BS260</f>
        <v>0</v>
      </c>
      <c r="BS260" s="123">
        <f>SUM(BS261:BS265)</f>
        <v>0</v>
      </c>
      <c r="BT260" s="123">
        <f>VLOOKUP($C260,'1 预算编制表单'!$C:$BJ,39,FALSE)</f>
        <v>0</v>
      </c>
      <c r="BU260" s="123">
        <f>BT260-BV260</f>
        <v>0</v>
      </c>
      <c r="BV260" s="123">
        <f>SUM(BV261:BV265)</f>
        <v>0</v>
      </c>
      <c r="BW260" s="123">
        <f>VLOOKUP($C260,'1 预算编制表单'!$C:$BJ,42,FALSE)</f>
        <v>0</v>
      </c>
      <c r="BX260" s="123">
        <f>BW260-BY260</f>
        <v>0</v>
      </c>
      <c r="BY260" s="123">
        <f>SUM(BY261:BY265)</f>
        <v>0</v>
      </c>
      <c r="BZ260" s="123">
        <f>VLOOKUP($C260,'1 预算编制表单'!$C:$BJ,45,FALSE)</f>
        <v>0</v>
      </c>
      <c r="CA260" s="123">
        <f>BZ260-CB260</f>
        <v>0</v>
      </c>
      <c r="CB260" s="123">
        <f>SUM(CB261:CB265)</f>
        <v>0</v>
      </c>
      <c r="CC260" s="123">
        <f>VLOOKUP($C260,'1 预算编制表单'!$C:$BJ,48,FALSE)</f>
        <v>0</v>
      </c>
      <c r="CD260" s="123">
        <f>CC260-CE260</f>
        <v>0</v>
      </c>
      <c r="CE260" s="123">
        <f>SUM(CE261:CE265)</f>
        <v>0</v>
      </c>
      <c r="CF260" s="123">
        <f>VLOOKUP($C260,'1 预算编制表单'!$C:$BJ,51,FALSE)</f>
        <v>0</v>
      </c>
      <c r="CG260" s="123">
        <f>CF260-CH260</f>
        <v>0</v>
      </c>
      <c r="CH260" s="123">
        <f>SUM(CH261:CH265)</f>
        <v>0</v>
      </c>
      <c r="CI260" s="123">
        <f>VLOOKUP($C260,'1 预算编制表单'!$C:$BJ,54,FALSE)</f>
        <v>0</v>
      </c>
      <c r="CJ260" s="123">
        <f>CI260-CK260</f>
        <v>0</v>
      </c>
      <c r="CK260" s="123">
        <f>SUM(CK261:CK265)</f>
        <v>0</v>
      </c>
      <c r="CL260" s="123">
        <f>VLOOKUP($C260,'1 预算编制表单'!$C:$BJ,57,FALSE)</f>
        <v>0</v>
      </c>
      <c r="CM260" s="123">
        <f>CL260-CN260</f>
        <v>0</v>
      </c>
      <c r="CN260" s="123">
        <f>SUM(CN261:CN265)</f>
        <v>0</v>
      </c>
      <c r="CO260" s="123">
        <f>VLOOKUP($C260,'1 预算编制表单'!$C:$BJ,60,FALSE)</f>
        <v>0</v>
      </c>
      <c r="CP260" s="123">
        <f>CO260-CQ260</f>
        <v>0</v>
      </c>
      <c r="CQ260" s="123">
        <f>SUM(CQ261:CQ265)</f>
        <v>0</v>
      </c>
    </row>
    <row r="261" s="85" customFormat="1" ht="24" customHeight="1" outlineLevel="4" spans="1:95">
      <c r="A261" s="124"/>
      <c r="B261" s="125"/>
      <c r="C261" s="126"/>
      <c r="D261" s="124"/>
      <c r="E261" s="125"/>
      <c r="F261" s="125"/>
      <c r="G261" s="125"/>
      <c r="H261" s="127"/>
      <c r="I261" s="127"/>
      <c r="J261" s="127">
        <f t="shared" si="158"/>
        <v>0</v>
      </c>
      <c r="K261" s="127">
        <v>1</v>
      </c>
      <c r="L261" s="152"/>
      <c r="M261" s="153">
        <f>IFERROR(VLOOKUP($L261,'2-2 引出数据_合同数据仓库'!$B$2:$BP$10000,3,FALSE),0)</f>
        <v>0</v>
      </c>
      <c r="N261" s="127"/>
      <c r="O261" s="153">
        <f>IFERROR(VLOOKUP((LEFT(VLOOKUP($L261,'2-2 引出数据_合同数据仓库'!$B$2:$BP$10000,64,FALSE),15)&amp;(RIGHT(VLOOKUP($L261,'2-2 引出数据_合同数据仓库'!$B$2:$BP$10000,64,FALSE),4)+1)),'2-2 引出数据_合同数据仓库'!$B$2:$BP$10000,3,FALSE),0)</f>
        <v>0</v>
      </c>
      <c r="P261" s="127"/>
      <c r="Q261" s="127">
        <f>IFERROR(VLOOKUP($L261,'2-2 引出数据_合同数据仓库'!$B$2:$BP$10000,28,FALSE),0)</f>
        <v>0</v>
      </c>
      <c r="R261" s="127">
        <f>IFERROR(VLOOKUP($L261,'2-2 引出数据_合同数据仓库'!$B$2:$BP$10000,29,FALSE),0)</f>
        <v>0</v>
      </c>
      <c r="S261" s="127">
        <f>IFERROR(VLOOKUP($L261,'2-2 引出数据_合同数据仓库'!$B$2:$BP$10000,4,FALSE),0)</f>
        <v>0</v>
      </c>
      <c r="T261" s="127"/>
      <c r="U261" s="127">
        <f>IFERROR(VLOOKUP($L261,'2-2 引出数据_合同数据仓库'!$B$2:$BP$10000,15,FALSE),0)</f>
        <v>0</v>
      </c>
      <c r="V261" s="127">
        <f>U261/(S261-R261+1)*365</f>
        <v>0</v>
      </c>
      <c r="W261" s="127"/>
      <c r="X261" s="159">
        <v>45658</v>
      </c>
      <c r="Y261" s="159">
        <f>X261+30</f>
        <v>45688</v>
      </c>
      <c r="Z261" s="163">
        <f>IFERROR(IF(($R261-Y261)&gt;=0,0,IF(($S261-X261)&lt;0,0,IF(AND(($S261-Y261)&gt;0,(X261-$R261)&gt;0),$V261/365*(Y261-X261+1),IF(AND(($S261-Y261)&lt;=0,(X261-$R261)&gt;0),$V261/365*($S261-X261+1),$V261/365*(Y261-$R261+1))))),0)</f>
        <v>0</v>
      </c>
      <c r="AA261" s="159">
        <f>Y261+1</f>
        <v>45689</v>
      </c>
      <c r="AB261" s="159">
        <f>AA261+27</f>
        <v>45716</v>
      </c>
      <c r="AC261" s="163">
        <f>IFERROR(IF(($R261-AB261)&gt;=0,0,IF(($S261-AA261)&lt;0,0,IF(AND(($S261-AB261)&gt;0,(AA261-$R261)&gt;0),$V261/365*(AB261-AA261+1),IF(AND(($S261-AB261)&lt;=0,(AA261-$R261)&gt;0),$V261/365*($S261-AA261+1),$V261/365*(AB261-$R261+1))))),0)</f>
        <v>0</v>
      </c>
      <c r="AD261" s="159">
        <f>AB261+1</f>
        <v>45717</v>
      </c>
      <c r="AE261" s="159">
        <f>AD261+30</f>
        <v>45747</v>
      </c>
      <c r="AF261" s="163">
        <f>IFERROR(IF(($R261-AE261)&gt;=0,0,IF(($S261-AD261)&lt;0,0,IF(AND(($S261-AE261)&gt;0,(AD261-$R261)&gt;0),$V261/365*(AE261-AD261+1),IF(AND(($S261-AE261)&lt;=0,(AD261-$R261)&gt;0),$V261/365*($S261-AD261+1),$V261/365*(AE261-$R261+1))))),0)</f>
        <v>0</v>
      </c>
      <c r="AG261" s="159">
        <f>AE261+1</f>
        <v>45748</v>
      </c>
      <c r="AH261" s="159">
        <f>AG261+29</f>
        <v>45777</v>
      </c>
      <c r="AI261" s="163">
        <f>IFERROR(IF(($R261-AH261)&gt;=0,0,IF(($S261-AG261)&lt;0,0,IF(AND(($S261-AH261)&gt;0,(AG261-$R261)&gt;0),$V261/365*(AH261-AG261+1),IF(AND(($S261-AH261)&lt;=0,(AG261-$R261)&gt;0),$V261/365*($S261-AG261+1),$V261/365*(AH261-$R261+1))))),0)</f>
        <v>0</v>
      </c>
      <c r="AJ261" s="159">
        <f>AH261+1</f>
        <v>45778</v>
      </c>
      <c r="AK261" s="159">
        <f>AJ261+30</f>
        <v>45808</v>
      </c>
      <c r="AL261" s="163">
        <f>IFERROR(IF(($R261-AK261)&gt;=0,0,IF(($S261-AJ261)&lt;0,0,IF(AND(($S261-AK261)&gt;0,(AJ261-$R261)&gt;0),$V261/365*(AK261-AJ261+1),IF(AND(($S261-AK261)&lt;=0,(AJ261-$R261)&gt;0),$V261/365*($S261-AJ261+1),$V261/365*(AK261-$R261+1))))),0)</f>
        <v>0</v>
      </c>
      <c r="AM261" s="159">
        <f>AK261+1</f>
        <v>45809</v>
      </c>
      <c r="AN261" s="159">
        <f>AM261+29</f>
        <v>45838</v>
      </c>
      <c r="AO261" s="163">
        <f>IFERROR(IF(($R261-AN261)&gt;=0,0,IF(($S261-AM261)&lt;0,0,IF(AND(($S261-AN261)&gt;0,(AM261-$R261)&gt;0),$V261/365*(AN261-AM261+1),IF(AND(($S261-AN261)&lt;=0,(AM261-$R261)&gt;0),$V261/365*($S261-AM261+1),$V261/365*(AN261-$R261+1))))),0)</f>
        <v>0</v>
      </c>
      <c r="AP261" s="159">
        <f>AN261+1</f>
        <v>45839</v>
      </c>
      <c r="AQ261" s="159">
        <f>AP261+30</f>
        <v>45869</v>
      </c>
      <c r="AR261" s="163">
        <f>IFERROR(IF(($R261-AQ261)&gt;=0,0,IF(($S261-AP261)&lt;0,0,IF(AND(($S261-AQ261)&gt;0,(AP261-$R261)&gt;0),$V261/365*(AQ261-AP261+1),IF(AND(($S261-AQ261)&lt;=0,(AP261-$R261)&gt;0),$V261/365*($S261-AP261+1),$V261/365*(AQ261-$R261+1))))),0)</f>
        <v>0</v>
      </c>
      <c r="AS261" s="159">
        <f>AQ261+1</f>
        <v>45870</v>
      </c>
      <c r="AT261" s="159">
        <f>AS261+30</f>
        <v>45900</v>
      </c>
      <c r="AU261" s="163">
        <f>IFERROR(IF(($R261-AT261)&gt;=0,0,IF(($S261-AS261)&lt;0,0,IF(AND(($S261-AT261)&gt;0,(AS261-$R261)&gt;0),$V261/365*(AT261-AS261+1),IF(AND(($S261-AT261)&lt;=0,(AS261-$R261)&gt;0),$V261/365*($S261-AS261+1),$V261/365*(AT261-$R261+1))))),0)</f>
        <v>0</v>
      </c>
      <c r="AV261" s="159">
        <f>AT261+1</f>
        <v>45901</v>
      </c>
      <c r="AW261" s="159">
        <f>AV261+29</f>
        <v>45930</v>
      </c>
      <c r="AX261" s="163">
        <f>IFERROR(IF(($R261-AW261)&gt;=0,0,IF(($S261-AV261)&lt;0,0,IF(AND(($S261-AW261)&gt;0,(AV261-$R261)&gt;0),$V261/365*(AW261-AV261+1),IF(AND(($S261-AW261)&lt;=0,(AV261-$R261)&gt;0),$V261/365*($S261-AV261+1),$V261/365*(AW261-$R261+1))))),0)</f>
        <v>0</v>
      </c>
      <c r="AY261" s="159">
        <f>AW261+1</f>
        <v>45931</v>
      </c>
      <c r="AZ261" s="159">
        <f>AY261+30</f>
        <v>45961</v>
      </c>
      <c r="BA261" s="163">
        <f>IFERROR(IF(($R261-AZ261)&gt;=0,0,IF(($S261-AY261)&lt;0,0,IF(AND(($S261-AZ261)&gt;0,(AY261-$R261)&gt;0),$V261/365*(AZ261-AY261+1),IF(AND(($S261-AZ261)&lt;=0,(AY261-$R261)&gt;0),$V261/365*($S261-AY261+1),$V261/365*(AZ261-$R261+1))))),0)</f>
        <v>0</v>
      </c>
      <c r="BB261" s="159">
        <f>AZ261+1</f>
        <v>45962</v>
      </c>
      <c r="BC261" s="159">
        <f>BB261+29</f>
        <v>45991</v>
      </c>
      <c r="BD261" s="163">
        <f>IFERROR(IF(($R261-BC261)&gt;=0,0,IF(($S261-BB261)&lt;0,0,IF(AND(($S261-BC261)&gt;0,(BB261-$R261)&gt;0),$V261/365*(BC261-BB261+1),IF(AND(($S261-BC261)&lt;=0,(BB261-$R261)&gt;0),$V261/365*($S261-BB261+1),$V261/365*(BC261-$R261+1))))),0)</f>
        <v>0</v>
      </c>
      <c r="BE261" s="159">
        <f>BC261+1</f>
        <v>45992</v>
      </c>
      <c r="BF261" s="159">
        <f>BE261+30</f>
        <v>46022</v>
      </c>
      <c r="BG261" s="163">
        <f>IFERROR(IF(($R261-BF261)&gt;=0,0,IF(($S261-BE261)&lt;0,0,IF(AND(($S261-BF261)&gt;0,(BE261-$R261)&gt;0),$V261/365*(BF261-BE261+1),IF(AND(($S261-BF261)&lt;=0,(BE261-$R261)&gt;0),$V261/365*($S261-BE261+1),$V261/365*(BF261-$R261+1))))),0)</f>
        <v>0</v>
      </c>
      <c r="BH261" s="159">
        <v>46023</v>
      </c>
      <c r="BI261" s="159">
        <f>BH261+30</f>
        <v>46053</v>
      </c>
      <c r="BJ261" s="163">
        <f>IFERROR(IF(($R261-BI261)&gt;=0,0,IF(($S261-BH261)&lt;0,0,IF(AND(($S261-BI261)&gt;0,(BH261-$R261)&gt;0),$V261/365*(BI261-BH261+1),IF(AND(($S261-BI261)&lt;=0,(BH261-$R261)&gt;0),$V261/365*($S261-BH261+1),$V261/365*(BI261-$R261+1))))),0)</f>
        <v>0</v>
      </c>
      <c r="BK261" s="159">
        <f>BI261+1</f>
        <v>46054</v>
      </c>
      <c r="BL261" s="159">
        <f>BK261+27</f>
        <v>46081</v>
      </c>
      <c r="BM261" s="163">
        <f>IFERROR(IF(($R261-BL261)&gt;=0,0,IF(($S261-BK261)&lt;0,0,IF(AND(($S261-BL261)&gt;0,(BK261-$R261)&gt;0),$V261/365*(BL261-BK261+1),IF(AND(($S261-BL261)&lt;=0,(BK261-$R261)&gt;0),$V261/365*($S261-BK261+1),$V261/365*(BL261-$R261+1))))),0)</f>
        <v>0</v>
      </c>
      <c r="BN261" s="159">
        <f>BL261+1</f>
        <v>46082</v>
      </c>
      <c r="BO261" s="159">
        <f>BN261+30</f>
        <v>46112</v>
      </c>
      <c r="BP261" s="163">
        <f>IFERROR(IF(($R261-BO261)&gt;=0,0,IF(($S261-BN261)&lt;0,0,IF(AND(($S261-BO261)&gt;0,(BN261-$R261)&gt;0),$V261/365*(BO261-BN261+1),IF(AND(($S261-BO261)&lt;=0,(BN261-$R261)&gt;0),$V261/365*($S261-BN261+1),$V261/365*(BO261-$R261+1))))),0)</f>
        <v>0</v>
      </c>
      <c r="BQ261" s="159">
        <f>BO261+1</f>
        <v>46113</v>
      </c>
      <c r="BR261" s="159">
        <f>BQ261+29</f>
        <v>46142</v>
      </c>
      <c r="BS261" s="163">
        <f>IFERROR(IF(($R261-BR261)&gt;=0,0,IF(($S261-BQ261)&lt;0,0,IF(AND(($S261-BR261)&gt;0,(BQ261-$R261)&gt;0),$V261/365*(BR261-BQ261+1),IF(AND(($S261-BR261)&lt;=0,(BQ261-$R261)&gt;0),$V261/365*($S261-BQ261+1),$V261/365*(BR261-$R261+1))))),0)</f>
        <v>0</v>
      </c>
      <c r="BT261" s="159">
        <f>BR261+1</f>
        <v>46143</v>
      </c>
      <c r="BU261" s="159">
        <f>BT261+30</f>
        <v>46173</v>
      </c>
      <c r="BV261" s="163">
        <f>IFERROR(IF(($R261-BU261)&gt;=0,0,IF(($S261-BT261)&lt;0,0,IF(AND(($S261-BU261)&gt;0,(BT261-$R261)&gt;0),$V261/365*(BU261-BT261+1),IF(AND(($S261-BU261)&lt;=0,(BT261-$R261)&gt;0),$V261/365*($S261-BT261+1),$V261/365*(BU261-$R261+1))))),0)</f>
        <v>0</v>
      </c>
      <c r="BW261" s="159">
        <f>BU261+1</f>
        <v>46174</v>
      </c>
      <c r="BX261" s="159">
        <f>BW261+29</f>
        <v>46203</v>
      </c>
      <c r="BY261" s="163">
        <f>IFERROR(IF(($R261-BX261)&gt;=0,0,IF(($S261-BW261)&lt;0,0,IF(AND(($S261-BX261)&gt;0,(BW261-$R261)&gt;0),$V261/365*(BX261-BW261+1),IF(AND(($S261-BX261)&lt;=0,(BW261-$R261)&gt;0),$V261/365*($S261-BW261+1),$V261/365*(BX261-$R261+1))))),0)</f>
        <v>0</v>
      </c>
      <c r="BZ261" s="159">
        <f>BX261+1</f>
        <v>46204</v>
      </c>
      <c r="CA261" s="159">
        <f>BZ261+30</f>
        <v>46234</v>
      </c>
      <c r="CB261" s="163">
        <f>IFERROR(IF(($R261-CA261)&gt;=0,0,IF(($S261-BZ261)&lt;0,0,IF(AND(($S261-CA261)&gt;0,(BZ261-$R261)&gt;0),$V261/365*(CA261-BZ261+1),IF(AND(($S261-CA261)&lt;=0,(BZ261-$R261)&gt;0),$V261/365*($S261-BZ261+1),$V261/365*(CA261-$R261+1))))),0)</f>
        <v>0</v>
      </c>
      <c r="CC261" s="159">
        <f>CA261+1</f>
        <v>46235</v>
      </c>
      <c r="CD261" s="159">
        <f>CC261+30</f>
        <v>46265</v>
      </c>
      <c r="CE261" s="163">
        <f>IFERROR(IF(($R261-CD261)&gt;=0,0,IF(($S261-CC261)&lt;0,0,IF(AND(($S261-CD261)&gt;0,(CC261-$R261)&gt;0),$V261/365*(CD261-CC261+1),IF(AND(($S261-CD261)&lt;=0,(CC261-$R261)&gt;0),$V261/365*($S261-CC261+1),$V261/365*(CD261-$R261+1))))),0)</f>
        <v>0</v>
      </c>
      <c r="CF261" s="159">
        <f>CD261+1</f>
        <v>46266</v>
      </c>
      <c r="CG261" s="159">
        <f>CF261+29</f>
        <v>46295</v>
      </c>
      <c r="CH261" s="163">
        <f>IFERROR(IF(($R261-CG261)&gt;=0,0,IF(($S261-CF261)&lt;0,0,IF(AND(($S261-CG261)&gt;0,(CF261-$R261)&gt;0),$V261/365*(CG261-CF261+1),IF(AND(($S261-CG261)&lt;=0,(CF261-$R261)&gt;0),$V261/365*($S261-CF261+1),$V261/365*(CG261-$R261+1))))),0)</f>
        <v>0</v>
      </c>
      <c r="CI261" s="159">
        <f>CG261+1</f>
        <v>46296</v>
      </c>
      <c r="CJ261" s="159">
        <f>CI261+30</f>
        <v>46326</v>
      </c>
      <c r="CK261" s="163">
        <f>IFERROR(IF(($R261-CJ261)&gt;=0,0,IF(($S261-CI261)&lt;0,0,IF(AND(($S261-CJ261)&gt;0,(CI261-$R261)&gt;0),$V261/365*(CJ261-CI261+1),IF(AND(($S261-CJ261)&lt;=0,(CI261-$R261)&gt;0),$V261/365*($S261-CI261+1),$V261/365*(CJ261-$R261+1))))),0)</f>
        <v>0</v>
      </c>
      <c r="CL261" s="159">
        <f>CJ261+1</f>
        <v>46327</v>
      </c>
      <c r="CM261" s="159">
        <f>CL261+29</f>
        <v>46356</v>
      </c>
      <c r="CN261" s="163">
        <f>IFERROR(IF(($R261-CM261)&gt;=0,0,IF(($S261-CL261)&lt;0,0,IF(AND(($S261-CM261)&gt;0,(CL261-$R261)&gt;0),$V261/365*(CM261-CL261+1),IF(AND(($S261-CM261)&lt;=0,(CL261-$R261)&gt;0),$V261/365*($S261-CL261+1),$V261/365*(CM261-$R261+1))))),0)</f>
        <v>0</v>
      </c>
      <c r="CO261" s="159">
        <f>CM261+1</f>
        <v>46357</v>
      </c>
      <c r="CP261" s="159">
        <f>CO261+30</f>
        <v>46387</v>
      </c>
      <c r="CQ261" s="163">
        <f>IFERROR(IF(($R261-CP261)&gt;=0,0,IF(($S261-CO261)&lt;0,0,IF(AND(($S261-CP261)&gt;0,(CO261-$R261)&gt;0),$V261/365*(CP261-CO261+1),IF(AND(($S261-CP261)&lt;=0,(CO261-$R261)&gt;0),$V261/365*($S261-CO261+1),$V261/365*(CP261-$R261+1))))),0)</f>
        <v>0</v>
      </c>
    </row>
    <row r="262" s="85" customFormat="1" ht="24" customHeight="1" outlineLevel="4" spans="1:95">
      <c r="A262" s="124"/>
      <c r="B262" s="125"/>
      <c r="C262" s="126"/>
      <c r="D262" s="124"/>
      <c r="E262" s="125"/>
      <c r="F262" s="125"/>
      <c r="G262" s="125"/>
      <c r="H262" s="127"/>
      <c r="I262" s="127"/>
      <c r="J262" s="127">
        <f t="shared" si="158"/>
        <v>0</v>
      </c>
      <c r="K262" s="127">
        <f>K261+1</f>
        <v>2</v>
      </c>
      <c r="L262" s="152"/>
      <c r="M262" s="153">
        <f>IFERROR(VLOOKUP($L262,'2-2 引出数据_合同数据仓库'!$B$2:$BP$10000,3,FALSE),0)</f>
        <v>0</v>
      </c>
      <c r="N262" s="127"/>
      <c r="O262" s="153">
        <f>IFERROR(VLOOKUP((LEFT(VLOOKUP($L262,'2-2 引出数据_合同数据仓库'!$B$2:$BP$10000,64,FALSE),15)&amp;(RIGHT(VLOOKUP($L262,'2-2 引出数据_合同数据仓库'!$B$2:$BP$10000,64,FALSE),4)+1)),'2-2 引出数据_合同数据仓库'!$B$2:$BP$10000,3,FALSE),0)</f>
        <v>0</v>
      </c>
      <c r="P262" s="127"/>
      <c r="Q262" s="127">
        <f>IFERROR(VLOOKUP($L262,'2-2 引出数据_合同数据仓库'!$B$2:$BP$10000,28,FALSE),0)</f>
        <v>0</v>
      </c>
      <c r="R262" s="127">
        <f>IFERROR(VLOOKUP($L262,'2-2 引出数据_合同数据仓库'!$B$2:$BP$10000,29,FALSE),0)</f>
        <v>0</v>
      </c>
      <c r="S262" s="127">
        <f>IFERROR(VLOOKUP($L262,'2-2 引出数据_合同数据仓库'!$B$2:$BP$10000,4,FALSE),0)</f>
        <v>0</v>
      </c>
      <c r="T262" s="127"/>
      <c r="U262" s="127">
        <f>IFERROR(VLOOKUP($L262,'2-2 引出数据_合同数据仓库'!$B$2:$BP$10000,15,FALSE),0)</f>
        <v>0</v>
      </c>
      <c r="V262" s="127">
        <f>U262/(S262-R262+1)*365</f>
        <v>0</v>
      </c>
      <c r="W262" s="127"/>
      <c r="X262" s="159">
        <v>45658</v>
      </c>
      <c r="Y262" s="159">
        <f>X262+30</f>
        <v>45688</v>
      </c>
      <c r="Z262" s="163">
        <f>IFERROR(IF(($R262-Y262)&gt;=0,0,IF(($S262-X262)&lt;0,0,IF(AND(($S262-Y262)&gt;0,(X262-$R262)&gt;0),$V262/365*(Y262-X262+1),IF(AND(($S262-Y262)&lt;=0,(X262-$R262)&gt;0),$V262/365*($S262-X262+1),$V262/365*(Y262-$R262+1))))),0)</f>
        <v>0</v>
      </c>
      <c r="AA262" s="159">
        <f>Y262+1</f>
        <v>45689</v>
      </c>
      <c r="AB262" s="159">
        <f>AA262+27</f>
        <v>45716</v>
      </c>
      <c r="AC262" s="163">
        <f>IFERROR(IF(($R262-AB262)&gt;=0,0,IF(($S262-AA262)&lt;0,0,IF(AND(($S262-AB262)&gt;0,(AA262-$R262)&gt;0),$V262/365*(AB262-AA262+1),IF(AND(($S262-AB262)&lt;=0,(AA262-$R262)&gt;0),$V262/365*($S262-AA262+1),$V262/365*(AB262-$R262+1))))),0)</f>
        <v>0</v>
      </c>
      <c r="AD262" s="159">
        <f>AB262+1</f>
        <v>45717</v>
      </c>
      <c r="AE262" s="159">
        <f>AD262+30</f>
        <v>45747</v>
      </c>
      <c r="AF262" s="163">
        <f>IFERROR(IF(($R262-AE262)&gt;=0,0,IF(($S262-AD262)&lt;0,0,IF(AND(($S262-AE262)&gt;0,(AD262-$R262)&gt;0),$V262/365*(AE262-AD262+1),IF(AND(($S262-AE262)&lt;=0,(AD262-$R262)&gt;0),$V262/365*($S262-AD262+1),$V262/365*(AE262-$R262+1))))),0)</f>
        <v>0</v>
      </c>
      <c r="AG262" s="159">
        <f>AE262+1</f>
        <v>45748</v>
      </c>
      <c r="AH262" s="159">
        <f>AG262+29</f>
        <v>45777</v>
      </c>
      <c r="AI262" s="163">
        <f>IFERROR(IF(($R262-AH262)&gt;=0,0,IF(($S262-AG262)&lt;0,0,IF(AND(($S262-AH262)&gt;0,(AG262-$R262)&gt;0),$V262/365*(AH262-AG262+1),IF(AND(($S262-AH262)&lt;=0,(AG262-$R262)&gt;0),$V262/365*($S262-AG262+1),$V262/365*(AH262-$R262+1))))),0)</f>
        <v>0</v>
      </c>
      <c r="AJ262" s="159">
        <f>AH262+1</f>
        <v>45778</v>
      </c>
      <c r="AK262" s="159">
        <f>AJ262+30</f>
        <v>45808</v>
      </c>
      <c r="AL262" s="163">
        <f>IFERROR(IF(($R262-AK262)&gt;=0,0,IF(($S262-AJ262)&lt;0,0,IF(AND(($S262-AK262)&gt;0,(AJ262-$R262)&gt;0),$V262/365*(AK262-AJ262+1),IF(AND(($S262-AK262)&lt;=0,(AJ262-$R262)&gt;0),$V262/365*($S262-AJ262+1),$V262/365*(AK262-$R262+1))))),0)</f>
        <v>0</v>
      </c>
      <c r="AM262" s="159">
        <f>AK262+1</f>
        <v>45809</v>
      </c>
      <c r="AN262" s="159">
        <f>AM262+29</f>
        <v>45838</v>
      </c>
      <c r="AO262" s="163">
        <f>IFERROR(IF(($R262-AN262)&gt;=0,0,IF(($S262-AM262)&lt;0,0,IF(AND(($S262-AN262)&gt;0,(AM262-$R262)&gt;0),$V262/365*(AN262-AM262+1),IF(AND(($S262-AN262)&lt;=0,(AM262-$R262)&gt;0),$V262/365*($S262-AM262+1),$V262/365*(AN262-$R262+1))))),0)</f>
        <v>0</v>
      </c>
      <c r="AP262" s="159">
        <f>AN262+1</f>
        <v>45839</v>
      </c>
      <c r="AQ262" s="159">
        <f>AP262+30</f>
        <v>45869</v>
      </c>
      <c r="AR262" s="163">
        <f>IFERROR(IF(($R262-AQ262)&gt;=0,0,IF(($S262-AP262)&lt;0,0,IF(AND(($S262-AQ262)&gt;0,(AP262-$R262)&gt;0),$V262/365*(AQ262-AP262+1),IF(AND(($S262-AQ262)&lt;=0,(AP262-$R262)&gt;0),$V262/365*($S262-AP262+1),$V262/365*(AQ262-$R262+1))))),0)</f>
        <v>0</v>
      </c>
      <c r="AS262" s="159">
        <f>AQ262+1</f>
        <v>45870</v>
      </c>
      <c r="AT262" s="159">
        <f>AS262+30</f>
        <v>45900</v>
      </c>
      <c r="AU262" s="163">
        <f>IFERROR(IF(($R262-AT262)&gt;=0,0,IF(($S262-AS262)&lt;0,0,IF(AND(($S262-AT262)&gt;0,(AS262-$R262)&gt;0),$V262/365*(AT262-AS262+1),IF(AND(($S262-AT262)&lt;=0,(AS262-$R262)&gt;0),$V262/365*($S262-AS262+1),$V262/365*(AT262-$R262+1))))),0)</f>
        <v>0</v>
      </c>
      <c r="AV262" s="159">
        <f>AT262+1</f>
        <v>45901</v>
      </c>
      <c r="AW262" s="159">
        <f>AV262+29</f>
        <v>45930</v>
      </c>
      <c r="AX262" s="163">
        <f>IFERROR(IF(($R262-AW262)&gt;=0,0,IF(($S262-AV262)&lt;0,0,IF(AND(($S262-AW262)&gt;0,(AV262-$R262)&gt;0),$V262/365*(AW262-AV262+1),IF(AND(($S262-AW262)&lt;=0,(AV262-$R262)&gt;0),$V262/365*($S262-AV262+1),$V262/365*(AW262-$R262+1))))),0)</f>
        <v>0</v>
      </c>
      <c r="AY262" s="159">
        <f>AW262+1</f>
        <v>45931</v>
      </c>
      <c r="AZ262" s="159">
        <f>AY262+30</f>
        <v>45961</v>
      </c>
      <c r="BA262" s="163">
        <f>IFERROR(IF(($R262-AZ262)&gt;=0,0,IF(($S262-AY262)&lt;0,0,IF(AND(($S262-AZ262)&gt;0,(AY262-$R262)&gt;0),$V262/365*(AZ262-AY262+1),IF(AND(($S262-AZ262)&lt;=0,(AY262-$R262)&gt;0),$V262/365*($S262-AY262+1),$V262/365*(AZ262-$R262+1))))),0)</f>
        <v>0</v>
      </c>
      <c r="BB262" s="159">
        <f>AZ262+1</f>
        <v>45962</v>
      </c>
      <c r="BC262" s="159">
        <f>BB262+29</f>
        <v>45991</v>
      </c>
      <c r="BD262" s="163">
        <f>IFERROR(IF(($R262-BC262)&gt;=0,0,IF(($S262-BB262)&lt;0,0,IF(AND(($S262-BC262)&gt;0,(BB262-$R262)&gt;0),$V262/365*(BC262-BB262+1),IF(AND(($S262-BC262)&lt;=0,(BB262-$R262)&gt;0),$V262/365*($S262-BB262+1),$V262/365*(BC262-$R262+1))))),0)</f>
        <v>0</v>
      </c>
      <c r="BE262" s="159">
        <f>BC262+1</f>
        <v>45992</v>
      </c>
      <c r="BF262" s="159">
        <f>BE262+30</f>
        <v>46022</v>
      </c>
      <c r="BG262" s="163">
        <f>IFERROR(IF(($R262-BF262)&gt;=0,0,IF(($S262-BE262)&lt;0,0,IF(AND(($S262-BF262)&gt;0,(BE262-$R262)&gt;0),$V262/365*(BF262-BE262+1),IF(AND(($S262-BF262)&lt;=0,(BE262-$R262)&gt;0),$V262/365*($S262-BE262+1),$V262/365*(BF262-$R262+1))))),0)</f>
        <v>0</v>
      </c>
      <c r="BH262" s="159">
        <v>46023</v>
      </c>
      <c r="BI262" s="159">
        <f>BH262+30</f>
        <v>46053</v>
      </c>
      <c r="BJ262" s="163">
        <f>IFERROR(IF(($R262-BI262)&gt;=0,0,IF(($S262-BH262)&lt;0,0,IF(AND(($S262-BI262)&gt;0,(BH262-$R262)&gt;0),$V262/365*(BI262-BH262+1),IF(AND(($S262-BI262)&lt;=0,(BH262-$R262)&gt;0),$V262/365*($S262-BH262+1),$V262/365*(BI262-$R262+1))))),0)</f>
        <v>0</v>
      </c>
      <c r="BK262" s="159">
        <f>BI262+1</f>
        <v>46054</v>
      </c>
      <c r="BL262" s="159">
        <f>BK262+27</f>
        <v>46081</v>
      </c>
      <c r="BM262" s="163">
        <f>IFERROR(IF(($R262-BL262)&gt;=0,0,IF(($S262-BK262)&lt;0,0,IF(AND(($S262-BL262)&gt;0,(BK262-$R262)&gt;0),$V262/365*(BL262-BK262+1),IF(AND(($S262-BL262)&lt;=0,(BK262-$R262)&gt;0),$V262/365*($S262-BK262+1),$V262/365*(BL262-$R262+1))))),0)</f>
        <v>0</v>
      </c>
      <c r="BN262" s="159">
        <f>BL262+1</f>
        <v>46082</v>
      </c>
      <c r="BO262" s="159">
        <f>BN262+30</f>
        <v>46112</v>
      </c>
      <c r="BP262" s="163">
        <f>IFERROR(IF(($R262-BO262)&gt;=0,0,IF(($S262-BN262)&lt;0,0,IF(AND(($S262-BO262)&gt;0,(BN262-$R262)&gt;0),$V262/365*(BO262-BN262+1),IF(AND(($S262-BO262)&lt;=0,(BN262-$R262)&gt;0),$V262/365*($S262-BN262+1),$V262/365*(BO262-$R262+1))))),0)</f>
        <v>0</v>
      </c>
      <c r="BQ262" s="159">
        <f>BO262+1</f>
        <v>46113</v>
      </c>
      <c r="BR262" s="159">
        <f>BQ262+29</f>
        <v>46142</v>
      </c>
      <c r="BS262" s="163">
        <f>IFERROR(IF(($R262-BR262)&gt;=0,0,IF(($S262-BQ262)&lt;0,0,IF(AND(($S262-BR262)&gt;0,(BQ262-$R262)&gt;0),$V262/365*(BR262-BQ262+1),IF(AND(($S262-BR262)&lt;=0,(BQ262-$R262)&gt;0),$V262/365*($S262-BQ262+1),$V262/365*(BR262-$R262+1))))),0)</f>
        <v>0</v>
      </c>
      <c r="BT262" s="159">
        <f>BR262+1</f>
        <v>46143</v>
      </c>
      <c r="BU262" s="159">
        <f>BT262+30</f>
        <v>46173</v>
      </c>
      <c r="BV262" s="163">
        <f>IFERROR(IF(($R262-BU262)&gt;=0,0,IF(($S262-BT262)&lt;0,0,IF(AND(($S262-BU262)&gt;0,(BT262-$R262)&gt;0),$V262/365*(BU262-BT262+1),IF(AND(($S262-BU262)&lt;=0,(BT262-$R262)&gt;0),$V262/365*($S262-BT262+1),$V262/365*(BU262-$R262+1))))),0)</f>
        <v>0</v>
      </c>
      <c r="BW262" s="159">
        <f>BU262+1</f>
        <v>46174</v>
      </c>
      <c r="BX262" s="159">
        <f>BW262+29</f>
        <v>46203</v>
      </c>
      <c r="BY262" s="163">
        <f>IFERROR(IF(($R262-BX262)&gt;=0,0,IF(($S262-BW262)&lt;0,0,IF(AND(($S262-BX262)&gt;0,(BW262-$R262)&gt;0),$V262/365*(BX262-BW262+1),IF(AND(($S262-BX262)&lt;=0,(BW262-$R262)&gt;0),$V262/365*($S262-BW262+1),$V262/365*(BX262-$R262+1))))),0)</f>
        <v>0</v>
      </c>
      <c r="BZ262" s="159">
        <f>BX262+1</f>
        <v>46204</v>
      </c>
      <c r="CA262" s="159">
        <f>BZ262+30</f>
        <v>46234</v>
      </c>
      <c r="CB262" s="163">
        <f>IFERROR(IF(($R262-CA262)&gt;=0,0,IF(($S262-BZ262)&lt;0,0,IF(AND(($S262-CA262)&gt;0,(BZ262-$R262)&gt;0),$V262/365*(CA262-BZ262+1),IF(AND(($S262-CA262)&lt;=0,(BZ262-$R262)&gt;0),$V262/365*($S262-BZ262+1),$V262/365*(CA262-$R262+1))))),0)</f>
        <v>0</v>
      </c>
      <c r="CC262" s="159">
        <f>CA262+1</f>
        <v>46235</v>
      </c>
      <c r="CD262" s="159">
        <f>CC262+30</f>
        <v>46265</v>
      </c>
      <c r="CE262" s="163">
        <f>IFERROR(IF(($R262-CD262)&gt;=0,0,IF(($S262-CC262)&lt;0,0,IF(AND(($S262-CD262)&gt;0,(CC262-$R262)&gt;0),$V262/365*(CD262-CC262+1),IF(AND(($S262-CD262)&lt;=0,(CC262-$R262)&gt;0),$V262/365*($S262-CC262+1),$V262/365*(CD262-$R262+1))))),0)</f>
        <v>0</v>
      </c>
      <c r="CF262" s="159">
        <f>CD262+1</f>
        <v>46266</v>
      </c>
      <c r="CG262" s="159">
        <f>CF262+29</f>
        <v>46295</v>
      </c>
      <c r="CH262" s="163">
        <f>IFERROR(IF(($R262-CG262)&gt;=0,0,IF(($S262-CF262)&lt;0,0,IF(AND(($S262-CG262)&gt;0,(CF262-$R262)&gt;0),$V262/365*(CG262-CF262+1),IF(AND(($S262-CG262)&lt;=0,(CF262-$R262)&gt;0),$V262/365*($S262-CF262+1),$V262/365*(CG262-$R262+1))))),0)</f>
        <v>0</v>
      </c>
      <c r="CI262" s="159">
        <f>CG262+1</f>
        <v>46296</v>
      </c>
      <c r="CJ262" s="159">
        <f>CI262+30</f>
        <v>46326</v>
      </c>
      <c r="CK262" s="163">
        <f>IFERROR(IF(($R262-CJ262)&gt;=0,0,IF(($S262-CI262)&lt;0,0,IF(AND(($S262-CJ262)&gt;0,(CI262-$R262)&gt;0),$V262/365*(CJ262-CI262+1),IF(AND(($S262-CJ262)&lt;=0,(CI262-$R262)&gt;0),$V262/365*($S262-CI262+1),$V262/365*(CJ262-$R262+1))))),0)</f>
        <v>0</v>
      </c>
      <c r="CL262" s="159">
        <f>CJ262+1</f>
        <v>46327</v>
      </c>
      <c r="CM262" s="159">
        <f>CL262+29</f>
        <v>46356</v>
      </c>
      <c r="CN262" s="163">
        <f>IFERROR(IF(($R262-CM262)&gt;=0,0,IF(($S262-CL262)&lt;0,0,IF(AND(($S262-CM262)&gt;0,(CL262-$R262)&gt;0),$V262/365*(CM262-CL262+1),IF(AND(($S262-CM262)&lt;=0,(CL262-$R262)&gt;0),$V262/365*($S262-CL262+1),$V262/365*(CM262-$R262+1))))),0)</f>
        <v>0</v>
      </c>
      <c r="CO262" s="159">
        <f>CM262+1</f>
        <v>46357</v>
      </c>
      <c r="CP262" s="159">
        <f>CO262+30</f>
        <v>46387</v>
      </c>
      <c r="CQ262" s="163">
        <f>IFERROR(IF(($R262-CP262)&gt;=0,0,IF(($S262-CO262)&lt;0,0,IF(AND(($S262-CP262)&gt;0,(CO262-$R262)&gt;0),$V262/365*(CP262-CO262+1),IF(AND(($S262-CP262)&lt;=0,(CO262-$R262)&gt;0),$V262/365*($S262-CO262+1),$V262/365*(CP262-$R262+1))))),0)</f>
        <v>0</v>
      </c>
    </row>
    <row r="263" s="85" customFormat="1" ht="24" customHeight="1" outlineLevel="4" spans="1:95">
      <c r="A263" s="124"/>
      <c r="B263" s="125"/>
      <c r="C263" s="126"/>
      <c r="D263" s="124"/>
      <c r="E263" s="125"/>
      <c r="F263" s="125"/>
      <c r="G263" s="125"/>
      <c r="H263" s="127"/>
      <c r="I263" s="127"/>
      <c r="J263" s="127">
        <f t="shared" si="158"/>
        <v>0</v>
      </c>
      <c r="K263" s="127">
        <f>K262+1</f>
        <v>3</v>
      </c>
      <c r="L263" s="152"/>
      <c r="M263" s="153">
        <f>IFERROR(VLOOKUP($L263,'2-2 引出数据_合同数据仓库'!$B$2:$BP$10000,3,FALSE),0)</f>
        <v>0</v>
      </c>
      <c r="N263" s="127"/>
      <c r="O263" s="153">
        <f>IFERROR(VLOOKUP((LEFT(VLOOKUP($L263,'2-2 引出数据_合同数据仓库'!$B$2:$BP$10000,64,FALSE),15)&amp;(RIGHT(VLOOKUP($L263,'2-2 引出数据_合同数据仓库'!$B$2:$BP$10000,64,FALSE),4)+1)),'2-2 引出数据_合同数据仓库'!$B$2:$BP$10000,3,FALSE),0)</f>
        <v>0</v>
      </c>
      <c r="P263" s="127"/>
      <c r="Q263" s="127">
        <f>IFERROR(VLOOKUP($L263,'2-2 引出数据_合同数据仓库'!$B$2:$BP$10000,28,FALSE),0)</f>
        <v>0</v>
      </c>
      <c r="R263" s="127">
        <f>IFERROR(VLOOKUP($L263,'2-2 引出数据_合同数据仓库'!$B$2:$BP$10000,29,FALSE),0)</f>
        <v>0</v>
      </c>
      <c r="S263" s="127">
        <f>IFERROR(VLOOKUP($L263,'2-2 引出数据_合同数据仓库'!$B$2:$BP$10000,4,FALSE),0)</f>
        <v>0</v>
      </c>
      <c r="T263" s="127"/>
      <c r="U263" s="127">
        <f>IFERROR(VLOOKUP($L263,'2-2 引出数据_合同数据仓库'!$B$2:$BP$10000,15,FALSE),0)</f>
        <v>0</v>
      </c>
      <c r="V263" s="127">
        <f>U263/(S263-R263+1)*365</f>
        <v>0</v>
      </c>
      <c r="W263" s="127"/>
      <c r="X263" s="159">
        <v>45658</v>
      </c>
      <c r="Y263" s="159">
        <f>X263+30</f>
        <v>45688</v>
      </c>
      <c r="Z263" s="163">
        <f>IFERROR(IF(($R263-Y263)&gt;=0,0,IF(($S263-X263)&lt;0,0,IF(AND(($S263-Y263)&gt;0,(X263-$R263)&gt;0),$V263/365*(Y263-X263+1),IF(AND(($S263-Y263)&lt;=0,(X263-$R263)&gt;0),$V263/365*($S263-X263+1),$V263/365*(Y263-$R263+1))))),0)</f>
        <v>0</v>
      </c>
      <c r="AA263" s="159">
        <f>Y263+1</f>
        <v>45689</v>
      </c>
      <c r="AB263" s="159">
        <f>AA263+27</f>
        <v>45716</v>
      </c>
      <c r="AC263" s="163">
        <f>IFERROR(IF(($R263-AB263)&gt;=0,0,IF(($S263-AA263)&lt;0,0,IF(AND(($S263-AB263)&gt;0,(AA263-$R263)&gt;0),$V263/365*(AB263-AA263+1),IF(AND(($S263-AB263)&lt;=0,(AA263-$R263)&gt;0),$V263/365*($S263-AA263+1),$V263/365*(AB263-$R263+1))))),0)</f>
        <v>0</v>
      </c>
      <c r="AD263" s="159">
        <f>AB263+1</f>
        <v>45717</v>
      </c>
      <c r="AE263" s="159">
        <f>AD263+30</f>
        <v>45747</v>
      </c>
      <c r="AF263" s="163">
        <f>IFERROR(IF(($R263-AE263)&gt;=0,0,IF(($S263-AD263)&lt;0,0,IF(AND(($S263-AE263)&gt;0,(AD263-$R263)&gt;0),$V263/365*(AE263-AD263+1),IF(AND(($S263-AE263)&lt;=0,(AD263-$R263)&gt;0),$V263/365*($S263-AD263+1),$V263/365*(AE263-$R263+1))))),0)</f>
        <v>0</v>
      </c>
      <c r="AG263" s="159">
        <f>AE263+1</f>
        <v>45748</v>
      </c>
      <c r="AH263" s="159">
        <f>AG263+29</f>
        <v>45777</v>
      </c>
      <c r="AI263" s="163">
        <f>IFERROR(IF(($R263-AH263)&gt;=0,0,IF(($S263-AG263)&lt;0,0,IF(AND(($S263-AH263)&gt;0,(AG263-$R263)&gt;0),$V263/365*(AH263-AG263+1),IF(AND(($S263-AH263)&lt;=0,(AG263-$R263)&gt;0),$V263/365*($S263-AG263+1),$V263/365*(AH263-$R263+1))))),0)</f>
        <v>0</v>
      </c>
      <c r="AJ263" s="159">
        <f>AH263+1</f>
        <v>45778</v>
      </c>
      <c r="AK263" s="159">
        <f>AJ263+30</f>
        <v>45808</v>
      </c>
      <c r="AL263" s="163">
        <f>IFERROR(IF(($R263-AK263)&gt;=0,0,IF(($S263-AJ263)&lt;0,0,IF(AND(($S263-AK263)&gt;0,(AJ263-$R263)&gt;0),$V263/365*(AK263-AJ263+1),IF(AND(($S263-AK263)&lt;=0,(AJ263-$R263)&gt;0),$V263/365*($S263-AJ263+1),$V263/365*(AK263-$R263+1))))),0)</f>
        <v>0</v>
      </c>
      <c r="AM263" s="159">
        <f>AK263+1</f>
        <v>45809</v>
      </c>
      <c r="AN263" s="159">
        <f>AM263+29</f>
        <v>45838</v>
      </c>
      <c r="AO263" s="163">
        <f>IFERROR(IF(($R263-AN263)&gt;=0,0,IF(($S263-AM263)&lt;0,0,IF(AND(($S263-AN263)&gt;0,(AM263-$R263)&gt;0),$V263/365*(AN263-AM263+1),IF(AND(($S263-AN263)&lt;=0,(AM263-$R263)&gt;0),$V263/365*($S263-AM263+1),$V263/365*(AN263-$R263+1))))),0)</f>
        <v>0</v>
      </c>
      <c r="AP263" s="159">
        <f>AN263+1</f>
        <v>45839</v>
      </c>
      <c r="AQ263" s="159">
        <f>AP263+30</f>
        <v>45869</v>
      </c>
      <c r="AR263" s="163">
        <f>IFERROR(IF(($R263-AQ263)&gt;=0,0,IF(($S263-AP263)&lt;0,0,IF(AND(($S263-AQ263)&gt;0,(AP263-$R263)&gt;0),$V263/365*(AQ263-AP263+1),IF(AND(($S263-AQ263)&lt;=0,(AP263-$R263)&gt;0),$V263/365*($S263-AP263+1),$V263/365*(AQ263-$R263+1))))),0)</f>
        <v>0</v>
      </c>
      <c r="AS263" s="159">
        <f>AQ263+1</f>
        <v>45870</v>
      </c>
      <c r="AT263" s="159">
        <f>AS263+30</f>
        <v>45900</v>
      </c>
      <c r="AU263" s="163">
        <f>IFERROR(IF(($R263-AT263)&gt;=0,0,IF(($S263-AS263)&lt;0,0,IF(AND(($S263-AT263)&gt;0,(AS263-$R263)&gt;0),$V263/365*(AT263-AS263+1),IF(AND(($S263-AT263)&lt;=0,(AS263-$R263)&gt;0),$V263/365*($S263-AS263+1),$V263/365*(AT263-$R263+1))))),0)</f>
        <v>0</v>
      </c>
      <c r="AV263" s="159">
        <f>AT263+1</f>
        <v>45901</v>
      </c>
      <c r="AW263" s="159">
        <f>AV263+29</f>
        <v>45930</v>
      </c>
      <c r="AX263" s="163">
        <f>IFERROR(IF(($R263-AW263)&gt;=0,0,IF(($S263-AV263)&lt;0,0,IF(AND(($S263-AW263)&gt;0,(AV263-$R263)&gt;0),$V263/365*(AW263-AV263+1),IF(AND(($S263-AW263)&lt;=0,(AV263-$R263)&gt;0),$V263/365*($S263-AV263+1),$V263/365*(AW263-$R263+1))))),0)</f>
        <v>0</v>
      </c>
      <c r="AY263" s="159">
        <f>AW263+1</f>
        <v>45931</v>
      </c>
      <c r="AZ263" s="159">
        <f>AY263+30</f>
        <v>45961</v>
      </c>
      <c r="BA263" s="163">
        <f>IFERROR(IF(($R263-AZ263)&gt;=0,0,IF(($S263-AY263)&lt;0,0,IF(AND(($S263-AZ263)&gt;0,(AY263-$R263)&gt;0),$V263/365*(AZ263-AY263+1),IF(AND(($S263-AZ263)&lt;=0,(AY263-$R263)&gt;0),$V263/365*($S263-AY263+1),$V263/365*(AZ263-$R263+1))))),0)</f>
        <v>0</v>
      </c>
      <c r="BB263" s="159">
        <f>AZ263+1</f>
        <v>45962</v>
      </c>
      <c r="BC263" s="159">
        <f>BB263+29</f>
        <v>45991</v>
      </c>
      <c r="BD263" s="163">
        <f>IFERROR(IF(($R263-BC263)&gt;=0,0,IF(($S263-BB263)&lt;0,0,IF(AND(($S263-BC263)&gt;0,(BB263-$R263)&gt;0),$V263/365*(BC263-BB263+1),IF(AND(($S263-BC263)&lt;=0,(BB263-$R263)&gt;0),$V263/365*($S263-BB263+1),$V263/365*(BC263-$R263+1))))),0)</f>
        <v>0</v>
      </c>
      <c r="BE263" s="159">
        <f>BC263+1</f>
        <v>45992</v>
      </c>
      <c r="BF263" s="159">
        <f>BE263+30</f>
        <v>46022</v>
      </c>
      <c r="BG263" s="163">
        <f>IFERROR(IF(($R263-BF263)&gt;=0,0,IF(($S263-BE263)&lt;0,0,IF(AND(($S263-BF263)&gt;0,(BE263-$R263)&gt;0),$V263/365*(BF263-BE263+1),IF(AND(($S263-BF263)&lt;=0,(BE263-$R263)&gt;0),$V263/365*($S263-BE263+1),$V263/365*(BF263-$R263+1))))),0)</f>
        <v>0</v>
      </c>
      <c r="BH263" s="159">
        <v>46023</v>
      </c>
      <c r="BI263" s="159">
        <f>BH263+30</f>
        <v>46053</v>
      </c>
      <c r="BJ263" s="163">
        <f>IFERROR(IF(($R263-BI263)&gt;=0,0,IF(($S263-BH263)&lt;0,0,IF(AND(($S263-BI263)&gt;0,(BH263-$R263)&gt;0),$V263/365*(BI263-BH263+1),IF(AND(($S263-BI263)&lt;=0,(BH263-$R263)&gt;0),$V263/365*($S263-BH263+1),$V263/365*(BI263-$R263+1))))),0)</f>
        <v>0</v>
      </c>
      <c r="BK263" s="159">
        <f>BI263+1</f>
        <v>46054</v>
      </c>
      <c r="BL263" s="159">
        <f>BK263+27</f>
        <v>46081</v>
      </c>
      <c r="BM263" s="163">
        <f>IFERROR(IF(($R263-BL263)&gt;=0,0,IF(($S263-BK263)&lt;0,0,IF(AND(($S263-BL263)&gt;0,(BK263-$R263)&gt;0),$V263/365*(BL263-BK263+1),IF(AND(($S263-BL263)&lt;=0,(BK263-$R263)&gt;0),$V263/365*($S263-BK263+1),$V263/365*(BL263-$R263+1))))),0)</f>
        <v>0</v>
      </c>
      <c r="BN263" s="159">
        <f>BL263+1</f>
        <v>46082</v>
      </c>
      <c r="BO263" s="159">
        <f>BN263+30</f>
        <v>46112</v>
      </c>
      <c r="BP263" s="163">
        <f>IFERROR(IF(($R263-BO263)&gt;=0,0,IF(($S263-BN263)&lt;0,0,IF(AND(($S263-BO263)&gt;0,(BN263-$R263)&gt;0),$V263/365*(BO263-BN263+1),IF(AND(($S263-BO263)&lt;=0,(BN263-$R263)&gt;0),$V263/365*($S263-BN263+1),$V263/365*(BO263-$R263+1))))),0)</f>
        <v>0</v>
      </c>
      <c r="BQ263" s="159">
        <f>BO263+1</f>
        <v>46113</v>
      </c>
      <c r="BR263" s="159">
        <f>BQ263+29</f>
        <v>46142</v>
      </c>
      <c r="BS263" s="163">
        <f>IFERROR(IF(($R263-BR263)&gt;=0,0,IF(($S263-BQ263)&lt;0,0,IF(AND(($S263-BR263)&gt;0,(BQ263-$R263)&gt;0),$V263/365*(BR263-BQ263+1),IF(AND(($S263-BR263)&lt;=0,(BQ263-$R263)&gt;0),$V263/365*($S263-BQ263+1),$V263/365*(BR263-$R263+1))))),0)</f>
        <v>0</v>
      </c>
      <c r="BT263" s="159">
        <f>BR263+1</f>
        <v>46143</v>
      </c>
      <c r="BU263" s="159">
        <f>BT263+30</f>
        <v>46173</v>
      </c>
      <c r="BV263" s="163">
        <f>IFERROR(IF(($R263-BU263)&gt;=0,0,IF(($S263-BT263)&lt;0,0,IF(AND(($S263-BU263)&gt;0,(BT263-$R263)&gt;0),$V263/365*(BU263-BT263+1),IF(AND(($S263-BU263)&lt;=0,(BT263-$R263)&gt;0),$V263/365*($S263-BT263+1),$V263/365*(BU263-$R263+1))))),0)</f>
        <v>0</v>
      </c>
      <c r="BW263" s="159">
        <f>BU263+1</f>
        <v>46174</v>
      </c>
      <c r="BX263" s="159">
        <f>BW263+29</f>
        <v>46203</v>
      </c>
      <c r="BY263" s="163">
        <f>IFERROR(IF(($R263-BX263)&gt;=0,0,IF(($S263-BW263)&lt;0,0,IF(AND(($S263-BX263)&gt;0,(BW263-$R263)&gt;0),$V263/365*(BX263-BW263+1),IF(AND(($S263-BX263)&lt;=0,(BW263-$R263)&gt;0),$V263/365*($S263-BW263+1),$V263/365*(BX263-$R263+1))))),0)</f>
        <v>0</v>
      </c>
      <c r="BZ263" s="159">
        <f>BX263+1</f>
        <v>46204</v>
      </c>
      <c r="CA263" s="159">
        <f>BZ263+30</f>
        <v>46234</v>
      </c>
      <c r="CB263" s="163">
        <f>IFERROR(IF(($R263-CA263)&gt;=0,0,IF(($S263-BZ263)&lt;0,0,IF(AND(($S263-CA263)&gt;0,(BZ263-$R263)&gt;0),$V263/365*(CA263-BZ263+1),IF(AND(($S263-CA263)&lt;=0,(BZ263-$R263)&gt;0),$V263/365*($S263-BZ263+1),$V263/365*(CA263-$R263+1))))),0)</f>
        <v>0</v>
      </c>
      <c r="CC263" s="159">
        <f>CA263+1</f>
        <v>46235</v>
      </c>
      <c r="CD263" s="159">
        <f>CC263+30</f>
        <v>46265</v>
      </c>
      <c r="CE263" s="163">
        <f>IFERROR(IF(($R263-CD263)&gt;=0,0,IF(($S263-CC263)&lt;0,0,IF(AND(($S263-CD263)&gt;0,(CC263-$R263)&gt;0),$V263/365*(CD263-CC263+1),IF(AND(($S263-CD263)&lt;=0,(CC263-$R263)&gt;0),$V263/365*($S263-CC263+1),$V263/365*(CD263-$R263+1))))),0)</f>
        <v>0</v>
      </c>
      <c r="CF263" s="159">
        <f>CD263+1</f>
        <v>46266</v>
      </c>
      <c r="CG263" s="159">
        <f>CF263+29</f>
        <v>46295</v>
      </c>
      <c r="CH263" s="163">
        <f>IFERROR(IF(($R263-CG263)&gt;=0,0,IF(($S263-CF263)&lt;0,0,IF(AND(($S263-CG263)&gt;0,(CF263-$R263)&gt;0),$V263/365*(CG263-CF263+1),IF(AND(($S263-CG263)&lt;=0,(CF263-$R263)&gt;0),$V263/365*($S263-CF263+1),$V263/365*(CG263-$R263+1))))),0)</f>
        <v>0</v>
      </c>
      <c r="CI263" s="159">
        <f>CG263+1</f>
        <v>46296</v>
      </c>
      <c r="CJ263" s="159">
        <f>CI263+30</f>
        <v>46326</v>
      </c>
      <c r="CK263" s="163">
        <f>IFERROR(IF(($R263-CJ263)&gt;=0,0,IF(($S263-CI263)&lt;0,0,IF(AND(($S263-CJ263)&gt;0,(CI263-$R263)&gt;0),$V263/365*(CJ263-CI263+1),IF(AND(($S263-CJ263)&lt;=0,(CI263-$R263)&gt;0),$V263/365*($S263-CI263+1),$V263/365*(CJ263-$R263+1))))),0)</f>
        <v>0</v>
      </c>
      <c r="CL263" s="159">
        <f>CJ263+1</f>
        <v>46327</v>
      </c>
      <c r="CM263" s="159">
        <f>CL263+29</f>
        <v>46356</v>
      </c>
      <c r="CN263" s="163">
        <f>IFERROR(IF(($R263-CM263)&gt;=0,0,IF(($S263-CL263)&lt;0,0,IF(AND(($S263-CM263)&gt;0,(CL263-$R263)&gt;0),$V263/365*(CM263-CL263+1),IF(AND(($S263-CM263)&lt;=0,(CL263-$R263)&gt;0),$V263/365*($S263-CL263+1),$V263/365*(CM263-$R263+1))))),0)</f>
        <v>0</v>
      </c>
      <c r="CO263" s="159">
        <f>CM263+1</f>
        <v>46357</v>
      </c>
      <c r="CP263" s="159">
        <f>CO263+30</f>
        <v>46387</v>
      </c>
      <c r="CQ263" s="163">
        <f>IFERROR(IF(($R263-CP263)&gt;=0,0,IF(($S263-CO263)&lt;0,0,IF(AND(($S263-CP263)&gt;0,(CO263-$R263)&gt;0),$V263/365*(CP263-CO263+1),IF(AND(($S263-CP263)&lt;=0,(CO263-$R263)&gt;0),$V263/365*($S263-CO263+1),$V263/365*(CP263-$R263+1))))),0)</f>
        <v>0</v>
      </c>
    </row>
    <row r="264" s="85" customFormat="1" ht="24" customHeight="1" outlineLevel="4" spans="1:95">
      <c r="A264" s="124"/>
      <c r="B264" s="125"/>
      <c r="C264" s="126"/>
      <c r="D264" s="124"/>
      <c r="E264" s="125"/>
      <c r="F264" s="125"/>
      <c r="G264" s="125"/>
      <c r="H264" s="127"/>
      <c r="I264" s="127"/>
      <c r="J264" s="127">
        <f t="shared" si="158"/>
        <v>0</v>
      </c>
      <c r="K264" s="127">
        <f>K263+1</f>
        <v>4</v>
      </c>
      <c r="L264" s="152"/>
      <c r="M264" s="153">
        <f>IFERROR(VLOOKUP($L264,'2-2 引出数据_合同数据仓库'!$B$2:$BP$10000,3,FALSE),0)</f>
        <v>0</v>
      </c>
      <c r="N264" s="127"/>
      <c r="O264" s="153">
        <f>IFERROR(VLOOKUP((LEFT(VLOOKUP($L264,'2-2 引出数据_合同数据仓库'!$B$2:$BP$10000,64,FALSE),15)&amp;(RIGHT(VLOOKUP($L264,'2-2 引出数据_合同数据仓库'!$B$2:$BP$10000,64,FALSE),4)+1)),'2-2 引出数据_合同数据仓库'!$B$2:$BP$10000,3,FALSE),0)</f>
        <v>0</v>
      </c>
      <c r="P264" s="127"/>
      <c r="Q264" s="127">
        <f>IFERROR(VLOOKUP($L264,'2-2 引出数据_合同数据仓库'!$B$2:$BP$10000,28,FALSE),0)</f>
        <v>0</v>
      </c>
      <c r="R264" s="127">
        <f>IFERROR(VLOOKUP($L264,'2-2 引出数据_合同数据仓库'!$B$2:$BP$10000,29,FALSE),0)</f>
        <v>0</v>
      </c>
      <c r="S264" s="127">
        <f>IFERROR(VLOOKUP($L264,'2-2 引出数据_合同数据仓库'!$B$2:$BP$10000,4,FALSE),0)</f>
        <v>0</v>
      </c>
      <c r="T264" s="127"/>
      <c r="U264" s="127">
        <f>IFERROR(VLOOKUP($L264,'2-2 引出数据_合同数据仓库'!$B$2:$BP$10000,15,FALSE),0)</f>
        <v>0</v>
      </c>
      <c r="V264" s="127">
        <f>U264/(S264-R264+1)*365</f>
        <v>0</v>
      </c>
      <c r="W264" s="127"/>
      <c r="X264" s="159">
        <v>45658</v>
      </c>
      <c r="Y264" s="159">
        <f>X264+30</f>
        <v>45688</v>
      </c>
      <c r="Z264" s="163">
        <f>IFERROR(IF(($R264-Y264)&gt;=0,0,IF(($S264-X264)&lt;0,0,IF(AND(($S264-Y264)&gt;0,(X264-$R264)&gt;0),$V264/365*(Y264-X264+1),IF(AND(($S264-Y264)&lt;=0,(X264-$R264)&gt;0),$V264/365*($S264-X264+1),$V264/365*(Y264-$R264+1))))),0)</f>
        <v>0</v>
      </c>
      <c r="AA264" s="159">
        <f>Y264+1</f>
        <v>45689</v>
      </c>
      <c r="AB264" s="159">
        <f>AA264+27</f>
        <v>45716</v>
      </c>
      <c r="AC264" s="163">
        <f>IFERROR(IF(($R264-AB264)&gt;=0,0,IF(($S264-AA264)&lt;0,0,IF(AND(($S264-AB264)&gt;0,(AA264-$R264)&gt;0),$V264/365*(AB264-AA264+1),IF(AND(($S264-AB264)&lt;=0,(AA264-$R264)&gt;0),$V264/365*($S264-AA264+1),$V264/365*(AB264-$R264+1))))),0)</f>
        <v>0</v>
      </c>
      <c r="AD264" s="159">
        <f>AB264+1</f>
        <v>45717</v>
      </c>
      <c r="AE264" s="159">
        <f>AD264+30</f>
        <v>45747</v>
      </c>
      <c r="AF264" s="163">
        <f>IFERROR(IF(($R264-AE264)&gt;=0,0,IF(($S264-AD264)&lt;0,0,IF(AND(($S264-AE264)&gt;0,(AD264-$R264)&gt;0),$V264/365*(AE264-AD264+1),IF(AND(($S264-AE264)&lt;=0,(AD264-$R264)&gt;0),$V264/365*($S264-AD264+1),$V264/365*(AE264-$R264+1))))),0)</f>
        <v>0</v>
      </c>
      <c r="AG264" s="159">
        <f>AE264+1</f>
        <v>45748</v>
      </c>
      <c r="AH264" s="159">
        <f>AG264+29</f>
        <v>45777</v>
      </c>
      <c r="AI264" s="163">
        <f>IFERROR(IF(($R264-AH264)&gt;=0,0,IF(($S264-AG264)&lt;0,0,IF(AND(($S264-AH264)&gt;0,(AG264-$R264)&gt;0),$V264/365*(AH264-AG264+1),IF(AND(($S264-AH264)&lt;=0,(AG264-$R264)&gt;0),$V264/365*($S264-AG264+1),$V264/365*(AH264-$R264+1))))),0)</f>
        <v>0</v>
      </c>
      <c r="AJ264" s="159">
        <f>AH264+1</f>
        <v>45778</v>
      </c>
      <c r="AK264" s="159">
        <f>AJ264+30</f>
        <v>45808</v>
      </c>
      <c r="AL264" s="163">
        <f>IFERROR(IF(($R264-AK264)&gt;=0,0,IF(($S264-AJ264)&lt;0,0,IF(AND(($S264-AK264)&gt;0,(AJ264-$R264)&gt;0),$V264/365*(AK264-AJ264+1),IF(AND(($S264-AK264)&lt;=0,(AJ264-$R264)&gt;0),$V264/365*($S264-AJ264+1),$V264/365*(AK264-$R264+1))))),0)</f>
        <v>0</v>
      </c>
      <c r="AM264" s="159">
        <f>AK264+1</f>
        <v>45809</v>
      </c>
      <c r="AN264" s="159">
        <f>AM264+29</f>
        <v>45838</v>
      </c>
      <c r="AO264" s="163">
        <f>IFERROR(IF(($R264-AN264)&gt;=0,0,IF(($S264-AM264)&lt;0,0,IF(AND(($S264-AN264)&gt;0,(AM264-$R264)&gt;0),$V264/365*(AN264-AM264+1),IF(AND(($S264-AN264)&lt;=0,(AM264-$R264)&gt;0),$V264/365*($S264-AM264+1),$V264/365*(AN264-$R264+1))))),0)</f>
        <v>0</v>
      </c>
      <c r="AP264" s="159">
        <f>AN264+1</f>
        <v>45839</v>
      </c>
      <c r="AQ264" s="159">
        <f>AP264+30</f>
        <v>45869</v>
      </c>
      <c r="AR264" s="163">
        <f>IFERROR(IF(($R264-AQ264)&gt;=0,0,IF(($S264-AP264)&lt;0,0,IF(AND(($S264-AQ264)&gt;0,(AP264-$R264)&gt;0),$V264/365*(AQ264-AP264+1),IF(AND(($S264-AQ264)&lt;=0,(AP264-$R264)&gt;0),$V264/365*($S264-AP264+1),$V264/365*(AQ264-$R264+1))))),0)</f>
        <v>0</v>
      </c>
      <c r="AS264" s="159">
        <f>AQ264+1</f>
        <v>45870</v>
      </c>
      <c r="AT264" s="159">
        <f>AS264+30</f>
        <v>45900</v>
      </c>
      <c r="AU264" s="163">
        <f>IFERROR(IF(($R264-AT264)&gt;=0,0,IF(($S264-AS264)&lt;0,0,IF(AND(($S264-AT264)&gt;0,(AS264-$R264)&gt;0),$V264/365*(AT264-AS264+1),IF(AND(($S264-AT264)&lt;=0,(AS264-$R264)&gt;0),$V264/365*($S264-AS264+1),$V264/365*(AT264-$R264+1))))),0)</f>
        <v>0</v>
      </c>
      <c r="AV264" s="159">
        <f>AT264+1</f>
        <v>45901</v>
      </c>
      <c r="AW264" s="159">
        <f>AV264+29</f>
        <v>45930</v>
      </c>
      <c r="AX264" s="163">
        <f>IFERROR(IF(($R264-AW264)&gt;=0,0,IF(($S264-AV264)&lt;0,0,IF(AND(($S264-AW264)&gt;0,(AV264-$R264)&gt;0),$V264/365*(AW264-AV264+1),IF(AND(($S264-AW264)&lt;=0,(AV264-$R264)&gt;0),$V264/365*($S264-AV264+1),$V264/365*(AW264-$R264+1))))),0)</f>
        <v>0</v>
      </c>
      <c r="AY264" s="159">
        <f>AW264+1</f>
        <v>45931</v>
      </c>
      <c r="AZ264" s="159">
        <f>AY264+30</f>
        <v>45961</v>
      </c>
      <c r="BA264" s="163">
        <f>IFERROR(IF(($R264-AZ264)&gt;=0,0,IF(($S264-AY264)&lt;0,0,IF(AND(($S264-AZ264)&gt;0,(AY264-$R264)&gt;0),$V264/365*(AZ264-AY264+1),IF(AND(($S264-AZ264)&lt;=0,(AY264-$R264)&gt;0),$V264/365*($S264-AY264+1),$V264/365*(AZ264-$R264+1))))),0)</f>
        <v>0</v>
      </c>
      <c r="BB264" s="159">
        <f>AZ264+1</f>
        <v>45962</v>
      </c>
      <c r="BC264" s="159">
        <f>BB264+29</f>
        <v>45991</v>
      </c>
      <c r="BD264" s="163">
        <f>IFERROR(IF(($R264-BC264)&gt;=0,0,IF(($S264-BB264)&lt;0,0,IF(AND(($S264-BC264)&gt;0,(BB264-$R264)&gt;0),$V264/365*(BC264-BB264+1),IF(AND(($S264-BC264)&lt;=0,(BB264-$R264)&gt;0),$V264/365*($S264-BB264+1),$V264/365*(BC264-$R264+1))))),0)</f>
        <v>0</v>
      </c>
      <c r="BE264" s="159">
        <f>BC264+1</f>
        <v>45992</v>
      </c>
      <c r="BF264" s="159">
        <f>BE264+30</f>
        <v>46022</v>
      </c>
      <c r="BG264" s="163">
        <f>IFERROR(IF(($R264-BF264)&gt;=0,0,IF(($S264-BE264)&lt;0,0,IF(AND(($S264-BF264)&gt;0,(BE264-$R264)&gt;0),$V264/365*(BF264-BE264+1),IF(AND(($S264-BF264)&lt;=0,(BE264-$R264)&gt;0),$V264/365*($S264-BE264+1),$V264/365*(BF264-$R264+1))))),0)</f>
        <v>0</v>
      </c>
      <c r="BH264" s="159">
        <v>46023</v>
      </c>
      <c r="BI264" s="159">
        <f>BH264+30</f>
        <v>46053</v>
      </c>
      <c r="BJ264" s="163">
        <f>IFERROR(IF(($R264-BI264)&gt;=0,0,IF(($S264-BH264)&lt;0,0,IF(AND(($S264-BI264)&gt;0,(BH264-$R264)&gt;0),$V264/365*(BI264-BH264+1),IF(AND(($S264-BI264)&lt;=0,(BH264-$R264)&gt;0),$V264/365*($S264-BH264+1),$V264/365*(BI264-$R264+1))))),0)</f>
        <v>0</v>
      </c>
      <c r="BK264" s="159">
        <f>BI264+1</f>
        <v>46054</v>
      </c>
      <c r="BL264" s="159">
        <f>BK264+27</f>
        <v>46081</v>
      </c>
      <c r="BM264" s="163">
        <f>IFERROR(IF(($R264-BL264)&gt;=0,0,IF(($S264-BK264)&lt;0,0,IF(AND(($S264-BL264)&gt;0,(BK264-$R264)&gt;0),$V264/365*(BL264-BK264+1),IF(AND(($S264-BL264)&lt;=0,(BK264-$R264)&gt;0),$V264/365*($S264-BK264+1),$V264/365*(BL264-$R264+1))))),0)</f>
        <v>0</v>
      </c>
      <c r="BN264" s="159">
        <f>BL264+1</f>
        <v>46082</v>
      </c>
      <c r="BO264" s="159">
        <f>BN264+30</f>
        <v>46112</v>
      </c>
      <c r="BP264" s="163">
        <f>IFERROR(IF(($R264-BO264)&gt;=0,0,IF(($S264-BN264)&lt;0,0,IF(AND(($S264-BO264)&gt;0,(BN264-$R264)&gt;0),$V264/365*(BO264-BN264+1),IF(AND(($S264-BO264)&lt;=0,(BN264-$R264)&gt;0),$V264/365*($S264-BN264+1),$V264/365*(BO264-$R264+1))))),0)</f>
        <v>0</v>
      </c>
      <c r="BQ264" s="159">
        <f>BO264+1</f>
        <v>46113</v>
      </c>
      <c r="BR264" s="159">
        <f>BQ264+29</f>
        <v>46142</v>
      </c>
      <c r="BS264" s="163">
        <f>IFERROR(IF(($R264-BR264)&gt;=0,0,IF(($S264-BQ264)&lt;0,0,IF(AND(($S264-BR264)&gt;0,(BQ264-$R264)&gt;0),$V264/365*(BR264-BQ264+1),IF(AND(($S264-BR264)&lt;=0,(BQ264-$R264)&gt;0),$V264/365*($S264-BQ264+1),$V264/365*(BR264-$R264+1))))),0)</f>
        <v>0</v>
      </c>
      <c r="BT264" s="159">
        <f>BR264+1</f>
        <v>46143</v>
      </c>
      <c r="BU264" s="159">
        <f>BT264+30</f>
        <v>46173</v>
      </c>
      <c r="BV264" s="163">
        <f>IFERROR(IF(($R264-BU264)&gt;=0,0,IF(($S264-BT264)&lt;0,0,IF(AND(($S264-BU264)&gt;0,(BT264-$R264)&gt;0),$V264/365*(BU264-BT264+1),IF(AND(($S264-BU264)&lt;=0,(BT264-$R264)&gt;0),$V264/365*($S264-BT264+1),$V264/365*(BU264-$R264+1))))),0)</f>
        <v>0</v>
      </c>
      <c r="BW264" s="159">
        <f>BU264+1</f>
        <v>46174</v>
      </c>
      <c r="BX264" s="159">
        <f>BW264+29</f>
        <v>46203</v>
      </c>
      <c r="BY264" s="163">
        <f>IFERROR(IF(($R264-BX264)&gt;=0,0,IF(($S264-BW264)&lt;0,0,IF(AND(($S264-BX264)&gt;0,(BW264-$R264)&gt;0),$V264/365*(BX264-BW264+1),IF(AND(($S264-BX264)&lt;=0,(BW264-$R264)&gt;0),$V264/365*($S264-BW264+1),$V264/365*(BX264-$R264+1))))),0)</f>
        <v>0</v>
      </c>
      <c r="BZ264" s="159">
        <f>BX264+1</f>
        <v>46204</v>
      </c>
      <c r="CA264" s="159">
        <f>BZ264+30</f>
        <v>46234</v>
      </c>
      <c r="CB264" s="163">
        <f>IFERROR(IF(($R264-CA264)&gt;=0,0,IF(($S264-BZ264)&lt;0,0,IF(AND(($S264-CA264)&gt;0,(BZ264-$R264)&gt;0),$V264/365*(CA264-BZ264+1),IF(AND(($S264-CA264)&lt;=0,(BZ264-$R264)&gt;0),$V264/365*($S264-BZ264+1),$V264/365*(CA264-$R264+1))))),0)</f>
        <v>0</v>
      </c>
      <c r="CC264" s="159">
        <f>CA264+1</f>
        <v>46235</v>
      </c>
      <c r="CD264" s="159">
        <f>CC264+30</f>
        <v>46265</v>
      </c>
      <c r="CE264" s="163">
        <f>IFERROR(IF(($R264-CD264)&gt;=0,0,IF(($S264-CC264)&lt;0,0,IF(AND(($S264-CD264)&gt;0,(CC264-$R264)&gt;0),$V264/365*(CD264-CC264+1),IF(AND(($S264-CD264)&lt;=0,(CC264-$R264)&gt;0),$V264/365*($S264-CC264+1),$V264/365*(CD264-$R264+1))))),0)</f>
        <v>0</v>
      </c>
      <c r="CF264" s="159">
        <f>CD264+1</f>
        <v>46266</v>
      </c>
      <c r="CG264" s="159">
        <f>CF264+29</f>
        <v>46295</v>
      </c>
      <c r="CH264" s="163">
        <f>IFERROR(IF(($R264-CG264)&gt;=0,0,IF(($S264-CF264)&lt;0,0,IF(AND(($S264-CG264)&gt;0,(CF264-$R264)&gt;0),$V264/365*(CG264-CF264+1),IF(AND(($S264-CG264)&lt;=0,(CF264-$R264)&gt;0),$V264/365*($S264-CF264+1),$V264/365*(CG264-$R264+1))))),0)</f>
        <v>0</v>
      </c>
      <c r="CI264" s="159">
        <f>CG264+1</f>
        <v>46296</v>
      </c>
      <c r="CJ264" s="159">
        <f>CI264+30</f>
        <v>46326</v>
      </c>
      <c r="CK264" s="163">
        <f>IFERROR(IF(($R264-CJ264)&gt;=0,0,IF(($S264-CI264)&lt;0,0,IF(AND(($S264-CJ264)&gt;0,(CI264-$R264)&gt;0),$V264/365*(CJ264-CI264+1),IF(AND(($S264-CJ264)&lt;=0,(CI264-$R264)&gt;0),$V264/365*($S264-CI264+1),$V264/365*(CJ264-$R264+1))))),0)</f>
        <v>0</v>
      </c>
      <c r="CL264" s="159">
        <f>CJ264+1</f>
        <v>46327</v>
      </c>
      <c r="CM264" s="159">
        <f>CL264+29</f>
        <v>46356</v>
      </c>
      <c r="CN264" s="163">
        <f>IFERROR(IF(($R264-CM264)&gt;=0,0,IF(($S264-CL264)&lt;0,0,IF(AND(($S264-CM264)&gt;0,(CL264-$R264)&gt;0),$V264/365*(CM264-CL264+1),IF(AND(($S264-CM264)&lt;=0,(CL264-$R264)&gt;0),$V264/365*($S264-CL264+1),$V264/365*(CM264-$R264+1))))),0)</f>
        <v>0</v>
      </c>
      <c r="CO264" s="159">
        <f>CM264+1</f>
        <v>46357</v>
      </c>
      <c r="CP264" s="159">
        <f>CO264+30</f>
        <v>46387</v>
      </c>
      <c r="CQ264" s="163">
        <f>IFERROR(IF(($R264-CP264)&gt;=0,0,IF(($S264-CO264)&lt;0,0,IF(AND(($S264-CP264)&gt;0,(CO264-$R264)&gt;0),$V264/365*(CP264-CO264+1),IF(AND(($S264-CP264)&lt;=0,(CO264-$R264)&gt;0),$V264/365*($S264-CO264+1),$V264/365*(CP264-$R264+1))))),0)</f>
        <v>0</v>
      </c>
    </row>
    <row r="265" s="85" customFormat="1" ht="24" customHeight="1" outlineLevel="4" spans="1:95">
      <c r="A265" s="128" t="s">
        <v>2815</v>
      </c>
      <c r="B265" s="129"/>
      <c r="C265" s="129"/>
      <c r="D265" s="129"/>
      <c r="E265" s="129"/>
      <c r="F265" s="129"/>
      <c r="G265" s="130"/>
      <c r="H265" s="131"/>
      <c r="I265" s="131"/>
      <c r="J265" s="131"/>
      <c r="K265" s="131"/>
      <c r="L265" s="154"/>
      <c r="M265" s="154"/>
      <c r="N265" s="131"/>
      <c r="O265" s="131"/>
      <c r="P265" s="131"/>
      <c r="Q265" s="131"/>
      <c r="R265" s="131"/>
      <c r="S265" s="131"/>
      <c r="T265" s="131"/>
      <c r="U265" s="131"/>
      <c r="V265" s="131"/>
      <c r="W265" s="131"/>
      <c r="X265" s="131"/>
      <c r="Y265" s="131"/>
      <c r="Z265" s="131"/>
      <c r="AA265" s="131"/>
      <c r="AB265" s="131"/>
      <c r="AC265" s="131"/>
      <c r="AD265" s="131"/>
      <c r="AE265" s="131"/>
      <c r="AF265" s="131"/>
      <c r="AG265" s="131"/>
      <c r="AH265" s="131"/>
      <c r="AI265" s="131"/>
      <c r="AJ265" s="131"/>
      <c r="AK265" s="131"/>
      <c r="AL265" s="131"/>
      <c r="AM265" s="131"/>
      <c r="AN265" s="131"/>
      <c r="AO265" s="131"/>
      <c r="AP265" s="131"/>
      <c r="AQ265" s="131"/>
      <c r="AR265" s="131"/>
      <c r="AS265" s="131"/>
      <c r="AT265" s="131"/>
      <c r="AU265" s="131"/>
      <c r="AV265" s="131"/>
      <c r="AW265" s="131"/>
      <c r="AX265" s="131"/>
      <c r="AY265" s="131"/>
      <c r="AZ265" s="131"/>
      <c r="BA265" s="131"/>
      <c r="BB265" s="131"/>
      <c r="BC265" s="131"/>
      <c r="BD265" s="131"/>
      <c r="BE265" s="131"/>
      <c r="BF265" s="131"/>
      <c r="BG265" s="131"/>
      <c r="BH265" s="131"/>
      <c r="BI265" s="131"/>
      <c r="BJ265" s="131"/>
      <c r="BK265" s="131"/>
      <c r="BL265" s="131"/>
      <c r="BM265" s="131"/>
      <c r="BN265" s="131"/>
      <c r="BO265" s="131"/>
      <c r="BP265" s="131"/>
      <c r="BQ265" s="131"/>
      <c r="BR265" s="131"/>
      <c r="BS265" s="131"/>
      <c r="BT265" s="131"/>
      <c r="BU265" s="131"/>
      <c r="BV265" s="131"/>
      <c r="BW265" s="131"/>
      <c r="BX265" s="131"/>
      <c r="BY265" s="131"/>
      <c r="BZ265" s="131"/>
      <c r="CA265" s="131"/>
      <c r="CB265" s="131"/>
      <c r="CC265" s="131"/>
      <c r="CD265" s="131"/>
      <c r="CE265" s="131"/>
      <c r="CF265" s="131"/>
      <c r="CG265" s="131"/>
      <c r="CH265" s="131"/>
      <c r="CI265" s="131"/>
      <c r="CJ265" s="131"/>
      <c r="CK265" s="131"/>
      <c r="CL265" s="131"/>
      <c r="CM265" s="131"/>
      <c r="CN265" s="131"/>
      <c r="CO265" s="131"/>
      <c r="CP265" s="131"/>
      <c r="CQ265" s="131"/>
    </row>
    <row r="266" ht="24" customHeight="1" outlineLevel="3" spans="1:95">
      <c r="A266" s="120"/>
      <c r="B266" s="121" t="s">
        <v>793</v>
      </c>
      <c r="C266" s="122" t="s">
        <v>1206</v>
      </c>
      <c r="D266" s="120" t="s">
        <v>1207</v>
      </c>
      <c r="E266" s="121" t="s">
        <v>1208</v>
      </c>
      <c r="F266" s="121"/>
      <c r="G266" s="121" t="s">
        <v>937</v>
      </c>
      <c r="H266" s="123">
        <f>X266+AA266+AD266+AG266+AJ266+AM266+AP266+AS266+AV266+AY266+BB266+BE266</f>
        <v>0</v>
      </c>
      <c r="I266" s="123">
        <f>Y266+AB266+AE266+AH266+AK266+AN266+AQ266+AT266+AW266+AZ266+BC266+BF266</f>
        <v>0</v>
      </c>
      <c r="J266" s="123">
        <f>Z266+AC266+AF266+AI266+AL266+AO266+AR266+AU266+AX266+BA266+BD266+BG266</f>
        <v>0</v>
      </c>
      <c r="K266" s="123"/>
      <c r="L266" s="151"/>
      <c r="M266" s="151"/>
      <c r="N266" s="123"/>
      <c r="O266" s="123"/>
      <c r="P266" s="123"/>
      <c r="Q266" s="123"/>
      <c r="R266" s="123"/>
      <c r="S266" s="123"/>
      <c r="T266" s="123"/>
      <c r="U266" s="123"/>
      <c r="V266" s="123"/>
      <c r="W266" s="123"/>
      <c r="X266" s="123">
        <f>VLOOKUP($C266,'1 预算编制表单'!$C:$BJ,27,FALSE)</f>
        <v>0</v>
      </c>
      <c r="Y266" s="123">
        <f>X266-Z266</f>
        <v>0</v>
      </c>
      <c r="Z266" s="123">
        <f>SUM(Z267:Z271)</f>
        <v>0</v>
      </c>
      <c r="AA266" s="123">
        <f>VLOOKUP($C266,'1 预算编制表单'!$C:$BJ,30,FALSE)</f>
        <v>0</v>
      </c>
      <c r="AB266" s="123">
        <f>AA266-AC266</f>
        <v>0</v>
      </c>
      <c r="AC266" s="123">
        <f>SUM(AC267:AC271)</f>
        <v>0</v>
      </c>
      <c r="AD266" s="123">
        <f>VLOOKUP($C266,'1 预算编制表单'!$C:$BJ,33,FALSE)</f>
        <v>0</v>
      </c>
      <c r="AE266" s="123">
        <f>AD266-AF266</f>
        <v>0</v>
      </c>
      <c r="AF266" s="123">
        <f>SUM(AF267:AF271)</f>
        <v>0</v>
      </c>
      <c r="AG266" s="123">
        <f>VLOOKUP($C266,'1 预算编制表单'!$C:$BJ,36,FALSE)</f>
        <v>0</v>
      </c>
      <c r="AH266" s="123">
        <f>AG266-AI266</f>
        <v>0</v>
      </c>
      <c r="AI266" s="123">
        <f>SUM(AI267:AI271)</f>
        <v>0</v>
      </c>
      <c r="AJ266" s="123">
        <f>VLOOKUP($C266,'1 预算编制表单'!$C:$BJ,39,FALSE)</f>
        <v>0</v>
      </c>
      <c r="AK266" s="123">
        <f>AJ266-AL266</f>
        <v>0</v>
      </c>
      <c r="AL266" s="123">
        <f>SUM(AL267:AL271)</f>
        <v>0</v>
      </c>
      <c r="AM266" s="123">
        <f>VLOOKUP($C266,'1 预算编制表单'!$C:$BJ,42,FALSE)</f>
        <v>0</v>
      </c>
      <c r="AN266" s="123">
        <f>AM266-AO266</f>
        <v>0</v>
      </c>
      <c r="AO266" s="123">
        <f>SUM(AO267:AO271)</f>
        <v>0</v>
      </c>
      <c r="AP266" s="123">
        <f>VLOOKUP($C266,'1 预算编制表单'!$C:$BJ,45,FALSE)</f>
        <v>0</v>
      </c>
      <c r="AQ266" s="123">
        <f>AP266-AR266</f>
        <v>0</v>
      </c>
      <c r="AR266" s="123">
        <f>SUM(AR267:AR271)</f>
        <v>0</v>
      </c>
      <c r="AS266" s="123">
        <f>VLOOKUP($C266,'1 预算编制表单'!$C:$BJ,48,FALSE)</f>
        <v>0</v>
      </c>
      <c r="AT266" s="123">
        <f>AS266-AU266</f>
        <v>0</v>
      </c>
      <c r="AU266" s="123">
        <f>SUM(AU267:AU271)</f>
        <v>0</v>
      </c>
      <c r="AV266" s="123">
        <f>VLOOKUP($C266,'1 预算编制表单'!$C:$BJ,51,FALSE)</f>
        <v>0</v>
      </c>
      <c r="AW266" s="123">
        <f>AV266-AX266</f>
        <v>0</v>
      </c>
      <c r="AX266" s="123">
        <f>SUM(AX267:AX271)</f>
        <v>0</v>
      </c>
      <c r="AY266" s="123">
        <f>VLOOKUP($C266,'1 预算编制表单'!$C:$BJ,54,FALSE)</f>
        <v>0</v>
      </c>
      <c r="AZ266" s="123">
        <f>AY266-BA266</f>
        <v>0</v>
      </c>
      <c r="BA266" s="123">
        <f>SUM(BA267:BA271)</f>
        <v>0</v>
      </c>
      <c r="BB266" s="123">
        <f>VLOOKUP($C266,'1 预算编制表单'!$C:$BJ,57,FALSE)</f>
        <v>0</v>
      </c>
      <c r="BC266" s="123">
        <f>BB266-BD266</f>
        <v>0</v>
      </c>
      <c r="BD266" s="123">
        <f>SUM(BD267:BD271)</f>
        <v>0</v>
      </c>
      <c r="BE266" s="123">
        <f>VLOOKUP($C266,'1 预算编制表单'!$C:$BJ,60,FALSE)</f>
        <v>0</v>
      </c>
      <c r="BF266" s="123">
        <f>BE266-BG266</f>
        <v>0</v>
      </c>
      <c r="BG266" s="123">
        <f>SUM(BG267:BG271)</f>
        <v>0</v>
      </c>
      <c r="BH266" s="123">
        <f>VLOOKUP($C266,'1 预算编制表单'!$C:$BJ,27,FALSE)</f>
        <v>0</v>
      </c>
      <c r="BI266" s="123">
        <f>BH266-BJ266</f>
        <v>0</v>
      </c>
      <c r="BJ266" s="123">
        <f>SUM(BJ267:BJ271)</f>
        <v>0</v>
      </c>
      <c r="BK266" s="123">
        <f>VLOOKUP($C266,'1 预算编制表单'!$C:$BJ,30,FALSE)</f>
        <v>0</v>
      </c>
      <c r="BL266" s="123">
        <f>BK266-BM266</f>
        <v>0</v>
      </c>
      <c r="BM266" s="123">
        <f>SUM(BM267:BM271)</f>
        <v>0</v>
      </c>
      <c r="BN266" s="123">
        <f>VLOOKUP($C266,'1 预算编制表单'!$C:$BJ,33,FALSE)</f>
        <v>0</v>
      </c>
      <c r="BO266" s="123">
        <f>BN266-BP266</f>
        <v>0</v>
      </c>
      <c r="BP266" s="123">
        <f>SUM(BP267:BP271)</f>
        <v>0</v>
      </c>
      <c r="BQ266" s="123">
        <f>VLOOKUP($C266,'1 预算编制表单'!$C:$BJ,36,FALSE)</f>
        <v>0</v>
      </c>
      <c r="BR266" s="123">
        <f>BQ266-BS266</f>
        <v>0</v>
      </c>
      <c r="BS266" s="123">
        <f>SUM(BS267:BS271)</f>
        <v>0</v>
      </c>
      <c r="BT266" s="123">
        <f>VLOOKUP($C266,'1 预算编制表单'!$C:$BJ,39,FALSE)</f>
        <v>0</v>
      </c>
      <c r="BU266" s="123">
        <f>BT266-BV266</f>
        <v>0</v>
      </c>
      <c r="BV266" s="123">
        <f>SUM(BV267:BV271)</f>
        <v>0</v>
      </c>
      <c r="BW266" s="123">
        <f>VLOOKUP($C266,'1 预算编制表单'!$C:$BJ,42,FALSE)</f>
        <v>0</v>
      </c>
      <c r="BX266" s="123">
        <f>BW266-BY266</f>
        <v>0</v>
      </c>
      <c r="BY266" s="123">
        <f>SUM(BY267:BY271)</f>
        <v>0</v>
      </c>
      <c r="BZ266" s="123">
        <f>VLOOKUP($C266,'1 预算编制表单'!$C:$BJ,45,FALSE)</f>
        <v>0</v>
      </c>
      <c r="CA266" s="123">
        <f>BZ266-CB266</f>
        <v>0</v>
      </c>
      <c r="CB266" s="123">
        <f>SUM(CB267:CB271)</f>
        <v>0</v>
      </c>
      <c r="CC266" s="123">
        <f>VLOOKUP($C266,'1 预算编制表单'!$C:$BJ,48,FALSE)</f>
        <v>0</v>
      </c>
      <c r="CD266" s="123">
        <f>CC266-CE266</f>
        <v>0</v>
      </c>
      <c r="CE266" s="123">
        <f>SUM(CE267:CE271)</f>
        <v>0</v>
      </c>
      <c r="CF266" s="123">
        <f>VLOOKUP($C266,'1 预算编制表单'!$C:$BJ,51,FALSE)</f>
        <v>0</v>
      </c>
      <c r="CG266" s="123">
        <f>CF266-CH266</f>
        <v>0</v>
      </c>
      <c r="CH266" s="123">
        <f>SUM(CH267:CH271)</f>
        <v>0</v>
      </c>
      <c r="CI266" s="123">
        <f>VLOOKUP($C266,'1 预算编制表单'!$C:$BJ,54,FALSE)</f>
        <v>0</v>
      </c>
      <c r="CJ266" s="123">
        <f>CI266-CK266</f>
        <v>0</v>
      </c>
      <c r="CK266" s="123">
        <f>SUM(CK267:CK271)</f>
        <v>0</v>
      </c>
      <c r="CL266" s="123">
        <f>VLOOKUP($C266,'1 预算编制表单'!$C:$BJ,57,FALSE)</f>
        <v>0</v>
      </c>
      <c r="CM266" s="123">
        <f>CL266-CN266</f>
        <v>0</v>
      </c>
      <c r="CN266" s="123">
        <f>SUM(CN267:CN271)</f>
        <v>0</v>
      </c>
      <c r="CO266" s="123">
        <f>VLOOKUP($C266,'1 预算编制表单'!$C:$BJ,60,FALSE)</f>
        <v>0</v>
      </c>
      <c r="CP266" s="123">
        <f>CO266-CQ266</f>
        <v>0</v>
      </c>
      <c r="CQ266" s="123">
        <f>SUM(CQ267:CQ271)</f>
        <v>0</v>
      </c>
    </row>
    <row r="267" s="85" customFormat="1" ht="24" customHeight="1" outlineLevel="4" spans="1:95">
      <c r="A267" s="124"/>
      <c r="B267" s="125"/>
      <c r="C267" s="126"/>
      <c r="D267" s="124"/>
      <c r="E267" s="125"/>
      <c r="F267" s="125"/>
      <c r="G267" s="125"/>
      <c r="H267" s="127"/>
      <c r="I267" s="127"/>
      <c r="J267" s="127">
        <f>Z267+AC267+AF267+AI267+AL267+AO267+AR267+AU267+AX267+BA267+BD267+BG267</f>
        <v>0</v>
      </c>
      <c r="K267" s="127">
        <v>1</v>
      </c>
      <c r="L267" s="152"/>
      <c r="M267" s="153">
        <f>IFERROR(VLOOKUP($L267,'2-2 引出数据_合同数据仓库'!$B$2:$BP$10000,3,FALSE),0)</f>
        <v>0</v>
      </c>
      <c r="N267" s="127"/>
      <c r="O267" s="153">
        <f>IFERROR(VLOOKUP((LEFT(VLOOKUP($L267,'2-2 引出数据_合同数据仓库'!$B$2:$BP$10000,64,FALSE),15)&amp;(RIGHT(VLOOKUP($L267,'2-2 引出数据_合同数据仓库'!$B$2:$BP$10000,64,FALSE),4)+1)),'2-2 引出数据_合同数据仓库'!$B$2:$BP$10000,3,FALSE),0)</f>
        <v>0</v>
      </c>
      <c r="P267" s="127"/>
      <c r="Q267" s="127">
        <f>IFERROR(VLOOKUP($L267,'2-2 引出数据_合同数据仓库'!$B$2:$BP$10000,28,FALSE),0)</f>
        <v>0</v>
      </c>
      <c r="R267" s="127">
        <f>IFERROR(VLOOKUP($L267,'2-2 引出数据_合同数据仓库'!$B$2:$BP$10000,29,FALSE),0)</f>
        <v>0</v>
      </c>
      <c r="S267" s="127">
        <f>IFERROR(VLOOKUP($L267,'2-2 引出数据_合同数据仓库'!$B$2:$BP$10000,4,FALSE),0)</f>
        <v>0</v>
      </c>
      <c r="T267" s="127"/>
      <c r="U267" s="127">
        <f>IFERROR(VLOOKUP($L267,'2-2 引出数据_合同数据仓库'!$B$2:$BP$10000,15,FALSE),0)</f>
        <v>0</v>
      </c>
      <c r="V267" s="127">
        <f>U267/(S267-R267+1)*365</f>
        <v>0</v>
      </c>
      <c r="W267" s="127"/>
      <c r="X267" s="159">
        <v>45658</v>
      </c>
      <c r="Y267" s="159">
        <f>X267+30</f>
        <v>45688</v>
      </c>
      <c r="Z267" s="163">
        <f>IFERROR(IF(($R267-Y267)&gt;=0,0,IF(($S267-X267)&lt;0,0,IF(AND(($S267-Y267)&gt;0,(X267-$R267)&gt;0),$V267/365*(Y267-X267+1),IF(AND(($S267-Y267)&lt;=0,(X267-$R267)&gt;0),$V267/365*($S267-X267+1),$V267/365*(Y267-$R267+1))))),0)</f>
        <v>0</v>
      </c>
      <c r="AA267" s="159">
        <f>Y267+1</f>
        <v>45689</v>
      </c>
      <c r="AB267" s="159">
        <f>AA267+27</f>
        <v>45716</v>
      </c>
      <c r="AC267" s="163">
        <f>IFERROR(IF(($R267-AB267)&gt;=0,0,IF(($S267-AA267)&lt;0,0,IF(AND(($S267-AB267)&gt;0,(AA267-$R267)&gt;0),$V267/365*(AB267-AA267+1),IF(AND(($S267-AB267)&lt;=0,(AA267-$R267)&gt;0),$V267/365*($S267-AA267+1),$V267/365*(AB267-$R267+1))))),0)</f>
        <v>0</v>
      </c>
      <c r="AD267" s="159">
        <f>AB267+1</f>
        <v>45717</v>
      </c>
      <c r="AE267" s="159">
        <f>AD267+30</f>
        <v>45747</v>
      </c>
      <c r="AF267" s="163">
        <f>IFERROR(IF(($R267-AE267)&gt;=0,0,IF(($S267-AD267)&lt;0,0,IF(AND(($S267-AE267)&gt;0,(AD267-$R267)&gt;0),$V267/365*(AE267-AD267+1),IF(AND(($S267-AE267)&lt;=0,(AD267-$R267)&gt;0),$V267/365*($S267-AD267+1),$V267/365*(AE267-$R267+1))))),0)</f>
        <v>0</v>
      </c>
      <c r="AG267" s="159">
        <f>AE267+1</f>
        <v>45748</v>
      </c>
      <c r="AH267" s="159">
        <f>AG267+29</f>
        <v>45777</v>
      </c>
      <c r="AI267" s="163">
        <f>IFERROR(IF(($R267-AH267)&gt;=0,0,IF(($S267-AG267)&lt;0,0,IF(AND(($S267-AH267)&gt;0,(AG267-$R267)&gt;0),$V267/365*(AH267-AG267+1),IF(AND(($S267-AH267)&lt;=0,(AG267-$R267)&gt;0),$V267/365*($S267-AG267+1),$V267/365*(AH267-$R267+1))))),0)</f>
        <v>0</v>
      </c>
      <c r="AJ267" s="159">
        <f>AH267+1</f>
        <v>45778</v>
      </c>
      <c r="AK267" s="159">
        <f>AJ267+30</f>
        <v>45808</v>
      </c>
      <c r="AL267" s="163">
        <f>IFERROR(IF(($R267-AK267)&gt;=0,0,IF(($S267-AJ267)&lt;0,0,IF(AND(($S267-AK267)&gt;0,(AJ267-$R267)&gt;0),$V267/365*(AK267-AJ267+1),IF(AND(($S267-AK267)&lt;=0,(AJ267-$R267)&gt;0),$V267/365*($S267-AJ267+1),$V267/365*(AK267-$R267+1))))),0)</f>
        <v>0</v>
      </c>
      <c r="AM267" s="159">
        <f>AK267+1</f>
        <v>45809</v>
      </c>
      <c r="AN267" s="159">
        <f>AM267+29</f>
        <v>45838</v>
      </c>
      <c r="AO267" s="163">
        <f>IFERROR(IF(($R267-AN267)&gt;=0,0,IF(($S267-AM267)&lt;0,0,IF(AND(($S267-AN267)&gt;0,(AM267-$R267)&gt;0),$V267/365*(AN267-AM267+1),IF(AND(($S267-AN267)&lt;=0,(AM267-$R267)&gt;0),$V267/365*($S267-AM267+1),$V267/365*(AN267-$R267+1))))),0)</f>
        <v>0</v>
      </c>
      <c r="AP267" s="159">
        <f>AN267+1</f>
        <v>45839</v>
      </c>
      <c r="AQ267" s="159">
        <f>AP267+30</f>
        <v>45869</v>
      </c>
      <c r="AR267" s="163">
        <f>IFERROR(IF(($R267-AQ267)&gt;=0,0,IF(($S267-AP267)&lt;0,0,IF(AND(($S267-AQ267)&gt;0,(AP267-$R267)&gt;0),$V267/365*(AQ267-AP267+1),IF(AND(($S267-AQ267)&lt;=0,(AP267-$R267)&gt;0),$V267/365*($S267-AP267+1),$V267/365*(AQ267-$R267+1))))),0)</f>
        <v>0</v>
      </c>
      <c r="AS267" s="159">
        <f>AQ267+1</f>
        <v>45870</v>
      </c>
      <c r="AT267" s="159">
        <f>AS267+30</f>
        <v>45900</v>
      </c>
      <c r="AU267" s="163">
        <f>IFERROR(IF(($R267-AT267)&gt;=0,0,IF(($S267-AS267)&lt;0,0,IF(AND(($S267-AT267)&gt;0,(AS267-$R267)&gt;0),$V267/365*(AT267-AS267+1),IF(AND(($S267-AT267)&lt;=0,(AS267-$R267)&gt;0),$V267/365*($S267-AS267+1),$V267/365*(AT267-$R267+1))))),0)</f>
        <v>0</v>
      </c>
      <c r="AV267" s="159">
        <f>AT267+1</f>
        <v>45901</v>
      </c>
      <c r="AW267" s="159">
        <f>AV267+29</f>
        <v>45930</v>
      </c>
      <c r="AX267" s="163">
        <f>IFERROR(IF(($R267-AW267)&gt;=0,0,IF(($S267-AV267)&lt;0,0,IF(AND(($S267-AW267)&gt;0,(AV267-$R267)&gt;0),$V267/365*(AW267-AV267+1),IF(AND(($S267-AW267)&lt;=0,(AV267-$R267)&gt;0),$V267/365*($S267-AV267+1),$V267/365*(AW267-$R267+1))))),0)</f>
        <v>0</v>
      </c>
      <c r="AY267" s="159">
        <f>AW267+1</f>
        <v>45931</v>
      </c>
      <c r="AZ267" s="159">
        <f>AY267+30</f>
        <v>45961</v>
      </c>
      <c r="BA267" s="163">
        <f>IFERROR(IF(($R267-AZ267)&gt;=0,0,IF(($S267-AY267)&lt;0,0,IF(AND(($S267-AZ267)&gt;0,(AY267-$R267)&gt;0),$V267/365*(AZ267-AY267+1),IF(AND(($S267-AZ267)&lt;=0,(AY267-$R267)&gt;0),$V267/365*($S267-AY267+1),$V267/365*(AZ267-$R267+1))))),0)</f>
        <v>0</v>
      </c>
      <c r="BB267" s="159">
        <f>AZ267+1</f>
        <v>45962</v>
      </c>
      <c r="BC267" s="159">
        <f>BB267+29</f>
        <v>45991</v>
      </c>
      <c r="BD267" s="163">
        <f>IFERROR(IF(($R267-BC267)&gt;=0,0,IF(($S267-BB267)&lt;0,0,IF(AND(($S267-BC267)&gt;0,(BB267-$R267)&gt;0),$V267/365*(BC267-BB267+1),IF(AND(($S267-BC267)&lt;=0,(BB267-$R267)&gt;0),$V267/365*($S267-BB267+1),$V267/365*(BC267-$R267+1))))),0)</f>
        <v>0</v>
      </c>
      <c r="BE267" s="159">
        <f>BC267+1</f>
        <v>45992</v>
      </c>
      <c r="BF267" s="159">
        <f>BE267+30</f>
        <v>46022</v>
      </c>
      <c r="BG267" s="163">
        <f>IFERROR(IF(($R267-BF267)&gt;=0,0,IF(($S267-BE267)&lt;0,0,IF(AND(($S267-BF267)&gt;0,(BE267-$R267)&gt;0),$V267/365*(BF267-BE267+1),IF(AND(($S267-BF267)&lt;=0,(BE267-$R267)&gt;0),$V267/365*($S267-BE267+1),$V267/365*(BF267-$R267+1))))),0)</f>
        <v>0</v>
      </c>
      <c r="BH267" s="159">
        <v>46023</v>
      </c>
      <c r="BI267" s="159">
        <f>BH267+30</f>
        <v>46053</v>
      </c>
      <c r="BJ267" s="163">
        <f>IFERROR(IF(($R267-BI267)&gt;=0,0,IF(($S267-BH267)&lt;0,0,IF(AND(($S267-BI267)&gt;0,(BH267-$R267)&gt;0),$V267/365*(BI267-BH267+1),IF(AND(($S267-BI267)&lt;=0,(BH267-$R267)&gt;0),$V267/365*($S267-BH267+1),$V267/365*(BI267-$R267+1))))),0)</f>
        <v>0</v>
      </c>
      <c r="BK267" s="159">
        <f>BI267+1</f>
        <v>46054</v>
      </c>
      <c r="BL267" s="159">
        <f>BK267+27</f>
        <v>46081</v>
      </c>
      <c r="BM267" s="163">
        <f>IFERROR(IF(($R267-BL267)&gt;=0,0,IF(($S267-BK267)&lt;0,0,IF(AND(($S267-BL267)&gt;0,(BK267-$R267)&gt;0),$V267/365*(BL267-BK267+1),IF(AND(($S267-BL267)&lt;=0,(BK267-$R267)&gt;0),$V267/365*($S267-BK267+1),$V267/365*(BL267-$R267+1))))),0)</f>
        <v>0</v>
      </c>
      <c r="BN267" s="159">
        <f>BL267+1</f>
        <v>46082</v>
      </c>
      <c r="BO267" s="159">
        <f>BN267+30</f>
        <v>46112</v>
      </c>
      <c r="BP267" s="163">
        <f>IFERROR(IF(($R267-BO267)&gt;=0,0,IF(($S267-BN267)&lt;0,0,IF(AND(($S267-BO267)&gt;0,(BN267-$R267)&gt;0),$V267/365*(BO267-BN267+1),IF(AND(($S267-BO267)&lt;=0,(BN267-$R267)&gt;0),$V267/365*($S267-BN267+1),$V267/365*(BO267-$R267+1))))),0)</f>
        <v>0</v>
      </c>
      <c r="BQ267" s="159">
        <f>BO267+1</f>
        <v>46113</v>
      </c>
      <c r="BR267" s="159">
        <f>BQ267+29</f>
        <v>46142</v>
      </c>
      <c r="BS267" s="163">
        <f>IFERROR(IF(($R267-BR267)&gt;=0,0,IF(($S267-BQ267)&lt;0,0,IF(AND(($S267-BR267)&gt;0,(BQ267-$R267)&gt;0),$V267/365*(BR267-BQ267+1),IF(AND(($S267-BR267)&lt;=0,(BQ267-$R267)&gt;0),$V267/365*($S267-BQ267+1),$V267/365*(BR267-$R267+1))))),0)</f>
        <v>0</v>
      </c>
      <c r="BT267" s="159">
        <f>BR267+1</f>
        <v>46143</v>
      </c>
      <c r="BU267" s="159">
        <f>BT267+30</f>
        <v>46173</v>
      </c>
      <c r="BV267" s="163">
        <f>IFERROR(IF(($R267-BU267)&gt;=0,0,IF(($S267-BT267)&lt;0,0,IF(AND(($S267-BU267)&gt;0,(BT267-$R267)&gt;0),$V267/365*(BU267-BT267+1),IF(AND(($S267-BU267)&lt;=0,(BT267-$R267)&gt;0),$V267/365*($S267-BT267+1),$V267/365*(BU267-$R267+1))))),0)</f>
        <v>0</v>
      </c>
      <c r="BW267" s="159">
        <f>BU267+1</f>
        <v>46174</v>
      </c>
      <c r="BX267" s="159">
        <f>BW267+29</f>
        <v>46203</v>
      </c>
      <c r="BY267" s="163">
        <f>IFERROR(IF(($R267-BX267)&gt;=0,0,IF(($S267-BW267)&lt;0,0,IF(AND(($S267-BX267)&gt;0,(BW267-$R267)&gt;0),$V267/365*(BX267-BW267+1),IF(AND(($S267-BX267)&lt;=0,(BW267-$R267)&gt;0),$V267/365*($S267-BW267+1),$V267/365*(BX267-$R267+1))))),0)</f>
        <v>0</v>
      </c>
      <c r="BZ267" s="159">
        <f>BX267+1</f>
        <v>46204</v>
      </c>
      <c r="CA267" s="159">
        <f>BZ267+30</f>
        <v>46234</v>
      </c>
      <c r="CB267" s="163">
        <f>IFERROR(IF(($R267-CA267)&gt;=0,0,IF(($S267-BZ267)&lt;0,0,IF(AND(($S267-CA267)&gt;0,(BZ267-$R267)&gt;0),$V267/365*(CA267-BZ267+1),IF(AND(($S267-CA267)&lt;=0,(BZ267-$R267)&gt;0),$V267/365*($S267-BZ267+1),$V267/365*(CA267-$R267+1))))),0)</f>
        <v>0</v>
      </c>
      <c r="CC267" s="159">
        <f>CA267+1</f>
        <v>46235</v>
      </c>
      <c r="CD267" s="159">
        <f>CC267+30</f>
        <v>46265</v>
      </c>
      <c r="CE267" s="163">
        <f>IFERROR(IF(($R267-CD267)&gt;=0,0,IF(($S267-CC267)&lt;0,0,IF(AND(($S267-CD267)&gt;0,(CC267-$R267)&gt;0),$V267/365*(CD267-CC267+1),IF(AND(($S267-CD267)&lt;=0,(CC267-$R267)&gt;0),$V267/365*($S267-CC267+1),$V267/365*(CD267-$R267+1))))),0)</f>
        <v>0</v>
      </c>
      <c r="CF267" s="159">
        <f>CD267+1</f>
        <v>46266</v>
      </c>
      <c r="CG267" s="159">
        <f>CF267+29</f>
        <v>46295</v>
      </c>
      <c r="CH267" s="163">
        <f>IFERROR(IF(($R267-CG267)&gt;=0,0,IF(($S267-CF267)&lt;0,0,IF(AND(($S267-CG267)&gt;0,(CF267-$R267)&gt;0),$V267/365*(CG267-CF267+1),IF(AND(($S267-CG267)&lt;=0,(CF267-$R267)&gt;0),$V267/365*($S267-CF267+1),$V267/365*(CG267-$R267+1))))),0)</f>
        <v>0</v>
      </c>
      <c r="CI267" s="159">
        <f>CG267+1</f>
        <v>46296</v>
      </c>
      <c r="CJ267" s="159">
        <f>CI267+30</f>
        <v>46326</v>
      </c>
      <c r="CK267" s="163">
        <f>IFERROR(IF(($R267-CJ267)&gt;=0,0,IF(($S267-CI267)&lt;0,0,IF(AND(($S267-CJ267)&gt;0,(CI267-$R267)&gt;0),$V267/365*(CJ267-CI267+1),IF(AND(($S267-CJ267)&lt;=0,(CI267-$R267)&gt;0),$V267/365*($S267-CI267+1),$V267/365*(CJ267-$R267+1))))),0)</f>
        <v>0</v>
      </c>
      <c r="CL267" s="159">
        <f>CJ267+1</f>
        <v>46327</v>
      </c>
      <c r="CM267" s="159">
        <f>CL267+29</f>
        <v>46356</v>
      </c>
      <c r="CN267" s="163">
        <f>IFERROR(IF(($R267-CM267)&gt;=0,0,IF(($S267-CL267)&lt;0,0,IF(AND(($S267-CM267)&gt;0,(CL267-$R267)&gt;0),$V267/365*(CM267-CL267+1),IF(AND(($S267-CM267)&lt;=0,(CL267-$R267)&gt;0),$V267/365*($S267-CL267+1),$V267/365*(CM267-$R267+1))))),0)</f>
        <v>0</v>
      </c>
      <c r="CO267" s="159">
        <f>CM267+1</f>
        <v>46357</v>
      </c>
      <c r="CP267" s="159">
        <f>CO267+30</f>
        <v>46387</v>
      </c>
      <c r="CQ267" s="163">
        <f>IFERROR(IF(($R267-CP267)&gt;=0,0,IF(($S267-CO267)&lt;0,0,IF(AND(($S267-CP267)&gt;0,(CO267-$R267)&gt;0),$V267/365*(CP267-CO267+1),IF(AND(($S267-CP267)&lt;=0,(CO267-$R267)&gt;0),$V267/365*($S267-CO267+1),$V267/365*(CP267-$R267+1))))),0)</f>
        <v>0</v>
      </c>
    </row>
    <row r="268" s="85" customFormat="1" ht="24" customHeight="1" outlineLevel="4" spans="1:95">
      <c r="A268" s="124"/>
      <c r="B268" s="125"/>
      <c r="C268" s="126"/>
      <c r="D268" s="124"/>
      <c r="E268" s="125"/>
      <c r="F268" s="125"/>
      <c r="G268" s="125"/>
      <c r="H268" s="127"/>
      <c r="I268" s="127"/>
      <c r="J268" s="127">
        <f>Z268+AC268+AF268+AI268+AL268+AO268+AR268+AU268+AX268+BA268+BD268+BG268</f>
        <v>0</v>
      </c>
      <c r="K268" s="127">
        <f>K267+1</f>
        <v>2</v>
      </c>
      <c r="L268" s="152"/>
      <c r="M268" s="153">
        <f>IFERROR(VLOOKUP($L268,'2-2 引出数据_合同数据仓库'!$B$2:$BP$10000,3,FALSE),0)</f>
        <v>0</v>
      </c>
      <c r="N268" s="127"/>
      <c r="O268" s="153">
        <f>IFERROR(VLOOKUP((LEFT(VLOOKUP($L268,'2-2 引出数据_合同数据仓库'!$B$2:$BP$10000,64,FALSE),15)&amp;(RIGHT(VLOOKUP($L268,'2-2 引出数据_合同数据仓库'!$B$2:$BP$10000,64,FALSE),4)+1)),'2-2 引出数据_合同数据仓库'!$B$2:$BP$10000,3,FALSE),0)</f>
        <v>0</v>
      </c>
      <c r="P268" s="127"/>
      <c r="Q268" s="127">
        <f>IFERROR(VLOOKUP($L268,'2-2 引出数据_合同数据仓库'!$B$2:$BP$10000,28,FALSE),0)</f>
        <v>0</v>
      </c>
      <c r="R268" s="127">
        <f>IFERROR(VLOOKUP($L268,'2-2 引出数据_合同数据仓库'!$B$2:$BP$10000,29,FALSE),0)</f>
        <v>0</v>
      </c>
      <c r="S268" s="127">
        <f>IFERROR(VLOOKUP($L268,'2-2 引出数据_合同数据仓库'!$B$2:$BP$10000,4,FALSE),0)</f>
        <v>0</v>
      </c>
      <c r="T268" s="127"/>
      <c r="U268" s="127">
        <f>IFERROR(VLOOKUP($L268,'2-2 引出数据_合同数据仓库'!$B$2:$BP$10000,15,FALSE),0)</f>
        <v>0</v>
      </c>
      <c r="V268" s="127">
        <f>U268/(S268-R268+1)*365</f>
        <v>0</v>
      </c>
      <c r="W268" s="127"/>
      <c r="X268" s="159">
        <v>45658</v>
      </c>
      <c r="Y268" s="159">
        <f>X268+30</f>
        <v>45688</v>
      </c>
      <c r="Z268" s="163">
        <f>IFERROR(IF(($R268-Y268)&gt;=0,0,IF(($S268-X268)&lt;0,0,IF(AND(($S268-Y268)&gt;0,(X268-$R268)&gt;0),$V268/365*(Y268-X268+1),IF(AND(($S268-Y268)&lt;=0,(X268-$R268)&gt;0),$V268/365*($S268-X268+1),$V268/365*(Y268-$R268+1))))),0)</f>
        <v>0</v>
      </c>
      <c r="AA268" s="159">
        <f>Y268+1</f>
        <v>45689</v>
      </c>
      <c r="AB268" s="159">
        <f>AA268+27</f>
        <v>45716</v>
      </c>
      <c r="AC268" s="163">
        <f>IFERROR(IF(($R268-AB268)&gt;=0,0,IF(($S268-AA268)&lt;0,0,IF(AND(($S268-AB268)&gt;0,(AA268-$R268)&gt;0),$V268/365*(AB268-AA268+1),IF(AND(($S268-AB268)&lt;=0,(AA268-$R268)&gt;0),$V268/365*($S268-AA268+1),$V268/365*(AB268-$R268+1))))),0)</f>
        <v>0</v>
      </c>
      <c r="AD268" s="159">
        <f>AB268+1</f>
        <v>45717</v>
      </c>
      <c r="AE268" s="159">
        <f>AD268+30</f>
        <v>45747</v>
      </c>
      <c r="AF268" s="163">
        <f>IFERROR(IF(($R268-AE268)&gt;=0,0,IF(($S268-AD268)&lt;0,0,IF(AND(($S268-AE268)&gt;0,(AD268-$R268)&gt;0),$V268/365*(AE268-AD268+1),IF(AND(($S268-AE268)&lt;=0,(AD268-$R268)&gt;0),$V268/365*($S268-AD268+1),$V268/365*(AE268-$R268+1))))),0)</f>
        <v>0</v>
      </c>
      <c r="AG268" s="159">
        <f>AE268+1</f>
        <v>45748</v>
      </c>
      <c r="AH268" s="159">
        <f>AG268+29</f>
        <v>45777</v>
      </c>
      <c r="AI268" s="163">
        <f>IFERROR(IF(($R268-AH268)&gt;=0,0,IF(($S268-AG268)&lt;0,0,IF(AND(($S268-AH268)&gt;0,(AG268-$R268)&gt;0),$V268/365*(AH268-AG268+1),IF(AND(($S268-AH268)&lt;=0,(AG268-$R268)&gt;0),$V268/365*($S268-AG268+1),$V268/365*(AH268-$R268+1))))),0)</f>
        <v>0</v>
      </c>
      <c r="AJ268" s="159">
        <f>AH268+1</f>
        <v>45778</v>
      </c>
      <c r="AK268" s="159">
        <f>AJ268+30</f>
        <v>45808</v>
      </c>
      <c r="AL268" s="163">
        <f>IFERROR(IF(($R268-AK268)&gt;=0,0,IF(($S268-AJ268)&lt;0,0,IF(AND(($S268-AK268)&gt;0,(AJ268-$R268)&gt;0),$V268/365*(AK268-AJ268+1),IF(AND(($S268-AK268)&lt;=0,(AJ268-$R268)&gt;0),$V268/365*($S268-AJ268+1),$V268/365*(AK268-$R268+1))))),0)</f>
        <v>0</v>
      </c>
      <c r="AM268" s="159">
        <f>AK268+1</f>
        <v>45809</v>
      </c>
      <c r="AN268" s="159">
        <f>AM268+29</f>
        <v>45838</v>
      </c>
      <c r="AO268" s="163">
        <f>IFERROR(IF(($R268-AN268)&gt;=0,0,IF(($S268-AM268)&lt;0,0,IF(AND(($S268-AN268)&gt;0,(AM268-$R268)&gt;0),$V268/365*(AN268-AM268+1),IF(AND(($S268-AN268)&lt;=0,(AM268-$R268)&gt;0),$V268/365*($S268-AM268+1),$V268/365*(AN268-$R268+1))))),0)</f>
        <v>0</v>
      </c>
      <c r="AP268" s="159">
        <f>AN268+1</f>
        <v>45839</v>
      </c>
      <c r="AQ268" s="159">
        <f>AP268+30</f>
        <v>45869</v>
      </c>
      <c r="AR268" s="163">
        <f>IFERROR(IF(($R268-AQ268)&gt;=0,0,IF(($S268-AP268)&lt;0,0,IF(AND(($S268-AQ268)&gt;0,(AP268-$R268)&gt;0),$V268/365*(AQ268-AP268+1),IF(AND(($S268-AQ268)&lt;=0,(AP268-$R268)&gt;0),$V268/365*($S268-AP268+1),$V268/365*(AQ268-$R268+1))))),0)</f>
        <v>0</v>
      </c>
      <c r="AS268" s="159">
        <f>AQ268+1</f>
        <v>45870</v>
      </c>
      <c r="AT268" s="159">
        <f>AS268+30</f>
        <v>45900</v>
      </c>
      <c r="AU268" s="163">
        <f>IFERROR(IF(($R268-AT268)&gt;=0,0,IF(($S268-AS268)&lt;0,0,IF(AND(($S268-AT268)&gt;0,(AS268-$R268)&gt;0),$V268/365*(AT268-AS268+1),IF(AND(($S268-AT268)&lt;=0,(AS268-$R268)&gt;0),$V268/365*($S268-AS268+1),$V268/365*(AT268-$R268+1))))),0)</f>
        <v>0</v>
      </c>
      <c r="AV268" s="159">
        <f>AT268+1</f>
        <v>45901</v>
      </c>
      <c r="AW268" s="159">
        <f>AV268+29</f>
        <v>45930</v>
      </c>
      <c r="AX268" s="163">
        <f>IFERROR(IF(($R268-AW268)&gt;=0,0,IF(($S268-AV268)&lt;0,0,IF(AND(($S268-AW268)&gt;0,(AV268-$R268)&gt;0),$V268/365*(AW268-AV268+1),IF(AND(($S268-AW268)&lt;=0,(AV268-$R268)&gt;0),$V268/365*($S268-AV268+1),$V268/365*(AW268-$R268+1))))),0)</f>
        <v>0</v>
      </c>
      <c r="AY268" s="159">
        <f>AW268+1</f>
        <v>45931</v>
      </c>
      <c r="AZ268" s="159">
        <f>AY268+30</f>
        <v>45961</v>
      </c>
      <c r="BA268" s="163">
        <f>IFERROR(IF(($R268-AZ268)&gt;=0,0,IF(($S268-AY268)&lt;0,0,IF(AND(($S268-AZ268)&gt;0,(AY268-$R268)&gt;0),$V268/365*(AZ268-AY268+1),IF(AND(($S268-AZ268)&lt;=0,(AY268-$R268)&gt;0),$V268/365*($S268-AY268+1),$V268/365*(AZ268-$R268+1))))),0)</f>
        <v>0</v>
      </c>
      <c r="BB268" s="159">
        <f>AZ268+1</f>
        <v>45962</v>
      </c>
      <c r="BC268" s="159">
        <f>BB268+29</f>
        <v>45991</v>
      </c>
      <c r="BD268" s="163">
        <f>IFERROR(IF(($R268-BC268)&gt;=0,0,IF(($S268-BB268)&lt;0,0,IF(AND(($S268-BC268)&gt;0,(BB268-$R268)&gt;0),$V268/365*(BC268-BB268+1),IF(AND(($S268-BC268)&lt;=0,(BB268-$R268)&gt;0),$V268/365*($S268-BB268+1),$V268/365*(BC268-$R268+1))))),0)</f>
        <v>0</v>
      </c>
      <c r="BE268" s="159">
        <f>BC268+1</f>
        <v>45992</v>
      </c>
      <c r="BF268" s="159">
        <f>BE268+30</f>
        <v>46022</v>
      </c>
      <c r="BG268" s="163">
        <f>IFERROR(IF(($R268-BF268)&gt;=0,0,IF(($S268-BE268)&lt;0,0,IF(AND(($S268-BF268)&gt;0,(BE268-$R268)&gt;0),$V268/365*(BF268-BE268+1),IF(AND(($S268-BF268)&lt;=0,(BE268-$R268)&gt;0),$V268/365*($S268-BE268+1),$V268/365*(BF268-$R268+1))))),0)</f>
        <v>0</v>
      </c>
      <c r="BH268" s="159">
        <v>46023</v>
      </c>
      <c r="BI268" s="159">
        <f>BH268+30</f>
        <v>46053</v>
      </c>
      <c r="BJ268" s="163">
        <f>IFERROR(IF(($R268-BI268)&gt;=0,0,IF(($S268-BH268)&lt;0,0,IF(AND(($S268-BI268)&gt;0,(BH268-$R268)&gt;0),$V268/365*(BI268-BH268+1),IF(AND(($S268-BI268)&lt;=0,(BH268-$R268)&gt;0),$V268/365*($S268-BH268+1),$V268/365*(BI268-$R268+1))))),0)</f>
        <v>0</v>
      </c>
      <c r="BK268" s="159">
        <f>BI268+1</f>
        <v>46054</v>
      </c>
      <c r="BL268" s="159">
        <f>BK268+27</f>
        <v>46081</v>
      </c>
      <c r="BM268" s="163">
        <f>IFERROR(IF(($R268-BL268)&gt;=0,0,IF(($S268-BK268)&lt;0,0,IF(AND(($S268-BL268)&gt;0,(BK268-$R268)&gt;0),$V268/365*(BL268-BK268+1),IF(AND(($S268-BL268)&lt;=0,(BK268-$R268)&gt;0),$V268/365*($S268-BK268+1),$V268/365*(BL268-$R268+1))))),0)</f>
        <v>0</v>
      </c>
      <c r="BN268" s="159">
        <f>BL268+1</f>
        <v>46082</v>
      </c>
      <c r="BO268" s="159">
        <f>BN268+30</f>
        <v>46112</v>
      </c>
      <c r="BP268" s="163">
        <f>IFERROR(IF(($R268-BO268)&gt;=0,0,IF(($S268-BN268)&lt;0,0,IF(AND(($S268-BO268)&gt;0,(BN268-$R268)&gt;0),$V268/365*(BO268-BN268+1),IF(AND(($S268-BO268)&lt;=0,(BN268-$R268)&gt;0),$V268/365*($S268-BN268+1),$V268/365*(BO268-$R268+1))))),0)</f>
        <v>0</v>
      </c>
      <c r="BQ268" s="159">
        <f>BO268+1</f>
        <v>46113</v>
      </c>
      <c r="BR268" s="159">
        <f>BQ268+29</f>
        <v>46142</v>
      </c>
      <c r="BS268" s="163">
        <f>IFERROR(IF(($R268-BR268)&gt;=0,0,IF(($S268-BQ268)&lt;0,0,IF(AND(($S268-BR268)&gt;0,(BQ268-$R268)&gt;0),$V268/365*(BR268-BQ268+1),IF(AND(($S268-BR268)&lt;=0,(BQ268-$R268)&gt;0),$V268/365*($S268-BQ268+1),$V268/365*(BR268-$R268+1))))),0)</f>
        <v>0</v>
      </c>
      <c r="BT268" s="159">
        <f>BR268+1</f>
        <v>46143</v>
      </c>
      <c r="BU268" s="159">
        <f>BT268+30</f>
        <v>46173</v>
      </c>
      <c r="BV268" s="163">
        <f>IFERROR(IF(($R268-BU268)&gt;=0,0,IF(($S268-BT268)&lt;0,0,IF(AND(($S268-BU268)&gt;0,(BT268-$R268)&gt;0),$V268/365*(BU268-BT268+1),IF(AND(($S268-BU268)&lt;=0,(BT268-$R268)&gt;0),$V268/365*($S268-BT268+1),$V268/365*(BU268-$R268+1))))),0)</f>
        <v>0</v>
      </c>
      <c r="BW268" s="159">
        <f>BU268+1</f>
        <v>46174</v>
      </c>
      <c r="BX268" s="159">
        <f>BW268+29</f>
        <v>46203</v>
      </c>
      <c r="BY268" s="163">
        <f>IFERROR(IF(($R268-BX268)&gt;=0,0,IF(($S268-BW268)&lt;0,0,IF(AND(($S268-BX268)&gt;0,(BW268-$R268)&gt;0),$V268/365*(BX268-BW268+1),IF(AND(($S268-BX268)&lt;=0,(BW268-$R268)&gt;0),$V268/365*($S268-BW268+1),$V268/365*(BX268-$R268+1))))),0)</f>
        <v>0</v>
      </c>
      <c r="BZ268" s="159">
        <f>BX268+1</f>
        <v>46204</v>
      </c>
      <c r="CA268" s="159">
        <f>BZ268+30</f>
        <v>46234</v>
      </c>
      <c r="CB268" s="163">
        <f>IFERROR(IF(($R268-CA268)&gt;=0,0,IF(($S268-BZ268)&lt;0,0,IF(AND(($S268-CA268)&gt;0,(BZ268-$R268)&gt;0),$V268/365*(CA268-BZ268+1),IF(AND(($S268-CA268)&lt;=0,(BZ268-$R268)&gt;0),$V268/365*($S268-BZ268+1),$V268/365*(CA268-$R268+1))))),0)</f>
        <v>0</v>
      </c>
      <c r="CC268" s="159">
        <f>CA268+1</f>
        <v>46235</v>
      </c>
      <c r="CD268" s="159">
        <f>CC268+30</f>
        <v>46265</v>
      </c>
      <c r="CE268" s="163">
        <f>IFERROR(IF(($R268-CD268)&gt;=0,0,IF(($S268-CC268)&lt;0,0,IF(AND(($S268-CD268)&gt;0,(CC268-$R268)&gt;0),$V268/365*(CD268-CC268+1),IF(AND(($S268-CD268)&lt;=0,(CC268-$R268)&gt;0),$V268/365*($S268-CC268+1),$V268/365*(CD268-$R268+1))))),0)</f>
        <v>0</v>
      </c>
      <c r="CF268" s="159">
        <f>CD268+1</f>
        <v>46266</v>
      </c>
      <c r="CG268" s="159">
        <f>CF268+29</f>
        <v>46295</v>
      </c>
      <c r="CH268" s="163">
        <f>IFERROR(IF(($R268-CG268)&gt;=0,0,IF(($S268-CF268)&lt;0,0,IF(AND(($S268-CG268)&gt;0,(CF268-$R268)&gt;0),$V268/365*(CG268-CF268+1),IF(AND(($S268-CG268)&lt;=0,(CF268-$R268)&gt;0),$V268/365*($S268-CF268+1),$V268/365*(CG268-$R268+1))))),0)</f>
        <v>0</v>
      </c>
      <c r="CI268" s="159">
        <f>CG268+1</f>
        <v>46296</v>
      </c>
      <c r="CJ268" s="159">
        <f>CI268+30</f>
        <v>46326</v>
      </c>
      <c r="CK268" s="163">
        <f>IFERROR(IF(($R268-CJ268)&gt;=0,0,IF(($S268-CI268)&lt;0,0,IF(AND(($S268-CJ268)&gt;0,(CI268-$R268)&gt;0),$V268/365*(CJ268-CI268+1),IF(AND(($S268-CJ268)&lt;=0,(CI268-$R268)&gt;0),$V268/365*($S268-CI268+1),$V268/365*(CJ268-$R268+1))))),0)</f>
        <v>0</v>
      </c>
      <c r="CL268" s="159">
        <f>CJ268+1</f>
        <v>46327</v>
      </c>
      <c r="CM268" s="159">
        <f>CL268+29</f>
        <v>46356</v>
      </c>
      <c r="CN268" s="163">
        <f>IFERROR(IF(($R268-CM268)&gt;=0,0,IF(($S268-CL268)&lt;0,0,IF(AND(($S268-CM268)&gt;0,(CL268-$R268)&gt;0),$V268/365*(CM268-CL268+1),IF(AND(($S268-CM268)&lt;=0,(CL268-$R268)&gt;0),$V268/365*($S268-CL268+1),$V268/365*(CM268-$R268+1))))),0)</f>
        <v>0</v>
      </c>
      <c r="CO268" s="159">
        <f>CM268+1</f>
        <v>46357</v>
      </c>
      <c r="CP268" s="159">
        <f>CO268+30</f>
        <v>46387</v>
      </c>
      <c r="CQ268" s="163">
        <f>IFERROR(IF(($R268-CP268)&gt;=0,0,IF(($S268-CO268)&lt;0,0,IF(AND(($S268-CP268)&gt;0,(CO268-$R268)&gt;0),$V268/365*(CP268-CO268+1),IF(AND(($S268-CP268)&lt;=0,(CO268-$R268)&gt;0),$V268/365*($S268-CO268+1),$V268/365*(CP268-$R268+1))))),0)</f>
        <v>0</v>
      </c>
    </row>
    <row r="269" s="85" customFormat="1" ht="24" customHeight="1" outlineLevel="4" spans="1:95">
      <c r="A269" s="124"/>
      <c r="B269" s="125"/>
      <c r="C269" s="126"/>
      <c r="D269" s="124"/>
      <c r="E269" s="125"/>
      <c r="F269" s="125"/>
      <c r="G269" s="125"/>
      <c r="H269" s="127"/>
      <c r="I269" s="127"/>
      <c r="J269" s="127">
        <f>Z269+AC269+AF269+AI269+AL269+AO269+AR269+AU269+AX269+BA269+BD269+BG269</f>
        <v>0</v>
      </c>
      <c r="K269" s="127">
        <f>K268+1</f>
        <v>3</v>
      </c>
      <c r="L269" s="152"/>
      <c r="M269" s="153">
        <f>IFERROR(VLOOKUP($L269,'2-2 引出数据_合同数据仓库'!$B$2:$BP$10000,3,FALSE),0)</f>
        <v>0</v>
      </c>
      <c r="N269" s="127"/>
      <c r="O269" s="153">
        <f>IFERROR(VLOOKUP((LEFT(VLOOKUP($L269,'2-2 引出数据_合同数据仓库'!$B$2:$BP$10000,64,FALSE),15)&amp;(RIGHT(VLOOKUP($L269,'2-2 引出数据_合同数据仓库'!$B$2:$BP$10000,64,FALSE),4)+1)),'2-2 引出数据_合同数据仓库'!$B$2:$BP$10000,3,FALSE),0)</f>
        <v>0</v>
      </c>
      <c r="P269" s="127"/>
      <c r="Q269" s="127">
        <f>IFERROR(VLOOKUP($L269,'2-2 引出数据_合同数据仓库'!$B$2:$BP$10000,28,FALSE),0)</f>
        <v>0</v>
      </c>
      <c r="R269" s="127">
        <f>IFERROR(VLOOKUP($L269,'2-2 引出数据_合同数据仓库'!$B$2:$BP$10000,29,FALSE),0)</f>
        <v>0</v>
      </c>
      <c r="S269" s="127">
        <f>IFERROR(VLOOKUP($L269,'2-2 引出数据_合同数据仓库'!$B$2:$BP$10000,4,FALSE),0)</f>
        <v>0</v>
      </c>
      <c r="T269" s="127"/>
      <c r="U269" s="127">
        <f>IFERROR(VLOOKUP($L269,'2-2 引出数据_合同数据仓库'!$B$2:$BP$10000,15,FALSE),0)</f>
        <v>0</v>
      </c>
      <c r="V269" s="127">
        <f>U269/(S269-R269+1)*365</f>
        <v>0</v>
      </c>
      <c r="W269" s="127"/>
      <c r="X269" s="159">
        <v>45658</v>
      </c>
      <c r="Y269" s="159">
        <f>X269+30</f>
        <v>45688</v>
      </c>
      <c r="Z269" s="163">
        <f>IFERROR(IF(($R269-Y269)&gt;=0,0,IF(($S269-X269)&lt;0,0,IF(AND(($S269-Y269)&gt;0,(X269-$R269)&gt;0),$V269/365*(Y269-X269+1),IF(AND(($S269-Y269)&lt;=0,(X269-$R269)&gt;0),$V269/365*($S269-X269+1),$V269/365*(Y269-$R269+1))))),0)</f>
        <v>0</v>
      </c>
      <c r="AA269" s="159">
        <f>Y269+1</f>
        <v>45689</v>
      </c>
      <c r="AB269" s="159">
        <f>AA269+27</f>
        <v>45716</v>
      </c>
      <c r="AC269" s="163">
        <f>IFERROR(IF(($R269-AB269)&gt;=0,0,IF(($S269-AA269)&lt;0,0,IF(AND(($S269-AB269)&gt;0,(AA269-$R269)&gt;0),$V269/365*(AB269-AA269+1),IF(AND(($S269-AB269)&lt;=0,(AA269-$R269)&gt;0),$V269/365*($S269-AA269+1),$V269/365*(AB269-$R269+1))))),0)</f>
        <v>0</v>
      </c>
      <c r="AD269" s="159">
        <f>AB269+1</f>
        <v>45717</v>
      </c>
      <c r="AE269" s="159">
        <f>AD269+30</f>
        <v>45747</v>
      </c>
      <c r="AF269" s="163">
        <f>IFERROR(IF(($R269-AE269)&gt;=0,0,IF(($S269-AD269)&lt;0,0,IF(AND(($S269-AE269)&gt;0,(AD269-$R269)&gt;0),$V269/365*(AE269-AD269+1),IF(AND(($S269-AE269)&lt;=0,(AD269-$R269)&gt;0),$V269/365*($S269-AD269+1),$V269/365*(AE269-$R269+1))))),0)</f>
        <v>0</v>
      </c>
      <c r="AG269" s="159">
        <f>AE269+1</f>
        <v>45748</v>
      </c>
      <c r="AH269" s="159">
        <f>AG269+29</f>
        <v>45777</v>
      </c>
      <c r="AI269" s="163">
        <f>IFERROR(IF(($R269-AH269)&gt;=0,0,IF(($S269-AG269)&lt;0,0,IF(AND(($S269-AH269)&gt;0,(AG269-$R269)&gt;0),$V269/365*(AH269-AG269+1),IF(AND(($S269-AH269)&lt;=0,(AG269-$R269)&gt;0),$V269/365*($S269-AG269+1),$V269/365*(AH269-$R269+1))))),0)</f>
        <v>0</v>
      </c>
      <c r="AJ269" s="159">
        <f>AH269+1</f>
        <v>45778</v>
      </c>
      <c r="AK269" s="159">
        <f>AJ269+30</f>
        <v>45808</v>
      </c>
      <c r="AL269" s="163">
        <f>IFERROR(IF(($R269-AK269)&gt;=0,0,IF(($S269-AJ269)&lt;0,0,IF(AND(($S269-AK269)&gt;0,(AJ269-$R269)&gt;0),$V269/365*(AK269-AJ269+1),IF(AND(($S269-AK269)&lt;=0,(AJ269-$R269)&gt;0),$V269/365*($S269-AJ269+1),$V269/365*(AK269-$R269+1))))),0)</f>
        <v>0</v>
      </c>
      <c r="AM269" s="159">
        <f>AK269+1</f>
        <v>45809</v>
      </c>
      <c r="AN269" s="159">
        <f>AM269+29</f>
        <v>45838</v>
      </c>
      <c r="AO269" s="163">
        <f>IFERROR(IF(($R269-AN269)&gt;=0,0,IF(($S269-AM269)&lt;0,0,IF(AND(($S269-AN269)&gt;0,(AM269-$R269)&gt;0),$V269/365*(AN269-AM269+1),IF(AND(($S269-AN269)&lt;=0,(AM269-$R269)&gt;0),$V269/365*($S269-AM269+1),$V269/365*(AN269-$R269+1))))),0)</f>
        <v>0</v>
      </c>
      <c r="AP269" s="159">
        <f>AN269+1</f>
        <v>45839</v>
      </c>
      <c r="AQ269" s="159">
        <f>AP269+30</f>
        <v>45869</v>
      </c>
      <c r="AR269" s="163">
        <f>IFERROR(IF(($R269-AQ269)&gt;=0,0,IF(($S269-AP269)&lt;0,0,IF(AND(($S269-AQ269)&gt;0,(AP269-$R269)&gt;0),$V269/365*(AQ269-AP269+1),IF(AND(($S269-AQ269)&lt;=0,(AP269-$R269)&gt;0),$V269/365*($S269-AP269+1),$V269/365*(AQ269-$R269+1))))),0)</f>
        <v>0</v>
      </c>
      <c r="AS269" s="159">
        <f>AQ269+1</f>
        <v>45870</v>
      </c>
      <c r="AT269" s="159">
        <f>AS269+30</f>
        <v>45900</v>
      </c>
      <c r="AU269" s="163">
        <f>IFERROR(IF(($R269-AT269)&gt;=0,0,IF(($S269-AS269)&lt;0,0,IF(AND(($S269-AT269)&gt;0,(AS269-$R269)&gt;0),$V269/365*(AT269-AS269+1),IF(AND(($S269-AT269)&lt;=0,(AS269-$R269)&gt;0),$V269/365*($S269-AS269+1),$V269/365*(AT269-$R269+1))))),0)</f>
        <v>0</v>
      </c>
      <c r="AV269" s="159">
        <f>AT269+1</f>
        <v>45901</v>
      </c>
      <c r="AW269" s="159">
        <f>AV269+29</f>
        <v>45930</v>
      </c>
      <c r="AX269" s="163">
        <f>IFERROR(IF(($R269-AW269)&gt;=0,0,IF(($S269-AV269)&lt;0,0,IF(AND(($S269-AW269)&gt;0,(AV269-$R269)&gt;0),$V269/365*(AW269-AV269+1),IF(AND(($S269-AW269)&lt;=0,(AV269-$R269)&gt;0),$V269/365*($S269-AV269+1),$V269/365*(AW269-$R269+1))))),0)</f>
        <v>0</v>
      </c>
      <c r="AY269" s="159">
        <f>AW269+1</f>
        <v>45931</v>
      </c>
      <c r="AZ269" s="159">
        <f>AY269+30</f>
        <v>45961</v>
      </c>
      <c r="BA269" s="163">
        <f>IFERROR(IF(($R269-AZ269)&gt;=0,0,IF(($S269-AY269)&lt;0,0,IF(AND(($S269-AZ269)&gt;0,(AY269-$R269)&gt;0),$V269/365*(AZ269-AY269+1),IF(AND(($S269-AZ269)&lt;=0,(AY269-$R269)&gt;0),$V269/365*($S269-AY269+1),$V269/365*(AZ269-$R269+1))))),0)</f>
        <v>0</v>
      </c>
      <c r="BB269" s="159">
        <f>AZ269+1</f>
        <v>45962</v>
      </c>
      <c r="BC269" s="159">
        <f>BB269+29</f>
        <v>45991</v>
      </c>
      <c r="BD269" s="163">
        <f>IFERROR(IF(($R269-BC269)&gt;=0,0,IF(($S269-BB269)&lt;0,0,IF(AND(($S269-BC269)&gt;0,(BB269-$R269)&gt;0),$V269/365*(BC269-BB269+1),IF(AND(($S269-BC269)&lt;=0,(BB269-$R269)&gt;0),$V269/365*($S269-BB269+1),$V269/365*(BC269-$R269+1))))),0)</f>
        <v>0</v>
      </c>
      <c r="BE269" s="159">
        <f>BC269+1</f>
        <v>45992</v>
      </c>
      <c r="BF269" s="159">
        <f>BE269+30</f>
        <v>46022</v>
      </c>
      <c r="BG269" s="163">
        <f>IFERROR(IF(($R269-BF269)&gt;=0,0,IF(($S269-BE269)&lt;0,0,IF(AND(($S269-BF269)&gt;0,(BE269-$R269)&gt;0),$V269/365*(BF269-BE269+1),IF(AND(($S269-BF269)&lt;=0,(BE269-$R269)&gt;0),$V269/365*($S269-BE269+1),$V269/365*(BF269-$R269+1))))),0)</f>
        <v>0</v>
      </c>
      <c r="BH269" s="159">
        <v>46023</v>
      </c>
      <c r="BI269" s="159">
        <f>BH269+30</f>
        <v>46053</v>
      </c>
      <c r="BJ269" s="163">
        <f>IFERROR(IF(($R269-BI269)&gt;=0,0,IF(($S269-BH269)&lt;0,0,IF(AND(($S269-BI269)&gt;0,(BH269-$R269)&gt;0),$V269/365*(BI269-BH269+1),IF(AND(($S269-BI269)&lt;=0,(BH269-$R269)&gt;0),$V269/365*($S269-BH269+1),$V269/365*(BI269-$R269+1))))),0)</f>
        <v>0</v>
      </c>
      <c r="BK269" s="159">
        <f>BI269+1</f>
        <v>46054</v>
      </c>
      <c r="BL269" s="159">
        <f>BK269+27</f>
        <v>46081</v>
      </c>
      <c r="BM269" s="163">
        <f>IFERROR(IF(($R269-BL269)&gt;=0,0,IF(($S269-BK269)&lt;0,0,IF(AND(($S269-BL269)&gt;0,(BK269-$R269)&gt;0),$V269/365*(BL269-BK269+1),IF(AND(($S269-BL269)&lt;=0,(BK269-$R269)&gt;0),$V269/365*($S269-BK269+1),$V269/365*(BL269-$R269+1))))),0)</f>
        <v>0</v>
      </c>
      <c r="BN269" s="159">
        <f>BL269+1</f>
        <v>46082</v>
      </c>
      <c r="BO269" s="159">
        <f>BN269+30</f>
        <v>46112</v>
      </c>
      <c r="BP269" s="163">
        <f>IFERROR(IF(($R269-BO269)&gt;=0,0,IF(($S269-BN269)&lt;0,0,IF(AND(($S269-BO269)&gt;0,(BN269-$R269)&gt;0),$V269/365*(BO269-BN269+1),IF(AND(($S269-BO269)&lt;=0,(BN269-$R269)&gt;0),$V269/365*($S269-BN269+1),$V269/365*(BO269-$R269+1))))),0)</f>
        <v>0</v>
      </c>
      <c r="BQ269" s="159">
        <f>BO269+1</f>
        <v>46113</v>
      </c>
      <c r="BR269" s="159">
        <f>BQ269+29</f>
        <v>46142</v>
      </c>
      <c r="BS269" s="163">
        <f>IFERROR(IF(($R269-BR269)&gt;=0,0,IF(($S269-BQ269)&lt;0,0,IF(AND(($S269-BR269)&gt;0,(BQ269-$R269)&gt;0),$V269/365*(BR269-BQ269+1),IF(AND(($S269-BR269)&lt;=0,(BQ269-$R269)&gt;0),$V269/365*($S269-BQ269+1),$V269/365*(BR269-$R269+1))))),0)</f>
        <v>0</v>
      </c>
      <c r="BT269" s="159">
        <f>BR269+1</f>
        <v>46143</v>
      </c>
      <c r="BU269" s="159">
        <f>BT269+30</f>
        <v>46173</v>
      </c>
      <c r="BV269" s="163">
        <f>IFERROR(IF(($R269-BU269)&gt;=0,0,IF(($S269-BT269)&lt;0,0,IF(AND(($S269-BU269)&gt;0,(BT269-$R269)&gt;0),$V269/365*(BU269-BT269+1),IF(AND(($S269-BU269)&lt;=0,(BT269-$R269)&gt;0),$V269/365*($S269-BT269+1),$V269/365*(BU269-$R269+1))))),0)</f>
        <v>0</v>
      </c>
      <c r="BW269" s="159">
        <f>BU269+1</f>
        <v>46174</v>
      </c>
      <c r="BX269" s="159">
        <f>BW269+29</f>
        <v>46203</v>
      </c>
      <c r="BY269" s="163">
        <f>IFERROR(IF(($R269-BX269)&gt;=0,0,IF(($S269-BW269)&lt;0,0,IF(AND(($S269-BX269)&gt;0,(BW269-$R269)&gt;0),$V269/365*(BX269-BW269+1),IF(AND(($S269-BX269)&lt;=0,(BW269-$R269)&gt;0),$V269/365*($S269-BW269+1),$V269/365*(BX269-$R269+1))))),0)</f>
        <v>0</v>
      </c>
      <c r="BZ269" s="159">
        <f>BX269+1</f>
        <v>46204</v>
      </c>
      <c r="CA269" s="159">
        <f>BZ269+30</f>
        <v>46234</v>
      </c>
      <c r="CB269" s="163">
        <f>IFERROR(IF(($R269-CA269)&gt;=0,0,IF(($S269-BZ269)&lt;0,0,IF(AND(($S269-CA269)&gt;0,(BZ269-$R269)&gt;0),$V269/365*(CA269-BZ269+1),IF(AND(($S269-CA269)&lt;=0,(BZ269-$R269)&gt;0),$V269/365*($S269-BZ269+1),$V269/365*(CA269-$R269+1))))),0)</f>
        <v>0</v>
      </c>
      <c r="CC269" s="159">
        <f>CA269+1</f>
        <v>46235</v>
      </c>
      <c r="CD269" s="159">
        <f>CC269+30</f>
        <v>46265</v>
      </c>
      <c r="CE269" s="163">
        <f>IFERROR(IF(($R269-CD269)&gt;=0,0,IF(($S269-CC269)&lt;0,0,IF(AND(($S269-CD269)&gt;0,(CC269-$R269)&gt;0),$V269/365*(CD269-CC269+1),IF(AND(($S269-CD269)&lt;=0,(CC269-$R269)&gt;0),$V269/365*($S269-CC269+1),$V269/365*(CD269-$R269+1))))),0)</f>
        <v>0</v>
      </c>
      <c r="CF269" s="159">
        <f>CD269+1</f>
        <v>46266</v>
      </c>
      <c r="CG269" s="159">
        <f>CF269+29</f>
        <v>46295</v>
      </c>
      <c r="CH269" s="163">
        <f>IFERROR(IF(($R269-CG269)&gt;=0,0,IF(($S269-CF269)&lt;0,0,IF(AND(($S269-CG269)&gt;0,(CF269-$R269)&gt;0),$V269/365*(CG269-CF269+1),IF(AND(($S269-CG269)&lt;=0,(CF269-$R269)&gt;0),$V269/365*($S269-CF269+1),$V269/365*(CG269-$R269+1))))),0)</f>
        <v>0</v>
      </c>
      <c r="CI269" s="159">
        <f>CG269+1</f>
        <v>46296</v>
      </c>
      <c r="CJ269" s="159">
        <f>CI269+30</f>
        <v>46326</v>
      </c>
      <c r="CK269" s="163">
        <f>IFERROR(IF(($R269-CJ269)&gt;=0,0,IF(($S269-CI269)&lt;0,0,IF(AND(($S269-CJ269)&gt;0,(CI269-$R269)&gt;0),$V269/365*(CJ269-CI269+1),IF(AND(($S269-CJ269)&lt;=0,(CI269-$R269)&gt;0),$V269/365*($S269-CI269+1),$V269/365*(CJ269-$R269+1))))),0)</f>
        <v>0</v>
      </c>
      <c r="CL269" s="159">
        <f>CJ269+1</f>
        <v>46327</v>
      </c>
      <c r="CM269" s="159">
        <f>CL269+29</f>
        <v>46356</v>
      </c>
      <c r="CN269" s="163">
        <f>IFERROR(IF(($R269-CM269)&gt;=0,0,IF(($S269-CL269)&lt;0,0,IF(AND(($S269-CM269)&gt;0,(CL269-$R269)&gt;0),$V269/365*(CM269-CL269+1),IF(AND(($S269-CM269)&lt;=0,(CL269-$R269)&gt;0),$V269/365*($S269-CL269+1),$V269/365*(CM269-$R269+1))))),0)</f>
        <v>0</v>
      </c>
      <c r="CO269" s="159">
        <f>CM269+1</f>
        <v>46357</v>
      </c>
      <c r="CP269" s="159">
        <f>CO269+30</f>
        <v>46387</v>
      </c>
      <c r="CQ269" s="163">
        <f>IFERROR(IF(($R269-CP269)&gt;=0,0,IF(($S269-CO269)&lt;0,0,IF(AND(($S269-CP269)&gt;0,(CO269-$R269)&gt;0),$V269/365*(CP269-CO269+1),IF(AND(($S269-CP269)&lt;=0,(CO269-$R269)&gt;0),$V269/365*($S269-CO269+1),$V269/365*(CP269-$R269+1))))),0)</f>
        <v>0</v>
      </c>
    </row>
    <row r="270" s="85" customFormat="1" ht="24" customHeight="1" outlineLevel="4" spans="1:95">
      <c r="A270" s="124"/>
      <c r="B270" s="125"/>
      <c r="C270" s="126"/>
      <c r="D270" s="124"/>
      <c r="E270" s="125"/>
      <c r="F270" s="125"/>
      <c r="G270" s="125"/>
      <c r="H270" s="127"/>
      <c r="I270" s="127"/>
      <c r="J270" s="127">
        <f>Z270+AC270+AF270+AI270+AL270+AO270+AR270+AU270+AX270+BA270+BD270+BG270</f>
        <v>0</v>
      </c>
      <c r="K270" s="127">
        <f>K269+1</f>
        <v>4</v>
      </c>
      <c r="L270" s="152"/>
      <c r="M270" s="153">
        <f>IFERROR(VLOOKUP($L270,'2-2 引出数据_合同数据仓库'!$B$2:$BP$10000,3,FALSE),0)</f>
        <v>0</v>
      </c>
      <c r="N270" s="127"/>
      <c r="O270" s="153">
        <f>IFERROR(VLOOKUP((LEFT(VLOOKUP($L270,'2-2 引出数据_合同数据仓库'!$B$2:$BP$10000,64,FALSE),15)&amp;(RIGHT(VLOOKUP($L270,'2-2 引出数据_合同数据仓库'!$B$2:$BP$10000,64,FALSE),4)+1)),'2-2 引出数据_合同数据仓库'!$B$2:$BP$10000,3,FALSE),0)</f>
        <v>0</v>
      </c>
      <c r="P270" s="127"/>
      <c r="Q270" s="127">
        <f>IFERROR(VLOOKUP($L270,'2-2 引出数据_合同数据仓库'!$B$2:$BP$10000,28,FALSE),0)</f>
        <v>0</v>
      </c>
      <c r="R270" s="127">
        <f>IFERROR(VLOOKUP($L270,'2-2 引出数据_合同数据仓库'!$B$2:$BP$10000,29,FALSE),0)</f>
        <v>0</v>
      </c>
      <c r="S270" s="127">
        <f>IFERROR(VLOOKUP($L270,'2-2 引出数据_合同数据仓库'!$B$2:$BP$10000,4,FALSE),0)</f>
        <v>0</v>
      </c>
      <c r="T270" s="127"/>
      <c r="U270" s="127">
        <f>IFERROR(VLOOKUP($L270,'2-2 引出数据_合同数据仓库'!$B$2:$BP$10000,15,FALSE),0)</f>
        <v>0</v>
      </c>
      <c r="V270" s="127">
        <f>U270/(S270-R270+1)*365</f>
        <v>0</v>
      </c>
      <c r="W270" s="127"/>
      <c r="X270" s="159">
        <v>45658</v>
      </c>
      <c r="Y270" s="159">
        <f>X270+30</f>
        <v>45688</v>
      </c>
      <c r="Z270" s="163">
        <f>IFERROR(IF(($R270-Y270)&gt;=0,0,IF(($S270-X270)&lt;0,0,IF(AND(($S270-Y270)&gt;0,(X270-$R270)&gt;0),$V270/365*(Y270-X270+1),IF(AND(($S270-Y270)&lt;=0,(X270-$R270)&gt;0),$V270/365*($S270-X270+1),$V270/365*(Y270-$R270+1))))),0)</f>
        <v>0</v>
      </c>
      <c r="AA270" s="159">
        <f>Y270+1</f>
        <v>45689</v>
      </c>
      <c r="AB270" s="159">
        <f>AA270+27</f>
        <v>45716</v>
      </c>
      <c r="AC270" s="163">
        <f>IFERROR(IF(($R270-AB270)&gt;=0,0,IF(($S270-AA270)&lt;0,0,IF(AND(($S270-AB270)&gt;0,(AA270-$R270)&gt;0),$V270/365*(AB270-AA270+1),IF(AND(($S270-AB270)&lt;=0,(AA270-$R270)&gt;0),$V270/365*($S270-AA270+1),$V270/365*(AB270-$R270+1))))),0)</f>
        <v>0</v>
      </c>
      <c r="AD270" s="159">
        <f>AB270+1</f>
        <v>45717</v>
      </c>
      <c r="AE270" s="159">
        <f>AD270+30</f>
        <v>45747</v>
      </c>
      <c r="AF270" s="163">
        <f>IFERROR(IF(($R270-AE270)&gt;=0,0,IF(($S270-AD270)&lt;0,0,IF(AND(($S270-AE270)&gt;0,(AD270-$R270)&gt;0),$V270/365*(AE270-AD270+1),IF(AND(($S270-AE270)&lt;=0,(AD270-$R270)&gt;0),$V270/365*($S270-AD270+1),$V270/365*(AE270-$R270+1))))),0)</f>
        <v>0</v>
      </c>
      <c r="AG270" s="159">
        <f>AE270+1</f>
        <v>45748</v>
      </c>
      <c r="AH270" s="159">
        <f>AG270+29</f>
        <v>45777</v>
      </c>
      <c r="AI270" s="163">
        <f>IFERROR(IF(($R270-AH270)&gt;=0,0,IF(($S270-AG270)&lt;0,0,IF(AND(($S270-AH270)&gt;0,(AG270-$R270)&gt;0),$V270/365*(AH270-AG270+1),IF(AND(($S270-AH270)&lt;=0,(AG270-$R270)&gt;0),$V270/365*($S270-AG270+1),$V270/365*(AH270-$R270+1))))),0)</f>
        <v>0</v>
      </c>
      <c r="AJ270" s="159">
        <f>AH270+1</f>
        <v>45778</v>
      </c>
      <c r="AK270" s="159">
        <f>AJ270+30</f>
        <v>45808</v>
      </c>
      <c r="AL270" s="163">
        <f>IFERROR(IF(($R270-AK270)&gt;=0,0,IF(($S270-AJ270)&lt;0,0,IF(AND(($S270-AK270)&gt;0,(AJ270-$R270)&gt;0),$V270/365*(AK270-AJ270+1),IF(AND(($S270-AK270)&lt;=0,(AJ270-$R270)&gt;0),$V270/365*($S270-AJ270+1),$V270/365*(AK270-$R270+1))))),0)</f>
        <v>0</v>
      </c>
      <c r="AM270" s="159">
        <f>AK270+1</f>
        <v>45809</v>
      </c>
      <c r="AN270" s="159">
        <f>AM270+29</f>
        <v>45838</v>
      </c>
      <c r="AO270" s="163">
        <f>IFERROR(IF(($R270-AN270)&gt;=0,0,IF(($S270-AM270)&lt;0,0,IF(AND(($S270-AN270)&gt;0,(AM270-$R270)&gt;0),$V270/365*(AN270-AM270+1),IF(AND(($S270-AN270)&lt;=0,(AM270-$R270)&gt;0),$V270/365*($S270-AM270+1),$V270/365*(AN270-$R270+1))))),0)</f>
        <v>0</v>
      </c>
      <c r="AP270" s="159">
        <f>AN270+1</f>
        <v>45839</v>
      </c>
      <c r="AQ270" s="159">
        <f>AP270+30</f>
        <v>45869</v>
      </c>
      <c r="AR270" s="163">
        <f>IFERROR(IF(($R270-AQ270)&gt;=0,0,IF(($S270-AP270)&lt;0,0,IF(AND(($S270-AQ270)&gt;0,(AP270-$R270)&gt;0),$V270/365*(AQ270-AP270+1),IF(AND(($S270-AQ270)&lt;=0,(AP270-$R270)&gt;0),$V270/365*($S270-AP270+1),$V270/365*(AQ270-$R270+1))))),0)</f>
        <v>0</v>
      </c>
      <c r="AS270" s="159">
        <f>AQ270+1</f>
        <v>45870</v>
      </c>
      <c r="AT270" s="159">
        <f>AS270+30</f>
        <v>45900</v>
      </c>
      <c r="AU270" s="163">
        <f>IFERROR(IF(($R270-AT270)&gt;=0,0,IF(($S270-AS270)&lt;0,0,IF(AND(($S270-AT270)&gt;0,(AS270-$R270)&gt;0),$V270/365*(AT270-AS270+1),IF(AND(($S270-AT270)&lt;=0,(AS270-$R270)&gt;0),$V270/365*($S270-AS270+1),$V270/365*(AT270-$R270+1))))),0)</f>
        <v>0</v>
      </c>
      <c r="AV270" s="159">
        <f>AT270+1</f>
        <v>45901</v>
      </c>
      <c r="AW270" s="159">
        <f>AV270+29</f>
        <v>45930</v>
      </c>
      <c r="AX270" s="163">
        <f>IFERROR(IF(($R270-AW270)&gt;=0,0,IF(($S270-AV270)&lt;0,0,IF(AND(($S270-AW270)&gt;0,(AV270-$R270)&gt;0),$V270/365*(AW270-AV270+1),IF(AND(($S270-AW270)&lt;=0,(AV270-$R270)&gt;0),$V270/365*($S270-AV270+1),$V270/365*(AW270-$R270+1))))),0)</f>
        <v>0</v>
      </c>
      <c r="AY270" s="159">
        <f>AW270+1</f>
        <v>45931</v>
      </c>
      <c r="AZ270" s="159">
        <f>AY270+30</f>
        <v>45961</v>
      </c>
      <c r="BA270" s="163">
        <f>IFERROR(IF(($R270-AZ270)&gt;=0,0,IF(($S270-AY270)&lt;0,0,IF(AND(($S270-AZ270)&gt;0,(AY270-$R270)&gt;0),$V270/365*(AZ270-AY270+1),IF(AND(($S270-AZ270)&lt;=0,(AY270-$R270)&gt;0),$V270/365*($S270-AY270+1),$V270/365*(AZ270-$R270+1))))),0)</f>
        <v>0</v>
      </c>
      <c r="BB270" s="159">
        <f>AZ270+1</f>
        <v>45962</v>
      </c>
      <c r="BC270" s="159">
        <f>BB270+29</f>
        <v>45991</v>
      </c>
      <c r="BD270" s="163">
        <f>IFERROR(IF(($R270-BC270)&gt;=0,0,IF(($S270-BB270)&lt;0,0,IF(AND(($S270-BC270)&gt;0,(BB270-$R270)&gt;0),$V270/365*(BC270-BB270+1),IF(AND(($S270-BC270)&lt;=0,(BB270-$R270)&gt;0),$V270/365*($S270-BB270+1),$V270/365*(BC270-$R270+1))))),0)</f>
        <v>0</v>
      </c>
      <c r="BE270" s="159">
        <f>BC270+1</f>
        <v>45992</v>
      </c>
      <c r="BF270" s="159">
        <f>BE270+30</f>
        <v>46022</v>
      </c>
      <c r="BG270" s="163">
        <f>IFERROR(IF(($R270-BF270)&gt;=0,0,IF(($S270-BE270)&lt;0,0,IF(AND(($S270-BF270)&gt;0,(BE270-$R270)&gt;0),$V270/365*(BF270-BE270+1),IF(AND(($S270-BF270)&lt;=0,(BE270-$R270)&gt;0),$V270/365*($S270-BE270+1),$V270/365*(BF270-$R270+1))))),0)</f>
        <v>0</v>
      </c>
      <c r="BH270" s="159">
        <v>46023</v>
      </c>
      <c r="BI270" s="159">
        <f>BH270+30</f>
        <v>46053</v>
      </c>
      <c r="BJ270" s="163">
        <f>IFERROR(IF(($R270-BI270)&gt;=0,0,IF(($S270-BH270)&lt;0,0,IF(AND(($S270-BI270)&gt;0,(BH270-$R270)&gt;0),$V270/365*(BI270-BH270+1),IF(AND(($S270-BI270)&lt;=0,(BH270-$R270)&gt;0),$V270/365*($S270-BH270+1),$V270/365*(BI270-$R270+1))))),0)</f>
        <v>0</v>
      </c>
      <c r="BK270" s="159">
        <f>BI270+1</f>
        <v>46054</v>
      </c>
      <c r="BL270" s="159">
        <f>BK270+27</f>
        <v>46081</v>
      </c>
      <c r="BM270" s="163">
        <f>IFERROR(IF(($R270-BL270)&gt;=0,0,IF(($S270-BK270)&lt;0,0,IF(AND(($S270-BL270)&gt;0,(BK270-$R270)&gt;0),$V270/365*(BL270-BK270+1),IF(AND(($S270-BL270)&lt;=0,(BK270-$R270)&gt;0),$V270/365*($S270-BK270+1),$V270/365*(BL270-$R270+1))))),0)</f>
        <v>0</v>
      </c>
      <c r="BN270" s="159">
        <f>BL270+1</f>
        <v>46082</v>
      </c>
      <c r="BO270" s="159">
        <f>BN270+30</f>
        <v>46112</v>
      </c>
      <c r="BP270" s="163">
        <f>IFERROR(IF(($R270-BO270)&gt;=0,0,IF(($S270-BN270)&lt;0,0,IF(AND(($S270-BO270)&gt;0,(BN270-$R270)&gt;0),$V270/365*(BO270-BN270+1),IF(AND(($S270-BO270)&lt;=0,(BN270-$R270)&gt;0),$V270/365*($S270-BN270+1),$V270/365*(BO270-$R270+1))))),0)</f>
        <v>0</v>
      </c>
      <c r="BQ270" s="159">
        <f>BO270+1</f>
        <v>46113</v>
      </c>
      <c r="BR270" s="159">
        <f>BQ270+29</f>
        <v>46142</v>
      </c>
      <c r="BS270" s="163">
        <f>IFERROR(IF(($R270-BR270)&gt;=0,0,IF(($S270-BQ270)&lt;0,0,IF(AND(($S270-BR270)&gt;0,(BQ270-$R270)&gt;0),$V270/365*(BR270-BQ270+1),IF(AND(($S270-BR270)&lt;=0,(BQ270-$R270)&gt;0),$V270/365*($S270-BQ270+1),$V270/365*(BR270-$R270+1))))),0)</f>
        <v>0</v>
      </c>
      <c r="BT270" s="159">
        <f>BR270+1</f>
        <v>46143</v>
      </c>
      <c r="BU270" s="159">
        <f>BT270+30</f>
        <v>46173</v>
      </c>
      <c r="BV270" s="163">
        <f>IFERROR(IF(($R270-BU270)&gt;=0,0,IF(($S270-BT270)&lt;0,0,IF(AND(($S270-BU270)&gt;0,(BT270-$R270)&gt;0),$V270/365*(BU270-BT270+1),IF(AND(($S270-BU270)&lt;=0,(BT270-$R270)&gt;0),$V270/365*($S270-BT270+1),$V270/365*(BU270-$R270+1))))),0)</f>
        <v>0</v>
      </c>
      <c r="BW270" s="159">
        <f>BU270+1</f>
        <v>46174</v>
      </c>
      <c r="BX270" s="159">
        <f>BW270+29</f>
        <v>46203</v>
      </c>
      <c r="BY270" s="163">
        <f>IFERROR(IF(($R270-BX270)&gt;=0,0,IF(($S270-BW270)&lt;0,0,IF(AND(($S270-BX270)&gt;0,(BW270-$R270)&gt;0),$V270/365*(BX270-BW270+1),IF(AND(($S270-BX270)&lt;=0,(BW270-$R270)&gt;0),$V270/365*($S270-BW270+1),$V270/365*(BX270-$R270+1))))),0)</f>
        <v>0</v>
      </c>
      <c r="BZ270" s="159">
        <f>BX270+1</f>
        <v>46204</v>
      </c>
      <c r="CA270" s="159">
        <f>BZ270+30</f>
        <v>46234</v>
      </c>
      <c r="CB270" s="163">
        <f>IFERROR(IF(($R270-CA270)&gt;=0,0,IF(($S270-BZ270)&lt;0,0,IF(AND(($S270-CA270)&gt;0,(BZ270-$R270)&gt;0),$V270/365*(CA270-BZ270+1),IF(AND(($S270-CA270)&lt;=0,(BZ270-$R270)&gt;0),$V270/365*($S270-BZ270+1),$V270/365*(CA270-$R270+1))))),0)</f>
        <v>0</v>
      </c>
      <c r="CC270" s="159">
        <f>CA270+1</f>
        <v>46235</v>
      </c>
      <c r="CD270" s="159">
        <f>CC270+30</f>
        <v>46265</v>
      </c>
      <c r="CE270" s="163">
        <f>IFERROR(IF(($R270-CD270)&gt;=0,0,IF(($S270-CC270)&lt;0,0,IF(AND(($S270-CD270)&gt;0,(CC270-$R270)&gt;0),$V270/365*(CD270-CC270+1),IF(AND(($S270-CD270)&lt;=0,(CC270-$R270)&gt;0),$V270/365*($S270-CC270+1),$V270/365*(CD270-$R270+1))))),0)</f>
        <v>0</v>
      </c>
      <c r="CF270" s="159">
        <f>CD270+1</f>
        <v>46266</v>
      </c>
      <c r="CG270" s="159">
        <f>CF270+29</f>
        <v>46295</v>
      </c>
      <c r="CH270" s="163">
        <f>IFERROR(IF(($R270-CG270)&gt;=0,0,IF(($S270-CF270)&lt;0,0,IF(AND(($S270-CG270)&gt;0,(CF270-$R270)&gt;0),$V270/365*(CG270-CF270+1),IF(AND(($S270-CG270)&lt;=0,(CF270-$R270)&gt;0),$V270/365*($S270-CF270+1),$V270/365*(CG270-$R270+1))))),0)</f>
        <v>0</v>
      </c>
      <c r="CI270" s="159">
        <f>CG270+1</f>
        <v>46296</v>
      </c>
      <c r="CJ270" s="159">
        <f>CI270+30</f>
        <v>46326</v>
      </c>
      <c r="CK270" s="163">
        <f>IFERROR(IF(($R270-CJ270)&gt;=0,0,IF(($S270-CI270)&lt;0,0,IF(AND(($S270-CJ270)&gt;0,(CI270-$R270)&gt;0),$V270/365*(CJ270-CI270+1),IF(AND(($S270-CJ270)&lt;=0,(CI270-$R270)&gt;0),$V270/365*($S270-CI270+1),$V270/365*(CJ270-$R270+1))))),0)</f>
        <v>0</v>
      </c>
      <c r="CL270" s="159">
        <f>CJ270+1</f>
        <v>46327</v>
      </c>
      <c r="CM270" s="159">
        <f>CL270+29</f>
        <v>46356</v>
      </c>
      <c r="CN270" s="163">
        <f>IFERROR(IF(($R270-CM270)&gt;=0,0,IF(($S270-CL270)&lt;0,0,IF(AND(($S270-CM270)&gt;0,(CL270-$R270)&gt;0),$V270/365*(CM270-CL270+1),IF(AND(($S270-CM270)&lt;=0,(CL270-$R270)&gt;0),$V270/365*($S270-CL270+1),$V270/365*(CM270-$R270+1))))),0)</f>
        <v>0</v>
      </c>
      <c r="CO270" s="159">
        <f>CM270+1</f>
        <v>46357</v>
      </c>
      <c r="CP270" s="159">
        <f>CO270+30</f>
        <v>46387</v>
      </c>
      <c r="CQ270" s="163">
        <f>IFERROR(IF(($R270-CP270)&gt;=0,0,IF(($S270-CO270)&lt;0,0,IF(AND(($S270-CP270)&gt;0,(CO270-$R270)&gt;0),$V270/365*(CP270-CO270+1),IF(AND(($S270-CP270)&lt;=0,(CO270-$R270)&gt;0),$V270/365*($S270-CO270+1),$V270/365*(CP270-$R270+1))))),0)</f>
        <v>0</v>
      </c>
    </row>
    <row r="271" s="85" customFormat="1" ht="24" customHeight="1" outlineLevel="4" spans="1:95">
      <c r="A271" s="128" t="s">
        <v>2815</v>
      </c>
      <c r="B271" s="129"/>
      <c r="C271" s="129"/>
      <c r="D271" s="129"/>
      <c r="E271" s="129"/>
      <c r="F271" s="129"/>
      <c r="G271" s="130"/>
      <c r="H271" s="131"/>
      <c r="I271" s="131"/>
      <c r="J271" s="131"/>
      <c r="K271" s="131"/>
      <c r="L271" s="154"/>
      <c r="M271" s="154"/>
      <c r="N271" s="131"/>
      <c r="O271" s="131"/>
      <c r="P271" s="131"/>
      <c r="Q271" s="131"/>
      <c r="R271" s="131"/>
      <c r="S271" s="131"/>
      <c r="T271" s="131"/>
      <c r="U271" s="131"/>
      <c r="V271" s="131"/>
      <c r="W271" s="131"/>
      <c r="X271" s="131"/>
      <c r="Y271" s="131"/>
      <c r="Z271" s="131"/>
      <c r="AA271" s="131"/>
      <c r="AB271" s="131"/>
      <c r="AC271" s="131"/>
      <c r="AD271" s="131"/>
      <c r="AE271" s="131"/>
      <c r="AF271" s="131"/>
      <c r="AG271" s="131"/>
      <c r="AH271" s="131"/>
      <c r="AI271" s="131"/>
      <c r="AJ271" s="131"/>
      <c r="AK271" s="131"/>
      <c r="AL271" s="131"/>
      <c r="AM271" s="131"/>
      <c r="AN271" s="131"/>
      <c r="AO271" s="131"/>
      <c r="AP271" s="131"/>
      <c r="AQ271" s="131"/>
      <c r="AR271" s="131"/>
      <c r="AS271" s="131"/>
      <c r="AT271" s="131"/>
      <c r="AU271" s="131"/>
      <c r="AV271" s="131"/>
      <c r="AW271" s="131"/>
      <c r="AX271" s="131"/>
      <c r="AY271" s="131"/>
      <c r="AZ271" s="131"/>
      <c r="BA271" s="131"/>
      <c r="BB271" s="131"/>
      <c r="BC271" s="131"/>
      <c r="BD271" s="131"/>
      <c r="BE271" s="131"/>
      <c r="BF271" s="131"/>
      <c r="BG271" s="131"/>
      <c r="BH271" s="131"/>
      <c r="BI271" s="131"/>
      <c r="BJ271" s="131"/>
      <c r="BK271" s="131"/>
      <c r="BL271" s="131"/>
      <c r="BM271" s="131"/>
      <c r="BN271" s="131"/>
      <c r="BO271" s="131"/>
      <c r="BP271" s="131"/>
      <c r="BQ271" s="131"/>
      <c r="BR271" s="131"/>
      <c r="BS271" s="131"/>
      <c r="BT271" s="131"/>
      <c r="BU271" s="131"/>
      <c r="BV271" s="131"/>
      <c r="BW271" s="131"/>
      <c r="BX271" s="131"/>
      <c r="BY271" s="131"/>
      <c r="BZ271" s="131"/>
      <c r="CA271" s="131"/>
      <c r="CB271" s="131"/>
      <c r="CC271" s="131"/>
      <c r="CD271" s="131"/>
      <c r="CE271" s="131"/>
      <c r="CF271" s="131"/>
      <c r="CG271" s="131"/>
      <c r="CH271" s="131"/>
      <c r="CI271" s="131"/>
      <c r="CJ271" s="131"/>
      <c r="CK271" s="131"/>
      <c r="CL271" s="131"/>
      <c r="CM271" s="131"/>
      <c r="CN271" s="131"/>
      <c r="CO271" s="131"/>
      <c r="CP271" s="131"/>
      <c r="CQ271" s="131"/>
    </row>
    <row r="272" ht="24" customHeight="1" outlineLevel="2" spans="1:95">
      <c r="A272" s="49"/>
      <c r="B272" s="117" t="s">
        <v>788</v>
      </c>
      <c r="C272" s="118" t="s">
        <v>40</v>
      </c>
      <c r="D272" s="49" t="s">
        <v>41</v>
      </c>
      <c r="E272" s="117"/>
      <c r="F272" s="117"/>
      <c r="G272" s="117"/>
      <c r="H272" s="119">
        <f>X272+AA272+AD272+AG272+AJ272+AM272+AP272+AS272+AV272+AY272+BB272+BE272</f>
        <v>0</v>
      </c>
      <c r="I272" s="119">
        <f>Y272+AB272+AE272+AH272+AK272+AN272+AQ272+AT272+AW272+AZ272+BC272+BF272</f>
        <v>-4756.93150684931</v>
      </c>
      <c r="J272" s="119">
        <f t="shared" ref="J272:J277" si="159">Z272+AC272+AF272+AI272+AL272+AO272+AR272+AU272+AX272+BA272+BD272+BG272</f>
        <v>4756.93150684931</v>
      </c>
      <c r="K272" s="119"/>
      <c r="L272" s="150"/>
      <c r="M272" s="150"/>
      <c r="N272" s="119"/>
      <c r="O272" s="119"/>
      <c r="P272" s="119"/>
      <c r="Q272" s="119"/>
      <c r="R272" s="119"/>
      <c r="S272" s="119"/>
      <c r="T272" s="119"/>
      <c r="U272" s="119"/>
      <c r="V272" s="119"/>
      <c r="W272" s="119"/>
      <c r="X272" s="119">
        <f>VLOOKUP($C272,'1 预算编制表单'!$C:$BJ,27,FALSE)</f>
        <v>0</v>
      </c>
      <c r="Y272" s="119">
        <f>X272-Z272</f>
        <v>-540.164383561644</v>
      </c>
      <c r="Z272" s="119">
        <f>Z273+Z279</f>
        <v>540.164383561644</v>
      </c>
      <c r="AA272" s="119">
        <f>VLOOKUP($C272,'1 预算编制表单'!$C:$BJ,30,FALSE)</f>
        <v>0</v>
      </c>
      <c r="AB272" s="119">
        <f>AA272-AC272</f>
        <v>-487.890410958904</v>
      </c>
      <c r="AC272" s="119">
        <f>AC273+AC279</f>
        <v>487.890410958904</v>
      </c>
      <c r="AD272" s="119">
        <f>VLOOKUP($C272,'1 预算编制表单'!$C:$BJ,33,FALSE)</f>
        <v>0</v>
      </c>
      <c r="AE272" s="119">
        <f>AD272-AF272</f>
        <v>-540.164383561644</v>
      </c>
      <c r="AF272" s="119">
        <f>AF273+AF279</f>
        <v>540.164383561644</v>
      </c>
      <c r="AG272" s="119">
        <f>VLOOKUP($C272,'1 预算编制表单'!$C:$BJ,36,FALSE)</f>
        <v>0</v>
      </c>
      <c r="AH272" s="119">
        <f>AG272-AI272</f>
        <v>-522.739726027397</v>
      </c>
      <c r="AI272" s="119">
        <f>AI273+AI279</f>
        <v>522.739726027397</v>
      </c>
      <c r="AJ272" s="119">
        <f>VLOOKUP($C272,'1 预算编制表单'!$C:$BJ,39,FALSE)</f>
        <v>0</v>
      </c>
      <c r="AK272" s="119">
        <f>AJ272-AL272</f>
        <v>-540.164383561644</v>
      </c>
      <c r="AL272" s="119">
        <f>AL273+AL279</f>
        <v>540.164383561644</v>
      </c>
      <c r="AM272" s="119">
        <f>VLOOKUP($C272,'1 预算编制表单'!$C:$BJ,42,FALSE)</f>
        <v>0</v>
      </c>
      <c r="AN272" s="119">
        <f>AM272-AO272</f>
        <v>-522.739726027397</v>
      </c>
      <c r="AO272" s="119">
        <f>AO273+AO279</f>
        <v>522.739726027397</v>
      </c>
      <c r="AP272" s="119">
        <f>VLOOKUP($C272,'1 预算编制表单'!$C:$BJ,45,FALSE)</f>
        <v>0</v>
      </c>
      <c r="AQ272" s="119">
        <f>AP272-AR272</f>
        <v>-540.164383561644</v>
      </c>
      <c r="AR272" s="119">
        <f>AR273+AR279</f>
        <v>540.164383561644</v>
      </c>
      <c r="AS272" s="119">
        <f>VLOOKUP($C272,'1 预算编制表单'!$C:$BJ,48,FALSE)</f>
        <v>0</v>
      </c>
      <c r="AT272" s="119">
        <f>AS272-AU272</f>
        <v>-540.164383561644</v>
      </c>
      <c r="AU272" s="119">
        <f>AU273+AU279</f>
        <v>540.164383561644</v>
      </c>
      <c r="AV272" s="119">
        <f>VLOOKUP($C272,'1 预算编制表单'!$C:$BJ,51,FALSE)</f>
        <v>0</v>
      </c>
      <c r="AW272" s="119">
        <f>AV272-AX272</f>
        <v>-522.739726027397</v>
      </c>
      <c r="AX272" s="119">
        <f>AX273+AX279</f>
        <v>522.739726027397</v>
      </c>
      <c r="AY272" s="119">
        <f>VLOOKUP($C272,'1 预算编制表单'!$C:$BJ,54,FALSE)</f>
        <v>0</v>
      </c>
      <c r="AZ272" s="119">
        <f>AY272-BA272</f>
        <v>0</v>
      </c>
      <c r="BA272" s="119">
        <f>BA273+BA279</f>
        <v>0</v>
      </c>
      <c r="BB272" s="119">
        <f>VLOOKUP($C272,'1 预算编制表单'!$C:$BJ,57,FALSE)</f>
        <v>0</v>
      </c>
      <c r="BC272" s="119">
        <f>BB272-BD272</f>
        <v>0</v>
      </c>
      <c r="BD272" s="119">
        <f>BD273+BD279</f>
        <v>0</v>
      </c>
      <c r="BE272" s="119">
        <f>VLOOKUP($C272,'1 预算编制表单'!$C:$BJ,60,FALSE)</f>
        <v>0</v>
      </c>
      <c r="BF272" s="119">
        <f>BE272-BG272</f>
        <v>0</v>
      </c>
      <c r="BG272" s="119">
        <f>BG273+BG279</f>
        <v>0</v>
      </c>
      <c r="BH272" s="119">
        <f>VLOOKUP($C272,'1 预算编制表单'!$C:$BJ,27,FALSE)</f>
        <v>0</v>
      </c>
      <c r="BI272" s="119">
        <f>BH272-BJ272</f>
        <v>0</v>
      </c>
      <c r="BJ272" s="119">
        <f>BJ273+BJ279</f>
        <v>0</v>
      </c>
      <c r="BK272" s="119">
        <f>VLOOKUP($C272,'1 预算编制表单'!$C:$BJ,30,FALSE)</f>
        <v>0</v>
      </c>
      <c r="BL272" s="119">
        <f>BK272-BM272</f>
        <v>0</v>
      </c>
      <c r="BM272" s="119">
        <f>BM273+BM279</f>
        <v>0</v>
      </c>
      <c r="BN272" s="119">
        <f>VLOOKUP($C272,'1 预算编制表单'!$C:$BJ,33,FALSE)</f>
        <v>0</v>
      </c>
      <c r="BO272" s="119">
        <f>BN272-BP272</f>
        <v>0</v>
      </c>
      <c r="BP272" s="119">
        <f>BP273+BP279</f>
        <v>0</v>
      </c>
      <c r="BQ272" s="119">
        <f>VLOOKUP($C272,'1 预算编制表单'!$C:$BJ,36,FALSE)</f>
        <v>0</v>
      </c>
      <c r="BR272" s="119">
        <f>BQ272-BS272</f>
        <v>0</v>
      </c>
      <c r="BS272" s="119">
        <f>BS273+BS279</f>
        <v>0</v>
      </c>
      <c r="BT272" s="119">
        <f>VLOOKUP($C272,'1 预算编制表单'!$C:$BJ,39,FALSE)</f>
        <v>0</v>
      </c>
      <c r="BU272" s="119">
        <f>BT272-BV272</f>
        <v>0</v>
      </c>
      <c r="BV272" s="119">
        <f>BV273+BV279</f>
        <v>0</v>
      </c>
      <c r="BW272" s="119">
        <f>VLOOKUP($C272,'1 预算编制表单'!$C:$BJ,42,FALSE)</f>
        <v>0</v>
      </c>
      <c r="BX272" s="119">
        <f>BW272-BY272</f>
        <v>0</v>
      </c>
      <c r="BY272" s="119">
        <f>BY273+BY279</f>
        <v>0</v>
      </c>
      <c r="BZ272" s="119">
        <f>VLOOKUP($C272,'1 预算编制表单'!$C:$BJ,45,FALSE)</f>
        <v>0</v>
      </c>
      <c r="CA272" s="119">
        <f>BZ272-CB272</f>
        <v>0</v>
      </c>
      <c r="CB272" s="119">
        <f>CB273+CB279</f>
        <v>0</v>
      </c>
      <c r="CC272" s="119">
        <f>VLOOKUP($C272,'1 预算编制表单'!$C:$BJ,48,FALSE)</f>
        <v>0</v>
      </c>
      <c r="CD272" s="119">
        <f>CC272-CE272</f>
        <v>0</v>
      </c>
      <c r="CE272" s="119">
        <f>CE273+CE279</f>
        <v>0</v>
      </c>
      <c r="CF272" s="119">
        <f>VLOOKUP($C272,'1 预算编制表单'!$C:$BJ,51,FALSE)</f>
        <v>0</v>
      </c>
      <c r="CG272" s="119">
        <f>CF272-CH272</f>
        <v>0</v>
      </c>
      <c r="CH272" s="119">
        <f>CH273+CH279</f>
        <v>0</v>
      </c>
      <c r="CI272" s="119">
        <f>VLOOKUP($C272,'1 预算编制表单'!$C:$BJ,54,FALSE)</f>
        <v>0</v>
      </c>
      <c r="CJ272" s="119">
        <f>CI272-CK272</f>
        <v>0</v>
      </c>
      <c r="CK272" s="119">
        <f>CK273+CK279</f>
        <v>0</v>
      </c>
      <c r="CL272" s="119">
        <f>VLOOKUP($C272,'1 预算编制表单'!$C:$BJ,57,FALSE)</f>
        <v>0</v>
      </c>
      <c r="CM272" s="119">
        <f>CL272-CN272</f>
        <v>0</v>
      </c>
      <c r="CN272" s="119">
        <f>CN273+CN279</f>
        <v>0</v>
      </c>
      <c r="CO272" s="119">
        <f>VLOOKUP($C272,'1 预算编制表单'!$C:$BJ,60,FALSE)</f>
        <v>0</v>
      </c>
      <c r="CP272" s="119">
        <f>CO272-CQ272</f>
        <v>0</v>
      </c>
      <c r="CQ272" s="119">
        <f>CQ273+CQ279</f>
        <v>0</v>
      </c>
    </row>
    <row r="273" ht="24" customHeight="1" outlineLevel="3" spans="1:95">
      <c r="A273" s="120"/>
      <c r="B273" s="121" t="s">
        <v>793</v>
      </c>
      <c r="C273" s="122" t="s">
        <v>1209</v>
      </c>
      <c r="D273" s="120" t="s">
        <v>1210</v>
      </c>
      <c r="E273" s="121" t="s">
        <v>1211</v>
      </c>
      <c r="F273" s="121"/>
      <c r="G273" s="121" t="s">
        <v>937</v>
      </c>
      <c r="H273" s="123">
        <f>X273+AA273+AD273+AG273+AJ273+AM273+AP273+AS273+AV273+AY273+BB273+BE273</f>
        <v>0</v>
      </c>
      <c r="I273" s="123">
        <f>Y273+AB273+AE273+AH273+AK273+AN273+AQ273+AT273+AW273+AZ273+BC273+BF273</f>
        <v>0</v>
      </c>
      <c r="J273" s="123">
        <f t="shared" si="159"/>
        <v>0</v>
      </c>
      <c r="K273" s="123"/>
      <c r="L273" s="151"/>
      <c r="M273" s="151"/>
      <c r="N273" s="123"/>
      <c r="O273" s="123"/>
      <c r="P273" s="123"/>
      <c r="Q273" s="123"/>
      <c r="R273" s="123"/>
      <c r="S273" s="123"/>
      <c r="T273" s="123"/>
      <c r="U273" s="123"/>
      <c r="V273" s="123"/>
      <c r="W273" s="123"/>
      <c r="X273" s="123">
        <f>VLOOKUP($C273,'1 预算编制表单'!$C:$BJ,27,FALSE)</f>
        <v>0</v>
      </c>
      <c r="Y273" s="123">
        <f>X273-Z273</f>
        <v>0</v>
      </c>
      <c r="Z273" s="123">
        <f>SUM(Z274:Z278)</f>
        <v>0</v>
      </c>
      <c r="AA273" s="123">
        <f>VLOOKUP($C273,'1 预算编制表单'!$C:$BJ,30,FALSE)</f>
        <v>0</v>
      </c>
      <c r="AB273" s="123">
        <f>AA273-AC273</f>
        <v>0</v>
      </c>
      <c r="AC273" s="123">
        <f>SUM(AC274:AC278)</f>
        <v>0</v>
      </c>
      <c r="AD273" s="123">
        <f>VLOOKUP($C273,'1 预算编制表单'!$C:$BJ,33,FALSE)</f>
        <v>0</v>
      </c>
      <c r="AE273" s="123">
        <f>AD273-AF273</f>
        <v>0</v>
      </c>
      <c r="AF273" s="123">
        <f>SUM(AF274:AF278)</f>
        <v>0</v>
      </c>
      <c r="AG273" s="123">
        <f>VLOOKUP($C273,'1 预算编制表单'!$C:$BJ,36,FALSE)</f>
        <v>0</v>
      </c>
      <c r="AH273" s="123">
        <f>AG273-AI273</f>
        <v>0</v>
      </c>
      <c r="AI273" s="123">
        <f>SUM(AI274:AI278)</f>
        <v>0</v>
      </c>
      <c r="AJ273" s="123">
        <f>VLOOKUP($C273,'1 预算编制表单'!$C:$BJ,39,FALSE)</f>
        <v>0</v>
      </c>
      <c r="AK273" s="123">
        <f>AJ273-AL273</f>
        <v>0</v>
      </c>
      <c r="AL273" s="123">
        <f>SUM(AL274:AL278)</f>
        <v>0</v>
      </c>
      <c r="AM273" s="123">
        <f>VLOOKUP($C273,'1 预算编制表单'!$C:$BJ,42,FALSE)</f>
        <v>0</v>
      </c>
      <c r="AN273" s="123">
        <f>AM273-AO273</f>
        <v>0</v>
      </c>
      <c r="AO273" s="123">
        <f>SUM(AO274:AO278)</f>
        <v>0</v>
      </c>
      <c r="AP273" s="123">
        <f>VLOOKUP($C273,'1 预算编制表单'!$C:$BJ,45,FALSE)</f>
        <v>0</v>
      </c>
      <c r="AQ273" s="123">
        <f>AP273-AR273</f>
        <v>0</v>
      </c>
      <c r="AR273" s="123">
        <f>SUM(AR274:AR278)</f>
        <v>0</v>
      </c>
      <c r="AS273" s="123">
        <f>VLOOKUP($C273,'1 预算编制表单'!$C:$BJ,48,FALSE)</f>
        <v>0</v>
      </c>
      <c r="AT273" s="123">
        <f>AS273-AU273</f>
        <v>0</v>
      </c>
      <c r="AU273" s="123">
        <f>SUM(AU274:AU278)</f>
        <v>0</v>
      </c>
      <c r="AV273" s="123">
        <f>VLOOKUP($C273,'1 预算编制表单'!$C:$BJ,51,FALSE)</f>
        <v>0</v>
      </c>
      <c r="AW273" s="123">
        <f>AV273-AX273</f>
        <v>0</v>
      </c>
      <c r="AX273" s="123">
        <f>SUM(AX274:AX278)</f>
        <v>0</v>
      </c>
      <c r="AY273" s="123">
        <f>VLOOKUP($C273,'1 预算编制表单'!$C:$BJ,54,FALSE)</f>
        <v>0</v>
      </c>
      <c r="AZ273" s="123">
        <f>AY273-BA273</f>
        <v>0</v>
      </c>
      <c r="BA273" s="123">
        <f>SUM(BA274:BA278)</f>
        <v>0</v>
      </c>
      <c r="BB273" s="123">
        <f>VLOOKUP($C273,'1 预算编制表单'!$C:$BJ,57,FALSE)</f>
        <v>0</v>
      </c>
      <c r="BC273" s="123">
        <f>BB273-BD273</f>
        <v>0</v>
      </c>
      <c r="BD273" s="123">
        <f>SUM(BD274:BD278)</f>
        <v>0</v>
      </c>
      <c r="BE273" s="123">
        <f>VLOOKUP($C273,'1 预算编制表单'!$C:$BJ,60,FALSE)</f>
        <v>0</v>
      </c>
      <c r="BF273" s="123">
        <f>BE273-BG273</f>
        <v>0</v>
      </c>
      <c r="BG273" s="123">
        <f>SUM(BG274:BG278)</f>
        <v>0</v>
      </c>
      <c r="BH273" s="123">
        <f>VLOOKUP($C273,'1 预算编制表单'!$C:$BJ,27,FALSE)</f>
        <v>0</v>
      </c>
      <c r="BI273" s="123">
        <f>BH273-BJ273</f>
        <v>0</v>
      </c>
      <c r="BJ273" s="123">
        <f>SUM(BJ274:BJ278)</f>
        <v>0</v>
      </c>
      <c r="BK273" s="123">
        <f>VLOOKUP($C273,'1 预算编制表单'!$C:$BJ,30,FALSE)</f>
        <v>0</v>
      </c>
      <c r="BL273" s="123">
        <f>BK273-BM273</f>
        <v>0</v>
      </c>
      <c r="BM273" s="123">
        <f>SUM(BM274:BM278)</f>
        <v>0</v>
      </c>
      <c r="BN273" s="123">
        <f>VLOOKUP($C273,'1 预算编制表单'!$C:$BJ,33,FALSE)</f>
        <v>0</v>
      </c>
      <c r="BO273" s="123">
        <f>BN273-BP273</f>
        <v>0</v>
      </c>
      <c r="BP273" s="123">
        <f>SUM(BP274:BP278)</f>
        <v>0</v>
      </c>
      <c r="BQ273" s="123">
        <f>VLOOKUP($C273,'1 预算编制表单'!$C:$BJ,36,FALSE)</f>
        <v>0</v>
      </c>
      <c r="BR273" s="123">
        <f>BQ273-BS273</f>
        <v>0</v>
      </c>
      <c r="BS273" s="123">
        <f>SUM(BS274:BS278)</f>
        <v>0</v>
      </c>
      <c r="BT273" s="123">
        <f>VLOOKUP($C273,'1 预算编制表单'!$C:$BJ,39,FALSE)</f>
        <v>0</v>
      </c>
      <c r="BU273" s="123">
        <f>BT273-BV273</f>
        <v>0</v>
      </c>
      <c r="BV273" s="123">
        <f>SUM(BV274:BV278)</f>
        <v>0</v>
      </c>
      <c r="BW273" s="123">
        <f>VLOOKUP($C273,'1 预算编制表单'!$C:$BJ,42,FALSE)</f>
        <v>0</v>
      </c>
      <c r="BX273" s="123">
        <f>BW273-BY273</f>
        <v>0</v>
      </c>
      <c r="BY273" s="123">
        <f>SUM(BY274:BY278)</f>
        <v>0</v>
      </c>
      <c r="BZ273" s="123">
        <f>VLOOKUP($C273,'1 预算编制表单'!$C:$BJ,45,FALSE)</f>
        <v>0</v>
      </c>
      <c r="CA273" s="123">
        <f>BZ273-CB273</f>
        <v>0</v>
      </c>
      <c r="CB273" s="123">
        <f>SUM(CB274:CB278)</f>
        <v>0</v>
      </c>
      <c r="CC273" s="123">
        <f>VLOOKUP($C273,'1 预算编制表单'!$C:$BJ,48,FALSE)</f>
        <v>0</v>
      </c>
      <c r="CD273" s="123">
        <f>CC273-CE273</f>
        <v>0</v>
      </c>
      <c r="CE273" s="123">
        <f>SUM(CE274:CE278)</f>
        <v>0</v>
      </c>
      <c r="CF273" s="123">
        <f>VLOOKUP($C273,'1 预算编制表单'!$C:$BJ,51,FALSE)</f>
        <v>0</v>
      </c>
      <c r="CG273" s="123">
        <f>CF273-CH273</f>
        <v>0</v>
      </c>
      <c r="CH273" s="123">
        <f>SUM(CH274:CH278)</f>
        <v>0</v>
      </c>
      <c r="CI273" s="123">
        <f>VLOOKUP($C273,'1 预算编制表单'!$C:$BJ,54,FALSE)</f>
        <v>0</v>
      </c>
      <c r="CJ273" s="123">
        <f>CI273-CK273</f>
        <v>0</v>
      </c>
      <c r="CK273" s="123">
        <f>SUM(CK274:CK278)</f>
        <v>0</v>
      </c>
      <c r="CL273" s="123">
        <f>VLOOKUP($C273,'1 预算编制表单'!$C:$BJ,57,FALSE)</f>
        <v>0</v>
      </c>
      <c r="CM273" s="123">
        <f>CL273-CN273</f>
        <v>0</v>
      </c>
      <c r="CN273" s="123">
        <f>SUM(CN274:CN278)</f>
        <v>0</v>
      </c>
      <c r="CO273" s="123">
        <f>VLOOKUP($C273,'1 预算编制表单'!$C:$BJ,60,FALSE)</f>
        <v>0</v>
      </c>
      <c r="CP273" s="123">
        <f>CO273-CQ273</f>
        <v>0</v>
      </c>
      <c r="CQ273" s="123">
        <f>SUM(CQ274:CQ278)</f>
        <v>0</v>
      </c>
    </row>
    <row r="274" s="85" customFormat="1" ht="24" customHeight="1" outlineLevel="4" spans="1:95">
      <c r="A274" s="124"/>
      <c r="B274" s="125"/>
      <c r="C274" s="126"/>
      <c r="D274" s="124"/>
      <c r="E274" s="125"/>
      <c r="F274" s="125"/>
      <c r="G274" s="125"/>
      <c r="H274" s="127"/>
      <c r="I274" s="127"/>
      <c r="J274" s="127">
        <f t="shared" si="159"/>
        <v>0</v>
      </c>
      <c r="K274" s="127">
        <v>1</v>
      </c>
      <c r="L274" s="152"/>
      <c r="M274" s="153">
        <f>IFERROR(VLOOKUP($L274,'2-2 引出数据_合同数据仓库'!$B$2:$BP$10000,3,FALSE),0)</f>
        <v>0</v>
      </c>
      <c r="N274" s="127"/>
      <c r="O274" s="153">
        <f>IFERROR(VLOOKUP((LEFT(VLOOKUP($L274,'2-2 引出数据_合同数据仓库'!$B$2:$BP$10000,64,FALSE),15)&amp;(RIGHT(VLOOKUP($L274,'2-2 引出数据_合同数据仓库'!$B$2:$BP$10000,64,FALSE),4)+1)),'2-2 引出数据_合同数据仓库'!$B$2:$BP$10000,3,FALSE),0)</f>
        <v>0</v>
      </c>
      <c r="P274" s="127"/>
      <c r="Q274" s="127">
        <f>IFERROR(VLOOKUP($L274,'2-2 引出数据_合同数据仓库'!$B$2:$BP$10000,28,FALSE),0)</f>
        <v>0</v>
      </c>
      <c r="R274" s="127">
        <f>IFERROR(VLOOKUP($L274,'2-2 引出数据_合同数据仓库'!$B$2:$BP$10000,29,FALSE),0)</f>
        <v>0</v>
      </c>
      <c r="S274" s="127">
        <f>IFERROR(VLOOKUP($L274,'2-2 引出数据_合同数据仓库'!$B$2:$BP$10000,4,FALSE),0)</f>
        <v>0</v>
      </c>
      <c r="T274" s="127"/>
      <c r="U274" s="127">
        <f>IFERROR(VLOOKUP($L274,'2-2 引出数据_合同数据仓库'!$B$2:$BP$10000,15,FALSE),0)</f>
        <v>0</v>
      </c>
      <c r="V274" s="127">
        <f>U274/(S274-R274+1)*365</f>
        <v>0</v>
      </c>
      <c r="W274" s="127"/>
      <c r="X274" s="159">
        <v>45658</v>
      </c>
      <c r="Y274" s="159">
        <f>X274+30</f>
        <v>45688</v>
      </c>
      <c r="Z274" s="163">
        <f>IFERROR(IF(($R274-Y274)&gt;=0,0,IF(($S274-X274)&lt;0,0,IF(AND(($S274-Y274)&gt;0,(X274-$R274)&gt;0),$V274/365*(Y274-X274+1),IF(AND(($S274-Y274)&lt;=0,(X274-$R274)&gt;0),$V274/365*($S274-X274+1),$V274/365*(Y274-$R274+1))))),0)</f>
        <v>0</v>
      </c>
      <c r="AA274" s="159">
        <f>Y274+1</f>
        <v>45689</v>
      </c>
      <c r="AB274" s="159">
        <f>AA274+27</f>
        <v>45716</v>
      </c>
      <c r="AC274" s="163">
        <f>IFERROR(IF(($R274-AB274)&gt;=0,0,IF(($S274-AA274)&lt;0,0,IF(AND(($S274-AB274)&gt;0,(AA274-$R274)&gt;0),$V274/365*(AB274-AA274+1),IF(AND(($S274-AB274)&lt;=0,(AA274-$R274)&gt;0),$V274/365*($S274-AA274+1),$V274/365*(AB274-$R274+1))))),0)</f>
        <v>0</v>
      </c>
      <c r="AD274" s="159">
        <f>AB274+1</f>
        <v>45717</v>
      </c>
      <c r="AE274" s="159">
        <f>AD274+30</f>
        <v>45747</v>
      </c>
      <c r="AF274" s="163">
        <f>IFERROR(IF(($R274-AE274)&gt;=0,0,IF(($S274-AD274)&lt;0,0,IF(AND(($S274-AE274)&gt;0,(AD274-$R274)&gt;0),$V274/365*(AE274-AD274+1),IF(AND(($S274-AE274)&lt;=0,(AD274-$R274)&gt;0),$V274/365*($S274-AD274+1),$V274/365*(AE274-$R274+1))))),0)</f>
        <v>0</v>
      </c>
      <c r="AG274" s="159">
        <f>AE274+1</f>
        <v>45748</v>
      </c>
      <c r="AH274" s="159">
        <f>AG274+29</f>
        <v>45777</v>
      </c>
      <c r="AI274" s="163">
        <f>IFERROR(IF(($R274-AH274)&gt;=0,0,IF(($S274-AG274)&lt;0,0,IF(AND(($S274-AH274)&gt;0,(AG274-$R274)&gt;0),$V274/365*(AH274-AG274+1),IF(AND(($S274-AH274)&lt;=0,(AG274-$R274)&gt;0),$V274/365*($S274-AG274+1),$V274/365*(AH274-$R274+1))))),0)</f>
        <v>0</v>
      </c>
      <c r="AJ274" s="159">
        <f>AH274+1</f>
        <v>45778</v>
      </c>
      <c r="AK274" s="159">
        <f>AJ274+30</f>
        <v>45808</v>
      </c>
      <c r="AL274" s="163">
        <f>IFERROR(IF(($R274-AK274)&gt;=0,0,IF(($S274-AJ274)&lt;0,0,IF(AND(($S274-AK274)&gt;0,(AJ274-$R274)&gt;0),$V274/365*(AK274-AJ274+1),IF(AND(($S274-AK274)&lt;=0,(AJ274-$R274)&gt;0),$V274/365*($S274-AJ274+1),$V274/365*(AK274-$R274+1))))),0)</f>
        <v>0</v>
      </c>
      <c r="AM274" s="159">
        <f>AK274+1</f>
        <v>45809</v>
      </c>
      <c r="AN274" s="159">
        <f>AM274+29</f>
        <v>45838</v>
      </c>
      <c r="AO274" s="163">
        <f>IFERROR(IF(($R274-AN274)&gt;=0,0,IF(($S274-AM274)&lt;0,0,IF(AND(($S274-AN274)&gt;0,(AM274-$R274)&gt;0),$V274/365*(AN274-AM274+1),IF(AND(($S274-AN274)&lt;=0,(AM274-$R274)&gt;0),$V274/365*($S274-AM274+1),$V274/365*(AN274-$R274+1))))),0)</f>
        <v>0</v>
      </c>
      <c r="AP274" s="159">
        <f>AN274+1</f>
        <v>45839</v>
      </c>
      <c r="AQ274" s="159">
        <f>AP274+30</f>
        <v>45869</v>
      </c>
      <c r="AR274" s="163">
        <f>IFERROR(IF(($R274-AQ274)&gt;=0,0,IF(($S274-AP274)&lt;0,0,IF(AND(($S274-AQ274)&gt;0,(AP274-$R274)&gt;0),$V274/365*(AQ274-AP274+1),IF(AND(($S274-AQ274)&lt;=0,(AP274-$R274)&gt;0),$V274/365*($S274-AP274+1),$V274/365*(AQ274-$R274+1))))),0)</f>
        <v>0</v>
      </c>
      <c r="AS274" s="159">
        <f>AQ274+1</f>
        <v>45870</v>
      </c>
      <c r="AT274" s="159">
        <f>AS274+30</f>
        <v>45900</v>
      </c>
      <c r="AU274" s="163">
        <f>IFERROR(IF(($R274-AT274)&gt;=0,0,IF(($S274-AS274)&lt;0,0,IF(AND(($S274-AT274)&gt;0,(AS274-$R274)&gt;0),$V274/365*(AT274-AS274+1),IF(AND(($S274-AT274)&lt;=0,(AS274-$R274)&gt;0),$V274/365*($S274-AS274+1),$V274/365*(AT274-$R274+1))))),0)</f>
        <v>0</v>
      </c>
      <c r="AV274" s="159">
        <f>AT274+1</f>
        <v>45901</v>
      </c>
      <c r="AW274" s="159">
        <f>AV274+29</f>
        <v>45930</v>
      </c>
      <c r="AX274" s="163">
        <f>IFERROR(IF(($R274-AW274)&gt;=0,0,IF(($S274-AV274)&lt;0,0,IF(AND(($S274-AW274)&gt;0,(AV274-$R274)&gt;0),$V274/365*(AW274-AV274+1),IF(AND(($S274-AW274)&lt;=0,(AV274-$R274)&gt;0),$V274/365*($S274-AV274+1),$V274/365*(AW274-$R274+1))))),0)</f>
        <v>0</v>
      </c>
      <c r="AY274" s="159">
        <f>AW274+1</f>
        <v>45931</v>
      </c>
      <c r="AZ274" s="159">
        <f>AY274+30</f>
        <v>45961</v>
      </c>
      <c r="BA274" s="163">
        <f>IFERROR(IF(($R274-AZ274)&gt;=0,0,IF(($S274-AY274)&lt;0,0,IF(AND(($S274-AZ274)&gt;0,(AY274-$R274)&gt;0),$V274/365*(AZ274-AY274+1),IF(AND(($S274-AZ274)&lt;=0,(AY274-$R274)&gt;0),$V274/365*($S274-AY274+1),$V274/365*(AZ274-$R274+1))))),0)</f>
        <v>0</v>
      </c>
      <c r="BB274" s="159">
        <f>AZ274+1</f>
        <v>45962</v>
      </c>
      <c r="BC274" s="159">
        <f>BB274+29</f>
        <v>45991</v>
      </c>
      <c r="BD274" s="163">
        <f>IFERROR(IF(($R274-BC274)&gt;=0,0,IF(($S274-BB274)&lt;0,0,IF(AND(($S274-BC274)&gt;0,(BB274-$R274)&gt;0),$V274/365*(BC274-BB274+1),IF(AND(($S274-BC274)&lt;=0,(BB274-$R274)&gt;0),$V274/365*($S274-BB274+1),$V274/365*(BC274-$R274+1))))),0)</f>
        <v>0</v>
      </c>
      <c r="BE274" s="159">
        <f>BC274+1</f>
        <v>45992</v>
      </c>
      <c r="BF274" s="159">
        <f>BE274+30</f>
        <v>46022</v>
      </c>
      <c r="BG274" s="163">
        <f>IFERROR(IF(($R274-BF274)&gt;=0,0,IF(($S274-BE274)&lt;0,0,IF(AND(($S274-BF274)&gt;0,(BE274-$R274)&gt;0),$V274/365*(BF274-BE274+1),IF(AND(($S274-BF274)&lt;=0,(BE274-$R274)&gt;0),$V274/365*($S274-BE274+1),$V274/365*(BF274-$R274+1))))),0)</f>
        <v>0</v>
      </c>
      <c r="BH274" s="159">
        <v>46023</v>
      </c>
      <c r="BI274" s="159">
        <f>BH274+30</f>
        <v>46053</v>
      </c>
      <c r="BJ274" s="163">
        <f>IFERROR(IF(($R274-BI274)&gt;=0,0,IF(($S274-BH274)&lt;0,0,IF(AND(($S274-BI274)&gt;0,(BH274-$R274)&gt;0),$V274/365*(BI274-BH274+1),IF(AND(($S274-BI274)&lt;=0,(BH274-$R274)&gt;0),$V274/365*($S274-BH274+1),$V274/365*(BI274-$R274+1))))),0)</f>
        <v>0</v>
      </c>
      <c r="BK274" s="159">
        <f>BI274+1</f>
        <v>46054</v>
      </c>
      <c r="BL274" s="159">
        <f>BK274+27</f>
        <v>46081</v>
      </c>
      <c r="BM274" s="163">
        <f>IFERROR(IF(($R274-BL274)&gt;=0,0,IF(($S274-BK274)&lt;0,0,IF(AND(($S274-BL274)&gt;0,(BK274-$R274)&gt;0),$V274/365*(BL274-BK274+1),IF(AND(($S274-BL274)&lt;=0,(BK274-$R274)&gt;0),$V274/365*($S274-BK274+1),$V274/365*(BL274-$R274+1))))),0)</f>
        <v>0</v>
      </c>
      <c r="BN274" s="159">
        <f>BL274+1</f>
        <v>46082</v>
      </c>
      <c r="BO274" s="159">
        <f>BN274+30</f>
        <v>46112</v>
      </c>
      <c r="BP274" s="163">
        <f>IFERROR(IF(($R274-BO274)&gt;=0,0,IF(($S274-BN274)&lt;0,0,IF(AND(($S274-BO274)&gt;0,(BN274-$R274)&gt;0),$V274/365*(BO274-BN274+1),IF(AND(($S274-BO274)&lt;=0,(BN274-$R274)&gt;0),$V274/365*($S274-BN274+1),$V274/365*(BO274-$R274+1))))),0)</f>
        <v>0</v>
      </c>
      <c r="BQ274" s="159">
        <f>BO274+1</f>
        <v>46113</v>
      </c>
      <c r="BR274" s="159">
        <f>BQ274+29</f>
        <v>46142</v>
      </c>
      <c r="BS274" s="163">
        <f>IFERROR(IF(($R274-BR274)&gt;=0,0,IF(($S274-BQ274)&lt;0,0,IF(AND(($S274-BR274)&gt;0,(BQ274-$R274)&gt;0),$V274/365*(BR274-BQ274+1),IF(AND(($S274-BR274)&lt;=0,(BQ274-$R274)&gt;0),$V274/365*($S274-BQ274+1),$V274/365*(BR274-$R274+1))))),0)</f>
        <v>0</v>
      </c>
      <c r="BT274" s="159">
        <f>BR274+1</f>
        <v>46143</v>
      </c>
      <c r="BU274" s="159">
        <f>BT274+30</f>
        <v>46173</v>
      </c>
      <c r="BV274" s="163">
        <f>IFERROR(IF(($R274-BU274)&gt;=0,0,IF(($S274-BT274)&lt;0,0,IF(AND(($S274-BU274)&gt;0,(BT274-$R274)&gt;0),$V274/365*(BU274-BT274+1),IF(AND(($S274-BU274)&lt;=0,(BT274-$R274)&gt;0),$V274/365*($S274-BT274+1),$V274/365*(BU274-$R274+1))))),0)</f>
        <v>0</v>
      </c>
      <c r="BW274" s="159">
        <f>BU274+1</f>
        <v>46174</v>
      </c>
      <c r="BX274" s="159">
        <f>BW274+29</f>
        <v>46203</v>
      </c>
      <c r="BY274" s="163">
        <f>IFERROR(IF(($R274-BX274)&gt;=0,0,IF(($S274-BW274)&lt;0,0,IF(AND(($S274-BX274)&gt;0,(BW274-$R274)&gt;0),$V274/365*(BX274-BW274+1),IF(AND(($S274-BX274)&lt;=0,(BW274-$R274)&gt;0),$V274/365*($S274-BW274+1),$V274/365*(BX274-$R274+1))))),0)</f>
        <v>0</v>
      </c>
      <c r="BZ274" s="159">
        <f>BX274+1</f>
        <v>46204</v>
      </c>
      <c r="CA274" s="159">
        <f>BZ274+30</f>
        <v>46234</v>
      </c>
      <c r="CB274" s="163">
        <f>IFERROR(IF(($R274-CA274)&gt;=0,0,IF(($S274-BZ274)&lt;0,0,IF(AND(($S274-CA274)&gt;0,(BZ274-$R274)&gt;0),$V274/365*(CA274-BZ274+1),IF(AND(($S274-CA274)&lt;=0,(BZ274-$R274)&gt;0),$V274/365*($S274-BZ274+1),$V274/365*(CA274-$R274+1))))),0)</f>
        <v>0</v>
      </c>
      <c r="CC274" s="159">
        <f>CA274+1</f>
        <v>46235</v>
      </c>
      <c r="CD274" s="159">
        <f>CC274+30</f>
        <v>46265</v>
      </c>
      <c r="CE274" s="163">
        <f>IFERROR(IF(($R274-CD274)&gt;=0,0,IF(($S274-CC274)&lt;0,0,IF(AND(($S274-CD274)&gt;0,(CC274-$R274)&gt;0),$V274/365*(CD274-CC274+1),IF(AND(($S274-CD274)&lt;=0,(CC274-$R274)&gt;0),$V274/365*($S274-CC274+1),$V274/365*(CD274-$R274+1))))),0)</f>
        <v>0</v>
      </c>
      <c r="CF274" s="159">
        <f>CD274+1</f>
        <v>46266</v>
      </c>
      <c r="CG274" s="159">
        <f>CF274+29</f>
        <v>46295</v>
      </c>
      <c r="CH274" s="163">
        <f>IFERROR(IF(($R274-CG274)&gt;=0,0,IF(($S274-CF274)&lt;0,0,IF(AND(($S274-CG274)&gt;0,(CF274-$R274)&gt;0),$V274/365*(CG274-CF274+1),IF(AND(($S274-CG274)&lt;=0,(CF274-$R274)&gt;0),$V274/365*($S274-CF274+1),$V274/365*(CG274-$R274+1))))),0)</f>
        <v>0</v>
      </c>
      <c r="CI274" s="159">
        <f>CG274+1</f>
        <v>46296</v>
      </c>
      <c r="CJ274" s="159">
        <f>CI274+30</f>
        <v>46326</v>
      </c>
      <c r="CK274" s="163">
        <f>IFERROR(IF(($R274-CJ274)&gt;=0,0,IF(($S274-CI274)&lt;0,0,IF(AND(($S274-CJ274)&gt;0,(CI274-$R274)&gt;0),$V274/365*(CJ274-CI274+1),IF(AND(($S274-CJ274)&lt;=0,(CI274-$R274)&gt;0),$V274/365*($S274-CI274+1),$V274/365*(CJ274-$R274+1))))),0)</f>
        <v>0</v>
      </c>
      <c r="CL274" s="159">
        <f>CJ274+1</f>
        <v>46327</v>
      </c>
      <c r="CM274" s="159">
        <f>CL274+29</f>
        <v>46356</v>
      </c>
      <c r="CN274" s="163">
        <f>IFERROR(IF(($R274-CM274)&gt;=0,0,IF(($S274-CL274)&lt;0,0,IF(AND(($S274-CM274)&gt;0,(CL274-$R274)&gt;0),$V274/365*(CM274-CL274+1),IF(AND(($S274-CM274)&lt;=0,(CL274-$R274)&gt;0),$V274/365*($S274-CL274+1),$V274/365*(CM274-$R274+1))))),0)</f>
        <v>0</v>
      </c>
      <c r="CO274" s="159">
        <f>CM274+1</f>
        <v>46357</v>
      </c>
      <c r="CP274" s="159">
        <f>CO274+30</f>
        <v>46387</v>
      </c>
      <c r="CQ274" s="163">
        <f>IFERROR(IF(($R274-CP274)&gt;=0,0,IF(($S274-CO274)&lt;0,0,IF(AND(($S274-CP274)&gt;0,(CO274-$R274)&gt;0),$V274/365*(CP274-CO274+1),IF(AND(($S274-CP274)&lt;=0,(CO274-$R274)&gt;0),$V274/365*($S274-CO274+1),$V274/365*(CP274-$R274+1))))),0)</f>
        <v>0</v>
      </c>
    </row>
    <row r="275" s="85" customFormat="1" ht="24" customHeight="1" outlineLevel="4" spans="1:95">
      <c r="A275" s="124"/>
      <c r="B275" s="125"/>
      <c r="C275" s="126"/>
      <c r="D275" s="124"/>
      <c r="E275" s="125"/>
      <c r="F275" s="125"/>
      <c r="G275" s="125"/>
      <c r="H275" s="127"/>
      <c r="I275" s="127"/>
      <c r="J275" s="127">
        <f t="shared" si="159"/>
        <v>0</v>
      </c>
      <c r="K275" s="127">
        <f>K274+1</f>
        <v>2</v>
      </c>
      <c r="L275" s="152"/>
      <c r="M275" s="153">
        <f>IFERROR(VLOOKUP($L275,'2-2 引出数据_合同数据仓库'!$B$2:$BP$10000,3,FALSE),0)</f>
        <v>0</v>
      </c>
      <c r="N275" s="127"/>
      <c r="O275" s="153">
        <f>IFERROR(VLOOKUP((LEFT(VLOOKUP($L275,'2-2 引出数据_合同数据仓库'!$B$2:$BP$10000,64,FALSE),15)&amp;(RIGHT(VLOOKUP($L275,'2-2 引出数据_合同数据仓库'!$B$2:$BP$10000,64,FALSE),4)+1)),'2-2 引出数据_合同数据仓库'!$B$2:$BP$10000,3,FALSE),0)</f>
        <v>0</v>
      </c>
      <c r="P275" s="127"/>
      <c r="Q275" s="127">
        <f>IFERROR(VLOOKUP($L275,'2-2 引出数据_合同数据仓库'!$B$2:$BP$10000,28,FALSE),0)</f>
        <v>0</v>
      </c>
      <c r="R275" s="127">
        <f>IFERROR(VLOOKUP($L275,'2-2 引出数据_合同数据仓库'!$B$2:$BP$10000,29,FALSE),0)</f>
        <v>0</v>
      </c>
      <c r="S275" s="127">
        <f>IFERROR(VLOOKUP($L275,'2-2 引出数据_合同数据仓库'!$B$2:$BP$10000,4,FALSE),0)</f>
        <v>0</v>
      </c>
      <c r="T275" s="127"/>
      <c r="U275" s="127">
        <f>IFERROR(VLOOKUP($L275,'2-2 引出数据_合同数据仓库'!$B$2:$BP$10000,15,FALSE),0)</f>
        <v>0</v>
      </c>
      <c r="V275" s="127">
        <f>U275/(S275-R275+1)*365</f>
        <v>0</v>
      </c>
      <c r="W275" s="127"/>
      <c r="X275" s="159">
        <v>45658</v>
      </c>
      <c r="Y275" s="159">
        <f>X275+30</f>
        <v>45688</v>
      </c>
      <c r="Z275" s="163">
        <f>IFERROR(IF(($R275-Y275)&gt;=0,0,IF(($S275-X275)&lt;0,0,IF(AND(($S275-Y275)&gt;0,(X275-$R275)&gt;0),$V275/365*(Y275-X275+1),IF(AND(($S275-Y275)&lt;=0,(X275-$R275)&gt;0),$V275/365*($S275-X275+1),$V275/365*(Y275-$R275+1))))),0)</f>
        <v>0</v>
      </c>
      <c r="AA275" s="159">
        <f>Y275+1</f>
        <v>45689</v>
      </c>
      <c r="AB275" s="159">
        <f>AA275+27</f>
        <v>45716</v>
      </c>
      <c r="AC275" s="163">
        <f>IFERROR(IF(($R275-AB275)&gt;=0,0,IF(($S275-AA275)&lt;0,0,IF(AND(($S275-AB275)&gt;0,(AA275-$R275)&gt;0),$V275/365*(AB275-AA275+1),IF(AND(($S275-AB275)&lt;=0,(AA275-$R275)&gt;0),$V275/365*($S275-AA275+1),$V275/365*(AB275-$R275+1))))),0)</f>
        <v>0</v>
      </c>
      <c r="AD275" s="159">
        <f>AB275+1</f>
        <v>45717</v>
      </c>
      <c r="AE275" s="159">
        <f>AD275+30</f>
        <v>45747</v>
      </c>
      <c r="AF275" s="163">
        <f>IFERROR(IF(($R275-AE275)&gt;=0,0,IF(($S275-AD275)&lt;0,0,IF(AND(($S275-AE275)&gt;0,(AD275-$R275)&gt;0),$V275/365*(AE275-AD275+1),IF(AND(($S275-AE275)&lt;=0,(AD275-$R275)&gt;0),$V275/365*($S275-AD275+1),$V275/365*(AE275-$R275+1))))),0)</f>
        <v>0</v>
      </c>
      <c r="AG275" s="159">
        <f>AE275+1</f>
        <v>45748</v>
      </c>
      <c r="AH275" s="159">
        <f>AG275+29</f>
        <v>45777</v>
      </c>
      <c r="AI275" s="163">
        <f>IFERROR(IF(($R275-AH275)&gt;=0,0,IF(($S275-AG275)&lt;0,0,IF(AND(($S275-AH275)&gt;0,(AG275-$R275)&gt;0),$V275/365*(AH275-AG275+1),IF(AND(($S275-AH275)&lt;=0,(AG275-$R275)&gt;0),$V275/365*($S275-AG275+1),$V275/365*(AH275-$R275+1))))),0)</f>
        <v>0</v>
      </c>
      <c r="AJ275" s="159">
        <f>AH275+1</f>
        <v>45778</v>
      </c>
      <c r="AK275" s="159">
        <f>AJ275+30</f>
        <v>45808</v>
      </c>
      <c r="AL275" s="163">
        <f>IFERROR(IF(($R275-AK275)&gt;=0,0,IF(($S275-AJ275)&lt;0,0,IF(AND(($S275-AK275)&gt;0,(AJ275-$R275)&gt;0),$V275/365*(AK275-AJ275+1),IF(AND(($S275-AK275)&lt;=0,(AJ275-$R275)&gt;0),$V275/365*($S275-AJ275+1),$V275/365*(AK275-$R275+1))))),0)</f>
        <v>0</v>
      </c>
      <c r="AM275" s="159">
        <f>AK275+1</f>
        <v>45809</v>
      </c>
      <c r="AN275" s="159">
        <f>AM275+29</f>
        <v>45838</v>
      </c>
      <c r="AO275" s="163">
        <f>IFERROR(IF(($R275-AN275)&gt;=0,0,IF(($S275-AM275)&lt;0,0,IF(AND(($S275-AN275)&gt;0,(AM275-$R275)&gt;0),$V275/365*(AN275-AM275+1),IF(AND(($S275-AN275)&lt;=0,(AM275-$R275)&gt;0),$V275/365*($S275-AM275+1),$V275/365*(AN275-$R275+1))))),0)</f>
        <v>0</v>
      </c>
      <c r="AP275" s="159">
        <f>AN275+1</f>
        <v>45839</v>
      </c>
      <c r="AQ275" s="159">
        <f>AP275+30</f>
        <v>45869</v>
      </c>
      <c r="AR275" s="163">
        <f>IFERROR(IF(($R275-AQ275)&gt;=0,0,IF(($S275-AP275)&lt;0,0,IF(AND(($S275-AQ275)&gt;0,(AP275-$R275)&gt;0),$V275/365*(AQ275-AP275+1),IF(AND(($S275-AQ275)&lt;=0,(AP275-$R275)&gt;0),$V275/365*($S275-AP275+1),$V275/365*(AQ275-$R275+1))))),0)</f>
        <v>0</v>
      </c>
      <c r="AS275" s="159">
        <f>AQ275+1</f>
        <v>45870</v>
      </c>
      <c r="AT275" s="159">
        <f>AS275+30</f>
        <v>45900</v>
      </c>
      <c r="AU275" s="163">
        <f>IFERROR(IF(($R275-AT275)&gt;=0,0,IF(($S275-AS275)&lt;0,0,IF(AND(($S275-AT275)&gt;0,(AS275-$R275)&gt;0),$V275/365*(AT275-AS275+1),IF(AND(($S275-AT275)&lt;=0,(AS275-$R275)&gt;0),$V275/365*($S275-AS275+1),$V275/365*(AT275-$R275+1))))),0)</f>
        <v>0</v>
      </c>
      <c r="AV275" s="159">
        <f>AT275+1</f>
        <v>45901</v>
      </c>
      <c r="AW275" s="159">
        <f>AV275+29</f>
        <v>45930</v>
      </c>
      <c r="AX275" s="163">
        <f>IFERROR(IF(($R275-AW275)&gt;=0,0,IF(($S275-AV275)&lt;0,0,IF(AND(($S275-AW275)&gt;0,(AV275-$R275)&gt;0),$V275/365*(AW275-AV275+1),IF(AND(($S275-AW275)&lt;=0,(AV275-$R275)&gt;0),$V275/365*($S275-AV275+1),$V275/365*(AW275-$R275+1))))),0)</f>
        <v>0</v>
      </c>
      <c r="AY275" s="159">
        <f>AW275+1</f>
        <v>45931</v>
      </c>
      <c r="AZ275" s="159">
        <f>AY275+30</f>
        <v>45961</v>
      </c>
      <c r="BA275" s="163">
        <f>IFERROR(IF(($R275-AZ275)&gt;=0,0,IF(($S275-AY275)&lt;0,0,IF(AND(($S275-AZ275)&gt;0,(AY275-$R275)&gt;0),$V275/365*(AZ275-AY275+1),IF(AND(($S275-AZ275)&lt;=0,(AY275-$R275)&gt;0),$V275/365*($S275-AY275+1),$V275/365*(AZ275-$R275+1))))),0)</f>
        <v>0</v>
      </c>
      <c r="BB275" s="159">
        <f>AZ275+1</f>
        <v>45962</v>
      </c>
      <c r="BC275" s="159">
        <f>BB275+29</f>
        <v>45991</v>
      </c>
      <c r="BD275" s="163">
        <f>IFERROR(IF(($R275-BC275)&gt;=0,0,IF(($S275-BB275)&lt;0,0,IF(AND(($S275-BC275)&gt;0,(BB275-$R275)&gt;0),$V275/365*(BC275-BB275+1),IF(AND(($S275-BC275)&lt;=0,(BB275-$R275)&gt;0),$V275/365*($S275-BB275+1),$V275/365*(BC275-$R275+1))))),0)</f>
        <v>0</v>
      </c>
      <c r="BE275" s="159">
        <f>BC275+1</f>
        <v>45992</v>
      </c>
      <c r="BF275" s="159">
        <f>BE275+30</f>
        <v>46022</v>
      </c>
      <c r="BG275" s="163">
        <f>IFERROR(IF(($R275-BF275)&gt;=0,0,IF(($S275-BE275)&lt;0,0,IF(AND(($S275-BF275)&gt;0,(BE275-$R275)&gt;0),$V275/365*(BF275-BE275+1),IF(AND(($S275-BF275)&lt;=0,(BE275-$R275)&gt;0),$V275/365*($S275-BE275+1),$V275/365*(BF275-$R275+1))))),0)</f>
        <v>0</v>
      </c>
      <c r="BH275" s="159">
        <v>46023</v>
      </c>
      <c r="BI275" s="159">
        <f>BH275+30</f>
        <v>46053</v>
      </c>
      <c r="BJ275" s="163">
        <f>IFERROR(IF(($R275-BI275)&gt;=0,0,IF(($S275-BH275)&lt;0,0,IF(AND(($S275-BI275)&gt;0,(BH275-$R275)&gt;0),$V275/365*(BI275-BH275+1),IF(AND(($S275-BI275)&lt;=0,(BH275-$R275)&gt;0),$V275/365*($S275-BH275+1),$V275/365*(BI275-$R275+1))))),0)</f>
        <v>0</v>
      </c>
      <c r="BK275" s="159">
        <f>BI275+1</f>
        <v>46054</v>
      </c>
      <c r="BL275" s="159">
        <f>BK275+27</f>
        <v>46081</v>
      </c>
      <c r="BM275" s="163">
        <f>IFERROR(IF(($R275-BL275)&gt;=0,0,IF(($S275-BK275)&lt;0,0,IF(AND(($S275-BL275)&gt;0,(BK275-$R275)&gt;0),$V275/365*(BL275-BK275+1),IF(AND(($S275-BL275)&lt;=0,(BK275-$R275)&gt;0),$V275/365*($S275-BK275+1),$V275/365*(BL275-$R275+1))))),0)</f>
        <v>0</v>
      </c>
      <c r="BN275" s="159">
        <f>BL275+1</f>
        <v>46082</v>
      </c>
      <c r="BO275" s="159">
        <f>BN275+30</f>
        <v>46112</v>
      </c>
      <c r="BP275" s="163">
        <f>IFERROR(IF(($R275-BO275)&gt;=0,0,IF(($S275-BN275)&lt;0,0,IF(AND(($S275-BO275)&gt;0,(BN275-$R275)&gt;0),$V275/365*(BO275-BN275+1),IF(AND(($S275-BO275)&lt;=0,(BN275-$R275)&gt;0),$V275/365*($S275-BN275+1),$V275/365*(BO275-$R275+1))))),0)</f>
        <v>0</v>
      </c>
      <c r="BQ275" s="159">
        <f>BO275+1</f>
        <v>46113</v>
      </c>
      <c r="BR275" s="159">
        <f>BQ275+29</f>
        <v>46142</v>
      </c>
      <c r="BS275" s="163">
        <f>IFERROR(IF(($R275-BR275)&gt;=0,0,IF(($S275-BQ275)&lt;0,0,IF(AND(($S275-BR275)&gt;0,(BQ275-$R275)&gt;0),$V275/365*(BR275-BQ275+1),IF(AND(($S275-BR275)&lt;=0,(BQ275-$R275)&gt;0),$V275/365*($S275-BQ275+1),$V275/365*(BR275-$R275+1))))),0)</f>
        <v>0</v>
      </c>
      <c r="BT275" s="159">
        <f>BR275+1</f>
        <v>46143</v>
      </c>
      <c r="BU275" s="159">
        <f>BT275+30</f>
        <v>46173</v>
      </c>
      <c r="BV275" s="163">
        <f>IFERROR(IF(($R275-BU275)&gt;=0,0,IF(($S275-BT275)&lt;0,0,IF(AND(($S275-BU275)&gt;0,(BT275-$R275)&gt;0),$V275/365*(BU275-BT275+1),IF(AND(($S275-BU275)&lt;=0,(BT275-$R275)&gt;0),$V275/365*($S275-BT275+1),$V275/365*(BU275-$R275+1))))),0)</f>
        <v>0</v>
      </c>
      <c r="BW275" s="159">
        <f>BU275+1</f>
        <v>46174</v>
      </c>
      <c r="BX275" s="159">
        <f>BW275+29</f>
        <v>46203</v>
      </c>
      <c r="BY275" s="163">
        <f>IFERROR(IF(($R275-BX275)&gt;=0,0,IF(($S275-BW275)&lt;0,0,IF(AND(($S275-BX275)&gt;0,(BW275-$R275)&gt;0),$V275/365*(BX275-BW275+1),IF(AND(($S275-BX275)&lt;=0,(BW275-$R275)&gt;0),$V275/365*($S275-BW275+1),$V275/365*(BX275-$R275+1))))),0)</f>
        <v>0</v>
      </c>
      <c r="BZ275" s="159">
        <f>BX275+1</f>
        <v>46204</v>
      </c>
      <c r="CA275" s="159">
        <f>BZ275+30</f>
        <v>46234</v>
      </c>
      <c r="CB275" s="163">
        <f>IFERROR(IF(($R275-CA275)&gt;=0,0,IF(($S275-BZ275)&lt;0,0,IF(AND(($S275-CA275)&gt;0,(BZ275-$R275)&gt;0),$V275/365*(CA275-BZ275+1),IF(AND(($S275-CA275)&lt;=0,(BZ275-$R275)&gt;0),$V275/365*($S275-BZ275+1),$V275/365*(CA275-$R275+1))))),0)</f>
        <v>0</v>
      </c>
      <c r="CC275" s="159">
        <f>CA275+1</f>
        <v>46235</v>
      </c>
      <c r="CD275" s="159">
        <f>CC275+30</f>
        <v>46265</v>
      </c>
      <c r="CE275" s="163">
        <f>IFERROR(IF(($R275-CD275)&gt;=0,0,IF(($S275-CC275)&lt;0,0,IF(AND(($S275-CD275)&gt;0,(CC275-$R275)&gt;0),$V275/365*(CD275-CC275+1),IF(AND(($S275-CD275)&lt;=0,(CC275-$R275)&gt;0),$V275/365*($S275-CC275+1),$V275/365*(CD275-$R275+1))))),0)</f>
        <v>0</v>
      </c>
      <c r="CF275" s="159">
        <f>CD275+1</f>
        <v>46266</v>
      </c>
      <c r="CG275" s="159">
        <f>CF275+29</f>
        <v>46295</v>
      </c>
      <c r="CH275" s="163">
        <f>IFERROR(IF(($R275-CG275)&gt;=0,0,IF(($S275-CF275)&lt;0,0,IF(AND(($S275-CG275)&gt;0,(CF275-$R275)&gt;0),$V275/365*(CG275-CF275+1),IF(AND(($S275-CG275)&lt;=0,(CF275-$R275)&gt;0),$V275/365*($S275-CF275+1),$V275/365*(CG275-$R275+1))))),0)</f>
        <v>0</v>
      </c>
      <c r="CI275" s="159">
        <f>CG275+1</f>
        <v>46296</v>
      </c>
      <c r="CJ275" s="159">
        <f>CI275+30</f>
        <v>46326</v>
      </c>
      <c r="CK275" s="163">
        <f>IFERROR(IF(($R275-CJ275)&gt;=0,0,IF(($S275-CI275)&lt;0,0,IF(AND(($S275-CJ275)&gt;0,(CI275-$R275)&gt;0),$V275/365*(CJ275-CI275+1),IF(AND(($S275-CJ275)&lt;=0,(CI275-$R275)&gt;0),$V275/365*($S275-CI275+1),$V275/365*(CJ275-$R275+1))))),0)</f>
        <v>0</v>
      </c>
      <c r="CL275" s="159">
        <f>CJ275+1</f>
        <v>46327</v>
      </c>
      <c r="CM275" s="159">
        <f>CL275+29</f>
        <v>46356</v>
      </c>
      <c r="CN275" s="163">
        <f>IFERROR(IF(($R275-CM275)&gt;=0,0,IF(($S275-CL275)&lt;0,0,IF(AND(($S275-CM275)&gt;0,(CL275-$R275)&gt;0),$V275/365*(CM275-CL275+1),IF(AND(($S275-CM275)&lt;=0,(CL275-$R275)&gt;0),$V275/365*($S275-CL275+1),$V275/365*(CM275-$R275+1))))),0)</f>
        <v>0</v>
      </c>
      <c r="CO275" s="159">
        <f>CM275+1</f>
        <v>46357</v>
      </c>
      <c r="CP275" s="159">
        <f>CO275+30</f>
        <v>46387</v>
      </c>
      <c r="CQ275" s="163">
        <f>IFERROR(IF(($R275-CP275)&gt;=0,0,IF(($S275-CO275)&lt;0,0,IF(AND(($S275-CP275)&gt;0,(CO275-$R275)&gt;0),$V275/365*(CP275-CO275+1),IF(AND(($S275-CP275)&lt;=0,(CO275-$R275)&gt;0),$V275/365*($S275-CO275+1),$V275/365*(CP275-$R275+1))))),0)</f>
        <v>0</v>
      </c>
    </row>
    <row r="276" s="85" customFormat="1" ht="24" customHeight="1" outlineLevel="4" spans="1:95">
      <c r="A276" s="124"/>
      <c r="B276" s="125"/>
      <c r="C276" s="126"/>
      <c r="D276" s="124"/>
      <c r="E276" s="125"/>
      <c r="F276" s="125"/>
      <c r="G276" s="125"/>
      <c r="H276" s="127"/>
      <c r="I276" s="127"/>
      <c r="J276" s="127">
        <f t="shared" si="159"/>
        <v>0</v>
      </c>
      <c r="K276" s="127">
        <f>K275+1</f>
        <v>3</v>
      </c>
      <c r="L276" s="152"/>
      <c r="M276" s="153">
        <f>IFERROR(VLOOKUP($L276,'2-2 引出数据_合同数据仓库'!$B$2:$BP$10000,3,FALSE),0)</f>
        <v>0</v>
      </c>
      <c r="N276" s="127"/>
      <c r="O276" s="153">
        <f>IFERROR(VLOOKUP((LEFT(VLOOKUP($L276,'2-2 引出数据_合同数据仓库'!$B$2:$BP$10000,64,FALSE),15)&amp;(RIGHT(VLOOKUP($L276,'2-2 引出数据_合同数据仓库'!$B$2:$BP$10000,64,FALSE),4)+1)),'2-2 引出数据_合同数据仓库'!$B$2:$BP$10000,3,FALSE),0)</f>
        <v>0</v>
      </c>
      <c r="P276" s="127"/>
      <c r="Q276" s="127">
        <f>IFERROR(VLOOKUP($L276,'2-2 引出数据_合同数据仓库'!$B$2:$BP$10000,28,FALSE),0)</f>
        <v>0</v>
      </c>
      <c r="R276" s="127">
        <f>IFERROR(VLOOKUP($L276,'2-2 引出数据_合同数据仓库'!$B$2:$BP$10000,29,FALSE),0)</f>
        <v>0</v>
      </c>
      <c r="S276" s="127">
        <f>IFERROR(VLOOKUP($L276,'2-2 引出数据_合同数据仓库'!$B$2:$BP$10000,4,FALSE),0)</f>
        <v>0</v>
      </c>
      <c r="T276" s="127"/>
      <c r="U276" s="127">
        <f>IFERROR(VLOOKUP($L276,'2-2 引出数据_合同数据仓库'!$B$2:$BP$10000,15,FALSE),0)</f>
        <v>0</v>
      </c>
      <c r="V276" s="127">
        <f>U276/(S276-R276+1)*365</f>
        <v>0</v>
      </c>
      <c r="W276" s="127"/>
      <c r="X276" s="159">
        <v>45658</v>
      </c>
      <c r="Y276" s="159">
        <f>X276+30</f>
        <v>45688</v>
      </c>
      <c r="Z276" s="163">
        <f>IFERROR(IF(($R276-Y276)&gt;=0,0,IF(($S276-X276)&lt;0,0,IF(AND(($S276-Y276)&gt;0,(X276-$R276)&gt;0),$V276/365*(Y276-X276+1),IF(AND(($S276-Y276)&lt;=0,(X276-$R276)&gt;0),$V276/365*($S276-X276+1),$V276/365*(Y276-$R276+1))))),0)</f>
        <v>0</v>
      </c>
      <c r="AA276" s="159">
        <f>Y276+1</f>
        <v>45689</v>
      </c>
      <c r="AB276" s="159">
        <f>AA276+27</f>
        <v>45716</v>
      </c>
      <c r="AC276" s="163">
        <f>IFERROR(IF(($R276-AB276)&gt;=0,0,IF(($S276-AA276)&lt;0,0,IF(AND(($S276-AB276)&gt;0,(AA276-$R276)&gt;0),$V276/365*(AB276-AA276+1),IF(AND(($S276-AB276)&lt;=0,(AA276-$R276)&gt;0),$V276/365*($S276-AA276+1),$V276/365*(AB276-$R276+1))))),0)</f>
        <v>0</v>
      </c>
      <c r="AD276" s="159">
        <f>AB276+1</f>
        <v>45717</v>
      </c>
      <c r="AE276" s="159">
        <f>AD276+30</f>
        <v>45747</v>
      </c>
      <c r="AF276" s="163">
        <f>IFERROR(IF(($R276-AE276)&gt;=0,0,IF(($S276-AD276)&lt;0,0,IF(AND(($S276-AE276)&gt;0,(AD276-$R276)&gt;0),$V276/365*(AE276-AD276+1),IF(AND(($S276-AE276)&lt;=0,(AD276-$R276)&gt;0),$V276/365*($S276-AD276+1),$V276/365*(AE276-$R276+1))))),0)</f>
        <v>0</v>
      </c>
      <c r="AG276" s="159">
        <f>AE276+1</f>
        <v>45748</v>
      </c>
      <c r="AH276" s="159">
        <f>AG276+29</f>
        <v>45777</v>
      </c>
      <c r="AI276" s="163">
        <f>IFERROR(IF(($R276-AH276)&gt;=0,0,IF(($S276-AG276)&lt;0,0,IF(AND(($S276-AH276)&gt;0,(AG276-$R276)&gt;0),$V276/365*(AH276-AG276+1),IF(AND(($S276-AH276)&lt;=0,(AG276-$R276)&gt;0),$V276/365*($S276-AG276+1),$V276/365*(AH276-$R276+1))))),0)</f>
        <v>0</v>
      </c>
      <c r="AJ276" s="159">
        <f>AH276+1</f>
        <v>45778</v>
      </c>
      <c r="AK276" s="159">
        <f>AJ276+30</f>
        <v>45808</v>
      </c>
      <c r="AL276" s="163">
        <f>IFERROR(IF(($R276-AK276)&gt;=0,0,IF(($S276-AJ276)&lt;0,0,IF(AND(($S276-AK276)&gt;0,(AJ276-$R276)&gt;0),$V276/365*(AK276-AJ276+1),IF(AND(($S276-AK276)&lt;=0,(AJ276-$R276)&gt;0),$V276/365*($S276-AJ276+1),$V276/365*(AK276-$R276+1))))),0)</f>
        <v>0</v>
      </c>
      <c r="AM276" s="159">
        <f>AK276+1</f>
        <v>45809</v>
      </c>
      <c r="AN276" s="159">
        <f>AM276+29</f>
        <v>45838</v>
      </c>
      <c r="AO276" s="163">
        <f>IFERROR(IF(($R276-AN276)&gt;=0,0,IF(($S276-AM276)&lt;0,0,IF(AND(($S276-AN276)&gt;0,(AM276-$R276)&gt;0),$V276/365*(AN276-AM276+1),IF(AND(($S276-AN276)&lt;=0,(AM276-$R276)&gt;0),$V276/365*($S276-AM276+1),$V276/365*(AN276-$R276+1))))),0)</f>
        <v>0</v>
      </c>
      <c r="AP276" s="159">
        <f>AN276+1</f>
        <v>45839</v>
      </c>
      <c r="AQ276" s="159">
        <f>AP276+30</f>
        <v>45869</v>
      </c>
      <c r="AR276" s="163">
        <f>IFERROR(IF(($R276-AQ276)&gt;=0,0,IF(($S276-AP276)&lt;0,0,IF(AND(($S276-AQ276)&gt;0,(AP276-$R276)&gt;0),$V276/365*(AQ276-AP276+1),IF(AND(($S276-AQ276)&lt;=0,(AP276-$R276)&gt;0),$V276/365*($S276-AP276+1),$V276/365*(AQ276-$R276+1))))),0)</f>
        <v>0</v>
      </c>
      <c r="AS276" s="159">
        <f>AQ276+1</f>
        <v>45870</v>
      </c>
      <c r="AT276" s="159">
        <f>AS276+30</f>
        <v>45900</v>
      </c>
      <c r="AU276" s="163">
        <f>IFERROR(IF(($R276-AT276)&gt;=0,0,IF(($S276-AS276)&lt;0,0,IF(AND(($S276-AT276)&gt;0,(AS276-$R276)&gt;0),$V276/365*(AT276-AS276+1),IF(AND(($S276-AT276)&lt;=0,(AS276-$R276)&gt;0),$V276/365*($S276-AS276+1),$V276/365*(AT276-$R276+1))))),0)</f>
        <v>0</v>
      </c>
      <c r="AV276" s="159">
        <f>AT276+1</f>
        <v>45901</v>
      </c>
      <c r="AW276" s="159">
        <f>AV276+29</f>
        <v>45930</v>
      </c>
      <c r="AX276" s="163">
        <f>IFERROR(IF(($R276-AW276)&gt;=0,0,IF(($S276-AV276)&lt;0,0,IF(AND(($S276-AW276)&gt;0,(AV276-$R276)&gt;0),$V276/365*(AW276-AV276+1),IF(AND(($S276-AW276)&lt;=0,(AV276-$R276)&gt;0),$V276/365*($S276-AV276+1),$V276/365*(AW276-$R276+1))))),0)</f>
        <v>0</v>
      </c>
      <c r="AY276" s="159">
        <f>AW276+1</f>
        <v>45931</v>
      </c>
      <c r="AZ276" s="159">
        <f>AY276+30</f>
        <v>45961</v>
      </c>
      <c r="BA276" s="163">
        <f>IFERROR(IF(($R276-AZ276)&gt;=0,0,IF(($S276-AY276)&lt;0,0,IF(AND(($S276-AZ276)&gt;0,(AY276-$R276)&gt;0),$V276/365*(AZ276-AY276+1),IF(AND(($S276-AZ276)&lt;=0,(AY276-$R276)&gt;0),$V276/365*($S276-AY276+1),$V276/365*(AZ276-$R276+1))))),0)</f>
        <v>0</v>
      </c>
      <c r="BB276" s="159">
        <f>AZ276+1</f>
        <v>45962</v>
      </c>
      <c r="BC276" s="159">
        <f>BB276+29</f>
        <v>45991</v>
      </c>
      <c r="BD276" s="163">
        <f>IFERROR(IF(($R276-BC276)&gt;=0,0,IF(($S276-BB276)&lt;0,0,IF(AND(($S276-BC276)&gt;0,(BB276-$R276)&gt;0),$V276/365*(BC276-BB276+1),IF(AND(($S276-BC276)&lt;=0,(BB276-$R276)&gt;0),$V276/365*($S276-BB276+1),$V276/365*(BC276-$R276+1))))),0)</f>
        <v>0</v>
      </c>
      <c r="BE276" s="159">
        <f>BC276+1</f>
        <v>45992</v>
      </c>
      <c r="BF276" s="159">
        <f>BE276+30</f>
        <v>46022</v>
      </c>
      <c r="BG276" s="163">
        <f>IFERROR(IF(($R276-BF276)&gt;=0,0,IF(($S276-BE276)&lt;0,0,IF(AND(($S276-BF276)&gt;0,(BE276-$R276)&gt;0),$V276/365*(BF276-BE276+1),IF(AND(($S276-BF276)&lt;=0,(BE276-$R276)&gt;0),$V276/365*($S276-BE276+1),$V276/365*(BF276-$R276+1))))),0)</f>
        <v>0</v>
      </c>
      <c r="BH276" s="159">
        <v>46023</v>
      </c>
      <c r="BI276" s="159">
        <f>BH276+30</f>
        <v>46053</v>
      </c>
      <c r="BJ276" s="163">
        <f>IFERROR(IF(($R276-BI276)&gt;=0,0,IF(($S276-BH276)&lt;0,0,IF(AND(($S276-BI276)&gt;0,(BH276-$R276)&gt;0),$V276/365*(BI276-BH276+1),IF(AND(($S276-BI276)&lt;=0,(BH276-$R276)&gt;0),$V276/365*($S276-BH276+1),$V276/365*(BI276-$R276+1))))),0)</f>
        <v>0</v>
      </c>
      <c r="BK276" s="159">
        <f>BI276+1</f>
        <v>46054</v>
      </c>
      <c r="BL276" s="159">
        <f>BK276+27</f>
        <v>46081</v>
      </c>
      <c r="BM276" s="163">
        <f>IFERROR(IF(($R276-BL276)&gt;=0,0,IF(($S276-BK276)&lt;0,0,IF(AND(($S276-BL276)&gt;0,(BK276-$R276)&gt;0),$V276/365*(BL276-BK276+1),IF(AND(($S276-BL276)&lt;=0,(BK276-$R276)&gt;0),$V276/365*($S276-BK276+1),$V276/365*(BL276-$R276+1))))),0)</f>
        <v>0</v>
      </c>
      <c r="BN276" s="159">
        <f>BL276+1</f>
        <v>46082</v>
      </c>
      <c r="BO276" s="159">
        <f>BN276+30</f>
        <v>46112</v>
      </c>
      <c r="BP276" s="163">
        <f>IFERROR(IF(($R276-BO276)&gt;=0,0,IF(($S276-BN276)&lt;0,0,IF(AND(($S276-BO276)&gt;0,(BN276-$R276)&gt;0),$V276/365*(BO276-BN276+1),IF(AND(($S276-BO276)&lt;=0,(BN276-$R276)&gt;0),$V276/365*($S276-BN276+1),$V276/365*(BO276-$R276+1))))),0)</f>
        <v>0</v>
      </c>
      <c r="BQ276" s="159">
        <f>BO276+1</f>
        <v>46113</v>
      </c>
      <c r="BR276" s="159">
        <f>BQ276+29</f>
        <v>46142</v>
      </c>
      <c r="BS276" s="163">
        <f>IFERROR(IF(($R276-BR276)&gt;=0,0,IF(($S276-BQ276)&lt;0,0,IF(AND(($S276-BR276)&gt;0,(BQ276-$R276)&gt;0),$V276/365*(BR276-BQ276+1),IF(AND(($S276-BR276)&lt;=0,(BQ276-$R276)&gt;0),$V276/365*($S276-BQ276+1),$V276/365*(BR276-$R276+1))))),0)</f>
        <v>0</v>
      </c>
      <c r="BT276" s="159">
        <f>BR276+1</f>
        <v>46143</v>
      </c>
      <c r="BU276" s="159">
        <f>BT276+30</f>
        <v>46173</v>
      </c>
      <c r="BV276" s="163">
        <f>IFERROR(IF(($R276-BU276)&gt;=0,0,IF(($S276-BT276)&lt;0,0,IF(AND(($S276-BU276)&gt;0,(BT276-$R276)&gt;0),$V276/365*(BU276-BT276+1),IF(AND(($S276-BU276)&lt;=0,(BT276-$R276)&gt;0),$V276/365*($S276-BT276+1),$V276/365*(BU276-$R276+1))))),0)</f>
        <v>0</v>
      </c>
      <c r="BW276" s="159">
        <f>BU276+1</f>
        <v>46174</v>
      </c>
      <c r="BX276" s="159">
        <f>BW276+29</f>
        <v>46203</v>
      </c>
      <c r="BY276" s="163">
        <f>IFERROR(IF(($R276-BX276)&gt;=0,0,IF(($S276-BW276)&lt;0,0,IF(AND(($S276-BX276)&gt;0,(BW276-$R276)&gt;0),$V276/365*(BX276-BW276+1),IF(AND(($S276-BX276)&lt;=0,(BW276-$R276)&gt;0),$V276/365*($S276-BW276+1),$V276/365*(BX276-$R276+1))))),0)</f>
        <v>0</v>
      </c>
      <c r="BZ276" s="159">
        <f>BX276+1</f>
        <v>46204</v>
      </c>
      <c r="CA276" s="159">
        <f>BZ276+30</f>
        <v>46234</v>
      </c>
      <c r="CB276" s="163">
        <f>IFERROR(IF(($R276-CA276)&gt;=0,0,IF(($S276-BZ276)&lt;0,0,IF(AND(($S276-CA276)&gt;0,(BZ276-$R276)&gt;0),$V276/365*(CA276-BZ276+1),IF(AND(($S276-CA276)&lt;=0,(BZ276-$R276)&gt;0),$V276/365*($S276-BZ276+1),$V276/365*(CA276-$R276+1))))),0)</f>
        <v>0</v>
      </c>
      <c r="CC276" s="159">
        <f>CA276+1</f>
        <v>46235</v>
      </c>
      <c r="CD276" s="159">
        <f>CC276+30</f>
        <v>46265</v>
      </c>
      <c r="CE276" s="163">
        <f>IFERROR(IF(($R276-CD276)&gt;=0,0,IF(($S276-CC276)&lt;0,0,IF(AND(($S276-CD276)&gt;0,(CC276-$R276)&gt;0),$V276/365*(CD276-CC276+1),IF(AND(($S276-CD276)&lt;=0,(CC276-$R276)&gt;0),$V276/365*($S276-CC276+1),$V276/365*(CD276-$R276+1))))),0)</f>
        <v>0</v>
      </c>
      <c r="CF276" s="159">
        <f>CD276+1</f>
        <v>46266</v>
      </c>
      <c r="CG276" s="159">
        <f>CF276+29</f>
        <v>46295</v>
      </c>
      <c r="CH276" s="163">
        <f>IFERROR(IF(($R276-CG276)&gt;=0,0,IF(($S276-CF276)&lt;0,0,IF(AND(($S276-CG276)&gt;0,(CF276-$R276)&gt;0),$V276/365*(CG276-CF276+1),IF(AND(($S276-CG276)&lt;=0,(CF276-$R276)&gt;0),$V276/365*($S276-CF276+1),$V276/365*(CG276-$R276+1))))),0)</f>
        <v>0</v>
      </c>
      <c r="CI276" s="159">
        <f>CG276+1</f>
        <v>46296</v>
      </c>
      <c r="CJ276" s="159">
        <f>CI276+30</f>
        <v>46326</v>
      </c>
      <c r="CK276" s="163">
        <f>IFERROR(IF(($R276-CJ276)&gt;=0,0,IF(($S276-CI276)&lt;0,0,IF(AND(($S276-CJ276)&gt;0,(CI276-$R276)&gt;0),$V276/365*(CJ276-CI276+1),IF(AND(($S276-CJ276)&lt;=0,(CI276-$R276)&gt;0),$V276/365*($S276-CI276+1),$V276/365*(CJ276-$R276+1))))),0)</f>
        <v>0</v>
      </c>
      <c r="CL276" s="159">
        <f>CJ276+1</f>
        <v>46327</v>
      </c>
      <c r="CM276" s="159">
        <f>CL276+29</f>
        <v>46356</v>
      </c>
      <c r="CN276" s="163">
        <f>IFERROR(IF(($R276-CM276)&gt;=0,0,IF(($S276-CL276)&lt;0,0,IF(AND(($S276-CM276)&gt;0,(CL276-$R276)&gt;0),$V276/365*(CM276-CL276+1),IF(AND(($S276-CM276)&lt;=0,(CL276-$R276)&gt;0),$V276/365*($S276-CL276+1),$V276/365*(CM276-$R276+1))))),0)</f>
        <v>0</v>
      </c>
      <c r="CO276" s="159">
        <f>CM276+1</f>
        <v>46357</v>
      </c>
      <c r="CP276" s="159">
        <f>CO276+30</f>
        <v>46387</v>
      </c>
      <c r="CQ276" s="163">
        <f>IFERROR(IF(($R276-CP276)&gt;=0,0,IF(($S276-CO276)&lt;0,0,IF(AND(($S276-CP276)&gt;0,(CO276-$R276)&gt;0),$V276/365*(CP276-CO276+1),IF(AND(($S276-CP276)&lt;=0,(CO276-$R276)&gt;0),$V276/365*($S276-CO276+1),$V276/365*(CP276-$R276+1))))),0)</f>
        <v>0</v>
      </c>
    </row>
    <row r="277" s="85" customFormat="1" ht="24" customHeight="1" outlineLevel="4" spans="1:95">
      <c r="A277" s="124"/>
      <c r="B277" s="125"/>
      <c r="C277" s="126"/>
      <c r="D277" s="124"/>
      <c r="E277" s="125"/>
      <c r="F277" s="125"/>
      <c r="G277" s="125"/>
      <c r="H277" s="127"/>
      <c r="I277" s="127"/>
      <c r="J277" s="127">
        <f t="shared" si="159"/>
        <v>0</v>
      </c>
      <c r="K277" s="127">
        <f>K276+1</f>
        <v>4</v>
      </c>
      <c r="L277" s="152"/>
      <c r="M277" s="153">
        <f>IFERROR(VLOOKUP($L277,'2-2 引出数据_合同数据仓库'!$B$2:$BP$10000,3,FALSE),0)</f>
        <v>0</v>
      </c>
      <c r="N277" s="127"/>
      <c r="O277" s="153">
        <f>IFERROR(VLOOKUP((LEFT(VLOOKUP($L277,'2-2 引出数据_合同数据仓库'!$B$2:$BP$10000,64,FALSE),15)&amp;(RIGHT(VLOOKUP($L277,'2-2 引出数据_合同数据仓库'!$B$2:$BP$10000,64,FALSE),4)+1)),'2-2 引出数据_合同数据仓库'!$B$2:$BP$10000,3,FALSE),0)</f>
        <v>0</v>
      </c>
      <c r="P277" s="127"/>
      <c r="Q277" s="127">
        <f>IFERROR(VLOOKUP($L277,'2-2 引出数据_合同数据仓库'!$B$2:$BP$10000,28,FALSE),0)</f>
        <v>0</v>
      </c>
      <c r="R277" s="127">
        <f>IFERROR(VLOOKUP($L277,'2-2 引出数据_合同数据仓库'!$B$2:$BP$10000,29,FALSE),0)</f>
        <v>0</v>
      </c>
      <c r="S277" s="127">
        <f>IFERROR(VLOOKUP($L277,'2-2 引出数据_合同数据仓库'!$B$2:$BP$10000,4,FALSE),0)</f>
        <v>0</v>
      </c>
      <c r="T277" s="127"/>
      <c r="U277" s="127">
        <f>IFERROR(VLOOKUP($L277,'2-2 引出数据_合同数据仓库'!$B$2:$BP$10000,15,FALSE),0)</f>
        <v>0</v>
      </c>
      <c r="V277" s="127">
        <f>U277/(S277-R277+1)*365</f>
        <v>0</v>
      </c>
      <c r="W277" s="127"/>
      <c r="X277" s="159">
        <v>45658</v>
      </c>
      <c r="Y277" s="159">
        <f>X277+30</f>
        <v>45688</v>
      </c>
      <c r="Z277" s="163">
        <f>IFERROR(IF(($R277-Y277)&gt;=0,0,IF(($S277-X277)&lt;0,0,IF(AND(($S277-Y277)&gt;0,(X277-$R277)&gt;0),$V277/365*(Y277-X277+1),IF(AND(($S277-Y277)&lt;=0,(X277-$R277)&gt;0),$V277/365*($S277-X277+1),$V277/365*(Y277-$R277+1))))),0)</f>
        <v>0</v>
      </c>
      <c r="AA277" s="159">
        <f>Y277+1</f>
        <v>45689</v>
      </c>
      <c r="AB277" s="159">
        <f>AA277+27</f>
        <v>45716</v>
      </c>
      <c r="AC277" s="163">
        <f>IFERROR(IF(($R277-AB277)&gt;=0,0,IF(($S277-AA277)&lt;0,0,IF(AND(($S277-AB277)&gt;0,(AA277-$R277)&gt;0),$V277/365*(AB277-AA277+1),IF(AND(($S277-AB277)&lt;=0,(AA277-$R277)&gt;0),$V277/365*($S277-AA277+1),$V277/365*(AB277-$R277+1))))),0)</f>
        <v>0</v>
      </c>
      <c r="AD277" s="159">
        <f>AB277+1</f>
        <v>45717</v>
      </c>
      <c r="AE277" s="159">
        <f>AD277+30</f>
        <v>45747</v>
      </c>
      <c r="AF277" s="163">
        <f>IFERROR(IF(($R277-AE277)&gt;=0,0,IF(($S277-AD277)&lt;0,0,IF(AND(($S277-AE277)&gt;0,(AD277-$R277)&gt;0),$V277/365*(AE277-AD277+1),IF(AND(($S277-AE277)&lt;=0,(AD277-$R277)&gt;0),$V277/365*($S277-AD277+1),$V277/365*(AE277-$R277+1))))),0)</f>
        <v>0</v>
      </c>
      <c r="AG277" s="159">
        <f>AE277+1</f>
        <v>45748</v>
      </c>
      <c r="AH277" s="159">
        <f>AG277+29</f>
        <v>45777</v>
      </c>
      <c r="AI277" s="163">
        <f>IFERROR(IF(($R277-AH277)&gt;=0,0,IF(($S277-AG277)&lt;0,0,IF(AND(($S277-AH277)&gt;0,(AG277-$R277)&gt;0),$V277/365*(AH277-AG277+1),IF(AND(($S277-AH277)&lt;=0,(AG277-$R277)&gt;0),$V277/365*($S277-AG277+1),$V277/365*(AH277-$R277+1))))),0)</f>
        <v>0</v>
      </c>
      <c r="AJ277" s="159">
        <f>AH277+1</f>
        <v>45778</v>
      </c>
      <c r="AK277" s="159">
        <f>AJ277+30</f>
        <v>45808</v>
      </c>
      <c r="AL277" s="163">
        <f>IFERROR(IF(($R277-AK277)&gt;=0,0,IF(($S277-AJ277)&lt;0,0,IF(AND(($S277-AK277)&gt;0,(AJ277-$R277)&gt;0),$V277/365*(AK277-AJ277+1),IF(AND(($S277-AK277)&lt;=0,(AJ277-$R277)&gt;0),$V277/365*($S277-AJ277+1),$V277/365*(AK277-$R277+1))))),0)</f>
        <v>0</v>
      </c>
      <c r="AM277" s="159">
        <f>AK277+1</f>
        <v>45809</v>
      </c>
      <c r="AN277" s="159">
        <f>AM277+29</f>
        <v>45838</v>
      </c>
      <c r="AO277" s="163">
        <f>IFERROR(IF(($R277-AN277)&gt;=0,0,IF(($S277-AM277)&lt;0,0,IF(AND(($S277-AN277)&gt;0,(AM277-$R277)&gt;0),$V277/365*(AN277-AM277+1),IF(AND(($S277-AN277)&lt;=0,(AM277-$R277)&gt;0),$V277/365*($S277-AM277+1),$V277/365*(AN277-$R277+1))))),0)</f>
        <v>0</v>
      </c>
      <c r="AP277" s="159">
        <f>AN277+1</f>
        <v>45839</v>
      </c>
      <c r="AQ277" s="159">
        <f>AP277+30</f>
        <v>45869</v>
      </c>
      <c r="AR277" s="163">
        <f>IFERROR(IF(($R277-AQ277)&gt;=0,0,IF(($S277-AP277)&lt;0,0,IF(AND(($S277-AQ277)&gt;0,(AP277-$R277)&gt;0),$V277/365*(AQ277-AP277+1),IF(AND(($S277-AQ277)&lt;=0,(AP277-$R277)&gt;0),$V277/365*($S277-AP277+1),$V277/365*(AQ277-$R277+1))))),0)</f>
        <v>0</v>
      </c>
      <c r="AS277" s="159">
        <f>AQ277+1</f>
        <v>45870</v>
      </c>
      <c r="AT277" s="159">
        <f>AS277+30</f>
        <v>45900</v>
      </c>
      <c r="AU277" s="163">
        <f>IFERROR(IF(($R277-AT277)&gt;=0,0,IF(($S277-AS277)&lt;0,0,IF(AND(($S277-AT277)&gt;0,(AS277-$R277)&gt;0),$V277/365*(AT277-AS277+1),IF(AND(($S277-AT277)&lt;=0,(AS277-$R277)&gt;0),$V277/365*($S277-AS277+1),$V277/365*(AT277-$R277+1))))),0)</f>
        <v>0</v>
      </c>
      <c r="AV277" s="159">
        <f>AT277+1</f>
        <v>45901</v>
      </c>
      <c r="AW277" s="159">
        <f>AV277+29</f>
        <v>45930</v>
      </c>
      <c r="AX277" s="163">
        <f>IFERROR(IF(($R277-AW277)&gt;=0,0,IF(($S277-AV277)&lt;0,0,IF(AND(($S277-AW277)&gt;0,(AV277-$R277)&gt;0),$V277/365*(AW277-AV277+1),IF(AND(($S277-AW277)&lt;=0,(AV277-$R277)&gt;0),$V277/365*($S277-AV277+1),$V277/365*(AW277-$R277+1))))),0)</f>
        <v>0</v>
      </c>
      <c r="AY277" s="159">
        <f>AW277+1</f>
        <v>45931</v>
      </c>
      <c r="AZ277" s="159">
        <f>AY277+30</f>
        <v>45961</v>
      </c>
      <c r="BA277" s="163">
        <f>IFERROR(IF(($R277-AZ277)&gt;=0,0,IF(($S277-AY277)&lt;0,0,IF(AND(($S277-AZ277)&gt;0,(AY277-$R277)&gt;0),$V277/365*(AZ277-AY277+1),IF(AND(($S277-AZ277)&lt;=0,(AY277-$R277)&gt;0),$V277/365*($S277-AY277+1),$V277/365*(AZ277-$R277+1))))),0)</f>
        <v>0</v>
      </c>
      <c r="BB277" s="159">
        <f>AZ277+1</f>
        <v>45962</v>
      </c>
      <c r="BC277" s="159">
        <f>BB277+29</f>
        <v>45991</v>
      </c>
      <c r="BD277" s="163">
        <f>IFERROR(IF(($R277-BC277)&gt;=0,0,IF(($S277-BB277)&lt;0,0,IF(AND(($S277-BC277)&gt;0,(BB277-$R277)&gt;0),$V277/365*(BC277-BB277+1),IF(AND(($S277-BC277)&lt;=0,(BB277-$R277)&gt;0),$V277/365*($S277-BB277+1),$V277/365*(BC277-$R277+1))))),0)</f>
        <v>0</v>
      </c>
      <c r="BE277" s="159">
        <f>BC277+1</f>
        <v>45992</v>
      </c>
      <c r="BF277" s="159">
        <f>BE277+30</f>
        <v>46022</v>
      </c>
      <c r="BG277" s="163">
        <f>IFERROR(IF(($R277-BF277)&gt;=0,0,IF(($S277-BE277)&lt;0,0,IF(AND(($S277-BF277)&gt;0,(BE277-$R277)&gt;0),$V277/365*(BF277-BE277+1),IF(AND(($S277-BF277)&lt;=0,(BE277-$R277)&gt;0),$V277/365*($S277-BE277+1),$V277/365*(BF277-$R277+1))))),0)</f>
        <v>0</v>
      </c>
      <c r="BH277" s="159">
        <v>46023</v>
      </c>
      <c r="BI277" s="159">
        <f>BH277+30</f>
        <v>46053</v>
      </c>
      <c r="BJ277" s="163">
        <f>IFERROR(IF(($R277-BI277)&gt;=0,0,IF(($S277-BH277)&lt;0,0,IF(AND(($S277-BI277)&gt;0,(BH277-$R277)&gt;0),$V277/365*(BI277-BH277+1),IF(AND(($S277-BI277)&lt;=0,(BH277-$R277)&gt;0),$V277/365*($S277-BH277+1),$V277/365*(BI277-$R277+1))))),0)</f>
        <v>0</v>
      </c>
      <c r="BK277" s="159">
        <f>BI277+1</f>
        <v>46054</v>
      </c>
      <c r="BL277" s="159">
        <f>BK277+27</f>
        <v>46081</v>
      </c>
      <c r="BM277" s="163">
        <f>IFERROR(IF(($R277-BL277)&gt;=0,0,IF(($S277-BK277)&lt;0,0,IF(AND(($S277-BL277)&gt;0,(BK277-$R277)&gt;0),$V277/365*(BL277-BK277+1),IF(AND(($S277-BL277)&lt;=0,(BK277-$R277)&gt;0),$V277/365*($S277-BK277+1),$V277/365*(BL277-$R277+1))))),0)</f>
        <v>0</v>
      </c>
      <c r="BN277" s="159">
        <f>BL277+1</f>
        <v>46082</v>
      </c>
      <c r="BO277" s="159">
        <f>BN277+30</f>
        <v>46112</v>
      </c>
      <c r="BP277" s="163">
        <f>IFERROR(IF(($R277-BO277)&gt;=0,0,IF(($S277-BN277)&lt;0,0,IF(AND(($S277-BO277)&gt;0,(BN277-$R277)&gt;0),$V277/365*(BO277-BN277+1),IF(AND(($S277-BO277)&lt;=0,(BN277-$R277)&gt;0),$V277/365*($S277-BN277+1),$V277/365*(BO277-$R277+1))))),0)</f>
        <v>0</v>
      </c>
      <c r="BQ277" s="159">
        <f>BO277+1</f>
        <v>46113</v>
      </c>
      <c r="BR277" s="159">
        <f>BQ277+29</f>
        <v>46142</v>
      </c>
      <c r="BS277" s="163">
        <f>IFERROR(IF(($R277-BR277)&gt;=0,0,IF(($S277-BQ277)&lt;0,0,IF(AND(($S277-BR277)&gt;0,(BQ277-$R277)&gt;0),$V277/365*(BR277-BQ277+1),IF(AND(($S277-BR277)&lt;=0,(BQ277-$R277)&gt;0),$V277/365*($S277-BQ277+1),$V277/365*(BR277-$R277+1))))),0)</f>
        <v>0</v>
      </c>
      <c r="BT277" s="159">
        <f>BR277+1</f>
        <v>46143</v>
      </c>
      <c r="BU277" s="159">
        <f>BT277+30</f>
        <v>46173</v>
      </c>
      <c r="BV277" s="163">
        <f>IFERROR(IF(($R277-BU277)&gt;=0,0,IF(($S277-BT277)&lt;0,0,IF(AND(($S277-BU277)&gt;0,(BT277-$R277)&gt;0),$V277/365*(BU277-BT277+1),IF(AND(($S277-BU277)&lt;=0,(BT277-$R277)&gt;0),$V277/365*($S277-BT277+1),$V277/365*(BU277-$R277+1))))),0)</f>
        <v>0</v>
      </c>
      <c r="BW277" s="159">
        <f>BU277+1</f>
        <v>46174</v>
      </c>
      <c r="BX277" s="159">
        <f>BW277+29</f>
        <v>46203</v>
      </c>
      <c r="BY277" s="163">
        <f>IFERROR(IF(($R277-BX277)&gt;=0,0,IF(($S277-BW277)&lt;0,0,IF(AND(($S277-BX277)&gt;0,(BW277-$R277)&gt;0),$V277/365*(BX277-BW277+1),IF(AND(($S277-BX277)&lt;=0,(BW277-$R277)&gt;0),$V277/365*($S277-BW277+1),$V277/365*(BX277-$R277+1))))),0)</f>
        <v>0</v>
      </c>
      <c r="BZ277" s="159">
        <f>BX277+1</f>
        <v>46204</v>
      </c>
      <c r="CA277" s="159">
        <f>BZ277+30</f>
        <v>46234</v>
      </c>
      <c r="CB277" s="163">
        <f>IFERROR(IF(($R277-CA277)&gt;=0,0,IF(($S277-BZ277)&lt;0,0,IF(AND(($S277-CA277)&gt;0,(BZ277-$R277)&gt;0),$V277/365*(CA277-BZ277+1),IF(AND(($S277-CA277)&lt;=0,(BZ277-$R277)&gt;0),$V277/365*($S277-BZ277+1),$V277/365*(CA277-$R277+1))))),0)</f>
        <v>0</v>
      </c>
      <c r="CC277" s="159">
        <f>CA277+1</f>
        <v>46235</v>
      </c>
      <c r="CD277" s="159">
        <f>CC277+30</f>
        <v>46265</v>
      </c>
      <c r="CE277" s="163">
        <f>IFERROR(IF(($R277-CD277)&gt;=0,0,IF(($S277-CC277)&lt;0,0,IF(AND(($S277-CD277)&gt;0,(CC277-$R277)&gt;0),$V277/365*(CD277-CC277+1),IF(AND(($S277-CD277)&lt;=0,(CC277-$R277)&gt;0),$V277/365*($S277-CC277+1),$V277/365*(CD277-$R277+1))))),0)</f>
        <v>0</v>
      </c>
      <c r="CF277" s="159">
        <f>CD277+1</f>
        <v>46266</v>
      </c>
      <c r="CG277" s="159">
        <f>CF277+29</f>
        <v>46295</v>
      </c>
      <c r="CH277" s="163">
        <f>IFERROR(IF(($R277-CG277)&gt;=0,0,IF(($S277-CF277)&lt;0,0,IF(AND(($S277-CG277)&gt;0,(CF277-$R277)&gt;0),$V277/365*(CG277-CF277+1),IF(AND(($S277-CG277)&lt;=0,(CF277-$R277)&gt;0),$V277/365*($S277-CF277+1),$V277/365*(CG277-$R277+1))))),0)</f>
        <v>0</v>
      </c>
      <c r="CI277" s="159">
        <f>CG277+1</f>
        <v>46296</v>
      </c>
      <c r="CJ277" s="159">
        <f>CI277+30</f>
        <v>46326</v>
      </c>
      <c r="CK277" s="163">
        <f>IFERROR(IF(($R277-CJ277)&gt;=0,0,IF(($S277-CI277)&lt;0,0,IF(AND(($S277-CJ277)&gt;0,(CI277-$R277)&gt;0),$V277/365*(CJ277-CI277+1),IF(AND(($S277-CJ277)&lt;=0,(CI277-$R277)&gt;0),$V277/365*($S277-CI277+1),$V277/365*(CJ277-$R277+1))))),0)</f>
        <v>0</v>
      </c>
      <c r="CL277" s="159">
        <f>CJ277+1</f>
        <v>46327</v>
      </c>
      <c r="CM277" s="159">
        <f>CL277+29</f>
        <v>46356</v>
      </c>
      <c r="CN277" s="163">
        <f>IFERROR(IF(($R277-CM277)&gt;=0,0,IF(($S277-CL277)&lt;0,0,IF(AND(($S277-CM277)&gt;0,(CL277-$R277)&gt;0),$V277/365*(CM277-CL277+1),IF(AND(($S277-CM277)&lt;=0,(CL277-$R277)&gt;0),$V277/365*($S277-CL277+1),$V277/365*(CM277-$R277+1))))),0)</f>
        <v>0</v>
      </c>
      <c r="CO277" s="159">
        <f>CM277+1</f>
        <v>46357</v>
      </c>
      <c r="CP277" s="159">
        <f>CO277+30</f>
        <v>46387</v>
      </c>
      <c r="CQ277" s="163">
        <f>IFERROR(IF(($R277-CP277)&gt;=0,0,IF(($S277-CO277)&lt;0,0,IF(AND(($S277-CP277)&gt;0,(CO277-$R277)&gt;0),$V277/365*(CP277-CO277+1),IF(AND(($S277-CP277)&lt;=0,(CO277-$R277)&gt;0),$V277/365*($S277-CO277+1),$V277/365*(CP277-$R277+1))))),0)</f>
        <v>0</v>
      </c>
    </row>
    <row r="278" s="85" customFormat="1" ht="24" customHeight="1" outlineLevel="4" spans="1:95">
      <c r="A278" s="128" t="s">
        <v>2815</v>
      </c>
      <c r="B278" s="129"/>
      <c r="C278" s="129"/>
      <c r="D278" s="129"/>
      <c r="E278" s="129"/>
      <c r="F278" s="129"/>
      <c r="G278" s="130"/>
      <c r="H278" s="131"/>
      <c r="I278" s="131"/>
      <c r="J278" s="131"/>
      <c r="K278" s="131"/>
      <c r="L278" s="154"/>
      <c r="M278" s="154"/>
      <c r="N278" s="131"/>
      <c r="O278" s="131"/>
      <c r="P278" s="131"/>
      <c r="Q278" s="131"/>
      <c r="R278" s="131"/>
      <c r="S278" s="131"/>
      <c r="T278" s="131"/>
      <c r="U278" s="131"/>
      <c r="V278" s="131"/>
      <c r="W278" s="131"/>
      <c r="X278" s="131"/>
      <c r="Y278" s="131"/>
      <c r="Z278" s="131"/>
      <c r="AA278" s="131"/>
      <c r="AB278" s="131"/>
      <c r="AC278" s="131"/>
      <c r="AD278" s="131"/>
      <c r="AE278" s="131"/>
      <c r="AF278" s="131"/>
      <c r="AG278" s="131"/>
      <c r="AH278" s="131"/>
      <c r="AI278" s="131"/>
      <c r="AJ278" s="131"/>
      <c r="AK278" s="131"/>
      <c r="AL278" s="131"/>
      <c r="AM278" s="131"/>
      <c r="AN278" s="131"/>
      <c r="AO278" s="131"/>
      <c r="AP278" s="131"/>
      <c r="AQ278" s="131"/>
      <c r="AR278" s="131"/>
      <c r="AS278" s="131"/>
      <c r="AT278" s="131"/>
      <c r="AU278" s="131"/>
      <c r="AV278" s="131"/>
      <c r="AW278" s="131"/>
      <c r="AX278" s="131"/>
      <c r="AY278" s="131"/>
      <c r="AZ278" s="131"/>
      <c r="BA278" s="131"/>
      <c r="BB278" s="131"/>
      <c r="BC278" s="131"/>
      <c r="BD278" s="131"/>
      <c r="BE278" s="131"/>
      <c r="BF278" s="131"/>
      <c r="BG278" s="131"/>
      <c r="BH278" s="131"/>
      <c r="BI278" s="131"/>
      <c r="BJ278" s="131"/>
      <c r="BK278" s="131"/>
      <c r="BL278" s="131"/>
      <c r="BM278" s="131"/>
      <c r="BN278" s="131"/>
      <c r="BO278" s="131"/>
      <c r="BP278" s="131"/>
      <c r="BQ278" s="131"/>
      <c r="BR278" s="131"/>
      <c r="BS278" s="131"/>
      <c r="BT278" s="131"/>
      <c r="BU278" s="131"/>
      <c r="BV278" s="131"/>
      <c r="BW278" s="131"/>
      <c r="BX278" s="131"/>
      <c r="BY278" s="131"/>
      <c r="BZ278" s="131"/>
      <c r="CA278" s="131"/>
      <c r="CB278" s="131"/>
      <c r="CC278" s="131"/>
      <c r="CD278" s="131"/>
      <c r="CE278" s="131"/>
      <c r="CF278" s="131"/>
      <c r="CG278" s="131"/>
      <c r="CH278" s="131"/>
      <c r="CI278" s="131"/>
      <c r="CJ278" s="131"/>
      <c r="CK278" s="131"/>
      <c r="CL278" s="131"/>
      <c r="CM278" s="131"/>
      <c r="CN278" s="131"/>
      <c r="CO278" s="131"/>
      <c r="CP278" s="131"/>
      <c r="CQ278" s="131"/>
    </row>
    <row r="279" ht="24" customHeight="1" outlineLevel="3" spans="1:95">
      <c r="A279" s="120"/>
      <c r="B279" s="121" t="s">
        <v>793</v>
      </c>
      <c r="C279" s="122" t="s">
        <v>1212</v>
      </c>
      <c r="D279" s="120" t="s">
        <v>1213</v>
      </c>
      <c r="E279" s="121"/>
      <c r="F279" s="121"/>
      <c r="G279" s="121"/>
      <c r="H279" s="123">
        <f>X279+AA279+AD279+AG279+AJ279+AM279+AP279+AS279+AV279+AY279+BB279+BE279</f>
        <v>0</v>
      </c>
      <c r="I279" s="123">
        <f>Y279+AB279+AE279+AH279+AK279+AN279+AQ279+AT279+AW279+AZ279+BC279+BF279</f>
        <v>-4756.93150684931</v>
      </c>
      <c r="J279" s="123">
        <f>Z279+AC279+AF279+AI279+AL279+AO279+AR279+AU279+AX279+BA279+BD279+BG279</f>
        <v>4756.93150684931</v>
      </c>
      <c r="K279" s="123"/>
      <c r="L279" s="151"/>
      <c r="M279" s="151"/>
      <c r="N279" s="123"/>
      <c r="O279" s="123"/>
      <c r="P279" s="123"/>
      <c r="Q279" s="123"/>
      <c r="R279" s="123"/>
      <c r="S279" s="123"/>
      <c r="T279" s="123"/>
      <c r="U279" s="123"/>
      <c r="V279" s="123"/>
      <c r="W279" s="123"/>
      <c r="X279" s="123">
        <f>VLOOKUP($C279,'1 预算编制表单'!$C:$BJ,27,FALSE)</f>
        <v>0</v>
      </c>
      <c r="Y279" s="123">
        <f>X279-Z279</f>
        <v>-540.164383561644</v>
      </c>
      <c r="Z279" s="123">
        <f>SUM(Z280:Z284)</f>
        <v>540.164383561644</v>
      </c>
      <c r="AA279" s="123">
        <f>VLOOKUP($C279,'1 预算编制表单'!$C:$BJ,30,FALSE)</f>
        <v>0</v>
      </c>
      <c r="AB279" s="123">
        <f>AA279-AC279</f>
        <v>-487.890410958904</v>
      </c>
      <c r="AC279" s="123">
        <f>SUM(AC280:AC284)</f>
        <v>487.890410958904</v>
      </c>
      <c r="AD279" s="123">
        <f>VLOOKUP($C279,'1 预算编制表单'!$C:$BJ,33,FALSE)</f>
        <v>0</v>
      </c>
      <c r="AE279" s="123">
        <f>AD279-AF279</f>
        <v>-540.164383561644</v>
      </c>
      <c r="AF279" s="123">
        <f>SUM(AF280:AF284)</f>
        <v>540.164383561644</v>
      </c>
      <c r="AG279" s="123">
        <f>VLOOKUP($C279,'1 预算编制表单'!$C:$BJ,36,FALSE)</f>
        <v>0</v>
      </c>
      <c r="AH279" s="123">
        <f>AG279-AI279</f>
        <v>-522.739726027397</v>
      </c>
      <c r="AI279" s="123">
        <f>SUM(AI280:AI284)</f>
        <v>522.739726027397</v>
      </c>
      <c r="AJ279" s="123">
        <f>VLOOKUP($C279,'1 预算编制表单'!$C:$BJ,39,FALSE)</f>
        <v>0</v>
      </c>
      <c r="AK279" s="123">
        <f>AJ279-AL279</f>
        <v>-540.164383561644</v>
      </c>
      <c r="AL279" s="123">
        <f>SUM(AL280:AL284)</f>
        <v>540.164383561644</v>
      </c>
      <c r="AM279" s="123">
        <f>VLOOKUP($C279,'1 预算编制表单'!$C:$BJ,42,FALSE)</f>
        <v>0</v>
      </c>
      <c r="AN279" s="123">
        <f>AM279-AO279</f>
        <v>-522.739726027397</v>
      </c>
      <c r="AO279" s="123">
        <f>SUM(AO280:AO284)</f>
        <v>522.739726027397</v>
      </c>
      <c r="AP279" s="123">
        <f>VLOOKUP($C279,'1 预算编制表单'!$C:$BJ,45,FALSE)</f>
        <v>0</v>
      </c>
      <c r="AQ279" s="123">
        <f>AP279-AR279</f>
        <v>-540.164383561644</v>
      </c>
      <c r="AR279" s="123">
        <f>SUM(AR280:AR284)</f>
        <v>540.164383561644</v>
      </c>
      <c r="AS279" s="123">
        <f>VLOOKUP($C279,'1 预算编制表单'!$C:$BJ,48,FALSE)</f>
        <v>0</v>
      </c>
      <c r="AT279" s="123">
        <f>AS279-AU279</f>
        <v>-540.164383561644</v>
      </c>
      <c r="AU279" s="123">
        <f>SUM(AU280:AU284)</f>
        <v>540.164383561644</v>
      </c>
      <c r="AV279" s="123">
        <f>VLOOKUP($C279,'1 预算编制表单'!$C:$BJ,51,FALSE)</f>
        <v>0</v>
      </c>
      <c r="AW279" s="123">
        <f>AV279-AX279</f>
        <v>-522.739726027397</v>
      </c>
      <c r="AX279" s="123">
        <f>SUM(AX280:AX284)</f>
        <v>522.739726027397</v>
      </c>
      <c r="AY279" s="123">
        <f>VLOOKUP($C279,'1 预算编制表单'!$C:$BJ,54,FALSE)</f>
        <v>0</v>
      </c>
      <c r="AZ279" s="123">
        <f>AY279-BA279</f>
        <v>0</v>
      </c>
      <c r="BA279" s="123">
        <f>SUM(BA280:BA284)</f>
        <v>0</v>
      </c>
      <c r="BB279" s="123">
        <f>VLOOKUP($C279,'1 预算编制表单'!$C:$BJ,57,FALSE)</f>
        <v>0</v>
      </c>
      <c r="BC279" s="123">
        <f>BB279-BD279</f>
        <v>0</v>
      </c>
      <c r="BD279" s="123">
        <f>SUM(BD280:BD284)</f>
        <v>0</v>
      </c>
      <c r="BE279" s="123">
        <f>VLOOKUP($C279,'1 预算编制表单'!$C:$BJ,60,FALSE)</f>
        <v>0</v>
      </c>
      <c r="BF279" s="123">
        <f>BE279-BG279</f>
        <v>0</v>
      </c>
      <c r="BG279" s="123">
        <f>SUM(BG280:BG284)</f>
        <v>0</v>
      </c>
      <c r="BH279" s="123">
        <f>VLOOKUP($C279,'1 预算编制表单'!$C:$BJ,27,FALSE)</f>
        <v>0</v>
      </c>
      <c r="BI279" s="123">
        <f>BH279-BJ279</f>
        <v>0</v>
      </c>
      <c r="BJ279" s="123">
        <f>SUM(BJ280:BJ284)</f>
        <v>0</v>
      </c>
      <c r="BK279" s="123">
        <f>VLOOKUP($C279,'1 预算编制表单'!$C:$BJ,30,FALSE)</f>
        <v>0</v>
      </c>
      <c r="BL279" s="123">
        <f>BK279-BM279</f>
        <v>0</v>
      </c>
      <c r="BM279" s="123">
        <f>SUM(BM280:BM284)</f>
        <v>0</v>
      </c>
      <c r="BN279" s="123">
        <f>VLOOKUP($C279,'1 预算编制表单'!$C:$BJ,33,FALSE)</f>
        <v>0</v>
      </c>
      <c r="BO279" s="123">
        <f>BN279-BP279</f>
        <v>0</v>
      </c>
      <c r="BP279" s="123">
        <f>SUM(BP280:BP284)</f>
        <v>0</v>
      </c>
      <c r="BQ279" s="123">
        <f>VLOOKUP($C279,'1 预算编制表单'!$C:$BJ,36,FALSE)</f>
        <v>0</v>
      </c>
      <c r="BR279" s="123">
        <f>BQ279-BS279</f>
        <v>0</v>
      </c>
      <c r="BS279" s="123">
        <f>SUM(BS280:BS284)</f>
        <v>0</v>
      </c>
      <c r="BT279" s="123">
        <f>VLOOKUP($C279,'1 预算编制表单'!$C:$BJ,39,FALSE)</f>
        <v>0</v>
      </c>
      <c r="BU279" s="123">
        <f>BT279-BV279</f>
        <v>0</v>
      </c>
      <c r="BV279" s="123">
        <f>SUM(BV280:BV284)</f>
        <v>0</v>
      </c>
      <c r="BW279" s="123">
        <f>VLOOKUP($C279,'1 预算编制表单'!$C:$BJ,42,FALSE)</f>
        <v>0</v>
      </c>
      <c r="BX279" s="123">
        <f>BW279-BY279</f>
        <v>0</v>
      </c>
      <c r="BY279" s="123">
        <f>SUM(BY280:BY284)</f>
        <v>0</v>
      </c>
      <c r="BZ279" s="123">
        <f>VLOOKUP($C279,'1 预算编制表单'!$C:$BJ,45,FALSE)</f>
        <v>0</v>
      </c>
      <c r="CA279" s="123">
        <f>BZ279-CB279</f>
        <v>0</v>
      </c>
      <c r="CB279" s="123">
        <f>SUM(CB280:CB284)</f>
        <v>0</v>
      </c>
      <c r="CC279" s="123">
        <f>VLOOKUP($C279,'1 预算编制表单'!$C:$BJ,48,FALSE)</f>
        <v>0</v>
      </c>
      <c r="CD279" s="123">
        <f>CC279-CE279</f>
        <v>0</v>
      </c>
      <c r="CE279" s="123">
        <f>SUM(CE280:CE284)</f>
        <v>0</v>
      </c>
      <c r="CF279" s="123">
        <f>VLOOKUP($C279,'1 预算编制表单'!$C:$BJ,51,FALSE)</f>
        <v>0</v>
      </c>
      <c r="CG279" s="123">
        <f>CF279-CH279</f>
        <v>0</v>
      </c>
      <c r="CH279" s="123">
        <f>SUM(CH280:CH284)</f>
        <v>0</v>
      </c>
      <c r="CI279" s="123">
        <f>VLOOKUP($C279,'1 预算编制表单'!$C:$BJ,54,FALSE)</f>
        <v>0</v>
      </c>
      <c r="CJ279" s="123">
        <f>CI279-CK279</f>
        <v>0</v>
      </c>
      <c r="CK279" s="123">
        <f>SUM(CK280:CK284)</f>
        <v>0</v>
      </c>
      <c r="CL279" s="123">
        <f>VLOOKUP($C279,'1 预算编制表单'!$C:$BJ,57,FALSE)</f>
        <v>0</v>
      </c>
      <c r="CM279" s="123">
        <f>CL279-CN279</f>
        <v>0</v>
      </c>
      <c r="CN279" s="123">
        <f>SUM(CN280:CN284)</f>
        <v>0</v>
      </c>
      <c r="CO279" s="123">
        <f>VLOOKUP($C279,'1 预算编制表单'!$C:$BJ,60,FALSE)</f>
        <v>0</v>
      </c>
      <c r="CP279" s="123">
        <f>CO279-CQ279</f>
        <v>0</v>
      </c>
      <c r="CQ279" s="123">
        <f>SUM(CQ280:CQ284)</f>
        <v>0</v>
      </c>
    </row>
    <row r="280" s="85" customFormat="1" ht="24" customHeight="1" outlineLevel="4" spans="1:95">
      <c r="A280" s="124"/>
      <c r="B280" s="125"/>
      <c r="C280" s="126"/>
      <c r="D280" s="124"/>
      <c r="E280" s="125"/>
      <c r="F280" s="125"/>
      <c r="G280" s="125"/>
      <c r="H280" s="127"/>
      <c r="I280" s="127"/>
      <c r="J280" s="127">
        <f>Z280+AC280+AF280+AI280+AL280+AO280+AR280+AU280+AX280+BA280+BD280+BG280</f>
        <v>4756.93150684931</v>
      </c>
      <c r="K280" s="127">
        <v>1</v>
      </c>
      <c r="L280" s="152" t="s">
        <v>2847</v>
      </c>
      <c r="M280" s="153" t="str">
        <f>IFERROR(VLOOKUP($L280,'2-2 引出数据_合同数据仓库'!$B$2:$BP$10000,3,FALSE),0)</f>
        <v>深圳金地中心化粪池清理服务外包合同</v>
      </c>
      <c r="N280" s="127"/>
      <c r="O280" s="153">
        <f>IFERROR(VLOOKUP((LEFT(VLOOKUP($L280,'2-2 引出数据_合同数据仓库'!$B$2:$BP$10000,64,FALSE),15)&amp;(RIGHT(VLOOKUP($L280,'2-2 引出数据_合同数据仓库'!$B$2:$BP$10000,64,FALSE),4)+1)),'2-2 引出数据_合同数据仓库'!$B$2:$BP$10000,3,FALSE),0)</f>
        <v>0</v>
      </c>
      <c r="P280" s="127"/>
      <c r="Q280" s="127" t="str">
        <f>IFERROR(VLOOKUP($L280,'2-2 引出数据_合同数据仓库'!$B$2:$BP$10000,28,FALSE),0)</f>
        <v>2024-10-01</v>
      </c>
      <c r="R280" s="127" t="str">
        <f>IFERROR(VLOOKUP($L280,'2-2 引出数据_合同数据仓库'!$B$2:$BP$10000,29,FALSE),0)</f>
        <v>2024-10-01</v>
      </c>
      <c r="S280" s="127" t="str">
        <f>IFERROR(VLOOKUP($L280,'2-2 引出数据_合同数据仓库'!$B$2:$BP$10000,4,FALSE),0)</f>
        <v>2025-09-30</v>
      </c>
      <c r="T280" s="127"/>
      <c r="U280" s="127">
        <f>IFERROR(VLOOKUP($L280,'2-2 引出数据_合同数据仓库'!$B$2:$BP$10000,15,FALSE),0)</f>
        <v>6360</v>
      </c>
      <c r="V280" s="127">
        <f>U280/(S280-R280+1)*365</f>
        <v>6360</v>
      </c>
      <c r="W280" s="127"/>
      <c r="X280" s="159">
        <v>45658</v>
      </c>
      <c r="Y280" s="159">
        <f>X280+30</f>
        <v>45688</v>
      </c>
      <c r="Z280" s="163">
        <f>IFERROR(IF(($R280-Y280)&gt;=0,0,IF(($S280-X280)&lt;0,0,IF(AND(($S280-Y280)&gt;0,(X280-$R280)&gt;0),$V280/365*(Y280-X280+1),IF(AND(($S280-Y280)&lt;=0,(X280-$R280)&gt;0),$V280/365*($S280-X280+1),$V280/365*(Y280-$R280+1))))),0)</f>
        <v>540.164383561644</v>
      </c>
      <c r="AA280" s="159">
        <f>Y280+1</f>
        <v>45689</v>
      </c>
      <c r="AB280" s="159">
        <f>AA280+27</f>
        <v>45716</v>
      </c>
      <c r="AC280" s="163">
        <f>IFERROR(IF(($R280-AB280)&gt;=0,0,IF(($S280-AA280)&lt;0,0,IF(AND(($S280-AB280)&gt;0,(AA280-$R280)&gt;0),$V280/365*(AB280-AA280+1),IF(AND(($S280-AB280)&lt;=0,(AA280-$R280)&gt;0),$V280/365*($S280-AA280+1),$V280/365*(AB280-$R280+1))))),0)</f>
        <v>487.890410958904</v>
      </c>
      <c r="AD280" s="159">
        <f>AB280+1</f>
        <v>45717</v>
      </c>
      <c r="AE280" s="159">
        <f>AD280+30</f>
        <v>45747</v>
      </c>
      <c r="AF280" s="163">
        <f>IFERROR(IF(($R280-AE280)&gt;=0,0,IF(($S280-AD280)&lt;0,0,IF(AND(($S280-AE280)&gt;0,(AD280-$R280)&gt;0),$V280/365*(AE280-AD280+1),IF(AND(($S280-AE280)&lt;=0,(AD280-$R280)&gt;0),$V280/365*($S280-AD280+1),$V280/365*(AE280-$R280+1))))),0)</f>
        <v>540.164383561644</v>
      </c>
      <c r="AG280" s="159">
        <f>AE280+1</f>
        <v>45748</v>
      </c>
      <c r="AH280" s="159">
        <f>AG280+29</f>
        <v>45777</v>
      </c>
      <c r="AI280" s="163">
        <f>IFERROR(IF(($R280-AH280)&gt;=0,0,IF(($S280-AG280)&lt;0,0,IF(AND(($S280-AH280)&gt;0,(AG280-$R280)&gt;0),$V280/365*(AH280-AG280+1),IF(AND(($S280-AH280)&lt;=0,(AG280-$R280)&gt;0),$V280/365*($S280-AG280+1),$V280/365*(AH280-$R280+1))))),0)</f>
        <v>522.739726027397</v>
      </c>
      <c r="AJ280" s="159">
        <f>AH280+1</f>
        <v>45778</v>
      </c>
      <c r="AK280" s="159">
        <f>AJ280+30</f>
        <v>45808</v>
      </c>
      <c r="AL280" s="163">
        <f>IFERROR(IF(($R280-AK280)&gt;=0,0,IF(($S280-AJ280)&lt;0,0,IF(AND(($S280-AK280)&gt;0,(AJ280-$R280)&gt;0),$V280/365*(AK280-AJ280+1),IF(AND(($S280-AK280)&lt;=0,(AJ280-$R280)&gt;0),$V280/365*($S280-AJ280+1),$V280/365*(AK280-$R280+1))))),0)</f>
        <v>540.164383561644</v>
      </c>
      <c r="AM280" s="159">
        <f>AK280+1</f>
        <v>45809</v>
      </c>
      <c r="AN280" s="159">
        <f>AM280+29</f>
        <v>45838</v>
      </c>
      <c r="AO280" s="163">
        <f>IFERROR(IF(($R280-AN280)&gt;=0,0,IF(($S280-AM280)&lt;0,0,IF(AND(($S280-AN280)&gt;0,(AM280-$R280)&gt;0),$V280/365*(AN280-AM280+1),IF(AND(($S280-AN280)&lt;=0,(AM280-$R280)&gt;0),$V280/365*($S280-AM280+1),$V280/365*(AN280-$R280+1))))),0)</f>
        <v>522.739726027397</v>
      </c>
      <c r="AP280" s="159">
        <f>AN280+1</f>
        <v>45839</v>
      </c>
      <c r="AQ280" s="159">
        <f>AP280+30</f>
        <v>45869</v>
      </c>
      <c r="AR280" s="163">
        <f>IFERROR(IF(($R280-AQ280)&gt;=0,0,IF(($S280-AP280)&lt;0,0,IF(AND(($S280-AQ280)&gt;0,(AP280-$R280)&gt;0),$V280/365*(AQ280-AP280+1),IF(AND(($S280-AQ280)&lt;=0,(AP280-$R280)&gt;0),$V280/365*($S280-AP280+1),$V280/365*(AQ280-$R280+1))))),0)</f>
        <v>540.164383561644</v>
      </c>
      <c r="AS280" s="159">
        <f>AQ280+1</f>
        <v>45870</v>
      </c>
      <c r="AT280" s="159">
        <f>AS280+30</f>
        <v>45900</v>
      </c>
      <c r="AU280" s="163">
        <f>IFERROR(IF(($R280-AT280)&gt;=0,0,IF(($S280-AS280)&lt;0,0,IF(AND(($S280-AT280)&gt;0,(AS280-$R280)&gt;0),$V280/365*(AT280-AS280+1),IF(AND(($S280-AT280)&lt;=0,(AS280-$R280)&gt;0),$V280/365*($S280-AS280+1),$V280/365*(AT280-$R280+1))))),0)</f>
        <v>540.164383561644</v>
      </c>
      <c r="AV280" s="159">
        <f>AT280+1</f>
        <v>45901</v>
      </c>
      <c r="AW280" s="159">
        <f>AV280+29</f>
        <v>45930</v>
      </c>
      <c r="AX280" s="163">
        <f>IFERROR(IF(($R280-AW280)&gt;=0,0,IF(($S280-AV280)&lt;0,0,IF(AND(($S280-AW280)&gt;0,(AV280-$R280)&gt;0),$V280/365*(AW280-AV280+1),IF(AND(($S280-AW280)&lt;=0,(AV280-$R280)&gt;0),$V280/365*($S280-AV280+1),$V280/365*(AW280-$R280+1))))),0)</f>
        <v>522.739726027397</v>
      </c>
      <c r="AY280" s="159">
        <f>AW280+1</f>
        <v>45931</v>
      </c>
      <c r="AZ280" s="159">
        <f>AY280+30</f>
        <v>45961</v>
      </c>
      <c r="BA280" s="163">
        <f>IFERROR(IF(($R280-AZ280)&gt;=0,0,IF(($S280-AY280)&lt;0,0,IF(AND(($S280-AZ280)&gt;0,(AY280-$R280)&gt;0),$V280/365*(AZ280-AY280+1),IF(AND(($S280-AZ280)&lt;=0,(AY280-$R280)&gt;0),$V280/365*($S280-AY280+1),$V280/365*(AZ280-$R280+1))))),0)</f>
        <v>0</v>
      </c>
      <c r="BB280" s="159">
        <f>AZ280+1</f>
        <v>45962</v>
      </c>
      <c r="BC280" s="159">
        <f>BB280+29</f>
        <v>45991</v>
      </c>
      <c r="BD280" s="163">
        <f>IFERROR(IF(($R280-BC280)&gt;=0,0,IF(($S280-BB280)&lt;0,0,IF(AND(($S280-BC280)&gt;0,(BB280-$R280)&gt;0),$V280/365*(BC280-BB280+1),IF(AND(($S280-BC280)&lt;=0,(BB280-$R280)&gt;0),$V280/365*($S280-BB280+1),$V280/365*(BC280-$R280+1))))),0)</f>
        <v>0</v>
      </c>
      <c r="BE280" s="159">
        <f>BC280+1</f>
        <v>45992</v>
      </c>
      <c r="BF280" s="159">
        <f>BE280+30</f>
        <v>46022</v>
      </c>
      <c r="BG280" s="163">
        <f>IFERROR(IF(($R280-BF280)&gt;=0,0,IF(($S280-BE280)&lt;0,0,IF(AND(($S280-BF280)&gt;0,(BE280-$R280)&gt;0),$V280/365*(BF280-BE280+1),IF(AND(($S280-BF280)&lt;=0,(BE280-$R280)&gt;0),$V280/365*($S280-BE280+1),$V280/365*(BF280-$R280+1))))),0)</f>
        <v>0</v>
      </c>
      <c r="BH280" s="159">
        <v>46023</v>
      </c>
      <c r="BI280" s="159">
        <f>BH280+30</f>
        <v>46053</v>
      </c>
      <c r="BJ280" s="163">
        <f>IFERROR(IF(($R280-BI280)&gt;=0,0,IF(($S280-BH280)&lt;0,0,IF(AND(($S280-BI280)&gt;0,(BH280-$R280)&gt;0),$V280/365*(BI280-BH280+1),IF(AND(($S280-BI280)&lt;=0,(BH280-$R280)&gt;0),$V280/365*($S280-BH280+1),$V280/365*(BI280-$R280+1))))),0)</f>
        <v>0</v>
      </c>
      <c r="BK280" s="159">
        <f>BI280+1</f>
        <v>46054</v>
      </c>
      <c r="BL280" s="159">
        <f>BK280+27</f>
        <v>46081</v>
      </c>
      <c r="BM280" s="163">
        <f>IFERROR(IF(($R280-BL280)&gt;=0,0,IF(($S280-BK280)&lt;0,0,IF(AND(($S280-BL280)&gt;0,(BK280-$R280)&gt;0),$V280/365*(BL280-BK280+1),IF(AND(($S280-BL280)&lt;=0,(BK280-$R280)&gt;0),$V280/365*($S280-BK280+1),$V280/365*(BL280-$R280+1))))),0)</f>
        <v>0</v>
      </c>
      <c r="BN280" s="159">
        <f>BL280+1</f>
        <v>46082</v>
      </c>
      <c r="BO280" s="159">
        <f>BN280+30</f>
        <v>46112</v>
      </c>
      <c r="BP280" s="163">
        <f>IFERROR(IF(($R280-BO280)&gt;=0,0,IF(($S280-BN280)&lt;0,0,IF(AND(($S280-BO280)&gt;0,(BN280-$R280)&gt;0),$V280/365*(BO280-BN280+1),IF(AND(($S280-BO280)&lt;=0,(BN280-$R280)&gt;0),$V280/365*($S280-BN280+1),$V280/365*(BO280-$R280+1))))),0)</f>
        <v>0</v>
      </c>
      <c r="BQ280" s="159">
        <f>BO280+1</f>
        <v>46113</v>
      </c>
      <c r="BR280" s="159">
        <f>BQ280+29</f>
        <v>46142</v>
      </c>
      <c r="BS280" s="163">
        <f>IFERROR(IF(($R280-BR280)&gt;=0,0,IF(($S280-BQ280)&lt;0,0,IF(AND(($S280-BR280)&gt;0,(BQ280-$R280)&gt;0),$V280/365*(BR280-BQ280+1),IF(AND(($S280-BR280)&lt;=0,(BQ280-$R280)&gt;0),$V280/365*($S280-BQ280+1),$V280/365*(BR280-$R280+1))))),0)</f>
        <v>0</v>
      </c>
      <c r="BT280" s="159">
        <f>BR280+1</f>
        <v>46143</v>
      </c>
      <c r="BU280" s="159">
        <f>BT280+30</f>
        <v>46173</v>
      </c>
      <c r="BV280" s="163">
        <f>IFERROR(IF(($R280-BU280)&gt;=0,0,IF(($S280-BT280)&lt;0,0,IF(AND(($S280-BU280)&gt;0,(BT280-$R280)&gt;0),$V280/365*(BU280-BT280+1),IF(AND(($S280-BU280)&lt;=0,(BT280-$R280)&gt;0),$V280/365*($S280-BT280+1),$V280/365*(BU280-$R280+1))))),0)</f>
        <v>0</v>
      </c>
      <c r="BW280" s="159">
        <f>BU280+1</f>
        <v>46174</v>
      </c>
      <c r="BX280" s="159">
        <f>BW280+29</f>
        <v>46203</v>
      </c>
      <c r="BY280" s="163">
        <f>IFERROR(IF(($R280-BX280)&gt;=0,0,IF(($S280-BW280)&lt;0,0,IF(AND(($S280-BX280)&gt;0,(BW280-$R280)&gt;0),$V280/365*(BX280-BW280+1),IF(AND(($S280-BX280)&lt;=0,(BW280-$R280)&gt;0),$V280/365*($S280-BW280+1),$V280/365*(BX280-$R280+1))))),0)</f>
        <v>0</v>
      </c>
      <c r="BZ280" s="159">
        <f>BX280+1</f>
        <v>46204</v>
      </c>
      <c r="CA280" s="159">
        <f>BZ280+30</f>
        <v>46234</v>
      </c>
      <c r="CB280" s="163">
        <f>IFERROR(IF(($R280-CA280)&gt;=0,0,IF(($S280-BZ280)&lt;0,0,IF(AND(($S280-CA280)&gt;0,(BZ280-$R280)&gt;0),$V280/365*(CA280-BZ280+1),IF(AND(($S280-CA280)&lt;=0,(BZ280-$R280)&gt;0),$V280/365*($S280-BZ280+1),$V280/365*(CA280-$R280+1))))),0)</f>
        <v>0</v>
      </c>
      <c r="CC280" s="159">
        <f>CA280+1</f>
        <v>46235</v>
      </c>
      <c r="CD280" s="159">
        <f>CC280+30</f>
        <v>46265</v>
      </c>
      <c r="CE280" s="163">
        <f>IFERROR(IF(($R280-CD280)&gt;=0,0,IF(($S280-CC280)&lt;0,0,IF(AND(($S280-CD280)&gt;0,(CC280-$R280)&gt;0),$V280/365*(CD280-CC280+1),IF(AND(($S280-CD280)&lt;=0,(CC280-$R280)&gt;0),$V280/365*($S280-CC280+1),$V280/365*(CD280-$R280+1))))),0)</f>
        <v>0</v>
      </c>
      <c r="CF280" s="159">
        <f>CD280+1</f>
        <v>46266</v>
      </c>
      <c r="CG280" s="159">
        <f>CF280+29</f>
        <v>46295</v>
      </c>
      <c r="CH280" s="163">
        <f>IFERROR(IF(($R280-CG280)&gt;=0,0,IF(($S280-CF280)&lt;0,0,IF(AND(($S280-CG280)&gt;0,(CF280-$R280)&gt;0),$V280/365*(CG280-CF280+1),IF(AND(($S280-CG280)&lt;=0,(CF280-$R280)&gt;0),$V280/365*($S280-CF280+1),$V280/365*(CG280-$R280+1))))),0)</f>
        <v>0</v>
      </c>
      <c r="CI280" s="159">
        <f>CG280+1</f>
        <v>46296</v>
      </c>
      <c r="CJ280" s="159">
        <f>CI280+30</f>
        <v>46326</v>
      </c>
      <c r="CK280" s="163">
        <f>IFERROR(IF(($R280-CJ280)&gt;=0,0,IF(($S280-CI280)&lt;0,0,IF(AND(($S280-CJ280)&gt;0,(CI280-$R280)&gt;0),$V280/365*(CJ280-CI280+1),IF(AND(($S280-CJ280)&lt;=0,(CI280-$R280)&gt;0),$V280/365*($S280-CI280+1),$V280/365*(CJ280-$R280+1))))),0)</f>
        <v>0</v>
      </c>
      <c r="CL280" s="159">
        <f>CJ280+1</f>
        <v>46327</v>
      </c>
      <c r="CM280" s="159">
        <f>CL280+29</f>
        <v>46356</v>
      </c>
      <c r="CN280" s="163">
        <f>IFERROR(IF(($R280-CM280)&gt;=0,0,IF(($S280-CL280)&lt;0,0,IF(AND(($S280-CM280)&gt;0,(CL280-$R280)&gt;0),$V280/365*(CM280-CL280+1),IF(AND(($S280-CM280)&lt;=0,(CL280-$R280)&gt;0),$V280/365*($S280-CL280+1),$V280/365*(CM280-$R280+1))))),0)</f>
        <v>0</v>
      </c>
      <c r="CO280" s="159">
        <f>CM280+1</f>
        <v>46357</v>
      </c>
      <c r="CP280" s="159">
        <f>CO280+30</f>
        <v>46387</v>
      </c>
      <c r="CQ280" s="163">
        <f>IFERROR(IF(($R280-CP280)&gt;=0,0,IF(($S280-CO280)&lt;0,0,IF(AND(($S280-CP280)&gt;0,(CO280-$R280)&gt;0),$V280/365*(CP280-CO280+1),IF(AND(($S280-CP280)&lt;=0,(CO280-$R280)&gt;0),$V280/365*($S280-CO280+1),$V280/365*(CP280-$R280+1))))),0)</f>
        <v>0</v>
      </c>
    </row>
    <row r="281" s="85" customFormat="1" ht="24" customHeight="1" outlineLevel="4" spans="1:95">
      <c r="A281" s="124"/>
      <c r="B281" s="125"/>
      <c r="C281" s="126"/>
      <c r="D281" s="124"/>
      <c r="E281" s="125"/>
      <c r="F281" s="125"/>
      <c r="G281" s="125"/>
      <c r="H281" s="127"/>
      <c r="I281" s="127"/>
      <c r="J281" s="127">
        <f>Z281+AC281+AF281+AI281+AL281+AO281+AR281+AU281+AX281+BA281+BD281+BG281</f>
        <v>0</v>
      </c>
      <c r="K281" s="127">
        <f>K280+1</f>
        <v>2</v>
      </c>
      <c r="L281" s="152"/>
      <c r="M281" s="153">
        <f>IFERROR(VLOOKUP($L281,'2-2 引出数据_合同数据仓库'!$B$2:$BP$10000,3,FALSE),0)</f>
        <v>0</v>
      </c>
      <c r="N281" s="127"/>
      <c r="O281" s="153">
        <f>IFERROR(VLOOKUP((LEFT(VLOOKUP($L281,'2-2 引出数据_合同数据仓库'!$B$2:$BP$10000,64,FALSE),15)&amp;(RIGHT(VLOOKUP($L281,'2-2 引出数据_合同数据仓库'!$B$2:$BP$10000,64,FALSE),4)+1)),'2-2 引出数据_合同数据仓库'!$B$2:$BP$10000,3,FALSE),0)</f>
        <v>0</v>
      </c>
      <c r="P281" s="127"/>
      <c r="Q281" s="127">
        <f>IFERROR(VLOOKUP($L281,'2-2 引出数据_合同数据仓库'!$B$2:$BP$10000,28,FALSE),0)</f>
        <v>0</v>
      </c>
      <c r="R281" s="127">
        <f>IFERROR(VLOOKUP($L281,'2-2 引出数据_合同数据仓库'!$B$2:$BP$10000,29,FALSE),0)</f>
        <v>0</v>
      </c>
      <c r="S281" s="127">
        <f>IFERROR(VLOOKUP($L281,'2-2 引出数据_合同数据仓库'!$B$2:$BP$10000,4,FALSE),0)</f>
        <v>0</v>
      </c>
      <c r="T281" s="127"/>
      <c r="U281" s="127">
        <f>IFERROR(VLOOKUP($L281,'2-2 引出数据_合同数据仓库'!$B$2:$BP$10000,15,FALSE),0)</f>
        <v>0</v>
      </c>
      <c r="V281" s="127">
        <f>U281/(S281-R281+1)*365</f>
        <v>0</v>
      </c>
      <c r="W281" s="127"/>
      <c r="X281" s="159">
        <v>45658</v>
      </c>
      <c r="Y281" s="159">
        <f>X281+30</f>
        <v>45688</v>
      </c>
      <c r="Z281" s="163">
        <f>IFERROR(IF(($R281-Y281)&gt;=0,0,IF(($S281-X281)&lt;0,0,IF(AND(($S281-Y281)&gt;0,(X281-$R281)&gt;0),$V281/365*(Y281-X281+1),IF(AND(($S281-Y281)&lt;=0,(X281-$R281)&gt;0),$V281/365*($S281-X281+1),$V281/365*(Y281-$R281+1))))),0)</f>
        <v>0</v>
      </c>
      <c r="AA281" s="159">
        <f>Y281+1</f>
        <v>45689</v>
      </c>
      <c r="AB281" s="159">
        <f>AA281+27</f>
        <v>45716</v>
      </c>
      <c r="AC281" s="163">
        <f>IFERROR(IF(($R281-AB281)&gt;=0,0,IF(($S281-AA281)&lt;0,0,IF(AND(($S281-AB281)&gt;0,(AA281-$R281)&gt;0),$V281/365*(AB281-AA281+1),IF(AND(($S281-AB281)&lt;=0,(AA281-$R281)&gt;0),$V281/365*($S281-AA281+1),$V281/365*(AB281-$R281+1))))),0)</f>
        <v>0</v>
      </c>
      <c r="AD281" s="159">
        <f>AB281+1</f>
        <v>45717</v>
      </c>
      <c r="AE281" s="159">
        <f>AD281+30</f>
        <v>45747</v>
      </c>
      <c r="AF281" s="163">
        <f>IFERROR(IF(($R281-AE281)&gt;=0,0,IF(($S281-AD281)&lt;0,0,IF(AND(($S281-AE281)&gt;0,(AD281-$R281)&gt;0),$V281/365*(AE281-AD281+1),IF(AND(($S281-AE281)&lt;=0,(AD281-$R281)&gt;0),$V281/365*($S281-AD281+1),$V281/365*(AE281-$R281+1))))),0)</f>
        <v>0</v>
      </c>
      <c r="AG281" s="159">
        <f>AE281+1</f>
        <v>45748</v>
      </c>
      <c r="AH281" s="159">
        <f>AG281+29</f>
        <v>45777</v>
      </c>
      <c r="AI281" s="163">
        <f>IFERROR(IF(($R281-AH281)&gt;=0,0,IF(($S281-AG281)&lt;0,0,IF(AND(($S281-AH281)&gt;0,(AG281-$R281)&gt;0),$V281/365*(AH281-AG281+1),IF(AND(($S281-AH281)&lt;=0,(AG281-$R281)&gt;0),$V281/365*($S281-AG281+1),$V281/365*(AH281-$R281+1))))),0)</f>
        <v>0</v>
      </c>
      <c r="AJ281" s="159">
        <f>AH281+1</f>
        <v>45778</v>
      </c>
      <c r="AK281" s="159">
        <f>AJ281+30</f>
        <v>45808</v>
      </c>
      <c r="AL281" s="163">
        <f>IFERROR(IF(($R281-AK281)&gt;=0,0,IF(($S281-AJ281)&lt;0,0,IF(AND(($S281-AK281)&gt;0,(AJ281-$R281)&gt;0),$V281/365*(AK281-AJ281+1),IF(AND(($S281-AK281)&lt;=0,(AJ281-$R281)&gt;0),$V281/365*($S281-AJ281+1),$V281/365*(AK281-$R281+1))))),0)</f>
        <v>0</v>
      </c>
      <c r="AM281" s="159">
        <f>AK281+1</f>
        <v>45809</v>
      </c>
      <c r="AN281" s="159">
        <f>AM281+29</f>
        <v>45838</v>
      </c>
      <c r="AO281" s="163">
        <f>IFERROR(IF(($R281-AN281)&gt;=0,0,IF(($S281-AM281)&lt;0,0,IF(AND(($S281-AN281)&gt;0,(AM281-$R281)&gt;0),$V281/365*(AN281-AM281+1),IF(AND(($S281-AN281)&lt;=0,(AM281-$R281)&gt;0),$V281/365*($S281-AM281+1),$V281/365*(AN281-$R281+1))))),0)</f>
        <v>0</v>
      </c>
      <c r="AP281" s="159">
        <f>AN281+1</f>
        <v>45839</v>
      </c>
      <c r="AQ281" s="159">
        <f>AP281+30</f>
        <v>45869</v>
      </c>
      <c r="AR281" s="163">
        <f>IFERROR(IF(($R281-AQ281)&gt;=0,0,IF(($S281-AP281)&lt;0,0,IF(AND(($S281-AQ281)&gt;0,(AP281-$R281)&gt;0),$V281/365*(AQ281-AP281+1),IF(AND(($S281-AQ281)&lt;=0,(AP281-$R281)&gt;0),$V281/365*($S281-AP281+1),$V281/365*(AQ281-$R281+1))))),0)</f>
        <v>0</v>
      </c>
      <c r="AS281" s="159">
        <f>AQ281+1</f>
        <v>45870</v>
      </c>
      <c r="AT281" s="159">
        <f>AS281+30</f>
        <v>45900</v>
      </c>
      <c r="AU281" s="163">
        <f>IFERROR(IF(($R281-AT281)&gt;=0,0,IF(($S281-AS281)&lt;0,0,IF(AND(($S281-AT281)&gt;0,(AS281-$R281)&gt;0),$V281/365*(AT281-AS281+1),IF(AND(($S281-AT281)&lt;=0,(AS281-$R281)&gt;0),$V281/365*($S281-AS281+1),$V281/365*(AT281-$R281+1))))),0)</f>
        <v>0</v>
      </c>
      <c r="AV281" s="159">
        <f>AT281+1</f>
        <v>45901</v>
      </c>
      <c r="AW281" s="159">
        <f>AV281+29</f>
        <v>45930</v>
      </c>
      <c r="AX281" s="163">
        <f>IFERROR(IF(($R281-AW281)&gt;=0,0,IF(($S281-AV281)&lt;0,0,IF(AND(($S281-AW281)&gt;0,(AV281-$R281)&gt;0),$V281/365*(AW281-AV281+1),IF(AND(($S281-AW281)&lt;=0,(AV281-$R281)&gt;0),$V281/365*($S281-AV281+1),$V281/365*(AW281-$R281+1))))),0)</f>
        <v>0</v>
      </c>
      <c r="AY281" s="159">
        <f>AW281+1</f>
        <v>45931</v>
      </c>
      <c r="AZ281" s="159">
        <f>AY281+30</f>
        <v>45961</v>
      </c>
      <c r="BA281" s="163">
        <f>IFERROR(IF(($R281-AZ281)&gt;=0,0,IF(($S281-AY281)&lt;0,0,IF(AND(($S281-AZ281)&gt;0,(AY281-$R281)&gt;0),$V281/365*(AZ281-AY281+1),IF(AND(($S281-AZ281)&lt;=0,(AY281-$R281)&gt;0),$V281/365*($S281-AY281+1),$V281/365*(AZ281-$R281+1))))),0)</f>
        <v>0</v>
      </c>
      <c r="BB281" s="159">
        <f>AZ281+1</f>
        <v>45962</v>
      </c>
      <c r="BC281" s="159">
        <f>BB281+29</f>
        <v>45991</v>
      </c>
      <c r="BD281" s="163">
        <f>IFERROR(IF(($R281-BC281)&gt;=0,0,IF(($S281-BB281)&lt;0,0,IF(AND(($S281-BC281)&gt;0,(BB281-$R281)&gt;0),$V281/365*(BC281-BB281+1),IF(AND(($S281-BC281)&lt;=0,(BB281-$R281)&gt;0),$V281/365*($S281-BB281+1),$V281/365*(BC281-$R281+1))))),0)</f>
        <v>0</v>
      </c>
      <c r="BE281" s="159">
        <f>BC281+1</f>
        <v>45992</v>
      </c>
      <c r="BF281" s="159">
        <f>BE281+30</f>
        <v>46022</v>
      </c>
      <c r="BG281" s="163">
        <f>IFERROR(IF(($R281-BF281)&gt;=0,0,IF(($S281-BE281)&lt;0,0,IF(AND(($S281-BF281)&gt;0,(BE281-$R281)&gt;0),$V281/365*(BF281-BE281+1),IF(AND(($S281-BF281)&lt;=0,(BE281-$R281)&gt;0),$V281/365*($S281-BE281+1),$V281/365*(BF281-$R281+1))))),0)</f>
        <v>0</v>
      </c>
      <c r="BH281" s="159">
        <v>46023</v>
      </c>
      <c r="BI281" s="159">
        <f>BH281+30</f>
        <v>46053</v>
      </c>
      <c r="BJ281" s="163">
        <f>IFERROR(IF(($R281-BI281)&gt;=0,0,IF(($S281-BH281)&lt;0,0,IF(AND(($S281-BI281)&gt;0,(BH281-$R281)&gt;0),$V281/365*(BI281-BH281+1),IF(AND(($S281-BI281)&lt;=0,(BH281-$R281)&gt;0),$V281/365*($S281-BH281+1),$V281/365*(BI281-$R281+1))))),0)</f>
        <v>0</v>
      </c>
      <c r="BK281" s="159">
        <f>BI281+1</f>
        <v>46054</v>
      </c>
      <c r="BL281" s="159">
        <f>BK281+27</f>
        <v>46081</v>
      </c>
      <c r="BM281" s="163">
        <f>IFERROR(IF(($R281-BL281)&gt;=0,0,IF(($S281-BK281)&lt;0,0,IF(AND(($S281-BL281)&gt;0,(BK281-$R281)&gt;0),$V281/365*(BL281-BK281+1),IF(AND(($S281-BL281)&lt;=0,(BK281-$R281)&gt;0),$V281/365*($S281-BK281+1),$V281/365*(BL281-$R281+1))))),0)</f>
        <v>0</v>
      </c>
      <c r="BN281" s="159">
        <f>BL281+1</f>
        <v>46082</v>
      </c>
      <c r="BO281" s="159">
        <f>BN281+30</f>
        <v>46112</v>
      </c>
      <c r="BP281" s="163">
        <f>IFERROR(IF(($R281-BO281)&gt;=0,0,IF(($S281-BN281)&lt;0,0,IF(AND(($S281-BO281)&gt;0,(BN281-$R281)&gt;0),$V281/365*(BO281-BN281+1),IF(AND(($S281-BO281)&lt;=0,(BN281-$R281)&gt;0),$V281/365*($S281-BN281+1),$V281/365*(BO281-$R281+1))))),0)</f>
        <v>0</v>
      </c>
      <c r="BQ281" s="159">
        <f>BO281+1</f>
        <v>46113</v>
      </c>
      <c r="BR281" s="159">
        <f>BQ281+29</f>
        <v>46142</v>
      </c>
      <c r="BS281" s="163">
        <f>IFERROR(IF(($R281-BR281)&gt;=0,0,IF(($S281-BQ281)&lt;0,0,IF(AND(($S281-BR281)&gt;0,(BQ281-$R281)&gt;0),$V281/365*(BR281-BQ281+1),IF(AND(($S281-BR281)&lt;=0,(BQ281-$R281)&gt;0),$V281/365*($S281-BQ281+1),$V281/365*(BR281-$R281+1))))),0)</f>
        <v>0</v>
      </c>
      <c r="BT281" s="159">
        <f>BR281+1</f>
        <v>46143</v>
      </c>
      <c r="BU281" s="159">
        <f>BT281+30</f>
        <v>46173</v>
      </c>
      <c r="BV281" s="163">
        <f>IFERROR(IF(($R281-BU281)&gt;=0,0,IF(($S281-BT281)&lt;0,0,IF(AND(($S281-BU281)&gt;0,(BT281-$R281)&gt;0),$V281/365*(BU281-BT281+1),IF(AND(($S281-BU281)&lt;=0,(BT281-$R281)&gt;0),$V281/365*($S281-BT281+1),$V281/365*(BU281-$R281+1))))),0)</f>
        <v>0</v>
      </c>
      <c r="BW281" s="159">
        <f>BU281+1</f>
        <v>46174</v>
      </c>
      <c r="BX281" s="159">
        <f>BW281+29</f>
        <v>46203</v>
      </c>
      <c r="BY281" s="163">
        <f>IFERROR(IF(($R281-BX281)&gt;=0,0,IF(($S281-BW281)&lt;0,0,IF(AND(($S281-BX281)&gt;0,(BW281-$R281)&gt;0),$V281/365*(BX281-BW281+1),IF(AND(($S281-BX281)&lt;=0,(BW281-$R281)&gt;0),$V281/365*($S281-BW281+1),$V281/365*(BX281-$R281+1))))),0)</f>
        <v>0</v>
      </c>
      <c r="BZ281" s="159">
        <f>BX281+1</f>
        <v>46204</v>
      </c>
      <c r="CA281" s="159">
        <f>BZ281+30</f>
        <v>46234</v>
      </c>
      <c r="CB281" s="163">
        <f>IFERROR(IF(($R281-CA281)&gt;=0,0,IF(($S281-BZ281)&lt;0,0,IF(AND(($S281-CA281)&gt;0,(BZ281-$R281)&gt;0),$V281/365*(CA281-BZ281+1),IF(AND(($S281-CA281)&lt;=0,(BZ281-$R281)&gt;0),$V281/365*($S281-BZ281+1),$V281/365*(CA281-$R281+1))))),0)</f>
        <v>0</v>
      </c>
      <c r="CC281" s="159">
        <f>CA281+1</f>
        <v>46235</v>
      </c>
      <c r="CD281" s="159">
        <f>CC281+30</f>
        <v>46265</v>
      </c>
      <c r="CE281" s="163">
        <f>IFERROR(IF(($R281-CD281)&gt;=0,0,IF(($S281-CC281)&lt;0,0,IF(AND(($S281-CD281)&gt;0,(CC281-$R281)&gt;0),$V281/365*(CD281-CC281+1),IF(AND(($S281-CD281)&lt;=0,(CC281-$R281)&gt;0),$V281/365*($S281-CC281+1),$V281/365*(CD281-$R281+1))))),0)</f>
        <v>0</v>
      </c>
      <c r="CF281" s="159">
        <f>CD281+1</f>
        <v>46266</v>
      </c>
      <c r="CG281" s="159">
        <f>CF281+29</f>
        <v>46295</v>
      </c>
      <c r="CH281" s="163">
        <f>IFERROR(IF(($R281-CG281)&gt;=0,0,IF(($S281-CF281)&lt;0,0,IF(AND(($S281-CG281)&gt;0,(CF281-$R281)&gt;0),$V281/365*(CG281-CF281+1),IF(AND(($S281-CG281)&lt;=0,(CF281-$R281)&gt;0),$V281/365*($S281-CF281+1),$V281/365*(CG281-$R281+1))))),0)</f>
        <v>0</v>
      </c>
      <c r="CI281" s="159">
        <f>CG281+1</f>
        <v>46296</v>
      </c>
      <c r="CJ281" s="159">
        <f>CI281+30</f>
        <v>46326</v>
      </c>
      <c r="CK281" s="163">
        <f>IFERROR(IF(($R281-CJ281)&gt;=0,0,IF(($S281-CI281)&lt;0,0,IF(AND(($S281-CJ281)&gt;0,(CI281-$R281)&gt;0),$V281/365*(CJ281-CI281+1),IF(AND(($S281-CJ281)&lt;=0,(CI281-$R281)&gt;0),$V281/365*($S281-CI281+1),$V281/365*(CJ281-$R281+1))))),0)</f>
        <v>0</v>
      </c>
      <c r="CL281" s="159">
        <f>CJ281+1</f>
        <v>46327</v>
      </c>
      <c r="CM281" s="159">
        <f>CL281+29</f>
        <v>46356</v>
      </c>
      <c r="CN281" s="163">
        <f>IFERROR(IF(($R281-CM281)&gt;=0,0,IF(($S281-CL281)&lt;0,0,IF(AND(($S281-CM281)&gt;0,(CL281-$R281)&gt;0),$V281/365*(CM281-CL281+1),IF(AND(($S281-CM281)&lt;=0,(CL281-$R281)&gt;0),$V281/365*($S281-CL281+1),$V281/365*(CM281-$R281+1))))),0)</f>
        <v>0</v>
      </c>
      <c r="CO281" s="159">
        <f>CM281+1</f>
        <v>46357</v>
      </c>
      <c r="CP281" s="159">
        <f>CO281+30</f>
        <v>46387</v>
      </c>
      <c r="CQ281" s="163">
        <f>IFERROR(IF(($R281-CP281)&gt;=0,0,IF(($S281-CO281)&lt;0,0,IF(AND(($S281-CP281)&gt;0,(CO281-$R281)&gt;0),$V281/365*(CP281-CO281+1),IF(AND(($S281-CP281)&lt;=0,(CO281-$R281)&gt;0),$V281/365*($S281-CO281+1),$V281/365*(CP281-$R281+1))))),0)</f>
        <v>0</v>
      </c>
    </row>
    <row r="282" s="85" customFormat="1" ht="24" customHeight="1" outlineLevel="4" spans="1:95">
      <c r="A282" s="124"/>
      <c r="B282" s="125"/>
      <c r="C282" s="126"/>
      <c r="D282" s="124"/>
      <c r="E282" s="125"/>
      <c r="F282" s="125"/>
      <c r="G282" s="125"/>
      <c r="H282" s="127"/>
      <c r="I282" s="127"/>
      <c r="J282" s="127">
        <f>Z282+AC282+AF282+AI282+AL282+AO282+AR282+AU282+AX282+BA282+BD282+BG282</f>
        <v>0</v>
      </c>
      <c r="K282" s="127">
        <f>K281+1</f>
        <v>3</v>
      </c>
      <c r="L282" s="152"/>
      <c r="M282" s="153">
        <f>IFERROR(VLOOKUP($L282,'2-2 引出数据_合同数据仓库'!$B$2:$BP$10000,3,FALSE),0)</f>
        <v>0</v>
      </c>
      <c r="N282" s="127"/>
      <c r="O282" s="153">
        <f>IFERROR(VLOOKUP((LEFT(VLOOKUP($L282,'2-2 引出数据_合同数据仓库'!$B$2:$BP$10000,64,FALSE),15)&amp;(RIGHT(VLOOKUP($L282,'2-2 引出数据_合同数据仓库'!$B$2:$BP$10000,64,FALSE),4)+1)),'2-2 引出数据_合同数据仓库'!$B$2:$BP$10000,3,FALSE),0)</f>
        <v>0</v>
      </c>
      <c r="P282" s="127"/>
      <c r="Q282" s="127">
        <f>IFERROR(VLOOKUP($L282,'2-2 引出数据_合同数据仓库'!$B$2:$BP$10000,28,FALSE),0)</f>
        <v>0</v>
      </c>
      <c r="R282" s="127">
        <f>IFERROR(VLOOKUP($L282,'2-2 引出数据_合同数据仓库'!$B$2:$BP$10000,29,FALSE),0)</f>
        <v>0</v>
      </c>
      <c r="S282" s="127">
        <f>IFERROR(VLOOKUP($L282,'2-2 引出数据_合同数据仓库'!$B$2:$BP$10000,4,FALSE),0)</f>
        <v>0</v>
      </c>
      <c r="T282" s="127"/>
      <c r="U282" s="127">
        <f>IFERROR(VLOOKUP($L282,'2-2 引出数据_合同数据仓库'!$B$2:$BP$10000,15,FALSE),0)</f>
        <v>0</v>
      </c>
      <c r="V282" s="127">
        <f>U282/(S282-R282+1)*365</f>
        <v>0</v>
      </c>
      <c r="W282" s="127"/>
      <c r="X282" s="159">
        <v>45658</v>
      </c>
      <c r="Y282" s="159">
        <f>X282+30</f>
        <v>45688</v>
      </c>
      <c r="Z282" s="163">
        <f>IFERROR(IF(($R282-Y282)&gt;=0,0,IF(($S282-X282)&lt;0,0,IF(AND(($S282-Y282)&gt;0,(X282-$R282)&gt;0),$V282/365*(Y282-X282+1),IF(AND(($S282-Y282)&lt;=0,(X282-$R282)&gt;0),$V282/365*($S282-X282+1),$V282/365*(Y282-$R282+1))))),0)</f>
        <v>0</v>
      </c>
      <c r="AA282" s="159">
        <f>Y282+1</f>
        <v>45689</v>
      </c>
      <c r="AB282" s="159">
        <f>AA282+27</f>
        <v>45716</v>
      </c>
      <c r="AC282" s="163">
        <f>IFERROR(IF(($R282-AB282)&gt;=0,0,IF(($S282-AA282)&lt;0,0,IF(AND(($S282-AB282)&gt;0,(AA282-$R282)&gt;0),$V282/365*(AB282-AA282+1),IF(AND(($S282-AB282)&lt;=0,(AA282-$R282)&gt;0),$V282/365*($S282-AA282+1),$V282/365*(AB282-$R282+1))))),0)</f>
        <v>0</v>
      </c>
      <c r="AD282" s="159">
        <f>AB282+1</f>
        <v>45717</v>
      </c>
      <c r="AE282" s="159">
        <f>AD282+30</f>
        <v>45747</v>
      </c>
      <c r="AF282" s="163">
        <f>IFERROR(IF(($R282-AE282)&gt;=0,0,IF(($S282-AD282)&lt;0,0,IF(AND(($S282-AE282)&gt;0,(AD282-$R282)&gt;0),$V282/365*(AE282-AD282+1),IF(AND(($S282-AE282)&lt;=0,(AD282-$R282)&gt;0),$V282/365*($S282-AD282+1),$V282/365*(AE282-$R282+1))))),0)</f>
        <v>0</v>
      </c>
      <c r="AG282" s="159">
        <f>AE282+1</f>
        <v>45748</v>
      </c>
      <c r="AH282" s="159">
        <f>AG282+29</f>
        <v>45777</v>
      </c>
      <c r="AI282" s="163">
        <f>IFERROR(IF(($R282-AH282)&gt;=0,0,IF(($S282-AG282)&lt;0,0,IF(AND(($S282-AH282)&gt;0,(AG282-$R282)&gt;0),$V282/365*(AH282-AG282+1),IF(AND(($S282-AH282)&lt;=0,(AG282-$R282)&gt;0),$V282/365*($S282-AG282+1),$V282/365*(AH282-$R282+1))))),0)</f>
        <v>0</v>
      </c>
      <c r="AJ282" s="159">
        <f>AH282+1</f>
        <v>45778</v>
      </c>
      <c r="AK282" s="159">
        <f>AJ282+30</f>
        <v>45808</v>
      </c>
      <c r="AL282" s="163">
        <f>IFERROR(IF(($R282-AK282)&gt;=0,0,IF(($S282-AJ282)&lt;0,0,IF(AND(($S282-AK282)&gt;0,(AJ282-$R282)&gt;0),$V282/365*(AK282-AJ282+1),IF(AND(($S282-AK282)&lt;=0,(AJ282-$R282)&gt;0),$V282/365*($S282-AJ282+1),$V282/365*(AK282-$R282+1))))),0)</f>
        <v>0</v>
      </c>
      <c r="AM282" s="159">
        <f>AK282+1</f>
        <v>45809</v>
      </c>
      <c r="AN282" s="159">
        <f>AM282+29</f>
        <v>45838</v>
      </c>
      <c r="AO282" s="163">
        <f>IFERROR(IF(($R282-AN282)&gt;=0,0,IF(($S282-AM282)&lt;0,0,IF(AND(($S282-AN282)&gt;0,(AM282-$R282)&gt;0),$V282/365*(AN282-AM282+1),IF(AND(($S282-AN282)&lt;=0,(AM282-$R282)&gt;0),$V282/365*($S282-AM282+1),$V282/365*(AN282-$R282+1))))),0)</f>
        <v>0</v>
      </c>
      <c r="AP282" s="159">
        <f>AN282+1</f>
        <v>45839</v>
      </c>
      <c r="AQ282" s="159">
        <f>AP282+30</f>
        <v>45869</v>
      </c>
      <c r="AR282" s="163">
        <f>IFERROR(IF(($R282-AQ282)&gt;=0,0,IF(($S282-AP282)&lt;0,0,IF(AND(($S282-AQ282)&gt;0,(AP282-$R282)&gt;0),$V282/365*(AQ282-AP282+1),IF(AND(($S282-AQ282)&lt;=0,(AP282-$R282)&gt;0),$V282/365*($S282-AP282+1),$V282/365*(AQ282-$R282+1))))),0)</f>
        <v>0</v>
      </c>
      <c r="AS282" s="159">
        <f>AQ282+1</f>
        <v>45870</v>
      </c>
      <c r="AT282" s="159">
        <f>AS282+30</f>
        <v>45900</v>
      </c>
      <c r="AU282" s="163">
        <f>IFERROR(IF(($R282-AT282)&gt;=0,0,IF(($S282-AS282)&lt;0,0,IF(AND(($S282-AT282)&gt;0,(AS282-$R282)&gt;0),$V282/365*(AT282-AS282+1),IF(AND(($S282-AT282)&lt;=0,(AS282-$R282)&gt;0),$V282/365*($S282-AS282+1),$V282/365*(AT282-$R282+1))))),0)</f>
        <v>0</v>
      </c>
      <c r="AV282" s="159">
        <f>AT282+1</f>
        <v>45901</v>
      </c>
      <c r="AW282" s="159">
        <f>AV282+29</f>
        <v>45930</v>
      </c>
      <c r="AX282" s="163">
        <f>IFERROR(IF(($R282-AW282)&gt;=0,0,IF(($S282-AV282)&lt;0,0,IF(AND(($S282-AW282)&gt;0,(AV282-$R282)&gt;0),$V282/365*(AW282-AV282+1),IF(AND(($S282-AW282)&lt;=0,(AV282-$R282)&gt;0),$V282/365*($S282-AV282+1),$V282/365*(AW282-$R282+1))))),0)</f>
        <v>0</v>
      </c>
      <c r="AY282" s="159">
        <f>AW282+1</f>
        <v>45931</v>
      </c>
      <c r="AZ282" s="159">
        <f>AY282+30</f>
        <v>45961</v>
      </c>
      <c r="BA282" s="163">
        <f>IFERROR(IF(($R282-AZ282)&gt;=0,0,IF(($S282-AY282)&lt;0,0,IF(AND(($S282-AZ282)&gt;0,(AY282-$R282)&gt;0),$V282/365*(AZ282-AY282+1),IF(AND(($S282-AZ282)&lt;=0,(AY282-$R282)&gt;0),$V282/365*($S282-AY282+1),$V282/365*(AZ282-$R282+1))))),0)</f>
        <v>0</v>
      </c>
      <c r="BB282" s="159">
        <f>AZ282+1</f>
        <v>45962</v>
      </c>
      <c r="BC282" s="159">
        <f>BB282+29</f>
        <v>45991</v>
      </c>
      <c r="BD282" s="163">
        <f>IFERROR(IF(($R282-BC282)&gt;=0,0,IF(($S282-BB282)&lt;0,0,IF(AND(($S282-BC282)&gt;0,(BB282-$R282)&gt;0),$V282/365*(BC282-BB282+1),IF(AND(($S282-BC282)&lt;=0,(BB282-$R282)&gt;0),$V282/365*($S282-BB282+1),$V282/365*(BC282-$R282+1))))),0)</f>
        <v>0</v>
      </c>
      <c r="BE282" s="159">
        <f>BC282+1</f>
        <v>45992</v>
      </c>
      <c r="BF282" s="159">
        <f>BE282+30</f>
        <v>46022</v>
      </c>
      <c r="BG282" s="163">
        <f>IFERROR(IF(($R282-BF282)&gt;=0,0,IF(($S282-BE282)&lt;0,0,IF(AND(($S282-BF282)&gt;0,(BE282-$R282)&gt;0),$V282/365*(BF282-BE282+1),IF(AND(($S282-BF282)&lt;=0,(BE282-$R282)&gt;0),$V282/365*($S282-BE282+1),$V282/365*(BF282-$R282+1))))),0)</f>
        <v>0</v>
      </c>
      <c r="BH282" s="159">
        <v>46023</v>
      </c>
      <c r="BI282" s="159">
        <f>BH282+30</f>
        <v>46053</v>
      </c>
      <c r="BJ282" s="163">
        <f>IFERROR(IF(($R282-BI282)&gt;=0,0,IF(($S282-BH282)&lt;0,0,IF(AND(($S282-BI282)&gt;0,(BH282-$R282)&gt;0),$V282/365*(BI282-BH282+1),IF(AND(($S282-BI282)&lt;=0,(BH282-$R282)&gt;0),$V282/365*($S282-BH282+1),$V282/365*(BI282-$R282+1))))),0)</f>
        <v>0</v>
      </c>
      <c r="BK282" s="159">
        <f>BI282+1</f>
        <v>46054</v>
      </c>
      <c r="BL282" s="159">
        <f>BK282+27</f>
        <v>46081</v>
      </c>
      <c r="BM282" s="163">
        <f>IFERROR(IF(($R282-BL282)&gt;=0,0,IF(($S282-BK282)&lt;0,0,IF(AND(($S282-BL282)&gt;0,(BK282-$R282)&gt;0),$V282/365*(BL282-BK282+1),IF(AND(($S282-BL282)&lt;=0,(BK282-$R282)&gt;0),$V282/365*($S282-BK282+1),$V282/365*(BL282-$R282+1))))),0)</f>
        <v>0</v>
      </c>
      <c r="BN282" s="159">
        <f>BL282+1</f>
        <v>46082</v>
      </c>
      <c r="BO282" s="159">
        <f>BN282+30</f>
        <v>46112</v>
      </c>
      <c r="BP282" s="163">
        <f>IFERROR(IF(($R282-BO282)&gt;=0,0,IF(($S282-BN282)&lt;0,0,IF(AND(($S282-BO282)&gt;0,(BN282-$R282)&gt;0),$V282/365*(BO282-BN282+1),IF(AND(($S282-BO282)&lt;=0,(BN282-$R282)&gt;0),$V282/365*($S282-BN282+1),$V282/365*(BO282-$R282+1))))),0)</f>
        <v>0</v>
      </c>
      <c r="BQ282" s="159">
        <f>BO282+1</f>
        <v>46113</v>
      </c>
      <c r="BR282" s="159">
        <f>BQ282+29</f>
        <v>46142</v>
      </c>
      <c r="BS282" s="163">
        <f>IFERROR(IF(($R282-BR282)&gt;=0,0,IF(($S282-BQ282)&lt;0,0,IF(AND(($S282-BR282)&gt;0,(BQ282-$R282)&gt;0),$V282/365*(BR282-BQ282+1),IF(AND(($S282-BR282)&lt;=0,(BQ282-$R282)&gt;0),$V282/365*($S282-BQ282+1),$V282/365*(BR282-$R282+1))))),0)</f>
        <v>0</v>
      </c>
      <c r="BT282" s="159">
        <f>BR282+1</f>
        <v>46143</v>
      </c>
      <c r="BU282" s="159">
        <f>BT282+30</f>
        <v>46173</v>
      </c>
      <c r="BV282" s="163">
        <f>IFERROR(IF(($R282-BU282)&gt;=0,0,IF(($S282-BT282)&lt;0,0,IF(AND(($S282-BU282)&gt;0,(BT282-$R282)&gt;0),$V282/365*(BU282-BT282+1),IF(AND(($S282-BU282)&lt;=0,(BT282-$R282)&gt;0),$V282/365*($S282-BT282+1),$V282/365*(BU282-$R282+1))))),0)</f>
        <v>0</v>
      </c>
      <c r="BW282" s="159">
        <f>BU282+1</f>
        <v>46174</v>
      </c>
      <c r="BX282" s="159">
        <f>BW282+29</f>
        <v>46203</v>
      </c>
      <c r="BY282" s="163">
        <f>IFERROR(IF(($R282-BX282)&gt;=0,0,IF(($S282-BW282)&lt;0,0,IF(AND(($S282-BX282)&gt;0,(BW282-$R282)&gt;0),$V282/365*(BX282-BW282+1),IF(AND(($S282-BX282)&lt;=0,(BW282-$R282)&gt;0),$V282/365*($S282-BW282+1),$V282/365*(BX282-$R282+1))))),0)</f>
        <v>0</v>
      </c>
      <c r="BZ282" s="159">
        <f>BX282+1</f>
        <v>46204</v>
      </c>
      <c r="CA282" s="159">
        <f>BZ282+30</f>
        <v>46234</v>
      </c>
      <c r="CB282" s="163">
        <f>IFERROR(IF(($R282-CA282)&gt;=0,0,IF(($S282-BZ282)&lt;0,0,IF(AND(($S282-CA282)&gt;0,(BZ282-$R282)&gt;0),$V282/365*(CA282-BZ282+1),IF(AND(($S282-CA282)&lt;=0,(BZ282-$R282)&gt;0),$V282/365*($S282-BZ282+1),$V282/365*(CA282-$R282+1))))),0)</f>
        <v>0</v>
      </c>
      <c r="CC282" s="159">
        <f>CA282+1</f>
        <v>46235</v>
      </c>
      <c r="CD282" s="159">
        <f>CC282+30</f>
        <v>46265</v>
      </c>
      <c r="CE282" s="163">
        <f>IFERROR(IF(($R282-CD282)&gt;=0,0,IF(($S282-CC282)&lt;0,0,IF(AND(($S282-CD282)&gt;0,(CC282-$R282)&gt;0),$V282/365*(CD282-CC282+1),IF(AND(($S282-CD282)&lt;=0,(CC282-$R282)&gt;0),$V282/365*($S282-CC282+1),$V282/365*(CD282-$R282+1))))),0)</f>
        <v>0</v>
      </c>
      <c r="CF282" s="159">
        <f>CD282+1</f>
        <v>46266</v>
      </c>
      <c r="CG282" s="159">
        <f>CF282+29</f>
        <v>46295</v>
      </c>
      <c r="CH282" s="163">
        <f>IFERROR(IF(($R282-CG282)&gt;=0,0,IF(($S282-CF282)&lt;0,0,IF(AND(($S282-CG282)&gt;0,(CF282-$R282)&gt;0),$V282/365*(CG282-CF282+1),IF(AND(($S282-CG282)&lt;=0,(CF282-$R282)&gt;0),$V282/365*($S282-CF282+1),$V282/365*(CG282-$R282+1))))),0)</f>
        <v>0</v>
      </c>
      <c r="CI282" s="159">
        <f>CG282+1</f>
        <v>46296</v>
      </c>
      <c r="CJ282" s="159">
        <f>CI282+30</f>
        <v>46326</v>
      </c>
      <c r="CK282" s="163">
        <f>IFERROR(IF(($R282-CJ282)&gt;=0,0,IF(($S282-CI282)&lt;0,0,IF(AND(($S282-CJ282)&gt;0,(CI282-$R282)&gt;0),$V282/365*(CJ282-CI282+1),IF(AND(($S282-CJ282)&lt;=0,(CI282-$R282)&gt;0),$V282/365*($S282-CI282+1),$V282/365*(CJ282-$R282+1))))),0)</f>
        <v>0</v>
      </c>
      <c r="CL282" s="159">
        <f>CJ282+1</f>
        <v>46327</v>
      </c>
      <c r="CM282" s="159">
        <f>CL282+29</f>
        <v>46356</v>
      </c>
      <c r="CN282" s="163">
        <f>IFERROR(IF(($R282-CM282)&gt;=0,0,IF(($S282-CL282)&lt;0,0,IF(AND(($S282-CM282)&gt;0,(CL282-$R282)&gt;0),$V282/365*(CM282-CL282+1),IF(AND(($S282-CM282)&lt;=0,(CL282-$R282)&gt;0),$V282/365*($S282-CL282+1),$V282/365*(CM282-$R282+1))))),0)</f>
        <v>0</v>
      </c>
      <c r="CO282" s="159">
        <f>CM282+1</f>
        <v>46357</v>
      </c>
      <c r="CP282" s="159">
        <f>CO282+30</f>
        <v>46387</v>
      </c>
      <c r="CQ282" s="163">
        <f>IFERROR(IF(($R282-CP282)&gt;=0,0,IF(($S282-CO282)&lt;0,0,IF(AND(($S282-CP282)&gt;0,(CO282-$R282)&gt;0),$V282/365*(CP282-CO282+1),IF(AND(($S282-CP282)&lt;=0,(CO282-$R282)&gt;0),$V282/365*($S282-CO282+1),$V282/365*(CP282-$R282+1))))),0)</f>
        <v>0</v>
      </c>
    </row>
    <row r="283" s="85" customFormat="1" ht="24" customHeight="1" outlineLevel="4" spans="1:95">
      <c r="A283" s="124"/>
      <c r="B283" s="125"/>
      <c r="C283" s="126"/>
      <c r="D283" s="124"/>
      <c r="E283" s="125"/>
      <c r="F283" s="125"/>
      <c r="G283" s="125"/>
      <c r="H283" s="127"/>
      <c r="I283" s="127"/>
      <c r="J283" s="127">
        <f>Z283+AC283+AF283+AI283+AL283+AO283+AR283+AU283+AX283+BA283+BD283+BG283</f>
        <v>0</v>
      </c>
      <c r="K283" s="127">
        <f>K282+1</f>
        <v>4</v>
      </c>
      <c r="L283" s="152"/>
      <c r="M283" s="153">
        <f>IFERROR(VLOOKUP($L283,'2-2 引出数据_合同数据仓库'!$B$2:$BP$10000,3,FALSE),0)</f>
        <v>0</v>
      </c>
      <c r="N283" s="127"/>
      <c r="O283" s="153">
        <f>IFERROR(VLOOKUP((LEFT(VLOOKUP($L283,'2-2 引出数据_合同数据仓库'!$B$2:$BP$10000,64,FALSE),15)&amp;(RIGHT(VLOOKUP($L283,'2-2 引出数据_合同数据仓库'!$B$2:$BP$10000,64,FALSE),4)+1)),'2-2 引出数据_合同数据仓库'!$B$2:$BP$10000,3,FALSE),0)</f>
        <v>0</v>
      </c>
      <c r="P283" s="127"/>
      <c r="Q283" s="127">
        <f>IFERROR(VLOOKUP($L283,'2-2 引出数据_合同数据仓库'!$B$2:$BP$10000,28,FALSE),0)</f>
        <v>0</v>
      </c>
      <c r="R283" s="127">
        <f>IFERROR(VLOOKUP($L283,'2-2 引出数据_合同数据仓库'!$B$2:$BP$10000,29,FALSE),0)</f>
        <v>0</v>
      </c>
      <c r="S283" s="127">
        <f>IFERROR(VLOOKUP($L283,'2-2 引出数据_合同数据仓库'!$B$2:$BP$10000,4,FALSE),0)</f>
        <v>0</v>
      </c>
      <c r="T283" s="127"/>
      <c r="U283" s="127">
        <f>IFERROR(VLOOKUP($L283,'2-2 引出数据_合同数据仓库'!$B$2:$BP$10000,15,FALSE),0)</f>
        <v>0</v>
      </c>
      <c r="V283" s="127">
        <f>U283/(S283-R283+1)*365</f>
        <v>0</v>
      </c>
      <c r="W283" s="127"/>
      <c r="X283" s="159">
        <v>45658</v>
      </c>
      <c r="Y283" s="159">
        <f>X283+30</f>
        <v>45688</v>
      </c>
      <c r="Z283" s="163">
        <f>IFERROR(IF(($R283-Y283)&gt;=0,0,IF(($S283-X283)&lt;0,0,IF(AND(($S283-Y283)&gt;0,(X283-$R283)&gt;0),$V283/365*(Y283-X283+1),IF(AND(($S283-Y283)&lt;=0,(X283-$R283)&gt;0),$V283/365*($S283-X283+1),$V283/365*(Y283-$R283+1))))),0)</f>
        <v>0</v>
      </c>
      <c r="AA283" s="159">
        <f>Y283+1</f>
        <v>45689</v>
      </c>
      <c r="AB283" s="159">
        <f>AA283+27</f>
        <v>45716</v>
      </c>
      <c r="AC283" s="163">
        <f>IFERROR(IF(($R283-AB283)&gt;=0,0,IF(($S283-AA283)&lt;0,0,IF(AND(($S283-AB283)&gt;0,(AA283-$R283)&gt;0),$V283/365*(AB283-AA283+1),IF(AND(($S283-AB283)&lt;=0,(AA283-$R283)&gt;0),$V283/365*($S283-AA283+1),$V283/365*(AB283-$R283+1))))),0)</f>
        <v>0</v>
      </c>
      <c r="AD283" s="159">
        <f>AB283+1</f>
        <v>45717</v>
      </c>
      <c r="AE283" s="159">
        <f>AD283+30</f>
        <v>45747</v>
      </c>
      <c r="AF283" s="163">
        <f>IFERROR(IF(($R283-AE283)&gt;=0,0,IF(($S283-AD283)&lt;0,0,IF(AND(($S283-AE283)&gt;0,(AD283-$R283)&gt;0),$V283/365*(AE283-AD283+1),IF(AND(($S283-AE283)&lt;=0,(AD283-$R283)&gt;0),$V283/365*($S283-AD283+1),$V283/365*(AE283-$R283+1))))),0)</f>
        <v>0</v>
      </c>
      <c r="AG283" s="159">
        <f>AE283+1</f>
        <v>45748</v>
      </c>
      <c r="AH283" s="159">
        <f>AG283+29</f>
        <v>45777</v>
      </c>
      <c r="AI283" s="163">
        <f>IFERROR(IF(($R283-AH283)&gt;=0,0,IF(($S283-AG283)&lt;0,0,IF(AND(($S283-AH283)&gt;0,(AG283-$R283)&gt;0),$V283/365*(AH283-AG283+1),IF(AND(($S283-AH283)&lt;=0,(AG283-$R283)&gt;0),$V283/365*($S283-AG283+1),$V283/365*(AH283-$R283+1))))),0)</f>
        <v>0</v>
      </c>
      <c r="AJ283" s="159">
        <f>AH283+1</f>
        <v>45778</v>
      </c>
      <c r="AK283" s="159">
        <f>AJ283+30</f>
        <v>45808</v>
      </c>
      <c r="AL283" s="163">
        <f>IFERROR(IF(($R283-AK283)&gt;=0,0,IF(($S283-AJ283)&lt;0,0,IF(AND(($S283-AK283)&gt;0,(AJ283-$R283)&gt;0),$V283/365*(AK283-AJ283+1),IF(AND(($S283-AK283)&lt;=0,(AJ283-$R283)&gt;0),$V283/365*($S283-AJ283+1),$V283/365*(AK283-$R283+1))))),0)</f>
        <v>0</v>
      </c>
      <c r="AM283" s="159">
        <f>AK283+1</f>
        <v>45809</v>
      </c>
      <c r="AN283" s="159">
        <f>AM283+29</f>
        <v>45838</v>
      </c>
      <c r="AO283" s="163">
        <f>IFERROR(IF(($R283-AN283)&gt;=0,0,IF(($S283-AM283)&lt;0,0,IF(AND(($S283-AN283)&gt;0,(AM283-$R283)&gt;0),$V283/365*(AN283-AM283+1),IF(AND(($S283-AN283)&lt;=0,(AM283-$R283)&gt;0),$V283/365*($S283-AM283+1),$V283/365*(AN283-$R283+1))))),0)</f>
        <v>0</v>
      </c>
      <c r="AP283" s="159">
        <f>AN283+1</f>
        <v>45839</v>
      </c>
      <c r="AQ283" s="159">
        <f>AP283+30</f>
        <v>45869</v>
      </c>
      <c r="AR283" s="163">
        <f>IFERROR(IF(($R283-AQ283)&gt;=0,0,IF(($S283-AP283)&lt;0,0,IF(AND(($S283-AQ283)&gt;0,(AP283-$R283)&gt;0),$V283/365*(AQ283-AP283+1),IF(AND(($S283-AQ283)&lt;=0,(AP283-$R283)&gt;0),$V283/365*($S283-AP283+1),$V283/365*(AQ283-$R283+1))))),0)</f>
        <v>0</v>
      </c>
      <c r="AS283" s="159">
        <f>AQ283+1</f>
        <v>45870</v>
      </c>
      <c r="AT283" s="159">
        <f>AS283+30</f>
        <v>45900</v>
      </c>
      <c r="AU283" s="163">
        <f>IFERROR(IF(($R283-AT283)&gt;=0,0,IF(($S283-AS283)&lt;0,0,IF(AND(($S283-AT283)&gt;0,(AS283-$R283)&gt;0),$V283/365*(AT283-AS283+1),IF(AND(($S283-AT283)&lt;=0,(AS283-$R283)&gt;0),$V283/365*($S283-AS283+1),$V283/365*(AT283-$R283+1))))),0)</f>
        <v>0</v>
      </c>
      <c r="AV283" s="159">
        <f>AT283+1</f>
        <v>45901</v>
      </c>
      <c r="AW283" s="159">
        <f>AV283+29</f>
        <v>45930</v>
      </c>
      <c r="AX283" s="163">
        <f>IFERROR(IF(($R283-AW283)&gt;=0,0,IF(($S283-AV283)&lt;0,0,IF(AND(($S283-AW283)&gt;0,(AV283-$R283)&gt;0),$V283/365*(AW283-AV283+1),IF(AND(($S283-AW283)&lt;=0,(AV283-$R283)&gt;0),$V283/365*($S283-AV283+1),$V283/365*(AW283-$R283+1))))),0)</f>
        <v>0</v>
      </c>
      <c r="AY283" s="159">
        <f>AW283+1</f>
        <v>45931</v>
      </c>
      <c r="AZ283" s="159">
        <f>AY283+30</f>
        <v>45961</v>
      </c>
      <c r="BA283" s="163">
        <f>IFERROR(IF(($R283-AZ283)&gt;=0,0,IF(($S283-AY283)&lt;0,0,IF(AND(($S283-AZ283)&gt;0,(AY283-$R283)&gt;0),$V283/365*(AZ283-AY283+1),IF(AND(($S283-AZ283)&lt;=0,(AY283-$R283)&gt;0),$V283/365*($S283-AY283+1),$V283/365*(AZ283-$R283+1))))),0)</f>
        <v>0</v>
      </c>
      <c r="BB283" s="159">
        <f>AZ283+1</f>
        <v>45962</v>
      </c>
      <c r="BC283" s="159">
        <f>BB283+29</f>
        <v>45991</v>
      </c>
      <c r="BD283" s="163">
        <f>IFERROR(IF(($R283-BC283)&gt;=0,0,IF(($S283-BB283)&lt;0,0,IF(AND(($S283-BC283)&gt;0,(BB283-$R283)&gt;0),$V283/365*(BC283-BB283+1),IF(AND(($S283-BC283)&lt;=0,(BB283-$R283)&gt;0),$V283/365*($S283-BB283+1),$V283/365*(BC283-$R283+1))))),0)</f>
        <v>0</v>
      </c>
      <c r="BE283" s="159">
        <f>BC283+1</f>
        <v>45992</v>
      </c>
      <c r="BF283" s="159">
        <f>BE283+30</f>
        <v>46022</v>
      </c>
      <c r="BG283" s="163">
        <f>IFERROR(IF(($R283-BF283)&gt;=0,0,IF(($S283-BE283)&lt;0,0,IF(AND(($S283-BF283)&gt;0,(BE283-$R283)&gt;0),$V283/365*(BF283-BE283+1),IF(AND(($S283-BF283)&lt;=0,(BE283-$R283)&gt;0),$V283/365*($S283-BE283+1),$V283/365*(BF283-$R283+1))))),0)</f>
        <v>0</v>
      </c>
      <c r="BH283" s="159">
        <v>46023</v>
      </c>
      <c r="BI283" s="159">
        <f>BH283+30</f>
        <v>46053</v>
      </c>
      <c r="BJ283" s="163">
        <f>IFERROR(IF(($R283-BI283)&gt;=0,0,IF(($S283-BH283)&lt;0,0,IF(AND(($S283-BI283)&gt;0,(BH283-$R283)&gt;0),$V283/365*(BI283-BH283+1),IF(AND(($S283-BI283)&lt;=0,(BH283-$R283)&gt;0),$V283/365*($S283-BH283+1),$V283/365*(BI283-$R283+1))))),0)</f>
        <v>0</v>
      </c>
      <c r="BK283" s="159">
        <f>BI283+1</f>
        <v>46054</v>
      </c>
      <c r="BL283" s="159">
        <f>BK283+27</f>
        <v>46081</v>
      </c>
      <c r="BM283" s="163">
        <f>IFERROR(IF(($R283-BL283)&gt;=0,0,IF(($S283-BK283)&lt;0,0,IF(AND(($S283-BL283)&gt;0,(BK283-$R283)&gt;0),$V283/365*(BL283-BK283+1),IF(AND(($S283-BL283)&lt;=0,(BK283-$R283)&gt;0),$V283/365*($S283-BK283+1),$V283/365*(BL283-$R283+1))))),0)</f>
        <v>0</v>
      </c>
      <c r="BN283" s="159">
        <f>BL283+1</f>
        <v>46082</v>
      </c>
      <c r="BO283" s="159">
        <f>BN283+30</f>
        <v>46112</v>
      </c>
      <c r="BP283" s="163">
        <f>IFERROR(IF(($R283-BO283)&gt;=0,0,IF(($S283-BN283)&lt;0,0,IF(AND(($S283-BO283)&gt;0,(BN283-$R283)&gt;0),$V283/365*(BO283-BN283+1),IF(AND(($S283-BO283)&lt;=0,(BN283-$R283)&gt;0),$V283/365*($S283-BN283+1),$V283/365*(BO283-$R283+1))))),0)</f>
        <v>0</v>
      </c>
      <c r="BQ283" s="159">
        <f>BO283+1</f>
        <v>46113</v>
      </c>
      <c r="BR283" s="159">
        <f>BQ283+29</f>
        <v>46142</v>
      </c>
      <c r="BS283" s="163">
        <f>IFERROR(IF(($R283-BR283)&gt;=0,0,IF(($S283-BQ283)&lt;0,0,IF(AND(($S283-BR283)&gt;0,(BQ283-$R283)&gt;0),$V283/365*(BR283-BQ283+1),IF(AND(($S283-BR283)&lt;=0,(BQ283-$R283)&gt;0),$V283/365*($S283-BQ283+1),$V283/365*(BR283-$R283+1))))),0)</f>
        <v>0</v>
      </c>
      <c r="BT283" s="159">
        <f>BR283+1</f>
        <v>46143</v>
      </c>
      <c r="BU283" s="159">
        <f>BT283+30</f>
        <v>46173</v>
      </c>
      <c r="BV283" s="163">
        <f>IFERROR(IF(($R283-BU283)&gt;=0,0,IF(($S283-BT283)&lt;0,0,IF(AND(($S283-BU283)&gt;0,(BT283-$R283)&gt;0),$V283/365*(BU283-BT283+1),IF(AND(($S283-BU283)&lt;=0,(BT283-$R283)&gt;0),$V283/365*($S283-BT283+1),$V283/365*(BU283-$R283+1))))),0)</f>
        <v>0</v>
      </c>
      <c r="BW283" s="159">
        <f>BU283+1</f>
        <v>46174</v>
      </c>
      <c r="BX283" s="159">
        <f>BW283+29</f>
        <v>46203</v>
      </c>
      <c r="BY283" s="163">
        <f>IFERROR(IF(($R283-BX283)&gt;=0,0,IF(($S283-BW283)&lt;0,0,IF(AND(($S283-BX283)&gt;0,(BW283-$R283)&gt;0),$V283/365*(BX283-BW283+1),IF(AND(($S283-BX283)&lt;=0,(BW283-$R283)&gt;0),$V283/365*($S283-BW283+1),$V283/365*(BX283-$R283+1))))),0)</f>
        <v>0</v>
      </c>
      <c r="BZ283" s="159">
        <f>BX283+1</f>
        <v>46204</v>
      </c>
      <c r="CA283" s="159">
        <f>BZ283+30</f>
        <v>46234</v>
      </c>
      <c r="CB283" s="163">
        <f>IFERROR(IF(($R283-CA283)&gt;=0,0,IF(($S283-BZ283)&lt;0,0,IF(AND(($S283-CA283)&gt;0,(BZ283-$R283)&gt;0),$V283/365*(CA283-BZ283+1),IF(AND(($S283-CA283)&lt;=0,(BZ283-$R283)&gt;0),$V283/365*($S283-BZ283+1),$V283/365*(CA283-$R283+1))))),0)</f>
        <v>0</v>
      </c>
      <c r="CC283" s="159">
        <f>CA283+1</f>
        <v>46235</v>
      </c>
      <c r="CD283" s="159">
        <f>CC283+30</f>
        <v>46265</v>
      </c>
      <c r="CE283" s="163">
        <f>IFERROR(IF(($R283-CD283)&gt;=0,0,IF(($S283-CC283)&lt;0,0,IF(AND(($S283-CD283)&gt;0,(CC283-$R283)&gt;0),$V283/365*(CD283-CC283+1),IF(AND(($S283-CD283)&lt;=0,(CC283-$R283)&gt;0),$V283/365*($S283-CC283+1),$V283/365*(CD283-$R283+1))))),0)</f>
        <v>0</v>
      </c>
      <c r="CF283" s="159">
        <f>CD283+1</f>
        <v>46266</v>
      </c>
      <c r="CG283" s="159">
        <f>CF283+29</f>
        <v>46295</v>
      </c>
      <c r="CH283" s="163">
        <f>IFERROR(IF(($R283-CG283)&gt;=0,0,IF(($S283-CF283)&lt;0,0,IF(AND(($S283-CG283)&gt;0,(CF283-$R283)&gt;0),$V283/365*(CG283-CF283+1),IF(AND(($S283-CG283)&lt;=0,(CF283-$R283)&gt;0),$V283/365*($S283-CF283+1),$V283/365*(CG283-$R283+1))))),0)</f>
        <v>0</v>
      </c>
      <c r="CI283" s="159">
        <f>CG283+1</f>
        <v>46296</v>
      </c>
      <c r="CJ283" s="159">
        <f>CI283+30</f>
        <v>46326</v>
      </c>
      <c r="CK283" s="163">
        <f>IFERROR(IF(($R283-CJ283)&gt;=0,0,IF(($S283-CI283)&lt;0,0,IF(AND(($S283-CJ283)&gt;0,(CI283-$R283)&gt;0),$V283/365*(CJ283-CI283+1),IF(AND(($S283-CJ283)&lt;=0,(CI283-$R283)&gt;0),$V283/365*($S283-CI283+1),$V283/365*(CJ283-$R283+1))))),0)</f>
        <v>0</v>
      </c>
      <c r="CL283" s="159">
        <f>CJ283+1</f>
        <v>46327</v>
      </c>
      <c r="CM283" s="159">
        <f>CL283+29</f>
        <v>46356</v>
      </c>
      <c r="CN283" s="163">
        <f>IFERROR(IF(($R283-CM283)&gt;=0,0,IF(($S283-CL283)&lt;0,0,IF(AND(($S283-CM283)&gt;0,(CL283-$R283)&gt;0),$V283/365*(CM283-CL283+1),IF(AND(($S283-CM283)&lt;=0,(CL283-$R283)&gt;0),$V283/365*($S283-CL283+1),$V283/365*(CM283-$R283+1))))),0)</f>
        <v>0</v>
      </c>
      <c r="CO283" s="159">
        <f>CM283+1</f>
        <v>46357</v>
      </c>
      <c r="CP283" s="159">
        <f>CO283+30</f>
        <v>46387</v>
      </c>
      <c r="CQ283" s="163">
        <f>IFERROR(IF(($R283-CP283)&gt;=0,0,IF(($S283-CO283)&lt;0,0,IF(AND(($S283-CP283)&gt;0,(CO283-$R283)&gt;0),$V283/365*(CP283-CO283+1),IF(AND(($S283-CP283)&lt;=0,(CO283-$R283)&gt;0),$V283/365*($S283-CO283+1),$V283/365*(CP283-$R283+1))))),0)</f>
        <v>0</v>
      </c>
    </row>
    <row r="284" s="85" customFormat="1" ht="24" customHeight="1" outlineLevel="4" spans="1:95">
      <c r="A284" s="128" t="s">
        <v>2815</v>
      </c>
      <c r="B284" s="129"/>
      <c r="C284" s="129"/>
      <c r="D284" s="129"/>
      <c r="E284" s="129"/>
      <c r="F284" s="129"/>
      <c r="G284" s="130"/>
      <c r="H284" s="131"/>
      <c r="I284" s="131"/>
      <c r="J284" s="131"/>
      <c r="K284" s="131"/>
      <c r="L284" s="154"/>
      <c r="M284" s="154"/>
      <c r="N284" s="131"/>
      <c r="O284" s="131"/>
      <c r="P284" s="131"/>
      <c r="Q284" s="131"/>
      <c r="R284" s="131"/>
      <c r="S284" s="131"/>
      <c r="T284" s="131"/>
      <c r="U284" s="131"/>
      <c r="V284" s="131"/>
      <c r="W284" s="131"/>
      <c r="X284" s="131"/>
      <c r="Y284" s="131"/>
      <c r="Z284" s="131"/>
      <c r="AA284" s="131"/>
      <c r="AB284" s="131"/>
      <c r="AC284" s="131"/>
      <c r="AD284" s="131"/>
      <c r="AE284" s="131"/>
      <c r="AF284" s="131"/>
      <c r="AG284" s="131"/>
      <c r="AH284" s="131"/>
      <c r="AI284" s="131"/>
      <c r="AJ284" s="131"/>
      <c r="AK284" s="131"/>
      <c r="AL284" s="131"/>
      <c r="AM284" s="131"/>
      <c r="AN284" s="131"/>
      <c r="AO284" s="131"/>
      <c r="AP284" s="131"/>
      <c r="AQ284" s="131"/>
      <c r="AR284" s="131"/>
      <c r="AS284" s="131"/>
      <c r="AT284" s="131"/>
      <c r="AU284" s="131"/>
      <c r="AV284" s="131"/>
      <c r="AW284" s="131"/>
      <c r="AX284" s="131"/>
      <c r="AY284" s="131"/>
      <c r="AZ284" s="131"/>
      <c r="BA284" s="131"/>
      <c r="BB284" s="131"/>
      <c r="BC284" s="131"/>
      <c r="BD284" s="131"/>
      <c r="BE284" s="131"/>
      <c r="BF284" s="131"/>
      <c r="BG284" s="131"/>
      <c r="BH284" s="131"/>
      <c r="BI284" s="131"/>
      <c r="BJ284" s="131"/>
      <c r="BK284" s="131"/>
      <c r="BL284" s="131"/>
      <c r="BM284" s="131"/>
      <c r="BN284" s="131"/>
      <c r="BO284" s="131"/>
      <c r="BP284" s="131"/>
      <c r="BQ284" s="131"/>
      <c r="BR284" s="131"/>
      <c r="BS284" s="131"/>
      <c r="BT284" s="131"/>
      <c r="BU284" s="131"/>
      <c r="BV284" s="131"/>
      <c r="BW284" s="131"/>
      <c r="BX284" s="131"/>
      <c r="BY284" s="131"/>
      <c r="BZ284" s="131"/>
      <c r="CA284" s="131"/>
      <c r="CB284" s="131"/>
      <c r="CC284" s="131"/>
      <c r="CD284" s="131"/>
      <c r="CE284" s="131"/>
      <c r="CF284" s="131"/>
      <c r="CG284" s="131"/>
      <c r="CH284" s="131"/>
      <c r="CI284" s="131"/>
      <c r="CJ284" s="131"/>
      <c r="CK284" s="131"/>
      <c r="CL284" s="131"/>
      <c r="CM284" s="131"/>
      <c r="CN284" s="131"/>
      <c r="CO284" s="131"/>
      <c r="CP284" s="131"/>
      <c r="CQ284" s="131"/>
    </row>
    <row r="285" ht="24" customHeight="1" outlineLevel="2" spans="1:95">
      <c r="A285" s="49"/>
      <c r="B285" s="117" t="s">
        <v>788</v>
      </c>
      <c r="C285" s="118" t="s">
        <v>42</v>
      </c>
      <c r="D285" s="49" t="s">
        <v>43</v>
      </c>
      <c r="E285" s="117"/>
      <c r="F285" s="117"/>
      <c r="G285" s="117"/>
      <c r="H285" s="119">
        <f>X285+AA285+AD285+AG285+AJ285+AM285+AP285+AS285+AV285+AY285+BB285+BE285</f>
        <v>0</v>
      </c>
      <c r="I285" s="119">
        <f>Y285+AB285+AE285+AH285+AK285+AN285+AQ285+AT285+AW285+AZ285+BC285+BF285</f>
        <v>-4825.89589041096</v>
      </c>
      <c r="J285" s="119">
        <f t="shared" ref="J285:J290" si="160">Z285+AC285+AF285+AI285+AL285+AO285+AR285+AU285+AX285+BA285+BD285+BG285</f>
        <v>4825.89589041096</v>
      </c>
      <c r="K285" s="119"/>
      <c r="L285" s="150"/>
      <c r="M285" s="150"/>
      <c r="N285" s="119"/>
      <c r="O285" s="119"/>
      <c r="P285" s="119"/>
      <c r="Q285" s="119"/>
      <c r="R285" s="119"/>
      <c r="S285" s="119"/>
      <c r="T285" s="119"/>
      <c r="U285" s="119"/>
      <c r="V285" s="119"/>
      <c r="W285" s="119"/>
      <c r="X285" s="119">
        <f>VLOOKUP($C285,'1 预算编制表单'!$C:$BJ,27,FALSE)</f>
        <v>0</v>
      </c>
      <c r="Y285" s="119">
        <f>X285-Z285</f>
        <v>-416.164383561644</v>
      </c>
      <c r="Z285" s="119">
        <f>Z286+Z292+Z298+Z304+Z310+Z316+Z322+Z328+Z334+Z340</f>
        <v>416.164383561644</v>
      </c>
      <c r="AA285" s="119">
        <f>VLOOKUP($C285,'1 预算编制表单'!$C:$BJ,30,FALSE)</f>
        <v>0</v>
      </c>
      <c r="AB285" s="119">
        <f>AA285-AC285</f>
        <v>-375.890410958904</v>
      </c>
      <c r="AC285" s="119">
        <f>AC286+AC292+AC298+AC304+AC310+AC316+AC322+AC328+AC334+AC340</f>
        <v>375.890410958904</v>
      </c>
      <c r="AD285" s="119">
        <f>VLOOKUP($C285,'1 预算编制表单'!$C:$BJ,33,FALSE)</f>
        <v>0</v>
      </c>
      <c r="AE285" s="119">
        <f>AD285-AF285</f>
        <v>-416.164383561644</v>
      </c>
      <c r="AF285" s="119">
        <f>AF286+AF292+AF298+AF304+AF310+AF316+AF322+AF328+AF334+AF340</f>
        <v>416.164383561644</v>
      </c>
      <c r="AG285" s="119">
        <f>VLOOKUP($C285,'1 预算编制表单'!$C:$BJ,36,FALSE)</f>
        <v>0</v>
      </c>
      <c r="AH285" s="119">
        <f>AG285-AI285</f>
        <v>-402.739726027397</v>
      </c>
      <c r="AI285" s="119">
        <f>AI286+AI292+AI298+AI304+AI310+AI316+AI322+AI328+AI334+AI340</f>
        <v>402.739726027397</v>
      </c>
      <c r="AJ285" s="119">
        <f>VLOOKUP($C285,'1 预算编制表单'!$C:$BJ,39,FALSE)</f>
        <v>0</v>
      </c>
      <c r="AK285" s="119">
        <f>AJ285-AL285</f>
        <v>-416.164383561644</v>
      </c>
      <c r="AL285" s="119">
        <f>AL286+AL292+AL298+AL304+AL310+AL316+AL322+AL328+AL334+AL340</f>
        <v>416.164383561644</v>
      </c>
      <c r="AM285" s="119">
        <f>VLOOKUP($C285,'1 预算编制表单'!$C:$BJ,42,FALSE)</f>
        <v>0</v>
      </c>
      <c r="AN285" s="119">
        <f>AM285-AO285</f>
        <v>-402.739726027397</v>
      </c>
      <c r="AO285" s="119">
        <f>AO286+AO292+AO298+AO304+AO310+AO316+AO322+AO328+AO334+AO340</f>
        <v>402.739726027397</v>
      </c>
      <c r="AP285" s="119">
        <f>VLOOKUP($C285,'1 预算编制表单'!$C:$BJ,45,FALSE)</f>
        <v>0</v>
      </c>
      <c r="AQ285" s="119">
        <f>AP285-AR285</f>
        <v>-403.679452054795</v>
      </c>
      <c r="AR285" s="119">
        <f>AR286+AR292+AR298+AR304+AR310+AR316+AR322+AR328+AR334+AR340</f>
        <v>403.679452054795</v>
      </c>
      <c r="AS285" s="119">
        <f>VLOOKUP($C285,'1 预算编制表单'!$C:$BJ,48,FALSE)</f>
        <v>0</v>
      </c>
      <c r="AT285" s="119">
        <f>AS285-AU285</f>
        <v>-403.679452054795</v>
      </c>
      <c r="AU285" s="119">
        <f>AU286+AU292+AU298+AU304+AU310+AU316+AU322+AU328+AU334+AU340</f>
        <v>403.679452054795</v>
      </c>
      <c r="AV285" s="119">
        <f>VLOOKUP($C285,'1 预算编制表单'!$C:$BJ,51,FALSE)</f>
        <v>0</v>
      </c>
      <c r="AW285" s="119">
        <f>AV285-AX285</f>
        <v>-390.657534246575</v>
      </c>
      <c r="AX285" s="119">
        <f>AX286+AX292+AX298+AX304+AX310+AX316+AX322+AX328+AX334+AX340</f>
        <v>390.657534246575</v>
      </c>
      <c r="AY285" s="119">
        <f>VLOOKUP($C285,'1 预算编制表单'!$C:$BJ,54,FALSE)</f>
        <v>0</v>
      </c>
      <c r="AZ285" s="119">
        <f>AY285-BA285</f>
        <v>-403.679452054795</v>
      </c>
      <c r="BA285" s="119">
        <f>BA286+BA292+BA298+BA304+BA310+BA316+BA322+BA328+BA334+BA340</f>
        <v>403.679452054795</v>
      </c>
      <c r="BB285" s="119">
        <f>VLOOKUP($C285,'1 预算编制表单'!$C:$BJ,57,FALSE)</f>
        <v>0</v>
      </c>
      <c r="BC285" s="119">
        <f>BB285-BD285</f>
        <v>-390.657534246575</v>
      </c>
      <c r="BD285" s="119">
        <f>BD286+BD292+BD298+BD304+BD310+BD316+BD322+BD328+BD334+BD340</f>
        <v>390.657534246575</v>
      </c>
      <c r="BE285" s="119">
        <f>VLOOKUP($C285,'1 预算编制表单'!$C:$BJ,60,FALSE)</f>
        <v>0</v>
      </c>
      <c r="BF285" s="119">
        <f>BE285-BG285</f>
        <v>-403.679452054795</v>
      </c>
      <c r="BG285" s="119">
        <f>BG286+BG292+BG298+BG304+BG310+BG316+BG322+BG328+BG334+BG340</f>
        <v>403.679452054795</v>
      </c>
      <c r="BH285" s="119">
        <f>VLOOKUP($C285,'1 预算编制表单'!$C:$BJ,27,FALSE)</f>
        <v>0</v>
      </c>
      <c r="BI285" s="119">
        <f>BH285-BJ285</f>
        <v>-403.679452054795</v>
      </c>
      <c r="BJ285" s="119">
        <f>BJ286+BJ292+BJ298+BJ304+BJ310+BJ316+BJ322+BJ328+BJ334+BJ340</f>
        <v>403.679452054795</v>
      </c>
      <c r="BK285" s="119">
        <f>VLOOKUP($C285,'1 预算编制表单'!$C:$BJ,30,FALSE)</f>
        <v>0</v>
      </c>
      <c r="BL285" s="119">
        <f>BK285-BM285</f>
        <v>-364.613698630137</v>
      </c>
      <c r="BM285" s="119">
        <f>BM286+BM292+BM298+BM304+BM310+BM316+BM322+BM328+BM334+BM340</f>
        <v>364.613698630137</v>
      </c>
      <c r="BN285" s="119">
        <f>VLOOKUP($C285,'1 预算编制表单'!$C:$BJ,33,FALSE)</f>
        <v>0</v>
      </c>
      <c r="BO285" s="119">
        <f>BN285-BP285</f>
        <v>-403.679452054795</v>
      </c>
      <c r="BP285" s="119">
        <f>BP286+BP292+BP298+BP304+BP310+BP316+BP322+BP328+BP334+BP340</f>
        <v>403.679452054795</v>
      </c>
      <c r="BQ285" s="119">
        <f>VLOOKUP($C285,'1 预算编制表单'!$C:$BJ,36,FALSE)</f>
        <v>0</v>
      </c>
      <c r="BR285" s="119">
        <f>BQ285-BS285</f>
        <v>-390.657534246575</v>
      </c>
      <c r="BS285" s="119">
        <f>BS286+BS292+BS298+BS304+BS310+BS316+BS322+BS328+BS334+BS340</f>
        <v>390.657534246575</v>
      </c>
      <c r="BT285" s="119">
        <f>VLOOKUP($C285,'1 预算编制表单'!$C:$BJ,39,FALSE)</f>
        <v>0</v>
      </c>
      <c r="BU285" s="119">
        <f>BT285-BV285</f>
        <v>-403.679452054795</v>
      </c>
      <c r="BV285" s="119">
        <f>BV286+BV292+BV298+BV304+BV310+BV316+BV322+BV328+BV334+BV340</f>
        <v>403.679452054795</v>
      </c>
      <c r="BW285" s="119">
        <f>VLOOKUP($C285,'1 预算编制表单'!$C:$BJ,42,FALSE)</f>
        <v>0</v>
      </c>
      <c r="BX285" s="119">
        <f>BW285-BY285</f>
        <v>-390.657534246575</v>
      </c>
      <c r="BY285" s="119">
        <f>BY286+BY292+BY298+BY304+BY310+BY316+BY322+BY328+BY334+BY340</f>
        <v>390.657534246575</v>
      </c>
      <c r="BZ285" s="119">
        <f>VLOOKUP($C285,'1 预算编制表单'!$C:$BJ,45,FALSE)</f>
        <v>0</v>
      </c>
      <c r="CA285" s="119">
        <f>BZ285-CB285</f>
        <v>0</v>
      </c>
      <c r="CB285" s="119">
        <f>CB286+CB292+CB298+CB304+CB310+CB316+CB322+CB328+CB334+CB340</f>
        <v>0</v>
      </c>
      <c r="CC285" s="119">
        <f>VLOOKUP($C285,'1 预算编制表单'!$C:$BJ,48,FALSE)</f>
        <v>0</v>
      </c>
      <c r="CD285" s="119">
        <f>CC285-CE285</f>
        <v>0</v>
      </c>
      <c r="CE285" s="119">
        <f>CE286+CE292+CE298+CE304+CE310+CE316+CE322+CE328+CE334+CE340</f>
        <v>0</v>
      </c>
      <c r="CF285" s="119">
        <f>VLOOKUP($C285,'1 预算编制表单'!$C:$BJ,51,FALSE)</f>
        <v>0</v>
      </c>
      <c r="CG285" s="119">
        <f>CF285-CH285</f>
        <v>0</v>
      </c>
      <c r="CH285" s="119">
        <f>CH286+CH292+CH298+CH304+CH310+CH316+CH322+CH328+CH334+CH340</f>
        <v>0</v>
      </c>
      <c r="CI285" s="119">
        <f>VLOOKUP($C285,'1 预算编制表单'!$C:$BJ,54,FALSE)</f>
        <v>0</v>
      </c>
      <c r="CJ285" s="119">
        <f>CI285-CK285</f>
        <v>0</v>
      </c>
      <c r="CK285" s="119">
        <f>CK286+CK292+CK298+CK304+CK310+CK316+CK322+CK328+CK334+CK340</f>
        <v>0</v>
      </c>
      <c r="CL285" s="119">
        <f>VLOOKUP($C285,'1 预算编制表单'!$C:$BJ,57,FALSE)</f>
        <v>0</v>
      </c>
      <c r="CM285" s="119">
        <f>CL285-CN285</f>
        <v>0</v>
      </c>
      <c r="CN285" s="119">
        <f>CN286+CN292+CN298+CN304+CN310+CN316+CN322+CN328+CN334+CN340</f>
        <v>0</v>
      </c>
      <c r="CO285" s="119">
        <f>VLOOKUP($C285,'1 预算编制表单'!$C:$BJ,60,FALSE)</f>
        <v>0</v>
      </c>
      <c r="CP285" s="119">
        <f>CO285-CQ285</f>
        <v>0</v>
      </c>
      <c r="CQ285" s="119">
        <f>CQ286+CQ292+CQ298+CQ304+CQ310+CQ316+CQ322+CQ328+CQ334+CQ340</f>
        <v>0</v>
      </c>
    </row>
    <row r="286" ht="24" customHeight="1" outlineLevel="3" spans="1:95">
      <c r="A286" s="120"/>
      <c r="B286" s="121" t="s">
        <v>793</v>
      </c>
      <c r="C286" s="122" t="s">
        <v>1239</v>
      </c>
      <c r="D286" s="120" t="s">
        <v>1240</v>
      </c>
      <c r="E286" s="121" t="s">
        <v>1241</v>
      </c>
      <c r="F286" s="121"/>
      <c r="G286" s="121" t="s">
        <v>937</v>
      </c>
      <c r="H286" s="123">
        <f>X286+AA286+AD286+AG286+AJ286+AM286+AP286+AS286+AV286+AY286+BB286+BE286</f>
        <v>0</v>
      </c>
      <c r="I286" s="123">
        <f>Y286+AB286+AE286+AH286+AK286+AN286+AQ286+AT286+AW286+AZ286+BC286+BF286</f>
        <v>0</v>
      </c>
      <c r="J286" s="123">
        <f t="shared" si="160"/>
        <v>0</v>
      </c>
      <c r="K286" s="123"/>
      <c r="L286" s="151"/>
      <c r="M286" s="151"/>
      <c r="N286" s="123"/>
      <c r="O286" s="123"/>
      <c r="P286" s="123"/>
      <c r="Q286" s="123"/>
      <c r="R286" s="123"/>
      <c r="S286" s="123"/>
      <c r="T286" s="123"/>
      <c r="U286" s="123"/>
      <c r="V286" s="123"/>
      <c r="W286" s="123"/>
      <c r="X286" s="123">
        <f>VLOOKUP($C286,'1 预算编制表单'!$C:$BJ,27,FALSE)</f>
        <v>0</v>
      </c>
      <c r="Y286" s="123">
        <f>X286-Z286</f>
        <v>0</v>
      </c>
      <c r="Z286" s="123">
        <f>SUM(Z287:Z291)</f>
        <v>0</v>
      </c>
      <c r="AA286" s="123">
        <f>VLOOKUP($C286,'1 预算编制表单'!$C:$BJ,30,FALSE)</f>
        <v>0</v>
      </c>
      <c r="AB286" s="123">
        <f>AA286-AC286</f>
        <v>0</v>
      </c>
      <c r="AC286" s="123">
        <f>SUM(AC287:AC291)</f>
        <v>0</v>
      </c>
      <c r="AD286" s="123">
        <f>VLOOKUP($C286,'1 预算编制表单'!$C:$BJ,33,FALSE)</f>
        <v>0</v>
      </c>
      <c r="AE286" s="123">
        <f>AD286-AF286</f>
        <v>0</v>
      </c>
      <c r="AF286" s="123">
        <f>SUM(AF287:AF291)</f>
        <v>0</v>
      </c>
      <c r="AG286" s="123">
        <f>VLOOKUP($C286,'1 预算编制表单'!$C:$BJ,36,FALSE)</f>
        <v>0</v>
      </c>
      <c r="AH286" s="123">
        <f>AG286-AI286</f>
        <v>0</v>
      </c>
      <c r="AI286" s="123">
        <f>SUM(AI287:AI291)</f>
        <v>0</v>
      </c>
      <c r="AJ286" s="123">
        <f>VLOOKUP($C286,'1 预算编制表单'!$C:$BJ,39,FALSE)</f>
        <v>0</v>
      </c>
      <c r="AK286" s="123">
        <f>AJ286-AL286</f>
        <v>0</v>
      </c>
      <c r="AL286" s="123">
        <f>SUM(AL287:AL291)</f>
        <v>0</v>
      </c>
      <c r="AM286" s="123">
        <f>VLOOKUP($C286,'1 预算编制表单'!$C:$BJ,42,FALSE)</f>
        <v>0</v>
      </c>
      <c r="AN286" s="123">
        <f>AM286-AO286</f>
        <v>0</v>
      </c>
      <c r="AO286" s="123">
        <f>SUM(AO287:AO291)</f>
        <v>0</v>
      </c>
      <c r="AP286" s="123">
        <f>VLOOKUP($C286,'1 预算编制表单'!$C:$BJ,45,FALSE)</f>
        <v>0</v>
      </c>
      <c r="AQ286" s="123">
        <f>AP286-AR286</f>
        <v>0</v>
      </c>
      <c r="AR286" s="123">
        <f>SUM(AR287:AR291)</f>
        <v>0</v>
      </c>
      <c r="AS286" s="123">
        <f>VLOOKUP($C286,'1 预算编制表单'!$C:$BJ,48,FALSE)</f>
        <v>0</v>
      </c>
      <c r="AT286" s="123">
        <f>AS286-AU286</f>
        <v>0</v>
      </c>
      <c r="AU286" s="123">
        <f>SUM(AU287:AU291)</f>
        <v>0</v>
      </c>
      <c r="AV286" s="123">
        <f>VLOOKUP($C286,'1 预算编制表单'!$C:$BJ,51,FALSE)</f>
        <v>0</v>
      </c>
      <c r="AW286" s="123">
        <f>AV286-AX286</f>
        <v>0</v>
      </c>
      <c r="AX286" s="123">
        <f>SUM(AX287:AX291)</f>
        <v>0</v>
      </c>
      <c r="AY286" s="123">
        <f>VLOOKUP($C286,'1 预算编制表单'!$C:$BJ,54,FALSE)</f>
        <v>0</v>
      </c>
      <c r="AZ286" s="123">
        <f>AY286-BA286</f>
        <v>0</v>
      </c>
      <c r="BA286" s="123">
        <f>SUM(BA287:BA291)</f>
        <v>0</v>
      </c>
      <c r="BB286" s="123">
        <f>VLOOKUP($C286,'1 预算编制表单'!$C:$BJ,57,FALSE)</f>
        <v>0</v>
      </c>
      <c r="BC286" s="123">
        <f>BB286-BD286</f>
        <v>0</v>
      </c>
      <c r="BD286" s="123">
        <f>SUM(BD287:BD291)</f>
        <v>0</v>
      </c>
      <c r="BE286" s="123">
        <f>VLOOKUP($C286,'1 预算编制表单'!$C:$BJ,60,FALSE)</f>
        <v>0</v>
      </c>
      <c r="BF286" s="123">
        <f>BE286-BG286</f>
        <v>0</v>
      </c>
      <c r="BG286" s="123">
        <f>SUM(BG287:BG291)</f>
        <v>0</v>
      </c>
      <c r="BH286" s="123">
        <f>VLOOKUP($C286,'1 预算编制表单'!$C:$BJ,27,FALSE)</f>
        <v>0</v>
      </c>
      <c r="BI286" s="123">
        <f>BH286-BJ286</f>
        <v>0</v>
      </c>
      <c r="BJ286" s="123">
        <f>SUM(BJ287:BJ291)</f>
        <v>0</v>
      </c>
      <c r="BK286" s="123">
        <f>VLOOKUP($C286,'1 预算编制表单'!$C:$BJ,30,FALSE)</f>
        <v>0</v>
      </c>
      <c r="BL286" s="123">
        <f>BK286-BM286</f>
        <v>0</v>
      </c>
      <c r="BM286" s="123">
        <f>SUM(BM287:BM291)</f>
        <v>0</v>
      </c>
      <c r="BN286" s="123">
        <f>VLOOKUP($C286,'1 预算编制表单'!$C:$BJ,33,FALSE)</f>
        <v>0</v>
      </c>
      <c r="BO286" s="123">
        <f>BN286-BP286</f>
        <v>0</v>
      </c>
      <c r="BP286" s="123">
        <f>SUM(BP287:BP291)</f>
        <v>0</v>
      </c>
      <c r="BQ286" s="123">
        <f>VLOOKUP($C286,'1 预算编制表单'!$C:$BJ,36,FALSE)</f>
        <v>0</v>
      </c>
      <c r="BR286" s="123">
        <f>BQ286-BS286</f>
        <v>0</v>
      </c>
      <c r="BS286" s="123">
        <f>SUM(BS287:BS291)</f>
        <v>0</v>
      </c>
      <c r="BT286" s="123">
        <f>VLOOKUP($C286,'1 预算编制表单'!$C:$BJ,39,FALSE)</f>
        <v>0</v>
      </c>
      <c r="BU286" s="123">
        <f>BT286-BV286</f>
        <v>0</v>
      </c>
      <c r="BV286" s="123">
        <f>SUM(BV287:BV291)</f>
        <v>0</v>
      </c>
      <c r="BW286" s="123">
        <f>VLOOKUP($C286,'1 预算编制表单'!$C:$BJ,42,FALSE)</f>
        <v>0</v>
      </c>
      <c r="BX286" s="123">
        <f>BW286-BY286</f>
        <v>0</v>
      </c>
      <c r="BY286" s="123">
        <f>SUM(BY287:BY291)</f>
        <v>0</v>
      </c>
      <c r="BZ286" s="123">
        <f>VLOOKUP($C286,'1 预算编制表单'!$C:$BJ,45,FALSE)</f>
        <v>0</v>
      </c>
      <c r="CA286" s="123">
        <f>BZ286-CB286</f>
        <v>0</v>
      </c>
      <c r="CB286" s="123">
        <f>SUM(CB287:CB291)</f>
        <v>0</v>
      </c>
      <c r="CC286" s="123">
        <f>VLOOKUP($C286,'1 预算编制表单'!$C:$BJ,48,FALSE)</f>
        <v>0</v>
      </c>
      <c r="CD286" s="123">
        <f>CC286-CE286</f>
        <v>0</v>
      </c>
      <c r="CE286" s="123">
        <f>SUM(CE287:CE291)</f>
        <v>0</v>
      </c>
      <c r="CF286" s="123">
        <f>VLOOKUP($C286,'1 预算编制表单'!$C:$BJ,51,FALSE)</f>
        <v>0</v>
      </c>
      <c r="CG286" s="123">
        <f>CF286-CH286</f>
        <v>0</v>
      </c>
      <c r="CH286" s="123">
        <f>SUM(CH287:CH291)</f>
        <v>0</v>
      </c>
      <c r="CI286" s="123">
        <f>VLOOKUP($C286,'1 预算编制表单'!$C:$BJ,54,FALSE)</f>
        <v>0</v>
      </c>
      <c r="CJ286" s="123">
        <f>CI286-CK286</f>
        <v>0</v>
      </c>
      <c r="CK286" s="123">
        <f>SUM(CK287:CK291)</f>
        <v>0</v>
      </c>
      <c r="CL286" s="123">
        <f>VLOOKUP($C286,'1 预算编制表单'!$C:$BJ,57,FALSE)</f>
        <v>0</v>
      </c>
      <c r="CM286" s="123">
        <f>CL286-CN286</f>
        <v>0</v>
      </c>
      <c r="CN286" s="123">
        <f>SUM(CN287:CN291)</f>
        <v>0</v>
      </c>
      <c r="CO286" s="123">
        <f>VLOOKUP($C286,'1 预算编制表单'!$C:$BJ,60,FALSE)</f>
        <v>0</v>
      </c>
      <c r="CP286" s="123">
        <f>CO286-CQ286</f>
        <v>0</v>
      </c>
      <c r="CQ286" s="123">
        <f>SUM(CQ287:CQ291)</f>
        <v>0</v>
      </c>
    </row>
    <row r="287" s="85" customFormat="1" ht="24" customHeight="1" outlineLevel="4" spans="1:95">
      <c r="A287" s="124"/>
      <c r="B287" s="125"/>
      <c r="C287" s="126"/>
      <c r="D287" s="124"/>
      <c r="E287" s="125"/>
      <c r="F287" s="125"/>
      <c r="G287" s="125"/>
      <c r="H287" s="127"/>
      <c r="I287" s="127"/>
      <c r="J287" s="127">
        <f t="shared" si="160"/>
        <v>0</v>
      </c>
      <c r="K287" s="127">
        <v>1</v>
      </c>
      <c r="L287" s="152"/>
      <c r="M287" s="153">
        <f>IFERROR(VLOOKUP($L287,'2-2 引出数据_合同数据仓库'!$B$2:$BP$10000,3,FALSE),0)</f>
        <v>0</v>
      </c>
      <c r="N287" s="127"/>
      <c r="O287" s="153">
        <f>IFERROR(VLOOKUP((LEFT(VLOOKUP($L287,'2-2 引出数据_合同数据仓库'!$B$2:$BP$10000,64,FALSE),15)&amp;(RIGHT(VLOOKUP($L287,'2-2 引出数据_合同数据仓库'!$B$2:$BP$10000,64,FALSE),4)+1)),'2-2 引出数据_合同数据仓库'!$B$2:$BP$10000,3,FALSE),0)</f>
        <v>0</v>
      </c>
      <c r="P287" s="127"/>
      <c r="Q287" s="127">
        <f>IFERROR(VLOOKUP($L287,'2-2 引出数据_合同数据仓库'!$B$2:$BP$10000,28,FALSE),0)</f>
        <v>0</v>
      </c>
      <c r="R287" s="127">
        <f>IFERROR(VLOOKUP($L287,'2-2 引出数据_合同数据仓库'!$B$2:$BP$10000,29,FALSE),0)</f>
        <v>0</v>
      </c>
      <c r="S287" s="127">
        <f>IFERROR(VLOOKUP($L287,'2-2 引出数据_合同数据仓库'!$B$2:$BP$10000,4,FALSE),0)</f>
        <v>0</v>
      </c>
      <c r="T287" s="127"/>
      <c r="U287" s="127">
        <f>IFERROR(VLOOKUP($L287,'2-2 引出数据_合同数据仓库'!$B$2:$BP$10000,15,FALSE),0)</f>
        <v>0</v>
      </c>
      <c r="V287" s="127">
        <f>U287/(S287-R287+1)*365</f>
        <v>0</v>
      </c>
      <c r="W287" s="127"/>
      <c r="X287" s="159">
        <v>45658</v>
      </c>
      <c r="Y287" s="159">
        <f>X287+30</f>
        <v>45688</v>
      </c>
      <c r="Z287" s="163">
        <f>IFERROR(IF(($R287-Y287)&gt;=0,0,IF(($S287-X287)&lt;0,0,IF(AND(($S287-Y287)&gt;0,(X287-$R287)&gt;0),$V287/365*(Y287-X287+1),IF(AND(($S287-Y287)&lt;=0,(X287-$R287)&gt;0),$V287/365*($S287-X287+1),$V287/365*(Y287-$R287+1))))),0)</f>
        <v>0</v>
      </c>
      <c r="AA287" s="159">
        <f>Y287+1</f>
        <v>45689</v>
      </c>
      <c r="AB287" s="159">
        <f>AA287+27</f>
        <v>45716</v>
      </c>
      <c r="AC287" s="163">
        <f>IFERROR(IF(($R287-AB287)&gt;=0,0,IF(($S287-AA287)&lt;0,0,IF(AND(($S287-AB287)&gt;0,(AA287-$R287)&gt;0),$V287/365*(AB287-AA287+1),IF(AND(($S287-AB287)&lt;=0,(AA287-$R287)&gt;0),$V287/365*($S287-AA287+1),$V287/365*(AB287-$R287+1))))),0)</f>
        <v>0</v>
      </c>
      <c r="AD287" s="159">
        <f>AB287+1</f>
        <v>45717</v>
      </c>
      <c r="AE287" s="159">
        <f>AD287+30</f>
        <v>45747</v>
      </c>
      <c r="AF287" s="163">
        <f>IFERROR(IF(($R287-AE287)&gt;=0,0,IF(($S287-AD287)&lt;0,0,IF(AND(($S287-AE287)&gt;0,(AD287-$R287)&gt;0),$V287/365*(AE287-AD287+1),IF(AND(($S287-AE287)&lt;=0,(AD287-$R287)&gt;0),$V287/365*($S287-AD287+1),$V287/365*(AE287-$R287+1))))),0)</f>
        <v>0</v>
      </c>
      <c r="AG287" s="159">
        <f>AE287+1</f>
        <v>45748</v>
      </c>
      <c r="AH287" s="159">
        <f>AG287+29</f>
        <v>45777</v>
      </c>
      <c r="AI287" s="163">
        <f>IFERROR(IF(($R287-AH287)&gt;=0,0,IF(($S287-AG287)&lt;0,0,IF(AND(($S287-AH287)&gt;0,(AG287-$R287)&gt;0),$V287/365*(AH287-AG287+1),IF(AND(($S287-AH287)&lt;=0,(AG287-$R287)&gt;0),$V287/365*($S287-AG287+1),$V287/365*(AH287-$R287+1))))),0)</f>
        <v>0</v>
      </c>
      <c r="AJ287" s="159">
        <f>AH287+1</f>
        <v>45778</v>
      </c>
      <c r="AK287" s="159">
        <f>AJ287+30</f>
        <v>45808</v>
      </c>
      <c r="AL287" s="163">
        <f>IFERROR(IF(($R287-AK287)&gt;=0,0,IF(($S287-AJ287)&lt;0,0,IF(AND(($S287-AK287)&gt;0,(AJ287-$R287)&gt;0),$V287/365*(AK287-AJ287+1),IF(AND(($S287-AK287)&lt;=0,(AJ287-$R287)&gt;0),$V287/365*($S287-AJ287+1),$V287/365*(AK287-$R287+1))))),0)</f>
        <v>0</v>
      </c>
      <c r="AM287" s="159">
        <f>AK287+1</f>
        <v>45809</v>
      </c>
      <c r="AN287" s="159">
        <f>AM287+29</f>
        <v>45838</v>
      </c>
      <c r="AO287" s="163">
        <f>IFERROR(IF(($R287-AN287)&gt;=0,0,IF(($S287-AM287)&lt;0,0,IF(AND(($S287-AN287)&gt;0,(AM287-$R287)&gt;0),$V287/365*(AN287-AM287+1),IF(AND(($S287-AN287)&lt;=0,(AM287-$R287)&gt;0),$V287/365*($S287-AM287+1),$V287/365*(AN287-$R287+1))))),0)</f>
        <v>0</v>
      </c>
      <c r="AP287" s="159">
        <f>AN287+1</f>
        <v>45839</v>
      </c>
      <c r="AQ287" s="159">
        <f>AP287+30</f>
        <v>45869</v>
      </c>
      <c r="AR287" s="163">
        <f>IFERROR(IF(($R287-AQ287)&gt;=0,0,IF(($S287-AP287)&lt;0,0,IF(AND(($S287-AQ287)&gt;0,(AP287-$R287)&gt;0),$V287/365*(AQ287-AP287+1),IF(AND(($S287-AQ287)&lt;=0,(AP287-$R287)&gt;0),$V287/365*($S287-AP287+1),$V287/365*(AQ287-$R287+1))))),0)</f>
        <v>0</v>
      </c>
      <c r="AS287" s="159">
        <f>AQ287+1</f>
        <v>45870</v>
      </c>
      <c r="AT287" s="159">
        <f>AS287+30</f>
        <v>45900</v>
      </c>
      <c r="AU287" s="163">
        <f>IFERROR(IF(($R287-AT287)&gt;=0,0,IF(($S287-AS287)&lt;0,0,IF(AND(($S287-AT287)&gt;0,(AS287-$R287)&gt;0),$V287/365*(AT287-AS287+1),IF(AND(($S287-AT287)&lt;=0,(AS287-$R287)&gt;0),$V287/365*($S287-AS287+1),$V287/365*(AT287-$R287+1))))),0)</f>
        <v>0</v>
      </c>
      <c r="AV287" s="159">
        <f>AT287+1</f>
        <v>45901</v>
      </c>
      <c r="AW287" s="159">
        <f>AV287+29</f>
        <v>45930</v>
      </c>
      <c r="AX287" s="163">
        <f>IFERROR(IF(($R287-AW287)&gt;=0,0,IF(($S287-AV287)&lt;0,0,IF(AND(($S287-AW287)&gt;0,(AV287-$R287)&gt;0),$V287/365*(AW287-AV287+1),IF(AND(($S287-AW287)&lt;=0,(AV287-$R287)&gt;0),$V287/365*($S287-AV287+1),$V287/365*(AW287-$R287+1))))),0)</f>
        <v>0</v>
      </c>
      <c r="AY287" s="159">
        <f>AW287+1</f>
        <v>45931</v>
      </c>
      <c r="AZ287" s="159">
        <f>AY287+30</f>
        <v>45961</v>
      </c>
      <c r="BA287" s="163">
        <f>IFERROR(IF(($R287-AZ287)&gt;=0,0,IF(($S287-AY287)&lt;0,0,IF(AND(($S287-AZ287)&gt;0,(AY287-$R287)&gt;0),$V287/365*(AZ287-AY287+1),IF(AND(($S287-AZ287)&lt;=0,(AY287-$R287)&gt;0),$V287/365*($S287-AY287+1),$V287/365*(AZ287-$R287+1))))),0)</f>
        <v>0</v>
      </c>
      <c r="BB287" s="159">
        <f>AZ287+1</f>
        <v>45962</v>
      </c>
      <c r="BC287" s="159">
        <f>BB287+29</f>
        <v>45991</v>
      </c>
      <c r="BD287" s="163">
        <f>IFERROR(IF(($R287-BC287)&gt;=0,0,IF(($S287-BB287)&lt;0,0,IF(AND(($S287-BC287)&gt;0,(BB287-$R287)&gt;0),$V287/365*(BC287-BB287+1),IF(AND(($S287-BC287)&lt;=0,(BB287-$R287)&gt;0),$V287/365*($S287-BB287+1),$V287/365*(BC287-$R287+1))))),0)</f>
        <v>0</v>
      </c>
      <c r="BE287" s="159">
        <f>BC287+1</f>
        <v>45992</v>
      </c>
      <c r="BF287" s="159">
        <f>BE287+30</f>
        <v>46022</v>
      </c>
      <c r="BG287" s="163">
        <f>IFERROR(IF(($R287-BF287)&gt;=0,0,IF(($S287-BE287)&lt;0,0,IF(AND(($S287-BF287)&gt;0,(BE287-$R287)&gt;0),$V287/365*(BF287-BE287+1),IF(AND(($S287-BF287)&lt;=0,(BE287-$R287)&gt;0),$V287/365*($S287-BE287+1),$V287/365*(BF287-$R287+1))))),0)</f>
        <v>0</v>
      </c>
      <c r="BH287" s="159">
        <v>46023</v>
      </c>
      <c r="BI287" s="159">
        <f>BH287+30</f>
        <v>46053</v>
      </c>
      <c r="BJ287" s="163">
        <f>IFERROR(IF(($R287-BI287)&gt;=0,0,IF(($S287-BH287)&lt;0,0,IF(AND(($S287-BI287)&gt;0,(BH287-$R287)&gt;0),$V287/365*(BI287-BH287+1),IF(AND(($S287-BI287)&lt;=0,(BH287-$R287)&gt;0),$V287/365*($S287-BH287+1),$V287/365*(BI287-$R287+1))))),0)</f>
        <v>0</v>
      </c>
      <c r="BK287" s="159">
        <f>BI287+1</f>
        <v>46054</v>
      </c>
      <c r="BL287" s="159">
        <f>BK287+27</f>
        <v>46081</v>
      </c>
      <c r="BM287" s="163">
        <f>IFERROR(IF(($R287-BL287)&gt;=0,0,IF(($S287-BK287)&lt;0,0,IF(AND(($S287-BL287)&gt;0,(BK287-$R287)&gt;0),$V287/365*(BL287-BK287+1),IF(AND(($S287-BL287)&lt;=0,(BK287-$R287)&gt;0),$V287/365*($S287-BK287+1),$V287/365*(BL287-$R287+1))))),0)</f>
        <v>0</v>
      </c>
      <c r="BN287" s="159">
        <f>BL287+1</f>
        <v>46082</v>
      </c>
      <c r="BO287" s="159">
        <f>BN287+30</f>
        <v>46112</v>
      </c>
      <c r="BP287" s="163">
        <f>IFERROR(IF(($R287-BO287)&gt;=0,0,IF(($S287-BN287)&lt;0,0,IF(AND(($S287-BO287)&gt;0,(BN287-$R287)&gt;0),$V287/365*(BO287-BN287+1),IF(AND(($S287-BO287)&lt;=0,(BN287-$R287)&gt;0),$V287/365*($S287-BN287+1),$V287/365*(BO287-$R287+1))))),0)</f>
        <v>0</v>
      </c>
      <c r="BQ287" s="159">
        <f>BO287+1</f>
        <v>46113</v>
      </c>
      <c r="BR287" s="159">
        <f>BQ287+29</f>
        <v>46142</v>
      </c>
      <c r="BS287" s="163">
        <f>IFERROR(IF(($R287-BR287)&gt;=0,0,IF(($S287-BQ287)&lt;0,0,IF(AND(($S287-BR287)&gt;0,(BQ287-$R287)&gt;0),$V287/365*(BR287-BQ287+1),IF(AND(($S287-BR287)&lt;=0,(BQ287-$R287)&gt;0),$V287/365*($S287-BQ287+1),$V287/365*(BR287-$R287+1))))),0)</f>
        <v>0</v>
      </c>
      <c r="BT287" s="159">
        <f>BR287+1</f>
        <v>46143</v>
      </c>
      <c r="BU287" s="159">
        <f>BT287+30</f>
        <v>46173</v>
      </c>
      <c r="BV287" s="163">
        <f>IFERROR(IF(($R287-BU287)&gt;=0,0,IF(($S287-BT287)&lt;0,0,IF(AND(($S287-BU287)&gt;0,(BT287-$R287)&gt;0),$V287/365*(BU287-BT287+1),IF(AND(($S287-BU287)&lt;=0,(BT287-$R287)&gt;0),$V287/365*($S287-BT287+1),$V287/365*(BU287-$R287+1))))),0)</f>
        <v>0</v>
      </c>
      <c r="BW287" s="159">
        <f>BU287+1</f>
        <v>46174</v>
      </c>
      <c r="BX287" s="159">
        <f>BW287+29</f>
        <v>46203</v>
      </c>
      <c r="BY287" s="163">
        <f>IFERROR(IF(($R287-BX287)&gt;=0,0,IF(($S287-BW287)&lt;0,0,IF(AND(($S287-BX287)&gt;0,(BW287-$R287)&gt;0),$V287/365*(BX287-BW287+1),IF(AND(($S287-BX287)&lt;=0,(BW287-$R287)&gt;0),$V287/365*($S287-BW287+1),$V287/365*(BX287-$R287+1))))),0)</f>
        <v>0</v>
      </c>
      <c r="BZ287" s="159">
        <f>BX287+1</f>
        <v>46204</v>
      </c>
      <c r="CA287" s="159">
        <f>BZ287+30</f>
        <v>46234</v>
      </c>
      <c r="CB287" s="163">
        <f>IFERROR(IF(($R287-CA287)&gt;=0,0,IF(($S287-BZ287)&lt;0,0,IF(AND(($S287-CA287)&gt;0,(BZ287-$R287)&gt;0),$V287/365*(CA287-BZ287+1),IF(AND(($S287-CA287)&lt;=0,(BZ287-$R287)&gt;0),$V287/365*($S287-BZ287+1),$V287/365*(CA287-$R287+1))))),0)</f>
        <v>0</v>
      </c>
      <c r="CC287" s="159">
        <f>CA287+1</f>
        <v>46235</v>
      </c>
      <c r="CD287" s="159">
        <f>CC287+30</f>
        <v>46265</v>
      </c>
      <c r="CE287" s="163">
        <f>IFERROR(IF(($R287-CD287)&gt;=0,0,IF(($S287-CC287)&lt;0,0,IF(AND(($S287-CD287)&gt;0,(CC287-$R287)&gt;0),$V287/365*(CD287-CC287+1),IF(AND(($S287-CD287)&lt;=0,(CC287-$R287)&gt;0),$V287/365*($S287-CC287+1),$V287/365*(CD287-$R287+1))))),0)</f>
        <v>0</v>
      </c>
      <c r="CF287" s="159">
        <f>CD287+1</f>
        <v>46266</v>
      </c>
      <c r="CG287" s="159">
        <f>CF287+29</f>
        <v>46295</v>
      </c>
      <c r="CH287" s="163">
        <f>IFERROR(IF(($R287-CG287)&gt;=0,0,IF(($S287-CF287)&lt;0,0,IF(AND(($S287-CG287)&gt;0,(CF287-$R287)&gt;0),$V287/365*(CG287-CF287+1),IF(AND(($S287-CG287)&lt;=0,(CF287-$R287)&gt;0),$V287/365*($S287-CF287+1),$V287/365*(CG287-$R287+1))))),0)</f>
        <v>0</v>
      </c>
      <c r="CI287" s="159">
        <f>CG287+1</f>
        <v>46296</v>
      </c>
      <c r="CJ287" s="159">
        <f>CI287+30</f>
        <v>46326</v>
      </c>
      <c r="CK287" s="163">
        <f>IFERROR(IF(($R287-CJ287)&gt;=0,0,IF(($S287-CI287)&lt;0,0,IF(AND(($S287-CJ287)&gt;0,(CI287-$R287)&gt;0),$V287/365*(CJ287-CI287+1),IF(AND(($S287-CJ287)&lt;=0,(CI287-$R287)&gt;0),$V287/365*($S287-CI287+1),$V287/365*(CJ287-$R287+1))))),0)</f>
        <v>0</v>
      </c>
      <c r="CL287" s="159">
        <f>CJ287+1</f>
        <v>46327</v>
      </c>
      <c r="CM287" s="159">
        <f>CL287+29</f>
        <v>46356</v>
      </c>
      <c r="CN287" s="163">
        <f>IFERROR(IF(($R287-CM287)&gt;=0,0,IF(($S287-CL287)&lt;0,0,IF(AND(($S287-CM287)&gt;0,(CL287-$R287)&gt;0),$V287/365*(CM287-CL287+1),IF(AND(($S287-CM287)&lt;=0,(CL287-$R287)&gt;0),$V287/365*($S287-CL287+1),$V287/365*(CM287-$R287+1))))),0)</f>
        <v>0</v>
      </c>
      <c r="CO287" s="159">
        <f>CM287+1</f>
        <v>46357</v>
      </c>
      <c r="CP287" s="159">
        <f>CO287+30</f>
        <v>46387</v>
      </c>
      <c r="CQ287" s="163">
        <f>IFERROR(IF(($R287-CP287)&gt;=0,0,IF(($S287-CO287)&lt;0,0,IF(AND(($S287-CP287)&gt;0,(CO287-$R287)&gt;0),$V287/365*(CP287-CO287+1),IF(AND(($S287-CP287)&lt;=0,(CO287-$R287)&gt;0),$V287/365*($S287-CO287+1),$V287/365*(CP287-$R287+1))))),0)</f>
        <v>0</v>
      </c>
    </row>
    <row r="288" s="85" customFormat="1" ht="24" customHeight="1" outlineLevel="4" spans="1:95">
      <c r="A288" s="124"/>
      <c r="B288" s="125"/>
      <c r="C288" s="126"/>
      <c r="D288" s="124"/>
      <c r="E288" s="125"/>
      <c r="F288" s="125"/>
      <c r="G288" s="125"/>
      <c r="H288" s="127"/>
      <c r="I288" s="127"/>
      <c r="J288" s="127">
        <f t="shared" si="160"/>
        <v>0</v>
      </c>
      <c r="K288" s="127">
        <f>K287+1</f>
        <v>2</v>
      </c>
      <c r="L288" s="152"/>
      <c r="M288" s="153">
        <f>IFERROR(VLOOKUP($L288,'2-2 引出数据_合同数据仓库'!$B$2:$BP$10000,3,FALSE),0)</f>
        <v>0</v>
      </c>
      <c r="N288" s="127"/>
      <c r="O288" s="153">
        <f>IFERROR(VLOOKUP((LEFT(VLOOKUP($L288,'2-2 引出数据_合同数据仓库'!$B$2:$BP$10000,64,FALSE),15)&amp;(RIGHT(VLOOKUP($L288,'2-2 引出数据_合同数据仓库'!$B$2:$BP$10000,64,FALSE),4)+1)),'2-2 引出数据_合同数据仓库'!$B$2:$BP$10000,3,FALSE),0)</f>
        <v>0</v>
      </c>
      <c r="P288" s="127"/>
      <c r="Q288" s="127">
        <f>IFERROR(VLOOKUP($L288,'2-2 引出数据_合同数据仓库'!$B$2:$BP$10000,28,FALSE),0)</f>
        <v>0</v>
      </c>
      <c r="R288" s="127">
        <f>IFERROR(VLOOKUP($L288,'2-2 引出数据_合同数据仓库'!$B$2:$BP$10000,29,FALSE),0)</f>
        <v>0</v>
      </c>
      <c r="S288" s="127">
        <f>IFERROR(VLOOKUP($L288,'2-2 引出数据_合同数据仓库'!$B$2:$BP$10000,4,FALSE),0)</f>
        <v>0</v>
      </c>
      <c r="T288" s="127"/>
      <c r="U288" s="127">
        <f>IFERROR(VLOOKUP($L288,'2-2 引出数据_合同数据仓库'!$B$2:$BP$10000,15,FALSE),0)</f>
        <v>0</v>
      </c>
      <c r="V288" s="127">
        <f>U288/(S288-R288+1)*365</f>
        <v>0</v>
      </c>
      <c r="W288" s="127"/>
      <c r="X288" s="159">
        <v>45658</v>
      </c>
      <c r="Y288" s="159">
        <f>X288+30</f>
        <v>45688</v>
      </c>
      <c r="Z288" s="163">
        <f>IFERROR(IF(($R288-Y288)&gt;=0,0,IF(($S288-X288)&lt;0,0,IF(AND(($S288-Y288)&gt;0,(X288-$R288)&gt;0),$V288/365*(Y288-X288+1),IF(AND(($S288-Y288)&lt;=0,(X288-$R288)&gt;0),$V288/365*($S288-X288+1),$V288/365*(Y288-$R288+1))))),0)</f>
        <v>0</v>
      </c>
      <c r="AA288" s="159">
        <f>Y288+1</f>
        <v>45689</v>
      </c>
      <c r="AB288" s="159">
        <f>AA288+27</f>
        <v>45716</v>
      </c>
      <c r="AC288" s="163">
        <f>IFERROR(IF(($R288-AB288)&gt;=0,0,IF(($S288-AA288)&lt;0,0,IF(AND(($S288-AB288)&gt;0,(AA288-$R288)&gt;0),$V288/365*(AB288-AA288+1),IF(AND(($S288-AB288)&lt;=0,(AA288-$R288)&gt;0),$V288/365*($S288-AA288+1),$V288/365*(AB288-$R288+1))))),0)</f>
        <v>0</v>
      </c>
      <c r="AD288" s="159">
        <f>AB288+1</f>
        <v>45717</v>
      </c>
      <c r="AE288" s="159">
        <f>AD288+30</f>
        <v>45747</v>
      </c>
      <c r="AF288" s="163">
        <f>IFERROR(IF(($R288-AE288)&gt;=0,0,IF(($S288-AD288)&lt;0,0,IF(AND(($S288-AE288)&gt;0,(AD288-$R288)&gt;0),$V288/365*(AE288-AD288+1),IF(AND(($S288-AE288)&lt;=0,(AD288-$R288)&gt;0),$V288/365*($S288-AD288+1),$V288/365*(AE288-$R288+1))))),0)</f>
        <v>0</v>
      </c>
      <c r="AG288" s="159">
        <f>AE288+1</f>
        <v>45748</v>
      </c>
      <c r="AH288" s="159">
        <f>AG288+29</f>
        <v>45777</v>
      </c>
      <c r="AI288" s="163">
        <f>IFERROR(IF(($R288-AH288)&gt;=0,0,IF(($S288-AG288)&lt;0,0,IF(AND(($S288-AH288)&gt;0,(AG288-$R288)&gt;0),$V288/365*(AH288-AG288+1),IF(AND(($S288-AH288)&lt;=0,(AG288-$R288)&gt;0),$V288/365*($S288-AG288+1),$V288/365*(AH288-$R288+1))))),0)</f>
        <v>0</v>
      </c>
      <c r="AJ288" s="159">
        <f>AH288+1</f>
        <v>45778</v>
      </c>
      <c r="AK288" s="159">
        <f>AJ288+30</f>
        <v>45808</v>
      </c>
      <c r="AL288" s="163">
        <f>IFERROR(IF(($R288-AK288)&gt;=0,0,IF(($S288-AJ288)&lt;0,0,IF(AND(($S288-AK288)&gt;0,(AJ288-$R288)&gt;0),$V288/365*(AK288-AJ288+1),IF(AND(($S288-AK288)&lt;=0,(AJ288-$R288)&gt;0),$V288/365*($S288-AJ288+1),$V288/365*(AK288-$R288+1))))),0)</f>
        <v>0</v>
      </c>
      <c r="AM288" s="159">
        <f>AK288+1</f>
        <v>45809</v>
      </c>
      <c r="AN288" s="159">
        <f>AM288+29</f>
        <v>45838</v>
      </c>
      <c r="AO288" s="163">
        <f>IFERROR(IF(($R288-AN288)&gt;=0,0,IF(($S288-AM288)&lt;0,0,IF(AND(($S288-AN288)&gt;0,(AM288-$R288)&gt;0),$V288/365*(AN288-AM288+1),IF(AND(($S288-AN288)&lt;=0,(AM288-$R288)&gt;0),$V288/365*($S288-AM288+1),$V288/365*(AN288-$R288+1))))),0)</f>
        <v>0</v>
      </c>
      <c r="AP288" s="159">
        <f>AN288+1</f>
        <v>45839</v>
      </c>
      <c r="AQ288" s="159">
        <f>AP288+30</f>
        <v>45869</v>
      </c>
      <c r="AR288" s="163">
        <f>IFERROR(IF(($R288-AQ288)&gt;=0,0,IF(($S288-AP288)&lt;0,0,IF(AND(($S288-AQ288)&gt;0,(AP288-$R288)&gt;0),$V288/365*(AQ288-AP288+1),IF(AND(($S288-AQ288)&lt;=0,(AP288-$R288)&gt;0),$V288/365*($S288-AP288+1),$V288/365*(AQ288-$R288+1))))),0)</f>
        <v>0</v>
      </c>
      <c r="AS288" s="159">
        <f>AQ288+1</f>
        <v>45870</v>
      </c>
      <c r="AT288" s="159">
        <f>AS288+30</f>
        <v>45900</v>
      </c>
      <c r="AU288" s="163">
        <f>IFERROR(IF(($R288-AT288)&gt;=0,0,IF(($S288-AS288)&lt;0,0,IF(AND(($S288-AT288)&gt;0,(AS288-$R288)&gt;0),$V288/365*(AT288-AS288+1),IF(AND(($S288-AT288)&lt;=0,(AS288-$R288)&gt;0),$V288/365*($S288-AS288+1),$V288/365*(AT288-$R288+1))))),0)</f>
        <v>0</v>
      </c>
      <c r="AV288" s="159">
        <f>AT288+1</f>
        <v>45901</v>
      </c>
      <c r="AW288" s="159">
        <f>AV288+29</f>
        <v>45930</v>
      </c>
      <c r="AX288" s="163">
        <f>IFERROR(IF(($R288-AW288)&gt;=0,0,IF(($S288-AV288)&lt;0,0,IF(AND(($S288-AW288)&gt;0,(AV288-$R288)&gt;0),$V288/365*(AW288-AV288+1),IF(AND(($S288-AW288)&lt;=0,(AV288-$R288)&gt;0),$V288/365*($S288-AV288+1),$V288/365*(AW288-$R288+1))))),0)</f>
        <v>0</v>
      </c>
      <c r="AY288" s="159">
        <f>AW288+1</f>
        <v>45931</v>
      </c>
      <c r="AZ288" s="159">
        <f>AY288+30</f>
        <v>45961</v>
      </c>
      <c r="BA288" s="163">
        <f>IFERROR(IF(($R288-AZ288)&gt;=0,0,IF(($S288-AY288)&lt;0,0,IF(AND(($S288-AZ288)&gt;0,(AY288-$R288)&gt;0),$V288/365*(AZ288-AY288+1),IF(AND(($S288-AZ288)&lt;=0,(AY288-$R288)&gt;0),$V288/365*($S288-AY288+1),$V288/365*(AZ288-$R288+1))))),0)</f>
        <v>0</v>
      </c>
      <c r="BB288" s="159">
        <f>AZ288+1</f>
        <v>45962</v>
      </c>
      <c r="BC288" s="159">
        <f>BB288+29</f>
        <v>45991</v>
      </c>
      <c r="BD288" s="163">
        <f>IFERROR(IF(($R288-BC288)&gt;=0,0,IF(($S288-BB288)&lt;0,0,IF(AND(($S288-BC288)&gt;0,(BB288-$R288)&gt;0),$V288/365*(BC288-BB288+1),IF(AND(($S288-BC288)&lt;=0,(BB288-$R288)&gt;0),$V288/365*($S288-BB288+1),$V288/365*(BC288-$R288+1))))),0)</f>
        <v>0</v>
      </c>
      <c r="BE288" s="159">
        <f>BC288+1</f>
        <v>45992</v>
      </c>
      <c r="BF288" s="159">
        <f>BE288+30</f>
        <v>46022</v>
      </c>
      <c r="BG288" s="163">
        <f>IFERROR(IF(($R288-BF288)&gt;=0,0,IF(($S288-BE288)&lt;0,0,IF(AND(($S288-BF288)&gt;0,(BE288-$R288)&gt;0),$V288/365*(BF288-BE288+1),IF(AND(($S288-BF288)&lt;=0,(BE288-$R288)&gt;0),$V288/365*($S288-BE288+1),$V288/365*(BF288-$R288+1))))),0)</f>
        <v>0</v>
      </c>
      <c r="BH288" s="159">
        <v>46023</v>
      </c>
      <c r="BI288" s="159">
        <f>BH288+30</f>
        <v>46053</v>
      </c>
      <c r="BJ288" s="163">
        <f>IFERROR(IF(($R288-BI288)&gt;=0,0,IF(($S288-BH288)&lt;0,0,IF(AND(($S288-BI288)&gt;0,(BH288-$R288)&gt;0),$V288/365*(BI288-BH288+1),IF(AND(($S288-BI288)&lt;=0,(BH288-$R288)&gt;0),$V288/365*($S288-BH288+1),$V288/365*(BI288-$R288+1))))),0)</f>
        <v>0</v>
      </c>
      <c r="BK288" s="159">
        <f>BI288+1</f>
        <v>46054</v>
      </c>
      <c r="BL288" s="159">
        <f>BK288+27</f>
        <v>46081</v>
      </c>
      <c r="BM288" s="163">
        <f>IFERROR(IF(($R288-BL288)&gt;=0,0,IF(($S288-BK288)&lt;0,0,IF(AND(($S288-BL288)&gt;0,(BK288-$R288)&gt;0),$V288/365*(BL288-BK288+1),IF(AND(($S288-BL288)&lt;=0,(BK288-$R288)&gt;0),$V288/365*($S288-BK288+1),$V288/365*(BL288-$R288+1))))),0)</f>
        <v>0</v>
      </c>
      <c r="BN288" s="159">
        <f>BL288+1</f>
        <v>46082</v>
      </c>
      <c r="BO288" s="159">
        <f>BN288+30</f>
        <v>46112</v>
      </c>
      <c r="BP288" s="163">
        <f>IFERROR(IF(($R288-BO288)&gt;=0,0,IF(($S288-BN288)&lt;0,0,IF(AND(($S288-BO288)&gt;0,(BN288-$R288)&gt;0),$V288/365*(BO288-BN288+1),IF(AND(($S288-BO288)&lt;=0,(BN288-$R288)&gt;0),$V288/365*($S288-BN288+1),$V288/365*(BO288-$R288+1))))),0)</f>
        <v>0</v>
      </c>
      <c r="BQ288" s="159">
        <f>BO288+1</f>
        <v>46113</v>
      </c>
      <c r="BR288" s="159">
        <f>BQ288+29</f>
        <v>46142</v>
      </c>
      <c r="BS288" s="163">
        <f>IFERROR(IF(($R288-BR288)&gt;=0,0,IF(($S288-BQ288)&lt;0,0,IF(AND(($S288-BR288)&gt;0,(BQ288-$R288)&gt;0),$V288/365*(BR288-BQ288+1),IF(AND(($S288-BR288)&lt;=0,(BQ288-$R288)&gt;0),$V288/365*($S288-BQ288+1),$V288/365*(BR288-$R288+1))))),0)</f>
        <v>0</v>
      </c>
      <c r="BT288" s="159">
        <f>BR288+1</f>
        <v>46143</v>
      </c>
      <c r="BU288" s="159">
        <f>BT288+30</f>
        <v>46173</v>
      </c>
      <c r="BV288" s="163">
        <f>IFERROR(IF(($R288-BU288)&gt;=0,0,IF(($S288-BT288)&lt;0,0,IF(AND(($S288-BU288)&gt;0,(BT288-$R288)&gt;0),$V288/365*(BU288-BT288+1),IF(AND(($S288-BU288)&lt;=0,(BT288-$R288)&gt;0),$V288/365*($S288-BT288+1),$V288/365*(BU288-$R288+1))))),0)</f>
        <v>0</v>
      </c>
      <c r="BW288" s="159">
        <f>BU288+1</f>
        <v>46174</v>
      </c>
      <c r="BX288" s="159">
        <f>BW288+29</f>
        <v>46203</v>
      </c>
      <c r="BY288" s="163">
        <f>IFERROR(IF(($R288-BX288)&gt;=0,0,IF(($S288-BW288)&lt;0,0,IF(AND(($S288-BX288)&gt;0,(BW288-$R288)&gt;0),$V288/365*(BX288-BW288+1),IF(AND(($S288-BX288)&lt;=0,(BW288-$R288)&gt;0),$V288/365*($S288-BW288+1),$V288/365*(BX288-$R288+1))))),0)</f>
        <v>0</v>
      </c>
      <c r="BZ288" s="159">
        <f>BX288+1</f>
        <v>46204</v>
      </c>
      <c r="CA288" s="159">
        <f>BZ288+30</f>
        <v>46234</v>
      </c>
      <c r="CB288" s="163">
        <f>IFERROR(IF(($R288-CA288)&gt;=0,0,IF(($S288-BZ288)&lt;0,0,IF(AND(($S288-CA288)&gt;0,(BZ288-$R288)&gt;0),$V288/365*(CA288-BZ288+1),IF(AND(($S288-CA288)&lt;=0,(BZ288-$R288)&gt;0),$V288/365*($S288-BZ288+1),$V288/365*(CA288-$R288+1))))),0)</f>
        <v>0</v>
      </c>
      <c r="CC288" s="159">
        <f>CA288+1</f>
        <v>46235</v>
      </c>
      <c r="CD288" s="159">
        <f>CC288+30</f>
        <v>46265</v>
      </c>
      <c r="CE288" s="163">
        <f>IFERROR(IF(($R288-CD288)&gt;=0,0,IF(($S288-CC288)&lt;0,0,IF(AND(($S288-CD288)&gt;0,(CC288-$R288)&gt;0),$V288/365*(CD288-CC288+1),IF(AND(($S288-CD288)&lt;=0,(CC288-$R288)&gt;0),$V288/365*($S288-CC288+1),$V288/365*(CD288-$R288+1))))),0)</f>
        <v>0</v>
      </c>
      <c r="CF288" s="159">
        <f>CD288+1</f>
        <v>46266</v>
      </c>
      <c r="CG288" s="159">
        <f>CF288+29</f>
        <v>46295</v>
      </c>
      <c r="CH288" s="163">
        <f>IFERROR(IF(($R288-CG288)&gt;=0,0,IF(($S288-CF288)&lt;0,0,IF(AND(($S288-CG288)&gt;0,(CF288-$R288)&gt;0),$V288/365*(CG288-CF288+1),IF(AND(($S288-CG288)&lt;=0,(CF288-$R288)&gt;0),$V288/365*($S288-CF288+1),$V288/365*(CG288-$R288+1))))),0)</f>
        <v>0</v>
      </c>
      <c r="CI288" s="159">
        <f>CG288+1</f>
        <v>46296</v>
      </c>
      <c r="CJ288" s="159">
        <f>CI288+30</f>
        <v>46326</v>
      </c>
      <c r="CK288" s="163">
        <f>IFERROR(IF(($R288-CJ288)&gt;=0,0,IF(($S288-CI288)&lt;0,0,IF(AND(($S288-CJ288)&gt;0,(CI288-$R288)&gt;0),$V288/365*(CJ288-CI288+1),IF(AND(($S288-CJ288)&lt;=0,(CI288-$R288)&gt;0),$V288/365*($S288-CI288+1),$V288/365*(CJ288-$R288+1))))),0)</f>
        <v>0</v>
      </c>
      <c r="CL288" s="159">
        <f>CJ288+1</f>
        <v>46327</v>
      </c>
      <c r="CM288" s="159">
        <f>CL288+29</f>
        <v>46356</v>
      </c>
      <c r="CN288" s="163">
        <f>IFERROR(IF(($R288-CM288)&gt;=0,0,IF(($S288-CL288)&lt;0,0,IF(AND(($S288-CM288)&gt;0,(CL288-$R288)&gt;0),$V288/365*(CM288-CL288+1),IF(AND(($S288-CM288)&lt;=0,(CL288-$R288)&gt;0),$V288/365*($S288-CL288+1),$V288/365*(CM288-$R288+1))))),0)</f>
        <v>0</v>
      </c>
      <c r="CO288" s="159">
        <f>CM288+1</f>
        <v>46357</v>
      </c>
      <c r="CP288" s="159">
        <f>CO288+30</f>
        <v>46387</v>
      </c>
      <c r="CQ288" s="163">
        <f>IFERROR(IF(($R288-CP288)&gt;=0,0,IF(($S288-CO288)&lt;0,0,IF(AND(($S288-CP288)&gt;0,(CO288-$R288)&gt;0),$V288/365*(CP288-CO288+1),IF(AND(($S288-CP288)&lt;=0,(CO288-$R288)&gt;0),$V288/365*($S288-CO288+1),$V288/365*(CP288-$R288+1))))),0)</f>
        <v>0</v>
      </c>
    </row>
    <row r="289" s="85" customFormat="1" ht="24" customHeight="1" outlineLevel="4" spans="1:95">
      <c r="A289" s="124"/>
      <c r="B289" s="125"/>
      <c r="C289" s="126"/>
      <c r="D289" s="124"/>
      <c r="E289" s="125"/>
      <c r="F289" s="125"/>
      <c r="G289" s="125"/>
      <c r="H289" s="127"/>
      <c r="I289" s="127"/>
      <c r="J289" s="127">
        <f t="shared" si="160"/>
        <v>0</v>
      </c>
      <c r="K289" s="127">
        <f>K288+1</f>
        <v>3</v>
      </c>
      <c r="L289" s="152"/>
      <c r="M289" s="153">
        <f>IFERROR(VLOOKUP($L289,'2-2 引出数据_合同数据仓库'!$B$2:$BP$10000,3,FALSE),0)</f>
        <v>0</v>
      </c>
      <c r="N289" s="127"/>
      <c r="O289" s="153">
        <f>IFERROR(VLOOKUP((LEFT(VLOOKUP($L289,'2-2 引出数据_合同数据仓库'!$B$2:$BP$10000,64,FALSE),15)&amp;(RIGHT(VLOOKUP($L289,'2-2 引出数据_合同数据仓库'!$B$2:$BP$10000,64,FALSE),4)+1)),'2-2 引出数据_合同数据仓库'!$B$2:$BP$10000,3,FALSE),0)</f>
        <v>0</v>
      </c>
      <c r="P289" s="127"/>
      <c r="Q289" s="127">
        <f>IFERROR(VLOOKUP($L289,'2-2 引出数据_合同数据仓库'!$B$2:$BP$10000,28,FALSE),0)</f>
        <v>0</v>
      </c>
      <c r="R289" s="127">
        <f>IFERROR(VLOOKUP($L289,'2-2 引出数据_合同数据仓库'!$B$2:$BP$10000,29,FALSE),0)</f>
        <v>0</v>
      </c>
      <c r="S289" s="127">
        <f>IFERROR(VLOOKUP($L289,'2-2 引出数据_合同数据仓库'!$B$2:$BP$10000,4,FALSE),0)</f>
        <v>0</v>
      </c>
      <c r="T289" s="127"/>
      <c r="U289" s="127">
        <f>IFERROR(VLOOKUP($L289,'2-2 引出数据_合同数据仓库'!$B$2:$BP$10000,15,FALSE),0)</f>
        <v>0</v>
      </c>
      <c r="V289" s="127">
        <f>U289/(S289-R289+1)*365</f>
        <v>0</v>
      </c>
      <c r="W289" s="127"/>
      <c r="X289" s="159">
        <v>45658</v>
      </c>
      <c r="Y289" s="159">
        <f>X289+30</f>
        <v>45688</v>
      </c>
      <c r="Z289" s="163">
        <f>IFERROR(IF(($R289-Y289)&gt;=0,0,IF(($S289-X289)&lt;0,0,IF(AND(($S289-Y289)&gt;0,(X289-$R289)&gt;0),$V289/365*(Y289-X289+1),IF(AND(($S289-Y289)&lt;=0,(X289-$R289)&gt;0),$V289/365*($S289-X289+1),$V289/365*(Y289-$R289+1))))),0)</f>
        <v>0</v>
      </c>
      <c r="AA289" s="159">
        <f>Y289+1</f>
        <v>45689</v>
      </c>
      <c r="AB289" s="159">
        <f>AA289+27</f>
        <v>45716</v>
      </c>
      <c r="AC289" s="163">
        <f>IFERROR(IF(($R289-AB289)&gt;=0,0,IF(($S289-AA289)&lt;0,0,IF(AND(($S289-AB289)&gt;0,(AA289-$R289)&gt;0),$V289/365*(AB289-AA289+1),IF(AND(($S289-AB289)&lt;=0,(AA289-$R289)&gt;0),$V289/365*($S289-AA289+1),$V289/365*(AB289-$R289+1))))),0)</f>
        <v>0</v>
      </c>
      <c r="AD289" s="159">
        <f>AB289+1</f>
        <v>45717</v>
      </c>
      <c r="AE289" s="159">
        <f>AD289+30</f>
        <v>45747</v>
      </c>
      <c r="AF289" s="163">
        <f>IFERROR(IF(($R289-AE289)&gt;=0,0,IF(($S289-AD289)&lt;0,0,IF(AND(($S289-AE289)&gt;0,(AD289-$R289)&gt;0),$V289/365*(AE289-AD289+1),IF(AND(($S289-AE289)&lt;=0,(AD289-$R289)&gt;0),$V289/365*($S289-AD289+1),$V289/365*(AE289-$R289+1))))),0)</f>
        <v>0</v>
      </c>
      <c r="AG289" s="159">
        <f>AE289+1</f>
        <v>45748</v>
      </c>
      <c r="AH289" s="159">
        <f>AG289+29</f>
        <v>45777</v>
      </c>
      <c r="AI289" s="163">
        <f>IFERROR(IF(($R289-AH289)&gt;=0,0,IF(($S289-AG289)&lt;0,0,IF(AND(($S289-AH289)&gt;0,(AG289-$R289)&gt;0),$V289/365*(AH289-AG289+1),IF(AND(($S289-AH289)&lt;=0,(AG289-$R289)&gt;0),$V289/365*($S289-AG289+1),$V289/365*(AH289-$R289+1))))),0)</f>
        <v>0</v>
      </c>
      <c r="AJ289" s="159">
        <f>AH289+1</f>
        <v>45778</v>
      </c>
      <c r="AK289" s="159">
        <f>AJ289+30</f>
        <v>45808</v>
      </c>
      <c r="AL289" s="163">
        <f>IFERROR(IF(($R289-AK289)&gt;=0,0,IF(($S289-AJ289)&lt;0,0,IF(AND(($S289-AK289)&gt;0,(AJ289-$R289)&gt;0),$V289/365*(AK289-AJ289+1),IF(AND(($S289-AK289)&lt;=0,(AJ289-$R289)&gt;0),$V289/365*($S289-AJ289+1),$V289/365*(AK289-$R289+1))))),0)</f>
        <v>0</v>
      </c>
      <c r="AM289" s="159">
        <f>AK289+1</f>
        <v>45809</v>
      </c>
      <c r="AN289" s="159">
        <f>AM289+29</f>
        <v>45838</v>
      </c>
      <c r="AO289" s="163">
        <f>IFERROR(IF(($R289-AN289)&gt;=0,0,IF(($S289-AM289)&lt;0,0,IF(AND(($S289-AN289)&gt;0,(AM289-$R289)&gt;0),$V289/365*(AN289-AM289+1),IF(AND(($S289-AN289)&lt;=0,(AM289-$R289)&gt;0),$V289/365*($S289-AM289+1),$V289/365*(AN289-$R289+1))))),0)</f>
        <v>0</v>
      </c>
      <c r="AP289" s="159">
        <f>AN289+1</f>
        <v>45839</v>
      </c>
      <c r="AQ289" s="159">
        <f>AP289+30</f>
        <v>45869</v>
      </c>
      <c r="AR289" s="163">
        <f>IFERROR(IF(($R289-AQ289)&gt;=0,0,IF(($S289-AP289)&lt;0,0,IF(AND(($S289-AQ289)&gt;0,(AP289-$R289)&gt;0),$V289/365*(AQ289-AP289+1),IF(AND(($S289-AQ289)&lt;=0,(AP289-$R289)&gt;0),$V289/365*($S289-AP289+1),$V289/365*(AQ289-$R289+1))))),0)</f>
        <v>0</v>
      </c>
      <c r="AS289" s="159">
        <f>AQ289+1</f>
        <v>45870</v>
      </c>
      <c r="AT289" s="159">
        <f>AS289+30</f>
        <v>45900</v>
      </c>
      <c r="AU289" s="163">
        <f>IFERROR(IF(($R289-AT289)&gt;=0,0,IF(($S289-AS289)&lt;0,0,IF(AND(($S289-AT289)&gt;0,(AS289-$R289)&gt;0),$V289/365*(AT289-AS289+1),IF(AND(($S289-AT289)&lt;=0,(AS289-$R289)&gt;0),$V289/365*($S289-AS289+1),$V289/365*(AT289-$R289+1))))),0)</f>
        <v>0</v>
      </c>
      <c r="AV289" s="159">
        <f>AT289+1</f>
        <v>45901</v>
      </c>
      <c r="AW289" s="159">
        <f>AV289+29</f>
        <v>45930</v>
      </c>
      <c r="AX289" s="163">
        <f>IFERROR(IF(($R289-AW289)&gt;=0,0,IF(($S289-AV289)&lt;0,0,IF(AND(($S289-AW289)&gt;0,(AV289-$R289)&gt;0),$V289/365*(AW289-AV289+1),IF(AND(($S289-AW289)&lt;=0,(AV289-$R289)&gt;0),$V289/365*($S289-AV289+1),$V289/365*(AW289-$R289+1))))),0)</f>
        <v>0</v>
      </c>
      <c r="AY289" s="159">
        <f>AW289+1</f>
        <v>45931</v>
      </c>
      <c r="AZ289" s="159">
        <f>AY289+30</f>
        <v>45961</v>
      </c>
      <c r="BA289" s="163">
        <f>IFERROR(IF(($R289-AZ289)&gt;=0,0,IF(($S289-AY289)&lt;0,0,IF(AND(($S289-AZ289)&gt;0,(AY289-$R289)&gt;0),$V289/365*(AZ289-AY289+1),IF(AND(($S289-AZ289)&lt;=0,(AY289-$R289)&gt;0),$V289/365*($S289-AY289+1),$V289/365*(AZ289-$R289+1))))),0)</f>
        <v>0</v>
      </c>
      <c r="BB289" s="159">
        <f>AZ289+1</f>
        <v>45962</v>
      </c>
      <c r="BC289" s="159">
        <f>BB289+29</f>
        <v>45991</v>
      </c>
      <c r="BD289" s="163">
        <f>IFERROR(IF(($R289-BC289)&gt;=0,0,IF(($S289-BB289)&lt;0,0,IF(AND(($S289-BC289)&gt;0,(BB289-$R289)&gt;0),$V289/365*(BC289-BB289+1),IF(AND(($S289-BC289)&lt;=0,(BB289-$R289)&gt;0),$V289/365*($S289-BB289+1),$V289/365*(BC289-$R289+1))))),0)</f>
        <v>0</v>
      </c>
      <c r="BE289" s="159">
        <f>BC289+1</f>
        <v>45992</v>
      </c>
      <c r="BF289" s="159">
        <f>BE289+30</f>
        <v>46022</v>
      </c>
      <c r="BG289" s="163">
        <f>IFERROR(IF(($R289-BF289)&gt;=0,0,IF(($S289-BE289)&lt;0,0,IF(AND(($S289-BF289)&gt;0,(BE289-$R289)&gt;0),$V289/365*(BF289-BE289+1),IF(AND(($S289-BF289)&lt;=0,(BE289-$R289)&gt;0),$V289/365*($S289-BE289+1),$V289/365*(BF289-$R289+1))))),0)</f>
        <v>0</v>
      </c>
      <c r="BH289" s="159">
        <v>46023</v>
      </c>
      <c r="BI289" s="159">
        <f>BH289+30</f>
        <v>46053</v>
      </c>
      <c r="BJ289" s="163">
        <f>IFERROR(IF(($R289-BI289)&gt;=0,0,IF(($S289-BH289)&lt;0,0,IF(AND(($S289-BI289)&gt;0,(BH289-$R289)&gt;0),$V289/365*(BI289-BH289+1),IF(AND(($S289-BI289)&lt;=0,(BH289-$R289)&gt;0),$V289/365*($S289-BH289+1),$V289/365*(BI289-$R289+1))))),0)</f>
        <v>0</v>
      </c>
      <c r="BK289" s="159">
        <f>BI289+1</f>
        <v>46054</v>
      </c>
      <c r="BL289" s="159">
        <f>BK289+27</f>
        <v>46081</v>
      </c>
      <c r="BM289" s="163">
        <f>IFERROR(IF(($R289-BL289)&gt;=0,0,IF(($S289-BK289)&lt;0,0,IF(AND(($S289-BL289)&gt;0,(BK289-$R289)&gt;0),$V289/365*(BL289-BK289+1),IF(AND(($S289-BL289)&lt;=0,(BK289-$R289)&gt;0),$V289/365*($S289-BK289+1),$V289/365*(BL289-$R289+1))))),0)</f>
        <v>0</v>
      </c>
      <c r="BN289" s="159">
        <f>BL289+1</f>
        <v>46082</v>
      </c>
      <c r="BO289" s="159">
        <f>BN289+30</f>
        <v>46112</v>
      </c>
      <c r="BP289" s="163">
        <f>IFERROR(IF(($R289-BO289)&gt;=0,0,IF(($S289-BN289)&lt;0,0,IF(AND(($S289-BO289)&gt;0,(BN289-$R289)&gt;0),$V289/365*(BO289-BN289+1),IF(AND(($S289-BO289)&lt;=0,(BN289-$R289)&gt;0),$V289/365*($S289-BN289+1),$V289/365*(BO289-$R289+1))))),0)</f>
        <v>0</v>
      </c>
      <c r="BQ289" s="159">
        <f>BO289+1</f>
        <v>46113</v>
      </c>
      <c r="BR289" s="159">
        <f>BQ289+29</f>
        <v>46142</v>
      </c>
      <c r="BS289" s="163">
        <f>IFERROR(IF(($R289-BR289)&gt;=0,0,IF(($S289-BQ289)&lt;0,0,IF(AND(($S289-BR289)&gt;0,(BQ289-$R289)&gt;0),$V289/365*(BR289-BQ289+1),IF(AND(($S289-BR289)&lt;=0,(BQ289-$R289)&gt;0),$V289/365*($S289-BQ289+1),$V289/365*(BR289-$R289+1))))),0)</f>
        <v>0</v>
      </c>
      <c r="BT289" s="159">
        <f>BR289+1</f>
        <v>46143</v>
      </c>
      <c r="BU289" s="159">
        <f>BT289+30</f>
        <v>46173</v>
      </c>
      <c r="BV289" s="163">
        <f>IFERROR(IF(($R289-BU289)&gt;=0,0,IF(($S289-BT289)&lt;0,0,IF(AND(($S289-BU289)&gt;0,(BT289-$R289)&gt;0),$V289/365*(BU289-BT289+1),IF(AND(($S289-BU289)&lt;=0,(BT289-$R289)&gt;0),$V289/365*($S289-BT289+1),$V289/365*(BU289-$R289+1))))),0)</f>
        <v>0</v>
      </c>
      <c r="BW289" s="159">
        <f>BU289+1</f>
        <v>46174</v>
      </c>
      <c r="BX289" s="159">
        <f>BW289+29</f>
        <v>46203</v>
      </c>
      <c r="BY289" s="163">
        <f>IFERROR(IF(($R289-BX289)&gt;=0,0,IF(($S289-BW289)&lt;0,0,IF(AND(($S289-BX289)&gt;0,(BW289-$R289)&gt;0),$V289/365*(BX289-BW289+1),IF(AND(($S289-BX289)&lt;=0,(BW289-$R289)&gt;0),$V289/365*($S289-BW289+1),$V289/365*(BX289-$R289+1))))),0)</f>
        <v>0</v>
      </c>
      <c r="BZ289" s="159">
        <f>BX289+1</f>
        <v>46204</v>
      </c>
      <c r="CA289" s="159">
        <f>BZ289+30</f>
        <v>46234</v>
      </c>
      <c r="CB289" s="163">
        <f>IFERROR(IF(($R289-CA289)&gt;=0,0,IF(($S289-BZ289)&lt;0,0,IF(AND(($S289-CA289)&gt;0,(BZ289-$R289)&gt;0),$V289/365*(CA289-BZ289+1),IF(AND(($S289-CA289)&lt;=0,(BZ289-$R289)&gt;0),$V289/365*($S289-BZ289+1),$V289/365*(CA289-$R289+1))))),0)</f>
        <v>0</v>
      </c>
      <c r="CC289" s="159">
        <f>CA289+1</f>
        <v>46235</v>
      </c>
      <c r="CD289" s="159">
        <f>CC289+30</f>
        <v>46265</v>
      </c>
      <c r="CE289" s="163">
        <f>IFERROR(IF(($R289-CD289)&gt;=0,0,IF(($S289-CC289)&lt;0,0,IF(AND(($S289-CD289)&gt;0,(CC289-$R289)&gt;0),$V289/365*(CD289-CC289+1),IF(AND(($S289-CD289)&lt;=0,(CC289-$R289)&gt;0),$V289/365*($S289-CC289+1),$V289/365*(CD289-$R289+1))))),0)</f>
        <v>0</v>
      </c>
      <c r="CF289" s="159">
        <f>CD289+1</f>
        <v>46266</v>
      </c>
      <c r="CG289" s="159">
        <f>CF289+29</f>
        <v>46295</v>
      </c>
      <c r="CH289" s="163">
        <f>IFERROR(IF(($R289-CG289)&gt;=0,0,IF(($S289-CF289)&lt;0,0,IF(AND(($S289-CG289)&gt;0,(CF289-$R289)&gt;0),$V289/365*(CG289-CF289+1),IF(AND(($S289-CG289)&lt;=0,(CF289-$R289)&gt;0),$V289/365*($S289-CF289+1),$V289/365*(CG289-$R289+1))))),0)</f>
        <v>0</v>
      </c>
      <c r="CI289" s="159">
        <f>CG289+1</f>
        <v>46296</v>
      </c>
      <c r="CJ289" s="159">
        <f>CI289+30</f>
        <v>46326</v>
      </c>
      <c r="CK289" s="163">
        <f>IFERROR(IF(($R289-CJ289)&gt;=0,0,IF(($S289-CI289)&lt;0,0,IF(AND(($S289-CJ289)&gt;0,(CI289-$R289)&gt;0),$V289/365*(CJ289-CI289+1),IF(AND(($S289-CJ289)&lt;=0,(CI289-$R289)&gt;0),$V289/365*($S289-CI289+1),$V289/365*(CJ289-$R289+1))))),0)</f>
        <v>0</v>
      </c>
      <c r="CL289" s="159">
        <f>CJ289+1</f>
        <v>46327</v>
      </c>
      <c r="CM289" s="159">
        <f>CL289+29</f>
        <v>46356</v>
      </c>
      <c r="CN289" s="163">
        <f>IFERROR(IF(($R289-CM289)&gt;=0,0,IF(($S289-CL289)&lt;0,0,IF(AND(($S289-CM289)&gt;0,(CL289-$R289)&gt;0),$V289/365*(CM289-CL289+1),IF(AND(($S289-CM289)&lt;=0,(CL289-$R289)&gt;0),$V289/365*($S289-CL289+1),$V289/365*(CM289-$R289+1))))),0)</f>
        <v>0</v>
      </c>
      <c r="CO289" s="159">
        <f>CM289+1</f>
        <v>46357</v>
      </c>
      <c r="CP289" s="159">
        <f>CO289+30</f>
        <v>46387</v>
      </c>
      <c r="CQ289" s="163">
        <f>IFERROR(IF(($R289-CP289)&gt;=0,0,IF(($S289-CO289)&lt;0,0,IF(AND(($S289-CP289)&gt;0,(CO289-$R289)&gt;0),$V289/365*(CP289-CO289+1),IF(AND(($S289-CP289)&lt;=0,(CO289-$R289)&gt;0),$V289/365*($S289-CO289+1),$V289/365*(CP289-$R289+1))))),0)</f>
        <v>0</v>
      </c>
    </row>
    <row r="290" s="85" customFormat="1" ht="24" customHeight="1" outlineLevel="4" spans="1:95">
      <c r="A290" s="124"/>
      <c r="B290" s="125"/>
      <c r="C290" s="126"/>
      <c r="D290" s="124"/>
      <c r="E290" s="125"/>
      <c r="F290" s="125"/>
      <c r="G290" s="125"/>
      <c r="H290" s="127"/>
      <c r="I290" s="127"/>
      <c r="J290" s="127">
        <f t="shared" si="160"/>
        <v>0</v>
      </c>
      <c r="K290" s="127">
        <f>K289+1</f>
        <v>4</v>
      </c>
      <c r="L290" s="152"/>
      <c r="M290" s="153">
        <f>IFERROR(VLOOKUP($L290,'2-2 引出数据_合同数据仓库'!$B$2:$BP$10000,3,FALSE),0)</f>
        <v>0</v>
      </c>
      <c r="N290" s="127"/>
      <c r="O290" s="153">
        <f>IFERROR(VLOOKUP((LEFT(VLOOKUP($L290,'2-2 引出数据_合同数据仓库'!$B$2:$BP$10000,64,FALSE),15)&amp;(RIGHT(VLOOKUP($L290,'2-2 引出数据_合同数据仓库'!$B$2:$BP$10000,64,FALSE),4)+1)),'2-2 引出数据_合同数据仓库'!$B$2:$BP$10000,3,FALSE),0)</f>
        <v>0</v>
      </c>
      <c r="P290" s="127"/>
      <c r="Q290" s="127">
        <f>IFERROR(VLOOKUP($L290,'2-2 引出数据_合同数据仓库'!$B$2:$BP$10000,28,FALSE),0)</f>
        <v>0</v>
      </c>
      <c r="R290" s="127">
        <f>IFERROR(VLOOKUP($L290,'2-2 引出数据_合同数据仓库'!$B$2:$BP$10000,29,FALSE),0)</f>
        <v>0</v>
      </c>
      <c r="S290" s="127">
        <f>IFERROR(VLOOKUP($L290,'2-2 引出数据_合同数据仓库'!$B$2:$BP$10000,4,FALSE),0)</f>
        <v>0</v>
      </c>
      <c r="T290" s="127"/>
      <c r="U290" s="127">
        <f>IFERROR(VLOOKUP($L290,'2-2 引出数据_合同数据仓库'!$B$2:$BP$10000,15,FALSE),0)</f>
        <v>0</v>
      </c>
      <c r="V290" s="127">
        <f>U290/(S290-R290+1)*365</f>
        <v>0</v>
      </c>
      <c r="W290" s="127"/>
      <c r="X290" s="159">
        <v>45658</v>
      </c>
      <c r="Y290" s="159">
        <f>X290+30</f>
        <v>45688</v>
      </c>
      <c r="Z290" s="163">
        <f>IFERROR(IF(($R290-Y290)&gt;=0,0,IF(($S290-X290)&lt;0,0,IF(AND(($S290-Y290)&gt;0,(X290-$R290)&gt;0),$V290/365*(Y290-X290+1),IF(AND(($S290-Y290)&lt;=0,(X290-$R290)&gt;0),$V290/365*($S290-X290+1),$V290/365*(Y290-$R290+1))))),0)</f>
        <v>0</v>
      </c>
      <c r="AA290" s="159">
        <f>Y290+1</f>
        <v>45689</v>
      </c>
      <c r="AB290" s="159">
        <f>AA290+27</f>
        <v>45716</v>
      </c>
      <c r="AC290" s="163">
        <f>IFERROR(IF(($R290-AB290)&gt;=0,0,IF(($S290-AA290)&lt;0,0,IF(AND(($S290-AB290)&gt;0,(AA290-$R290)&gt;0),$V290/365*(AB290-AA290+1),IF(AND(($S290-AB290)&lt;=0,(AA290-$R290)&gt;0),$V290/365*($S290-AA290+1),$V290/365*(AB290-$R290+1))))),0)</f>
        <v>0</v>
      </c>
      <c r="AD290" s="159">
        <f>AB290+1</f>
        <v>45717</v>
      </c>
      <c r="AE290" s="159">
        <f>AD290+30</f>
        <v>45747</v>
      </c>
      <c r="AF290" s="163">
        <f>IFERROR(IF(($R290-AE290)&gt;=0,0,IF(($S290-AD290)&lt;0,0,IF(AND(($S290-AE290)&gt;0,(AD290-$R290)&gt;0),$V290/365*(AE290-AD290+1),IF(AND(($S290-AE290)&lt;=0,(AD290-$R290)&gt;0),$V290/365*($S290-AD290+1),$V290/365*(AE290-$R290+1))))),0)</f>
        <v>0</v>
      </c>
      <c r="AG290" s="159">
        <f>AE290+1</f>
        <v>45748</v>
      </c>
      <c r="AH290" s="159">
        <f>AG290+29</f>
        <v>45777</v>
      </c>
      <c r="AI290" s="163">
        <f>IFERROR(IF(($R290-AH290)&gt;=0,0,IF(($S290-AG290)&lt;0,0,IF(AND(($S290-AH290)&gt;0,(AG290-$R290)&gt;0),$V290/365*(AH290-AG290+1),IF(AND(($S290-AH290)&lt;=0,(AG290-$R290)&gt;0),$V290/365*($S290-AG290+1),$V290/365*(AH290-$R290+1))))),0)</f>
        <v>0</v>
      </c>
      <c r="AJ290" s="159">
        <f>AH290+1</f>
        <v>45778</v>
      </c>
      <c r="AK290" s="159">
        <f>AJ290+30</f>
        <v>45808</v>
      </c>
      <c r="AL290" s="163">
        <f>IFERROR(IF(($R290-AK290)&gt;=0,0,IF(($S290-AJ290)&lt;0,0,IF(AND(($S290-AK290)&gt;0,(AJ290-$R290)&gt;0),$V290/365*(AK290-AJ290+1),IF(AND(($S290-AK290)&lt;=0,(AJ290-$R290)&gt;0),$V290/365*($S290-AJ290+1),$V290/365*(AK290-$R290+1))))),0)</f>
        <v>0</v>
      </c>
      <c r="AM290" s="159">
        <f>AK290+1</f>
        <v>45809</v>
      </c>
      <c r="AN290" s="159">
        <f>AM290+29</f>
        <v>45838</v>
      </c>
      <c r="AO290" s="163">
        <f>IFERROR(IF(($R290-AN290)&gt;=0,0,IF(($S290-AM290)&lt;0,0,IF(AND(($S290-AN290)&gt;0,(AM290-$R290)&gt;0),$V290/365*(AN290-AM290+1),IF(AND(($S290-AN290)&lt;=0,(AM290-$R290)&gt;0),$V290/365*($S290-AM290+1),$V290/365*(AN290-$R290+1))))),0)</f>
        <v>0</v>
      </c>
      <c r="AP290" s="159">
        <f>AN290+1</f>
        <v>45839</v>
      </c>
      <c r="AQ290" s="159">
        <f>AP290+30</f>
        <v>45869</v>
      </c>
      <c r="AR290" s="163">
        <f>IFERROR(IF(($R290-AQ290)&gt;=0,0,IF(($S290-AP290)&lt;0,0,IF(AND(($S290-AQ290)&gt;0,(AP290-$R290)&gt;0),$V290/365*(AQ290-AP290+1),IF(AND(($S290-AQ290)&lt;=0,(AP290-$R290)&gt;0),$V290/365*($S290-AP290+1),$V290/365*(AQ290-$R290+1))))),0)</f>
        <v>0</v>
      </c>
      <c r="AS290" s="159">
        <f>AQ290+1</f>
        <v>45870</v>
      </c>
      <c r="AT290" s="159">
        <f>AS290+30</f>
        <v>45900</v>
      </c>
      <c r="AU290" s="163">
        <f>IFERROR(IF(($R290-AT290)&gt;=0,0,IF(($S290-AS290)&lt;0,0,IF(AND(($S290-AT290)&gt;0,(AS290-$R290)&gt;0),$V290/365*(AT290-AS290+1),IF(AND(($S290-AT290)&lt;=0,(AS290-$R290)&gt;0),$V290/365*($S290-AS290+1),$V290/365*(AT290-$R290+1))))),0)</f>
        <v>0</v>
      </c>
      <c r="AV290" s="159">
        <f>AT290+1</f>
        <v>45901</v>
      </c>
      <c r="AW290" s="159">
        <f>AV290+29</f>
        <v>45930</v>
      </c>
      <c r="AX290" s="163">
        <f>IFERROR(IF(($R290-AW290)&gt;=0,0,IF(($S290-AV290)&lt;0,0,IF(AND(($S290-AW290)&gt;0,(AV290-$R290)&gt;0),$V290/365*(AW290-AV290+1),IF(AND(($S290-AW290)&lt;=0,(AV290-$R290)&gt;0),$V290/365*($S290-AV290+1),$V290/365*(AW290-$R290+1))))),0)</f>
        <v>0</v>
      </c>
      <c r="AY290" s="159">
        <f>AW290+1</f>
        <v>45931</v>
      </c>
      <c r="AZ290" s="159">
        <f>AY290+30</f>
        <v>45961</v>
      </c>
      <c r="BA290" s="163">
        <f>IFERROR(IF(($R290-AZ290)&gt;=0,0,IF(($S290-AY290)&lt;0,0,IF(AND(($S290-AZ290)&gt;0,(AY290-$R290)&gt;0),$V290/365*(AZ290-AY290+1),IF(AND(($S290-AZ290)&lt;=0,(AY290-$R290)&gt;0),$V290/365*($S290-AY290+1),$V290/365*(AZ290-$R290+1))))),0)</f>
        <v>0</v>
      </c>
      <c r="BB290" s="159">
        <f>AZ290+1</f>
        <v>45962</v>
      </c>
      <c r="BC290" s="159">
        <f>BB290+29</f>
        <v>45991</v>
      </c>
      <c r="BD290" s="163">
        <f>IFERROR(IF(($R290-BC290)&gt;=0,0,IF(($S290-BB290)&lt;0,0,IF(AND(($S290-BC290)&gt;0,(BB290-$R290)&gt;0),$V290/365*(BC290-BB290+1),IF(AND(($S290-BC290)&lt;=0,(BB290-$R290)&gt;0),$V290/365*($S290-BB290+1),$V290/365*(BC290-$R290+1))))),0)</f>
        <v>0</v>
      </c>
      <c r="BE290" s="159">
        <f>BC290+1</f>
        <v>45992</v>
      </c>
      <c r="BF290" s="159">
        <f>BE290+30</f>
        <v>46022</v>
      </c>
      <c r="BG290" s="163">
        <f>IFERROR(IF(($R290-BF290)&gt;=0,0,IF(($S290-BE290)&lt;0,0,IF(AND(($S290-BF290)&gt;0,(BE290-$R290)&gt;0),$V290/365*(BF290-BE290+1),IF(AND(($S290-BF290)&lt;=0,(BE290-$R290)&gt;0),$V290/365*($S290-BE290+1),$V290/365*(BF290-$R290+1))))),0)</f>
        <v>0</v>
      </c>
      <c r="BH290" s="159">
        <v>46023</v>
      </c>
      <c r="BI290" s="159">
        <f>BH290+30</f>
        <v>46053</v>
      </c>
      <c r="BJ290" s="163">
        <f>IFERROR(IF(($R290-BI290)&gt;=0,0,IF(($S290-BH290)&lt;0,0,IF(AND(($S290-BI290)&gt;0,(BH290-$R290)&gt;0),$V290/365*(BI290-BH290+1),IF(AND(($S290-BI290)&lt;=0,(BH290-$R290)&gt;0),$V290/365*($S290-BH290+1),$V290/365*(BI290-$R290+1))))),0)</f>
        <v>0</v>
      </c>
      <c r="BK290" s="159">
        <f>BI290+1</f>
        <v>46054</v>
      </c>
      <c r="BL290" s="159">
        <f>BK290+27</f>
        <v>46081</v>
      </c>
      <c r="BM290" s="163">
        <f>IFERROR(IF(($R290-BL290)&gt;=0,0,IF(($S290-BK290)&lt;0,0,IF(AND(($S290-BL290)&gt;0,(BK290-$R290)&gt;0),$V290/365*(BL290-BK290+1),IF(AND(($S290-BL290)&lt;=0,(BK290-$R290)&gt;0),$V290/365*($S290-BK290+1),$V290/365*(BL290-$R290+1))))),0)</f>
        <v>0</v>
      </c>
      <c r="BN290" s="159">
        <f>BL290+1</f>
        <v>46082</v>
      </c>
      <c r="BO290" s="159">
        <f>BN290+30</f>
        <v>46112</v>
      </c>
      <c r="BP290" s="163">
        <f>IFERROR(IF(($R290-BO290)&gt;=0,0,IF(($S290-BN290)&lt;0,0,IF(AND(($S290-BO290)&gt;0,(BN290-$R290)&gt;0),$V290/365*(BO290-BN290+1),IF(AND(($S290-BO290)&lt;=0,(BN290-$R290)&gt;0),$V290/365*($S290-BN290+1),$V290/365*(BO290-$R290+1))))),0)</f>
        <v>0</v>
      </c>
      <c r="BQ290" s="159">
        <f>BO290+1</f>
        <v>46113</v>
      </c>
      <c r="BR290" s="159">
        <f>BQ290+29</f>
        <v>46142</v>
      </c>
      <c r="BS290" s="163">
        <f>IFERROR(IF(($R290-BR290)&gt;=0,0,IF(($S290-BQ290)&lt;0,0,IF(AND(($S290-BR290)&gt;0,(BQ290-$R290)&gt;0),$V290/365*(BR290-BQ290+1),IF(AND(($S290-BR290)&lt;=0,(BQ290-$R290)&gt;0),$V290/365*($S290-BQ290+1),$V290/365*(BR290-$R290+1))))),0)</f>
        <v>0</v>
      </c>
      <c r="BT290" s="159">
        <f>BR290+1</f>
        <v>46143</v>
      </c>
      <c r="BU290" s="159">
        <f>BT290+30</f>
        <v>46173</v>
      </c>
      <c r="BV290" s="163">
        <f>IFERROR(IF(($R290-BU290)&gt;=0,0,IF(($S290-BT290)&lt;0,0,IF(AND(($S290-BU290)&gt;0,(BT290-$R290)&gt;0),$V290/365*(BU290-BT290+1),IF(AND(($S290-BU290)&lt;=0,(BT290-$R290)&gt;0),$V290/365*($S290-BT290+1),$V290/365*(BU290-$R290+1))))),0)</f>
        <v>0</v>
      </c>
      <c r="BW290" s="159">
        <f>BU290+1</f>
        <v>46174</v>
      </c>
      <c r="BX290" s="159">
        <f>BW290+29</f>
        <v>46203</v>
      </c>
      <c r="BY290" s="163">
        <f>IFERROR(IF(($R290-BX290)&gt;=0,0,IF(($S290-BW290)&lt;0,0,IF(AND(($S290-BX290)&gt;0,(BW290-$R290)&gt;0),$V290/365*(BX290-BW290+1),IF(AND(($S290-BX290)&lt;=0,(BW290-$R290)&gt;0),$V290/365*($S290-BW290+1),$V290/365*(BX290-$R290+1))))),0)</f>
        <v>0</v>
      </c>
      <c r="BZ290" s="159">
        <f>BX290+1</f>
        <v>46204</v>
      </c>
      <c r="CA290" s="159">
        <f>BZ290+30</f>
        <v>46234</v>
      </c>
      <c r="CB290" s="163">
        <f>IFERROR(IF(($R290-CA290)&gt;=0,0,IF(($S290-BZ290)&lt;0,0,IF(AND(($S290-CA290)&gt;0,(BZ290-$R290)&gt;0),$V290/365*(CA290-BZ290+1),IF(AND(($S290-CA290)&lt;=0,(BZ290-$R290)&gt;0),$V290/365*($S290-BZ290+1),$V290/365*(CA290-$R290+1))))),0)</f>
        <v>0</v>
      </c>
      <c r="CC290" s="159">
        <f>CA290+1</f>
        <v>46235</v>
      </c>
      <c r="CD290" s="159">
        <f>CC290+30</f>
        <v>46265</v>
      </c>
      <c r="CE290" s="163">
        <f>IFERROR(IF(($R290-CD290)&gt;=0,0,IF(($S290-CC290)&lt;0,0,IF(AND(($S290-CD290)&gt;0,(CC290-$R290)&gt;0),$V290/365*(CD290-CC290+1),IF(AND(($S290-CD290)&lt;=0,(CC290-$R290)&gt;0),$V290/365*($S290-CC290+1),$V290/365*(CD290-$R290+1))))),0)</f>
        <v>0</v>
      </c>
      <c r="CF290" s="159">
        <f>CD290+1</f>
        <v>46266</v>
      </c>
      <c r="CG290" s="159">
        <f>CF290+29</f>
        <v>46295</v>
      </c>
      <c r="CH290" s="163">
        <f>IFERROR(IF(($R290-CG290)&gt;=0,0,IF(($S290-CF290)&lt;0,0,IF(AND(($S290-CG290)&gt;0,(CF290-$R290)&gt;0),$V290/365*(CG290-CF290+1),IF(AND(($S290-CG290)&lt;=0,(CF290-$R290)&gt;0),$V290/365*($S290-CF290+1),$V290/365*(CG290-$R290+1))))),0)</f>
        <v>0</v>
      </c>
      <c r="CI290" s="159">
        <f>CG290+1</f>
        <v>46296</v>
      </c>
      <c r="CJ290" s="159">
        <f>CI290+30</f>
        <v>46326</v>
      </c>
      <c r="CK290" s="163">
        <f>IFERROR(IF(($R290-CJ290)&gt;=0,0,IF(($S290-CI290)&lt;0,0,IF(AND(($S290-CJ290)&gt;0,(CI290-$R290)&gt;0),$V290/365*(CJ290-CI290+1),IF(AND(($S290-CJ290)&lt;=0,(CI290-$R290)&gt;0),$V290/365*($S290-CI290+1),$V290/365*(CJ290-$R290+1))))),0)</f>
        <v>0</v>
      </c>
      <c r="CL290" s="159">
        <f>CJ290+1</f>
        <v>46327</v>
      </c>
      <c r="CM290" s="159">
        <f>CL290+29</f>
        <v>46356</v>
      </c>
      <c r="CN290" s="163">
        <f>IFERROR(IF(($R290-CM290)&gt;=0,0,IF(($S290-CL290)&lt;0,0,IF(AND(($S290-CM290)&gt;0,(CL290-$R290)&gt;0),$V290/365*(CM290-CL290+1),IF(AND(($S290-CM290)&lt;=0,(CL290-$R290)&gt;0),$V290/365*($S290-CL290+1),$V290/365*(CM290-$R290+1))))),0)</f>
        <v>0</v>
      </c>
      <c r="CO290" s="159">
        <f>CM290+1</f>
        <v>46357</v>
      </c>
      <c r="CP290" s="159">
        <f>CO290+30</f>
        <v>46387</v>
      </c>
      <c r="CQ290" s="163">
        <f>IFERROR(IF(($R290-CP290)&gt;=0,0,IF(($S290-CO290)&lt;0,0,IF(AND(($S290-CP290)&gt;0,(CO290-$R290)&gt;0),$V290/365*(CP290-CO290+1),IF(AND(($S290-CP290)&lt;=0,(CO290-$R290)&gt;0),$V290/365*($S290-CO290+1),$V290/365*(CP290-$R290+1))))),0)</f>
        <v>0</v>
      </c>
    </row>
    <row r="291" s="85" customFormat="1" ht="24" customHeight="1" outlineLevel="4" spans="1:95">
      <c r="A291" s="128" t="s">
        <v>2815</v>
      </c>
      <c r="B291" s="129"/>
      <c r="C291" s="129"/>
      <c r="D291" s="129"/>
      <c r="E291" s="129"/>
      <c r="F291" s="129"/>
      <c r="G291" s="130"/>
      <c r="H291" s="131"/>
      <c r="I291" s="131"/>
      <c r="J291" s="131"/>
      <c r="K291" s="131"/>
      <c r="L291" s="154"/>
      <c r="M291" s="154"/>
      <c r="N291" s="131"/>
      <c r="O291" s="131"/>
      <c r="P291" s="131"/>
      <c r="Q291" s="131"/>
      <c r="R291" s="131"/>
      <c r="S291" s="131"/>
      <c r="T291" s="131"/>
      <c r="U291" s="131"/>
      <c r="V291" s="131"/>
      <c r="W291" s="131"/>
      <c r="X291" s="131"/>
      <c r="Y291" s="131"/>
      <c r="Z291" s="131"/>
      <c r="AA291" s="131"/>
      <c r="AB291" s="131"/>
      <c r="AC291" s="131"/>
      <c r="AD291" s="131"/>
      <c r="AE291" s="131"/>
      <c r="AF291" s="131"/>
      <c r="AG291" s="131"/>
      <c r="AH291" s="131"/>
      <c r="AI291" s="131"/>
      <c r="AJ291" s="131"/>
      <c r="AK291" s="131"/>
      <c r="AL291" s="131"/>
      <c r="AM291" s="131"/>
      <c r="AN291" s="131"/>
      <c r="AO291" s="131"/>
      <c r="AP291" s="131"/>
      <c r="AQ291" s="131"/>
      <c r="AR291" s="131"/>
      <c r="AS291" s="131"/>
      <c r="AT291" s="131"/>
      <c r="AU291" s="131"/>
      <c r="AV291" s="131"/>
      <c r="AW291" s="131"/>
      <c r="AX291" s="131"/>
      <c r="AY291" s="131"/>
      <c r="AZ291" s="131"/>
      <c r="BA291" s="131"/>
      <c r="BB291" s="131"/>
      <c r="BC291" s="131"/>
      <c r="BD291" s="131"/>
      <c r="BE291" s="131"/>
      <c r="BF291" s="131"/>
      <c r="BG291" s="131"/>
      <c r="BH291" s="131"/>
      <c r="BI291" s="131"/>
      <c r="BJ291" s="131"/>
      <c r="BK291" s="131"/>
      <c r="BL291" s="131"/>
      <c r="BM291" s="131"/>
      <c r="BN291" s="131"/>
      <c r="BO291" s="131"/>
      <c r="BP291" s="131"/>
      <c r="BQ291" s="131"/>
      <c r="BR291" s="131"/>
      <c r="BS291" s="131"/>
      <c r="BT291" s="131"/>
      <c r="BU291" s="131"/>
      <c r="BV291" s="131"/>
      <c r="BW291" s="131"/>
      <c r="BX291" s="131"/>
      <c r="BY291" s="131"/>
      <c r="BZ291" s="131"/>
      <c r="CA291" s="131"/>
      <c r="CB291" s="131"/>
      <c r="CC291" s="131"/>
      <c r="CD291" s="131"/>
      <c r="CE291" s="131"/>
      <c r="CF291" s="131"/>
      <c r="CG291" s="131"/>
      <c r="CH291" s="131"/>
      <c r="CI291" s="131"/>
      <c r="CJ291" s="131"/>
      <c r="CK291" s="131"/>
      <c r="CL291" s="131"/>
      <c r="CM291" s="131"/>
      <c r="CN291" s="131"/>
      <c r="CO291" s="131"/>
      <c r="CP291" s="131"/>
      <c r="CQ291" s="131"/>
    </row>
    <row r="292" ht="24" customHeight="1" outlineLevel="3" spans="1:95">
      <c r="A292" s="120"/>
      <c r="B292" s="121" t="s">
        <v>793</v>
      </c>
      <c r="C292" s="122" t="s">
        <v>1242</v>
      </c>
      <c r="D292" s="120" t="s">
        <v>1243</v>
      </c>
      <c r="E292" s="121" t="s">
        <v>1244</v>
      </c>
      <c r="F292" s="121"/>
      <c r="G292" s="121" t="s">
        <v>937</v>
      </c>
      <c r="H292" s="123">
        <f>X292+AA292+AD292+AG292+AJ292+AM292+AP292+AS292+AV292+AY292+BB292+BE292</f>
        <v>0</v>
      </c>
      <c r="I292" s="123">
        <f>Y292+AB292+AE292+AH292+AK292+AN292+AQ292+AT292+AW292+AZ292+BC292+BF292</f>
        <v>0</v>
      </c>
      <c r="J292" s="123">
        <f>Z292+AC292+AF292+AI292+AL292+AO292+AR292+AU292+AX292+BA292+BD292+BG292</f>
        <v>0</v>
      </c>
      <c r="K292" s="123"/>
      <c r="L292" s="151"/>
      <c r="M292" s="151"/>
      <c r="N292" s="123"/>
      <c r="O292" s="123"/>
      <c r="P292" s="123"/>
      <c r="Q292" s="123"/>
      <c r="R292" s="123"/>
      <c r="S292" s="123"/>
      <c r="T292" s="123"/>
      <c r="U292" s="123"/>
      <c r="V292" s="123"/>
      <c r="W292" s="123"/>
      <c r="X292" s="123">
        <f>VLOOKUP($C292,'1 预算编制表单'!$C:$BJ,27,FALSE)</f>
        <v>0</v>
      </c>
      <c r="Y292" s="123">
        <f>X292-Z292</f>
        <v>0</v>
      </c>
      <c r="Z292" s="123">
        <f>SUM(Z293:Z297)</f>
        <v>0</v>
      </c>
      <c r="AA292" s="123">
        <f>VLOOKUP($C292,'1 预算编制表单'!$C:$BJ,30,FALSE)</f>
        <v>0</v>
      </c>
      <c r="AB292" s="123">
        <f>AA292-AC292</f>
        <v>0</v>
      </c>
      <c r="AC292" s="123">
        <f>SUM(AC293:AC297)</f>
        <v>0</v>
      </c>
      <c r="AD292" s="123">
        <f>VLOOKUP($C292,'1 预算编制表单'!$C:$BJ,33,FALSE)</f>
        <v>0</v>
      </c>
      <c r="AE292" s="123">
        <f>AD292-AF292</f>
        <v>0</v>
      </c>
      <c r="AF292" s="123">
        <f>SUM(AF293:AF297)</f>
        <v>0</v>
      </c>
      <c r="AG292" s="123">
        <f>VLOOKUP($C292,'1 预算编制表单'!$C:$BJ,36,FALSE)</f>
        <v>0</v>
      </c>
      <c r="AH292" s="123">
        <f>AG292-AI292</f>
        <v>0</v>
      </c>
      <c r="AI292" s="123">
        <f>SUM(AI293:AI297)</f>
        <v>0</v>
      </c>
      <c r="AJ292" s="123">
        <f>VLOOKUP($C292,'1 预算编制表单'!$C:$BJ,39,FALSE)</f>
        <v>0</v>
      </c>
      <c r="AK292" s="123">
        <f>AJ292-AL292</f>
        <v>0</v>
      </c>
      <c r="AL292" s="123">
        <f>SUM(AL293:AL297)</f>
        <v>0</v>
      </c>
      <c r="AM292" s="123">
        <f>VLOOKUP($C292,'1 预算编制表单'!$C:$BJ,42,FALSE)</f>
        <v>0</v>
      </c>
      <c r="AN292" s="123">
        <f>AM292-AO292</f>
        <v>0</v>
      </c>
      <c r="AO292" s="123">
        <f>SUM(AO293:AO297)</f>
        <v>0</v>
      </c>
      <c r="AP292" s="123">
        <f>VLOOKUP($C292,'1 预算编制表单'!$C:$BJ,45,FALSE)</f>
        <v>0</v>
      </c>
      <c r="AQ292" s="123">
        <f>AP292-AR292</f>
        <v>0</v>
      </c>
      <c r="AR292" s="123">
        <f>SUM(AR293:AR297)</f>
        <v>0</v>
      </c>
      <c r="AS292" s="123">
        <f>VLOOKUP($C292,'1 预算编制表单'!$C:$BJ,48,FALSE)</f>
        <v>0</v>
      </c>
      <c r="AT292" s="123">
        <f>AS292-AU292</f>
        <v>0</v>
      </c>
      <c r="AU292" s="123">
        <f>SUM(AU293:AU297)</f>
        <v>0</v>
      </c>
      <c r="AV292" s="123">
        <f>VLOOKUP($C292,'1 预算编制表单'!$C:$BJ,51,FALSE)</f>
        <v>0</v>
      </c>
      <c r="AW292" s="123">
        <f>AV292-AX292</f>
        <v>0</v>
      </c>
      <c r="AX292" s="123">
        <f>SUM(AX293:AX297)</f>
        <v>0</v>
      </c>
      <c r="AY292" s="123">
        <f>VLOOKUP($C292,'1 预算编制表单'!$C:$BJ,54,FALSE)</f>
        <v>0</v>
      </c>
      <c r="AZ292" s="123">
        <f>AY292-BA292</f>
        <v>0</v>
      </c>
      <c r="BA292" s="123">
        <f>SUM(BA293:BA297)</f>
        <v>0</v>
      </c>
      <c r="BB292" s="123">
        <f>VLOOKUP($C292,'1 预算编制表单'!$C:$BJ,57,FALSE)</f>
        <v>0</v>
      </c>
      <c r="BC292" s="123">
        <f>BB292-BD292</f>
        <v>0</v>
      </c>
      <c r="BD292" s="123">
        <f>SUM(BD293:BD297)</f>
        <v>0</v>
      </c>
      <c r="BE292" s="123">
        <f>VLOOKUP($C292,'1 预算编制表单'!$C:$BJ,60,FALSE)</f>
        <v>0</v>
      </c>
      <c r="BF292" s="123">
        <f>BE292-BG292</f>
        <v>0</v>
      </c>
      <c r="BG292" s="123">
        <f>SUM(BG293:BG297)</f>
        <v>0</v>
      </c>
      <c r="BH292" s="123">
        <f>VLOOKUP($C292,'1 预算编制表单'!$C:$BJ,27,FALSE)</f>
        <v>0</v>
      </c>
      <c r="BI292" s="123">
        <f>BH292-BJ292</f>
        <v>0</v>
      </c>
      <c r="BJ292" s="123">
        <f>SUM(BJ293:BJ297)</f>
        <v>0</v>
      </c>
      <c r="BK292" s="123">
        <f>VLOOKUP($C292,'1 预算编制表单'!$C:$BJ,30,FALSE)</f>
        <v>0</v>
      </c>
      <c r="BL292" s="123">
        <f>BK292-BM292</f>
        <v>0</v>
      </c>
      <c r="BM292" s="123">
        <f>SUM(BM293:BM297)</f>
        <v>0</v>
      </c>
      <c r="BN292" s="123">
        <f>VLOOKUP($C292,'1 预算编制表单'!$C:$BJ,33,FALSE)</f>
        <v>0</v>
      </c>
      <c r="BO292" s="123">
        <f>BN292-BP292</f>
        <v>0</v>
      </c>
      <c r="BP292" s="123">
        <f>SUM(BP293:BP297)</f>
        <v>0</v>
      </c>
      <c r="BQ292" s="123">
        <f>VLOOKUP($C292,'1 预算编制表单'!$C:$BJ,36,FALSE)</f>
        <v>0</v>
      </c>
      <c r="BR292" s="123">
        <f>BQ292-BS292</f>
        <v>0</v>
      </c>
      <c r="BS292" s="123">
        <f>SUM(BS293:BS297)</f>
        <v>0</v>
      </c>
      <c r="BT292" s="123">
        <f>VLOOKUP($C292,'1 预算编制表单'!$C:$BJ,39,FALSE)</f>
        <v>0</v>
      </c>
      <c r="BU292" s="123">
        <f>BT292-BV292</f>
        <v>0</v>
      </c>
      <c r="BV292" s="123">
        <f>SUM(BV293:BV297)</f>
        <v>0</v>
      </c>
      <c r="BW292" s="123">
        <f>VLOOKUP($C292,'1 预算编制表单'!$C:$BJ,42,FALSE)</f>
        <v>0</v>
      </c>
      <c r="BX292" s="123">
        <f>BW292-BY292</f>
        <v>0</v>
      </c>
      <c r="BY292" s="123">
        <f>SUM(BY293:BY297)</f>
        <v>0</v>
      </c>
      <c r="BZ292" s="123">
        <f>VLOOKUP($C292,'1 预算编制表单'!$C:$BJ,45,FALSE)</f>
        <v>0</v>
      </c>
      <c r="CA292" s="123">
        <f>BZ292-CB292</f>
        <v>0</v>
      </c>
      <c r="CB292" s="123">
        <f>SUM(CB293:CB297)</f>
        <v>0</v>
      </c>
      <c r="CC292" s="123">
        <f>VLOOKUP($C292,'1 预算编制表单'!$C:$BJ,48,FALSE)</f>
        <v>0</v>
      </c>
      <c r="CD292" s="123">
        <f>CC292-CE292</f>
        <v>0</v>
      </c>
      <c r="CE292" s="123">
        <f>SUM(CE293:CE297)</f>
        <v>0</v>
      </c>
      <c r="CF292" s="123">
        <f>VLOOKUP($C292,'1 预算编制表单'!$C:$BJ,51,FALSE)</f>
        <v>0</v>
      </c>
      <c r="CG292" s="123">
        <f>CF292-CH292</f>
        <v>0</v>
      </c>
      <c r="CH292" s="123">
        <f>SUM(CH293:CH297)</f>
        <v>0</v>
      </c>
      <c r="CI292" s="123">
        <f>VLOOKUP($C292,'1 预算编制表单'!$C:$BJ,54,FALSE)</f>
        <v>0</v>
      </c>
      <c r="CJ292" s="123">
        <f>CI292-CK292</f>
        <v>0</v>
      </c>
      <c r="CK292" s="123">
        <f>SUM(CK293:CK297)</f>
        <v>0</v>
      </c>
      <c r="CL292" s="123">
        <f>VLOOKUP($C292,'1 预算编制表单'!$C:$BJ,57,FALSE)</f>
        <v>0</v>
      </c>
      <c r="CM292" s="123">
        <f>CL292-CN292</f>
        <v>0</v>
      </c>
      <c r="CN292" s="123">
        <f>SUM(CN293:CN297)</f>
        <v>0</v>
      </c>
      <c r="CO292" s="123">
        <f>VLOOKUP($C292,'1 预算编制表单'!$C:$BJ,60,FALSE)</f>
        <v>0</v>
      </c>
      <c r="CP292" s="123">
        <f>CO292-CQ292</f>
        <v>0</v>
      </c>
      <c r="CQ292" s="123">
        <f>SUM(CQ293:CQ297)</f>
        <v>0</v>
      </c>
    </row>
    <row r="293" s="85" customFormat="1" ht="24" customHeight="1" outlineLevel="4" spans="1:95">
      <c r="A293" s="124"/>
      <c r="B293" s="125"/>
      <c r="C293" s="126"/>
      <c r="D293" s="124"/>
      <c r="E293" s="125"/>
      <c r="F293" s="125"/>
      <c r="G293" s="125"/>
      <c r="H293" s="127"/>
      <c r="I293" s="127"/>
      <c r="J293" s="127">
        <f>Z293+AC293+AF293+AI293+AL293+AO293+AR293+AU293+AX293+BA293+BD293+BG293</f>
        <v>0</v>
      </c>
      <c r="K293" s="127">
        <v>1</v>
      </c>
      <c r="L293" s="152"/>
      <c r="M293" s="153">
        <f>IFERROR(VLOOKUP($L293,'2-2 引出数据_合同数据仓库'!$B$2:$BP$10000,3,FALSE),0)</f>
        <v>0</v>
      </c>
      <c r="N293" s="127"/>
      <c r="O293" s="153">
        <f>IFERROR(VLOOKUP((LEFT(VLOOKUP($L293,'2-2 引出数据_合同数据仓库'!$B$2:$BP$10000,64,FALSE),15)&amp;(RIGHT(VLOOKUP($L293,'2-2 引出数据_合同数据仓库'!$B$2:$BP$10000,64,FALSE),4)+1)),'2-2 引出数据_合同数据仓库'!$B$2:$BP$10000,3,FALSE),0)</f>
        <v>0</v>
      </c>
      <c r="P293" s="127"/>
      <c r="Q293" s="127">
        <f>IFERROR(VLOOKUP($L293,'2-2 引出数据_合同数据仓库'!$B$2:$BP$10000,28,FALSE),0)</f>
        <v>0</v>
      </c>
      <c r="R293" s="127">
        <f>IFERROR(VLOOKUP($L293,'2-2 引出数据_合同数据仓库'!$B$2:$BP$10000,29,FALSE),0)</f>
        <v>0</v>
      </c>
      <c r="S293" s="127">
        <f>IFERROR(VLOOKUP($L293,'2-2 引出数据_合同数据仓库'!$B$2:$BP$10000,4,FALSE),0)</f>
        <v>0</v>
      </c>
      <c r="T293" s="127"/>
      <c r="U293" s="127">
        <f>IFERROR(VLOOKUP($L293,'2-2 引出数据_合同数据仓库'!$B$2:$BP$10000,15,FALSE),0)</f>
        <v>0</v>
      </c>
      <c r="V293" s="127">
        <f>U293/(S293-R293+1)*365</f>
        <v>0</v>
      </c>
      <c r="W293" s="127"/>
      <c r="X293" s="159">
        <v>45658</v>
      </c>
      <c r="Y293" s="159">
        <f>X293+30</f>
        <v>45688</v>
      </c>
      <c r="Z293" s="163">
        <f>IFERROR(IF(($R293-Y293)&gt;=0,0,IF(($S293-X293)&lt;0,0,IF(AND(($S293-Y293)&gt;0,(X293-$R293)&gt;0),$V293/365*(Y293-X293+1),IF(AND(($S293-Y293)&lt;=0,(X293-$R293)&gt;0),$V293/365*($S293-X293+1),$V293/365*(Y293-$R293+1))))),0)</f>
        <v>0</v>
      </c>
      <c r="AA293" s="159">
        <f>Y293+1</f>
        <v>45689</v>
      </c>
      <c r="AB293" s="159">
        <f>AA293+27</f>
        <v>45716</v>
      </c>
      <c r="AC293" s="163">
        <f>IFERROR(IF(($R293-AB293)&gt;=0,0,IF(($S293-AA293)&lt;0,0,IF(AND(($S293-AB293)&gt;0,(AA293-$R293)&gt;0),$V293/365*(AB293-AA293+1),IF(AND(($S293-AB293)&lt;=0,(AA293-$R293)&gt;0),$V293/365*($S293-AA293+1),$V293/365*(AB293-$R293+1))))),0)</f>
        <v>0</v>
      </c>
      <c r="AD293" s="159">
        <f>AB293+1</f>
        <v>45717</v>
      </c>
      <c r="AE293" s="159">
        <f>AD293+30</f>
        <v>45747</v>
      </c>
      <c r="AF293" s="163">
        <f>IFERROR(IF(($R293-AE293)&gt;=0,0,IF(($S293-AD293)&lt;0,0,IF(AND(($S293-AE293)&gt;0,(AD293-$R293)&gt;0),$V293/365*(AE293-AD293+1),IF(AND(($S293-AE293)&lt;=0,(AD293-$R293)&gt;0),$V293/365*($S293-AD293+1),$V293/365*(AE293-$R293+1))))),0)</f>
        <v>0</v>
      </c>
      <c r="AG293" s="159">
        <f>AE293+1</f>
        <v>45748</v>
      </c>
      <c r="AH293" s="159">
        <f>AG293+29</f>
        <v>45777</v>
      </c>
      <c r="AI293" s="163">
        <f>IFERROR(IF(($R293-AH293)&gt;=0,0,IF(($S293-AG293)&lt;0,0,IF(AND(($S293-AH293)&gt;0,(AG293-$R293)&gt;0),$V293/365*(AH293-AG293+1),IF(AND(($S293-AH293)&lt;=0,(AG293-$R293)&gt;0),$V293/365*($S293-AG293+1),$V293/365*(AH293-$R293+1))))),0)</f>
        <v>0</v>
      </c>
      <c r="AJ293" s="159">
        <f>AH293+1</f>
        <v>45778</v>
      </c>
      <c r="AK293" s="159">
        <f>AJ293+30</f>
        <v>45808</v>
      </c>
      <c r="AL293" s="163">
        <f>IFERROR(IF(($R293-AK293)&gt;=0,0,IF(($S293-AJ293)&lt;0,0,IF(AND(($S293-AK293)&gt;0,(AJ293-$R293)&gt;0),$V293/365*(AK293-AJ293+1),IF(AND(($S293-AK293)&lt;=0,(AJ293-$R293)&gt;0),$V293/365*($S293-AJ293+1),$V293/365*(AK293-$R293+1))))),0)</f>
        <v>0</v>
      </c>
      <c r="AM293" s="159">
        <f>AK293+1</f>
        <v>45809</v>
      </c>
      <c r="AN293" s="159">
        <f>AM293+29</f>
        <v>45838</v>
      </c>
      <c r="AO293" s="163">
        <f>IFERROR(IF(($R293-AN293)&gt;=0,0,IF(($S293-AM293)&lt;0,0,IF(AND(($S293-AN293)&gt;0,(AM293-$R293)&gt;0),$V293/365*(AN293-AM293+1),IF(AND(($S293-AN293)&lt;=0,(AM293-$R293)&gt;0),$V293/365*($S293-AM293+1),$V293/365*(AN293-$R293+1))))),0)</f>
        <v>0</v>
      </c>
      <c r="AP293" s="159">
        <f>AN293+1</f>
        <v>45839</v>
      </c>
      <c r="AQ293" s="159">
        <f>AP293+30</f>
        <v>45869</v>
      </c>
      <c r="AR293" s="163">
        <f>IFERROR(IF(($R293-AQ293)&gt;=0,0,IF(($S293-AP293)&lt;0,0,IF(AND(($S293-AQ293)&gt;0,(AP293-$R293)&gt;0),$V293/365*(AQ293-AP293+1),IF(AND(($S293-AQ293)&lt;=0,(AP293-$R293)&gt;0),$V293/365*($S293-AP293+1),$V293/365*(AQ293-$R293+1))))),0)</f>
        <v>0</v>
      </c>
      <c r="AS293" s="159">
        <f>AQ293+1</f>
        <v>45870</v>
      </c>
      <c r="AT293" s="159">
        <f>AS293+30</f>
        <v>45900</v>
      </c>
      <c r="AU293" s="163">
        <f>IFERROR(IF(($R293-AT293)&gt;=0,0,IF(($S293-AS293)&lt;0,0,IF(AND(($S293-AT293)&gt;0,(AS293-$R293)&gt;0),$V293/365*(AT293-AS293+1),IF(AND(($S293-AT293)&lt;=0,(AS293-$R293)&gt;0),$V293/365*($S293-AS293+1),$V293/365*(AT293-$R293+1))))),0)</f>
        <v>0</v>
      </c>
      <c r="AV293" s="159">
        <f>AT293+1</f>
        <v>45901</v>
      </c>
      <c r="AW293" s="159">
        <f>AV293+29</f>
        <v>45930</v>
      </c>
      <c r="AX293" s="163">
        <f>IFERROR(IF(($R293-AW293)&gt;=0,0,IF(($S293-AV293)&lt;0,0,IF(AND(($S293-AW293)&gt;0,(AV293-$R293)&gt;0),$V293/365*(AW293-AV293+1),IF(AND(($S293-AW293)&lt;=0,(AV293-$R293)&gt;0),$V293/365*($S293-AV293+1),$V293/365*(AW293-$R293+1))))),0)</f>
        <v>0</v>
      </c>
      <c r="AY293" s="159">
        <f>AW293+1</f>
        <v>45931</v>
      </c>
      <c r="AZ293" s="159">
        <f>AY293+30</f>
        <v>45961</v>
      </c>
      <c r="BA293" s="163">
        <f>IFERROR(IF(($R293-AZ293)&gt;=0,0,IF(($S293-AY293)&lt;0,0,IF(AND(($S293-AZ293)&gt;0,(AY293-$R293)&gt;0),$V293/365*(AZ293-AY293+1),IF(AND(($S293-AZ293)&lt;=0,(AY293-$R293)&gt;0),$V293/365*($S293-AY293+1),$V293/365*(AZ293-$R293+1))))),0)</f>
        <v>0</v>
      </c>
      <c r="BB293" s="159">
        <f>AZ293+1</f>
        <v>45962</v>
      </c>
      <c r="BC293" s="159">
        <f>BB293+29</f>
        <v>45991</v>
      </c>
      <c r="BD293" s="163">
        <f>IFERROR(IF(($R293-BC293)&gt;=0,0,IF(($S293-BB293)&lt;0,0,IF(AND(($S293-BC293)&gt;0,(BB293-$R293)&gt;0),$V293/365*(BC293-BB293+1),IF(AND(($S293-BC293)&lt;=0,(BB293-$R293)&gt;0),$V293/365*($S293-BB293+1),$V293/365*(BC293-$R293+1))))),0)</f>
        <v>0</v>
      </c>
      <c r="BE293" s="159">
        <f>BC293+1</f>
        <v>45992</v>
      </c>
      <c r="BF293" s="159">
        <f>BE293+30</f>
        <v>46022</v>
      </c>
      <c r="BG293" s="163">
        <f>IFERROR(IF(($R293-BF293)&gt;=0,0,IF(($S293-BE293)&lt;0,0,IF(AND(($S293-BF293)&gt;0,(BE293-$R293)&gt;0),$V293/365*(BF293-BE293+1),IF(AND(($S293-BF293)&lt;=0,(BE293-$R293)&gt;0),$V293/365*($S293-BE293+1),$V293/365*(BF293-$R293+1))))),0)</f>
        <v>0</v>
      </c>
      <c r="BH293" s="159">
        <v>46023</v>
      </c>
      <c r="BI293" s="159">
        <f>BH293+30</f>
        <v>46053</v>
      </c>
      <c r="BJ293" s="163">
        <f>IFERROR(IF(($R293-BI293)&gt;=0,0,IF(($S293-BH293)&lt;0,0,IF(AND(($S293-BI293)&gt;0,(BH293-$R293)&gt;0),$V293/365*(BI293-BH293+1),IF(AND(($S293-BI293)&lt;=0,(BH293-$R293)&gt;0),$V293/365*($S293-BH293+1),$V293/365*(BI293-$R293+1))))),0)</f>
        <v>0</v>
      </c>
      <c r="BK293" s="159">
        <f>BI293+1</f>
        <v>46054</v>
      </c>
      <c r="BL293" s="159">
        <f>BK293+27</f>
        <v>46081</v>
      </c>
      <c r="BM293" s="163">
        <f>IFERROR(IF(($R293-BL293)&gt;=0,0,IF(($S293-BK293)&lt;0,0,IF(AND(($S293-BL293)&gt;0,(BK293-$R293)&gt;0),$V293/365*(BL293-BK293+1),IF(AND(($S293-BL293)&lt;=0,(BK293-$R293)&gt;0),$V293/365*($S293-BK293+1),$V293/365*(BL293-$R293+1))))),0)</f>
        <v>0</v>
      </c>
      <c r="BN293" s="159">
        <f>BL293+1</f>
        <v>46082</v>
      </c>
      <c r="BO293" s="159">
        <f>BN293+30</f>
        <v>46112</v>
      </c>
      <c r="BP293" s="163">
        <f>IFERROR(IF(($R293-BO293)&gt;=0,0,IF(($S293-BN293)&lt;0,0,IF(AND(($S293-BO293)&gt;0,(BN293-$R293)&gt;0),$V293/365*(BO293-BN293+1),IF(AND(($S293-BO293)&lt;=0,(BN293-$R293)&gt;0),$V293/365*($S293-BN293+1),$V293/365*(BO293-$R293+1))))),0)</f>
        <v>0</v>
      </c>
      <c r="BQ293" s="159">
        <f>BO293+1</f>
        <v>46113</v>
      </c>
      <c r="BR293" s="159">
        <f>BQ293+29</f>
        <v>46142</v>
      </c>
      <c r="BS293" s="163">
        <f>IFERROR(IF(($R293-BR293)&gt;=0,0,IF(($S293-BQ293)&lt;0,0,IF(AND(($S293-BR293)&gt;0,(BQ293-$R293)&gt;0),$V293/365*(BR293-BQ293+1),IF(AND(($S293-BR293)&lt;=0,(BQ293-$R293)&gt;0),$V293/365*($S293-BQ293+1),$V293/365*(BR293-$R293+1))))),0)</f>
        <v>0</v>
      </c>
      <c r="BT293" s="159">
        <f>BR293+1</f>
        <v>46143</v>
      </c>
      <c r="BU293" s="159">
        <f>BT293+30</f>
        <v>46173</v>
      </c>
      <c r="BV293" s="163">
        <f>IFERROR(IF(($R293-BU293)&gt;=0,0,IF(($S293-BT293)&lt;0,0,IF(AND(($S293-BU293)&gt;0,(BT293-$R293)&gt;0),$V293/365*(BU293-BT293+1),IF(AND(($S293-BU293)&lt;=0,(BT293-$R293)&gt;0),$V293/365*($S293-BT293+1),$V293/365*(BU293-$R293+1))))),0)</f>
        <v>0</v>
      </c>
      <c r="BW293" s="159">
        <f>BU293+1</f>
        <v>46174</v>
      </c>
      <c r="BX293" s="159">
        <f>BW293+29</f>
        <v>46203</v>
      </c>
      <c r="BY293" s="163">
        <f>IFERROR(IF(($R293-BX293)&gt;=0,0,IF(($S293-BW293)&lt;0,0,IF(AND(($S293-BX293)&gt;0,(BW293-$R293)&gt;0),$V293/365*(BX293-BW293+1),IF(AND(($S293-BX293)&lt;=0,(BW293-$R293)&gt;0),$V293/365*($S293-BW293+1),$V293/365*(BX293-$R293+1))))),0)</f>
        <v>0</v>
      </c>
      <c r="BZ293" s="159">
        <f>BX293+1</f>
        <v>46204</v>
      </c>
      <c r="CA293" s="159">
        <f>BZ293+30</f>
        <v>46234</v>
      </c>
      <c r="CB293" s="163">
        <f>IFERROR(IF(($R293-CA293)&gt;=0,0,IF(($S293-BZ293)&lt;0,0,IF(AND(($S293-CA293)&gt;0,(BZ293-$R293)&gt;0),$V293/365*(CA293-BZ293+1),IF(AND(($S293-CA293)&lt;=0,(BZ293-$R293)&gt;0),$V293/365*($S293-BZ293+1),$V293/365*(CA293-$R293+1))))),0)</f>
        <v>0</v>
      </c>
      <c r="CC293" s="159">
        <f>CA293+1</f>
        <v>46235</v>
      </c>
      <c r="CD293" s="159">
        <f>CC293+30</f>
        <v>46265</v>
      </c>
      <c r="CE293" s="163">
        <f>IFERROR(IF(($R293-CD293)&gt;=0,0,IF(($S293-CC293)&lt;0,0,IF(AND(($S293-CD293)&gt;0,(CC293-$R293)&gt;0),$V293/365*(CD293-CC293+1),IF(AND(($S293-CD293)&lt;=0,(CC293-$R293)&gt;0),$V293/365*($S293-CC293+1),$V293/365*(CD293-$R293+1))))),0)</f>
        <v>0</v>
      </c>
      <c r="CF293" s="159">
        <f>CD293+1</f>
        <v>46266</v>
      </c>
      <c r="CG293" s="159">
        <f>CF293+29</f>
        <v>46295</v>
      </c>
      <c r="CH293" s="163">
        <f>IFERROR(IF(($R293-CG293)&gt;=0,0,IF(($S293-CF293)&lt;0,0,IF(AND(($S293-CG293)&gt;0,(CF293-$R293)&gt;0),$V293/365*(CG293-CF293+1),IF(AND(($S293-CG293)&lt;=0,(CF293-$R293)&gt;0),$V293/365*($S293-CF293+1),$V293/365*(CG293-$R293+1))))),0)</f>
        <v>0</v>
      </c>
      <c r="CI293" s="159">
        <f>CG293+1</f>
        <v>46296</v>
      </c>
      <c r="CJ293" s="159">
        <f>CI293+30</f>
        <v>46326</v>
      </c>
      <c r="CK293" s="163">
        <f>IFERROR(IF(($R293-CJ293)&gt;=0,0,IF(($S293-CI293)&lt;0,0,IF(AND(($S293-CJ293)&gt;0,(CI293-$R293)&gt;0),$V293/365*(CJ293-CI293+1),IF(AND(($S293-CJ293)&lt;=0,(CI293-$R293)&gt;0),$V293/365*($S293-CI293+1),$V293/365*(CJ293-$R293+1))))),0)</f>
        <v>0</v>
      </c>
      <c r="CL293" s="159">
        <f>CJ293+1</f>
        <v>46327</v>
      </c>
      <c r="CM293" s="159">
        <f>CL293+29</f>
        <v>46356</v>
      </c>
      <c r="CN293" s="163">
        <f>IFERROR(IF(($R293-CM293)&gt;=0,0,IF(($S293-CL293)&lt;0,0,IF(AND(($S293-CM293)&gt;0,(CL293-$R293)&gt;0),$V293/365*(CM293-CL293+1),IF(AND(($S293-CM293)&lt;=0,(CL293-$R293)&gt;0),$V293/365*($S293-CL293+1),$V293/365*(CM293-$R293+1))))),0)</f>
        <v>0</v>
      </c>
      <c r="CO293" s="159">
        <f>CM293+1</f>
        <v>46357</v>
      </c>
      <c r="CP293" s="159">
        <f>CO293+30</f>
        <v>46387</v>
      </c>
      <c r="CQ293" s="163">
        <f>IFERROR(IF(($R293-CP293)&gt;=0,0,IF(($S293-CO293)&lt;0,0,IF(AND(($S293-CP293)&gt;0,(CO293-$R293)&gt;0),$V293/365*(CP293-CO293+1),IF(AND(($S293-CP293)&lt;=0,(CO293-$R293)&gt;0),$V293/365*($S293-CO293+1),$V293/365*(CP293-$R293+1))))),0)</f>
        <v>0</v>
      </c>
    </row>
    <row r="294" s="85" customFormat="1" ht="24" customHeight="1" outlineLevel="4" spans="1:95">
      <c r="A294" s="124"/>
      <c r="B294" s="125"/>
      <c r="C294" s="126"/>
      <c r="D294" s="124"/>
      <c r="E294" s="125"/>
      <c r="F294" s="125"/>
      <c r="G294" s="125"/>
      <c r="H294" s="127"/>
      <c r="I294" s="127"/>
      <c r="J294" s="127">
        <f>Z294+AC294+AF294+AI294+AL294+AO294+AR294+AU294+AX294+BA294+BD294+BG294</f>
        <v>0</v>
      </c>
      <c r="K294" s="127">
        <f>K293+1</f>
        <v>2</v>
      </c>
      <c r="L294" s="152"/>
      <c r="M294" s="153">
        <f>IFERROR(VLOOKUP($L294,'2-2 引出数据_合同数据仓库'!$B$2:$BP$10000,3,FALSE),0)</f>
        <v>0</v>
      </c>
      <c r="N294" s="127"/>
      <c r="O294" s="153">
        <f>IFERROR(VLOOKUP((LEFT(VLOOKUP($L294,'2-2 引出数据_合同数据仓库'!$B$2:$BP$10000,64,FALSE),15)&amp;(RIGHT(VLOOKUP($L294,'2-2 引出数据_合同数据仓库'!$B$2:$BP$10000,64,FALSE),4)+1)),'2-2 引出数据_合同数据仓库'!$B$2:$BP$10000,3,FALSE),0)</f>
        <v>0</v>
      </c>
      <c r="P294" s="127"/>
      <c r="Q294" s="127">
        <f>IFERROR(VLOOKUP($L294,'2-2 引出数据_合同数据仓库'!$B$2:$BP$10000,28,FALSE),0)</f>
        <v>0</v>
      </c>
      <c r="R294" s="127">
        <f>IFERROR(VLOOKUP($L294,'2-2 引出数据_合同数据仓库'!$B$2:$BP$10000,29,FALSE),0)</f>
        <v>0</v>
      </c>
      <c r="S294" s="127">
        <f>IFERROR(VLOOKUP($L294,'2-2 引出数据_合同数据仓库'!$B$2:$BP$10000,4,FALSE),0)</f>
        <v>0</v>
      </c>
      <c r="T294" s="127"/>
      <c r="U294" s="127">
        <f>IFERROR(VLOOKUP($L294,'2-2 引出数据_合同数据仓库'!$B$2:$BP$10000,15,FALSE),0)</f>
        <v>0</v>
      </c>
      <c r="V294" s="127">
        <f>U294/(S294-R294+1)*365</f>
        <v>0</v>
      </c>
      <c r="W294" s="127"/>
      <c r="X294" s="159">
        <v>45658</v>
      </c>
      <c r="Y294" s="159">
        <f>X294+30</f>
        <v>45688</v>
      </c>
      <c r="Z294" s="163">
        <f>IFERROR(IF(($R294-Y294)&gt;=0,0,IF(($S294-X294)&lt;0,0,IF(AND(($S294-Y294)&gt;0,(X294-$R294)&gt;0),$V294/365*(Y294-X294+1),IF(AND(($S294-Y294)&lt;=0,(X294-$R294)&gt;0),$V294/365*($S294-X294+1),$V294/365*(Y294-$R294+1))))),0)</f>
        <v>0</v>
      </c>
      <c r="AA294" s="159">
        <f>Y294+1</f>
        <v>45689</v>
      </c>
      <c r="AB294" s="159">
        <f>AA294+27</f>
        <v>45716</v>
      </c>
      <c r="AC294" s="163">
        <f>IFERROR(IF(($R294-AB294)&gt;=0,0,IF(($S294-AA294)&lt;0,0,IF(AND(($S294-AB294)&gt;0,(AA294-$R294)&gt;0),$V294/365*(AB294-AA294+1),IF(AND(($S294-AB294)&lt;=0,(AA294-$R294)&gt;0),$V294/365*($S294-AA294+1),$V294/365*(AB294-$R294+1))))),0)</f>
        <v>0</v>
      </c>
      <c r="AD294" s="159">
        <f>AB294+1</f>
        <v>45717</v>
      </c>
      <c r="AE294" s="159">
        <f>AD294+30</f>
        <v>45747</v>
      </c>
      <c r="AF294" s="163">
        <f>IFERROR(IF(($R294-AE294)&gt;=0,0,IF(($S294-AD294)&lt;0,0,IF(AND(($S294-AE294)&gt;0,(AD294-$R294)&gt;0),$V294/365*(AE294-AD294+1),IF(AND(($S294-AE294)&lt;=0,(AD294-$R294)&gt;0),$V294/365*($S294-AD294+1),$V294/365*(AE294-$R294+1))))),0)</f>
        <v>0</v>
      </c>
      <c r="AG294" s="159">
        <f>AE294+1</f>
        <v>45748</v>
      </c>
      <c r="AH294" s="159">
        <f>AG294+29</f>
        <v>45777</v>
      </c>
      <c r="AI294" s="163">
        <f>IFERROR(IF(($R294-AH294)&gt;=0,0,IF(($S294-AG294)&lt;0,0,IF(AND(($S294-AH294)&gt;0,(AG294-$R294)&gt;0),$V294/365*(AH294-AG294+1),IF(AND(($S294-AH294)&lt;=0,(AG294-$R294)&gt;0),$V294/365*($S294-AG294+1),$V294/365*(AH294-$R294+1))))),0)</f>
        <v>0</v>
      </c>
      <c r="AJ294" s="159">
        <f>AH294+1</f>
        <v>45778</v>
      </c>
      <c r="AK294" s="159">
        <f>AJ294+30</f>
        <v>45808</v>
      </c>
      <c r="AL294" s="163">
        <f>IFERROR(IF(($R294-AK294)&gt;=0,0,IF(($S294-AJ294)&lt;0,0,IF(AND(($S294-AK294)&gt;0,(AJ294-$R294)&gt;0),$V294/365*(AK294-AJ294+1),IF(AND(($S294-AK294)&lt;=0,(AJ294-$R294)&gt;0),$V294/365*($S294-AJ294+1),$V294/365*(AK294-$R294+1))))),0)</f>
        <v>0</v>
      </c>
      <c r="AM294" s="159">
        <f>AK294+1</f>
        <v>45809</v>
      </c>
      <c r="AN294" s="159">
        <f>AM294+29</f>
        <v>45838</v>
      </c>
      <c r="AO294" s="163">
        <f>IFERROR(IF(($R294-AN294)&gt;=0,0,IF(($S294-AM294)&lt;0,0,IF(AND(($S294-AN294)&gt;0,(AM294-$R294)&gt;0),$V294/365*(AN294-AM294+1),IF(AND(($S294-AN294)&lt;=0,(AM294-$R294)&gt;0),$V294/365*($S294-AM294+1),$V294/365*(AN294-$R294+1))))),0)</f>
        <v>0</v>
      </c>
      <c r="AP294" s="159">
        <f>AN294+1</f>
        <v>45839</v>
      </c>
      <c r="AQ294" s="159">
        <f>AP294+30</f>
        <v>45869</v>
      </c>
      <c r="AR294" s="163">
        <f>IFERROR(IF(($R294-AQ294)&gt;=0,0,IF(($S294-AP294)&lt;0,0,IF(AND(($S294-AQ294)&gt;0,(AP294-$R294)&gt;0),$V294/365*(AQ294-AP294+1),IF(AND(($S294-AQ294)&lt;=0,(AP294-$R294)&gt;0),$V294/365*($S294-AP294+1),$V294/365*(AQ294-$R294+1))))),0)</f>
        <v>0</v>
      </c>
      <c r="AS294" s="159">
        <f>AQ294+1</f>
        <v>45870</v>
      </c>
      <c r="AT294" s="159">
        <f>AS294+30</f>
        <v>45900</v>
      </c>
      <c r="AU294" s="163">
        <f>IFERROR(IF(($R294-AT294)&gt;=0,0,IF(($S294-AS294)&lt;0,0,IF(AND(($S294-AT294)&gt;0,(AS294-$R294)&gt;0),$V294/365*(AT294-AS294+1),IF(AND(($S294-AT294)&lt;=0,(AS294-$R294)&gt;0),$V294/365*($S294-AS294+1),$V294/365*(AT294-$R294+1))))),0)</f>
        <v>0</v>
      </c>
      <c r="AV294" s="159">
        <f>AT294+1</f>
        <v>45901</v>
      </c>
      <c r="AW294" s="159">
        <f>AV294+29</f>
        <v>45930</v>
      </c>
      <c r="AX294" s="163">
        <f>IFERROR(IF(($R294-AW294)&gt;=0,0,IF(($S294-AV294)&lt;0,0,IF(AND(($S294-AW294)&gt;0,(AV294-$R294)&gt;0),$V294/365*(AW294-AV294+1),IF(AND(($S294-AW294)&lt;=0,(AV294-$R294)&gt;0),$V294/365*($S294-AV294+1),$V294/365*(AW294-$R294+1))))),0)</f>
        <v>0</v>
      </c>
      <c r="AY294" s="159">
        <f>AW294+1</f>
        <v>45931</v>
      </c>
      <c r="AZ294" s="159">
        <f>AY294+30</f>
        <v>45961</v>
      </c>
      <c r="BA294" s="163">
        <f>IFERROR(IF(($R294-AZ294)&gt;=0,0,IF(($S294-AY294)&lt;0,0,IF(AND(($S294-AZ294)&gt;0,(AY294-$R294)&gt;0),$V294/365*(AZ294-AY294+1),IF(AND(($S294-AZ294)&lt;=0,(AY294-$R294)&gt;0),$V294/365*($S294-AY294+1),$V294/365*(AZ294-$R294+1))))),0)</f>
        <v>0</v>
      </c>
      <c r="BB294" s="159">
        <f>AZ294+1</f>
        <v>45962</v>
      </c>
      <c r="BC294" s="159">
        <f>BB294+29</f>
        <v>45991</v>
      </c>
      <c r="BD294" s="163">
        <f>IFERROR(IF(($R294-BC294)&gt;=0,0,IF(($S294-BB294)&lt;0,0,IF(AND(($S294-BC294)&gt;0,(BB294-$R294)&gt;0),$V294/365*(BC294-BB294+1),IF(AND(($S294-BC294)&lt;=0,(BB294-$R294)&gt;0),$V294/365*($S294-BB294+1),$V294/365*(BC294-$R294+1))))),0)</f>
        <v>0</v>
      </c>
      <c r="BE294" s="159">
        <f>BC294+1</f>
        <v>45992</v>
      </c>
      <c r="BF294" s="159">
        <f>BE294+30</f>
        <v>46022</v>
      </c>
      <c r="BG294" s="163">
        <f>IFERROR(IF(($R294-BF294)&gt;=0,0,IF(($S294-BE294)&lt;0,0,IF(AND(($S294-BF294)&gt;0,(BE294-$R294)&gt;0),$V294/365*(BF294-BE294+1),IF(AND(($S294-BF294)&lt;=0,(BE294-$R294)&gt;0),$V294/365*($S294-BE294+1),$V294/365*(BF294-$R294+1))))),0)</f>
        <v>0</v>
      </c>
      <c r="BH294" s="159">
        <v>46023</v>
      </c>
      <c r="BI294" s="159">
        <f>BH294+30</f>
        <v>46053</v>
      </c>
      <c r="BJ294" s="163">
        <f>IFERROR(IF(($R294-BI294)&gt;=0,0,IF(($S294-BH294)&lt;0,0,IF(AND(($S294-BI294)&gt;0,(BH294-$R294)&gt;0),$V294/365*(BI294-BH294+1),IF(AND(($S294-BI294)&lt;=0,(BH294-$R294)&gt;0),$V294/365*($S294-BH294+1),$V294/365*(BI294-$R294+1))))),0)</f>
        <v>0</v>
      </c>
      <c r="BK294" s="159">
        <f>BI294+1</f>
        <v>46054</v>
      </c>
      <c r="BL294" s="159">
        <f>BK294+27</f>
        <v>46081</v>
      </c>
      <c r="BM294" s="163">
        <f>IFERROR(IF(($R294-BL294)&gt;=0,0,IF(($S294-BK294)&lt;0,0,IF(AND(($S294-BL294)&gt;0,(BK294-$R294)&gt;0),$V294/365*(BL294-BK294+1),IF(AND(($S294-BL294)&lt;=0,(BK294-$R294)&gt;0),$V294/365*($S294-BK294+1),$V294/365*(BL294-$R294+1))))),0)</f>
        <v>0</v>
      </c>
      <c r="BN294" s="159">
        <f>BL294+1</f>
        <v>46082</v>
      </c>
      <c r="BO294" s="159">
        <f>BN294+30</f>
        <v>46112</v>
      </c>
      <c r="BP294" s="163">
        <f>IFERROR(IF(($R294-BO294)&gt;=0,0,IF(($S294-BN294)&lt;0,0,IF(AND(($S294-BO294)&gt;0,(BN294-$R294)&gt;0),$V294/365*(BO294-BN294+1),IF(AND(($S294-BO294)&lt;=0,(BN294-$R294)&gt;0),$V294/365*($S294-BN294+1),$V294/365*(BO294-$R294+1))))),0)</f>
        <v>0</v>
      </c>
      <c r="BQ294" s="159">
        <f>BO294+1</f>
        <v>46113</v>
      </c>
      <c r="BR294" s="159">
        <f>BQ294+29</f>
        <v>46142</v>
      </c>
      <c r="BS294" s="163">
        <f>IFERROR(IF(($R294-BR294)&gt;=0,0,IF(($S294-BQ294)&lt;0,0,IF(AND(($S294-BR294)&gt;0,(BQ294-$R294)&gt;0),$V294/365*(BR294-BQ294+1),IF(AND(($S294-BR294)&lt;=0,(BQ294-$R294)&gt;0),$V294/365*($S294-BQ294+1),$V294/365*(BR294-$R294+1))))),0)</f>
        <v>0</v>
      </c>
      <c r="BT294" s="159">
        <f>BR294+1</f>
        <v>46143</v>
      </c>
      <c r="BU294" s="159">
        <f>BT294+30</f>
        <v>46173</v>
      </c>
      <c r="BV294" s="163">
        <f>IFERROR(IF(($R294-BU294)&gt;=0,0,IF(($S294-BT294)&lt;0,0,IF(AND(($S294-BU294)&gt;0,(BT294-$R294)&gt;0),$V294/365*(BU294-BT294+1),IF(AND(($S294-BU294)&lt;=0,(BT294-$R294)&gt;0),$V294/365*($S294-BT294+1),$V294/365*(BU294-$R294+1))))),0)</f>
        <v>0</v>
      </c>
      <c r="BW294" s="159">
        <f>BU294+1</f>
        <v>46174</v>
      </c>
      <c r="BX294" s="159">
        <f>BW294+29</f>
        <v>46203</v>
      </c>
      <c r="BY294" s="163">
        <f>IFERROR(IF(($R294-BX294)&gt;=0,0,IF(($S294-BW294)&lt;0,0,IF(AND(($S294-BX294)&gt;0,(BW294-$R294)&gt;0),$V294/365*(BX294-BW294+1),IF(AND(($S294-BX294)&lt;=0,(BW294-$R294)&gt;0),$V294/365*($S294-BW294+1),$V294/365*(BX294-$R294+1))))),0)</f>
        <v>0</v>
      </c>
      <c r="BZ294" s="159">
        <f>BX294+1</f>
        <v>46204</v>
      </c>
      <c r="CA294" s="159">
        <f>BZ294+30</f>
        <v>46234</v>
      </c>
      <c r="CB294" s="163">
        <f>IFERROR(IF(($R294-CA294)&gt;=0,0,IF(($S294-BZ294)&lt;0,0,IF(AND(($S294-CA294)&gt;0,(BZ294-$R294)&gt;0),$V294/365*(CA294-BZ294+1),IF(AND(($S294-CA294)&lt;=0,(BZ294-$R294)&gt;0),$V294/365*($S294-BZ294+1),$V294/365*(CA294-$R294+1))))),0)</f>
        <v>0</v>
      </c>
      <c r="CC294" s="159">
        <f>CA294+1</f>
        <v>46235</v>
      </c>
      <c r="CD294" s="159">
        <f>CC294+30</f>
        <v>46265</v>
      </c>
      <c r="CE294" s="163">
        <f>IFERROR(IF(($R294-CD294)&gt;=0,0,IF(($S294-CC294)&lt;0,0,IF(AND(($S294-CD294)&gt;0,(CC294-$R294)&gt;0),$V294/365*(CD294-CC294+1),IF(AND(($S294-CD294)&lt;=0,(CC294-$R294)&gt;0),$V294/365*($S294-CC294+1),$V294/365*(CD294-$R294+1))))),0)</f>
        <v>0</v>
      </c>
      <c r="CF294" s="159">
        <f>CD294+1</f>
        <v>46266</v>
      </c>
      <c r="CG294" s="159">
        <f>CF294+29</f>
        <v>46295</v>
      </c>
      <c r="CH294" s="163">
        <f>IFERROR(IF(($R294-CG294)&gt;=0,0,IF(($S294-CF294)&lt;0,0,IF(AND(($S294-CG294)&gt;0,(CF294-$R294)&gt;0),$V294/365*(CG294-CF294+1),IF(AND(($S294-CG294)&lt;=0,(CF294-$R294)&gt;0),$V294/365*($S294-CF294+1),$V294/365*(CG294-$R294+1))))),0)</f>
        <v>0</v>
      </c>
      <c r="CI294" s="159">
        <f>CG294+1</f>
        <v>46296</v>
      </c>
      <c r="CJ294" s="159">
        <f>CI294+30</f>
        <v>46326</v>
      </c>
      <c r="CK294" s="163">
        <f>IFERROR(IF(($R294-CJ294)&gt;=0,0,IF(($S294-CI294)&lt;0,0,IF(AND(($S294-CJ294)&gt;0,(CI294-$R294)&gt;0),$V294/365*(CJ294-CI294+1),IF(AND(($S294-CJ294)&lt;=0,(CI294-$R294)&gt;0),$V294/365*($S294-CI294+1),$V294/365*(CJ294-$R294+1))))),0)</f>
        <v>0</v>
      </c>
      <c r="CL294" s="159">
        <f>CJ294+1</f>
        <v>46327</v>
      </c>
      <c r="CM294" s="159">
        <f>CL294+29</f>
        <v>46356</v>
      </c>
      <c r="CN294" s="163">
        <f>IFERROR(IF(($R294-CM294)&gt;=0,0,IF(($S294-CL294)&lt;0,0,IF(AND(($S294-CM294)&gt;0,(CL294-$R294)&gt;0),$V294/365*(CM294-CL294+1),IF(AND(($S294-CM294)&lt;=0,(CL294-$R294)&gt;0),$V294/365*($S294-CL294+1),$V294/365*(CM294-$R294+1))))),0)</f>
        <v>0</v>
      </c>
      <c r="CO294" s="159">
        <f>CM294+1</f>
        <v>46357</v>
      </c>
      <c r="CP294" s="159">
        <f>CO294+30</f>
        <v>46387</v>
      </c>
      <c r="CQ294" s="163">
        <f>IFERROR(IF(($R294-CP294)&gt;=0,0,IF(($S294-CO294)&lt;0,0,IF(AND(($S294-CP294)&gt;0,(CO294-$R294)&gt;0),$V294/365*(CP294-CO294+1),IF(AND(($S294-CP294)&lt;=0,(CO294-$R294)&gt;0),$V294/365*($S294-CO294+1),$V294/365*(CP294-$R294+1))))),0)</f>
        <v>0</v>
      </c>
    </row>
    <row r="295" s="85" customFormat="1" ht="24" customHeight="1" outlineLevel="4" spans="1:95">
      <c r="A295" s="124"/>
      <c r="B295" s="125"/>
      <c r="C295" s="126"/>
      <c r="D295" s="124"/>
      <c r="E295" s="125"/>
      <c r="F295" s="125"/>
      <c r="G295" s="125"/>
      <c r="H295" s="127"/>
      <c r="I295" s="127"/>
      <c r="J295" s="127">
        <f>Z295+AC295+AF295+AI295+AL295+AO295+AR295+AU295+AX295+BA295+BD295+BG295</f>
        <v>0</v>
      </c>
      <c r="K295" s="127">
        <f>K294+1</f>
        <v>3</v>
      </c>
      <c r="L295" s="152"/>
      <c r="M295" s="153">
        <f>IFERROR(VLOOKUP($L295,'2-2 引出数据_合同数据仓库'!$B$2:$BP$10000,3,FALSE),0)</f>
        <v>0</v>
      </c>
      <c r="N295" s="127"/>
      <c r="O295" s="153">
        <f>IFERROR(VLOOKUP((LEFT(VLOOKUP($L295,'2-2 引出数据_合同数据仓库'!$B$2:$BP$10000,64,FALSE),15)&amp;(RIGHT(VLOOKUP($L295,'2-2 引出数据_合同数据仓库'!$B$2:$BP$10000,64,FALSE),4)+1)),'2-2 引出数据_合同数据仓库'!$B$2:$BP$10000,3,FALSE),0)</f>
        <v>0</v>
      </c>
      <c r="P295" s="127"/>
      <c r="Q295" s="127">
        <f>IFERROR(VLOOKUP($L295,'2-2 引出数据_合同数据仓库'!$B$2:$BP$10000,28,FALSE),0)</f>
        <v>0</v>
      </c>
      <c r="R295" s="127">
        <f>IFERROR(VLOOKUP($L295,'2-2 引出数据_合同数据仓库'!$B$2:$BP$10000,29,FALSE),0)</f>
        <v>0</v>
      </c>
      <c r="S295" s="127">
        <f>IFERROR(VLOOKUP($L295,'2-2 引出数据_合同数据仓库'!$B$2:$BP$10000,4,FALSE),0)</f>
        <v>0</v>
      </c>
      <c r="T295" s="127"/>
      <c r="U295" s="127">
        <f>IFERROR(VLOOKUP($L295,'2-2 引出数据_合同数据仓库'!$B$2:$BP$10000,15,FALSE),0)</f>
        <v>0</v>
      </c>
      <c r="V295" s="127">
        <f>U295/(S295-R295+1)*365</f>
        <v>0</v>
      </c>
      <c r="W295" s="127"/>
      <c r="X295" s="159">
        <v>45658</v>
      </c>
      <c r="Y295" s="159">
        <f>X295+30</f>
        <v>45688</v>
      </c>
      <c r="Z295" s="163">
        <f>IFERROR(IF(($R295-Y295)&gt;=0,0,IF(($S295-X295)&lt;0,0,IF(AND(($S295-Y295)&gt;0,(X295-$R295)&gt;0),$V295/365*(Y295-X295+1),IF(AND(($S295-Y295)&lt;=0,(X295-$R295)&gt;0),$V295/365*($S295-X295+1),$V295/365*(Y295-$R295+1))))),0)</f>
        <v>0</v>
      </c>
      <c r="AA295" s="159">
        <f>Y295+1</f>
        <v>45689</v>
      </c>
      <c r="AB295" s="159">
        <f>AA295+27</f>
        <v>45716</v>
      </c>
      <c r="AC295" s="163">
        <f>IFERROR(IF(($R295-AB295)&gt;=0,0,IF(($S295-AA295)&lt;0,0,IF(AND(($S295-AB295)&gt;0,(AA295-$R295)&gt;0),$V295/365*(AB295-AA295+1),IF(AND(($S295-AB295)&lt;=0,(AA295-$R295)&gt;0),$V295/365*($S295-AA295+1),$V295/365*(AB295-$R295+1))))),0)</f>
        <v>0</v>
      </c>
      <c r="AD295" s="159">
        <f>AB295+1</f>
        <v>45717</v>
      </c>
      <c r="AE295" s="159">
        <f>AD295+30</f>
        <v>45747</v>
      </c>
      <c r="AF295" s="163">
        <f>IFERROR(IF(($R295-AE295)&gt;=0,0,IF(($S295-AD295)&lt;0,0,IF(AND(($S295-AE295)&gt;0,(AD295-$R295)&gt;0),$V295/365*(AE295-AD295+1),IF(AND(($S295-AE295)&lt;=0,(AD295-$R295)&gt;0),$V295/365*($S295-AD295+1),$V295/365*(AE295-$R295+1))))),0)</f>
        <v>0</v>
      </c>
      <c r="AG295" s="159">
        <f>AE295+1</f>
        <v>45748</v>
      </c>
      <c r="AH295" s="159">
        <f>AG295+29</f>
        <v>45777</v>
      </c>
      <c r="AI295" s="163">
        <f>IFERROR(IF(($R295-AH295)&gt;=0,0,IF(($S295-AG295)&lt;0,0,IF(AND(($S295-AH295)&gt;0,(AG295-$R295)&gt;0),$V295/365*(AH295-AG295+1),IF(AND(($S295-AH295)&lt;=0,(AG295-$R295)&gt;0),$V295/365*($S295-AG295+1),$V295/365*(AH295-$R295+1))))),0)</f>
        <v>0</v>
      </c>
      <c r="AJ295" s="159">
        <f>AH295+1</f>
        <v>45778</v>
      </c>
      <c r="AK295" s="159">
        <f>AJ295+30</f>
        <v>45808</v>
      </c>
      <c r="AL295" s="163">
        <f>IFERROR(IF(($R295-AK295)&gt;=0,0,IF(($S295-AJ295)&lt;0,0,IF(AND(($S295-AK295)&gt;0,(AJ295-$R295)&gt;0),$V295/365*(AK295-AJ295+1),IF(AND(($S295-AK295)&lt;=0,(AJ295-$R295)&gt;0),$V295/365*($S295-AJ295+1),$V295/365*(AK295-$R295+1))))),0)</f>
        <v>0</v>
      </c>
      <c r="AM295" s="159">
        <f>AK295+1</f>
        <v>45809</v>
      </c>
      <c r="AN295" s="159">
        <f>AM295+29</f>
        <v>45838</v>
      </c>
      <c r="AO295" s="163">
        <f>IFERROR(IF(($R295-AN295)&gt;=0,0,IF(($S295-AM295)&lt;0,0,IF(AND(($S295-AN295)&gt;0,(AM295-$R295)&gt;0),$V295/365*(AN295-AM295+1),IF(AND(($S295-AN295)&lt;=0,(AM295-$R295)&gt;0),$V295/365*($S295-AM295+1),$V295/365*(AN295-$R295+1))))),0)</f>
        <v>0</v>
      </c>
      <c r="AP295" s="159">
        <f>AN295+1</f>
        <v>45839</v>
      </c>
      <c r="AQ295" s="159">
        <f>AP295+30</f>
        <v>45869</v>
      </c>
      <c r="AR295" s="163">
        <f>IFERROR(IF(($R295-AQ295)&gt;=0,0,IF(($S295-AP295)&lt;0,0,IF(AND(($S295-AQ295)&gt;0,(AP295-$R295)&gt;0),$V295/365*(AQ295-AP295+1),IF(AND(($S295-AQ295)&lt;=0,(AP295-$R295)&gt;0),$V295/365*($S295-AP295+1),$V295/365*(AQ295-$R295+1))))),0)</f>
        <v>0</v>
      </c>
      <c r="AS295" s="159">
        <f>AQ295+1</f>
        <v>45870</v>
      </c>
      <c r="AT295" s="159">
        <f>AS295+30</f>
        <v>45900</v>
      </c>
      <c r="AU295" s="163">
        <f>IFERROR(IF(($R295-AT295)&gt;=0,0,IF(($S295-AS295)&lt;0,0,IF(AND(($S295-AT295)&gt;0,(AS295-$R295)&gt;0),$V295/365*(AT295-AS295+1),IF(AND(($S295-AT295)&lt;=0,(AS295-$R295)&gt;0),$V295/365*($S295-AS295+1),$V295/365*(AT295-$R295+1))))),0)</f>
        <v>0</v>
      </c>
      <c r="AV295" s="159">
        <f>AT295+1</f>
        <v>45901</v>
      </c>
      <c r="AW295" s="159">
        <f>AV295+29</f>
        <v>45930</v>
      </c>
      <c r="AX295" s="163">
        <f>IFERROR(IF(($R295-AW295)&gt;=0,0,IF(($S295-AV295)&lt;0,0,IF(AND(($S295-AW295)&gt;0,(AV295-$R295)&gt;0),$V295/365*(AW295-AV295+1),IF(AND(($S295-AW295)&lt;=0,(AV295-$R295)&gt;0),$V295/365*($S295-AV295+1),$V295/365*(AW295-$R295+1))))),0)</f>
        <v>0</v>
      </c>
      <c r="AY295" s="159">
        <f>AW295+1</f>
        <v>45931</v>
      </c>
      <c r="AZ295" s="159">
        <f>AY295+30</f>
        <v>45961</v>
      </c>
      <c r="BA295" s="163">
        <f>IFERROR(IF(($R295-AZ295)&gt;=0,0,IF(($S295-AY295)&lt;0,0,IF(AND(($S295-AZ295)&gt;0,(AY295-$R295)&gt;0),$V295/365*(AZ295-AY295+1),IF(AND(($S295-AZ295)&lt;=0,(AY295-$R295)&gt;0),$V295/365*($S295-AY295+1),$V295/365*(AZ295-$R295+1))))),0)</f>
        <v>0</v>
      </c>
      <c r="BB295" s="159">
        <f>AZ295+1</f>
        <v>45962</v>
      </c>
      <c r="BC295" s="159">
        <f>BB295+29</f>
        <v>45991</v>
      </c>
      <c r="BD295" s="163">
        <f>IFERROR(IF(($R295-BC295)&gt;=0,0,IF(($S295-BB295)&lt;0,0,IF(AND(($S295-BC295)&gt;0,(BB295-$R295)&gt;0),$V295/365*(BC295-BB295+1),IF(AND(($S295-BC295)&lt;=0,(BB295-$R295)&gt;0),$V295/365*($S295-BB295+1),$V295/365*(BC295-$R295+1))))),0)</f>
        <v>0</v>
      </c>
      <c r="BE295" s="159">
        <f>BC295+1</f>
        <v>45992</v>
      </c>
      <c r="BF295" s="159">
        <f>BE295+30</f>
        <v>46022</v>
      </c>
      <c r="BG295" s="163">
        <f>IFERROR(IF(($R295-BF295)&gt;=0,0,IF(($S295-BE295)&lt;0,0,IF(AND(($S295-BF295)&gt;0,(BE295-$R295)&gt;0),$V295/365*(BF295-BE295+1),IF(AND(($S295-BF295)&lt;=0,(BE295-$R295)&gt;0),$V295/365*($S295-BE295+1),$V295/365*(BF295-$R295+1))))),0)</f>
        <v>0</v>
      </c>
      <c r="BH295" s="159">
        <v>46023</v>
      </c>
      <c r="BI295" s="159">
        <f>BH295+30</f>
        <v>46053</v>
      </c>
      <c r="BJ295" s="163">
        <f>IFERROR(IF(($R295-BI295)&gt;=0,0,IF(($S295-BH295)&lt;0,0,IF(AND(($S295-BI295)&gt;0,(BH295-$R295)&gt;0),$V295/365*(BI295-BH295+1),IF(AND(($S295-BI295)&lt;=0,(BH295-$R295)&gt;0),$V295/365*($S295-BH295+1),$V295/365*(BI295-$R295+1))))),0)</f>
        <v>0</v>
      </c>
      <c r="BK295" s="159">
        <f>BI295+1</f>
        <v>46054</v>
      </c>
      <c r="BL295" s="159">
        <f>BK295+27</f>
        <v>46081</v>
      </c>
      <c r="BM295" s="163">
        <f>IFERROR(IF(($R295-BL295)&gt;=0,0,IF(($S295-BK295)&lt;0,0,IF(AND(($S295-BL295)&gt;0,(BK295-$R295)&gt;0),$V295/365*(BL295-BK295+1),IF(AND(($S295-BL295)&lt;=0,(BK295-$R295)&gt;0),$V295/365*($S295-BK295+1),$V295/365*(BL295-$R295+1))))),0)</f>
        <v>0</v>
      </c>
      <c r="BN295" s="159">
        <f>BL295+1</f>
        <v>46082</v>
      </c>
      <c r="BO295" s="159">
        <f>BN295+30</f>
        <v>46112</v>
      </c>
      <c r="BP295" s="163">
        <f>IFERROR(IF(($R295-BO295)&gt;=0,0,IF(($S295-BN295)&lt;0,0,IF(AND(($S295-BO295)&gt;0,(BN295-$R295)&gt;0),$V295/365*(BO295-BN295+1),IF(AND(($S295-BO295)&lt;=0,(BN295-$R295)&gt;0),$V295/365*($S295-BN295+1),$V295/365*(BO295-$R295+1))))),0)</f>
        <v>0</v>
      </c>
      <c r="BQ295" s="159">
        <f>BO295+1</f>
        <v>46113</v>
      </c>
      <c r="BR295" s="159">
        <f>BQ295+29</f>
        <v>46142</v>
      </c>
      <c r="BS295" s="163">
        <f>IFERROR(IF(($R295-BR295)&gt;=0,0,IF(($S295-BQ295)&lt;0,0,IF(AND(($S295-BR295)&gt;0,(BQ295-$R295)&gt;0),$V295/365*(BR295-BQ295+1),IF(AND(($S295-BR295)&lt;=0,(BQ295-$R295)&gt;0),$V295/365*($S295-BQ295+1),$V295/365*(BR295-$R295+1))))),0)</f>
        <v>0</v>
      </c>
      <c r="BT295" s="159">
        <f>BR295+1</f>
        <v>46143</v>
      </c>
      <c r="BU295" s="159">
        <f>BT295+30</f>
        <v>46173</v>
      </c>
      <c r="BV295" s="163">
        <f>IFERROR(IF(($R295-BU295)&gt;=0,0,IF(($S295-BT295)&lt;0,0,IF(AND(($S295-BU295)&gt;0,(BT295-$R295)&gt;0),$V295/365*(BU295-BT295+1),IF(AND(($S295-BU295)&lt;=0,(BT295-$R295)&gt;0),$V295/365*($S295-BT295+1),$V295/365*(BU295-$R295+1))))),0)</f>
        <v>0</v>
      </c>
      <c r="BW295" s="159">
        <f>BU295+1</f>
        <v>46174</v>
      </c>
      <c r="BX295" s="159">
        <f>BW295+29</f>
        <v>46203</v>
      </c>
      <c r="BY295" s="163">
        <f>IFERROR(IF(($R295-BX295)&gt;=0,0,IF(($S295-BW295)&lt;0,0,IF(AND(($S295-BX295)&gt;0,(BW295-$R295)&gt;0),$V295/365*(BX295-BW295+1),IF(AND(($S295-BX295)&lt;=0,(BW295-$R295)&gt;0),$V295/365*($S295-BW295+1),$V295/365*(BX295-$R295+1))))),0)</f>
        <v>0</v>
      </c>
      <c r="BZ295" s="159">
        <f>BX295+1</f>
        <v>46204</v>
      </c>
      <c r="CA295" s="159">
        <f>BZ295+30</f>
        <v>46234</v>
      </c>
      <c r="CB295" s="163">
        <f>IFERROR(IF(($R295-CA295)&gt;=0,0,IF(($S295-BZ295)&lt;0,0,IF(AND(($S295-CA295)&gt;0,(BZ295-$R295)&gt;0),$V295/365*(CA295-BZ295+1),IF(AND(($S295-CA295)&lt;=0,(BZ295-$R295)&gt;0),$V295/365*($S295-BZ295+1),$V295/365*(CA295-$R295+1))))),0)</f>
        <v>0</v>
      </c>
      <c r="CC295" s="159">
        <f>CA295+1</f>
        <v>46235</v>
      </c>
      <c r="CD295" s="159">
        <f>CC295+30</f>
        <v>46265</v>
      </c>
      <c r="CE295" s="163">
        <f>IFERROR(IF(($R295-CD295)&gt;=0,0,IF(($S295-CC295)&lt;0,0,IF(AND(($S295-CD295)&gt;0,(CC295-$R295)&gt;0),$V295/365*(CD295-CC295+1),IF(AND(($S295-CD295)&lt;=0,(CC295-$R295)&gt;0),$V295/365*($S295-CC295+1),$V295/365*(CD295-$R295+1))))),0)</f>
        <v>0</v>
      </c>
      <c r="CF295" s="159">
        <f>CD295+1</f>
        <v>46266</v>
      </c>
      <c r="CG295" s="159">
        <f>CF295+29</f>
        <v>46295</v>
      </c>
      <c r="CH295" s="163">
        <f>IFERROR(IF(($R295-CG295)&gt;=0,0,IF(($S295-CF295)&lt;0,0,IF(AND(($S295-CG295)&gt;0,(CF295-$R295)&gt;0),$V295/365*(CG295-CF295+1),IF(AND(($S295-CG295)&lt;=0,(CF295-$R295)&gt;0),$V295/365*($S295-CF295+1),$V295/365*(CG295-$R295+1))))),0)</f>
        <v>0</v>
      </c>
      <c r="CI295" s="159">
        <f>CG295+1</f>
        <v>46296</v>
      </c>
      <c r="CJ295" s="159">
        <f>CI295+30</f>
        <v>46326</v>
      </c>
      <c r="CK295" s="163">
        <f>IFERROR(IF(($R295-CJ295)&gt;=0,0,IF(($S295-CI295)&lt;0,0,IF(AND(($S295-CJ295)&gt;0,(CI295-$R295)&gt;0),$V295/365*(CJ295-CI295+1),IF(AND(($S295-CJ295)&lt;=0,(CI295-$R295)&gt;0),$V295/365*($S295-CI295+1),$V295/365*(CJ295-$R295+1))))),0)</f>
        <v>0</v>
      </c>
      <c r="CL295" s="159">
        <f>CJ295+1</f>
        <v>46327</v>
      </c>
      <c r="CM295" s="159">
        <f>CL295+29</f>
        <v>46356</v>
      </c>
      <c r="CN295" s="163">
        <f>IFERROR(IF(($R295-CM295)&gt;=0,0,IF(($S295-CL295)&lt;0,0,IF(AND(($S295-CM295)&gt;0,(CL295-$R295)&gt;0),$V295/365*(CM295-CL295+1),IF(AND(($S295-CM295)&lt;=0,(CL295-$R295)&gt;0),$V295/365*($S295-CL295+1),$V295/365*(CM295-$R295+1))))),0)</f>
        <v>0</v>
      </c>
      <c r="CO295" s="159">
        <f>CM295+1</f>
        <v>46357</v>
      </c>
      <c r="CP295" s="159">
        <f>CO295+30</f>
        <v>46387</v>
      </c>
      <c r="CQ295" s="163">
        <f>IFERROR(IF(($R295-CP295)&gt;=0,0,IF(($S295-CO295)&lt;0,0,IF(AND(($S295-CP295)&gt;0,(CO295-$R295)&gt;0),$V295/365*(CP295-CO295+1),IF(AND(($S295-CP295)&lt;=0,(CO295-$R295)&gt;0),$V295/365*($S295-CO295+1),$V295/365*(CP295-$R295+1))))),0)</f>
        <v>0</v>
      </c>
    </row>
    <row r="296" s="85" customFormat="1" ht="24" customHeight="1" outlineLevel="4" spans="1:95">
      <c r="A296" s="124"/>
      <c r="B296" s="125"/>
      <c r="C296" s="126"/>
      <c r="D296" s="124"/>
      <c r="E296" s="125"/>
      <c r="F296" s="125"/>
      <c r="G296" s="125"/>
      <c r="H296" s="127"/>
      <c r="I296" s="127"/>
      <c r="J296" s="127">
        <f>Z296+AC296+AF296+AI296+AL296+AO296+AR296+AU296+AX296+BA296+BD296+BG296</f>
        <v>0</v>
      </c>
      <c r="K296" s="127">
        <f>K295+1</f>
        <v>4</v>
      </c>
      <c r="L296" s="152"/>
      <c r="M296" s="153">
        <f>IFERROR(VLOOKUP($L296,'2-2 引出数据_合同数据仓库'!$B$2:$BP$10000,3,FALSE),0)</f>
        <v>0</v>
      </c>
      <c r="N296" s="127"/>
      <c r="O296" s="153">
        <f>IFERROR(VLOOKUP((LEFT(VLOOKUP($L296,'2-2 引出数据_合同数据仓库'!$B$2:$BP$10000,64,FALSE),15)&amp;(RIGHT(VLOOKUP($L296,'2-2 引出数据_合同数据仓库'!$B$2:$BP$10000,64,FALSE),4)+1)),'2-2 引出数据_合同数据仓库'!$B$2:$BP$10000,3,FALSE),0)</f>
        <v>0</v>
      </c>
      <c r="P296" s="127"/>
      <c r="Q296" s="127">
        <f>IFERROR(VLOOKUP($L296,'2-2 引出数据_合同数据仓库'!$B$2:$BP$10000,28,FALSE),0)</f>
        <v>0</v>
      </c>
      <c r="R296" s="127">
        <f>IFERROR(VLOOKUP($L296,'2-2 引出数据_合同数据仓库'!$B$2:$BP$10000,29,FALSE),0)</f>
        <v>0</v>
      </c>
      <c r="S296" s="127">
        <f>IFERROR(VLOOKUP($L296,'2-2 引出数据_合同数据仓库'!$B$2:$BP$10000,4,FALSE),0)</f>
        <v>0</v>
      </c>
      <c r="T296" s="127"/>
      <c r="U296" s="127">
        <f>IFERROR(VLOOKUP($L296,'2-2 引出数据_合同数据仓库'!$B$2:$BP$10000,15,FALSE),0)</f>
        <v>0</v>
      </c>
      <c r="V296" s="127">
        <f>U296/(S296-R296+1)*365</f>
        <v>0</v>
      </c>
      <c r="W296" s="127"/>
      <c r="X296" s="159">
        <v>45658</v>
      </c>
      <c r="Y296" s="159">
        <f>X296+30</f>
        <v>45688</v>
      </c>
      <c r="Z296" s="163">
        <f>IFERROR(IF(($R296-Y296)&gt;=0,0,IF(($S296-X296)&lt;0,0,IF(AND(($S296-Y296)&gt;0,(X296-$R296)&gt;0),$V296/365*(Y296-X296+1),IF(AND(($S296-Y296)&lt;=0,(X296-$R296)&gt;0),$V296/365*($S296-X296+1),$V296/365*(Y296-$R296+1))))),0)</f>
        <v>0</v>
      </c>
      <c r="AA296" s="159">
        <f>Y296+1</f>
        <v>45689</v>
      </c>
      <c r="AB296" s="159">
        <f>AA296+27</f>
        <v>45716</v>
      </c>
      <c r="AC296" s="163">
        <f>IFERROR(IF(($R296-AB296)&gt;=0,0,IF(($S296-AA296)&lt;0,0,IF(AND(($S296-AB296)&gt;0,(AA296-$R296)&gt;0),$V296/365*(AB296-AA296+1),IF(AND(($S296-AB296)&lt;=0,(AA296-$R296)&gt;0),$V296/365*($S296-AA296+1),$V296/365*(AB296-$R296+1))))),0)</f>
        <v>0</v>
      </c>
      <c r="AD296" s="159">
        <f>AB296+1</f>
        <v>45717</v>
      </c>
      <c r="AE296" s="159">
        <f>AD296+30</f>
        <v>45747</v>
      </c>
      <c r="AF296" s="163">
        <f>IFERROR(IF(($R296-AE296)&gt;=0,0,IF(($S296-AD296)&lt;0,0,IF(AND(($S296-AE296)&gt;0,(AD296-$R296)&gt;0),$V296/365*(AE296-AD296+1),IF(AND(($S296-AE296)&lt;=0,(AD296-$R296)&gt;0),$V296/365*($S296-AD296+1),$V296/365*(AE296-$R296+1))))),0)</f>
        <v>0</v>
      </c>
      <c r="AG296" s="159">
        <f>AE296+1</f>
        <v>45748</v>
      </c>
      <c r="AH296" s="159">
        <f>AG296+29</f>
        <v>45777</v>
      </c>
      <c r="AI296" s="163">
        <f>IFERROR(IF(($R296-AH296)&gt;=0,0,IF(($S296-AG296)&lt;0,0,IF(AND(($S296-AH296)&gt;0,(AG296-$R296)&gt;0),$V296/365*(AH296-AG296+1),IF(AND(($S296-AH296)&lt;=0,(AG296-$R296)&gt;0),$V296/365*($S296-AG296+1),$V296/365*(AH296-$R296+1))))),0)</f>
        <v>0</v>
      </c>
      <c r="AJ296" s="159">
        <f>AH296+1</f>
        <v>45778</v>
      </c>
      <c r="AK296" s="159">
        <f>AJ296+30</f>
        <v>45808</v>
      </c>
      <c r="AL296" s="163">
        <f>IFERROR(IF(($R296-AK296)&gt;=0,0,IF(($S296-AJ296)&lt;0,0,IF(AND(($S296-AK296)&gt;0,(AJ296-$R296)&gt;0),$V296/365*(AK296-AJ296+1),IF(AND(($S296-AK296)&lt;=0,(AJ296-$R296)&gt;0),$V296/365*($S296-AJ296+1),$V296/365*(AK296-$R296+1))))),0)</f>
        <v>0</v>
      </c>
      <c r="AM296" s="159">
        <f>AK296+1</f>
        <v>45809</v>
      </c>
      <c r="AN296" s="159">
        <f>AM296+29</f>
        <v>45838</v>
      </c>
      <c r="AO296" s="163">
        <f>IFERROR(IF(($R296-AN296)&gt;=0,0,IF(($S296-AM296)&lt;0,0,IF(AND(($S296-AN296)&gt;0,(AM296-$R296)&gt;0),$V296/365*(AN296-AM296+1),IF(AND(($S296-AN296)&lt;=0,(AM296-$R296)&gt;0),$V296/365*($S296-AM296+1),$V296/365*(AN296-$R296+1))))),0)</f>
        <v>0</v>
      </c>
      <c r="AP296" s="159">
        <f>AN296+1</f>
        <v>45839</v>
      </c>
      <c r="AQ296" s="159">
        <f>AP296+30</f>
        <v>45869</v>
      </c>
      <c r="AR296" s="163">
        <f>IFERROR(IF(($R296-AQ296)&gt;=0,0,IF(($S296-AP296)&lt;0,0,IF(AND(($S296-AQ296)&gt;0,(AP296-$R296)&gt;0),$V296/365*(AQ296-AP296+1),IF(AND(($S296-AQ296)&lt;=0,(AP296-$R296)&gt;0),$V296/365*($S296-AP296+1),$V296/365*(AQ296-$R296+1))))),0)</f>
        <v>0</v>
      </c>
      <c r="AS296" s="159">
        <f>AQ296+1</f>
        <v>45870</v>
      </c>
      <c r="AT296" s="159">
        <f>AS296+30</f>
        <v>45900</v>
      </c>
      <c r="AU296" s="163">
        <f>IFERROR(IF(($R296-AT296)&gt;=0,0,IF(($S296-AS296)&lt;0,0,IF(AND(($S296-AT296)&gt;0,(AS296-$R296)&gt;0),$V296/365*(AT296-AS296+1),IF(AND(($S296-AT296)&lt;=0,(AS296-$R296)&gt;0),$V296/365*($S296-AS296+1),$V296/365*(AT296-$R296+1))))),0)</f>
        <v>0</v>
      </c>
      <c r="AV296" s="159">
        <f>AT296+1</f>
        <v>45901</v>
      </c>
      <c r="AW296" s="159">
        <f>AV296+29</f>
        <v>45930</v>
      </c>
      <c r="AX296" s="163">
        <f>IFERROR(IF(($R296-AW296)&gt;=0,0,IF(($S296-AV296)&lt;0,0,IF(AND(($S296-AW296)&gt;0,(AV296-$R296)&gt;0),$V296/365*(AW296-AV296+1),IF(AND(($S296-AW296)&lt;=0,(AV296-$R296)&gt;0),$V296/365*($S296-AV296+1),$V296/365*(AW296-$R296+1))))),0)</f>
        <v>0</v>
      </c>
      <c r="AY296" s="159">
        <f>AW296+1</f>
        <v>45931</v>
      </c>
      <c r="AZ296" s="159">
        <f>AY296+30</f>
        <v>45961</v>
      </c>
      <c r="BA296" s="163">
        <f>IFERROR(IF(($R296-AZ296)&gt;=0,0,IF(($S296-AY296)&lt;0,0,IF(AND(($S296-AZ296)&gt;0,(AY296-$R296)&gt;0),$V296/365*(AZ296-AY296+1),IF(AND(($S296-AZ296)&lt;=0,(AY296-$R296)&gt;0),$V296/365*($S296-AY296+1),$V296/365*(AZ296-$R296+1))))),0)</f>
        <v>0</v>
      </c>
      <c r="BB296" s="159">
        <f>AZ296+1</f>
        <v>45962</v>
      </c>
      <c r="BC296" s="159">
        <f>BB296+29</f>
        <v>45991</v>
      </c>
      <c r="BD296" s="163">
        <f>IFERROR(IF(($R296-BC296)&gt;=0,0,IF(($S296-BB296)&lt;0,0,IF(AND(($S296-BC296)&gt;0,(BB296-$R296)&gt;0),$V296/365*(BC296-BB296+1),IF(AND(($S296-BC296)&lt;=0,(BB296-$R296)&gt;0),$V296/365*($S296-BB296+1),$V296/365*(BC296-$R296+1))))),0)</f>
        <v>0</v>
      </c>
      <c r="BE296" s="159">
        <f>BC296+1</f>
        <v>45992</v>
      </c>
      <c r="BF296" s="159">
        <f>BE296+30</f>
        <v>46022</v>
      </c>
      <c r="BG296" s="163">
        <f>IFERROR(IF(($R296-BF296)&gt;=0,0,IF(($S296-BE296)&lt;0,0,IF(AND(($S296-BF296)&gt;0,(BE296-$R296)&gt;0),$V296/365*(BF296-BE296+1),IF(AND(($S296-BF296)&lt;=0,(BE296-$R296)&gt;0),$V296/365*($S296-BE296+1),$V296/365*(BF296-$R296+1))))),0)</f>
        <v>0</v>
      </c>
      <c r="BH296" s="159">
        <v>46023</v>
      </c>
      <c r="BI296" s="159">
        <f>BH296+30</f>
        <v>46053</v>
      </c>
      <c r="BJ296" s="163">
        <f>IFERROR(IF(($R296-BI296)&gt;=0,0,IF(($S296-BH296)&lt;0,0,IF(AND(($S296-BI296)&gt;0,(BH296-$R296)&gt;0),$V296/365*(BI296-BH296+1),IF(AND(($S296-BI296)&lt;=0,(BH296-$R296)&gt;0),$V296/365*($S296-BH296+1),$V296/365*(BI296-$R296+1))))),0)</f>
        <v>0</v>
      </c>
      <c r="BK296" s="159">
        <f>BI296+1</f>
        <v>46054</v>
      </c>
      <c r="BL296" s="159">
        <f>BK296+27</f>
        <v>46081</v>
      </c>
      <c r="BM296" s="163">
        <f>IFERROR(IF(($R296-BL296)&gt;=0,0,IF(($S296-BK296)&lt;0,0,IF(AND(($S296-BL296)&gt;0,(BK296-$R296)&gt;0),$V296/365*(BL296-BK296+1),IF(AND(($S296-BL296)&lt;=0,(BK296-$R296)&gt;0),$V296/365*($S296-BK296+1),$V296/365*(BL296-$R296+1))))),0)</f>
        <v>0</v>
      </c>
      <c r="BN296" s="159">
        <f>BL296+1</f>
        <v>46082</v>
      </c>
      <c r="BO296" s="159">
        <f>BN296+30</f>
        <v>46112</v>
      </c>
      <c r="BP296" s="163">
        <f>IFERROR(IF(($R296-BO296)&gt;=0,0,IF(($S296-BN296)&lt;0,0,IF(AND(($S296-BO296)&gt;0,(BN296-$R296)&gt;0),$V296/365*(BO296-BN296+1),IF(AND(($S296-BO296)&lt;=0,(BN296-$R296)&gt;0),$V296/365*($S296-BN296+1),$V296/365*(BO296-$R296+1))))),0)</f>
        <v>0</v>
      </c>
      <c r="BQ296" s="159">
        <f>BO296+1</f>
        <v>46113</v>
      </c>
      <c r="BR296" s="159">
        <f>BQ296+29</f>
        <v>46142</v>
      </c>
      <c r="BS296" s="163">
        <f>IFERROR(IF(($R296-BR296)&gt;=0,0,IF(($S296-BQ296)&lt;0,0,IF(AND(($S296-BR296)&gt;0,(BQ296-$R296)&gt;0),$V296/365*(BR296-BQ296+1),IF(AND(($S296-BR296)&lt;=0,(BQ296-$R296)&gt;0),$V296/365*($S296-BQ296+1),$V296/365*(BR296-$R296+1))))),0)</f>
        <v>0</v>
      </c>
      <c r="BT296" s="159">
        <f>BR296+1</f>
        <v>46143</v>
      </c>
      <c r="BU296" s="159">
        <f>BT296+30</f>
        <v>46173</v>
      </c>
      <c r="BV296" s="163">
        <f>IFERROR(IF(($R296-BU296)&gt;=0,0,IF(($S296-BT296)&lt;0,0,IF(AND(($S296-BU296)&gt;0,(BT296-$R296)&gt;0),$V296/365*(BU296-BT296+1),IF(AND(($S296-BU296)&lt;=0,(BT296-$R296)&gt;0),$V296/365*($S296-BT296+1),$V296/365*(BU296-$R296+1))))),0)</f>
        <v>0</v>
      </c>
      <c r="BW296" s="159">
        <f>BU296+1</f>
        <v>46174</v>
      </c>
      <c r="BX296" s="159">
        <f>BW296+29</f>
        <v>46203</v>
      </c>
      <c r="BY296" s="163">
        <f>IFERROR(IF(($R296-BX296)&gt;=0,0,IF(($S296-BW296)&lt;0,0,IF(AND(($S296-BX296)&gt;0,(BW296-$R296)&gt;0),$V296/365*(BX296-BW296+1),IF(AND(($S296-BX296)&lt;=0,(BW296-$R296)&gt;0),$V296/365*($S296-BW296+1),$V296/365*(BX296-$R296+1))))),0)</f>
        <v>0</v>
      </c>
      <c r="BZ296" s="159">
        <f>BX296+1</f>
        <v>46204</v>
      </c>
      <c r="CA296" s="159">
        <f>BZ296+30</f>
        <v>46234</v>
      </c>
      <c r="CB296" s="163">
        <f>IFERROR(IF(($R296-CA296)&gt;=0,0,IF(($S296-BZ296)&lt;0,0,IF(AND(($S296-CA296)&gt;0,(BZ296-$R296)&gt;0),$V296/365*(CA296-BZ296+1),IF(AND(($S296-CA296)&lt;=0,(BZ296-$R296)&gt;0),$V296/365*($S296-BZ296+1),$V296/365*(CA296-$R296+1))))),0)</f>
        <v>0</v>
      </c>
      <c r="CC296" s="159">
        <f>CA296+1</f>
        <v>46235</v>
      </c>
      <c r="CD296" s="159">
        <f>CC296+30</f>
        <v>46265</v>
      </c>
      <c r="CE296" s="163">
        <f>IFERROR(IF(($R296-CD296)&gt;=0,0,IF(($S296-CC296)&lt;0,0,IF(AND(($S296-CD296)&gt;0,(CC296-$R296)&gt;0),$V296/365*(CD296-CC296+1),IF(AND(($S296-CD296)&lt;=0,(CC296-$R296)&gt;0),$V296/365*($S296-CC296+1),$V296/365*(CD296-$R296+1))))),0)</f>
        <v>0</v>
      </c>
      <c r="CF296" s="159">
        <f>CD296+1</f>
        <v>46266</v>
      </c>
      <c r="CG296" s="159">
        <f>CF296+29</f>
        <v>46295</v>
      </c>
      <c r="CH296" s="163">
        <f>IFERROR(IF(($R296-CG296)&gt;=0,0,IF(($S296-CF296)&lt;0,0,IF(AND(($S296-CG296)&gt;0,(CF296-$R296)&gt;0),$V296/365*(CG296-CF296+1),IF(AND(($S296-CG296)&lt;=0,(CF296-$R296)&gt;0),$V296/365*($S296-CF296+1),$V296/365*(CG296-$R296+1))))),0)</f>
        <v>0</v>
      </c>
      <c r="CI296" s="159">
        <f>CG296+1</f>
        <v>46296</v>
      </c>
      <c r="CJ296" s="159">
        <f>CI296+30</f>
        <v>46326</v>
      </c>
      <c r="CK296" s="163">
        <f>IFERROR(IF(($R296-CJ296)&gt;=0,0,IF(($S296-CI296)&lt;0,0,IF(AND(($S296-CJ296)&gt;0,(CI296-$R296)&gt;0),$V296/365*(CJ296-CI296+1),IF(AND(($S296-CJ296)&lt;=0,(CI296-$R296)&gt;0),$V296/365*($S296-CI296+1),$V296/365*(CJ296-$R296+1))))),0)</f>
        <v>0</v>
      </c>
      <c r="CL296" s="159">
        <f>CJ296+1</f>
        <v>46327</v>
      </c>
      <c r="CM296" s="159">
        <f>CL296+29</f>
        <v>46356</v>
      </c>
      <c r="CN296" s="163">
        <f>IFERROR(IF(($R296-CM296)&gt;=0,0,IF(($S296-CL296)&lt;0,0,IF(AND(($S296-CM296)&gt;0,(CL296-$R296)&gt;0),$V296/365*(CM296-CL296+1),IF(AND(($S296-CM296)&lt;=0,(CL296-$R296)&gt;0),$V296/365*($S296-CL296+1),$V296/365*(CM296-$R296+1))))),0)</f>
        <v>0</v>
      </c>
      <c r="CO296" s="159">
        <f>CM296+1</f>
        <v>46357</v>
      </c>
      <c r="CP296" s="159">
        <f>CO296+30</f>
        <v>46387</v>
      </c>
      <c r="CQ296" s="163">
        <f>IFERROR(IF(($R296-CP296)&gt;=0,0,IF(($S296-CO296)&lt;0,0,IF(AND(($S296-CP296)&gt;0,(CO296-$R296)&gt;0),$V296/365*(CP296-CO296+1),IF(AND(($S296-CP296)&lt;=0,(CO296-$R296)&gt;0),$V296/365*($S296-CO296+1),$V296/365*(CP296-$R296+1))))),0)</f>
        <v>0</v>
      </c>
    </row>
    <row r="297" s="85" customFormat="1" ht="24" customHeight="1" outlineLevel="4" spans="1:95">
      <c r="A297" s="128" t="s">
        <v>2815</v>
      </c>
      <c r="B297" s="129"/>
      <c r="C297" s="129"/>
      <c r="D297" s="129"/>
      <c r="E297" s="129"/>
      <c r="F297" s="129"/>
      <c r="G297" s="130"/>
      <c r="H297" s="131"/>
      <c r="I297" s="131"/>
      <c r="J297" s="131"/>
      <c r="K297" s="131"/>
      <c r="L297" s="154"/>
      <c r="M297" s="154"/>
      <c r="N297" s="131"/>
      <c r="O297" s="131"/>
      <c r="P297" s="131"/>
      <c r="Q297" s="131"/>
      <c r="R297" s="131"/>
      <c r="S297" s="131"/>
      <c r="T297" s="131"/>
      <c r="U297" s="131"/>
      <c r="V297" s="131"/>
      <c r="W297" s="131"/>
      <c r="X297" s="131"/>
      <c r="Y297" s="131"/>
      <c r="Z297" s="131"/>
      <c r="AA297" s="131"/>
      <c r="AB297" s="131"/>
      <c r="AC297" s="131"/>
      <c r="AD297" s="131"/>
      <c r="AE297" s="131"/>
      <c r="AF297" s="131"/>
      <c r="AG297" s="131"/>
      <c r="AH297" s="131"/>
      <c r="AI297" s="131"/>
      <c r="AJ297" s="131"/>
      <c r="AK297" s="131"/>
      <c r="AL297" s="131"/>
      <c r="AM297" s="131"/>
      <c r="AN297" s="131"/>
      <c r="AO297" s="131"/>
      <c r="AP297" s="131"/>
      <c r="AQ297" s="131"/>
      <c r="AR297" s="131"/>
      <c r="AS297" s="131"/>
      <c r="AT297" s="131"/>
      <c r="AU297" s="131"/>
      <c r="AV297" s="131"/>
      <c r="AW297" s="131"/>
      <c r="AX297" s="131"/>
      <c r="AY297" s="131"/>
      <c r="AZ297" s="131"/>
      <c r="BA297" s="131"/>
      <c r="BB297" s="131"/>
      <c r="BC297" s="131"/>
      <c r="BD297" s="131"/>
      <c r="BE297" s="131"/>
      <c r="BF297" s="131"/>
      <c r="BG297" s="131"/>
      <c r="BH297" s="131"/>
      <c r="BI297" s="131"/>
      <c r="BJ297" s="131"/>
      <c r="BK297" s="131"/>
      <c r="BL297" s="131"/>
      <c r="BM297" s="131"/>
      <c r="BN297" s="131"/>
      <c r="BO297" s="131"/>
      <c r="BP297" s="131"/>
      <c r="BQ297" s="131"/>
      <c r="BR297" s="131"/>
      <c r="BS297" s="131"/>
      <c r="BT297" s="131"/>
      <c r="BU297" s="131"/>
      <c r="BV297" s="131"/>
      <c r="BW297" s="131"/>
      <c r="BX297" s="131"/>
      <c r="BY297" s="131"/>
      <c r="BZ297" s="131"/>
      <c r="CA297" s="131"/>
      <c r="CB297" s="131"/>
      <c r="CC297" s="131"/>
      <c r="CD297" s="131"/>
      <c r="CE297" s="131"/>
      <c r="CF297" s="131"/>
      <c r="CG297" s="131"/>
      <c r="CH297" s="131"/>
      <c r="CI297" s="131"/>
      <c r="CJ297" s="131"/>
      <c r="CK297" s="131"/>
      <c r="CL297" s="131"/>
      <c r="CM297" s="131"/>
      <c r="CN297" s="131"/>
      <c r="CO297" s="131"/>
      <c r="CP297" s="131"/>
      <c r="CQ297" s="131"/>
    </row>
    <row r="298" ht="24" customHeight="1" outlineLevel="3" spans="1:95">
      <c r="A298" s="120"/>
      <c r="B298" s="121" t="s">
        <v>793</v>
      </c>
      <c r="C298" s="122" t="s">
        <v>1245</v>
      </c>
      <c r="D298" s="120" t="s">
        <v>1246</v>
      </c>
      <c r="E298" s="121"/>
      <c r="F298" s="121"/>
      <c r="G298" s="121" t="s">
        <v>937</v>
      </c>
      <c r="H298" s="123">
        <f>X298+AA298+AD298+AG298+AJ298+AM298+AP298+AS298+AV298+AY298+BB298+BE298</f>
        <v>0</v>
      </c>
      <c r="I298" s="123">
        <f>Y298+AB298+AE298+AH298+AK298+AN298+AQ298+AT298+AW298+AZ298+BC298+BF298</f>
        <v>0</v>
      </c>
      <c r="J298" s="123">
        <f>Z298+AC298+AF298+AI298+AL298+AO298+AR298+AU298+AX298+BA298+BD298+BG298</f>
        <v>0</v>
      </c>
      <c r="K298" s="123"/>
      <c r="L298" s="151"/>
      <c r="M298" s="151"/>
      <c r="N298" s="123"/>
      <c r="O298" s="123"/>
      <c r="P298" s="123"/>
      <c r="Q298" s="123"/>
      <c r="R298" s="123"/>
      <c r="S298" s="123"/>
      <c r="T298" s="123"/>
      <c r="U298" s="123"/>
      <c r="V298" s="123"/>
      <c r="W298" s="123"/>
      <c r="X298" s="123">
        <f>VLOOKUP($C298,'1 预算编制表单'!$C:$BJ,27,FALSE)</f>
        <v>0</v>
      </c>
      <c r="Y298" s="123">
        <f>X298-Z298</f>
        <v>0</v>
      </c>
      <c r="Z298" s="123">
        <f>SUM(Z299:Z303)</f>
        <v>0</v>
      </c>
      <c r="AA298" s="123">
        <f>VLOOKUP($C298,'1 预算编制表单'!$C:$BJ,30,FALSE)</f>
        <v>0</v>
      </c>
      <c r="AB298" s="123">
        <f>AA298-AC298</f>
        <v>0</v>
      </c>
      <c r="AC298" s="123">
        <f>SUM(AC299:AC303)</f>
        <v>0</v>
      </c>
      <c r="AD298" s="123">
        <f>VLOOKUP($C298,'1 预算编制表单'!$C:$BJ,33,FALSE)</f>
        <v>0</v>
      </c>
      <c r="AE298" s="123">
        <f>AD298-AF298</f>
        <v>0</v>
      </c>
      <c r="AF298" s="123">
        <f>SUM(AF299:AF303)</f>
        <v>0</v>
      </c>
      <c r="AG298" s="123">
        <f>VLOOKUP($C298,'1 预算编制表单'!$C:$BJ,36,FALSE)</f>
        <v>0</v>
      </c>
      <c r="AH298" s="123">
        <f>AG298-AI298</f>
        <v>0</v>
      </c>
      <c r="AI298" s="123">
        <f>SUM(AI299:AI303)</f>
        <v>0</v>
      </c>
      <c r="AJ298" s="123">
        <f>VLOOKUP($C298,'1 预算编制表单'!$C:$BJ,39,FALSE)</f>
        <v>0</v>
      </c>
      <c r="AK298" s="123">
        <f>AJ298-AL298</f>
        <v>0</v>
      </c>
      <c r="AL298" s="123">
        <f>SUM(AL299:AL303)</f>
        <v>0</v>
      </c>
      <c r="AM298" s="123">
        <f>VLOOKUP($C298,'1 预算编制表单'!$C:$BJ,42,FALSE)</f>
        <v>0</v>
      </c>
      <c r="AN298" s="123">
        <f>AM298-AO298</f>
        <v>0</v>
      </c>
      <c r="AO298" s="123">
        <f>SUM(AO299:AO303)</f>
        <v>0</v>
      </c>
      <c r="AP298" s="123">
        <f>VLOOKUP($C298,'1 预算编制表单'!$C:$BJ,45,FALSE)</f>
        <v>0</v>
      </c>
      <c r="AQ298" s="123">
        <f>AP298-AR298</f>
        <v>0</v>
      </c>
      <c r="AR298" s="123">
        <f>SUM(AR299:AR303)</f>
        <v>0</v>
      </c>
      <c r="AS298" s="123">
        <f>VLOOKUP($C298,'1 预算编制表单'!$C:$BJ,48,FALSE)</f>
        <v>0</v>
      </c>
      <c r="AT298" s="123">
        <f>AS298-AU298</f>
        <v>0</v>
      </c>
      <c r="AU298" s="123">
        <f>SUM(AU299:AU303)</f>
        <v>0</v>
      </c>
      <c r="AV298" s="123">
        <f>VLOOKUP($C298,'1 预算编制表单'!$C:$BJ,51,FALSE)</f>
        <v>0</v>
      </c>
      <c r="AW298" s="123">
        <f>AV298-AX298</f>
        <v>0</v>
      </c>
      <c r="AX298" s="123">
        <f>SUM(AX299:AX303)</f>
        <v>0</v>
      </c>
      <c r="AY298" s="123">
        <f>VLOOKUP($C298,'1 预算编制表单'!$C:$BJ,54,FALSE)</f>
        <v>0</v>
      </c>
      <c r="AZ298" s="123">
        <f>AY298-BA298</f>
        <v>0</v>
      </c>
      <c r="BA298" s="123">
        <f>SUM(BA299:BA303)</f>
        <v>0</v>
      </c>
      <c r="BB298" s="123">
        <f>VLOOKUP($C298,'1 预算编制表单'!$C:$BJ,57,FALSE)</f>
        <v>0</v>
      </c>
      <c r="BC298" s="123">
        <f>BB298-BD298</f>
        <v>0</v>
      </c>
      <c r="BD298" s="123">
        <f>SUM(BD299:BD303)</f>
        <v>0</v>
      </c>
      <c r="BE298" s="123">
        <f>VLOOKUP($C298,'1 预算编制表单'!$C:$BJ,60,FALSE)</f>
        <v>0</v>
      </c>
      <c r="BF298" s="123">
        <f>BE298-BG298</f>
        <v>0</v>
      </c>
      <c r="BG298" s="123">
        <f>SUM(BG299:BG303)</f>
        <v>0</v>
      </c>
      <c r="BH298" s="123">
        <f>VLOOKUP($C298,'1 预算编制表单'!$C:$BJ,27,FALSE)</f>
        <v>0</v>
      </c>
      <c r="BI298" s="123">
        <f>BH298-BJ298</f>
        <v>0</v>
      </c>
      <c r="BJ298" s="123">
        <f>SUM(BJ299:BJ303)</f>
        <v>0</v>
      </c>
      <c r="BK298" s="123">
        <f>VLOOKUP($C298,'1 预算编制表单'!$C:$BJ,30,FALSE)</f>
        <v>0</v>
      </c>
      <c r="BL298" s="123">
        <f>BK298-BM298</f>
        <v>0</v>
      </c>
      <c r="BM298" s="123">
        <f>SUM(BM299:BM303)</f>
        <v>0</v>
      </c>
      <c r="BN298" s="123">
        <f>VLOOKUP($C298,'1 预算编制表单'!$C:$BJ,33,FALSE)</f>
        <v>0</v>
      </c>
      <c r="BO298" s="123">
        <f>BN298-BP298</f>
        <v>0</v>
      </c>
      <c r="BP298" s="123">
        <f>SUM(BP299:BP303)</f>
        <v>0</v>
      </c>
      <c r="BQ298" s="123">
        <f>VLOOKUP($C298,'1 预算编制表单'!$C:$BJ,36,FALSE)</f>
        <v>0</v>
      </c>
      <c r="BR298" s="123">
        <f>BQ298-BS298</f>
        <v>0</v>
      </c>
      <c r="BS298" s="123">
        <f>SUM(BS299:BS303)</f>
        <v>0</v>
      </c>
      <c r="BT298" s="123">
        <f>VLOOKUP($C298,'1 预算编制表单'!$C:$BJ,39,FALSE)</f>
        <v>0</v>
      </c>
      <c r="BU298" s="123">
        <f>BT298-BV298</f>
        <v>0</v>
      </c>
      <c r="BV298" s="123">
        <f>SUM(BV299:BV303)</f>
        <v>0</v>
      </c>
      <c r="BW298" s="123">
        <f>VLOOKUP($C298,'1 预算编制表单'!$C:$BJ,42,FALSE)</f>
        <v>0</v>
      </c>
      <c r="BX298" s="123">
        <f>BW298-BY298</f>
        <v>0</v>
      </c>
      <c r="BY298" s="123">
        <f>SUM(BY299:BY303)</f>
        <v>0</v>
      </c>
      <c r="BZ298" s="123">
        <f>VLOOKUP($C298,'1 预算编制表单'!$C:$BJ,45,FALSE)</f>
        <v>0</v>
      </c>
      <c r="CA298" s="123">
        <f>BZ298-CB298</f>
        <v>0</v>
      </c>
      <c r="CB298" s="123">
        <f>SUM(CB299:CB303)</f>
        <v>0</v>
      </c>
      <c r="CC298" s="123">
        <f>VLOOKUP($C298,'1 预算编制表单'!$C:$BJ,48,FALSE)</f>
        <v>0</v>
      </c>
      <c r="CD298" s="123">
        <f>CC298-CE298</f>
        <v>0</v>
      </c>
      <c r="CE298" s="123">
        <f>SUM(CE299:CE303)</f>
        <v>0</v>
      </c>
      <c r="CF298" s="123">
        <f>VLOOKUP($C298,'1 预算编制表单'!$C:$BJ,51,FALSE)</f>
        <v>0</v>
      </c>
      <c r="CG298" s="123">
        <f>CF298-CH298</f>
        <v>0</v>
      </c>
      <c r="CH298" s="123">
        <f>SUM(CH299:CH303)</f>
        <v>0</v>
      </c>
      <c r="CI298" s="123">
        <f>VLOOKUP($C298,'1 预算编制表单'!$C:$BJ,54,FALSE)</f>
        <v>0</v>
      </c>
      <c r="CJ298" s="123">
        <f>CI298-CK298</f>
        <v>0</v>
      </c>
      <c r="CK298" s="123">
        <f>SUM(CK299:CK303)</f>
        <v>0</v>
      </c>
      <c r="CL298" s="123">
        <f>VLOOKUP($C298,'1 预算编制表单'!$C:$BJ,57,FALSE)</f>
        <v>0</v>
      </c>
      <c r="CM298" s="123">
        <f>CL298-CN298</f>
        <v>0</v>
      </c>
      <c r="CN298" s="123">
        <f>SUM(CN299:CN303)</f>
        <v>0</v>
      </c>
      <c r="CO298" s="123">
        <f>VLOOKUP($C298,'1 预算编制表单'!$C:$BJ,60,FALSE)</f>
        <v>0</v>
      </c>
      <c r="CP298" s="123">
        <f>CO298-CQ298</f>
        <v>0</v>
      </c>
      <c r="CQ298" s="123">
        <f>SUM(CQ299:CQ303)</f>
        <v>0</v>
      </c>
    </row>
    <row r="299" s="85" customFormat="1" ht="24" customHeight="1" outlineLevel="4" spans="1:95">
      <c r="A299" s="124"/>
      <c r="B299" s="125"/>
      <c r="C299" s="126"/>
      <c r="D299" s="124"/>
      <c r="E299" s="125"/>
      <c r="F299" s="125"/>
      <c r="G299" s="125"/>
      <c r="H299" s="127"/>
      <c r="I299" s="127"/>
      <c r="J299" s="127">
        <f>Z299+AC299+AF299+AI299+AL299+AO299+AR299+AU299+AX299+BA299+BD299+BG299</f>
        <v>0</v>
      </c>
      <c r="K299" s="127">
        <v>1</v>
      </c>
      <c r="L299" s="152"/>
      <c r="M299" s="153">
        <f>IFERROR(VLOOKUP($L299,'2-2 引出数据_合同数据仓库'!$B$2:$BP$10000,3,FALSE),0)</f>
        <v>0</v>
      </c>
      <c r="N299" s="127"/>
      <c r="O299" s="153">
        <f>IFERROR(VLOOKUP((LEFT(VLOOKUP($L299,'2-2 引出数据_合同数据仓库'!$B$2:$BP$10000,64,FALSE),15)&amp;(RIGHT(VLOOKUP($L299,'2-2 引出数据_合同数据仓库'!$B$2:$BP$10000,64,FALSE),4)+1)),'2-2 引出数据_合同数据仓库'!$B$2:$BP$10000,3,FALSE),0)</f>
        <v>0</v>
      </c>
      <c r="P299" s="127"/>
      <c r="Q299" s="127">
        <f>IFERROR(VLOOKUP($L299,'2-2 引出数据_合同数据仓库'!$B$2:$BP$10000,28,FALSE),0)</f>
        <v>0</v>
      </c>
      <c r="R299" s="127">
        <f>IFERROR(VLOOKUP($L299,'2-2 引出数据_合同数据仓库'!$B$2:$BP$10000,29,FALSE),0)</f>
        <v>0</v>
      </c>
      <c r="S299" s="127">
        <f>IFERROR(VLOOKUP($L299,'2-2 引出数据_合同数据仓库'!$B$2:$BP$10000,4,FALSE),0)</f>
        <v>0</v>
      </c>
      <c r="T299" s="127"/>
      <c r="U299" s="127">
        <f>IFERROR(VLOOKUP($L299,'2-2 引出数据_合同数据仓库'!$B$2:$BP$10000,15,FALSE),0)</f>
        <v>0</v>
      </c>
      <c r="V299" s="127">
        <f>U299/(S299-R299+1)*365</f>
        <v>0</v>
      </c>
      <c r="W299" s="127"/>
      <c r="X299" s="159">
        <v>45658</v>
      </c>
      <c r="Y299" s="159">
        <f>X299+30</f>
        <v>45688</v>
      </c>
      <c r="Z299" s="163">
        <f>IFERROR(IF(($R299-Y299)&gt;=0,0,IF(($S299-X299)&lt;0,0,IF(AND(($S299-Y299)&gt;0,(X299-$R299)&gt;0),$V299/365*(Y299-X299+1),IF(AND(($S299-Y299)&lt;=0,(X299-$R299)&gt;0),$V299/365*($S299-X299+1),$V299/365*(Y299-$R299+1))))),0)</f>
        <v>0</v>
      </c>
      <c r="AA299" s="159">
        <f>Y299+1</f>
        <v>45689</v>
      </c>
      <c r="AB299" s="159">
        <f>AA299+27</f>
        <v>45716</v>
      </c>
      <c r="AC299" s="163">
        <f>IFERROR(IF(($R299-AB299)&gt;=0,0,IF(($S299-AA299)&lt;0,0,IF(AND(($S299-AB299)&gt;0,(AA299-$R299)&gt;0),$V299/365*(AB299-AA299+1),IF(AND(($S299-AB299)&lt;=0,(AA299-$R299)&gt;0),$V299/365*($S299-AA299+1),$V299/365*(AB299-$R299+1))))),0)</f>
        <v>0</v>
      </c>
      <c r="AD299" s="159">
        <f>AB299+1</f>
        <v>45717</v>
      </c>
      <c r="AE299" s="159">
        <f>AD299+30</f>
        <v>45747</v>
      </c>
      <c r="AF299" s="163">
        <f>IFERROR(IF(($R299-AE299)&gt;=0,0,IF(($S299-AD299)&lt;0,0,IF(AND(($S299-AE299)&gt;0,(AD299-$R299)&gt;0),$V299/365*(AE299-AD299+1),IF(AND(($S299-AE299)&lt;=0,(AD299-$R299)&gt;0),$V299/365*($S299-AD299+1),$V299/365*(AE299-$R299+1))))),0)</f>
        <v>0</v>
      </c>
      <c r="AG299" s="159">
        <f>AE299+1</f>
        <v>45748</v>
      </c>
      <c r="AH299" s="159">
        <f>AG299+29</f>
        <v>45777</v>
      </c>
      <c r="AI299" s="163">
        <f>IFERROR(IF(($R299-AH299)&gt;=0,0,IF(($S299-AG299)&lt;0,0,IF(AND(($S299-AH299)&gt;0,(AG299-$R299)&gt;0),$V299/365*(AH299-AG299+1),IF(AND(($S299-AH299)&lt;=0,(AG299-$R299)&gt;0),$V299/365*($S299-AG299+1),$V299/365*(AH299-$R299+1))))),0)</f>
        <v>0</v>
      </c>
      <c r="AJ299" s="159">
        <f>AH299+1</f>
        <v>45778</v>
      </c>
      <c r="AK299" s="159">
        <f>AJ299+30</f>
        <v>45808</v>
      </c>
      <c r="AL299" s="163">
        <f>IFERROR(IF(($R299-AK299)&gt;=0,0,IF(($S299-AJ299)&lt;0,0,IF(AND(($S299-AK299)&gt;0,(AJ299-$R299)&gt;0),$V299/365*(AK299-AJ299+1),IF(AND(($S299-AK299)&lt;=0,(AJ299-$R299)&gt;0),$V299/365*($S299-AJ299+1),$V299/365*(AK299-$R299+1))))),0)</f>
        <v>0</v>
      </c>
      <c r="AM299" s="159">
        <f>AK299+1</f>
        <v>45809</v>
      </c>
      <c r="AN299" s="159">
        <f>AM299+29</f>
        <v>45838</v>
      </c>
      <c r="AO299" s="163">
        <f>IFERROR(IF(($R299-AN299)&gt;=0,0,IF(($S299-AM299)&lt;0,0,IF(AND(($S299-AN299)&gt;0,(AM299-$R299)&gt;0),$V299/365*(AN299-AM299+1),IF(AND(($S299-AN299)&lt;=0,(AM299-$R299)&gt;0),$V299/365*($S299-AM299+1),$V299/365*(AN299-$R299+1))))),0)</f>
        <v>0</v>
      </c>
      <c r="AP299" s="159">
        <f>AN299+1</f>
        <v>45839</v>
      </c>
      <c r="AQ299" s="159">
        <f>AP299+30</f>
        <v>45869</v>
      </c>
      <c r="AR299" s="163">
        <f>IFERROR(IF(($R299-AQ299)&gt;=0,0,IF(($S299-AP299)&lt;0,0,IF(AND(($S299-AQ299)&gt;0,(AP299-$R299)&gt;0),$V299/365*(AQ299-AP299+1),IF(AND(($S299-AQ299)&lt;=0,(AP299-$R299)&gt;0),$V299/365*($S299-AP299+1),$V299/365*(AQ299-$R299+1))))),0)</f>
        <v>0</v>
      </c>
      <c r="AS299" s="159">
        <f>AQ299+1</f>
        <v>45870</v>
      </c>
      <c r="AT299" s="159">
        <f>AS299+30</f>
        <v>45900</v>
      </c>
      <c r="AU299" s="163">
        <f>IFERROR(IF(($R299-AT299)&gt;=0,0,IF(($S299-AS299)&lt;0,0,IF(AND(($S299-AT299)&gt;0,(AS299-$R299)&gt;0),$V299/365*(AT299-AS299+1),IF(AND(($S299-AT299)&lt;=0,(AS299-$R299)&gt;0),$V299/365*($S299-AS299+1),$V299/365*(AT299-$R299+1))))),0)</f>
        <v>0</v>
      </c>
      <c r="AV299" s="159">
        <f>AT299+1</f>
        <v>45901</v>
      </c>
      <c r="AW299" s="159">
        <f>AV299+29</f>
        <v>45930</v>
      </c>
      <c r="AX299" s="163">
        <f>IFERROR(IF(($R299-AW299)&gt;=0,0,IF(($S299-AV299)&lt;0,0,IF(AND(($S299-AW299)&gt;0,(AV299-$R299)&gt;0),$V299/365*(AW299-AV299+1),IF(AND(($S299-AW299)&lt;=0,(AV299-$R299)&gt;0),$V299/365*($S299-AV299+1),$V299/365*(AW299-$R299+1))))),0)</f>
        <v>0</v>
      </c>
      <c r="AY299" s="159">
        <f>AW299+1</f>
        <v>45931</v>
      </c>
      <c r="AZ299" s="159">
        <f>AY299+30</f>
        <v>45961</v>
      </c>
      <c r="BA299" s="163">
        <f>IFERROR(IF(($R299-AZ299)&gt;=0,0,IF(($S299-AY299)&lt;0,0,IF(AND(($S299-AZ299)&gt;0,(AY299-$R299)&gt;0),$V299/365*(AZ299-AY299+1),IF(AND(($S299-AZ299)&lt;=0,(AY299-$R299)&gt;0),$V299/365*($S299-AY299+1),$V299/365*(AZ299-$R299+1))))),0)</f>
        <v>0</v>
      </c>
      <c r="BB299" s="159">
        <f>AZ299+1</f>
        <v>45962</v>
      </c>
      <c r="BC299" s="159">
        <f>BB299+29</f>
        <v>45991</v>
      </c>
      <c r="BD299" s="163">
        <f>IFERROR(IF(($R299-BC299)&gt;=0,0,IF(($S299-BB299)&lt;0,0,IF(AND(($S299-BC299)&gt;0,(BB299-$R299)&gt;0),$V299/365*(BC299-BB299+1),IF(AND(($S299-BC299)&lt;=0,(BB299-$R299)&gt;0),$V299/365*($S299-BB299+1),$V299/365*(BC299-$R299+1))))),0)</f>
        <v>0</v>
      </c>
      <c r="BE299" s="159">
        <f>BC299+1</f>
        <v>45992</v>
      </c>
      <c r="BF299" s="159">
        <f>BE299+30</f>
        <v>46022</v>
      </c>
      <c r="BG299" s="163">
        <f>IFERROR(IF(($R299-BF299)&gt;=0,0,IF(($S299-BE299)&lt;0,0,IF(AND(($S299-BF299)&gt;0,(BE299-$R299)&gt;0),$V299/365*(BF299-BE299+1),IF(AND(($S299-BF299)&lt;=0,(BE299-$R299)&gt;0),$V299/365*($S299-BE299+1),$V299/365*(BF299-$R299+1))))),0)</f>
        <v>0</v>
      </c>
      <c r="BH299" s="159">
        <v>46023</v>
      </c>
      <c r="BI299" s="159">
        <f>BH299+30</f>
        <v>46053</v>
      </c>
      <c r="BJ299" s="163">
        <f>IFERROR(IF(($R299-BI299)&gt;=0,0,IF(($S299-BH299)&lt;0,0,IF(AND(($S299-BI299)&gt;0,(BH299-$R299)&gt;0),$V299/365*(BI299-BH299+1),IF(AND(($S299-BI299)&lt;=0,(BH299-$R299)&gt;0),$V299/365*($S299-BH299+1),$V299/365*(BI299-$R299+1))))),0)</f>
        <v>0</v>
      </c>
      <c r="BK299" s="159">
        <f>BI299+1</f>
        <v>46054</v>
      </c>
      <c r="BL299" s="159">
        <f>BK299+27</f>
        <v>46081</v>
      </c>
      <c r="BM299" s="163">
        <f>IFERROR(IF(($R299-BL299)&gt;=0,0,IF(($S299-BK299)&lt;0,0,IF(AND(($S299-BL299)&gt;0,(BK299-$R299)&gt;0),$V299/365*(BL299-BK299+1),IF(AND(($S299-BL299)&lt;=0,(BK299-$R299)&gt;0),$V299/365*($S299-BK299+1),$V299/365*(BL299-$R299+1))))),0)</f>
        <v>0</v>
      </c>
      <c r="BN299" s="159">
        <f>BL299+1</f>
        <v>46082</v>
      </c>
      <c r="BO299" s="159">
        <f>BN299+30</f>
        <v>46112</v>
      </c>
      <c r="BP299" s="163">
        <f>IFERROR(IF(($R299-BO299)&gt;=0,0,IF(($S299-BN299)&lt;0,0,IF(AND(($S299-BO299)&gt;0,(BN299-$R299)&gt;0),$V299/365*(BO299-BN299+1),IF(AND(($S299-BO299)&lt;=0,(BN299-$R299)&gt;0),$V299/365*($S299-BN299+1),$V299/365*(BO299-$R299+1))))),0)</f>
        <v>0</v>
      </c>
      <c r="BQ299" s="159">
        <f>BO299+1</f>
        <v>46113</v>
      </c>
      <c r="BR299" s="159">
        <f>BQ299+29</f>
        <v>46142</v>
      </c>
      <c r="BS299" s="163">
        <f>IFERROR(IF(($R299-BR299)&gt;=0,0,IF(($S299-BQ299)&lt;0,0,IF(AND(($S299-BR299)&gt;0,(BQ299-$R299)&gt;0),$V299/365*(BR299-BQ299+1),IF(AND(($S299-BR299)&lt;=0,(BQ299-$R299)&gt;0),$V299/365*($S299-BQ299+1),$V299/365*(BR299-$R299+1))))),0)</f>
        <v>0</v>
      </c>
      <c r="BT299" s="159">
        <f>BR299+1</f>
        <v>46143</v>
      </c>
      <c r="BU299" s="159">
        <f>BT299+30</f>
        <v>46173</v>
      </c>
      <c r="BV299" s="163">
        <f>IFERROR(IF(($R299-BU299)&gt;=0,0,IF(($S299-BT299)&lt;0,0,IF(AND(($S299-BU299)&gt;0,(BT299-$R299)&gt;0),$V299/365*(BU299-BT299+1),IF(AND(($S299-BU299)&lt;=0,(BT299-$R299)&gt;0),$V299/365*($S299-BT299+1),$V299/365*(BU299-$R299+1))))),0)</f>
        <v>0</v>
      </c>
      <c r="BW299" s="159">
        <f>BU299+1</f>
        <v>46174</v>
      </c>
      <c r="BX299" s="159">
        <f>BW299+29</f>
        <v>46203</v>
      </c>
      <c r="BY299" s="163">
        <f>IFERROR(IF(($R299-BX299)&gt;=0,0,IF(($S299-BW299)&lt;0,0,IF(AND(($S299-BX299)&gt;0,(BW299-$R299)&gt;0),$V299/365*(BX299-BW299+1),IF(AND(($S299-BX299)&lt;=0,(BW299-$R299)&gt;0),$V299/365*($S299-BW299+1),$V299/365*(BX299-$R299+1))))),0)</f>
        <v>0</v>
      </c>
      <c r="BZ299" s="159">
        <f>BX299+1</f>
        <v>46204</v>
      </c>
      <c r="CA299" s="159">
        <f>BZ299+30</f>
        <v>46234</v>
      </c>
      <c r="CB299" s="163">
        <f>IFERROR(IF(($R299-CA299)&gt;=0,0,IF(($S299-BZ299)&lt;0,0,IF(AND(($S299-CA299)&gt;0,(BZ299-$R299)&gt;0),$V299/365*(CA299-BZ299+1),IF(AND(($S299-CA299)&lt;=0,(BZ299-$R299)&gt;0),$V299/365*($S299-BZ299+1),$V299/365*(CA299-$R299+1))))),0)</f>
        <v>0</v>
      </c>
      <c r="CC299" s="159">
        <f>CA299+1</f>
        <v>46235</v>
      </c>
      <c r="CD299" s="159">
        <f>CC299+30</f>
        <v>46265</v>
      </c>
      <c r="CE299" s="163">
        <f>IFERROR(IF(($R299-CD299)&gt;=0,0,IF(($S299-CC299)&lt;0,0,IF(AND(($S299-CD299)&gt;0,(CC299-$R299)&gt;0),$V299/365*(CD299-CC299+1),IF(AND(($S299-CD299)&lt;=0,(CC299-$R299)&gt;0),$V299/365*($S299-CC299+1),$V299/365*(CD299-$R299+1))))),0)</f>
        <v>0</v>
      </c>
      <c r="CF299" s="159">
        <f>CD299+1</f>
        <v>46266</v>
      </c>
      <c r="CG299" s="159">
        <f>CF299+29</f>
        <v>46295</v>
      </c>
      <c r="CH299" s="163">
        <f>IFERROR(IF(($R299-CG299)&gt;=0,0,IF(($S299-CF299)&lt;0,0,IF(AND(($S299-CG299)&gt;0,(CF299-$R299)&gt;0),$V299/365*(CG299-CF299+1),IF(AND(($S299-CG299)&lt;=0,(CF299-$R299)&gt;0),$V299/365*($S299-CF299+1),$V299/365*(CG299-$R299+1))))),0)</f>
        <v>0</v>
      </c>
      <c r="CI299" s="159">
        <f>CG299+1</f>
        <v>46296</v>
      </c>
      <c r="CJ299" s="159">
        <f>CI299+30</f>
        <v>46326</v>
      </c>
      <c r="CK299" s="163">
        <f>IFERROR(IF(($R299-CJ299)&gt;=0,0,IF(($S299-CI299)&lt;0,0,IF(AND(($S299-CJ299)&gt;0,(CI299-$R299)&gt;0),$V299/365*(CJ299-CI299+1),IF(AND(($S299-CJ299)&lt;=0,(CI299-$R299)&gt;0),$V299/365*($S299-CI299+1),$V299/365*(CJ299-$R299+1))))),0)</f>
        <v>0</v>
      </c>
      <c r="CL299" s="159">
        <f>CJ299+1</f>
        <v>46327</v>
      </c>
      <c r="CM299" s="159">
        <f>CL299+29</f>
        <v>46356</v>
      </c>
      <c r="CN299" s="163">
        <f>IFERROR(IF(($R299-CM299)&gt;=0,0,IF(($S299-CL299)&lt;0,0,IF(AND(($S299-CM299)&gt;0,(CL299-$R299)&gt;0),$V299/365*(CM299-CL299+1),IF(AND(($S299-CM299)&lt;=0,(CL299-$R299)&gt;0),$V299/365*($S299-CL299+1),$V299/365*(CM299-$R299+1))))),0)</f>
        <v>0</v>
      </c>
      <c r="CO299" s="159">
        <f>CM299+1</f>
        <v>46357</v>
      </c>
      <c r="CP299" s="159">
        <f>CO299+30</f>
        <v>46387</v>
      </c>
      <c r="CQ299" s="163">
        <f>IFERROR(IF(($R299-CP299)&gt;=0,0,IF(($S299-CO299)&lt;0,0,IF(AND(($S299-CP299)&gt;0,(CO299-$R299)&gt;0),$V299/365*(CP299-CO299+1),IF(AND(($S299-CP299)&lt;=0,(CO299-$R299)&gt;0),$V299/365*($S299-CO299+1),$V299/365*(CP299-$R299+1))))),0)</f>
        <v>0</v>
      </c>
    </row>
    <row r="300" s="85" customFormat="1" ht="24" customHeight="1" outlineLevel="4" spans="1:95">
      <c r="A300" s="124"/>
      <c r="B300" s="125"/>
      <c r="C300" s="126"/>
      <c r="D300" s="124"/>
      <c r="E300" s="125"/>
      <c r="F300" s="125"/>
      <c r="G300" s="125"/>
      <c r="H300" s="127"/>
      <c r="I300" s="127"/>
      <c r="J300" s="127">
        <f>Z300+AC300+AF300+AI300+AL300+AO300+AR300+AU300+AX300+BA300+BD300+BG300</f>
        <v>0</v>
      </c>
      <c r="K300" s="127">
        <f>K299+1</f>
        <v>2</v>
      </c>
      <c r="L300" s="152"/>
      <c r="M300" s="153">
        <f>IFERROR(VLOOKUP($L300,'2-2 引出数据_合同数据仓库'!$B$2:$BP$10000,3,FALSE),0)</f>
        <v>0</v>
      </c>
      <c r="N300" s="127"/>
      <c r="O300" s="153">
        <f>IFERROR(VLOOKUP((LEFT(VLOOKUP($L300,'2-2 引出数据_合同数据仓库'!$B$2:$BP$10000,64,FALSE),15)&amp;(RIGHT(VLOOKUP($L300,'2-2 引出数据_合同数据仓库'!$B$2:$BP$10000,64,FALSE),4)+1)),'2-2 引出数据_合同数据仓库'!$B$2:$BP$10000,3,FALSE),0)</f>
        <v>0</v>
      </c>
      <c r="P300" s="127"/>
      <c r="Q300" s="127">
        <f>IFERROR(VLOOKUP($L300,'2-2 引出数据_合同数据仓库'!$B$2:$BP$10000,28,FALSE),0)</f>
        <v>0</v>
      </c>
      <c r="R300" s="127">
        <f>IFERROR(VLOOKUP($L300,'2-2 引出数据_合同数据仓库'!$B$2:$BP$10000,29,FALSE),0)</f>
        <v>0</v>
      </c>
      <c r="S300" s="127">
        <f>IFERROR(VLOOKUP($L300,'2-2 引出数据_合同数据仓库'!$B$2:$BP$10000,4,FALSE),0)</f>
        <v>0</v>
      </c>
      <c r="T300" s="127"/>
      <c r="U300" s="127">
        <f>IFERROR(VLOOKUP($L300,'2-2 引出数据_合同数据仓库'!$B$2:$BP$10000,15,FALSE),0)</f>
        <v>0</v>
      </c>
      <c r="V300" s="127">
        <f>U300/(S300-R300+1)*365</f>
        <v>0</v>
      </c>
      <c r="W300" s="127"/>
      <c r="X300" s="159">
        <v>45658</v>
      </c>
      <c r="Y300" s="159">
        <f>X300+30</f>
        <v>45688</v>
      </c>
      <c r="Z300" s="163">
        <f>IFERROR(IF(($R300-Y300)&gt;=0,0,IF(($S300-X300)&lt;0,0,IF(AND(($S300-Y300)&gt;0,(X300-$R300)&gt;0),$V300/365*(Y300-X300+1),IF(AND(($S300-Y300)&lt;=0,(X300-$R300)&gt;0),$V300/365*($S300-X300+1),$V300/365*(Y300-$R300+1))))),0)</f>
        <v>0</v>
      </c>
      <c r="AA300" s="159">
        <f>Y300+1</f>
        <v>45689</v>
      </c>
      <c r="AB300" s="159">
        <f>AA300+27</f>
        <v>45716</v>
      </c>
      <c r="AC300" s="163">
        <f>IFERROR(IF(($R300-AB300)&gt;=0,0,IF(($S300-AA300)&lt;0,0,IF(AND(($S300-AB300)&gt;0,(AA300-$R300)&gt;0),$V300/365*(AB300-AA300+1),IF(AND(($S300-AB300)&lt;=0,(AA300-$R300)&gt;0),$V300/365*($S300-AA300+1),$V300/365*(AB300-$R300+1))))),0)</f>
        <v>0</v>
      </c>
      <c r="AD300" s="159">
        <f>AB300+1</f>
        <v>45717</v>
      </c>
      <c r="AE300" s="159">
        <f>AD300+30</f>
        <v>45747</v>
      </c>
      <c r="AF300" s="163">
        <f>IFERROR(IF(($R300-AE300)&gt;=0,0,IF(($S300-AD300)&lt;0,0,IF(AND(($S300-AE300)&gt;0,(AD300-$R300)&gt;0),$V300/365*(AE300-AD300+1),IF(AND(($S300-AE300)&lt;=0,(AD300-$R300)&gt;0),$V300/365*($S300-AD300+1),$V300/365*(AE300-$R300+1))))),0)</f>
        <v>0</v>
      </c>
      <c r="AG300" s="159">
        <f>AE300+1</f>
        <v>45748</v>
      </c>
      <c r="AH300" s="159">
        <f>AG300+29</f>
        <v>45777</v>
      </c>
      <c r="AI300" s="163">
        <f>IFERROR(IF(($R300-AH300)&gt;=0,0,IF(($S300-AG300)&lt;0,0,IF(AND(($S300-AH300)&gt;0,(AG300-$R300)&gt;0),$V300/365*(AH300-AG300+1),IF(AND(($S300-AH300)&lt;=0,(AG300-$R300)&gt;0),$V300/365*($S300-AG300+1),$V300/365*(AH300-$R300+1))))),0)</f>
        <v>0</v>
      </c>
      <c r="AJ300" s="159">
        <f>AH300+1</f>
        <v>45778</v>
      </c>
      <c r="AK300" s="159">
        <f>AJ300+30</f>
        <v>45808</v>
      </c>
      <c r="AL300" s="163">
        <f>IFERROR(IF(($R300-AK300)&gt;=0,0,IF(($S300-AJ300)&lt;0,0,IF(AND(($S300-AK300)&gt;0,(AJ300-$R300)&gt;0),$V300/365*(AK300-AJ300+1),IF(AND(($S300-AK300)&lt;=0,(AJ300-$R300)&gt;0),$V300/365*($S300-AJ300+1),$V300/365*(AK300-$R300+1))))),0)</f>
        <v>0</v>
      </c>
      <c r="AM300" s="159">
        <f>AK300+1</f>
        <v>45809</v>
      </c>
      <c r="AN300" s="159">
        <f>AM300+29</f>
        <v>45838</v>
      </c>
      <c r="AO300" s="163">
        <f>IFERROR(IF(($R300-AN300)&gt;=0,0,IF(($S300-AM300)&lt;0,0,IF(AND(($S300-AN300)&gt;0,(AM300-$R300)&gt;0),$V300/365*(AN300-AM300+1),IF(AND(($S300-AN300)&lt;=0,(AM300-$R300)&gt;0),$V300/365*($S300-AM300+1),$V300/365*(AN300-$R300+1))))),0)</f>
        <v>0</v>
      </c>
      <c r="AP300" s="159">
        <f>AN300+1</f>
        <v>45839</v>
      </c>
      <c r="AQ300" s="159">
        <f>AP300+30</f>
        <v>45869</v>
      </c>
      <c r="AR300" s="163">
        <f>IFERROR(IF(($R300-AQ300)&gt;=0,0,IF(($S300-AP300)&lt;0,0,IF(AND(($S300-AQ300)&gt;0,(AP300-$R300)&gt;0),$V300/365*(AQ300-AP300+1),IF(AND(($S300-AQ300)&lt;=0,(AP300-$R300)&gt;0),$V300/365*($S300-AP300+1),$V300/365*(AQ300-$R300+1))))),0)</f>
        <v>0</v>
      </c>
      <c r="AS300" s="159">
        <f>AQ300+1</f>
        <v>45870</v>
      </c>
      <c r="AT300" s="159">
        <f>AS300+30</f>
        <v>45900</v>
      </c>
      <c r="AU300" s="163">
        <f>IFERROR(IF(($R300-AT300)&gt;=0,0,IF(($S300-AS300)&lt;0,0,IF(AND(($S300-AT300)&gt;0,(AS300-$R300)&gt;0),$V300/365*(AT300-AS300+1),IF(AND(($S300-AT300)&lt;=0,(AS300-$R300)&gt;0),$V300/365*($S300-AS300+1),$V300/365*(AT300-$R300+1))))),0)</f>
        <v>0</v>
      </c>
      <c r="AV300" s="159">
        <f>AT300+1</f>
        <v>45901</v>
      </c>
      <c r="AW300" s="159">
        <f>AV300+29</f>
        <v>45930</v>
      </c>
      <c r="AX300" s="163">
        <f>IFERROR(IF(($R300-AW300)&gt;=0,0,IF(($S300-AV300)&lt;0,0,IF(AND(($S300-AW300)&gt;0,(AV300-$R300)&gt;0),$V300/365*(AW300-AV300+1),IF(AND(($S300-AW300)&lt;=0,(AV300-$R300)&gt;0),$V300/365*($S300-AV300+1),$V300/365*(AW300-$R300+1))))),0)</f>
        <v>0</v>
      </c>
      <c r="AY300" s="159">
        <f>AW300+1</f>
        <v>45931</v>
      </c>
      <c r="AZ300" s="159">
        <f>AY300+30</f>
        <v>45961</v>
      </c>
      <c r="BA300" s="163">
        <f>IFERROR(IF(($R300-AZ300)&gt;=0,0,IF(($S300-AY300)&lt;0,0,IF(AND(($S300-AZ300)&gt;0,(AY300-$R300)&gt;0),$V300/365*(AZ300-AY300+1),IF(AND(($S300-AZ300)&lt;=0,(AY300-$R300)&gt;0),$V300/365*($S300-AY300+1),$V300/365*(AZ300-$R300+1))))),0)</f>
        <v>0</v>
      </c>
      <c r="BB300" s="159">
        <f>AZ300+1</f>
        <v>45962</v>
      </c>
      <c r="BC300" s="159">
        <f>BB300+29</f>
        <v>45991</v>
      </c>
      <c r="BD300" s="163">
        <f>IFERROR(IF(($R300-BC300)&gt;=0,0,IF(($S300-BB300)&lt;0,0,IF(AND(($S300-BC300)&gt;0,(BB300-$R300)&gt;0),$V300/365*(BC300-BB300+1),IF(AND(($S300-BC300)&lt;=0,(BB300-$R300)&gt;0),$V300/365*($S300-BB300+1),$V300/365*(BC300-$R300+1))))),0)</f>
        <v>0</v>
      </c>
      <c r="BE300" s="159">
        <f>BC300+1</f>
        <v>45992</v>
      </c>
      <c r="BF300" s="159">
        <f>BE300+30</f>
        <v>46022</v>
      </c>
      <c r="BG300" s="163">
        <f>IFERROR(IF(($R300-BF300)&gt;=0,0,IF(($S300-BE300)&lt;0,0,IF(AND(($S300-BF300)&gt;0,(BE300-$R300)&gt;0),$V300/365*(BF300-BE300+1),IF(AND(($S300-BF300)&lt;=0,(BE300-$R300)&gt;0),$V300/365*($S300-BE300+1),$V300/365*(BF300-$R300+1))))),0)</f>
        <v>0</v>
      </c>
      <c r="BH300" s="159">
        <v>46023</v>
      </c>
      <c r="BI300" s="159">
        <f>BH300+30</f>
        <v>46053</v>
      </c>
      <c r="BJ300" s="163">
        <f>IFERROR(IF(($R300-BI300)&gt;=0,0,IF(($S300-BH300)&lt;0,0,IF(AND(($S300-BI300)&gt;0,(BH300-$R300)&gt;0),$V300/365*(BI300-BH300+1),IF(AND(($S300-BI300)&lt;=0,(BH300-$R300)&gt;0),$V300/365*($S300-BH300+1),$V300/365*(BI300-$R300+1))))),0)</f>
        <v>0</v>
      </c>
      <c r="BK300" s="159">
        <f>BI300+1</f>
        <v>46054</v>
      </c>
      <c r="BL300" s="159">
        <f>BK300+27</f>
        <v>46081</v>
      </c>
      <c r="BM300" s="163">
        <f>IFERROR(IF(($R300-BL300)&gt;=0,0,IF(($S300-BK300)&lt;0,0,IF(AND(($S300-BL300)&gt;0,(BK300-$R300)&gt;0),$V300/365*(BL300-BK300+1),IF(AND(($S300-BL300)&lt;=0,(BK300-$R300)&gt;0),$V300/365*($S300-BK300+1),$V300/365*(BL300-$R300+1))))),0)</f>
        <v>0</v>
      </c>
      <c r="BN300" s="159">
        <f>BL300+1</f>
        <v>46082</v>
      </c>
      <c r="BO300" s="159">
        <f>BN300+30</f>
        <v>46112</v>
      </c>
      <c r="BP300" s="163">
        <f>IFERROR(IF(($R300-BO300)&gt;=0,0,IF(($S300-BN300)&lt;0,0,IF(AND(($S300-BO300)&gt;0,(BN300-$R300)&gt;0),$V300/365*(BO300-BN300+1),IF(AND(($S300-BO300)&lt;=0,(BN300-$R300)&gt;0),$V300/365*($S300-BN300+1),$V300/365*(BO300-$R300+1))))),0)</f>
        <v>0</v>
      </c>
      <c r="BQ300" s="159">
        <f>BO300+1</f>
        <v>46113</v>
      </c>
      <c r="BR300" s="159">
        <f>BQ300+29</f>
        <v>46142</v>
      </c>
      <c r="BS300" s="163">
        <f>IFERROR(IF(($R300-BR300)&gt;=0,0,IF(($S300-BQ300)&lt;0,0,IF(AND(($S300-BR300)&gt;0,(BQ300-$R300)&gt;0),$V300/365*(BR300-BQ300+1),IF(AND(($S300-BR300)&lt;=0,(BQ300-$R300)&gt;0),$V300/365*($S300-BQ300+1),$V300/365*(BR300-$R300+1))))),0)</f>
        <v>0</v>
      </c>
      <c r="BT300" s="159">
        <f>BR300+1</f>
        <v>46143</v>
      </c>
      <c r="BU300" s="159">
        <f>BT300+30</f>
        <v>46173</v>
      </c>
      <c r="BV300" s="163">
        <f>IFERROR(IF(($R300-BU300)&gt;=0,0,IF(($S300-BT300)&lt;0,0,IF(AND(($S300-BU300)&gt;0,(BT300-$R300)&gt;0),$V300/365*(BU300-BT300+1),IF(AND(($S300-BU300)&lt;=0,(BT300-$R300)&gt;0),$V300/365*($S300-BT300+1),$V300/365*(BU300-$R300+1))))),0)</f>
        <v>0</v>
      </c>
      <c r="BW300" s="159">
        <f>BU300+1</f>
        <v>46174</v>
      </c>
      <c r="BX300" s="159">
        <f>BW300+29</f>
        <v>46203</v>
      </c>
      <c r="BY300" s="163">
        <f>IFERROR(IF(($R300-BX300)&gt;=0,0,IF(($S300-BW300)&lt;0,0,IF(AND(($S300-BX300)&gt;0,(BW300-$R300)&gt;0),$V300/365*(BX300-BW300+1),IF(AND(($S300-BX300)&lt;=0,(BW300-$R300)&gt;0),$V300/365*($S300-BW300+1),$V300/365*(BX300-$R300+1))))),0)</f>
        <v>0</v>
      </c>
      <c r="BZ300" s="159">
        <f>BX300+1</f>
        <v>46204</v>
      </c>
      <c r="CA300" s="159">
        <f>BZ300+30</f>
        <v>46234</v>
      </c>
      <c r="CB300" s="163">
        <f>IFERROR(IF(($R300-CA300)&gt;=0,0,IF(($S300-BZ300)&lt;0,0,IF(AND(($S300-CA300)&gt;0,(BZ300-$R300)&gt;0),$V300/365*(CA300-BZ300+1),IF(AND(($S300-CA300)&lt;=0,(BZ300-$R300)&gt;0),$V300/365*($S300-BZ300+1),$V300/365*(CA300-$R300+1))))),0)</f>
        <v>0</v>
      </c>
      <c r="CC300" s="159">
        <f>CA300+1</f>
        <v>46235</v>
      </c>
      <c r="CD300" s="159">
        <f>CC300+30</f>
        <v>46265</v>
      </c>
      <c r="CE300" s="163">
        <f>IFERROR(IF(($R300-CD300)&gt;=0,0,IF(($S300-CC300)&lt;0,0,IF(AND(($S300-CD300)&gt;0,(CC300-$R300)&gt;0),$V300/365*(CD300-CC300+1),IF(AND(($S300-CD300)&lt;=0,(CC300-$R300)&gt;0),$V300/365*($S300-CC300+1),$V300/365*(CD300-$R300+1))))),0)</f>
        <v>0</v>
      </c>
      <c r="CF300" s="159">
        <f>CD300+1</f>
        <v>46266</v>
      </c>
      <c r="CG300" s="159">
        <f>CF300+29</f>
        <v>46295</v>
      </c>
      <c r="CH300" s="163">
        <f>IFERROR(IF(($R300-CG300)&gt;=0,0,IF(($S300-CF300)&lt;0,0,IF(AND(($S300-CG300)&gt;0,(CF300-$R300)&gt;0),$V300/365*(CG300-CF300+1),IF(AND(($S300-CG300)&lt;=0,(CF300-$R300)&gt;0),$V300/365*($S300-CF300+1),$V300/365*(CG300-$R300+1))))),0)</f>
        <v>0</v>
      </c>
      <c r="CI300" s="159">
        <f>CG300+1</f>
        <v>46296</v>
      </c>
      <c r="CJ300" s="159">
        <f>CI300+30</f>
        <v>46326</v>
      </c>
      <c r="CK300" s="163">
        <f>IFERROR(IF(($R300-CJ300)&gt;=0,0,IF(($S300-CI300)&lt;0,0,IF(AND(($S300-CJ300)&gt;0,(CI300-$R300)&gt;0),$V300/365*(CJ300-CI300+1),IF(AND(($S300-CJ300)&lt;=0,(CI300-$R300)&gt;0),$V300/365*($S300-CI300+1),$V300/365*(CJ300-$R300+1))))),0)</f>
        <v>0</v>
      </c>
      <c r="CL300" s="159">
        <f>CJ300+1</f>
        <v>46327</v>
      </c>
      <c r="CM300" s="159">
        <f>CL300+29</f>
        <v>46356</v>
      </c>
      <c r="CN300" s="163">
        <f>IFERROR(IF(($R300-CM300)&gt;=0,0,IF(($S300-CL300)&lt;0,0,IF(AND(($S300-CM300)&gt;0,(CL300-$R300)&gt;0),$V300/365*(CM300-CL300+1),IF(AND(($S300-CM300)&lt;=0,(CL300-$R300)&gt;0),$V300/365*($S300-CL300+1),$V300/365*(CM300-$R300+1))))),0)</f>
        <v>0</v>
      </c>
      <c r="CO300" s="159">
        <f>CM300+1</f>
        <v>46357</v>
      </c>
      <c r="CP300" s="159">
        <f>CO300+30</f>
        <v>46387</v>
      </c>
      <c r="CQ300" s="163">
        <f>IFERROR(IF(($R300-CP300)&gt;=0,0,IF(($S300-CO300)&lt;0,0,IF(AND(($S300-CP300)&gt;0,(CO300-$R300)&gt;0),$V300/365*(CP300-CO300+1),IF(AND(($S300-CP300)&lt;=0,(CO300-$R300)&gt;0),$V300/365*($S300-CO300+1),$V300/365*(CP300-$R300+1))))),0)</f>
        <v>0</v>
      </c>
    </row>
    <row r="301" s="85" customFormat="1" ht="24" customHeight="1" outlineLevel="4" spans="1:95">
      <c r="A301" s="124"/>
      <c r="B301" s="125"/>
      <c r="C301" s="126"/>
      <c r="D301" s="124"/>
      <c r="E301" s="125"/>
      <c r="F301" s="125"/>
      <c r="G301" s="125"/>
      <c r="H301" s="127"/>
      <c r="I301" s="127"/>
      <c r="J301" s="127">
        <f>Z301+AC301+AF301+AI301+AL301+AO301+AR301+AU301+AX301+BA301+BD301+BG301</f>
        <v>0</v>
      </c>
      <c r="K301" s="127">
        <f>K300+1</f>
        <v>3</v>
      </c>
      <c r="L301" s="152"/>
      <c r="M301" s="153">
        <f>IFERROR(VLOOKUP($L301,'2-2 引出数据_合同数据仓库'!$B$2:$BP$10000,3,FALSE),0)</f>
        <v>0</v>
      </c>
      <c r="N301" s="127"/>
      <c r="O301" s="153">
        <f>IFERROR(VLOOKUP((LEFT(VLOOKUP($L301,'2-2 引出数据_合同数据仓库'!$B$2:$BP$10000,64,FALSE),15)&amp;(RIGHT(VLOOKUP($L301,'2-2 引出数据_合同数据仓库'!$B$2:$BP$10000,64,FALSE),4)+1)),'2-2 引出数据_合同数据仓库'!$B$2:$BP$10000,3,FALSE),0)</f>
        <v>0</v>
      </c>
      <c r="P301" s="127"/>
      <c r="Q301" s="127">
        <f>IFERROR(VLOOKUP($L301,'2-2 引出数据_合同数据仓库'!$B$2:$BP$10000,28,FALSE),0)</f>
        <v>0</v>
      </c>
      <c r="R301" s="127">
        <f>IFERROR(VLOOKUP($L301,'2-2 引出数据_合同数据仓库'!$B$2:$BP$10000,29,FALSE),0)</f>
        <v>0</v>
      </c>
      <c r="S301" s="127">
        <f>IFERROR(VLOOKUP($L301,'2-2 引出数据_合同数据仓库'!$B$2:$BP$10000,4,FALSE),0)</f>
        <v>0</v>
      </c>
      <c r="T301" s="127"/>
      <c r="U301" s="127">
        <f>IFERROR(VLOOKUP($L301,'2-2 引出数据_合同数据仓库'!$B$2:$BP$10000,15,FALSE),0)</f>
        <v>0</v>
      </c>
      <c r="V301" s="127">
        <f>U301/(S301-R301+1)*365</f>
        <v>0</v>
      </c>
      <c r="W301" s="127"/>
      <c r="X301" s="159">
        <v>45658</v>
      </c>
      <c r="Y301" s="159">
        <f>X301+30</f>
        <v>45688</v>
      </c>
      <c r="Z301" s="163">
        <f>IFERROR(IF(($R301-Y301)&gt;=0,0,IF(($S301-X301)&lt;0,0,IF(AND(($S301-Y301)&gt;0,(X301-$R301)&gt;0),$V301/365*(Y301-X301+1),IF(AND(($S301-Y301)&lt;=0,(X301-$R301)&gt;0),$V301/365*($S301-X301+1),$V301/365*(Y301-$R301+1))))),0)</f>
        <v>0</v>
      </c>
      <c r="AA301" s="159">
        <f>Y301+1</f>
        <v>45689</v>
      </c>
      <c r="AB301" s="159">
        <f>AA301+27</f>
        <v>45716</v>
      </c>
      <c r="AC301" s="163">
        <f>IFERROR(IF(($R301-AB301)&gt;=0,0,IF(($S301-AA301)&lt;0,0,IF(AND(($S301-AB301)&gt;0,(AA301-$R301)&gt;0),$V301/365*(AB301-AA301+1),IF(AND(($S301-AB301)&lt;=0,(AA301-$R301)&gt;0),$V301/365*($S301-AA301+1),$V301/365*(AB301-$R301+1))))),0)</f>
        <v>0</v>
      </c>
      <c r="AD301" s="159">
        <f>AB301+1</f>
        <v>45717</v>
      </c>
      <c r="AE301" s="159">
        <f>AD301+30</f>
        <v>45747</v>
      </c>
      <c r="AF301" s="163">
        <f>IFERROR(IF(($R301-AE301)&gt;=0,0,IF(($S301-AD301)&lt;0,0,IF(AND(($S301-AE301)&gt;0,(AD301-$R301)&gt;0),$V301/365*(AE301-AD301+1),IF(AND(($S301-AE301)&lt;=0,(AD301-$R301)&gt;0),$V301/365*($S301-AD301+1),$V301/365*(AE301-$R301+1))))),0)</f>
        <v>0</v>
      </c>
      <c r="AG301" s="159">
        <f>AE301+1</f>
        <v>45748</v>
      </c>
      <c r="AH301" s="159">
        <f>AG301+29</f>
        <v>45777</v>
      </c>
      <c r="AI301" s="163">
        <f>IFERROR(IF(($R301-AH301)&gt;=0,0,IF(($S301-AG301)&lt;0,0,IF(AND(($S301-AH301)&gt;0,(AG301-$R301)&gt;0),$V301/365*(AH301-AG301+1),IF(AND(($S301-AH301)&lt;=0,(AG301-$R301)&gt;0),$V301/365*($S301-AG301+1),$V301/365*(AH301-$R301+1))))),0)</f>
        <v>0</v>
      </c>
      <c r="AJ301" s="159">
        <f>AH301+1</f>
        <v>45778</v>
      </c>
      <c r="AK301" s="159">
        <f>AJ301+30</f>
        <v>45808</v>
      </c>
      <c r="AL301" s="163">
        <f>IFERROR(IF(($R301-AK301)&gt;=0,0,IF(($S301-AJ301)&lt;0,0,IF(AND(($S301-AK301)&gt;0,(AJ301-$R301)&gt;0),$V301/365*(AK301-AJ301+1),IF(AND(($S301-AK301)&lt;=0,(AJ301-$R301)&gt;0),$V301/365*($S301-AJ301+1),$V301/365*(AK301-$R301+1))))),0)</f>
        <v>0</v>
      </c>
      <c r="AM301" s="159">
        <f>AK301+1</f>
        <v>45809</v>
      </c>
      <c r="AN301" s="159">
        <f>AM301+29</f>
        <v>45838</v>
      </c>
      <c r="AO301" s="163">
        <f>IFERROR(IF(($R301-AN301)&gt;=0,0,IF(($S301-AM301)&lt;0,0,IF(AND(($S301-AN301)&gt;0,(AM301-$R301)&gt;0),$V301/365*(AN301-AM301+1),IF(AND(($S301-AN301)&lt;=0,(AM301-$R301)&gt;0),$V301/365*($S301-AM301+1),$V301/365*(AN301-$R301+1))))),0)</f>
        <v>0</v>
      </c>
      <c r="AP301" s="159">
        <f>AN301+1</f>
        <v>45839</v>
      </c>
      <c r="AQ301" s="159">
        <f>AP301+30</f>
        <v>45869</v>
      </c>
      <c r="AR301" s="163">
        <f>IFERROR(IF(($R301-AQ301)&gt;=0,0,IF(($S301-AP301)&lt;0,0,IF(AND(($S301-AQ301)&gt;0,(AP301-$R301)&gt;0),$V301/365*(AQ301-AP301+1),IF(AND(($S301-AQ301)&lt;=0,(AP301-$R301)&gt;0),$V301/365*($S301-AP301+1),$V301/365*(AQ301-$R301+1))))),0)</f>
        <v>0</v>
      </c>
      <c r="AS301" s="159">
        <f>AQ301+1</f>
        <v>45870</v>
      </c>
      <c r="AT301" s="159">
        <f>AS301+30</f>
        <v>45900</v>
      </c>
      <c r="AU301" s="163">
        <f>IFERROR(IF(($R301-AT301)&gt;=0,0,IF(($S301-AS301)&lt;0,0,IF(AND(($S301-AT301)&gt;0,(AS301-$R301)&gt;0),$V301/365*(AT301-AS301+1),IF(AND(($S301-AT301)&lt;=0,(AS301-$R301)&gt;0),$V301/365*($S301-AS301+1),$V301/365*(AT301-$R301+1))))),0)</f>
        <v>0</v>
      </c>
      <c r="AV301" s="159">
        <f>AT301+1</f>
        <v>45901</v>
      </c>
      <c r="AW301" s="159">
        <f>AV301+29</f>
        <v>45930</v>
      </c>
      <c r="AX301" s="163">
        <f>IFERROR(IF(($R301-AW301)&gt;=0,0,IF(($S301-AV301)&lt;0,0,IF(AND(($S301-AW301)&gt;0,(AV301-$R301)&gt;0),$V301/365*(AW301-AV301+1),IF(AND(($S301-AW301)&lt;=0,(AV301-$R301)&gt;0),$V301/365*($S301-AV301+1),$V301/365*(AW301-$R301+1))))),0)</f>
        <v>0</v>
      </c>
      <c r="AY301" s="159">
        <f>AW301+1</f>
        <v>45931</v>
      </c>
      <c r="AZ301" s="159">
        <f>AY301+30</f>
        <v>45961</v>
      </c>
      <c r="BA301" s="163">
        <f>IFERROR(IF(($R301-AZ301)&gt;=0,0,IF(($S301-AY301)&lt;0,0,IF(AND(($S301-AZ301)&gt;0,(AY301-$R301)&gt;0),$V301/365*(AZ301-AY301+1),IF(AND(($S301-AZ301)&lt;=0,(AY301-$R301)&gt;0),$V301/365*($S301-AY301+1),$V301/365*(AZ301-$R301+1))))),0)</f>
        <v>0</v>
      </c>
      <c r="BB301" s="159">
        <f>AZ301+1</f>
        <v>45962</v>
      </c>
      <c r="BC301" s="159">
        <f>BB301+29</f>
        <v>45991</v>
      </c>
      <c r="BD301" s="163">
        <f>IFERROR(IF(($R301-BC301)&gt;=0,0,IF(($S301-BB301)&lt;0,0,IF(AND(($S301-BC301)&gt;0,(BB301-$R301)&gt;0),$V301/365*(BC301-BB301+1),IF(AND(($S301-BC301)&lt;=0,(BB301-$R301)&gt;0),$V301/365*($S301-BB301+1),$V301/365*(BC301-$R301+1))))),0)</f>
        <v>0</v>
      </c>
      <c r="BE301" s="159">
        <f>BC301+1</f>
        <v>45992</v>
      </c>
      <c r="BF301" s="159">
        <f>BE301+30</f>
        <v>46022</v>
      </c>
      <c r="BG301" s="163">
        <f>IFERROR(IF(($R301-BF301)&gt;=0,0,IF(($S301-BE301)&lt;0,0,IF(AND(($S301-BF301)&gt;0,(BE301-$R301)&gt;0),$V301/365*(BF301-BE301+1),IF(AND(($S301-BF301)&lt;=0,(BE301-$R301)&gt;0),$V301/365*($S301-BE301+1),$V301/365*(BF301-$R301+1))))),0)</f>
        <v>0</v>
      </c>
      <c r="BH301" s="159">
        <v>46023</v>
      </c>
      <c r="BI301" s="159">
        <f>BH301+30</f>
        <v>46053</v>
      </c>
      <c r="BJ301" s="163">
        <f>IFERROR(IF(($R301-BI301)&gt;=0,0,IF(($S301-BH301)&lt;0,0,IF(AND(($S301-BI301)&gt;0,(BH301-$R301)&gt;0),$V301/365*(BI301-BH301+1),IF(AND(($S301-BI301)&lt;=0,(BH301-$R301)&gt;0),$V301/365*($S301-BH301+1),$V301/365*(BI301-$R301+1))))),0)</f>
        <v>0</v>
      </c>
      <c r="BK301" s="159">
        <f>BI301+1</f>
        <v>46054</v>
      </c>
      <c r="BL301" s="159">
        <f>BK301+27</f>
        <v>46081</v>
      </c>
      <c r="BM301" s="163">
        <f>IFERROR(IF(($R301-BL301)&gt;=0,0,IF(($S301-BK301)&lt;0,0,IF(AND(($S301-BL301)&gt;0,(BK301-$R301)&gt;0),$V301/365*(BL301-BK301+1),IF(AND(($S301-BL301)&lt;=0,(BK301-$R301)&gt;0),$V301/365*($S301-BK301+1),$V301/365*(BL301-$R301+1))))),0)</f>
        <v>0</v>
      </c>
      <c r="BN301" s="159">
        <f>BL301+1</f>
        <v>46082</v>
      </c>
      <c r="BO301" s="159">
        <f>BN301+30</f>
        <v>46112</v>
      </c>
      <c r="BP301" s="163">
        <f>IFERROR(IF(($R301-BO301)&gt;=0,0,IF(($S301-BN301)&lt;0,0,IF(AND(($S301-BO301)&gt;0,(BN301-$R301)&gt;0),$V301/365*(BO301-BN301+1),IF(AND(($S301-BO301)&lt;=0,(BN301-$R301)&gt;0),$V301/365*($S301-BN301+1),$V301/365*(BO301-$R301+1))))),0)</f>
        <v>0</v>
      </c>
      <c r="BQ301" s="159">
        <f>BO301+1</f>
        <v>46113</v>
      </c>
      <c r="BR301" s="159">
        <f>BQ301+29</f>
        <v>46142</v>
      </c>
      <c r="BS301" s="163">
        <f>IFERROR(IF(($R301-BR301)&gt;=0,0,IF(($S301-BQ301)&lt;0,0,IF(AND(($S301-BR301)&gt;0,(BQ301-$R301)&gt;0),$V301/365*(BR301-BQ301+1),IF(AND(($S301-BR301)&lt;=0,(BQ301-$R301)&gt;0),$V301/365*($S301-BQ301+1),$V301/365*(BR301-$R301+1))))),0)</f>
        <v>0</v>
      </c>
      <c r="BT301" s="159">
        <f>BR301+1</f>
        <v>46143</v>
      </c>
      <c r="BU301" s="159">
        <f>BT301+30</f>
        <v>46173</v>
      </c>
      <c r="BV301" s="163">
        <f>IFERROR(IF(($R301-BU301)&gt;=0,0,IF(($S301-BT301)&lt;0,0,IF(AND(($S301-BU301)&gt;0,(BT301-$R301)&gt;0),$V301/365*(BU301-BT301+1),IF(AND(($S301-BU301)&lt;=0,(BT301-$R301)&gt;0),$V301/365*($S301-BT301+1),$V301/365*(BU301-$R301+1))))),0)</f>
        <v>0</v>
      </c>
      <c r="BW301" s="159">
        <f>BU301+1</f>
        <v>46174</v>
      </c>
      <c r="BX301" s="159">
        <f>BW301+29</f>
        <v>46203</v>
      </c>
      <c r="BY301" s="163">
        <f>IFERROR(IF(($R301-BX301)&gt;=0,0,IF(($S301-BW301)&lt;0,0,IF(AND(($S301-BX301)&gt;0,(BW301-$R301)&gt;0),$V301/365*(BX301-BW301+1),IF(AND(($S301-BX301)&lt;=0,(BW301-$R301)&gt;0),$V301/365*($S301-BW301+1),$V301/365*(BX301-$R301+1))))),0)</f>
        <v>0</v>
      </c>
      <c r="BZ301" s="159">
        <f>BX301+1</f>
        <v>46204</v>
      </c>
      <c r="CA301" s="159">
        <f>BZ301+30</f>
        <v>46234</v>
      </c>
      <c r="CB301" s="163">
        <f>IFERROR(IF(($R301-CA301)&gt;=0,0,IF(($S301-BZ301)&lt;0,0,IF(AND(($S301-CA301)&gt;0,(BZ301-$R301)&gt;0),$V301/365*(CA301-BZ301+1),IF(AND(($S301-CA301)&lt;=0,(BZ301-$R301)&gt;0),$V301/365*($S301-BZ301+1),$V301/365*(CA301-$R301+1))))),0)</f>
        <v>0</v>
      </c>
      <c r="CC301" s="159">
        <f>CA301+1</f>
        <v>46235</v>
      </c>
      <c r="CD301" s="159">
        <f>CC301+30</f>
        <v>46265</v>
      </c>
      <c r="CE301" s="163">
        <f>IFERROR(IF(($R301-CD301)&gt;=0,0,IF(($S301-CC301)&lt;0,0,IF(AND(($S301-CD301)&gt;0,(CC301-$R301)&gt;0),$V301/365*(CD301-CC301+1),IF(AND(($S301-CD301)&lt;=0,(CC301-$R301)&gt;0),$V301/365*($S301-CC301+1),$V301/365*(CD301-$R301+1))))),0)</f>
        <v>0</v>
      </c>
      <c r="CF301" s="159">
        <f>CD301+1</f>
        <v>46266</v>
      </c>
      <c r="CG301" s="159">
        <f>CF301+29</f>
        <v>46295</v>
      </c>
      <c r="CH301" s="163">
        <f>IFERROR(IF(($R301-CG301)&gt;=0,0,IF(($S301-CF301)&lt;0,0,IF(AND(($S301-CG301)&gt;0,(CF301-$R301)&gt;0),$V301/365*(CG301-CF301+1),IF(AND(($S301-CG301)&lt;=0,(CF301-$R301)&gt;0),$V301/365*($S301-CF301+1),$V301/365*(CG301-$R301+1))))),0)</f>
        <v>0</v>
      </c>
      <c r="CI301" s="159">
        <f>CG301+1</f>
        <v>46296</v>
      </c>
      <c r="CJ301" s="159">
        <f>CI301+30</f>
        <v>46326</v>
      </c>
      <c r="CK301" s="163">
        <f>IFERROR(IF(($R301-CJ301)&gt;=0,0,IF(($S301-CI301)&lt;0,0,IF(AND(($S301-CJ301)&gt;0,(CI301-$R301)&gt;0),$V301/365*(CJ301-CI301+1),IF(AND(($S301-CJ301)&lt;=0,(CI301-$R301)&gt;0),$V301/365*($S301-CI301+1),$V301/365*(CJ301-$R301+1))))),0)</f>
        <v>0</v>
      </c>
      <c r="CL301" s="159">
        <f>CJ301+1</f>
        <v>46327</v>
      </c>
      <c r="CM301" s="159">
        <f>CL301+29</f>
        <v>46356</v>
      </c>
      <c r="CN301" s="163">
        <f>IFERROR(IF(($R301-CM301)&gt;=0,0,IF(($S301-CL301)&lt;0,0,IF(AND(($S301-CM301)&gt;0,(CL301-$R301)&gt;0),$V301/365*(CM301-CL301+1),IF(AND(($S301-CM301)&lt;=0,(CL301-$R301)&gt;0),$V301/365*($S301-CL301+1),$V301/365*(CM301-$R301+1))))),0)</f>
        <v>0</v>
      </c>
      <c r="CO301" s="159">
        <f>CM301+1</f>
        <v>46357</v>
      </c>
      <c r="CP301" s="159">
        <f>CO301+30</f>
        <v>46387</v>
      </c>
      <c r="CQ301" s="163">
        <f>IFERROR(IF(($R301-CP301)&gt;=0,0,IF(($S301-CO301)&lt;0,0,IF(AND(($S301-CP301)&gt;0,(CO301-$R301)&gt;0),$V301/365*(CP301-CO301+1),IF(AND(($S301-CP301)&lt;=0,(CO301-$R301)&gt;0),$V301/365*($S301-CO301+1),$V301/365*(CP301-$R301+1))))),0)</f>
        <v>0</v>
      </c>
    </row>
    <row r="302" s="85" customFormat="1" ht="24" customHeight="1" outlineLevel="4" spans="1:95">
      <c r="A302" s="124"/>
      <c r="B302" s="125"/>
      <c r="C302" s="126"/>
      <c r="D302" s="124"/>
      <c r="E302" s="125"/>
      <c r="F302" s="125"/>
      <c r="G302" s="125"/>
      <c r="H302" s="127"/>
      <c r="I302" s="127"/>
      <c r="J302" s="127">
        <f>Z302+AC302+AF302+AI302+AL302+AO302+AR302+AU302+AX302+BA302+BD302+BG302</f>
        <v>0</v>
      </c>
      <c r="K302" s="127">
        <f>K301+1</f>
        <v>4</v>
      </c>
      <c r="L302" s="152"/>
      <c r="M302" s="153">
        <f>IFERROR(VLOOKUP($L302,'2-2 引出数据_合同数据仓库'!$B$2:$BP$10000,3,FALSE),0)</f>
        <v>0</v>
      </c>
      <c r="N302" s="127"/>
      <c r="O302" s="153">
        <f>IFERROR(VLOOKUP((LEFT(VLOOKUP($L302,'2-2 引出数据_合同数据仓库'!$B$2:$BP$10000,64,FALSE),15)&amp;(RIGHT(VLOOKUP($L302,'2-2 引出数据_合同数据仓库'!$B$2:$BP$10000,64,FALSE),4)+1)),'2-2 引出数据_合同数据仓库'!$B$2:$BP$10000,3,FALSE),0)</f>
        <v>0</v>
      </c>
      <c r="P302" s="127"/>
      <c r="Q302" s="127">
        <f>IFERROR(VLOOKUP($L302,'2-2 引出数据_合同数据仓库'!$B$2:$BP$10000,28,FALSE),0)</f>
        <v>0</v>
      </c>
      <c r="R302" s="127">
        <f>IFERROR(VLOOKUP($L302,'2-2 引出数据_合同数据仓库'!$B$2:$BP$10000,29,FALSE),0)</f>
        <v>0</v>
      </c>
      <c r="S302" s="127">
        <f>IFERROR(VLOOKUP($L302,'2-2 引出数据_合同数据仓库'!$B$2:$BP$10000,4,FALSE),0)</f>
        <v>0</v>
      </c>
      <c r="T302" s="127"/>
      <c r="U302" s="127">
        <f>IFERROR(VLOOKUP($L302,'2-2 引出数据_合同数据仓库'!$B$2:$BP$10000,15,FALSE),0)</f>
        <v>0</v>
      </c>
      <c r="V302" s="127">
        <f>U302/(S302-R302+1)*365</f>
        <v>0</v>
      </c>
      <c r="W302" s="127"/>
      <c r="X302" s="159">
        <v>45658</v>
      </c>
      <c r="Y302" s="159">
        <f>X302+30</f>
        <v>45688</v>
      </c>
      <c r="Z302" s="163">
        <f>IFERROR(IF(($R302-Y302)&gt;=0,0,IF(($S302-X302)&lt;0,0,IF(AND(($S302-Y302)&gt;0,(X302-$R302)&gt;0),$V302/365*(Y302-X302+1),IF(AND(($S302-Y302)&lt;=0,(X302-$R302)&gt;0),$V302/365*($S302-X302+1),$V302/365*(Y302-$R302+1))))),0)</f>
        <v>0</v>
      </c>
      <c r="AA302" s="159">
        <f>Y302+1</f>
        <v>45689</v>
      </c>
      <c r="AB302" s="159">
        <f>AA302+27</f>
        <v>45716</v>
      </c>
      <c r="AC302" s="163">
        <f>IFERROR(IF(($R302-AB302)&gt;=0,0,IF(($S302-AA302)&lt;0,0,IF(AND(($S302-AB302)&gt;0,(AA302-$R302)&gt;0),$V302/365*(AB302-AA302+1),IF(AND(($S302-AB302)&lt;=0,(AA302-$R302)&gt;0),$V302/365*($S302-AA302+1),$V302/365*(AB302-$R302+1))))),0)</f>
        <v>0</v>
      </c>
      <c r="AD302" s="159">
        <f>AB302+1</f>
        <v>45717</v>
      </c>
      <c r="AE302" s="159">
        <f>AD302+30</f>
        <v>45747</v>
      </c>
      <c r="AF302" s="163">
        <f>IFERROR(IF(($R302-AE302)&gt;=0,0,IF(($S302-AD302)&lt;0,0,IF(AND(($S302-AE302)&gt;0,(AD302-$R302)&gt;0),$V302/365*(AE302-AD302+1),IF(AND(($S302-AE302)&lt;=0,(AD302-$R302)&gt;0),$V302/365*($S302-AD302+1),$V302/365*(AE302-$R302+1))))),0)</f>
        <v>0</v>
      </c>
      <c r="AG302" s="159">
        <f>AE302+1</f>
        <v>45748</v>
      </c>
      <c r="AH302" s="159">
        <f>AG302+29</f>
        <v>45777</v>
      </c>
      <c r="AI302" s="163">
        <f>IFERROR(IF(($R302-AH302)&gt;=0,0,IF(($S302-AG302)&lt;0,0,IF(AND(($S302-AH302)&gt;0,(AG302-$R302)&gt;0),$V302/365*(AH302-AG302+1),IF(AND(($S302-AH302)&lt;=0,(AG302-$R302)&gt;0),$V302/365*($S302-AG302+1),$V302/365*(AH302-$R302+1))))),0)</f>
        <v>0</v>
      </c>
      <c r="AJ302" s="159">
        <f>AH302+1</f>
        <v>45778</v>
      </c>
      <c r="AK302" s="159">
        <f>AJ302+30</f>
        <v>45808</v>
      </c>
      <c r="AL302" s="163">
        <f>IFERROR(IF(($R302-AK302)&gt;=0,0,IF(($S302-AJ302)&lt;0,0,IF(AND(($S302-AK302)&gt;0,(AJ302-$R302)&gt;0),$V302/365*(AK302-AJ302+1),IF(AND(($S302-AK302)&lt;=0,(AJ302-$R302)&gt;0),$V302/365*($S302-AJ302+1),$V302/365*(AK302-$R302+1))))),0)</f>
        <v>0</v>
      </c>
      <c r="AM302" s="159">
        <f>AK302+1</f>
        <v>45809</v>
      </c>
      <c r="AN302" s="159">
        <f>AM302+29</f>
        <v>45838</v>
      </c>
      <c r="AO302" s="163">
        <f>IFERROR(IF(($R302-AN302)&gt;=0,0,IF(($S302-AM302)&lt;0,0,IF(AND(($S302-AN302)&gt;0,(AM302-$R302)&gt;0),$V302/365*(AN302-AM302+1),IF(AND(($S302-AN302)&lt;=0,(AM302-$R302)&gt;0),$V302/365*($S302-AM302+1),$V302/365*(AN302-$R302+1))))),0)</f>
        <v>0</v>
      </c>
      <c r="AP302" s="159">
        <f>AN302+1</f>
        <v>45839</v>
      </c>
      <c r="AQ302" s="159">
        <f>AP302+30</f>
        <v>45869</v>
      </c>
      <c r="AR302" s="163">
        <f>IFERROR(IF(($R302-AQ302)&gt;=0,0,IF(($S302-AP302)&lt;0,0,IF(AND(($S302-AQ302)&gt;0,(AP302-$R302)&gt;0),$V302/365*(AQ302-AP302+1),IF(AND(($S302-AQ302)&lt;=0,(AP302-$R302)&gt;0),$V302/365*($S302-AP302+1),$V302/365*(AQ302-$R302+1))))),0)</f>
        <v>0</v>
      </c>
      <c r="AS302" s="159">
        <f>AQ302+1</f>
        <v>45870</v>
      </c>
      <c r="AT302" s="159">
        <f>AS302+30</f>
        <v>45900</v>
      </c>
      <c r="AU302" s="163">
        <f>IFERROR(IF(($R302-AT302)&gt;=0,0,IF(($S302-AS302)&lt;0,0,IF(AND(($S302-AT302)&gt;0,(AS302-$R302)&gt;0),$V302/365*(AT302-AS302+1),IF(AND(($S302-AT302)&lt;=0,(AS302-$R302)&gt;0),$V302/365*($S302-AS302+1),$V302/365*(AT302-$R302+1))))),0)</f>
        <v>0</v>
      </c>
      <c r="AV302" s="159">
        <f>AT302+1</f>
        <v>45901</v>
      </c>
      <c r="AW302" s="159">
        <f>AV302+29</f>
        <v>45930</v>
      </c>
      <c r="AX302" s="163">
        <f>IFERROR(IF(($R302-AW302)&gt;=0,0,IF(($S302-AV302)&lt;0,0,IF(AND(($S302-AW302)&gt;0,(AV302-$R302)&gt;0),$V302/365*(AW302-AV302+1),IF(AND(($S302-AW302)&lt;=0,(AV302-$R302)&gt;0),$V302/365*($S302-AV302+1),$V302/365*(AW302-$R302+1))))),0)</f>
        <v>0</v>
      </c>
      <c r="AY302" s="159">
        <f>AW302+1</f>
        <v>45931</v>
      </c>
      <c r="AZ302" s="159">
        <f>AY302+30</f>
        <v>45961</v>
      </c>
      <c r="BA302" s="163">
        <f>IFERROR(IF(($R302-AZ302)&gt;=0,0,IF(($S302-AY302)&lt;0,0,IF(AND(($S302-AZ302)&gt;0,(AY302-$R302)&gt;0),$V302/365*(AZ302-AY302+1),IF(AND(($S302-AZ302)&lt;=0,(AY302-$R302)&gt;0),$V302/365*($S302-AY302+1),$V302/365*(AZ302-$R302+1))))),0)</f>
        <v>0</v>
      </c>
      <c r="BB302" s="159">
        <f>AZ302+1</f>
        <v>45962</v>
      </c>
      <c r="BC302" s="159">
        <f>BB302+29</f>
        <v>45991</v>
      </c>
      <c r="BD302" s="163">
        <f>IFERROR(IF(($R302-BC302)&gt;=0,0,IF(($S302-BB302)&lt;0,0,IF(AND(($S302-BC302)&gt;0,(BB302-$R302)&gt;0),$V302/365*(BC302-BB302+1),IF(AND(($S302-BC302)&lt;=0,(BB302-$R302)&gt;0),$V302/365*($S302-BB302+1),$V302/365*(BC302-$R302+1))))),0)</f>
        <v>0</v>
      </c>
      <c r="BE302" s="159">
        <f>BC302+1</f>
        <v>45992</v>
      </c>
      <c r="BF302" s="159">
        <f>BE302+30</f>
        <v>46022</v>
      </c>
      <c r="BG302" s="163">
        <f>IFERROR(IF(($R302-BF302)&gt;=0,0,IF(($S302-BE302)&lt;0,0,IF(AND(($S302-BF302)&gt;0,(BE302-$R302)&gt;0),$V302/365*(BF302-BE302+1),IF(AND(($S302-BF302)&lt;=0,(BE302-$R302)&gt;0),$V302/365*($S302-BE302+1),$V302/365*(BF302-$R302+1))))),0)</f>
        <v>0</v>
      </c>
      <c r="BH302" s="159">
        <v>46023</v>
      </c>
      <c r="BI302" s="159">
        <f>BH302+30</f>
        <v>46053</v>
      </c>
      <c r="BJ302" s="163">
        <f>IFERROR(IF(($R302-BI302)&gt;=0,0,IF(($S302-BH302)&lt;0,0,IF(AND(($S302-BI302)&gt;0,(BH302-$R302)&gt;0),$V302/365*(BI302-BH302+1),IF(AND(($S302-BI302)&lt;=0,(BH302-$R302)&gt;0),$V302/365*($S302-BH302+1),$V302/365*(BI302-$R302+1))))),0)</f>
        <v>0</v>
      </c>
      <c r="BK302" s="159">
        <f>BI302+1</f>
        <v>46054</v>
      </c>
      <c r="BL302" s="159">
        <f>BK302+27</f>
        <v>46081</v>
      </c>
      <c r="BM302" s="163">
        <f>IFERROR(IF(($R302-BL302)&gt;=0,0,IF(($S302-BK302)&lt;0,0,IF(AND(($S302-BL302)&gt;0,(BK302-$R302)&gt;0),$V302/365*(BL302-BK302+1),IF(AND(($S302-BL302)&lt;=0,(BK302-$R302)&gt;0),$V302/365*($S302-BK302+1),$V302/365*(BL302-$R302+1))))),0)</f>
        <v>0</v>
      </c>
      <c r="BN302" s="159">
        <f>BL302+1</f>
        <v>46082</v>
      </c>
      <c r="BO302" s="159">
        <f>BN302+30</f>
        <v>46112</v>
      </c>
      <c r="BP302" s="163">
        <f>IFERROR(IF(($R302-BO302)&gt;=0,0,IF(($S302-BN302)&lt;0,0,IF(AND(($S302-BO302)&gt;0,(BN302-$R302)&gt;0),$V302/365*(BO302-BN302+1),IF(AND(($S302-BO302)&lt;=0,(BN302-$R302)&gt;0),$V302/365*($S302-BN302+1),$V302/365*(BO302-$R302+1))))),0)</f>
        <v>0</v>
      </c>
      <c r="BQ302" s="159">
        <f>BO302+1</f>
        <v>46113</v>
      </c>
      <c r="BR302" s="159">
        <f>BQ302+29</f>
        <v>46142</v>
      </c>
      <c r="BS302" s="163">
        <f>IFERROR(IF(($R302-BR302)&gt;=0,0,IF(($S302-BQ302)&lt;0,0,IF(AND(($S302-BR302)&gt;0,(BQ302-$R302)&gt;0),$V302/365*(BR302-BQ302+1),IF(AND(($S302-BR302)&lt;=0,(BQ302-$R302)&gt;0),$V302/365*($S302-BQ302+1),$V302/365*(BR302-$R302+1))))),0)</f>
        <v>0</v>
      </c>
      <c r="BT302" s="159">
        <f>BR302+1</f>
        <v>46143</v>
      </c>
      <c r="BU302" s="159">
        <f>BT302+30</f>
        <v>46173</v>
      </c>
      <c r="BV302" s="163">
        <f>IFERROR(IF(($R302-BU302)&gt;=0,0,IF(($S302-BT302)&lt;0,0,IF(AND(($S302-BU302)&gt;0,(BT302-$R302)&gt;0),$V302/365*(BU302-BT302+1),IF(AND(($S302-BU302)&lt;=0,(BT302-$R302)&gt;0),$V302/365*($S302-BT302+1),$V302/365*(BU302-$R302+1))))),0)</f>
        <v>0</v>
      </c>
      <c r="BW302" s="159">
        <f>BU302+1</f>
        <v>46174</v>
      </c>
      <c r="BX302" s="159">
        <f>BW302+29</f>
        <v>46203</v>
      </c>
      <c r="BY302" s="163">
        <f>IFERROR(IF(($R302-BX302)&gt;=0,0,IF(($S302-BW302)&lt;0,0,IF(AND(($S302-BX302)&gt;0,(BW302-$R302)&gt;0),$V302/365*(BX302-BW302+1),IF(AND(($S302-BX302)&lt;=0,(BW302-$R302)&gt;0),$V302/365*($S302-BW302+1),$V302/365*(BX302-$R302+1))))),0)</f>
        <v>0</v>
      </c>
      <c r="BZ302" s="159">
        <f>BX302+1</f>
        <v>46204</v>
      </c>
      <c r="CA302" s="159">
        <f>BZ302+30</f>
        <v>46234</v>
      </c>
      <c r="CB302" s="163">
        <f>IFERROR(IF(($R302-CA302)&gt;=0,0,IF(($S302-BZ302)&lt;0,0,IF(AND(($S302-CA302)&gt;0,(BZ302-$R302)&gt;0),$V302/365*(CA302-BZ302+1),IF(AND(($S302-CA302)&lt;=0,(BZ302-$R302)&gt;0),$V302/365*($S302-BZ302+1),$V302/365*(CA302-$R302+1))))),0)</f>
        <v>0</v>
      </c>
      <c r="CC302" s="159">
        <f>CA302+1</f>
        <v>46235</v>
      </c>
      <c r="CD302" s="159">
        <f>CC302+30</f>
        <v>46265</v>
      </c>
      <c r="CE302" s="163">
        <f>IFERROR(IF(($R302-CD302)&gt;=0,0,IF(($S302-CC302)&lt;0,0,IF(AND(($S302-CD302)&gt;0,(CC302-$R302)&gt;0),$V302/365*(CD302-CC302+1),IF(AND(($S302-CD302)&lt;=0,(CC302-$R302)&gt;0),$V302/365*($S302-CC302+1),$V302/365*(CD302-$R302+1))))),0)</f>
        <v>0</v>
      </c>
      <c r="CF302" s="159">
        <f>CD302+1</f>
        <v>46266</v>
      </c>
      <c r="CG302" s="159">
        <f>CF302+29</f>
        <v>46295</v>
      </c>
      <c r="CH302" s="163">
        <f>IFERROR(IF(($R302-CG302)&gt;=0,0,IF(($S302-CF302)&lt;0,0,IF(AND(($S302-CG302)&gt;0,(CF302-$R302)&gt;0),$V302/365*(CG302-CF302+1),IF(AND(($S302-CG302)&lt;=0,(CF302-$R302)&gt;0),$V302/365*($S302-CF302+1),$V302/365*(CG302-$R302+1))))),0)</f>
        <v>0</v>
      </c>
      <c r="CI302" s="159">
        <f>CG302+1</f>
        <v>46296</v>
      </c>
      <c r="CJ302" s="159">
        <f>CI302+30</f>
        <v>46326</v>
      </c>
      <c r="CK302" s="163">
        <f>IFERROR(IF(($R302-CJ302)&gt;=0,0,IF(($S302-CI302)&lt;0,0,IF(AND(($S302-CJ302)&gt;0,(CI302-$R302)&gt;0),$V302/365*(CJ302-CI302+1),IF(AND(($S302-CJ302)&lt;=0,(CI302-$R302)&gt;0),$V302/365*($S302-CI302+1),$V302/365*(CJ302-$R302+1))))),0)</f>
        <v>0</v>
      </c>
      <c r="CL302" s="159">
        <f>CJ302+1</f>
        <v>46327</v>
      </c>
      <c r="CM302" s="159">
        <f>CL302+29</f>
        <v>46356</v>
      </c>
      <c r="CN302" s="163">
        <f>IFERROR(IF(($R302-CM302)&gt;=0,0,IF(($S302-CL302)&lt;0,0,IF(AND(($S302-CM302)&gt;0,(CL302-$R302)&gt;0),$V302/365*(CM302-CL302+1),IF(AND(($S302-CM302)&lt;=0,(CL302-$R302)&gt;0),$V302/365*($S302-CL302+1),$V302/365*(CM302-$R302+1))))),0)</f>
        <v>0</v>
      </c>
      <c r="CO302" s="159">
        <f>CM302+1</f>
        <v>46357</v>
      </c>
      <c r="CP302" s="159">
        <f>CO302+30</f>
        <v>46387</v>
      </c>
      <c r="CQ302" s="163">
        <f>IFERROR(IF(($R302-CP302)&gt;=0,0,IF(($S302-CO302)&lt;0,0,IF(AND(($S302-CP302)&gt;0,(CO302-$R302)&gt;0),$V302/365*(CP302-CO302+1),IF(AND(($S302-CP302)&lt;=0,(CO302-$R302)&gt;0),$V302/365*($S302-CO302+1),$V302/365*(CP302-$R302+1))))),0)</f>
        <v>0</v>
      </c>
    </row>
    <row r="303" s="85" customFormat="1" ht="24" customHeight="1" outlineLevel="4" spans="1:95">
      <c r="A303" s="128" t="s">
        <v>2815</v>
      </c>
      <c r="B303" s="129"/>
      <c r="C303" s="129"/>
      <c r="D303" s="129"/>
      <c r="E303" s="129"/>
      <c r="F303" s="129"/>
      <c r="G303" s="130"/>
      <c r="H303" s="131"/>
      <c r="I303" s="131"/>
      <c r="J303" s="131"/>
      <c r="K303" s="131"/>
      <c r="L303" s="154"/>
      <c r="M303" s="154"/>
      <c r="N303" s="131"/>
      <c r="O303" s="131"/>
      <c r="P303" s="131"/>
      <c r="Q303" s="131"/>
      <c r="R303" s="131"/>
      <c r="S303" s="131"/>
      <c r="T303" s="131"/>
      <c r="U303" s="131"/>
      <c r="V303" s="131"/>
      <c r="W303" s="131"/>
      <c r="X303" s="131"/>
      <c r="Y303" s="131"/>
      <c r="Z303" s="131"/>
      <c r="AA303" s="131"/>
      <c r="AB303" s="131"/>
      <c r="AC303" s="131"/>
      <c r="AD303" s="131"/>
      <c r="AE303" s="131"/>
      <c r="AF303" s="131"/>
      <c r="AG303" s="131"/>
      <c r="AH303" s="131"/>
      <c r="AI303" s="131"/>
      <c r="AJ303" s="131"/>
      <c r="AK303" s="131"/>
      <c r="AL303" s="131"/>
      <c r="AM303" s="131"/>
      <c r="AN303" s="131"/>
      <c r="AO303" s="131"/>
      <c r="AP303" s="131"/>
      <c r="AQ303" s="131"/>
      <c r="AR303" s="131"/>
      <c r="AS303" s="131"/>
      <c r="AT303" s="131"/>
      <c r="AU303" s="131"/>
      <c r="AV303" s="131"/>
      <c r="AW303" s="131"/>
      <c r="AX303" s="131"/>
      <c r="AY303" s="131"/>
      <c r="AZ303" s="131"/>
      <c r="BA303" s="131"/>
      <c r="BB303" s="131"/>
      <c r="BC303" s="131"/>
      <c r="BD303" s="131"/>
      <c r="BE303" s="131"/>
      <c r="BF303" s="131"/>
      <c r="BG303" s="131"/>
      <c r="BH303" s="131"/>
      <c r="BI303" s="131"/>
      <c r="BJ303" s="131"/>
      <c r="BK303" s="131"/>
      <c r="BL303" s="131"/>
      <c r="BM303" s="131"/>
      <c r="BN303" s="131"/>
      <c r="BO303" s="131"/>
      <c r="BP303" s="131"/>
      <c r="BQ303" s="131"/>
      <c r="BR303" s="131"/>
      <c r="BS303" s="131"/>
      <c r="BT303" s="131"/>
      <c r="BU303" s="131"/>
      <c r="BV303" s="131"/>
      <c r="BW303" s="131"/>
      <c r="BX303" s="131"/>
      <c r="BY303" s="131"/>
      <c r="BZ303" s="131"/>
      <c r="CA303" s="131"/>
      <c r="CB303" s="131"/>
      <c r="CC303" s="131"/>
      <c r="CD303" s="131"/>
      <c r="CE303" s="131"/>
      <c r="CF303" s="131"/>
      <c r="CG303" s="131"/>
      <c r="CH303" s="131"/>
      <c r="CI303" s="131"/>
      <c r="CJ303" s="131"/>
      <c r="CK303" s="131"/>
      <c r="CL303" s="131"/>
      <c r="CM303" s="131"/>
      <c r="CN303" s="131"/>
      <c r="CO303" s="131"/>
      <c r="CP303" s="131"/>
      <c r="CQ303" s="131"/>
    </row>
    <row r="304" ht="24" customHeight="1" outlineLevel="3" spans="1:95">
      <c r="A304" s="120"/>
      <c r="B304" s="121" t="s">
        <v>793</v>
      </c>
      <c r="C304" s="122" t="s">
        <v>1247</v>
      </c>
      <c r="D304" s="120" t="s">
        <v>1248</v>
      </c>
      <c r="E304" s="121" t="s">
        <v>1249</v>
      </c>
      <c r="F304" s="121"/>
      <c r="G304" s="121" t="s">
        <v>937</v>
      </c>
      <c r="H304" s="123">
        <f>X304+AA304+AD304+AG304+AJ304+AM304+AP304+AS304+AV304+AY304+BB304+BE304</f>
        <v>0</v>
      </c>
      <c r="I304" s="123">
        <f>Y304+AB304+AE304+AH304+AK304+AN304+AQ304+AT304+AW304+AZ304+BC304+BF304</f>
        <v>0</v>
      </c>
      <c r="J304" s="123">
        <f>Z304+AC304+AF304+AI304+AL304+AO304+AR304+AU304+AX304+BA304+BD304+BG304</f>
        <v>0</v>
      </c>
      <c r="K304" s="123"/>
      <c r="L304" s="151"/>
      <c r="M304" s="151"/>
      <c r="N304" s="123"/>
      <c r="O304" s="123"/>
      <c r="P304" s="123"/>
      <c r="Q304" s="123"/>
      <c r="R304" s="123"/>
      <c r="S304" s="123"/>
      <c r="T304" s="123"/>
      <c r="U304" s="123"/>
      <c r="V304" s="123"/>
      <c r="W304" s="123"/>
      <c r="X304" s="123">
        <f>VLOOKUP($C304,'1 预算编制表单'!$C:$BJ,27,FALSE)</f>
        <v>0</v>
      </c>
      <c r="Y304" s="123">
        <f>X304-Z304</f>
        <v>0</v>
      </c>
      <c r="Z304" s="123">
        <f>SUM(Z305:Z309)</f>
        <v>0</v>
      </c>
      <c r="AA304" s="123">
        <f>VLOOKUP($C304,'1 预算编制表单'!$C:$BJ,30,FALSE)</f>
        <v>0</v>
      </c>
      <c r="AB304" s="123">
        <f>AA304-AC304</f>
        <v>0</v>
      </c>
      <c r="AC304" s="123">
        <f>SUM(AC305:AC309)</f>
        <v>0</v>
      </c>
      <c r="AD304" s="123">
        <f>VLOOKUP($C304,'1 预算编制表单'!$C:$BJ,33,FALSE)</f>
        <v>0</v>
      </c>
      <c r="AE304" s="123">
        <f>AD304-AF304</f>
        <v>0</v>
      </c>
      <c r="AF304" s="123">
        <f>SUM(AF305:AF309)</f>
        <v>0</v>
      </c>
      <c r="AG304" s="123">
        <f>VLOOKUP($C304,'1 预算编制表单'!$C:$BJ,36,FALSE)</f>
        <v>0</v>
      </c>
      <c r="AH304" s="123">
        <f>AG304-AI304</f>
        <v>0</v>
      </c>
      <c r="AI304" s="123">
        <f>SUM(AI305:AI309)</f>
        <v>0</v>
      </c>
      <c r="AJ304" s="123">
        <f>VLOOKUP($C304,'1 预算编制表单'!$C:$BJ,39,FALSE)</f>
        <v>0</v>
      </c>
      <c r="AK304" s="123">
        <f>AJ304-AL304</f>
        <v>0</v>
      </c>
      <c r="AL304" s="123">
        <f>SUM(AL305:AL309)</f>
        <v>0</v>
      </c>
      <c r="AM304" s="123">
        <f>VLOOKUP($C304,'1 预算编制表单'!$C:$BJ,42,FALSE)</f>
        <v>0</v>
      </c>
      <c r="AN304" s="123">
        <f>AM304-AO304</f>
        <v>0</v>
      </c>
      <c r="AO304" s="123">
        <f>SUM(AO305:AO309)</f>
        <v>0</v>
      </c>
      <c r="AP304" s="123">
        <f>VLOOKUP($C304,'1 预算编制表单'!$C:$BJ,45,FALSE)</f>
        <v>0</v>
      </c>
      <c r="AQ304" s="123">
        <f>AP304-AR304</f>
        <v>0</v>
      </c>
      <c r="AR304" s="123">
        <f>SUM(AR305:AR309)</f>
        <v>0</v>
      </c>
      <c r="AS304" s="123">
        <f>VLOOKUP($C304,'1 预算编制表单'!$C:$BJ,48,FALSE)</f>
        <v>0</v>
      </c>
      <c r="AT304" s="123">
        <f>AS304-AU304</f>
        <v>0</v>
      </c>
      <c r="AU304" s="123">
        <f>SUM(AU305:AU309)</f>
        <v>0</v>
      </c>
      <c r="AV304" s="123">
        <f>VLOOKUP($C304,'1 预算编制表单'!$C:$BJ,51,FALSE)</f>
        <v>0</v>
      </c>
      <c r="AW304" s="123">
        <f>AV304-AX304</f>
        <v>0</v>
      </c>
      <c r="AX304" s="123">
        <f>SUM(AX305:AX309)</f>
        <v>0</v>
      </c>
      <c r="AY304" s="123">
        <f>VLOOKUP($C304,'1 预算编制表单'!$C:$BJ,54,FALSE)</f>
        <v>0</v>
      </c>
      <c r="AZ304" s="123">
        <f>AY304-BA304</f>
        <v>0</v>
      </c>
      <c r="BA304" s="123">
        <f>SUM(BA305:BA309)</f>
        <v>0</v>
      </c>
      <c r="BB304" s="123">
        <f>VLOOKUP($C304,'1 预算编制表单'!$C:$BJ,57,FALSE)</f>
        <v>0</v>
      </c>
      <c r="BC304" s="123">
        <f>BB304-BD304</f>
        <v>0</v>
      </c>
      <c r="BD304" s="123">
        <f>SUM(BD305:BD309)</f>
        <v>0</v>
      </c>
      <c r="BE304" s="123">
        <f>VLOOKUP($C304,'1 预算编制表单'!$C:$BJ,60,FALSE)</f>
        <v>0</v>
      </c>
      <c r="BF304" s="123">
        <f>BE304-BG304</f>
        <v>0</v>
      </c>
      <c r="BG304" s="123">
        <f>SUM(BG305:BG309)</f>
        <v>0</v>
      </c>
      <c r="BH304" s="123">
        <f>VLOOKUP($C304,'1 预算编制表单'!$C:$BJ,27,FALSE)</f>
        <v>0</v>
      </c>
      <c r="BI304" s="123">
        <f>BH304-BJ304</f>
        <v>0</v>
      </c>
      <c r="BJ304" s="123">
        <f>SUM(BJ305:BJ309)</f>
        <v>0</v>
      </c>
      <c r="BK304" s="123">
        <f>VLOOKUP($C304,'1 预算编制表单'!$C:$BJ,30,FALSE)</f>
        <v>0</v>
      </c>
      <c r="BL304" s="123">
        <f>BK304-BM304</f>
        <v>0</v>
      </c>
      <c r="BM304" s="123">
        <f>SUM(BM305:BM309)</f>
        <v>0</v>
      </c>
      <c r="BN304" s="123">
        <f>VLOOKUP($C304,'1 预算编制表单'!$C:$BJ,33,FALSE)</f>
        <v>0</v>
      </c>
      <c r="BO304" s="123">
        <f>BN304-BP304</f>
        <v>0</v>
      </c>
      <c r="BP304" s="123">
        <f>SUM(BP305:BP309)</f>
        <v>0</v>
      </c>
      <c r="BQ304" s="123">
        <f>VLOOKUP($C304,'1 预算编制表单'!$C:$BJ,36,FALSE)</f>
        <v>0</v>
      </c>
      <c r="BR304" s="123">
        <f>BQ304-BS304</f>
        <v>0</v>
      </c>
      <c r="BS304" s="123">
        <f>SUM(BS305:BS309)</f>
        <v>0</v>
      </c>
      <c r="BT304" s="123">
        <f>VLOOKUP($C304,'1 预算编制表单'!$C:$BJ,39,FALSE)</f>
        <v>0</v>
      </c>
      <c r="BU304" s="123">
        <f>BT304-BV304</f>
        <v>0</v>
      </c>
      <c r="BV304" s="123">
        <f>SUM(BV305:BV309)</f>
        <v>0</v>
      </c>
      <c r="BW304" s="123">
        <f>VLOOKUP($C304,'1 预算编制表单'!$C:$BJ,42,FALSE)</f>
        <v>0</v>
      </c>
      <c r="BX304" s="123">
        <f>BW304-BY304</f>
        <v>0</v>
      </c>
      <c r="BY304" s="123">
        <f>SUM(BY305:BY309)</f>
        <v>0</v>
      </c>
      <c r="BZ304" s="123">
        <f>VLOOKUP($C304,'1 预算编制表单'!$C:$BJ,45,FALSE)</f>
        <v>0</v>
      </c>
      <c r="CA304" s="123">
        <f>BZ304-CB304</f>
        <v>0</v>
      </c>
      <c r="CB304" s="123">
        <f>SUM(CB305:CB309)</f>
        <v>0</v>
      </c>
      <c r="CC304" s="123">
        <f>VLOOKUP($C304,'1 预算编制表单'!$C:$BJ,48,FALSE)</f>
        <v>0</v>
      </c>
      <c r="CD304" s="123">
        <f>CC304-CE304</f>
        <v>0</v>
      </c>
      <c r="CE304" s="123">
        <f>SUM(CE305:CE309)</f>
        <v>0</v>
      </c>
      <c r="CF304" s="123">
        <f>VLOOKUP($C304,'1 预算编制表单'!$C:$BJ,51,FALSE)</f>
        <v>0</v>
      </c>
      <c r="CG304" s="123">
        <f>CF304-CH304</f>
        <v>0</v>
      </c>
      <c r="CH304" s="123">
        <f>SUM(CH305:CH309)</f>
        <v>0</v>
      </c>
      <c r="CI304" s="123">
        <f>VLOOKUP($C304,'1 预算编制表单'!$C:$BJ,54,FALSE)</f>
        <v>0</v>
      </c>
      <c r="CJ304" s="123">
        <f>CI304-CK304</f>
        <v>0</v>
      </c>
      <c r="CK304" s="123">
        <f>SUM(CK305:CK309)</f>
        <v>0</v>
      </c>
      <c r="CL304" s="123">
        <f>VLOOKUP($C304,'1 预算编制表单'!$C:$BJ,57,FALSE)</f>
        <v>0</v>
      </c>
      <c r="CM304" s="123">
        <f>CL304-CN304</f>
        <v>0</v>
      </c>
      <c r="CN304" s="123">
        <f>SUM(CN305:CN309)</f>
        <v>0</v>
      </c>
      <c r="CO304" s="123">
        <f>VLOOKUP($C304,'1 预算编制表单'!$C:$BJ,60,FALSE)</f>
        <v>0</v>
      </c>
      <c r="CP304" s="123">
        <f>CO304-CQ304</f>
        <v>0</v>
      </c>
      <c r="CQ304" s="123">
        <f>SUM(CQ305:CQ309)</f>
        <v>0</v>
      </c>
    </row>
    <row r="305" s="85" customFormat="1" ht="24" customHeight="1" outlineLevel="4" spans="1:95">
      <c r="A305" s="124"/>
      <c r="B305" s="125"/>
      <c r="C305" s="126"/>
      <c r="D305" s="124"/>
      <c r="E305" s="125"/>
      <c r="F305" s="125"/>
      <c r="G305" s="125"/>
      <c r="H305" s="127"/>
      <c r="I305" s="127"/>
      <c r="J305" s="127">
        <f>Z305+AC305+AF305+AI305+AL305+AO305+AR305+AU305+AX305+BA305+BD305+BG305</f>
        <v>0</v>
      </c>
      <c r="K305" s="127">
        <v>1</v>
      </c>
      <c r="L305" s="152"/>
      <c r="M305" s="153">
        <f>IFERROR(VLOOKUP($L305,'2-2 引出数据_合同数据仓库'!$B$2:$BP$10000,3,FALSE),0)</f>
        <v>0</v>
      </c>
      <c r="N305" s="127"/>
      <c r="O305" s="153">
        <f>IFERROR(VLOOKUP((LEFT(VLOOKUP($L305,'2-2 引出数据_合同数据仓库'!$B$2:$BP$10000,64,FALSE),15)&amp;(RIGHT(VLOOKUP($L305,'2-2 引出数据_合同数据仓库'!$B$2:$BP$10000,64,FALSE),4)+1)),'2-2 引出数据_合同数据仓库'!$B$2:$BP$10000,3,FALSE),0)</f>
        <v>0</v>
      </c>
      <c r="P305" s="127"/>
      <c r="Q305" s="127">
        <f>IFERROR(VLOOKUP($L305,'2-2 引出数据_合同数据仓库'!$B$2:$BP$10000,28,FALSE),0)</f>
        <v>0</v>
      </c>
      <c r="R305" s="127">
        <f>IFERROR(VLOOKUP($L305,'2-2 引出数据_合同数据仓库'!$B$2:$BP$10000,29,FALSE),0)</f>
        <v>0</v>
      </c>
      <c r="S305" s="127">
        <f>IFERROR(VLOOKUP($L305,'2-2 引出数据_合同数据仓库'!$B$2:$BP$10000,4,FALSE),0)</f>
        <v>0</v>
      </c>
      <c r="T305" s="127"/>
      <c r="U305" s="127">
        <f>IFERROR(VLOOKUP($L305,'2-2 引出数据_合同数据仓库'!$B$2:$BP$10000,15,FALSE),0)</f>
        <v>0</v>
      </c>
      <c r="V305" s="127">
        <f>U305/(S305-R305+1)*365</f>
        <v>0</v>
      </c>
      <c r="W305" s="127"/>
      <c r="X305" s="159">
        <v>45658</v>
      </c>
      <c r="Y305" s="159">
        <f>X305+30</f>
        <v>45688</v>
      </c>
      <c r="Z305" s="163">
        <f>IFERROR(IF(($R305-Y305)&gt;=0,0,IF(($S305-X305)&lt;0,0,IF(AND(($S305-Y305)&gt;0,(X305-$R305)&gt;0),$V305/365*(Y305-X305+1),IF(AND(($S305-Y305)&lt;=0,(X305-$R305)&gt;0),$V305/365*($S305-X305+1),$V305/365*(Y305-$R305+1))))),0)</f>
        <v>0</v>
      </c>
      <c r="AA305" s="159">
        <f>Y305+1</f>
        <v>45689</v>
      </c>
      <c r="AB305" s="159">
        <f>AA305+27</f>
        <v>45716</v>
      </c>
      <c r="AC305" s="163">
        <f>IFERROR(IF(($R305-AB305)&gt;=0,0,IF(($S305-AA305)&lt;0,0,IF(AND(($S305-AB305)&gt;0,(AA305-$R305)&gt;0),$V305/365*(AB305-AA305+1),IF(AND(($S305-AB305)&lt;=0,(AA305-$R305)&gt;0),$V305/365*($S305-AA305+1),$V305/365*(AB305-$R305+1))))),0)</f>
        <v>0</v>
      </c>
      <c r="AD305" s="159">
        <f>AB305+1</f>
        <v>45717</v>
      </c>
      <c r="AE305" s="159">
        <f>AD305+30</f>
        <v>45747</v>
      </c>
      <c r="AF305" s="163">
        <f>IFERROR(IF(($R305-AE305)&gt;=0,0,IF(($S305-AD305)&lt;0,0,IF(AND(($S305-AE305)&gt;0,(AD305-$R305)&gt;0),$V305/365*(AE305-AD305+1),IF(AND(($S305-AE305)&lt;=0,(AD305-$R305)&gt;0),$V305/365*($S305-AD305+1),$V305/365*(AE305-$R305+1))))),0)</f>
        <v>0</v>
      </c>
      <c r="AG305" s="159">
        <f>AE305+1</f>
        <v>45748</v>
      </c>
      <c r="AH305" s="159">
        <f>AG305+29</f>
        <v>45777</v>
      </c>
      <c r="AI305" s="163">
        <f>IFERROR(IF(($R305-AH305)&gt;=0,0,IF(($S305-AG305)&lt;0,0,IF(AND(($S305-AH305)&gt;0,(AG305-$R305)&gt;0),$V305/365*(AH305-AG305+1),IF(AND(($S305-AH305)&lt;=0,(AG305-$R305)&gt;0),$V305/365*($S305-AG305+1),$V305/365*(AH305-$R305+1))))),0)</f>
        <v>0</v>
      </c>
      <c r="AJ305" s="159">
        <f>AH305+1</f>
        <v>45778</v>
      </c>
      <c r="AK305" s="159">
        <f>AJ305+30</f>
        <v>45808</v>
      </c>
      <c r="AL305" s="163">
        <f>IFERROR(IF(($R305-AK305)&gt;=0,0,IF(($S305-AJ305)&lt;0,0,IF(AND(($S305-AK305)&gt;0,(AJ305-$R305)&gt;0),$V305/365*(AK305-AJ305+1),IF(AND(($S305-AK305)&lt;=0,(AJ305-$R305)&gt;0),$V305/365*($S305-AJ305+1),$V305/365*(AK305-$R305+1))))),0)</f>
        <v>0</v>
      </c>
      <c r="AM305" s="159">
        <f>AK305+1</f>
        <v>45809</v>
      </c>
      <c r="AN305" s="159">
        <f>AM305+29</f>
        <v>45838</v>
      </c>
      <c r="AO305" s="163">
        <f>IFERROR(IF(($R305-AN305)&gt;=0,0,IF(($S305-AM305)&lt;0,0,IF(AND(($S305-AN305)&gt;0,(AM305-$R305)&gt;0),$V305/365*(AN305-AM305+1),IF(AND(($S305-AN305)&lt;=0,(AM305-$R305)&gt;0),$V305/365*($S305-AM305+1),$V305/365*(AN305-$R305+1))))),0)</f>
        <v>0</v>
      </c>
      <c r="AP305" s="159">
        <f>AN305+1</f>
        <v>45839</v>
      </c>
      <c r="AQ305" s="159">
        <f>AP305+30</f>
        <v>45869</v>
      </c>
      <c r="AR305" s="163">
        <f>IFERROR(IF(($R305-AQ305)&gt;=0,0,IF(($S305-AP305)&lt;0,0,IF(AND(($S305-AQ305)&gt;0,(AP305-$R305)&gt;0),$V305/365*(AQ305-AP305+1),IF(AND(($S305-AQ305)&lt;=0,(AP305-$R305)&gt;0),$V305/365*($S305-AP305+1),$V305/365*(AQ305-$R305+1))))),0)</f>
        <v>0</v>
      </c>
      <c r="AS305" s="159">
        <f>AQ305+1</f>
        <v>45870</v>
      </c>
      <c r="AT305" s="159">
        <f>AS305+30</f>
        <v>45900</v>
      </c>
      <c r="AU305" s="163">
        <f>IFERROR(IF(($R305-AT305)&gt;=0,0,IF(($S305-AS305)&lt;0,0,IF(AND(($S305-AT305)&gt;0,(AS305-$R305)&gt;0),$V305/365*(AT305-AS305+1),IF(AND(($S305-AT305)&lt;=0,(AS305-$R305)&gt;0),$V305/365*($S305-AS305+1),$V305/365*(AT305-$R305+1))))),0)</f>
        <v>0</v>
      </c>
      <c r="AV305" s="159">
        <f>AT305+1</f>
        <v>45901</v>
      </c>
      <c r="AW305" s="159">
        <f>AV305+29</f>
        <v>45930</v>
      </c>
      <c r="AX305" s="163">
        <f>IFERROR(IF(($R305-AW305)&gt;=0,0,IF(($S305-AV305)&lt;0,0,IF(AND(($S305-AW305)&gt;0,(AV305-$R305)&gt;0),$V305/365*(AW305-AV305+1),IF(AND(($S305-AW305)&lt;=0,(AV305-$R305)&gt;0),$V305/365*($S305-AV305+1),$V305/365*(AW305-$R305+1))))),0)</f>
        <v>0</v>
      </c>
      <c r="AY305" s="159">
        <f>AW305+1</f>
        <v>45931</v>
      </c>
      <c r="AZ305" s="159">
        <f>AY305+30</f>
        <v>45961</v>
      </c>
      <c r="BA305" s="163">
        <f>IFERROR(IF(($R305-AZ305)&gt;=0,0,IF(($S305-AY305)&lt;0,0,IF(AND(($S305-AZ305)&gt;0,(AY305-$R305)&gt;0),$V305/365*(AZ305-AY305+1),IF(AND(($S305-AZ305)&lt;=0,(AY305-$R305)&gt;0),$V305/365*($S305-AY305+1),$V305/365*(AZ305-$R305+1))))),0)</f>
        <v>0</v>
      </c>
      <c r="BB305" s="159">
        <f>AZ305+1</f>
        <v>45962</v>
      </c>
      <c r="BC305" s="159">
        <f>BB305+29</f>
        <v>45991</v>
      </c>
      <c r="BD305" s="163">
        <f>IFERROR(IF(($R305-BC305)&gt;=0,0,IF(($S305-BB305)&lt;0,0,IF(AND(($S305-BC305)&gt;0,(BB305-$R305)&gt;0),$V305/365*(BC305-BB305+1),IF(AND(($S305-BC305)&lt;=0,(BB305-$R305)&gt;0),$V305/365*($S305-BB305+1),$V305/365*(BC305-$R305+1))))),0)</f>
        <v>0</v>
      </c>
      <c r="BE305" s="159">
        <f>BC305+1</f>
        <v>45992</v>
      </c>
      <c r="BF305" s="159">
        <f>BE305+30</f>
        <v>46022</v>
      </c>
      <c r="BG305" s="163">
        <f>IFERROR(IF(($R305-BF305)&gt;=0,0,IF(($S305-BE305)&lt;0,0,IF(AND(($S305-BF305)&gt;0,(BE305-$R305)&gt;0),$V305/365*(BF305-BE305+1),IF(AND(($S305-BF305)&lt;=0,(BE305-$R305)&gt;0),$V305/365*($S305-BE305+1),$V305/365*(BF305-$R305+1))))),0)</f>
        <v>0</v>
      </c>
      <c r="BH305" s="159">
        <v>46023</v>
      </c>
      <c r="BI305" s="159">
        <f>BH305+30</f>
        <v>46053</v>
      </c>
      <c r="BJ305" s="163">
        <f>IFERROR(IF(($R305-BI305)&gt;=0,0,IF(($S305-BH305)&lt;0,0,IF(AND(($S305-BI305)&gt;0,(BH305-$R305)&gt;0),$V305/365*(BI305-BH305+1),IF(AND(($S305-BI305)&lt;=0,(BH305-$R305)&gt;0),$V305/365*($S305-BH305+1),$V305/365*(BI305-$R305+1))))),0)</f>
        <v>0</v>
      </c>
      <c r="BK305" s="159">
        <f>BI305+1</f>
        <v>46054</v>
      </c>
      <c r="BL305" s="159">
        <f>BK305+27</f>
        <v>46081</v>
      </c>
      <c r="BM305" s="163">
        <f>IFERROR(IF(($R305-BL305)&gt;=0,0,IF(($S305-BK305)&lt;0,0,IF(AND(($S305-BL305)&gt;0,(BK305-$R305)&gt;0),$V305/365*(BL305-BK305+1),IF(AND(($S305-BL305)&lt;=0,(BK305-$R305)&gt;0),$V305/365*($S305-BK305+1),$V305/365*(BL305-$R305+1))))),0)</f>
        <v>0</v>
      </c>
      <c r="BN305" s="159">
        <f>BL305+1</f>
        <v>46082</v>
      </c>
      <c r="BO305" s="159">
        <f>BN305+30</f>
        <v>46112</v>
      </c>
      <c r="BP305" s="163">
        <f>IFERROR(IF(($R305-BO305)&gt;=0,0,IF(($S305-BN305)&lt;0,0,IF(AND(($S305-BO305)&gt;0,(BN305-$R305)&gt;0),$V305/365*(BO305-BN305+1),IF(AND(($S305-BO305)&lt;=0,(BN305-$R305)&gt;0),$V305/365*($S305-BN305+1),$V305/365*(BO305-$R305+1))))),0)</f>
        <v>0</v>
      </c>
      <c r="BQ305" s="159">
        <f>BO305+1</f>
        <v>46113</v>
      </c>
      <c r="BR305" s="159">
        <f>BQ305+29</f>
        <v>46142</v>
      </c>
      <c r="BS305" s="163">
        <f>IFERROR(IF(($R305-BR305)&gt;=0,0,IF(($S305-BQ305)&lt;0,0,IF(AND(($S305-BR305)&gt;0,(BQ305-$R305)&gt;0),$V305/365*(BR305-BQ305+1),IF(AND(($S305-BR305)&lt;=0,(BQ305-$R305)&gt;0),$V305/365*($S305-BQ305+1),$V305/365*(BR305-$R305+1))))),0)</f>
        <v>0</v>
      </c>
      <c r="BT305" s="159">
        <f>BR305+1</f>
        <v>46143</v>
      </c>
      <c r="BU305" s="159">
        <f>BT305+30</f>
        <v>46173</v>
      </c>
      <c r="BV305" s="163">
        <f>IFERROR(IF(($R305-BU305)&gt;=0,0,IF(($S305-BT305)&lt;0,0,IF(AND(($S305-BU305)&gt;0,(BT305-$R305)&gt;0),$V305/365*(BU305-BT305+1),IF(AND(($S305-BU305)&lt;=0,(BT305-$R305)&gt;0),$V305/365*($S305-BT305+1),$V305/365*(BU305-$R305+1))))),0)</f>
        <v>0</v>
      </c>
      <c r="BW305" s="159">
        <f>BU305+1</f>
        <v>46174</v>
      </c>
      <c r="BX305" s="159">
        <f>BW305+29</f>
        <v>46203</v>
      </c>
      <c r="BY305" s="163">
        <f>IFERROR(IF(($R305-BX305)&gt;=0,0,IF(($S305-BW305)&lt;0,0,IF(AND(($S305-BX305)&gt;0,(BW305-$R305)&gt;0),$V305/365*(BX305-BW305+1),IF(AND(($S305-BX305)&lt;=0,(BW305-$R305)&gt;0),$V305/365*($S305-BW305+1),$V305/365*(BX305-$R305+1))))),0)</f>
        <v>0</v>
      </c>
      <c r="BZ305" s="159">
        <f>BX305+1</f>
        <v>46204</v>
      </c>
      <c r="CA305" s="159">
        <f>BZ305+30</f>
        <v>46234</v>
      </c>
      <c r="CB305" s="163">
        <f>IFERROR(IF(($R305-CA305)&gt;=0,0,IF(($S305-BZ305)&lt;0,0,IF(AND(($S305-CA305)&gt;0,(BZ305-$R305)&gt;0),$V305/365*(CA305-BZ305+1),IF(AND(($S305-CA305)&lt;=0,(BZ305-$R305)&gt;0),$V305/365*($S305-BZ305+1),$V305/365*(CA305-$R305+1))))),0)</f>
        <v>0</v>
      </c>
      <c r="CC305" s="159">
        <f>CA305+1</f>
        <v>46235</v>
      </c>
      <c r="CD305" s="159">
        <f>CC305+30</f>
        <v>46265</v>
      </c>
      <c r="CE305" s="163">
        <f>IFERROR(IF(($R305-CD305)&gt;=0,0,IF(($S305-CC305)&lt;0,0,IF(AND(($S305-CD305)&gt;0,(CC305-$R305)&gt;0),$V305/365*(CD305-CC305+1),IF(AND(($S305-CD305)&lt;=0,(CC305-$R305)&gt;0),$V305/365*($S305-CC305+1),$V305/365*(CD305-$R305+1))))),0)</f>
        <v>0</v>
      </c>
      <c r="CF305" s="159">
        <f>CD305+1</f>
        <v>46266</v>
      </c>
      <c r="CG305" s="159">
        <f>CF305+29</f>
        <v>46295</v>
      </c>
      <c r="CH305" s="163">
        <f>IFERROR(IF(($R305-CG305)&gt;=0,0,IF(($S305-CF305)&lt;0,0,IF(AND(($S305-CG305)&gt;0,(CF305-$R305)&gt;0),$V305/365*(CG305-CF305+1),IF(AND(($S305-CG305)&lt;=0,(CF305-$R305)&gt;0),$V305/365*($S305-CF305+1),$V305/365*(CG305-$R305+1))))),0)</f>
        <v>0</v>
      </c>
      <c r="CI305" s="159">
        <f>CG305+1</f>
        <v>46296</v>
      </c>
      <c r="CJ305" s="159">
        <f>CI305+30</f>
        <v>46326</v>
      </c>
      <c r="CK305" s="163">
        <f>IFERROR(IF(($R305-CJ305)&gt;=0,0,IF(($S305-CI305)&lt;0,0,IF(AND(($S305-CJ305)&gt;0,(CI305-$R305)&gt;0),$V305/365*(CJ305-CI305+1),IF(AND(($S305-CJ305)&lt;=0,(CI305-$R305)&gt;0),$V305/365*($S305-CI305+1),$V305/365*(CJ305-$R305+1))))),0)</f>
        <v>0</v>
      </c>
      <c r="CL305" s="159">
        <f>CJ305+1</f>
        <v>46327</v>
      </c>
      <c r="CM305" s="159">
        <f>CL305+29</f>
        <v>46356</v>
      </c>
      <c r="CN305" s="163">
        <f>IFERROR(IF(($R305-CM305)&gt;=0,0,IF(($S305-CL305)&lt;0,0,IF(AND(($S305-CM305)&gt;0,(CL305-$R305)&gt;0),$V305/365*(CM305-CL305+1),IF(AND(($S305-CM305)&lt;=0,(CL305-$R305)&gt;0),$V305/365*($S305-CL305+1),$V305/365*(CM305-$R305+1))))),0)</f>
        <v>0</v>
      </c>
      <c r="CO305" s="159">
        <f>CM305+1</f>
        <v>46357</v>
      </c>
      <c r="CP305" s="159">
        <f>CO305+30</f>
        <v>46387</v>
      </c>
      <c r="CQ305" s="163">
        <f>IFERROR(IF(($R305-CP305)&gt;=0,0,IF(($S305-CO305)&lt;0,0,IF(AND(($S305-CP305)&gt;0,(CO305-$R305)&gt;0),$V305/365*(CP305-CO305+1),IF(AND(($S305-CP305)&lt;=0,(CO305-$R305)&gt;0),$V305/365*($S305-CO305+1),$V305/365*(CP305-$R305+1))))),0)</f>
        <v>0</v>
      </c>
    </row>
    <row r="306" s="85" customFormat="1" ht="24" customHeight="1" outlineLevel="4" spans="1:95">
      <c r="A306" s="124"/>
      <c r="B306" s="125"/>
      <c r="C306" s="126"/>
      <c r="D306" s="124"/>
      <c r="E306" s="125"/>
      <c r="F306" s="125"/>
      <c r="G306" s="125"/>
      <c r="H306" s="127"/>
      <c r="I306" s="127"/>
      <c r="J306" s="127">
        <f>Z306+AC306+AF306+AI306+AL306+AO306+AR306+AU306+AX306+BA306+BD306+BG306</f>
        <v>0</v>
      </c>
      <c r="K306" s="127">
        <f>K305+1</f>
        <v>2</v>
      </c>
      <c r="L306" s="152"/>
      <c r="M306" s="153">
        <f>IFERROR(VLOOKUP($L306,'2-2 引出数据_合同数据仓库'!$B$2:$BP$10000,3,FALSE),0)</f>
        <v>0</v>
      </c>
      <c r="N306" s="127"/>
      <c r="O306" s="153">
        <f>IFERROR(VLOOKUP((LEFT(VLOOKUP($L306,'2-2 引出数据_合同数据仓库'!$B$2:$BP$10000,64,FALSE),15)&amp;(RIGHT(VLOOKUP($L306,'2-2 引出数据_合同数据仓库'!$B$2:$BP$10000,64,FALSE),4)+1)),'2-2 引出数据_合同数据仓库'!$B$2:$BP$10000,3,FALSE),0)</f>
        <v>0</v>
      </c>
      <c r="P306" s="127"/>
      <c r="Q306" s="127">
        <f>IFERROR(VLOOKUP($L306,'2-2 引出数据_合同数据仓库'!$B$2:$BP$10000,28,FALSE),0)</f>
        <v>0</v>
      </c>
      <c r="R306" s="127">
        <f>IFERROR(VLOOKUP($L306,'2-2 引出数据_合同数据仓库'!$B$2:$BP$10000,29,FALSE),0)</f>
        <v>0</v>
      </c>
      <c r="S306" s="127">
        <f>IFERROR(VLOOKUP($L306,'2-2 引出数据_合同数据仓库'!$B$2:$BP$10000,4,FALSE),0)</f>
        <v>0</v>
      </c>
      <c r="T306" s="127"/>
      <c r="U306" s="127">
        <f>IFERROR(VLOOKUP($L306,'2-2 引出数据_合同数据仓库'!$B$2:$BP$10000,15,FALSE),0)</f>
        <v>0</v>
      </c>
      <c r="V306" s="127">
        <f>U306/(S306-R306+1)*365</f>
        <v>0</v>
      </c>
      <c r="W306" s="127"/>
      <c r="X306" s="159">
        <v>45658</v>
      </c>
      <c r="Y306" s="159">
        <f>X306+30</f>
        <v>45688</v>
      </c>
      <c r="Z306" s="163">
        <f>IFERROR(IF(($R306-Y306)&gt;=0,0,IF(($S306-X306)&lt;0,0,IF(AND(($S306-Y306)&gt;0,(X306-$R306)&gt;0),$V306/365*(Y306-X306+1),IF(AND(($S306-Y306)&lt;=0,(X306-$R306)&gt;0),$V306/365*($S306-X306+1),$V306/365*(Y306-$R306+1))))),0)</f>
        <v>0</v>
      </c>
      <c r="AA306" s="159">
        <f>Y306+1</f>
        <v>45689</v>
      </c>
      <c r="AB306" s="159">
        <f>AA306+27</f>
        <v>45716</v>
      </c>
      <c r="AC306" s="163">
        <f>IFERROR(IF(($R306-AB306)&gt;=0,0,IF(($S306-AA306)&lt;0,0,IF(AND(($S306-AB306)&gt;0,(AA306-$R306)&gt;0),$V306/365*(AB306-AA306+1),IF(AND(($S306-AB306)&lt;=0,(AA306-$R306)&gt;0),$V306/365*($S306-AA306+1),$V306/365*(AB306-$R306+1))))),0)</f>
        <v>0</v>
      </c>
      <c r="AD306" s="159">
        <f>AB306+1</f>
        <v>45717</v>
      </c>
      <c r="AE306" s="159">
        <f>AD306+30</f>
        <v>45747</v>
      </c>
      <c r="AF306" s="163">
        <f>IFERROR(IF(($R306-AE306)&gt;=0,0,IF(($S306-AD306)&lt;0,0,IF(AND(($S306-AE306)&gt;0,(AD306-$R306)&gt;0),$V306/365*(AE306-AD306+1),IF(AND(($S306-AE306)&lt;=0,(AD306-$R306)&gt;0),$V306/365*($S306-AD306+1),$V306/365*(AE306-$R306+1))))),0)</f>
        <v>0</v>
      </c>
      <c r="AG306" s="159">
        <f>AE306+1</f>
        <v>45748</v>
      </c>
      <c r="AH306" s="159">
        <f>AG306+29</f>
        <v>45777</v>
      </c>
      <c r="AI306" s="163">
        <f>IFERROR(IF(($R306-AH306)&gt;=0,0,IF(($S306-AG306)&lt;0,0,IF(AND(($S306-AH306)&gt;0,(AG306-$R306)&gt;0),$V306/365*(AH306-AG306+1),IF(AND(($S306-AH306)&lt;=0,(AG306-$R306)&gt;0),$V306/365*($S306-AG306+1),$V306/365*(AH306-$R306+1))))),0)</f>
        <v>0</v>
      </c>
      <c r="AJ306" s="159">
        <f>AH306+1</f>
        <v>45778</v>
      </c>
      <c r="AK306" s="159">
        <f>AJ306+30</f>
        <v>45808</v>
      </c>
      <c r="AL306" s="163">
        <f>IFERROR(IF(($R306-AK306)&gt;=0,0,IF(($S306-AJ306)&lt;0,0,IF(AND(($S306-AK306)&gt;0,(AJ306-$R306)&gt;0),$V306/365*(AK306-AJ306+1),IF(AND(($S306-AK306)&lt;=0,(AJ306-$R306)&gt;0),$V306/365*($S306-AJ306+1),$V306/365*(AK306-$R306+1))))),0)</f>
        <v>0</v>
      </c>
      <c r="AM306" s="159">
        <f>AK306+1</f>
        <v>45809</v>
      </c>
      <c r="AN306" s="159">
        <f>AM306+29</f>
        <v>45838</v>
      </c>
      <c r="AO306" s="163">
        <f>IFERROR(IF(($R306-AN306)&gt;=0,0,IF(($S306-AM306)&lt;0,0,IF(AND(($S306-AN306)&gt;0,(AM306-$R306)&gt;0),$V306/365*(AN306-AM306+1),IF(AND(($S306-AN306)&lt;=0,(AM306-$R306)&gt;0),$V306/365*($S306-AM306+1),$V306/365*(AN306-$R306+1))))),0)</f>
        <v>0</v>
      </c>
      <c r="AP306" s="159">
        <f>AN306+1</f>
        <v>45839</v>
      </c>
      <c r="AQ306" s="159">
        <f>AP306+30</f>
        <v>45869</v>
      </c>
      <c r="AR306" s="163">
        <f>IFERROR(IF(($R306-AQ306)&gt;=0,0,IF(($S306-AP306)&lt;0,0,IF(AND(($S306-AQ306)&gt;0,(AP306-$R306)&gt;0),$V306/365*(AQ306-AP306+1),IF(AND(($S306-AQ306)&lt;=0,(AP306-$R306)&gt;0),$V306/365*($S306-AP306+1),$V306/365*(AQ306-$R306+1))))),0)</f>
        <v>0</v>
      </c>
      <c r="AS306" s="159">
        <f>AQ306+1</f>
        <v>45870</v>
      </c>
      <c r="AT306" s="159">
        <f>AS306+30</f>
        <v>45900</v>
      </c>
      <c r="AU306" s="163">
        <f>IFERROR(IF(($R306-AT306)&gt;=0,0,IF(($S306-AS306)&lt;0,0,IF(AND(($S306-AT306)&gt;0,(AS306-$R306)&gt;0),$V306/365*(AT306-AS306+1),IF(AND(($S306-AT306)&lt;=0,(AS306-$R306)&gt;0),$V306/365*($S306-AS306+1),$V306/365*(AT306-$R306+1))))),0)</f>
        <v>0</v>
      </c>
      <c r="AV306" s="159">
        <f>AT306+1</f>
        <v>45901</v>
      </c>
      <c r="AW306" s="159">
        <f>AV306+29</f>
        <v>45930</v>
      </c>
      <c r="AX306" s="163">
        <f>IFERROR(IF(($R306-AW306)&gt;=0,0,IF(($S306-AV306)&lt;0,0,IF(AND(($S306-AW306)&gt;0,(AV306-$R306)&gt;0),$V306/365*(AW306-AV306+1),IF(AND(($S306-AW306)&lt;=0,(AV306-$R306)&gt;0),$V306/365*($S306-AV306+1),$V306/365*(AW306-$R306+1))))),0)</f>
        <v>0</v>
      </c>
      <c r="AY306" s="159">
        <f>AW306+1</f>
        <v>45931</v>
      </c>
      <c r="AZ306" s="159">
        <f>AY306+30</f>
        <v>45961</v>
      </c>
      <c r="BA306" s="163">
        <f>IFERROR(IF(($R306-AZ306)&gt;=0,0,IF(($S306-AY306)&lt;0,0,IF(AND(($S306-AZ306)&gt;0,(AY306-$R306)&gt;0),$V306/365*(AZ306-AY306+1),IF(AND(($S306-AZ306)&lt;=0,(AY306-$R306)&gt;0),$V306/365*($S306-AY306+1),$V306/365*(AZ306-$R306+1))))),0)</f>
        <v>0</v>
      </c>
      <c r="BB306" s="159">
        <f>AZ306+1</f>
        <v>45962</v>
      </c>
      <c r="BC306" s="159">
        <f>BB306+29</f>
        <v>45991</v>
      </c>
      <c r="BD306" s="163">
        <f>IFERROR(IF(($R306-BC306)&gt;=0,0,IF(($S306-BB306)&lt;0,0,IF(AND(($S306-BC306)&gt;0,(BB306-$R306)&gt;0),$V306/365*(BC306-BB306+1),IF(AND(($S306-BC306)&lt;=0,(BB306-$R306)&gt;0),$V306/365*($S306-BB306+1),$V306/365*(BC306-$R306+1))))),0)</f>
        <v>0</v>
      </c>
      <c r="BE306" s="159">
        <f>BC306+1</f>
        <v>45992</v>
      </c>
      <c r="BF306" s="159">
        <f>BE306+30</f>
        <v>46022</v>
      </c>
      <c r="BG306" s="163">
        <f>IFERROR(IF(($R306-BF306)&gt;=0,0,IF(($S306-BE306)&lt;0,0,IF(AND(($S306-BF306)&gt;0,(BE306-$R306)&gt;0),$V306/365*(BF306-BE306+1),IF(AND(($S306-BF306)&lt;=0,(BE306-$R306)&gt;0),$V306/365*($S306-BE306+1),$V306/365*(BF306-$R306+1))))),0)</f>
        <v>0</v>
      </c>
      <c r="BH306" s="159">
        <v>46023</v>
      </c>
      <c r="BI306" s="159">
        <f>BH306+30</f>
        <v>46053</v>
      </c>
      <c r="BJ306" s="163">
        <f>IFERROR(IF(($R306-BI306)&gt;=0,0,IF(($S306-BH306)&lt;0,0,IF(AND(($S306-BI306)&gt;0,(BH306-$R306)&gt;0),$V306/365*(BI306-BH306+1),IF(AND(($S306-BI306)&lt;=0,(BH306-$R306)&gt;0),$V306/365*($S306-BH306+1),$V306/365*(BI306-$R306+1))))),0)</f>
        <v>0</v>
      </c>
      <c r="BK306" s="159">
        <f>BI306+1</f>
        <v>46054</v>
      </c>
      <c r="BL306" s="159">
        <f>BK306+27</f>
        <v>46081</v>
      </c>
      <c r="BM306" s="163">
        <f>IFERROR(IF(($R306-BL306)&gt;=0,0,IF(($S306-BK306)&lt;0,0,IF(AND(($S306-BL306)&gt;0,(BK306-$R306)&gt;0),$V306/365*(BL306-BK306+1),IF(AND(($S306-BL306)&lt;=0,(BK306-$R306)&gt;0),$V306/365*($S306-BK306+1),$V306/365*(BL306-$R306+1))))),0)</f>
        <v>0</v>
      </c>
      <c r="BN306" s="159">
        <f>BL306+1</f>
        <v>46082</v>
      </c>
      <c r="BO306" s="159">
        <f>BN306+30</f>
        <v>46112</v>
      </c>
      <c r="BP306" s="163">
        <f>IFERROR(IF(($R306-BO306)&gt;=0,0,IF(($S306-BN306)&lt;0,0,IF(AND(($S306-BO306)&gt;0,(BN306-$R306)&gt;0),$V306/365*(BO306-BN306+1),IF(AND(($S306-BO306)&lt;=0,(BN306-$R306)&gt;0),$V306/365*($S306-BN306+1),$V306/365*(BO306-$R306+1))))),0)</f>
        <v>0</v>
      </c>
      <c r="BQ306" s="159">
        <f>BO306+1</f>
        <v>46113</v>
      </c>
      <c r="BR306" s="159">
        <f>BQ306+29</f>
        <v>46142</v>
      </c>
      <c r="BS306" s="163">
        <f>IFERROR(IF(($R306-BR306)&gt;=0,0,IF(($S306-BQ306)&lt;0,0,IF(AND(($S306-BR306)&gt;0,(BQ306-$R306)&gt;0),$V306/365*(BR306-BQ306+1),IF(AND(($S306-BR306)&lt;=0,(BQ306-$R306)&gt;0),$V306/365*($S306-BQ306+1),$V306/365*(BR306-$R306+1))))),0)</f>
        <v>0</v>
      </c>
      <c r="BT306" s="159">
        <f>BR306+1</f>
        <v>46143</v>
      </c>
      <c r="BU306" s="159">
        <f>BT306+30</f>
        <v>46173</v>
      </c>
      <c r="BV306" s="163">
        <f>IFERROR(IF(($R306-BU306)&gt;=0,0,IF(($S306-BT306)&lt;0,0,IF(AND(($S306-BU306)&gt;0,(BT306-$R306)&gt;0),$V306/365*(BU306-BT306+1),IF(AND(($S306-BU306)&lt;=0,(BT306-$R306)&gt;0),$V306/365*($S306-BT306+1),$V306/365*(BU306-$R306+1))))),0)</f>
        <v>0</v>
      </c>
      <c r="BW306" s="159">
        <f>BU306+1</f>
        <v>46174</v>
      </c>
      <c r="BX306" s="159">
        <f>BW306+29</f>
        <v>46203</v>
      </c>
      <c r="BY306" s="163">
        <f>IFERROR(IF(($R306-BX306)&gt;=0,0,IF(($S306-BW306)&lt;0,0,IF(AND(($S306-BX306)&gt;0,(BW306-$R306)&gt;0),$V306/365*(BX306-BW306+1),IF(AND(($S306-BX306)&lt;=0,(BW306-$R306)&gt;0),$V306/365*($S306-BW306+1),$V306/365*(BX306-$R306+1))))),0)</f>
        <v>0</v>
      </c>
      <c r="BZ306" s="159">
        <f>BX306+1</f>
        <v>46204</v>
      </c>
      <c r="CA306" s="159">
        <f>BZ306+30</f>
        <v>46234</v>
      </c>
      <c r="CB306" s="163">
        <f>IFERROR(IF(($R306-CA306)&gt;=0,0,IF(($S306-BZ306)&lt;0,0,IF(AND(($S306-CA306)&gt;0,(BZ306-$R306)&gt;0),$V306/365*(CA306-BZ306+1),IF(AND(($S306-CA306)&lt;=0,(BZ306-$R306)&gt;0),$V306/365*($S306-BZ306+1),$V306/365*(CA306-$R306+1))))),0)</f>
        <v>0</v>
      </c>
      <c r="CC306" s="159">
        <f>CA306+1</f>
        <v>46235</v>
      </c>
      <c r="CD306" s="159">
        <f>CC306+30</f>
        <v>46265</v>
      </c>
      <c r="CE306" s="163">
        <f>IFERROR(IF(($R306-CD306)&gt;=0,0,IF(($S306-CC306)&lt;0,0,IF(AND(($S306-CD306)&gt;0,(CC306-$R306)&gt;0),$V306/365*(CD306-CC306+1),IF(AND(($S306-CD306)&lt;=0,(CC306-$R306)&gt;0),$V306/365*($S306-CC306+1),$V306/365*(CD306-$R306+1))))),0)</f>
        <v>0</v>
      </c>
      <c r="CF306" s="159">
        <f>CD306+1</f>
        <v>46266</v>
      </c>
      <c r="CG306" s="159">
        <f>CF306+29</f>
        <v>46295</v>
      </c>
      <c r="CH306" s="163">
        <f>IFERROR(IF(($R306-CG306)&gt;=0,0,IF(($S306-CF306)&lt;0,0,IF(AND(($S306-CG306)&gt;0,(CF306-$R306)&gt;0),$V306/365*(CG306-CF306+1),IF(AND(($S306-CG306)&lt;=0,(CF306-$R306)&gt;0),$V306/365*($S306-CF306+1),$V306/365*(CG306-$R306+1))))),0)</f>
        <v>0</v>
      </c>
      <c r="CI306" s="159">
        <f>CG306+1</f>
        <v>46296</v>
      </c>
      <c r="CJ306" s="159">
        <f>CI306+30</f>
        <v>46326</v>
      </c>
      <c r="CK306" s="163">
        <f>IFERROR(IF(($R306-CJ306)&gt;=0,0,IF(($S306-CI306)&lt;0,0,IF(AND(($S306-CJ306)&gt;0,(CI306-$R306)&gt;0),$V306/365*(CJ306-CI306+1),IF(AND(($S306-CJ306)&lt;=0,(CI306-$R306)&gt;0),$V306/365*($S306-CI306+1),$V306/365*(CJ306-$R306+1))))),0)</f>
        <v>0</v>
      </c>
      <c r="CL306" s="159">
        <f>CJ306+1</f>
        <v>46327</v>
      </c>
      <c r="CM306" s="159">
        <f>CL306+29</f>
        <v>46356</v>
      </c>
      <c r="CN306" s="163">
        <f>IFERROR(IF(($R306-CM306)&gt;=0,0,IF(($S306-CL306)&lt;0,0,IF(AND(($S306-CM306)&gt;0,(CL306-$R306)&gt;0),$V306/365*(CM306-CL306+1),IF(AND(($S306-CM306)&lt;=0,(CL306-$R306)&gt;0),$V306/365*($S306-CL306+1),$V306/365*(CM306-$R306+1))))),0)</f>
        <v>0</v>
      </c>
      <c r="CO306" s="159">
        <f>CM306+1</f>
        <v>46357</v>
      </c>
      <c r="CP306" s="159">
        <f>CO306+30</f>
        <v>46387</v>
      </c>
      <c r="CQ306" s="163">
        <f>IFERROR(IF(($R306-CP306)&gt;=0,0,IF(($S306-CO306)&lt;0,0,IF(AND(($S306-CP306)&gt;0,(CO306-$R306)&gt;0),$V306/365*(CP306-CO306+1),IF(AND(($S306-CP306)&lt;=0,(CO306-$R306)&gt;0),$V306/365*($S306-CO306+1),$V306/365*(CP306-$R306+1))))),0)</f>
        <v>0</v>
      </c>
    </row>
    <row r="307" s="85" customFormat="1" ht="24" customHeight="1" outlineLevel="4" spans="1:95">
      <c r="A307" s="124"/>
      <c r="B307" s="125"/>
      <c r="C307" s="126"/>
      <c r="D307" s="124"/>
      <c r="E307" s="125"/>
      <c r="F307" s="125"/>
      <c r="G307" s="125"/>
      <c r="H307" s="127"/>
      <c r="I307" s="127"/>
      <c r="J307" s="127">
        <f>Z307+AC307+AF307+AI307+AL307+AO307+AR307+AU307+AX307+BA307+BD307+BG307</f>
        <v>0</v>
      </c>
      <c r="K307" s="127">
        <f>K306+1</f>
        <v>3</v>
      </c>
      <c r="L307" s="152"/>
      <c r="M307" s="153">
        <f>IFERROR(VLOOKUP($L307,'2-2 引出数据_合同数据仓库'!$B$2:$BP$10000,3,FALSE),0)</f>
        <v>0</v>
      </c>
      <c r="N307" s="127"/>
      <c r="O307" s="153">
        <f>IFERROR(VLOOKUP((LEFT(VLOOKUP($L307,'2-2 引出数据_合同数据仓库'!$B$2:$BP$10000,64,FALSE),15)&amp;(RIGHT(VLOOKUP($L307,'2-2 引出数据_合同数据仓库'!$B$2:$BP$10000,64,FALSE),4)+1)),'2-2 引出数据_合同数据仓库'!$B$2:$BP$10000,3,FALSE),0)</f>
        <v>0</v>
      </c>
      <c r="P307" s="127"/>
      <c r="Q307" s="127">
        <f>IFERROR(VLOOKUP($L307,'2-2 引出数据_合同数据仓库'!$B$2:$BP$10000,28,FALSE),0)</f>
        <v>0</v>
      </c>
      <c r="R307" s="127">
        <f>IFERROR(VLOOKUP($L307,'2-2 引出数据_合同数据仓库'!$B$2:$BP$10000,29,FALSE),0)</f>
        <v>0</v>
      </c>
      <c r="S307" s="127">
        <f>IFERROR(VLOOKUP($L307,'2-2 引出数据_合同数据仓库'!$B$2:$BP$10000,4,FALSE),0)</f>
        <v>0</v>
      </c>
      <c r="T307" s="127"/>
      <c r="U307" s="127">
        <f>IFERROR(VLOOKUP($L307,'2-2 引出数据_合同数据仓库'!$B$2:$BP$10000,15,FALSE),0)</f>
        <v>0</v>
      </c>
      <c r="V307" s="127">
        <f>U307/(S307-R307+1)*365</f>
        <v>0</v>
      </c>
      <c r="W307" s="127"/>
      <c r="X307" s="159">
        <v>45658</v>
      </c>
      <c r="Y307" s="159">
        <f>X307+30</f>
        <v>45688</v>
      </c>
      <c r="Z307" s="163">
        <f>IFERROR(IF(($R307-Y307)&gt;=0,0,IF(($S307-X307)&lt;0,0,IF(AND(($S307-Y307)&gt;0,(X307-$R307)&gt;0),$V307/365*(Y307-X307+1),IF(AND(($S307-Y307)&lt;=0,(X307-$R307)&gt;0),$V307/365*($S307-X307+1),$V307/365*(Y307-$R307+1))))),0)</f>
        <v>0</v>
      </c>
      <c r="AA307" s="159">
        <f>Y307+1</f>
        <v>45689</v>
      </c>
      <c r="AB307" s="159">
        <f>AA307+27</f>
        <v>45716</v>
      </c>
      <c r="AC307" s="163">
        <f>IFERROR(IF(($R307-AB307)&gt;=0,0,IF(($S307-AA307)&lt;0,0,IF(AND(($S307-AB307)&gt;0,(AA307-$R307)&gt;0),$V307/365*(AB307-AA307+1),IF(AND(($S307-AB307)&lt;=0,(AA307-$R307)&gt;0),$V307/365*($S307-AA307+1),$V307/365*(AB307-$R307+1))))),0)</f>
        <v>0</v>
      </c>
      <c r="AD307" s="159">
        <f>AB307+1</f>
        <v>45717</v>
      </c>
      <c r="AE307" s="159">
        <f>AD307+30</f>
        <v>45747</v>
      </c>
      <c r="AF307" s="163">
        <f>IFERROR(IF(($R307-AE307)&gt;=0,0,IF(($S307-AD307)&lt;0,0,IF(AND(($S307-AE307)&gt;0,(AD307-$R307)&gt;0),$V307/365*(AE307-AD307+1),IF(AND(($S307-AE307)&lt;=0,(AD307-$R307)&gt;0),$V307/365*($S307-AD307+1),$V307/365*(AE307-$R307+1))))),0)</f>
        <v>0</v>
      </c>
      <c r="AG307" s="159">
        <f>AE307+1</f>
        <v>45748</v>
      </c>
      <c r="AH307" s="159">
        <f>AG307+29</f>
        <v>45777</v>
      </c>
      <c r="AI307" s="163">
        <f>IFERROR(IF(($R307-AH307)&gt;=0,0,IF(($S307-AG307)&lt;0,0,IF(AND(($S307-AH307)&gt;0,(AG307-$R307)&gt;0),$V307/365*(AH307-AG307+1),IF(AND(($S307-AH307)&lt;=0,(AG307-$R307)&gt;0),$V307/365*($S307-AG307+1),$V307/365*(AH307-$R307+1))))),0)</f>
        <v>0</v>
      </c>
      <c r="AJ307" s="159">
        <f>AH307+1</f>
        <v>45778</v>
      </c>
      <c r="AK307" s="159">
        <f>AJ307+30</f>
        <v>45808</v>
      </c>
      <c r="AL307" s="163">
        <f>IFERROR(IF(($R307-AK307)&gt;=0,0,IF(($S307-AJ307)&lt;0,0,IF(AND(($S307-AK307)&gt;0,(AJ307-$R307)&gt;0),$V307/365*(AK307-AJ307+1),IF(AND(($S307-AK307)&lt;=0,(AJ307-$R307)&gt;0),$V307/365*($S307-AJ307+1),$V307/365*(AK307-$R307+1))))),0)</f>
        <v>0</v>
      </c>
      <c r="AM307" s="159">
        <f>AK307+1</f>
        <v>45809</v>
      </c>
      <c r="AN307" s="159">
        <f>AM307+29</f>
        <v>45838</v>
      </c>
      <c r="AO307" s="163">
        <f>IFERROR(IF(($R307-AN307)&gt;=0,0,IF(($S307-AM307)&lt;0,0,IF(AND(($S307-AN307)&gt;0,(AM307-$R307)&gt;0),$V307/365*(AN307-AM307+1),IF(AND(($S307-AN307)&lt;=0,(AM307-$R307)&gt;0),$V307/365*($S307-AM307+1),$V307/365*(AN307-$R307+1))))),0)</f>
        <v>0</v>
      </c>
      <c r="AP307" s="159">
        <f>AN307+1</f>
        <v>45839</v>
      </c>
      <c r="AQ307" s="159">
        <f>AP307+30</f>
        <v>45869</v>
      </c>
      <c r="AR307" s="163">
        <f>IFERROR(IF(($R307-AQ307)&gt;=0,0,IF(($S307-AP307)&lt;0,0,IF(AND(($S307-AQ307)&gt;0,(AP307-$R307)&gt;0),$V307/365*(AQ307-AP307+1),IF(AND(($S307-AQ307)&lt;=0,(AP307-$R307)&gt;0),$V307/365*($S307-AP307+1),$V307/365*(AQ307-$R307+1))))),0)</f>
        <v>0</v>
      </c>
      <c r="AS307" s="159">
        <f>AQ307+1</f>
        <v>45870</v>
      </c>
      <c r="AT307" s="159">
        <f>AS307+30</f>
        <v>45900</v>
      </c>
      <c r="AU307" s="163">
        <f>IFERROR(IF(($R307-AT307)&gt;=0,0,IF(($S307-AS307)&lt;0,0,IF(AND(($S307-AT307)&gt;0,(AS307-$R307)&gt;0),$V307/365*(AT307-AS307+1),IF(AND(($S307-AT307)&lt;=0,(AS307-$R307)&gt;0),$V307/365*($S307-AS307+1),$V307/365*(AT307-$R307+1))))),0)</f>
        <v>0</v>
      </c>
      <c r="AV307" s="159">
        <f>AT307+1</f>
        <v>45901</v>
      </c>
      <c r="AW307" s="159">
        <f>AV307+29</f>
        <v>45930</v>
      </c>
      <c r="AX307" s="163">
        <f>IFERROR(IF(($R307-AW307)&gt;=0,0,IF(($S307-AV307)&lt;0,0,IF(AND(($S307-AW307)&gt;0,(AV307-$R307)&gt;0),$V307/365*(AW307-AV307+1),IF(AND(($S307-AW307)&lt;=0,(AV307-$R307)&gt;0),$V307/365*($S307-AV307+1),$V307/365*(AW307-$R307+1))))),0)</f>
        <v>0</v>
      </c>
      <c r="AY307" s="159">
        <f>AW307+1</f>
        <v>45931</v>
      </c>
      <c r="AZ307" s="159">
        <f>AY307+30</f>
        <v>45961</v>
      </c>
      <c r="BA307" s="163">
        <f>IFERROR(IF(($R307-AZ307)&gt;=0,0,IF(($S307-AY307)&lt;0,0,IF(AND(($S307-AZ307)&gt;0,(AY307-$R307)&gt;0),$V307/365*(AZ307-AY307+1),IF(AND(($S307-AZ307)&lt;=0,(AY307-$R307)&gt;0),$V307/365*($S307-AY307+1),$V307/365*(AZ307-$R307+1))))),0)</f>
        <v>0</v>
      </c>
      <c r="BB307" s="159">
        <f>AZ307+1</f>
        <v>45962</v>
      </c>
      <c r="BC307" s="159">
        <f>BB307+29</f>
        <v>45991</v>
      </c>
      <c r="BD307" s="163">
        <f>IFERROR(IF(($R307-BC307)&gt;=0,0,IF(($S307-BB307)&lt;0,0,IF(AND(($S307-BC307)&gt;0,(BB307-$R307)&gt;0),$V307/365*(BC307-BB307+1),IF(AND(($S307-BC307)&lt;=0,(BB307-$R307)&gt;0),$V307/365*($S307-BB307+1),$V307/365*(BC307-$R307+1))))),0)</f>
        <v>0</v>
      </c>
      <c r="BE307" s="159">
        <f>BC307+1</f>
        <v>45992</v>
      </c>
      <c r="BF307" s="159">
        <f>BE307+30</f>
        <v>46022</v>
      </c>
      <c r="BG307" s="163">
        <f>IFERROR(IF(($R307-BF307)&gt;=0,0,IF(($S307-BE307)&lt;0,0,IF(AND(($S307-BF307)&gt;0,(BE307-$R307)&gt;0),$V307/365*(BF307-BE307+1),IF(AND(($S307-BF307)&lt;=0,(BE307-$R307)&gt;0),$V307/365*($S307-BE307+1),$V307/365*(BF307-$R307+1))))),0)</f>
        <v>0</v>
      </c>
      <c r="BH307" s="159">
        <v>46023</v>
      </c>
      <c r="BI307" s="159">
        <f>BH307+30</f>
        <v>46053</v>
      </c>
      <c r="BJ307" s="163">
        <f>IFERROR(IF(($R307-BI307)&gt;=0,0,IF(($S307-BH307)&lt;0,0,IF(AND(($S307-BI307)&gt;0,(BH307-$R307)&gt;0),$V307/365*(BI307-BH307+1),IF(AND(($S307-BI307)&lt;=0,(BH307-$R307)&gt;0),$V307/365*($S307-BH307+1),$V307/365*(BI307-$R307+1))))),0)</f>
        <v>0</v>
      </c>
      <c r="BK307" s="159">
        <f>BI307+1</f>
        <v>46054</v>
      </c>
      <c r="BL307" s="159">
        <f>BK307+27</f>
        <v>46081</v>
      </c>
      <c r="BM307" s="163">
        <f>IFERROR(IF(($R307-BL307)&gt;=0,0,IF(($S307-BK307)&lt;0,0,IF(AND(($S307-BL307)&gt;0,(BK307-$R307)&gt;0),$V307/365*(BL307-BK307+1),IF(AND(($S307-BL307)&lt;=0,(BK307-$R307)&gt;0),$V307/365*($S307-BK307+1),$V307/365*(BL307-$R307+1))))),0)</f>
        <v>0</v>
      </c>
      <c r="BN307" s="159">
        <f>BL307+1</f>
        <v>46082</v>
      </c>
      <c r="BO307" s="159">
        <f>BN307+30</f>
        <v>46112</v>
      </c>
      <c r="BP307" s="163">
        <f>IFERROR(IF(($R307-BO307)&gt;=0,0,IF(($S307-BN307)&lt;0,0,IF(AND(($S307-BO307)&gt;0,(BN307-$R307)&gt;0),$V307/365*(BO307-BN307+1),IF(AND(($S307-BO307)&lt;=0,(BN307-$R307)&gt;0),$V307/365*($S307-BN307+1),$V307/365*(BO307-$R307+1))))),0)</f>
        <v>0</v>
      </c>
      <c r="BQ307" s="159">
        <f>BO307+1</f>
        <v>46113</v>
      </c>
      <c r="BR307" s="159">
        <f>BQ307+29</f>
        <v>46142</v>
      </c>
      <c r="BS307" s="163">
        <f>IFERROR(IF(($R307-BR307)&gt;=0,0,IF(($S307-BQ307)&lt;0,0,IF(AND(($S307-BR307)&gt;0,(BQ307-$R307)&gt;0),$V307/365*(BR307-BQ307+1),IF(AND(($S307-BR307)&lt;=0,(BQ307-$R307)&gt;0),$V307/365*($S307-BQ307+1),$V307/365*(BR307-$R307+1))))),0)</f>
        <v>0</v>
      </c>
      <c r="BT307" s="159">
        <f>BR307+1</f>
        <v>46143</v>
      </c>
      <c r="BU307" s="159">
        <f>BT307+30</f>
        <v>46173</v>
      </c>
      <c r="BV307" s="163">
        <f>IFERROR(IF(($R307-BU307)&gt;=0,0,IF(($S307-BT307)&lt;0,0,IF(AND(($S307-BU307)&gt;0,(BT307-$R307)&gt;0),$V307/365*(BU307-BT307+1),IF(AND(($S307-BU307)&lt;=0,(BT307-$R307)&gt;0),$V307/365*($S307-BT307+1),$V307/365*(BU307-$R307+1))))),0)</f>
        <v>0</v>
      </c>
      <c r="BW307" s="159">
        <f>BU307+1</f>
        <v>46174</v>
      </c>
      <c r="BX307" s="159">
        <f>BW307+29</f>
        <v>46203</v>
      </c>
      <c r="BY307" s="163">
        <f>IFERROR(IF(($R307-BX307)&gt;=0,0,IF(($S307-BW307)&lt;0,0,IF(AND(($S307-BX307)&gt;0,(BW307-$R307)&gt;0),$V307/365*(BX307-BW307+1),IF(AND(($S307-BX307)&lt;=0,(BW307-$R307)&gt;0),$V307/365*($S307-BW307+1),$V307/365*(BX307-$R307+1))))),0)</f>
        <v>0</v>
      </c>
      <c r="BZ307" s="159">
        <f>BX307+1</f>
        <v>46204</v>
      </c>
      <c r="CA307" s="159">
        <f>BZ307+30</f>
        <v>46234</v>
      </c>
      <c r="CB307" s="163">
        <f>IFERROR(IF(($R307-CA307)&gt;=0,0,IF(($S307-BZ307)&lt;0,0,IF(AND(($S307-CA307)&gt;0,(BZ307-$R307)&gt;0),$V307/365*(CA307-BZ307+1),IF(AND(($S307-CA307)&lt;=0,(BZ307-$R307)&gt;0),$V307/365*($S307-BZ307+1),$V307/365*(CA307-$R307+1))))),0)</f>
        <v>0</v>
      </c>
      <c r="CC307" s="159">
        <f>CA307+1</f>
        <v>46235</v>
      </c>
      <c r="CD307" s="159">
        <f>CC307+30</f>
        <v>46265</v>
      </c>
      <c r="CE307" s="163">
        <f>IFERROR(IF(($R307-CD307)&gt;=0,0,IF(($S307-CC307)&lt;0,0,IF(AND(($S307-CD307)&gt;0,(CC307-$R307)&gt;0),$V307/365*(CD307-CC307+1),IF(AND(($S307-CD307)&lt;=0,(CC307-$R307)&gt;0),$V307/365*($S307-CC307+1),$V307/365*(CD307-$R307+1))))),0)</f>
        <v>0</v>
      </c>
      <c r="CF307" s="159">
        <f>CD307+1</f>
        <v>46266</v>
      </c>
      <c r="CG307" s="159">
        <f>CF307+29</f>
        <v>46295</v>
      </c>
      <c r="CH307" s="163">
        <f>IFERROR(IF(($R307-CG307)&gt;=0,0,IF(($S307-CF307)&lt;0,0,IF(AND(($S307-CG307)&gt;0,(CF307-$R307)&gt;0),$V307/365*(CG307-CF307+1),IF(AND(($S307-CG307)&lt;=0,(CF307-$R307)&gt;0),$V307/365*($S307-CF307+1),$V307/365*(CG307-$R307+1))))),0)</f>
        <v>0</v>
      </c>
      <c r="CI307" s="159">
        <f>CG307+1</f>
        <v>46296</v>
      </c>
      <c r="CJ307" s="159">
        <f>CI307+30</f>
        <v>46326</v>
      </c>
      <c r="CK307" s="163">
        <f>IFERROR(IF(($R307-CJ307)&gt;=0,0,IF(($S307-CI307)&lt;0,0,IF(AND(($S307-CJ307)&gt;0,(CI307-$R307)&gt;0),$V307/365*(CJ307-CI307+1),IF(AND(($S307-CJ307)&lt;=0,(CI307-$R307)&gt;0),$V307/365*($S307-CI307+1),$V307/365*(CJ307-$R307+1))))),0)</f>
        <v>0</v>
      </c>
      <c r="CL307" s="159">
        <f>CJ307+1</f>
        <v>46327</v>
      </c>
      <c r="CM307" s="159">
        <f>CL307+29</f>
        <v>46356</v>
      </c>
      <c r="CN307" s="163">
        <f>IFERROR(IF(($R307-CM307)&gt;=0,0,IF(($S307-CL307)&lt;0,0,IF(AND(($S307-CM307)&gt;0,(CL307-$R307)&gt;0),$V307/365*(CM307-CL307+1),IF(AND(($S307-CM307)&lt;=0,(CL307-$R307)&gt;0),$V307/365*($S307-CL307+1),$V307/365*(CM307-$R307+1))))),0)</f>
        <v>0</v>
      </c>
      <c r="CO307" s="159">
        <f>CM307+1</f>
        <v>46357</v>
      </c>
      <c r="CP307" s="159">
        <f>CO307+30</f>
        <v>46387</v>
      </c>
      <c r="CQ307" s="163">
        <f>IFERROR(IF(($R307-CP307)&gt;=0,0,IF(($S307-CO307)&lt;0,0,IF(AND(($S307-CP307)&gt;0,(CO307-$R307)&gt;0),$V307/365*(CP307-CO307+1),IF(AND(($S307-CP307)&lt;=0,(CO307-$R307)&gt;0),$V307/365*($S307-CO307+1),$V307/365*(CP307-$R307+1))))),0)</f>
        <v>0</v>
      </c>
    </row>
    <row r="308" s="85" customFormat="1" ht="24" customHeight="1" outlineLevel="4" spans="1:95">
      <c r="A308" s="124"/>
      <c r="B308" s="125"/>
      <c r="C308" s="126"/>
      <c r="D308" s="124"/>
      <c r="E308" s="125"/>
      <c r="F308" s="125"/>
      <c r="G308" s="125"/>
      <c r="H308" s="127"/>
      <c r="I308" s="127"/>
      <c r="J308" s="127">
        <f>Z308+AC308+AF308+AI308+AL308+AO308+AR308+AU308+AX308+BA308+BD308+BG308</f>
        <v>0</v>
      </c>
      <c r="K308" s="127">
        <f>K307+1</f>
        <v>4</v>
      </c>
      <c r="L308" s="152"/>
      <c r="M308" s="153">
        <f>IFERROR(VLOOKUP($L308,'2-2 引出数据_合同数据仓库'!$B$2:$BP$10000,3,FALSE),0)</f>
        <v>0</v>
      </c>
      <c r="N308" s="127"/>
      <c r="O308" s="153">
        <f>IFERROR(VLOOKUP((LEFT(VLOOKUP($L308,'2-2 引出数据_合同数据仓库'!$B$2:$BP$10000,64,FALSE),15)&amp;(RIGHT(VLOOKUP($L308,'2-2 引出数据_合同数据仓库'!$B$2:$BP$10000,64,FALSE),4)+1)),'2-2 引出数据_合同数据仓库'!$B$2:$BP$10000,3,FALSE),0)</f>
        <v>0</v>
      </c>
      <c r="P308" s="127"/>
      <c r="Q308" s="127">
        <f>IFERROR(VLOOKUP($L308,'2-2 引出数据_合同数据仓库'!$B$2:$BP$10000,28,FALSE),0)</f>
        <v>0</v>
      </c>
      <c r="R308" s="127">
        <f>IFERROR(VLOOKUP($L308,'2-2 引出数据_合同数据仓库'!$B$2:$BP$10000,29,FALSE),0)</f>
        <v>0</v>
      </c>
      <c r="S308" s="127">
        <f>IFERROR(VLOOKUP($L308,'2-2 引出数据_合同数据仓库'!$B$2:$BP$10000,4,FALSE),0)</f>
        <v>0</v>
      </c>
      <c r="T308" s="127"/>
      <c r="U308" s="127">
        <f>IFERROR(VLOOKUP($L308,'2-2 引出数据_合同数据仓库'!$B$2:$BP$10000,15,FALSE),0)</f>
        <v>0</v>
      </c>
      <c r="V308" s="127">
        <f>U308/(S308-R308+1)*365</f>
        <v>0</v>
      </c>
      <c r="W308" s="127"/>
      <c r="X308" s="159">
        <v>45658</v>
      </c>
      <c r="Y308" s="159">
        <f>X308+30</f>
        <v>45688</v>
      </c>
      <c r="Z308" s="163">
        <f>IFERROR(IF(($R308-Y308)&gt;=0,0,IF(($S308-X308)&lt;0,0,IF(AND(($S308-Y308)&gt;0,(X308-$R308)&gt;0),$V308/365*(Y308-X308+1),IF(AND(($S308-Y308)&lt;=0,(X308-$R308)&gt;0),$V308/365*($S308-X308+1),$V308/365*(Y308-$R308+1))))),0)</f>
        <v>0</v>
      </c>
      <c r="AA308" s="159">
        <f>Y308+1</f>
        <v>45689</v>
      </c>
      <c r="AB308" s="159">
        <f>AA308+27</f>
        <v>45716</v>
      </c>
      <c r="AC308" s="163">
        <f>IFERROR(IF(($R308-AB308)&gt;=0,0,IF(($S308-AA308)&lt;0,0,IF(AND(($S308-AB308)&gt;0,(AA308-$R308)&gt;0),$V308/365*(AB308-AA308+1),IF(AND(($S308-AB308)&lt;=0,(AA308-$R308)&gt;0),$V308/365*($S308-AA308+1),$V308/365*(AB308-$R308+1))))),0)</f>
        <v>0</v>
      </c>
      <c r="AD308" s="159">
        <f>AB308+1</f>
        <v>45717</v>
      </c>
      <c r="AE308" s="159">
        <f>AD308+30</f>
        <v>45747</v>
      </c>
      <c r="AF308" s="163">
        <f>IFERROR(IF(($R308-AE308)&gt;=0,0,IF(($S308-AD308)&lt;0,0,IF(AND(($S308-AE308)&gt;0,(AD308-$R308)&gt;0),$V308/365*(AE308-AD308+1),IF(AND(($S308-AE308)&lt;=0,(AD308-$R308)&gt;0),$V308/365*($S308-AD308+1),$V308/365*(AE308-$R308+1))))),0)</f>
        <v>0</v>
      </c>
      <c r="AG308" s="159">
        <f>AE308+1</f>
        <v>45748</v>
      </c>
      <c r="AH308" s="159">
        <f>AG308+29</f>
        <v>45777</v>
      </c>
      <c r="AI308" s="163">
        <f>IFERROR(IF(($R308-AH308)&gt;=0,0,IF(($S308-AG308)&lt;0,0,IF(AND(($S308-AH308)&gt;0,(AG308-$R308)&gt;0),$V308/365*(AH308-AG308+1),IF(AND(($S308-AH308)&lt;=0,(AG308-$R308)&gt;0),$V308/365*($S308-AG308+1),$V308/365*(AH308-$R308+1))))),0)</f>
        <v>0</v>
      </c>
      <c r="AJ308" s="159">
        <f>AH308+1</f>
        <v>45778</v>
      </c>
      <c r="AK308" s="159">
        <f>AJ308+30</f>
        <v>45808</v>
      </c>
      <c r="AL308" s="163">
        <f>IFERROR(IF(($R308-AK308)&gt;=0,0,IF(($S308-AJ308)&lt;0,0,IF(AND(($S308-AK308)&gt;0,(AJ308-$R308)&gt;0),$V308/365*(AK308-AJ308+1),IF(AND(($S308-AK308)&lt;=0,(AJ308-$R308)&gt;0),$V308/365*($S308-AJ308+1),$V308/365*(AK308-$R308+1))))),0)</f>
        <v>0</v>
      </c>
      <c r="AM308" s="159">
        <f>AK308+1</f>
        <v>45809</v>
      </c>
      <c r="AN308" s="159">
        <f>AM308+29</f>
        <v>45838</v>
      </c>
      <c r="AO308" s="163">
        <f>IFERROR(IF(($R308-AN308)&gt;=0,0,IF(($S308-AM308)&lt;0,0,IF(AND(($S308-AN308)&gt;0,(AM308-$R308)&gt;0),$V308/365*(AN308-AM308+1),IF(AND(($S308-AN308)&lt;=0,(AM308-$R308)&gt;0),$V308/365*($S308-AM308+1),$V308/365*(AN308-$R308+1))))),0)</f>
        <v>0</v>
      </c>
      <c r="AP308" s="159">
        <f>AN308+1</f>
        <v>45839</v>
      </c>
      <c r="AQ308" s="159">
        <f>AP308+30</f>
        <v>45869</v>
      </c>
      <c r="AR308" s="163">
        <f>IFERROR(IF(($R308-AQ308)&gt;=0,0,IF(($S308-AP308)&lt;0,0,IF(AND(($S308-AQ308)&gt;0,(AP308-$R308)&gt;0),$V308/365*(AQ308-AP308+1),IF(AND(($S308-AQ308)&lt;=0,(AP308-$R308)&gt;0),$V308/365*($S308-AP308+1),$V308/365*(AQ308-$R308+1))))),0)</f>
        <v>0</v>
      </c>
      <c r="AS308" s="159">
        <f>AQ308+1</f>
        <v>45870</v>
      </c>
      <c r="AT308" s="159">
        <f>AS308+30</f>
        <v>45900</v>
      </c>
      <c r="AU308" s="163">
        <f>IFERROR(IF(($R308-AT308)&gt;=0,0,IF(($S308-AS308)&lt;0,0,IF(AND(($S308-AT308)&gt;0,(AS308-$R308)&gt;0),$V308/365*(AT308-AS308+1),IF(AND(($S308-AT308)&lt;=0,(AS308-$R308)&gt;0),$V308/365*($S308-AS308+1),$V308/365*(AT308-$R308+1))))),0)</f>
        <v>0</v>
      </c>
      <c r="AV308" s="159">
        <f>AT308+1</f>
        <v>45901</v>
      </c>
      <c r="AW308" s="159">
        <f>AV308+29</f>
        <v>45930</v>
      </c>
      <c r="AX308" s="163">
        <f>IFERROR(IF(($R308-AW308)&gt;=0,0,IF(($S308-AV308)&lt;0,0,IF(AND(($S308-AW308)&gt;0,(AV308-$R308)&gt;0),$V308/365*(AW308-AV308+1),IF(AND(($S308-AW308)&lt;=0,(AV308-$R308)&gt;0),$V308/365*($S308-AV308+1),$V308/365*(AW308-$R308+1))))),0)</f>
        <v>0</v>
      </c>
      <c r="AY308" s="159">
        <f>AW308+1</f>
        <v>45931</v>
      </c>
      <c r="AZ308" s="159">
        <f>AY308+30</f>
        <v>45961</v>
      </c>
      <c r="BA308" s="163">
        <f>IFERROR(IF(($R308-AZ308)&gt;=0,0,IF(($S308-AY308)&lt;0,0,IF(AND(($S308-AZ308)&gt;0,(AY308-$R308)&gt;0),$V308/365*(AZ308-AY308+1),IF(AND(($S308-AZ308)&lt;=0,(AY308-$R308)&gt;0),$V308/365*($S308-AY308+1),$V308/365*(AZ308-$R308+1))))),0)</f>
        <v>0</v>
      </c>
      <c r="BB308" s="159">
        <f>AZ308+1</f>
        <v>45962</v>
      </c>
      <c r="BC308" s="159">
        <f>BB308+29</f>
        <v>45991</v>
      </c>
      <c r="BD308" s="163">
        <f>IFERROR(IF(($R308-BC308)&gt;=0,0,IF(($S308-BB308)&lt;0,0,IF(AND(($S308-BC308)&gt;0,(BB308-$R308)&gt;0),$V308/365*(BC308-BB308+1),IF(AND(($S308-BC308)&lt;=0,(BB308-$R308)&gt;0),$V308/365*($S308-BB308+1),$V308/365*(BC308-$R308+1))))),0)</f>
        <v>0</v>
      </c>
      <c r="BE308" s="159">
        <f>BC308+1</f>
        <v>45992</v>
      </c>
      <c r="BF308" s="159">
        <f>BE308+30</f>
        <v>46022</v>
      </c>
      <c r="BG308" s="163">
        <f>IFERROR(IF(($R308-BF308)&gt;=0,0,IF(($S308-BE308)&lt;0,0,IF(AND(($S308-BF308)&gt;0,(BE308-$R308)&gt;0),$V308/365*(BF308-BE308+1),IF(AND(($S308-BF308)&lt;=0,(BE308-$R308)&gt;0),$V308/365*($S308-BE308+1),$V308/365*(BF308-$R308+1))))),0)</f>
        <v>0</v>
      </c>
      <c r="BH308" s="159">
        <v>46023</v>
      </c>
      <c r="BI308" s="159">
        <f>BH308+30</f>
        <v>46053</v>
      </c>
      <c r="BJ308" s="163">
        <f>IFERROR(IF(($R308-BI308)&gt;=0,0,IF(($S308-BH308)&lt;0,0,IF(AND(($S308-BI308)&gt;0,(BH308-$R308)&gt;0),$V308/365*(BI308-BH308+1),IF(AND(($S308-BI308)&lt;=0,(BH308-$R308)&gt;0),$V308/365*($S308-BH308+1),$V308/365*(BI308-$R308+1))))),0)</f>
        <v>0</v>
      </c>
      <c r="BK308" s="159">
        <f>BI308+1</f>
        <v>46054</v>
      </c>
      <c r="BL308" s="159">
        <f>BK308+27</f>
        <v>46081</v>
      </c>
      <c r="BM308" s="163">
        <f>IFERROR(IF(($R308-BL308)&gt;=0,0,IF(($S308-BK308)&lt;0,0,IF(AND(($S308-BL308)&gt;0,(BK308-$R308)&gt;0),$V308/365*(BL308-BK308+1),IF(AND(($S308-BL308)&lt;=0,(BK308-$R308)&gt;0),$V308/365*($S308-BK308+1),$V308/365*(BL308-$R308+1))))),0)</f>
        <v>0</v>
      </c>
      <c r="BN308" s="159">
        <f>BL308+1</f>
        <v>46082</v>
      </c>
      <c r="BO308" s="159">
        <f>BN308+30</f>
        <v>46112</v>
      </c>
      <c r="BP308" s="163">
        <f>IFERROR(IF(($R308-BO308)&gt;=0,0,IF(($S308-BN308)&lt;0,0,IF(AND(($S308-BO308)&gt;0,(BN308-$R308)&gt;0),$V308/365*(BO308-BN308+1),IF(AND(($S308-BO308)&lt;=0,(BN308-$R308)&gt;0),$V308/365*($S308-BN308+1),$V308/365*(BO308-$R308+1))))),0)</f>
        <v>0</v>
      </c>
      <c r="BQ308" s="159">
        <f>BO308+1</f>
        <v>46113</v>
      </c>
      <c r="BR308" s="159">
        <f>BQ308+29</f>
        <v>46142</v>
      </c>
      <c r="BS308" s="163">
        <f>IFERROR(IF(($R308-BR308)&gt;=0,0,IF(($S308-BQ308)&lt;0,0,IF(AND(($S308-BR308)&gt;0,(BQ308-$R308)&gt;0),$V308/365*(BR308-BQ308+1),IF(AND(($S308-BR308)&lt;=0,(BQ308-$R308)&gt;0),$V308/365*($S308-BQ308+1),$V308/365*(BR308-$R308+1))))),0)</f>
        <v>0</v>
      </c>
      <c r="BT308" s="159">
        <f>BR308+1</f>
        <v>46143</v>
      </c>
      <c r="BU308" s="159">
        <f>BT308+30</f>
        <v>46173</v>
      </c>
      <c r="BV308" s="163">
        <f>IFERROR(IF(($R308-BU308)&gt;=0,0,IF(($S308-BT308)&lt;0,0,IF(AND(($S308-BU308)&gt;0,(BT308-$R308)&gt;0),$V308/365*(BU308-BT308+1),IF(AND(($S308-BU308)&lt;=0,(BT308-$R308)&gt;0),$V308/365*($S308-BT308+1),$V308/365*(BU308-$R308+1))))),0)</f>
        <v>0</v>
      </c>
      <c r="BW308" s="159">
        <f>BU308+1</f>
        <v>46174</v>
      </c>
      <c r="BX308" s="159">
        <f>BW308+29</f>
        <v>46203</v>
      </c>
      <c r="BY308" s="163">
        <f>IFERROR(IF(($R308-BX308)&gt;=0,0,IF(($S308-BW308)&lt;0,0,IF(AND(($S308-BX308)&gt;0,(BW308-$R308)&gt;0),$V308/365*(BX308-BW308+1),IF(AND(($S308-BX308)&lt;=0,(BW308-$R308)&gt;0),$V308/365*($S308-BW308+1),$V308/365*(BX308-$R308+1))))),0)</f>
        <v>0</v>
      </c>
      <c r="BZ308" s="159">
        <f>BX308+1</f>
        <v>46204</v>
      </c>
      <c r="CA308" s="159">
        <f>BZ308+30</f>
        <v>46234</v>
      </c>
      <c r="CB308" s="163">
        <f>IFERROR(IF(($R308-CA308)&gt;=0,0,IF(($S308-BZ308)&lt;0,0,IF(AND(($S308-CA308)&gt;0,(BZ308-$R308)&gt;0),$V308/365*(CA308-BZ308+1),IF(AND(($S308-CA308)&lt;=0,(BZ308-$R308)&gt;0),$V308/365*($S308-BZ308+1),$V308/365*(CA308-$R308+1))))),0)</f>
        <v>0</v>
      </c>
      <c r="CC308" s="159">
        <f>CA308+1</f>
        <v>46235</v>
      </c>
      <c r="CD308" s="159">
        <f>CC308+30</f>
        <v>46265</v>
      </c>
      <c r="CE308" s="163">
        <f>IFERROR(IF(($R308-CD308)&gt;=0,0,IF(($S308-CC308)&lt;0,0,IF(AND(($S308-CD308)&gt;0,(CC308-$R308)&gt;0),$V308/365*(CD308-CC308+1),IF(AND(($S308-CD308)&lt;=0,(CC308-$R308)&gt;0),$V308/365*($S308-CC308+1),$V308/365*(CD308-$R308+1))))),0)</f>
        <v>0</v>
      </c>
      <c r="CF308" s="159">
        <f>CD308+1</f>
        <v>46266</v>
      </c>
      <c r="CG308" s="159">
        <f>CF308+29</f>
        <v>46295</v>
      </c>
      <c r="CH308" s="163">
        <f>IFERROR(IF(($R308-CG308)&gt;=0,0,IF(($S308-CF308)&lt;0,0,IF(AND(($S308-CG308)&gt;0,(CF308-$R308)&gt;0),$V308/365*(CG308-CF308+1),IF(AND(($S308-CG308)&lt;=0,(CF308-$R308)&gt;0),$V308/365*($S308-CF308+1),$V308/365*(CG308-$R308+1))))),0)</f>
        <v>0</v>
      </c>
      <c r="CI308" s="159">
        <f>CG308+1</f>
        <v>46296</v>
      </c>
      <c r="CJ308" s="159">
        <f>CI308+30</f>
        <v>46326</v>
      </c>
      <c r="CK308" s="163">
        <f>IFERROR(IF(($R308-CJ308)&gt;=0,0,IF(($S308-CI308)&lt;0,0,IF(AND(($S308-CJ308)&gt;0,(CI308-$R308)&gt;0),$V308/365*(CJ308-CI308+1),IF(AND(($S308-CJ308)&lt;=0,(CI308-$R308)&gt;0),$V308/365*($S308-CI308+1),$V308/365*(CJ308-$R308+1))))),0)</f>
        <v>0</v>
      </c>
      <c r="CL308" s="159">
        <f>CJ308+1</f>
        <v>46327</v>
      </c>
      <c r="CM308" s="159">
        <f>CL308+29</f>
        <v>46356</v>
      </c>
      <c r="CN308" s="163">
        <f>IFERROR(IF(($R308-CM308)&gt;=0,0,IF(($S308-CL308)&lt;0,0,IF(AND(($S308-CM308)&gt;0,(CL308-$R308)&gt;0),$V308/365*(CM308-CL308+1),IF(AND(($S308-CM308)&lt;=0,(CL308-$R308)&gt;0),$V308/365*($S308-CL308+1),$V308/365*(CM308-$R308+1))))),0)</f>
        <v>0</v>
      </c>
      <c r="CO308" s="159">
        <f>CM308+1</f>
        <v>46357</v>
      </c>
      <c r="CP308" s="159">
        <f>CO308+30</f>
        <v>46387</v>
      </c>
      <c r="CQ308" s="163">
        <f>IFERROR(IF(($R308-CP308)&gt;=0,0,IF(($S308-CO308)&lt;0,0,IF(AND(($S308-CP308)&gt;0,(CO308-$R308)&gt;0),$V308/365*(CP308-CO308+1),IF(AND(($S308-CP308)&lt;=0,(CO308-$R308)&gt;0),$V308/365*($S308-CO308+1),$V308/365*(CP308-$R308+1))))),0)</f>
        <v>0</v>
      </c>
    </row>
    <row r="309" s="85" customFormat="1" ht="24" customHeight="1" outlineLevel="4" spans="1:95">
      <c r="A309" s="128" t="s">
        <v>2815</v>
      </c>
      <c r="B309" s="129"/>
      <c r="C309" s="129"/>
      <c r="D309" s="129"/>
      <c r="E309" s="129"/>
      <c r="F309" s="129"/>
      <c r="G309" s="130"/>
      <c r="H309" s="131"/>
      <c r="I309" s="131"/>
      <c r="J309" s="131"/>
      <c r="K309" s="131"/>
      <c r="L309" s="154"/>
      <c r="M309" s="154"/>
      <c r="N309" s="131"/>
      <c r="O309" s="131"/>
      <c r="P309" s="131"/>
      <c r="Q309" s="131"/>
      <c r="R309" s="131"/>
      <c r="S309" s="131"/>
      <c r="T309" s="131"/>
      <c r="U309" s="131"/>
      <c r="V309" s="131"/>
      <c r="W309" s="131"/>
      <c r="X309" s="131"/>
      <c r="Y309" s="131"/>
      <c r="Z309" s="131"/>
      <c r="AA309" s="131"/>
      <c r="AB309" s="131"/>
      <c r="AC309" s="131"/>
      <c r="AD309" s="131"/>
      <c r="AE309" s="131"/>
      <c r="AF309" s="131"/>
      <c r="AG309" s="131"/>
      <c r="AH309" s="131"/>
      <c r="AI309" s="131"/>
      <c r="AJ309" s="131"/>
      <c r="AK309" s="131"/>
      <c r="AL309" s="131"/>
      <c r="AM309" s="131"/>
      <c r="AN309" s="131"/>
      <c r="AO309" s="131"/>
      <c r="AP309" s="131"/>
      <c r="AQ309" s="131"/>
      <c r="AR309" s="131"/>
      <c r="AS309" s="131"/>
      <c r="AT309" s="131"/>
      <c r="AU309" s="131"/>
      <c r="AV309" s="131"/>
      <c r="AW309" s="131"/>
      <c r="AX309" s="131"/>
      <c r="AY309" s="131"/>
      <c r="AZ309" s="131"/>
      <c r="BA309" s="131"/>
      <c r="BB309" s="131"/>
      <c r="BC309" s="131"/>
      <c r="BD309" s="131"/>
      <c r="BE309" s="131"/>
      <c r="BF309" s="131"/>
      <c r="BG309" s="131"/>
      <c r="BH309" s="131"/>
      <c r="BI309" s="131"/>
      <c r="BJ309" s="131"/>
      <c r="BK309" s="131"/>
      <c r="BL309" s="131"/>
      <c r="BM309" s="131"/>
      <c r="BN309" s="131"/>
      <c r="BO309" s="131"/>
      <c r="BP309" s="131"/>
      <c r="BQ309" s="131"/>
      <c r="BR309" s="131"/>
      <c r="BS309" s="131"/>
      <c r="BT309" s="131"/>
      <c r="BU309" s="131"/>
      <c r="BV309" s="131"/>
      <c r="BW309" s="131"/>
      <c r="BX309" s="131"/>
      <c r="BY309" s="131"/>
      <c r="BZ309" s="131"/>
      <c r="CA309" s="131"/>
      <c r="CB309" s="131"/>
      <c r="CC309" s="131"/>
      <c r="CD309" s="131"/>
      <c r="CE309" s="131"/>
      <c r="CF309" s="131"/>
      <c r="CG309" s="131"/>
      <c r="CH309" s="131"/>
      <c r="CI309" s="131"/>
      <c r="CJ309" s="131"/>
      <c r="CK309" s="131"/>
      <c r="CL309" s="131"/>
      <c r="CM309" s="131"/>
      <c r="CN309" s="131"/>
      <c r="CO309" s="131"/>
      <c r="CP309" s="131"/>
      <c r="CQ309" s="131"/>
    </row>
    <row r="310" ht="24" customHeight="1" outlineLevel="3" spans="1:95">
      <c r="A310" s="120"/>
      <c r="B310" s="121" t="s">
        <v>793</v>
      </c>
      <c r="C310" s="122" t="s">
        <v>1250</v>
      </c>
      <c r="D310" s="120" t="s">
        <v>1251</v>
      </c>
      <c r="E310" s="121" t="s">
        <v>1252</v>
      </c>
      <c r="F310" s="121"/>
      <c r="G310" s="121" t="s">
        <v>937</v>
      </c>
      <c r="H310" s="123">
        <f>X310+AA310+AD310+AG310+AJ310+AM310+AP310+AS310+AV310+AY310+BB310+BE310</f>
        <v>0</v>
      </c>
      <c r="I310" s="123">
        <f>Y310+AB310+AE310+AH310+AK310+AN310+AQ310+AT310+AW310+AZ310+BC310+BF310</f>
        <v>0</v>
      </c>
      <c r="J310" s="123">
        <f>Z310+AC310+AF310+AI310+AL310+AO310+AR310+AU310+AX310+BA310+BD310+BG310</f>
        <v>0</v>
      </c>
      <c r="K310" s="123"/>
      <c r="L310" s="151"/>
      <c r="M310" s="151"/>
      <c r="N310" s="123"/>
      <c r="O310" s="123"/>
      <c r="P310" s="123"/>
      <c r="Q310" s="123"/>
      <c r="R310" s="123"/>
      <c r="S310" s="123"/>
      <c r="T310" s="123"/>
      <c r="U310" s="123"/>
      <c r="V310" s="123"/>
      <c r="W310" s="123"/>
      <c r="X310" s="123">
        <f>VLOOKUP($C310,'1 预算编制表单'!$C:$BJ,27,FALSE)</f>
        <v>0</v>
      </c>
      <c r="Y310" s="123">
        <f>X310-Z310</f>
        <v>0</v>
      </c>
      <c r="Z310" s="123">
        <f>SUM(Z311:Z315)</f>
        <v>0</v>
      </c>
      <c r="AA310" s="123">
        <f>VLOOKUP($C310,'1 预算编制表单'!$C:$BJ,30,FALSE)</f>
        <v>0</v>
      </c>
      <c r="AB310" s="123">
        <f>AA310-AC310</f>
        <v>0</v>
      </c>
      <c r="AC310" s="123">
        <f>SUM(AC311:AC315)</f>
        <v>0</v>
      </c>
      <c r="AD310" s="123">
        <f>VLOOKUP($C310,'1 预算编制表单'!$C:$BJ,33,FALSE)</f>
        <v>0</v>
      </c>
      <c r="AE310" s="123">
        <f>AD310-AF310</f>
        <v>0</v>
      </c>
      <c r="AF310" s="123">
        <f>SUM(AF311:AF315)</f>
        <v>0</v>
      </c>
      <c r="AG310" s="123">
        <f>VLOOKUP($C310,'1 预算编制表单'!$C:$BJ,36,FALSE)</f>
        <v>0</v>
      </c>
      <c r="AH310" s="123">
        <f>AG310-AI310</f>
        <v>0</v>
      </c>
      <c r="AI310" s="123">
        <f>SUM(AI311:AI315)</f>
        <v>0</v>
      </c>
      <c r="AJ310" s="123">
        <f>VLOOKUP($C310,'1 预算编制表单'!$C:$BJ,39,FALSE)</f>
        <v>0</v>
      </c>
      <c r="AK310" s="123">
        <f>AJ310-AL310</f>
        <v>0</v>
      </c>
      <c r="AL310" s="123">
        <f>SUM(AL311:AL315)</f>
        <v>0</v>
      </c>
      <c r="AM310" s="123">
        <f>VLOOKUP($C310,'1 预算编制表单'!$C:$BJ,42,FALSE)</f>
        <v>0</v>
      </c>
      <c r="AN310" s="123">
        <f>AM310-AO310</f>
        <v>0</v>
      </c>
      <c r="AO310" s="123">
        <f>SUM(AO311:AO315)</f>
        <v>0</v>
      </c>
      <c r="AP310" s="123">
        <f>VLOOKUP($C310,'1 预算编制表单'!$C:$BJ,45,FALSE)</f>
        <v>0</v>
      </c>
      <c r="AQ310" s="123">
        <f>AP310-AR310</f>
        <v>0</v>
      </c>
      <c r="AR310" s="123">
        <f>SUM(AR311:AR315)</f>
        <v>0</v>
      </c>
      <c r="AS310" s="123">
        <f>VLOOKUP($C310,'1 预算编制表单'!$C:$BJ,48,FALSE)</f>
        <v>0</v>
      </c>
      <c r="AT310" s="123">
        <f>AS310-AU310</f>
        <v>0</v>
      </c>
      <c r="AU310" s="123">
        <f>SUM(AU311:AU315)</f>
        <v>0</v>
      </c>
      <c r="AV310" s="123">
        <f>VLOOKUP($C310,'1 预算编制表单'!$C:$BJ,51,FALSE)</f>
        <v>0</v>
      </c>
      <c r="AW310" s="123">
        <f>AV310-AX310</f>
        <v>0</v>
      </c>
      <c r="AX310" s="123">
        <f>SUM(AX311:AX315)</f>
        <v>0</v>
      </c>
      <c r="AY310" s="123">
        <f>VLOOKUP($C310,'1 预算编制表单'!$C:$BJ,54,FALSE)</f>
        <v>0</v>
      </c>
      <c r="AZ310" s="123">
        <f>AY310-BA310</f>
        <v>0</v>
      </c>
      <c r="BA310" s="123">
        <f>SUM(BA311:BA315)</f>
        <v>0</v>
      </c>
      <c r="BB310" s="123">
        <f>VLOOKUP($C310,'1 预算编制表单'!$C:$BJ,57,FALSE)</f>
        <v>0</v>
      </c>
      <c r="BC310" s="123">
        <f>BB310-BD310</f>
        <v>0</v>
      </c>
      <c r="BD310" s="123">
        <f>SUM(BD311:BD315)</f>
        <v>0</v>
      </c>
      <c r="BE310" s="123">
        <f>VLOOKUP($C310,'1 预算编制表单'!$C:$BJ,60,FALSE)</f>
        <v>0</v>
      </c>
      <c r="BF310" s="123">
        <f>BE310-BG310</f>
        <v>0</v>
      </c>
      <c r="BG310" s="123">
        <f>SUM(BG311:BG315)</f>
        <v>0</v>
      </c>
      <c r="BH310" s="123">
        <f>VLOOKUP($C310,'1 预算编制表单'!$C:$BJ,27,FALSE)</f>
        <v>0</v>
      </c>
      <c r="BI310" s="123">
        <f>BH310-BJ310</f>
        <v>0</v>
      </c>
      <c r="BJ310" s="123">
        <f>SUM(BJ311:BJ315)</f>
        <v>0</v>
      </c>
      <c r="BK310" s="123">
        <f>VLOOKUP($C310,'1 预算编制表单'!$C:$BJ,30,FALSE)</f>
        <v>0</v>
      </c>
      <c r="BL310" s="123">
        <f>BK310-BM310</f>
        <v>0</v>
      </c>
      <c r="BM310" s="123">
        <f>SUM(BM311:BM315)</f>
        <v>0</v>
      </c>
      <c r="BN310" s="123">
        <f>VLOOKUP($C310,'1 预算编制表单'!$C:$BJ,33,FALSE)</f>
        <v>0</v>
      </c>
      <c r="BO310" s="123">
        <f>BN310-BP310</f>
        <v>0</v>
      </c>
      <c r="BP310" s="123">
        <f>SUM(BP311:BP315)</f>
        <v>0</v>
      </c>
      <c r="BQ310" s="123">
        <f>VLOOKUP($C310,'1 预算编制表单'!$C:$BJ,36,FALSE)</f>
        <v>0</v>
      </c>
      <c r="BR310" s="123">
        <f>BQ310-BS310</f>
        <v>0</v>
      </c>
      <c r="BS310" s="123">
        <f>SUM(BS311:BS315)</f>
        <v>0</v>
      </c>
      <c r="BT310" s="123">
        <f>VLOOKUP($C310,'1 预算编制表单'!$C:$BJ,39,FALSE)</f>
        <v>0</v>
      </c>
      <c r="BU310" s="123">
        <f>BT310-BV310</f>
        <v>0</v>
      </c>
      <c r="BV310" s="123">
        <f>SUM(BV311:BV315)</f>
        <v>0</v>
      </c>
      <c r="BW310" s="123">
        <f>VLOOKUP($C310,'1 预算编制表单'!$C:$BJ,42,FALSE)</f>
        <v>0</v>
      </c>
      <c r="BX310" s="123">
        <f>BW310-BY310</f>
        <v>0</v>
      </c>
      <c r="BY310" s="123">
        <f>SUM(BY311:BY315)</f>
        <v>0</v>
      </c>
      <c r="BZ310" s="123">
        <f>VLOOKUP($C310,'1 预算编制表单'!$C:$BJ,45,FALSE)</f>
        <v>0</v>
      </c>
      <c r="CA310" s="123">
        <f>BZ310-CB310</f>
        <v>0</v>
      </c>
      <c r="CB310" s="123">
        <f>SUM(CB311:CB315)</f>
        <v>0</v>
      </c>
      <c r="CC310" s="123">
        <f>VLOOKUP($C310,'1 预算编制表单'!$C:$BJ,48,FALSE)</f>
        <v>0</v>
      </c>
      <c r="CD310" s="123">
        <f>CC310-CE310</f>
        <v>0</v>
      </c>
      <c r="CE310" s="123">
        <f>SUM(CE311:CE315)</f>
        <v>0</v>
      </c>
      <c r="CF310" s="123">
        <f>VLOOKUP($C310,'1 预算编制表单'!$C:$BJ,51,FALSE)</f>
        <v>0</v>
      </c>
      <c r="CG310" s="123">
        <f>CF310-CH310</f>
        <v>0</v>
      </c>
      <c r="CH310" s="123">
        <f>SUM(CH311:CH315)</f>
        <v>0</v>
      </c>
      <c r="CI310" s="123">
        <f>VLOOKUP($C310,'1 预算编制表单'!$C:$BJ,54,FALSE)</f>
        <v>0</v>
      </c>
      <c r="CJ310" s="123">
        <f>CI310-CK310</f>
        <v>0</v>
      </c>
      <c r="CK310" s="123">
        <f>SUM(CK311:CK315)</f>
        <v>0</v>
      </c>
      <c r="CL310" s="123">
        <f>VLOOKUP($C310,'1 预算编制表单'!$C:$BJ,57,FALSE)</f>
        <v>0</v>
      </c>
      <c r="CM310" s="123">
        <f>CL310-CN310</f>
        <v>0</v>
      </c>
      <c r="CN310" s="123">
        <f>SUM(CN311:CN315)</f>
        <v>0</v>
      </c>
      <c r="CO310" s="123">
        <f>VLOOKUP($C310,'1 预算编制表单'!$C:$BJ,60,FALSE)</f>
        <v>0</v>
      </c>
      <c r="CP310" s="123">
        <f>CO310-CQ310</f>
        <v>0</v>
      </c>
      <c r="CQ310" s="123">
        <f>SUM(CQ311:CQ315)</f>
        <v>0</v>
      </c>
    </row>
    <row r="311" s="85" customFormat="1" ht="24" customHeight="1" outlineLevel="4" spans="1:95">
      <c r="A311" s="124"/>
      <c r="B311" s="125"/>
      <c r="C311" s="126"/>
      <c r="D311" s="124"/>
      <c r="E311" s="125"/>
      <c r="F311" s="125"/>
      <c r="G311" s="125"/>
      <c r="H311" s="127"/>
      <c r="I311" s="127"/>
      <c r="J311" s="127">
        <f>Z311+AC311+AF311+AI311+AL311+AO311+AR311+AU311+AX311+BA311+BD311+BG311</f>
        <v>0</v>
      </c>
      <c r="K311" s="127">
        <v>1</v>
      </c>
      <c r="L311" s="152"/>
      <c r="M311" s="153">
        <f>IFERROR(VLOOKUP($L311,'2-2 引出数据_合同数据仓库'!$B$2:$BP$10000,3,FALSE),0)</f>
        <v>0</v>
      </c>
      <c r="N311" s="127"/>
      <c r="O311" s="153">
        <f>IFERROR(VLOOKUP((LEFT(VLOOKUP($L311,'2-2 引出数据_合同数据仓库'!$B$2:$BP$10000,64,FALSE),15)&amp;(RIGHT(VLOOKUP($L311,'2-2 引出数据_合同数据仓库'!$B$2:$BP$10000,64,FALSE),4)+1)),'2-2 引出数据_合同数据仓库'!$B$2:$BP$10000,3,FALSE),0)</f>
        <v>0</v>
      </c>
      <c r="P311" s="127"/>
      <c r="Q311" s="127">
        <f>IFERROR(VLOOKUP($L311,'2-2 引出数据_合同数据仓库'!$B$2:$BP$10000,28,FALSE),0)</f>
        <v>0</v>
      </c>
      <c r="R311" s="127">
        <f>IFERROR(VLOOKUP($L311,'2-2 引出数据_合同数据仓库'!$B$2:$BP$10000,29,FALSE),0)</f>
        <v>0</v>
      </c>
      <c r="S311" s="127">
        <f>IFERROR(VLOOKUP($L311,'2-2 引出数据_合同数据仓库'!$B$2:$BP$10000,4,FALSE),0)</f>
        <v>0</v>
      </c>
      <c r="T311" s="127"/>
      <c r="U311" s="127">
        <f>IFERROR(VLOOKUP($L311,'2-2 引出数据_合同数据仓库'!$B$2:$BP$10000,15,FALSE),0)</f>
        <v>0</v>
      </c>
      <c r="V311" s="127">
        <f>U311/(S311-R311+1)*365</f>
        <v>0</v>
      </c>
      <c r="W311" s="127"/>
      <c r="X311" s="159">
        <v>45658</v>
      </c>
      <c r="Y311" s="159">
        <f>X311+30</f>
        <v>45688</v>
      </c>
      <c r="Z311" s="163">
        <f>IFERROR(IF(($R311-Y311)&gt;=0,0,IF(($S311-X311)&lt;0,0,IF(AND(($S311-Y311)&gt;0,(X311-$R311)&gt;0),$V311/365*(Y311-X311+1),IF(AND(($S311-Y311)&lt;=0,(X311-$R311)&gt;0),$V311/365*($S311-X311+1),$V311/365*(Y311-$R311+1))))),0)</f>
        <v>0</v>
      </c>
      <c r="AA311" s="159">
        <f>Y311+1</f>
        <v>45689</v>
      </c>
      <c r="AB311" s="159">
        <f>AA311+27</f>
        <v>45716</v>
      </c>
      <c r="AC311" s="163">
        <f>IFERROR(IF(($R311-AB311)&gt;=0,0,IF(($S311-AA311)&lt;0,0,IF(AND(($S311-AB311)&gt;0,(AA311-$R311)&gt;0),$V311/365*(AB311-AA311+1),IF(AND(($S311-AB311)&lt;=0,(AA311-$R311)&gt;0),$V311/365*($S311-AA311+1),$V311/365*(AB311-$R311+1))))),0)</f>
        <v>0</v>
      </c>
      <c r="AD311" s="159">
        <f>AB311+1</f>
        <v>45717</v>
      </c>
      <c r="AE311" s="159">
        <f>AD311+30</f>
        <v>45747</v>
      </c>
      <c r="AF311" s="163">
        <f>IFERROR(IF(($R311-AE311)&gt;=0,0,IF(($S311-AD311)&lt;0,0,IF(AND(($S311-AE311)&gt;0,(AD311-$R311)&gt;0),$V311/365*(AE311-AD311+1),IF(AND(($S311-AE311)&lt;=0,(AD311-$R311)&gt;0),$V311/365*($S311-AD311+1),$V311/365*(AE311-$R311+1))))),0)</f>
        <v>0</v>
      </c>
      <c r="AG311" s="159">
        <f>AE311+1</f>
        <v>45748</v>
      </c>
      <c r="AH311" s="159">
        <f>AG311+29</f>
        <v>45777</v>
      </c>
      <c r="AI311" s="163">
        <f>IFERROR(IF(($R311-AH311)&gt;=0,0,IF(($S311-AG311)&lt;0,0,IF(AND(($S311-AH311)&gt;0,(AG311-$R311)&gt;0),$V311/365*(AH311-AG311+1),IF(AND(($S311-AH311)&lt;=0,(AG311-$R311)&gt;0),$V311/365*($S311-AG311+1),$V311/365*(AH311-$R311+1))))),0)</f>
        <v>0</v>
      </c>
      <c r="AJ311" s="159">
        <f>AH311+1</f>
        <v>45778</v>
      </c>
      <c r="AK311" s="159">
        <f>AJ311+30</f>
        <v>45808</v>
      </c>
      <c r="AL311" s="163">
        <f>IFERROR(IF(($R311-AK311)&gt;=0,0,IF(($S311-AJ311)&lt;0,0,IF(AND(($S311-AK311)&gt;0,(AJ311-$R311)&gt;0),$V311/365*(AK311-AJ311+1),IF(AND(($S311-AK311)&lt;=0,(AJ311-$R311)&gt;0),$V311/365*($S311-AJ311+1),$V311/365*(AK311-$R311+1))))),0)</f>
        <v>0</v>
      </c>
      <c r="AM311" s="159">
        <f>AK311+1</f>
        <v>45809</v>
      </c>
      <c r="AN311" s="159">
        <f>AM311+29</f>
        <v>45838</v>
      </c>
      <c r="AO311" s="163">
        <f>IFERROR(IF(($R311-AN311)&gt;=0,0,IF(($S311-AM311)&lt;0,0,IF(AND(($S311-AN311)&gt;0,(AM311-$R311)&gt;0),$V311/365*(AN311-AM311+1),IF(AND(($S311-AN311)&lt;=0,(AM311-$R311)&gt;0),$V311/365*($S311-AM311+1),$V311/365*(AN311-$R311+1))))),0)</f>
        <v>0</v>
      </c>
      <c r="AP311" s="159">
        <f>AN311+1</f>
        <v>45839</v>
      </c>
      <c r="AQ311" s="159">
        <f>AP311+30</f>
        <v>45869</v>
      </c>
      <c r="AR311" s="163">
        <f>IFERROR(IF(($R311-AQ311)&gt;=0,0,IF(($S311-AP311)&lt;0,0,IF(AND(($S311-AQ311)&gt;0,(AP311-$R311)&gt;0),$V311/365*(AQ311-AP311+1),IF(AND(($S311-AQ311)&lt;=0,(AP311-$R311)&gt;0),$V311/365*($S311-AP311+1),$V311/365*(AQ311-$R311+1))))),0)</f>
        <v>0</v>
      </c>
      <c r="AS311" s="159">
        <f>AQ311+1</f>
        <v>45870</v>
      </c>
      <c r="AT311" s="159">
        <f>AS311+30</f>
        <v>45900</v>
      </c>
      <c r="AU311" s="163">
        <f>IFERROR(IF(($R311-AT311)&gt;=0,0,IF(($S311-AS311)&lt;0,0,IF(AND(($S311-AT311)&gt;0,(AS311-$R311)&gt;0),$V311/365*(AT311-AS311+1),IF(AND(($S311-AT311)&lt;=0,(AS311-$R311)&gt;0),$V311/365*($S311-AS311+1),$V311/365*(AT311-$R311+1))))),0)</f>
        <v>0</v>
      </c>
      <c r="AV311" s="159">
        <f>AT311+1</f>
        <v>45901</v>
      </c>
      <c r="AW311" s="159">
        <f>AV311+29</f>
        <v>45930</v>
      </c>
      <c r="AX311" s="163">
        <f>IFERROR(IF(($R311-AW311)&gt;=0,0,IF(($S311-AV311)&lt;0,0,IF(AND(($S311-AW311)&gt;0,(AV311-$R311)&gt;0),$V311/365*(AW311-AV311+1),IF(AND(($S311-AW311)&lt;=0,(AV311-$R311)&gt;0),$V311/365*($S311-AV311+1),$V311/365*(AW311-$R311+1))))),0)</f>
        <v>0</v>
      </c>
      <c r="AY311" s="159">
        <f>AW311+1</f>
        <v>45931</v>
      </c>
      <c r="AZ311" s="159">
        <f>AY311+30</f>
        <v>45961</v>
      </c>
      <c r="BA311" s="163">
        <f>IFERROR(IF(($R311-AZ311)&gt;=0,0,IF(($S311-AY311)&lt;0,0,IF(AND(($S311-AZ311)&gt;0,(AY311-$R311)&gt;0),$V311/365*(AZ311-AY311+1),IF(AND(($S311-AZ311)&lt;=0,(AY311-$R311)&gt;0),$V311/365*($S311-AY311+1),$V311/365*(AZ311-$R311+1))))),0)</f>
        <v>0</v>
      </c>
      <c r="BB311" s="159">
        <f>AZ311+1</f>
        <v>45962</v>
      </c>
      <c r="BC311" s="159">
        <f>BB311+29</f>
        <v>45991</v>
      </c>
      <c r="BD311" s="163">
        <f>IFERROR(IF(($R311-BC311)&gt;=0,0,IF(($S311-BB311)&lt;0,0,IF(AND(($S311-BC311)&gt;0,(BB311-$R311)&gt;0),$V311/365*(BC311-BB311+1),IF(AND(($S311-BC311)&lt;=0,(BB311-$R311)&gt;0),$V311/365*($S311-BB311+1),$V311/365*(BC311-$R311+1))))),0)</f>
        <v>0</v>
      </c>
      <c r="BE311" s="159">
        <f>BC311+1</f>
        <v>45992</v>
      </c>
      <c r="BF311" s="159">
        <f>BE311+30</f>
        <v>46022</v>
      </c>
      <c r="BG311" s="163">
        <f>IFERROR(IF(($R311-BF311)&gt;=0,0,IF(($S311-BE311)&lt;0,0,IF(AND(($S311-BF311)&gt;0,(BE311-$R311)&gt;0),$V311/365*(BF311-BE311+1),IF(AND(($S311-BF311)&lt;=0,(BE311-$R311)&gt;0),$V311/365*($S311-BE311+1),$V311/365*(BF311-$R311+1))))),0)</f>
        <v>0</v>
      </c>
      <c r="BH311" s="159">
        <v>46023</v>
      </c>
      <c r="BI311" s="159">
        <f>BH311+30</f>
        <v>46053</v>
      </c>
      <c r="BJ311" s="163">
        <f>IFERROR(IF(($R311-BI311)&gt;=0,0,IF(($S311-BH311)&lt;0,0,IF(AND(($S311-BI311)&gt;0,(BH311-$R311)&gt;0),$V311/365*(BI311-BH311+1),IF(AND(($S311-BI311)&lt;=0,(BH311-$R311)&gt;0),$V311/365*($S311-BH311+1),$V311/365*(BI311-$R311+1))))),0)</f>
        <v>0</v>
      </c>
      <c r="BK311" s="159">
        <f>BI311+1</f>
        <v>46054</v>
      </c>
      <c r="BL311" s="159">
        <f>BK311+27</f>
        <v>46081</v>
      </c>
      <c r="BM311" s="163">
        <f>IFERROR(IF(($R311-BL311)&gt;=0,0,IF(($S311-BK311)&lt;0,0,IF(AND(($S311-BL311)&gt;0,(BK311-$R311)&gt;0),$V311/365*(BL311-BK311+1),IF(AND(($S311-BL311)&lt;=0,(BK311-$R311)&gt;0),$V311/365*($S311-BK311+1),$V311/365*(BL311-$R311+1))))),0)</f>
        <v>0</v>
      </c>
      <c r="BN311" s="159">
        <f>BL311+1</f>
        <v>46082</v>
      </c>
      <c r="BO311" s="159">
        <f>BN311+30</f>
        <v>46112</v>
      </c>
      <c r="BP311" s="163">
        <f>IFERROR(IF(($R311-BO311)&gt;=0,0,IF(($S311-BN311)&lt;0,0,IF(AND(($S311-BO311)&gt;0,(BN311-$R311)&gt;0),$V311/365*(BO311-BN311+1),IF(AND(($S311-BO311)&lt;=0,(BN311-$R311)&gt;0),$V311/365*($S311-BN311+1),$V311/365*(BO311-$R311+1))))),0)</f>
        <v>0</v>
      </c>
      <c r="BQ311" s="159">
        <f>BO311+1</f>
        <v>46113</v>
      </c>
      <c r="BR311" s="159">
        <f>BQ311+29</f>
        <v>46142</v>
      </c>
      <c r="BS311" s="163">
        <f>IFERROR(IF(($R311-BR311)&gt;=0,0,IF(($S311-BQ311)&lt;0,0,IF(AND(($S311-BR311)&gt;0,(BQ311-$R311)&gt;0),$V311/365*(BR311-BQ311+1),IF(AND(($S311-BR311)&lt;=0,(BQ311-$R311)&gt;0),$V311/365*($S311-BQ311+1),$V311/365*(BR311-$R311+1))))),0)</f>
        <v>0</v>
      </c>
      <c r="BT311" s="159">
        <f>BR311+1</f>
        <v>46143</v>
      </c>
      <c r="BU311" s="159">
        <f>BT311+30</f>
        <v>46173</v>
      </c>
      <c r="BV311" s="163">
        <f>IFERROR(IF(($R311-BU311)&gt;=0,0,IF(($S311-BT311)&lt;0,0,IF(AND(($S311-BU311)&gt;0,(BT311-$R311)&gt;0),$V311/365*(BU311-BT311+1),IF(AND(($S311-BU311)&lt;=0,(BT311-$R311)&gt;0),$V311/365*($S311-BT311+1),$V311/365*(BU311-$R311+1))))),0)</f>
        <v>0</v>
      </c>
      <c r="BW311" s="159">
        <f>BU311+1</f>
        <v>46174</v>
      </c>
      <c r="BX311" s="159">
        <f>BW311+29</f>
        <v>46203</v>
      </c>
      <c r="BY311" s="163">
        <f>IFERROR(IF(($R311-BX311)&gt;=0,0,IF(($S311-BW311)&lt;0,0,IF(AND(($S311-BX311)&gt;0,(BW311-$R311)&gt;0),$V311/365*(BX311-BW311+1),IF(AND(($S311-BX311)&lt;=0,(BW311-$R311)&gt;0),$V311/365*($S311-BW311+1),$V311/365*(BX311-$R311+1))))),0)</f>
        <v>0</v>
      </c>
      <c r="BZ311" s="159">
        <f>BX311+1</f>
        <v>46204</v>
      </c>
      <c r="CA311" s="159">
        <f>BZ311+30</f>
        <v>46234</v>
      </c>
      <c r="CB311" s="163">
        <f>IFERROR(IF(($R311-CA311)&gt;=0,0,IF(($S311-BZ311)&lt;0,0,IF(AND(($S311-CA311)&gt;0,(BZ311-$R311)&gt;0),$V311/365*(CA311-BZ311+1),IF(AND(($S311-CA311)&lt;=0,(BZ311-$R311)&gt;0),$V311/365*($S311-BZ311+1),$V311/365*(CA311-$R311+1))))),0)</f>
        <v>0</v>
      </c>
      <c r="CC311" s="159">
        <f>CA311+1</f>
        <v>46235</v>
      </c>
      <c r="CD311" s="159">
        <f>CC311+30</f>
        <v>46265</v>
      </c>
      <c r="CE311" s="163">
        <f>IFERROR(IF(($R311-CD311)&gt;=0,0,IF(($S311-CC311)&lt;0,0,IF(AND(($S311-CD311)&gt;0,(CC311-$R311)&gt;0),$V311/365*(CD311-CC311+1),IF(AND(($S311-CD311)&lt;=0,(CC311-$R311)&gt;0),$V311/365*($S311-CC311+1),$V311/365*(CD311-$R311+1))))),0)</f>
        <v>0</v>
      </c>
      <c r="CF311" s="159">
        <f>CD311+1</f>
        <v>46266</v>
      </c>
      <c r="CG311" s="159">
        <f>CF311+29</f>
        <v>46295</v>
      </c>
      <c r="CH311" s="163">
        <f>IFERROR(IF(($R311-CG311)&gt;=0,0,IF(($S311-CF311)&lt;0,0,IF(AND(($S311-CG311)&gt;0,(CF311-$R311)&gt;0),$V311/365*(CG311-CF311+1),IF(AND(($S311-CG311)&lt;=0,(CF311-$R311)&gt;0),$V311/365*($S311-CF311+1),$V311/365*(CG311-$R311+1))))),0)</f>
        <v>0</v>
      </c>
      <c r="CI311" s="159">
        <f>CG311+1</f>
        <v>46296</v>
      </c>
      <c r="CJ311" s="159">
        <f>CI311+30</f>
        <v>46326</v>
      </c>
      <c r="CK311" s="163">
        <f>IFERROR(IF(($R311-CJ311)&gt;=0,0,IF(($S311-CI311)&lt;0,0,IF(AND(($S311-CJ311)&gt;0,(CI311-$R311)&gt;0),$V311/365*(CJ311-CI311+1),IF(AND(($S311-CJ311)&lt;=0,(CI311-$R311)&gt;0),$V311/365*($S311-CI311+1),$V311/365*(CJ311-$R311+1))))),0)</f>
        <v>0</v>
      </c>
      <c r="CL311" s="159">
        <f>CJ311+1</f>
        <v>46327</v>
      </c>
      <c r="CM311" s="159">
        <f>CL311+29</f>
        <v>46356</v>
      </c>
      <c r="CN311" s="163">
        <f>IFERROR(IF(($R311-CM311)&gt;=0,0,IF(($S311-CL311)&lt;0,0,IF(AND(($S311-CM311)&gt;0,(CL311-$R311)&gt;0),$V311/365*(CM311-CL311+1),IF(AND(($S311-CM311)&lt;=0,(CL311-$R311)&gt;0),$V311/365*($S311-CL311+1),$V311/365*(CM311-$R311+1))))),0)</f>
        <v>0</v>
      </c>
      <c r="CO311" s="159">
        <f>CM311+1</f>
        <v>46357</v>
      </c>
      <c r="CP311" s="159">
        <f>CO311+30</f>
        <v>46387</v>
      </c>
      <c r="CQ311" s="163">
        <f>IFERROR(IF(($R311-CP311)&gt;=0,0,IF(($S311-CO311)&lt;0,0,IF(AND(($S311-CP311)&gt;0,(CO311-$R311)&gt;0),$V311/365*(CP311-CO311+1),IF(AND(($S311-CP311)&lt;=0,(CO311-$R311)&gt;0),$V311/365*($S311-CO311+1),$V311/365*(CP311-$R311+1))))),0)</f>
        <v>0</v>
      </c>
    </row>
    <row r="312" s="85" customFormat="1" ht="24" customHeight="1" outlineLevel="4" spans="1:95">
      <c r="A312" s="124"/>
      <c r="B312" s="125"/>
      <c r="C312" s="126"/>
      <c r="D312" s="124"/>
      <c r="E312" s="125"/>
      <c r="F312" s="125"/>
      <c r="G312" s="125"/>
      <c r="H312" s="127"/>
      <c r="I312" s="127"/>
      <c r="J312" s="127">
        <f>Z312+AC312+AF312+AI312+AL312+AO312+AR312+AU312+AX312+BA312+BD312+BG312</f>
        <v>0</v>
      </c>
      <c r="K312" s="127">
        <f>K311+1</f>
        <v>2</v>
      </c>
      <c r="L312" s="152"/>
      <c r="M312" s="153">
        <f>IFERROR(VLOOKUP($L312,'2-2 引出数据_合同数据仓库'!$B$2:$BP$10000,3,FALSE),0)</f>
        <v>0</v>
      </c>
      <c r="N312" s="127"/>
      <c r="O312" s="153">
        <f>IFERROR(VLOOKUP((LEFT(VLOOKUP($L312,'2-2 引出数据_合同数据仓库'!$B$2:$BP$10000,64,FALSE),15)&amp;(RIGHT(VLOOKUP($L312,'2-2 引出数据_合同数据仓库'!$B$2:$BP$10000,64,FALSE),4)+1)),'2-2 引出数据_合同数据仓库'!$B$2:$BP$10000,3,FALSE),0)</f>
        <v>0</v>
      </c>
      <c r="P312" s="127"/>
      <c r="Q312" s="127">
        <f>IFERROR(VLOOKUP($L312,'2-2 引出数据_合同数据仓库'!$B$2:$BP$10000,28,FALSE),0)</f>
        <v>0</v>
      </c>
      <c r="R312" s="127">
        <f>IFERROR(VLOOKUP($L312,'2-2 引出数据_合同数据仓库'!$B$2:$BP$10000,29,FALSE),0)</f>
        <v>0</v>
      </c>
      <c r="S312" s="127">
        <f>IFERROR(VLOOKUP($L312,'2-2 引出数据_合同数据仓库'!$B$2:$BP$10000,4,FALSE),0)</f>
        <v>0</v>
      </c>
      <c r="T312" s="127"/>
      <c r="U312" s="127">
        <f>IFERROR(VLOOKUP($L312,'2-2 引出数据_合同数据仓库'!$B$2:$BP$10000,15,FALSE),0)</f>
        <v>0</v>
      </c>
      <c r="V312" s="127">
        <f>U312/(S312-R312+1)*365</f>
        <v>0</v>
      </c>
      <c r="W312" s="127"/>
      <c r="X312" s="159">
        <v>45658</v>
      </c>
      <c r="Y312" s="159">
        <f>X312+30</f>
        <v>45688</v>
      </c>
      <c r="Z312" s="163">
        <f>IFERROR(IF(($R312-Y312)&gt;=0,0,IF(($S312-X312)&lt;0,0,IF(AND(($S312-Y312)&gt;0,(X312-$R312)&gt;0),$V312/365*(Y312-X312+1),IF(AND(($S312-Y312)&lt;=0,(X312-$R312)&gt;0),$V312/365*($S312-X312+1),$V312/365*(Y312-$R312+1))))),0)</f>
        <v>0</v>
      </c>
      <c r="AA312" s="159">
        <f>Y312+1</f>
        <v>45689</v>
      </c>
      <c r="AB312" s="159">
        <f>AA312+27</f>
        <v>45716</v>
      </c>
      <c r="AC312" s="163">
        <f>IFERROR(IF(($R312-AB312)&gt;=0,0,IF(($S312-AA312)&lt;0,0,IF(AND(($S312-AB312)&gt;0,(AA312-$R312)&gt;0),$V312/365*(AB312-AA312+1),IF(AND(($S312-AB312)&lt;=0,(AA312-$R312)&gt;0),$V312/365*($S312-AA312+1),$V312/365*(AB312-$R312+1))))),0)</f>
        <v>0</v>
      </c>
      <c r="AD312" s="159">
        <f>AB312+1</f>
        <v>45717</v>
      </c>
      <c r="AE312" s="159">
        <f>AD312+30</f>
        <v>45747</v>
      </c>
      <c r="AF312" s="163">
        <f>IFERROR(IF(($R312-AE312)&gt;=0,0,IF(($S312-AD312)&lt;0,0,IF(AND(($S312-AE312)&gt;0,(AD312-$R312)&gt;0),$V312/365*(AE312-AD312+1),IF(AND(($S312-AE312)&lt;=0,(AD312-$R312)&gt;0),$V312/365*($S312-AD312+1),$V312/365*(AE312-$R312+1))))),0)</f>
        <v>0</v>
      </c>
      <c r="AG312" s="159">
        <f>AE312+1</f>
        <v>45748</v>
      </c>
      <c r="AH312" s="159">
        <f>AG312+29</f>
        <v>45777</v>
      </c>
      <c r="AI312" s="163">
        <f>IFERROR(IF(($R312-AH312)&gt;=0,0,IF(($S312-AG312)&lt;0,0,IF(AND(($S312-AH312)&gt;0,(AG312-$R312)&gt;0),$V312/365*(AH312-AG312+1),IF(AND(($S312-AH312)&lt;=0,(AG312-$R312)&gt;0),$V312/365*($S312-AG312+1),$V312/365*(AH312-$R312+1))))),0)</f>
        <v>0</v>
      </c>
      <c r="AJ312" s="159">
        <f>AH312+1</f>
        <v>45778</v>
      </c>
      <c r="AK312" s="159">
        <f>AJ312+30</f>
        <v>45808</v>
      </c>
      <c r="AL312" s="163">
        <f>IFERROR(IF(($R312-AK312)&gt;=0,0,IF(($S312-AJ312)&lt;0,0,IF(AND(($S312-AK312)&gt;0,(AJ312-$R312)&gt;0),$V312/365*(AK312-AJ312+1),IF(AND(($S312-AK312)&lt;=0,(AJ312-$R312)&gt;0),$V312/365*($S312-AJ312+1),$V312/365*(AK312-$R312+1))))),0)</f>
        <v>0</v>
      </c>
      <c r="AM312" s="159">
        <f>AK312+1</f>
        <v>45809</v>
      </c>
      <c r="AN312" s="159">
        <f>AM312+29</f>
        <v>45838</v>
      </c>
      <c r="AO312" s="163">
        <f>IFERROR(IF(($R312-AN312)&gt;=0,0,IF(($S312-AM312)&lt;0,0,IF(AND(($S312-AN312)&gt;0,(AM312-$R312)&gt;0),$V312/365*(AN312-AM312+1),IF(AND(($S312-AN312)&lt;=0,(AM312-$R312)&gt;0),$V312/365*($S312-AM312+1),$V312/365*(AN312-$R312+1))))),0)</f>
        <v>0</v>
      </c>
      <c r="AP312" s="159">
        <f>AN312+1</f>
        <v>45839</v>
      </c>
      <c r="AQ312" s="159">
        <f>AP312+30</f>
        <v>45869</v>
      </c>
      <c r="AR312" s="163">
        <f>IFERROR(IF(($R312-AQ312)&gt;=0,0,IF(($S312-AP312)&lt;0,0,IF(AND(($S312-AQ312)&gt;0,(AP312-$R312)&gt;0),$V312/365*(AQ312-AP312+1),IF(AND(($S312-AQ312)&lt;=0,(AP312-$R312)&gt;0),$V312/365*($S312-AP312+1),$V312/365*(AQ312-$R312+1))))),0)</f>
        <v>0</v>
      </c>
      <c r="AS312" s="159">
        <f>AQ312+1</f>
        <v>45870</v>
      </c>
      <c r="AT312" s="159">
        <f>AS312+30</f>
        <v>45900</v>
      </c>
      <c r="AU312" s="163">
        <f>IFERROR(IF(($R312-AT312)&gt;=0,0,IF(($S312-AS312)&lt;0,0,IF(AND(($S312-AT312)&gt;0,(AS312-$R312)&gt;0),$V312/365*(AT312-AS312+1),IF(AND(($S312-AT312)&lt;=0,(AS312-$R312)&gt;0),$V312/365*($S312-AS312+1),$V312/365*(AT312-$R312+1))))),0)</f>
        <v>0</v>
      </c>
      <c r="AV312" s="159">
        <f>AT312+1</f>
        <v>45901</v>
      </c>
      <c r="AW312" s="159">
        <f>AV312+29</f>
        <v>45930</v>
      </c>
      <c r="AX312" s="163">
        <f>IFERROR(IF(($R312-AW312)&gt;=0,0,IF(($S312-AV312)&lt;0,0,IF(AND(($S312-AW312)&gt;0,(AV312-$R312)&gt;0),$V312/365*(AW312-AV312+1),IF(AND(($S312-AW312)&lt;=0,(AV312-$R312)&gt;0),$V312/365*($S312-AV312+1),$V312/365*(AW312-$R312+1))))),0)</f>
        <v>0</v>
      </c>
      <c r="AY312" s="159">
        <f>AW312+1</f>
        <v>45931</v>
      </c>
      <c r="AZ312" s="159">
        <f>AY312+30</f>
        <v>45961</v>
      </c>
      <c r="BA312" s="163">
        <f>IFERROR(IF(($R312-AZ312)&gt;=0,0,IF(($S312-AY312)&lt;0,0,IF(AND(($S312-AZ312)&gt;0,(AY312-$R312)&gt;0),$V312/365*(AZ312-AY312+1),IF(AND(($S312-AZ312)&lt;=0,(AY312-$R312)&gt;0),$V312/365*($S312-AY312+1),$V312/365*(AZ312-$R312+1))))),0)</f>
        <v>0</v>
      </c>
      <c r="BB312" s="159">
        <f>AZ312+1</f>
        <v>45962</v>
      </c>
      <c r="BC312" s="159">
        <f>BB312+29</f>
        <v>45991</v>
      </c>
      <c r="BD312" s="163">
        <f>IFERROR(IF(($R312-BC312)&gt;=0,0,IF(($S312-BB312)&lt;0,0,IF(AND(($S312-BC312)&gt;0,(BB312-$R312)&gt;0),$V312/365*(BC312-BB312+1),IF(AND(($S312-BC312)&lt;=0,(BB312-$R312)&gt;0),$V312/365*($S312-BB312+1),$V312/365*(BC312-$R312+1))))),0)</f>
        <v>0</v>
      </c>
      <c r="BE312" s="159">
        <f>BC312+1</f>
        <v>45992</v>
      </c>
      <c r="BF312" s="159">
        <f>BE312+30</f>
        <v>46022</v>
      </c>
      <c r="BG312" s="163">
        <f>IFERROR(IF(($R312-BF312)&gt;=0,0,IF(($S312-BE312)&lt;0,0,IF(AND(($S312-BF312)&gt;0,(BE312-$R312)&gt;0),$V312/365*(BF312-BE312+1),IF(AND(($S312-BF312)&lt;=0,(BE312-$R312)&gt;0),$V312/365*($S312-BE312+1),$V312/365*(BF312-$R312+1))))),0)</f>
        <v>0</v>
      </c>
      <c r="BH312" s="159">
        <v>46023</v>
      </c>
      <c r="BI312" s="159">
        <f>BH312+30</f>
        <v>46053</v>
      </c>
      <c r="BJ312" s="163">
        <f>IFERROR(IF(($R312-BI312)&gt;=0,0,IF(($S312-BH312)&lt;0,0,IF(AND(($S312-BI312)&gt;0,(BH312-$R312)&gt;0),$V312/365*(BI312-BH312+1),IF(AND(($S312-BI312)&lt;=0,(BH312-$R312)&gt;0),$V312/365*($S312-BH312+1),$V312/365*(BI312-$R312+1))))),0)</f>
        <v>0</v>
      </c>
      <c r="BK312" s="159">
        <f>BI312+1</f>
        <v>46054</v>
      </c>
      <c r="BL312" s="159">
        <f>BK312+27</f>
        <v>46081</v>
      </c>
      <c r="BM312" s="163">
        <f>IFERROR(IF(($R312-BL312)&gt;=0,0,IF(($S312-BK312)&lt;0,0,IF(AND(($S312-BL312)&gt;0,(BK312-$R312)&gt;0),$V312/365*(BL312-BK312+1),IF(AND(($S312-BL312)&lt;=0,(BK312-$R312)&gt;0),$V312/365*($S312-BK312+1),$V312/365*(BL312-$R312+1))))),0)</f>
        <v>0</v>
      </c>
      <c r="BN312" s="159">
        <f>BL312+1</f>
        <v>46082</v>
      </c>
      <c r="BO312" s="159">
        <f>BN312+30</f>
        <v>46112</v>
      </c>
      <c r="BP312" s="163">
        <f>IFERROR(IF(($R312-BO312)&gt;=0,0,IF(($S312-BN312)&lt;0,0,IF(AND(($S312-BO312)&gt;0,(BN312-$R312)&gt;0),$V312/365*(BO312-BN312+1),IF(AND(($S312-BO312)&lt;=0,(BN312-$R312)&gt;0),$V312/365*($S312-BN312+1),$V312/365*(BO312-$R312+1))))),0)</f>
        <v>0</v>
      </c>
      <c r="BQ312" s="159">
        <f>BO312+1</f>
        <v>46113</v>
      </c>
      <c r="BR312" s="159">
        <f>BQ312+29</f>
        <v>46142</v>
      </c>
      <c r="BS312" s="163">
        <f>IFERROR(IF(($R312-BR312)&gt;=0,0,IF(($S312-BQ312)&lt;0,0,IF(AND(($S312-BR312)&gt;0,(BQ312-$R312)&gt;0),$V312/365*(BR312-BQ312+1),IF(AND(($S312-BR312)&lt;=0,(BQ312-$R312)&gt;0),$V312/365*($S312-BQ312+1),$V312/365*(BR312-$R312+1))))),0)</f>
        <v>0</v>
      </c>
      <c r="BT312" s="159">
        <f>BR312+1</f>
        <v>46143</v>
      </c>
      <c r="BU312" s="159">
        <f>BT312+30</f>
        <v>46173</v>
      </c>
      <c r="BV312" s="163">
        <f>IFERROR(IF(($R312-BU312)&gt;=0,0,IF(($S312-BT312)&lt;0,0,IF(AND(($S312-BU312)&gt;0,(BT312-$R312)&gt;0),$V312/365*(BU312-BT312+1),IF(AND(($S312-BU312)&lt;=0,(BT312-$R312)&gt;0),$V312/365*($S312-BT312+1),$V312/365*(BU312-$R312+1))))),0)</f>
        <v>0</v>
      </c>
      <c r="BW312" s="159">
        <f>BU312+1</f>
        <v>46174</v>
      </c>
      <c r="BX312" s="159">
        <f>BW312+29</f>
        <v>46203</v>
      </c>
      <c r="BY312" s="163">
        <f>IFERROR(IF(($R312-BX312)&gt;=0,0,IF(($S312-BW312)&lt;0,0,IF(AND(($S312-BX312)&gt;0,(BW312-$R312)&gt;0),$V312/365*(BX312-BW312+1),IF(AND(($S312-BX312)&lt;=0,(BW312-$R312)&gt;0),$V312/365*($S312-BW312+1),$V312/365*(BX312-$R312+1))))),0)</f>
        <v>0</v>
      </c>
      <c r="BZ312" s="159">
        <f>BX312+1</f>
        <v>46204</v>
      </c>
      <c r="CA312" s="159">
        <f>BZ312+30</f>
        <v>46234</v>
      </c>
      <c r="CB312" s="163">
        <f>IFERROR(IF(($R312-CA312)&gt;=0,0,IF(($S312-BZ312)&lt;0,0,IF(AND(($S312-CA312)&gt;0,(BZ312-$R312)&gt;0),$V312/365*(CA312-BZ312+1),IF(AND(($S312-CA312)&lt;=0,(BZ312-$R312)&gt;0),$V312/365*($S312-BZ312+1),$V312/365*(CA312-$R312+1))))),0)</f>
        <v>0</v>
      </c>
      <c r="CC312" s="159">
        <f>CA312+1</f>
        <v>46235</v>
      </c>
      <c r="CD312" s="159">
        <f>CC312+30</f>
        <v>46265</v>
      </c>
      <c r="CE312" s="163">
        <f>IFERROR(IF(($R312-CD312)&gt;=0,0,IF(($S312-CC312)&lt;0,0,IF(AND(($S312-CD312)&gt;0,(CC312-$R312)&gt;0),$V312/365*(CD312-CC312+1),IF(AND(($S312-CD312)&lt;=0,(CC312-$R312)&gt;0),$V312/365*($S312-CC312+1),$V312/365*(CD312-$R312+1))))),0)</f>
        <v>0</v>
      </c>
      <c r="CF312" s="159">
        <f>CD312+1</f>
        <v>46266</v>
      </c>
      <c r="CG312" s="159">
        <f>CF312+29</f>
        <v>46295</v>
      </c>
      <c r="CH312" s="163">
        <f>IFERROR(IF(($R312-CG312)&gt;=0,0,IF(($S312-CF312)&lt;0,0,IF(AND(($S312-CG312)&gt;0,(CF312-$R312)&gt;0),$V312/365*(CG312-CF312+1),IF(AND(($S312-CG312)&lt;=0,(CF312-$R312)&gt;0),$V312/365*($S312-CF312+1),$V312/365*(CG312-$R312+1))))),0)</f>
        <v>0</v>
      </c>
      <c r="CI312" s="159">
        <f>CG312+1</f>
        <v>46296</v>
      </c>
      <c r="CJ312" s="159">
        <f>CI312+30</f>
        <v>46326</v>
      </c>
      <c r="CK312" s="163">
        <f>IFERROR(IF(($R312-CJ312)&gt;=0,0,IF(($S312-CI312)&lt;0,0,IF(AND(($S312-CJ312)&gt;0,(CI312-$R312)&gt;0),$V312/365*(CJ312-CI312+1),IF(AND(($S312-CJ312)&lt;=0,(CI312-$R312)&gt;0),$V312/365*($S312-CI312+1),$V312/365*(CJ312-$R312+1))))),0)</f>
        <v>0</v>
      </c>
      <c r="CL312" s="159">
        <f>CJ312+1</f>
        <v>46327</v>
      </c>
      <c r="CM312" s="159">
        <f>CL312+29</f>
        <v>46356</v>
      </c>
      <c r="CN312" s="163">
        <f>IFERROR(IF(($R312-CM312)&gt;=0,0,IF(($S312-CL312)&lt;0,0,IF(AND(($S312-CM312)&gt;0,(CL312-$R312)&gt;0),$V312/365*(CM312-CL312+1),IF(AND(($S312-CM312)&lt;=0,(CL312-$R312)&gt;0),$V312/365*($S312-CL312+1),$V312/365*(CM312-$R312+1))))),0)</f>
        <v>0</v>
      </c>
      <c r="CO312" s="159">
        <f>CM312+1</f>
        <v>46357</v>
      </c>
      <c r="CP312" s="159">
        <f>CO312+30</f>
        <v>46387</v>
      </c>
      <c r="CQ312" s="163">
        <f>IFERROR(IF(($R312-CP312)&gt;=0,0,IF(($S312-CO312)&lt;0,0,IF(AND(($S312-CP312)&gt;0,(CO312-$R312)&gt;0),$V312/365*(CP312-CO312+1),IF(AND(($S312-CP312)&lt;=0,(CO312-$R312)&gt;0),$V312/365*($S312-CO312+1),$V312/365*(CP312-$R312+1))))),0)</f>
        <v>0</v>
      </c>
    </row>
    <row r="313" s="85" customFormat="1" ht="24" customHeight="1" outlineLevel="4" spans="1:95">
      <c r="A313" s="124"/>
      <c r="B313" s="125"/>
      <c r="C313" s="126"/>
      <c r="D313" s="124"/>
      <c r="E313" s="125"/>
      <c r="F313" s="125"/>
      <c r="G313" s="125"/>
      <c r="H313" s="127"/>
      <c r="I313" s="127"/>
      <c r="J313" s="127">
        <f>Z313+AC313+AF313+AI313+AL313+AO313+AR313+AU313+AX313+BA313+BD313+BG313</f>
        <v>0</v>
      </c>
      <c r="K313" s="127">
        <f>K312+1</f>
        <v>3</v>
      </c>
      <c r="L313" s="152"/>
      <c r="M313" s="153">
        <f>IFERROR(VLOOKUP($L313,'2-2 引出数据_合同数据仓库'!$B$2:$BP$10000,3,FALSE),0)</f>
        <v>0</v>
      </c>
      <c r="N313" s="127"/>
      <c r="O313" s="153">
        <f>IFERROR(VLOOKUP((LEFT(VLOOKUP($L313,'2-2 引出数据_合同数据仓库'!$B$2:$BP$10000,64,FALSE),15)&amp;(RIGHT(VLOOKUP($L313,'2-2 引出数据_合同数据仓库'!$B$2:$BP$10000,64,FALSE),4)+1)),'2-2 引出数据_合同数据仓库'!$B$2:$BP$10000,3,FALSE),0)</f>
        <v>0</v>
      </c>
      <c r="P313" s="127"/>
      <c r="Q313" s="127">
        <f>IFERROR(VLOOKUP($L313,'2-2 引出数据_合同数据仓库'!$B$2:$BP$10000,28,FALSE),0)</f>
        <v>0</v>
      </c>
      <c r="R313" s="127">
        <f>IFERROR(VLOOKUP($L313,'2-2 引出数据_合同数据仓库'!$B$2:$BP$10000,29,FALSE),0)</f>
        <v>0</v>
      </c>
      <c r="S313" s="127">
        <f>IFERROR(VLOOKUP($L313,'2-2 引出数据_合同数据仓库'!$B$2:$BP$10000,4,FALSE),0)</f>
        <v>0</v>
      </c>
      <c r="T313" s="127"/>
      <c r="U313" s="127">
        <f>IFERROR(VLOOKUP($L313,'2-2 引出数据_合同数据仓库'!$B$2:$BP$10000,15,FALSE),0)</f>
        <v>0</v>
      </c>
      <c r="V313" s="127">
        <f>U313/(S313-R313+1)*365</f>
        <v>0</v>
      </c>
      <c r="W313" s="127"/>
      <c r="X313" s="159">
        <v>45658</v>
      </c>
      <c r="Y313" s="159">
        <f>X313+30</f>
        <v>45688</v>
      </c>
      <c r="Z313" s="163">
        <f>IFERROR(IF(($R313-Y313)&gt;=0,0,IF(($S313-X313)&lt;0,0,IF(AND(($S313-Y313)&gt;0,(X313-$R313)&gt;0),$V313/365*(Y313-X313+1),IF(AND(($S313-Y313)&lt;=0,(X313-$R313)&gt;0),$V313/365*($S313-X313+1),$V313/365*(Y313-$R313+1))))),0)</f>
        <v>0</v>
      </c>
      <c r="AA313" s="159">
        <f>Y313+1</f>
        <v>45689</v>
      </c>
      <c r="AB313" s="159">
        <f>AA313+27</f>
        <v>45716</v>
      </c>
      <c r="AC313" s="163">
        <f>IFERROR(IF(($R313-AB313)&gt;=0,0,IF(($S313-AA313)&lt;0,0,IF(AND(($S313-AB313)&gt;0,(AA313-$R313)&gt;0),$V313/365*(AB313-AA313+1),IF(AND(($S313-AB313)&lt;=0,(AA313-$R313)&gt;0),$V313/365*($S313-AA313+1),$V313/365*(AB313-$R313+1))))),0)</f>
        <v>0</v>
      </c>
      <c r="AD313" s="159">
        <f>AB313+1</f>
        <v>45717</v>
      </c>
      <c r="AE313" s="159">
        <f>AD313+30</f>
        <v>45747</v>
      </c>
      <c r="AF313" s="163">
        <f>IFERROR(IF(($R313-AE313)&gt;=0,0,IF(($S313-AD313)&lt;0,0,IF(AND(($S313-AE313)&gt;0,(AD313-$R313)&gt;0),$V313/365*(AE313-AD313+1),IF(AND(($S313-AE313)&lt;=0,(AD313-$R313)&gt;0),$V313/365*($S313-AD313+1),$V313/365*(AE313-$R313+1))))),0)</f>
        <v>0</v>
      </c>
      <c r="AG313" s="159">
        <f>AE313+1</f>
        <v>45748</v>
      </c>
      <c r="AH313" s="159">
        <f>AG313+29</f>
        <v>45777</v>
      </c>
      <c r="AI313" s="163">
        <f>IFERROR(IF(($R313-AH313)&gt;=0,0,IF(($S313-AG313)&lt;0,0,IF(AND(($S313-AH313)&gt;0,(AG313-$R313)&gt;0),$V313/365*(AH313-AG313+1),IF(AND(($S313-AH313)&lt;=0,(AG313-$R313)&gt;0),$V313/365*($S313-AG313+1),$V313/365*(AH313-$R313+1))))),0)</f>
        <v>0</v>
      </c>
      <c r="AJ313" s="159">
        <f>AH313+1</f>
        <v>45778</v>
      </c>
      <c r="AK313" s="159">
        <f>AJ313+30</f>
        <v>45808</v>
      </c>
      <c r="AL313" s="163">
        <f>IFERROR(IF(($R313-AK313)&gt;=0,0,IF(($S313-AJ313)&lt;0,0,IF(AND(($S313-AK313)&gt;0,(AJ313-$R313)&gt;0),$V313/365*(AK313-AJ313+1),IF(AND(($S313-AK313)&lt;=0,(AJ313-$R313)&gt;0),$V313/365*($S313-AJ313+1),$V313/365*(AK313-$R313+1))))),0)</f>
        <v>0</v>
      </c>
      <c r="AM313" s="159">
        <f>AK313+1</f>
        <v>45809</v>
      </c>
      <c r="AN313" s="159">
        <f>AM313+29</f>
        <v>45838</v>
      </c>
      <c r="AO313" s="163">
        <f>IFERROR(IF(($R313-AN313)&gt;=0,0,IF(($S313-AM313)&lt;0,0,IF(AND(($S313-AN313)&gt;0,(AM313-$R313)&gt;0),$V313/365*(AN313-AM313+1),IF(AND(($S313-AN313)&lt;=0,(AM313-$R313)&gt;0),$V313/365*($S313-AM313+1),$V313/365*(AN313-$R313+1))))),0)</f>
        <v>0</v>
      </c>
      <c r="AP313" s="159">
        <f>AN313+1</f>
        <v>45839</v>
      </c>
      <c r="AQ313" s="159">
        <f>AP313+30</f>
        <v>45869</v>
      </c>
      <c r="AR313" s="163">
        <f>IFERROR(IF(($R313-AQ313)&gt;=0,0,IF(($S313-AP313)&lt;0,0,IF(AND(($S313-AQ313)&gt;0,(AP313-$R313)&gt;0),$V313/365*(AQ313-AP313+1),IF(AND(($S313-AQ313)&lt;=0,(AP313-$R313)&gt;0),$V313/365*($S313-AP313+1),$V313/365*(AQ313-$R313+1))))),0)</f>
        <v>0</v>
      </c>
      <c r="AS313" s="159">
        <f>AQ313+1</f>
        <v>45870</v>
      </c>
      <c r="AT313" s="159">
        <f>AS313+30</f>
        <v>45900</v>
      </c>
      <c r="AU313" s="163">
        <f>IFERROR(IF(($R313-AT313)&gt;=0,0,IF(($S313-AS313)&lt;0,0,IF(AND(($S313-AT313)&gt;0,(AS313-$R313)&gt;0),$V313/365*(AT313-AS313+1),IF(AND(($S313-AT313)&lt;=0,(AS313-$R313)&gt;0),$V313/365*($S313-AS313+1),$V313/365*(AT313-$R313+1))))),0)</f>
        <v>0</v>
      </c>
      <c r="AV313" s="159">
        <f>AT313+1</f>
        <v>45901</v>
      </c>
      <c r="AW313" s="159">
        <f>AV313+29</f>
        <v>45930</v>
      </c>
      <c r="AX313" s="163">
        <f>IFERROR(IF(($R313-AW313)&gt;=0,0,IF(($S313-AV313)&lt;0,0,IF(AND(($S313-AW313)&gt;0,(AV313-$R313)&gt;0),$V313/365*(AW313-AV313+1),IF(AND(($S313-AW313)&lt;=0,(AV313-$R313)&gt;0),$V313/365*($S313-AV313+1),$V313/365*(AW313-$R313+1))))),0)</f>
        <v>0</v>
      </c>
      <c r="AY313" s="159">
        <f>AW313+1</f>
        <v>45931</v>
      </c>
      <c r="AZ313" s="159">
        <f>AY313+30</f>
        <v>45961</v>
      </c>
      <c r="BA313" s="163">
        <f>IFERROR(IF(($R313-AZ313)&gt;=0,0,IF(($S313-AY313)&lt;0,0,IF(AND(($S313-AZ313)&gt;0,(AY313-$R313)&gt;0),$V313/365*(AZ313-AY313+1),IF(AND(($S313-AZ313)&lt;=0,(AY313-$R313)&gt;0),$V313/365*($S313-AY313+1),$V313/365*(AZ313-$R313+1))))),0)</f>
        <v>0</v>
      </c>
      <c r="BB313" s="159">
        <f>AZ313+1</f>
        <v>45962</v>
      </c>
      <c r="BC313" s="159">
        <f>BB313+29</f>
        <v>45991</v>
      </c>
      <c r="BD313" s="163">
        <f>IFERROR(IF(($R313-BC313)&gt;=0,0,IF(($S313-BB313)&lt;0,0,IF(AND(($S313-BC313)&gt;0,(BB313-$R313)&gt;0),$V313/365*(BC313-BB313+1),IF(AND(($S313-BC313)&lt;=0,(BB313-$R313)&gt;0),$V313/365*($S313-BB313+1),$V313/365*(BC313-$R313+1))))),0)</f>
        <v>0</v>
      </c>
      <c r="BE313" s="159">
        <f>BC313+1</f>
        <v>45992</v>
      </c>
      <c r="BF313" s="159">
        <f>BE313+30</f>
        <v>46022</v>
      </c>
      <c r="BG313" s="163">
        <f>IFERROR(IF(($R313-BF313)&gt;=0,0,IF(($S313-BE313)&lt;0,0,IF(AND(($S313-BF313)&gt;0,(BE313-$R313)&gt;0),$V313/365*(BF313-BE313+1),IF(AND(($S313-BF313)&lt;=0,(BE313-$R313)&gt;0),$V313/365*($S313-BE313+1),$V313/365*(BF313-$R313+1))))),0)</f>
        <v>0</v>
      </c>
      <c r="BH313" s="159">
        <v>46023</v>
      </c>
      <c r="BI313" s="159">
        <f>BH313+30</f>
        <v>46053</v>
      </c>
      <c r="BJ313" s="163">
        <f>IFERROR(IF(($R313-BI313)&gt;=0,0,IF(($S313-BH313)&lt;0,0,IF(AND(($S313-BI313)&gt;0,(BH313-$R313)&gt;0),$V313/365*(BI313-BH313+1),IF(AND(($S313-BI313)&lt;=0,(BH313-$R313)&gt;0),$V313/365*($S313-BH313+1),$V313/365*(BI313-$R313+1))))),0)</f>
        <v>0</v>
      </c>
      <c r="BK313" s="159">
        <f>BI313+1</f>
        <v>46054</v>
      </c>
      <c r="BL313" s="159">
        <f>BK313+27</f>
        <v>46081</v>
      </c>
      <c r="BM313" s="163">
        <f>IFERROR(IF(($R313-BL313)&gt;=0,0,IF(($S313-BK313)&lt;0,0,IF(AND(($S313-BL313)&gt;0,(BK313-$R313)&gt;0),$V313/365*(BL313-BK313+1),IF(AND(($S313-BL313)&lt;=0,(BK313-$R313)&gt;0),$V313/365*($S313-BK313+1),$V313/365*(BL313-$R313+1))))),0)</f>
        <v>0</v>
      </c>
      <c r="BN313" s="159">
        <f>BL313+1</f>
        <v>46082</v>
      </c>
      <c r="BO313" s="159">
        <f>BN313+30</f>
        <v>46112</v>
      </c>
      <c r="BP313" s="163">
        <f>IFERROR(IF(($R313-BO313)&gt;=0,0,IF(($S313-BN313)&lt;0,0,IF(AND(($S313-BO313)&gt;0,(BN313-$R313)&gt;0),$V313/365*(BO313-BN313+1),IF(AND(($S313-BO313)&lt;=0,(BN313-$R313)&gt;0),$V313/365*($S313-BN313+1),$V313/365*(BO313-$R313+1))))),0)</f>
        <v>0</v>
      </c>
      <c r="BQ313" s="159">
        <f>BO313+1</f>
        <v>46113</v>
      </c>
      <c r="BR313" s="159">
        <f>BQ313+29</f>
        <v>46142</v>
      </c>
      <c r="BS313" s="163">
        <f>IFERROR(IF(($R313-BR313)&gt;=0,0,IF(($S313-BQ313)&lt;0,0,IF(AND(($S313-BR313)&gt;0,(BQ313-$R313)&gt;0),$V313/365*(BR313-BQ313+1),IF(AND(($S313-BR313)&lt;=0,(BQ313-$R313)&gt;0),$V313/365*($S313-BQ313+1),$V313/365*(BR313-$R313+1))))),0)</f>
        <v>0</v>
      </c>
      <c r="BT313" s="159">
        <f>BR313+1</f>
        <v>46143</v>
      </c>
      <c r="BU313" s="159">
        <f>BT313+30</f>
        <v>46173</v>
      </c>
      <c r="BV313" s="163">
        <f>IFERROR(IF(($R313-BU313)&gt;=0,0,IF(($S313-BT313)&lt;0,0,IF(AND(($S313-BU313)&gt;0,(BT313-$R313)&gt;0),$V313/365*(BU313-BT313+1),IF(AND(($S313-BU313)&lt;=0,(BT313-$R313)&gt;0),$V313/365*($S313-BT313+1),$V313/365*(BU313-$R313+1))))),0)</f>
        <v>0</v>
      </c>
      <c r="BW313" s="159">
        <f>BU313+1</f>
        <v>46174</v>
      </c>
      <c r="BX313" s="159">
        <f>BW313+29</f>
        <v>46203</v>
      </c>
      <c r="BY313" s="163">
        <f>IFERROR(IF(($R313-BX313)&gt;=0,0,IF(($S313-BW313)&lt;0,0,IF(AND(($S313-BX313)&gt;0,(BW313-$R313)&gt;0),$V313/365*(BX313-BW313+1),IF(AND(($S313-BX313)&lt;=0,(BW313-$R313)&gt;0),$V313/365*($S313-BW313+1),$V313/365*(BX313-$R313+1))))),0)</f>
        <v>0</v>
      </c>
      <c r="BZ313" s="159">
        <f>BX313+1</f>
        <v>46204</v>
      </c>
      <c r="CA313" s="159">
        <f>BZ313+30</f>
        <v>46234</v>
      </c>
      <c r="CB313" s="163">
        <f>IFERROR(IF(($R313-CA313)&gt;=0,0,IF(($S313-BZ313)&lt;0,0,IF(AND(($S313-CA313)&gt;0,(BZ313-$R313)&gt;0),$V313/365*(CA313-BZ313+1),IF(AND(($S313-CA313)&lt;=0,(BZ313-$R313)&gt;0),$V313/365*($S313-BZ313+1),$V313/365*(CA313-$R313+1))))),0)</f>
        <v>0</v>
      </c>
      <c r="CC313" s="159">
        <f>CA313+1</f>
        <v>46235</v>
      </c>
      <c r="CD313" s="159">
        <f>CC313+30</f>
        <v>46265</v>
      </c>
      <c r="CE313" s="163">
        <f>IFERROR(IF(($R313-CD313)&gt;=0,0,IF(($S313-CC313)&lt;0,0,IF(AND(($S313-CD313)&gt;0,(CC313-$R313)&gt;0),$V313/365*(CD313-CC313+1),IF(AND(($S313-CD313)&lt;=0,(CC313-$R313)&gt;0),$V313/365*($S313-CC313+1),$V313/365*(CD313-$R313+1))))),0)</f>
        <v>0</v>
      </c>
      <c r="CF313" s="159">
        <f>CD313+1</f>
        <v>46266</v>
      </c>
      <c r="CG313" s="159">
        <f>CF313+29</f>
        <v>46295</v>
      </c>
      <c r="CH313" s="163">
        <f>IFERROR(IF(($R313-CG313)&gt;=0,0,IF(($S313-CF313)&lt;0,0,IF(AND(($S313-CG313)&gt;0,(CF313-$R313)&gt;0),$V313/365*(CG313-CF313+1),IF(AND(($S313-CG313)&lt;=0,(CF313-$R313)&gt;0),$V313/365*($S313-CF313+1),$V313/365*(CG313-$R313+1))))),0)</f>
        <v>0</v>
      </c>
      <c r="CI313" s="159">
        <f>CG313+1</f>
        <v>46296</v>
      </c>
      <c r="CJ313" s="159">
        <f>CI313+30</f>
        <v>46326</v>
      </c>
      <c r="CK313" s="163">
        <f>IFERROR(IF(($R313-CJ313)&gt;=0,0,IF(($S313-CI313)&lt;0,0,IF(AND(($S313-CJ313)&gt;0,(CI313-$R313)&gt;0),$V313/365*(CJ313-CI313+1),IF(AND(($S313-CJ313)&lt;=0,(CI313-$R313)&gt;0),$V313/365*($S313-CI313+1),$V313/365*(CJ313-$R313+1))))),0)</f>
        <v>0</v>
      </c>
      <c r="CL313" s="159">
        <f>CJ313+1</f>
        <v>46327</v>
      </c>
      <c r="CM313" s="159">
        <f>CL313+29</f>
        <v>46356</v>
      </c>
      <c r="CN313" s="163">
        <f>IFERROR(IF(($R313-CM313)&gt;=0,0,IF(($S313-CL313)&lt;0,0,IF(AND(($S313-CM313)&gt;0,(CL313-$R313)&gt;0),$V313/365*(CM313-CL313+1),IF(AND(($S313-CM313)&lt;=0,(CL313-$R313)&gt;0),$V313/365*($S313-CL313+1),$V313/365*(CM313-$R313+1))))),0)</f>
        <v>0</v>
      </c>
      <c r="CO313" s="159">
        <f>CM313+1</f>
        <v>46357</v>
      </c>
      <c r="CP313" s="159">
        <f>CO313+30</f>
        <v>46387</v>
      </c>
      <c r="CQ313" s="163">
        <f>IFERROR(IF(($R313-CP313)&gt;=0,0,IF(($S313-CO313)&lt;0,0,IF(AND(($S313-CP313)&gt;0,(CO313-$R313)&gt;0),$V313/365*(CP313-CO313+1),IF(AND(($S313-CP313)&lt;=0,(CO313-$R313)&gt;0),$V313/365*($S313-CO313+1),$V313/365*(CP313-$R313+1))))),0)</f>
        <v>0</v>
      </c>
    </row>
    <row r="314" s="85" customFormat="1" ht="24" customHeight="1" outlineLevel="4" spans="1:95">
      <c r="A314" s="124"/>
      <c r="B314" s="125"/>
      <c r="C314" s="126"/>
      <c r="D314" s="124"/>
      <c r="E314" s="125"/>
      <c r="F314" s="125"/>
      <c r="G314" s="125"/>
      <c r="H314" s="127"/>
      <c r="I314" s="127"/>
      <c r="J314" s="127">
        <f>Z314+AC314+AF314+AI314+AL314+AO314+AR314+AU314+AX314+BA314+BD314+BG314</f>
        <v>0</v>
      </c>
      <c r="K314" s="127">
        <f>K313+1</f>
        <v>4</v>
      </c>
      <c r="L314" s="152"/>
      <c r="M314" s="153">
        <f>IFERROR(VLOOKUP($L314,'2-2 引出数据_合同数据仓库'!$B$2:$BP$10000,3,FALSE),0)</f>
        <v>0</v>
      </c>
      <c r="N314" s="127"/>
      <c r="O314" s="153">
        <f>IFERROR(VLOOKUP((LEFT(VLOOKUP($L314,'2-2 引出数据_合同数据仓库'!$B$2:$BP$10000,64,FALSE),15)&amp;(RIGHT(VLOOKUP($L314,'2-2 引出数据_合同数据仓库'!$B$2:$BP$10000,64,FALSE),4)+1)),'2-2 引出数据_合同数据仓库'!$B$2:$BP$10000,3,FALSE),0)</f>
        <v>0</v>
      </c>
      <c r="P314" s="127"/>
      <c r="Q314" s="127">
        <f>IFERROR(VLOOKUP($L314,'2-2 引出数据_合同数据仓库'!$B$2:$BP$10000,28,FALSE),0)</f>
        <v>0</v>
      </c>
      <c r="R314" s="127">
        <f>IFERROR(VLOOKUP($L314,'2-2 引出数据_合同数据仓库'!$B$2:$BP$10000,29,FALSE),0)</f>
        <v>0</v>
      </c>
      <c r="S314" s="127">
        <f>IFERROR(VLOOKUP($L314,'2-2 引出数据_合同数据仓库'!$B$2:$BP$10000,4,FALSE),0)</f>
        <v>0</v>
      </c>
      <c r="T314" s="127"/>
      <c r="U314" s="127">
        <f>IFERROR(VLOOKUP($L314,'2-2 引出数据_合同数据仓库'!$B$2:$BP$10000,15,FALSE),0)</f>
        <v>0</v>
      </c>
      <c r="V314" s="127">
        <f>U314/(S314-R314+1)*365</f>
        <v>0</v>
      </c>
      <c r="W314" s="127"/>
      <c r="X314" s="159">
        <v>45658</v>
      </c>
      <c r="Y314" s="159">
        <f>X314+30</f>
        <v>45688</v>
      </c>
      <c r="Z314" s="163">
        <f>IFERROR(IF(($R314-Y314)&gt;=0,0,IF(($S314-X314)&lt;0,0,IF(AND(($S314-Y314)&gt;0,(X314-$R314)&gt;0),$V314/365*(Y314-X314+1),IF(AND(($S314-Y314)&lt;=0,(X314-$R314)&gt;0),$V314/365*($S314-X314+1),$V314/365*(Y314-$R314+1))))),0)</f>
        <v>0</v>
      </c>
      <c r="AA314" s="159">
        <f>Y314+1</f>
        <v>45689</v>
      </c>
      <c r="AB314" s="159">
        <f>AA314+27</f>
        <v>45716</v>
      </c>
      <c r="AC314" s="163">
        <f>IFERROR(IF(($R314-AB314)&gt;=0,0,IF(($S314-AA314)&lt;0,0,IF(AND(($S314-AB314)&gt;0,(AA314-$R314)&gt;0),$V314/365*(AB314-AA314+1),IF(AND(($S314-AB314)&lt;=0,(AA314-$R314)&gt;0),$V314/365*($S314-AA314+1),$V314/365*(AB314-$R314+1))))),0)</f>
        <v>0</v>
      </c>
      <c r="AD314" s="159">
        <f>AB314+1</f>
        <v>45717</v>
      </c>
      <c r="AE314" s="159">
        <f>AD314+30</f>
        <v>45747</v>
      </c>
      <c r="AF314" s="163">
        <f>IFERROR(IF(($R314-AE314)&gt;=0,0,IF(($S314-AD314)&lt;0,0,IF(AND(($S314-AE314)&gt;0,(AD314-$R314)&gt;0),$V314/365*(AE314-AD314+1),IF(AND(($S314-AE314)&lt;=0,(AD314-$R314)&gt;0),$V314/365*($S314-AD314+1),$V314/365*(AE314-$R314+1))))),0)</f>
        <v>0</v>
      </c>
      <c r="AG314" s="159">
        <f>AE314+1</f>
        <v>45748</v>
      </c>
      <c r="AH314" s="159">
        <f>AG314+29</f>
        <v>45777</v>
      </c>
      <c r="AI314" s="163">
        <f>IFERROR(IF(($R314-AH314)&gt;=0,0,IF(($S314-AG314)&lt;0,0,IF(AND(($S314-AH314)&gt;0,(AG314-$R314)&gt;0),$V314/365*(AH314-AG314+1),IF(AND(($S314-AH314)&lt;=0,(AG314-$R314)&gt;0),$V314/365*($S314-AG314+1),$V314/365*(AH314-$R314+1))))),0)</f>
        <v>0</v>
      </c>
      <c r="AJ314" s="159">
        <f>AH314+1</f>
        <v>45778</v>
      </c>
      <c r="AK314" s="159">
        <f>AJ314+30</f>
        <v>45808</v>
      </c>
      <c r="AL314" s="163">
        <f>IFERROR(IF(($R314-AK314)&gt;=0,0,IF(($S314-AJ314)&lt;0,0,IF(AND(($S314-AK314)&gt;0,(AJ314-$R314)&gt;0),$V314/365*(AK314-AJ314+1),IF(AND(($S314-AK314)&lt;=0,(AJ314-$R314)&gt;0),$V314/365*($S314-AJ314+1),$V314/365*(AK314-$R314+1))))),0)</f>
        <v>0</v>
      </c>
      <c r="AM314" s="159">
        <f>AK314+1</f>
        <v>45809</v>
      </c>
      <c r="AN314" s="159">
        <f>AM314+29</f>
        <v>45838</v>
      </c>
      <c r="AO314" s="163">
        <f>IFERROR(IF(($R314-AN314)&gt;=0,0,IF(($S314-AM314)&lt;0,0,IF(AND(($S314-AN314)&gt;0,(AM314-$R314)&gt;0),$V314/365*(AN314-AM314+1),IF(AND(($S314-AN314)&lt;=0,(AM314-$R314)&gt;0),$V314/365*($S314-AM314+1),$V314/365*(AN314-$R314+1))))),0)</f>
        <v>0</v>
      </c>
      <c r="AP314" s="159">
        <f>AN314+1</f>
        <v>45839</v>
      </c>
      <c r="AQ314" s="159">
        <f>AP314+30</f>
        <v>45869</v>
      </c>
      <c r="AR314" s="163">
        <f>IFERROR(IF(($R314-AQ314)&gt;=0,0,IF(($S314-AP314)&lt;0,0,IF(AND(($S314-AQ314)&gt;0,(AP314-$R314)&gt;0),$V314/365*(AQ314-AP314+1),IF(AND(($S314-AQ314)&lt;=0,(AP314-$R314)&gt;0),$V314/365*($S314-AP314+1),$V314/365*(AQ314-$R314+1))))),0)</f>
        <v>0</v>
      </c>
      <c r="AS314" s="159">
        <f>AQ314+1</f>
        <v>45870</v>
      </c>
      <c r="AT314" s="159">
        <f>AS314+30</f>
        <v>45900</v>
      </c>
      <c r="AU314" s="163">
        <f>IFERROR(IF(($R314-AT314)&gt;=0,0,IF(($S314-AS314)&lt;0,0,IF(AND(($S314-AT314)&gt;0,(AS314-$R314)&gt;0),$V314/365*(AT314-AS314+1),IF(AND(($S314-AT314)&lt;=0,(AS314-$R314)&gt;0),$V314/365*($S314-AS314+1),$V314/365*(AT314-$R314+1))))),0)</f>
        <v>0</v>
      </c>
      <c r="AV314" s="159">
        <f>AT314+1</f>
        <v>45901</v>
      </c>
      <c r="AW314" s="159">
        <f>AV314+29</f>
        <v>45930</v>
      </c>
      <c r="AX314" s="163">
        <f>IFERROR(IF(($R314-AW314)&gt;=0,0,IF(($S314-AV314)&lt;0,0,IF(AND(($S314-AW314)&gt;0,(AV314-$R314)&gt;0),$V314/365*(AW314-AV314+1),IF(AND(($S314-AW314)&lt;=0,(AV314-$R314)&gt;0),$V314/365*($S314-AV314+1),$V314/365*(AW314-$R314+1))))),0)</f>
        <v>0</v>
      </c>
      <c r="AY314" s="159">
        <f>AW314+1</f>
        <v>45931</v>
      </c>
      <c r="AZ314" s="159">
        <f>AY314+30</f>
        <v>45961</v>
      </c>
      <c r="BA314" s="163">
        <f>IFERROR(IF(($R314-AZ314)&gt;=0,0,IF(($S314-AY314)&lt;0,0,IF(AND(($S314-AZ314)&gt;0,(AY314-$R314)&gt;0),$V314/365*(AZ314-AY314+1),IF(AND(($S314-AZ314)&lt;=0,(AY314-$R314)&gt;0),$V314/365*($S314-AY314+1),$V314/365*(AZ314-$R314+1))))),0)</f>
        <v>0</v>
      </c>
      <c r="BB314" s="159">
        <f>AZ314+1</f>
        <v>45962</v>
      </c>
      <c r="BC314" s="159">
        <f>BB314+29</f>
        <v>45991</v>
      </c>
      <c r="BD314" s="163">
        <f>IFERROR(IF(($R314-BC314)&gt;=0,0,IF(($S314-BB314)&lt;0,0,IF(AND(($S314-BC314)&gt;0,(BB314-$R314)&gt;0),$V314/365*(BC314-BB314+1),IF(AND(($S314-BC314)&lt;=0,(BB314-$R314)&gt;0),$V314/365*($S314-BB314+1),$V314/365*(BC314-$R314+1))))),0)</f>
        <v>0</v>
      </c>
      <c r="BE314" s="159">
        <f>BC314+1</f>
        <v>45992</v>
      </c>
      <c r="BF314" s="159">
        <f>BE314+30</f>
        <v>46022</v>
      </c>
      <c r="BG314" s="163">
        <f>IFERROR(IF(($R314-BF314)&gt;=0,0,IF(($S314-BE314)&lt;0,0,IF(AND(($S314-BF314)&gt;0,(BE314-$R314)&gt;0),$V314/365*(BF314-BE314+1),IF(AND(($S314-BF314)&lt;=0,(BE314-$R314)&gt;0),$V314/365*($S314-BE314+1),$V314/365*(BF314-$R314+1))))),0)</f>
        <v>0</v>
      </c>
      <c r="BH314" s="159">
        <v>46023</v>
      </c>
      <c r="BI314" s="159">
        <f>BH314+30</f>
        <v>46053</v>
      </c>
      <c r="BJ314" s="163">
        <f>IFERROR(IF(($R314-BI314)&gt;=0,0,IF(($S314-BH314)&lt;0,0,IF(AND(($S314-BI314)&gt;0,(BH314-$R314)&gt;0),$V314/365*(BI314-BH314+1),IF(AND(($S314-BI314)&lt;=0,(BH314-$R314)&gt;0),$V314/365*($S314-BH314+1),$V314/365*(BI314-$R314+1))))),0)</f>
        <v>0</v>
      </c>
      <c r="BK314" s="159">
        <f>BI314+1</f>
        <v>46054</v>
      </c>
      <c r="BL314" s="159">
        <f>BK314+27</f>
        <v>46081</v>
      </c>
      <c r="BM314" s="163">
        <f>IFERROR(IF(($R314-BL314)&gt;=0,0,IF(($S314-BK314)&lt;0,0,IF(AND(($S314-BL314)&gt;0,(BK314-$R314)&gt;0),$V314/365*(BL314-BK314+1),IF(AND(($S314-BL314)&lt;=0,(BK314-$R314)&gt;0),$V314/365*($S314-BK314+1),$V314/365*(BL314-$R314+1))))),0)</f>
        <v>0</v>
      </c>
      <c r="BN314" s="159">
        <f>BL314+1</f>
        <v>46082</v>
      </c>
      <c r="BO314" s="159">
        <f>BN314+30</f>
        <v>46112</v>
      </c>
      <c r="BP314" s="163">
        <f>IFERROR(IF(($R314-BO314)&gt;=0,0,IF(($S314-BN314)&lt;0,0,IF(AND(($S314-BO314)&gt;0,(BN314-$R314)&gt;0),$V314/365*(BO314-BN314+1),IF(AND(($S314-BO314)&lt;=0,(BN314-$R314)&gt;0),$V314/365*($S314-BN314+1),$V314/365*(BO314-$R314+1))))),0)</f>
        <v>0</v>
      </c>
      <c r="BQ314" s="159">
        <f>BO314+1</f>
        <v>46113</v>
      </c>
      <c r="BR314" s="159">
        <f>BQ314+29</f>
        <v>46142</v>
      </c>
      <c r="BS314" s="163">
        <f>IFERROR(IF(($R314-BR314)&gt;=0,0,IF(($S314-BQ314)&lt;0,0,IF(AND(($S314-BR314)&gt;0,(BQ314-$R314)&gt;0),$V314/365*(BR314-BQ314+1),IF(AND(($S314-BR314)&lt;=0,(BQ314-$R314)&gt;0),$V314/365*($S314-BQ314+1),$V314/365*(BR314-$R314+1))))),0)</f>
        <v>0</v>
      </c>
      <c r="BT314" s="159">
        <f>BR314+1</f>
        <v>46143</v>
      </c>
      <c r="BU314" s="159">
        <f>BT314+30</f>
        <v>46173</v>
      </c>
      <c r="BV314" s="163">
        <f>IFERROR(IF(($R314-BU314)&gt;=0,0,IF(($S314-BT314)&lt;0,0,IF(AND(($S314-BU314)&gt;0,(BT314-$R314)&gt;0),$V314/365*(BU314-BT314+1),IF(AND(($S314-BU314)&lt;=0,(BT314-$R314)&gt;0),$V314/365*($S314-BT314+1),$V314/365*(BU314-$R314+1))))),0)</f>
        <v>0</v>
      </c>
      <c r="BW314" s="159">
        <f>BU314+1</f>
        <v>46174</v>
      </c>
      <c r="BX314" s="159">
        <f>BW314+29</f>
        <v>46203</v>
      </c>
      <c r="BY314" s="163">
        <f>IFERROR(IF(($R314-BX314)&gt;=0,0,IF(($S314-BW314)&lt;0,0,IF(AND(($S314-BX314)&gt;0,(BW314-$R314)&gt;0),$V314/365*(BX314-BW314+1),IF(AND(($S314-BX314)&lt;=0,(BW314-$R314)&gt;0),$V314/365*($S314-BW314+1),$V314/365*(BX314-$R314+1))))),0)</f>
        <v>0</v>
      </c>
      <c r="BZ314" s="159">
        <f>BX314+1</f>
        <v>46204</v>
      </c>
      <c r="CA314" s="159">
        <f>BZ314+30</f>
        <v>46234</v>
      </c>
      <c r="CB314" s="163">
        <f>IFERROR(IF(($R314-CA314)&gt;=0,0,IF(($S314-BZ314)&lt;0,0,IF(AND(($S314-CA314)&gt;0,(BZ314-$R314)&gt;0),$V314/365*(CA314-BZ314+1),IF(AND(($S314-CA314)&lt;=0,(BZ314-$R314)&gt;0),$V314/365*($S314-BZ314+1),$V314/365*(CA314-$R314+1))))),0)</f>
        <v>0</v>
      </c>
      <c r="CC314" s="159">
        <f>CA314+1</f>
        <v>46235</v>
      </c>
      <c r="CD314" s="159">
        <f>CC314+30</f>
        <v>46265</v>
      </c>
      <c r="CE314" s="163">
        <f>IFERROR(IF(($R314-CD314)&gt;=0,0,IF(($S314-CC314)&lt;0,0,IF(AND(($S314-CD314)&gt;0,(CC314-$R314)&gt;0),$V314/365*(CD314-CC314+1),IF(AND(($S314-CD314)&lt;=0,(CC314-$R314)&gt;0),$V314/365*($S314-CC314+1),$V314/365*(CD314-$R314+1))))),0)</f>
        <v>0</v>
      </c>
      <c r="CF314" s="159">
        <f>CD314+1</f>
        <v>46266</v>
      </c>
      <c r="CG314" s="159">
        <f>CF314+29</f>
        <v>46295</v>
      </c>
      <c r="CH314" s="163">
        <f>IFERROR(IF(($R314-CG314)&gt;=0,0,IF(($S314-CF314)&lt;0,0,IF(AND(($S314-CG314)&gt;0,(CF314-$R314)&gt;0),$V314/365*(CG314-CF314+1),IF(AND(($S314-CG314)&lt;=0,(CF314-$R314)&gt;0),$V314/365*($S314-CF314+1),$V314/365*(CG314-$R314+1))))),0)</f>
        <v>0</v>
      </c>
      <c r="CI314" s="159">
        <f>CG314+1</f>
        <v>46296</v>
      </c>
      <c r="CJ314" s="159">
        <f>CI314+30</f>
        <v>46326</v>
      </c>
      <c r="CK314" s="163">
        <f>IFERROR(IF(($R314-CJ314)&gt;=0,0,IF(($S314-CI314)&lt;0,0,IF(AND(($S314-CJ314)&gt;0,(CI314-$R314)&gt;0),$V314/365*(CJ314-CI314+1),IF(AND(($S314-CJ314)&lt;=0,(CI314-$R314)&gt;0),$V314/365*($S314-CI314+1),$V314/365*(CJ314-$R314+1))))),0)</f>
        <v>0</v>
      </c>
      <c r="CL314" s="159">
        <f>CJ314+1</f>
        <v>46327</v>
      </c>
      <c r="CM314" s="159">
        <f>CL314+29</f>
        <v>46356</v>
      </c>
      <c r="CN314" s="163">
        <f>IFERROR(IF(($R314-CM314)&gt;=0,0,IF(($S314-CL314)&lt;0,0,IF(AND(($S314-CM314)&gt;0,(CL314-$R314)&gt;0),$V314/365*(CM314-CL314+1),IF(AND(($S314-CM314)&lt;=0,(CL314-$R314)&gt;0),$V314/365*($S314-CL314+1),$V314/365*(CM314-$R314+1))))),0)</f>
        <v>0</v>
      </c>
      <c r="CO314" s="159">
        <f>CM314+1</f>
        <v>46357</v>
      </c>
      <c r="CP314" s="159">
        <f>CO314+30</f>
        <v>46387</v>
      </c>
      <c r="CQ314" s="163">
        <f>IFERROR(IF(($R314-CP314)&gt;=0,0,IF(($S314-CO314)&lt;0,0,IF(AND(($S314-CP314)&gt;0,(CO314-$R314)&gt;0),$V314/365*(CP314-CO314+1),IF(AND(($S314-CP314)&lt;=0,(CO314-$R314)&gt;0),$V314/365*($S314-CO314+1),$V314/365*(CP314-$R314+1))))),0)</f>
        <v>0</v>
      </c>
    </row>
    <row r="315" s="85" customFormat="1" ht="24" customHeight="1" outlineLevel="4" spans="1:95">
      <c r="A315" s="128" t="s">
        <v>2815</v>
      </c>
      <c r="B315" s="129"/>
      <c r="C315" s="129"/>
      <c r="D315" s="129"/>
      <c r="E315" s="129"/>
      <c r="F315" s="129"/>
      <c r="G315" s="130"/>
      <c r="H315" s="131"/>
      <c r="I315" s="131"/>
      <c r="J315" s="131"/>
      <c r="K315" s="131"/>
      <c r="L315" s="154"/>
      <c r="M315" s="154"/>
      <c r="N315" s="131"/>
      <c r="O315" s="131"/>
      <c r="P315" s="131"/>
      <c r="Q315" s="131"/>
      <c r="R315" s="131"/>
      <c r="S315" s="131"/>
      <c r="T315" s="131"/>
      <c r="U315" s="131"/>
      <c r="V315" s="131"/>
      <c r="W315" s="131"/>
      <c r="X315" s="131"/>
      <c r="Y315" s="131"/>
      <c r="Z315" s="131"/>
      <c r="AA315" s="131"/>
      <c r="AB315" s="131"/>
      <c r="AC315" s="131"/>
      <c r="AD315" s="131"/>
      <c r="AE315" s="131"/>
      <c r="AF315" s="131"/>
      <c r="AG315" s="131"/>
      <c r="AH315" s="131"/>
      <c r="AI315" s="131"/>
      <c r="AJ315" s="131"/>
      <c r="AK315" s="131"/>
      <c r="AL315" s="131"/>
      <c r="AM315" s="131"/>
      <c r="AN315" s="131"/>
      <c r="AO315" s="131"/>
      <c r="AP315" s="131"/>
      <c r="AQ315" s="131"/>
      <c r="AR315" s="131"/>
      <c r="AS315" s="131"/>
      <c r="AT315" s="131"/>
      <c r="AU315" s="131"/>
      <c r="AV315" s="131"/>
      <c r="AW315" s="131"/>
      <c r="AX315" s="131"/>
      <c r="AY315" s="131"/>
      <c r="AZ315" s="131"/>
      <c r="BA315" s="131"/>
      <c r="BB315" s="131"/>
      <c r="BC315" s="131"/>
      <c r="BD315" s="131"/>
      <c r="BE315" s="131"/>
      <c r="BF315" s="131"/>
      <c r="BG315" s="131"/>
      <c r="BH315" s="131"/>
      <c r="BI315" s="131"/>
      <c r="BJ315" s="131"/>
      <c r="BK315" s="131"/>
      <c r="BL315" s="131"/>
      <c r="BM315" s="131"/>
      <c r="BN315" s="131"/>
      <c r="BO315" s="131"/>
      <c r="BP315" s="131"/>
      <c r="BQ315" s="131"/>
      <c r="BR315" s="131"/>
      <c r="BS315" s="131"/>
      <c r="BT315" s="131"/>
      <c r="BU315" s="131"/>
      <c r="BV315" s="131"/>
      <c r="BW315" s="131"/>
      <c r="BX315" s="131"/>
      <c r="BY315" s="131"/>
      <c r="BZ315" s="131"/>
      <c r="CA315" s="131"/>
      <c r="CB315" s="131"/>
      <c r="CC315" s="131"/>
      <c r="CD315" s="131"/>
      <c r="CE315" s="131"/>
      <c r="CF315" s="131"/>
      <c r="CG315" s="131"/>
      <c r="CH315" s="131"/>
      <c r="CI315" s="131"/>
      <c r="CJ315" s="131"/>
      <c r="CK315" s="131"/>
      <c r="CL315" s="131"/>
      <c r="CM315" s="131"/>
      <c r="CN315" s="131"/>
      <c r="CO315" s="131"/>
      <c r="CP315" s="131"/>
      <c r="CQ315" s="131"/>
    </row>
    <row r="316" ht="24" customHeight="1" outlineLevel="3" spans="1:95">
      <c r="A316" s="120"/>
      <c r="B316" s="121" t="s">
        <v>793</v>
      </c>
      <c r="C316" s="122" t="s">
        <v>1253</v>
      </c>
      <c r="D316" s="120" t="s">
        <v>1254</v>
      </c>
      <c r="E316" s="121" t="s">
        <v>1255</v>
      </c>
      <c r="F316" s="121"/>
      <c r="G316" s="121" t="s">
        <v>937</v>
      </c>
      <c r="H316" s="123">
        <f>X316+AA316+AD316+AG316+AJ316+AM316+AP316+AS316+AV316+AY316+BB316+BE316</f>
        <v>0</v>
      </c>
      <c r="I316" s="123">
        <f>Y316+AB316+AE316+AH316+AK316+AN316+AQ316+AT316+AW316+AZ316+BC316+BF316</f>
        <v>0</v>
      </c>
      <c r="J316" s="123">
        <f>Z316+AC316+AF316+AI316+AL316+AO316+AR316+AU316+AX316+BA316+BD316+BG316</f>
        <v>0</v>
      </c>
      <c r="K316" s="123"/>
      <c r="L316" s="151"/>
      <c r="M316" s="151"/>
      <c r="N316" s="123"/>
      <c r="O316" s="123"/>
      <c r="P316" s="123"/>
      <c r="Q316" s="123"/>
      <c r="R316" s="123"/>
      <c r="S316" s="123"/>
      <c r="T316" s="123"/>
      <c r="U316" s="123"/>
      <c r="V316" s="123"/>
      <c r="W316" s="123"/>
      <c r="X316" s="123">
        <f>VLOOKUP($C316,'1 预算编制表单'!$C:$BJ,27,FALSE)</f>
        <v>0</v>
      </c>
      <c r="Y316" s="123">
        <f>X316-Z316</f>
        <v>0</v>
      </c>
      <c r="Z316" s="123">
        <f>SUM(Z317:Z321)</f>
        <v>0</v>
      </c>
      <c r="AA316" s="123">
        <f>VLOOKUP($C316,'1 预算编制表单'!$C:$BJ,30,FALSE)</f>
        <v>0</v>
      </c>
      <c r="AB316" s="123">
        <f>AA316-AC316</f>
        <v>0</v>
      </c>
      <c r="AC316" s="123">
        <f>SUM(AC317:AC321)</f>
        <v>0</v>
      </c>
      <c r="AD316" s="123">
        <f>VLOOKUP($C316,'1 预算编制表单'!$C:$BJ,33,FALSE)</f>
        <v>0</v>
      </c>
      <c r="AE316" s="123">
        <f>AD316-AF316</f>
        <v>0</v>
      </c>
      <c r="AF316" s="123">
        <f>SUM(AF317:AF321)</f>
        <v>0</v>
      </c>
      <c r="AG316" s="123">
        <f>VLOOKUP($C316,'1 预算编制表单'!$C:$BJ,36,FALSE)</f>
        <v>0</v>
      </c>
      <c r="AH316" s="123">
        <f>AG316-AI316</f>
        <v>0</v>
      </c>
      <c r="AI316" s="123">
        <f>SUM(AI317:AI321)</f>
        <v>0</v>
      </c>
      <c r="AJ316" s="123">
        <f>VLOOKUP($C316,'1 预算编制表单'!$C:$BJ,39,FALSE)</f>
        <v>0</v>
      </c>
      <c r="AK316" s="123">
        <f>AJ316-AL316</f>
        <v>0</v>
      </c>
      <c r="AL316" s="123">
        <f>SUM(AL317:AL321)</f>
        <v>0</v>
      </c>
      <c r="AM316" s="123">
        <f>VLOOKUP($C316,'1 预算编制表单'!$C:$BJ,42,FALSE)</f>
        <v>0</v>
      </c>
      <c r="AN316" s="123">
        <f>AM316-AO316</f>
        <v>0</v>
      </c>
      <c r="AO316" s="123">
        <f>SUM(AO317:AO321)</f>
        <v>0</v>
      </c>
      <c r="AP316" s="123">
        <f>VLOOKUP($C316,'1 预算编制表单'!$C:$BJ,45,FALSE)</f>
        <v>0</v>
      </c>
      <c r="AQ316" s="123">
        <f>AP316-AR316</f>
        <v>0</v>
      </c>
      <c r="AR316" s="123">
        <f>SUM(AR317:AR321)</f>
        <v>0</v>
      </c>
      <c r="AS316" s="123">
        <f>VLOOKUP($C316,'1 预算编制表单'!$C:$BJ,48,FALSE)</f>
        <v>0</v>
      </c>
      <c r="AT316" s="123">
        <f>AS316-AU316</f>
        <v>0</v>
      </c>
      <c r="AU316" s="123">
        <f>SUM(AU317:AU321)</f>
        <v>0</v>
      </c>
      <c r="AV316" s="123">
        <f>VLOOKUP($C316,'1 预算编制表单'!$C:$BJ,51,FALSE)</f>
        <v>0</v>
      </c>
      <c r="AW316" s="123">
        <f>AV316-AX316</f>
        <v>0</v>
      </c>
      <c r="AX316" s="123">
        <f>SUM(AX317:AX321)</f>
        <v>0</v>
      </c>
      <c r="AY316" s="123">
        <f>VLOOKUP($C316,'1 预算编制表单'!$C:$BJ,54,FALSE)</f>
        <v>0</v>
      </c>
      <c r="AZ316" s="123">
        <f>AY316-BA316</f>
        <v>0</v>
      </c>
      <c r="BA316" s="123">
        <f>SUM(BA317:BA321)</f>
        <v>0</v>
      </c>
      <c r="BB316" s="123">
        <f>VLOOKUP($C316,'1 预算编制表单'!$C:$BJ,57,FALSE)</f>
        <v>0</v>
      </c>
      <c r="BC316" s="123">
        <f>BB316-BD316</f>
        <v>0</v>
      </c>
      <c r="BD316" s="123">
        <f>SUM(BD317:BD321)</f>
        <v>0</v>
      </c>
      <c r="BE316" s="123">
        <f>VLOOKUP($C316,'1 预算编制表单'!$C:$BJ,60,FALSE)</f>
        <v>0</v>
      </c>
      <c r="BF316" s="123">
        <f>BE316-BG316</f>
        <v>0</v>
      </c>
      <c r="BG316" s="123">
        <f>SUM(BG317:BG321)</f>
        <v>0</v>
      </c>
      <c r="BH316" s="123">
        <f>VLOOKUP($C316,'1 预算编制表单'!$C:$BJ,27,FALSE)</f>
        <v>0</v>
      </c>
      <c r="BI316" s="123">
        <f>BH316-BJ316</f>
        <v>0</v>
      </c>
      <c r="BJ316" s="123">
        <f>SUM(BJ317:BJ321)</f>
        <v>0</v>
      </c>
      <c r="BK316" s="123">
        <f>VLOOKUP($C316,'1 预算编制表单'!$C:$BJ,30,FALSE)</f>
        <v>0</v>
      </c>
      <c r="BL316" s="123">
        <f>BK316-BM316</f>
        <v>0</v>
      </c>
      <c r="BM316" s="123">
        <f>SUM(BM317:BM321)</f>
        <v>0</v>
      </c>
      <c r="BN316" s="123">
        <f>VLOOKUP($C316,'1 预算编制表单'!$C:$BJ,33,FALSE)</f>
        <v>0</v>
      </c>
      <c r="BO316" s="123">
        <f>BN316-BP316</f>
        <v>0</v>
      </c>
      <c r="BP316" s="123">
        <f>SUM(BP317:BP321)</f>
        <v>0</v>
      </c>
      <c r="BQ316" s="123">
        <f>VLOOKUP($C316,'1 预算编制表单'!$C:$BJ,36,FALSE)</f>
        <v>0</v>
      </c>
      <c r="BR316" s="123">
        <f>BQ316-BS316</f>
        <v>0</v>
      </c>
      <c r="BS316" s="123">
        <f>SUM(BS317:BS321)</f>
        <v>0</v>
      </c>
      <c r="BT316" s="123">
        <f>VLOOKUP($C316,'1 预算编制表单'!$C:$BJ,39,FALSE)</f>
        <v>0</v>
      </c>
      <c r="BU316" s="123">
        <f>BT316-BV316</f>
        <v>0</v>
      </c>
      <c r="BV316" s="123">
        <f>SUM(BV317:BV321)</f>
        <v>0</v>
      </c>
      <c r="BW316" s="123">
        <f>VLOOKUP($C316,'1 预算编制表单'!$C:$BJ,42,FALSE)</f>
        <v>0</v>
      </c>
      <c r="BX316" s="123">
        <f>BW316-BY316</f>
        <v>0</v>
      </c>
      <c r="BY316" s="123">
        <f>SUM(BY317:BY321)</f>
        <v>0</v>
      </c>
      <c r="BZ316" s="123">
        <f>VLOOKUP($C316,'1 预算编制表单'!$C:$BJ,45,FALSE)</f>
        <v>0</v>
      </c>
      <c r="CA316" s="123">
        <f>BZ316-CB316</f>
        <v>0</v>
      </c>
      <c r="CB316" s="123">
        <f>SUM(CB317:CB321)</f>
        <v>0</v>
      </c>
      <c r="CC316" s="123">
        <f>VLOOKUP($C316,'1 预算编制表单'!$C:$BJ,48,FALSE)</f>
        <v>0</v>
      </c>
      <c r="CD316" s="123">
        <f>CC316-CE316</f>
        <v>0</v>
      </c>
      <c r="CE316" s="123">
        <f>SUM(CE317:CE321)</f>
        <v>0</v>
      </c>
      <c r="CF316" s="123">
        <f>VLOOKUP($C316,'1 预算编制表单'!$C:$BJ,51,FALSE)</f>
        <v>0</v>
      </c>
      <c r="CG316" s="123">
        <f>CF316-CH316</f>
        <v>0</v>
      </c>
      <c r="CH316" s="123">
        <f>SUM(CH317:CH321)</f>
        <v>0</v>
      </c>
      <c r="CI316" s="123">
        <f>VLOOKUP($C316,'1 预算编制表单'!$C:$BJ,54,FALSE)</f>
        <v>0</v>
      </c>
      <c r="CJ316" s="123">
        <f>CI316-CK316</f>
        <v>0</v>
      </c>
      <c r="CK316" s="123">
        <f>SUM(CK317:CK321)</f>
        <v>0</v>
      </c>
      <c r="CL316" s="123">
        <f>VLOOKUP($C316,'1 预算编制表单'!$C:$BJ,57,FALSE)</f>
        <v>0</v>
      </c>
      <c r="CM316" s="123">
        <f>CL316-CN316</f>
        <v>0</v>
      </c>
      <c r="CN316" s="123">
        <f>SUM(CN317:CN321)</f>
        <v>0</v>
      </c>
      <c r="CO316" s="123">
        <f>VLOOKUP($C316,'1 预算编制表单'!$C:$BJ,60,FALSE)</f>
        <v>0</v>
      </c>
      <c r="CP316" s="123">
        <f>CO316-CQ316</f>
        <v>0</v>
      </c>
      <c r="CQ316" s="123">
        <f>SUM(CQ317:CQ321)</f>
        <v>0</v>
      </c>
    </row>
    <row r="317" s="85" customFormat="1" ht="24" customHeight="1" outlineLevel="4" spans="1:95">
      <c r="A317" s="124"/>
      <c r="B317" s="125"/>
      <c r="C317" s="126"/>
      <c r="D317" s="124"/>
      <c r="E317" s="125"/>
      <c r="F317" s="125"/>
      <c r="G317" s="125"/>
      <c r="H317" s="127"/>
      <c r="I317" s="127"/>
      <c r="J317" s="127">
        <f>Z317+AC317+AF317+AI317+AL317+AO317+AR317+AU317+AX317+BA317+BD317+BG317</f>
        <v>0</v>
      </c>
      <c r="K317" s="127">
        <v>1</v>
      </c>
      <c r="L317" s="152"/>
      <c r="M317" s="153">
        <f>IFERROR(VLOOKUP($L317,'2-2 引出数据_合同数据仓库'!$B$2:$BP$10000,3,FALSE),0)</f>
        <v>0</v>
      </c>
      <c r="N317" s="127"/>
      <c r="O317" s="153">
        <f>IFERROR(VLOOKUP((LEFT(VLOOKUP($L317,'2-2 引出数据_合同数据仓库'!$B$2:$BP$10000,64,FALSE),15)&amp;(RIGHT(VLOOKUP($L317,'2-2 引出数据_合同数据仓库'!$B$2:$BP$10000,64,FALSE),4)+1)),'2-2 引出数据_合同数据仓库'!$B$2:$BP$10000,3,FALSE),0)</f>
        <v>0</v>
      </c>
      <c r="P317" s="127"/>
      <c r="Q317" s="127">
        <f>IFERROR(VLOOKUP($L317,'2-2 引出数据_合同数据仓库'!$B$2:$BP$10000,28,FALSE),0)</f>
        <v>0</v>
      </c>
      <c r="R317" s="127">
        <f>IFERROR(VLOOKUP($L317,'2-2 引出数据_合同数据仓库'!$B$2:$BP$10000,29,FALSE),0)</f>
        <v>0</v>
      </c>
      <c r="S317" s="127">
        <f>IFERROR(VLOOKUP($L317,'2-2 引出数据_合同数据仓库'!$B$2:$BP$10000,4,FALSE),0)</f>
        <v>0</v>
      </c>
      <c r="T317" s="127"/>
      <c r="U317" s="127">
        <f>IFERROR(VLOOKUP($L317,'2-2 引出数据_合同数据仓库'!$B$2:$BP$10000,15,FALSE),0)</f>
        <v>0</v>
      </c>
      <c r="V317" s="127">
        <f>U317/(S317-R317+1)*365</f>
        <v>0</v>
      </c>
      <c r="W317" s="127"/>
      <c r="X317" s="159">
        <v>45658</v>
      </c>
      <c r="Y317" s="159">
        <f>X317+30</f>
        <v>45688</v>
      </c>
      <c r="Z317" s="163">
        <f>IFERROR(IF(($R317-Y317)&gt;=0,0,IF(($S317-X317)&lt;0,0,IF(AND(($S317-Y317)&gt;0,(X317-$R317)&gt;0),$V317/365*(Y317-X317+1),IF(AND(($S317-Y317)&lt;=0,(X317-$R317)&gt;0),$V317/365*($S317-X317+1),$V317/365*(Y317-$R317+1))))),0)</f>
        <v>0</v>
      </c>
      <c r="AA317" s="159">
        <f>Y317+1</f>
        <v>45689</v>
      </c>
      <c r="AB317" s="159">
        <f>AA317+27</f>
        <v>45716</v>
      </c>
      <c r="AC317" s="163">
        <f>IFERROR(IF(($R317-AB317)&gt;=0,0,IF(($S317-AA317)&lt;0,0,IF(AND(($S317-AB317)&gt;0,(AA317-$R317)&gt;0),$V317/365*(AB317-AA317+1),IF(AND(($S317-AB317)&lt;=0,(AA317-$R317)&gt;0),$V317/365*($S317-AA317+1),$V317/365*(AB317-$R317+1))))),0)</f>
        <v>0</v>
      </c>
      <c r="AD317" s="159">
        <f>AB317+1</f>
        <v>45717</v>
      </c>
      <c r="AE317" s="159">
        <f>AD317+30</f>
        <v>45747</v>
      </c>
      <c r="AF317" s="163">
        <f>IFERROR(IF(($R317-AE317)&gt;=0,0,IF(($S317-AD317)&lt;0,0,IF(AND(($S317-AE317)&gt;0,(AD317-$R317)&gt;0),$V317/365*(AE317-AD317+1),IF(AND(($S317-AE317)&lt;=0,(AD317-$R317)&gt;0),$V317/365*($S317-AD317+1),$V317/365*(AE317-$R317+1))))),0)</f>
        <v>0</v>
      </c>
      <c r="AG317" s="159">
        <f>AE317+1</f>
        <v>45748</v>
      </c>
      <c r="AH317" s="159">
        <f>AG317+29</f>
        <v>45777</v>
      </c>
      <c r="AI317" s="163">
        <f>IFERROR(IF(($R317-AH317)&gt;=0,0,IF(($S317-AG317)&lt;0,0,IF(AND(($S317-AH317)&gt;0,(AG317-$R317)&gt;0),$V317/365*(AH317-AG317+1),IF(AND(($S317-AH317)&lt;=0,(AG317-$R317)&gt;0),$V317/365*($S317-AG317+1),$V317/365*(AH317-$R317+1))))),0)</f>
        <v>0</v>
      </c>
      <c r="AJ317" s="159">
        <f>AH317+1</f>
        <v>45778</v>
      </c>
      <c r="AK317" s="159">
        <f>AJ317+30</f>
        <v>45808</v>
      </c>
      <c r="AL317" s="163">
        <f>IFERROR(IF(($R317-AK317)&gt;=0,0,IF(($S317-AJ317)&lt;0,0,IF(AND(($S317-AK317)&gt;0,(AJ317-$R317)&gt;0),$V317/365*(AK317-AJ317+1),IF(AND(($S317-AK317)&lt;=0,(AJ317-$R317)&gt;0),$V317/365*($S317-AJ317+1),$V317/365*(AK317-$R317+1))))),0)</f>
        <v>0</v>
      </c>
      <c r="AM317" s="159">
        <f>AK317+1</f>
        <v>45809</v>
      </c>
      <c r="AN317" s="159">
        <f>AM317+29</f>
        <v>45838</v>
      </c>
      <c r="AO317" s="163">
        <f>IFERROR(IF(($R317-AN317)&gt;=0,0,IF(($S317-AM317)&lt;0,0,IF(AND(($S317-AN317)&gt;0,(AM317-$R317)&gt;0),$V317/365*(AN317-AM317+1),IF(AND(($S317-AN317)&lt;=0,(AM317-$R317)&gt;0),$V317/365*($S317-AM317+1),$V317/365*(AN317-$R317+1))))),0)</f>
        <v>0</v>
      </c>
      <c r="AP317" s="159">
        <f>AN317+1</f>
        <v>45839</v>
      </c>
      <c r="AQ317" s="159">
        <f>AP317+30</f>
        <v>45869</v>
      </c>
      <c r="AR317" s="163">
        <f>IFERROR(IF(($R317-AQ317)&gt;=0,0,IF(($S317-AP317)&lt;0,0,IF(AND(($S317-AQ317)&gt;0,(AP317-$R317)&gt;0),$V317/365*(AQ317-AP317+1),IF(AND(($S317-AQ317)&lt;=0,(AP317-$R317)&gt;0),$V317/365*($S317-AP317+1),$V317/365*(AQ317-$R317+1))))),0)</f>
        <v>0</v>
      </c>
      <c r="AS317" s="159">
        <f>AQ317+1</f>
        <v>45870</v>
      </c>
      <c r="AT317" s="159">
        <f>AS317+30</f>
        <v>45900</v>
      </c>
      <c r="AU317" s="163">
        <f>IFERROR(IF(($R317-AT317)&gt;=0,0,IF(($S317-AS317)&lt;0,0,IF(AND(($S317-AT317)&gt;0,(AS317-$R317)&gt;0),$V317/365*(AT317-AS317+1),IF(AND(($S317-AT317)&lt;=0,(AS317-$R317)&gt;0),$V317/365*($S317-AS317+1),$V317/365*(AT317-$R317+1))))),0)</f>
        <v>0</v>
      </c>
      <c r="AV317" s="159">
        <f>AT317+1</f>
        <v>45901</v>
      </c>
      <c r="AW317" s="159">
        <f>AV317+29</f>
        <v>45930</v>
      </c>
      <c r="AX317" s="163">
        <f>IFERROR(IF(($R317-AW317)&gt;=0,0,IF(($S317-AV317)&lt;0,0,IF(AND(($S317-AW317)&gt;0,(AV317-$R317)&gt;0),$V317/365*(AW317-AV317+1),IF(AND(($S317-AW317)&lt;=0,(AV317-$R317)&gt;0),$V317/365*($S317-AV317+1),$V317/365*(AW317-$R317+1))))),0)</f>
        <v>0</v>
      </c>
      <c r="AY317" s="159">
        <f>AW317+1</f>
        <v>45931</v>
      </c>
      <c r="AZ317" s="159">
        <f>AY317+30</f>
        <v>45961</v>
      </c>
      <c r="BA317" s="163">
        <f>IFERROR(IF(($R317-AZ317)&gt;=0,0,IF(($S317-AY317)&lt;0,0,IF(AND(($S317-AZ317)&gt;0,(AY317-$R317)&gt;0),$V317/365*(AZ317-AY317+1),IF(AND(($S317-AZ317)&lt;=0,(AY317-$R317)&gt;0),$V317/365*($S317-AY317+1),$V317/365*(AZ317-$R317+1))))),0)</f>
        <v>0</v>
      </c>
      <c r="BB317" s="159">
        <f>AZ317+1</f>
        <v>45962</v>
      </c>
      <c r="BC317" s="159">
        <f>BB317+29</f>
        <v>45991</v>
      </c>
      <c r="BD317" s="163">
        <f>IFERROR(IF(($R317-BC317)&gt;=0,0,IF(($S317-BB317)&lt;0,0,IF(AND(($S317-BC317)&gt;0,(BB317-$R317)&gt;0),$V317/365*(BC317-BB317+1),IF(AND(($S317-BC317)&lt;=0,(BB317-$R317)&gt;0),$V317/365*($S317-BB317+1),$V317/365*(BC317-$R317+1))))),0)</f>
        <v>0</v>
      </c>
      <c r="BE317" s="159">
        <f>BC317+1</f>
        <v>45992</v>
      </c>
      <c r="BF317" s="159">
        <f>BE317+30</f>
        <v>46022</v>
      </c>
      <c r="BG317" s="163">
        <f>IFERROR(IF(($R317-BF317)&gt;=0,0,IF(($S317-BE317)&lt;0,0,IF(AND(($S317-BF317)&gt;0,(BE317-$R317)&gt;0),$V317/365*(BF317-BE317+1),IF(AND(($S317-BF317)&lt;=0,(BE317-$R317)&gt;0),$V317/365*($S317-BE317+1),$V317/365*(BF317-$R317+1))))),0)</f>
        <v>0</v>
      </c>
      <c r="BH317" s="159">
        <v>46023</v>
      </c>
      <c r="BI317" s="159">
        <f>BH317+30</f>
        <v>46053</v>
      </c>
      <c r="BJ317" s="163">
        <f>IFERROR(IF(($R317-BI317)&gt;=0,0,IF(($S317-BH317)&lt;0,0,IF(AND(($S317-BI317)&gt;0,(BH317-$R317)&gt;0),$V317/365*(BI317-BH317+1),IF(AND(($S317-BI317)&lt;=0,(BH317-$R317)&gt;0),$V317/365*($S317-BH317+1),$V317/365*(BI317-$R317+1))))),0)</f>
        <v>0</v>
      </c>
      <c r="BK317" s="159">
        <f>BI317+1</f>
        <v>46054</v>
      </c>
      <c r="BL317" s="159">
        <f>BK317+27</f>
        <v>46081</v>
      </c>
      <c r="BM317" s="163">
        <f>IFERROR(IF(($R317-BL317)&gt;=0,0,IF(($S317-BK317)&lt;0,0,IF(AND(($S317-BL317)&gt;0,(BK317-$R317)&gt;0),$V317/365*(BL317-BK317+1),IF(AND(($S317-BL317)&lt;=0,(BK317-$R317)&gt;0),$V317/365*($S317-BK317+1),$V317/365*(BL317-$R317+1))))),0)</f>
        <v>0</v>
      </c>
      <c r="BN317" s="159">
        <f>BL317+1</f>
        <v>46082</v>
      </c>
      <c r="BO317" s="159">
        <f>BN317+30</f>
        <v>46112</v>
      </c>
      <c r="BP317" s="163">
        <f>IFERROR(IF(($R317-BO317)&gt;=0,0,IF(($S317-BN317)&lt;0,0,IF(AND(($S317-BO317)&gt;0,(BN317-$R317)&gt;0),$V317/365*(BO317-BN317+1),IF(AND(($S317-BO317)&lt;=0,(BN317-$R317)&gt;0),$V317/365*($S317-BN317+1),$V317/365*(BO317-$R317+1))))),0)</f>
        <v>0</v>
      </c>
      <c r="BQ317" s="159">
        <f>BO317+1</f>
        <v>46113</v>
      </c>
      <c r="BR317" s="159">
        <f>BQ317+29</f>
        <v>46142</v>
      </c>
      <c r="BS317" s="163">
        <f>IFERROR(IF(($R317-BR317)&gt;=0,0,IF(($S317-BQ317)&lt;0,0,IF(AND(($S317-BR317)&gt;0,(BQ317-$R317)&gt;0),$V317/365*(BR317-BQ317+1),IF(AND(($S317-BR317)&lt;=0,(BQ317-$R317)&gt;0),$V317/365*($S317-BQ317+1),$V317/365*(BR317-$R317+1))))),0)</f>
        <v>0</v>
      </c>
      <c r="BT317" s="159">
        <f>BR317+1</f>
        <v>46143</v>
      </c>
      <c r="BU317" s="159">
        <f>BT317+30</f>
        <v>46173</v>
      </c>
      <c r="BV317" s="163">
        <f>IFERROR(IF(($R317-BU317)&gt;=0,0,IF(($S317-BT317)&lt;0,0,IF(AND(($S317-BU317)&gt;0,(BT317-$R317)&gt;0),$V317/365*(BU317-BT317+1),IF(AND(($S317-BU317)&lt;=0,(BT317-$R317)&gt;0),$V317/365*($S317-BT317+1),$V317/365*(BU317-$R317+1))))),0)</f>
        <v>0</v>
      </c>
      <c r="BW317" s="159">
        <f>BU317+1</f>
        <v>46174</v>
      </c>
      <c r="BX317" s="159">
        <f>BW317+29</f>
        <v>46203</v>
      </c>
      <c r="BY317" s="163">
        <f>IFERROR(IF(($R317-BX317)&gt;=0,0,IF(($S317-BW317)&lt;0,0,IF(AND(($S317-BX317)&gt;0,(BW317-$R317)&gt;0),$V317/365*(BX317-BW317+1),IF(AND(($S317-BX317)&lt;=0,(BW317-$R317)&gt;0),$V317/365*($S317-BW317+1),$V317/365*(BX317-$R317+1))))),0)</f>
        <v>0</v>
      </c>
      <c r="BZ317" s="159">
        <f>BX317+1</f>
        <v>46204</v>
      </c>
      <c r="CA317" s="159">
        <f>BZ317+30</f>
        <v>46234</v>
      </c>
      <c r="CB317" s="163">
        <f>IFERROR(IF(($R317-CA317)&gt;=0,0,IF(($S317-BZ317)&lt;0,0,IF(AND(($S317-CA317)&gt;0,(BZ317-$R317)&gt;0),$V317/365*(CA317-BZ317+1),IF(AND(($S317-CA317)&lt;=0,(BZ317-$R317)&gt;0),$V317/365*($S317-BZ317+1),$V317/365*(CA317-$R317+1))))),0)</f>
        <v>0</v>
      </c>
      <c r="CC317" s="159">
        <f>CA317+1</f>
        <v>46235</v>
      </c>
      <c r="CD317" s="159">
        <f>CC317+30</f>
        <v>46265</v>
      </c>
      <c r="CE317" s="163">
        <f>IFERROR(IF(($R317-CD317)&gt;=0,0,IF(($S317-CC317)&lt;0,0,IF(AND(($S317-CD317)&gt;0,(CC317-$R317)&gt;0),$V317/365*(CD317-CC317+1),IF(AND(($S317-CD317)&lt;=0,(CC317-$R317)&gt;0),$V317/365*($S317-CC317+1),$V317/365*(CD317-$R317+1))))),0)</f>
        <v>0</v>
      </c>
      <c r="CF317" s="159">
        <f>CD317+1</f>
        <v>46266</v>
      </c>
      <c r="CG317" s="159">
        <f>CF317+29</f>
        <v>46295</v>
      </c>
      <c r="CH317" s="163">
        <f>IFERROR(IF(($R317-CG317)&gt;=0,0,IF(($S317-CF317)&lt;0,0,IF(AND(($S317-CG317)&gt;0,(CF317-$R317)&gt;0),$V317/365*(CG317-CF317+1),IF(AND(($S317-CG317)&lt;=0,(CF317-$R317)&gt;0),$V317/365*($S317-CF317+1),$V317/365*(CG317-$R317+1))))),0)</f>
        <v>0</v>
      </c>
      <c r="CI317" s="159">
        <f>CG317+1</f>
        <v>46296</v>
      </c>
      <c r="CJ317" s="159">
        <f>CI317+30</f>
        <v>46326</v>
      </c>
      <c r="CK317" s="163">
        <f>IFERROR(IF(($R317-CJ317)&gt;=0,0,IF(($S317-CI317)&lt;0,0,IF(AND(($S317-CJ317)&gt;0,(CI317-$R317)&gt;0),$V317/365*(CJ317-CI317+1),IF(AND(($S317-CJ317)&lt;=0,(CI317-$R317)&gt;0),$V317/365*($S317-CI317+1),$V317/365*(CJ317-$R317+1))))),0)</f>
        <v>0</v>
      </c>
      <c r="CL317" s="159">
        <f>CJ317+1</f>
        <v>46327</v>
      </c>
      <c r="CM317" s="159">
        <f>CL317+29</f>
        <v>46356</v>
      </c>
      <c r="CN317" s="163">
        <f>IFERROR(IF(($R317-CM317)&gt;=0,0,IF(($S317-CL317)&lt;0,0,IF(AND(($S317-CM317)&gt;0,(CL317-$R317)&gt;0),$V317/365*(CM317-CL317+1),IF(AND(($S317-CM317)&lt;=0,(CL317-$R317)&gt;0),$V317/365*($S317-CL317+1),$V317/365*(CM317-$R317+1))))),0)</f>
        <v>0</v>
      </c>
      <c r="CO317" s="159">
        <f>CM317+1</f>
        <v>46357</v>
      </c>
      <c r="CP317" s="159">
        <f>CO317+30</f>
        <v>46387</v>
      </c>
      <c r="CQ317" s="163">
        <f>IFERROR(IF(($R317-CP317)&gt;=0,0,IF(($S317-CO317)&lt;0,0,IF(AND(($S317-CP317)&gt;0,(CO317-$R317)&gt;0),$V317/365*(CP317-CO317+1),IF(AND(($S317-CP317)&lt;=0,(CO317-$R317)&gt;0),$V317/365*($S317-CO317+1),$V317/365*(CP317-$R317+1))))),0)</f>
        <v>0</v>
      </c>
    </row>
    <row r="318" s="85" customFormat="1" ht="24" customHeight="1" outlineLevel="4" spans="1:95">
      <c r="A318" s="124"/>
      <c r="B318" s="125"/>
      <c r="C318" s="126"/>
      <c r="D318" s="124"/>
      <c r="E318" s="125"/>
      <c r="F318" s="125"/>
      <c r="G318" s="125"/>
      <c r="H318" s="127"/>
      <c r="I318" s="127"/>
      <c r="J318" s="127">
        <f>Z318+AC318+AF318+AI318+AL318+AO318+AR318+AU318+AX318+BA318+BD318+BG318</f>
        <v>0</v>
      </c>
      <c r="K318" s="127">
        <f>K317+1</f>
        <v>2</v>
      </c>
      <c r="L318" s="152"/>
      <c r="M318" s="153">
        <f>IFERROR(VLOOKUP($L318,'2-2 引出数据_合同数据仓库'!$B$2:$BP$10000,3,FALSE),0)</f>
        <v>0</v>
      </c>
      <c r="N318" s="127"/>
      <c r="O318" s="153">
        <f>IFERROR(VLOOKUP((LEFT(VLOOKUP($L318,'2-2 引出数据_合同数据仓库'!$B$2:$BP$10000,64,FALSE),15)&amp;(RIGHT(VLOOKUP($L318,'2-2 引出数据_合同数据仓库'!$B$2:$BP$10000,64,FALSE),4)+1)),'2-2 引出数据_合同数据仓库'!$B$2:$BP$10000,3,FALSE),0)</f>
        <v>0</v>
      </c>
      <c r="P318" s="127"/>
      <c r="Q318" s="127">
        <f>IFERROR(VLOOKUP($L318,'2-2 引出数据_合同数据仓库'!$B$2:$BP$10000,28,FALSE),0)</f>
        <v>0</v>
      </c>
      <c r="R318" s="127">
        <f>IFERROR(VLOOKUP($L318,'2-2 引出数据_合同数据仓库'!$B$2:$BP$10000,29,FALSE),0)</f>
        <v>0</v>
      </c>
      <c r="S318" s="127">
        <f>IFERROR(VLOOKUP($L318,'2-2 引出数据_合同数据仓库'!$B$2:$BP$10000,4,FALSE),0)</f>
        <v>0</v>
      </c>
      <c r="T318" s="127"/>
      <c r="U318" s="127">
        <f>IFERROR(VLOOKUP($L318,'2-2 引出数据_合同数据仓库'!$B$2:$BP$10000,15,FALSE),0)</f>
        <v>0</v>
      </c>
      <c r="V318" s="127">
        <f>U318/(S318-R318+1)*365</f>
        <v>0</v>
      </c>
      <c r="W318" s="127"/>
      <c r="X318" s="159">
        <v>45658</v>
      </c>
      <c r="Y318" s="159">
        <f>X318+30</f>
        <v>45688</v>
      </c>
      <c r="Z318" s="163">
        <f>IFERROR(IF(($R318-Y318)&gt;=0,0,IF(($S318-X318)&lt;0,0,IF(AND(($S318-Y318)&gt;0,(X318-$R318)&gt;0),$V318/365*(Y318-X318+1),IF(AND(($S318-Y318)&lt;=0,(X318-$R318)&gt;0),$V318/365*($S318-X318+1),$V318/365*(Y318-$R318+1))))),0)</f>
        <v>0</v>
      </c>
      <c r="AA318" s="159">
        <f>Y318+1</f>
        <v>45689</v>
      </c>
      <c r="AB318" s="159">
        <f>AA318+27</f>
        <v>45716</v>
      </c>
      <c r="AC318" s="163">
        <f>IFERROR(IF(($R318-AB318)&gt;=0,0,IF(($S318-AA318)&lt;0,0,IF(AND(($S318-AB318)&gt;0,(AA318-$R318)&gt;0),$V318/365*(AB318-AA318+1),IF(AND(($S318-AB318)&lt;=0,(AA318-$R318)&gt;0),$V318/365*($S318-AA318+1),$V318/365*(AB318-$R318+1))))),0)</f>
        <v>0</v>
      </c>
      <c r="AD318" s="159">
        <f>AB318+1</f>
        <v>45717</v>
      </c>
      <c r="AE318" s="159">
        <f>AD318+30</f>
        <v>45747</v>
      </c>
      <c r="AF318" s="163">
        <f>IFERROR(IF(($R318-AE318)&gt;=0,0,IF(($S318-AD318)&lt;0,0,IF(AND(($S318-AE318)&gt;0,(AD318-$R318)&gt;0),$V318/365*(AE318-AD318+1),IF(AND(($S318-AE318)&lt;=0,(AD318-$R318)&gt;0),$V318/365*($S318-AD318+1),$V318/365*(AE318-$R318+1))))),0)</f>
        <v>0</v>
      </c>
      <c r="AG318" s="159">
        <f>AE318+1</f>
        <v>45748</v>
      </c>
      <c r="AH318" s="159">
        <f>AG318+29</f>
        <v>45777</v>
      </c>
      <c r="AI318" s="163">
        <f>IFERROR(IF(($R318-AH318)&gt;=0,0,IF(($S318-AG318)&lt;0,0,IF(AND(($S318-AH318)&gt;0,(AG318-$R318)&gt;0),$V318/365*(AH318-AG318+1),IF(AND(($S318-AH318)&lt;=0,(AG318-$R318)&gt;0),$V318/365*($S318-AG318+1),$V318/365*(AH318-$R318+1))))),0)</f>
        <v>0</v>
      </c>
      <c r="AJ318" s="159">
        <f>AH318+1</f>
        <v>45778</v>
      </c>
      <c r="AK318" s="159">
        <f>AJ318+30</f>
        <v>45808</v>
      </c>
      <c r="AL318" s="163">
        <f>IFERROR(IF(($R318-AK318)&gt;=0,0,IF(($S318-AJ318)&lt;0,0,IF(AND(($S318-AK318)&gt;0,(AJ318-$R318)&gt;0),$V318/365*(AK318-AJ318+1),IF(AND(($S318-AK318)&lt;=0,(AJ318-$R318)&gt;0),$V318/365*($S318-AJ318+1),$V318/365*(AK318-$R318+1))))),0)</f>
        <v>0</v>
      </c>
      <c r="AM318" s="159">
        <f>AK318+1</f>
        <v>45809</v>
      </c>
      <c r="AN318" s="159">
        <f>AM318+29</f>
        <v>45838</v>
      </c>
      <c r="AO318" s="163">
        <f>IFERROR(IF(($R318-AN318)&gt;=0,0,IF(($S318-AM318)&lt;0,0,IF(AND(($S318-AN318)&gt;0,(AM318-$R318)&gt;0),$V318/365*(AN318-AM318+1),IF(AND(($S318-AN318)&lt;=0,(AM318-$R318)&gt;0),$V318/365*($S318-AM318+1),$V318/365*(AN318-$R318+1))))),0)</f>
        <v>0</v>
      </c>
      <c r="AP318" s="159">
        <f>AN318+1</f>
        <v>45839</v>
      </c>
      <c r="AQ318" s="159">
        <f>AP318+30</f>
        <v>45869</v>
      </c>
      <c r="AR318" s="163">
        <f>IFERROR(IF(($R318-AQ318)&gt;=0,0,IF(($S318-AP318)&lt;0,0,IF(AND(($S318-AQ318)&gt;0,(AP318-$R318)&gt;0),$V318/365*(AQ318-AP318+1),IF(AND(($S318-AQ318)&lt;=0,(AP318-$R318)&gt;0),$V318/365*($S318-AP318+1),$V318/365*(AQ318-$R318+1))))),0)</f>
        <v>0</v>
      </c>
      <c r="AS318" s="159">
        <f>AQ318+1</f>
        <v>45870</v>
      </c>
      <c r="AT318" s="159">
        <f>AS318+30</f>
        <v>45900</v>
      </c>
      <c r="AU318" s="163">
        <f>IFERROR(IF(($R318-AT318)&gt;=0,0,IF(($S318-AS318)&lt;0,0,IF(AND(($S318-AT318)&gt;0,(AS318-$R318)&gt;0),$V318/365*(AT318-AS318+1),IF(AND(($S318-AT318)&lt;=0,(AS318-$R318)&gt;0),$V318/365*($S318-AS318+1),$V318/365*(AT318-$R318+1))))),0)</f>
        <v>0</v>
      </c>
      <c r="AV318" s="159">
        <f>AT318+1</f>
        <v>45901</v>
      </c>
      <c r="AW318" s="159">
        <f>AV318+29</f>
        <v>45930</v>
      </c>
      <c r="AX318" s="163">
        <f>IFERROR(IF(($R318-AW318)&gt;=0,0,IF(($S318-AV318)&lt;0,0,IF(AND(($S318-AW318)&gt;0,(AV318-$R318)&gt;0),$V318/365*(AW318-AV318+1),IF(AND(($S318-AW318)&lt;=0,(AV318-$R318)&gt;0),$V318/365*($S318-AV318+1),$V318/365*(AW318-$R318+1))))),0)</f>
        <v>0</v>
      </c>
      <c r="AY318" s="159">
        <f>AW318+1</f>
        <v>45931</v>
      </c>
      <c r="AZ318" s="159">
        <f>AY318+30</f>
        <v>45961</v>
      </c>
      <c r="BA318" s="163">
        <f>IFERROR(IF(($R318-AZ318)&gt;=0,0,IF(($S318-AY318)&lt;0,0,IF(AND(($S318-AZ318)&gt;0,(AY318-$R318)&gt;0),$V318/365*(AZ318-AY318+1),IF(AND(($S318-AZ318)&lt;=0,(AY318-$R318)&gt;0),$V318/365*($S318-AY318+1),$V318/365*(AZ318-$R318+1))))),0)</f>
        <v>0</v>
      </c>
      <c r="BB318" s="159">
        <f>AZ318+1</f>
        <v>45962</v>
      </c>
      <c r="BC318" s="159">
        <f>BB318+29</f>
        <v>45991</v>
      </c>
      <c r="BD318" s="163">
        <f>IFERROR(IF(($R318-BC318)&gt;=0,0,IF(($S318-BB318)&lt;0,0,IF(AND(($S318-BC318)&gt;0,(BB318-$R318)&gt;0),$V318/365*(BC318-BB318+1),IF(AND(($S318-BC318)&lt;=0,(BB318-$R318)&gt;0),$V318/365*($S318-BB318+1),$V318/365*(BC318-$R318+1))))),0)</f>
        <v>0</v>
      </c>
      <c r="BE318" s="159">
        <f>BC318+1</f>
        <v>45992</v>
      </c>
      <c r="BF318" s="159">
        <f>BE318+30</f>
        <v>46022</v>
      </c>
      <c r="BG318" s="163">
        <f>IFERROR(IF(($R318-BF318)&gt;=0,0,IF(($S318-BE318)&lt;0,0,IF(AND(($S318-BF318)&gt;0,(BE318-$R318)&gt;0),$V318/365*(BF318-BE318+1),IF(AND(($S318-BF318)&lt;=0,(BE318-$R318)&gt;0),$V318/365*($S318-BE318+1),$V318/365*(BF318-$R318+1))))),0)</f>
        <v>0</v>
      </c>
      <c r="BH318" s="159">
        <v>46023</v>
      </c>
      <c r="BI318" s="159">
        <f>BH318+30</f>
        <v>46053</v>
      </c>
      <c r="BJ318" s="163">
        <f>IFERROR(IF(($R318-BI318)&gt;=0,0,IF(($S318-BH318)&lt;0,0,IF(AND(($S318-BI318)&gt;0,(BH318-$R318)&gt;0),$V318/365*(BI318-BH318+1),IF(AND(($S318-BI318)&lt;=0,(BH318-$R318)&gt;0),$V318/365*($S318-BH318+1),$V318/365*(BI318-$R318+1))))),0)</f>
        <v>0</v>
      </c>
      <c r="BK318" s="159">
        <f>BI318+1</f>
        <v>46054</v>
      </c>
      <c r="BL318" s="159">
        <f>BK318+27</f>
        <v>46081</v>
      </c>
      <c r="BM318" s="163">
        <f>IFERROR(IF(($R318-BL318)&gt;=0,0,IF(($S318-BK318)&lt;0,0,IF(AND(($S318-BL318)&gt;0,(BK318-$R318)&gt;0),$V318/365*(BL318-BK318+1),IF(AND(($S318-BL318)&lt;=0,(BK318-$R318)&gt;0),$V318/365*($S318-BK318+1),$V318/365*(BL318-$R318+1))))),0)</f>
        <v>0</v>
      </c>
      <c r="BN318" s="159">
        <f>BL318+1</f>
        <v>46082</v>
      </c>
      <c r="BO318" s="159">
        <f>BN318+30</f>
        <v>46112</v>
      </c>
      <c r="BP318" s="163">
        <f>IFERROR(IF(($R318-BO318)&gt;=0,0,IF(($S318-BN318)&lt;0,0,IF(AND(($S318-BO318)&gt;0,(BN318-$R318)&gt;0),$V318/365*(BO318-BN318+1),IF(AND(($S318-BO318)&lt;=0,(BN318-$R318)&gt;0),$V318/365*($S318-BN318+1),$V318/365*(BO318-$R318+1))))),0)</f>
        <v>0</v>
      </c>
      <c r="BQ318" s="159">
        <f>BO318+1</f>
        <v>46113</v>
      </c>
      <c r="BR318" s="159">
        <f>BQ318+29</f>
        <v>46142</v>
      </c>
      <c r="BS318" s="163">
        <f>IFERROR(IF(($R318-BR318)&gt;=0,0,IF(($S318-BQ318)&lt;0,0,IF(AND(($S318-BR318)&gt;0,(BQ318-$R318)&gt;0),$V318/365*(BR318-BQ318+1),IF(AND(($S318-BR318)&lt;=0,(BQ318-$R318)&gt;0),$V318/365*($S318-BQ318+1),$V318/365*(BR318-$R318+1))))),0)</f>
        <v>0</v>
      </c>
      <c r="BT318" s="159">
        <f>BR318+1</f>
        <v>46143</v>
      </c>
      <c r="BU318" s="159">
        <f>BT318+30</f>
        <v>46173</v>
      </c>
      <c r="BV318" s="163">
        <f>IFERROR(IF(($R318-BU318)&gt;=0,0,IF(($S318-BT318)&lt;0,0,IF(AND(($S318-BU318)&gt;0,(BT318-$R318)&gt;0),$V318/365*(BU318-BT318+1),IF(AND(($S318-BU318)&lt;=0,(BT318-$R318)&gt;0),$V318/365*($S318-BT318+1),$V318/365*(BU318-$R318+1))))),0)</f>
        <v>0</v>
      </c>
      <c r="BW318" s="159">
        <f>BU318+1</f>
        <v>46174</v>
      </c>
      <c r="BX318" s="159">
        <f>BW318+29</f>
        <v>46203</v>
      </c>
      <c r="BY318" s="163">
        <f>IFERROR(IF(($R318-BX318)&gt;=0,0,IF(($S318-BW318)&lt;0,0,IF(AND(($S318-BX318)&gt;0,(BW318-$R318)&gt;0),$V318/365*(BX318-BW318+1),IF(AND(($S318-BX318)&lt;=0,(BW318-$R318)&gt;0),$V318/365*($S318-BW318+1),$V318/365*(BX318-$R318+1))))),0)</f>
        <v>0</v>
      </c>
      <c r="BZ318" s="159">
        <f>BX318+1</f>
        <v>46204</v>
      </c>
      <c r="CA318" s="159">
        <f>BZ318+30</f>
        <v>46234</v>
      </c>
      <c r="CB318" s="163">
        <f>IFERROR(IF(($R318-CA318)&gt;=0,0,IF(($S318-BZ318)&lt;0,0,IF(AND(($S318-CA318)&gt;0,(BZ318-$R318)&gt;0),$V318/365*(CA318-BZ318+1),IF(AND(($S318-CA318)&lt;=0,(BZ318-$R318)&gt;0),$V318/365*($S318-BZ318+1),$V318/365*(CA318-$R318+1))))),0)</f>
        <v>0</v>
      </c>
      <c r="CC318" s="159">
        <f>CA318+1</f>
        <v>46235</v>
      </c>
      <c r="CD318" s="159">
        <f>CC318+30</f>
        <v>46265</v>
      </c>
      <c r="CE318" s="163">
        <f>IFERROR(IF(($R318-CD318)&gt;=0,0,IF(($S318-CC318)&lt;0,0,IF(AND(($S318-CD318)&gt;0,(CC318-$R318)&gt;0),$V318/365*(CD318-CC318+1),IF(AND(($S318-CD318)&lt;=0,(CC318-$R318)&gt;0),$V318/365*($S318-CC318+1),$V318/365*(CD318-$R318+1))))),0)</f>
        <v>0</v>
      </c>
      <c r="CF318" s="159">
        <f>CD318+1</f>
        <v>46266</v>
      </c>
      <c r="CG318" s="159">
        <f>CF318+29</f>
        <v>46295</v>
      </c>
      <c r="CH318" s="163">
        <f>IFERROR(IF(($R318-CG318)&gt;=0,0,IF(($S318-CF318)&lt;0,0,IF(AND(($S318-CG318)&gt;0,(CF318-$R318)&gt;0),$V318/365*(CG318-CF318+1),IF(AND(($S318-CG318)&lt;=0,(CF318-$R318)&gt;0),$V318/365*($S318-CF318+1),$V318/365*(CG318-$R318+1))))),0)</f>
        <v>0</v>
      </c>
      <c r="CI318" s="159">
        <f>CG318+1</f>
        <v>46296</v>
      </c>
      <c r="CJ318" s="159">
        <f>CI318+30</f>
        <v>46326</v>
      </c>
      <c r="CK318" s="163">
        <f>IFERROR(IF(($R318-CJ318)&gt;=0,0,IF(($S318-CI318)&lt;0,0,IF(AND(($S318-CJ318)&gt;0,(CI318-$R318)&gt;0),$V318/365*(CJ318-CI318+1),IF(AND(($S318-CJ318)&lt;=0,(CI318-$R318)&gt;0),$V318/365*($S318-CI318+1),$V318/365*(CJ318-$R318+1))))),0)</f>
        <v>0</v>
      </c>
      <c r="CL318" s="159">
        <f>CJ318+1</f>
        <v>46327</v>
      </c>
      <c r="CM318" s="159">
        <f>CL318+29</f>
        <v>46356</v>
      </c>
      <c r="CN318" s="163">
        <f>IFERROR(IF(($R318-CM318)&gt;=0,0,IF(($S318-CL318)&lt;0,0,IF(AND(($S318-CM318)&gt;0,(CL318-$R318)&gt;0),$V318/365*(CM318-CL318+1),IF(AND(($S318-CM318)&lt;=0,(CL318-$R318)&gt;0),$V318/365*($S318-CL318+1),$V318/365*(CM318-$R318+1))))),0)</f>
        <v>0</v>
      </c>
      <c r="CO318" s="159">
        <f>CM318+1</f>
        <v>46357</v>
      </c>
      <c r="CP318" s="159">
        <f>CO318+30</f>
        <v>46387</v>
      </c>
      <c r="CQ318" s="163">
        <f>IFERROR(IF(($R318-CP318)&gt;=0,0,IF(($S318-CO318)&lt;0,0,IF(AND(($S318-CP318)&gt;0,(CO318-$R318)&gt;0),$V318/365*(CP318-CO318+1),IF(AND(($S318-CP318)&lt;=0,(CO318-$R318)&gt;0),$V318/365*($S318-CO318+1),$V318/365*(CP318-$R318+1))))),0)</f>
        <v>0</v>
      </c>
    </row>
    <row r="319" s="85" customFormat="1" ht="24" customHeight="1" outlineLevel="4" spans="1:95">
      <c r="A319" s="124"/>
      <c r="B319" s="125"/>
      <c r="C319" s="126"/>
      <c r="D319" s="124"/>
      <c r="E319" s="125"/>
      <c r="F319" s="125"/>
      <c r="G319" s="125"/>
      <c r="H319" s="127"/>
      <c r="I319" s="127"/>
      <c r="J319" s="127">
        <f>Z319+AC319+AF319+AI319+AL319+AO319+AR319+AU319+AX319+BA319+BD319+BG319</f>
        <v>0</v>
      </c>
      <c r="K319" s="127">
        <f>K318+1</f>
        <v>3</v>
      </c>
      <c r="L319" s="152"/>
      <c r="M319" s="153">
        <f>IFERROR(VLOOKUP($L319,'2-2 引出数据_合同数据仓库'!$B$2:$BP$10000,3,FALSE),0)</f>
        <v>0</v>
      </c>
      <c r="N319" s="127"/>
      <c r="O319" s="153">
        <f>IFERROR(VLOOKUP((LEFT(VLOOKUP($L319,'2-2 引出数据_合同数据仓库'!$B$2:$BP$10000,64,FALSE),15)&amp;(RIGHT(VLOOKUP($L319,'2-2 引出数据_合同数据仓库'!$B$2:$BP$10000,64,FALSE),4)+1)),'2-2 引出数据_合同数据仓库'!$B$2:$BP$10000,3,FALSE),0)</f>
        <v>0</v>
      </c>
      <c r="P319" s="127"/>
      <c r="Q319" s="127">
        <f>IFERROR(VLOOKUP($L319,'2-2 引出数据_合同数据仓库'!$B$2:$BP$10000,28,FALSE),0)</f>
        <v>0</v>
      </c>
      <c r="R319" s="127">
        <f>IFERROR(VLOOKUP($L319,'2-2 引出数据_合同数据仓库'!$B$2:$BP$10000,29,FALSE),0)</f>
        <v>0</v>
      </c>
      <c r="S319" s="127">
        <f>IFERROR(VLOOKUP($L319,'2-2 引出数据_合同数据仓库'!$B$2:$BP$10000,4,FALSE),0)</f>
        <v>0</v>
      </c>
      <c r="T319" s="127"/>
      <c r="U319" s="127">
        <f>IFERROR(VLOOKUP($L319,'2-2 引出数据_合同数据仓库'!$B$2:$BP$10000,15,FALSE),0)</f>
        <v>0</v>
      </c>
      <c r="V319" s="127">
        <f>U319/(S319-R319+1)*365</f>
        <v>0</v>
      </c>
      <c r="W319" s="127"/>
      <c r="X319" s="159">
        <v>45658</v>
      </c>
      <c r="Y319" s="159">
        <f>X319+30</f>
        <v>45688</v>
      </c>
      <c r="Z319" s="163">
        <f>IFERROR(IF(($R319-Y319)&gt;=0,0,IF(($S319-X319)&lt;0,0,IF(AND(($S319-Y319)&gt;0,(X319-$R319)&gt;0),$V319/365*(Y319-X319+1),IF(AND(($S319-Y319)&lt;=0,(X319-$R319)&gt;0),$V319/365*($S319-X319+1),$V319/365*(Y319-$R319+1))))),0)</f>
        <v>0</v>
      </c>
      <c r="AA319" s="159">
        <f>Y319+1</f>
        <v>45689</v>
      </c>
      <c r="AB319" s="159">
        <f>AA319+27</f>
        <v>45716</v>
      </c>
      <c r="AC319" s="163">
        <f>IFERROR(IF(($R319-AB319)&gt;=0,0,IF(($S319-AA319)&lt;0,0,IF(AND(($S319-AB319)&gt;0,(AA319-$R319)&gt;0),$V319/365*(AB319-AA319+1),IF(AND(($S319-AB319)&lt;=0,(AA319-$R319)&gt;0),$V319/365*($S319-AA319+1),$V319/365*(AB319-$R319+1))))),0)</f>
        <v>0</v>
      </c>
      <c r="AD319" s="159">
        <f>AB319+1</f>
        <v>45717</v>
      </c>
      <c r="AE319" s="159">
        <f>AD319+30</f>
        <v>45747</v>
      </c>
      <c r="AF319" s="163">
        <f>IFERROR(IF(($R319-AE319)&gt;=0,0,IF(($S319-AD319)&lt;0,0,IF(AND(($S319-AE319)&gt;0,(AD319-$R319)&gt;0),$V319/365*(AE319-AD319+1),IF(AND(($S319-AE319)&lt;=0,(AD319-$R319)&gt;0),$V319/365*($S319-AD319+1),$V319/365*(AE319-$R319+1))))),0)</f>
        <v>0</v>
      </c>
      <c r="AG319" s="159">
        <f>AE319+1</f>
        <v>45748</v>
      </c>
      <c r="AH319" s="159">
        <f>AG319+29</f>
        <v>45777</v>
      </c>
      <c r="AI319" s="163">
        <f>IFERROR(IF(($R319-AH319)&gt;=0,0,IF(($S319-AG319)&lt;0,0,IF(AND(($S319-AH319)&gt;0,(AG319-$R319)&gt;0),$V319/365*(AH319-AG319+1),IF(AND(($S319-AH319)&lt;=0,(AG319-$R319)&gt;0),$V319/365*($S319-AG319+1),$V319/365*(AH319-$R319+1))))),0)</f>
        <v>0</v>
      </c>
      <c r="AJ319" s="159">
        <f>AH319+1</f>
        <v>45778</v>
      </c>
      <c r="AK319" s="159">
        <f>AJ319+30</f>
        <v>45808</v>
      </c>
      <c r="AL319" s="163">
        <f>IFERROR(IF(($R319-AK319)&gt;=0,0,IF(($S319-AJ319)&lt;0,0,IF(AND(($S319-AK319)&gt;0,(AJ319-$R319)&gt;0),$V319/365*(AK319-AJ319+1),IF(AND(($S319-AK319)&lt;=0,(AJ319-$R319)&gt;0),$V319/365*($S319-AJ319+1),$V319/365*(AK319-$R319+1))))),0)</f>
        <v>0</v>
      </c>
      <c r="AM319" s="159">
        <f>AK319+1</f>
        <v>45809</v>
      </c>
      <c r="AN319" s="159">
        <f>AM319+29</f>
        <v>45838</v>
      </c>
      <c r="AO319" s="163">
        <f>IFERROR(IF(($R319-AN319)&gt;=0,0,IF(($S319-AM319)&lt;0,0,IF(AND(($S319-AN319)&gt;0,(AM319-$R319)&gt;0),$V319/365*(AN319-AM319+1),IF(AND(($S319-AN319)&lt;=0,(AM319-$R319)&gt;0),$V319/365*($S319-AM319+1),$V319/365*(AN319-$R319+1))))),0)</f>
        <v>0</v>
      </c>
      <c r="AP319" s="159">
        <f>AN319+1</f>
        <v>45839</v>
      </c>
      <c r="AQ319" s="159">
        <f>AP319+30</f>
        <v>45869</v>
      </c>
      <c r="AR319" s="163">
        <f>IFERROR(IF(($R319-AQ319)&gt;=0,0,IF(($S319-AP319)&lt;0,0,IF(AND(($S319-AQ319)&gt;0,(AP319-$R319)&gt;0),$V319/365*(AQ319-AP319+1),IF(AND(($S319-AQ319)&lt;=0,(AP319-$R319)&gt;0),$V319/365*($S319-AP319+1),$V319/365*(AQ319-$R319+1))))),0)</f>
        <v>0</v>
      </c>
      <c r="AS319" s="159">
        <f>AQ319+1</f>
        <v>45870</v>
      </c>
      <c r="AT319" s="159">
        <f>AS319+30</f>
        <v>45900</v>
      </c>
      <c r="AU319" s="163">
        <f>IFERROR(IF(($R319-AT319)&gt;=0,0,IF(($S319-AS319)&lt;0,0,IF(AND(($S319-AT319)&gt;0,(AS319-$R319)&gt;0),$V319/365*(AT319-AS319+1),IF(AND(($S319-AT319)&lt;=0,(AS319-$R319)&gt;0),$V319/365*($S319-AS319+1),$V319/365*(AT319-$R319+1))))),0)</f>
        <v>0</v>
      </c>
      <c r="AV319" s="159">
        <f>AT319+1</f>
        <v>45901</v>
      </c>
      <c r="AW319" s="159">
        <f>AV319+29</f>
        <v>45930</v>
      </c>
      <c r="AX319" s="163">
        <f>IFERROR(IF(($R319-AW319)&gt;=0,0,IF(($S319-AV319)&lt;0,0,IF(AND(($S319-AW319)&gt;0,(AV319-$R319)&gt;0),$V319/365*(AW319-AV319+1),IF(AND(($S319-AW319)&lt;=0,(AV319-$R319)&gt;0),$V319/365*($S319-AV319+1),$V319/365*(AW319-$R319+1))))),0)</f>
        <v>0</v>
      </c>
      <c r="AY319" s="159">
        <f>AW319+1</f>
        <v>45931</v>
      </c>
      <c r="AZ319" s="159">
        <f>AY319+30</f>
        <v>45961</v>
      </c>
      <c r="BA319" s="163">
        <f>IFERROR(IF(($R319-AZ319)&gt;=0,0,IF(($S319-AY319)&lt;0,0,IF(AND(($S319-AZ319)&gt;0,(AY319-$R319)&gt;0),$V319/365*(AZ319-AY319+1),IF(AND(($S319-AZ319)&lt;=0,(AY319-$R319)&gt;0),$V319/365*($S319-AY319+1),$V319/365*(AZ319-$R319+1))))),0)</f>
        <v>0</v>
      </c>
      <c r="BB319" s="159">
        <f>AZ319+1</f>
        <v>45962</v>
      </c>
      <c r="BC319" s="159">
        <f>BB319+29</f>
        <v>45991</v>
      </c>
      <c r="BD319" s="163">
        <f>IFERROR(IF(($R319-BC319)&gt;=0,0,IF(($S319-BB319)&lt;0,0,IF(AND(($S319-BC319)&gt;0,(BB319-$R319)&gt;0),$V319/365*(BC319-BB319+1),IF(AND(($S319-BC319)&lt;=0,(BB319-$R319)&gt;0),$V319/365*($S319-BB319+1),$V319/365*(BC319-$R319+1))))),0)</f>
        <v>0</v>
      </c>
      <c r="BE319" s="159">
        <f>BC319+1</f>
        <v>45992</v>
      </c>
      <c r="BF319" s="159">
        <f>BE319+30</f>
        <v>46022</v>
      </c>
      <c r="BG319" s="163">
        <f>IFERROR(IF(($R319-BF319)&gt;=0,0,IF(($S319-BE319)&lt;0,0,IF(AND(($S319-BF319)&gt;0,(BE319-$R319)&gt;0),$V319/365*(BF319-BE319+1),IF(AND(($S319-BF319)&lt;=0,(BE319-$R319)&gt;0),$V319/365*($S319-BE319+1),$V319/365*(BF319-$R319+1))))),0)</f>
        <v>0</v>
      </c>
      <c r="BH319" s="159">
        <v>46023</v>
      </c>
      <c r="BI319" s="159">
        <f>BH319+30</f>
        <v>46053</v>
      </c>
      <c r="BJ319" s="163">
        <f>IFERROR(IF(($R319-BI319)&gt;=0,0,IF(($S319-BH319)&lt;0,0,IF(AND(($S319-BI319)&gt;0,(BH319-$R319)&gt;0),$V319/365*(BI319-BH319+1),IF(AND(($S319-BI319)&lt;=0,(BH319-$R319)&gt;0),$V319/365*($S319-BH319+1),$V319/365*(BI319-$R319+1))))),0)</f>
        <v>0</v>
      </c>
      <c r="BK319" s="159">
        <f>BI319+1</f>
        <v>46054</v>
      </c>
      <c r="BL319" s="159">
        <f>BK319+27</f>
        <v>46081</v>
      </c>
      <c r="BM319" s="163">
        <f>IFERROR(IF(($R319-BL319)&gt;=0,0,IF(($S319-BK319)&lt;0,0,IF(AND(($S319-BL319)&gt;0,(BK319-$R319)&gt;0),$V319/365*(BL319-BK319+1),IF(AND(($S319-BL319)&lt;=0,(BK319-$R319)&gt;0),$V319/365*($S319-BK319+1),$V319/365*(BL319-$R319+1))))),0)</f>
        <v>0</v>
      </c>
      <c r="BN319" s="159">
        <f>BL319+1</f>
        <v>46082</v>
      </c>
      <c r="BO319" s="159">
        <f>BN319+30</f>
        <v>46112</v>
      </c>
      <c r="BP319" s="163">
        <f>IFERROR(IF(($R319-BO319)&gt;=0,0,IF(($S319-BN319)&lt;0,0,IF(AND(($S319-BO319)&gt;0,(BN319-$R319)&gt;0),$V319/365*(BO319-BN319+1),IF(AND(($S319-BO319)&lt;=0,(BN319-$R319)&gt;0),$V319/365*($S319-BN319+1),$V319/365*(BO319-$R319+1))))),0)</f>
        <v>0</v>
      </c>
      <c r="BQ319" s="159">
        <f>BO319+1</f>
        <v>46113</v>
      </c>
      <c r="BR319" s="159">
        <f>BQ319+29</f>
        <v>46142</v>
      </c>
      <c r="BS319" s="163">
        <f>IFERROR(IF(($R319-BR319)&gt;=0,0,IF(($S319-BQ319)&lt;0,0,IF(AND(($S319-BR319)&gt;0,(BQ319-$R319)&gt;0),$V319/365*(BR319-BQ319+1),IF(AND(($S319-BR319)&lt;=0,(BQ319-$R319)&gt;0),$V319/365*($S319-BQ319+1),$V319/365*(BR319-$R319+1))))),0)</f>
        <v>0</v>
      </c>
      <c r="BT319" s="159">
        <f>BR319+1</f>
        <v>46143</v>
      </c>
      <c r="BU319" s="159">
        <f>BT319+30</f>
        <v>46173</v>
      </c>
      <c r="BV319" s="163">
        <f>IFERROR(IF(($R319-BU319)&gt;=0,0,IF(($S319-BT319)&lt;0,0,IF(AND(($S319-BU319)&gt;0,(BT319-$R319)&gt;0),$V319/365*(BU319-BT319+1),IF(AND(($S319-BU319)&lt;=0,(BT319-$R319)&gt;0),$V319/365*($S319-BT319+1),$V319/365*(BU319-$R319+1))))),0)</f>
        <v>0</v>
      </c>
      <c r="BW319" s="159">
        <f>BU319+1</f>
        <v>46174</v>
      </c>
      <c r="BX319" s="159">
        <f>BW319+29</f>
        <v>46203</v>
      </c>
      <c r="BY319" s="163">
        <f>IFERROR(IF(($R319-BX319)&gt;=0,0,IF(($S319-BW319)&lt;0,0,IF(AND(($S319-BX319)&gt;0,(BW319-$R319)&gt;0),$V319/365*(BX319-BW319+1),IF(AND(($S319-BX319)&lt;=0,(BW319-$R319)&gt;0),$V319/365*($S319-BW319+1),$V319/365*(BX319-$R319+1))))),0)</f>
        <v>0</v>
      </c>
      <c r="BZ319" s="159">
        <f>BX319+1</f>
        <v>46204</v>
      </c>
      <c r="CA319" s="159">
        <f>BZ319+30</f>
        <v>46234</v>
      </c>
      <c r="CB319" s="163">
        <f>IFERROR(IF(($R319-CA319)&gt;=0,0,IF(($S319-BZ319)&lt;0,0,IF(AND(($S319-CA319)&gt;0,(BZ319-$R319)&gt;0),$V319/365*(CA319-BZ319+1),IF(AND(($S319-CA319)&lt;=0,(BZ319-$R319)&gt;0),$V319/365*($S319-BZ319+1),$V319/365*(CA319-$R319+1))))),0)</f>
        <v>0</v>
      </c>
      <c r="CC319" s="159">
        <f>CA319+1</f>
        <v>46235</v>
      </c>
      <c r="CD319" s="159">
        <f>CC319+30</f>
        <v>46265</v>
      </c>
      <c r="CE319" s="163">
        <f>IFERROR(IF(($R319-CD319)&gt;=0,0,IF(($S319-CC319)&lt;0,0,IF(AND(($S319-CD319)&gt;0,(CC319-$R319)&gt;0),$V319/365*(CD319-CC319+1),IF(AND(($S319-CD319)&lt;=0,(CC319-$R319)&gt;0),$V319/365*($S319-CC319+1),$V319/365*(CD319-$R319+1))))),0)</f>
        <v>0</v>
      </c>
      <c r="CF319" s="159">
        <f>CD319+1</f>
        <v>46266</v>
      </c>
      <c r="CG319" s="159">
        <f>CF319+29</f>
        <v>46295</v>
      </c>
      <c r="CH319" s="163">
        <f>IFERROR(IF(($R319-CG319)&gt;=0,0,IF(($S319-CF319)&lt;0,0,IF(AND(($S319-CG319)&gt;0,(CF319-$R319)&gt;0),$V319/365*(CG319-CF319+1),IF(AND(($S319-CG319)&lt;=0,(CF319-$R319)&gt;0),$V319/365*($S319-CF319+1),$V319/365*(CG319-$R319+1))))),0)</f>
        <v>0</v>
      </c>
      <c r="CI319" s="159">
        <f>CG319+1</f>
        <v>46296</v>
      </c>
      <c r="CJ319" s="159">
        <f>CI319+30</f>
        <v>46326</v>
      </c>
      <c r="CK319" s="163">
        <f>IFERROR(IF(($R319-CJ319)&gt;=0,0,IF(($S319-CI319)&lt;0,0,IF(AND(($S319-CJ319)&gt;0,(CI319-$R319)&gt;0),$V319/365*(CJ319-CI319+1),IF(AND(($S319-CJ319)&lt;=0,(CI319-$R319)&gt;0),$V319/365*($S319-CI319+1),$V319/365*(CJ319-$R319+1))))),0)</f>
        <v>0</v>
      </c>
      <c r="CL319" s="159">
        <f>CJ319+1</f>
        <v>46327</v>
      </c>
      <c r="CM319" s="159">
        <f>CL319+29</f>
        <v>46356</v>
      </c>
      <c r="CN319" s="163">
        <f>IFERROR(IF(($R319-CM319)&gt;=0,0,IF(($S319-CL319)&lt;0,0,IF(AND(($S319-CM319)&gt;0,(CL319-$R319)&gt;0),$V319/365*(CM319-CL319+1),IF(AND(($S319-CM319)&lt;=0,(CL319-$R319)&gt;0),$V319/365*($S319-CL319+1),$V319/365*(CM319-$R319+1))))),0)</f>
        <v>0</v>
      </c>
      <c r="CO319" s="159">
        <f>CM319+1</f>
        <v>46357</v>
      </c>
      <c r="CP319" s="159">
        <f>CO319+30</f>
        <v>46387</v>
      </c>
      <c r="CQ319" s="163">
        <f>IFERROR(IF(($R319-CP319)&gt;=0,0,IF(($S319-CO319)&lt;0,0,IF(AND(($S319-CP319)&gt;0,(CO319-$R319)&gt;0),$V319/365*(CP319-CO319+1),IF(AND(($S319-CP319)&lt;=0,(CO319-$R319)&gt;0),$V319/365*($S319-CO319+1),$V319/365*(CP319-$R319+1))))),0)</f>
        <v>0</v>
      </c>
    </row>
    <row r="320" s="85" customFormat="1" ht="24" customHeight="1" outlineLevel="4" spans="1:95">
      <c r="A320" s="124"/>
      <c r="B320" s="125"/>
      <c r="C320" s="126"/>
      <c r="D320" s="124"/>
      <c r="E320" s="125"/>
      <c r="F320" s="125"/>
      <c r="G320" s="125"/>
      <c r="H320" s="127"/>
      <c r="I320" s="127"/>
      <c r="J320" s="127">
        <f>Z320+AC320+AF320+AI320+AL320+AO320+AR320+AU320+AX320+BA320+BD320+BG320</f>
        <v>0</v>
      </c>
      <c r="K320" s="127">
        <f>K319+1</f>
        <v>4</v>
      </c>
      <c r="L320" s="152"/>
      <c r="M320" s="153">
        <f>IFERROR(VLOOKUP($L320,'2-2 引出数据_合同数据仓库'!$B$2:$BP$10000,3,FALSE),0)</f>
        <v>0</v>
      </c>
      <c r="N320" s="127"/>
      <c r="O320" s="153">
        <f>IFERROR(VLOOKUP((LEFT(VLOOKUP($L320,'2-2 引出数据_合同数据仓库'!$B$2:$BP$10000,64,FALSE),15)&amp;(RIGHT(VLOOKUP($L320,'2-2 引出数据_合同数据仓库'!$B$2:$BP$10000,64,FALSE),4)+1)),'2-2 引出数据_合同数据仓库'!$B$2:$BP$10000,3,FALSE),0)</f>
        <v>0</v>
      </c>
      <c r="P320" s="127"/>
      <c r="Q320" s="127">
        <f>IFERROR(VLOOKUP($L320,'2-2 引出数据_合同数据仓库'!$B$2:$BP$10000,28,FALSE),0)</f>
        <v>0</v>
      </c>
      <c r="R320" s="127">
        <f>IFERROR(VLOOKUP($L320,'2-2 引出数据_合同数据仓库'!$B$2:$BP$10000,29,FALSE),0)</f>
        <v>0</v>
      </c>
      <c r="S320" s="127">
        <f>IFERROR(VLOOKUP($L320,'2-2 引出数据_合同数据仓库'!$B$2:$BP$10000,4,FALSE),0)</f>
        <v>0</v>
      </c>
      <c r="T320" s="127"/>
      <c r="U320" s="127">
        <f>IFERROR(VLOOKUP($L320,'2-2 引出数据_合同数据仓库'!$B$2:$BP$10000,15,FALSE),0)</f>
        <v>0</v>
      </c>
      <c r="V320" s="127">
        <f>U320/(S320-R320+1)*365</f>
        <v>0</v>
      </c>
      <c r="W320" s="127"/>
      <c r="X320" s="159">
        <v>45658</v>
      </c>
      <c r="Y320" s="159">
        <f>X320+30</f>
        <v>45688</v>
      </c>
      <c r="Z320" s="163">
        <f>IFERROR(IF(($R320-Y320)&gt;=0,0,IF(($S320-X320)&lt;0,0,IF(AND(($S320-Y320)&gt;0,(X320-$R320)&gt;0),$V320/365*(Y320-X320+1),IF(AND(($S320-Y320)&lt;=0,(X320-$R320)&gt;0),$V320/365*($S320-X320+1),$V320/365*(Y320-$R320+1))))),0)</f>
        <v>0</v>
      </c>
      <c r="AA320" s="159">
        <f>Y320+1</f>
        <v>45689</v>
      </c>
      <c r="AB320" s="159">
        <f>AA320+27</f>
        <v>45716</v>
      </c>
      <c r="AC320" s="163">
        <f>IFERROR(IF(($R320-AB320)&gt;=0,0,IF(($S320-AA320)&lt;0,0,IF(AND(($S320-AB320)&gt;0,(AA320-$R320)&gt;0),$V320/365*(AB320-AA320+1),IF(AND(($S320-AB320)&lt;=0,(AA320-$R320)&gt;0),$V320/365*($S320-AA320+1),$V320/365*(AB320-$R320+1))))),0)</f>
        <v>0</v>
      </c>
      <c r="AD320" s="159">
        <f>AB320+1</f>
        <v>45717</v>
      </c>
      <c r="AE320" s="159">
        <f>AD320+30</f>
        <v>45747</v>
      </c>
      <c r="AF320" s="163">
        <f>IFERROR(IF(($R320-AE320)&gt;=0,0,IF(($S320-AD320)&lt;0,0,IF(AND(($S320-AE320)&gt;0,(AD320-$R320)&gt;0),$V320/365*(AE320-AD320+1),IF(AND(($S320-AE320)&lt;=0,(AD320-$R320)&gt;0),$V320/365*($S320-AD320+1),$V320/365*(AE320-$R320+1))))),0)</f>
        <v>0</v>
      </c>
      <c r="AG320" s="159">
        <f>AE320+1</f>
        <v>45748</v>
      </c>
      <c r="AH320" s="159">
        <f>AG320+29</f>
        <v>45777</v>
      </c>
      <c r="AI320" s="163">
        <f>IFERROR(IF(($R320-AH320)&gt;=0,0,IF(($S320-AG320)&lt;0,0,IF(AND(($S320-AH320)&gt;0,(AG320-$R320)&gt;0),$V320/365*(AH320-AG320+1),IF(AND(($S320-AH320)&lt;=0,(AG320-$R320)&gt;0),$V320/365*($S320-AG320+1),$V320/365*(AH320-$R320+1))))),0)</f>
        <v>0</v>
      </c>
      <c r="AJ320" s="159">
        <f>AH320+1</f>
        <v>45778</v>
      </c>
      <c r="AK320" s="159">
        <f>AJ320+30</f>
        <v>45808</v>
      </c>
      <c r="AL320" s="163">
        <f>IFERROR(IF(($R320-AK320)&gt;=0,0,IF(($S320-AJ320)&lt;0,0,IF(AND(($S320-AK320)&gt;0,(AJ320-$R320)&gt;0),$V320/365*(AK320-AJ320+1),IF(AND(($S320-AK320)&lt;=0,(AJ320-$R320)&gt;0),$V320/365*($S320-AJ320+1),$V320/365*(AK320-$R320+1))))),0)</f>
        <v>0</v>
      </c>
      <c r="AM320" s="159">
        <f>AK320+1</f>
        <v>45809</v>
      </c>
      <c r="AN320" s="159">
        <f>AM320+29</f>
        <v>45838</v>
      </c>
      <c r="AO320" s="163">
        <f>IFERROR(IF(($R320-AN320)&gt;=0,0,IF(($S320-AM320)&lt;0,0,IF(AND(($S320-AN320)&gt;0,(AM320-$R320)&gt;0),$V320/365*(AN320-AM320+1),IF(AND(($S320-AN320)&lt;=0,(AM320-$R320)&gt;0),$V320/365*($S320-AM320+1),$V320/365*(AN320-$R320+1))))),0)</f>
        <v>0</v>
      </c>
      <c r="AP320" s="159">
        <f>AN320+1</f>
        <v>45839</v>
      </c>
      <c r="AQ320" s="159">
        <f>AP320+30</f>
        <v>45869</v>
      </c>
      <c r="AR320" s="163">
        <f>IFERROR(IF(($R320-AQ320)&gt;=0,0,IF(($S320-AP320)&lt;0,0,IF(AND(($S320-AQ320)&gt;0,(AP320-$R320)&gt;0),$V320/365*(AQ320-AP320+1),IF(AND(($S320-AQ320)&lt;=0,(AP320-$R320)&gt;0),$V320/365*($S320-AP320+1),$V320/365*(AQ320-$R320+1))))),0)</f>
        <v>0</v>
      </c>
      <c r="AS320" s="159">
        <f>AQ320+1</f>
        <v>45870</v>
      </c>
      <c r="AT320" s="159">
        <f>AS320+30</f>
        <v>45900</v>
      </c>
      <c r="AU320" s="163">
        <f>IFERROR(IF(($R320-AT320)&gt;=0,0,IF(($S320-AS320)&lt;0,0,IF(AND(($S320-AT320)&gt;0,(AS320-$R320)&gt;0),$V320/365*(AT320-AS320+1),IF(AND(($S320-AT320)&lt;=0,(AS320-$R320)&gt;0),$V320/365*($S320-AS320+1),$V320/365*(AT320-$R320+1))))),0)</f>
        <v>0</v>
      </c>
      <c r="AV320" s="159">
        <f>AT320+1</f>
        <v>45901</v>
      </c>
      <c r="AW320" s="159">
        <f>AV320+29</f>
        <v>45930</v>
      </c>
      <c r="AX320" s="163">
        <f>IFERROR(IF(($R320-AW320)&gt;=0,0,IF(($S320-AV320)&lt;0,0,IF(AND(($S320-AW320)&gt;0,(AV320-$R320)&gt;0),$V320/365*(AW320-AV320+1),IF(AND(($S320-AW320)&lt;=0,(AV320-$R320)&gt;0),$V320/365*($S320-AV320+1),$V320/365*(AW320-$R320+1))))),0)</f>
        <v>0</v>
      </c>
      <c r="AY320" s="159">
        <f>AW320+1</f>
        <v>45931</v>
      </c>
      <c r="AZ320" s="159">
        <f>AY320+30</f>
        <v>45961</v>
      </c>
      <c r="BA320" s="163">
        <f>IFERROR(IF(($R320-AZ320)&gt;=0,0,IF(($S320-AY320)&lt;0,0,IF(AND(($S320-AZ320)&gt;0,(AY320-$R320)&gt;0),$V320/365*(AZ320-AY320+1),IF(AND(($S320-AZ320)&lt;=0,(AY320-$R320)&gt;0),$V320/365*($S320-AY320+1),$V320/365*(AZ320-$R320+1))))),0)</f>
        <v>0</v>
      </c>
      <c r="BB320" s="159">
        <f>AZ320+1</f>
        <v>45962</v>
      </c>
      <c r="BC320" s="159">
        <f>BB320+29</f>
        <v>45991</v>
      </c>
      <c r="BD320" s="163">
        <f>IFERROR(IF(($R320-BC320)&gt;=0,0,IF(($S320-BB320)&lt;0,0,IF(AND(($S320-BC320)&gt;0,(BB320-$R320)&gt;0),$V320/365*(BC320-BB320+1),IF(AND(($S320-BC320)&lt;=0,(BB320-$R320)&gt;0),$V320/365*($S320-BB320+1),$V320/365*(BC320-$R320+1))))),0)</f>
        <v>0</v>
      </c>
      <c r="BE320" s="159">
        <f>BC320+1</f>
        <v>45992</v>
      </c>
      <c r="BF320" s="159">
        <f>BE320+30</f>
        <v>46022</v>
      </c>
      <c r="BG320" s="163">
        <f>IFERROR(IF(($R320-BF320)&gt;=0,0,IF(($S320-BE320)&lt;0,0,IF(AND(($S320-BF320)&gt;0,(BE320-$R320)&gt;0),$V320/365*(BF320-BE320+1),IF(AND(($S320-BF320)&lt;=0,(BE320-$R320)&gt;0),$V320/365*($S320-BE320+1),$V320/365*(BF320-$R320+1))))),0)</f>
        <v>0</v>
      </c>
      <c r="BH320" s="159">
        <v>46023</v>
      </c>
      <c r="BI320" s="159">
        <f>BH320+30</f>
        <v>46053</v>
      </c>
      <c r="BJ320" s="163">
        <f>IFERROR(IF(($R320-BI320)&gt;=0,0,IF(($S320-BH320)&lt;0,0,IF(AND(($S320-BI320)&gt;0,(BH320-$R320)&gt;0),$V320/365*(BI320-BH320+1),IF(AND(($S320-BI320)&lt;=0,(BH320-$R320)&gt;0),$V320/365*($S320-BH320+1),$V320/365*(BI320-$R320+1))))),0)</f>
        <v>0</v>
      </c>
      <c r="BK320" s="159">
        <f>BI320+1</f>
        <v>46054</v>
      </c>
      <c r="BL320" s="159">
        <f>BK320+27</f>
        <v>46081</v>
      </c>
      <c r="BM320" s="163">
        <f>IFERROR(IF(($R320-BL320)&gt;=0,0,IF(($S320-BK320)&lt;0,0,IF(AND(($S320-BL320)&gt;0,(BK320-$R320)&gt;0),$V320/365*(BL320-BK320+1),IF(AND(($S320-BL320)&lt;=0,(BK320-$R320)&gt;0),$V320/365*($S320-BK320+1),$V320/365*(BL320-$R320+1))))),0)</f>
        <v>0</v>
      </c>
      <c r="BN320" s="159">
        <f>BL320+1</f>
        <v>46082</v>
      </c>
      <c r="BO320" s="159">
        <f>BN320+30</f>
        <v>46112</v>
      </c>
      <c r="BP320" s="163">
        <f>IFERROR(IF(($R320-BO320)&gt;=0,0,IF(($S320-BN320)&lt;0,0,IF(AND(($S320-BO320)&gt;0,(BN320-$R320)&gt;0),$V320/365*(BO320-BN320+1),IF(AND(($S320-BO320)&lt;=0,(BN320-$R320)&gt;0),$V320/365*($S320-BN320+1),$V320/365*(BO320-$R320+1))))),0)</f>
        <v>0</v>
      </c>
      <c r="BQ320" s="159">
        <f>BO320+1</f>
        <v>46113</v>
      </c>
      <c r="BR320" s="159">
        <f>BQ320+29</f>
        <v>46142</v>
      </c>
      <c r="BS320" s="163">
        <f>IFERROR(IF(($R320-BR320)&gt;=0,0,IF(($S320-BQ320)&lt;0,0,IF(AND(($S320-BR320)&gt;0,(BQ320-$R320)&gt;0),$V320/365*(BR320-BQ320+1),IF(AND(($S320-BR320)&lt;=0,(BQ320-$R320)&gt;0),$V320/365*($S320-BQ320+1),$V320/365*(BR320-$R320+1))))),0)</f>
        <v>0</v>
      </c>
      <c r="BT320" s="159">
        <f>BR320+1</f>
        <v>46143</v>
      </c>
      <c r="BU320" s="159">
        <f>BT320+30</f>
        <v>46173</v>
      </c>
      <c r="BV320" s="163">
        <f>IFERROR(IF(($R320-BU320)&gt;=0,0,IF(($S320-BT320)&lt;0,0,IF(AND(($S320-BU320)&gt;0,(BT320-$R320)&gt;0),$V320/365*(BU320-BT320+1),IF(AND(($S320-BU320)&lt;=0,(BT320-$R320)&gt;0),$V320/365*($S320-BT320+1),$V320/365*(BU320-$R320+1))))),0)</f>
        <v>0</v>
      </c>
      <c r="BW320" s="159">
        <f>BU320+1</f>
        <v>46174</v>
      </c>
      <c r="BX320" s="159">
        <f>BW320+29</f>
        <v>46203</v>
      </c>
      <c r="BY320" s="163">
        <f>IFERROR(IF(($R320-BX320)&gt;=0,0,IF(($S320-BW320)&lt;0,0,IF(AND(($S320-BX320)&gt;0,(BW320-$R320)&gt;0),$V320/365*(BX320-BW320+1),IF(AND(($S320-BX320)&lt;=0,(BW320-$R320)&gt;0),$V320/365*($S320-BW320+1),$V320/365*(BX320-$R320+1))))),0)</f>
        <v>0</v>
      </c>
      <c r="BZ320" s="159">
        <f>BX320+1</f>
        <v>46204</v>
      </c>
      <c r="CA320" s="159">
        <f>BZ320+30</f>
        <v>46234</v>
      </c>
      <c r="CB320" s="163">
        <f>IFERROR(IF(($R320-CA320)&gt;=0,0,IF(($S320-BZ320)&lt;0,0,IF(AND(($S320-CA320)&gt;0,(BZ320-$R320)&gt;0),$V320/365*(CA320-BZ320+1),IF(AND(($S320-CA320)&lt;=0,(BZ320-$R320)&gt;0),$V320/365*($S320-BZ320+1),$V320/365*(CA320-$R320+1))))),0)</f>
        <v>0</v>
      </c>
      <c r="CC320" s="159">
        <f>CA320+1</f>
        <v>46235</v>
      </c>
      <c r="CD320" s="159">
        <f>CC320+30</f>
        <v>46265</v>
      </c>
      <c r="CE320" s="163">
        <f>IFERROR(IF(($R320-CD320)&gt;=0,0,IF(($S320-CC320)&lt;0,0,IF(AND(($S320-CD320)&gt;0,(CC320-$R320)&gt;0),$V320/365*(CD320-CC320+1),IF(AND(($S320-CD320)&lt;=0,(CC320-$R320)&gt;0),$V320/365*($S320-CC320+1),$V320/365*(CD320-$R320+1))))),0)</f>
        <v>0</v>
      </c>
      <c r="CF320" s="159">
        <f>CD320+1</f>
        <v>46266</v>
      </c>
      <c r="CG320" s="159">
        <f>CF320+29</f>
        <v>46295</v>
      </c>
      <c r="CH320" s="163">
        <f>IFERROR(IF(($R320-CG320)&gt;=0,0,IF(($S320-CF320)&lt;0,0,IF(AND(($S320-CG320)&gt;0,(CF320-$R320)&gt;0),$V320/365*(CG320-CF320+1),IF(AND(($S320-CG320)&lt;=0,(CF320-$R320)&gt;0),$V320/365*($S320-CF320+1),$V320/365*(CG320-$R320+1))))),0)</f>
        <v>0</v>
      </c>
      <c r="CI320" s="159">
        <f>CG320+1</f>
        <v>46296</v>
      </c>
      <c r="CJ320" s="159">
        <f>CI320+30</f>
        <v>46326</v>
      </c>
      <c r="CK320" s="163">
        <f>IFERROR(IF(($R320-CJ320)&gt;=0,0,IF(($S320-CI320)&lt;0,0,IF(AND(($S320-CJ320)&gt;0,(CI320-$R320)&gt;0),$V320/365*(CJ320-CI320+1),IF(AND(($S320-CJ320)&lt;=0,(CI320-$R320)&gt;0),$V320/365*($S320-CI320+1),$V320/365*(CJ320-$R320+1))))),0)</f>
        <v>0</v>
      </c>
      <c r="CL320" s="159">
        <f>CJ320+1</f>
        <v>46327</v>
      </c>
      <c r="CM320" s="159">
        <f>CL320+29</f>
        <v>46356</v>
      </c>
      <c r="CN320" s="163">
        <f>IFERROR(IF(($R320-CM320)&gt;=0,0,IF(($S320-CL320)&lt;0,0,IF(AND(($S320-CM320)&gt;0,(CL320-$R320)&gt;0),$V320/365*(CM320-CL320+1),IF(AND(($S320-CM320)&lt;=0,(CL320-$R320)&gt;0),$V320/365*($S320-CL320+1),$V320/365*(CM320-$R320+1))))),0)</f>
        <v>0</v>
      </c>
      <c r="CO320" s="159">
        <f>CM320+1</f>
        <v>46357</v>
      </c>
      <c r="CP320" s="159">
        <f>CO320+30</f>
        <v>46387</v>
      </c>
      <c r="CQ320" s="163">
        <f>IFERROR(IF(($R320-CP320)&gt;=0,0,IF(($S320-CO320)&lt;0,0,IF(AND(($S320-CP320)&gt;0,(CO320-$R320)&gt;0),$V320/365*(CP320-CO320+1),IF(AND(($S320-CP320)&lt;=0,(CO320-$R320)&gt;0),$V320/365*($S320-CO320+1),$V320/365*(CP320-$R320+1))))),0)</f>
        <v>0</v>
      </c>
    </row>
    <row r="321" s="85" customFormat="1" ht="24" customHeight="1" outlineLevel="4" spans="1:95">
      <c r="A321" s="128" t="s">
        <v>2815</v>
      </c>
      <c r="B321" s="129"/>
      <c r="C321" s="129"/>
      <c r="D321" s="129"/>
      <c r="E321" s="129"/>
      <c r="F321" s="129"/>
      <c r="G321" s="130"/>
      <c r="H321" s="131"/>
      <c r="I321" s="131"/>
      <c r="J321" s="131"/>
      <c r="K321" s="131"/>
      <c r="L321" s="154"/>
      <c r="M321" s="154"/>
      <c r="N321" s="131"/>
      <c r="O321" s="131"/>
      <c r="P321" s="131"/>
      <c r="Q321" s="131"/>
      <c r="R321" s="131"/>
      <c r="S321" s="131"/>
      <c r="T321" s="131"/>
      <c r="U321" s="131"/>
      <c r="V321" s="131"/>
      <c r="W321" s="131"/>
      <c r="X321" s="131"/>
      <c r="Y321" s="131"/>
      <c r="Z321" s="131"/>
      <c r="AA321" s="131"/>
      <c r="AB321" s="131"/>
      <c r="AC321" s="131"/>
      <c r="AD321" s="131"/>
      <c r="AE321" s="131"/>
      <c r="AF321" s="131"/>
      <c r="AG321" s="131"/>
      <c r="AH321" s="131"/>
      <c r="AI321" s="131"/>
      <c r="AJ321" s="131"/>
      <c r="AK321" s="131"/>
      <c r="AL321" s="131"/>
      <c r="AM321" s="131"/>
      <c r="AN321" s="131"/>
      <c r="AO321" s="131"/>
      <c r="AP321" s="131"/>
      <c r="AQ321" s="131"/>
      <c r="AR321" s="131"/>
      <c r="AS321" s="131"/>
      <c r="AT321" s="131"/>
      <c r="AU321" s="131"/>
      <c r="AV321" s="131"/>
      <c r="AW321" s="131"/>
      <c r="AX321" s="131"/>
      <c r="AY321" s="131"/>
      <c r="AZ321" s="131"/>
      <c r="BA321" s="131"/>
      <c r="BB321" s="131"/>
      <c r="BC321" s="131"/>
      <c r="BD321" s="131"/>
      <c r="BE321" s="131"/>
      <c r="BF321" s="131"/>
      <c r="BG321" s="131"/>
      <c r="BH321" s="131"/>
      <c r="BI321" s="131"/>
      <c r="BJ321" s="131"/>
      <c r="BK321" s="131"/>
      <c r="BL321" s="131"/>
      <c r="BM321" s="131"/>
      <c r="BN321" s="131"/>
      <c r="BO321" s="131"/>
      <c r="BP321" s="131"/>
      <c r="BQ321" s="131"/>
      <c r="BR321" s="131"/>
      <c r="BS321" s="131"/>
      <c r="BT321" s="131"/>
      <c r="BU321" s="131"/>
      <c r="BV321" s="131"/>
      <c r="BW321" s="131"/>
      <c r="BX321" s="131"/>
      <c r="BY321" s="131"/>
      <c r="BZ321" s="131"/>
      <c r="CA321" s="131"/>
      <c r="CB321" s="131"/>
      <c r="CC321" s="131"/>
      <c r="CD321" s="131"/>
      <c r="CE321" s="131"/>
      <c r="CF321" s="131"/>
      <c r="CG321" s="131"/>
      <c r="CH321" s="131"/>
      <c r="CI321" s="131"/>
      <c r="CJ321" s="131"/>
      <c r="CK321" s="131"/>
      <c r="CL321" s="131"/>
      <c r="CM321" s="131"/>
      <c r="CN321" s="131"/>
      <c r="CO321" s="131"/>
      <c r="CP321" s="131"/>
      <c r="CQ321" s="131"/>
    </row>
    <row r="322" ht="24" customHeight="1" outlineLevel="3" spans="1:95">
      <c r="A322" s="120"/>
      <c r="B322" s="121" t="s">
        <v>793</v>
      </c>
      <c r="C322" s="122" t="s">
        <v>1256</v>
      </c>
      <c r="D322" s="120" t="s">
        <v>1257</v>
      </c>
      <c r="E322" s="121" t="s">
        <v>1258</v>
      </c>
      <c r="F322" s="121"/>
      <c r="G322" s="121" t="s">
        <v>937</v>
      </c>
      <c r="H322" s="123">
        <f>X322+AA322+AD322+AG322+AJ322+AM322+AP322+AS322+AV322+AY322+BB322+BE322</f>
        <v>0</v>
      </c>
      <c r="I322" s="123">
        <f>Y322+AB322+AE322+AH322+AK322+AN322+AQ322+AT322+AW322+AZ322+BC322+BF322</f>
        <v>0</v>
      </c>
      <c r="J322" s="123">
        <f>Z322+AC322+AF322+AI322+AL322+AO322+AR322+AU322+AX322+BA322+BD322+BG322</f>
        <v>0</v>
      </c>
      <c r="K322" s="123"/>
      <c r="L322" s="151"/>
      <c r="M322" s="151"/>
      <c r="N322" s="123"/>
      <c r="O322" s="123"/>
      <c r="P322" s="123"/>
      <c r="Q322" s="123"/>
      <c r="R322" s="123"/>
      <c r="S322" s="123"/>
      <c r="T322" s="123"/>
      <c r="U322" s="123"/>
      <c r="V322" s="123"/>
      <c r="W322" s="123"/>
      <c r="X322" s="123">
        <f>VLOOKUP($C322,'1 预算编制表单'!$C:$BJ,27,FALSE)</f>
        <v>0</v>
      </c>
      <c r="Y322" s="123">
        <f>X322-Z322</f>
        <v>0</v>
      </c>
      <c r="Z322" s="123">
        <f>SUM(Z323:Z327)</f>
        <v>0</v>
      </c>
      <c r="AA322" s="123">
        <f>VLOOKUP($C322,'1 预算编制表单'!$C:$BJ,30,FALSE)</f>
        <v>0</v>
      </c>
      <c r="AB322" s="123">
        <f>AA322-AC322</f>
        <v>0</v>
      </c>
      <c r="AC322" s="123">
        <f>SUM(AC323:AC327)</f>
        <v>0</v>
      </c>
      <c r="AD322" s="123">
        <f>VLOOKUP($C322,'1 预算编制表单'!$C:$BJ,33,FALSE)</f>
        <v>0</v>
      </c>
      <c r="AE322" s="123">
        <f>AD322-AF322</f>
        <v>0</v>
      </c>
      <c r="AF322" s="123">
        <f>SUM(AF323:AF327)</f>
        <v>0</v>
      </c>
      <c r="AG322" s="123">
        <f>VLOOKUP($C322,'1 预算编制表单'!$C:$BJ,36,FALSE)</f>
        <v>0</v>
      </c>
      <c r="AH322" s="123">
        <f>AG322-AI322</f>
        <v>0</v>
      </c>
      <c r="AI322" s="123">
        <f>SUM(AI323:AI327)</f>
        <v>0</v>
      </c>
      <c r="AJ322" s="123">
        <f>VLOOKUP($C322,'1 预算编制表单'!$C:$BJ,39,FALSE)</f>
        <v>0</v>
      </c>
      <c r="AK322" s="123">
        <f>AJ322-AL322</f>
        <v>0</v>
      </c>
      <c r="AL322" s="123">
        <f>SUM(AL323:AL327)</f>
        <v>0</v>
      </c>
      <c r="AM322" s="123">
        <f>VLOOKUP($C322,'1 预算编制表单'!$C:$BJ,42,FALSE)</f>
        <v>0</v>
      </c>
      <c r="AN322" s="123">
        <f>AM322-AO322</f>
        <v>0</v>
      </c>
      <c r="AO322" s="123">
        <f>SUM(AO323:AO327)</f>
        <v>0</v>
      </c>
      <c r="AP322" s="123">
        <f>VLOOKUP($C322,'1 预算编制表单'!$C:$BJ,45,FALSE)</f>
        <v>0</v>
      </c>
      <c r="AQ322" s="123">
        <f>AP322-AR322</f>
        <v>0</v>
      </c>
      <c r="AR322" s="123">
        <f>SUM(AR323:AR327)</f>
        <v>0</v>
      </c>
      <c r="AS322" s="123">
        <f>VLOOKUP($C322,'1 预算编制表单'!$C:$BJ,48,FALSE)</f>
        <v>0</v>
      </c>
      <c r="AT322" s="123">
        <f>AS322-AU322</f>
        <v>0</v>
      </c>
      <c r="AU322" s="123">
        <f>SUM(AU323:AU327)</f>
        <v>0</v>
      </c>
      <c r="AV322" s="123">
        <f>VLOOKUP($C322,'1 预算编制表单'!$C:$BJ,51,FALSE)</f>
        <v>0</v>
      </c>
      <c r="AW322" s="123">
        <f>AV322-AX322</f>
        <v>0</v>
      </c>
      <c r="AX322" s="123">
        <f>SUM(AX323:AX327)</f>
        <v>0</v>
      </c>
      <c r="AY322" s="123">
        <f>VLOOKUP($C322,'1 预算编制表单'!$C:$BJ,54,FALSE)</f>
        <v>0</v>
      </c>
      <c r="AZ322" s="123">
        <f>AY322-BA322</f>
        <v>0</v>
      </c>
      <c r="BA322" s="123">
        <f>SUM(BA323:BA327)</f>
        <v>0</v>
      </c>
      <c r="BB322" s="123">
        <f>VLOOKUP($C322,'1 预算编制表单'!$C:$BJ,57,FALSE)</f>
        <v>0</v>
      </c>
      <c r="BC322" s="123">
        <f>BB322-BD322</f>
        <v>0</v>
      </c>
      <c r="BD322" s="123">
        <f>SUM(BD323:BD327)</f>
        <v>0</v>
      </c>
      <c r="BE322" s="123">
        <f>VLOOKUP($C322,'1 预算编制表单'!$C:$BJ,60,FALSE)</f>
        <v>0</v>
      </c>
      <c r="BF322" s="123">
        <f>BE322-BG322</f>
        <v>0</v>
      </c>
      <c r="BG322" s="123">
        <f>SUM(BG323:BG327)</f>
        <v>0</v>
      </c>
      <c r="BH322" s="123">
        <f>VLOOKUP($C322,'1 预算编制表单'!$C:$BJ,27,FALSE)</f>
        <v>0</v>
      </c>
      <c r="BI322" s="123">
        <f>BH322-BJ322</f>
        <v>0</v>
      </c>
      <c r="BJ322" s="123">
        <f>SUM(BJ323:BJ327)</f>
        <v>0</v>
      </c>
      <c r="BK322" s="123">
        <f>VLOOKUP($C322,'1 预算编制表单'!$C:$BJ,30,FALSE)</f>
        <v>0</v>
      </c>
      <c r="BL322" s="123">
        <f>BK322-BM322</f>
        <v>0</v>
      </c>
      <c r="BM322" s="123">
        <f>SUM(BM323:BM327)</f>
        <v>0</v>
      </c>
      <c r="BN322" s="123">
        <f>VLOOKUP($C322,'1 预算编制表单'!$C:$BJ,33,FALSE)</f>
        <v>0</v>
      </c>
      <c r="BO322" s="123">
        <f>BN322-BP322</f>
        <v>0</v>
      </c>
      <c r="BP322" s="123">
        <f>SUM(BP323:BP327)</f>
        <v>0</v>
      </c>
      <c r="BQ322" s="123">
        <f>VLOOKUP($C322,'1 预算编制表单'!$C:$BJ,36,FALSE)</f>
        <v>0</v>
      </c>
      <c r="BR322" s="123">
        <f>BQ322-BS322</f>
        <v>0</v>
      </c>
      <c r="BS322" s="123">
        <f>SUM(BS323:BS327)</f>
        <v>0</v>
      </c>
      <c r="BT322" s="123">
        <f>VLOOKUP($C322,'1 预算编制表单'!$C:$BJ,39,FALSE)</f>
        <v>0</v>
      </c>
      <c r="BU322" s="123">
        <f>BT322-BV322</f>
        <v>0</v>
      </c>
      <c r="BV322" s="123">
        <f>SUM(BV323:BV327)</f>
        <v>0</v>
      </c>
      <c r="BW322" s="123">
        <f>VLOOKUP($C322,'1 预算编制表单'!$C:$BJ,42,FALSE)</f>
        <v>0</v>
      </c>
      <c r="BX322" s="123">
        <f>BW322-BY322</f>
        <v>0</v>
      </c>
      <c r="BY322" s="123">
        <f>SUM(BY323:BY327)</f>
        <v>0</v>
      </c>
      <c r="BZ322" s="123">
        <f>VLOOKUP($C322,'1 预算编制表单'!$C:$BJ,45,FALSE)</f>
        <v>0</v>
      </c>
      <c r="CA322" s="123">
        <f>BZ322-CB322</f>
        <v>0</v>
      </c>
      <c r="CB322" s="123">
        <f>SUM(CB323:CB327)</f>
        <v>0</v>
      </c>
      <c r="CC322" s="123">
        <f>VLOOKUP($C322,'1 预算编制表单'!$C:$BJ,48,FALSE)</f>
        <v>0</v>
      </c>
      <c r="CD322" s="123">
        <f>CC322-CE322</f>
        <v>0</v>
      </c>
      <c r="CE322" s="123">
        <f>SUM(CE323:CE327)</f>
        <v>0</v>
      </c>
      <c r="CF322" s="123">
        <f>VLOOKUP($C322,'1 预算编制表单'!$C:$BJ,51,FALSE)</f>
        <v>0</v>
      </c>
      <c r="CG322" s="123">
        <f>CF322-CH322</f>
        <v>0</v>
      </c>
      <c r="CH322" s="123">
        <f>SUM(CH323:CH327)</f>
        <v>0</v>
      </c>
      <c r="CI322" s="123">
        <f>VLOOKUP($C322,'1 预算编制表单'!$C:$BJ,54,FALSE)</f>
        <v>0</v>
      </c>
      <c r="CJ322" s="123">
        <f>CI322-CK322</f>
        <v>0</v>
      </c>
      <c r="CK322" s="123">
        <f>SUM(CK323:CK327)</f>
        <v>0</v>
      </c>
      <c r="CL322" s="123">
        <f>VLOOKUP($C322,'1 预算编制表单'!$C:$BJ,57,FALSE)</f>
        <v>0</v>
      </c>
      <c r="CM322" s="123">
        <f>CL322-CN322</f>
        <v>0</v>
      </c>
      <c r="CN322" s="123">
        <f>SUM(CN323:CN327)</f>
        <v>0</v>
      </c>
      <c r="CO322" s="123">
        <f>VLOOKUP($C322,'1 预算编制表单'!$C:$BJ,60,FALSE)</f>
        <v>0</v>
      </c>
      <c r="CP322" s="123">
        <f>CO322-CQ322</f>
        <v>0</v>
      </c>
      <c r="CQ322" s="123">
        <f>SUM(CQ323:CQ327)</f>
        <v>0</v>
      </c>
    </row>
    <row r="323" s="85" customFormat="1" ht="24" customHeight="1" outlineLevel="4" spans="1:95">
      <c r="A323" s="124"/>
      <c r="B323" s="125"/>
      <c r="C323" s="126"/>
      <c r="D323" s="124"/>
      <c r="E323" s="125"/>
      <c r="F323" s="125"/>
      <c r="G323" s="125"/>
      <c r="H323" s="127"/>
      <c r="I323" s="127"/>
      <c r="J323" s="127">
        <f>Z323+AC323+AF323+AI323+AL323+AO323+AR323+AU323+AX323+BA323+BD323+BG323</f>
        <v>0</v>
      </c>
      <c r="K323" s="127">
        <v>1</v>
      </c>
      <c r="L323" s="152"/>
      <c r="M323" s="153">
        <f>IFERROR(VLOOKUP($L323,'2-2 引出数据_合同数据仓库'!$B$2:$BP$10000,3,FALSE),0)</f>
        <v>0</v>
      </c>
      <c r="N323" s="127"/>
      <c r="O323" s="153">
        <f>IFERROR(VLOOKUP((LEFT(VLOOKUP($L323,'2-2 引出数据_合同数据仓库'!$B$2:$BP$10000,64,FALSE),15)&amp;(RIGHT(VLOOKUP($L323,'2-2 引出数据_合同数据仓库'!$B$2:$BP$10000,64,FALSE),4)+1)),'2-2 引出数据_合同数据仓库'!$B$2:$BP$10000,3,FALSE),0)</f>
        <v>0</v>
      </c>
      <c r="P323" s="127"/>
      <c r="Q323" s="127">
        <f>IFERROR(VLOOKUP($L323,'2-2 引出数据_合同数据仓库'!$B$2:$BP$10000,28,FALSE),0)</f>
        <v>0</v>
      </c>
      <c r="R323" s="127">
        <f>IFERROR(VLOOKUP($L323,'2-2 引出数据_合同数据仓库'!$B$2:$BP$10000,29,FALSE),0)</f>
        <v>0</v>
      </c>
      <c r="S323" s="127">
        <f>IFERROR(VLOOKUP($L323,'2-2 引出数据_合同数据仓库'!$B$2:$BP$10000,4,FALSE),0)</f>
        <v>0</v>
      </c>
      <c r="T323" s="127"/>
      <c r="U323" s="127">
        <f>IFERROR(VLOOKUP($L323,'2-2 引出数据_合同数据仓库'!$B$2:$BP$10000,15,FALSE),0)</f>
        <v>0</v>
      </c>
      <c r="V323" s="127">
        <f>U323/(S323-R323+1)*365</f>
        <v>0</v>
      </c>
      <c r="W323" s="127"/>
      <c r="X323" s="159">
        <v>45658</v>
      </c>
      <c r="Y323" s="159">
        <f>X323+30</f>
        <v>45688</v>
      </c>
      <c r="Z323" s="163">
        <f>IFERROR(IF(($R323-Y323)&gt;=0,0,IF(($S323-X323)&lt;0,0,IF(AND(($S323-Y323)&gt;0,(X323-$R323)&gt;0),$V323/365*(Y323-X323+1),IF(AND(($S323-Y323)&lt;=0,(X323-$R323)&gt;0),$V323/365*($S323-X323+1),$V323/365*(Y323-$R323+1))))),0)</f>
        <v>0</v>
      </c>
      <c r="AA323" s="159">
        <f>Y323+1</f>
        <v>45689</v>
      </c>
      <c r="AB323" s="159">
        <f>AA323+27</f>
        <v>45716</v>
      </c>
      <c r="AC323" s="163">
        <f>IFERROR(IF(($R323-AB323)&gt;=0,0,IF(($S323-AA323)&lt;0,0,IF(AND(($S323-AB323)&gt;0,(AA323-$R323)&gt;0),$V323/365*(AB323-AA323+1),IF(AND(($S323-AB323)&lt;=0,(AA323-$R323)&gt;0),$V323/365*($S323-AA323+1),$V323/365*(AB323-$R323+1))))),0)</f>
        <v>0</v>
      </c>
      <c r="AD323" s="159">
        <f>AB323+1</f>
        <v>45717</v>
      </c>
      <c r="AE323" s="159">
        <f>AD323+30</f>
        <v>45747</v>
      </c>
      <c r="AF323" s="163">
        <f>IFERROR(IF(($R323-AE323)&gt;=0,0,IF(($S323-AD323)&lt;0,0,IF(AND(($S323-AE323)&gt;0,(AD323-$R323)&gt;0),$V323/365*(AE323-AD323+1),IF(AND(($S323-AE323)&lt;=0,(AD323-$R323)&gt;0),$V323/365*($S323-AD323+1),$V323/365*(AE323-$R323+1))))),0)</f>
        <v>0</v>
      </c>
      <c r="AG323" s="159">
        <f>AE323+1</f>
        <v>45748</v>
      </c>
      <c r="AH323" s="159">
        <f>AG323+29</f>
        <v>45777</v>
      </c>
      <c r="AI323" s="163">
        <f>IFERROR(IF(($R323-AH323)&gt;=0,0,IF(($S323-AG323)&lt;0,0,IF(AND(($S323-AH323)&gt;0,(AG323-$R323)&gt;0),$V323/365*(AH323-AG323+1),IF(AND(($S323-AH323)&lt;=0,(AG323-$R323)&gt;0),$V323/365*($S323-AG323+1),$V323/365*(AH323-$R323+1))))),0)</f>
        <v>0</v>
      </c>
      <c r="AJ323" s="159">
        <f>AH323+1</f>
        <v>45778</v>
      </c>
      <c r="AK323" s="159">
        <f>AJ323+30</f>
        <v>45808</v>
      </c>
      <c r="AL323" s="163">
        <f>IFERROR(IF(($R323-AK323)&gt;=0,0,IF(($S323-AJ323)&lt;0,0,IF(AND(($S323-AK323)&gt;0,(AJ323-$R323)&gt;0),$V323/365*(AK323-AJ323+1),IF(AND(($S323-AK323)&lt;=0,(AJ323-$R323)&gt;0),$V323/365*($S323-AJ323+1),$V323/365*(AK323-$R323+1))))),0)</f>
        <v>0</v>
      </c>
      <c r="AM323" s="159">
        <f>AK323+1</f>
        <v>45809</v>
      </c>
      <c r="AN323" s="159">
        <f>AM323+29</f>
        <v>45838</v>
      </c>
      <c r="AO323" s="163">
        <f>IFERROR(IF(($R323-AN323)&gt;=0,0,IF(($S323-AM323)&lt;0,0,IF(AND(($S323-AN323)&gt;0,(AM323-$R323)&gt;0),$V323/365*(AN323-AM323+1),IF(AND(($S323-AN323)&lt;=0,(AM323-$R323)&gt;0),$V323/365*($S323-AM323+1),$V323/365*(AN323-$R323+1))))),0)</f>
        <v>0</v>
      </c>
      <c r="AP323" s="159">
        <f>AN323+1</f>
        <v>45839</v>
      </c>
      <c r="AQ323" s="159">
        <f>AP323+30</f>
        <v>45869</v>
      </c>
      <c r="AR323" s="163">
        <f>IFERROR(IF(($R323-AQ323)&gt;=0,0,IF(($S323-AP323)&lt;0,0,IF(AND(($S323-AQ323)&gt;0,(AP323-$R323)&gt;0),$V323/365*(AQ323-AP323+1),IF(AND(($S323-AQ323)&lt;=0,(AP323-$R323)&gt;0),$V323/365*($S323-AP323+1),$V323/365*(AQ323-$R323+1))))),0)</f>
        <v>0</v>
      </c>
      <c r="AS323" s="159">
        <f>AQ323+1</f>
        <v>45870</v>
      </c>
      <c r="AT323" s="159">
        <f>AS323+30</f>
        <v>45900</v>
      </c>
      <c r="AU323" s="163">
        <f>IFERROR(IF(($R323-AT323)&gt;=0,0,IF(($S323-AS323)&lt;0,0,IF(AND(($S323-AT323)&gt;0,(AS323-$R323)&gt;0),$V323/365*(AT323-AS323+1),IF(AND(($S323-AT323)&lt;=0,(AS323-$R323)&gt;0),$V323/365*($S323-AS323+1),$V323/365*(AT323-$R323+1))))),0)</f>
        <v>0</v>
      </c>
      <c r="AV323" s="159">
        <f>AT323+1</f>
        <v>45901</v>
      </c>
      <c r="AW323" s="159">
        <f>AV323+29</f>
        <v>45930</v>
      </c>
      <c r="AX323" s="163">
        <f>IFERROR(IF(($R323-AW323)&gt;=0,0,IF(($S323-AV323)&lt;0,0,IF(AND(($S323-AW323)&gt;0,(AV323-$R323)&gt;0),$V323/365*(AW323-AV323+1),IF(AND(($S323-AW323)&lt;=0,(AV323-$R323)&gt;0),$V323/365*($S323-AV323+1),$V323/365*(AW323-$R323+1))))),0)</f>
        <v>0</v>
      </c>
      <c r="AY323" s="159">
        <f>AW323+1</f>
        <v>45931</v>
      </c>
      <c r="AZ323" s="159">
        <f>AY323+30</f>
        <v>45961</v>
      </c>
      <c r="BA323" s="163">
        <f>IFERROR(IF(($R323-AZ323)&gt;=0,0,IF(($S323-AY323)&lt;0,0,IF(AND(($S323-AZ323)&gt;0,(AY323-$R323)&gt;0),$V323/365*(AZ323-AY323+1),IF(AND(($S323-AZ323)&lt;=0,(AY323-$R323)&gt;0),$V323/365*($S323-AY323+1),$V323/365*(AZ323-$R323+1))))),0)</f>
        <v>0</v>
      </c>
      <c r="BB323" s="159">
        <f>AZ323+1</f>
        <v>45962</v>
      </c>
      <c r="BC323" s="159">
        <f>BB323+29</f>
        <v>45991</v>
      </c>
      <c r="BD323" s="163">
        <f>IFERROR(IF(($R323-BC323)&gt;=0,0,IF(($S323-BB323)&lt;0,0,IF(AND(($S323-BC323)&gt;0,(BB323-$R323)&gt;0),$V323/365*(BC323-BB323+1),IF(AND(($S323-BC323)&lt;=0,(BB323-$R323)&gt;0),$V323/365*($S323-BB323+1),$V323/365*(BC323-$R323+1))))),0)</f>
        <v>0</v>
      </c>
      <c r="BE323" s="159">
        <f>BC323+1</f>
        <v>45992</v>
      </c>
      <c r="BF323" s="159">
        <f>BE323+30</f>
        <v>46022</v>
      </c>
      <c r="BG323" s="163">
        <f>IFERROR(IF(($R323-BF323)&gt;=0,0,IF(($S323-BE323)&lt;0,0,IF(AND(($S323-BF323)&gt;0,(BE323-$R323)&gt;0),$V323/365*(BF323-BE323+1),IF(AND(($S323-BF323)&lt;=0,(BE323-$R323)&gt;0),$V323/365*($S323-BE323+1),$V323/365*(BF323-$R323+1))))),0)</f>
        <v>0</v>
      </c>
      <c r="BH323" s="159">
        <v>46023</v>
      </c>
      <c r="BI323" s="159">
        <f>BH323+30</f>
        <v>46053</v>
      </c>
      <c r="BJ323" s="163">
        <f>IFERROR(IF(($R323-BI323)&gt;=0,0,IF(($S323-BH323)&lt;0,0,IF(AND(($S323-BI323)&gt;0,(BH323-$R323)&gt;0),$V323/365*(BI323-BH323+1),IF(AND(($S323-BI323)&lt;=0,(BH323-$R323)&gt;0),$V323/365*($S323-BH323+1),$V323/365*(BI323-$R323+1))))),0)</f>
        <v>0</v>
      </c>
      <c r="BK323" s="159">
        <f>BI323+1</f>
        <v>46054</v>
      </c>
      <c r="BL323" s="159">
        <f>BK323+27</f>
        <v>46081</v>
      </c>
      <c r="BM323" s="163">
        <f>IFERROR(IF(($R323-BL323)&gt;=0,0,IF(($S323-BK323)&lt;0,0,IF(AND(($S323-BL323)&gt;0,(BK323-$R323)&gt;0),$V323/365*(BL323-BK323+1),IF(AND(($S323-BL323)&lt;=0,(BK323-$R323)&gt;0),$V323/365*($S323-BK323+1),$V323/365*(BL323-$R323+1))))),0)</f>
        <v>0</v>
      </c>
      <c r="BN323" s="159">
        <f>BL323+1</f>
        <v>46082</v>
      </c>
      <c r="BO323" s="159">
        <f>BN323+30</f>
        <v>46112</v>
      </c>
      <c r="BP323" s="163">
        <f>IFERROR(IF(($R323-BO323)&gt;=0,0,IF(($S323-BN323)&lt;0,0,IF(AND(($S323-BO323)&gt;0,(BN323-$R323)&gt;0),$V323/365*(BO323-BN323+1),IF(AND(($S323-BO323)&lt;=0,(BN323-$R323)&gt;0),$V323/365*($S323-BN323+1),$V323/365*(BO323-$R323+1))))),0)</f>
        <v>0</v>
      </c>
      <c r="BQ323" s="159">
        <f>BO323+1</f>
        <v>46113</v>
      </c>
      <c r="BR323" s="159">
        <f>BQ323+29</f>
        <v>46142</v>
      </c>
      <c r="BS323" s="163">
        <f>IFERROR(IF(($R323-BR323)&gt;=0,0,IF(($S323-BQ323)&lt;0,0,IF(AND(($S323-BR323)&gt;0,(BQ323-$R323)&gt;0),$V323/365*(BR323-BQ323+1),IF(AND(($S323-BR323)&lt;=0,(BQ323-$R323)&gt;0),$V323/365*($S323-BQ323+1),$V323/365*(BR323-$R323+1))))),0)</f>
        <v>0</v>
      </c>
      <c r="BT323" s="159">
        <f>BR323+1</f>
        <v>46143</v>
      </c>
      <c r="BU323" s="159">
        <f>BT323+30</f>
        <v>46173</v>
      </c>
      <c r="BV323" s="163">
        <f>IFERROR(IF(($R323-BU323)&gt;=0,0,IF(($S323-BT323)&lt;0,0,IF(AND(($S323-BU323)&gt;0,(BT323-$R323)&gt;0),$V323/365*(BU323-BT323+1),IF(AND(($S323-BU323)&lt;=0,(BT323-$R323)&gt;0),$V323/365*($S323-BT323+1),$V323/365*(BU323-$R323+1))))),0)</f>
        <v>0</v>
      </c>
      <c r="BW323" s="159">
        <f>BU323+1</f>
        <v>46174</v>
      </c>
      <c r="BX323" s="159">
        <f>BW323+29</f>
        <v>46203</v>
      </c>
      <c r="BY323" s="163">
        <f>IFERROR(IF(($R323-BX323)&gt;=0,0,IF(($S323-BW323)&lt;0,0,IF(AND(($S323-BX323)&gt;0,(BW323-$R323)&gt;0),$V323/365*(BX323-BW323+1),IF(AND(($S323-BX323)&lt;=0,(BW323-$R323)&gt;0),$V323/365*($S323-BW323+1),$V323/365*(BX323-$R323+1))))),0)</f>
        <v>0</v>
      </c>
      <c r="BZ323" s="159">
        <f>BX323+1</f>
        <v>46204</v>
      </c>
      <c r="CA323" s="159">
        <f>BZ323+30</f>
        <v>46234</v>
      </c>
      <c r="CB323" s="163">
        <f>IFERROR(IF(($R323-CA323)&gt;=0,0,IF(($S323-BZ323)&lt;0,0,IF(AND(($S323-CA323)&gt;0,(BZ323-$R323)&gt;0),$V323/365*(CA323-BZ323+1),IF(AND(($S323-CA323)&lt;=0,(BZ323-$R323)&gt;0),$V323/365*($S323-BZ323+1),$V323/365*(CA323-$R323+1))))),0)</f>
        <v>0</v>
      </c>
      <c r="CC323" s="159">
        <f>CA323+1</f>
        <v>46235</v>
      </c>
      <c r="CD323" s="159">
        <f>CC323+30</f>
        <v>46265</v>
      </c>
      <c r="CE323" s="163">
        <f>IFERROR(IF(($R323-CD323)&gt;=0,0,IF(($S323-CC323)&lt;0,0,IF(AND(($S323-CD323)&gt;0,(CC323-$R323)&gt;0),$V323/365*(CD323-CC323+1),IF(AND(($S323-CD323)&lt;=0,(CC323-$R323)&gt;0),$V323/365*($S323-CC323+1),$V323/365*(CD323-$R323+1))))),0)</f>
        <v>0</v>
      </c>
      <c r="CF323" s="159">
        <f>CD323+1</f>
        <v>46266</v>
      </c>
      <c r="CG323" s="159">
        <f>CF323+29</f>
        <v>46295</v>
      </c>
      <c r="CH323" s="163">
        <f>IFERROR(IF(($R323-CG323)&gt;=0,0,IF(($S323-CF323)&lt;0,0,IF(AND(($S323-CG323)&gt;0,(CF323-$R323)&gt;0),$V323/365*(CG323-CF323+1),IF(AND(($S323-CG323)&lt;=0,(CF323-$R323)&gt;0),$V323/365*($S323-CF323+1),$V323/365*(CG323-$R323+1))))),0)</f>
        <v>0</v>
      </c>
      <c r="CI323" s="159">
        <f>CG323+1</f>
        <v>46296</v>
      </c>
      <c r="CJ323" s="159">
        <f>CI323+30</f>
        <v>46326</v>
      </c>
      <c r="CK323" s="163">
        <f>IFERROR(IF(($R323-CJ323)&gt;=0,0,IF(($S323-CI323)&lt;0,0,IF(AND(($S323-CJ323)&gt;0,(CI323-$R323)&gt;0),$V323/365*(CJ323-CI323+1),IF(AND(($S323-CJ323)&lt;=0,(CI323-$R323)&gt;0),$V323/365*($S323-CI323+1),$V323/365*(CJ323-$R323+1))))),0)</f>
        <v>0</v>
      </c>
      <c r="CL323" s="159">
        <f>CJ323+1</f>
        <v>46327</v>
      </c>
      <c r="CM323" s="159">
        <f>CL323+29</f>
        <v>46356</v>
      </c>
      <c r="CN323" s="163">
        <f>IFERROR(IF(($R323-CM323)&gt;=0,0,IF(($S323-CL323)&lt;0,0,IF(AND(($S323-CM323)&gt;0,(CL323-$R323)&gt;0),$V323/365*(CM323-CL323+1),IF(AND(($S323-CM323)&lt;=0,(CL323-$R323)&gt;0),$V323/365*($S323-CL323+1),$V323/365*(CM323-$R323+1))))),0)</f>
        <v>0</v>
      </c>
      <c r="CO323" s="159">
        <f>CM323+1</f>
        <v>46357</v>
      </c>
      <c r="CP323" s="159">
        <f>CO323+30</f>
        <v>46387</v>
      </c>
      <c r="CQ323" s="163">
        <f>IFERROR(IF(($R323-CP323)&gt;=0,0,IF(($S323-CO323)&lt;0,0,IF(AND(($S323-CP323)&gt;0,(CO323-$R323)&gt;0),$V323/365*(CP323-CO323+1),IF(AND(($S323-CP323)&lt;=0,(CO323-$R323)&gt;0),$V323/365*($S323-CO323+1),$V323/365*(CP323-$R323+1))))),0)</f>
        <v>0</v>
      </c>
    </row>
    <row r="324" s="85" customFormat="1" ht="24" customHeight="1" outlineLevel="4" spans="1:95">
      <c r="A324" s="124"/>
      <c r="B324" s="125"/>
      <c r="C324" s="126"/>
      <c r="D324" s="124"/>
      <c r="E324" s="125"/>
      <c r="F324" s="125"/>
      <c r="G324" s="125"/>
      <c r="H324" s="127"/>
      <c r="I324" s="127"/>
      <c r="J324" s="127">
        <f>Z324+AC324+AF324+AI324+AL324+AO324+AR324+AU324+AX324+BA324+BD324+BG324</f>
        <v>0</v>
      </c>
      <c r="K324" s="127">
        <f>K323+1</f>
        <v>2</v>
      </c>
      <c r="L324" s="152"/>
      <c r="M324" s="153">
        <f>IFERROR(VLOOKUP($L324,'2-2 引出数据_合同数据仓库'!$B$2:$BP$10000,3,FALSE),0)</f>
        <v>0</v>
      </c>
      <c r="N324" s="127"/>
      <c r="O324" s="153">
        <f>IFERROR(VLOOKUP((LEFT(VLOOKUP($L324,'2-2 引出数据_合同数据仓库'!$B$2:$BP$10000,64,FALSE),15)&amp;(RIGHT(VLOOKUP($L324,'2-2 引出数据_合同数据仓库'!$B$2:$BP$10000,64,FALSE),4)+1)),'2-2 引出数据_合同数据仓库'!$B$2:$BP$10000,3,FALSE),0)</f>
        <v>0</v>
      </c>
      <c r="P324" s="127"/>
      <c r="Q324" s="127">
        <f>IFERROR(VLOOKUP($L324,'2-2 引出数据_合同数据仓库'!$B$2:$BP$10000,28,FALSE),0)</f>
        <v>0</v>
      </c>
      <c r="R324" s="127">
        <f>IFERROR(VLOOKUP($L324,'2-2 引出数据_合同数据仓库'!$B$2:$BP$10000,29,FALSE),0)</f>
        <v>0</v>
      </c>
      <c r="S324" s="127">
        <f>IFERROR(VLOOKUP($L324,'2-2 引出数据_合同数据仓库'!$B$2:$BP$10000,4,FALSE),0)</f>
        <v>0</v>
      </c>
      <c r="T324" s="127"/>
      <c r="U324" s="127">
        <f>IFERROR(VLOOKUP($L324,'2-2 引出数据_合同数据仓库'!$B$2:$BP$10000,15,FALSE),0)</f>
        <v>0</v>
      </c>
      <c r="V324" s="127">
        <f>U324/(S324-R324+1)*365</f>
        <v>0</v>
      </c>
      <c r="W324" s="127"/>
      <c r="X324" s="159">
        <v>45658</v>
      </c>
      <c r="Y324" s="159">
        <f>X324+30</f>
        <v>45688</v>
      </c>
      <c r="Z324" s="163">
        <f>IFERROR(IF(($R324-Y324)&gt;=0,0,IF(($S324-X324)&lt;0,0,IF(AND(($S324-Y324)&gt;0,(X324-$R324)&gt;0),$V324/365*(Y324-X324+1),IF(AND(($S324-Y324)&lt;=0,(X324-$R324)&gt;0),$V324/365*($S324-X324+1),$V324/365*(Y324-$R324+1))))),0)</f>
        <v>0</v>
      </c>
      <c r="AA324" s="159">
        <f>Y324+1</f>
        <v>45689</v>
      </c>
      <c r="AB324" s="159">
        <f>AA324+27</f>
        <v>45716</v>
      </c>
      <c r="AC324" s="163">
        <f>IFERROR(IF(($R324-AB324)&gt;=0,0,IF(($S324-AA324)&lt;0,0,IF(AND(($S324-AB324)&gt;0,(AA324-$R324)&gt;0),$V324/365*(AB324-AA324+1),IF(AND(($S324-AB324)&lt;=0,(AA324-$R324)&gt;0),$V324/365*($S324-AA324+1),$V324/365*(AB324-$R324+1))))),0)</f>
        <v>0</v>
      </c>
      <c r="AD324" s="159">
        <f>AB324+1</f>
        <v>45717</v>
      </c>
      <c r="AE324" s="159">
        <f>AD324+30</f>
        <v>45747</v>
      </c>
      <c r="AF324" s="163">
        <f>IFERROR(IF(($R324-AE324)&gt;=0,0,IF(($S324-AD324)&lt;0,0,IF(AND(($S324-AE324)&gt;0,(AD324-$R324)&gt;0),$V324/365*(AE324-AD324+1),IF(AND(($S324-AE324)&lt;=0,(AD324-$R324)&gt;0),$V324/365*($S324-AD324+1),$V324/365*(AE324-$R324+1))))),0)</f>
        <v>0</v>
      </c>
      <c r="AG324" s="159">
        <f>AE324+1</f>
        <v>45748</v>
      </c>
      <c r="AH324" s="159">
        <f>AG324+29</f>
        <v>45777</v>
      </c>
      <c r="AI324" s="163">
        <f>IFERROR(IF(($R324-AH324)&gt;=0,0,IF(($S324-AG324)&lt;0,0,IF(AND(($S324-AH324)&gt;0,(AG324-$R324)&gt;0),$V324/365*(AH324-AG324+1),IF(AND(($S324-AH324)&lt;=0,(AG324-$R324)&gt;0),$V324/365*($S324-AG324+1),$V324/365*(AH324-$R324+1))))),0)</f>
        <v>0</v>
      </c>
      <c r="AJ324" s="159">
        <f>AH324+1</f>
        <v>45778</v>
      </c>
      <c r="AK324" s="159">
        <f>AJ324+30</f>
        <v>45808</v>
      </c>
      <c r="AL324" s="163">
        <f>IFERROR(IF(($R324-AK324)&gt;=0,0,IF(($S324-AJ324)&lt;0,0,IF(AND(($S324-AK324)&gt;0,(AJ324-$R324)&gt;0),$V324/365*(AK324-AJ324+1),IF(AND(($S324-AK324)&lt;=0,(AJ324-$R324)&gt;0),$V324/365*($S324-AJ324+1),$V324/365*(AK324-$R324+1))))),0)</f>
        <v>0</v>
      </c>
      <c r="AM324" s="159">
        <f>AK324+1</f>
        <v>45809</v>
      </c>
      <c r="AN324" s="159">
        <f>AM324+29</f>
        <v>45838</v>
      </c>
      <c r="AO324" s="163">
        <f>IFERROR(IF(($R324-AN324)&gt;=0,0,IF(($S324-AM324)&lt;0,0,IF(AND(($S324-AN324)&gt;0,(AM324-$R324)&gt;0),$V324/365*(AN324-AM324+1),IF(AND(($S324-AN324)&lt;=0,(AM324-$R324)&gt;0),$V324/365*($S324-AM324+1),$V324/365*(AN324-$R324+1))))),0)</f>
        <v>0</v>
      </c>
      <c r="AP324" s="159">
        <f>AN324+1</f>
        <v>45839</v>
      </c>
      <c r="AQ324" s="159">
        <f>AP324+30</f>
        <v>45869</v>
      </c>
      <c r="AR324" s="163">
        <f>IFERROR(IF(($R324-AQ324)&gt;=0,0,IF(($S324-AP324)&lt;0,0,IF(AND(($S324-AQ324)&gt;0,(AP324-$R324)&gt;0),$V324/365*(AQ324-AP324+1),IF(AND(($S324-AQ324)&lt;=0,(AP324-$R324)&gt;0),$V324/365*($S324-AP324+1),$V324/365*(AQ324-$R324+1))))),0)</f>
        <v>0</v>
      </c>
      <c r="AS324" s="159">
        <f>AQ324+1</f>
        <v>45870</v>
      </c>
      <c r="AT324" s="159">
        <f>AS324+30</f>
        <v>45900</v>
      </c>
      <c r="AU324" s="163">
        <f>IFERROR(IF(($R324-AT324)&gt;=0,0,IF(($S324-AS324)&lt;0,0,IF(AND(($S324-AT324)&gt;0,(AS324-$R324)&gt;0),$V324/365*(AT324-AS324+1),IF(AND(($S324-AT324)&lt;=0,(AS324-$R324)&gt;0),$V324/365*($S324-AS324+1),$V324/365*(AT324-$R324+1))))),0)</f>
        <v>0</v>
      </c>
      <c r="AV324" s="159">
        <f>AT324+1</f>
        <v>45901</v>
      </c>
      <c r="AW324" s="159">
        <f>AV324+29</f>
        <v>45930</v>
      </c>
      <c r="AX324" s="163">
        <f>IFERROR(IF(($R324-AW324)&gt;=0,0,IF(($S324-AV324)&lt;0,0,IF(AND(($S324-AW324)&gt;0,(AV324-$R324)&gt;0),$V324/365*(AW324-AV324+1),IF(AND(($S324-AW324)&lt;=0,(AV324-$R324)&gt;0),$V324/365*($S324-AV324+1),$V324/365*(AW324-$R324+1))))),0)</f>
        <v>0</v>
      </c>
      <c r="AY324" s="159">
        <f>AW324+1</f>
        <v>45931</v>
      </c>
      <c r="AZ324" s="159">
        <f>AY324+30</f>
        <v>45961</v>
      </c>
      <c r="BA324" s="163">
        <f>IFERROR(IF(($R324-AZ324)&gt;=0,0,IF(($S324-AY324)&lt;0,0,IF(AND(($S324-AZ324)&gt;0,(AY324-$R324)&gt;0),$V324/365*(AZ324-AY324+1),IF(AND(($S324-AZ324)&lt;=0,(AY324-$R324)&gt;0),$V324/365*($S324-AY324+1),$V324/365*(AZ324-$R324+1))))),0)</f>
        <v>0</v>
      </c>
      <c r="BB324" s="159">
        <f>AZ324+1</f>
        <v>45962</v>
      </c>
      <c r="BC324" s="159">
        <f>BB324+29</f>
        <v>45991</v>
      </c>
      <c r="BD324" s="163">
        <f>IFERROR(IF(($R324-BC324)&gt;=0,0,IF(($S324-BB324)&lt;0,0,IF(AND(($S324-BC324)&gt;0,(BB324-$R324)&gt;0),$V324/365*(BC324-BB324+1),IF(AND(($S324-BC324)&lt;=0,(BB324-$R324)&gt;0),$V324/365*($S324-BB324+1),$V324/365*(BC324-$R324+1))))),0)</f>
        <v>0</v>
      </c>
      <c r="BE324" s="159">
        <f>BC324+1</f>
        <v>45992</v>
      </c>
      <c r="BF324" s="159">
        <f>BE324+30</f>
        <v>46022</v>
      </c>
      <c r="BG324" s="163">
        <f>IFERROR(IF(($R324-BF324)&gt;=0,0,IF(($S324-BE324)&lt;0,0,IF(AND(($S324-BF324)&gt;0,(BE324-$R324)&gt;0),$V324/365*(BF324-BE324+1),IF(AND(($S324-BF324)&lt;=0,(BE324-$R324)&gt;0),$V324/365*($S324-BE324+1),$V324/365*(BF324-$R324+1))))),0)</f>
        <v>0</v>
      </c>
      <c r="BH324" s="159">
        <v>46023</v>
      </c>
      <c r="BI324" s="159">
        <f>BH324+30</f>
        <v>46053</v>
      </c>
      <c r="BJ324" s="163">
        <f>IFERROR(IF(($R324-BI324)&gt;=0,0,IF(($S324-BH324)&lt;0,0,IF(AND(($S324-BI324)&gt;0,(BH324-$R324)&gt;0),$V324/365*(BI324-BH324+1),IF(AND(($S324-BI324)&lt;=0,(BH324-$R324)&gt;0),$V324/365*($S324-BH324+1),$V324/365*(BI324-$R324+1))))),0)</f>
        <v>0</v>
      </c>
      <c r="BK324" s="159">
        <f>BI324+1</f>
        <v>46054</v>
      </c>
      <c r="BL324" s="159">
        <f>BK324+27</f>
        <v>46081</v>
      </c>
      <c r="BM324" s="163">
        <f>IFERROR(IF(($R324-BL324)&gt;=0,0,IF(($S324-BK324)&lt;0,0,IF(AND(($S324-BL324)&gt;0,(BK324-$R324)&gt;0),$V324/365*(BL324-BK324+1),IF(AND(($S324-BL324)&lt;=0,(BK324-$R324)&gt;0),$V324/365*($S324-BK324+1),$V324/365*(BL324-$R324+1))))),0)</f>
        <v>0</v>
      </c>
      <c r="BN324" s="159">
        <f>BL324+1</f>
        <v>46082</v>
      </c>
      <c r="BO324" s="159">
        <f>BN324+30</f>
        <v>46112</v>
      </c>
      <c r="BP324" s="163">
        <f>IFERROR(IF(($R324-BO324)&gt;=0,0,IF(($S324-BN324)&lt;0,0,IF(AND(($S324-BO324)&gt;0,(BN324-$R324)&gt;0),$V324/365*(BO324-BN324+1),IF(AND(($S324-BO324)&lt;=0,(BN324-$R324)&gt;0),$V324/365*($S324-BN324+1),$V324/365*(BO324-$R324+1))))),0)</f>
        <v>0</v>
      </c>
      <c r="BQ324" s="159">
        <f>BO324+1</f>
        <v>46113</v>
      </c>
      <c r="BR324" s="159">
        <f>BQ324+29</f>
        <v>46142</v>
      </c>
      <c r="BS324" s="163">
        <f>IFERROR(IF(($R324-BR324)&gt;=0,0,IF(($S324-BQ324)&lt;0,0,IF(AND(($S324-BR324)&gt;0,(BQ324-$R324)&gt;0),$V324/365*(BR324-BQ324+1),IF(AND(($S324-BR324)&lt;=0,(BQ324-$R324)&gt;0),$V324/365*($S324-BQ324+1),$V324/365*(BR324-$R324+1))))),0)</f>
        <v>0</v>
      </c>
      <c r="BT324" s="159">
        <f>BR324+1</f>
        <v>46143</v>
      </c>
      <c r="BU324" s="159">
        <f>BT324+30</f>
        <v>46173</v>
      </c>
      <c r="BV324" s="163">
        <f>IFERROR(IF(($R324-BU324)&gt;=0,0,IF(($S324-BT324)&lt;0,0,IF(AND(($S324-BU324)&gt;0,(BT324-$R324)&gt;0),$V324/365*(BU324-BT324+1),IF(AND(($S324-BU324)&lt;=0,(BT324-$R324)&gt;0),$V324/365*($S324-BT324+1),$V324/365*(BU324-$R324+1))))),0)</f>
        <v>0</v>
      </c>
      <c r="BW324" s="159">
        <f>BU324+1</f>
        <v>46174</v>
      </c>
      <c r="BX324" s="159">
        <f>BW324+29</f>
        <v>46203</v>
      </c>
      <c r="BY324" s="163">
        <f>IFERROR(IF(($R324-BX324)&gt;=0,0,IF(($S324-BW324)&lt;0,0,IF(AND(($S324-BX324)&gt;0,(BW324-$R324)&gt;0),$V324/365*(BX324-BW324+1),IF(AND(($S324-BX324)&lt;=0,(BW324-$R324)&gt;0),$V324/365*($S324-BW324+1),$V324/365*(BX324-$R324+1))))),0)</f>
        <v>0</v>
      </c>
      <c r="BZ324" s="159">
        <f>BX324+1</f>
        <v>46204</v>
      </c>
      <c r="CA324" s="159">
        <f>BZ324+30</f>
        <v>46234</v>
      </c>
      <c r="CB324" s="163">
        <f>IFERROR(IF(($R324-CA324)&gt;=0,0,IF(($S324-BZ324)&lt;0,0,IF(AND(($S324-CA324)&gt;0,(BZ324-$R324)&gt;0),$V324/365*(CA324-BZ324+1),IF(AND(($S324-CA324)&lt;=0,(BZ324-$R324)&gt;0),$V324/365*($S324-BZ324+1),$V324/365*(CA324-$R324+1))))),0)</f>
        <v>0</v>
      </c>
      <c r="CC324" s="159">
        <f>CA324+1</f>
        <v>46235</v>
      </c>
      <c r="CD324" s="159">
        <f>CC324+30</f>
        <v>46265</v>
      </c>
      <c r="CE324" s="163">
        <f>IFERROR(IF(($R324-CD324)&gt;=0,0,IF(($S324-CC324)&lt;0,0,IF(AND(($S324-CD324)&gt;0,(CC324-$R324)&gt;0),$V324/365*(CD324-CC324+1),IF(AND(($S324-CD324)&lt;=0,(CC324-$R324)&gt;0),$V324/365*($S324-CC324+1),$V324/365*(CD324-$R324+1))))),0)</f>
        <v>0</v>
      </c>
      <c r="CF324" s="159">
        <f>CD324+1</f>
        <v>46266</v>
      </c>
      <c r="CG324" s="159">
        <f>CF324+29</f>
        <v>46295</v>
      </c>
      <c r="CH324" s="163">
        <f>IFERROR(IF(($R324-CG324)&gt;=0,0,IF(($S324-CF324)&lt;0,0,IF(AND(($S324-CG324)&gt;0,(CF324-$R324)&gt;0),$V324/365*(CG324-CF324+1),IF(AND(($S324-CG324)&lt;=0,(CF324-$R324)&gt;0),$V324/365*($S324-CF324+1),$V324/365*(CG324-$R324+1))))),0)</f>
        <v>0</v>
      </c>
      <c r="CI324" s="159">
        <f>CG324+1</f>
        <v>46296</v>
      </c>
      <c r="CJ324" s="159">
        <f>CI324+30</f>
        <v>46326</v>
      </c>
      <c r="CK324" s="163">
        <f>IFERROR(IF(($R324-CJ324)&gt;=0,0,IF(($S324-CI324)&lt;0,0,IF(AND(($S324-CJ324)&gt;0,(CI324-$R324)&gt;0),$V324/365*(CJ324-CI324+1),IF(AND(($S324-CJ324)&lt;=0,(CI324-$R324)&gt;0),$V324/365*($S324-CI324+1),$V324/365*(CJ324-$R324+1))))),0)</f>
        <v>0</v>
      </c>
      <c r="CL324" s="159">
        <f>CJ324+1</f>
        <v>46327</v>
      </c>
      <c r="CM324" s="159">
        <f>CL324+29</f>
        <v>46356</v>
      </c>
      <c r="CN324" s="163">
        <f>IFERROR(IF(($R324-CM324)&gt;=0,0,IF(($S324-CL324)&lt;0,0,IF(AND(($S324-CM324)&gt;0,(CL324-$R324)&gt;0),$V324/365*(CM324-CL324+1),IF(AND(($S324-CM324)&lt;=0,(CL324-$R324)&gt;0),$V324/365*($S324-CL324+1),$V324/365*(CM324-$R324+1))))),0)</f>
        <v>0</v>
      </c>
      <c r="CO324" s="159">
        <f>CM324+1</f>
        <v>46357</v>
      </c>
      <c r="CP324" s="159">
        <f>CO324+30</f>
        <v>46387</v>
      </c>
      <c r="CQ324" s="163">
        <f>IFERROR(IF(($R324-CP324)&gt;=0,0,IF(($S324-CO324)&lt;0,0,IF(AND(($S324-CP324)&gt;0,(CO324-$R324)&gt;0),$V324/365*(CP324-CO324+1),IF(AND(($S324-CP324)&lt;=0,(CO324-$R324)&gt;0),$V324/365*($S324-CO324+1),$V324/365*(CP324-$R324+1))))),0)</f>
        <v>0</v>
      </c>
    </row>
    <row r="325" s="85" customFormat="1" ht="24" customHeight="1" outlineLevel="4" spans="1:95">
      <c r="A325" s="124"/>
      <c r="B325" s="125"/>
      <c r="C325" s="126"/>
      <c r="D325" s="124"/>
      <c r="E325" s="125"/>
      <c r="F325" s="125"/>
      <c r="G325" s="125"/>
      <c r="H325" s="127"/>
      <c r="I325" s="127"/>
      <c r="J325" s="127">
        <f>Z325+AC325+AF325+AI325+AL325+AO325+AR325+AU325+AX325+BA325+BD325+BG325</f>
        <v>0</v>
      </c>
      <c r="K325" s="127">
        <f>K324+1</f>
        <v>3</v>
      </c>
      <c r="L325" s="152"/>
      <c r="M325" s="153">
        <f>IFERROR(VLOOKUP($L325,'2-2 引出数据_合同数据仓库'!$B$2:$BP$10000,3,FALSE),0)</f>
        <v>0</v>
      </c>
      <c r="N325" s="127"/>
      <c r="O325" s="153">
        <f>IFERROR(VLOOKUP((LEFT(VLOOKUP($L325,'2-2 引出数据_合同数据仓库'!$B$2:$BP$10000,64,FALSE),15)&amp;(RIGHT(VLOOKUP($L325,'2-2 引出数据_合同数据仓库'!$B$2:$BP$10000,64,FALSE),4)+1)),'2-2 引出数据_合同数据仓库'!$B$2:$BP$10000,3,FALSE),0)</f>
        <v>0</v>
      </c>
      <c r="P325" s="127"/>
      <c r="Q325" s="127">
        <f>IFERROR(VLOOKUP($L325,'2-2 引出数据_合同数据仓库'!$B$2:$BP$10000,28,FALSE),0)</f>
        <v>0</v>
      </c>
      <c r="R325" s="127">
        <f>IFERROR(VLOOKUP($L325,'2-2 引出数据_合同数据仓库'!$B$2:$BP$10000,29,FALSE),0)</f>
        <v>0</v>
      </c>
      <c r="S325" s="127">
        <f>IFERROR(VLOOKUP($L325,'2-2 引出数据_合同数据仓库'!$B$2:$BP$10000,4,FALSE),0)</f>
        <v>0</v>
      </c>
      <c r="T325" s="127"/>
      <c r="U325" s="127">
        <f>IFERROR(VLOOKUP($L325,'2-2 引出数据_合同数据仓库'!$B$2:$BP$10000,15,FALSE),0)</f>
        <v>0</v>
      </c>
      <c r="V325" s="127">
        <f>U325/(S325-R325+1)*365</f>
        <v>0</v>
      </c>
      <c r="W325" s="127"/>
      <c r="X325" s="159">
        <v>45658</v>
      </c>
      <c r="Y325" s="159">
        <f>X325+30</f>
        <v>45688</v>
      </c>
      <c r="Z325" s="163">
        <f>IFERROR(IF(($R325-Y325)&gt;=0,0,IF(($S325-X325)&lt;0,0,IF(AND(($S325-Y325)&gt;0,(X325-$R325)&gt;0),$V325/365*(Y325-X325+1),IF(AND(($S325-Y325)&lt;=0,(X325-$R325)&gt;0),$V325/365*($S325-X325+1),$V325/365*(Y325-$R325+1))))),0)</f>
        <v>0</v>
      </c>
      <c r="AA325" s="159">
        <f>Y325+1</f>
        <v>45689</v>
      </c>
      <c r="AB325" s="159">
        <f>AA325+27</f>
        <v>45716</v>
      </c>
      <c r="AC325" s="163">
        <f>IFERROR(IF(($R325-AB325)&gt;=0,0,IF(($S325-AA325)&lt;0,0,IF(AND(($S325-AB325)&gt;0,(AA325-$R325)&gt;0),$V325/365*(AB325-AA325+1),IF(AND(($S325-AB325)&lt;=0,(AA325-$R325)&gt;0),$V325/365*($S325-AA325+1),$V325/365*(AB325-$R325+1))))),0)</f>
        <v>0</v>
      </c>
      <c r="AD325" s="159">
        <f>AB325+1</f>
        <v>45717</v>
      </c>
      <c r="AE325" s="159">
        <f>AD325+30</f>
        <v>45747</v>
      </c>
      <c r="AF325" s="163">
        <f>IFERROR(IF(($R325-AE325)&gt;=0,0,IF(($S325-AD325)&lt;0,0,IF(AND(($S325-AE325)&gt;0,(AD325-$R325)&gt;0),$V325/365*(AE325-AD325+1),IF(AND(($S325-AE325)&lt;=0,(AD325-$R325)&gt;0),$V325/365*($S325-AD325+1),$V325/365*(AE325-$R325+1))))),0)</f>
        <v>0</v>
      </c>
      <c r="AG325" s="159">
        <f>AE325+1</f>
        <v>45748</v>
      </c>
      <c r="AH325" s="159">
        <f>AG325+29</f>
        <v>45777</v>
      </c>
      <c r="AI325" s="163">
        <f>IFERROR(IF(($R325-AH325)&gt;=0,0,IF(($S325-AG325)&lt;0,0,IF(AND(($S325-AH325)&gt;0,(AG325-$R325)&gt;0),$V325/365*(AH325-AG325+1),IF(AND(($S325-AH325)&lt;=0,(AG325-$R325)&gt;0),$V325/365*($S325-AG325+1),$V325/365*(AH325-$R325+1))))),0)</f>
        <v>0</v>
      </c>
      <c r="AJ325" s="159">
        <f>AH325+1</f>
        <v>45778</v>
      </c>
      <c r="AK325" s="159">
        <f>AJ325+30</f>
        <v>45808</v>
      </c>
      <c r="AL325" s="163">
        <f>IFERROR(IF(($R325-AK325)&gt;=0,0,IF(($S325-AJ325)&lt;0,0,IF(AND(($S325-AK325)&gt;0,(AJ325-$R325)&gt;0),$V325/365*(AK325-AJ325+1),IF(AND(($S325-AK325)&lt;=0,(AJ325-$R325)&gt;0),$V325/365*($S325-AJ325+1),$V325/365*(AK325-$R325+1))))),0)</f>
        <v>0</v>
      </c>
      <c r="AM325" s="159">
        <f>AK325+1</f>
        <v>45809</v>
      </c>
      <c r="AN325" s="159">
        <f>AM325+29</f>
        <v>45838</v>
      </c>
      <c r="AO325" s="163">
        <f>IFERROR(IF(($R325-AN325)&gt;=0,0,IF(($S325-AM325)&lt;0,0,IF(AND(($S325-AN325)&gt;0,(AM325-$R325)&gt;0),$V325/365*(AN325-AM325+1),IF(AND(($S325-AN325)&lt;=0,(AM325-$R325)&gt;0),$V325/365*($S325-AM325+1),$V325/365*(AN325-$R325+1))))),0)</f>
        <v>0</v>
      </c>
      <c r="AP325" s="159">
        <f>AN325+1</f>
        <v>45839</v>
      </c>
      <c r="AQ325" s="159">
        <f>AP325+30</f>
        <v>45869</v>
      </c>
      <c r="AR325" s="163">
        <f>IFERROR(IF(($R325-AQ325)&gt;=0,0,IF(($S325-AP325)&lt;0,0,IF(AND(($S325-AQ325)&gt;0,(AP325-$R325)&gt;0),$V325/365*(AQ325-AP325+1),IF(AND(($S325-AQ325)&lt;=0,(AP325-$R325)&gt;0),$V325/365*($S325-AP325+1),$V325/365*(AQ325-$R325+1))))),0)</f>
        <v>0</v>
      </c>
      <c r="AS325" s="159">
        <f>AQ325+1</f>
        <v>45870</v>
      </c>
      <c r="AT325" s="159">
        <f>AS325+30</f>
        <v>45900</v>
      </c>
      <c r="AU325" s="163">
        <f>IFERROR(IF(($R325-AT325)&gt;=0,0,IF(($S325-AS325)&lt;0,0,IF(AND(($S325-AT325)&gt;0,(AS325-$R325)&gt;0),$V325/365*(AT325-AS325+1),IF(AND(($S325-AT325)&lt;=0,(AS325-$R325)&gt;0),$V325/365*($S325-AS325+1),$V325/365*(AT325-$R325+1))))),0)</f>
        <v>0</v>
      </c>
      <c r="AV325" s="159">
        <f>AT325+1</f>
        <v>45901</v>
      </c>
      <c r="AW325" s="159">
        <f>AV325+29</f>
        <v>45930</v>
      </c>
      <c r="AX325" s="163">
        <f>IFERROR(IF(($R325-AW325)&gt;=0,0,IF(($S325-AV325)&lt;0,0,IF(AND(($S325-AW325)&gt;0,(AV325-$R325)&gt;0),$V325/365*(AW325-AV325+1),IF(AND(($S325-AW325)&lt;=0,(AV325-$R325)&gt;0),$V325/365*($S325-AV325+1),$V325/365*(AW325-$R325+1))))),0)</f>
        <v>0</v>
      </c>
      <c r="AY325" s="159">
        <f>AW325+1</f>
        <v>45931</v>
      </c>
      <c r="AZ325" s="159">
        <f>AY325+30</f>
        <v>45961</v>
      </c>
      <c r="BA325" s="163">
        <f>IFERROR(IF(($R325-AZ325)&gt;=0,0,IF(($S325-AY325)&lt;0,0,IF(AND(($S325-AZ325)&gt;0,(AY325-$R325)&gt;0),$V325/365*(AZ325-AY325+1),IF(AND(($S325-AZ325)&lt;=0,(AY325-$R325)&gt;0),$V325/365*($S325-AY325+1),$V325/365*(AZ325-$R325+1))))),0)</f>
        <v>0</v>
      </c>
      <c r="BB325" s="159">
        <f>AZ325+1</f>
        <v>45962</v>
      </c>
      <c r="BC325" s="159">
        <f>BB325+29</f>
        <v>45991</v>
      </c>
      <c r="BD325" s="163">
        <f>IFERROR(IF(($R325-BC325)&gt;=0,0,IF(($S325-BB325)&lt;0,0,IF(AND(($S325-BC325)&gt;0,(BB325-$R325)&gt;0),$V325/365*(BC325-BB325+1),IF(AND(($S325-BC325)&lt;=0,(BB325-$R325)&gt;0),$V325/365*($S325-BB325+1),$V325/365*(BC325-$R325+1))))),0)</f>
        <v>0</v>
      </c>
      <c r="BE325" s="159">
        <f>BC325+1</f>
        <v>45992</v>
      </c>
      <c r="BF325" s="159">
        <f>BE325+30</f>
        <v>46022</v>
      </c>
      <c r="BG325" s="163">
        <f>IFERROR(IF(($R325-BF325)&gt;=0,0,IF(($S325-BE325)&lt;0,0,IF(AND(($S325-BF325)&gt;0,(BE325-$R325)&gt;0),$V325/365*(BF325-BE325+1),IF(AND(($S325-BF325)&lt;=0,(BE325-$R325)&gt;0),$V325/365*($S325-BE325+1),$V325/365*(BF325-$R325+1))))),0)</f>
        <v>0</v>
      </c>
      <c r="BH325" s="159">
        <v>46023</v>
      </c>
      <c r="BI325" s="159">
        <f>BH325+30</f>
        <v>46053</v>
      </c>
      <c r="BJ325" s="163">
        <f>IFERROR(IF(($R325-BI325)&gt;=0,0,IF(($S325-BH325)&lt;0,0,IF(AND(($S325-BI325)&gt;0,(BH325-$R325)&gt;0),$V325/365*(BI325-BH325+1),IF(AND(($S325-BI325)&lt;=0,(BH325-$R325)&gt;0),$V325/365*($S325-BH325+1),$V325/365*(BI325-$R325+1))))),0)</f>
        <v>0</v>
      </c>
      <c r="BK325" s="159">
        <f>BI325+1</f>
        <v>46054</v>
      </c>
      <c r="BL325" s="159">
        <f>BK325+27</f>
        <v>46081</v>
      </c>
      <c r="BM325" s="163">
        <f>IFERROR(IF(($R325-BL325)&gt;=0,0,IF(($S325-BK325)&lt;0,0,IF(AND(($S325-BL325)&gt;0,(BK325-$R325)&gt;0),$V325/365*(BL325-BK325+1),IF(AND(($S325-BL325)&lt;=0,(BK325-$R325)&gt;0),$V325/365*($S325-BK325+1),$V325/365*(BL325-$R325+1))))),0)</f>
        <v>0</v>
      </c>
      <c r="BN325" s="159">
        <f>BL325+1</f>
        <v>46082</v>
      </c>
      <c r="BO325" s="159">
        <f>BN325+30</f>
        <v>46112</v>
      </c>
      <c r="BP325" s="163">
        <f>IFERROR(IF(($R325-BO325)&gt;=0,0,IF(($S325-BN325)&lt;0,0,IF(AND(($S325-BO325)&gt;0,(BN325-$R325)&gt;0),$V325/365*(BO325-BN325+1),IF(AND(($S325-BO325)&lt;=0,(BN325-$R325)&gt;0),$V325/365*($S325-BN325+1),$V325/365*(BO325-$R325+1))))),0)</f>
        <v>0</v>
      </c>
      <c r="BQ325" s="159">
        <f>BO325+1</f>
        <v>46113</v>
      </c>
      <c r="BR325" s="159">
        <f>BQ325+29</f>
        <v>46142</v>
      </c>
      <c r="BS325" s="163">
        <f>IFERROR(IF(($R325-BR325)&gt;=0,0,IF(($S325-BQ325)&lt;0,0,IF(AND(($S325-BR325)&gt;0,(BQ325-$R325)&gt;0),$V325/365*(BR325-BQ325+1),IF(AND(($S325-BR325)&lt;=0,(BQ325-$R325)&gt;0),$V325/365*($S325-BQ325+1),$V325/365*(BR325-$R325+1))))),0)</f>
        <v>0</v>
      </c>
      <c r="BT325" s="159">
        <f>BR325+1</f>
        <v>46143</v>
      </c>
      <c r="BU325" s="159">
        <f>BT325+30</f>
        <v>46173</v>
      </c>
      <c r="BV325" s="163">
        <f>IFERROR(IF(($R325-BU325)&gt;=0,0,IF(($S325-BT325)&lt;0,0,IF(AND(($S325-BU325)&gt;0,(BT325-$R325)&gt;0),$V325/365*(BU325-BT325+1),IF(AND(($S325-BU325)&lt;=0,(BT325-$R325)&gt;0),$V325/365*($S325-BT325+1),$V325/365*(BU325-$R325+1))))),0)</f>
        <v>0</v>
      </c>
      <c r="BW325" s="159">
        <f>BU325+1</f>
        <v>46174</v>
      </c>
      <c r="BX325" s="159">
        <f>BW325+29</f>
        <v>46203</v>
      </c>
      <c r="BY325" s="163">
        <f>IFERROR(IF(($R325-BX325)&gt;=0,0,IF(($S325-BW325)&lt;0,0,IF(AND(($S325-BX325)&gt;0,(BW325-$R325)&gt;0),$V325/365*(BX325-BW325+1),IF(AND(($S325-BX325)&lt;=0,(BW325-$R325)&gt;0),$V325/365*($S325-BW325+1),$V325/365*(BX325-$R325+1))))),0)</f>
        <v>0</v>
      </c>
      <c r="BZ325" s="159">
        <f>BX325+1</f>
        <v>46204</v>
      </c>
      <c r="CA325" s="159">
        <f>BZ325+30</f>
        <v>46234</v>
      </c>
      <c r="CB325" s="163">
        <f>IFERROR(IF(($R325-CA325)&gt;=0,0,IF(($S325-BZ325)&lt;0,0,IF(AND(($S325-CA325)&gt;0,(BZ325-$R325)&gt;0),$V325/365*(CA325-BZ325+1),IF(AND(($S325-CA325)&lt;=0,(BZ325-$R325)&gt;0),$V325/365*($S325-BZ325+1),$V325/365*(CA325-$R325+1))))),0)</f>
        <v>0</v>
      </c>
      <c r="CC325" s="159">
        <f>CA325+1</f>
        <v>46235</v>
      </c>
      <c r="CD325" s="159">
        <f>CC325+30</f>
        <v>46265</v>
      </c>
      <c r="CE325" s="163">
        <f>IFERROR(IF(($R325-CD325)&gt;=0,0,IF(($S325-CC325)&lt;0,0,IF(AND(($S325-CD325)&gt;0,(CC325-$R325)&gt;0),$V325/365*(CD325-CC325+1),IF(AND(($S325-CD325)&lt;=0,(CC325-$R325)&gt;0),$V325/365*($S325-CC325+1),$V325/365*(CD325-$R325+1))))),0)</f>
        <v>0</v>
      </c>
      <c r="CF325" s="159">
        <f>CD325+1</f>
        <v>46266</v>
      </c>
      <c r="CG325" s="159">
        <f>CF325+29</f>
        <v>46295</v>
      </c>
      <c r="CH325" s="163">
        <f>IFERROR(IF(($R325-CG325)&gt;=0,0,IF(($S325-CF325)&lt;0,0,IF(AND(($S325-CG325)&gt;0,(CF325-$R325)&gt;0),$V325/365*(CG325-CF325+1),IF(AND(($S325-CG325)&lt;=0,(CF325-$R325)&gt;0),$V325/365*($S325-CF325+1),$V325/365*(CG325-$R325+1))))),0)</f>
        <v>0</v>
      </c>
      <c r="CI325" s="159">
        <f>CG325+1</f>
        <v>46296</v>
      </c>
      <c r="CJ325" s="159">
        <f>CI325+30</f>
        <v>46326</v>
      </c>
      <c r="CK325" s="163">
        <f>IFERROR(IF(($R325-CJ325)&gt;=0,0,IF(($S325-CI325)&lt;0,0,IF(AND(($S325-CJ325)&gt;0,(CI325-$R325)&gt;0),$V325/365*(CJ325-CI325+1),IF(AND(($S325-CJ325)&lt;=0,(CI325-$R325)&gt;0),$V325/365*($S325-CI325+1),$V325/365*(CJ325-$R325+1))))),0)</f>
        <v>0</v>
      </c>
      <c r="CL325" s="159">
        <f>CJ325+1</f>
        <v>46327</v>
      </c>
      <c r="CM325" s="159">
        <f>CL325+29</f>
        <v>46356</v>
      </c>
      <c r="CN325" s="163">
        <f>IFERROR(IF(($R325-CM325)&gt;=0,0,IF(($S325-CL325)&lt;0,0,IF(AND(($S325-CM325)&gt;0,(CL325-$R325)&gt;0),$V325/365*(CM325-CL325+1),IF(AND(($S325-CM325)&lt;=0,(CL325-$R325)&gt;0),$V325/365*($S325-CL325+1),$V325/365*(CM325-$R325+1))))),0)</f>
        <v>0</v>
      </c>
      <c r="CO325" s="159">
        <f>CM325+1</f>
        <v>46357</v>
      </c>
      <c r="CP325" s="159">
        <f>CO325+30</f>
        <v>46387</v>
      </c>
      <c r="CQ325" s="163">
        <f>IFERROR(IF(($R325-CP325)&gt;=0,0,IF(($S325-CO325)&lt;0,0,IF(AND(($S325-CP325)&gt;0,(CO325-$R325)&gt;0),$V325/365*(CP325-CO325+1),IF(AND(($S325-CP325)&lt;=0,(CO325-$R325)&gt;0),$V325/365*($S325-CO325+1),$V325/365*(CP325-$R325+1))))),0)</f>
        <v>0</v>
      </c>
    </row>
    <row r="326" s="85" customFormat="1" ht="24" customHeight="1" outlineLevel="4" spans="1:95">
      <c r="A326" s="124"/>
      <c r="B326" s="125"/>
      <c r="C326" s="126"/>
      <c r="D326" s="124"/>
      <c r="E326" s="125"/>
      <c r="F326" s="125"/>
      <c r="G326" s="125"/>
      <c r="H326" s="127"/>
      <c r="I326" s="127"/>
      <c r="J326" s="127">
        <f>Z326+AC326+AF326+AI326+AL326+AO326+AR326+AU326+AX326+BA326+BD326+BG326</f>
        <v>0</v>
      </c>
      <c r="K326" s="127">
        <f>K325+1</f>
        <v>4</v>
      </c>
      <c r="L326" s="152"/>
      <c r="M326" s="153">
        <f>IFERROR(VLOOKUP($L326,'2-2 引出数据_合同数据仓库'!$B$2:$BP$10000,3,FALSE),0)</f>
        <v>0</v>
      </c>
      <c r="N326" s="127"/>
      <c r="O326" s="153">
        <f>IFERROR(VLOOKUP((LEFT(VLOOKUP($L326,'2-2 引出数据_合同数据仓库'!$B$2:$BP$10000,64,FALSE),15)&amp;(RIGHT(VLOOKUP($L326,'2-2 引出数据_合同数据仓库'!$B$2:$BP$10000,64,FALSE),4)+1)),'2-2 引出数据_合同数据仓库'!$B$2:$BP$10000,3,FALSE),0)</f>
        <v>0</v>
      </c>
      <c r="P326" s="127"/>
      <c r="Q326" s="127">
        <f>IFERROR(VLOOKUP($L326,'2-2 引出数据_合同数据仓库'!$B$2:$BP$10000,28,FALSE),0)</f>
        <v>0</v>
      </c>
      <c r="R326" s="127">
        <f>IFERROR(VLOOKUP($L326,'2-2 引出数据_合同数据仓库'!$B$2:$BP$10000,29,FALSE),0)</f>
        <v>0</v>
      </c>
      <c r="S326" s="127">
        <f>IFERROR(VLOOKUP($L326,'2-2 引出数据_合同数据仓库'!$B$2:$BP$10000,4,FALSE),0)</f>
        <v>0</v>
      </c>
      <c r="T326" s="127"/>
      <c r="U326" s="127">
        <f>IFERROR(VLOOKUP($L326,'2-2 引出数据_合同数据仓库'!$B$2:$BP$10000,15,FALSE),0)</f>
        <v>0</v>
      </c>
      <c r="V326" s="127">
        <f>U326/(S326-R326+1)*365</f>
        <v>0</v>
      </c>
      <c r="W326" s="127"/>
      <c r="X326" s="159">
        <v>45658</v>
      </c>
      <c r="Y326" s="159">
        <f>X326+30</f>
        <v>45688</v>
      </c>
      <c r="Z326" s="163">
        <f>IFERROR(IF(($R326-Y326)&gt;=0,0,IF(($S326-X326)&lt;0,0,IF(AND(($S326-Y326)&gt;0,(X326-$R326)&gt;0),$V326/365*(Y326-X326+1),IF(AND(($S326-Y326)&lt;=0,(X326-$R326)&gt;0),$V326/365*($S326-X326+1),$V326/365*(Y326-$R326+1))))),0)</f>
        <v>0</v>
      </c>
      <c r="AA326" s="159">
        <f>Y326+1</f>
        <v>45689</v>
      </c>
      <c r="AB326" s="159">
        <f>AA326+27</f>
        <v>45716</v>
      </c>
      <c r="AC326" s="163">
        <f>IFERROR(IF(($R326-AB326)&gt;=0,0,IF(($S326-AA326)&lt;0,0,IF(AND(($S326-AB326)&gt;0,(AA326-$R326)&gt;0),$V326/365*(AB326-AA326+1),IF(AND(($S326-AB326)&lt;=0,(AA326-$R326)&gt;0),$V326/365*($S326-AA326+1),$V326/365*(AB326-$R326+1))))),0)</f>
        <v>0</v>
      </c>
      <c r="AD326" s="159">
        <f>AB326+1</f>
        <v>45717</v>
      </c>
      <c r="AE326" s="159">
        <f>AD326+30</f>
        <v>45747</v>
      </c>
      <c r="AF326" s="163">
        <f>IFERROR(IF(($R326-AE326)&gt;=0,0,IF(($S326-AD326)&lt;0,0,IF(AND(($S326-AE326)&gt;0,(AD326-$R326)&gt;0),$V326/365*(AE326-AD326+1),IF(AND(($S326-AE326)&lt;=0,(AD326-$R326)&gt;0),$V326/365*($S326-AD326+1),$V326/365*(AE326-$R326+1))))),0)</f>
        <v>0</v>
      </c>
      <c r="AG326" s="159">
        <f>AE326+1</f>
        <v>45748</v>
      </c>
      <c r="AH326" s="159">
        <f>AG326+29</f>
        <v>45777</v>
      </c>
      <c r="AI326" s="163">
        <f>IFERROR(IF(($R326-AH326)&gt;=0,0,IF(($S326-AG326)&lt;0,0,IF(AND(($S326-AH326)&gt;0,(AG326-$R326)&gt;0),$V326/365*(AH326-AG326+1),IF(AND(($S326-AH326)&lt;=0,(AG326-$R326)&gt;0),$V326/365*($S326-AG326+1),$V326/365*(AH326-$R326+1))))),0)</f>
        <v>0</v>
      </c>
      <c r="AJ326" s="159">
        <f>AH326+1</f>
        <v>45778</v>
      </c>
      <c r="AK326" s="159">
        <f>AJ326+30</f>
        <v>45808</v>
      </c>
      <c r="AL326" s="163">
        <f>IFERROR(IF(($R326-AK326)&gt;=0,0,IF(($S326-AJ326)&lt;0,0,IF(AND(($S326-AK326)&gt;0,(AJ326-$R326)&gt;0),$V326/365*(AK326-AJ326+1),IF(AND(($S326-AK326)&lt;=0,(AJ326-$R326)&gt;0),$V326/365*($S326-AJ326+1),$V326/365*(AK326-$R326+1))))),0)</f>
        <v>0</v>
      </c>
      <c r="AM326" s="159">
        <f>AK326+1</f>
        <v>45809</v>
      </c>
      <c r="AN326" s="159">
        <f>AM326+29</f>
        <v>45838</v>
      </c>
      <c r="AO326" s="163">
        <f>IFERROR(IF(($R326-AN326)&gt;=0,0,IF(($S326-AM326)&lt;0,0,IF(AND(($S326-AN326)&gt;0,(AM326-$R326)&gt;0),$V326/365*(AN326-AM326+1),IF(AND(($S326-AN326)&lt;=0,(AM326-$R326)&gt;0),$V326/365*($S326-AM326+1),$V326/365*(AN326-$R326+1))))),0)</f>
        <v>0</v>
      </c>
      <c r="AP326" s="159">
        <f>AN326+1</f>
        <v>45839</v>
      </c>
      <c r="AQ326" s="159">
        <f>AP326+30</f>
        <v>45869</v>
      </c>
      <c r="AR326" s="163">
        <f>IFERROR(IF(($R326-AQ326)&gt;=0,0,IF(($S326-AP326)&lt;0,0,IF(AND(($S326-AQ326)&gt;0,(AP326-$R326)&gt;0),$V326/365*(AQ326-AP326+1),IF(AND(($S326-AQ326)&lt;=0,(AP326-$R326)&gt;0),$V326/365*($S326-AP326+1),$V326/365*(AQ326-$R326+1))))),0)</f>
        <v>0</v>
      </c>
      <c r="AS326" s="159">
        <f>AQ326+1</f>
        <v>45870</v>
      </c>
      <c r="AT326" s="159">
        <f>AS326+30</f>
        <v>45900</v>
      </c>
      <c r="AU326" s="163">
        <f>IFERROR(IF(($R326-AT326)&gt;=0,0,IF(($S326-AS326)&lt;0,0,IF(AND(($S326-AT326)&gt;0,(AS326-$R326)&gt;0),$V326/365*(AT326-AS326+1),IF(AND(($S326-AT326)&lt;=0,(AS326-$R326)&gt;0),$V326/365*($S326-AS326+1),$V326/365*(AT326-$R326+1))))),0)</f>
        <v>0</v>
      </c>
      <c r="AV326" s="159">
        <f>AT326+1</f>
        <v>45901</v>
      </c>
      <c r="AW326" s="159">
        <f>AV326+29</f>
        <v>45930</v>
      </c>
      <c r="AX326" s="163">
        <f>IFERROR(IF(($R326-AW326)&gt;=0,0,IF(($S326-AV326)&lt;0,0,IF(AND(($S326-AW326)&gt;0,(AV326-$R326)&gt;0),$V326/365*(AW326-AV326+1),IF(AND(($S326-AW326)&lt;=0,(AV326-$R326)&gt;0),$V326/365*($S326-AV326+1),$V326/365*(AW326-$R326+1))))),0)</f>
        <v>0</v>
      </c>
      <c r="AY326" s="159">
        <f>AW326+1</f>
        <v>45931</v>
      </c>
      <c r="AZ326" s="159">
        <f>AY326+30</f>
        <v>45961</v>
      </c>
      <c r="BA326" s="163">
        <f>IFERROR(IF(($R326-AZ326)&gt;=0,0,IF(($S326-AY326)&lt;0,0,IF(AND(($S326-AZ326)&gt;0,(AY326-$R326)&gt;0),$V326/365*(AZ326-AY326+1),IF(AND(($S326-AZ326)&lt;=0,(AY326-$R326)&gt;0),$V326/365*($S326-AY326+1),$V326/365*(AZ326-$R326+1))))),0)</f>
        <v>0</v>
      </c>
      <c r="BB326" s="159">
        <f>AZ326+1</f>
        <v>45962</v>
      </c>
      <c r="BC326" s="159">
        <f>BB326+29</f>
        <v>45991</v>
      </c>
      <c r="BD326" s="163">
        <f>IFERROR(IF(($R326-BC326)&gt;=0,0,IF(($S326-BB326)&lt;0,0,IF(AND(($S326-BC326)&gt;0,(BB326-$R326)&gt;0),$V326/365*(BC326-BB326+1),IF(AND(($S326-BC326)&lt;=0,(BB326-$R326)&gt;0),$V326/365*($S326-BB326+1),$V326/365*(BC326-$R326+1))))),0)</f>
        <v>0</v>
      </c>
      <c r="BE326" s="159">
        <f>BC326+1</f>
        <v>45992</v>
      </c>
      <c r="BF326" s="159">
        <f>BE326+30</f>
        <v>46022</v>
      </c>
      <c r="BG326" s="163">
        <f>IFERROR(IF(($R326-BF326)&gt;=0,0,IF(($S326-BE326)&lt;0,0,IF(AND(($S326-BF326)&gt;0,(BE326-$R326)&gt;0),$V326/365*(BF326-BE326+1),IF(AND(($S326-BF326)&lt;=0,(BE326-$R326)&gt;0),$V326/365*($S326-BE326+1),$V326/365*(BF326-$R326+1))))),0)</f>
        <v>0</v>
      </c>
      <c r="BH326" s="159">
        <v>46023</v>
      </c>
      <c r="BI326" s="159">
        <f>BH326+30</f>
        <v>46053</v>
      </c>
      <c r="BJ326" s="163">
        <f>IFERROR(IF(($R326-BI326)&gt;=0,0,IF(($S326-BH326)&lt;0,0,IF(AND(($S326-BI326)&gt;0,(BH326-$R326)&gt;0),$V326/365*(BI326-BH326+1),IF(AND(($S326-BI326)&lt;=0,(BH326-$R326)&gt;0),$V326/365*($S326-BH326+1),$V326/365*(BI326-$R326+1))))),0)</f>
        <v>0</v>
      </c>
      <c r="BK326" s="159">
        <f>BI326+1</f>
        <v>46054</v>
      </c>
      <c r="BL326" s="159">
        <f>BK326+27</f>
        <v>46081</v>
      </c>
      <c r="BM326" s="163">
        <f>IFERROR(IF(($R326-BL326)&gt;=0,0,IF(($S326-BK326)&lt;0,0,IF(AND(($S326-BL326)&gt;0,(BK326-$R326)&gt;0),$V326/365*(BL326-BK326+1),IF(AND(($S326-BL326)&lt;=0,(BK326-$R326)&gt;0),$V326/365*($S326-BK326+1),$V326/365*(BL326-$R326+1))))),0)</f>
        <v>0</v>
      </c>
      <c r="BN326" s="159">
        <f>BL326+1</f>
        <v>46082</v>
      </c>
      <c r="BO326" s="159">
        <f>BN326+30</f>
        <v>46112</v>
      </c>
      <c r="BP326" s="163">
        <f>IFERROR(IF(($R326-BO326)&gt;=0,0,IF(($S326-BN326)&lt;0,0,IF(AND(($S326-BO326)&gt;0,(BN326-$R326)&gt;0),$V326/365*(BO326-BN326+1),IF(AND(($S326-BO326)&lt;=0,(BN326-$R326)&gt;0),$V326/365*($S326-BN326+1),$V326/365*(BO326-$R326+1))))),0)</f>
        <v>0</v>
      </c>
      <c r="BQ326" s="159">
        <f>BO326+1</f>
        <v>46113</v>
      </c>
      <c r="BR326" s="159">
        <f>BQ326+29</f>
        <v>46142</v>
      </c>
      <c r="BS326" s="163">
        <f>IFERROR(IF(($R326-BR326)&gt;=0,0,IF(($S326-BQ326)&lt;0,0,IF(AND(($S326-BR326)&gt;0,(BQ326-$R326)&gt;0),$V326/365*(BR326-BQ326+1),IF(AND(($S326-BR326)&lt;=0,(BQ326-$R326)&gt;0),$V326/365*($S326-BQ326+1),$V326/365*(BR326-$R326+1))))),0)</f>
        <v>0</v>
      </c>
      <c r="BT326" s="159">
        <f>BR326+1</f>
        <v>46143</v>
      </c>
      <c r="BU326" s="159">
        <f>BT326+30</f>
        <v>46173</v>
      </c>
      <c r="BV326" s="163">
        <f>IFERROR(IF(($R326-BU326)&gt;=0,0,IF(($S326-BT326)&lt;0,0,IF(AND(($S326-BU326)&gt;0,(BT326-$R326)&gt;0),$V326/365*(BU326-BT326+1),IF(AND(($S326-BU326)&lt;=0,(BT326-$R326)&gt;0),$V326/365*($S326-BT326+1),$V326/365*(BU326-$R326+1))))),0)</f>
        <v>0</v>
      </c>
      <c r="BW326" s="159">
        <f>BU326+1</f>
        <v>46174</v>
      </c>
      <c r="BX326" s="159">
        <f>BW326+29</f>
        <v>46203</v>
      </c>
      <c r="BY326" s="163">
        <f>IFERROR(IF(($R326-BX326)&gt;=0,0,IF(($S326-BW326)&lt;0,0,IF(AND(($S326-BX326)&gt;0,(BW326-$R326)&gt;0),$V326/365*(BX326-BW326+1),IF(AND(($S326-BX326)&lt;=0,(BW326-$R326)&gt;0),$V326/365*($S326-BW326+1),$V326/365*(BX326-$R326+1))))),0)</f>
        <v>0</v>
      </c>
      <c r="BZ326" s="159">
        <f>BX326+1</f>
        <v>46204</v>
      </c>
      <c r="CA326" s="159">
        <f>BZ326+30</f>
        <v>46234</v>
      </c>
      <c r="CB326" s="163">
        <f>IFERROR(IF(($R326-CA326)&gt;=0,0,IF(($S326-BZ326)&lt;0,0,IF(AND(($S326-CA326)&gt;0,(BZ326-$R326)&gt;0),$V326/365*(CA326-BZ326+1),IF(AND(($S326-CA326)&lt;=0,(BZ326-$R326)&gt;0),$V326/365*($S326-BZ326+1),$V326/365*(CA326-$R326+1))))),0)</f>
        <v>0</v>
      </c>
      <c r="CC326" s="159">
        <f>CA326+1</f>
        <v>46235</v>
      </c>
      <c r="CD326" s="159">
        <f>CC326+30</f>
        <v>46265</v>
      </c>
      <c r="CE326" s="163">
        <f>IFERROR(IF(($R326-CD326)&gt;=0,0,IF(($S326-CC326)&lt;0,0,IF(AND(($S326-CD326)&gt;0,(CC326-$R326)&gt;0),$V326/365*(CD326-CC326+1),IF(AND(($S326-CD326)&lt;=0,(CC326-$R326)&gt;0),$V326/365*($S326-CC326+1),$V326/365*(CD326-$R326+1))))),0)</f>
        <v>0</v>
      </c>
      <c r="CF326" s="159">
        <f>CD326+1</f>
        <v>46266</v>
      </c>
      <c r="CG326" s="159">
        <f>CF326+29</f>
        <v>46295</v>
      </c>
      <c r="CH326" s="163">
        <f>IFERROR(IF(($R326-CG326)&gt;=0,0,IF(($S326-CF326)&lt;0,0,IF(AND(($S326-CG326)&gt;0,(CF326-$R326)&gt;0),$V326/365*(CG326-CF326+1),IF(AND(($S326-CG326)&lt;=0,(CF326-$R326)&gt;0),$V326/365*($S326-CF326+1),$V326/365*(CG326-$R326+1))))),0)</f>
        <v>0</v>
      </c>
      <c r="CI326" s="159">
        <f>CG326+1</f>
        <v>46296</v>
      </c>
      <c r="CJ326" s="159">
        <f>CI326+30</f>
        <v>46326</v>
      </c>
      <c r="CK326" s="163">
        <f>IFERROR(IF(($R326-CJ326)&gt;=0,0,IF(($S326-CI326)&lt;0,0,IF(AND(($S326-CJ326)&gt;0,(CI326-$R326)&gt;0),$V326/365*(CJ326-CI326+1),IF(AND(($S326-CJ326)&lt;=0,(CI326-$R326)&gt;0),$V326/365*($S326-CI326+1),$V326/365*(CJ326-$R326+1))))),0)</f>
        <v>0</v>
      </c>
      <c r="CL326" s="159">
        <f>CJ326+1</f>
        <v>46327</v>
      </c>
      <c r="CM326" s="159">
        <f>CL326+29</f>
        <v>46356</v>
      </c>
      <c r="CN326" s="163">
        <f>IFERROR(IF(($R326-CM326)&gt;=0,0,IF(($S326-CL326)&lt;0,0,IF(AND(($S326-CM326)&gt;0,(CL326-$R326)&gt;0),$V326/365*(CM326-CL326+1),IF(AND(($S326-CM326)&lt;=0,(CL326-$R326)&gt;0),$V326/365*($S326-CL326+1),$V326/365*(CM326-$R326+1))))),0)</f>
        <v>0</v>
      </c>
      <c r="CO326" s="159">
        <f>CM326+1</f>
        <v>46357</v>
      </c>
      <c r="CP326" s="159">
        <f>CO326+30</f>
        <v>46387</v>
      </c>
      <c r="CQ326" s="163">
        <f>IFERROR(IF(($R326-CP326)&gt;=0,0,IF(($S326-CO326)&lt;0,0,IF(AND(($S326-CP326)&gt;0,(CO326-$R326)&gt;0),$V326/365*(CP326-CO326+1),IF(AND(($S326-CP326)&lt;=0,(CO326-$R326)&gt;0),$V326/365*($S326-CO326+1),$V326/365*(CP326-$R326+1))))),0)</f>
        <v>0</v>
      </c>
    </row>
    <row r="327" s="85" customFormat="1" ht="24" customHeight="1" outlineLevel="4" spans="1:95">
      <c r="A327" s="128" t="s">
        <v>2815</v>
      </c>
      <c r="B327" s="129"/>
      <c r="C327" s="129"/>
      <c r="D327" s="129"/>
      <c r="E327" s="129"/>
      <c r="F327" s="129"/>
      <c r="G327" s="130"/>
      <c r="H327" s="131"/>
      <c r="I327" s="131"/>
      <c r="J327" s="131"/>
      <c r="K327" s="131"/>
      <c r="L327" s="154"/>
      <c r="M327" s="154"/>
      <c r="N327" s="131"/>
      <c r="O327" s="131"/>
      <c r="P327" s="131"/>
      <c r="Q327" s="131"/>
      <c r="R327" s="131"/>
      <c r="S327" s="131"/>
      <c r="T327" s="131"/>
      <c r="U327" s="131"/>
      <c r="V327" s="131"/>
      <c r="W327" s="131"/>
      <c r="X327" s="131"/>
      <c r="Y327" s="131"/>
      <c r="Z327" s="131"/>
      <c r="AA327" s="131"/>
      <c r="AB327" s="131"/>
      <c r="AC327" s="131"/>
      <c r="AD327" s="131"/>
      <c r="AE327" s="131"/>
      <c r="AF327" s="131"/>
      <c r="AG327" s="131"/>
      <c r="AH327" s="131"/>
      <c r="AI327" s="131"/>
      <c r="AJ327" s="131"/>
      <c r="AK327" s="131"/>
      <c r="AL327" s="131"/>
      <c r="AM327" s="131"/>
      <c r="AN327" s="131"/>
      <c r="AO327" s="131"/>
      <c r="AP327" s="131"/>
      <c r="AQ327" s="131"/>
      <c r="AR327" s="131"/>
      <c r="AS327" s="131"/>
      <c r="AT327" s="131"/>
      <c r="AU327" s="131"/>
      <c r="AV327" s="131"/>
      <c r="AW327" s="131"/>
      <c r="AX327" s="131"/>
      <c r="AY327" s="131"/>
      <c r="AZ327" s="131"/>
      <c r="BA327" s="131"/>
      <c r="BB327" s="131"/>
      <c r="BC327" s="131"/>
      <c r="BD327" s="131"/>
      <c r="BE327" s="131"/>
      <c r="BF327" s="131"/>
      <c r="BG327" s="131"/>
      <c r="BH327" s="131"/>
      <c r="BI327" s="131"/>
      <c r="BJ327" s="131"/>
      <c r="BK327" s="131"/>
      <c r="BL327" s="131"/>
      <c r="BM327" s="131"/>
      <c r="BN327" s="131"/>
      <c r="BO327" s="131"/>
      <c r="BP327" s="131"/>
      <c r="BQ327" s="131"/>
      <c r="BR327" s="131"/>
      <c r="BS327" s="131"/>
      <c r="BT327" s="131"/>
      <c r="BU327" s="131"/>
      <c r="BV327" s="131"/>
      <c r="BW327" s="131"/>
      <c r="BX327" s="131"/>
      <c r="BY327" s="131"/>
      <c r="BZ327" s="131"/>
      <c r="CA327" s="131"/>
      <c r="CB327" s="131"/>
      <c r="CC327" s="131"/>
      <c r="CD327" s="131"/>
      <c r="CE327" s="131"/>
      <c r="CF327" s="131"/>
      <c r="CG327" s="131"/>
      <c r="CH327" s="131"/>
      <c r="CI327" s="131"/>
      <c r="CJ327" s="131"/>
      <c r="CK327" s="131"/>
      <c r="CL327" s="131"/>
      <c r="CM327" s="131"/>
      <c r="CN327" s="131"/>
      <c r="CO327" s="131"/>
      <c r="CP327" s="131"/>
      <c r="CQ327" s="131"/>
    </row>
    <row r="328" ht="24" customHeight="1" outlineLevel="3" spans="1:95">
      <c r="A328" s="120"/>
      <c r="B328" s="121" t="s">
        <v>793</v>
      </c>
      <c r="C328" s="122" t="s">
        <v>1259</v>
      </c>
      <c r="D328" s="120" t="s">
        <v>1260</v>
      </c>
      <c r="E328" s="121" t="s">
        <v>1258</v>
      </c>
      <c r="F328" s="121"/>
      <c r="G328" s="121" t="s">
        <v>937</v>
      </c>
      <c r="H328" s="123">
        <f>X328+AA328+AD328+AG328+AJ328+AM328+AP328+AS328+AV328+AY328+BB328+BE328</f>
        <v>0</v>
      </c>
      <c r="I328" s="123">
        <f>Y328+AB328+AE328+AH328+AK328+AN328+AQ328+AT328+AW328+AZ328+BC328+BF328</f>
        <v>0</v>
      </c>
      <c r="J328" s="123">
        <f>Z328+AC328+AF328+AI328+AL328+AO328+AR328+AU328+AX328+BA328+BD328+BG328</f>
        <v>0</v>
      </c>
      <c r="K328" s="123"/>
      <c r="L328" s="151"/>
      <c r="M328" s="151"/>
      <c r="N328" s="123"/>
      <c r="O328" s="123"/>
      <c r="P328" s="123"/>
      <c r="Q328" s="123"/>
      <c r="R328" s="123"/>
      <c r="S328" s="123"/>
      <c r="T328" s="123"/>
      <c r="U328" s="123"/>
      <c r="V328" s="123"/>
      <c r="W328" s="123"/>
      <c r="X328" s="123">
        <f>VLOOKUP($C328,'1 预算编制表单'!$C:$BJ,27,FALSE)</f>
        <v>0</v>
      </c>
      <c r="Y328" s="123">
        <f>X328-Z328</f>
        <v>0</v>
      </c>
      <c r="Z328" s="123">
        <f>SUM(Z329:Z333)</f>
        <v>0</v>
      </c>
      <c r="AA328" s="123">
        <f>VLOOKUP($C328,'1 预算编制表单'!$C:$BJ,30,FALSE)</f>
        <v>0</v>
      </c>
      <c r="AB328" s="123">
        <f>AA328-AC328</f>
        <v>0</v>
      </c>
      <c r="AC328" s="123">
        <f>SUM(AC329:AC333)</f>
        <v>0</v>
      </c>
      <c r="AD328" s="123">
        <f>VLOOKUP($C328,'1 预算编制表单'!$C:$BJ,33,FALSE)</f>
        <v>0</v>
      </c>
      <c r="AE328" s="123">
        <f>AD328-AF328</f>
        <v>0</v>
      </c>
      <c r="AF328" s="123">
        <f>SUM(AF329:AF333)</f>
        <v>0</v>
      </c>
      <c r="AG328" s="123">
        <f>VLOOKUP($C328,'1 预算编制表单'!$C:$BJ,36,FALSE)</f>
        <v>0</v>
      </c>
      <c r="AH328" s="123">
        <f>AG328-AI328</f>
        <v>0</v>
      </c>
      <c r="AI328" s="123">
        <f>SUM(AI329:AI333)</f>
        <v>0</v>
      </c>
      <c r="AJ328" s="123">
        <f>VLOOKUP($C328,'1 预算编制表单'!$C:$BJ,39,FALSE)</f>
        <v>0</v>
      </c>
      <c r="AK328" s="123">
        <f>AJ328-AL328</f>
        <v>0</v>
      </c>
      <c r="AL328" s="123">
        <f>SUM(AL329:AL333)</f>
        <v>0</v>
      </c>
      <c r="AM328" s="123">
        <f>VLOOKUP($C328,'1 预算编制表单'!$C:$BJ,42,FALSE)</f>
        <v>0</v>
      </c>
      <c r="AN328" s="123">
        <f>AM328-AO328</f>
        <v>0</v>
      </c>
      <c r="AO328" s="123">
        <f>SUM(AO329:AO333)</f>
        <v>0</v>
      </c>
      <c r="AP328" s="123">
        <f>VLOOKUP($C328,'1 预算编制表单'!$C:$BJ,45,FALSE)</f>
        <v>0</v>
      </c>
      <c r="AQ328" s="123">
        <f>AP328-AR328</f>
        <v>0</v>
      </c>
      <c r="AR328" s="123">
        <f>SUM(AR329:AR333)</f>
        <v>0</v>
      </c>
      <c r="AS328" s="123">
        <f>VLOOKUP($C328,'1 预算编制表单'!$C:$BJ,48,FALSE)</f>
        <v>0</v>
      </c>
      <c r="AT328" s="123">
        <f>AS328-AU328</f>
        <v>0</v>
      </c>
      <c r="AU328" s="123">
        <f>SUM(AU329:AU333)</f>
        <v>0</v>
      </c>
      <c r="AV328" s="123">
        <f>VLOOKUP($C328,'1 预算编制表单'!$C:$BJ,51,FALSE)</f>
        <v>0</v>
      </c>
      <c r="AW328" s="123">
        <f>AV328-AX328</f>
        <v>0</v>
      </c>
      <c r="AX328" s="123">
        <f>SUM(AX329:AX333)</f>
        <v>0</v>
      </c>
      <c r="AY328" s="123">
        <f>VLOOKUP($C328,'1 预算编制表单'!$C:$BJ,54,FALSE)</f>
        <v>0</v>
      </c>
      <c r="AZ328" s="123">
        <f>AY328-BA328</f>
        <v>0</v>
      </c>
      <c r="BA328" s="123">
        <f>SUM(BA329:BA333)</f>
        <v>0</v>
      </c>
      <c r="BB328" s="123">
        <f>VLOOKUP($C328,'1 预算编制表单'!$C:$BJ,57,FALSE)</f>
        <v>0</v>
      </c>
      <c r="BC328" s="123">
        <f>BB328-BD328</f>
        <v>0</v>
      </c>
      <c r="BD328" s="123">
        <f>SUM(BD329:BD333)</f>
        <v>0</v>
      </c>
      <c r="BE328" s="123">
        <f>VLOOKUP($C328,'1 预算编制表单'!$C:$BJ,60,FALSE)</f>
        <v>0</v>
      </c>
      <c r="BF328" s="123">
        <f>BE328-BG328</f>
        <v>0</v>
      </c>
      <c r="BG328" s="123">
        <f>SUM(BG329:BG333)</f>
        <v>0</v>
      </c>
      <c r="BH328" s="123">
        <f>VLOOKUP($C328,'1 预算编制表单'!$C:$BJ,27,FALSE)</f>
        <v>0</v>
      </c>
      <c r="BI328" s="123">
        <f>BH328-BJ328</f>
        <v>0</v>
      </c>
      <c r="BJ328" s="123">
        <f>SUM(BJ329:BJ333)</f>
        <v>0</v>
      </c>
      <c r="BK328" s="123">
        <f>VLOOKUP($C328,'1 预算编制表单'!$C:$BJ,30,FALSE)</f>
        <v>0</v>
      </c>
      <c r="BL328" s="123">
        <f>BK328-BM328</f>
        <v>0</v>
      </c>
      <c r="BM328" s="123">
        <f>SUM(BM329:BM333)</f>
        <v>0</v>
      </c>
      <c r="BN328" s="123">
        <f>VLOOKUP($C328,'1 预算编制表单'!$C:$BJ,33,FALSE)</f>
        <v>0</v>
      </c>
      <c r="BO328" s="123">
        <f>BN328-BP328</f>
        <v>0</v>
      </c>
      <c r="BP328" s="123">
        <f>SUM(BP329:BP333)</f>
        <v>0</v>
      </c>
      <c r="BQ328" s="123">
        <f>VLOOKUP($C328,'1 预算编制表单'!$C:$BJ,36,FALSE)</f>
        <v>0</v>
      </c>
      <c r="BR328" s="123">
        <f>BQ328-BS328</f>
        <v>0</v>
      </c>
      <c r="BS328" s="123">
        <f>SUM(BS329:BS333)</f>
        <v>0</v>
      </c>
      <c r="BT328" s="123">
        <f>VLOOKUP($C328,'1 预算编制表单'!$C:$BJ,39,FALSE)</f>
        <v>0</v>
      </c>
      <c r="BU328" s="123">
        <f>BT328-BV328</f>
        <v>0</v>
      </c>
      <c r="BV328" s="123">
        <f>SUM(BV329:BV333)</f>
        <v>0</v>
      </c>
      <c r="BW328" s="123">
        <f>VLOOKUP($C328,'1 预算编制表单'!$C:$BJ,42,FALSE)</f>
        <v>0</v>
      </c>
      <c r="BX328" s="123">
        <f>BW328-BY328</f>
        <v>0</v>
      </c>
      <c r="BY328" s="123">
        <f>SUM(BY329:BY333)</f>
        <v>0</v>
      </c>
      <c r="BZ328" s="123">
        <f>VLOOKUP($C328,'1 预算编制表单'!$C:$BJ,45,FALSE)</f>
        <v>0</v>
      </c>
      <c r="CA328" s="123">
        <f>BZ328-CB328</f>
        <v>0</v>
      </c>
      <c r="CB328" s="123">
        <f>SUM(CB329:CB333)</f>
        <v>0</v>
      </c>
      <c r="CC328" s="123">
        <f>VLOOKUP($C328,'1 预算编制表单'!$C:$BJ,48,FALSE)</f>
        <v>0</v>
      </c>
      <c r="CD328" s="123">
        <f>CC328-CE328</f>
        <v>0</v>
      </c>
      <c r="CE328" s="123">
        <f>SUM(CE329:CE333)</f>
        <v>0</v>
      </c>
      <c r="CF328" s="123">
        <f>VLOOKUP($C328,'1 预算编制表单'!$C:$BJ,51,FALSE)</f>
        <v>0</v>
      </c>
      <c r="CG328" s="123">
        <f>CF328-CH328</f>
        <v>0</v>
      </c>
      <c r="CH328" s="123">
        <f>SUM(CH329:CH333)</f>
        <v>0</v>
      </c>
      <c r="CI328" s="123">
        <f>VLOOKUP($C328,'1 预算编制表单'!$C:$BJ,54,FALSE)</f>
        <v>0</v>
      </c>
      <c r="CJ328" s="123">
        <f>CI328-CK328</f>
        <v>0</v>
      </c>
      <c r="CK328" s="123">
        <f>SUM(CK329:CK333)</f>
        <v>0</v>
      </c>
      <c r="CL328" s="123">
        <f>VLOOKUP($C328,'1 预算编制表单'!$C:$BJ,57,FALSE)</f>
        <v>0</v>
      </c>
      <c r="CM328" s="123">
        <f>CL328-CN328</f>
        <v>0</v>
      </c>
      <c r="CN328" s="123">
        <f>SUM(CN329:CN333)</f>
        <v>0</v>
      </c>
      <c r="CO328" s="123">
        <f>VLOOKUP($C328,'1 预算编制表单'!$C:$BJ,60,FALSE)</f>
        <v>0</v>
      </c>
      <c r="CP328" s="123">
        <f>CO328-CQ328</f>
        <v>0</v>
      </c>
      <c r="CQ328" s="123">
        <f>SUM(CQ329:CQ333)</f>
        <v>0</v>
      </c>
    </row>
    <row r="329" s="85" customFormat="1" ht="24" customHeight="1" outlineLevel="4" spans="1:95">
      <c r="A329" s="124"/>
      <c r="B329" s="125"/>
      <c r="C329" s="126"/>
      <c r="D329" s="124"/>
      <c r="E329" s="125"/>
      <c r="F329" s="125"/>
      <c r="G329" s="125"/>
      <c r="H329" s="127"/>
      <c r="I329" s="127"/>
      <c r="J329" s="127">
        <f>Z329+AC329+AF329+AI329+AL329+AO329+AR329+AU329+AX329+BA329+BD329+BG329</f>
        <v>0</v>
      </c>
      <c r="K329" s="127">
        <v>1</v>
      </c>
      <c r="L329" s="152"/>
      <c r="M329" s="153">
        <f>IFERROR(VLOOKUP($L329,'2-2 引出数据_合同数据仓库'!$B$2:$BP$10000,3,FALSE),0)</f>
        <v>0</v>
      </c>
      <c r="N329" s="127"/>
      <c r="O329" s="153">
        <f>IFERROR(VLOOKUP((LEFT(VLOOKUP($L329,'2-2 引出数据_合同数据仓库'!$B$2:$BP$10000,64,FALSE),15)&amp;(RIGHT(VLOOKUP($L329,'2-2 引出数据_合同数据仓库'!$B$2:$BP$10000,64,FALSE),4)+1)),'2-2 引出数据_合同数据仓库'!$B$2:$BP$10000,3,FALSE),0)</f>
        <v>0</v>
      </c>
      <c r="P329" s="127"/>
      <c r="Q329" s="127">
        <f>IFERROR(VLOOKUP($L329,'2-2 引出数据_合同数据仓库'!$B$2:$BP$10000,28,FALSE),0)</f>
        <v>0</v>
      </c>
      <c r="R329" s="127">
        <f>IFERROR(VLOOKUP($L329,'2-2 引出数据_合同数据仓库'!$B$2:$BP$10000,29,FALSE),0)</f>
        <v>0</v>
      </c>
      <c r="S329" s="127">
        <f>IFERROR(VLOOKUP($L329,'2-2 引出数据_合同数据仓库'!$B$2:$BP$10000,4,FALSE),0)</f>
        <v>0</v>
      </c>
      <c r="T329" s="127"/>
      <c r="U329" s="127">
        <f>IFERROR(VLOOKUP($L329,'2-2 引出数据_合同数据仓库'!$B$2:$BP$10000,15,FALSE),0)</f>
        <v>0</v>
      </c>
      <c r="V329" s="127">
        <f>U329/(S329-R329+1)*365</f>
        <v>0</v>
      </c>
      <c r="W329" s="127"/>
      <c r="X329" s="159">
        <v>45658</v>
      </c>
      <c r="Y329" s="159">
        <f>X329+30</f>
        <v>45688</v>
      </c>
      <c r="Z329" s="163">
        <f>IFERROR(IF(($R329-Y329)&gt;=0,0,IF(($S329-X329)&lt;0,0,IF(AND(($S329-Y329)&gt;0,(X329-$R329)&gt;0),$V329/365*(Y329-X329+1),IF(AND(($S329-Y329)&lt;=0,(X329-$R329)&gt;0),$V329/365*($S329-X329+1),$V329/365*(Y329-$R329+1))))),0)</f>
        <v>0</v>
      </c>
      <c r="AA329" s="159">
        <f>Y329+1</f>
        <v>45689</v>
      </c>
      <c r="AB329" s="159">
        <f>AA329+27</f>
        <v>45716</v>
      </c>
      <c r="AC329" s="163">
        <f>IFERROR(IF(($R329-AB329)&gt;=0,0,IF(($S329-AA329)&lt;0,0,IF(AND(($S329-AB329)&gt;0,(AA329-$R329)&gt;0),$V329/365*(AB329-AA329+1),IF(AND(($S329-AB329)&lt;=0,(AA329-$R329)&gt;0),$V329/365*($S329-AA329+1),$V329/365*(AB329-$R329+1))))),0)</f>
        <v>0</v>
      </c>
      <c r="AD329" s="159">
        <f>AB329+1</f>
        <v>45717</v>
      </c>
      <c r="AE329" s="159">
        <f>AD329+30</f>
        <v>45747</v>
      </c>
      <c r="AF329" s="163">
        <f>IFERROR(IF(($R329-AE329)&gt;=0,0,IF(($S329-AD329)&lt;0,0,IF(AND(($S329-AE329)&gt;0,(AD329-$R329)&gt;0),$V329/365*(AE329-AD329+1),IF(AND(($S329-AE329)&lt;=0,(AD329-$R329)&gt;0),$V329/365*($S329-AD329+1),$V329/365*(AE329-$R329+1))))),0)</f>
        <v>0</v>
      </c>
      <c r="AG329" s="159">
        <f>AE329+1</f>
        <v>45748</v>
      </c>
      <c r="AH329" s="159">
        <f>AG329+29</f>
        <v>45777</v>
      </c>
      <c r="AI329" s="163">
        <f>IFERROR(IF(($R329-AH329)&gt;=0,0,IF(($S329-AG329)&lt;0,0,IF(AND(($S329-AH329)&gt;0,(AG329-$R329)&gt;0),$V329/365*(AH329-AG329+1),IF(AND(($S329-AH329)&lt;=0,(AG329-$R329)&gt;0),$V329/365*($S329-AG329+1),$V329/365*(AH329-$R329+1))))),0)</f>
        <v>0</v>
      </c>
      <c r="AJ329" s="159">
        <f>AH329+1</f>
        <v>45778</v>
      </c>
      <c r="AK329" s="159">
        <f>AJ329+30</f>
        <v>45808</v>
      </c>
      <c r="AL329" s="163">
        <f>IFERROR(IF(($R329-AK329)&gt;=0,0,IF(($S329-AJ329)&lt;0,0,IF(AND(($S329-AK329)&gt;0,(AJ329-$R329)&gt;0),$V329/365*(AK329-AJ329+1),IF(AND(($S329-AK329)&lt;=0,(AJ329-$R329)&gt;0),$V329/365*($S329-AJ329+1),$V329/365*(AK329-$R329+1))))),0)</f>
        <v>0</v>
      </c>
      <c r="AM329" s="159">
        <f>AK329+1</f>
        <v>45809</v>
      </c>
      <c r="AN329" s="159">
        <f>AM329+29</f>
        <v>45838</v>
      </c>
      <c r="AO329" s="163">
        <f>IFERROR(IF(($R329-AN329)&gt;=0,0,IF(($S329-AM329)&lt;0,0,IF(AND(($S329-AN329)&gt;0,(AM329-$R329)&gt;0),$V329/365*(AN329-AM329+1),IF(AND(($S329-AN329)&lt;=0,(AM329-$R329)&gt;0),$V329/365*($S329-AM329+1),$V329/365*(AN329-$R329+1))))),0)</f>
        <v>0</v>
      </c>
      <c r="AP329" s="159">
        <f>AN329+1</f>
        <v>45839</v>
      </c>
      <c r="AQ329" s="159">
        <f>AP329+30</f>
        <v>45869</v>
      </c>
      <c r="AR329" s="163">
        <f>IFERROR(IF(($R329-AQ329)&gt;=0,0,IF(($S329-AP329)&lt;0,0,IF(AND(($S329-AQ329)&gt;0,(AP329-$R329)&gt;0),$V329/365*(AQ329-AP329+1),IF(AND(($S329-AQ329)&lt;=0,(AP329-$R329)&gt;0),$V329/365*($S329-AP329+1),$V329/365*(AQ329-$R329+1))))),0)</f>
        <v>0</v>
      </c>
      <c r="AS329" s="159">
        <f>AQ329+1</f>
        <v>45870</v>
      </c>
      <c r="AT329" s="159">
        <f>AS329+30</f>
        <v>45900</v>
      </c>
      <c r="AU329" s="163">
        <f>IFERROR(IF(($R329-AT329)&gt;=0,0,IF(($S329-AS329)&lt;0,0,IF(AND(($S329-AT329)&gt;0,(AS329-$R329)&gt;0),$V329/365*(AT329-AS329+1),IF(AND(($S329-AT329)&lt;=0,(AS329-$R329)&gt;0),$V329/365*($S329-AS329+1),$V329/365*(AT329-$R329+1))))),0)</f>
        <v>0</v>
      </c>
      <c r="AV329" s="159">
        <f>AT329+1</f>
        <v>45901</v>
      </c>
      <c r="AW329" s="159">
        <f>AV329+29</f>
        <v>45930</v>
      </c>
      <c r="AX329" s="163">
        <f>IFERROR(IF(($R329-AW329)&gt;=0,0,IF(($S329-AV329)&lt;0,0,IF(AND(($S329-AW329)&gt;0,(AV329-$R329)&gt;0),$V329/365*(AW329-AV329+1),IF(AND(($S329-AW329)&lt;=0,(AV329-$R329)&gt;0),$V329/365*($S329-AV329+1),$V329/365*(AW329-$R329+1))))),0)</f>
        <v>0</v>
      </c>
      <c r="AY329" s="159">
        <f>AW329+1</f>
        <v>45931</v>
      </c>
      <c r="AZ329" s="159">
        <f>AY329+30</f>
        <v>45961</v>
      </c>
      <c r="BA329" s="163">
        <f>IFERROR(IF(($R329-AZ329)&gt;=0,0,IF(($S329-AY329)&lt;0,0,IF(AND(($S329-AZ329)&gt;0,(AY329-$R329)&gt;0),$V329/365*(AZ329-AY329+1),IF(AND(($S329-AZ329)&lt;=0,(AY329-$R329)&gt;0),$V329/365*($S329-AY329+1),$V329/365*(AZ329-$R329+1))))),0)</f>
        <v>0</v>
      </c>
      <c r="BB329" s="159">
        <f>AZ329+1</f>
        <v>45962</v>
      </c>
      <c r="BC329" s="159">
        <f>BB329+29</f>
        <v>45991</v>
      </c>
      <c r="BD329" s="163">
        <f>IFERROR(IF(($R329-BC329)&gt;=0,0,IF(($S329-BB329)&lt;0,0,IF(AND(($S329-BC329)&gt;0,(BB329-$R329)&gt;0),$V329/365*(BC329-BB329+1),IF(AND(($S329-BC329)&lt;=0,(BB329-$R329)&gt;0),$V329/365*($S329-BB329+1),$V329/365*(BC329-$R329+1))))),0)</f>
        <v>0</v>
      </c>
      <c r="BE329" s="159">
        <f>BC329+1</f>
        <v>45992</v>
      </c>
      <c r="BF329" s="159">
        <f>BE329+30</f>
        <v>46022</v>
      </c>
      <c r="BG329" s="163">
        <f>IFERROR(IF(($R329-BF329)&gt;=0,0,IF(($S329-BE329)&lt;0,0,IF(AND(($S329-BF329)&gt;0,(BE329-$R329)&gt;0),$V329/365*(BF329-BE329+1),IF(AND(($S329-BF329)&lt;=0,(BE329-$R329)&gt;0),$V329/365*($S329-BE329+1),$V329/365*(BF329-$R329+1))))),0)</f>
        <v>0</v>
      </c>
      <c r="BH329" s="159">
        <v>46023</v>
      </c>
      <c r="BI329" s="159">
        <f>BH329+30</f>
        <v>46053</v>
      </c>
      <c r="BJ329" s="163">
        <f>IFERROR(IF(($R329-BI329)&gt;=0,0,IF(($S329-BH329)&lt;0,0,IF(AND(($S329-BI329)&gt;0,(BH329-$R329)&gt;0),$V329/365*(BI329-BH329+1),IF(AND(($S329-BI329)&lt;=0,(BH329-$R329)&gt;0),$V329/365*($S329-BH329+1),$V329/365*(BI329-$R329+1))))),0)</f>
        <v>0</v>
      </c>
      <c r="BK329" s="159">
        <f>BI329+1</f>
        <v>46054</v>
      </c>
      <c r="BL329" s="159">
        <f>BK329+27</f>
        <v>46081</v>
      </c>
      <c r="BM329" s="163">
        <f>IFERROR(IF(($R329-BL329)&gt;=0,0,IF(($S329-BK329)&lt;0,0,IF(AND(($S329-BL329)&gt;0,(BK329-$R329)&gt;0),$V329/365*(BL329-BK329+1),IF(AND(($S329-BL329)&lt;=0,(BK329-$R329)&gt;0),$V329/365*($S329-BK329+1),$V329/365*(BL329-$R329+1))))),0)</f>
        <v>0</v>
      </c>
      <c r="BN329" s="159">
        <f>BL329+1</f>
        <v>46082</v>
      </c>
      <c r="BO329" s="159">
        <f>BN329+30</f>
        <v>46112</v>
      </c>
      <c r="BP329" s="163">
        <f>IFERROR(IF(($R329-BO329)&gt;=0,0,IF(($S329-BN329)&lt;0,0,IF(AND(($S329-BO329)&gt;0,(BN329-$R329)&gt;0),$V329/365*(BO329-BN329+1),IF(AND(($S329-BO329)&lt;=0,(BN329-$R329)&gt;0),$V329/365*($S329-BN329+1),$V329/365*(BO329-$R329+1))))),0)</f>
        <v>0</v>
      </c>
      <c r="BQ329" s="159">
        <f>BO329+1</f>
        <v>46113</v>
      </c>
      <c r="BR329" s="159">
        <f>BQ329+29</f>
        <v>46142</v>
      </c>
      <c r="BS329" s="163">
        <f>IFERROR(IF(($R329-BR329)&gt;=0,0,IF(($S329-BQ329)&lt;0,0,IF(AND(($S329-BR329)&gt;0,(BQ329-$R329)&gt;0),$V329/365*(BR329-BQ329+1),IF(AND(($S329-BR329)&lt;=0,(BQ329-$R329)&gt;0),$V329/365*($S329-BQ329+1),$V329/365*(BR329-$R329+1))))),0)</f>
        <v>0</v>
      </c>
      <c r="BT329" s="159">
        <f>BR329+1</f>
        <v>46143</v>
      </c>
      <c r="BU329" s="159">
        <f>BT329+30</f>
        <v>46173</v>
      </c>
      <c r="BV329" s="163">
        <f>IFERROR(IF(($R329-BU329)&gt;=0,0,IF(($S329-BT329)&lt;0,0,IF(AND(($S329-BU329)&gt;0,(BT329-$R329)&gt;0),$V329/365*(BU329-BT329+1),IF(AND(($S329-BU329)&lt;=0,(BT329-$R329)&gt;0),$V329/365*($S329-BT329+1),$V329/365*(BU329-$R329+1))))),0)</f>
        <v>0</v>
      </c>
      <c r="BW329" s="159">
        <f>BU329+1</f>
        <v>46174</v>
      </c>
      <c r="BX329" s="159">
        <f>BW329+29</f>
        <v>46203</v>
      </c>
      <c r="BY329" s="163">
        <f>IFERROR(IF(($R329-BX329)&gt;=0,0,IF(($S329-BW329)&lt;0,0,IF(AND(($S329-BX329)&gt;0,(BW329-$R329)&gt;0),$V329/365*(BX329-BW329+1),IF(AND(($S329-BX329)&lt;=0,(BW329-$R329)&gt;0),$V329/365*($S329-BW329+1),$V329/365*(BX329-$R329+1))))),0)</f>
        <v>0</v>
      </c>
      <c r="BZ329" s="159">
        <f>BX329+1</f>
        <v>46204</v>
      </c>
      <c r="CA329" s="159">
        <f>BZ329+30</f>
        <v>46234</v>
      </c>
      <c r="CB329" s="163">
        <f>IFERROR(IF(($R329-CA329)&gt;=0,0,IF(($S329-BZ329)&lt;0,0,IF(AND(($S329-CA329)&gt;0,(BZ329-$R329)&gt;0),$V329/365*(CA329-BZ329+1),IF(AND(($S329-CA329)&lt;=0,(BZ329-$R329)&gt;0),$V329/365*($S329-BZ329+1),$V329/365*(CA329-$R329+1))))),0)</f>
        <v>0</v>
      </c>
      <c r="CC329" s="159">
        <f>CA329+1</f>
        <v>46235</v>
      </c>
      <c r="CD329" s="159">
        <f>CC329+30</f>
        <v>46265</v>
      </c>
      <c r="CE329" s="163">
        <f>IFERROR(IF(($R329-CD329)&gt;=0,0,IF(($S329-CC329)&lt;0,0,IF(AND(($S329-CD329)&gt;0,(CC329-$R329)&gt;0),$V329/365*(CD329-CC329+1),IF(AND(($S329-CD329)&lt;=0,(CC329-$R329)&gt;0),$V329/365*($S329-CC329+1),$V329/365*(CD329-$R329+1))))),0)</f>
        <v>0</v>
      </c>
      <c r="CF329" s="159">
        <f>CD329+1</f>
        <v>46266</v>
      </c>
      <c r="CG329" s="159">
        <f>CF329+29</f>
        <v>46295</v>
      </c>
      <c r="CH329" s="163">
        <f>IFERROR(IF(($R329-CG329)&gt;=0,0,IF(($S329-CF329)&lt;0,0,IF(AND(($S329-CG329)&gt;0,(CF329-$R329)&gt;0),$V329/365*(CG329-CF329+1),IF(AND(($S329-CG329)&lt;=0,(CF329-$R329)&gt;0),$V329/365*($S329-CF329+1),$V329/365*(CG329-$R329+1))))),0)</f>
        <v>0</v>
      </c>
      <c r="CI329" s="159">
        <f>CG329+1</f>
        <v>46296</v>
      </c>
      <c r="CJ329" s="159">
        <f>CI329+30</f>
        <v>46326</v>
      </c>
      <c r="CK329" s="163">
        <f>IFERROR(IF(($R329-CJ329)&gt;=0,0,IF(($S329-CI329)&lt;0,0,IF(AND(($S329-CJ329)&gt;0,(CI329-$R329)&gt;0),$V329/365*(CJ329-CI329+1),IF(AND(($S329-CJ329)&lt;=0,(CI329-$R329)&gt;0),$V329/365*($S329-CI329+1),$V329/365*(CJ329-$R329+1))))),0)</f>
        <v>0</v>
      </c>
      <c r="CL329" s="159">
        <f>CJ329+1</f>
        <v>46327</v>
      </c>
      <c r="CM329" s="159">
        <f>CL329+29</f>
        <v>46356</v>
      </c>
      <c r="CN329" s="163">
        <f>IFERROR(IF(($R329-CM329)&gt;=0,0,IF(($S329-CL329)&lt;0,0,IF(AND(($S329-CM329)&gt;0,(CL329-$R329)&gt;0),$V329/365*(CM329-CL329+1),IF(AND(($S329-CM329)&lt;=0,(CL329-$R329)&gt;0),$V329/365*($S329-CL329+1),$V329/365*(CM329-$R329+1))))),0)</f>
        <v>0</v>
      </c>
      <c r="CO329" s="159">
        <f>CM329+1</f>
        <v>46357</v>
      </c>
      <c r="CP329" s="159">
        <f>CO329+30</f>
        <v>46387</v>
      </c>
      <c r="CQ329" s="163">
        <f>IFERROR(IF(($R329-CP329)&gt;=0,0,IF(($S329-CO329)&lt;0,0,IF(AND(($S329-CP329)&gt;0,(CO329-$R329)&gt;0),$V329/365*(CP329-CO329+1),IF(AND(($S329-CP329)&lt;=0,(CO329-$R329)&gt;0),$V329/365*($S329-CO329+1),$V329/365*(CP329-$R329+1))))),0)</f>
        <v>0</v>
      </c>
    </row>
    <row r="330" s="85" customFormat="1" ht="24" customHeight="1" outlineLevel="4" spans="1:95">
      <c r="A330" s="124"/>
      <c r="B330" s="125"/>
      <c r="C330" s="126"/>
      <c r="D330" s="124"/>
      <c r="E330" s="125"/>
      <c r="F330" s="125"/>
      <c r="G330" s="125"/>
      <c r="H330" s="127"/>
      <c r="I330" s="127"/>
      <c r="J330" s="127">
        <f>Z330+AC330+AF330+AI330+AL330+AO330+AR330+AU330+AX330+BA330+BD330+BG330</f>
        <v>0</v>
      </c>
      <c r="K330" s="127">
        <f>K329+1</f>
        <v>2</v>
      </c>
      <c r="L330" s="152"/>
      <c r="M330" s="153">
        <f>IFERROR(VLOOKUP($L330,'2-2 引出数据_合同数据仓库'!$B$2:$BP$10000,3,FALSE),0)</f>
        <v>0</v>
      </c>
      <c r="N330" s="127"/>
      <c r="O330" s="153">
        <f>IFERROR(VLOOKUP((LEFT(VLOOKUP($L330,'2-2 引出数据_合同数据仓库'!$B$2:$BP$10000,64,FALSE),15)&amp;(RIGHT(VLOOKUP($L330,'2-2 引出数据_合同数据仓库'!$B$2:$BP$10000,64,FALSE),4)+1)),'2-2 引出数据_合同数据仓库'!$B$2:$BP$10000,3,FALSE),0)</f>
        <v>0</v>
      </c>
      <c r="P330" s="127"/>
      <c r="Q330" s="127">
        <f>IFERROR(VLOOKUP($L330,'2-2 引出数据_合同数据仓库'!$B$2:$BP$10000,28,FALSE),0)</f>
        <v>0</v>
      </c>
      <c r="R330" s="127">
        <f>IFERROR(VLOOKUP($L330,'2-2 引出数据_合同数据仓库'!$B$2:$BP$10000,29,FALSE),0)</f>
        <v>0</v>
      </c>
      <c r="S330" s="127">
        <f>IFERROR(VLOOKUP($L330,'2-2 引出数据_合同数据仓库'!$B$2:$BP$10000,4,FALSE),0)</f>
        <v>0</v>
      </c>
      <c r="T330" s="127"/>
      <c r="U330" s="127">
        <f>IFERROR(VLOOKUP($L330,'2-2 引出数据_合同数据仓库'!$B$2:$BP$10000,15,FALSE),0)</f>
        <v>0</v>
      </c>
      <c r="V330" s="127">
        <f>U330/(S330-R330+1)*365</f>
        <v>0</v>
      </c>
      <c r="W330" s="127"/>
      <c r="X330" s="159">
        <v>45658</v>
      </c>
      <c r="Y330" s="159">
        <f>X330+30</f>
        <v>45688</v>
      </c>
      <c r="Z330" s="163">
        <f>IFERROR(IF(($R330-Y330)&gt;=0,0,IF(($S330-X330)&lt;0,0,IF(AND(($S330-Y330)&gt;0,(X330-$R330)&gt;0),$V330/365*(Y330-X330+1),IF(AND(($S330-Y330)&lt;=0,(X330-$R330)&gt;0),$V330/365*($S330-X330+1),$V330/365*(Y330-$R330+1))))),0)</f>
        <v>0</v>
      </c>
      <c r="AA330" s="159">
        <f>Y330+1</f>
        <v>45689</v>
      </c>
      <c r="AB330" s="159">
        <f>AA330+27</f>
        <v>45716</v>
      </c>
      <c r="AC330" s="163">
        <f>IFERROR(IF(($R330-AB330)&gt;=0,0,IF(($S330-AA330)&lt;0,0,IF(AND(($S330-AB330)&gt;0,(AA330-$R330)&gt;0),$V330/365*(AB330-AA330+1),IF(AND(($S330-AB330)&lt;=0,(AA330-$R330)&gt;0),$V330/365*($S330-AA330+1),$V330/365*(AB330-$R330+1))))),0)</f>
        <v>0</v>
      </c>
      <c r="AD330" s="159">
        <f>AB330+1</f>
        <v>45717</v>
      </c>
      <c r="AE330" s="159">
        <f>AD330+30</f>
        <v>45747</v>
      </c>
      <c r="AF330" s="163">
        <f>IFERROR(IF(($R330-AE330)&gt;=0,0,IF(($S330-AD330)&lt;0,0,IF(AND(($S330-AE330)&gt;0,(AD330-$R330)&gt;0),$V330/365*(AE330-AD330+1),IF(AND(($S330-AE330)&lt;=0,(AD330-$R330)&gt;0),$V330/365*($S330-AD330+1),$V330/365*(AE330-$R330+1))))),0)</f>
        <v>0</v>
      </c>
      <c r="AG330" s="159">
        <f>AE330+1</f>
        <v>45748</v>
      </c>
      <c r="AH330" s="159">
        <f>AG330+29</f>
        <v>45777</v>
      </c>
      <c r="AI330" s="163">
        <f>IFERROR(IF(($R330-AH330)&gt;=0,0,IF(($S330-AG330)&lt;0,0,IF(AND(($S330-AH330)&gt;0,(AG330-$R330)&gt;0),$V330/365*(AH330-AG330+1),IF(AND(($S330-AH330)&lt;=0,(AG330-$R330)&gt;0),$V330/365*($S330-AG330+1),$V330/365*(AH330-$R330+1))))),0)</f>
        <v>0</v>
      </c>
      <c r="AJ330" s="159">
        <f>AH330+1</f>
        <v>45778</v>
      </c>
      <c r="AK330" s="159">
        <f>AJ330+30</f>
        <v>45808</v>
      </c>
      <c r="AL330" s="163">
        <f>IFERROR(IF(($R330-AK330)&gt;=0,0,IF(($S330-AJ330)&lt;0,0,IF(AND(($S330-AK330)&gt;0,(AJ330-$R330)&gt;0),$V330/365*(AK330-AJ330+1),IF(AND(($S330-AK330)&lt;=0,(AJ330-$R330)&gt;0),$V330/365*($S330-AJ330+1),$V330/365*(AK330-$R330+1))))),0)</f>
        <v>0</v>
      </c>
      <c r="AM330" s="159">
        <f>AK330+1</f>
        <v>45809</v>
      </c>
      <c r="AN330" s="159">
        <f>AM330+29</f>
        <v>45838</v>
      </c>
      <c r="AO330" s="163">
        <f>IFERROR(IF(($R330-AN330)&gt;=0,0,IF(($S330-AM330)&lt;0,0,IF(AND(($S330-AN330)&gt;0,(AM330-$R330)&gt;0),$V330/365*(AN330-AM330+1),IF(AND(($S330-AN330)&lt;=0,(AM330-$R330)&gt;0),$V330/365*($S330-AM330+1),$V330/365*(AN330-$R330+1))))),0)</f>
        <v>0</v>
      </c>
      <c r="AP330" s="159">
        <f>AN330+1</f>
        <v>45839</v>
      </c>
      <c r="AQ330" s="159">
        <f>AP330+30</f>
        <v>45869</v>
      </c>
      <c r="AR330" s="163">
        <f>IFERROR(IF(($R330-AQ330)&gt;=0,0,IF(($S330-AP330)&lt;0,0,IF(AND(($S330-AQ330)&gt;0,(AP330-$R330)&gt;0),$V330/365*(AQ330-AP330+1),IF(AND(($S330-AQ330)&lt;=0,(AP330-$R330)&gt;0),$V330/365*($S330-AP330+1),$V330/365*(AQ330-$R330+1))))),0)</f>
        <v>0</v>
      </c>
      <c r="AS330" s="159">
        <f>AQ330+1</f>
        <v>45870</v>
      </c>
      <c r="AT330" s="159">
        <f>AS330+30</f>
        <v>45900</v>
      </c>
      <c r="AU330" s="163">
        <f>IFERROR(IF(($R330-AT330)&gt;=0,0,IF(($S330-AS330)&lt;0,0,IF(AND(($S330-AT330)&gt;0,(AS330-$R330)&gt;0),$V330/365*(AT330-AS330+1),IF(AND(($S330-AT330)&lt;=0,(AS330-$R330)&gt;0),$V330/365*($S330-AS330+1),$V330/365*(AT330-$R330+1))))),0)</f>
        <v>0</v>
      </c>
      <c r="AV330" s="159">
        <f>AT330+1</f>
        <v>45901</v>
      </c>
      <c r="AW330" s="159">
        <f>AV330+29</f>
        <v>45930</v>
      </c>
      <c r="AX330" s="163">
        <f>IFERROR(IF(($R330-AW330)&gt;=0,0,IF(($S330-AV330)&lt;0,0,IF(AND(($S330-AW330)&gt;0,(AV330-$R330)&gt;0),$V330/365*(AW330-AV330+1),IF(AND(($S330-AW330)&lt;=0,(AV330-$R330)&gt;0),$V330/365*($S330-AV330+1),$V330/365*(AW330-$R330+1))))),0)</f>
        <v>0</v>
      </c>
      <c r="AY330" s="159">
        <f>AW330+1</f>
        <v>45931</v>
      </c>
      <c r="AZ330" s="159">
        <f>AY330+30</f>
        <v>45961</v>
      </c>
      <c r="BA330" s="163">
        <f>IFERROR(IF(($R330-AZ330)&gt;=0,0,IF(($S330-AY330)&lt;0,0,IF(AND(($S330-AZ330)&gt;0,(AY330-$R330)&gt;0),$V330/365*(AZ330-AY330+1),IF(AND(($S330-AZ330)&lt;=0,(AY330-$R330)&gt;0),$V330/365*($S330-AY330+1),$V330/365*(AZ330-$R330+1))))),0)</f>
        <v>0</v>
      </c>
      <c r="BB330" s="159">
        <f>AZ330+1</f>
        <v>45962</v>
      </c>
      <c r="BC330" s="159">
        <f>BB330+29</f>
        <v>45991</v>
      </c>
      <c r="BD330" s="163">
        <f>IFERROR(IF(($R330-BC330)&gt;=0,0,IF(($S330-BB330)&lt;0,0,IF(AND(($S330-BC330)&gt;0,(BB330-$R330)&gt;0),$V330/365*(BC330-BB330+1),IF(AND(($S330-BC330)&lt;=0,(BB330-$R330)&gt;0),$V330/365*($S330-BB330+1),$V330/365*(BC330-$R330+1))))),0)</f>
        <v>0</v>
      </c>
      <c r="BE330" s="159">
        <f>BC330+1</f>
        <v>45992</v>
      </c>
      <c r="BF330" s="159">
        <f>BE330+30</f>
        <v>46022</v>
      </c>
      <c r="BG330" s="163">
        <f>IFERROR(IF(($R330-BF330)&gt;=0,0,IF(($S330-BE330)&lt;0,0,IF(AND(($S330-BF330)&gt;0,(BE330-$R330)&gt;0),$V330/365*(BF330-BE330+1),IF(AND(($S330-BF330)&lt;=0,(BE330-$R330)&gt;0),$V330/365*($S330-BE330+1),$V330/365*(BF330-$R330+1))))),0)</f>
        <v>0</v>
      </c>
      <c r="BH330" s="159">
        <v>46023</v>
      </c>
      <c r="BI330" s="159">
        <f>BH330+30</f>
        <v>46053</v>
      </c>
      <c r="BJ330" s="163">
        <f>IFERROR(IF(($R330-BI330)&gt;=0,0,IF(($S330-BH330)&lt;0,0,IF(AND(($S330-BI330)&gt;0,(BH330-$R330)&gt;0),$V330/365*(BI330-BH330+1),IF(AND(($S330-BI330)&lt;=0,(BH330-$R330)&gt;0),$V330/365*($S330-BH330+1),$V330/365*(BI330-$R330+1))))),0)</f>
        <v>0</v>
      </c>
      <c r="BK330" s="159">
        <f>BI330+1</f>
        <v>46054</v>
      </c>
      <c r="BL330" s="159">
        <f>BK330+27</f>
        <v>46081</v>
      </c>
      <c r="BM330" s="163">
        <f>IFERROR(IF(($R330-BL330)&gt;=0,0,IF(($S330-BK330)&lt;0,0,IF(AND(($S330-BL330)&gt;0,(BK330-$R330)&gt;0),$V330/365*(BL330-BK330+1),IF(AND(($S330-BL330)&lt;=0,(BK330-$R330)&gt;0),$V330/365*($S330-BK330+1),$V330/365*(BL330-$R330+1))))),0)</f>
        <v>0</v>
      </c>
      <c r="BN330" s="159">
        <f>BL330+1</f>
        <v>46082</v>
      </c>
      <c r="BO330" s="159">
        <f>BN330+30</f>
        <v>46112</v>
      </c>
      <c r="BP330" s="163">
        <f>IFERROR(IF(($R330-BO330)&gt;=0,0,IF(($S330-BN330)&lt;0,0,IF(AND(($S330-BO330)&gt;0,(BN330-$R330)&gt;0),$V330/365*(BO330-BN330+1),IF(AND(($S330-BO330)&lt;=0,(BN330-$R330)&gt;0),$V330/365*($S330-BN330+1),$V330/365*(BO330-$R330+1))))),0)</f>
        <v>0</v>
      </c>
      <c r="BQ330" s="159">
        <f>BO330+1</f>
        <v>46113</v>
      </c>
      <c r="BR330" s="159">
        <f>BQ330+29</f>
        <v>46142</v>
      </c>
      <c r="BS330" s="163">
        <f>IFERROR(IF(($R330-BR330)&gt;=0,0,IF(($S330-BQ330)&lt;0,0,IF(AND(($S330-BR330)&gt;0,(BQ330-$R330)&gt;0),$V330/365*(BR330-BQ330+1),IF(AND(($S330-BR330)&lt;=0,(BQ330-$R330)&gt;0),$V330/365*($S330-BQ330+1),$V330/365*(BR330-$R330+1))))),0)</f>
        <v>0</v>
      </c>
      <c r="BT330" s="159">
        <f>BR330+1</f>
        <v>46143</v>
      </c>
      <c r="BU330" s="159">
        <f>BT330+30</f>
        <v>46173</v>
      </c>
      <c r="BV330" s="163">
        <f>IFERROR(IF(($R330-BU330)&gt;=0,0,IF(($S330-BT330)&lt;0,0,IF(AND(($S330-BU330)&gt;0,(BT330-$R330)&gt;0),$V330/365*(BU330-BT330+1),IF(AND(($S330-BU330)&lt;=0,(BT330-$R330)&gt;0),$V330/365*($S330-BT330+1),$V330/365*(BU330-$R330+1))))),0)</f>
        <v>0</v>
      </c>
      <c r="BW330" s="159">
        <f>BU330+1</f>
        <v>46174</v>
      </c>
      <c r="BX330" s="159">
        <f>BW330+29</f>
        <v>46203</v>
      </c>
      <c r="BY330" s="163">
        <f>IFERROR(IF(($R330-BX330)&gt;=0,0,IF(($S330-BW330)&lt;0,0,IF(AND(($S330-BX330)&gt;0,(BW330-$R330)&gt;0),$V330/365*(BX330-BW330+1),IF(AND(($S330-BX330)&lt;=0,(BW330-$R330)&gt;0),$V330/365*($S330-BW330+1),$V330/365*(BX330-$R330+1))))),0)</f>
        <v>0</v>
      </c>
      <c r="BZ330" s="159">
        <f>BX330+1</f>
        <v>46204</v>
      </c>
      <c r="CA330" s="159">
        <f>BZ330+30</f>
        <v>46234</v>
      </c>
      <c r="CB330" s="163">
        <f>IFERROR(IF(($R330-CA330)&gt;=0,0,IF(($S330-BZ330)&lt;0,0,IF(AND(($S330-CA330)&gt;0,(BZ330-$R330)&gt;0),$V330/365*(CA330-BZ330+1),IF(AND(($S330-CA330)&lt;=0,(BZ330-$R330)&gt;0),$V330/365*($S330-BZ330+1),$V330/365*(CA330-$R330+1))))),0)</f>
        <v>0</v>
      </c>
      <c r="CC330" s="159">
        <f>CA330+1</f>
        <v>46235</v>
      </c>
      <c r="CD330" s="159">
        <f>CC330+30</f>
        <v>46265</v>
      </c>
      <c r="CE330" s="163">
        <f>IFERROR(IF(($R330-CD330)&gt;=0,0,IF(($S330-CC330)&lt;0,0,IF(AND(($S330-CD330)&gt;0,(CC330-$R330)&gt;0),$V330/365*(CD330-CC330+1),IF(AND(($S330-CD330)&lt;=0,(CC330-$R330)&gt;0),$V330/365*($S330-CC330+1),$V330/365*(CD330-$R330+1))))),0)</f>
        <v>0</v>
      </c>
      <c r="CF330" s="159">
        <f>CD330+1</f>
        <v>46266</v>
      </c>
      <c r="CG330" s="159">
        <f>CF330+29</f>
        <v>46295</v>
      </c>
      <c r="CH330" s="163">
        <f>IFERROR(IF(($R330-CG330)&gt;=0,0,IF(($S330-CF330)&lt;0,0,IF(AND(($S330-CG330)&gt;0,(CF330-$R330)&gt;0),$V330/365*(CG330-CF330+1),IF(AND(($S330-CG330)&lt;=0,(CF330-$R330)&gt;0),$V330/365*($S330-CF330+1),$V330/365*(CG330-$R330+1))))),0)</f>
        <v>0</v>
      </c>
      <c r="CI330" s="159">
        <f>CG330+1</f>
        <v>46296</v>
      </c>
      <c r="CJ330" s="159">
        <f>CI330+30</f>
        <v>46326</v>
      </c>
      <c r="CK330" s="163">
        <f>IFERROR(IF(($R330-CJ330)&gt;=0,0,IF(($S330-CI330)&lt;0,0,IF(AND(($S330-CJ330)&gt;0,(CI330-$R330)&gt;0),$V330/365*(CJ330-CI330+1),IF(AND(($S330-CJ330)&lt;=0,(CI330-$R330)&gt;0),$V330/365*($S330-CI330+1),$V330/365*(CJ330-$R330+1))))),0)</f>
        <v>0</v>
      </c>
      <c r="CL330" s="159">
        <f>CJ330+1</f>
        <v>46327</v>
      </c>
      <c r="CM330" s="159">
        <f>CL330+29</f>
        <v>46356</v>
      </c>
      <c r="CN330" s="163">
        <f>IFERROR(IF(($R330-CM330)&gt;=0,0,IF(($S330-CL330)&lt;0,0,IF(AND(($S330-CM330)&gt;0,(CL330-$R330)&gt;0),$V330/365*(CM330-CL330+1),IF(AND(($S330-CM330)&lt;=0,(CL330-$R330)&gt;0),$V330/365*($S330-CL330+1),$V330/365*(CM330-$R330+1))))),0)</f>
        <v>0</v>
      </c>
      <c r="CO330" s="159">
        <f>CM330+1</f>
        <v>46357</v>
      </c>
      <c r="CP330" s="159">
        <f>CO330+30</f>
        <v>46387</v>
      </c>
      <c r="CQ330" s="163">
        <f>IFERROR(IF(($R330-CP330)&gt;=0,0,IF(($S330-CO330)&lt;0,0,IF(AND(($S330-CP330)&gt;0,(CO330-$R330)&gt;0),$V330/365*(CP330-CO330+1),IF(AND(($S330-CP330)&lt;=0,(CO330-$R330)&gt;0),$V330/365*($S330-CO330+1),$V330/365*(CP330-$R330+1))))),0)</f>
        <v>0</v>
      </c>
    </row>
    <row r="331" s="85" customFormat="1" ht="24" customHeight="1" outlineLevel="4" spans="1:95">
      <c r="A331" s="124"/>
      <c r="B331" s="125"/>
      <c r="C331" s="126"/>
      <c r="D331" s="124"/>
      <c r="E331" s="125"/>
      <c r="F331" s="125"/>
      <c r="G331" s="125"/>
      <c r="H331" s="127"/>
      <c r="I331" s="127"/>
      <c r="J331" s="127">
        <f>Z331+AC331+AF331+AI331+AL331+AO331+AR331+AU331+AX331+BA331+BD331+BG331</f>
        <v>0</v>
      </c>
      <c r="K331" s="127">
        <f>K330+1</f>
        <v>3</v>
      </c>
      <c r="L331" s="152"/>
      <c r="M331" s="153">
        <f>IFERROR(VLOOKUP($L331,'2-2 引出数据_合同数据仓库'!$B$2:$BP$10000,3,FALSE),0)</f>
        <v>0</v>
      </c>
      <c r="N331" s="127"/>
      <c r="O331" s="153">
        <f>IFERROR(VLOOKUP((LEFT(VLOOKUP($L331,'2-2 引出数据_合同数据仓库'!$B$2:$BP$10000,64,FALSE),15)&amp;(RIGHT(VLOOKUP($L331,'2-2 引出数据_合同数据仓库'!$B$2:$BP$10000,64,FALSE),4)+1)),'2-2 引出数据_合同数据仓库'!$B$2:$BP$10000,3,FALSE),0)</f>
        <v>0</v>
      </c>
      <c r="P331" s="127"/>
      <c r="Q331" s="127">
        <f>IFERROR(VLOOKUP($L331,'2-2 引出数据_合同数据仓库'!$B$2:$BP$10000,28,FALSE),0)</f>
        <v>0</v>
      </c>
      <c r="R331" s="127">
        <f>IFERROR(VLOOKUP($L331,'2-2 引出数据_合同数据仓库'!$B$2:$BP$10000,29,FALSE),0)</f>
        <v>0</v>
      </c>
      <c r="S331" s="127">
        <f>IFERROR(VLOOKUP($L331,'2-2 引出数据_合同数据仓库'!$B$2:$BP$10000,4,FALSE),0)</f>
        <v>0</v>
      </c>
      <c r="T331" s="127"/>
      <c r="U331" s="127">
        <f>IFERROR(VLOOKUP($L331,'2-2 引出数据_合同数据仓库'!$B$2:$BP$10000,15,FALSE),0)</f>
        <v>0</v>
      </c>
      <c r="V331" s="127">
        <f>U331/(S331-R331+1)*365</f>
        <v>0</v>
      </c>
      <c r="W331" s="127"/>
      <c r="X331" s="159">
        <v>45658</v>
      </c>
      <c r="Y331" s="159">
        <f>X331+30</f>
        <v>45688</v>
      </c>
      <c r="Z331" s="163">
        <f>IFERROR(IF(($R331-Y331)&gt;=0,0,IF(($S331-X331)&lt;0,0,IF(AND(($S331-Y331)&gt;0,(X331-$R331)&gt;0),$V331/365*(Y331-X331+1),IF(AND(($S331-Y331)&lt;=0,(X331-$R331)&gt;0),$V331/365*($S331-X331+1),$V331/365*(Y331-$R331+1))))),0)</f>
        <v>0</v>
      </c>
      <c r="AA331" s="159">
        <f>Y331+1</f>
        <v>45689</v>
      </c>
      <c r="AB331" s="159">
        <f>AA331+27</f>
        <v>45716</v>
      </c>
      <c r="AC331" s="163">
        <f>IFERROR(IF(($R331-AB331)&gt;=0,0,IF(($S331-AA331)&lt;0,0,IF(AND(($S331-AB331)&gt;0,(AA331-$R331)&gt;0),$V331/365*(AB331-AA331+1),IF(AND(($S331-AB331)&lt;=0,(AA331-$R331)&gt;0),$V331/365*($S331-AA331+1),$V331/365*(AB331-$R331+1))))),0)</f>
        <v>0</v>
      </c>
      <c r="AD331" s="159">
        <f>AB331+1</f>
        <v>45717</v>
      </c>
      <c r="AE331" s="159">
        <f>AD331+30</f>
        <v>45747</v>
      </c>
      <c r="AF331" s="163">
        <f>IFERROR(IF(($R331-AE331)&gt;=0,0,IF(($S331-AD331)&lt;0,0,IF(AND(($S331-AE331)&gt;0,(AD331-$R331)&gt;0),$V331/365*(AE331-AD331+1),IF(AND(($S331-AE331)&lt;=0,(AD331-$R331)&gt;0),$V331/365*($S331-AD331+1),$V331/365*(AE331-$R331+1))))),0)</f>
        <v>0</v>
      </c>
      <c r="AG331" s="159">
        <f>AE331+1</f>
        <v>45748</v>
      </c>
      <c r="AH331" s="159">
        <f>AG331+29</f>
        <v>45777</v>
      </c>
      <c r="AI331" s="163">
        <f>IFERROR(IF(($R331-AH331)&gt;=0,0,IF(($S331-AG331)&lt;0,0,IF(AND(($S331-AH331)&gt;0,(AG331-$R331)&gt;0),$V331/365*(AH331-AG331+1),IF(AND(($S331-AH331)&lt;=0,(AG331-$R331)&gt;0),$V331/365*($S331-AG331+1),$V331/365*(AH331-$R331+1))))),0)</f>
        <v>0</v>
      </c>
      <c r="AJ331" s="159">
        <f>AH331+1</f>
        <v>45778</v>
      </c>
      <c r="AK331" s="159">
        <f>AJ331+30</f>
        <v>45808</v>
      </c>
      <c r="AL331" s="163">
        <f>IFERROR(IF(($R331-AK331)&gt;=0,0,IF(($S331-AJ331)&lt;0,0,IF(AND(($S331-AK331)&gt;0,(AJ331-$R331)&gt;0),$V331/365*(AK331-AJ331+1),IF(AND(($S331-AK331)&lt;=0,(AJ331-$R331)&gt;0),$V331/365*($S331-AJ331+1),$V331/365*(AK331-$R331+1))))),0)</f>
        <v>0</v>
      </c>
      <c r="AM331" s="159">
        <f>AK331+1</f>
        <v>45809</v>
      </c>
      <c r="AN331" s="159">
        <f>AM331+29</f>
        <v>45838</v>
      </c>
      <c r="AO331" s="163">
        <f>IFERROR(IF(($R331-AN331)&gt;=0,0,IF(($S331-AM331)&lt;0,0,IF(AND(($S331-AN331)&gt;0,(AM331-$R331)&gt;0),$V331/365*(AN331-AM331+1),IF(AND(($S331-AN331)&lt;=0,(AM331-$R331)&gt;0),$V331/365*($S331-AM331+1),$V331/365*(AN331-$R331+1))))),0)</f>
        <v>0</v>
      </c>
      <c r="AP331" s="159">
        <f>AN331+1</f>
        <v>45839</v>
      </c>
      <c r="AQ331" s="159">
        <f>AP331+30</f>
        <v>45869</v>
      </c>
      <c r="AR331" s="163">
        <f>IFERROR(IF(($R331-AQ331)&gt;=0,0,IF(($S331-AP331)&lt;0,0,IF(AND(($S331-AQ331)&gt;0,(AP331-$R331)&gt;0),$V331/365*(AQ331-AP331+1),IF(AND(($S331-AQ331)&lt;=0,(AP331-$R331)&gt;0),$V331/365*($S331-AP331+1),$V331/365*(AQ331-$R331+1))))),0)</f>
        <v>0</v>
      </c>
      <c r="AS331" s="159">
        <f>AQ331+1</f>
        <v>45870</v>
      </c>
      <c r="AT331" s="159">
        <f>AS331+30</f>
        <v>45900</v>
      </c>
      <c r="AU331" s="163">
        <f>IFERROR(IF(($R331-AT331)&gt;=0,0,IF(($S331-AS331)&lt;0,0,IF(AND(($S331-AT331)&gt;0,(AS331-$R331)&gt;0),$V331/365*(AT331-AS331+1),IF(AND(($S331-AT331)&lt;=0,(AS331-$R331)&gt;0),$V331/365*($S331-AS331+1),$V331/365*(AT331-$R331+1))))),0)</f>
        <v>0</v>
      </c>
      <c r="AV331" s="159">
        <f>AT331+1</f>
        <v>45901</v>
      </c>
      <c r="AW331" s="159">
        <f>AV331+29</f>
        <v>45930</v>
      </c>
      <c r="AX331" s="163">
        <f>IFERROR(IF(($R331-AW331)&gt;=0,0,IF(($S331-AV331)&lt;0,0,IF(AND(($S331-AW331)&gt;0,(AV331-$R331)&gt;0),$V331/365*(AW331-AV331+1),IF(AND(($S331-AW331)&lt;=0,(AV331-$R331)&gt;0),$V331/365*($S331-AV331+1),$V331/365*(AW331-$R331+1))))),0)</f>
        <v>0</v>
      </c>
      <c r="AY331" s="159">
        <f>AW331+1</f>
        <v>45931</v>
      </c>
      <c r="AZ331" s="159">
        <f>AY331+30</f>
        <v>45961</v>
      </c>
      <c r="BA331" s="163">
        <f>IFERROR(IF(($R331-AZ331)&gt;=0,0,IF(($S331-AY331)&lt;0,0,IF(AND(($S331-AZ331)&gt;0,(AY331-$R331)&gt;0),$V331/365*(AZ331-AY331+1),IF(AND(($S331-AZ331)&lt;=0,(AY331-$R331)&gt;0),$V331/365*($S331-AY331+1),$V331/365*(AZ331-$R331+1))))),0)</f>
        <v>0</v>
      </c>
      <c r="BB331" s="159">
        <f>AZ331+1</f>
        <v>45962</v>
      </c>
      <c r="BC331" s="159">
        <f>BB331+29</f>
        <v>45991</v>
      </c>
      <c r="BD331" s="163">
        <f>IFERROR(IF(($R331-BC331)&gt;=0,0,IF(($S331-BB331)&lt;0,0,IF(AND(($S331-BC331)&gt;0,(BB331-$R331)&gt;0),$V331/365*(BC331-BB331+1),IF(AND(($S331-BC331)&lt;=0,(BB331-$R331)&gt;0),$V331/365*($S331-BB331+1),$V331/365*(BC331-$R331+1))))),0)</f>
        <v>0</v>
      </c>
      <c r="BE331" s="159">
        <f>BC331+1</f>
        <v>45992</v>
      </c>
      <c r="BF331" s="159">
        <f>BE331+30</f>
        <v>46022</v>
      </c>
      <c r="BG331" s="163">
        <f>IFERROR(IF(($R331-BF331)&gt;=0,0,IF(($S331-BE331)&lt;0,0,IF(AND(($S331-BF331)&gt;0,(BE331-$R331)&gt;0),$V331/365*(BF331-BE331+1),IF(AND(($S331-BF331)&lt;=0,(BE331-$R331)&gt;0),$V331/365*($S331-BE331+1),$V331/365*(BF331-$R331+1))))),0)</f>
        <v>0</v>
      </c>
      <c r="BH331" s="159">
        <v>46023</v>
      </c>
      <c r="BI331" s="159">
        <f>BH331+30</f>
        <v>46053</v>
      </c>
      <c r="BJ331" s="163">
        <f>IFERROR(IF(($R331-BI331)&gt;=0,0,IF(($S331-BH331)&lt;0,0,IF(AND(($S331-BI331)&gt;0,(BH331-$R331)&gt;0),$V331/365*(BI331-BH331+1),IF(AND(($S331-BI331)&lt;=0,(BH331-$R331)&gt;0),$V331/365*($S331-BH331+1),$V331/365*(BI331-$R331+1))))),0)</f>
        <v>0</v>
      </c>
      <c r="BK331" s="159">
        <f>BI331+1</f>
        <v>46054</v>
      </c>
      <c r="BL331" s="159">
        <f>BK331+27</f>
        <v>46081</v>
      </c>
      <c r="BM331" s="163">
        <f>IFERROR(IF(($R331-BL331)&gt;=0,0,IF(($S331-BK331)&lt;0,0,IF(AND(($S331-BL331)&gt;0,(BK331-$R331)&gt;0),$V331/365*(BL331-BK331+1),IF(AND(($S331-BL331)&lt;=0,(BK331-$R331)&gt;0),$V331/365*($S331-BK331+1),$V331/365*(BL331-$R331+1))))),0)</f>
        <v>0</v>
      </c>
      <c r="BN331" s="159">
        <f>BL331+1</f>
        <v>46082</v>
      </c>
      <c r="BO331" s="159">
        <f>BN331+30</f>
        <v>46112</v>
      </c>
      <c r="BP331" s="163">
        <f>IFERROR(IF(($R331-BO331)&gt;=0,0,IF(($S331-BN331)&lt;0,0,IF(AND(($S331-BO331)&gt;0,(BN331-$R331)&gt;0),$V331/365*(BO331-BN331+1),IF(AND(($S331-BO331)&lt;=0,(BN331-$R331)&gt;0),$V331/365*($S331-BN331+1),$V331/365*(BO331-$R331+1))))),0)</f>
        <v>0</v>
      </c>
      <c r="BQ331" s="159">
        <f>BO331+1</f>
        <v>46113</v>
      </c>
      <c r="BR331" s="159">
        <f>BQ331+29</f>
        <v>46142</v>
      </c>
      <c r="BS331" s="163">
        <f>IFERROR(IF(($R331-BR331)&gt;=0,0,IF(($S331-BQ331)&lt;0,0,IF(AND(($S331-BR331)&gt;0,(BQ331-$R331)&gt;0),$V331/365*(BR331-BQ331+1),IF(AND(($S331-BR331)&lt;=0,(BQ331-$R331)&gt;0),$V331/365*($S331-BQ331+1),$V331/365*(BR331-$R331+1))))),0)</f>
        <v>0</v>
      </c>
      <c r="BT331" s="159">
        <f>BR331+1</f>
        <v>46143</v>
      </c>
      <c r="BU331" s="159">
        <f>BT331+30</f>
        <v>46173</v>
      </c>
      <c r="BV331" s="163">
        <f>IFERROR(IF(($R331-BU331)&gt;=0,0,IF(($S331-BT331)&lt;0,0,IF(AND(($S331-BU331)&gt;0,(BT331-$R331)&gt;0),$V331/365*(BU331-BT331+1),IF(AND(($S331-BU331)&lt;=0,(BT331-$R331)&gt;0),$V331/365*($S331-BT331+1),$V331/365*(BU331-$R331+1))))),0)</f>
        <v>0</v>
      </c>
      <c r="BW331" s="159">
        <f>BU331+1</f>
        <v>46174</v>
      </c>
      <c r="BX331" s="159">
        <f>BW331+29</f>
        <v>46203</v>
      </c>
      <c r="BY331" s="163">
        <f>IFERROR(IF(($R331-BX331)&gt;=0,0,IF(($S331-BW331)&lt;0,0,IF(AND(($S331-BX331)&gt;0,(BW331-$R331)&gt;0),$V331/365*(BX331-BW331+1),IF(AND(($S331-BX331)&lt;=0,(BW331-$R331)&gt;0),$V331/365*($S331-BW331+1),$V331/365*(BX331-$R331+1))))),0)</f>
        <v>0</v>
      </c>
      <c r="BZ331" s="159">
        <f>BX331+1</f>
        <v>46204</v>
      </c>
      <c r="CA331" s="159">
        <f>BZ331+30</f>
        <v>46234</v>
      </c>
      <c r="CB331" s="163">
        <f>IFERROR(IF(($R331-CA331)&gt;=0,0,IF(($S331-BZ331)&lt;0,0,IF(AND(($S331-CA331)&gt;0,(BZ331-$R331)&gt;0),$V331/365*(CA331-BZ331+1),IF(AND(($S331-CA331)&lt;=0,(BZ331-$R331)&gt;0),$V331/365*($S331-BZ331+1),$V331/365*(CA331-$R331+1))))),0)</f>
        <v>0</v>
      </c>
      <c r="CC331" s="159">
        <f>CA331+1</f>
        <v>46235</v>
      </c>
      <c r="CD331" s="159">
        <f>CC331+30</f>
        <v>46265</v>
      </c>
      <c r="CE331" s="163">
        <f>IFERROR(IF(($R331-CD331)&gt;=0,0,IF(($S331-CC331)&lt;0,0,IF(AND(($S331-CD331)&gt;0,(CC331-$R331)&gt;0),$V331/365*(CD331-CC331+1),IF(AND(($S331-CD331)&lt;=0,(CC331-$R331)&gt;0),$V331/365*($S331-CC331+1),$V331/365*(CD331-$R331+1))))),0)</f>
        <v>0</v>
      </c>
      <c r="CF331" s="159">
        <f>CD331+1</f>
        <v>46266</v>
      </c>
      <c r="CG331" s="159">
        <f>CF331+29</f>
        <v>46295</v>
      </c>
      <c r="CH331" s="163">
        <f>IFERROR(IF(($R331-CG331)&gt;=0,0,IF(($S331-CF331)&lt;0,0,IF(AND(($S331-CG331)&gt;0,(CF331-$R331)&gt;0),$V331/365*(CG331-CF331+1),IF(AND(($S331-CG331)&lt;=0,(CF331-$R331)&gt;0),$V331/365*($S331-CF331+1),$V331/365*(CG331-$R331+1))))),0)</f>
        <v>0</v>
      </c>
      <c r="CI331" s="159">
        <f>CG331+1</f>
        <v>46296</v>
      </c>
      <c r="CJ331" s="159">
        <f>CI331+30</f>
        <v>46326</v>
      </c>
      <c r="CK331" s="163">
        <f>IFERROR(IF(($R331-CJ331)&gt;=0,0,IF(($S331-CI331)&lt;0,0,IF(AND(($S331-CJ331)&gt;0,(CI331-$R331)&gt;0),$V331/365*(CJ331-CI331+1),IF(AND(($S331-CJ331)&lt;=0,(CI331-$R331)&gt;0),$V331/365*($S331-CI331+1),$V331/365*(CJ331-$R331+1))))),0)</f>
        <v>0</v>
      </c>
      <c r="CL331" s="159">
        <f>CJ331+1</f>
        <v>46327</v>
      </c>
      <c r="CM331" s="159">
        <f>CL331+29</f>
        <v>46356</v>
      </c>
      <c r="CN331" s="163">
        <f>IFERROR(IF(($R331-CM331)&gt;=0,0,IF(($S331-CL331)&lt;0,0,IF(AND(($S331-CM331)&gt;0,(CL331-$R331)&gt;0),$V331/365*(CM331-CL331+1),IF(AND(($S331-CM331)&lt;=0,(CL331-$R331)&gt;0),$V331/365*($S331-CL331+1),$V331/365*(CM331-$R331+1))))),0)</f>
        <v>0</v>
      </c>
      <c r="CO331" s="159">
        <f>CM331+1</f>
        <v>46357</v>
      </c>
      <c r="CP331" s="159">
        <f>CO331+30</f>
        <v>46387</v>
      </c>
      <c r="CQ331" s="163">
        <f>IFERROR(IF(($R331-CP331)&gt;=0,0,IF(($S331-CO331)&lt;0,0,IF(AND(($S331-CP331)&gt;0,(CO331-$R331)&gt;0),$V331/365*(CP331-CO331+1),IF(AND(($S331-CP331)&lt;=0,(CO331-$R331)&gt;0),$V331/365*($S331-CO331+1),$V331/365*(CP331-$R331+1))))),0)</f>
        <v>0</v>
      </c>
    </row>
    <row r="332" s="85" customFormat="1" ht="24" customHeight="1" outlineLevel="4" spans="1:95">
      <c r="A332" s="124"/>
      <c r="B332" s="125"/>
      <c r="C332" s="126"/>
      <c r="D332" s="124"/>
      <c r="E332" s="125"/>
      <c r="F332" s="125"/>
      <c r="G332" s="125"/>
      <c r="H332" s="127"/>
      <c r="I332" s="127"/>
      <c r="J332" s="127">
        <f>Z332+AC332+AF332+AI332+AL332+AO332+AR332+AU332+AX332+BA332+BD332+BG332</f>
        <v>0</v>
      </c>
      <c r="K332" s="127">
        <f>K331+1</f>
        <v>4</v>
      </c>
      <c r="L332" s="152"/>
      <c r="M332" s="153">
        <f>IFERROR(VLOOKUP($L332,'2-2 引出数据_合同数据仓库'!$B$2:$BP$10000,3,FALSE),0)</f>
        <v>0</v>
      </c>
      <c r="N332" s="127"/>
      <c r="O332" s="153">
        <f>IFERROR(VLOOKUP((LEFT(VLOOKUP($L332,'2-2 引出数据_合同数据仓库'!$B$2:$BP$10000,64,FALSE),15)&amp;(RIGHT(VLOOKUP($L332,'2-2 引出数据_合同数据仓库'!$B$2:$BP$10000,64,FALSE),4)+1)),'2-2 引出数据_合同数据仓库'!$B$2:$BP$10000,3,FALSE),0)</f>
        <v>0</v>
      </c>
      <c r="P332" s="127"/>
      <c r="Q332" s="127">
        <f>IFERROR(VLOOKUP($L332,'2-2 引出数据_合同数据仓库'!$B$2:$BP$10000,28,FALSE),0)</f>
        <v>0</v>
      </c>
      <c r="R332" s="127">
        <f>IFERROR(VLOOKUP($L332,'2-2 引出数据_合同数据仓库'!$B$2:$BP$10000,29,FALSE),0)</f>
        <v>0</v>
      </c>
      <c r="S332" s="127">
        <f>IFERROR(VLOOKUP($L332,'2-2 引出数据_合同数据仓库'!$B$2:$BP$10000,4,FALSE),0)</f>
        <v>0</v>
      </c>
      <c r="T332" s="127"/>
      <c r="U332" s="127">
        <f>IFERROR(VLOOKUP($L332,'2-2 引出数据_合同数据仓库'!$B$2:$BP$10000,15,FALSE),0)</f>
        <v>0</v>
      </c>
      <c r="V332" s="127">
        <f>U332/(S332-R332+1)*365</f>
        <v>0</v>
      </c>
      <c r="W332" s="127"/>
      <c r="X332" s="159">
        <v>45658</v>
      </c>
      <c r="Y332" s="159">
        <f>X332+30</f>
        <v>45688</v>
      </c>
      <c r="Z332" s="163">
        <f>IFERROR(IF(($R332-Y332)&gt;=0,0,IF(($S332-X332)&lt;0,0,IF(AND(($S332-Y332)&gt;0,(X332-$R332)&gt;0),$V332/365*(Y332-X332+1),IF(AND(($S332-Y332)&lt;=0,(X332-$R332)&gt;0),$V332/365*($S332-X332+1),$V332/365*(Y332-$R332+1))))),0)</f>
        <v>0</v>
      </c>
      <c r="AA332" s="159">
        <f>Y332+1</f>
        <v>45689</v>
      </c>
      <c r="AB332" s="159">
        <f>AA332+27</f>
        <v>45716</v>
      </c>
      <c r="AC332" s="163">
        <f>IFERROR(IF(($R332-AB332)&gt;=0,0,IF(($S332-AA332)&lt;0,0,IF(AND(($S332-AB332)&gt;0,(AA332-$R332)&gt;0),$V332/365*(AB332-AA332+1),IF(AND(($S332-AB332)&lt;=0,(AA332-$R332)&gt;0),$V332/365*($S332-AA332+1),$V332/365*(AB332-$R332+1))))),0)</f>
        <v>0</v>
      </c>
      <c r="AD332" s="159">
        <f>AB332+1</f>
        <v>45717</v>
      </c>
      <c r="AE332" s="159">
        <f>AD332+30</f>
        <v>45747</v>
      </c>
      <c r="AF332" s="163">
        <f>IFERROR(IF(($R332-AE332)&gt;=0,0,IF(($S332-AD332)&lt;0,0,IF(AND(($S332-AE332)&gt;0,(AD332-$R332)&gt;0),$V332/365*(AE332-AD332+1),IF(AND(($S332-AE332)&lt;=0,(AD332-$R332)&gt;0),$V332/365*($S332-AD332+1),$V332/365*(AE332-$R332+1))))),0)</f>
        <v>0</v>
      </c>
      <c r="AG332" s="159">
        <f>AE332+1</f>
        <v>45748</v>
      </c>
      <c r="AH332" s="159">
        <f>AG332+29</f>
        <v>45777</v>
      </c>
      <c r="AI332" s="163">
        <f>IFERROR(IF(($R332-AH332)&gt;=0,0,IF(($S332-AG332)&lt;0,0,IF(AND(($S332-AH332)&gt;0,(AG332-$R332)&gt;0),$V332/365*(AH332-AG332+1),IF(AND(($S332-AH332)&lt;=0,(AG332-$R332)&gt;0),$V332/365*($S332-AG332+1),$V332/365*(AH332-$R332+1))))),0)</f>
        <v>0</v>
      </c>
      <c r="AJ332" s="159">
        <f>AH332+1</f>
        <v>45778</v>
      </c>
      <c r="AK332" s="159">
        <f>AJ332+30</f>
        <v>45808</v>
      </c>
      <c r="AL332" s="163">
        <f>IFERROR(IF(($R332-AK332)&gt;=0,0,IF(($S332-AJ332)&lt;0,0,IF(AND(($S332-AK332)&gt;0,(AJ332-$R332)&gt;0),$V332/365*(AK332-AJ332+1),IF(AND(($S332-AK332)&lt;=0,(AJ332-$R332)&gt;0),$V332/365*($S332-AJ332+1),$V332/365*(AK332-$R332+1))))),0)</f>
        <v>0</v>
      </c>
      <c r="AM332" s="159">
        <f>AK332+1</f>
        <v>45809</v>
      </c>
      <c r="AN332" s="159">
        <f>AM332+29</f>
        <v>45838</v>
      </c>
      <c r="AO332" s="163">
        <f>IFERROR(IF(($R332-AN332)&gt;=0,0,IF(($S332-AM332)&lt;0,0,IF(AND(($S332-AN332)&gt;0,(AM332-$R332)&gt;0),$V332/365*(AN332-AM332+1),IF(AND(($S332-AN332)&lt;=0,(AM332-$R332)&gt;0),$V332/365*($S332-AM332+1),$V332/365*(AN332-$R332+1))))),0)</f>
        <v>0</v>
      </c>
      <c r="AP332" s="159">
        <f>AN332+1</f>
        <v>45839</v>
      </c>
      <c r="AQ332" s="159">
        <f>AP332+30</f>
        <v>45869</v>
      </c>
      <c r="AR332" s="163">
        <f>IFERROR(IF(($R332-AQ332)&gt;=0,0,IF(($S332-AP332)&lt;0,0,IF(AND(($S332-AQ332)&gt;0,(AP332-$R332)&gt;0),$V332/365*(AQ332-AP332+1),IF(AND(($S332-AQ332)&lt;=0,(AP332-$R332)&gt;0),$V332/365*($S332-AP332+1),$V332/365*(AQ332-$R332+1))))),0)</f>
        <v>0</v>
      </c>
      <c r="AS332" s="159">
        <f>AQ332+1</f>
        <v>45870</v>
      </c>
      <c r="AT332" s="159">
        <f>AS332+30</f>
        <v>45900</v>
      </c>
      <c r="AU332" s="163">
        <f>IFERROR(IF(($R332-AT332)&gt;=0,0,IF(($S332-AS332)&lt;0,0,IF(AND(($S332-AT332)&gt;0,(AS332-$R332)&gt;0),$V332/365*(AT332-AS332+1),IF(AND(($S332-AT332)&lt;=0,(AS332-$R332)&gt;0),$V332/365*($S332-AS332+1),$V332/365*(AT332-$R332+1))))),0)</f>
        <v>0</v>
      </c>
      <c r="AV332" s="159">
        <f>AT332+1</f>
        <v>45901</v>
      </c>
      <c r="AW332" s="159">
        <f>AV332+29</f>
        <v>45930</v>
      </c>
      <c r="AX332" s="163">
        <f>IFERROR(IF(($R332-AW332)&gt;=0,0,IF(($S332-AV332)&lt;0,0,IF(AND(($S332-AW332)&gt;0,(AV332-$R332)&gt;0),$V332/365*(AW332-AV332+1),IF(AND(($S332-AW332)&lt;=0,(AV332-$R332)&gt;0),$V332/365*($S332-AV332+1),$V332/365*(AW332-$R332+1))))),0)</f>
        <v>0</v>
      </c>
      <c r="AY332" s="159">
        <f>AW332+1</f>
        <v>45931</v>
      </c>
      <c r="AZ332" s="159">
        <f>AY332+30</f>
        <v>45961</v>
      </c>
      <c r="BA332" s="163">
        <f>IFERROR(IF(($R332-AZ332)&gt;=0,0,IF(($S332-AY332)&lt;0,0,IF(AND(($S332-AZ332)&gt;0,(AY332-$R332)&gt;0),$V332/365*(AZ332-AY332+1),IF(AND(($S332-AZ332)&lt;=0,(AY332-$R332)&gt;0),$V332/365*($S332-AY332+1),$V332/365*(AZ332-$R332+1))))),0)</f>
        <v>0</v>
      </c>
      <c r="BB332" s="159">
        <f>AZ332+1</f>
        <v>45962</v>
      </c>
      <c r="BC332" s="159">
        <f>BB332+29</f>
        <v>45991</v>
      </c>
      <c r="BD332" s="163">
        <f>IFERROR(IF(($R332-BC332)&gt;=0,0,IF(($S332-BB332)&lt;0,0,IF(AND(($S332-BC332)&gt;0,(BB332-$R332)&gt;0),$V332/365*(BC332-BB332+1),IF(AND(($S332-BC332)&lt;=0,(BB332-$R332)&gt;0),$V332/365*($S332-BB332+1),$V332/365*(BC332-$R332+1))))),0)</f>
        <v>0</v>
      </c>
      <c r="BE332" s="159">
        <f>BC332+1</f>
        <v>45992</v>
      </c>
      <c r="BF332" s="159">
        <f>BE332+30</f>
        <v>46022</v>
      </c>
      <c r="BG332" s="163">
        <f>IFERROR(IF(($R332-BF332)&gt;=0,0,IF(($S332-BE332)&lt;0,0,IF(AND(($S332-BF332)&gt;0,(BE332-$R332)&gt;0),$V332/365*(BF332-BE332+1),IF(AND(($S332-BF332)&lt;=0,(BE332-$R332)&gt;0),$V332/365*($S332-BE332+1),$V332/365*(BF332-$R332+1))))),0)</f>
        <v>0</v>
      </c>
      <c r="BH332" s="159">
        <v>46023</v>
      </c>
      <c r="BI332" s="159">
        <f>BH332+30</f>
        <v>46053</v>
      </c>
      <c r="BJ332" s="163">
        <f>IFERROR(IF(($R332-BI332)&gt;=0,0,IF(($S332-BH332)&lt;0,0,IF(AND(($S332-BI332)&gt;0,(BH332-$R332)&gt;0),$V332/365*(BI332-BH332+1),IF(AND(($S332-BI332)&lt;=0,(BH332-$R332)&gt;0),$V332/365*($S332-BH332+1),$V332/365*(BI332-$R332+1))))),0)</f>
        <v>0</v>
      </c>
      <c r="BK332" s="159">
        <f>BI332+1</f>
        <v>46054</v>
      </c>
      <c r="BL332" s="159">
        <f>BK332+27</f>
        <v>46081</v>
      </c>
      <c r="BM332" s="163">
        <f>IFERROR(IF(($R332-BL332)&gt;=0,0,IF(($S332-BK332)&lt;0,0,IF(AND(($S332-BL332)&gt;0,(BK332-$R332)&gt;0),$V332/365*(BL332-BK332+1),IF(AND(($S332-BL332)&lt;=0,(BK332-$R332)&gt;0),$V332/365*($S332-BK332+1),$V332/365*(BL332-$R332+1))))),0)</f>
        <v>0</v>
      </c>
      <c r="BN332" s="159">
        <f>BL332+1</f>
        <v>46082</v>
      </c>
      <c r="BO332" s="159">
        <f>BN332+30</f>
        <v>46112</v>
      </c>
      <c r="BP332" s="163">
        <f>IFERROR(IF(($R332-BO332)&gt;=0,0,IF(($S332-BN332)&lt;0,0,IF(AND(($S332-BO332)&gt;0,(BN332-$R332)&gt;0),$V332/365*(BO332-BN332+1),IF(AND(($S332-BO332)&lt;=0,(BN332-$R332)&gt;0),$V332/365*($S332-BN332+1),$V332/365*(BO332-$R332+1))))),0)</f>
        <v>0</v>
      </c>
      <c r="BQ332" s="159">
        <f>BO332+1</f>
        <v>46113</v>
      </c>
      <c r="BR332" s="159">
        <f>BQ332+29</f>
        <v>46142</v>
      </c>
      <c r="BS332" s="163">
        <f>IFERROR(IF(($R332-BR332)&gt;=0,0,IF(($S332-BQ332)&lt;0,0,IF(AND(($S332-BR332)&gt;0,(BQ332-$R332)&gt;0),$V332/365*(BR332-BQ332+1),IF(AND(($S332-BR332)&lt;=0,(BQ332-$R332)&gt;0),$V332/365*($S332-BQ332+1),$V332/365*(BR332-$R332+1))))),0)</f>
        <v>0</v>
      </c>
      <c r="BT332" s="159">
        <f>BR332+1</f>
        <v>46143</v>
      </c>
      <c r="BU332" s="159">
        <f>BT332+30</f>
        <v>46173</v>
      </c>
      <c r="BV332" s="163">
        <f>IFERROR(IF(($R332-BU332)&gt;=0,0,IF(($S332-BT332)&lt;0,0,IF(AND(($S332-BU332)&gt;0,(BT332-$R332)&gt;0),$V332/365*(BU332-BT332+1),IF(AND(($S332-BU332)&lt;=0,(BT332-$R332)&gt;0),$V332/365*($S332-BT332+1),$V332/365*(BU332-$R332+1))))),0)</f>
        <v>0</v>
      </c>
      <c r="BW332" s="159">
        <f>BU332+1</f>
        <v>46174</v>
      </c>
      <c r="BX332" s="159">
        <f>BW332+29</f>
        <v>46203</v>
      </c>
      <c r="BY332" s="163">
        <f>IFERROR(IF(($R332-BX332)&gt;=0,0,IF(($S332-BW332)&lt;0,0,IF(AND(($S332-BX332)&gt;0,(BW332-$R332)&gt;0),$V332/365*(BX332-BW332+1),IF(AND(($S332-BX332)&lt;=0,(BW332-$R332)&gt;0),$V332/365*($S332-BW332+1),$V332/365*(BX332-$R332+1))))),0)</f>
        <v>0</v>
      </c>
      <c r="BZ332" s="159">
        <f>BX332+1</f>
        <v>46204</v>
      </c>
      <c r="CA332" s="159">
        <f>BZ332+30</f>
        <v>46234</v>
      </c>
      <c r="CB332" s="163">
        <f>IFERROR(IF(($R332-CA332)&gt;=0,0,IF(($S332-BZ332)&lt;0,0,IF(AND(($S332-CA332)&gt;0,(BZ332-$R332)&gt;0),$V332/365*(CA332-BZ332+1),IF(AND(($S332-CA332)&lt;=0,(BZ332-$R332)&gt;0),$V332/365*($S332-BZ332+1),$V332/365*(CA332-$R332+1))))),0)</f>
        <v>0</v>
      </c>
      <c r="CC332" s="159">
        <f>CA332+1</f>
        <v>46235</v>
      </c>
      <c r="CD332" s="159">
        <f>CC332+30</f>
        <v>46265</v>
      </c>
      <c r="CE332" s="163">
        <f>IFERROR(IF(($R332-CD332)&gt;=0,0,IF(($S332-CC332)&lt;0,0,IF(AND(($S332-CD332)&gt;0,(CC332-$R332)&gt;0),$V332/365*(CD332-CC332+1),IF(AND(($S332-CD332)&lt;=0,(CC332-$R332)&gt;0),$V332/365*($S332-CC332+1),$V332/365*(CD332-$R332+1))))),0)</f>
        <v>0</v>
      </c>
      <c r="CF332" s="159">
        <f>CD332+1</f>
        <v>46266</v>
      </c>
      <c r="CG332" s="159">
        <f>CF332+29</f>
        <v>46295</v>
      </c>
      <c r="CH332" s="163">
        <f>IFERROR(IF(($R332-CG332)&gt;=0,0,IF(($S332-CF332)&lt;0,0,IF(AND(($S332-CG332)&gt;0,(CF332-$R332)&gt;0),$V332/365*(CG332-CF332+1),IF(AND(($S332-CG332)&lt;=0,(CF332-$R332)&gt;0),$V332/365*($S332-CF332+1),$V332/365*(CG332-$R332+1))))),0)</f>
        <v>0</v>
      </c>
      <c r="CI332" s="159">
        <f>CG332+1</f>
        <v>46296</v>
      </c>
      <c r="CJ332" s="159">
        <f>CI332+30</f>
        <v>46326</v>
      </c>
      <c r="CK332" s="163">
        <f>IFERROR(IF(($R332-CJ332)&gt;=0,0,IF(($S332-CI332)&lt;0,0,IF(AND(($S332-CJ332)&gt;0,(CI332-$R332)&gt;0),$V332/365*(CJ332-CI332+1),IF(AND(($S332-CJ332)&lt;=0,(CI332-$R332)&gt;0),$V332/365*($S332-CI332+1),$V332/365*(CJ332-$R332+1))))),0)</f>
        <v>0</v>
      </c>
      <c r="CL332" s="159">
        <f>CJ332+1</f>
        <v>46327</v>
      </c>
      <c r="CM332" s="159">
        <f>CL332+29</f>
        <v>46356</v>
      </c>
      <c r="CN332" s="163">
        <f>IFERROR(IF(($R332-CM332)&gt;=0,0,IF(($S332-CL332)&lt;0,0,IF(AND(($S332-CM332)&gt;0,(CL332-$R332)&gt;0),$V332/365*(CM332-CL332+1),IF(AND(($S332-CM332)&lt;=0,(CL332-$R332)&gt;0),$V332/365*($S332-CL332+1),$V332/365*(CM332-$R332+1))))),0)</f>
        <v>0</v>
      </c>
      <c r="CO332" s="159">
        <f>CM332+1</f>
        <v>46357</v>
      </c>
      <c r="CP332" s="159">
        <f>CO332+30</f>
        <v>46387</v>
      </c>
      <c r="CQ332" s="163">
        <f>IFERROR(IF(($R332-CP332)&gt;=0,0,IF(($S332-CO332)&lt;0,0,IF(AND(($S332-CP332)&gt;0,(CO332-$R332)&gt;0),$V332/365*(CP332-CO332+1),IF(AND(($S332-CP332)&lt;=0,(CO332-$R332)&gt;0),$V332/365*($S332-CO332+1),$V332/365*(CP332-$R332+1))))),0)</f>
        <v>0</v>
      </c>
    </row>
    <row r="333" s="85" customFormat="1" ht="24" customHeight="1" outlineLevel="4" spans="1:95">
      <c r="A333" s="128" t="s">
        <v>2815</v>
      </c>
      <c r="B333" s="129"/>
      <c r="C333" s="129"/>
      <c r="D333" s="129"/>
      <c r="E333" s="129"/>
      <c r="F333" s="129"/>
      <c r="G333" s="130"/>
      <c r="H333" s="131"/>
      <c r="I333" s="131"/>
      <c r="J333" s="131"/>
      <c r="K333" s="131"/>
      <c r="L333" s="154"/>
      <c r="M333" s="154"/>
      <c r="N333" s="131"/>
      <c r="O333" s="131"/>
      <c r="P333" s="131"/>
      <c r="Q333" s="131"/>
      <c r="R333" s="131"/>
      <c r="S333" s="131"/>
      <c r="T333" s="131"/>
      <c r="U333" s="131"/>
      <c r="V333" s="131"/>
      <c r="W333" s="131"/>
      <c r="X333" s="131"/>
      <c r="Y333" s="131"/>
      <c r="Z333" s="131"/>
      <c r="AA333" s="131"/>
      <c r="AB333" s="131"/>
      <c r="AC333" s="131"/>
      <c r="AD333" s="131"/>
      <c r="AE333" s="131"/>
      <c r="AF333" s="131"/>
      <c r="AG333" s="131"/>
      <c r="AH333" s="131"/>
      <c r="AI333" s="131"/>
      <c r="AJ333" s="131"/>
      <c r="AK333" s="131"/>
      <c r="AL333" s="131"/>
      <c r="AM333" s="131"/>
      <c r="AN333" s="131"/>
      <c r="AO333" s="131"/>
      <c r="AP333" s="131"/>
      <c r="AQ333" s="131"/>
      <c r="AR333" s="131"/>
      <c r="AS333" s="131"/>
      <c r="AT333" s="131"/>
      <c r="AU333" s="131"/>
      <c r="AV333" s="131"/>
      <c r="AW333" s="131"/>
      <c r="AX333" s="131"/>
      <c r="AY333" s="131"/>
      <c r="AZ333" s="131"/>
      <c r="BA333" s="131"/>
      <c r="BB333" s="131"/>
      <c r="BC333" s="131"/>
      <c r="BD333" s="131"/>
      <c r="BE333" s="131"/>
      <c r="BF333" s="131"/>
      <c r="BG333" s="131"/>
      <c r="BH333" s="131"/>
      <c r="BI333" s="131"/>
      <c r="BJ333" s="131"/>
      <c r="BK333" s="131"/>
      <c r="BL333" s="131"/>
      <c r="BM333" s="131"/>
      <c r="BN333" s="131"/>
      <c r="BO333" s="131"/>
      <c r="BP333" s="131"/>
      <c r="BQ333" s="131"/>
      <c r="BR333" s="131"/>
      <c r="BS333" s="131"/>
      <c r="BT333" s="131"/>
      <c r="BU333" s="131"/>
      <c r="BV333" s="131"/>
      <c r="BW333" s="131"/>
      <c r="BX333" s="131"/>
      <c r="BY333" s="131"/>
      <c r="BZ333" s="131"/>
      <c r="CA333" s="131"/>
      <c r="CB333" s="131"/>
      <c r="CC333" s="131"/>
      <c r="CD333" s="131"/>
      <c r="CE333" s="131"/>
      <c r="CF333" s="131"/>
      <c r="CG333" s="131"/>
      <c r="CH333" s="131"/>
      <c r="CI333" s="131"/>
      <c r="CJ333" s="131"/>
      <c r="CK333" s="131"/>
      <c r="CL333" s="131"/>
      <c r="CM333" s="131"/>
      <c r="CN333" s="131"/>
      <c r="CO333" s="131"/>
      <c r="CP333" s="131"/>
      <c r="CQ333" s="131"/>
    </row>
    <row r="334" ht="24" customHeight="1" outlineLevel="3" spans="1:95">
      <c r="A334" s="120"/>
      <c r="B334" s="121" t="s">
        <v>793</v>
      </c>
      <c r="C334" s="122" t="s">
        <v>1261</v>
      </c>
      <c r="D334" s="120" t="s">
        <v>1262</v>
      </c>
      <c r="E334" s="121" t="s">
        <v>1263</v>
      </c>
      <c r="F334" s="121"/>
      <c r="G334" s="121" t="s">
        <v>937</v>
      </c>
      <c r="H334" s="123">
        <f>X334+AA334+AD334+AG334+AJ334+AM334+AP334+AS334+AV334+AY334+BB334+BE334</f>
        <v>0</v>
      </c>
      <c r="I334" s="123">
        <f>Y334+AB334+AE334+AH334+AK334+AN334+AQ334+AT334+AW334+AZ334+BC334+BF334</f>
        <v>0</v>
      </c>
      <c r="J334" s="123">
        <f>Z334+AC334+AF334+AI334+AL334+AO334+AR334+AU334+AX334+BA334+BD334+BG334</f>
        <v>0</v>
      </c>
      <c r="K334" s="123"/>
      <c r="L334" s="151"/>
      <c r="M334" s="151"/>
      <c r="N334" s="123"/>
      <c r="O334" s="123"/>
      <c r="P334" s="123"/>
      <c r="Q334" s="123"/>
      <c r="R334" s="123"/>
      <c r="S334" s="123"/>
      <c r="T334" s="123"/>
      <c r="U334" s="123"/>
      <c r="V334" s="123"/>
      <c r="W334" s="123"/>
      <c r="X334" s="123">
        <f>VLOOKUP($C334,'1 预算编制表单'!$C:$BJ,27,FALSE)</f>
        <v>0</v>
      </c>
      <c r="Y334" s="123">
        <f>X334-Z334</f>
        <v>0</v>
      </c>
      <c r="Z334" s="123">
        <f>SUM(Z335:Z339)</f>
        <v>0</v>
      </c>
      <c r="AA334" s="123">
        <f>VLOOKUP($C334,'1 预算编制表单'!$C:$BJ,30,FALSE)</f>
        <v>0</v>
      </c>
      <c r="AB334" s="123">
        <f>AA334-AC334</f>
        <v>0</v>
      </c>
      <c r="AC334" s="123">
        <f>SUM(AC335:AC339)</f>
        <v>0</v>
      </c>
      <c r="AD334" s="123">
        <f>VLOOKUP($C334,'1 预算编制表单'!$C:$BJ,33,FALSE)</f>
        <v>0</v>
      </c>
      <c r="AE334" s="123">
        <f>AD334-AF334</f>
        <v>0</v>
      </c>
      <c r="AF334" s="123">
        <f>SUM(AF335:AF339)</f>
        <v>0</v>
      </c>
      <c r="AG334" s="123">
        <f>VLOOKUP($C334,'1 预算编制表单'!$C:$BJ,36,FALSE)</f>
        <v>0</v>
      </c>
      <c r="AH334" s="123">
        <f>AG334-AI334</f>
        <v>0</v>
      </c>
      <c r="AI334" s="123">
        <f>SUM(AI335:AI339)</f>
        <v>0</v>
      </c>
      <c r="AJ334" s="123">
        <f>VLOOKUP($C334,'1 预算编制表单'!$C:$BJ,39,FALSE)</f>
        <v>0</v>
      </c>
      <c r="AK334" s="123">
        <f>AJ334-AL334</f>
        <v>0</v>
      </c>
      <c r="AL334" s="123">
        <f>SUM(AL335:AL339)</f>
        <v>0</v>
      </c>
      <c r="AM334" s="123">
        <f>VLOOKUP($C334,'1 预算编制表单'!$C:$BJ,42,FALSE)</f>
        <v>0</v>
      </c>
      <c r="AN334" s="123">
        <f>AM334-AO334</f>
        <v>0</v>
      </c>
      <c r="AO334" s="123">
        <f>SUM(AO335:AO339)</f>
        <v>0</v>
      </c>
      <c r="AP334" s="123">
        <f>VLOOKUP($C334,'1 预算编制表单'!$C:$BJ,45,FALSE)</f>
        <v>0</v>
      </c>
      <c r="AQ334" s="123">
        <f>AP334-AR334</f>
        <v>0</v>
      </c>
      <c r="AR334" s="123">
        <f>SUM(AR335:AR339)</f>
        <v>0</v>
      </c>
      <c r="AS334" s="123">
        <f>VLOOKUP($C334,'1 预算编制表单'!$C:$BJ,48,FALSE)</f>
        <v>0</v>
      </c>
      <c r="AT334" s="123">
        <f>AS334-AU334</f>
        <v>0</v>
      </c>
      <c r="AU334" s="123">
        <f>SUM(AU335:AU339)</f>
        <v>0</v>
      </c>
      <c r="AV334" s="123">
        <f>VLOOKUP($C334,'1 预算编制表单'!$C:$BJ,51,FALSE)</f>
        <v>0</v>
      </c>
      <c r="AW334" s="123">
        <f>AV334-AX334</f>
        <v>0</v>
      </c>
      <c r="AX334" s="123">
        <f>SUM(AX335:AX339)</f>
        <v>0</v>
      </c>
      <c r="AY334" s="123">
        <f>VLOOKUP($C334,'1 预算编制表单'!$C:$BJ,54,FALSE)</f>
        <v>0</v>
      </c>
      <c r="AZ334" s="123">
        <f>AY334-BA334</f>
        <v>0</v>
      </c>
      <c r="BA334" s="123">
        <f>SUM(BA335:BA339)</f>
        <v>0</v>
      </c>
      <c r="BB334" s="123">
        <f>VLOOKUP($C334,'1 预算编制表单'!$C:$BJ,57,FALSE)</f>
        <v>0</v>
      </c>
      <c r="BC334" s="123">
        <f>BB334-BD334</f>
        <v>0</v>
      </c>
      <c r="BD334" s="123">
        <f>SUM(BD335:BD339)</f>
        <v>0</v>
      </c>
      <c r="BE334" s="123">
        <f>VLOOKUP($C334,'1 预算编制表单'!$C:$BJ,60,FALSE)</f>
        <v>0</v>
      </c>
      <c r="BF334" s="123">
        <f>BE334-BG334</f>
        <v>0</v>
      </c>
      <c r="BG334" s="123">
        <f>SUM(BG335:BG339)</f>
        <v>0</v>
      </c>
      <c r="BH334" s="123">
        <f>VLOOKUP($C334,'1 预算编制表单'!$C:$BJ,27,FALSE)</f>
        <v>0</v>
      </c>
      <c r="BI334" s="123">
        <f>BH334-BJ334</f>
        <v>0</v>
      </c>
      <c r="BJ334" s="123">
        <f>SUM(BJ335:BJ339)</f>
        <v>0</v>
      </c>
      <c r="BK334" s="123">
        <f>VLOOKUP($C334,'1 预算编制表单'!$C:$BJ,30,FALSE)</f>
        <v>0</v>
      </c>
      <c r="BL334" s="123">
        <f>BK334-BM334</f>
        <v>0</v>
      </c>
      <c r="BM334" s="123">
        <f>SUM(BM335:BM339)</f>
        <v>0</v>
      </c>
      <c r="BN334" s="123">
        <f>VLOOKUP($C334,'1 预算编制表单'!$C:$BJ,33,FALSE)</f>
        <v>0</v>
      </c>
      <c r="BO334" s="123">
        <f>BN334-BP334</f>
        <v>0</v>
      </c>
      <c r="BP334" s="123">
        <f>SUM(BP335:BP339)</f>
        <v>0</v>
      </c>
      <c r="BQ334" s="123">
        <f>VLOOKUP($C334,'1 预算编制表单'!$C:$BJ,36,FALSE)</f>
        <v>0</v>
      </c>
      <c r="BR334" s="123">
        <f>BQ334-BS334</f>
        <v>0</v>
      </c>
      <c r="BS334" s="123">
        <f>SUM(BS335:BS339)</f>
        <v>0</v>
      </c>
      <c r="BT334" s="123">
        <f>VLOOKUP($C334,'1 预算编制表单'!$C:$BJ,39,FALSE)</f>
        <v>0</v>
      </c>
      <c r="BU334" s="123">
        <f>BT334-BV334</f>
        <v>0</v>
      </c>
      <c r="BV334" s="123">
        <f>SUM(BV335:BV339)</f>
        <v>0</v>
      </c>
      <c r="BW334" s="123">
        <f>VLOOKUP($C334,'1 预算编制表单'!$C:$BJ,42,FALSE)</f>
        <v>0</v>
      </c>
      <c r="BX334" s="123">
        <f>BW334-BY334</f>
        <v>0</v>
      </c>
      <c r="BY334" s="123">
        <f>SUM(BY335:BY339)</f>
        <v>0</v>
      </c>
      <c r="BZ334" s="123">
        <f>VLOOKUP($C334,'1 预算编制表单'!$C:$BJ,45,FALSE)</f>
        <v>0</v>
      </c>
      <c r="CA334" s="123">
        <f>BZ334-CB334</f>
        <v>0</v>
      </c>
      <c r="CB334" s="123">
        <f>SUM(CB335:CB339)</f>
        <v>0</v>
      </c>
      <c r="CC334" s="123">
        <f>VLOOKUP($C334,'1 预算编制表单'!$C:$BJ,48,FALSE)</f>
        <v>0</v>
      </c>
      <c r="CD334" s="123">
        <f>CC334-CE334</f>
        <v>0</v>
      </c>
      <c r="CE334" s="123">
        <f>SUM(CE335:CE339)</f>
        <v>0</v>
      </c>
      <c r="CF334" s="123">
        <f>VLOOKUP($C334,'1 预算编制表单'!$C:$BJ,51,FALSE)</f>
        <v>0</v>
      </c>
      <c r="CG334" s="123">
        <f>CF334-CH334</f>
        <v>0</v>
      </c>
      <c r="CH334" s="123">
        <f>SUM(CH335:CH339)</f>
        <v>0</v>
      </c>
      <c r="CI334" s="123">
        <f>VLOOKUP($C334,'1 预算编制表单'!$C:$BJ,54,FALSE)</f>
        <v>0</v>
      </c>
      <c r="CJ334" s="123">
        <f>CI334-CK334</f>
        <v>0</v>
      </c>
      <c r="CK334" s="123">
        <f>SUM(CK335:CK339)</f>
        <v>0</v>
      </c>
      <c r="CL334" s="123">
        <f>VLOOKUP($C334,'1 预算编制表单'!$C:$BJ,57,FALSE)</f>
        <v>0</v>
      </c>
      <c r="CM334" s="123">
        <f>CL334-CN334</f>
        <v>0</v>
      </c>
      <c r="CN334" s="123">
        <f>SUM(CN335:CN339)</f>
        <v>0</v>
      </c>
      <c r="CO334" s="123">
        <f>VLOOKUP($C334,'1 预算编制表单'!$C:$BJ,60,FALSE)</f>
        <v>0</v>
      </c>
      <c r="CP334" s="123">
        <f>CO334-CQ334</f>
        <v>0</v>
      </c>
      <c r="CQ334" s="123">
        <f>SUM(CQ335:CQ339)</f>
        <v>0</v>
      </c>
    </row>
    <row r="335" s="85" customFormat="1" ht="24" customHeight="1" outlineLevel="4" spans="1:95">
      <c r="A335" s="124"/>
      <c r="B335" s="125"/>
      <c r="C335" s="126"/>
      <c r="D335" s="124"/>
      <c r="E335" s="125"/>
      <c r="F335" s="125"/>
      <c r="G335" s="125"/>
      <c r="H335" s="127"/>
      <c r="I335" s="127"/>
      <c r="J335" s="127">
        <f>Z335+AC335+AF335+AI335+AL335+AO335+AR335+AU335+AX335+BA335+BD335+BG335</f>
        <v>0</v>
      </c>
      <c r="K335" s="127">
        <v>1</v>
      </c>
      <c r="L335" s="152"/>
      <c r="M335" s="153">
        <f>IFERROR(VLOOKUP($L335,'2-2 引出数据_合同数据仓库'!$B$2:$BP$10000,3,FALSE),0)</f>
        <v>0</v>
      </c>
      <c r="N335" s="127"/>
      <c r="O335" s="153">
        <f>IFERROR(VLOOKUP((LEFT(VLOOKUP($L335,'2-2 引出数据_合同数据仓库'!$B$2:$BP$10000,64,FALSE),15)&amp;(RIGHT(VLOOKUP($L335,'2-2 引出数据_合同数据仓库'!$B$2:$BP$10000,64,FALSE),4)+1)),'2-2 引出数据_合同数据仓库'!$B$2:$BP$10000,3,FALSE),0)</f>
        <v>0</v>
      </c>
      <c r="P335" s="127"/>
      <c r="Q335" s="127">
        <f>IFERROR(VLOOKUP($L335,'2-2 引出数据_合同数据仓库'!$B$2:$BP$10000,28,FALSE),0)</f>
        <v>0</v>
      </c>
      <c r="R335" s="127">
        <f>IFERROR(VLOOKUP($L335,'2-2 引出数据_合同数据仓库'!$B$2:$BP$10000,29,FALSE),0)</f>
        <v>0</v>
      </c>
      <c r="S335" s="127">
        <f>IFERROR(VLOOKUP($L335,'2-2 引出数据_合同数据仓库'!$B$2:$BP$10000,4,FALSE),0)</f>
        <v>0</v>
      </c>
      <c r="T335" s="127"/>
      <c r="U335" s="127">
        <f>IFERROR(VLOOKUP($L335,'2-2 引出数据_合同数据仓库'!$B$2:$BP$10000,15,FALSE),0)</f>
        <v>0</v>
      </c>
      <c r="V335" s="127">
        <f>U335/(S335-R335+1)*365</f>
        <v>0</v>
      </c>
      <c r="W335" s="127"/>
      <c r="X335" s="159">
        <v>45658</v>
      </c>
      <c r="Y335" s="159">
        <f>X335+30</f>
        <v>45688</v>
      </c>
      <c r="Z335" s="163">
        <f>IFERROR(IF(($R335-Y335)&gt;=0,0,IF(($S335-X335)&lt;0,0,IF(AND(($S335-Y335)&gt;0,(X335-$R335)&gt;0),$V335/365*(Y335-X335+1),IF(AND(($S335-Y335)&lt;=0,(X335-$R335)&gt;0),$V335/365*($S335-X335+1),$V335/365*(Y335-$R335+1))))),0)</f>
        <v>0</v>
      </c>
      <c r="AA335" s="159">
        <f>Y335+1</f>
        <v>45689</v>
      </c>
      <c r="AB335" s="159">
        <f>AA335+27</f>
        <v>45716</v>
      </c>
      <c r="AC335" s="163">
        <f>IFERROR(IF(($R335-AB335)&gt;=0,0,IF(($S335-AA335)&lt;0,0,IF(AND(($S335-AB335)&gt;0,(AA335-$R335)&gt;0),$V335/365*(AB335-AA335+1),IF(AND(($S335-AB335)&lt;=0,(AA335-$R335)&gt;0),$V335/365*($S335-AA335+1),$V335/365*(AB335-$R335+1))))),0)</f>
        <v>0</v>
      </c>
      <c r="AD335" s="159">
        <f>AB335+1</f>
        <v>45717</v>
      </c>
      <c r="AE335" s="159">
        <f>AD335+30</f>
        <v>45747</v>
      </c>
      <c r="AF335" s="163">
        <f>IFERROR(IF(($R335-AE335)&gt;=0,0,IF(($S335-AD335)&lt;0,0,IF(AND(($S335-AE335)&gt;0,(AD335-$R335)&gt;0),$V335/365*(AE335-AD335+1),IF(AND(($S335-AE335)&lt;=0,(AD335-$R335)&gt;0),$V335/365*($S335-AD335+1),$V335/365*(AE335-$R335+1))))),0)</f>
        <v>0</v>
      </c>
      <c r="AG335" s="159">
        <f>AE335+1</f>
        <v>45748</v>
      </c>
      <c r="AH335" s="159">
        <f>AG335+29</f>
        <v>45777</v>
      </c>
      <c r="AI335" s="163">
        <f>IFERROR(IF(($R335-AH335)&gt;=0,0,IF(($S335-AG335)&lt;0,0,IF(AND(($S335-AH335)&gt;0,(AG335-$R335)&gt;0),$V335/365*(AH335-AG335+1),IF(AND(($S335-AH335)&lt;=0,(AG335-$R335)&gt;0),$V335/365*($S335-AG335+1),$V335/365*(AH335-$R335+1))))),0)</f>
        <v>0</v>
      </c>
      <c r="AJ335" s="159">
        <f>AH335+1</f>
        <v>45778</v>
      </c>
      <c r="AK335" s="159">
        <f>AJ335+30</f>
        <v>45808</v>
      </c>
      <c r="AL335" s="163">
        <f>IFERROR(IF(($R335-AK335)&gt;=0,0,IF(($S335-AJ335)&lt;0,0,IF(AND(($S335-AK335)&gt;0,(AJ335-$R335)&gt;0),$V335/365*(AK335-AJ335+1),IF(AND(($S335-AK335)&lt;=0,(AJ335-$R335)&gt;0),$V335/365*($S335-AJ335+1),$V335/365*(AK335-$R335+1))))),0)</f>
        <v>0</v>
      </c>
      <c r="AM335" s="159">
        <f>AK335+1</f>
        <v>45809</v>
      </c>
      <c r="AN335" s="159">
        <f>AM335+29</f>
        <v>45838</v>
      </c>
      <c r="AO335" s="163">
        <f>IFERROR(IF(($R335-AN335)&gt;=0,0,IF(($S335-AM335)&lt;0,0,IF(AND(($S335-AN335)&gt;0,(AM335-$R335)&gt;0),$V335/365*(AN335-AM335+1),IF(AND(($S335-AN335)&lt;=0,(AM335-$R335)&gt;0),$V335/365*($S335-AM335+1),$V335/365*(AN335-$R335+1))))),0)</f>
        <v>0</v>
      </c>
      <c r="AP335" s="159">
        <f>AN335+1</f>
        <v>45839</v>
      </c>
      <c r="AQ335" s="159">
        <f>AP335+30</f>
        <v>45869</v>
      </c>
      <c r="AR335" s="163">
        <f>IFERROR(IF(($R335-AQ335)&gt;=0,0,IF(($S335-AP335)&lt;0,0,IF(AND(($S335-AQ335)&gt;0,(AP335-$R335)&gt;0),$V335/365*(AQ335-AP335+1),IF(AND(($S335-AQ335)&lt;=0,(AP335-$R335)&gt;0),$V335/365*($S335-AP335+1),$V335/365*(AQ335-$R335+1))))),0)</f>
        <v>0</v>
      </c>
      <c r="AS335" s="159">
        <f>AQ335+1</f>
        <v>45870</v>
      </c>
      <c r="AT335" s="159">
        <f>AS335+30</f>
        <v>45900</v>
      </c>
      <c r="AU335" s="163">
        <f>IFERROR(IF(($R335-AT335)&gt;=0,0,IF(($S335-AS335)&lt;0,0,IF(AND(($S335-AT335)&gt;0,(AS335-$R335)&gt;0),$V335/365*(AT335-AS335+1),IF(AND(($S335-AT335)&lt;=0,(AS335-$R335)&gt;0),$V335/365*($S335-AS335+1),$V335/365*(AT335-$R335+1))))),0)</f>
        <v>0</v>
      </c>
      <c r="AV335" s="159">
        <f>AT335+1</f>
        <v>45901</v>
      </c>
      <c r="AW335" s="159">
        <f>AV335+29</f>
        <v>45930</v>
      </c>
      <c r="AX335" s="163">
        <f>IFERROR(IF(($R335-AW335)&gt;=0,0,IF(($S335-AV335)&lt;0,0,IF(AND(($S335-AW335)&gt;0,(AV335-$R335)&gt;0),$V335/365*(AW335-AV335+1),IF(AND(($S335-AW335)&lt;=0,(AV335-$R335)&gt;0),$V335/365*($S335-AV335+1),$V335/365*(AW335-$R335+1))))),0)</f>
        <v>0</v>
      </c>
      <c r="AY335" s="159">
        <f>AW335+1</f>
        <v>45931</v>
      </c>
      <c r="AZ335" s="159">
        <f>AY335+30</f>
        <v>45961</v>
      </c>
      <c r="BA335" s="163">
        <f>IFERROR(IF(($R335-AZ335)&gt;=0,0,IF(($S335-AY335)&lt;0,0,IF(AND(($S335-AZ335)&gt;0,(AY335-$R335)&gt;0),$V335/365*(AZ335-AY335+1),IF(AND(($S335-AZ335)&lt;=0,(AY335-$R335)&gt;0),$V335/365*($S335-AY335+1),$V335/365*(AZ335-$R335+1))))),0)</f>
        <v>0</v>
      </c>
      <c r="BB335" s="159">
        <f>AZ335+1</f>
        <v>45962</v>
      </c>
      <c r="BC335" s="159">
        <f>BB335+29</f>
        <v>45991</v>
      </c>
      <c r="BD335" s="163">
        <f>IFERROR(IF(($R335-BC335)&gt;=0,0,IF(($S335-BB335)&lt;0,0,IF(AND(($S335-BC335)&gt;0,(BB335-$R335)&gt;0),$V335/365*(BC335-BB335+1),IF(AND(($S335-BC335)&lt;=0,(BB335-$R335)&gt;0),$V335/365*($S335-BB335+1),$V335/365*(BC335-$R335+1))))),0)</f>
        <v>0</v>
      </c>
      <c r="BE335" s="159">
        <f>BC335+1</f>
        <v>45992</v>
      </c>
      <c r="BF335" s="159">
        <f>BE335+30</f>
        <v>46022</v>
      </c>
      <c r="BG335" s="163">
        <f>IFERROR(IF(($R335-BF335)&gt;=0,0,IF(($S335-BE335)&lt;0,0,IF(AND(($S335-BF335)&gt;0,(BE335-$R335)&gt;0),$V335/365*(BF335-BE335+1),IF(AND(($S335-BF335)&lt;=0,(BE335-$R335)&gt;0),$V335/365*($S335-BE335+1),$V335/365*(BF335-$R335+1))))),0)</f>
        <v>0</v>
      </c>
      <c r="BH335" s="159">
        <v>46023</v>
      </c>
      <c r="BI335" s="159">
        <f>BH335+30</f>
        <v>46053</v>
      </c>
      <c r="BJ335" s="163">
        <f>IFERROR(IF(($R335-BI335)&gt;=0,0,IF(($S335-BH335)&lt;0,0,IF(AND(($S335-BI335)&gt;0,(BH335-$R335)&gt;0),$V335/365*(BI335-BH335+1),IF(AND(($S335-BI335)&lt;=0,(BH335-$R335)&gt;0),$V335/365*($S335-BH335+1),$V335/365*(BI335-$R335+1))))),0)</f>
        <v>0</v>
      </c>
      <c r="BK335" s="159">
        <f>BI335+1</f>
        <v>46054</v>
      </c>
      <c r="BL335" s="159">
        <f>BK335+27</f>
        <v>46081</v>
      </c>
      <c r="BM335" s="163">
        <f>IFERROR(IF(($R335-BL335)&gt;=0,0,IF(($S335-BK335)&lt;0,0,IF(AND(($S335-BL335)&gt;0,(BK335-$R335)&gt;0),$V335/365*(BL335-BK335+1),IF(AND(($S335-BL335)&lt;=0,(BK335-$R335)&gt;0),$V335/365*($S335-BK335+1),$V335/365*(BL335-$R335+1))))),0)</f>
        <v>0</v>
      </c>
      <c r="BN335" s="159">
        <f>BL335+1</f>
        <v>46082</v>
      </c>
      <c r="BO335" s="159">
        <f>BN335+30</f>
        <v>46112</v>
      </c>
      <c r="BP335" s="163">
        <f>IFERROR(IF(($R335-BO335)&gt;=0,0,IF(($S335-BN335)&lt;0,0,IF(AND(($S335-BO335)&gt;0,(BN335-$R335)&gt;0),$V335/365*(BO335-BN335+1),IF(AND(($S335-BO335)&lt;=0,(BN335-$R335)&gt;0),$V335/365*($S335-BN335+1),$V335/365*(BO335-$R335+1))))),0)</f>
        <v>0</v>
      </c>
      <c r="BQ335" s="159">
        <f>BO335+1</f>
        <v>46113</v>
      </c>
      <c r="BR335" s="159">
        <f>BQ335+29</f>
        <v>46142</v>
      </c>
      <c r="BS335" s="163">
        <f>IFERROR(IF(($R335-BR335)&gt;=0,0,IF(($S335-BQ335)&lt;0,0,IF(AND(($S335-BR335)&gt;0,(BQ335-$R335)&gt;0),$V335/365*(BR335-BQ335+1),IF(AND(($S335-BR335)&lt;=0,(BQ335-$R335)&gt;0),$V335/365*($S335-BQ335+1),$V335/365*(BR335-$R335+1))))),0)</f>
        <v>0</v>
      </c>
      <c r="BT335" s="159">
        <f>BR335+1</f>
        <v>46143</v>
      </c>
      <c r="BU335" s="159">
        <f>BT335+30</f>
        <v>46173</v>
      </c>
      <c r="BV335" s="163">
        <f>IFERROR(IF(($R335-BU335)&gt;=0,0,IF(($S335-BT335)&lt;0,0,IF(AND(($S335-BU335)&gt;0,(BT335-$R335)&gt;0),$V335/365*(BU335-BT335+1),IF(AND(($S335-BU335)&lt;=0,(BT335-$R335)&gt;0),$V335/365*($S335-BT335+1),$V335/365*(BU335-$R335+1))))),0)</f>
        <v>0</v>
      </c>
      <c r="BW335" s="159">
        <f>BU335+1</f>
        <v>46174</v>
      </c>
      <c r="BX335" s="159">
        <f>BW335+29</f>
        <v>46203</v>
      </c>
      <c r="BY335" s="163">
        <f>IFERROR(IF(($R335-BX335)&gt;=0,0,IF(($S335-BW335)&lt;0,0,IF(AND(($S335-BX335)&gt;0,(BW335-$R335)&gt;0),$V335/365*(BX335-BW335+1),IF(AND(($S335-BX335)&lt;=0,(BW335-$R335)&gt;0),$V335/365*($S335-BW335+1),$V335/365*(BX335-$R335+1))))),0)</f>
        <v>0</v>
      </c>
      <c r="BZ335" s="159">
        <f>BX335+1</f>
        <v>46204</v>
      </c>
      <c r="CA335" s="159">
        <f>BZ335+30</f>
        <v>46234</v>
      </c>
      <c r="CB335" s="163">
        <f>IFERROR(IF(($R335-CA335)&gt;=0,0,IF(($S335-BZ335)&lt;0,0,IF(AND(($S335-CA335)&gt;0,(BZ335-$R335)&gt;0),$V335/365*(CA335-BZ335+1),IF(AND(($S335-CA335)&lt;=0,(BZ335-$R335)&gt;0),$V335/365*($S335-BZ335+1),$V335/365*(CA335-$R335+1))))),0)</f>
        <v>0</v>
      </c>
      <c r="CC335" s="159">
        <f>CA335+1</f>
        <v>46235</v>
      </c>
      <c r="CD335" s="159">
        <f>CC335+30</f>
        <v>46265</v>
      </c>
      <c r="CE335" s="163">
        <f>IFERROR(IF(($R335-CD335)&gt;=0,0,IF(($S335-CC335)&lt;0,0,IF(AND(($S335-CD335)&gt;0,(CC335-$R335)&gt;0),$V335/365*(CD335-CC335+1),IF(AND(($S335-CD335)&lt;=0,(CC335-$R335)&gt;0),$V335/365*($S335-CC335+1),$V335/365*(CD335-$R335+1))))),0)</f>
        <v>0</v>
      </c>
      <c r="CF335" s="159">
        <f>CD335+1</f>
        <v>46266</v>
      </c>
      <c r="CG335" s="159">
        <f>CF335+29</f>
        <v>46295</v>
      </c>
      <c r="CH335" s="163">
        <f>IFERROR(IF(($R335-CG335)&gt;=0,0,IF(($S335-CF335)&lt;0,0,IF(AND(($S335-CG335)&gt;0,(CF335-$R335)&gt;0),$V335/365*(CG335-CF335+1),IF(AND(($S335-CG335)&lt;=0,(CF335-$R335)&gt;0),$V335/365*($S335-CF335+1),$V335/365*(CG335-$R335+1))))),0)</f>
        <v>0</v>
      </c>
      <c r="CI335" s="159">
        <f>CG335+1</f>
        <v>46296</v>
      </c>
      <c r="CJ335" s="159">
        <f>CI335+30</f>
        <v>46326</v>
      </c>
      <c r="CK335" s="163">
        <f>IFERROR(IF(($R335-CJ335)&gt;=0,0,IF(($S335-CI335)&lt;0,0,IF(AND(($S335-CJ335)&gt;0,(CI335-$R335)&gt;0),$V335/365*(CJ335-CI335+1),IF(AND(($S335-CJ335)&lt;=0,(CI335-$R335)&gt;0),$V335/365*($S335-CI335+1),$V335/365*(CJ335-$R335+1))))),0)</f>
        <v>0</v>
      </c>
      <c r="CL335" s="159">
        <f>CJ335+1</f>
        <v>46327</v>
      </c>
      <c r="CM335" s="159">
        <f>CL335+29</f>
        <v>46356</v>
      </c>
      <c r="CN335" s="163">
        <f>IFERROR(IF(($R335-CM335)&gt;=0,0,IF(($S335-CL335)&lt;0,0,IF(AND(($S335-CM335)&gt;0,(CL335-$R335)&gt;0),$V335/365*(CM335-CL335+1),IF(AND(($S335-CM335)&lt;=0,(CL335-$R335)&gt;0),$V335/365*($S335-CL335+1),$V335/365*(CM335-$R335+1))))),0)</f>
        <v>0</v>
      </c>
      <c r="CO335" s="159">
        <f>CM335+1</f>
        <v>46357</v>
      </c>
      <c r="CP335" s="159">
        <f>CO335+30</f>
        <v>46387</v>
      </c>
      <c r="CQ335" s="163">
        <f>IFERROR(IF(($R335-CP335)&gt;=0,0,IF(($S335-CO335)&lt;0,0,IF(AND(($S335-CP335)&gt;0,(CO335-$R335)&gt;0),$V335/365*(CP335-CO335+1),IF(AND(($S335-CP335)&lt;=0,(CO335-$R335)&gt;0),$V335/365*($S335-CO335+1),$V335/365*(CP335-$R335+1))))),0)</f>
        <v>0</v>
      </c>
    </row>
    <row r="336" s="85" customFormat="1" ht="24" customHeight="1" outlineLevel="4" spans="1:95">
      <c r="A336" s="124"/>
      <c r="B336" s="125"/>
      <c r="C336" s="126"/>
      <c r="D336" s="124"/>
      <c r="E336" s="125"/>
      <c r="F336" s="125"/>
      <c r="G336" s="125"/>
      <c r="H336" s="127"/>
      <c r="I336" s="127"/>
      <c r="J336" s="127">
        <f>Z336+AC336+AF336+AI336+AL336+AO336+AR336+AU336+AX336+BA336+BD336+BG336</f>
        <v>0</v>
      </c>
      <c r="K336" s="127">
        <f>K335+1</f>
        <v>2</v>
      </c>
      <c r="L336" s="152"/>
      <c r="M336" s="153">
        <f>IFERROR(VLOOKUP($L336,'2-2 引出数据_合同数据仓库'!$B$2:$BP$10000,3,FALSE),0)</f>
        <v>0</v>
      </c>
      <c r="N336" s="127"/>
      <c r="O336" s="153">
        <f>IFERROR(VLOOKUP((LEFT(VLOOKUP($L336,'2-2 引出数据_合同数据仓库'!$B$2:$BP$10000,64,FALSE),15)&amp;(RIGHT(VLOOKUP($L336,'2-2 引出数据_合同数据仓库'!$B$2:$BP$10000,64,FALSE),4)+1)),'2-2 引出数据_合同数据仓库'!$B$2:$BP$10000,3,FALSE),0)</f>
        <v>0</v>
      </c>
      <c r="P336" s="127"/>
      <c r="Q336" s="127">
        <f>IFERROR(VLOOKUP($L336,'2-2 引出数据_合同数据仓库'!$B$2:$BP$10000,28,FALSE),0)</f>
        <v>0</v>
      </c>
      <c r="R336" s="127">
        <f>IFERROR(VLOOKUP($L336,'2-2 引出数据_合同数据仓库'!$B$2:$BP$10000,29,FALSE),0)</f>
        <v>0</v>
      </c>
      <c r="S336" s="127">
        <f>IFERROR(VLOOKUP($L336,'2-2 引出数据_合同数据仓库'!$B$2:$BP$10000,4,FALSE),0)</f>
        <v>0</v>
      </c>
      <c r="T336" s="127"/>
      <c r="U336" s="127">
        <f>IFERROR(VLOOKUP($L336,'2-2 引出数据_合同数据仓库'!$B$2:$BP$10000,15,FALSE),0)</f>
        <v>0</v>
      </c>
      <c r="V336" s="127">
        <f>U336/(S336-R336+1)*365</f>
        <v>0</v>
      </c>
      <c r="W336" s="127"/>
      <c r="X336" s="159">
        <v>45658</v>
      </c>
      <c r="Y336" s="159">
        <f>X336+30</f>
        <v>45688</v>
      </c>
      <c r="Z336" s="163">
        <f>IFERROR(IF(($R336-Y336)&gt;=0,0,IF(($S336-X336)&lt;0,0,IF(AND(($S336-Y336)&gt;0,(X336-$R336)&gt;0),$V336/365*(Y336-X336+1),IF(AND(($S336-Y336)&lt;=0,(X336-$R336)&gt;0),$V336/365*($S336-X336+1),$V336/365*(Y336-$R336+1))))),0)</f>
        <v>0</v>
      </c>
      <c r="AA336" s="159">
        <f>Y336+1</f>
        <v>45689</v>
      </c>
      <c r="AB336" s="159">
        <f>AA336+27</f>
        <v>45716</v>
      </c>
      <c r="AC336" s="163">
        <f>IFERROR(IF(($R336-AB336)&gt;=0,0,IF(($S336-AA336)&lt;0,0,IF(AND(($S336-AB336)&gt;0,(AA336-$R336)&gt;0),$V336/365*(AB336-AA336+1),IF(AND(($S336-AB336)&lt;=0,(AA336-$R336)&gt;0),$V336/365*($S336-AA336+1),$V336/365*(AB336-$R336+1))))),0)</f>
        <v>0</v>
      </c>
      <c r="AD336" s="159">
        <f>AB336+1</f>
        <v>45717</v>
      </c>
      <c r="AE336" s="159">
        <f>AD336+30</f>
        <v>45747</v>
      </c>
      <c r="AF336" s="163">
        <f>IFERROR(IF(($R336-AE336)&gt;=0,0,IF(($S336-AD336)&lt;0,0,IF(AND(($S336-AE336)&gt;0,(AD336-$R336)&gt;0),$V336/365*(AE336-AD336+1),IF(AND(($S336-AE336)&lt;=0,(AD336-$R336)&gt;0),$V336/365*($S336-AD336+1),$V336/365*(AE336-$R336+1))))),0)</f>
        <v>0</v>
      </c>
      <c r="AG336" s="159">
        <f>AE336+1</f>
        <v>45748</v>
      </c>
      <c r="AH336" s="159">
        <f>AG336+29</f>
        <v>45777</v>
      </c>
      <c r="AI336" s="163">
        <f>IFERROR(IF(($R336-AH336)&gt;=0,0,IF(($S336-AG336)&lt;0,0,IF(AND(($S336-AH336)&gt;0,(AG336-$R336)&gt;0),$V336/365*(AH336-AG336+1),IF(AND(($S336-AH336)&lt;=0,(AG336-$R336)&gt;0),$V336/365*($S336-AG336+1),$V336/365*(AH336-$R336+1))))),0)</f>
        <v>0</v>
      </c>
      <c r="AJ336" s="159">
        <f>AH336+1</f>
        <v>45778</v>
      </c>
      <c r="AK336" s="159">
        <f>AJ336+30</f>
        <v>45808</v>
      </c>
      <c r="AL336" s="163">
        <f>IFERROR(IF(($R336-AK336)&gt;=0,0,IF(($S336-AJ336)&lt;0,0,IF(AND(($S336-AK336)&gt;0,(AJ336-$R336)&gt;0),$V336/365*(AK336-AJ336+1),IF(AND(($S336-AK336)&lt;=0,(AJ336-$R336)&gt;0),$V336/365*($S336-AJ336+1),$V336/365*(AK336-$R336+1))))),0)</f>
        <v>0</v>
      </c>
      <c r="AM336" s="159">
        <f>AK336+1</f>
        <v>45809</v>
      </c>
      <c r="AN336" s="159">
        <f>AM336+29</f>
        <v>45838</v>
      </c>
      <c r="AO336" s="163">
        <f>IFERROR(IF(($R336-AN336)&gt;=0,0,IF(($S336-AM336)&lt;0,0,IF(AND(($S336-AN336)&gt;0,(AM336-$R336)&gt;0),$V336/365*(AN336-AM336+1),IF(AND(($S336-AN336)&lt;=0,(AM336-$R336)&gt;0),$V336/365*($S336-AM336+1),$V336/365*(AN336-$R336+1))))),0)</f>
        <v>0</v>
      </c>
      <c r="AP336" s="159">
        <f>AN336+1</f>
        <v>45839</v>
      </c>
      <c r="AQ336" s="159">
        <f>AP336+30</f>
        <v>45869</v>
      </c>
      <c r="AR336" s="163">
        <f>IFERROR(IF(($R336-AQ336)&gt;=0,0,IF(($S336-AP336)&lt;0,0,IF(AND(($S336-AQ336)&gt;0,(AP336-$R336)&gt;0),$V336/365*(AQ336-AP336+1),IF(AND(($S336-AQ336)&lt;=0,(AP336-$R336)&gt;0),$V336/365*($S336-AP336+1),$V336/365*(AQ336-$R336+1))))),0)</f>
        <v>0</v>
      </c>
      <c r="AS336" s="159">
        <f>AQ336+1</f>
        <v>45870</v>
      </c>
      <c r="AT336" s="159">
        <f>AS336+30</f>
        <v>45900</v>
      </c>
      <c r="AU336" s="163">
        <f>IFERROR(IF(($R336-AT336)&gt;=0,0,IF(($S336-AS336)&lt;0,0,IF(AND(($S336-AT336)&gt;0,(AS336-$R336)&gt;0),$V336/365*(AT336-AS336+1),IF(AND(($S336-AT336)&lt;=0,(AS336-$R336)&gt;0),$V336/365*($S336-AS336+1),$V336/365*(AT336-$R336+1))))),0)</f>
        <v>0</v>
      </c>
      <c r="AV336" s="159">
        <f>AT336+1</f>
        <v>45901</v>
      </c>
      <c r="AW336" s="159">
        <f>AV336+29</f>
        <v>45930</v>
      </c>
      <c r="AX336" s="163">
        <f>IFERROR(IF(($R336-AW336)&gt;=0,0,IF(($S336-AV336)&lt;0,0,IF(AND(($S336-AW336)&gt;0,(AV336-$R336)&gt;0),$V336/365*(AW336-AV336+1),IF(AND(($S336-AW336)&lt;=0,(AV336-$R336)&gt;0),$V336/365*($S336-AV336+1),$V336/365*(AW336-$R336+1))))),0)</f>
        <v>0</v>
      </c>
      <c r="AY336" s="159">
        <f>AW336+1</f>
        <v>45931</v>
      </c>
      <c r="AZ336" s="159">
        <f>AY336+30</f>
        <v>45961</v>
      </c>
      <c r="BA336" s="163">
        <f>IFERROR(IF(($R336-AZ336)&gt;=0,0,IF(($S336-AY336)&lt;0,0,IF(AND(($S336-AZ336)&gt;0,(AY336-$R336)&gt;0),$V336/365*(AZ336-AY336+1),IF(AND(($S336-AZ336)&lt;=0,(AY336-$R336)&gt;0),$V336/365*($S336-AY336+1),$V336/365*(AZ336-$R336+1))))),0)</f>
        <v>0</v>
      </c>
      <c r="BB336" s="159">
        <f>AZ336+1</f>
        <v>45962</v>
      </c>
      <c r="BC336" s="159">
        <f>BB336+29</f>
        <v>45991</v>
      </c>
      <c r="BD336" s="163">
        <f>IFERROR(IF(($R336-BC336)&gt;=0,0,IF(($S336-BB336)&lt;0,0,IF(AND(($S336-BC336)&gt;0,(BB336-$R336)&gt;0),$V336/365*(BC336-BB336+1),IF(AND(($S336-BC336)&lt;=0,(BB336-$R336)&gt;0),$V336/365*($S336-BB336+1),$V336/365*(BC336-$R336+1))))),0)</f>
        <v>0</v>
      </c>
      <c r="BE336" s="159">
        <f>BC336+1</f>
        <v>45992</v>
      </c>
      <c r="BF336" s="159">
        <f>BE336+30</f>
        <v>46022</v>
      </c>
      <c r="BG336" s="163">
        <f>IFERROR(IF(($R336-BF336)&gt;=0,0,IF(($S336-BE336)&lt;0,0,IF(AND(($S336-BF336)&gt;0,(BE336-$R336)&gt;0),$V336/365*(BF336-BE336+1),IF(AND(($S336-BF336)&lt;=0,(BE336-$R336)&gt;0),$V336/365*($S336-BE336+1),$V336/365*(BF336-$R336+1))))),0)</f>
        <v>0</v>
      </c>
      <c r="BH336" s="159">
        <v>46023</v>
      </c>
      <c r="BI336" s="159">
        <f>BH336+30</f>
        <v>46053</v>
      </c>
      <c r="BJ336" s="163">
        <f>IFERROR(IF(($R336-BI336)&gt;=0,0,IF(($S336-BH336)&lt;0,0,IF(AND(($S336-BI336)&gt;0,(BH336-$R336)&gt;0),$V336/365*(BI336-BH336+1),IF(AND(($S336-BI336)&lt;=0,(BH336-$R336)&gt;0),$V336/365*($S336-BH336+1),$V336/365*(BI336-$R336+1))))),0)</f>
        <v>0</v>
      </c>
      <c r="BK336" s="159">
        <f>BI336+1</f>
        <v>46054</v>
      </c>
      <c r="BL336" s="159">
        <f>BK336+27</f>
        <v>46081</v>
      </c>
      <c r="BM336" s="163">
        <f>IFERROR(IF(($R336-BL336)&gt;=0,0,IF(($S336-BK336)&lt;0,0,IF(AND(($S336-BL336)&gt;0,(BK336-$R336)&gt;0),$V336/365*(BL336-BK336+1),IF(AND(($S336-BL336)&lt;=0,(BK336-$R336)&gt;0),$V336/365*($S336-BK336+1),$V336/365*(BL336-$R336+1))))),0)</f>
        <v>0</v>
      </c>
      <c r="BN336" s="159">
        <f>BL336+1</f>
        <v>46082</v>
      </c>
      <c r="BO336" s="159">
        <f>BN336+30</f>
        <v>46112</v>
      </c>
      <c r="BP336" s="163">
        <f>IFERROR(IF(($R336-BO336)&gt;=0,0,IF(($S336-BN336)&lt;0,0,IF(AND(($S336-BO336)&gt;0,(BN336-$R336)&gt;0),$V336/365*(BO336-BN336+1),IF(AND(($S336-BO336)&lt;=0,(BN336-$R336)&gt;0),$V336/365*($S336-BN336+1),$V336/365*(BO336-$R336+1))))),0)</f>
        <v>0</v>
      </c>
      <c r="BQ336" s="159">
        <f>BO336+1</f>
        <v>46113</v>
      </c>
      <c r="BR336" s="159">
        <f>BQ336+29</f>
        <v>46142</v>
      </c>
      <c r="BS336" s="163">
        <f>IFERROR(IF(($R336-BR336)&gt;=0,0,IF(($S336-BQ336)&lt;0,0,IF(AND(($S336-BR336)&gt;0,(BQ336-$R336)&gt;0),$V336/365*(BR336-BQ336+1),IF(AND(($S336-BR336)&lt;=0,(BQ336-$R336)&gt;0),$V336/365*($S336-BQ336+1),$V336/365*(BR336-$R336+1))))),0)</f>
        <v>0</v>
      </c>
      <c r="BT336" s="159">
        <f>BR336+1</f>
        <v>46143</v>
      </c>
      <c r="BU336" s="159">
        <f>BT336+30</f>
        <v>46173</v>
      </c>
      <c r="BV336" s="163">
        <f>IFERROR(IF(($R336-BU336)&gt;=0,0,IF(($S336-BT336)&lt;0,0,IF(AND(($S336-BU336)&gt;0,(BT336-$R336)&gt;0),$V336/365*(BU336-BT336+1),IF(AND(($S336-BU336)&lt;=0,(BT336-$R336)&gt;0),$V336/365*($S336-BT336+1),$V336/365*(BU336-$R336+1))))),0)</f>
        <v>0</v>
      </c>
      <c r="BW336" s="159">
        <f>BU336+1</f>
        <v>46174</v>
      </c>
      <c r="BX336" s="159">
        <f>BW336+29</f>
        <v>46203</v>
      </c>
      <c r="BY336" s="163">
        <f>IFERROR(IF(($R336-BX336)&gt;=0,0,IF(($S336-BW336)&lt;0,0,IF(AND(($S336-BX336)&gt;0,(BW336-$R336)&gt;0),$V336/365*(BX336-BW336+1),IF(AND(($S336-BX336)&lt;=0,(BW336-$R336)&gt;0),$V336/365*($S336-BW336+1),$V336/365*(BX336-$R336+1))))),0)</f>
        <v>0</v>
      </c>
      <c r="BZ336" s="159">
        <f>BX336+1</f>
        <v>46204</v>
      </c>
      <c r="CA336" s="159">
        <f>BZ336+30</f>
        <v>46234</v>
      </c>
      <c r="CB336" s="163">
        <f>IFERROR(IF(($R336-CA336)&gt;=0,0,IF(($S336-BZ336)&lt;0,0,IF(AND(($S336-CA336)&gt;0,(BZ336-$R336)&gt;0),$V336/365*(CA336-BZ336+1),IF(AND(($S336-CA336)&lt;=0,(BZ336-$R336)&gt;0),$V336/365*($S336-BZ336+1),$V336/365*(CA336-$R336+1))))),0)</f>
        <v>0</v>
      </c>
      <c r="CC336" s="159">
        <f>CA336+1</f>
        <v>46235</v>
      </c>
      <c r="CD336" s="159">
        <f>CC336+30</f>
        <v>46265</v>
      </c>
      <c r="CE336" s="163">
        <f>IFERROR(IF(($R336-CD336)&gt;=0,0,IF(($S336-CC336)&lt;0,0,IF(AND(($S336-CD336)&gt;0,(CC336-$R336)&gt;0),$V336/365*(CD336-CC336+1),IF(AND(($S336-CD336)&lt;=0,(CC336-$R336)&gt;0),$V336/365*($S336-CC336+1),$V336/365*(CD336-$R336+1))))),0)</f>
        <v>0</v>
      </c>
      <c r="CF336" s="159">
        <f>CD336+1</f>
        <v>46266</v>
      </c>
      <c r="CG336" s="159">
        <f>CF336+29</f>
        <v>46295</v>
      </c>
      <c r="CH336" s="163">
        <f>IFERROR(IF(($R336-CG336)&gt;=0,0,IF(($S336-CF336)&lt;0,0,IF(AND(($S336-CG336)&gt;0,(CF336-$R336)&gt;0),$V336/365*(CG336-CF336+1),IF(AND(($S336-CG336)&lt;=0,(CF336-$R336)&gt;0),$V336/365*($S336-CF336+1),$V336/365*(CG336-$R336+1))))),0)</f>
        <v>0</v>
      </c>
      <c r="CI336" s="159">
        <f>CG336+1</f>
        <v>46296</v>
      </c>
      <c r="CJ336" s="159">
        <f>CI336+30</f>
        <v>46326</v>
      </c>
      <c r="CK336" s="163">
        <f>IFERROR(IF(($R336-CJ336)&gt;=0,0,IF(($S336-CI336)&lt;0,0,IF(AND(($S336-CJ336)&gt;0,(CI336-$R336)&gt;0),$V336/365*(CJ336-CI336+1),IF(AND(($S336-CJ336)&lt;=0,(CI336-$R336)&gt;0),$V336/365*($S336-CI336+1),$V336/365*(CJ336-$R336+1))))),0)</f>
        <v>0</v>
      </c>
      <c r="CL336" s="159">
        <f>CJ336+1</f>
        <v>46327</v>
      </c>
      <c r="CM336" s="159">
        <f>CL336+29</f>
        <v>46356</v>
      </c>
      <c r="CN336" s="163">
        <f>IFERROR(IF(($R336-CM336)&gt;=0,0,IF(($S336-CL336)&lt;0,0,IF(AND(($S336-CM336)&gt;0,(CL336-$R336)&gt;0),$V336/365*(CM336-CL336+1),IF(AND(($S336-CM336)&lt;=0,(CL336-$R336)&gt;0),$V336/365*($S336-CL336+1),$V336/365*(CM336-$R336+1))))),0)</f>
        <v>0</v>
      </c>
      <c r="CO336" s="159">
        <f>CM336+1</f>
        <v>46357</v>
      </c>
      <c r="CP336" s="159">
        <f>CO336+30</f>
        <v>46387</v>
      </c>
      <c r="CQ336" s="163">
        <f>IFERROR(IF(($R336-CP336)&gt;=0,0,IF(($S336-CO336)&lt;0,0,IF(AND(($S336-CP336)&gt;0,(CO336-$R336)&gt;0),$V336/365*(CP336-CO336+1),IF(AND(($S336-CP336)&lt;=0,(CO336-$R336)&gt;0),$V336/365*($S336-CO336+1),$V336/365*(CP336-$R336+1))))),0)</f>
        <v>0</v>
      </c>
    </row>
    <row r="337" s="85" customFormat="1" ht="24" customHeight="1" outlineLevel="4" spans="1:95">
      <c r="A337" s="124"/>
      <c r="B337" s="125"/>
      <c r="C337" s="126"/>
      <c r="D337" s="124"/>
      <c r="E337" s="125"/>
      <c r="F337" s="125"/>
      <c r="G337" s="125"/>
      <c r="H337" s="127"/>
      <c r="I337" s="127"/>
      <c r="J337" s="127">
        <f>Z337+AC337+AF337+AI337+AL337+AO337+AR337+AU337+AX337+BA337+BD337+BG337</f>
        <v>0</v>
      </c>
      <c r="K337" s="127">
        <f>K336+1</f>
        <v>3</v>
      </c>
      <c r="L337" s="152"/>
      <c r="M337" s="153">
        <f>IFERROR(VLOOKUP($L337,'2-2 引出数据_合同数据仓库'!$B$2:$BP$10000,3,FALSE),0)</f>
        <v>0</v>
      </c>
      <c r="N337" s="127"/>
      <c r="O337" s="153">
        <f>IFERROR(VLOOKUP((LEFT(VLOOKUP($L337,'2-2 引出数据_合同数据仓库'!$B$2:$BP$10000,64,FALSE),15)&amp;(RIGHT(VLOOKUP($L337,'2-2 引出数据_合同数据仓库'!$B$2:$BP$10000,64,FALSE),4)+1)),'2-2 引出数据_合同数据仓库'!$B$2:$BP$10000,3,FALSE),0)</f>
        <v>0</v>
      </c>
      <c r="P337" s="127"/>
      <c r="Q337" s="127">
        <f>IFERROR(VLOOKUP($L337,'2-2 引出数据_合同数据仓库'!$B$2:$BP$10000,28,FALSE),0)</f>
        <v>0</v>
      </c>
      <c r="R337" s="127">
        <f>IFERROR(VLOOKUP($L337,'2-2 引出数据_合同数据仓库'!$B$2:$BP$10000,29,FALSE),0)</f>
        <v>0</v>
      </c>
      <c r="S337" s="127">
        <f>IFERROR(VLOOKUP($L337,'2-2 引出数据_合同数据仓库'!$B$2:$BP$10000,4,FALSE),0)</f>
        <v>0</v>
      </c>
      <c r="T337" s="127"/>
      <c r="U337" s="127">
        <f>IFERROR(VLOOKUP($L337,'2-2 引出数据_合同数据仓库'!$B$2:$BP$10000,15,FALSE),0)</f>
        <v>0</v>
      </c>
      <c r="V337" s="127">
        <f>U337/(S337-R337+1)*365</f>
        <v>0</v>
      </c>
      <c r="W337" s="127"/>
      <c r="X337" s="159">
        <v>45658</v>
      </c>
      <c r="Y337" s="159">
        <f>X337+30</f>
        <v>45688</v>
      </c>
      <c r="Z337" s="163">
        <f>IFERROR(IF(($R337-Y337)&gt;=0,0,IF(($S337-X337)&lt;0,0,IF(AND(($S337-Y337)&gt;0,(X337-$R337)&gt;0),$V337/365*(Y337-X337+1),IF(AND(($S337-Y337)&lt;=0,(X337-$R337)&gt;0),$V337/365*($S337-X337+1),$V337/365*(Y337-$R337+1))))),0)</f>
        <v>0</v>
      </c>
      <c r="AA337" s="159">
        <f>Y337+1</f>
        <v>45689</v>
      </c>
      <c r="AB337" s="159">
        <f>AA337+27</f>
        <v>45716</v>
      </c>
      <c r="AC337" s="163">
        <f>IFERROR(IF(($R337-AB337)&gt;=0,0,IF(($S337-AA337)&lt;0,0,IF(AND(($S337-AB337)&gt;0,(AA337-$R337)&gt;0),$V337/365*(AB337-AA337+1),IF(AND(($S337-AB337)&lt;=0,(AA337-$R337)&gt;0),$V337/365*($S337-AA337+1),$V337/365*(AB337-$R337+1))))),0)</f>
        <v>0</v>
      </c>
      <c r="AD337" s="159">
        <f>AB337+1</f>
        <v>45717</v>
      </c>
      <c r="AE337" s="159">
        <f>AD337+30</f>
        <v>45747</v>
      </c>
      <c r="AF337" s="163">
        <f>IFERROR(IF(($R337-AE337)&gt;=0,0,IF(($S337-AD337)&lt;0,0,IF(AND(($S337-AE337)&gt;0,(AD337-$R337)&gt;0),$V337/365*(AE337-AD337+1),IF(AND(($S337-AE337)&lt;=0,(AD337-$R337)&gt;0),$V337/365*($S337-AD337+1),$V337/365*(AE337-$R337+1))))),0)</f>
        <v>0</v>
      </c>
      <c r="AG337" s="159">
        <f>AE337+1</f>
        <v>45748</v>
      </c>
      <c r="AH337" s="159">
        <f>AG337+29</f>
        <v>45777</v>
      </c>
      <c r="AI337" s="163">
        <f>IFERROR(IF(($R337-AH337)&gt;=0,0,IF(($S337-AG337)&lt;0,0,IF(AND(($S337-AH337)&gt;0,(AG337-$R337)&gt;0),$V337/365*(AH337-AG337+1),IF(AND(($S337-AH337)&lt;=0,(AG337-$R337)&gt;0),$V337/365*($S337-AG337+1),$V337/365*(AH337-$R337+1))))),0)</f>
        <v>0</v>
      </c>
      <c r="AJ337" s="159">
        <f>AH337+1</f>
        <v>45778</v>
      </c>
      <c r="AK337" s="159">
        <f>AJ337+30</f>
        <v>45808</v>
      </c>
      <c r="AL337" s="163">
        <f>IFERROR(IF(($R337-AK337)&gt;=0,0,IF(($S337-AJ337)&lt;0,0,IF(AND(($S337-AK337)&gt;0,(AJ337-$R337)&gt;0),$V337/365*(AK337-AJ337+1),IF(AND(($S337-AK337)&lt;=0,(AJ337-$R337)&gt;0),$V337/365*($S337-AJ337+1),$V337/365*(AK337-$R337+1))))),0)</f>
        <v>0</v>
      </c>
      <c r="AM337" s="159">
        <f>AK337+1</f>
        <v>45809</v>
      </c>
      <c r="AN337" s="159">
        <f>AM337+29</f>
        <v>45838</v>
      </c>
      <c r="AO337" s="163">
        <f>IFERROR(IF(($R337-AN337)&gt;=0,0,IF(($S337-AM337)&lt;0,0,IF(AND(($S337-AN337)&gt;0,(AM337-$R337)&gt;0),$V337/365*(AN337-AM337+1),IF(AND(($S337-AN337)&lt;=0,(AM337-$R337)&gt;0),$V337/365*($S337-AM337+1),$V337/365*(AN337-$R337+1))))),0)</f>
        <v>0</v>
      </c>
      <c r="AP337" s="159">
        <f>AN337+1</f>
        <v>45839</v>
      </c>
      <c r="AQ337" s="159">
        <f>AP337+30</f>
        <v>45869</v>
      </c>
      <c r="AR337" s="163">
        <f>IFERROR(IF(($R337-AQ337)&gt;=0,0,IF(($S337-AP337)&lt;0,0,IF(AND(($S337-AQ337)&gt;0,(AP337-$R337)&gt;0),$V337/365*(AQ337-AP337+1),IF(AND(($S337-AQ337)&lt;=0,(AP337-$R337)&gt;0),$V337/365*($S337-AP337+1),$V337/365*(AQ337-$R337+1))))),0)</f>
        <v>0</v>
      </c>
      <c r="AS337" s="159">
        <f>AQ337+1</f>
        <v>45870</v>
      </c>
      <c r="AT337" s="159">
        <f>AS337+30</f>
        <v>45900</v>
      </c>
      <c r="AU337" s="163">
        <f>IFERROR(IF(($R337-AT337)&gt;=0,0,IF(($S337-AS337)&lt;0,0,IF(AND(($S337-AT337)&gt;0,(AS337-$R337)&gt;0),$V337/365*(AT337-AS337+1),IF(AND(($S337-AT337)&lt;=0,(AS337-$R337)&gt;0),$V337/365*($S337-AS337+1),$V337/365*(AT337-$R337+1))))),0)</f>
        <v>0</v>
      </c>
      <c r="AV337" s="159">
        <f>AT337+1</f>
        <v>45901</v>
      </c>
      <c r="AW337" s="159">
        <f>AV337+29</f>
        <v>45930</v>
      </c>
      <c r="AX337" s="163">
        <f>IFERROR(IF(($R337-AW337)&gt;=0,0,IF(($S337-AV337)&lt;0,0,IF(AND(($S337-AW337)&gt;0,(AV337-$R337)&gt;0),$V337/365*(AW337-AV337+1),IF(AND(($S337-AW337)&lt;=0,(AV337-$R337)&gt;0),$V337/365*($S337-AV337+1),$V337/365*(AW337-$R337+1))))),0)</f>
        <v>0</v>
      </c>
      <c r="AY337" s="159">
        <f>AW337+1</f>
        <v>45931</v>
      </c>
      <c r="AZ337" s="159">
        <f>AY337+30</f>
        <v>45961</v>
      </c>
      <c r="BA337" s="163">
        <f>IFERROR(IF(($R337-AZ337)&gt;=0,0,IF(($S337-AY337)&lt;0,0,IF(AND(($S337-AZ337)&gt;0,(AY337-$R337)&gt;0),$V337/365*(AZ337-AY337+1),IF(AND(($S337-AZ337)&lt;=0,(AY337-$R337)&gt;0),$V337/365*($S337-AY337+1),$V337/365*(AZ337-$R337+1))))),0)</f>
        <v>0</v>
      </c>
      <c r="BB337" s="159">
        <f>AZ337+1</f>
        <v>45962</v>
      </c>
      <c r="BC337" s="159">
        <f>BB337+29</f>
        <v>45991</v>
      </c>
      <c r="BD337" s="163">
        <f>IFERROR(IF(($R337-BC337)&gt;=0,0,IF(($S337-BB337)&lt;0,0,IF(AND(($S337-BC337)&gt;0,(BB337-$R337)&gt;0),$V337/365*(BC337-BB337+1),IF(AND(($S337-BC337)&lt;=0,(BB337-$R337)&gt;0),$V337/365*($S337-BB337+1),$V337/365*(BC337-$R337+1))))),0)</f>
        <v>0</v>
      </c>
      <c r="BE337" s="159">
        <f>BC337+1</f>
        <v>45992</v>
      </c>
      <c r="BF337" s="159">
        <f>BE337+30</f>
        <v>46022</v>
      </c>
      <c r="BG337" s="163">
        <f>IFERROR(IF(($R337-BF337)&gt;=0,0,IF(($S337-BE337)&lt;0,0,IF(AND(($S337-BF337)&gt;0,(BE337-$R337)&gt;0),$V337/365*(BF337-BE337+1),IF(AND(($S337-BF337)&lt;=0,(BE337-$R337)&gt;0),$V337/365*($S337-BE337+1),$V337/365*(BF337-$R337+1))))),0)</f>
        <v>0</v>
      </c>
      <c r="BH337" s="159">
        <v>46023</v>
      </c>
      <c r="BI337" s="159">
        <f>BH337+30</f>
        <v>46053</v>
      </c>
      <c r="BJ337" s="163">
        <f>IFERROR(IF(($R337-BI337)&gt;=0,0,IF(($S337-BH337)&lt;0,0,IF(AND(($S337-BI337)&gt;0,(BH337-$R337)&gt;0),$V337/365*(BI337-BH337+1),IF(AND(($S337-BI337)&lt;=0,(BH337-$R337)&gt;0),$V337/365*($S337-BH337+1),$V337/365*(BI337-$R337+1))))),0)</f>
        <v>0</v>
      </c>
      <c r="BK337" s="159">
        <f>BI337+1</f>
        <v>46054</v>
      </c>
      <c r="BL337" s="159">
        <f>BK337+27</f>
        <v>46081</v>
      </c>
      <c r="BM337" s="163">
        <f>IFERROR(IF(($R337-BL337)&gt;=0,0,IF(($S337-BK337)&lt;0,0,IF(AND(($S337-BL337)&gt;0,(BK337-$R337)&gt;0),$V337/365*(BL337-BK337+1),IF(AND(($S337-BL337)&lt;=0,(BK337-$R337)&gt;0),$V337/365*($S337-BK337+1),$V337/365*(BL337-$R337+1))))),0)</f>
        <v>0</v>
      </c>
      <c r="BN337" s="159">
        <f>BL337+1</f>
        <v>46082</v>
      </c>
      <c r="BO337" s="159">
        <f>BN337+30</f>
        <v>46112</v>
      </c>
      <c r="BP337" s="163">
        <f>IFERROR(IF(($R337-BO337)&gt;=0,0,IF(($S337-BN337)&lt;0,0,IF(AND(($S337-BO337)&gt;0,(BN337-$R337)&gt;0),$V337/365*(BO337-BN337+1),IF(AND(($S337-BO337)&lt;=0,(BN337-$R337)&gt;0),$V337/365*($S337-BN337+1),$V337/365*(BO337-$R337+1))))),0)</f>
        <v>0</v>
      </c>
      <c r="BQ337" s="159">
        <f>BO337+1</f>
        <v>46113</v>
      </c>
      <c r="BR337" s="159">
        <f>BQ337+29</f>
        <v>46142</v>
      </c>
      <c r="BS337" s="163">
        <f>IFERROR(IF(($R337-BR337)&gt;=0,0,IF(($S337-BQ337)&lt;0,0,IF(AND(($S337-BR337)&gt;0,(BQ337-$R337)&gt;0),$V337/365*(BR337-BQ337+1),IF(AND(($S337-BR337)&lt;=0,(BQ337-$R337)&gt;0),$V337/365*($S337-BQ337+1),$V337/365*(BR337-$R337+1))))),0)</f>
        <v>0</v>
      </c>
      <c r="BT337" s="159">
        <f>BR337+1</f>
        <v>46143</v>
      </c>
      <c r="BU337" s="159">
        <f>BT337+30</f>
        <v>46173</v>
      </c>
      <c r="BV337" s="163">
        <f>IFERROR(IF(($R337-BU337)&gt;=0,0,IF(($S337-BT337)&lt;0,0,IF(AND(($S337-BU337)&gt;0,(BT337-$R337)&gt;0),$V337/365*(BU337-BT337+1),IF(AND(($S337-BU337)&lt;=0,(BT337-$R337)&gt;0),$V337/365*($S337-BT337+1),$V337/365*(BU337-$R337+1))))),0)</f>
        <v>0</v>
      </c>
      <c r="BW337" s="159">
        <f>BU337+1</f>
        <v>46174</v>
      </c>
      <c r="BX337" s="159">
        <f>BW337+29</f>
        <v>46203</v>
      </c>
      <c r="BY337" s="163">
        <f>IFERROR(IF(($R337-BX337)&gt;=0,0,IF(($S337-BW337)&lt;0,0,IF(AND(($S337-BX337)&gt;0,(BW337-$R337)&gt;0),$V337/365*(BX337-BW337+1),IF(AND(($S337-BX337)&lt;=0,(BW337-$R337)&gt;0),$V337/365*($S337-BW337+1),$V337/365*(BX337-$R337+1))))),0)</f>
        <v>0</v>
      </c>
      <c r="BZ337" s="159">
        <f>BX337+1</f>
        <v>46204</v>
      </c>
      <c r="CA337" s="159">
        <f>BZ337+30</f>
        <v>46234</v>
      </c>
      <c r="CB337" s="163">
        <f>IFERROR(IF(($R337-CA337)&gt;=0,0,IF(($S337-BZ337)&lt;0,0,IF(AND(($S337-CA337)&gt;0,(BZ337-$R337)&gt;0),$V337/365*(CA337-BZ337+1),IF(AND(($S337-CA337)&lt;=0,(BZ337-$R337)&gt;0),$V337/365*($S337-BZ337+1),$V337/365*(CA337-$R337+1))))),0)</f>
        <v>0</v>
      </c>
      <c r="CC337" s="159">
        <f>CA337+1</f>
        <v>46235</v>
      </c>
      <c r="CD337" s="159">
        <f>CC337+30</f>
        <v>46265</v>
      </c>
      <c r="CE337" s="163">
        <f>IFERROR(IF(($R337-CD337)&gt;=0,0,IF(($S337-CC337)&lt;0,0,IF(AND(($S337-CD337)&gt;0,(CC337-$R337)&gt;0),$V337/365*(CD337-CC337+1),IF(AND(($S337-CD337)&lt;=0,(CC337-$R337)&gt;0),$V337/365*($S337-CC337+1),$V337/365*(CD337-$R337+1))))),0)</f>
        <v>0</v>
      </c>
      <c r="CF337" s="159">
        <f>CD337+1</f>
        <v>46266</v>
      </c>
      <c r="CG337" s="159">
        <f>CF337+29</f>
        <v>46295</v>
      </c>
      <c r="CH337" s="163">
        <f>IFERROR(IF(($R337-CG337)&gt;=0,0,IF(($S337-CF337)&lt;0,0,IF(AND(($S337-CG337)&gt;0,(CF337-$R337)&gt;0),$V337/365*(CG337-CF337+1),IF(AND(($S337-CG337)&lt;=0,(CF337-$R337)&gt;0),$V337/365*($S337-CF337+1),$V337/365*(CG337-$R337+1))))),0)</f>
        <v>0</v>
      </c>
      <c r="CI337" s="159">
        <f>CG337+1</f>
        <v>46296</v>
      </c>
      <c r="CJ337" s="159">
        <f>CI337+30</f>
        <v>46326</v>
      </c>
      <c r="CK337" s="163">
        <f>IFERROR(IF(($R337-CJ337)&gt;=0,0,IF(($S337-CI337)&lt;0,0,IF(AND(($S337-CJ337)&gt;0,(CI337-$R337)&gt;0),$V337/365*(CJ337-CI337+1),IF(AND(($S337-CJ337)&lt;=0,(CI337-$R337)&gt;0),$V337/365*($S337-CI337+1),$V337/365*(CJ337-$R337+1))))),0)</f>
        <v>0</v>
      </c>
      <c r="CL337" s="159">
        <f>CJ337+1</f>
        <v>46327</v>
      </c>
      <c r="CM337" s="159">
        <f>CL337+29</f>
        <v>46356</v>
      </c>
      <c r="CN337" s="163">
        <f>IFERROR(IF(($R337-CM337)&gt;=0,0,IF(($S337-CL337)&lt;0,0,IF(AND(($S337-CM337)&gt;0,(CL337-$R337)&gt;0),$V337/365*(CM337-CL337+1),IF(AND(($S337-CM337)&lt;=0,(CL337-$R337)&gt;0),$V337/365*($S337-CL337+1),$V337/365*(CM337-$R337+1))))),0)</f>
        <v>0</v>
      </c>
      <c r="CO337" s="159">
        <f>CM337+1</f>
        <v>46357</v>
      </c>
      <c r="CP337" s="159">
        <f>CO337+30</f>
        <v>46387</v>
      </c>
      <c r="CQ337" s="163">
        <f>IFERROR(IF(($R337-CP337)&gt;=0,0,IF(($S337-CO337)&lt;0,0,IF(AND(($S337-CP337)&gt;0,(CO337-$R337)&gt;0),$V337/365*(CP337-CO337+1),IF(AND(($S337-CP337)&lt;=0,(CO337-$R337)&gt;0),$V337/365*($S337-CO337+1),$V337/365*(CP337-$R337+1))))),0)</f>
        <v>0</v>
      </c>
    </row>
    <row r="338" s="85" customFormat="1" ht="24" customHeight="1" outlineLevel="4" spans="1:95">
      <c r="A338" s="124"/>
      <c r="B338" s="125"/>
      <c r="C338" s="126"/>
      <c r="D338" s="124"/>
      <c r="E338" s="125"/>
      <c r="F338" s="125"/>
      <c r="G338" s="125"/>
      <c r="H338" s="127"/>
      <c r="I338" s="127"/>
      <c r="J338" s="127">
        <f>Z338+AC338+AF338+AI338+AL338+AO338+AR338+AU338+AX338+BA338+BD338+BG338</f>
        <v>0</v>
      </c>
      <c r="K338" s="127">
        <f>K337+1</f>
        <v>4</v>
      </c>
      <c r="L338" s="152"/>
      <c r="M338" s="153">
        <f>IFERROR(VLOOKUP($L338,'2-2 引出数据_合同数据仓库'!$B$2:$BP$10000,3,FALSE),0)</f>
        <v>0</v>
      </c>
      <c r="N338" s="127"/>
      <c r="O338" s="153">
        <f>IFERROR(VLOOKUP((LEFT(VLOOKUP($L338,'2-2 引出数据_合同数据仓库'!$B$2:$BP$10000,64,FALSE),15)&amp;(RIGHT(VLOOKUP($L338,'2-2 引出数据_合同数据仓库'!$B$2:$BP$10000,64,FALSE),4)+1)),'2-2 引出数据_合同数据仓库'!$B$2:$BP$10000,3,FALSE),0)</f>
        <v>0</v>
      </c>
      <c r="P338" s="127"/>
      <c r="Q338" s="127">
        <f>IFERROR(VLOOKUP($L338,'2-2 引出数据_合同数据仓库'!$B$2:$BP$10000,28,FALSE),0)</f>
        <v>0</v>
      </c>
      <c r="R338" s="127">
        <f>IFERROR(VLOOKUP($L338,'2-2 引出数据_合同数据仓库'!$B$2:$BP$10000,29,FALSE),0)</f>
        <v>0</v>
      </c>
      <c r="S338" s="127">
        <f>IFERROR(VLOOKUP($L338,'2-2 引出数据_合同数据仓库'!$B$2:$BP$10000,4,FALSE),0)</f>
        <v>0</v>
      </c>
      <c r="T338" s="127"/>
      <c r="U338" s="127">
        <f>IFERROR(VLOOKUP($L338,'2-2 引出数据_合同数据仓库'!$B$2:$BP$10000,15,FALSE),0)</f>
        <v>0</v>
      </c>
      <c r="V338" s="127">
        <f>U338/(S338-R338+1)*365</f>
        <v>0</v>
      </c>
      <c r="W338" s="127"/>
      <c r="X338" s="159">
        <v>45658</v>
      </c>
      <c r="Y338" s="159">
        <f>X338+30</f>
        <v>45688</v>
      </c>
      <c r="Z338" s="163">
        <f>IFERROR(IF(($R338-Y338)&gt;=0,0,IF(($S338-X338)&lt;0,0,IF(AND(($S338-Y338)&gt;0,(X338-$R338)&gt;0),$V338/365*(Y338-X338+1),IF(AND(($S338-Y338)&lt;=0,(X338-$R338)&gt;0),$V338/365*($S338-X338+1),$V338/365*(Y338-$R338+1))))),0)</f>
        <v>0</v>
      </c>
      <c r="AA338" s="159">
        <f>Y338+1</f>
        <v>45689</v>
      </c>
      <c r="AB338" s="159">
        <f>AA338+27</f>
        <v>45716</v>
      </c>
      <c r="AC338" s="163">
        <f>IFERROR(IF(($R338-AB338)&gt;=0,0,IF(($S338-AA338)&lt;0,0,IF(AND(($S338-AB338)&gt;0,(AA338-$R338)&gt;0),$V338/365*(AB338-AA338+1),IF(AND(($S338-AB338)&lt;=0,(AA338-$R338)&gt;0),$V338/365*($S338-AA338+1),$V338/365*(AB338-$R338+1))))),0)</f>
        <v>0</v>
      </c>
      <c r="AD338" s="159">
        <f>AB338+1</f>
        <v>45717</v>
      </c>
      <c r="AE338" s="159">
        <f>AD338+30</f>
        <v>45747</v>
      </c>
      <c r="AF338" s="163">
        <f>IFERROR(IF(($R338-AE338)&gt;=0,0,IF(($S338-AD338)&lt;0,0,IF(AND(($S338-AE338)&gt;0,(AD338-$R338)&gt;0),$V338/365*(AE338-AD338+1),IF(AND(($S338-AE338)&lt;=0,(AD338-$R338)&gt;0),$V338/365*($S338-AD338+1),$V338/365*(AE338-$R338+1))))),0)</f>
        <v>0</v>
      </c>
      <c r="AG338" s="159">
        <f>AE338+1</f>
        <v>45748</v>
      </c>
      <c r="AH338" s="159">
        <f>AG338+29</f>
        <v>45777</v>
      </c>
      <c r="AI338" s="163">
        <f>IFERROR(IF(($R338-AH338)&gt;=0,0,IF(($S338-AG338)&lt;0,0,IF(AND(($S338-AH338)&gt;0,(AG338-$R338)&gt;0),$V338/365*(AH338-AG338+1),IF(AND(($S338-AH338)&lt;=0,(AG338-$R338)&gt;0),$V338/365*($S338-AG338+1),$V338/365*(AH338-$R338+1))))),0)</f>
        <v>0</v>
      </c>
      <c r="AJ338" s="159">
        <f>AH338+1</f>
        <v>45778</v>
      </c>
      <c r="AK338" s="159">
        <f>AJ338+30</f>
        <v>45808</v>
      </c>
      <c r="AL338" s="163">
        <f>IFERROR(IF(($R338-AK338)&gt;=0,0,IF(($S338-AJ338)&lt;0,0,IF(AND(($S338-AK338)&gt;0,(AJ338-$R338)&gt;0),$V338/365*(AK338-AJ338+1),IF(AND(($S338-AK338)&lt;=0,(AJ338-$R338)&gt;0),$V338/365*($S338-AJ338+1),$V338/365*(AK338-$R338+1))))),0)</f>
        <v>0</v>
      </c>
      <c r="AM338" s="159">
        <f>AK338+1</f>
        <v>45809</v>
      </c>
      <c r="AN338" s="159">
        <f>AM338+29</f>
        <v>45838</v>
      </c>
      <c r="AO338" s="163">
        <f>IFERROR(IF(($R338-AN338)&gt;=0,0,IF(($S338-AM338)&lt;0,0,IF(AND(($S338-AN338)&gt;0,(AM338-$R338)&gt;0),$V338/365*(AN338-AM338+1),IF(AND(($S338-AN338)&lt;=0,(AM338-$R338)&gt;0),$V338/365*($S338-AM338+1),$V338/365*(AN338-$R338+1))))),0)</f>
        <v>0</v>
      </c>
      <c r="AP338" s="159">
        <f>AN338+1</f>
        <v>45839</v>
      </c>
      <c r="AQ338" s="159">
        <f>AP338+30</f>
        <v>45869</v>
      </c>
      <c r="AR338" s="163">
        <f>IFERROR(IF(($R338-AQ338)&gt;=0,0,IF(($S338-AP338)&lt;0,0,IF(AND(($S338-AQ338)&gt;0,(AP338-$R338)&gt;0),$V338/365*(AQ338-AP338+1),IF(AND(($S338-AQ338)&lt;=0,(AP338-$R338)&gt;0),$V338/365*($S338-AP338+1),$V338/365*(AQ338-$R338+1))))),0)</f>
        <v>0</v>
      </c>
      <c r="AS338" s="159">
        <f>AQ338+1</f>
        <v>45870</v>
      </c>
      <c r="AT338" s="159">
        <f>AS338+30</f>
        <v>45900</v>
      </c>
      <c r="AU338" s="163">
        <f>IFERROR(IF(($R338-AT338)&gt;=0,0,IF(($S338-AS338)&lt;0,0,IF(AND(($S338-AT338)&gt;0,(AS338-$R338)&gt;0),$V338/365*(AT338-AS338+1),IF(AND(($S338-AT338)&lt;=0,(AS338-$R338)&gt;0),$V338/365*($S338-AS338+1),$V338/365*(AT338-$R338+1))))),0)</f>
        <v>0</v>
      </c>
      <c r="AV338" s="159">
        <f>AT338+1</f>
        <v>45901</v>
      </c>
      <c r="AW338" s="159">
        <f>AV338+29</f>
        <v>45930</v>
      </c>
      <c r="AX338" s="163">
        <f>IFERROR(IF(($R338-AW338)&gt;=0,0,IF(($S338-AV338)&lt;0,0,IF(AND(($S338-AW338)&gt;0,(AV338-$R338)&gt;0),$V338/365*(AW338-AV338+1),IF(AND(($S338-AW338)&lt;=0,(AV338-$R338)&gt;0),$V338/365*($S338-AV338+1),$V338/365*(AW338-$R338+1))))),0)</f>
        <v>0</v>
      </c>
      <c r="AY338" s="159">
        <f>AW338+1</f>
        <v>45931</v>
      </c>
      <c r="AZ338" s="159">
        <f>AY338+30</f>
        <v>45961</v>
      </c>
      <c r="BA338" s="163">
        <f>IFERROR(IF(($R338-AZ338)&gt;=0,0,IF(($S338-AY338)&lt;0,0,IF(AND(($S338-AZ338)&gt;0,(AY338-$R338)&gt;0),$V338/365*(AZ338-AY338+1),IF(AND(($S338-AZ338)&lt;=0,(AY338-$R338)&gt;0),$V338/365*($S338-AY338+1),$V338/365*(AZ338-$R338+1))))),0)</f>
        <v>0</v>
      </c>
      <c r="BB338" s="159">
        <f>AZ338+1</f>
        <v>45962</v>
      </c>
      <c r="BC338" s="159">
        <f>BB338+29</f>
        <v>45991</v>
      </c>
      <c r="BD338" s="163">
        <f>IFERROR(IF(($R338-BC338)&gt;=0,0,IF(($S338-BB338)&lt;0,0,IF(AND(($S338-BC338)&gt;0,(BB338-$R338)&gt;0),$V338/365*(BC338-BB338+1),IF(AND(($S338-BC338)&lt;=0,(BB338-$R338)&gt;0),$V338/365*($S338-BB338+1),$V338/365*(BC338-$R338+1))))),0)</f>
        <v>0</v>
      </c>
      <c r="BE338" s="159">
        <f>BC338+1</f>
        <v>45992</v>
      </c>
      <c r="BF338" s="159">
        <f>BE338+30</f>
        <v>46022</v>
      </c>
      <c r="BG338" s="163">
        <f>IFERROR(IF(($R338-BF338)&gt;=0,0,IF(($S338-BE338)&lt;0,0,IF(AND(($S338-BF338)&gt;0,(BE338-$R338)&gt;0),$V338/365*(BF338-BE338+1),IF(AND(($S338-BF338)&lt;=0,(BE338-$R338)&gt;0),$V338/365*($S338-BE338+1),$V338/365*(BF338-$R338+1))))),0)</f>
        <v>0</v>
      </c>
      <c r="BH338" s="159">
        <v>46023</v>
      </c>
      <c r="BI338" s="159">
        <f>BH338+30</f>
        <v>46053</v>
      </c>
      <c r="BJ338" s="163">
        <f>IFERROR(IF(($R338-BI338)&gt;=0,0,IF(($S338-BH338)&lt;0,0,IF(AND(($S338-BI338)&gt;0,(BH338-$R338)&gt;0),$V338/365*(BI338-BH338+1),IF(AND(($S338-BI338)&lt;=0,(BH338-$R338)&gt;0),$V338/365*($S338-BH338+1),$V338/365*(BI338-$R338+1))))),0)</f>
        <v>0</v>
      </c>
      <c r="BK338" s="159">
        <f>BI338+1</f>
        <v>46054</v>
      </c>
      <c r="BL338" s="159">
        <f>BK338+27</f>
        <v>46081</v>
      </c>
      <c r="BM338" s="163">
        <f>IFERROR(IF(($R338-BL338)&gt;=0,0,IF(($S338-BK338)&lt;0,0,IF(AND(($S338-BL338)&gt;0,(BK338-$R338)&gt;0),$V338/365*(BL338-BK338+1),IF(AND(($S338-BL338)&lt;=0,(BK338-$R338)&gt;0),$V338/365*($S338-BK338+1),$V338/365*(BL338-$R338+1))))),0)</f>
        <v>0</v>
      </c>
      <c r="BN338" s="159">
        <f>BL338+1</f>
        <v>46082</v>
      </c>
      <c r="BO338" s="159">
        <f>BN338+30</f>
        <v>46112</v>
      </c>
      <c r="BP338" s="163">
        <f>IFERROR(IF(($R338-BO338)&gt;=0,0,IF(($S338-BN338)&lt;0,0,IF(AND(($S338-BO338)&gt;0,(BN338-$R338)&gt;0),$V338/365*(BO338-BN338+1),IF(AND(($S338-BO338)&lt;=0,(BN338-$R338)&gt;0),$V338/365*($S338-BN338+1),$V338/365*(BO338-$R338+1))))),0)</f>
        <v>0</v>
      </c>
      <c r="BQ338" s="159">
        <f>BO338+1</f>
        <v>46113</v>
      </c>
      <c r="BR338" s="159">
        <f>BQ338+29</f>
        <v>46142</v>
      </c>
      <c r="BS338" s="163">
        <f>IFERROR(IF(($R338-BR338)&gt;=0,0,IF(($S338-BQ338)&lt;0,0,IF(AND(($S338-BR338)&gt;0,(BQ338-$R338)&gt;0),$V338/365*(BR338-BQ338+1),IF(AND(($S338-BR338)&lt;=0,(BQ338-$R338)&gt;0),$V338/365*($S338-BQ338+1),$V338/365*(BR338-$R338+1))))),0)</f>
        <v>0</v>
      </c>
      <c r="BT338" s="159">
        <f>BR338+1</f>
        <v>46143</v>
      </c>
      <c r="BU338" s="159">
        <f>BT338+30</f>
        <v>46173</v>
      </c>
      <c r="BV338" s="163">
        <f>IFERROR(IF(($R338-BU338)&gt;=0,0,IF(($S338-BT338)&lt;0,0,IF(AND(($S338-BU338)&gt;0,(BT338-$R338)&gt;0),$V338/365*(BU338-BT338+1),IF(AND(($S338-BU338)&lt;=0,(BT338-$R338)&gt;0),$V338/365*($S338-BT338+1),$V338/365*(BU338-$R338+1))))),0)</f>
        <v>0</v>
      </c>
      <c r="BW338" s="159">
        <f>BU338+1</f>
        <v>46174</v>
      </c>
      <c r="BX338" s="159">
        <f>BW338+29</f>
        <v>46203</v>
      </c>
      <c r="BY338" s="163">
        <f>IFERROR(IF(($R338-BX338)&gt;=0,0,IF(($S338-BW338)&lt;0,0,IF(AND(($S338-BX338)&gt;0,(BW338-$R338)&gt;0),$V338/365*(BX338-BW338+1),IF(AND(($S338-BX338)&lt;=0,(BW338-$R338)&gt;0),$V338/365*($S338-BW338+1),$V338/365*(BX338-$R338+1))))),0)</f>
        <v>0</v>
      </c>
      <c r="BZ338" s="159">
        <f>BX338+1</f>
        <v>46204</v>
      </c>
      <c r="CA338" s="159">
        <f>BZ338+30</f>
        <v>46234</v>
      </c>
      <c r="CB338" s="163">
        <f>IFERROR(IF(($R338-CA338)&gt;=0,0,IF(($S338-BZ338)&lt;0,0,IF(AND(($S338-CA338)&gt;0,(BZ338-$R338)&gt;0),$V338/365*(CA338-BZ338+1),IF(AND(($S338-CA338)&lt;=0,(BZ338-$R338)&gt;0),$V338/365*($S338-BZ338+1),$V338/365*(CA338-$R338+1))))),0)</f>
        <v>0</v>
      </c>
      <c r="CC338" s="159">
        <f>CA338+1</f>
        <v>46235</v>
      </c>
      <c r="CD338" s="159">
        <f>CC338+30</f>
        <v>46265</v>
      </c>
      <c r="CE338" s="163">
        <f>IFERROR(IF(($R338-CD338)&gt;=0,0,IF(($S338-CC338)&lt;0,0,IF(AND(($S338-CD338)&gt;0,(CC338-$R338)&gt;0),$V338/365*(CD338-CC338+1),IF(AND(($S338-CD338)&lt;=0,(CC338-$R338)&gt;0),$V338/365*($S338-CC338+1),$V338/365*(CD338-$R338+1))))),0)</f>
        <v>0</v>
      </c>
      <c r="CF338" s="159">
        <f>CD338+1</f>
        <v>46266</v>
      </c>
      <c r="CG338" s="159">
        <f>CF338+29</f>
        <v>46295</v>
      </c>
      <c r="CH338" s="163">
        <f>IFERROR(IF(($R338-CG338)&gt;=0,0,IF(($S338-CF338)&lt;0,0,IF(AND(($S338-CG338)&gt;0,(CF338-$R338)&gt;0),$V338/365*(CG338-CF338+1),IF(AND(($S338-CG338)&lt;=0,(CF338-$R338)&gt;0),$V338/365*($S338-CF338+1),$V338/365*(CG338-$R338+1))))),0)</f>
        <v>0</v>
      </c>
      <c r="CI338" s="159">
        <f>CG338+1</f>
        <v>46296</v>
      </c>
      <c r="CJ338" s="159">
        <f>CI338+30</f>
        <v>46326</v>
      </c>
      <c r="CK338" s="163">
        <f>IFERROR(IF(($R338-CJ338)&gt;=0,0,IF(($S338-CI338)&lt;0,0,IF(AND(($S338-CJ338)&gt;0,(CI338-$R338)&gt;0),$V338/365*(CJ338-CI338+1),IF(AND(($S338-CJ338)&lt;=0,(CI338-$R338)&gt;0),$V338/365*($S338-CI338+1),$V338/365*(CJ338-$R338+1))))),0)</f>
        <v>0</v>
      </c>
      <c r="CL338" s="159">
        <f>CJ338+1</f>
        <v>46327</v>
      </c>
      <c r="CM338" s="159">
        <f>CL338+29</f>
        <v>46356</v>
      </c>
      <c r="CN338" s="163">
        <f>IFERROR(IF(($R338-CM338)&gt;=0,0,IF(($S338-CL338)&lt;0,0,IF(AND(($S338-CM338)&gt;0,(CL338-$R338)&gt;0),$V338/365*(CM338-CL338+1),IF(AND(($S338-CM338)&lt;=0,(CL338-$R338)&gt;0),$V338/365*($S338-CL338+1),$V338/365*(CM338-$R338+1))))),0)</f>
        <v>0</v>
      </c>
      <c r="CO338" s="159">
        <f>CM338+1</f>
        <v>46357</v>
      </c>
      <c r="CP338" s="159">
        <f>CO338+30</f>
        <v>46387</v>
      </c>
      <c r="CQ338" s="163">
        <f>IFERROR(IF(($R338-CP338)&gt;=0,0,IF(($S338-CO338)&lt;0,0,IF(AND(($S338-CP338)&gt;0,(CO338-$R338)&gt;0),$V338/365*(CP338-CO338+1),IF(AND(($S338-CP338)&lt;=0,(CO338-$R338)&gt;0),$V338/365*($S338-CO338+1),$V338/365*(CP338-$R338+1))))),0)</f>
        <v>0</v>
      </c>
    </row>
    <row r="339" s="85" customFormat="1" ht="24" customHeight="1" outlineLevel="4" spans="1:95">
      <c r="A339" s="128" t="s">
        <v>2815</v>
      </c>
      <c r="B339" s="129"/>
      <c r="C339" s="129"/>
      <c r="D339" s="129"/>
      <c r="E339" s="129"/>
      <c r="F339" s="129"/>
      <c r="G339" s="130"/>
      <c r="H339" s="131"/>
      <c r="I339" s="131"/>
      <c r="J339" s="131"/>
      <c r="K339" s="131"/>
      <c r="L339" s="154"/>
      <c r="M339" s="154"/>
      <c r="N339" s="131"/>
      <c r="O339" s="131"/>
      <c r="P339" s="131"/>
      <c r="Q339" s="131"/>
      <c r="R339" s="131"/>
      <c r="S339" s="131"/>
      <c r="T339" s="131"/>
      <c r="U339" s="131"/>
      <c r="V339" s="131"/>
      <c r="W339" s="131"/>
      <c r="X339" s="131"/>
      <c r="Y339" s="131"/>
      <c r="Z339" s="131"/>
      <c r="AA339" s="131"/>
      <c r="AB339" s="131"/>
      <c r="AC339" s="131"/>
      <c r="AD339" s="131"/>
      <c r="AE339" s="131"/>
      <c r="AF339" s="131"/>
      <c r="AG339" s="131"/>
      <c r="AH339" s="131"/>
      <c r="AI339" s="131"/>
      <c r="AJ339" s="131"/>
      <c r="AK339" s="131"/>
      <c r="AL339" s="131"/>
      <c r="AM339" s="131"/>
      <c r="AN339" s="131"/>
      <c r="AO339" s="131"/>
      <c r="AP339" s="131"/>
      <c r="AQ339" s="131"/>
      <c r="AR339" s="131"/>
      <c r="AS339" s="131"/>
      <c r="AT339" s="131"/>
      <c r="AU339" s="131"/>
      <c r="AV339" s="131"/>
      <c r="AW339" s="131"/>
      <c r="AX339" s="131"/>
      <c r="AY339" s="131"/>
      <c r="AZ339" s="131"/>
      <c r="BA339" s="131"/>
      <c r="BB339" s="131"/>
      <c r="BC339" s="131"/>
      <c r="BD339" s="131"/>
      <c r="BE339" s="131"/>
      <c r="BF339" s="131"/>
      <c r="BG339" s="131"/>
      <c r="BH339" s="131"/>
      <c r="BI339" s="131"/>
      <c r="BJ339" s="131"/>
      <c r="BK339" s="131"/>
      <c r="BL339" s="131"/>
      <c r="BM339" s="131"/>
      <c r="BN339" s="131"/>
      <c r="BO339" s="131"/>
      <c r="BP339" s="131"/>
      <c r="BQ339" s="131"/>
      <c r="BR339" s="131"/>
      <c r="BS339" s="131"/>
      <c r="BT339" s="131"/>
      <c r="BU339" s="131"/>
      <c r="BV339" s="131"/>
      <c r="BW339" s="131"/>
      <c r="BX339" s="131"/>
      <c r="BY339" s="131"/>
      <c r="BZ339" s="131"/>
      <c r="CA339" s="131"/>
      <c r="CB339" s="131"/>
      <c r="CC339" s="131"/>
      <c r="CD339" s="131"/>
      <c r="CE339" s="131"/>
      <c r="CF339" s="131"/>
      <c r="CG339" s="131"/>
      <c r="CH339" s="131"/>
      <c r="CI339" s="131"/>
      <c r="CJ339" s="131"/>
      <c r="CK339" s="131"/>
      <c r="CL339" s="131"/>
      <c r="CM339" s="131"/>
      <c r="CN339" s="131"/>
      <c r="CO339" s="131"/>
      <c r="CP339" s="131"/>
      <c r="CQ339" s="131"/>
    </row>
    <row r="340" ht="24" customHeight="1" outlineLevel="3" spans="1:95">
      <c r="A340" s="120"/>
      <c r="B340" s="121" t="s">
        <v>793</v>
      </c>
      <c r="C340" s="122" t="s">
        <v>1264</v>
      </c>
      <c r="D340" s="120" t="s">
        <v>1265</v>
      </c>
      <c r="E340" s="121"/>
      <c r="F340" s="121"/>
      <c r="G340" s="121"/>
      <c r="H340" s="123">
        <f>X340+AA340+AD340+AG340+AJ340+AM340+AP340+AS340+AV340+AY340+BB340+BE340</f>
        <v>0</v>
      </c>
      <c r="I340" s="123">
        <f>Y340+AB340+AE340+AH340+AK340+AN340+AQ340+AT340+AW340+AZ340+BC340+BF340</f>
        <v>-4825.89589041096</v>
      </c>
      <c r="J340" s="123">
        <f>Z340+AC340+AF340+AI340+AL340+AO340+AR340+AU340+AX340+BA340+BD340+BG340</f>
        <v>4825.89589041096</v>
      </c>
      <c r="K340" s="123"/>
      <c r="L340" s="151"/>
      <c r="M340" s="151"/>
      <c r="N340" s="123"/>
      <c r="O340" s="123"/>
      <c r="P340" s="123"/>
      <c r="Q340" s="123"/>
      <c r="R340" s="123"/>
      <c r="S340" s="123"/>
      <c r="T340" s="123"/>
      <c r="U340" s="123"/>
      <c r="V340" s="123"/>
      <c r="W340" s="123"/>
      <c r="X340" s="123">
        <f>VLOOKUP($C340,'1 预算编制表单'!$C:$BJ,27,FALSE)</f>
        <v>0</v>
      </c>
      <c r="Y340" s="123">
        <f>X340-Z340</f>
        <v>-416.164383561644</v>
      </c>
      <c r="Z340" s="123">
        <f>SUM(Z341:Z345)</f>
        <v>416.164383561644</v>
      </c>
      <c r="AA340" s="123">
        <f>VLOOKUP($C340,'1 预算编制表单'!$C:$BJ,30,FALSE)</f>
        <v>0</v>
      </c>
      <c r="AB340" s="123">
        <f>AA340-AC340</f>
        <v>-375.890410958904</v>
      </c>
      <c r="AC340" s="123">
        <f>SUM(AC341:AC345)</f>
        <v>375.890410958904</v>
      </c>
      <c r="AD340" s="123">
        <f>VLOOKUP($C340,'1 预算编制表单'!$C:$BJ,33,FALSE)</f>
        <v>0</v>
      </c>
      <c r="AE340" s="123">
        <f>AD340-AF340</f>
        <v>-416.164383561644</v>
      </c>
      <c r="AF340" s="123">
        <f>SUM(AF341:AF345)</f>
        <v>416.164383561644</v>
      </c>
      <c r="AG340" s="123">
        <f>VLOOKUP($C340,'1 预算编制表单'!$C:$BJ,36,FALSE)</f>
        <v>0</v>
      </c>
      <c r="AH340" s="123">
        <f>AG340-AI340</f>
        <v>-402.739726027397</v>
      </c>
      <c r="AI340" s="123">
        <f>SUM(AI341:AI345)</f>
        <v>402.739726027397</v>
      </c>
      <c r="AJ340" s="123">
        <f>VLOOKUP($C340,'1 预算编制表单'!$C:$BJ,39,FALSE)</f>
        <v>0</v>
      </c>
      <c r="AK340" s="123">
        <f>AJ340-AL340</f>
        <v>-416.164383561644</v>
      </c>
      <c r="AL340" s="123">
        <f>SUM(AL341:AL345)</f>
        <v>416.164383561644</v>
      </c>
      <c r="AM340" s="123">
        <f>VLOOKUP($C340,'1 预算编制表单'!$C:$BJ,42,FALSE)</f>
        <v>0</v>
      </c>
      <c r="AN340" s="123">
        <f>AM340-AO340</f>
        <v>-402.739726027397</v>
      </c>
      <c r="AO340" s="123">
        <f>SUM(AO341:AO345)</f>
        <v>402.739726027397</v>
      </c>
      <c r="AP340" s="123">
        <f>VLOOKUP($C340,'1 预算编制表单'!$C:$BJ,45,FALSE)</f>
        <v>0</v>
      </c>
      <c r="AQ340" s="123">
        <f>AP340-AR340</f>
        <v>-403.679452054795</v>
      </c>
      <c r="AR340" s="123">
        <f>SUM(AR341:AR345)</f>
        <v>403.679452054795</v>
      </c>
      <c r="AS340" s="123">
        <f>VLOOKUP($C340,'1 预算编制表单'!$C:$BJ,48,FALSE)</f>
        <v>0</v>
      </c>
      <c r="AT340" s="123">
        <f>AS340-AU340</f>
        <v>-403.679452054795</v>
      </c>
      <c r="AU340" s="123">
        <f>SUM(AU341:AU345)</f>
        <v>403.679452054795</v>
      </c>
      <c r="AV340" s="123">
        <f>VLOOKUP($C340,'1 预算编制表单'!$C:$BJ,51,FALSE)</f>
        <v>0</v>
      </c>
      <c r="AW340" s="123">
        <f>AV340-AX340</f>
        <v>-390.657534246575</v>
      </c>
      <c r="AX340" s="123">
        <f>SUM(AX341:AX345)</f>
        <v>390.657534246575</v>
      </c>
      <c r="AY340" s="123">
        <f>VLOOKUP($C340,'1 预算编制表单'!$C:$BJ,54,FALSE)</f>
        <v>0</v>
      </c>
      <c r="AZ340" s="123">
        <f>AY340-BA340</f>
        <v>-403.679452054795</v>
      </c>
      <c r="BA340" s="123">
        <f>SUM(BA341:BA345)</f>
        <v>403.679452054795</v>
      </c>
      <c r="BB340" s="123">
        <f>VLOOKUP($C340,'1 预算编制表单'!$C:$BJ,57,FALSE)</f>
        <v>0</v>
      </c>
      <c r="BC340" s="123">
        <f>BB340-BD340</f>
        <v>-390.657534246575</v>
      </c>
      <c r="BD340" s="123">
        <f>SUM(BD341:BD345)</f>
        <v>390.657534246575</v>
      </c>
      <c r="BE340" s="123">
        <f>VLOOKUP($C340,'1 预算编制表单'!$C:$BJ,60,FALSE)</f>
        <v>0</v>
      </c>
      <c r="BF340" s="123">
        <f>BE340-BG340</f>
        <v>-403.679452054795</v>
      </c>
      <c r="BG340" s="123">
        <f>SUM(BG341:BG345)</f>
        <v>403.679452054795</v>
      </c>
      <c r="BH340" s="123">
        <f>VLOOKUP($C340,'1 预算编制表单'!$C:$BJ,27,FALSE)</f>
        <v>0</v>
      </c>
      <c r="BI340" s="123">
        <f>BH340-BJ340</f>
        <v>-403.679452054795</v>
      </c>
      <c r="BJ340" s="123">
        <f>SUM(BJ341:BJ345)</f>
        <v>403.679452054795</v>
      </c>
      <c r="BK340" s="123">
        <f>VLOOKUP($C340,'1 预算编制表单'!$C:$BJ,30,FALSE)</f>
        <v>0</v>
      </c>
      <c r="BL340" s="123">
        <f>BK340-BM340</f>
        <v>-364.613698630137</v>
      </c>
      <c r="BM340" s="123">
        <f>SUM(BM341:BM345)</f>
        <v>364.613698630137</v>
      </c>
      <c r="BN340" s="123">
        <f>VLOOKUP($C340,'1 预算编制表单'!$C:$BJ,33,FALSE)</f>
        <v>0</v>
      </c>
      <c r="BO340" s="123">
        <f>BN340-BP340</f>
        <v>-403.679452054795</v>
      </c>
      <c r="BP340" s="123">
        <f>SUM(BP341:BP345)</f>
        <v>403.679452054795</v>
      </c>
      <c r="BQ340" s="123">
        <f>VLOOKUP($C340,'1 预算编制表单'!$C:$BJ,36,FALSE)</f>
        <v>0</v>
      </c>
      <c r="BR340" s="123">
        <f>BQ340-BS340</f>
        <v>-390.657534246575</v>
      </c>
      <c r="BS340" s="123">
        <f>SUM(BS341:BS345)</f>
        <v>390.657534246575</v>
      </c>
      <c r="BT340" s="123">
        <f>VLOOKUP($C340,'1 预算编制表单'!$C:$BJ,39,FALSE)</f>
        <v>0</v>
      </c>
      <c r="BU340" s="123">
        <f>BT340-BV340</f>
        <v>-403.679452054795</v>
      </c>
      <c r="BV340" s="123">
        <f>SUM(BV341:BV345)</f>
        <v>403.679452054795</v>
      </c>
      <c r="BW340" s="123">
        <f>VLOOKUP($C340,'1 预算编制表单'!$C:$BJ,42,FALSE)</f>
        <v>0</v>
      </c>
      <c r="BX340" s="123">
        <f>BW340-BY340</f>
        <v>-390.657534246575</v>
      </c>
      <c r="BY340" s="123">
        <f>SUM(BY341:BY345)</f>
        <v>390.657534246575</v>
      </c>
      <c r="BZ340" s="123">
        <f>VLOOKUP($C340,'1 预算编制表单'!$C:$BJ,45,FALSE)</f>
        <v>0</v>
      </c>
      <c r="CA340" s="123">
        <f>BZ340-CB340</f>
        <v>0</v>
      </c>
      <c r="CB340" s="123">
        <f>SUM(CB341:CB345)</f>
        <v>0</v>
      </c>
      <c r="CC340" s="123">
        <f>VLOOKUP($C340,'1 预算编制表单'!$C:$BJ,48,FALSE)</f>
        <v>0</v>
      </c>
      <c r="CD340" s="123">
        <f>CC340-CE340</f>
        <v>0</v>
      </c>
      <c r="CE340" s="123">
        <f>SUM(CE341:CE345)</f>
        <v>0</v>
      </c>
      <c r="CF340" s="123">
        <f>VLOOKUP($C340,'1 预算编制表单'!$C:$BJ,51,FALSE)</f>
        <v>0</v>
      </c>
      <c r="CG340" s="123">
        <f>CF340-CH340</f>
        <v>0</v>
      </c>
      <c r="CH340" s="123">
        <f>SUM(CH341:CH345)</f>
        <v>0</v>
      </c>
      <c r="CI340" s="123">
        <f>VLOOKUP($C340,'1 预算编制表单'!$C:$BJ,54,FALSE)</f>
        <v>0</v>
      </c>
      <c r="CJ340" s="123">
        <f>CI340-CK340</f>
        <v>0</v>
      </c>
      <c r="CK340" s="123">
        <f>SUM(CK341:CK345)</f>
        <v>0</v>
      </c>
      <c r="CL340" s="123">
        <f>VLOOKUP($C340,'1 预算编制表单'!$C:$BJ,57,FALSE)</f>
        <v>0</v>
      </c>
      <c r="CM340" s="123">
        <f>CL340-CN340</f>
        <v>0</v>
      </c>
      <c r="CN340" s="123">
        <f>SUM(CN341:CN345)</f>
        <v>0</v>
      </c>
      <c r="CO340" s="123">
        <f>VLOOKUP($C340,'1 预算编制表单'!$C:$BJ,60,FALSE)</f>
        <v>0</v>
      </c>
      <c r="CP340" s="123">
        <f>CO340-CQ340</f>
        <v>0</v>
      </c>
      <c r="CQ340" s="123">
        <f>SUM(CQ341:CQ345)</f>
        <v>0</v>
      </c>
    </row>
    <row r="341" s="85" customFormat="1" ht="24" customHeight="1" outlineLevel="4" spans="1:95">
      <c r="A341" s="124"/>
      <c r="B341" s="125"/>
      <c r="C341" s="126"/>
      <c r="D341" s="124"/>
      <c r="E341" s="125"/>
      <c r="F341" s="125"/>
      <c r="G341" s="125"/>
      <c r="H341" s="127"/>
      <c r="I341" s="127"/>
      <c r="J341" s="127">
        <f>Z341+AC341+AF341+AI341+AL341+AO341+AR341+AU341+AX341+BA341+BD341+BG341</f>
        <v>2396.03287671233</v>
      </c>
      <c r="K341" s="127">
        <v>1</v>
      </c>
      <c r="L341" s="152" t="s">
        <v>2848</v>
      </c>
      <c r="M341" s="153" t="str">
        <f>IFERROR(VLOOKUP($L341,'2-2 引出数据_合同数据仓库'!$B$2:$BP$10000,3,FALSE),0)</f>
        <v>关于深圳区域公司非住一片区深圳金地中心项目2025年生活水池水箱清洗服务合同</v>
      </c>
      <c r="N341" s="127"/>
      <c r="O341" s="153">
        <f>IFERROR(VLOOKUP((LEFT(VLOOKUP($L341,'2-2 引出数据_合同数据仓库'!$B$2:$BP$10000,64,FALSE),15)&amp;(RIGHT(VLOOKUP($L341,'2-2 引出数据_合同数据仓库'!$B$2:$BP$10000,64,FALSE),4)+1)),'2-2 引出数据_合同数据仓库'!$B$2:$BP$10000,3,FALSE),0)</f>
        <v>0</v>
      </c>
      <c r="P341" s="127"/>
      <c r="Q341" s="127" t="str">
        <f>IFERROR(VLOOKUP($L341,'2-2 引出数据_合同数据仓库'!$B$2:$BP$10000,28,FALSE),0)</f>
        <v>2025-07-01</v>
      </c>
      <c r="R341" s="127" t="str">
        <f>IFERROR(VLOOKUP($L341,'2-2 引出数据_合同数据仓库'!$B$2:$BP$10000,29,FALSE),0)</f>
        <v>2025-07-01</v>
      </c>
      <c r="S341" s="127" t="str">
        <f>IFERROR(VLOOKUP($L341,'2-2 引出数据_合同数据仓库'!$B$2:$BP$10000,4,FALSE),0)</f>
        <v>2026-06-30</v>
      </c>
      <c r="T341" s="127"/>
      <c r="U341" s="127">
        <f>IFERROR(VLOOKUP($L341,'2-2 引出数据_合同数据仓库'!$B$2:$BP$10000,15,FALSE),0)</f>
        <v>4753</v>
      </c>
      <c r="V341" s="127">
        <f>U341/(S341-R341+1)*365</f>
        <v>4753</v>
      </c>
      <c r="W341" s="127"/>
      <c r="X341" s="159">
        <v>45658</v>
      </c>
      <c r="Y341" s="159">
        <f>X341+30</f>
        <v>45688</v>
      </c>
      <c r="Z341" s="163">
        <f>IFERROR(IF(($R341-Y341)&gt;=0,0,IF(($S341-X341)&lt;0,0,IF(AND(($S341-Y341)&gt;0,(X341-$R341)&gt;0),$V341/365*(Y341-X341+1),IF(AND(($S341-Y341)&lt;=0,(X341-$R341)&gt;0),$V341/365*($S341-X341+1),$V341/365*(Y341-$R341+1))))),0)</f>
        <v>0</v>
      </c>
      <c r="AA341" s="159">
        <f>Y341+1</f>
        <v>45689</v>
      </c>
      <c r="AB341" s="159">
        <f>AA341+27</f>
        <v>45716</v>
      </c>
      <c r="AC341" s="163">
        <f>IFERROR(IF(($R341-AB341)&gt;=0,0,IF(($S341-AA341)&lt;0,0,IF(AND(($S341-AB341)&gt;0,(AA341-$R341)&gt;0),$V341/365*(AB341-AA341+1),IF(AND(($S341-AB341)&lt;=0,(AA341-$R341)&gt;0),$V341/365*($S341-AA341+1),$V341/365*(AB341-$R341+1))))),0)</f>
        <v>0</v>
      </c>
      <c r="AD341" s="159">
        <f>AB341+1</f>
        <v>45717</v>
      </c>
      <c r="AE341" s="159">
        <f>AD341+30</f>
        <v>45747</v>
      </c>
      <c r="AF341" s="163">
        <f>IFERROR(IF(($R341-AE341)&gt;=0,0,IF(($S341-AD341)&lt;0,0,IF(AND(($S341-AE341)&gt;0,(AD341-$R341)&gt;0),$V341/365*(AE341-AD341+1),IF(AND(($S341-AE341)&lt;=0,(AD341-$R341)&gt;0),$V341/365*($S341-AD341+1),$V341/365*(AE341-$R341+1))))),0)</f>
        <v>0</v>
      </c>
      <c r="AG341" s="159">
        <f>AE341+1</f>
        <v>45748</v>
      </c>
      <c r="AH341" s="159">
        <f>AG341+29</f>
        <v>45777</v>
      </c>
      <c r="AI341" s="163">
        <f>IFERROR(IF(($R341-AH341)&gt;=0,0,IF(($S341-AG341)&lt;0,0,IF(AND(($S341-AH341)&gt;0,(AG341-$R341)&gt;0),$V341/365*(AH341-AG341+1),IF(AND(($S341-AH341)&lt;=0,(AG341-$R341)&gt;0),$V341/365*($S341-AG341+1),$V341/365*(AH341-$R341+1))))),0)</f>
        <v>0</v>
      </c>
      <c r="AJ341" s="159">
        <f>AH341+1</f>
        <v>45778</v>
      </c>
      <c r="AK341" s="159">
        <f>AJ341+30</f>
        <v>45808</v>
      </c>
      <c r="AL341" s="163">
        <f>IFERROR(IF(($R341-AK341)&gt;=0,0,IF(($S341-AJ341)&lt;0,0,IF(AND(($S341-AK341)&gt;0,(AJ341-$R341)&gt;0),$V341/365*(AK341-AJ341+1),IF(AND(($S341-AK341)&lt;=0,(AJ341-$R341)&gt;0),$V341/365*($S341-AJ341+1),$V341/365*(AK341-$R341+1))))),0)</f>
        <v>0</v>
      </c>
      <c r="AM341" s="159">
        <f>AK341+1</f>
        <v>45809</v>
      </c>
      <c r="AN341" s="159">
        <f>AM341+29</f>
        <v>45838</v>
      </c>
      <c r="AO341" s="163">
        <f>IFERROR(IF(($R341-AN341)&gt;=0,0,IF(($S341-AM341)&lt;0,0,IF(AND(($S341-AN341)&gt;0,(AM341-$R341)&gt;0),$V341/365*(AN341-AM341+1),IF(AND(($S341-AN341)&lt;=0,(AM341-$R341)&gt;0),$V341/365*($S341-AM341+1),$V341/365*(AN341-$R341+1))))),0)</f>
        <v>0</v>
      </c>
      <c r="AP341" s="159">
        <f>AN341+1</f>
        <v>45839</v>
      </c>
      <c r="AQ341" s="159">
        <f>AP341+30</f>
        <v>45869</v>
      </c>
      <c r="AR341" s="163">
        <f>IFERROR(IF(($R341-AQ341)&gt;=0,0,IF(($S341-AP341)&lt;0,0,IF(AND(($S341-AQ341)&gt;0,(AP341-$R341)&gt;0),$V341/365*(AQ341-AP341+1),IF(AND(($S341-AQ341)&lt;=0,(AP341-$R341)&gt;0),$V341/365*($S341-AP341+1),$V341/365*(AQ341-$R341+1))))),0)</f>
        <v>403.679452054795</v>
      </c>
      <c r="AS341" s="159">
        <f>AQ341+1</f>
        <v>45870</v>
      </c>
      <c r="AT341" s="159">
        <f>AS341+30</f>
        <v>45900</v>
      </c>
      <c r="AU341" s="163">
        <f>IFERROR(IF(($R341-AT341)&gt;=0,0,IF(($S341-AS341)&lt;0,0,IF(AND(($S341-AT341)&gt;0,(AS341-$R341)&gt;0),$V341/365*(AT341-AS341+1),IF(AND(($S341-AT341)&lt;=0,(AS341-$R341)&gt;0),$V341/365*($S341-AS341+1),$V341/365*(AT341-$R341+1))))),0)</f>
        <v>403.679452054795</v>
      </c>
      <c r="AV341" s="159">
        <f>AT341+1</f>
        <v>45901</v>
      </c>
      <c r="AW341" s="159">
        <f>AV341+29</f>
        <v>45930</v>
      </c>
      <c r="AX341" s="163">
        <f>IFERROR(IF(($R341-AW341)&gt;=0,0,IF(($S341-AV341)&lt;0,0,IF(AND(($S341-AW341)&gt;0,(AV341-$R341)&gt;0),$V341/365*(AW341-AV341+1),IF(AND(($S341-AW341)&lt;=0,(AV341-$R341)&gt;0),$V341/365*($S341-AV341+1),$V341/365*(AW341-$R341+1))))),0)</f>
        <v>390.657534246575</v>
      </c>
      <c r="AY341" s="159">
        <f>AW341+1</f>
        <v>45931</v>
      </c>
      <c r="AZ341" s="159">
        <f>AY341+30</f>
        <v>45961</v>
      </c>
      <c r="BA341" s="163">
        <f>IFERROR(IF(($R341-AZ341)&gt;=0,0,IF(($S341-AY341)&lt;0,0,IF(AND(($S341-AZ341)&gt;0,(AY341-$R341)&gt;0),$V341/365*(AZ341-AY341+1),IF(AND(($S341-AZ341)&lt;=0,(AY341-$R341)&gt;0),$V341/365*($S341-AY341+1),$V341/365*(AZ341-$R341+1))))),0)</f>
        <v>403.679452054795</v>
      </c>
      <c r="BB341" s="159">
        <f>AZ341+1</f>
        <v>45962</v>
      </c>
      <c r="BC341" s="159">
        <f>BB341+29</f>
        <v>45991</v>
      </c>
      <c r="BD341" s="163">
        <f>IFERROR(IF(($R341-BC341)&gt;=0,0,IF(($S341-BB341)&lt;0,0,IF(AND(($S341-BC341)&gt;0,(BB341-$R341)&gt;0),$V341/365*(BC341-BB341+1),IF(AND(($S341-BC341)&lt;=0,(BB341-$R341)&gt;0),$V341/365*($S341-BB341+1),$V341/365*(BC341-$R341+1))))),0)</f>
        <v>390.657534246575</v>
      </c>
      <c r="BE341" s="159">
        <f>BC341+1</f>
        <v>45992</v>
      </c>
      <c r="BF341" s="159">
        <f>BE341+30</f>
        <v>46022</v>
      </c>
      <c r="BG341" s="163">
        <f>IFERROR(IF(($R341-BF341)&gt;=0,0,IF(($S341-BE341)&lt;0,0,IF(AND(($S341-BF341)&gt;0,(BE341-$R341)&gt;0),$V341/365*(BF341-BE341+1),IF(AND(($S341-BF341)&lt;=0,(BE341-$R341)&gt;0),$V341/365*($S341-BE341+1),$V341/365*(BF341-$R341+1))))),0)</f>
        <v>403.679452054795</v>
      </c>
      <c r="BH341" s="159">
        <v>46023</v>
      </c>
      <c r="BI341" s="159">
        <f>BH341+30</f>
        <v>46053</v>
      </c>
      <c r="BJ341" s="163">
        <f>IFERROR(IF(($R341-BI341)&gt;=0,0,IF(($S341-BH341)&lt;0,0,IF(AND(($S341-BI341)&gt;0,(BH341-$R341)&gt;0),$V341/365*(BI341-BH341+1),IF(AND(($S341-BI341)&lt;=0,(BH341-$R341)&gt;0),$V341/365*($S341-BH341+1),$V341/365*(BI341-$R341+1))))),0)</f>
        <v>403.679452054795</v>
      </c>
      <c r="BK341" s="159">
        <f>BI341+1</f>
        <v>46054</v>
      </c>
      <c r="BL341" s="159">
        <f>BK341+27</f>
        <v>46081</v>
      </c>
      <c r="BM341" s="163">
        <f>IFERROR(IF(($R341-BL341)&gt;=0,0,IF(($S341-BK341)&lt;0,0,IF(AND(($S341-BL341)&gt;0,(BK341-$R341)&gt;0),$V341/365*(BL341-BK341+1),IF(AND(($S341-BL341)&lt;=0,(BK341-$R341)&gt;0),$V341/365*($S341-BK341+1),$V341/365*(BL341-$R341+1))))),0)</f>
        <v>364.613698630137</v>
      </c>
      <c r="BN341" s="159">
        <f>BL341+1</f>
        <v>46082</v>
      </c>
      <c r="BO341" s="159">
        <f>BN341+30</f>
        <v>46112</v>
      </c>
      <c r="BP341" s="163">
        <f>IFERROR(IF(($R341-BO341)&gt;=0,0,IF(($S341-BN341)&lt;0,0,IF(AND(($S341-BO341)&gt;0,(BN341-$R341)&gt;0),$V341/365*(BO341-BN341+1),IF(AND(($S341-BO341)&lt;=0,(BN341-$R341)&gt;0),$V341/365*($S341-BN341+1),$V341/365*(BO341-$R341+1))))),0)</f>
        <v>403.679452054795</v>
      </c>
      <c r="BQ341" s="159">
        <f>BO341+1</f>
        <v>46113</v>
      </c>
      <c r="BR341" s="159">
        <f>BQ341+29</f>
        <v>46142</v>
      </c>
      <c r="BS341" s="163">
        <f>IFERROR(IF(($R341-BR341)&gt;=0,0,IF(($S341-BQ341)&lt;0,0,IF(AND(($S341-BR341)&gt;0,(BQ341-$R341)&gt;0),$V341/365*(BR341-BQ341+1),IF(AND(($S341-BR341)&lt;=0,(BQ341-$R341)&gt;0),$V341/365*($S341-BQ341+1),$V341/365*(BR341-$R341+1))))),0)</f>
        <v>390.657534246575</v>
      </c>
      <c r="BT341" s="159">
        <f>BR341+1</f>
        <v>46143</v>
      </c>
      <c r="BU341" s="159">
        <f>BT341+30</f>
        <v>46173</v>
      </c>
      <c r="BV341" s="163">
        <f>IFERROR(IF(($R341-BU341)&gt;=0,0,IF(($S341-BT341)&lt;0,0,IF(AND(($S341-BU341)&gt;0,(BT341-$R341)&gt;0),$V341/365*(BU341-BT341+1),IF(AND(($S341-BU341)&lt;=0,(BT341-$R341)&gt;0),$V341/365*($S341-BT341+1),$V341/365*(BU341-$R341+1))))),0)</f>
        <v>403.679452054795</v>
      </c>
      <c r="BW341" s="159">
        <f>BU341+1</f>
        <v>46174</v>
      </c>
      <c r="BX341" s="159">
        <f>BW341+29</f>
        <v>46203</v>
      </c>
      <c r="BY341" s="163">
        <f>IFERROR(IF(($R341-BX341)&gt;=0,0,IF(($S341-BW341)&lt;0,0,IF(AND(($S341-BX341)&gt;0,(BW341-$R341)&gt;0),$V341/365*(BX341-BW341+1),IF(AND(($S341-BX341)&lt;=0,(BW341-$R341)&gt;0),$V341/365*($S341-BW341+1),$V341/365*(BX341-$R341+1))))),0)</f>
        <v>390.657534246575</v>
      </c>
      <c r="BZ341" s="159">
        <f>BX341+1</f>
        <v>46204</v>
      </c>
      <c r="CA341" s="159">
        <f>BZ341+30</f>
        <v>46234</v>
      </c>
      <c r="CB341" s="163">
        <f>IFERROR(IF(($R341-CA341)&gt;=0,0,IF(($S341-BZ341)&lt;0,0,IF(AND(($S341-CA341)&gt;0,(BZ341-$R341)&gt;0),$V341/365*(CA341-BZ341+1),IF(AND(($S341-CA341)&lt;=0,(BZ341-$R341)&gt;0),$V341/365*($S341-BZ341+1),$V341/365*(CA341-$R341+1))))),0)</f>
        <v>0</v>
      </c>
      <c r="CC341" s="159">
        <f>CA341+1</f>
        <v>46235</v>
      </c>
      <c r="CD341" s="159">
        <f>CC341+30</f>
        <v>46265</v>
      </c>
      <c r="CE341" s="163">
        <f>IFERROR(IF(($R341-CD341)&gt;=0,0,IF(($S341-CC341)&lt;0,0,IF(AND(($S341-CD341)&gt;0,(CC341-$R341)&gt;0),$V341/365*(CD341-CC341+1),IF(AND(($S341-CD341)&lt;=0,(CC341-$R341)&gt;0),$V341/365*($S341-CC341+1),$V341/365*(CD341-$R341+1))))),0)</f>
        <v>0</v>
      </c>
      <c r="CF341" s="159">
        <f>CD341+1</f>
        <v>46266</v>
      </c>
      <c r="CG341" s="159">
        <f>CF341+29</f>
        <v>46295</v>
      </c>
      <c r="CH341" s="163">
        <f>IFERROR(IF(($R341-CG341)&gt;=0,0,IF(($S341-CF341)&lt;0,0,IF(AND(($S341-CG341)&gt;0,(CF341-$R341)&gt;0),$V341/365*(CG341-CF341+1),IF(AND(($S341-CG341)&lt;=0,(CF341-$R341)&gt;0),$V341/365*($S341-CF341+1),$V341/365*(CG341-$R341+1))))),0)</f>
        <v>0</v>
      </c>
      <c r="CI341" s="159">
        <f>CG341+1</f>
        <v>46296</v>
      </c>
      <c r="CJ341" s="159">
        <f>CI341+30</f>
        <v>46326</v>
      </c>
      <c r="CK341" s="163">
        <f>IFERROR(IF(($R341-CJ341)&gt;=0,0,IF(($S341-CI341)&lt;0,0,IF(AND(($S341-CJ341)&gt;0,(CI341-$R341)&gt;0),$V341/365*(CJ341-CI341+1),IF(AND(($S341-CJ341)&lt;=0,(CI341-$R341)&gt;0),$V341/365*($S341-CI341+1),$V341/365*(CJ341-$R341+1))))),0)</f>
        <v>0</v>
      </c>
      <c r="CL341" s="159">
        <f>CJ341+1</f>
        <v>46327</v>
      </c>
      <c r="CM341" s="159">
        <f>CL341+29</f>
        <v>46356</v>
      </c>
      <c r="CN341" s="163">
        <f>IFERROR(IF(($R341-CM341)&gt;=0,0,IF(($S341-CL341)&lt;0,0,IF(AND(($S341-CM341)&gt;0,(CL341-$R341)&gt;0),$V341/365*(CM341-CL341+1),IF(AND(($S341-CM341)&lt;=0,(CL341-$R341)&gt;0),$V341/365*($S341-CL341+1),$V341/365*(CM341-$R341+1))))),0)</f>
        <v>0</v>
      </c>
      <c r="CO341" s="159">
        <f>CM341+1</f>
        <v>46357</v>
      </c>
      <c r="CP341" s="159">
        <f>CO341+30</f>
        <v>46387</v>
      </c>
      <c r="CQ341" s="163">
        <f>IFERROR(IF(($R341-CP341)&gt;=0,0,IF(($S341-CO341)&lt;0,0,IF(AND(($S341-CP341)&gt;0,(CO341-$R341)&gt;0),$V341/365*(CP341-CO341+1),IF(AND(($S341-CP341)&lt;=0,(CO341-$R341)&gt;0),$V341/365*($S341-CO341+1),$V341/365*(CP341-$R341+1))))),0)</f>
        <v>0</v>
      </c>
    </row>
    <row r="342" s="85" customFormat="1" ht="24" customHeight="1" outlineLevel="4" spans="1:95">
      <c r="A342" s="124"/>
      <c r="B342" s="125"/>
      <c r="C342" s="126"/>
      <c r="D342" s="124"/>
      <c r="E342" s="125"/>
      <c r="F342" s="125"/>
      <c r="G342" s="125"/>
      <c r="H342" s="127"/>
      <c r="I342" s="127"/>
      <c r="J342" s="127">
        <f>Z342+AC342+AF342+AI342+AL342+AO342+AR342+AU342+AX342+BA342+BD342+BG342</f>
        <v>2429.86301369863</v>
      </c>
      <c r="K342" s="127">
        <f>K341+1</f>
        <v>2</v>
      </c>
      <c r="L342" s="152" t="s">
        <v>2849</v>
      </c>
      <c r="M342" s="153" t="str">
        <f>IFERROR(VLOOKUP($L342,'2-2 引出数据_合同数据仓库'!$B$2:$BP$10000,3,FALSE),0)</f>
        <v>关于粤东一管理中心深圳金地中心生活水池水箱清洗服务合同</v>
      </c>
      <c r="N342" s="127"/>
      <c r="O342" s="153">
        <f>IFERROR(VLOOKUP((LEFT(VLOOKUP($L342,'2-2 引出数据_合同数据仓库'!$B$2:$BP$10000,64,FALSE),15)&amp;(RIGHT(VLOOKUP($L342,'2-2 引出数据_合同数据仓库'!$B$2:$BP$10000,64,FALSE),4)+1)),'2-2 引出数据_合同数据仓库'!$B$2:$BP$10000,3,FALSE),0)</f>
        <v>0</v>
      </c>
      <c r="P342" s="127"/>
      <c r="Q342" s="127" t="str">
        <f>IFERROR(VLOOKUP($L342,'2-2 引出数据_合同数据仓库'!$B$2:$BP$10000,28,FALSE),0)</f>
        <v>2024-06-30</v>
      </c>
      <c r="R342" s="127" t="str">
        <f>IFERROR(VLOOKUP($L342,'2-2 引出数据_合同数据仓库'!$B$2:$BP$10000,29,FALSE),0)</f>
        <v>2024-07-01</v>
      </c>
      <c r="S342" s="127" t="str">
        <f>IFERROR(VLOOKUP($L342,'2-2 引出数据_合同数据仓库'!$B$2:$BP$10000,4,FALSE),0)</f>
        <v>2025-06-30</v>
      </c>
      <c r="T342" s="127"/>
      <c r="U342" s="127">
        <f>IFERROR(VLOOKUP($L342,'2-2 引出数据_合同数据仓库'!$B$2:$BP$10000,15,FALSE),0)</f>
        <v>4900</v>
      </c>
      <c r="V342" s="127">
        <f>U342/(S342-R342+1)*365</f>
        <v>4900</v>
      </c>
      <c r="W342" s="127"/>
      <c r="X342" s="159">
        <v>45658</v>
      </c>
      <c r="Y342" s="159">
        <f>X342+30</f>
        <v>45688</v>
      </c>
      <c r="Z342" s="163">
        <f>IFERROR(IF(($R342-Y342)&gt;=0,0,IF(($S342-X342)&lt;0,0,IF(AND(($S342-Y342)&gt;0,(X342-$R342)&gt;0),$V342/365*(Y342-X342+1),IF(AND(($S342-Y342)&lt;=0,(X342-$R342)&gt;0),$V342/365*($S342-X342+1),$V342/365*(Y342-$R342+1))))),0)</f>
        <v>416.164383561644</v>
      </c>
      <c r="AA342" s="159">
        <f>Y342+1</f>
        <v>45689</v>
      </c>
      <c r="AB342" s="159">
        <f>AA342+27</f>
        <v>45716</v>
      </c>
      <c r="AC342" s="163">
        <f>IFERROR(IF(($R342-AB342)&gt;=0,0,IF(($S342-AA342)&lt;0,0,IF(AND(($S342-AB342)&gt;0,(AA342-$R342)&gt;0),$V342/365*(AB342-AA342+1),IF(AND(($S342-AB342)&lt;=0,(AA342-$R342)&gt;0),$V342/365*($S342-AA342+1),$V342/365*(AB342-$R342+1))))),0)</f>
        <v>375.890410958904</v>
      </c>
      <c r="AD342" s="159">
        <f>AB342+1</f>
        <v>45717</v>
      </c>
      <c r="AE342" s="159">
        <f>AD342+30</f>
        <v>45747</v>
      </c>
      <c r="AF342" s="163">
        <f>IFERROR(IF(($R342-AE342)&gt;=0,0,IF(($S342-AD342)&lt;0,0,IF(AND(($S342-AE342)&gt;0,(AD342-$R342)&gt;0),$V342/365*(AE342-AD342+1),IF(AND(($S342-AE342)&lt;=0,(AD342-$R342)&gt;0),$V342/365*($S342-AD342+1),$V342/365*(AE342-$R342+1))))),0)</f>
        <v>416.164383561644</v>
      </c>
      <c r="AG342" s="159">
        <f>AE342+1</f>
        <v>45748</v>
      </c>
      <c r="AH342" s="159">
        <f>AG342+29</f>
        <v>45777</v>
      </c>
      <c r="AI342" s="163">
        <f>IFERROR(IF(($R342-AH342)&gt;=0,0,IF(($S342-AG342)&lt;0,0,IF(AND(($S342-AH342)&gt;0,(AG342-$R342)&gt;0),$V342/365*(AH342-AG342+1),IF(AND(($S342-AH342)&lt;=0,(AG342-$R342)&gt;0),$V342/365*($S342-AG342+1),$V342/365*(AH342-$R342+1))))),0)</f>
        <v>402.739726027397</v>
      </c>
      <c r="AJ342" s="159">
        <f>AH342+1</f>
        <v>45778</v>
      </c>
      <c r="AK342" s="159">
        <f>AJ342+30</f>
        <v>45808</v>
      </c>
      <c r="AL342" s="163">
        <f>IFERROR(IF(($R342-AK342)&gt;=0,0,IF(($S342-AJ342)&lt;0,0,IF(AND(($S342-AK342)&gt;0,(AJ342-$R342)&gt;0),$V342/365*(AK342-AJ342+1),IF(AND(($S342-AK342)&lt;=0,(AJ342-$R342)&gt;0),$V342/365*($S342-AJ342+1),$V342/365*(AK342-$R342+1))))),0)</f>
        <v>416.164383561644</v>
      </c>
      <c r="AM342" s="159">
        <f>AK342+1</f>
        <v>45809</v>
      </c>
      <c r="AN342" s="159">
        <f>AM342+29</f>
        <v>45838</v>
      </c>
      <c r="AO342" s="163">
        <f>IFERROR(IF(($R342-AN342)&gt;=0,0,IF(($S342-AM342)&lt;0,0,IF(AND(($S342-AN342)&gt;0,(AM342-$R342)&gt;0),$V342/365*(AN342-AM342+1),IF(AND(($S342-AN342)&lt;=0,(AM342-$R342)&gt;0),$V342/365*($S342-AM342+1),$V342/365*(AN342-$R342+1))))),0)</f>
        <v>402.739726027397</v>
      </c>
      <c r="AP342" s="159">
        <f>AN342+1</f>
        <v>45839</v>
      </c>
      <c r="AQ342" s="159">
        <f>AP342+30</f>
        <v>45869</v>
      </c>
      <c r="AR342" s="163">
        <f>IFERROR(IF(($R342-AQ342)&gt;=0,0,IF(($S342-AP342)&lt;0,0,IF(AND(($S342-AQ342)&gt;0,(AP342-$R342)&gt;0),$V342/365*(AQ342-AP342+1),IF(AND(($S342-AQ342)&lt;=0,(AP342-$R342)&gt;0),$V342/365*($S342-AP342+1),$V342/365*(AQ342-$R342+1))))),0)</f>
        <v>0</v>
      </c>
      <c r="AS342" s="159">
        <f>AQ342+1</f>
        <v>45870</v>
      </c>
      <c r="AT342" s="159">
        <f>AS342+30</f>
        <v>45900</v>
      </c>
      <c r="AU342" s="163">
        <f>IFERROR(IF(($R342-AT342)&gt;=0,0,IF(($S342-AS342)&lt;0,0,IF(AND(($S342-AT342)&gt;0,(AS342-$R342)&gt;0),$V342/365*(AT342-AS342+1),IF(AND(($S342-AT342)&lt;=0,(AS342-$R342)&gt;0),$V342/365*($S342-AS342+1),$V342/365*(AT342-$R342+1))))),0)</f>
        <v>0</v>
      </c>
      <c r="AV342" s="159">
        <f>AT342+1</f>
        <v>45901</v>
      </c>
      <c r="AW342" s="159">
        <f>AV342+29</f>
        <v>45930</v>
      </c>
      <c r="AX342" s="163">
        <f>IFERROR(IF(($R342-AW342)&gt;=0,0,IF(($S342-AV342)&lt;0,0,IF(AND(($S342-AW342)&gt;0,(AV342-$R342)&gt;0),$V342/365*(AW342-AV342+1),IF(AND(($S342-AW342)&lt;=0,(AV342-$R342)&gt;0),$V342/365*($S342-AV342+1),$V342/365*(AW342-$R342+1))))),0)</f>
        <v>0</v>
      </c>
      <c r="AY342" s="159">
        <f>AW342+1</f>
        <v>45931</v>
      </c>
      <c r="AZ342" s="159">
        <f>AY342+30</f>
        <v>45961</v>
      </c>
      <c r="BA342" s="163">
        <f>IFERROR(IF(($R342-AZ342)&gt;=0,0,IF(($S342-AY342)&lt;0,0,IF(AND(($S342-AZ342)&gt;0,(AY342-$R342)&gt;0),$V342/365*(AZ342-AY342+1),IF(AND(($S342-AZ342)&lt;=0,(AY342-$R342)&gt;0),$V342/365*($S342-AY342+1),$V342/365*(AZ342-$R342+1))))),0)</f>
        <v>0</v>
      </c>
      <c r="BB342" s="159">
        <f>AZ342+1</f>
        <v>45962</v>
      </c>
      <c r="BC342" s="159">
        <f>BB342+29</f>
        <v>45991</v>
      </c>
      <c r="BD342" s="163">
        <f>IFERROR(IF(($R342-BC342)&gt;=0,0,IF(($S342-BB342)&lt;0,0,IF(AND(($S342-BC342)&gt;0,(BB342-$R342)&gt;0),$V342/365*(BC342-BB342+1),IF(AND(($S342-BC342)&lt;=0,(BB342-$R342)&gt;0),$V342/365*($S342-BB342+1),$V342/365*(BC342-$R342+1))))),0)</f>
        <v>0</v>
      </c>
      <c r="BE342" s="159">
        <f>BC342+1</f>
        <v>45992</v>
      </c>
      <c r="BF342" s="159">
        <f>BE342+30</f>
        <v>46022</v>
      </c>
      <c r="BG342" s="163">
        <f>IFERROR(IF(($R342-BF342)&gt;=0,0,IF(($S342-BE342)&lt;0,0,IF(AND(($S342-BF342)&gt;0,(BE342-$R342)&gt;0),$V342/365*(BF342-BE342+1),IF(AND(($S342-BF342)&lt;=0,(BE342-$R342)&gt;0),$V342/365*($S342-BE342+1),$V342/365*(BF342-$R342+1))))),0)</f>
        <v>0</v>
      </c>
      <c r="BH342" s="159">
        <v>46023</v>
      </c>
      <c r="BI342" s="159">
        <f>BH342+30</f>
        <v>46053</v>
      </c>
      <c r="BJ342" s="163">
        <f>IFERROR(IF(($R342-BI342)&gt;=0,0,IF(($S342-BH342)&lt;0,0,IF(AND(($S342-BI342)&gt;0,(BH342-$R342)&gt;0),$V342/365*(BI342-BH342+1),IF(AND(($S342-BI342)&lt;=0,(BH342-$R342)&gt;0),$V342/365*($S342-BH342+1),$V342/365*(BI342-$R342+1))))),0)</f>
        <v>0</v>
      </c>
      <c r="BK342" s="159">
        <f>BI342+1</f>
        <v>46054</v>
      </c>
      <c r="BL342" s="159">
        <f>BK342+27</f>
        <v>46081</v>
      </c>
      <c r="BM342" s="163">
        <f>IFERROR(IF(($R342-BL342)&gt;=0,0,IF(($S342-BK342)&lt;0,0,IF(AND(($S342-BL342)&gt;0,(BK342-$R342)&gt;0),$V342/365*(BL342-BK342+1),IF(AND(($S342-BL342)&lt;=0,(BK342-$R342)&gt;0),$V342/365*($S342-BK342+1),$V342/365*(BL342-$R342+1))))),0)</f>
        <v>0</v>
      </c>
      <c r="BN342" s="159">
        <f>BL342+1</f>
        <v>46082</v>
      </c>
      <c r="BO342" s="159">
        <f>BN342+30</f>
        <v>46112</v>
      </c>
      <c r="BP342" s="163">
        <f>IFERROR(IF(($R342-BO342)&gt;=0,0,IF(($S342-BN342)&lt;0,0,IF(AND(($S342-BO342)&gt;0,(BN342-$R342)&gt;0),$V342/365*(BO342-BN342+1),IF(AND(($S342-BO342)&lt;=0,(BN342-$R342)&gt;0),$V342/365*($S342-BN342+1),$V342/365*(BO342-$R342+1))))),0)</f>
        <v>0</v>
      </c>
      <c r="BQ342" s="159">
        <f>BO342+1</f>
        <v>46113</v>
      </c>
      <c r="BR342" s="159">
        <f>BQ342+29</f>
        <v>46142</v>
      </c>
      <c r="BS342" s="163">
        <f>IFERROR(IF(($R342-BR342)&gt;=0,0,IF(($S342-BQ342)&lt;0,0,IF(AND(($S342-BR342)&gt;0,(BQ342-$R342)&gt;0),$V342/365*(BR342-BQ342+1),IF(AND(($S342-BR342)&lt;=0,(BQ342-$R342)&gt;0),$V342/365*($S342-BQ342+1),$V342/365*(BR342-$R342+1))))),0)</f>
        <v>0</v>
      </c>
      <c r="BT342" s="159">
        <f>BR342+1</f>
        <v>46143</v>
      </c>
      <c r="BU342" s="159">
        <f>BT342+30</f>
        <v>46173</v>
      </c>
      <c r="BV342" s="163">
        <f>IFERROR(IF(($R342-BU342)&gt;=0,0,IF(($S342-BT342)&lt;0,0,IF(AND(($S342-BU342)&gt;0,(BT342-$R342)&gt;0),$V342/365*(BU342-BT342+1),IF(AND(($S342-BU342)&lt;=0,(BT342-$R342)&gt;0),$V342/365*($S342-BT342+1),$V342/365*(BU342-$R342+1))))),0)</f>
        <v>0</v>
      </c>
      <c r="BW342" s="159">
        <f>BU342+1</f>
        <v>46174</v>
      </c>
      <c r="BX342" s="159">
        <f>BW342+29</f>
        <v>46203</v>
      </c>
      <c r="BY342" s="163">
        <f>IFERROR(IF(($R342-BX342)&gt;=0,0,IF(($S342-BW342)&lt;0,0,IF(AND(($S342-BX342)&gt;0,(BW342-$R342)&gt;0),$V342/365*(BX342-BW342+1),IF(AND(($S342-BX342)&lt;=0,(BW342-$R342)&gt;0),$V342/365*($S342-BW342+1),$V342/365*(BX342-$R342+1))))),0)</f>
        <v>0</v>
      </c>
      <c r="BZ342" s="159">
        <f>BX342+1</f>
        <v>46204</v>
      </c>
      <c r="CA342" s="159">
        <f>BZ342+30</f>
        <v>46234</v>
      </c>
      <c r="CB342" s="163">
        <f>IFERROR(IF(($R342-CA342)&gt;=0,0,IF(($S342-BZ342)&lt;0,0,IF(AND(($S342-CA342)&gt;0,(BZ342-$R342)&gt;0),$V342/365*(CA342-BZ342+1),IF(AND(($S342-CA342)&lt;=0,(BZ342-$R342)&gt;0),$V342/365*($S342-BZ342+1),$V342/365*(CA342-$R342+1))))),0)</f>
        <v>0</v>
      </c>
      <c r="CC342" s="159">
        <f>CA342+1</f>
        <v>46235</v>
      </c>
      <c r="CD342" s="159">
        <f>CC342+30</f>
        <v>46265</v>
      </c>
      <c r="CE342" s="163">
        <f>IFERROR(IF(($R342-CD342)&gt;=0,0,IF(($S342-CC342)&lt;0,0,IF(AND(($S342-CD342)&gt;0,(CC342-$R342)&gt;0),$V342/365*(CD342-CC342+1),IF(AND(($S342-CD342)&lt;=0,(CC342-$R342)&gt;0),$V342/365*($S342-CC342+1),$V342/365*(CD342-$R342+1))))),0)</f>
        <v>0</v>
      </c>
      <c r="CF342" s="159">
        <f>CD342+1</f>
        <v>46266</v>
      </c>
      <c r="CG342" s="159">
        <f>CF342+29</f>
        <v>46295</v>
      </c>
      <c r="CH342" s="163">
        <f>IFERROR(IF(($R342-CG342)&gt;=0,0,IF(($S342-CF342)&lt;0,0,IF(AND(($S342-CG342)&gt;0,(CF342-$R342)&gt;0),$V342/365*(CG342-CF342+1),IF(AND(($S342-CG342)&lt;=0,(CF342-$R342)&gt;0),$V342/365*($S342-CF342+1),$V342/365*(CG342-$R342+1))))),0)</f>
        <v>0</v>
      </c>
      <c r="CI342" s="159">
        <f>CG342+1</f>
        <v>46296</v>
      </c>
      <c r="CJ342" s="159">
        <f>CI342+30</f>
        <v>46326</v>
      </c>
      <c r="CK342" s="163">
        <f>IFERROR(IF(($R342-CJ342)&gt;=0,0,IF(($S342-CI342)&lt;0,0,IF(AND(($S342-CJ342)&gt;0,(CI342-$R342)&gt;0),$V342/365*(CJ342-CI342+1),IF(AND(($S342-CJ342)&lt;=0,(CI342-$R342)&gt;0),$V342/365*($S342-CI342+1),$V342/365*(CJ342-$R342+1))))),0)</f>
        <v>0</v>
      </c>
      <c r="CL342" s="159">
        <f>CJ342+1</f>
        <v>46327</v>
      </c>
      <c r="CM342" s="159">
        <f>CL342+29</f>
        <v>46356</v>
      </c>
      <c r="CN342" s="163">
        <f>IFERROR(IF(($R342-CM342)&gt;=0,0,IF(($S342-CL342)&lt;0,0,IF(AND(($S342-CM342)&gt;0,(CL342-$R342)&gt;0),$V342/365*(CM342-CL342+1),IF(AND(($S342-CM342)&lt;=0,(CL342-$R342)&gt;0),$V342/365*($S342-CL342+1),$V342/365*(CM342-$R342+1))))),0)</f>
        <v>0</v>
      </c>
      <c r="CO342" s="159">
        <f>CM342+1</f>
        <v>46357</v>
      </c>
      <c r="CP342" s="159">
        <f>CO342+30</f>
        <v>46387</v>
      </c>
      <c r="CQ342" s="163">
        <f>IFERROR(IF(($R342-CP342)&gt;=0,0,IF(($S342-CO342)&lt;0,0,IF(AND(($S342-CP342)&gt;0,(CO342-$R342)&gt;0),$V342/365*(CP342-CO342+1),IF(AND(($S342-CP342)&lt;=0,(CO342-$R342)&gt;0),$V342/365*($S342-CO342+1),$V342/365*(CP342-$R342+1))))),0)</f>
        <v>0</v>
      </c>
    </row>
    <row r="343" s="85" customFormat="1" ht="24" customHeight="1" outlineLevel="4" spans="1:95">
      <c r="A343" s="124"/>
      <c r="B343" s="125"/>
      <c r="C343" s="126"/>
      <c r="D343" s="124"/>
      <c r="E343" s="125"/>
      <c r="F343" s="125"/>
      <c r="G343" s="125"/>
      <c r="H343" s="127"/>
      <c r="I343" s="127"/>
      <c r="J343" s="127">
        <f>Z343+AC343+AF343+AI343+AL343+AO343+AR343+AU343+AX343+BA343+BD343+BG343</f>
        <v>0</v>
      </c>
      <c r="K343" s="127">
        <f>K342+1</f>
        <v>3</v>
      </c>
      <c r="L343" s="152"/>
      <c r="M343" s="153">
        <f>IFERROR(VLOOKUP($L343,'2-2 引出数据_合同数据仓库'!$B$2:$BP$10000,3,FALSE),0)</f>
        <v>0</v>
      </c>
      <c r="N343" s="127"/>
      <c r="O343" s="153">
        <f>IFERROR(VLOOKUP((LEFT(VLOOKUP($L343,'2-2 引出数据_合同数据仓库'!$B$2:$BP$10000,64,FALSE),15)&amp;(RIGHT(VLOOKUP($L343,'2-2 引出数据_合同数据仓库'!$B$2:$BP$10000,64,FALSE),4)+1)),'2-2 引出数据_合同数据仓库'!$B$2:$BP$10000,3,FALSE),0)</f>
        <v>0</v>
      </c>
      <c r="P343" s="127"/>
      <c r="Q343" s="127">
        <f>IFERROR(VLOOKUP($L343,'2-2 引出数据_合同数据仓库'!$B$2:$BP$10000,28,FALSE),0)</f>
        <v>0</v>
      </c>
      <c r="R343" s="127">
        <f>IFERROR(VLOOKUP($L343,'2-2 引出数据_合同数据仓库'!$B$2:$BP$10000,29,FALSE),0)</f>
        <v>0</v>
      </c>
      <c r="S343" s="127">
        <f>IFERROR(VLOOKUP($L343,'2-2 引出数据_合同数据仓库'!$B$2:$BP$10000,4,FALSE),0)</f>
        <v>0</v>
      </c>
      <c r="T343" s="127"/>
      <c r="U343" s="127">
        <f>IFERROR(VLOOKUP($L343,'2-2 引出数据_合同数据仓库'!$B$2:$BP$10000,15,FALSE),0)</f>
        <v>0</v>
      </c>
      <c r="V343" s="127">
        <f>U343/(S343-R343+1)*365</f>
        <v>0</v>
      </c>
      <c r="W343" s="127"/>
      <c r="X343" s="159">
        <v>45658</v>
      </c>
      <c r="Y343" s="159">
        <f>X343+30</f>
        <v>45688</v>
      </c>
      <c r="Z343" s="163">
        <f>IFERROR(IF(($R343-Y343)&gt;=0,0,IF(($S343-X343)&lt;0,0,IF(AND(($S343-Y343)&gt;0,(X343-$R343)&gt;0),$V343/365*(Y343-X343+1),IF(AND(($S343-Y343)&lt;=0,(X343-$R343)&gt;0),$V343/365*($S343-X343+1),$V343/365*(Y343-$R343+1))))),0)</f>
        <v>0</v>
      </c>
      <c r="AA343" s="159">
        <f>Y343+1</f>
        <v>45689</v>
      </c>
      <c r="AB343" s="159">
        <f>AA343+27</f>
        <v>45716</v>
      </c>
      <c r="AC343" s="163">
        <f>IFERROR(IF(($R343-AB343)&gt;=0,0,IF(($S343-AA343)&lt;0,0,IF(AND(($S343-AB343)&gt;0,(AA343-$R343)&gt;0),$V343/365*(AB343-AA343+1),IF(AND(($S343-AB343)&lt;=0,(AA343-$R343)&gt;0),$V343/365*($S343-AA343+1),$V343/365*(AB343-$R343+1))))),0)</f>
        <v>0</v>
      </c>
      <c r="AD343" s="159">
        <f>AB343+1</f>
        <v>45717</v>
      </c>
      <c r="AE343" s="159">
        <f>AD343+30</f>
        <v>45747</v>
      </c>
      <c r="AF343" s="163">
        <f>IFERROR(IF(($R343-AE343)&gt;=0,0,IF(($S343-AD343)&lt;0,0,IF(AND(($S343-AE343)&gt;0,(AD343-$R343)&gt;0),$V343/365*(AE343-AD343+1),IF(AND(($S343-AE343)&lt;=0,(AD343-$R343)&gt;0),$V343/365*($S343-AD343+1),$V343/365*(AE343-$R343+1))))),0)</f>
        <v>0</v>
      </c>
      <c r="AG343" s="159">
        <f>AE343+1</f>
        <v>45748</v>
      </c>
      <c r="AH343" s="159">
        <f>AG343+29</f>
        <v>45777</v>
      </c>
      <c r="AI343" s="163">
        <f>IFERROR(IF(($R343-AH343)&gt;=0,0,IF(($S343-AG343)&lt;0,0,IF(AND(($S343-AH343)&gt;0,(AG343-$R343)&gt;0),$V343/365*(AH343-AG343+1),IF(AND(($S343-AH343)&lt;=0,(AG343-$R343)&gt;0),$V343/365*($S343-AG343+1),$V343/365*(AH343-$R343+1))))),0)</f>
        <v>0</v>
      </c>
      <c r="AJ343" s="159">
        <f>AH343+1</f>
        <v>45778</v>
      </c>
      <c r="AK343" s="159">
        <f>AJ343+30</f>
        <v>45808</v>
      </c>
      <c r="AL343" s="163">
        <f>IFERROR(IF(($R343-AK343)&gt;=0,0,IF(($S343-AJ343)&lt;0,0,IF(AND(($S343-AK343)&gt;0,(AJ343-$R343)&gt;0),$V343/365*(AK343-AJ343+1),IF(AND(($S343-AK343)&lt;=0,(AJ343-$R343)&gt;0),$V343/365*($S343-AJ343+1),$V343/365*(AK343-$R343+1))))),0)</f>
        <v>0</v>
      </c>
      <c r="AM343" s="159">
        <f>AK343+1</f>
        <v>45809</v>
      </c>
      <c r="AN343" s="159">
        <f>AM343+29</f>
        <v>45838</v>
      </c>
      <c r="AO343" s="163">
        <f>IFERROR(IF(($R343-AN343)&gt;=0,0,IF(($S343-AM343)&lt;0,0,IF(AND(($S343-AN343)&gt;0,(AM343-$R343)&gt;0),$V343/365*(AN343-AM343+1),IF(AND(($S343-AN343)&lt;=0,(AM343-$R343)&gt;0),$V343/365*($S343-AM343+1),$V343/365*(AN343-$R343+1))))),0)</f>
        <v>0</v>
      </c>
      <c r="AP343" s="159">
        <f>AN343+1</f>
        <v>45839</v>
      </c>
      <c r="AQ343" s="159">
        <f>AP343+30</f>
        <v>45869</v>
      </c>
      <c r="AR343" s="163">
        <f>IFERROR(IF(($R343-AQ343)&gt;=0,0,IF(($S343-AP343)&lt;0,0,IF(AND(($S343-AQ343)&gt;0,(AP343-$R343)&gt;0),$V343/365*(AQ343-AP343+1),IF(AND(($S343-AQ343)&lt;=0,(AP343-$R343)&gt;0),$V343/365*($S343-AP343+1),$V343/365*(AQ343-$R343+1))))),0)</f>
        <v>0</v>
      </c>
      <c r="AS343" s="159">
        <f>AQ343+1</f>
        <v>45870</v>
      </c>
      <c r="AT343" s="159">
        <f>AS343+30</f>
        <v>45900</v>
      </c>
      <c r="AU343" s="163">
        <f>IFERROR(IF(($R343-AT343)&gt;=0,0,IF(($S343-AS343)&lt;0,0,IF(AND(($S343-AT343)&gt;0,(AS343-$R343)&gt;0),$V343/365*(AT343-AS343+1),IF(AND(($S343-AT343)&lt;=0,(AS343-$R343)&gt;0),$V343/365*($S343-AS343+1),$V343/365*(AT343-$R343+1))))),0)</f>
        <v>0</v>
      </c>
      <c r="AV343" s="159">
        <f>AT343+1</f>
        <v>45901</v>
      </c>
      <c r="AW343" s="159">
        <f>AV343+29</f>
        <v>45930</v>
      </c>
      <c r="AX343" s="163">
        <f>IFERROR(IF(($R343-AW343)&gt;=0,0,IF(($S343-AV343)&lt;0,0,IF(AND(($S343-AW343)&gt;0,(AV343-$R343)&gt;0),$V343/365*(AW343-AV343+1),IF(AND(($S343-AW343)&lt;=0,(AV343-$R343)&gt;0),$V343/365*($S343-AV343+1),$V343/365*(AW343-$R343+1))))),0)</f>
        <v>0</v>
      </c>
      <c r="AY343" s="159">
        <f>AW343+1</f>
        <v>45931</v>
      </c>
      <c r="AZ343" s="159">
        <f>AY343+30</f>
        <v>45961</v>
      </c>
      <c r="BA343" s="163">
        <f>IFERROR(IF(($R343-AZ343)&gt;=0,0,IF(($S343-AY343)&lt;0,0,IF(AND(($S343-AZ343)&gt;0,(AY343-$R343)&gt;0),$V343/365*(AZ343-AY343+1),IF(AND(($S343-AZ343)&lt;=0,(AY343-$R343)&gt;0),$V343/365*($S343-AY343+1),$V343/365*(AZ343-$R343+1))))),0)</f>
        <v>0</v>
      </c>
      <c r="BB343" s="159">
        <f>AZ343+1</f>
        <v>45962</v>
      </c>
      <c r="BC343" s="159">
        <f>BB343+29</f>
        <v>45991</v>
      </c>
      <c r="BD343" s="163">
        <f>IFERROR(IF(($R343-BC343)&gt;=0,0,IF(($S343-BB343)&lt;0,0,IF(AND(($S343-BC343)&gt;0,(BB343-$R343)&gt;0),$V343/365*(BC343-BB343+1),IF(AND(($S343-BC343)&lt;=0,(BB343-$R343)&gt;0),$V343/365*($S343-BB343+1),$V343/365*(BC343-$R343+1))))),0)</f>
        <v>0</v>
      </c>
      <c r="BE343" s="159">
        <f>BC343+1</f>
        <v>45992</v>
      </c>
      <c r="BF343" s="159">
        <f>BE343+30</f>
        <v>46022</v>
      </c>
      <c r="BG343" s="163">
        <f>IFERROR(IF(($R343-BF343)&gt;=0,0,IF(($S343-BE343)&lt;0,0,IF(AND(($S343-BF343)&gt;0,(BE343-$R343)&gt;0),$V343/365*(BF343-BE343+1),IF(AND(($S343-BF343)&lt;=0,(BE343-$R343)&gt;0),$V343/365*($S343-BE343+1),$V343/365*(BF343-$R343+1))))),0)</f>
        <v>0</v>
      </c>
      <c r="BH343" s="159">
        <v>46023</v>
      </c>
      <c r="BI343" s="159">
        <f>BH343+30</f>
        <v>46053</v>
      </c>
      <c r="BJ343" s="163">
        <f>IFERROR(IF(($R343-BI343)&gt;=0,0,IF(($S343-BH343)&lt;0,0,IF(AND(($S343-BI343)&gt;0,(BH343-$R343)&gt;0),$V343/365*(BI343-BH343+1),IF(AND(($S343-BI343)&lt;=0,(BH343-$R343)&gt;0),$V343/365*($S343-BH343+1),$V343/365*(BI343-$R343+1))))),0)</f>
        <v>0</v>
      </c>
      <c r="BK343" s="159">
        <f>BI343+1</f>
        <v>46054</v>
      </c>
      <c r="BL343" s="159">
        <f>BK343+27</f>
        <v>46081</v>
      </c>
      <c r="BM343" s="163">
        <f>IFERROR(IF(($R343-BL343)&gt;=0,0,IF(($S343-BK343)&lt;0,0,IF(AND(($S343-BL343)&gt;0,(BK343-$R343)&gt;0),$V343/365*(BL343-BK343+1),IF(AND(($S343-BL343)&lt;=0,(BK343-$R343)&gt;0),$V343/365*($S343-BK343+1),$V343/365*(BL343-$R343+1))))),0)</f>
        <v>0</v>
      </c>
      <c r="BN343" s="159">
        <f>BL343+1</f>
        <v>46082</v>
      </c>
      <c r="BO343" s="159">
        <f>BN343+30</f>
        <v>46112</v>
      </c>
      <c r="BP343" s="163">
        <f>IFERROR(IF(($R343-BO343)&gt;=0,0,IF(($S343-BN343)&lt;0,0,IF(AND(($S343-BO343)&gt;0,(BN343-$R343)&gt;0),$V343/365*(BO343-BN343+1),IF(AND(($S343-BO343)&lt;=0,(BN343-$R343)&gt;0),$V343/365*($S343-BN343+1),$V343/365*(BO343-$R343+1))))),0)</f>
        <v>0</v>
      </c>
      <c r="BQ343" s="159">
        <f>BO343+1</f>
        <v>46113</v>
      </c>
      <c r="BR343" s="159">
        <f>BQ343+29</f>
        <v>46142</v>
      </c>
      <c r="BS343" s="163">
        <f>IFERROR(IF(($R343-BR343)&gt;=0,0,IF(($S343-BQ343)&lt;0,0,IF(AND(($S343-BR343)&gt;0,(BQ343-$R343)&gt;0),$V343/365*(BR343-BQ343+1),IF(AND(($S343-BR343)&lt;=0,(BQ343-$R343)&gt;0),$V343/365*($S343-BQ343+1),$V343/365*(BR343-$R343+1))))),0)</f>
        <v>0</v>
      </c>
      <c r="BT343" s="159">
        <f>BR343+1</f>
        <v>46143</v>
      </c>
      <c r="BU343" s="159">
        <f>BT343+30</f>
        <v>46173</v>
      </c>
      <c r="BV343" s="163">
        <f>IFERROR(IF(($R343-BU343)&gt;=0,0,IF(($S343-BT343)&lt;0,0,IF(AND(($S343-BU343)&gt;0,(BT343-$R343)&gt;0),$V343/365*(BU343-BT343+1),IF(AND(($S343-BU343)&lt;=0,(BT343-$R343)&gt;0),$V343/365*($S343-BT343+1),$V343/365*(BU343-$R343+1))))),0)</f>
        <v>0</v>
      </c>
      <c r="BW343" s="159">
        <f>BU343+1</f>
        <v>46174</v>
      </c>
      <c r="BX343" s="159">
        <f>BW343+29</f>
        <v>46203</v>
      </c>
      <c r="BY343" s="163">
        <f>IFERROR(IF(($R343-BX343)&gt;=0,0,IF(($S343-BW343)&lt;0,0,IF(AND(($S343-BX343)&gt;0,(BW343-$R343)&gt;0),$V343/365*(BX343-BW343+1),IF(AND(($S343-BX343)&lt;=0,(BW343-$R343)&gt;0),$V343/365*($S343-BW343+1),$V343/365*(BX343-$R343+1))))),0)</f>
        <v>0</v>
      </c>
      <c r="BZ343" s="159">
        <f>BX343+1</f>
        <v>46204</v>
      </c>
      <c r="CA343" s="159">
        <f>BZ343+30</f>
        <v>46234</v>
      </c>
      <c r="CB343" s="163">
        <f>IFERROR(IF(($R343-CA343)&gt;=0,0,IF(($S343-BZ343)&lt;0,0,IF(AND(($S343-CA343)&gt;0,(BZ343-$R343)&gt;0),$V343/365*(CA343-BZ343+1),IF(AND(($S343-CA343)&lt;=0,(BZ343-$R343)&gt;0),$V343/365*($S343-BZ343+1),$V343/365*(CA343-$R343+1))))),0)</f>
        <v>0</v>
      </c>
      <c r="CC343" s="159">
        <f>CA343+1</f>
        <v>46235</v>
      </c>
      <c r="CD343" s="159">
        <f>CC343+30</f>
        <v>46265</v>
      </c>
      <c r="CE343" s="163">
        <f>IFERROR(IF(($R343-CD343)&gt;=0,0,IF(($S343-CC343)&lt;0,0,IF(AND(($S343-CD343)&gt;0,(CC343-$R343)&gt;0),$V343/365*(CD343-CC343+1),IF(AND(($S343-CD343)&lt;=0,(CC343-$R343)&gt;0),$V343/365*($S343-CC343+1),$V343/365*(CD343-$R343+1))))),0)</f>
        <v>0</v>
      </c>
      <c r="CF343" s="159">
        <f>CD343+1</f>
        <v>46266</v>
      </c>
      <c r="CG343" s="159">
        <f>CF343+29</f>
        <v>46295</v>
      </c>
      <c r="CH343" s="163">
        <f>IFERROR(IF(($R343-CG343)&gt;=0,0,IF(($S343-CF343)&lt;0,0,IF(AND(($S343-CG343)&gt;0,(CF343-$R343)&gt;0),$V343/365*(CG343-CF343+1),IF(AND(($S343-CG343)&lt;=0,(CF343-$R343)&gt;0),$V343/365*($S343-CF343+1),$V343/365*(CG343-$R343+1))))),0)</f>
        <v>0</v>
      </c>
      <c r="CI343" s="159">
        <f>CG343+1</f>
        <v>46296</v>
      </c>
      <c r="CJ343" s="159">
        <f>CI343+30</f>
        <v>46326</v>
      </c>
      <c r="CK343" s="163">
        <f>IFERROR(IF(($R343-CJ343)&gt;=0,0,IF(($S343-CI343)&lt;0,0,IF(AND(($S343-CJ343)&gt;0,(CI343-$R343)&gt;0),$V343/365*(CJ343-CI343+1),IF(AND(($S343-CJ343)&lt;=0,(CI343-$R343)&gt;0),$V343/365*($S343-CI343+1),$V343/365*(CJ343-$R343+1))))),0)</f>
        <v>0</v>
      </c>
      <c r="CL343" s="159">
        <f>CJ343+1</f>
        <v>46327</v>
      </c>
      <c r="CM343" s="159">
        <f>CL343+29</f>
        <v>46356</v>
      </c>
      <c r="CN343" s="163">
        <f>IFERROR(IF(($R343-CM343)&gt;=0,0,IF(($S343-CL343)&lt;0,0,IF(AND(($S343-CM343)&gt;0,(CL343-$R343)&gt;0),$V343/365*(CM343-CL343+1),IF(AND(($S343-CM343)&lt;=0,(CL343-$R343)&gt;0),$V343/365*($S343-CL343+1),$V343/365*(CM343-$R343+1))))),0)</f>
        <v>0</v>
      </c>
      <c r="CO343" s="159">
        <f>CM343+1</f>
        <v>46357</v>
      </c>
      <c r="CP343" s="159">
        <f>CO343+30</f>
        <v>46387</v>
      </c>
      <c r="CQ343" s="163">
        <f>IFERROR(IF(($R343-CP343)&gt;=0,0,IF(($S343-CO343)&lt;0,0,IF(AND(($S343-CP343)&gt;0,(CO343-$R343)&gt;0),$V343/365*(CP343-CO343+1),IF(AND(($S343-CP343)&lt;=0,(CO343-$R343)&gt;0),$V343/365*($S343-CO343+1),$V343/365*(CP343-$R343+1))))),0)</f>
        <v>0</v>
      </c>
    </row>
    <row r="344" s="85" customFormat="1" ht="24" customHeight="1" outlineLevel="4" spans="1:95">
      <c r="A344" s="124"/>
      <c r="B344" s="125"/>
      <c r="C344" s="126"/>
      <c r="D344" s="124"/>
      <c r="E344" s="125"/>
      <c r="F344" s="125"/>
      <c r="G344" s="125"/>
      <c r="H344" s="127"/>
      <c r="I344" s="127"/>
      <c r="J344" s="127">
        <f>Z344+AC344+AF344+AI344+AL344+AO344+AR344+AU344+AX344+BA344+BD344+BG344</f>
        <v>0</v>
      </c>
      <c r="K344" s="127">
        <f>K343+1</f>
        <v>4</v>
      </c>
      <c r="L344" s="152"/>
      <c r="M344" s="153">
        <f>IFERROR(VLOOKUP($L344,'2-2 引出数据_合同数据仓库'!$B$2:$BP$10000,3,FALSE),0)</f>
        <v>0</v>
      </c>
      <c r="N344" s="127"/>
      <c r="O344" s="153">
        <f>IFERROR(VLOOKUP((LEFT(VLOOKUP($L344,'2-2 引出数据_合同数据仓库'!$B$2:$BP$10000,64,FALSE),15)&amp;(RIGHT(VLOOKUP($L344,'2-2 引出数据_合同数据仓库'!$B$2:$BP$10000,64,FALSE),4)+1)),'2-2 引出数据_合同数据仓库'!$B$2:$BP$10000,3,FALSE),0)</f>
        <v>0</v>
      </c>
      <c r="P344" s="127"/>
      <c r="Q344" s="127">
        <f>IFERROR(VLOOKUP($L344,'2-2 引出数据_合同数据仓库'!$B$2:$BP$10000,28,FALSE),0)</f>
        <v>0</v>
      </c>
      <c r="R344" s="127">
        <f>IFERROR(VLOOKUP($L344,'2-2 引出数据_合同数据仓库'!$B$2:$BP$10000,29,FALSE),0)</f>
        <v>0</v>
      </c>
      <c r="S344" s="127">
        <f>IFERROR(VLOOKUP($L344,'2-2 引出数据_合同数据仓库'!$B$2:$BP$10000,4,FALSE),0)</f>
        <v>0</v>
      </c>
      <c r="T344" s="127"/>
      <c r="U344" s="127">
        <f>IFERROR(VLOOKUP($L344,'2-2 引出数据_合同数据仓库'!$B$2:$BP$10000,15,FALSE),0)</f>
        <v>0</v>
      </c>
      <c r="V344" s="127">
        <f>U344/(S344-R344+1)*365</f>
        <v>0</v>
      </c>
      <c r="W344" s="127"/>
      <c r="X344" s="159">
        <v>45658</v>
      </c>
      <c r="Y344" s="159">
        <f>X344+30</f>
        <v>45688</v>
      </c>
      <c r="Z344" s="163">
        <f>IFERROR(IF(($R344-Y344)&gt;=0,0,IF(($S344-X344)&lt;0,0,IF(AND(($S344-Y344)&gt;0,(X344-$R344)&gt;0),$V344/365*(Y344-X344+1),IF(AND(($S344-Y344)&lt;=0,(X344-$R344)&gt;0),$V344/365*($S344-X344+1),$V344/365*(Y344-$R344+1))))),0)</f>
        <v>0</v>
      </c>
      <c r="AA344" s="159">
        <f>Y344+1</f>
        <v>45689</v>
      </c>
      <c r="AB344" s="159">
        <f>AA344+27</f>
        <v>45716</v>
      </c>
      <c r="AC344" s="163">
        <f>IFERROR(IF(($R344-AB344)&gt;=0,0,IF(($S344-AA344)&lt;0,0,IF(AND(($S344-AB344)&gt;0,(AA344-$R344)&gt;0),$V344/365*(AB344-AA344+1),IF(AND(($S344-AB344)&lt;=0,(AA344-$R344)&gt;0),$V344/365*($S344-AA344+1),$V344/365*(AB344-$R344+1))))),0)</f>
        <v>0</v>
      </c>
      <c r="AD344" s="159">
        <f>AB344+1</f>
        <v>45717</v>
      </c>
      <c r="AE344" s="159">
        <f>AD344+30</f>
        <v>45747</v>
      </c>
      <c r="AF344" s="163">
        <f>IFERROR(IF(($R344-AE344)&gt;=0,0,IF(($S344-AD344)&lt;0,0,IF(AND(($S344-AE344)&gt;0,(AD344-$R344)&gt;0),$V344/365*(AE344-AD344+1),IF(AND(($S344-AE344)&lt;=0,(AD344-$R344)&gt;0),$V344/365*($S344-AD344+1),$V344/365*(AE344-$R344+1))))),0)</f>
        <v>0</v>
      </c>
      <c r="AG344" s="159">
        <f>AE344+1</f>
        <v>45748</v>
      </c>
      <c r="AH344" s="159">
        <f>AG344+29</f>
        <v>45777</v>
      </c>
      <c r="AI344" s="163">
        <f>IFERROR(IF(($R344-AH344)&gt;=0,0,IF(($S344-AG344)&lt;0,0,IF(AND(($S344-AH344)&gt;0,(AG344-$R344)&gt;0),$V344/365*(AH344-AG344+1),IF(AND(($S344-AH344)&lt;=0,(AG344-$R344)&gt;0),$V344/365*($S344-AG344+1),$V344/365*(AH344-$R344+1))))),0)</f>
        <v>0</v>
      </c>
      <c r="AJ344" s="159">
        <f>AH344+1</f>
        <v>45778</v>
      </c>
      <c r="AK344" s="159">
        <f>AJ344+30</f>
        <v>45808</v>
      </c>
      <c r="AL344" s="163">
        <f>IFERROR(IF(($R344-AK344)&gt;=0,0,IF(($S344-AJ344)&lt;0,0,IF(AND(($S344-AK344)&gt;0,(AJ344-$R344)&gt;0),$V344/365*(AK344-AJ344+1),IF(AND(($S344-AK344)&lt;=0,(AJ344-$R344)&gt;0),$V344/365*($S344-AJ344+1),$V344/365*(AK344-$R344+1))))),0)</f>
        <v>0</v>
      </c>
      <c r="AM344" s="159">
        <f>AK344+1</f>
        <v>45809</v>
      </c>
      <c r="AN344" s="159">
        <f>AM344+29</f>
        <v>45838</v>
      </c>
      <c r="AO344" s="163">
        <f>IFERROR(IF(($R344-AN344)&gt;=0,0,IF(($S344-AM344)&lt;0,0,IF(AND(($S344-AN344)&gt;0,(AM344-$R344)&gt;0),$V344/365*(AN344-AM344+1),IF(AND(($S344-AN344)&lt;=0,(AM344-$R344)&gt;0),$V344/365*($S344-AM344+1),$V344/365*(AN344-$R344+1))))),0)</f>
        <v>0</v>
      </c>
      <c r="AP344" s="159">
        <f>AN344+1</f>
        <v>45839</v>
      </c>
      <c r="AQ344" s="159">
        <f>AP344+30</f>
        <v>45869</v>
      </c>
      <c r="AR344" s="163">
        <f>IFERROR(IF(($R344-AQ344)&gt;=0,0,IF(($S344-AP344)&lt;0,0,IF(AND(($S344-AQ344)&gt;0,(AP344-$R344)&gt;0),$V344/365*(AQ344-AP344+1),IF(AND(($S344-AQ344)&lt;=0,(AP344-$R344)&gt;0),$V344/365*($S344-AP344+1),$V344/365*(AQ344-$R344+1))))),0)</f>
        <v>0</v>
      </c>
      <c r="AS344" s="159">
        <f>AQ344+1</f>
        <v>45870</v>
      </c>
      <c r="AT344" s="159">
        <f>AS344+30</f>
        <v>45900</v>
      </c>
      <c r="AU344" s="163">
        <f>IFERROR(IF(($R344-AT344)&gt;=0,0,IF(($S344-AS344)&lt;0,0,IF(AND(($S344-AT344)&gt;0,(AS344-$R344)&gt;0),$V344/365*(AT344-AS344+1),IF(AND(($S344-AT344)&lt;=0,(AS344-$R344)&gt;0),$V344/365*($S344-AS344+1),$V344/365*(AT344-$R344+1))))),0)</f>
        <v>0</v>
      </c>
      <c r="AV344" s="159">
        <f>AT344+1</f>
        <v>45901</v>
      </c>
      <c r="AW344" s="159">
        <f>AV344+29</f>
        <v>45930</v>
      </c>
      <c r="AX344" s="163">
        <f>IFERROR(IF(($R344-AW344)&gt;=0,0,IF(($S344-AV344)&lt;0,0,IF(AND(($S344-AW344)&gt;0,(AV344-$R344)&gt;0),$V344/365*(AW344-AV344+1),IF(AND(($S344-AW344)&lt;=0,(AV344-$R344)&gt;0),$V344/365*($S344-AV344+1),$V344/365*(AW344-$R344+1))))),0)</f>
        <v>0</v>
      </c>
      <c r="AY344" s="159">
        <f>AW344+1</f>
        <v>45931</v>
      </c>
      <c r="AZ344" s="159">
        <f>AY344+30</f>
        <v>45961</v>
      </c>
      <c r="BA344" s="163">
        <f>IFERROR(IF(($R344-AZ344)&gt;=0,0,IF(($S344-AY344)&lt;0,0,IF(AND(($S344-AZ344)&gt;0,(AY344-$R344)&gt;0),$V344/365*(AZ344-AY344+1),IF(AND(($S344-AZ344)&lt;=0,(AY344-$R344)&gt;0),$V344/365*($S344-AY344+1),$V344/365*(AZ344-$R344+1))))),0)</f>
        <v>0</v>
      </c>
      <c r="BB344" s="159">
        <f>AZ344+1</f>
        <v>45962</v>
      </c>
      <c r="BC344" s="159">
        <f>BB344+29</f>
        <v>45991</v>
      </c>
      <c r="BD344" s="163">
        <f>IFERROR(IF(($R344-BC344)&gt;=0,0,IF(($S344-BB344)&lt;0,0,IF(AND(($S344-BC344)&gt;0,(BB344-$R344)&gt;0),$V344/365*(BC344-BB344+1),IF(AND(($S344-BC344)&lt;=0,(BB344-$R344)&gt;0),$V344/365*($S344-BB344+1),$V344/365*(BC344-$R344+1))))),0)</f>
        <v>0</v>
      </c>
      <c r="BE344" s="159">
        <f>BC344+1</f>
        <v>45992</v>
      </c>
      <c r="BF344" s="159">
        <f>BE344+30</f>
        <v>46022</v>
      </c>
      <c r="BG344" s="163">
        <f>IFERROR(IF(($R344-BF344)&gt;=0,0,IF(($S344-BE344)&lt;0,0,IF(AND(($S344-BF344)&gt;0,(BE344-$R344)&gt;0),$V344/365*(BF344-BE344+1),IF(AND(($S344-BF344)&lt;=0,(BE344-$R344)&gt;0),$V344/365*($S344-BE344+1),$V344/365*(BF344-$R344+1))))),0)</f>
        <v>0</v>
      </c>
      <c r="BH344" s="159">
        <v>46023</v>
      </c>
      <c r="BI344" s="159">
        <f>BH344+30</f>
        <v>46053</v>
      </c>
      <c r="BJ344" s="163">
        <f>IFERROR(IF(($R344-BI344)&gt;=0,0,IF(($S344-BH344)&lt;0,0,IF(AND(($S344-BI344)&gt;0,(BH344-$R344)&gt;0),$V344/365*(BI344-BH344+1),IF(AND(($S344-BI344)&lt;=0,(BH344-$R344)&gt;0),$V344/365*($S344-BH344+1),$V344/365*(BI344-$R344+1))))),0)</f>
        <v>0</v>
      </c>
      <c r="BK344" s="159">
        <f>BI344+1</f>
        <v>46054</v>
      </c>
      <c r="BL344" s="159">
        <f>BK344+27</f>
        <v>46081</v>
      </c>
      <c r="BM344" s="163">
        <f>IFERROR(IF(($R344-BL344)&gt;=0,0,IF(($S344-BK344)&lt;0,0,IF(AND(($S344-BL344)&gt;0,(BK344-$R344)&gt;0),$V344/365*(BL344-BK344+1),IF(AND(($S344-BL344)&lt;=0,(BK344-$R344)&gt;0),$V344/365*($S344-BK344+1),$V344/365*(BL344-$R344+1))))),0)</f>
        <v>0</v>
      </c>
      <c r="BN344" s="159">
        <f>BL344+1</f>
        <v>46082</v>
      </c>
      <c r="BO344" s="159">
        <f>BN344+30</f>
        <v>46112</v>
      </c>
      <c r="BP344" s="163">
        <f>IFERROR(IF(($R344-BO344)&gt;=0,0,IF(($S344-BN344)&lt;0,0,IF(AND(($S344-BO344)&gt;0,(BN344-$R344)&gt;0),$V344/365*(BO344-BN344+1),IF(AND(($S344-BO344)&lt;=0,(BN344-$R344)&gt;0),$V344/365*($S344-BN344+1),$V344/365*(BO344-$R344+1))))),0)</f>
        <v>0</v>
      </c>
      <c r="BQ344" s="159">
        <f>BO344+1</f>
        <v>46113</v>
      </c>
      <c r="BR344" s="159">
        <f>BQ344+29</f>
        <v>46142</v>
      </c>
      <c r="BS344" s="163">
        <f>IFERROR(IF(($R344-BR344)&gt;=0,0,IF(($S344-BQ344)&lt;0,0,IF(AND(($S344-BR344)&gt;0,(BQ344-$R344)&gt;0),$V344/365*(BR344-BQ344+1),IF(AND(($S344-BR344)&lt;=0,(BQ344-$R344)&gt;0),$V344/365*($S344-BQ344+1),$V344/365*(BR344-$R344+1))))),0)</f>
        <v>0</v>
      </c>
      <c r="BT344" s="159">
        <f>BR344+1</f>
        <v>46143</v>
      </c>
      <c r="BU344" s="159">
        <f>BT344+30</f>
        <v>46173</v>
      </c>
      <c r="BV344" s="163">
        <f>IFERROR(IF(($R344-BU344)&gt;=0,0,IF(($S344-BT344)&lt;0,0,IF(AND(($S344-BU344)&gt;0,(BT344-$R344)&gt;0),$V344/365*(BU344-BT344+1),IF(AND(($S344-BU344)&lt;=0,(BT344-$R344)&gt;0),$V344/365*($S344-BT344+1),$V344/365*(BU344-$R344+1))))),0)</f>
        <v>0</v>
      </c>
      <c r="BW344" s="159">
        <f>BU344+1</f>
        <v>46174</v>
      </c>
      <c r="BX344" s="159">
        <f>BW344+29</f>
        <v>46203</v>
      </c>
      <c r="BY344" s="163">
        <f>IFERROR(IF(($R344-BX344)&gt;=0,0,IF(($S344-BW344)&lt;0,0,IF(AND(($S344-BX344)&gt;0,(BW344-$R344)&gt;0),$V344/365*(BX344-BW344+1),IF(AND(($S344-BX344)&lt;=0,(BW344-$R344)&gt;0),$V344/365*($S344-BW344+1),$V344/365*(BX344-$R344+1))))),0)</f>
        <v>0</v>
      </c>
      <c r="BZ344" s="159">
        <f>BX344+1</f>
        <v>46204</v>
      </c>
      <c r="CA344" s="159">
        <f>BZ344+30</f>
        <v>46234</v>
      </c>
      <c r="CB344" s="163">
        <f>IFERROR(IF(($R344-CA344)&gt;=0,0,IF(($S344-BZ344)&lt;0,0,IF(AND(($S344-CA344)&gt;0,(BZ344-$R344)&gt;0),$V344/365*(CA344-BZ344+1),IF(AND(($S344-CA344)&lt;=0,(BZ344-$R344)&gt;0),$V344/365*($S344-BZ344+1),$V344/365*(CA344-$R344+1))))),0)</f>
        <v>0</v>
      </c>
      <c r="CC344" s="159">
        <f>CA344+1</f>
        <v>46235</v>
      </c>
      <c r="CD344" s="159">
        <f>CC344+30</f>
        <v>46265</v>
      </c>
      <c r="CE344" s="163">
        <f>IFERROR(IF(($R344-CD344)&gt;=0,0,IF(($S344-CC344)&lt;0,0,IF(AND(($S344-CD344)&gt;0,(CC344-$R344)&gt;0),$V344/365*(CD344-CC344+1),IF(AND(($S344-CD344)&lt;=0,(CC344-$R344)&gt;0),$V344/365*($S344-CC344+1),$V344/365*(CD344-$R344+1))))),0)</f>
        <v>0</v>
      </c>
      <c r="CF344" s="159">
        <f>CD344+1</f>
        <v>46266</v>
      </c>
      <c r="CG344" s="159">
        <f>CF344+29</f>
        <v>46295</v>
      </c>
      <c r="CH344" s="163">
        <f>IFERROR(IF(($R344-CG344)&gt;=0,0,IF(($S344-CF344)&lt;0,0,IF(AND(($S344-CG344)&gt;0,(CF344-$R344)&gt;0),$V344/365*(CG344-CF344+1),IF(AND(($S344-CG344)&lt;=0,(CF344-$R344)&gt;0),$V344/365*($S344-CF344+1),$V344/365*(CG344-$R344+1))))),0)</f>
        <v>0</v>
      </c>
      <c r="CI344" s="159">
        <f>CG344+1</f>
        <v>46296</v>
      </c>
      <c r="CJ344" s="159">
        <f>CI344+30</f>
        <v>46326</v>
      </c>
      <c r="CK344" s="163">
        <f>IFERROR(IF(($R344-CJ344)&gt;=0,0,IF(($S344-CI344)&lt;0,0,IF(AND(($S344-CJ344)&gt;0,(CI344-$R344)&gt;0),$V344/365*(CJ344-CI344+1),IF(AND(($S344-CJ344)&lt;=0,(CI344-$R344)&gt;0),$V344/365*($S344-CI344+1),$V344/365*(CJ344-$R344+1))))),0)</f>
        <v>0</v>
      </c>
      <c r="CL344" s="159">
        <f>CJ344+1</f>
        <v>46327</v>
      </c>
      <c r="CM344" s="159">
        <f>CL344+29</f>
        <v>46356</v>
      </c>
      <c r="CN344" s="163">
        <f>IFERROR(IF(($R344-CM344)&gt;=0,0,IF(($S344-CL344)&lt;0,0,IF(AND(($S344-CM344)&gt;0,(CL344-$R344)&gt;0),$V344/365*(CM344-CL344+1),IF(AND(($S344-CM344)&lt;=0,(CL344-$R344)&gt;0),$V344/365*($S344-CL344+1),$V344/365*(CM344-$R344+1))))),0)</f>
        <v>0</v>
      </c>
      <c r="CO344" s="159">
        <f>CM344+1</f>
        <v>46357</v>
      </c>
      <c r="CP344" s="159">
        <f>CO344+30</f>
        <v>46387</v>
      </c>
      <c r="CQ344" s="163">
        <f>IFERROR(IF(($R344-CP344)&gt;=0,0,IF(($S344-CO344)&lt;0,0,IF(AND(($S344-CP344)&gt;0,(CO344-$R344)&gt;0),$V344/365*(CP344-CO344+1),IF(AND(($S344-CP344)&lt;=0,(CO344-$R344)&gt;0),$V344/365*($S344-CO344+1),$V344/365*(CP344-$R344+1))))),0)</f>
        <v>0</v>
      </c>
    </row>
    <row r="345" s="85" customFormat="1" ht="24" customHeight="1" outlineLevel="4" spans="1:95">
      <c r="A345" s="128" t="s">
        <v>2815</v>
      </c>
      <c r="B345" s="129"/>
      <c r="C345" s="129"/>
      <c r="D345" s="129"/>
      <c r="E345" s="129"/>
      <c r="F345" s="129"/>
      <c r="G345" s="130"/>
      <c r="H345" s="131"/>
      <c r="I345" s="131"/>
      <c r="J345" s="131"/>
      <c r="K345" s="131"/>
      <c r="L345" s="154"/>
      <c r="M345" s="154"/>
      <c r="N345" s="131"/>
      <c r="O345" s="131"/>
      <c r="P345" s="131"/>
      <c r="Q345" s="131"/>
      <c r="R345" s="131"/>
      <c r="S345" s="131"/>
      <c r="T345" s="131"/>
      <c r="U345" s="131"/>
      <c r="V345" s="131"/>
      <c r="W345" s="131"/>
      <c r="X345" s="131"/>
      <c r="Y345" s="131"/>
      <c r="Z345" s="131"/>
      <c r="AA345" s="131"/>
      <c r="AB345" s="131"/>
      <c r="AC345" s="131"/>
      <c r="AD345" s="131"/>
      <c r="AE345" s="131"/>
      <c r="AF345" s="131"/>
      <c r="AG345" s="131"/>
      <c r="AH345" s="131"/>
      <c r="AI345" s="131"/>
      <c r="AJ345" s="131"/>
      <c r="AK345" s="131"/>
      <c r="AL345" s="131"/>
      <c r="AM345" s="131"/>
      <c r="AN345" s="131"/>
      <c r="AO345" s="131"/>
      <c r="AP345" s="131"/>
      <c r="AQ345" s="131"/>
      <c r="AR345" s="131"/>
      <c r="AS345" s="131"/>
      <c r="AT345" s="131"/>
      <c r="AU345" s="131"/>
      <c r="AV345" s="131"/>
      <c r="AW345" s="131"/>
      <c r="AX345" s="131"/>
      <c r="AY345" s="131"/>
      <c r="AZ345" s="131"/>
      <c r="BA345" s="131"/>
      <c r="BB345" s="131"/>
      <c r="BC345" s="131"/>
      <c r="BD345" s="131"/>
      <c r="BE345" s="131"/>
      <c r="BF345" s="131"/>
      <c r="BG345" s="131"/>
      <c r="BH345" s="131"/>
      <c r="BI345" s="131"/>
      <c r="BJ345" s="131"/>
      <c r="BK345" s="131"/>
      <c r="BL345" s="131"/>
      <c r="BM345" s="131"/>
      <c r="BN345" s="131"/>
      <c r="BO345" s="131"/>
      <c r="BP345" s="131"/>
      <c r="BQ345" s="131"/>
      <c r="BR345" s="131"/>
      <c r="BS345" s="131"/>
      <c r="BT345" s="131"/>
      <c r="BU345" s="131"/>
      <c r="BV345" s="131"/>
      <c r="BW345" s="131"/>
      <c r="BX345" s="131"/>
      <c r="BY345" s="131"/>
      <c r="BZ345" s="131"/>
      <c r="CA345" s="131"/>
      <c r="CB345" s="131"/>
      <c r="CC345" s="131"/>
      <c r="CD345" s="131"/>
      <c r="CE345" s="131"/>
      <c r="CF345" s="131"/>
      <c r="CG345" s="131"/>
      <c r="CH345" s="131"/>
      <c r="CI345" s="131"/>
      <c r="CJ345" s="131"/>
      <c r="CK345" s="131"/>
      <c r="CL345" s="131"/>
      <c r="CM345" s="131"/>
      <c r="CN345" s="131"/>
      <c r="CO345" s="131"/>
      <c r="CP345" s="131"/>
      <c r="CQ345" s="131"/>
    </row>
    <row r="346" ht="24" customHeight="1" outlineLevel="2" spans="1:95">
      <c r="A346" s="49"/>
      <c r="B346" s="117" t="s">
        <v>788</v>
      </c>
      <c r="C346" s="118" t="s">
        <v>1281</v>
      </c>
      <c r="D346" s="49" t="s">
        <v>1282</v>
      </c>
      <c r="E346" s="117" t="s">
        <v>1283</v>
      </c>
      <c r="F346" s="117"/>
      <c r="G346" s="117" t="s">
        <v>937</v>
      </c>
      <c r="H346" s="119">
        <f>X346+AA346+AD346+AG346+AJ346+AM346+AP346+AS346+AV346+AY346+BB346+BE346</f>
        <v>52535.4339622642</v>
      </c>
      <c r="I346" s="119">
        <f>Y346+AB346+AE346+AH346+AK346+AN346+AQ346+AT346+AW346+AZ346+BC346+BF346</f>
        <v>-52821.1174349961</v>
      </c>
      <c r="J346" s="119">
        <f t="shared" ref="J346:J351" si="161">Z346+AC346+AF346+AI346+AL346+AO346+AR346+AU346+AX346+BA346+BD346+BG346</f>
        <v>105356.55139726</v>
      </c>
      <c r="K346" s="119"/>
      <c r="L346" s="150"/>
      <c r="M346" s="150"/>
      <c r="N346" s="119"/>
      <c r="O346" s="119"/>
      <c r="P346" s="119"/>
      <c r="Q346" s="119"/>
      <c r="R346" s="119"/>
      <c r="S346" s="119"/>
      <c r="T346" s="119"/>
      <c r="U346" s="119"/>
      <c r="V346" s="119"/>
      <c r="W346" s="119"/>
      <c r="X346" s="119">
        <f>VLOOKUP($C346,'1 预算编制表单'!$C:$BJ,27,FALSE)</f>
        <v>4377.95283018868</v>
      </c>
      <c r="Y346" s="119">
        <f>X346-Z346</f>
        <v>-7013.27829309899</v>
      </c>
      <c r="Z346" s="119">
        <f>Z347+Z353+Z362+Z368+Z374+Z380+Z386+Z392+Z398</f>
        <v>11391.2311232877</v>
      </c>
      <c r="AA346" s="119">
        <f>VLOOKUP($C346,'1 预算编制表单'!$C:$BJ,30,FALSE)</f>
        <v>4377.95283018868</v>
      </c>
      <c r="AB346" s="119">
        <f>AA346-AC346</f>
        <v>-5910.90108761954</v>
      </c>
      <c r="AC346" s="119">
        <f>AC347+AC353+AC362+AC368+AC374+AC380+AC386+AC392+AC398</f>
        <v>10288.8539178082</v>
      </c>
      <c r="AD346" s="119">
        <f>VLOOKUP($C346,'1 预算编制表单'!$C:$BJ,33,FALSE)</f>
        <v>4377.95283018868</v>
      </c>
      <c r="AE346" s="119">
        <f>AD346-AF346</f>
        <v>-7013.27829309899</v>
      </c>
      <c r="AF346" s="119">
        <f>AF347+AF353+AF362+AF368+AF374+AF380+AF386+AF392+AF398</f>
        <v>11391.2311232877</v>
      </c>
      <c r="AG346" s="119">
        <f>VLOOKUP($C346,'1 预算编制表单'!$C:$BJ,36,FALSE)</f>
        <v>4377.95283018868</v>
      </c>
      <c r="AH346" s="119">
        <f>AG346-AI346</f>
        <v>-6645.81922460584</v>
      </c>
      <c r="AI346" s="119">
        <f>AI347+AI353+AI362+AI368+AI374+AI380+AI386+AI392+AI398</f>
        <v>11023.7720547945</v>
      </c>
      <c r="AJ346" s="119">
        <f>VLOOKUP($C346,'1 预算编制表单'!$C:$BJ,39,FALSE)</f>
        <v>4377.95283018868</v>
      </c>
      <c r="AK346" s="119">
        <f>AJ346-AL346</f>
        <v>-7013.27829309899</v>
      </c>
      <c r="AL346" s="119">
        <f>AL347+AL353+AL362+AL368+AL374+AL380+AL386+AL392+AL398</f>
        <v>11391.2311232877</v>
      </c>
      <c r="AM346" s="119">
        <f>VLOOKUP($C346,'1 预算编制表单'!$C:$BJ,42,FALSE)</f>
        <v>4377.95283018868</v>
      </c>
      <c r="AN346" s="119">
        <f>AM346-AO346</f>
        <v>-6645.81922460584</v>
      </c>
      <c r="AO346" s="119">
        <f>AO347+AO353+AO362+AO368+AO374+AO380+AO386+AO392+AO398</f>
        <v>11023.7720547945</v>
      </c>
      <c r="AP346" s="119">
        <f>VLOOKUP($C346,'1 预算编制表单'!$C:$BJ,45,FALSE)</f>
        <v>4377.95283018868</v>
      </c>
      <c r="AQ346" s="119">
        <f>AP346-AR346</f>
        <v>-2166.83119155045</v>
      </c>
      <c r="AR346" s="119">
        <f>AR347+AR353+AR362+AR368+AR374+AR380+AR386+AR392+AR398</f>
        <v>6544.78402173913</v>
      </c>
      <c r="AS346" s="119">
        <f>VLOOKUP($C346,'1 预算编制表单'!$C:$BJ,48,FALSE)</f>
        <v>4377.95283018868</v>
      </c>
      <c r="AT346" s="119">
        <f>AS346-AU346</f>
        <v>-2166.83119155045</v>
      </c>
      <c r="AU346" s="119">
        <f>AU347+AU353+AU362+AU368+AU374+AU380+AU386+AU392+AU398</f>
        <v>6544.78402173913</v>
      </c>
      <c r="AV346" s="119">
        <f>VLOOKUP($C346,'1 预算编制表单'!$C:$BJ,51,FALSE)</f>
        <v>4377.95283018868</v>
      </c>
      <c r="AW346" s="119">
        <f>AV346-AX346</f>
        <v>-1955.70912633306</v>
      </c>
      <c r="AX346" s="119">
        <f>AX347+AX353+AX362+AX368+AX374+AX380+AX386+AX392+AX398</f>
        <v>6333.66195652174</v>
      </c>
      <c r="AY346" s="119">
        <f>VLOOKUP($C346,'1 预算编制表单'!$C:$BJ,54,FALSE)</f>
        <v>4377.95283018868</v>
      </c>
      <c r="AZ346" s="119">
        <f>AY346-BA346</f>
        <v>-2166.83119155045</v>
      </c>
      <c r="BA346" s="119">
        <f>BA347+BA353+BA362+BA368+BA374+BA380+BA386+BA392+BA398</f>
        <v>6544.78402173913</v>
      </c>
      <c r="BB346" s="119">
        <f>VLOOKUP($C346,'1 预算编制表单'!$C:$BJ,57,FALSE)</f>
        <v>4377.95283018868</v>
      </c>
      <c r="BC346" s="119">
        <f>BB346-BD346</f>
        <v>-1955.70912633306</v>
      </c>
      <c r="BD346" s="119">
        <f>BD347+BD353+BD362+BD368+BD374+BD380+BD386+BD392+BD398</f>
        <v>6333.66195652174</v>
      </c>
      <c r="BE346" s="119">
        <f>VLOOKUP($C346,'1 预算编制表单'!$C:$BJ,60,FALSE)</f>
        <v>4377.95283018868</v>
      </c>
      <c r="BF346" s="119">
        <f>BE346-BG346</f>
        <v>-2166.83119155045</v>
      </c>
      <c r="BG346" s="119">
        <f>BG347+BG353+BG362+BG368+BG374+BG380+BG386+BG392+BG398</f>
        <v>6544.78402173913</v>
      </c>
      <c r="BH346" s="119">
        <f>VLOOKUP($C346,'1 预算编制表单'!$C:$BJ,27,FALSE)</f>
        <v>4377.95283018868</v>
      </c>
      <c r="BI346" s="119">
        <f>BH346-BJ346</f>
        <v>4377.95283018868</v>
      </c>
      <c r="BJ346" s="119">
        <f>BJ347+BJ353+BJ362+BJ368+BJ374+BJ380+BJ386+BJ392+BJ398</f>
        <v>0</v>
      </c>
      <c r="BK346" s="119">
        <f>VLOOKUP($C346,'1 预算编制表单'!$C:$BJ,30,FALSE)</f>
        <v>4377.95283018868</v>
      </c>
      <c r="BL346" s="119">
        <f>BK346-BM346</f>
        <v>4377.95283018868</v>
      </c>
      <c r="BM346" s="119">
        <f>BM347+BM353+BM362+BM368+BM374+BM380+BM386+BM392+BM398</f>
        <v>0</v>
      </c>
      <c r="BN346" s="119">
        <f>VLOOKUP($C346,'1 预算编制表单'!$C:$BJ,33,FALSE)</f>
        <v>4377.95283018868</v>
      </c>
      <c r="BO346" s="119">
        <f>BN346-BP346</f>
        <v>4377.95283018868</v>
      </c>
      <c r="BP346" s="119">
        <f>BP347+BP353+BP362+BP368+BP374+BP380+BP386+BP392+BP398</f>
        <v>0</v>
      </c>
      <c r="BQ346" s="119">
        <f>VLOOKUP($C346,'1 预算编制表单'!$C:$BJ,36,FALSE)</f>
        <v>4377.95283018868</v>
      </c>
      <c r="BR346" s="119">
        <f>BQ346-BS346</f>
        <v>4377.95283018868</v>
      </c>
      <c r="BS346" s="119">
        <f>BS347+BS353+BS362+BS368+BS374+BS380+BS386+BS392+BS398</f>
        <v>0</v>
      </c>
      <c r="BT346" s="119">
        <f>VLOOKUP($C346,'1 预算编制表单'!$C:$BJ,39,FALSE)</f>
        <v>4377.95283018868</v>
      </c>
      <c r="BU346" s="119">
        <f>BT346-BV346</f>
        <v>4377.95283018868</v>
      </c>
      <c r="BV346" s="119">
        <f>BV347+BV353+BV362+BV368+BV374+BV380+BV386+BV392+BV398</f>
        <v>0</v>
      </c>
      <c r="BW346" s="119">
        <f>VLOOKUP($C346,'1 预算编制表单'!$C:$BJ,42,FALSE)</f>
        <v>4377.95283018868</v>
      </c>
      <c r="BX346" s="119">
        <f>BW346-BY346</f>
        <v>4377.95283018868</v>
      </c>
      <c r="BY346" s="119">
        <f>BY347+BY353+BY362+BY368+BY374+BY380+BY386+BY392+BY398</f>
        <v>0</v>
      </c>
      <c r="BZ346" s="119">
        <f>VLOOKUP($C346,'1 预算编制表单'!$C:$BJ,45,FALSE)</f>
        <v>4377.95283018868</v>
      </c>
      <c r="CA346" s="119">
        <f>BZ346-CB346</f>
        <v>4377.95283018868</v>
      </c>
      <c r="CB346" s="119">
        <f>CB347+CB353+CB362+CB368+CB374+CB380+CB386+CB392+CB398</f>
        <v>0</v>
      </c>
      <c r="CC346" s="119">
        <f>VLOOKUP($C346,'1 预算编制表单'!$C:$BJ,48,FALSE)</f>
        <v>4377.95283018868</v>
      </c>
      <c r="CD346" s="119">
        <f>CC346-CE346</f>
        <v>4377.95283018868</v>
      </c>
      <c r="CE346" s="119">
        <f>CE347+CE353+CE362+CE368+CE374+CE380+CE386+CE392+CE398</f>
        <v>0</v>
      </c>
      <c r="CF346" s="119">
        <f>VLOOKUP($C346,'1 预算编制表单'!$C:$BJ,51,FALSE)</f>
        <v>4377.95283018868</v>
      </c>
      <c r="CG346" s="119">
        <f>CF346-CH346</f>
        <v>4377.95283018868</v>
      </c>
      <c r="CH346" s="119">
        <f>CH347+CH353+CH362+CH368+CH374+CH380+CH386+CH392+CH398</f>
        <v>0</v>
      </c>
      <c r="CI346" s="119">
        <f>VLOOKUP($C346,'1 预算编制表单'!$C:$BJ,54,FALSE)</f>
        <v>4377.95283018868</v>
      </c>
      <c r="CJ346" s="119">
        <f>CI346-CK346</f>
        <v>4377.95283018868</v>
      </c>
      <c r="CK346" s="119">
        <f>CK347+CK353+CK362+CK368+CK374+CK380+CK386+CK392+CK398</f>
        <v>0</v>
      </c>
      <c r="CL346" s="119">
        <f>VLOOKUP($C346,'1 预算编制表单'!$C:$BJ,57,FALSE)</f>
        <v>4377.95283018868</v>
      </c>
      <c r="CM346" s="119">
        <f>CL346-CN346</f>
        <v>4377.95283018868</v>
      </c>
      <c r="CN346" s="119">
        <f>CN347+CN353+CN362+CN368+CN374+CN380+CN386+CN392+CN398</f>
        <v>0</v>
      </c>
      <c r="CO346" s="119">
        <f>VLOOKUP($C346,'1 预算编制表单'!$C:$BJ,60,FALSE)</f>
        <v>4377.95283018868</v>
      </c>
      <c r="CP346" s="119">
        <f>CO346-CQ346</f>
        <v>4377.95283018868</v>
      </c>
      <c r="CQ346" s="119">
        <f>CQ347+CQ353+CQ362+CQ368+CQ374+CQ380+CQ386+CQ392+CQ398</f>
        <v>0</v>
      </c>
    </row>
    <row r="347" ht="24" customHeight="1" outlineLevel="3" spans="1:95">
      <c r="A347" s="120"/>
      <c r="B347" s="121" t="s">
        <v>793</v>
      </c>
      <c r="C347" s="122" t="s">
        <v>28</v>
      </c>
      <c r="D347" s="120" t="s">
        <v>29</v>
      </c>
      <c r="E347" s="121" t="s">
        <v>1284</v>
      </c>
      <c r="F347" s="121"/>
      <c r="G347" s="121" t="s">
        <v>937</v>
      </c>
      <c r="H347" s="123">
        <f>X347+AA347+AD347+AG347+AJ347+AM347+AP347+AS347+AV347+AY347+BB347+BE347</f>
        <v>24233.5471698113</v>
      </c>
      <c r="I347" s="123">
        <f>Y347+AB347+AE347+AH347+AK347+AN347+AQ347+AT347+AW347+AZ347+BC347+BF347</f>
        <v>-963.127515120155</v>
      </c>
      <c r="J347" s="123">
        <f t="shared" si="161"/>
        <v>25196.6746849315</v>
      </c>
      <c r="K347" s="123"/>
      <c r="L347" s="151"/>
      <c r="M347" s="151"/>
      <c r="N347" s="123"/>
      <c r="O347" s="123"/>
      <c r="P347" s="123"/>
      <c r="Q347" s="123"/>
      <c r="R347" s="123"/>
      <c r="S347" s="123"/>
      <c r="T347" s="123"/>
      <c r="U347" s="123"/>
      <c r="V347" s="123"/>
      <c r="W347" s="123"/>
      <c r="X347" s="123">
        <f>VLOOKUP($C347,'1 预算编制表单'!$C:$BJ,27,FALSE)</f>
        <v>2019.46226415094</v>
      </c>
      <c r="Y347" s="123">
        <f>X347-Z347</f>
        <v>-162.220913931246</v>
      </c>
      <c r="Z347" s="123">
        <f>SUM(Z348:Z352)</f>
        <v>2181.68317808219</v>
      </c>
      <c r="AA347" s="123">
        <f>VLOOKUP($C347,'1 预算编制表单'!$C:$BJ,30,FALSE)</f>
        <v>2019.46226415094</v>
      </c>
      <c r="AB347" s="123">
        <f>AA347-AC347</f>
        <v>48.9097162057337</v>
      </c>
      <c r="AC347" s="123">
        <f>SUM(AC348:AC352)</f>
        <v>1970.55254794521</v>
      </c>
      <c r="AD347" s="123">
        <f>VLOOKUP($C347,'1 预算编制表单'!$C:$BJ,33,FALSE)</f>
        <v>2019.46226415094</v>
      </c>
      <c r="AE347" s="123">
        <f>AD347-AF347</f>
        <v>-162.220913931246</v>
      </c>
      <c r="AF347" s="123">
        <f>SUM(AF348:AF352)</f>
        <v>2181.68317808219</v>
      </c>
      <c r="AG347" s="123">
        <f>VLOOKUP($C347,'1 预算编制表单'!$C:$BJ,36,FALSE)</f>
        <v>2019.46226415094</v>
      </c>
      <c r="AH347" s="123">
        <f>AG347-AI347</f>
        <v>-91.8440372189164</v>
      </c>
      <c r="AI347" s="123">
        <f>SUM(AI348:AI352)</f>
        <v>2111.30630136986</v>
      </c>
      <c r="AJ347" s="123">
        <f>VLOOKUP($C347,'1 预算编制表单'!$C:$BJ,39,FALSE)</f>
        <v>2019.46226415094</v>
      </c>
      <c r="AK347" s="123">
        <f>AJ347-AL347</f>
        <v>-162.220913931246</v>
      </c>
      <c r="AL347" s="123">
        <f>SUM(AL348:AL352)</f>
        <v>2181.68317808219</v>
      </c>
      <c r="AM347" s="123">
        <f>VLOOKUP($C347,'1 预算编制表单'!$C:$BJ,42,FALSE)</f>
        <v>2019.46226415094</v>
      </c>
      <c r="AN347" s="123">
        <f>AM347-AO347</f>
        <v>-91.8440372189164</v>
      </c>
      <c r="AO347" s="123">
        <f>SUM(AO348:AO352)</f>
        <v>2111.30630136986</v>
      </c>
      <c r="AP347" s="123">
        <f>VLOOKUP($C347,'1 预算编制表单'!$C:$BJ,45,FALSE)</f>
        <v>2019.46226415094</v>
      </c>
      <c r="AQ347" s="123">
        <f>AP347-AR347</f>
        <v>-79.5174097620963</v>
      </c>
      <c r="AR347" s="123">
        <f>SUM(AR348:AR352)</f>
        <v>2098.97967391304</v>
      </c>
      <c r="AS347" s="123">
        <f>VLOOKUP($C347,'1 预算编制表单'!$C:$BJ,48,FALSE)</f>
        <v>2019.46226415094</v>
      </c>
      <c r="AT347" s="123">
        <f>AS347-AU347</f>
        <v>-79.5174097620963</v>
      </c>
      <c r="AU347" s="123">
        <f>SUM(AU348:AU352)</f>
        <v>2098.97967391304</v>
      </c>
      <c r="AV347" s="123">
        <f>VLOOKUP($C347,'1 预算编制表单'!$C:$BJ,51,FALSE)</f>
        <v>2019.46226415094</v>
      </c>
      <c r="AW347" s="123">
        <f>AV347-AX347</f>
        <v>-11.8083880229663</v>
      </c>
      <c r="AX347" s="123">
        <f>SUM(AX348:AX352)</f>
        <v>2031.27065217391</v>
      </c>
      <c r="AY347" s="123">
        <f>VLOOKUP($C347,'1 预算编制表单'!$C:$BJ,54,FALSE)</f>
        <v>2019.46226415094</v>
      </c>
      <c r="AZ347" s="123">
        <f>AY347-BA347</f>
        <v>-79.5174097620963</v>
      </c>
      <c r="BA347" s="123">
        <f>SUM(BA348:BA352)</f>
        <v>2098.97967391304</v>
      </c>
      <c r="BB347" s="123">
        <f>VLOOKUP($C347,'1 预算编制表单'!$C:$BJ,57,FALSE)</f>
        <v>2019.46226415094</v>
      </c>
      <c r="BC347" s="123">
        <f>BB347-BD347</f>
        <v>-11.8083880229663</v>
      </c>
      <c r="BD347" s="123">
        <f>SUM(BD348:BD352)</f>
        <v>2031.27065217391</v>
      </c>
      <c r="BE347" s="123">
        <f>VLOOKUP($C347,'1 预算编制表单'!$C:$BJ,60,FALSE)</f>
        <v>2019.46226415094</v>
      </c>
      <c r="BF347" s="123">
        <f>BE347-BG347</f>
        <v>-79.5174097620963</v>
      </c>
      <c r="BG347" s="123">
        <f>SUM(BG348:BG352)</f>
        <v>2098.97967391304</v>
      </c>
      <c r="BH347" s="123">
        <f>VLOOKUP($C347,'1 预算编制表单'!$C:$BJ,27,FALSE)</f>
        <v>2019.46226415094</v>
      </c>
      <c r="BI347" s="123">
        <f>BH347-BJ347</f>
        <v>2019.46226415094</v>
      </c>
      <c r="BJ347" s="123">
        <f>SUM(BJ348:BJ352)</f>
        <v>0</v>
      </c>
      <c r="BK347" s="123">
        <f>VLOOKUP($C347,'1 预算编制表单'!$C:$BJ,30,FALSE)</f>
        <v>2019.46226415094</v>
      </c>
      <c r="BL347" s="123">
        <f>BK347-BM347</f>
        <v>2019.46226415094</v>
      </c>
      <c r="BM347" s="123">
        <f>SUM(BM348:BM352)</f>
        <v>0</v>
      </c>
      <c r="BN347" s="123">
        <f>VLOOKUP($C347,'1 预算编制表单'!$C:$BJ,33,FALSE)</f>
        <v>2019.46226415094</v>
      </c>
      <c r="BO347" s="123">
        <f>BN347-BP347</f>
        <v>2019.46226415094</v>
      </c>
      <c r="BP347" s="123">
        <f>SUM(BP348:BP352)</f>
        <v>0</v>
      </c>
      <c r="BQ347" s="123">
        <f>VLOOKUP($C347,'1 预算编制表单'!$C:$BJ,36,FALSE)</f>
        <v>2019.46226415094</v>
      </c>
      <c r="BR347" s="123">
        <f>BQ347-BS347</f>
        <v>2019.46226415094</v>
      </c>
      <c r="BS347" s="123">
        <f>SUM(BS348:BS352)</f>
        <v>0</v>
      </c>
      <c r="BT347" s="123">
        <f>VLOOKUP($C347,'1 预算编制表单'!$C:$BJ,39,FALSE)</f>
        <v>2019.46226415094</v>
      </c>
      <c r="BU347" s="123">
        <f>BT347-BV347</f>
        <v>2019.46226415094</v>
      </c>
      <c r="BV347" s="123">
        <f>SUM(BV348:BV352)</f>
        <v>0</v>
      </c>
      <c r="BW347" s="123">
        <f>VLOOKUP($C347,'1 预算编制表单'!$C:$BJ,42,FALSE)</f>
        <v>2019.46226415094</v>
      </c>
      <c r="BX347" s="123">
        <f>BW347-BY347</f>
        <v>2019.46226415094</v>
      </c>
      <c r="BY347" s="123">
        <f>SUM(BY348:BY352)</f>
        <v>0</v>
      </c>
      <c r="BZ347" s="123">
        <f>VLOOKUP($C347,'1 预算编制表单'!$C:$BJ,45,FALSE)</f>
        <v>2019.46226415094</v>
      </c>
      <c r="CA347" s="123">
        <f>BZ347-CB347</f>
        <v>2019.46226415094</v>
      </c>
      <c r="CB347" s="123">
        <f>SUM(CB348:CB352)</f>
        <v>0</v>
      </c>
      <c r="CC347" s="123">
        <f>VLOOKUP($C347,'1 预算编制表单'!$C:$BJ,48,FALSE)</f>
        <v>2019.46226415094</v>
      </c>
      <c r="CD347" s="123">
        <f>CC347-CE347</f>
        <v>2019.46226415094</v>
      </c>
      <c r="CE347" s="123">
        <f>SUM(CE348:CE352)</f>
        <v>0</v>
      </c>
      <c r="CF347" s="123">
        <f>VLOOKUP($C347,'1 预算编制表单'!$C:$BJ,51,FALSE)</f>
        <v>2019.46226415094</v>
      </c>
      <c r="CG347" s="123">
        <f>CF347-CH347</f>
        <v>2019.46226415094</v>
      </c>
      <c r="CH347" s="123">
        <f>SUM(CH348:CH352)</f>
        <v>0</v>
      </c>
      <c r="CI347" s="123">
        <f>VLOOKUP($C347,'1 预算编制表单'!$C:$BJ,54,FALSE)</f>
        <v>2019.46226415094</v>
      </c>
      <c r="CJ347" s="123">
        <f>CI347-CK347</f>
        <v>2019.46226415094</v>
      </c>
      <c r="CK347" s="123">
        <f>SUM(CK348:CK352)</f>
        <v>0</v>
      </c>
      <c r="CL347" s="123">
        <f>VLOOKUP($C347,'1 预算编制表单'!$C:$BJ,57,FALSE)</f>
        <v>2019.46226415094</v>
      </c>
      <c r="CM347" s="123">
        <f>CL347-CN347</f>
        <v>2019.46226415094</v>
      </c>
      <c r="CN347" s="123">
        <f>SUM(CN348:CN352)</f>
        <v>0</v>
      </c>
      <c r="CO347" s="123">
        <f>VLOOKUP($C347,'1 预算编制表单'!$C:$BJ,60,FALSE)</f>
        <v>2019.46226415094</v>
      </c>
      <c r="CP347" s="123">
        <f>CO347-CQ347</f>
        <v>2019.46226415094</v>
      </c>
      <c r="CQ347" s="123">
        <f>SUM(CQ348:CQ352)</f>
        <v>0</v>
      </c>
    </row>
    <row r="348" s="85" customFormat="1" ht="24" customHeight="1" outlineLevel="4" spans="1:95">
      <c r="A348" s="124"/>
      <c r="B348" s="125"/>
      <c r="C348" s="126"/>
      <c r="D348" s="124"/>
      <c r="E348" s="125"/>
      <c r="F348" s="125"/>
      <c r="G348" s="125"/>
      <c r="H348" s="127"/>
      <c r="I348" s="127"/>
      <c r="J348" s="127">
        <f t="shared" si="161"/>
        <v>12458.46</v>
      </c>
      <c r="K348" s="127">
        <v>1</v>
      </c>
      <c r="L348" s="152" t="s">
        <v>2850</v>
      </c>
      <c r="M348" s="153" t="str">
        <f>IFERROR(VLOOKUP($L348,'2-2 引出数据_合同数据仓库'!$B$2:$BP$10000,3,FALSE),0)</f>
        <v>深圳区域公司非住一片区深圳金地中心2025年四害消杀合同</v>
      </c>
      <c r="N348" s="127"/>
      <c r="O348" s="153">
        <f>IFERROR(VLOOKUP((LEFT(VLOOKUP($L348,'2-2 引出数据_合同数据仓库'!$B$2:$BP$10000,64,FALSE),15)&amp;(RIGHT(VLOOKUP($L348,'2-2 引出数据_合同数据仓库'!$B$2:$BP$10000,64,FALSE),4)+1)),'2-2 引出数据_合同数据仓库'!$B$2:$BP$10000,3,FALSE),0)</f>
        <v>0</v>
      </c>
      <c r="P348" s="127"/>
      <c r="Q348" s="127" t="str">
        <f>IFERROR(VLOOKUP($L348,'2-2 引出数据_合同数据仓库'!$B$2:$BP$10000,28,FALSE),0)</f>
        <v>2025-06-05</v>
      </c>
      <c r="R348" s="127" t="str">
        <f>IFERROR(VLOOKUP($L348,'2-2 引出数据_合同数据仓库'!$B$2:$BP$10000,29,FALSE),0)</f>
        <v>2025-07-01</v>
      </c>
      <c r="S348" s="127" t="str">
        <f>IFERROR(VLOOKUP($L348,'2-2 引出数据_合同数据仓库'!$B$2:$BP$10000,4,FALSE),0)</f>
        <v>2025-12-31</v>
      </c>
      <c r="T348" s="127"/>
      <c r="U348" s="127">
        <f>IFERROR(VLOOKUP($L348,'2-2 引出数据_合同数据仓库'!$B$2:$BP$10000,15,FALSE),0)</f>
        <v>12458.46</v>
      </c>
      <c r="V348" s="127">
        <f>U348/(S348-R348+1)*365</f>
        <v>24713.7929347826</v>
      </c>
      <c r="W348" s="127"/>
      <c r="X348" s="159">
        <v>45658</v>
      </c>
      <c r="Y348" s="159">
        <f>X348+30</f>
        <v>45688</v>
      </c>
      <c r="Z348" s="163">
        <f>IFERROR(IF(($R348-Y348)&gt;=0,0,IF(($S348-X348)&lt;0,0,IF(AND(($S348-Y348)&gt;0,(X348-$R348)&gt;0),$V348/365*(Y348-X348+1),IF(AND(($S348-Y348)&lt;=0,(X348-$R348)&gt;0),$V348/365*($S348-X348+1),$V348/365*(Y348-$R348+1))))),0)</f>
        <v>0</v>
      </c>
      <c r="AA348" s="159">
        <f>Y348+1</f>
        <v>45689</v>
      </c>
      <c r="AB348" s="159">
        <f>AA348+27</f>
        <v>45716</v>
      </c>
      <c r="AC348" s="163">
        <f>IFERROR(IF(($R348-AB348)&gt;=0,0,IF(($S348-AA348)&lt;0,0,IF(AND(($S348-AB348)&gt;0,(AA348-$R348)&gt;0),$V348/365*(AB348-AA348+1),IF(AND(($S348-AB348)&lt;=0,(AA348-$R348)&gt;0),$V348/365*($S348-AA348+1),$V348/365*(AB348-$R348+1))))),0)</f>
        <v>0</v>
      </c>
      <c r="AD348" s="159">
        <f>AB348+1</f>
        <v>45717</v>
      </c>
      <c r="AE348" s="159">
        <f>AD348+30</f>
        <v>45747</v>
      </c>
      <c r="AF348" s="163">
        <f>IFERROR(IF(($R348-AE348)&gt;=0,0,IF(($S348-AD348)&lt;0,0,IF(AND(($S348-AE348)&gt;0,(AD348-$R348)&gt;0),$V348/365*(AE348-AD348+1),IF(AND(($S348-AE348)&lt;=0,(AD348-$R348)&gt;0),$V348/365*($S348-AD348+1),$V348/365*(AE348-$R348+1))))),0)</f>
        <v>0</v>
      </c>
      <c r="AG348" s="159">
        <f>AE348+1</f>
        <v>45748</v>
      </c>
      <c r="AH348" s="159">
        <f>AG348+29</f>
        <v>45777</v>
      </c>
      <c r="AI348" s="163">
        <f>IFERROR(IF(($R348-AH348)&gt;=0,0,IF(($S348-AG348)&lt;0,0,IF(AND(($S348-AH348)&gt;0,(AG348-$R348)&gt;0),$V348/365*(AH348-AG348+1),IF(AND(($S348-AH348)&lt;=0,(AG348-$R348)&gt;0),$V348/365*($S348-AG348+1),$V348/365*(AH348-$R348+1))))),0)</f>
        <v>0</v>
      </c>
      <c r="AJ348" s="159">
        <f>AH348+1</f>
        <v>45778</v>
      </c>
      <c r="AK348" s="159">
        <f>AJ348+30</f>
        <v>45808</v>
      </c>
      <c r="AL348" s="163">
        <f>IFERROR(IF(($R348-AK348)&gt;=0,0,IF(($S348-AJ348)&lt;0,0,IF(AND(($S348-AK348)&gt;0,(AJ348-$R348)&gt;0),$V348/365*(AK348-AJ348+1),IF(AND(($S348-AK348)&lt;=0,(AJ348-$R348)&gt;0),$V348/365*($S348-AJ348+1),$V348/365*(AK348-$R348+1))))),0)</f>
        <v>0</v>
      </c>
      <c r="AM348" s="159">
        <f>AK348+1</f>
        <v>45809</v>
      </c>
      <c r="AN348" s="159">
        <f>AM348+29</f>
        <v>45838</v>
      </c>
      <c r="AO348" s="163">
        <f>IFERROR(IF(($R348-AN348)&gt;=0,0,IF(($S348-AM348)&lt;0,0,IF(AND(($S348-AN348)&gt;0,(AM348-$R348)&gt;0),$V348/365*(AN348-AM348+1),IF(AND(($S348-AN348)&lt;=0,(AM348-$R348)&gt;0),$V348/365*($S348-AM348+1),$V348/365*(AN348-$R348+1))))),0)</f>
        <v>0</v>
      </c>
      <c r="AP348" s="159">
        <f>AN348+1</f>
        <v>45839</v>
      </c>
      <c r="AQ348" s="159">
        <f>AP348+30</f>
        <v>45869</v>
      </c>
      <c r="AR348" s="163">
        <f>IFERROR(IF(($R348-AQ348)&gt;=0,0,IF(($S348-AP348)&lt;0,0,IF(AND(($S348-AQ348)&gt;0,(AP348-$R348)&gt;0),$V348/365*(AQ348-AP348+1),IF(AND(($S348-AQ348)&lt;=0,(AP348-$R348)&gt;0),$V348/365*($S348-AP348+1),$V348/365*(AQ348-$R348+1))))),0)</f>
        <v>2098.97967391304</v>
      </c>
      <c r="AS348" s="159">
        <f>AQ348+1</f>
        <v>45870</v>
      </c>
      <c r="AT348" s="159">
        <f>AS348+30</f>
        <v>45900</v>
      </c>
      <c r="AU348" s="163">
        <f>IFERROR(IF(($R348-AT348)&gt;=0,0,IF(($S348-AS348)&lt;0,0,IF(AND(($S348-AT348)&gt;0,(AS348-$R348)&gt;0),$V348/365*(AT348-AS348+1),IF(AND(($S348-AT348)&lt;=0,(AS348-$R348)&gt;0),$V348/365*($S348-AS348+1),$V348/365*(AT348-$R348+1))))),0)</f>
        <v>2098.97967391304</v>
      </c>
      <c r="AV348" s="159">
        <f>AT348+1</f>
        <v>45901</v>
      </c>
      <c r="AW348" s="159">
        <f>AV348+29</f>
        <v>45930</v>
      </c>
      <c r="AX348" s="163">
        <f>IFERROR(IF(($R348-AW348)&gt;=0,0,IF(($S348-AV348)&lt;0,0,IF(AND(($S348-AW348)&gt;0,(AV348-$R348)&gt;0),$V348/365*(AW348-AV348+1),IF(AND(($S348-AW348)&lt;=0,(AV348-$R348)&gt;0),$V348/365*($S348-AV348+1),$V348/365*(AW348-$R348+1))))),0)</f>
        <v>2031.27065217391</v>
      </c>
      <c r="AY348" s="159">
        <f>AW348+1</f>
        <v>45931</v>
      </c>
      <c r="AZ348" s="159">
        <f>AY348+30</f>
        <v>45961</v>
      </c>
      <c r="BA348" s="163">
        <f>IFERROR(IF(($R348-AZ348)&gt;=0,0,IF(($S348-AY348)&lt;0,0,IF(AND(($S348-AZ348)&gt;0,(AY348-$R348)&gt;0),$V348/365*(AZ348-AY348+1),IF(AND(($S348-AZ348)&lt;=0,(AY348-$R348)&gt;0),$V348/365*($S348-AY348+1),$V348/365*(AZ348-$R348+1))))),0)</f>
        <v>2098.97967391304</v>
      </c>
      <c r="BB348" s="159">
        <f>AZ348+1</f>
        <v>45962</v>
      </c>
      <c r="BC348" s="159">
        <f>BB348+29</f>
        <v>45991</v>
      </c>
      <c r="BD348" s="163">
        <f>IFERROR(IF(($R348-BC348)&gt;=0,0,IF(($S348-BB348)&lt;0,0,IF(AND(($S348-BC348)&gt;0,(BB348-$R348)&gt;0),$V348/365*(BC348-BB348+1),IF(AND(($S348-BC348)&lt;=0,(BB348-$R348)&gt;0),$V348/365*($S348-BB348+1),$V348/365*(BC348-$R348+1))))),0)</f>
        <v>2031.27065217391</v>
      </c>
      <c r="BE348" s="159">
        <f>BC348+1</f>
        <v>45992</v>
      </c>
      <c r="BF348" s="159">
        <f>BE348+30</f>
        <v>46022</v>
      </c>
      <c r="BG348" s="163">
        <f>IFERROR(IF(($R348-BF348)&gt;=0,0,IF(($S348-BE348)&lt;0,0,IF(AND(($S348-BF348)&gt;0,(BE348-$R348)&gt;0),$V348/365*(BF348-BE348+1),IF(AND(($S348-BF348)&lt;=0,(BE348-$R348)&gt;0),$V348/365*($S348-BE348+1),$V348/365*(BF348-$R348+1))))),0)</f>
        <v>2098.97967391304</v>
      </c>
      <c r="BH348" s="159">
        <v>46023</v>
      </c>
      <c r="BI348" s="159">
        <f>BH348+30</f>
        <v>46053</v>
      </c>
      <c r="BJ348" s="163">
        <f>IFERROR(IF(($R348-BI348)&gt;=0,0,IF(($S348-BH348)&lt;0,0,IF(AND(($S348-BI348)&gt;0,(BH348-$R348)&gt;0),$V348/365*(BI348-BH348+1),IF(AND(($S348-BI348)&lt;=0,(BH348-$R348)&gt;0),$V348/365*($S348-BH348+1),$V348/365*(BI348-$R348+1))))),0)</f>
        <v>0</v>
      </c>
      <c r="BK348" s="159">
        <f>BI348+1</f>
        <v>46054</v>
      </c>
      <c r="BL348" s="159">
        <f>BK348+27</f>
        <v>46081</v>
      </c>
      <c r="BM348" s="163">
        <f>IFERROR(IF(($R348-BL348)&gt;=0,0,IF(($S348-BK348)&lt;0,0,IF(AND(($S348-BL348)&gt;0,(BK348-$R348)&gt;0),$V348/365*(BL348-BK348+1),IF(AND(($S348-BL348)&lt;=0,(BK348-$R348)&gt;0),$V348/365*($S348-BK348+1),$V348/365*(BL348-$R348+1))))),0)</f>
        <v>0</v>
      </c>
      <c r="BN348" s="159">
        <f>BL348+1</f>
        <v>46082</v>
      </c>
      <c r="BO348" s="159">
        <f>BN348+30</f>
        <v>46112</v>
      </c>
      <c r="BP348" s="163">
        <f>IFERROR(IF(($R348-BO348)&gt;=0,0,IF(($S348-BN348)&lt;0,0,IF(AND(($S348-BO348)&gt;0,(BN348-$R348)&gt;0),$V348/365*(BO348-BN348+1),IF(AND(($S348-BO348)&lt;=0,(BN348-$R348)&gt;0),$V348/365*($S348-BN348+1),$V348/365*(BO348-$R348+1))))),0)</f>
        <v>0</v>
      </c>
      <c r="BQ348" s="159">
        <f>BO348+1</f>
        <v>46113</v>
      </c>
      <c r="BR348" s="159">
        <f>BQ348+29</f>
        <v>46142</v>
      </c>
      <c r="BS348" s="163">
        <f>IFERROR(IF(($R348-BR348)&gt;=0,0,IF(($S348-BQ348)&lt;0,0,IF(AND(($S348-BR348)&gt;0,(BQ348-$R348)&gt;0),$V348/365*(BR348-BQ348+1),IF(AND(($S348-BR348)&lt;=0,(BQ348-$R348)&gt;0),$V348/365*($S348-BQ348+1),$V348/365*(BR348-$R348+1))))),0)</f>
        <v>0</v>
      </c>
      <c r="BT348" s="159">
        <f>BR348+1</f>
        <v>46143</v>
      </c>
      <c r="BU348" s="159">
        <f>BT348+30</f>
        <v>46173</v>
      </c>
      <c r="BV348" s="163">
        <f>IFERROR(IF(($R348-BU348)&gt;=0,0,IF(($S348-BT348)&lt;0,0,IF(AND(($S348-BU348)&gt;0,(BT348-$R348)&gt;0),$V348/365*(BU348-BT348+1),IF(AND(($S348-BU348)&lt;=0,(BT348-$R348)&gt;0),$V348/365*($S348-BT348+1),$V348/365*(BU348-$R348+1))))),0)</f>
        <v>0</v>
      </c>
      <c r="BW348" s="159">
        <f>BU348+1</f>
        <v>46174</v>
      </c>
      <c r="BX348" s="159">
        <f>BW348+29</f>
        <v>46203</v>
      </c>
      <c r="BY348" s="163">
        <f>IFERROR(IF(($R348-BX348)&gt;=0,0,IF(($S348-BW348)&lt;0,0,IF(AND(($S348-BX348)&gt;0,(BW348-$R348)&gt;0),$V348/365*(BX348-BW348+1),IF(AND(($S348-BX348)&lt;=0,(BW348-$R348)&gt;0),$V348/365*($S348-BW348+1),$V348/365*(BX348-$R348+1))))),0)</f>
        <v>0</v>
      </c>
      <c r="BZ348" s="159">
        <f>BX348+1</f>
        <v>46204</v>
      </c>
      <c r="CA348" s="159">
        <f>BZ348+30</f>
        <v>46234</v>
      </c>
      <c r="CB348" s="163">
        <f>IFERROR(IF(($R348-CA348)&gt;=0,0,IF(($S348-BZ348)&lt;0,0,IF(AND(($S348-CA348)&gt;0,(BZ348-$R348)&gt;0),$V348/365*(CA348-BZ348+1),IF(AND(($S348-CA348)&lt;=0,(BZ348-$R348)&gt;0),$V348/365*($S348-BZ348+1),$V348/365*(CA348-$R348+1))))),0)</f>
        <v>0</v>
      </c>
      <c r="CC348" s="159">
        <f>CA348+1</f>
        <v>46235</v>
      </c>
      <c r="CD348" s="159">
        <f>CC348+30</f>
        <v>46265</v>
      </c>
      <c r="CE348" s="163">
        <f>IFERROR(IF(($R348-CD348)&gt;=0,0,IF(($S348-CC348)&lt;0,0,IF(AND(($S348-CD348)&gt;0,(CC348-$R348)&gt;0),$V348/365*(CD348-CC348+1),IF(AND(($S348-CD348)&lt;=0,(CC348-$R348)&gt;0),$V348/365*($S348-CC348+1),$V348/365*(CD348-$R348+1))))),0)</f>
        <v>0</v>
      </c>
      <c r="CF348" s="159">
        <f>CD348+1</f>
        <v>46266</v>
      </c>
      <c r="CG348" s="159">
        <f>CF348+29</f>
        <v>46295</v>
      </c>
      <c r="CH348" s="163">
        <f>IFERROR(IF(($R348-CG348)&gt;=0,0,IF(($S348-CF348)&lt;0,0,IF(AND(($S348-CG348)&gt;0,(CF348-$R348)&gt;0),$V348/365*(CG348-CF348+1),IF(AND(($S348-CG348)&lt;=0,(CF348-$R348)&gt;0),$V348/365*($S348-CF348+1),$V348/365*(CG348-$R348+1))))),0)</f>
        <v>0</v>
      </c>
      <c r="CI348" s="159">
        <f>CG348+1</f>
        <v>46296</v>
      </c>
      <c r="CJ348" s="159">
        <f>CI348+30</f>
        <v>46326</v>
      </c>
      <c r="CK348" s="163">
        <f>IFERROR(IF(($R348-CJ348)&gt;=0,0,IF(($S348-CI348)&lt;0,0,IF(AND(($S348-CJ348)&gt;0,(CI348-$R348)&gt;0),$V348/365*(CJ348-CI348+1),IF(AND(($S348-CJ348)&lt;=0,(CI348-$R348)&gt;0),$V348/365*($S348-CI348+1),$V348/365*(CJ348-$R348+1))))),0)</f>
        <v>0</v>
      </c>
      <c r="CL348" s="159">
        <f>CJ348+1</f>
        <v>46327</v>
      </c>
      <c r="CM348" s="159">
        <f>CL348+29</f>
        <v>46356</v>
      </c>
      <c r="CN348" s="163">
        <f>IFERROR(IF(($R348-CM348)&gt;=0,0,IF(($S348-CL348)&lt;0,0,IF(AND(($S348-CM348)&gt;0,(CL348-$R348)&gt;0),$V348/365*(CM348-CL348+1),IF(AND(($S348-CM348)&lt;=0,(CL348-$R348)&gt;0),$V348/365*($S348-CL348+1),$V348/365*(CM348-$R348+1))))),0)</f>
        <v>0</v>
      </c>
      <c r="CO348" s="159">
        <f>CM348+1</f>
        <v>46357</v>
      </c>
      <c r="CP348" s="159">
        <f>CO348+30</f>
        <v>46387</v>
      </c>
      <c r="CQ348" s="163">
        <f>IFERROR(IF(($R348-CP348)&gt;=0,0,IF(($S348-CO348)&lt;0,0,IF(AND(($S348-CP348)&gt;0,(CO348-$R348)&gt;0),$V348/365*(CP348-CO348+1),IF(AND(($S348-CP348)&lt;=0,(CO348-$R348)&gt;0),$V348/365*($S348-CO348+1),$V348/365*(CP348-$R348+1))))),0)</f>
        <v>0</v>
      </c>
    </row>
    <row r="349" s="85" customFormat="1" ht="24" customHeight="1" outlineLevel="4" spans="1:95">
      <c r="A349" s="124"/>
      <c r="B349" s="125"/>
      <c r="C349" s="126"/>
      <c r="D349" s="124"/>
      <c r="E349" s="125"/>
      <c r="F349" s="125"/>
      <c r="G349" s="125"/>
      <c r="H349" s="127"/>
      <c r="I349" s="127"/>
      <c r="J349" s="127">
        <f t="shared" si="161"/>
        <v>12738.2146849315</v>
      </c>
      <c r="K349" s="127">
        <f>K348+1</f>
        <v>2</v>
      </c>
      <c r="L349" s="152" t="s">
        <v>2851</v>
      </c>
      <c r="M349" s="153" t="str">
        <f>IFERROR(VLOOKUP($L349,'2-2 引出数据_合同数据仓库'!$B$2:$BP$10000,3,FALSE),0)</f>
        <v>2024年深圳金地中心四害消杀外包合同</v>
      </c>
      <c r="N349" s="127"/>
      <c r="O349" s="153">
        <f>IFERROR(VLOOKUP((LEFT(VLOOKUP($L349,'2-2 引出数据_合同数据仓库'!$B$2:$BP$10000,64,FALSE),15)&amp;(RIGHT(VLOOKUP($L349,'2-2 引出数据_合同数据仓库'!$B$2:$BP$10000,64,FALSE),4)+1)),'2-2 引出数据_合同数据仓库'!$B$2:$BP$10000,3,FALSE),0)</f>
        <v>0</v>
      </c>
      <c r="P349" s="127"/>
      <c r="Q349" s="127" t="str">
        <f>IFERROR(VLOOKUP($L349,'2-2 引出数据_合同数据仓库'!$B$2:$BP$10000,28,FALSE),0)</f>
        <v>2024-06-26</v>
      </c>
      <c r="R349" s="127" t="str">
        <f>IFERROR(VLOOKUP($L349,'2-2 引出数据_合同数据仓库'!$B$2:$BP$10000,29,FALSE),0)</f>
        <v>2024-07-01</v>
      </c>
      <c r="S349" s="127" t="str">
        <f>IFERROR(VLOOKUP($L349,'2-2 引出数据_合同数据仓库'!$B$2:$BP$10000,4,FALSE),0)</f>
        <v>2025-06-30</v>
      </c>
      <c r="T349" s="127"/>
      <c r="U349" s="127">
        <f>IFERROR(VLOOKUP($L349,'2-2 引出数据_合同数据仓库'!$B$2:$BP$10000,15,FALSE),0)</f>
        <v>25687.56</v>
      </c>
      <c r="V349" s="127">
        <f>U349/(S349-R349+1)*365</f>
        <v>25687.56</v>
      </c>
      <c r="W349" s="127"/>
      <c r="X349" s="159">
        <v>45658</v>
      </c>
      <c r="Y349" s="159">
        <f>X349+30</f>
        <v>45688</v>
      </c>
      <c r="Z349" s="163">
        <f>IFERROR(IF(($R349-Y349)&gt;=0,0,IF(($S349-X349)&lt;0,0,IF(AND(($S349-Y349)&gt;0,(X349-$R349)&gt;0),$V349/365*(Y349-X349+1),IF(AND(($S349-Y349)&lt;=0,(X349-$R349)&gt;0),$V349/365*($S349-X349+1),$V349/365*(Y349-$R349+1))))),0)</f>
        <v>2181.68317808219</v>
      </c>
      <c r="AA349" s="159">
        <f>Y349+1</f>
        <v>45689</v>
      </c>
      <c r="AB349" s="159">
        <f>AA349+27</f>
        <v>45716</v>
      </c>
      <c r="AC349" s="163">
        <f>IFERROR(IF(($R349-AB349)&gt;=0,0,IF(($S349-AA349)&lt;0,0,IF(AND(($S349-AB349)&gt;0,(AA349-$R349)&gt;0),$V349/365*(AB349-AA349+1),IF(AND(($S349-AB349)&lt;=0,(AA349-$R349)&gt;0),$V349/365*($S349-AA349+1),$V349/365*(AB349-$R349+1))))),0)</f>
        <v>1970.55254794521</v>
      </c>
      <c r="AD349" s="159">
        <f>AB349+1</f>
        <v>45717</v>
      </c>
      <c r="AE349" s="159">
        <f>AD349+30</f>
        <v>45747</v>
      </c>
      <c r="AF349" s="163">
        <f>IFERROR(IF(($R349-AE349)&gt;=0,0,IF(($S349-AD349)&lt;0,0,IF(AND(($S349-AE349)&gt;0,(AD349-$R349)&gt;0),$V349/365*(AE349-AD349+1),IF(AND(($S349-AE349)&lt;=0,(AD349-$R349)&gt;0),$V349/365*($S349-AD349+1),$V349/365*(AE349-$R349+1))))),0)</f>
        <v>2181.68317808219</v>
      </c>
      <c r="AG349" s="159">
        <f>AE349+1</f>
        <v>45748</v>
      </c>
      <c r="AH349" s="159">
        <f>AG349+29</f>
        <v>45777</v>
      </c>
      <c r="AI349" s="163">
        <f>IFERROR(IF(($R349-AH349)&gt;=0,0,IF(($S349-AG349)&lt;0,0,IF(AND(($S349-AH349)&gt;0,(AG349-$R349)&gt;0),$V349/365*(AH349-AG349+1),IF(AND(($S349-AH349)&lt;=0,(AG349-$R349)&gt;0),$V349/365*($S349-AG349+1),$V349/365*(AH349-$R349+1))))),0)</f>
        <v>2111.30630136986</v>
      </c>
      <c r="AJ349" s="159">
        <f>AH349+1</f>
        <v>45778</v>
      </c>
      <c r="AK349" s="159">
        <f>AJ349+30</f>
        <v>45808</v>
      </c>
      <c r="AL349" s="163">
        <f>IFERROR(IF(($R349-AK349)&gt;=0,0,IF(($S349-AJ349)&lt;0,0,IF(AND(($S349-AK349)&gt;0,(AJ349-$R349)&gt;0),$V349/365*(AK349-AJ349+1),IF(AND(($S349-AK349)&lt;=0,(AJ349-$R349)&gt;0),$V349/365*($S349-AJ349+1),$V349/365*(AK349-$R349+1))))),0)</f>
        <v>2181.68317808219</v>
      </c>
      <c r="AM349" s="159">
        <f>AK349+1</f>
        <v>45809</v>
      </c>
      <c r="AN349" s="159">
        <f>AM349+29</f>
        <v>45838</v>
      </c>
      <c r="AO349" s="163">
        <f>IFERROR(IF(($R349-AN349)&gt;=0,0,IF(($S349-AM349)&lt;0,0,IF(AND(($S349-AN349)&gt;0,(AM349-$R349)&gt;0),$V349/365*(AN349-AM349+1),IF(AND(($S349-AN349)&lt;=0,(AM349-$R349)&gt;0),$V349/365*($S349-AM349+1),$V349/365*(AN349-$R349+1))))),0)</f>
        <v>2111.30630136986</v>
      </c>
      <c r="AP349" s="159">
        <f>AN349+1</f>
        <v>45839</v>
      </c>
      <c r="AQ349" s="159">
        <f>AP349+30</f>
        <v>45869</v>
      </c>
      <c r="AR349" s="163">
        <f>IFERROR(IF(($R349-AQ349)&gt;=0,0,IF(($S349-AP349)&lt;0,0,IF(AND(($S349-AQ349)&gt;0,(AP349-$R349)&gt;0),$V349/365*(AQ349-AP349+1),IF(AND(($S349-AQ349)&lt;=0,(AP349-$R349)&gt;0),$V349/365*($S349-AP349+1),$V349/365*(AQ349-$R349+1))))),0)</f>
        <v>0</v>
      </c>
      <c r="AS349" s="159">
        <f>AQ349+1</f>
        <v>45870</v>
      </c>
      <c r="AT349" s="159">
        <f>AS349+30</f>
        <v>45900</v>
      </c>
      <c r="AU349" s="163">
        <f>IFERROR(IF(($R349-AT349)&gt;=0,0,IF(($S349-AS349)&lt;0,0,IF(AND(($S349-AT349)&gt;0,(AS349-$R349)&gt;0),$V349/365*(AT349-AS349+1),IF(AND(($S349-AT349)&lt;=0,(AS349-$R349)&gt;0),$V349/365*($S349-AS349+1),$V349/365*(AT349-$R349+1))))),0)</f>
        <v>0</v>
      </c>
      <c r="AV349" s="159">
        <f>AT349+1</f>
        <v>45901</v>
      </c>
      <c r="AW349" s="159">
        <f>AV349+29</f>
        <v>45930</v>
      </c>
      <c r="AX349" s="163">
        <f>IFERROR(IF(($R349-AW349)&gt;=0,0,IF(($S349-AV349)&lt;0,0,IF(AND(($S349-AW349)&gt;0,(AV349-$R349)&gt;0),$V349/365*(AW349-AV349+1),IF(AND(($S349-AW349)&lt;=0,(AV349-$R349)&gt;0),$V349/365*($S349-AV349+1),$V349/365*(AW349-$R349+1))))),0)</f>
        <v>0</v>
      </c>
      <c r="AY349" s="159">
        <f>AW349+1</f>
        <v>45931</v>
      </c>
      <c r="AZ349" s="159">
        <f>AY349+30</f>
        <v>45961</v>
      </c>
      <c r="BA349" s="163">
        <f>IFERROR(IF(($R349-AZ349)&gt;=0,0,IF(($S349-AY349)&lt;0,0,IF(AND(($S349-AZ349)&gt;0,(AY349-$R349)&gt;0),$V349/365*(AZ349-AY349+1),IF(AND(($S349-AZ349)&lt;=0,(AY349-$R349)&gt;0),$V349/365*($S349-AY349+1),$V349/365*(AZ349-$R349+1))))),0)</f>
        <v>0</v>
      </c>
      <c r="BB349" s="159">
        <f>AZ349+1</f>
        <v>45962</v>
      </c>
      <c r="BC349" s="159">
        <f>BB349+29</f>
        <v>45991</v>
      </c>
      <c r="BD349" s="163">
        <f>IFERROR(IF(($R349-BC349)&gt;=0,0,IF(($S349-BB349)&lt;0,0,IF(AND(($S349-BC349)&gt;0,(BB349-$R349)&gt;0),$V349/365*(BC349-BB349+1),IF(AND(($S349-BC349)&lt;=0,(BB349-$R349)&gt;0),$V349/365*($S349-BB349+1),$V349/365*(BC349-$R349+1))))),0)</f>
        <v>0</v>
      </c>
      <c r="BE349" s="159">
        <f>BC349+1</f>
        <v>45992</v>
      </c>
      <c r="BF349" s="159">
        <f>BE349+30</f>
        <v>46022</v>
      </c>
      <c r="BG349" s="163">
        <f>IFERROR(IF(($R349-BF349)&gt;=0,0,IF(($S349-BE349)&lt;0,0,IF(AND(($S349-BF349)&gt;0,(BE349-$R349)&gt;0),$V349/365*(BF349-BE349+1),IF(AND(($S349-BF349)&lt;=0,(BE349-$R349)&gt;0),$V349/365*($S349-BE349+1),$V349/365*(BF349-$R349+1))))),0)</f>
        <v>0</v>
      </c>
      <c r="BH349" s="159">
        <v>46023</v>
      </c>
      <c r="BI349" s="159">
        <f>BH349+30</f>
        <v>46053</v>
      </c>
      <c r="BJ349" s="163">
        <f>IFERROR(IF(($R349-BI349)&gt;=0,0,IF(($S349-BH349)&lt;0,0,IF(AND(($S349-BI349)&gt;0,(BH349-$R349)&gt;0),$V349/365*(BI349-BH349+1),IF(AND(($S349-BI349)&lt;=0,(BH349-$R349)&gt;0),$V349/365*($S349-BH349+1),$V349/365*(BI349-$R349+1))))),0)</f>
        <v>0</v>
      </c>
      <c r="BK349" s="159">
        <f>BI349+1</f>
        <v>46054</v>
      </c>
      <c r="BL349" s="159">
        <f>BK349+27</f>
        <v>46081</v>
      </c>
      <c r="BM349" s="163">
        <f>IFERROR(IF(($R349-BL349)&gt;=0,0,IF(($S349-BK349)&lt;0,0,IF(AND(($S349-BL349)&gt;0,(BK349-$R349)&gt;0),$V349/365*(BL349-BK349+1),IF(AND(($S349-BL349)&lt;=0,(BK349-$R349)&gt;0),$V349/365*($S349-BK349+1),$V349/365*(BL349-$R349+1))))),0)</f>
        <v>0</v>
      </c>
      <c r="BN349" s="159">
        <f>BL349+1</f>
        <v>46082</v>
      </c>
      <c r="BO349" s="159">
        <f>BN349+30</f>
        <v>46112</v>
      </c>
      <c r="BP349" s="163">
        <f>IFERROR(IF(($R349-BO349)&gt;=0,0,IF(($S349-BN349)&lt;0,0,IF(AND(($S349-BO349)&gt;0,(BN349-$R349)&gt;0),$V349/365*(BO349-BN349+1),IF(AND(($S349-BO349)&lt;=0,(BN349-$R349)&gt;0),$V349/365*($S349-BN349+1),$V349/365*(BO349-$R349+1))))),0)</f>
        <v>0</v>
      </c>
      <c r="BQ349" s="159">
        <f>BO349+1</f>
        <v>46113</v>
      </c>
      <c r="BR349" s="159">
        <f>BQ349+29</f>
        <v>46142</v>
      </c>
      <c r="BS349" s="163">
        <f>IFERROR(IF(($R349-BR349)&gt;=0,0,IF(($S349-BQ349)&lt;0,0,IF(AND(($S349-BR349)&gt;0,(BQ349-$R349)&gt;0),$V349/365*(BR349-BQ349+1),IF(AND(($S349-BR349)&lt;=0,(BQ349-$R349)&gt;0),$V349/365*($S349-BQ349+1),$V349/365*(BR349-$R349+1))))),0)</f>
        <v>0</v>
      </c>
      <c r="BT349" s="159">
        <f>BR349+1</f>
        <v>46143</v>
      </c>
      <c r="BU349" s="159">
        <f>BT349+30</f>
        <v>46173</v>
      </c>
      <c r="BV349" s="163">
        <f>IFERROR(IF(($R349-BU349)&gt;=0,0,IF(($S349-BT349)&lt;0,0,IF(AND(($S349-BU349)&gt;0,(BT349-$R349)&gt;0),$V349/365*(BU349-BT349+1),IF(AND(($S349-BU349)&lt;=0,(BT349-$R349)&gt;0),$V349/365*($S349-BT349+1),$V349/365*(BU349-$R349+1))))),0)</f>
        <v>0</v>
      </c>
      <c r="BW349" s="159">
        <f>BU349+1</f>
        <v>46174</v>
      </c>
      <c r="BX349" s="159">
        <f>BW349+29</f>
        <v>46203</v>
      </c>
      <c r="BY349" s="163">
        <f>IFERROR(IF(($R349-BX349)&gt;=0,0,IF(($S349-BW349)&lt;0,0,IF(AND(($S349-BX349)&gt;0,(BW349-$R349)&gt;0),$V349/365*(BX349-BW349+1),IF(AND(($S349-BX349)&lt;=0,(BW349-$R349)&gt;0),$V349/365*($S349-BW349+1),$V349/365*(BX349-$R349+1))))),0)</f>
        <v>0</v>
      </c>
      <c r="BZ349" s="159">
        <f>BX349+1</f>
        <v>46204</v>
      </c>
      <c r="CA349" s="159">
        <f>BZ349+30</f>
        <v>46234</v>
      </c>
      <c r="CB349" s="163">
        <f>IFERROR(IF(($R349-CA349)&gt;=0,0,IF(($S349-BZ349)&lt;0,0,IF(AND(($S349-CA349)&gt;0,(BZ349-$R349)&gt;0),$V349/365*(CA349-BZ349+1),IF(AND(($S349-CA349)&lt;=0,(BZ349-$R349)&gt;0),$V349/365*($S349-BZ349+1),$V349/365*(CA349-$R349+1))))),0)</f>
        <v>0</v>
      </c>
      <c r="CC349" s="159">
        <f>CA349+1</f>
        <v>46235</v>
      </c>
      <c r="CD349" s="159">
        <f>CC349+30</f>
        <v>46265</v>
      </c>
      <c r="CE349" s="163">
        <f>IFERROR(IF(($R349-CD349)&gt;=0,0,IF(($S349-CC349)&lt;0,0,IF(AND(($S349-CD349)&gt;0,(CC349-$R349)&gt;0),$V349/365*(CD349-CC349+1),IF(AND(($S349-CD349)&lt;=0,(CC349-$R349)&gt;0),$V349/365*($S349-CC349+1),$V349/365*(CD349-$R349+1))))),0)</f>
        <v>0</v>
      </c>
      <c r="CF349" s="159">
        <f>CD349+1</f>
        <v>46266</v>
      </c>
      <c r="CG349" s="159">
        <f>CF349+29</f>
        <v>46295</v>
      </c>
      <c r="CH349" s="163">
        <f>IFERROR(IF(($R349-CG349)&gt;=0,0,IF(($S349-CF349)&lt;0,0,IF(AND(($S349-CG349)&gt;0,(CF349-$R349)&gt;0),$V349/365*(CG349-CF349+1),IF(AND(($S349-CG349)&lt;=0,(CF349-$R349)&gt;0),$V349/365*($S349-CF349+1),$V349/365*(CG349-$R349+1))))),0)</f>
        <v>0</v>
      </c>
      <c r="CI349" s="159">
        <f>CG349+1</f>
        <v>46296</v>
      </c>
      <c r="CJ349" s="159">
        <f>CI349+30</f>
        <v>46326</v>
      </c>
      <c r="CK349" s="163">
        <f>IFERROR(IF(($R349-CJ349)&gt;=0,0,IF(($S349-CI349)&lt;0,0,IF(AND(($S349-CJ349)&gt;0,(CI349-$R349)&gt;0),$V349/365*(CJ349-CI349+1),IF(AND(($S349-CJ349)&lt;=0,(CI349-$R349)&gt;0),$V349/365*($S349-CI349+1),$V349/365*(CJ349-$R349+1))))),0)</f>
        <v>0</v>
      </c>
      <c r="CL349" s="159">
        <f>CJ349+1</f>
        <v>46327</v>
      </c>
      <c r="CM349" s="159">
        <f>CL349+29</f>
        <v>46356</v>
      </c>
      <c r="CN349" s="163">
        <f>IFERROR(IF(($R349-CM349)&gt;=0,0,IF(($S349-CL349)&lt;0,0,IF(AND(($S349-CM349)&gt;0,(CL349-$R349)&gt;0),$V349/365*(CM349-CL349+1),IF(AND(($S349-CM349)&lt;=0,(CL349-$R349)&gt;0),$V349/365*($S349-CL349+1),$V349/365*(CM349-$R349+1))))),0)</f>
        <v>0</v>
      </c>
      <c r="CO349" s="159">
        <f>CM349+1</f>
        <v>46357</v>
      </c>
      <c r="CP349" s="159">
        <f>CO349+30</f>
        <v>46387</v>
      </c>
      <c r="CQ349" s="163">
        <f>IFERROR(IF(($R349-CP349)&gt;=0,0,IF(($S349-CO349)&lt;0,0,IF(AND(($S349-CP349)&gt;0,(CO349-$R349)&gt;0),$V349/365*(CP349-CO349+1),IF(AND(($S349-CP349)&lt;=0,(CO349-$R349)&gt;0),$V349/365*($S349-CO349+1),$V349/365*(CP349-$R349+1))))),0)</f>
        <v>0</v>
      </c>
    </row>
    <row r="350" s="85" customFormat="1" ht="24" customHeight="1" outlineLevel="4" spans="1:95">
      <c r="A350" s="124"/>
      <c r="B350" s="125"/>
      <c r="C350" s="126"/>
      <c r="D350" s="124"/>
      <c r="E350" s="125"/>
      <c r="F350" s="125"/>
      <c r="G350" s="125"/>
      <c r="H350" s="127"/>
      <c r="I350" s="127"/>
      <c r="J350" s="127">
        <f t="shared" si="161"/>
        <v>0</v>
      </c>
      <c r="K350" s="127">
        <f>K349+1</f>
        <v>3</v>
      </c>
      <c r="L350" s="152" t="s">
        <v>2852</v>
      </c>
      <c r="M350" s="153" t="str">
        <f>IFERROR(VLOOKUP($L350,'2-2 引出数据_合同数据仓库'!$B$2:$BP$10000,3,FALSE),0)</f>
        <v>深圳金地中心2023年“四害消杀”外包服务合同盖章申请</v>
      </c>
      <c r="N350" s="127"/>
      <c r="O350" s="153">
        <f>IFERROR(VLOOKUP((LEFT(VLOOKUP($L350,'2-2 引出数据_合同数据仓库'!$B$2:$BP$10000,64,FALSE),15)&amp;(RIGHT(VLOOKUP($L350,'2-2 引出数据_合同数据仓库'!$B$2:$BP$10000,64,FALSE),4)+1)),'2-2 引出数据_合同数据仓库'!$B$2:$BP$10000,3,FALSE),0)</f>
        <v>0</v>
      </c>
      <c r="P350" s="127"/>
      <c r="Q350" s="127" t="str">
        <f>IFERROR(VLOOKUP($L350,'2-2 引出数据_合同数据仓库'!$B$2:$BP$10000,28,FALSE),0)</f>
        <v>2023-07-01</v>
      </c>
      <c r="R350" s="127" t="str">
        <f>IFERROR(VLOOKUP($L350,'2-2 引出数据_合同数据仓库'!$B$2:$BP$10000,29,FALSE),0)</f>
        <v>2023-07-01</v>
      </c>
      <c r="S350" s="127" t="str">
        <f>IFERROR(VLOOKUP($L350,'2-2 引出数据_合同数据仓库'!$B$2:$BP$10000,4,FALSE),0)</f>
        <v>2024-06-30</v>
      </c>
      <c r="T350" s="127"/>
      <c r="U350" s="127">
        <f>IFERROR(VLOOKUP($L350,'2-2 引出数据_合同数据仓库'!$B$2:$BP$10000,15,FALSE),0)</f>
        <v>25687.55</v>
      </c>
      <c r="V350" s="127">
        <f>U350/(S350-R350+1)*365</f>
        <v>25617.3654371585</v>
      </c>
      <c r="W350" s="127"/>
      <c r="X350" s="159">
        <v>45658</v>
      </c>
      <c r="Y350" s="159">
        <f>X350+30</f>
        <v>45688</v>
      </c>
      <c r="Z350" s="163">
        <f>IFERROR(IF(($R350-Y350)&gt;=0,0,IF(($S350-X350)&lt;0,0,IF(AND(($S350-Y350)&gt;0,(X350-$R350)&gt;0),$V350/365*(Y350-X350+1),IF(AND(($S350-Y350)&lt;=0,(X350-$R350)&gt;0),$V350/365*($S350-X350+1),$V350/365*(Y350-$R350+1))))),0)</f>
        <v>0</v>
      </c>
      <c r="AA350" s="159">
        <f>Y350+1</f>
        <v>45689</v>
      </c>
      <c r="AB350" s="159">
        <f>AA350+27</f>
        <v>45716</v>
      </c>
      <c r="AC350" s="163">
        <f>IFERROR(IF(($R350-AB350)&gt;=0,0,IF(($S350-AA350)&lt;0,0,IF(AND(($S350-AB350)&gt;0,(AA350-$R350)&gt;0),$V350/365*(AB350-AA350+1),IF(AND(($S350-AB350)&lt;=0,(AA350-$R350)&gt;0),$V350/365*($S350-AA350+1),$V350/365*(AB350-$R350+1))))),0)</f>
        <v>0</v>
      </c>
      <c r="AD350" s="159">
        <f>AB350+1</f>
        <v>45717</v>
      </c>
      <c r="AE350" s="159">
        <f>AD350+30</f>
        <v>45747</v>
      </c>
      <c r="AF350" s="163">
        <f>IFERROR(IF(($R350-AE350)&gt;=0,0,IF(($S350-AD350)&lt;0,0,IF(AND(($S350-AE350)&gt;0,(AD350-$R350)&gt;0),$V350/365*(AE350-AD350+1),IF(AND(($S350-AE350)&lt;=0,(AD350-$R350)&gt;0),$V350/365*($S350-AD350+1),$V350/365*(AE350-$R350+1))))),0)</f>
        <v>0</v>
      </c>
      <c r="AG350" s="159">
        <f>AE350+1</f>
        <v>45748</v>
      </c>
      <c r="AH350" s="159">
        <f>AG350+29</f>
        <v>45777</v>
      </c>
      <c r="AI350" s="163">
        <f>IFERROR(IF(($R350-AH350)&gt;=0,0,IF(($S350-AG350)&lt;0,0,IF(AND(($S350-AH350)&gt;0,(AG350-$R350)&gt;0),$V350/365*(AH350-AG350+1),IF(AND(($S350-AH350)&lt;=0,(AG350-$R350)&gt;0),$V350/365*($S350-AG350+1),$V350/365*(AH350-$R350+1))))),0)</f>
        <v>0</v>
      </c>
      <c r="AJ350" s="159">
        <f>AH350+1</f>
        <v>45778</v>
      </c>
      <c r="AK350" s="159">
        <f>AJ350+30</f>
        <v>45808</v>
      </c>
      <c r="AL350" s="163">
        <f>IFERROR(IF(($R350-AK350)&gt;=0,0,IF(($S350-AJ350)&lt;0,0,IF(AND(($S350-AK350)&gt;0,(AJ350-$R350)&gt;0),$V350/365*(AK350-AJ350+1),IF(AND(($S350-AK350)&lt;=0,(AJ350-$R350)&gt;0),$V350/365*($S350-AJ350+1),$V350/365*(AK350-$R350+1))))),0)</f>
        <v>0</v>
      </c>
      <c r="AM350" s="159">
        <f>AK350+1</f>
        <v>45809</v>
      </c>
      <c r="AN350" s="159">
        <f>AM350+29</f>
        <v>45838</v>
      </c>
      <c r="AO350" s="163">
        <f>IFERROR(IF(($R350-AN350)&gt;=0,0,IF(($S350-AM350)&lt;0,0,IF(AND(($S350-AN350)&gt;0,(AM350-$R350)&gt;0),$V350/365*(AN350-AM350+1),IF(AND(($S350-AN350)&lt;=0,(AM350-$R350)&gt;0),$V350/365*($S350-AM350+1),$V350/365*(AN350-$R350+1))))),0)</f>
        <v>0</v>
      </c>
      <c r="AP350" s="159">
        <f>AN350+1</f>
        <v>45839</v>
      </c>
      <c r="AQ350" s="159">
        <f>AP350+30</f>
        <v>45869</v>
      </c>
      <c r="AR350" s="163">
        <f>IFERROR(IF(($R350-AQ350)&gt;=0,0,IF(($S350-AP350)&lt;0,0,IF(AND(($S350-AQ350)&gt;0,(AP350-$R350)&gt;0),$V350/365*(AQ350-AP350+1),IF(AND(($S350-AQ350)&lt;=0,(AP350-$R350)&gt;0),$V350/365*($S350-AP350+1),$V350/365*(AQ350-$R350+1))))),0)</f>
        <v>0</v>
      </c>
      <c r="AS350" s="159">
        <f>AQ350+1</f>
        <v>45870</v>
      </c>
      <c r="AT350" s="159">
        <f>AS350+30</f>
        <v>45900</v>
      </c>
      <c r="AU350" s="163">
        <f>IFERROR(IF(($R350-AT350)&gt;=0,0,IF(($S350-AS350)&lt;0,0,IF(AND(($S350-AT350)&gt;0,(AS350-$R350)&gt;0),$V350/365*(AT350-AS350+1),IF(AND(($S350-AT350)&lt;=0,(AS350-$R350)&gt;0),$V350/365*($S350-AS350+1),$V350/365*(AT350-$R350+1))))),0)</f>
        <v>0</v>
      </c>
      <c r="AV350" s="159">
        <f>AT350+1</f>
        <v>45901</v>
      </c>
      <c r="AW350" s="159">
        <f>AV350+29</f>
        <v>45930</v>
      </c>
      <c r="AX350" s="163">
        <f>IFERROR(IF(($R350-AW350)&gt;=0,0,IF(($S350-AV350)&lt;0,0,IF(AND(($S350-AW350)&gt;0,(AV350-$R350)&gt;0),$V350/365*(AW350-AV350+1),IF(AND(($S350-AW350)&lt;=0,(AV350-$R350)&gt;0),$V350/365*($S350-AV350+1),$V350/365*(AW350-$R350+1))))),0)</f>
        <v>0</v>
      </c>
      <c r="AY350" s="159">
        <f>AW350+1</f>
        <v>45931</v>
      </c>
      <c r="AZ350" s="159">
        <f>AY350+30</f>
        <v>45961</v>
      </c>
      <c r="BA350" s="163">
        <f>IFERROR(IF(($R350-AZ350)&gt;=0,0,IF(($S350-AY350)&lt;0,0,IF(AND(($S350-AZ350)&gt;0,(AY350-$R350)&gt;0),$V350/365*(AZ350-AY350+1),IF(AND(($S350-AZ350)&lt;=0,(AY350-$R350)&gt;0),$V350/365*($S350-AY350+1),$V350/365*(AZ350-$R350+1))))),0)</f>
        <v>0</v>
      </c>
      <c r="BB350" s="159">
        <f>AZ350+1</f>
        <v>45962</v>
      </c>
      <c r="BC350" s="159">
        <f>BB350+29</f>
        <v>45991</v>
      </c>
      <c r="BD350" s="163">
        <f>IFERROR(IF(($R350-BC350)&gt;=0,0,IF(($S350-BB350)&lt;0,0,IF(AND(($S350-BC350)&gt;0,(BB350-$R350)&gt;0),$V350/365*(BC350-BB350+1),IF(AND(($S350-BC350)&lt;=0,(BB350-$R350)&gt;0),$V350/365*($S350-BB350+1),$V350/365*(BC350-$R350+1))))),0)</f>
        <v>0</v>
      </c>
      <c r="BE350" s="159">
        <f>BC350+1</f>
        <v>45992</v>
      </c>
      <c r="BF350" s="159">
        <f>BE350+30</f>
        <v>46022</v>
      </c>
      <c r="BG350" s="163">
        <f>IFERROR(IF(($R350-BF350)&gt;=0,0,IF(($S350-BE350)&lt;0,0,IF(AND(($S350-BF350)&gt;0,(BE350-$R350)&gt;0),$V350/365*(BF350-BE350+1),IF(AND(($S350-BF350)&lt;=0,(BE350-$R350)&gt;0),$V350/365*($S350-BE350+1),$V350/365*(BF350-$R350+1))))),0)</f>
        <v>0</v>
      </c>
      <c r="BH350" s="159">
        <v>46023</v>
      </c>
      <c r="BI350" s="159">
        <f>BH350+30</f>
        <v>46053</v>
      </c>
      <c r="BJ350" s="163">
        <f>IFERROR(IF(($R350-BI350)&gt;=0,0,IF(($S350-BH350)&lt;0,0,IF(AND(($S350-BI350)&gt;0,(BH350-$R350)&gt;0),$V350/365*(BI350-BH350+1),IF(AND(($S350-BI350)&lt;=0,(BH350-$R350)&gt;0),$V350/365*($S350-BH350+1),$V350/365*(BI350-$R350+1))))),0)</f>
        <v>0</v>
      </c>
      <c r="BK350" s="159">
        <f>BI350+1</f>
        <v>46054</v>
      </c>
      <c r="BL350" s="159">
        <f>BK350+27</f>
        <v>46081</v>
      </c>
      <c r="BM350" s="163">
        <f>IFERROR(IF(($R350-BL350)&gt;=0,0,IF(($S350-BK350)&lt;0,0,IF(AND(($S350-BL350)&gt;0,(BK350-$R350)&gt;0),$V350/365*(BL350-BK350+1),IF(AND(($S350-BL350)&lt;=0,(BK350-$R350)&gt;0),$V350/365*($S350-BK350+1),$V350/365*(BL350-$R350+1))))),0)</f>
        <v>0</v>
      </c>
      <c r="BN350" s="159">
        <f>BL350+1</f>
        <v>46082</v>
      </c>
      <c r="BO350" s="159">
        <f>BN350+30</f>
        <v>46112</v>
      </c>
      <c r="BP350" s="163">
        <f>IFERROR(IF(($R350-BO350)&gt;=0,0,IF(($S350-BN350)&lt;0,0,IF(AND(($S350-BO350)&gt;0,(BN350-$R350)&gt;0),$V350/365*(BO350-BN350+1),IF(AND(($S350-BO350)&lt;=0,(BN350-$R350)&gt;0),$V350/365*($S350-BN350+1),$V350/365*(BO350-$R350+1))))),0)</f>
        <v>0</v>
      </c>
      <c r="BQ350" s="159">
        <f>BO350+1</f>
        <v>46113</v>
      </c>
      <c r="BR350" s="159">
        <f>BQ350+29</f>
        <v>46142</v>
      </c>
      <c r="BS350" s="163">
        <f>IFERROR(IF(($R350-BR350)&gt;=0,0,IF(($S350-BQ350)&lt;0,0,IF(AND(($S350-BR350)&gt;0,(BQ350-$R350)&gt;0),$V350/365*(BR350-BQ350+1),IF(AND(($S350-BR350)&lt;=0,(BQ350-$R350)&gt;0),$V350/365*($S350-BQ350+1),$V350/365*(BR350-$R350+1))))),0)</f>
        <v>0</v>
      </c>
      <c r="BT350" s="159">
        <f>BR350+1</f>
        <v>46143</v>
      </c>
      <c r="BU350" s="159">
        <f>BT350+30</f>
        <v>46173</v>
      </c>
      <c r="BV350" s="163">
        <f>IFERROR(IF(($R350-BU350)&gt;=0,0,IF(($S350-BT350)&lt;0,0,IF(AND(($S350-BU350)&gt;0,(BT350-$R350)&gt;0),$V350/365*(BU350-BT350+1),IF(AND(($S350-BU350)&lt;=0,(BT350-$R350)&gt;0),$V350/365*($S350-BT350+1),$V350/365*(BU350-$R350+1))))),0)</f>
        <v>0</v>
      </c>
      <c r="BW350" s="159">
        <f>BU350+1</f>
        <v>46174</v>
      </c>
      <c r="BX350" s="159">
        <f>BW350+29</f>
        <v>46203</v>
      </c>
      <c r="BY350" s="163">
        <f>IFERROR(IF(($R350-BX350)&gt;=0,0,IF(($S350-BW350)&lt;0,0,IF(AND(($S350-BX350)&gt;0,(BW350-$R350)&gt;0),$V350/365*(BX350-BW350+1),IF(AND(($S350-BX350)&lt;=0,(BW350-$R350)&gt;0),$V350/365*($S350-BW350+1),$V350/365*(BX350-$R350+1))))),0)</f>
        <v>0</v>
      </c>
      <c r="BZ350" s="159">
        <f>BX350+1</f>
        <v>46204</v>
      </c>
      <c r="CA350" s="159">
        <f>BZ350+30</f>
        <v>46234</v>
      </c>
      <c r="CB350" s="163">
        <f>IFERROR(IF(($R350-CA350)&gt;=0,0,IF(($S350-BZ350)&lt;0,0,IF(AND(($S350-CA350)&gt;0,(BZ350-$R350)&gt;0),$V350/365*(CA350-BZ350+1),IF(AND(($S350-CA350)&lt;=0,(BZ350-$R350)&gt;0),$V350/365*($S350-BZ350+1),$V350/365*(CA350-$R350+1))))),0)</f>
        <v>0</v>
      </c>
      <c r="CC350" s="159">
        <f>CA350+1</f>
        <v>46235</v>
      </c>
      <c r="CD350" s="159">
        <f>CC350+30</f>
        <v>46265</v>
      </c>
      <c r="CE350" s="163">
        <f>IFERROR(IF(($R350-CD350)&gt;=0,0,IF(($S350-CC350)&lt;0,0,IF(AND(($S350-CD350)&gt;0,(CC350-$R350)&gt;0),$V350/365*(CD350-CC350+1),IF(AND(($S350-CD350)&lt;=0,(CC350-$R350)&gt;0),$V350/365*($S350-CC350+1),$V350/365*(CD350-$R350+1))))),0)</f>
        <v>0</v>
      </c>
      <c r="CF350" s="159">
        <f>CD350+1</f>
        <v>46266</v>
      </c>
      <c r="CG350" s="159">
        <f>CF350+29</f>
        <v>46295</v>
      </c>
      <c r="CH350" s="163">
        <f>IFERROR(IF(($R350-CG350)&gt;=0,0,IF(($S350-CF350)&lt;0,0,IF(AND(($S350-CG350)&gt;0,(CF350-$R350)&gt;0),$V350/365*(CG350-CF350+1),IF(AND(($S350-CG350)&lt;=0,(CF350-$R350)&gt;0),$V350/365*($S350-CF350+1),$V350/365*(CG350-$R350+1))))),0)</f>
        <v>0</v>
      </c>
      <c r="CI350" s="159">
        <f>CG350+1</f>
        <v>46296</v>
      </c>
      <c r="CJ350" s="159">
        <f>CI350+30</f>
        <v>46326</v>
      </c>
      <c r="CK350" s="163">
        <f>IFERROR(IF(($R350-CJ350)&gt;=0,0,IF(($S350-CI350)&lt;0,0,IF(AND(($S350-CJ350)&gt;0,(CI350-$R350)&gt;0),$V350/365*(CJ350-CI350+1),IF(AND(($S350-CJ350)&lt;=0,(CI350-$R350)&gt;0),$V350/365*($S350-CI350+1),$V350/365*(CJ350-$R350+1))))),0)</f>
        <v>0</v>
      </c>
      <c r="CL350" s="159">
        <f>CJ350+1</f>
        <v>46327</v>
      </c>
      <c r="CM350" s="159">
        <f>CL350+29</f>
        <v>46356</v>
      </c>
      <c r="CN350" s="163">
        <f>IFERROR(IF(($R350-CM350)&gt;=0,0,IF(($S350-CL350)&lt;0,0,IF(AND(($S350-CM350)&gt;0,(CL350-$R350)&gt;0),$V350/365*(CM350-CL350+1),IF(AND(($S350-CM350)&lt;=0,(CL350-$R350)&gt;0),$V350/365*($S350-CL350+1),$V350/365*(CM350-$R350+1))))),0)</f>
        <v>0</v>
      </c>
      <c r="CO350" s="159">
        <f>CM350+1</f>
        <v>46357</v>
      </c>
      <c r="CP350" s="159">
        <f>CO350+30</f>
        <v>46387</v>
      </c>
      <c r="CQ350" s="163">
        <f>IFERROR(IF(($R350-CP350)&gt;=0,0,IF(($S350-CO350)&lt;0,0,IF(AND(($S350-CP350)&gt;0,(CO350-$R350)&gt;0),$V350/365*(CP350-CO350+1),IF(AND(($S350-CP350)&lt;=0,(CO350-$R350)&gt;0),$V350/365*($S350-CO350+1),$V350/365*(CP350-$R350+1))))),0)</f>
        <v>0</v>
      </c>
    </row>
    <row r="351" s="85" customFormat="1" ht="24" customHeight="1" outlineLevel="4" spans="1:95">
      <c r="A351" s="124"/>
      <c r="B351" s="125"/>
      <c r="C351" s="126"/>
      <c r="D351" s="124"/>
      <c r="E351" s="125"/>
      <c r="F351" s="125"/>
      <c r="G351" s="125"/>
      <c r="H351" s="127"/>
      <c r="I351" s="127"/>
      <c r="J351" s="127">
        <f t="shared" si="161"/>
        <v>0</v>
      </c>
      <c r="K351" s="127">
        <f>K350+1</f>
        <v>4</v>
      </c>
      <c r="L351" s="152"/>
      <c r="M351" s="153">
        <f>IFERROR(VLOOKUP($L351,'2-2 引出数据_合同数据仓库'!$B$2:$BP$10000,3,FALSE),0)</f>
        <v>0</v>
      </c>
      <c r="N351" s="127"/>
      <c r="O351" s="153">
        <f>IFERROR(VLOOKUP((LEFT(VLOOKUP($L351,'2-2 引出数据_合同数据仓库'!$B$2:$BP$10000,64,FALSE),15)&amp;(RIGHT(VLOOKUP($L351,'2-2 引出数据_合同数据仓库'!$B$2:$BP$10000,64,FALSE),4)+1)),'2-2 引出数据_合同数据仓库'!$B$2:$BP$10000,3,FALSE),0)</f>
        <v>0</v>
      </c>
      <c r="P351" s="127"/>
      <c r="Q351" s="127">
        <f>IFERROR(VLOOKUP($L351,'2-2 引出数据_合同数据仓库'!$B$2:$BP$10000,28,FALSE),0)</f>
        <v>0</v>
      </c>
      <c r="R351" s="127">
        <f>IFERROR(VLOOKUP($L351,'2-2 引出数据_合同数据仓库'!$B$2:$BP$10000,29,FALSE),0)</f>
        <v>0</v>
      </c>
      <c r="S351" s="127">
        <f>IFERROR(VLOOKUP($L351,'2-2 引出数据_合同数据仓库'!$B$2:$BP$10000,4,FALSE),0)</f>
        <v>0</v>
      </c>
      <c r="T351" s="127"/>
      <c r="U351" s="127">
        <f>IFERROR(VLOOKUP($L351,'2-2 引出数据_合同数据仓库'!$B$2:$BP$10000,15,FALSE),0)</f>
        <v>0</v>
      </c>
      <c r="V351" s="127">
        <f>U351/(S351-R351+1)*365</f>
        <v>0</v>
      </c>
      <c r="W351" s="127"/>
      <c r="X351" s="159">
        <v>45658</v>
      </c>
      <c r="Y351" s="159">
        <f>X351+30</f>
        <v>45688</v>
      </c>
      <c r="Z351" s="163">
        <f>IFERROR(IF(($R351-Y351)&gt;=0,0,IF(($S351-X351)&lt;0,0,IF(AND(($S351-Y351)&gt;0,(X351-$R351)&gt;0),$V351/365*(Y351-X351+1),IF(AND(($S351-Y351)&lt;=0,(X351-$R351)&gt;0),$V351/365*($S351-X351+1),$V351/365*(Y351-$R351+1))))),0)</f>
        <v>0</v>
      </c>
      <c r="AA351" s="159">
        <f>Y351+1</f>
        <v>45689</v>
      </c>
      <c r="AB351" s="159">
        <f>AA351+27</f>
        <v>45716</v>
      </c>
      <c r="AC351" s="163">
        <f>IFERROR(IF(($R351-AB351)&gt;=0,0,IF(($S351-AA351)&lt;0,0,IF(AND(($S351-AB351)&gt;0,(AA351-$R351)&gt;0),$V351/365*(AB351-AA351+1),IF(AND(($S351-AB351)&lt;=0,(AA351-$R351)&gt;0),$V351/365*($S351-AA351+1),$V351/365*(AB351-$R351+1))))),0)</f>
        <v>0</v>
      </c>
      <c r="AD351" s="159">
        <f>AB351+1</f>
        <v>45717</v>
      </c>
      <c r="AE351" s="159">
        <f>AD351+30</f>
        <v>45747</v>
      </c>
      <c r="AF351" s="163">
        <f>IFERROR(IF(($R351-AE351)&gt;=0,0,IF(($S351-AD351)&lt;0,0,IF(AND(($S351-AE351)&gt;0,(AD351-$R351)&gt;0),$V351/365*(AE351-AD351+1),IF(AND(($S351-AE351)&lt;=0,(AD351-$R351)&gt;0),$V351/365*($S351-AD351+1),$V351/365*(AE351-$R351+1))))),0)</f>
        <v>0</v>
      </c>
      <c r="AG351" s="159">
        <f>AE351+1</f>
        <v>45748</v>
      </c>
      <c r="AH351" s="159">
        <f>AG351+29</f>
        <v>45777</v>
      </c>
      <c r="AI351" s="163">
        <f>IFERROR(IF(($R351-AH351)&gt;=0,0,IF(($S351-AG351)&lt;0,0,IF(AND(($S351-AH351)&gt;0,(AG351-$R351)&gt;0),$V351/365*(AH351-AG351+1),IF(AND(($S351-AH351)&lt;=0,(AG351-$R351)&gt;0),$V351/365*($S351-AG351+1),$V351/365*(AH351-$R351+1))))),0)</f>
        <v>0</v>
      </c>
      <c r="AJ351" s="159">
        <f>AH351+1</f>
        <v>45778</v>
      </c>
      <c r="AK351" s="159">
        <f>AJ351+30</f>
        <v>45808</v>
      </c>
      <c r="AL351" s="163">
        <f>IFERROR(IF(($R351-AK351)&gt;=0,0,IF(($S351-AJ351)&lt;0,0,IF(AND(($S351-AK351)&gt;0,(AJ351-$R351)&gt;0),$V351/365*(AK351-AJ351+1),IF(AND(($S351-AK351)&lt;=0,(AJ351-$R351)&gt;0),$V351/365*($S351-AJ351+1),$V351/365*(AK351-$R351+1))))),0)</f>
        <v>0</v>
      </c>
      <c r="AM351" s="159">
        <f>AK351+1</f>
        <v>45809</v>
      </c>
      <c r="AN351" s="159">
        <f>AM351+29</f>
        <v>45838</v>
      </c>
      <c r="AO351" s="163">
        <f>IFERROR(IF(($R351-AN351)&gt;=0,0,IF(($S351-AM351)&lt;0,0,IF(AND(($S351-AN351)&gt;0,(AM351-$R351)&gt;0),$V351/365*(AN351-AM351+1),IF(AND(($S351-AN351)&lt;=0,(AM351-$R351)&gt;0),$V351/365*($S351-AM351+1),$V351/365*(AN351-$R351+1))))),0)</f>
        <v>0</v>
      </c>
      <c r="AP351" s="159">
        <f>AN351+1</f>
        <v>45839</v>
      </c>
      <c r="AQ351" s="159">
        <f>AP351+30</f>
        <v>45869</v>
      </c>
      <c r="AR351" s="163">
        <f>IFERROR(IF(($R351-AQ351)&gt;=0,0,IF(($S351-AP351)&lt;0,0,IF(AND(($S351-AQ351)&gt;0,(AP351-$R351)&gt;0),$V351/365*(AQ351-AP351+1),IF(AND(($S351-AQ351)&lt;=0,(AP351-$R351)&gt;0),$V351/365*($S351-AP351+1),$V351/365*(AQ351-$R351+1))))),0)</f>
        <v>0</v>
      </c>
      <c r="AS351" s="159">
        <f>AQ351+1</f>
        <v>45870</v>
      </c>
      <c r="AT351" s="159">
        <f>AS351+30</f>
        <v>45900</v>
      </c>
      <c r="AU351" s="163">
        <f>IFERROR(IF(($R351-AT351)&gt;=0,0,IF(($S351-AS351)&lt;0,0,IF(AND(($S351-AT351)&gt;0,(AS351-$R351)&gt;0),$V351/365*(AT351-AS351+1),IF(AND(($S351-AT351)&lt;=0,(AS351-$R351)&gt;0),$V351/365*($S351-AS351+1),$V351/365*(AT351-$R351+1))))),0)</f>
        <v>0</v>
      </c>
      <c r="AV351" s="159">
        <f>AT351+1</f>
        <v>45901</v>
      </c>
      <c r="AW351" s="159">
        <f>AV351+29</f>
        <v>45930</v>
      </c>
      <c r="AX351" s="163">
        <f>IFERROR(IF(($R351-AW351)&gt;=0,0,IF(($S351-AV351)&lt;0,0,IF(AND(($S351-AW351)&gt;0,(AV351-$R351)&gt;0),$V351/365*(AW351-AV351+1),IF(AND(($S351-AW351)&lt;=0,(AV351-$R351)&gt;0),$V351/365*($S351-AV351+1),$V351/365*(AW351-$R351+1))))),0)</f>
        <v>0</v>
      </c>
      <c r="AY351" s="159">
        <f>AW351+1</f>
        <v>45931</v>
      </c>
      <c r="AZ351" s="159">
        <f>AY351+30</f>
        <v>45961</v>
      </c>
      <c r="BA351" s="163">
        <f>IFERROR(IF(($R351-AZ351)&gt;=0,0,IF(($S351-AY351)&lt;0,0,IF(AND(($S351-AZ351)&gt;0,(AY351-$R351)&gt;0),$V351/365*(AZ351-AY351+1),IF(AND(($S351-AZ351)&lt;=0,(AY351-$R351)&gt;0),$V351/365*($S351-AY351+1),$V351/365*(AZ351-$R351+1))))),0)</f>
        <v>0</v>
      </c>
      <c r="BB351" s="159">
        <f>AZ351+1</f>
        <v>45962</v>
      </c>
      <c r="BC351" s="159">
        <f>BB351+29</f>
        <v>45991</v>
      </c>
      <c r="BD351" s="163">
        <f>IFERROR(IF(($R351-BC351)&gt;=0,0,IF(($S351-BB351)&lt;0,0,IF(AND(($S351-BC351)&gt;0,(BB351-$R351)&gt;0),$V351/365*(BC351-BB351+1),IF(AND(($S351-BC351)&lt;=0,(BB351-$R351)&gt;0),$V351/365*($S351-BB351+1),$V351/365*(BC351-$R351+1))))),0)</f>
        <v>0</v>
      </c>
      <c r="BE351" s="159">
        <f>BC351+1</f>
        <v>45992</v>
      </c>
      <c r="BF351" s="159">
        <f>BE351+30</f>
        <v>46022</v>
      </c>
      <c r="BG351" s="163">
        <f>IFERROR(IF(($R351-BF351)&gt;=0,0,IF(($S351-BE351)&lt;0,0,IF(AND(($S351-BF351)&gt;0,(BE351-$R351)&gt;0),$V351/365*(BF351-BE351+1),IF(AND(($S351-BF351)&lt;=0,(BE351-$R351)&gt;0),$V351/365*($S351-BE351+1),$V351/365*(BF351-$R351+1))))),0)</f>
        <v>0</v>
      </c>
      <c r="BH351" s="159">
        <v>46023</v>
      </c>
      <c r="BI351" s="159">
        <f>BH351+30</f>
        <v>46053</v>
      </c>
      <c r="BJ351" s="163">
        <f>IFERROR(IF(($R351-BI351)&gt;=0,0,IF(($S351-BH351)&lt;0,0,IF(AND(($S351-BI351)&gt;0,(BH351-$R351)&gt;0),$V351/365*(BI351-BH351+1),IF(AND(($S351-BI351)&lt;=0,(BH351-$R351)&gt;0),$V351/365*($S351-BH351+1),$V351/365*(BI351-$R351+1))))),0)</f>
        <v>0</v>
      </c>
      <c r="BK351" s="159">
        <f>BI351+1</f>
        <v>46054</v>
      </c>
      <c r="BL351" s="159">
        <f>BK351+27</f>
        <v>46081</v>
      </c>
      <c r="BM351" s="163">
        <f>IFERROR(IF(($R351-BL351)&gt;=0,0,IF(($S351-BK351)&lt;0,0,IF(AND(($S351-BL351)&gt;0,(BK351-$R351)&gt;0),$V351/365*(BL351-BK351+1),IF(AND(($S351-BL351)&lt;=0,(BK351-$R351)&gt;0),$V351/365*($S351-BK351+1),$V351/365*(BL351-$R351+1))))),0)</f>
        <v>0</v>
      </c>
      <c r="BN351" s="159">
        <f>BL351+1</f>
        <v>46082</v>
      </c>
      <c r="BO351" s="159">
        <f>BN351+30</f>
        <v>46112</v>
      </c>
      <c r="BP351" s="163">
        <f>IFERROR(IF(($R351-BO351)&gt;=0,0,IF(($S351-BN351)&lt;0,0,IF(AND(($S351-BO351)&gt;0,(BN351-$R351)&gt;0),$V351/365*(BO351-BN351+1),IF(AND(($S351-BO351)&lt;=0,(BN351-$R351)&gt;0),$V351/365*($S351-BN351+1),$V351/365*(BO351-$R351+1))))),0)</f>
        <v>0</v>
      </c>
      <c r="BQ351" s="159">
        <f>BO351+1</f>
        <v>46113</v>
      </c>
      <c r="BR351" s="159">
        <f>BQ351+29</f>
        <v>46142</v>
      </c>
      <c r="BS351" s="163">
        <f>IFERROR(IF(($R351-BR351)&gt;=0,0,IF(($S351-BQ351)&lt;0,0,IF(AND(($S351-BR351)&gt;0,(BQ351-$R351)&gt;0),$V351/365*(BR351-BQ351+1),IF(AND(($S351-BR351)&lt;=0,(BQ351-$R351)&gt;0),$V351/365*($S351-BQ351+1),$V351/365*(BR351-$R351+1))))),0)</f>
        <v>0</v>
      </c>
      <c r="BT351" s="159">
        <f>BR351+1</f>
        <v>46143</v>
      </c>
      <c r="BU351" s="159">
        <f>BT351+30</f>
        <v>46173</v>
      </c>
      <c r="BV351" s="163">
        <f>IFERROR(IF(($R351-BU351)&gt;=0,0,IF(($S351-BT351)&lt;0,0,IF(AND(($S351-BU351)&gt;0,(BT351-$R351)&gt;0),$V351/365*(BU351-BT351+1),IF(AND(($S351-BU351)&lt;=0,(BT351-$R351)&gt;0),$V351/365*($S351-BT351+1),$V351/365*(BU351-$R351+1))))),0)</f>
        <v>0</v>
      </c>
      <c r="BW351" s="159">
        <f>BU351+1</f>
        <v>46174</v>
      </c>
      <c r="BX351" s="159">
        <f>BW351+29</f>
        <v>46203</v>
      </c>
      <c r="BY351" s="163">
        <f>IFERROR(IF(($R351-BX351)&gt;=0,0,IF(($S351-BW351)&lt;0,0,IF(AND(($S351-BX351)&gt;0,(BW351-$R351)&gt;0),$V351/365*(BX351-BW351+1),IF(AND(($S351-BX351)&lt;=0,(BW351-$R351)&gt;0),$V351/365*($S351-BW351+1),$V351/365*(BX351-$R351+1))))),0)</f>
        <v>0</v>
      </c>
      <c r="BZ351" s="159">
        <f>BX351+1</f>
        <v>46204</v>
      </c>
      <c r="CA351" s="159">
        <f>BZ351+30</f>
        <v>46234</v>
      </c>
      <c r="CB351" s="163">
        <f>IFERROR(IF(($R351-CA351)&gt;=0,0,IF(($S351-BZ351)&lt;0,0,IF(AND(($S351-CA351)&gt;0,(BZ351-$R351)&gt;0),$V351/365*(CA351-BZ351+1),IF(AND(($S351-CA351)&lt;=0,(BZ351-$R351)&gt;0),$V351/365*($S351-BZ351+1),$V351/365*(CA351-$R351+1))))),0)</f>
        <v>0</v>
      </c>
      <c r="CC351" s="159">
        <f>CA351+1</f>
        <v>46235</v>
      </c>
      <c r="CD351" s="159">
        <f>CC351+30</f>
        <v>46265</v>
      </c>
      <c r="CE351" s="163">
        <f>IFERROR(IF(($R351-CD351)&gt;=0,0,IF(($S351-CC351)&lt;0,0,IF(AND(($S351-CD351)&gt;0,(CC351-$R351)&gt;0),$V351/365*(CD351-CC351+1),IF(AND(($S351-CD351)&lt;=0,(CC351-$R351)&gt;0),$V351/365*($S351-CC351+1),$V351/365*(CD351-$R351+1))))),0)</f>
        <v>0</v>
      </c>
      <c r="CF351" s="159">
        <f>CD351+1</f>
        <v>46266</v>
      </c>
      <c r="CG351" s="159">
        <f>CF351+29</f>
        <v>46295</v>
      </c>
      <c r="CH351" s="163">
        <f>IFERROR(IF(($R351-CG351)&gt;=0,0,IF(($S351-CF351)&lt;0,0,IF(AND(($S351-CG351)&gt;0,(CF351-$R351)&gt;0),$V351/365*(CG351-CF351+1),IF(AND(($S351-CG351)&lt;=0,(CF351-$R351)&gt;0),$V351/365*($S351-CF351+1),$V351/365*(CG351-$R351+1))))),0)</f>
        <v>0</v>
      </c>
      <c r="CI351" s="159">
        <f>CG351+1</f>
        <v>46296</v>
      </c>
      <c r="CJ351" s="159">
        <f>CI351+30</f>
        <v>46326</v>
      </c>
      <c r="CK351" s="163">
        <f>IFERROR(IF(($R351-CJ351)&gt;=0,0,IF(($S351-CI351)&lt;0,0,IF(AND(($S351-CJ351)&gt;0,(CI351-$R351)&gt;0),$V351/365*(CJ351-CI351+1),IF(AND(($S351-CJ351)&lt;=0,(CI351-$R351)&gt;0),$V351/365*($S351-CI351+1),$V351/365*(CJ351-$R351+1))))),0)</f>
        <v>0</v>
      </c>
      <c r="CL351" s="159">
        <f>CJ351+1</f>
        <v>46327</v>
      </c>
      <c r="CM351" s="159">
        <f>CL351+29</f>
        <v>46356</v>
      </c>
      <c r="CN351" s="163">
        <f>IFERROR(IF(($R351-CM351)&gt;=0,0,IF(($S351-CL351)&lt;0,0,IF(AND(($S351-CM351)&gt;0,(CL351-$R351)&gt;0),$V351/365*(CM351-CL351+1),IF(AND(($S351-CM351)&lt;=0,(CL351-$R351)&gt;0),$V351/365*($S351-CL351+1),$V351/365*(CM351-$R351+1))))),0)</f>
        <v>0</v>
      </c>
      <c r="CO351" s="159">
        <f>CM351+1</f>
        <v>46357</v>
      </c>
      <c r="CP351" s="159">
        <f>CO351+30</f>
        <v>46387</v>
      </c>
      <c r="CQ351" s="163">
        <f>IFERROR(IF(($R351-CP351)&gt;=0,0,IF(($S351-CO351)&lt;0,0,IF(AND(($S351-CP351)&gt;0,(CO351-$R351)&gt;0),$V351/365*(CP351-CO351+1),IF(AND(($S351-CP351)&lt;=0,(CO351-$R351)&gt;0),$V351/365*($S351-CO351+1),$V351/365*(CP351-$R351+1))))),0)</f>
        <v>0</v>
      </c>
    </row>
    <row r="352" s="85" customFormat="1" ht="24" customHeight="1" outlineLevel="4" spans="1:95">
      <c r="A352" s="128" t="s">
        <v>2815</v>
      </c>
      <c r="B352" s="129"/>
      <c r="C352" s="129"/>
      <c r="D352" s="129"/>
      <c r="E352" s="129"/>
      <c r="F352" s="129"/>
      <c r="G352" s="130"/>
      <c r="H352" s="131"/>
      <c r="I352" s="131"/>
      <c r="J352" s="131"/>
      <c r="K352" s="131"/>
      <c r="L352" s="154"/>
      <c r="M352" s="154"/>
      <c r="N352" s="131"/>
      <c r="O352" s="131"/>
      <c r="P352" s="131"/>
      <c r="Q352" s="131"/>
      <c r="R352" s="131"/>
      <c r="S352" s="131"/>
      <c r="T352" s="131"/>
      <c r="U352" s="131"/>
      <c r="V352" s="131"/>
      <c r="W352" s="131"/>
      <c r="X352" s="131"/>
      <c r="Y352" s="131"/>
      <c r="Z352" s="131"/>
      <c r="AA352" s="131"/>
      <c r="AB352" s="131"/>
      <c r="AC352" s="131"/>
      <c r="AD352" s="131"/>
      <c r="AE352" s="131"/>
      <c r="AF352" s="131"/>
      <c r="AG352" s="131"/>
      <c r="AH352" s="131"/>
      <c r="AI352" s="131"/>
      <c r="AJ352" s="131"/>
      <c r="AK352" s="131"/>
      <c r="AL352" s="131"/>
      <c r="AM352" s="131"/>
      <c r="AN352" s="131"/>
      <c r="AO352" s="131"/>
      <c r="AP352" s="131"/>
      <c r="AQ352" s="131"/>
      <c r="AR352" s="131"/>
      <c r="AS352" s="131"/>
      <c r="AT352" s="131"/>
      <c r="AU352" s="131"/>
      <c r="AV352" s="131"/>
      <c r="AW352" s="131"/>
      <c r="AX352" s="131"/>
      <c r="AY352" s="131"/>
      <c r="AZ352" s="131"/>
      <c r="BA352" s="131"/>
      <c r="BB352" s="131"/>
      <c r="BC352" s="131"/>
      <c r="BD352" s="131"/>
      <c r="BE352" s="131"/>
      <c r="BF352" s="131"/>
      <c r="BG352" s="131"/>
      <c r="BH352" s="131"/>
      <c r="BI352" s="131"/>
      <c r="BJ352" s="131"/>
      <c r="BK352" s="131"/>
      <c r="BL352" s="131"/>
      <c r="BM352" s="131"/>
      <c r="BN352" s="131"/>
      <c r="BO352" s="131"/>
      <c r="BP352" s="131"/>
      <c r="BQ352" s="131"/>
      <c r="BR352" s="131"/>
      <c r="BS352" s="131"/>
      <c r="BT352" s="131"/>
      <c r="BU352" s="131"/>
      <c r="BV352" s="131"/>
      <c r="BW352" s="131"/>
      <c r="BX352" s="131"/>
      <c r="BY352" s="131"/>
      <c r="BZ352" s="131"/>
      <c r="CA352" s="131"/>
      <c r="CB352" s="131"/>
      <c r="CC352" s="131"/>
      <c r="CD352" s="131"/>
      <c r="CE352" s="131"/>
      <c r="CF352" s="131"/>
      <c r="CG352" s="131"/>
      <c r="CH352" s="131"/>
      <c r="CI352" s="131"/>
      <c r="CJ352" s="131"/>
      <c r="CK352" s="131"/>
      <c r="CL352" s="131"/>
      <c r="CM352" s="131"/>
      <c r="CN352" s="131"/>
      <c r="CO352" s="131"/>
      <c r="CP352" s="131"/>
      <c r="CQ352" s="131"/>
    </row>
    <row r="353" ht="24" customHeight="1" outlineLevel="3" spans="1:95">
      <c r="A353" s="120"/>
      <c r="B353" s="121" t="s">
        <v>793</v>
      </c>
      <c r="C353" s="122" t="s">
        <v>1287</v>
      </c>
      <c r="D353" s="120" t="s">
        <v>1288</v>
      </c>
      <c r="E353" s="121"/>
      <c r="F353" s="121"/>
      <c r="G353" s="121"/>
      <c r="H353" s="123">
        <f>X353+AA353+AD353+AG353+AJ353+AM353+AP353+AS353+AV353+AY353+BB353+BE353</f>
        <v>28301.8867924528</v>
      </c>
      <c r="I353" s="123">
        <f>Y353+AB353+AE353+AH353+AK353+AN353+AQ353+AT353+AW353+AZ353+BC353+BF353</f>
        <v>-26865.1132075471</v>
      </c>
      <c r="J353" s="123">
        <f t="shared" ref="J353:J360" si="162">Z353+AC353+AF353+AI353+AL353+AO353+AR353+AU353+AX353+BA353+BD353+BG353</f>
        <v>55167</v>
      </c>
      <c r="K353" s="123"/>
      <c r="L353" s="151"/>
      <c r="M353" s="151"/>
      <c r="N353" s="123"/>
      <c r="O353" s="123"/>
      <c r="P353" s="123"/>
      <c r="Q353" s="123"/>
      <c r="R353" s="123"/>
      <c r="S353" s="123"/>
      <c r="T353" s="123"/>
      <c r="U353" s="123"/>
      <c r="V353" s="123"/>
      <c r="W353" s="123"/>
      <c r="X353" s="123">
        <f>VLOOKUP($C353,'1 预算编制表单'!$C:$BJ,27,FALSE)</f>
        <v>2358.49056603774</v>
      </c>
      <c r="Y353" s="123">
        <f>X353-Z353</f>
        <v>-2570.50943396226</v>
      </c>
      <c r="Z353" s="123">
        <f>SUM(Z354:Z361)</f>
        <v>4929</v>
      </c>
      <c r="AA353" s="123">
        <f>VLOOKUP($C353,'1 预算编制表单'!$C:$BJ,30,FALSE)</f>
        <v>2358.49056603774</v>
      </c>
      <c r="AB353" s="123">
        <f>AA353-AC353</f>
        <v>-2093.50943396226</v>
      </c>
      <c r="AC353" s="123">
        <f>SUM(AC354:AC361)</f>
        <v>4452</v>
      </c>
      <c r="AD353" s="123">
        <f>VLOOKUP($C353,'1 预算编制表单'!$C:$BJ,33,FALSE)</f>
        <v>2358.49056603774</v>
      </c>
      <c r="AE353" s="123">
        <f>AD353-AF353</f>
        <v>-2570.50943396226</v>
      </c>
      <c r="AF353" s="123">
        <f>SUM(AF354:AF361)</f>
        <v>4929</v>
      </c>
      <c r="AG353" s="123">
        <f>VLOOKUP($C353,'1 预算编制表单'!$C:$BJ,36,FALSE)</f>
        <v>2358.49056603774</v>
      </c>
      <c r="AH353" s="123">
        <f>AG353-AI353</f>
        <v>-2411.50943396226</v>
      </c>
      <c r="AI353" s="123">
        <f>SUM(AI354:AI361)</f>
        <v>4770</v>
      </c>
      <c r="AJ353" s="123">
        <f>VLOOKUP($C353,'1 预算编制表单'!$C:$BJ,39,FALSE)</f>
        <v>2358.49056603774</v>
      </c>
      <c r="AK353" s="123">
        <f>AJ353-AL353</f>
        <v>-2570.50943396226</v>
      </c>
      <c r="AL353" s="123">
        <f>SUM(AL354:AL361)</f>
        <v>4929</v>
      </c>
      <c r="AM353" s="123">
        <f>VLOOKUP($C353,'1 预算编制表单'!$C:$BJ,42,FALSE)</f>
        <v>2358.49056603774</v>
      </c>
      <c r="AN353" s="123">
        <f>AM353-AO353</f>
        <v>-2411.50943396226</v>
      </c>
      <c r="AO353" s="123">
        <f>SUM(AO354:AO361)</f>
        <v>4770</v>
      </c>
      <c r="AP353" s="123">
        <f>VLOOKUP($C353,'1 预算编制表单'!$C:$BJ,45,FALSE)</f>
        <v>2358.49056603774</v>
      </c>
      <c r="AQ353" s="123">
        <f>AP353-AR353</f>
        <v>-2087.31378178835</v>
      </c>
      <c r="AR353" s="123">
        <f>SUM(AR354:AR361)</f>
        <v>4445.80434782609</v>
      </c>
      <c r="AS353" s="123">
        <f>VLOOKUP($C353,'1 预算编制表单'!$C:$BJ,48,FALSE)</f>
        <v>2358.49056603774</v>
      </c>
      <c r="AT353" s="123">
        <f>AS353-AU353</f>
        <v>-2087.31378178835</v>
      </c>
      <c r="AU353" s="123">
        <f>SUM(AU354:AU361)</f>
        <v>4445.80434782609</v>
      </c>
      <c r="AV353" s="123">
        <f>VLOOKUP($C353,'1 预算编制表单'!$C:$BJ,51,FALSE)</f>
        <v>2358.49056603774</v>
      </c>
      <c r="AW353" s="123">
        <f>AV353-AX353</f>
        <v>-1943.90073831009</v>
      </c>
      <c r="AX353" s="123">
        <f>SUM(AX354:AX361)</f>
        <v>4302.39130434783</v>
      </c>
      <c r="AY353" s="123">
        <f>VLOOKUP($C353,'1 预算编制表单'!$C:$BJ,54,FALSE)</f>
        <v>2358.49056603774</v>
      </c>
      <c r="AZ353" s="123">
        <f>AY353-BA353</f>
        <v>-2087.31378178835</v>
      </c>
      <c r="BA353" s="123">
        <f>SUM(BA354:BA361)</f>
        <v>4445.80434782609</v>
      </c>
      <c r="BB353" s="123">
        <f>VLOOKUP($C353,'1 预算编制表单'!$C:$BJ,57,FALSE)</f>
        <v>2358.49056603774</v>
      </c>
      <c r="BC353" s="123">
        <f>BB353-BD353</f>
        <v>-1943.90073831009</v>
      </c>
      <c r="BD353" s="123">
        <f>SUM(BD354:BD361)</f>
        <v>4302.39130434783</v>
      </c>
      <c r="BE353" s="123">
        <f>VLOOKUP($C353,'1 预算编制表单'!$C:$BJ,60,FALSE)</f>
        <v>2358.49056603774</v>
      </c>
      <c r="BF353" s="123">
        <f>BE353-BG353</f>
        <v>-2087.31378178835</v>
      </c>
      <c r="BG353" s="123">
        <f>SUM(BG354:BG361)</f>
        <v>4445.80434782609</v>
      </c>
      <c r="BH353" s="123">
        <f>VLOOKUP($C353,'1 预算编制表单'!$C:$BJ,27,FALSE)</f>
        <v>2358.49056603774</v>
      </c>
      <c r="BI353" s="123">
        <f>BH353-BJ353</f>
        <v>2358.49056603774</v>
      </c>
      <c r="BJ353" s="123">
        <f>SUM(BJ354:BJ361)</f>
        <v>0</v>
      </c>
      <c r="BK353" s="123">
        <f>VLOOKUP($C353,'1 预算编制表单'!$C:$BJ,30,FALSE)</f>
        <v>2358.49056603774</v>
      </c>
      <c r="BL353" s="123">
        <f>BK353-BM353</f>
        <v>2358.49056603774</v>
      </c>
      <c r="BM353" s="123">
        <f>SUM(BM354:BM361)</f>
        <v>0</v>
      </c>
      <c r="BN353" s="123">
        <f>VLOOKUP($C353,'1 预算编制表单'!$C:$BJ,33,FALSE)</f>
        <v>2358.49056603774</v>
      </c>
      <c r="BO353" s="123">
        <f>BN353-BP353</f>
        <v>2358.49056603774</v>
      </c>
      <c r="BP353" s="123">
        <f>SUM(BP354:BP361)</f>
        <v>0</v>
      </c>
      <c r="BQ353" s="123">
        <f>VLOOKUP($C353,'1 预算编制表单'!$C:$BJ,36,FALSE)</f>
        <v>2358.49056603774</v>
      </c>
      <c r="BR353" s="123">
        <f>BQ353-BS353</f>
        <v>2358.49056603774</v>
      </c>
      <c r="BS353" s="123">
        <f>SUM(BS354:BS361)</f>
        <v>0</v>
      </c>
      <c r="BT353" s="123">
        <f>VLOOKUP($C353,'1 预算编制表单'!$C:$BJ,39,FALSE)</f>
        <v>2358.49056603774</v>
      </c>
      <c r="BU353" s="123">
        <f>BT353-BV353</f>
        <v>2358.49056603774</v>
      </c>
      <c r="BV353" s="123">
        <f>SUM(BV354:BV361)</f>
        <v>0</v>
      </c>
      <c r="BW353" s="123">
        <f>VLOOKUP($C353,'1 预算编制表单'!$C:$BJ,42,FALSE)</f>
        <v>2358.49056603774</v>
      </c>
      <c r="BX353" s="123">
        <f>BW353-BY353</f>
        <v>2358.49056603774</v>
      </c>
      <c r="BY353" s="123">
        <f>SUM(BY354:BY361)</f>
        <v>0</v>
      </c>
      <c r="BZ353" s="123">
        <f>VLOOKUP($C353,'1 预算编制表单'!$C:$BJ,45,FALSE)</f>
        <v>2358.49056603774</v>
      </c>
      <c r="CA353" s="123">
        <f>BZ353-CB353</f>
        <v>2358.49056603774</v>
      </c>
      <c r="CB353" s="123">
        <f>SUM(CB354:CB361)</f>
        <v>0</v>
      </c>
      <c r="CC353" s="123">
        <f>VLOOKUP($C353,'1 预算编制表单'!$C:$BJ,48,FALSE)</f>
        <v>2358.49056603774</v>
      </c>
      <c r="CD353" s="123">
        <f>CC353-CE353</f>
        <v>2358.49056603774</v>
      </c>
      <c r="CE353" s="123">
        <f>SUM(CE354:CE361)</f>
        <v>0</v>
      </c>
      <c r="CF353" s="123">
        <f>VLOOKUP($C353,'1 预算编制表单'!$C:$BJ,51,FALSE)</f>
        <v>2358.49056603774</v>
      </c>
      <c r="CG353" s="123">
        <f>CF353-CH353</f>
        <v>2358.49056603774</v>
      </c>
      <c r="CH353" s="123">
        <f>SUM(CH354:CH361)</f>
        <v>0</v>
      </c>
      <c r="CI353" s="123">
        <f>VLOOKUP($C353,'1 预算编制表单'!$C:$BJ,54,FALSE)</f>
        <v>2358.49056603774</v>
      </c>
      <c r="CJ353" s="123">
        <f>CI353-CK353</f>
        <v>2358.49056603774</v>
      </c>
      <c r="CK353" s="123">
        <f>SUM(CK354:CK361)</f>
        <v>0</v>
      </c>
      <c r="CL353" s="123">
        <f>VLOOKUP($C353,'1 预算编制表单'!$C:$BJ,57,FALSE)</f>
        <v>2358.49056603774</v>
      </c>
      <c r="CM353" s="123">
        <f>CL353-CN353</f>
        <v>2358.49056603774</v>
      </c>
      <c r="CN353" s="123">
        <f>SUM(CN354:CN361)</f>
        <v>0</v>
      </c>
      <c r="CO353" s="123">
        <f>VLOOKUP($C353,'1 预算编制表单'!$C:$BJ,60,FALSE)</f>
        <v>2358.49056603774</v>
      </c>
      <c r="CP353" s="123">
        <f>CO353-CQ353</f>
        <v>2358.49056603774</v>
      </c>
      <c r="CQ353" s="123">
        <f>SUM(CQ354:CQ361)</f>
        <v>0</v>
      </c>
    </row>
    <row r="354" s="85" customFormat="1" ht="24" customHeight="1" outlineLevel="4" spans="1:95">
      <c r="A354" s="124"/>
      <c r="B354" s="125"/>
      <c r="C354" s="126" t="s">
        <v>56</v>
      </c>
      <c r="D354" s="124" t="s">
        <v>2853</v>
      </c>
      <c r="E354" s="125"/>
      <c r="F354" s="125"/>
      <c r="G354" s="125"/>
      <c r="H354" s="127"/>
      <c r="I354" s="127"/>
      <c r="J354" s="127">
        <f t="shared" si="162"/>
        <v>0</v>
      </c>
      <c r="K354" s="127"/>
      <c r="L354" s="157"/>
      <c r="M354" s="153"/>
      <c r="N354" s="127"/>
      <c r="O354" s="153"/>
      <c r="P354" s="127"/>
      <c r="Q354" s="127"/>
      <c r="R354" s="127"/>
      <c r="S354" s="127"/>
      <c r="T354" s="127"/>
      <c r="U354" s="127"/>
      <c r="V354" s="127"/>
      <c r="W354" s="127"/>
      <c r="X354" s="160"/>
      <c r="Y354" s="160"/>
      <c r="Z354" s="136">
        <f>报销单计算表!B16</f>
        <v>0</v>
      </c>
      <c r="AA354" s="160"/>
      <c r="AB354" s="160"/>
      <c r="AC354" s="136">
        <f>报销单计算表!C16</f>
        <v>0</v>
      </c>
      <c r="AD354" s="160"/>
      <c r="AE354" s="160"/>
      <c r="AF354" s="136">
        <f>报销单计算表!D16</f>
        <v>0</v>
      </c>
      <c r="AG354" s="160"/>
      <c r="AH354" s="160"/>
      <c r="AI354" s="136">
        <f>报销单计算表!E16</f>
        <v>0</v>
      </c>
      <c r="AJ354" s="160"/>
      <c r="AK354" s="160"/>
      <c r="AL354" s="136">
        <f>报销单计算表!F16</f>
        <v>0</v>
      </c>
      <c r="AM354" s="160"/>
      <c r="AN354" s="160"/>
      <c r="AO354" s="136">
        <f>报销单计算表!G16</f>
        <v>0</v>
      </c>
      <c r="AP354" s="160"/>
      <c r="AQ354" s="160"/>
      <c r="AR354" s="136">
        <f>报销单计算表!H16</f>
        <v>0</v>
      </c>
      <c r="AS354" s="160"/>
      <c r="AT354" s="160"/>
      <c r="AU354" s="136">
        <f>报销单计算表!I16</f>
        <v>0</v>
      </c>
      <c r="AV354" s="160"/>
      <c r="AW354" s="160"/>
      <c r="AX354" s="136">
        <f>报销单计算表!J16</f>
        <v>0</v>
      </c>
      <c r="AY354" s="160"/>
      <c r="AZ354" s="160"/>
      <c r="BA354" s="136">
        <f>报销单计算表!K16</f>
        <v>0</v>
      </c>
      <c r="BB354" s="160"/>
      <c r="BC354" s="160"/>
      <c r="BD354" s="136">
        <f>报销单计算表!L16</f>
        <v>0</v>
      </c>
      <c r="BE354" s="160"/>
      <c r="BF354" s="160"/>
      <c r="BG354" s="136">
        <f>报销单计算表!M16</f>
        <v>0</v>
      </c>
      <c r="BH354" s="160"/>
      <c r="BI354" s="160"/>
      <c r="BJ354" s="136"/>
      <c r="BK354" s="160"/>
      <c r="BL354" s="160"/>
      <c r="BM354" s="136"/>
      <c r="BN354" s="160"/>
      <c r="BO354" s="160"/>
      <c r="BP354" s="136"/>
      <c r="BQ354" s="160"/>
      <c r="BR354" s="160"/>
      <c r="BS354" s="136"/>
      <c r="BT354" s="160"/>
      <c r="BU354" s="160"/>
      <c r="BV354" s="136"/>
      <c r="BW354" s="160"/>
      <c r="BX354" s="160"/>
      <c r="BY354" s="136"/>
      <c r="BZ354" s="160"/>
      <c r="CA354" s="160"/>
      <c r="CB354" s="136"/>
      <c r="CC354" s="160"/>
      <c r="CD354" s="160"/>
      <c r="CE354" s="136"/>
      <c r="CF354" s="160"/>
      <c r="CG354" s="160"/>
      <c r="CH354" s="136"/>
      <c r="CI354" s="160"/>
      <c r="CJ354" s="160"/>
      <c r="CK354" s="136"/>
      <c r="CL354" s="160"/>
      <c r="CM354" s="160"/>
      <c r="CN354" s="136"/>
      <c r="CO354" s="160"/>
      <c r="CP354" s="160"/>
      <c r="CQ354" s="136"/>
    </row>
    <row r="355" s="85" customFormat="1" ht="24" customHeight="1" outlineLevel="4" spans="1:95">
      <c r="A355" s="124"/>
      <c r="B355" s="125"/>
      <c r="C355" s="126"/>
      <c r="D355" s="124"/>
      <c r="E355" s="125"/>
      <c r="F355" s="125"/>
      <c r="G355" s="125"/>
      <c r="H355" s="127"/>
      <c r="I355" s="127"/>
      <c r="J355" s="127">
        <f t="shared" si="162"/>
        <v>26388</v>
      </c>
      <c r="K355" s="127">
        <f>K354+1</f>
        <v>1</v>
      </c>
      <c r="L355" s="152" t="s">
        <v>2854</v>
      </c>
      <c r="M355" s="153" t="str">
        <f>IFERROR(VLOOKUP($L355,'2-2 引出数据_合同数据仓库'!$B$2:$BP$10000,3,FALSE),0)</f>
        <v>深圳区域公司非住一片区深圳金地中心2025年生活垃圾合同</v>
      </c>
      <c r="N355" s="127"/>
      <c r="O355" s="153">
        <f>IFERROR(VLOOKUP((LEFT(VLOOKUP($L355,'2-2 引出数据_合同数据仓库'!$B$2:$BP$10000,64,FALSE),15)&amp;(RIGHT(VLOOKUP($L355,'2-2 引出数据_合同数据仓库'!$B$2:$BP$10000,64,FALSE),4)+1)),'2-2 引出数据_合同数据仓库'!$B$2:$BP$10000,3,FALSE),0)</f>
        <v>0</v>
      </c>
      <c r="P355" s="127"/>
      <c r="Q355" s="127" t="str">
        <f>IFERROR(VLOOKUP($L355,'2-2 引出数据_合同数据仓库'!$B$2:$BP$10000,28,FALSE),0)</f>
        <v>2025-06-05</v>
      </c>
      <c r="R355" s="127" t="str">
        <f>IFERROR(VLOOKUP($L355,'2-2 引出数据_合同数据仓库'!$B$2:$BP$10000,29,FALSE),0)</f>
        <v>2025-07-01</v>
      </c>
      <c r="S355" s="127" t="str">
        <f>IFERROR(VLOOKUP($L355,'2-2 引出数据_合同数据仓库'!$B$2:$BP$10000,4,FALSE),0)</f>
        <v>2025-12-31</v>
      </c>
      <c r="T355" s="127"/>
      <c r="U355" s="127">
        <f>IFERROR(VLOOKUP($L355,'2-2 引出数据_合同数据仓库'!$B$2:$BP$10000,15,FALSE),0)</f>
        <v>26388</v>
      </c>
      <c r="V355" s="127">
        <f t="shared" ref="V355:V360" si="163">U355/(S355-R355+1)*365</f>
        <v>52345.7608695652</v>
      </c>
      <c r="W355" s="127"/>
      <c r="X355" s="159">
        <v>45658</v>
      </c>
      <c r="Y355" s="159">
        <f t="shared" ref="Y355:Y360" si="164">X355+30</f>
        <v>45688</v>
      </c>
      <c r="Z355" s="163">
        <f t="shared" ref="Z355:Z360" si="165">IFERROR(IF(($R355-Y355)&gt;=0,0,IF(($S355-X355)&lt;0,0,IF(AND(($S355-Y355)&gt;0,(X355-$R355)&gt;0),$V355/365*(Y355-X355+1),IF(AND(($S355-Y355)&lt;=0,(X355-$R355)&gt;0),$V355/365*($S355-X355+1),$V355/365*(Y355-$R355+1))))),0)</f>
        <v>0</v>
      </c>
      <c r="AA355" s="159">
        <f t="shared" ref="AA355:AA360" si="166">Y355+1</f>
        <v>45689</v>
      </c>
      <c r="AB355" s="159">
        <f t="shared" ref="AB355:AB360" si="167">AA355+27</f>
        <v>45716</v>
      </c>
      <c r="AC355" s="163">
        <f t="shared" ref="AC355:AC360" si="168">IFERROR(IF(($R355-AB355)&gt;=0,0,IF(($S355-AA355)&lt;0,0,IF(AND(($S355-AB355)&gt;0,(AA355-$R355)&gt;0),$V355/365*(AB355-AA355+1),IF(AND(($S355-AB355)&lt;=0,(AA355-$R355)&gt;0),$V355/365*($S355-AA355+1),$V355/365*(AB355-$R355+1))))),0)</f>
        <v>0</v>
      </c>
      <c r="AD355" s="159">
        <f t="shared" ref="AD355:AD360" si="169">AB355+1</f>
        <v>45717</v>
      </c>
      <c r="AE355" s="159">
        <f t="shared" ref="AE355:AE360" si="170">AD355+30</f>
        <v>45747</v>
      </c>
      <c r="AF355" s="163">
        <f t="shared" ref="AF355:AF360" si="171">IFERROR(IF(($R355-AE355)&gt;=0,0,IF(($S355-AD355)&lt;0,0,IF(AND(($S355-AE355)&gt;0,(AD355-$R355)&gt;0),$V355/365*(AE355-AD355+1),IF(AND(($S355-AE355)&lt;=0,(AD355-$R355)&gt;0),$V355/365*($S355-AD355+1),$V355/365*(AE355-$R355+1))))),0)</f>
        <v>0</v>
      </c>
      <c r="AG355" s="159">
        <f t="shared" ref="AG355:AG360" si="172">AE355+1</f>
        <v>45748</v>
      </c>
      <c r="AH355" s="159">
        <f t="shared" ref="AH355:AH360" si="173">AG355+29</f>
        <v>45777</v>
      </c>
      <c r="AI355" s="163">
        <f t="shared" ref="AI355:AI360" si="174">IFERROR(IF(($R355-AH355)&gt;=0,0,IF(($S355-AG355)&lt;0,0,IF(AND(($S355-AH355)&gt;0,(AG355-$R355)&gt;0),$V355/365*(AH355-AG355+1),IF(AND(($S355-AH355)&lt;=0,(AG355-$R355)&gt;0),$V355/365*($S355-AG355+1),$V355/365*(AH355-$R355+1))))),0)</f>
        <v>0</v>
      </c>
      <c r="AJ355" s="159">
        <f t="shared" ref="AJ355:AJ360" si="175">AH355+1</f>
        <v>45778</v>
      </c>
      <c r="AK355" s="159">
        <f t="shared" ref="AK355:AK360" si="176">AJ355+30</f>
        <v>45808</v>
      </c>
      <c r="AL355" s="163">
        <f t="shared" ref="AL355:AL360" si="177">IFERROR(IF(($R355-AK355)&gt;=0,0,IF(($S355-AJ355)&lt;0,0,IF(AND(($S355-AK355)&gt;0,(AJ355-$R355)&gt;0),$V355/365*(AK355-AJ355+1),IF(AND(($S355-AK355)&lt;=0,(AJ355-$R355)&gt;0),$V355/365*($S355-AJ355+1),$V355/365*(AK355-$R355+1))))),0)</f>
        <v>0</v>
      </c>
      <c r="AM355" s="159">
        <f t="shared" ref="AM355:AM360" si="178">AK355+1</f>
        <v>45809</v>
      </c>
      <c r="AN355" s="159">
        <f t="shared" ref="AN355:AN360" si="179">AM355+29</f>
        <v>45838</v>
      </c>
      <c r="AO355" s="163">
        <f t="shared" ref="AO355:AO360" si="180">IFERROR(IF(($R355-AN355)&gt;=0,0,IF(($S355-AM355)&lt;0,0,IF(AND(($S355-AN355)&gt;0,(AM355-$R355)&gt;0),$V355/365*(AN355-AM355+1),IF(AND(($S355-AN355)&lt;=0,(AM355-$R355)&gt;0),$V355/365*($S355-AM355+1),$V355/365*(AN355-$R355+1))))),0)</f>
        <v>0</v>
      </c>
      <c r="AP355" s="159">
        <f t="shared" ref="AP355:AP360" si="181">AN355+1</f>
        <v>45839</v>
      </c>
      <c r="AQ355" s="159">
        <f t="shared" ref="AQ355:AQ360" si="182">AP355+30</f>
        <v>45869</v>
      </c>
      <c r="AR355" s="163">
        <f t="shared" ref="AR355:AR360" si="183">IFERROR(IF(($R355-AQ355)&gt;=0,0,IF(($S355-AP355)&lt;0,0,IF(AND(($S355-AQ355)&gt;0,(AP355-$R355)&gt;0),$V355/365*(AQ355-AP355+1),IF(AND(($S355-AQ355)&lt;=0,(AP355-$R355)&gt;0),$V355/365*($S355-AP355+1),$V355/365*(AQ355-$R355+1))))),0)</f>
        <v>4445.80434782609</v>
      </c>
      <c r="AS355" s="159">
        <f t="shared" ref="AS355:AS360" si="184">AQ355+1</f>
        <v>45870</v>
      </c>
      <c r="AT355" s="159">
        <f t="shared" ref="AT355:AT360" si="185">AS355+30</f>
        <v>45900</v>
      </c>
      <c r="AU355" s="163">
        <f t="shared" ref="AU355:AU360" si="186">IFERROR(IF(($R355-AT355)&gt;=0,0,IF(($S355-AS355)&lt;0,0,IF(AND(($S355-AT355)&gt;0,(AS355-$R355)&gt;0),$V355/365*(AT355-AS355+1),IF(AND(($S355-AT355)&lt;=0,(AS355-$R355)&gt;0),$V355/365*($S355-AS355+1),$V355/365*(AT355-$R355+1))))),0)</f>
        <v>4445.80434782609</v>
      </c>
      <c r="AV355" s="159">
        <f t="shared" ref="AV355:AV360" si="187">AT355+1</f>
        <v>45901</v>
      </c>
      <c r="AW355" s="159">
        <f t="shared" ref="AW355:AW360" si="188">AV355+29</f>
        <v>45930</v>
      </c>
      <c r="AX355" s="163">
        <f t="shared" ref="AX355:AX360" si="189">IFERROR(IF(($R355-AW355)&gt;=0,0,IF(($S355-AV355)&lt;0,0,IF(AND(($S355-AW355)&gt;0,(AV355-$R355)&gt;0),$V355/365*(AW355-AV355+1),IF(AND(($S355-AW355)&lt;=0,(AV355-$R355)&gt;0),$V355/365*($S355-AV355+1),$V355/365*(AW355-$R355+1))))),0)</f>
        <v>4302.39130434783</v>
      </c>
      <c r="AY355" s="159">
        <f t="shared" ref="AY355:AY360" si="190">AW355+1</f>
        <v>45931</v>
      </c>
      <c r="AZ355" s="159">
        <f t="shared" ref="AZ355:AZ360" si="191">AY355+30</f>
        <v>45961</v>
      </c>
      <c r="BA355" s="163">
        <f t="shared" ref="BA355:BA360" si="192">IFERROR(IF(($R355-AZ355)&gt;=0,0,IF(($S355-AY355)&lt;0,0,IF(AND(($S355-AZ355)&gt;0,(AY355-$R355)&gt;0),$V355/365*(AZ355-AY355+1),IF(AND(($S355-AZ355)&lt;=0,(AY355-$R355)&gt;0),$V355/365*($S355-AY355+1),$V355/365*(AZ355-$R355+1))))),0)</f>
        <v>4445.80434782609</v>
      </c>
      <c r="BB355" s="159">
        <f t="shared" ref="BB355:BB360" si="193">AZ355+1</f>
        <v>45962</v>
      </c>
      <c r="BC355" s="159">
        <f t="shared" ref="BC355:BC360" si="194">BB355+29</f>
        <v>45991</v>
      </c>
      <c r="BD355" s="163">
        <f t="shared" ref="BD355:BD360" si="195">IFERROR(IF(($R355-BC355)&gt;=0,0,IF(($S355-BB355)&lt;0,0,IF(AND(($S355-BC355)&gt;0,(BB355-$R355)&gt;0),$V355/365*(BC355-BB355+1),IF(AND(($S355-BC355)&lt;=0,(BB355-$R355)&gt;0),$V355/365*($S355-BB355+1),$V355/365*(BC355-$R355+1))))),0)</f>
        <v>4302.39130434783</v>
      </c>
      <c r="BE355" s="159">
        <f t="shared" ref="BE355:BE360" si="196">BC355+1</f>
        <v>45992</v>
      </c>
      <c r="BF355" s="159">
        <f t="shared" ref="BF355:BF360" si="197">BE355+30</f>
        <v>46022</v>
      </c>
      <c r="BG355" s="163">
        <f t="shared" ref="BG355:BG360" si="198">IFERROR(IF(($R355-BF355)&gt;=0,0,IF(($S355-BE355)&lt;0,0,IF(AND(($S355-BF355)&gt;0,(BE355-$R355)&gt;0),$V355/365*(BF355-BE355+1),IF(AND(($S355-BF355)&lt;=0,(BE355-$R355)&gt;0),$V355/365*($S355-BE355+1),$V355/365*(BF355-$R355+1))))),0)</f>
        <v>4445.80434782609</v>
      </c>
      <c r="BH355" s="159">
        <v>46023</v>
      </c>
      <c r="BI355" s="159">
        <f t="shared" ref="BI355:BI360" si="199">BH355+30</f>
        <v>46053</v>
      </c>
      <c r="BJ355" s="163">
        <f t="shared" ref="BJ355:BJ360" si="200">IFERROR(IF(($R355-BI355)&gt;=0,0,IF(($S355-BH355)&lt;0,0,IF(AND(($S355-BI355)&gt;0,(BH355-$R355)&gt;0),$V355/365*(BI355-BH355+1),IF(AND(($S355-BI355)&lt;=0,(BH355-$R355)&gt;0),$V355/365*($S355-BH355+1),$V355/365*(BI355-$R355+1))))),0)</f>
        <v>0</v>
      </c>
      <c r="BK355" s="159">
        <f t="shared" ref="BK355:BK360" si="201">BI355+1</f>
        <v>46054</v>
      </c>
      <c r="BL355" s="159">
        <f t="shared" ref="BL355:BL360" si="202">BK355+27</f>
        <v>46081</v>
      </c>
      <c r="BM355" s="163">
        <f t="shared" ref="BM355:BM360" si="203">IFERROR(IF(($R355-BL355)&gt;=0,0,IF(($S355-BK355)&lt;0,0,IF(AND(($S355-BL355)&gt;0,(BK355-$R355)&gt;0),$V355/365*(BL355-BK355+1),IF(AND(($S355-BL355)&lt;=0,(BK355-$R355)&gt;0),$V355/365*($S355-BK355+1),$V355/365*(BL355-$R355+1))))),0)</f>
        <v>0</v>
      </c>
      <c r="BN355" s="159">
        <f t="shared" ref="BN355:BN360" si="204">BL355+1</f>
        <v>46082</v>
      </c>
      <c r="BO355" s="159">
        <f t="shared" ref="BO355:BO360" si="205">BN355+30</f>
        <v>46112</v>
      </c>
      <c r="BP355" s="163">
        <f t="shared" ref="BP355:BP360" si="206">IFERROR(IF(($R355-BO355)&gt;=0,0,IF(($S355-BN355)&lt;0,0,IF(AND(($S355-BO355)&gt;0,(BN355-$R355)&gt;0),$V355/365*(BO355-BN355+1),IF(AND(($S355-BO355)&lt;=0,(BN355-$R355)&gt;0),$V355/365*($S355-BN355+1),$V355/365*(BO355-$R355+1))))),0)</f>
        <v>0</v>
      </c>
      <c r="BQ355" s="159">
        <f t="shared" ref="BQ355:BQ360" si="207">BO355+1</f>
        <v>46113</v>
      </c>
      <c r="BR355" s="159">
        <f t="shared" ref="BR355:BR360" si="208">BQ355+29</f>
        <v>46142</v>
      </c>
      <c r="BS355" s="163">
        <f t="shared" ref="BS355:BS360" si="209">IFERROR(IF(($R355-BR355)&gt;=0,0,IF(($S355-BQ355)&lt;0,0,IF(AND(($S355-BR355)&gt;0,(BQ355-$R355)&gt;0),$V355/365*(BR355-BQ355+1),IF(AND(($S355-BR355)&lt;=0,(BQ355-$R355)&gt;0),$V355/365*($S355-BQ355+1),$V355/365*(BR355-$R355+1))))),0)</f>
        <v>0</v>
      </c>
      <c r="BT355" s="159">
        <f t="shared" ref="BT355:BT360" si="210">BR355+1</f>
        <v>46143</v>
      </c>
      <c r="BU355" s="159">
        <f t="shared" ref="BU355:BU360" si="211">BT355+30</f>
        <v>46173</v>
      </c>
      <c r="BV355" s="163">
        <f t="shared" ref="BV355:BV360" si="212">IFERROR(IF(($R355-BU355)&gt;=0,0,IF(($S355-BT355)&lt;0,0,IF(AND(($S355-BU355)&gt;0,(BT355-$R355)&gt;0),$V355/365*(BU355-BT355+1),IF(AND(($S355-BU355)&lt;=0,(BT355-$R355)&gt;0),$V355/365*($S355-BT355+1),$V355/365*(BU355-$R355+1))))),0)</f>
        <v>0</v>
      </c>
      <c r="BW355" s="159">
        <f t="shared" ref="BW355:BW360" si="213">BU355+1</f>
        <v>46174</v>
      </c>
      <c r="BX355" s="159">
        <f t="shared" ref="BX355:BX360" si="214">BW355+29</f>
        <v>46203</v>
      </c>
      <c r="BY355" s="163">
        <f t="shared" ref="BY355:BY360" si="215">IFERROR(IF(($R355-BX355)&gt;=0,0,IF(($S355-BW355)&lt;0,0,IF(AND(($S355-BX355)&gt;0,(BW355-$R355)&gt;0),$V355/365*(BX355-BW355+1),IF(AND(($S355-BX355)&lt;=0,(BW355-$R355)&gt;0),$V355/365*($S355-BW355+1),$V355/365*(BX355-$R355+1))))),0)</f>
        <v>0</v>
      </c>
      <c r="BZ355" s="159">
        <f t="shared" ref="BZ355:BZ360" si="216">BX355+1</f>
        <v>46204</v>
      </c>
      <c r="CA355" s="159">
        <f t="shared" ref="CA355:CA360" si="217">BZ355+30</f>
        <v>46234</v>
      </c>
      <c r="CB355" s="163">
        <f t="shared" ref="CB355:CB360" si="218">IFERROR(IF(($R355-CA355)&gt;=0,0,IF(($S355-BZ355)&lt;0,0,IF(AND(($S355-CA355)&gt;0,(BZ355-$R355)&gt;0),$V355/365*(CA355-BZ355+1),IF(AND(($S355-CA355)&lt;=0,(BZ355-$R355)&gt;0),$V355/365*($S355-BZ355+1),$V355/365*(CA355-$R355+1))))),0)</f>
        <v>0</v>
      </c>
      <c r="CC355" s="159">
        <f t="shared" ref="CC355:CC360" si="219">CA355+1</f>
        <v>46235</v>
      </c>
      <c r="CD355" s="159">
        <f t="shared" ref="CD355:CD360" si="220">CC355+30</f>
        <v>46265</v>
      </c>
      <c r="CE355" s="163">
        <f t="shared" ref="CE355:CE360" si="221">IFERROR(IF(($R355-CD355)&gt;=0,0,IF(($S355-CC355)&lt;0,0,IF(AND(($S355-CD355)&gt;0,(CC355-$R355)&gt;0),$V355/365*(CD355-CC355+1),IF(AND(($S355-CD355)&lt;=0,(CC355-$R355)&gt;0),$V355/365*($S355-CC355+1),$V355/365*(CD355-$R355+1))))),0)</f>
        <v>0</v>
      </c>
      <c r="CF355" s="159">
        <f t="shared" ref="CF355:CF360" si="222">CD355+1</f>
        <v>46266</v>
      </c>
      <c r="CG355" s="159">
        <f t="shared" ref="CG355:CG360" si="223">CF355+29</f>
        <v>46295</v>
      </c>
      <c r="CH355" s="163">
        <f t="shared" ref="CH355:CH360" si="224">IFERROR(IF(($R355-CG355)&gt;=0,0,IF(($S355-CF355)&lt;0,0,IF(AND(($S355-CG355)&gt;0,(CF355-$R355)&gt;0),$V355/365*(CG355-CF355+1),IF(AND(($S355-CG355)&lt;=0,(CF355-$R355)&gt;0),$V355/365*($S355-CF355+1),$V355/365*(CG355-$R355+1))))),0)</f>
        <v>0</v>
      </c>
      <c r="CI355" s="159">
        <f t="shared" ref="CI355:CI360" si="225">CG355+1</f>
        <v>46296</v>
      </c>
      <c r="CJ355" s="159">
        <f t="shared" ref="CJ355:CJ360" si="226">CI355+30</f>
        <v>46326</v>
      </c>
      <c r="CK355" s="163">
        <f t="shared" ref="CK355:CK360" si="227">IFERROR(IF(($R355-CJ355)&gt;=0,0,IF(($S355-CI355)&lt;0,0,IF(AND(($S355-CJ355)&gt;0,(CI355-$R355)&gt;0),$V355/365*(CJ355-CI355+1),IF(AND(($S355-CJ355)&lt;=0,(CI355-$R355)&gt;0),$V355/365*($S355-CI355+1),$V355/365*(CJ355-$R355+1))))),0)</f>
        <v>0</v>
      </c>
      <c r="CL355" s="159">
        <f t="shared" ref="CL355:CL360" si="228">CJ355+1</f>
        <v>46327</v>
      </c>
      <c r="CM355" s="159">
        <f t="shared" ref="CM355:CM360" si="229">CL355+29</f>
        <v>46356</v>
      </c>
      <c r="CN355" s="163">
        <f t="shared" ref="CN355:CN360" si="230">IFERROR(IF(($R355-CM355)&gt;=0,0,IF(($S355-CL355)&lt;0,0,IF(AND(($S355-CM355)&gt;0,(CL355-$R355)&gt;0),$V355/365*(CM355-CL355+1),IF(AND(($S355-CM355)&lt;=0,(CL355-$R355)&gt;0),$V355/365*($S355-CL355+1),$V355/365*(CM355-$R355+1))))),0)</f>
        <v>0</v>
      </c>
      <c r="CO355" s="159">
        <f t="shared" ref="CO355:CO360" si="231">CM355+1</f>
        <v>46357</v>
      </c>
      <c r="CP355" s="159">
        <f t="shared" ref="CP355:CP360" si="232">CO355+30</f>
        <v>46387</v>
      </c>
      <c r="CQ355" s="163">
        <f t="shared" ref="CQ355:CQ360" si="233">IFERROR(IF(($R355-CP355)&gt;=0,0,IF(($S355-CO355)&lt;0,0,IF(AND(($S355-CP355)&gt;0,(CO355-$R355)&gt;0),$V355/365*(CP355-CO355+1),IF(AND(($S355-CP355)&lt;=0,(CO355-$R355)&gt;0),$V355/365*($S355-CO355+1),$V355/365*(CP355-$R355+1))))),0)</f>
        <v>0</v>
      </c>
    </row>
    <row r="356" s="85" customFormat="1" ht="24" customHeight="1" outlineLevel="4" spans="1:95">
      <c r="A356" s="124"/>
      <c r="B356" s="125"/>
      <c r="C356" s="126"/>
      <c r="D356" s="124"/>
      <c r="E356" s="125"/>
      <c r="F356" s="125"/>
      <c r="G356" s="125"/>
      <c r="H356" s="127"/>
      <c r="I356" s="127"/>
      <c r="J356" s="127">
        <f t="shared" si="162"/>
        <v>28779</v>
      </c>
      <c r="K356" s="127">
        <f>K355+1</f>
        <v>2</v>
      </c>
      <c r="L356" s="152" t="s">
        <v>2855</v>
      </c>
      <c r="M356" s="153" t="str">
        <f>IFERROR(VLOOKUP($L356,'2-2 引出数据_合同数据仓库'!$B$2:$BP$10000,3,FALSE),0)</f>
        <v>2024年深圳金地中心生活垃圾清运外包合同</v>
      </c>
      <c r="N356" s="127"/>
      <c r="O356" s="153">
        <f>IFERROR(VLOOKUP((LEFT(VLOOKUP($L356,'2-2 引出数据_合同数据仓库'!$B$2:$BP$10000,64,FALSE),15)&amp;(RIGHT(VLOOKUP($L356,'2-2 引出数据_合同数据仓库'!$B$2:$BP$10000,64,FALSE),4)+1)),'2-2 引出数据_合同数据仓库'!$B$2:$BP$10000,3,FALSE),0)</f>
        <v>0</v>
      </c>
      <c r="P356" s="127"/>
      <c r="Q356" s="127" t="str">
        <f>IFERROR(VLOOKUP($L356,'2-2 引出数据_合同数据仓库'!$B$2:$BP$10000,28,FALSE),0)</f>
        <v>2024-06-25</v>
      </c>
      <c r="R356" s="127" t="str">
        <f>IFERROR(VLOOKUP($L356,'2-2 引出数据_合同数据仓库'!$B$2:$BP$10000,29,FALSE),0)</f>
        <v>2024-07-01</v>
      </c>
      <c r="S356" s="127" t="str">
        <f>IFERROR(VLOOKUP($L356,'2-2 引出数据_合同数据仓库'!$B$2:$BP$10000,4,FALSE),0)</f>
        <v>2025-06-30</v>
      </c>
      <c r="T356" s="127"/>
      <c r="U356" s="127">
        <f>IFERROR(VLOOKUP($L356,'2-2 引出数据_合同数据仓库'!$B$2:$BP$10000,15,FALSE),0)</f>
        <v>58035</v>
      </c>
      <c r="V356" s="127">
        <f t="shared" si="163"/>
        <v>58035</v>
      </c>
      <c r="W356" s="127"/>
      <c r="X356" s="159">
        <v>45658</v>
      </c>
      <c r="Y356" s="159">
        <f t="shared" si="164"/>
        <v>45688</v>
      </c>
      <c r="Z356" s="163">
        <f t="shared" si="165"/>
        <v>4929</v>
      </c>
      <c r="AA356" s="159">
        <f t="shared" si="166"/>
        <v>45689</v>
      </c>
      <c r="AB356" s="159">
        <f t="shared" si="167"/>
        <v>45716</v>
      </c>
      <c r="AC356" s="163">
        <f t="shared" si="168"/>
        <v>4452</v>
      </c>
      <c r="AD356" s="159">
        <f t="shared" si="169"/>
        <v>45717</v>
      </c>
      <c r="AE356" s="159">
        <f t="shared" si="170"/>
        <v>45747</v>
      </c>
      <c r="AF356" s="163">
        <f t="shared" si="171"/>
        <v>4929</v>
      </c>
      <c r="AG356" s="159">
        <f t="shared" si="172"/>
        <v>45748</v>
      </c>
      <c r="AH356" s="159">
        <f t="shared" si="173"/>
        <v>45777</v>
      </c>
      <c r="AI356" s="163">
        <f t="shared" si="174"/>
        <v>4770</v>
      </c>
      <c r="AJ356" s="159">
        <f t="shared" si="175"/>
        <v>45778</v>
      </c>
      <c r="AK356" s="159">
        <f t="shared" si="176"/>
        <v>45808</v>
      </c>
      <c r="AL356" s="163">
        <f t="shared" si="177"/>
        <v>4929</v>
      </c>
      <c r="AM356" s="159">
        <f t="shared" si="178"/>
        <v>45809</v>
      </c>
      <c r="AN356" s="159">
        <f t="shared" si="179"/>
        <v>45838</v>
      </c>
      <c r="AO356" s="163">
        <f t="shared" si="180"/>
        <v>4770</v>
      </c>
      <c r="AP356" s="159">
        <f t="shared" si="181"/>
        <v>45839</v>
      </c>
      <c r="AQ356" s="159">
        <f t="shared" si="182"/>
        <v>45869</v>
      </c>
      <c r="AR356" s="163">
        <f t="shared" si="183"/>
        <v>0</v>
      </c>
      <c r="AS356" s="159">
        <f t="shared" si="184"/>
        <v>45870</v>
      </c>
      <c r="AT356" s="159">
        <f t="shared" si="185"/>
        <v>45900</v>
      </c>
      <c r="AU356" s="163">
        <f t="shared" si="186"/>
        <v>0</v>
      </c>
      <c r="AV356" s="159">
        <f t="shared" si="187"/>
        <v>45901</v>
      </c>
      <c r="AW356" s="159">
        <f t="shared" si="188"/>
        <v>45930</v>
      </c>
      <c r="AX356" s="163">
        <f t="shared" si="189"/>
        <v>0</v>
      </c>
      <c r="AY356" s="159">
        <f t="shared" si="190"/>
        <v>45931</v>
      </c>
      <c r="AZ356" s="159">
        <f t="shared" si="191"/>
        <v>45961</v>
      </c>
      <c r="BA356" s="163">
        <f t="shared" si="192"/>
        <v>0</v>
      </c>
      <c r="BB356" s="159">
        <f t="shared" si="193"/>
        <v>45962</v>
      </c>
      <c r="BC356" s="159">
        <f t="shared" si="194"/>
        <v>45991</v>
      </c>
      <c r="BD356" s="163">
        <f t="shared" si="195"/>
        <v>0</v>
      </c>
      <c r="BE356" s="159">
        <f t="shared" si="196"/>
        <v>45992</v>
      </c>
      <c r="BF356" s="159">
        <f t="shared" si="197"/>
        <v>46022</v>
      </c>
      <c r="BG356" s="163">
        <f t="shared" si="198"/>
        <v>0</v>
      </c>
      <c r="BH356" s="159">
        <v>46023</v>
      </c>
      <c r="BI356" s="159">
        <f t="shared" si="199"/>
        <v>46053</v>
      </c>
      <c r="BJ356" s="163">
        <f t="shared" si="200"/>
        <v>0</v>
      </c>
      <c r="BK356" s="159">
        <f t="shared" si="201"/>
        <v>46054</v>
      </c>
      <c r="BL356" s="159">
        <f t="shared" si="202"/>
        <v>46081</v>
      </c>
      <c r="BM356" s="163">
        <f t="shared" si="203"/>
        <v>0</v>
      </c>
      <c r="BN356" s="159">
        <f t="shared" si="204"/>
        <v>46082</v>
      </c>
      <c r="BO356" s="159">
        <f t="shared" si="205"/>
        <v>46112</v>
      </c>
      <c r="BP356" s="163">
        <f t="shared" si="206"/>
        <v>0</v>
      </c>
      <c r="BQ356" s="159">
        <f t="shared" si="207"/>
        <v>46113</v>
      </c>
      <c r="BR356" s="159">
        <f t="shared" si="208"/>
        <v>46142</v>
      </c>
      <c r="BS356" s="163">
        <f t="shared" si="209"/>
        <v>0</v>
      </c>
      <c r="BT356" s="159">
        <f t="shared" si="210"/>
        <v>46143</v>
      </c>
      <c r="BU356" s="159">
        <f t="shared" si="211"/>
        <v>46173</v>
      </c>
      <c r="BV356" s="163">
        <f t="shared" si="212"/>
        <v>0</v>
      </c>
      <c r="BW356" s="159">
        <f t="shared" si="213"/>
        <v>46174</v>
      </c>
      <c r="BX356" s="159">
        <f t="shared" si="214"/>
        <v>46203</v>
      </c>
      <c r="BY356" s="163">
        <f t="shared" si="215"/>
        <v>0</v>
      </c>
      <c r="BZ356" s="159">
        <f t="shared" si="216"/>
        <v>46204</v>
      </c>
      <c r="CA356" s="159">
        <f t="shared" si="217"/>
        <v>46234</v>
      </c>
      <c r="CB356" s="163">
        <f t="shared" si="218"/>
        <v>0</v>
      </c>
      <c r="CC356" s="159">
        <f t="shared" si="219"/>
        <v>46235</v>
      </c>
      <c r="CD356" s="159">
        <f t="shared" si="220"/>
        <v>46265</v>
      </c>
      <c r="CE356" s="163">
        <f t="shared" si="221"/>
        <v>0</v>
      </c>
      <c r="CF356" s="159">
        <f t="shared" si="222"/>
        <v>46266</v>
      </c>
      <c r="CG356" s="159">
        <f t="shared" si="223"/>
        <v>46295</v>
      </c>
      <c r="CH356" s="163">
        <f t="shared" si="224"/>
        <v>0</v>
      </c>
      <c r="CI356" s="159">
        <f t="shared" si="225"/>
        <v>46296</v>
      </c>
      <c r="CJ356" s="159">
        <f t="shared" si="226"/>
        <v>46326</v>
      </c>
      <c r="CK356" s="163">
        <f t="shared" si="227"/>
        <v>0</v>
      </c>
      <c r="CL356" s="159">
        <f t="shared" si="228"/>
        <v>46327</v>
      </c>
      <c r="CM356" s="159">
        <f t="shared" si="229"/>
        <v>46356</v>
      </c>
      <c r="CN356" s="163">
        <f t="shared" si="230"/>
        <v>0</v>
      </c>
      <c r="CO356" s="159">
        <f t="shared" si="231"/>
        <v>46357</v>
      </c>
      <c r="CP356" s="159">
        <f t="shared" si="232"/>
        <v>46387</v>
      </c>
      <c r="CQ356" s="163">
        <f t="shared" si="233"/>
        <v>0</v>
      </c>
    </row>
    <row r="357" s="85" customFormat="1" ht="24" customHeight="1" outlineLevel="4" spans="1:95">
      <c r="A357" s="124"/>
      <c r="B357" s="125"/>
      <c r="C357" s="126"/>
      <c r="D357" s="124"/>
      <c r="E357" s="125"/>
      <c r="F357" s="125"/>
      <c r="G357" s="125"/>
      <c r="H357" s="127"/>
      <c r="I357" s="127"/>
      <c r="J357" s="127">
        <f t="shared" si="162"/>
        <v>0</v>
      </c>
      <c r="K357" s="127">
        <f>K355+1</f>
        <v>2</v>
      </c>
      <c r="L357" s="152" t="s">
        <v>2856</v>
      </c>
      <c r="M357" s="153" t="str">
        <f>IFERROR(VLOOKUP($L357,'2-2 引出数据_合同数据仓库'!$B$2:$BP$10000,3,FALSE),0)</f>
        <v>粤东一管理中心深圳金地中心2023年生活垃圾清运合同续签用印申请</v>
      </c>
      <c r="N357" s="127"/>
      <c r="O357" s="153">
        <f>IFERROR(VLOOKUP((LEFT(VLOOKUP($L357,'2-2 引出数据_合同数据仓库'!$B$2:$BP$10000,64,FALSE),15)&amp;(RIGHT(VLOOKUP($L357,'2-2 引出数据_合同数据仓库'!$B$2:$BP$10000,64,FALSE),4)+1)),'2-2 引出数据_合同数据仓库'!$B$2:$BP$10000,3,FALSE),0)</f>
        <v>0</v>
      </c>
      <c r="P357" s="127"/>
      <c r="Q357" s="127" t="str">
        <f>IFERROR(VLOOKUP($L357,'2-2 引出数据_合同数据仓库'!$B$2:$BP$10000,28,FALSE),0)</f>
        <v>2023-11-30</v>
      </c>
      <c r="R357" s="127" t="str">
        <f>IFERROR(VLOOKUP($L357,'2-2 引出数据_合同数据仓库'!$B$2:$BP$10000,29,FALSE),0)</f>
        <v>2023-12-11</v>
      </c>
      <c r="S357" s="127" t="str">
        <f>IFERROR(VLOOKUP($L357,'2-2 引出数据_合同数据仓库'!$B$2:$BP$10000,4,FALSE),0)</f>
        <v>2024-06-30</v>
      </c>
      <c r="T357" s="127"/>
      <c r="U357" s="127">
        <f>IFERROR(VLOOKUP($L357,'2-2 引出数据_合同数据仓库'!$B$2:$BP$10000,15,FALSE),0)</f>
        <v>40000</v>
      </c>
      <c r="V357" s="127">
        <f t="shared" si="163"/>
        <v>71921.1822660099</v>
      </c>
      <c r="W357" s="127"/>
      <c r="X357" s="159">
        <v>45658</v>
      </c>
      <c r="Y357" s="159">
        <f t="shared" si="164"/>
        <v>45688</v>
      </c>
      <c r="Z357" s="163">
        <f t="shared" si="165"/>
        <v>0</v>
      </c>
      <c r="AA357" s="159">
        <f t="shared" si="166"/>
        <v>45689</v>
      </c>
      <c r="AB357" s="159">
        <f t="shared" si="167"/>
        <v>45716</v>
      </c>
      <c r="AC357" s="163">
        <f t="shared" si="168"/>
        <v>0</v>
      </c>
      <c r="AD357" s="159">
        <f t="shared" si="169"/>
        <v>45717</v>
      </c>
      <c r="AE357" s="159">
        <f t="shared" si="170"/>
        <v>45747</v>
      </c>
      <c r="AF357" s="163">
        <f t="shared" si="171"/>
        <v>0</v>
      </c>
      <c r="AG357" s="159">
        <f t="shared" si="172"/>
        <v>45748</v>
      </c>
      <c r="AH357" s="159">
        <f t="shared" si="173"/>
        <v>45777</v>
      </c>
      <c r="AI357" s="163">
        <f t="shared" si="174"/>
        <v>0</v>
      </c>
      <c r="AJ357" s="159">
        <f t="shared" si="175"/>
        <v>45778</v>
      </c>
      <c r="AK357" s="159">
        <f t="shared" si="176"/>
        <v>45808</v>
      </c>
      <c r="AL357" s="163">
        <f t="shared" si="177"/>
        <v>0</v>
      </c>
      <c r="AM357" s="159">
        <f t="shared" si="178"/>
        <v>45809</v>
      </c>
      <c r="AN357" s="159">
        <f t="shared" si="179"/>
        <v>45838</v>
      </c>
      <c r="AO357" s="163">
        <f t="shared" si="180"/>
        <v>0</v>
      </c>
      <c r="AP357" s="159">
        <f t="shared" si="181"/>
        <v>45839</v>
      </c>
      <c r="AQ357" s="159">
        <f t="shared" si="182"/>
        <v>45869</v>
      </c>
      <c r="AR357" s="163">
        <f t="shared" si="183"/>
        <v>0</v>
      </c>
      <c r="AS357" s="159">
        <f t="shared" si="184"/>
        <v>45870</v>
      </c>
      <c r="AT357" s="159">
        <f t="shared" si="185"/>
        <v>45900</v>
      </c>
      <c r="AU357" s="163">
        <f t="shared" si="186"/>
        <v>0</v>
      </c>
      <c r="AV357" s="159">
        <f t="shared" si="187"/>
        <v>45901</v>
      </c>
      <c r="AW357" s="159">
        <f t="shared" si="188"/>
        <v>45930</v>
      </c>
      <c r="AX357" s="163">
        <f t="shared" si="189"/>
        <v>0</v>
      </c>
      <c r="AY357" s="159">
        <f t="shared" si="190"/>
        <v>45931</v>
      </c>
      <c r="AZ357" s="159">
        <f t="shared" si="191"/>
        <v>45961</v>
      </c>
      <c r="BA357" s="163">
        <f t="shared" si="192"/>
        <v>0</v>
      </c>
      <c r="BB357" s="159">
        <f t="shared" si="193"/>
        <v>45962</v>
      </c>
      <c r="BC357" s="159">
        <f t="shared" si="194"/>
        <v>45991</v>
      </c>
      <c r="BD357" s="163">
        <f t="shared" si="195"/>
        <v>0</v>
      </c>
      <c r="BE357" s="159">
        <f t="shared" si="196"/>
        <v>45992</v>
      </c>
      <c r="BF357" s="159">
        <f t="shared" si="197"/>
        <v>46022</v>
      </c>
      <c r="BG357" s="163">
        <f t="shared" si="198"/>
        <v>0</v>
      </c>
      <c r="BH357" s="159">
        <v>46023</v>
      </c>
      <c r="BI357" s="159">
        <f t="shared" si="199"/>
        <v>46053</v>
      </c>
      <c r="BJ357" s="163">
        <f t="shared" si="200"/>
        <v>0</v>
      </c>
      <c r="BK357" s="159">
        <f t="shared" si="201"/>
        <v>46054</v>
      </c>
      <c r="BL357" s="159">
        <f t="shared" si="202"/>
        <v>46081</v>
      </c>
      <c r="BM357" s="163">
        <f t="shared" si="203"/>
        <v>0</v>
      </c>
      <c r="BN357" s="159">
        <f t="shared" si="204"/>
        <v>46082</v>
      </c>
      <c r="BO357" s="159">
        <f t="shared" si="205"/>
        <v>46112</v>
      </c>
      <c r="BP357" s="163">
        <f t="shared" si="206"/>
        <v>0</v>
      </c>
      <c r="BQ357" s="159">
        <f t="shared" si="207"/>
        <v>46113</v>
      </c>
      <c r="BR357" s="159">
        <f t="shared" si="208"/>
        <v>46142</v>
      </c>
      <c r="BS357" s="163">
        <f t="shared" si="209"/>
        <v>0</v>
      </c>
      <c r="BT357" s="159">
        <f t="shared" si="210"/>
        <v>46143</v>
      </c>
      <c r="BU357" s="159">
        <f t="shared" si="211"/>
        <v>46173</v>
      </c>
      <c r="BV357" s="163">
        <f t="shared" si="212"/>
        <v>0</v>
      </c>
      <c r="BW357" s="159">
        <f t="shared" si="213"/>
        <v>46174</v>
      </c>
      <c r="BX357" s="159">
        <f t="shared" si="214"/>
        <v>46203</v>
      </c>
      <c r="BY357" s="163">
        <f t="shared" si="215"/>
        <v>0</v>
      </c>
      <c r="BZ357" s="159">
        <f t="shared" si="216"/>
        <v>46204</v>
      </c>
      <c r="CA357" s="159">
        <f t="shared" si="217"/>
        <v>46234</v>
      </c>
      <c r="CB357" s="163">
        <f t="shared" si="218"/>
        <v>0</v>
      </c>
      <c r="CC357" s="159">
        <f t="shared" si="219"/>
        <v>46235</v>
      </c>
      <c r="CD357" s="159">
        <f t="shared" si="220"/>
        <v>46265</v>
      </c>
      <c r="CE357" s="163">
        <f t="shared" si="221"/>
        <v>0</v>
      </c>
      <c r="CF357" s="159">
        <f t="shared" si="222"/>
        <v>46266</v>
      </c>
      <c r="CG357" s="159">
        <f t="shared" si="223"/>
        <v>46295</v>
      </c>
      <c r="CH357" s="163">
        <f t="shared" si="224"/>
        <v>0</v>
      </c>
      <c r="CI357" s="159">
        <f t="shared" si="225"/>
        <v>46296</v>
      </c>
      <c r="CJ357" s="159">
        <f t="shared" si="226"/>
        <v>46326</v>
      </c>
      <c r="CK357" s="163">
        <f t="shared" si="227"/>
        <v>0</v>
      </c>
      <c r="CL357" s="159">
        <f t="shared" si="228"/>
        <v>46327</v>
      </c>
      <c r="CM357" s="159">
        <f t="shared" si="229"/>
        <v>46356</v>
      </c>
      <c r="CN357" s="163">
        <f t="shared" si="230"/>
        <v>0</v>
      </c>
      <c r="CO357" s="159">
        <f t="shared" si="231"/>
        <v>46357</v>
      </c>
      <c r="CP357" s="159">
        <f t="shared" si="232"/>
        <v>46387</v>
      </c>
      <c r="CQ357" s="163">
        <f t="shared" si="233"/>
        <v>0</v>
      </c>
    </row>
    <row r="358" s="85" customFormat="1" ht="24" customHeight="1" outlineLevel="4" spans="1:95">
      <c r="A358" s="124"/>
      <c r="B358" s="125"/>
      <c r="C358" s="126"/>
      <c r="D358" s="124"/>
      <c r="E358" s="125"/>
      <c r="F358" s="125"/>
      <c r="G358" s="125"/>
      <c r="H358" s="127"/>
      <c r="I358" s="127"/>
      <c r="J358" s="127">
        <f t="shared" si="162"/>
        <v>0</v>
      </c>
      <c r="K358" s="127">
        <f>K355+1</f>
        <v>2</v>
      </c>
      <c r="L358" s="152"/>
      <c r="M358" s="153">
        <f>IFERROR(VLOOKUP($L358,'2-2 引出数据_合同数据仓库'!$B$2:$BP$10000,3,FALSE),0)</f>
        <v>0</v>
      </c>
      <c r="N358" s="127"/>
      <c r="O358" s="153">
        <f>IFERROR(VLOOKUP((LEFT(VLOOKUP($L358,'2-2 引出数据_合同数据仓库'!$B$2:$BP$10000,64,FALSE),15)&amp;(RIGHT(VLOOKUP($L358,'2-2 引出数据_合同数据仓库'!$B$2:$BP$10000,64,FALSE),4)+1)),'2-2 引出数据_合同数据仓库'!$B$2:$BP$10000,3,FALSE),0)</f>
        <v>0</v>
      </c>
      <c r="P358" s="127"/>
      <c r="Q358" s="127">
        <f>IFERROR(VLOOKUP($L358,'2-2 引出数据_合同数据仓库'!$B$2:$BP$10000,28,FALSE),0)</f>
        <v>0</v>
      </c>
      <c r="R358" s="127">
        <f>IFERROR(VLOOKUP($L358,'2-2 引出数据_合同数据仓库'!$B$2:$BP$10000,29,FALSE),0)</f>
        <v>0</v>
      </c>
      <c r="S358" s="127">
        <f>IFERROR(VLOOKUP($L358,'2-2 引出数据_合同数据仓库'!$B$2:$BP$10000,4,FALSE),0)</f>
        <v>0</v>
      </c>
      <c r="T358" s="127"/>
      <c r="U358" s="127">
        <f>IFERROR(VLOOKUP($L358,'2-2 引出数据_合同数据仓库'!$B$2:$BP$10000,15,FALSE),0)</f>
        <v>0</v>
      </c>
      <c r="V358" s="127">
        <f t="shared" si="163"/>
        <v>0</v>
      </c>
      <c r="W358" s="127"/>
      <c r="X358" s="159">
        <v>45658</v>
      </c>
      <c r="Y358" s="159">
        <f t="shared" si="164"/>
        <v>45688</v>
      </c>
      <c r="Z358" s="163">
        <f t="shared" si="165"/>
        <v>0</v>
      </c>
      <c r="AA358" s="159">
        <f t="shared" si="166"/>
        <v>45689</v>
      </c>
      <c r="AB358" s="159">
        <f t="shared" si="167"/>
        <v>45716</v>
      </c>
      <c r="AC358" s="163">
        <f t="shared" si="168"/>
        <v>0</v>
      </c>
      <c r="AD358" s="159">
        <f t="shared" si="169"/>
        <v>45717</v>
      </c>
      <c r="AE358" s="159">
        <f t="shared" si="170"/>
        <v>45747</v>
      </c>
      <c r="AF358" s="163">
        <f t="shared" si="171"/>
        <v>0</v>
      </c>
      <c r="AG358" s="159">
        <f t="shared" si="172"/>
        <v>45748</v>
      </c>
      <c r="AH358" s="159">
        <f t="shared" si="173"/>
        <v>45777</v>
      </c>
      <c r="AI358" s="163">
        <f t="shared" si="174"/>
        <v>0</v>
      </c>
      <c r="AJ358" s="159">
        <f t="shared" si="175"/>
        <v>45778</v>
      </c>
      <c r="AK358" s="159">
        <f t="shared" si="176"/>
        <v>45808</v>
      </c>
      <c r="AL358" s="163">
        <f t="shared" si="177"/>
        <v>0</v>
      </c>
      <c r="AM358" s="159">
        <f t="shared" si="178"/>
        <v>45809</v>
      </c>
      <c r="AN358" s="159">
        <f t="shared" si="179"/>
        <v>45838</v>
      </c>
      <c r="AO358" s="163">
        <f t="shared" si="180"/>
        <v>0</v>
      </c>
      <c r="AP358" s="159">
        <f t="shared" si="181"/>
        <v>45839</v>
      </c>
      <c r="AQ358" s="159">
        <f t="shared" si="182"/>
        <v>45869</v>
      </c>
      <c r="AR358" s="163">
        <f t="shared" si="183"/>
        <v>0</v>
      </c>
      <c r="AS358" s="159">
        <f t="shared" si="184"/>
        <v>45870</v>
      </c>
      <c r="AT358" s="159">
        <f t="shared" si="185"/>
        <v>45900</v>
      </c>
      <c r="AU358" s="163">
        <f t="shared" si="186"/>
        <v>0</v>
      </c>
      <c r="AV358" s="159">
        <f t="shared" si="187"/>
        <v>45901</v>
      </c>
      <c r="AW358" s="159">
        <f t="shared" si="188"/>
        <v>45930</v>
      </c>
      <c r="AX358" s="163">
        <f t="shared" si="189"/>
        <v>0</v>
      </c>
      <c r="AY358" s="159">
        <f t="shared" si="190"/>
        <v>45931</v>
      </c>
      <c r="AZ358" s="159">
        <f t="shared" si="191"/>
        <v>45961</v>
      </c>
      <c r="BA358" s="163">
        <f t="shared" si="192"/>
        <v>0</v>
      </c>
      <c r="BB358" s="159">
        <f t="shared" si="193"/>
        <v>45962</v>
      </c>
      <c r="BC358" s="159">
        <f t="shared" si="194"/>
        <v>45991</v>
      </c>
      <c r="BD358" s="163">
        <f t="shared" si="195"/>
        <v>0</v>
      </c>
      <c r="BE358" s="159">
        <f t="shared" si="196"/>
        <v>45992</v>
      </c>
      <c r="BF358" s="159">
        <f t="shared" si="197"/>
        <v>46022</v>
      </c>
      <c r="BG358" s="163">
        <f t="shared" si="198"/>
        <v>0</v>
      </c>
      <c r="BH358" s="159">
        <v>46023</v>
      </c>
      <c r="BI358" s="159">
        <f t="shared" si="199"/>
        <v>46053</v>
      </c>
      <c r="BJ358" s="163">
        <f t="shared" si="200"/>
        <v>0</v>
      </c>
      <c r="BK358" s="159">
        <f t="shared" si="201"/>
        <v>46054</v>
      </c>
      <c r="BL358" s="159">
        <f t="shared" si="202"/>
        <v>46081</v>
      </c>
      <c r="BM358" s="163">
        <f t="shared" si="203"/>
        <v>0</v>
      </c>
      <c r="BN358" s="159">
        <f t="shared" si="204"/>
        <v>46082</v>
      </c>
      <c r="BO358" s="159">
        <f t="shared" si="205"/>
        <v>46112</v>
      </c>
      <c r="BP358" s="163">
        <f t="shared" si="206"/>
        <v>0</v>
      </c>
      <c r="BQ358" s="159">
        <f t="shared" si="207"/>
        <v>46113</v>
      </c>
      <c r="BR358" s="159">
        <f t="shared" si="208"/>
        <v>46142</v>
      </c>
      <c r="BS358" s="163">
        <f t="shared" si="209"/>
        <v>0</v>
      </c>
      <c r="BT358" s="159">
        <f t="shared" si="210"/>
        <v>46143</v>
      </c>
      <c r="BU358" s="159">
        <f t="shared" si="211"/>
        <v>46173</v>
      </c>
      <c r="BV358" s="163">
        <f t="shared" si="212"/>
        <v>0</v>
      </c>
      <c r="BW358" s="159">
        <f t="shared" si="213"/>
        <v>46174</v>
      </c>
      <c r="BX358" s="159">
        <f t="shared" si="214"/>
        <v>46203</v>
      </c>
      <c r="BY358" s="163">
        <f t="shared" si="215"/>
        <v>0</v>
      </c>
      <c r="BZ358" s="159">
        <f t="shared" si="216"/>
        <v>46204</v>
      </c>
      <c r="CA358" s="159">
        <f t="shared" si="217"/>
        <v>46234</v>
      </c>
      <c r="CB358" s="163">
        <f t="shared" si="218"/>
        <v>0</v>
      </c>
      <c r="CC358" s="159">
        <f t="shared" si="219"/>
        <v>46235</v>
      </c>
      <c r="CD358" s="159">
        <f t="shared" si="220"/>
        <v>46265</v>
      </c>
      <c r="CE358" s="163">
        <f t="shared" si="221"/>
        <v>0</v>
      </c>
      <c r="CF358" s="159">
        <f t="shared" si="222"/>
        <v>46266</v>
      </c>
      <c r="CG358" s="159">
        <f t="shared" si="223"/>
        <v>46295</v>
      </c>
      <c r="CH358" s="163">
        <f t="shared" si="224"/>
        <v>0</v>
      </c>
      <c r="CI358" s="159">
        <f t="shared" si="225"/>
        <v>46296</v>
      </c>
      <c r="CJ358" s="159">
        <f t="shared" si="226"/>
        <v>46326</v>
      </c>
      <c r="CK358" s="163">
        <f t="shared" si="227"/>
        <v>0</v>
      </c>
      <c r="CL358" s="159">
        <f t="shared" si="228"/>
        <v>46327</v>
      </c>
      <c r="CM358" s="159">
        <f t="shared" si="229"/>
        <v>46356</v>
      </c>
      <c r="CN358" s="163">
        <f t="shared" si="230"/>
        <v>0</v>
      </c>
      <c r="CO358" s="159">
        <f t="shared" si="231"/>
        <v>46357</v>
      </c>
      <c r="CP358" s="159">
        <f t="shared" si="232"/>
        <v>46387</v>
      </c>
      <c r="CQ358" s="163">
        <f t="shared" si="233"/>
        <v>0</v>
      </c>
    </row>
    <row r="359" s="85" customFormat="1" ht="24" customHeight="1" outlineLevel="4" spans="1:95">
      <c r="A359" s="124"/>
      <c r="B359" s="125"/>
      <c r="C359" s="126"/>
      <c r="D359" s="124"/>
      <c r="E359" s="125"/>
      <c r="F359" s="125"/>
      <c r="G359" s="125"/>
      <c r="H359" s="127"/>
      <c r="I359" s="127"/>
      <c r="J359" s="127">
        <f t="shared" si="162"/>
        <v>0</v>
      </c>
      <c r="K359" s="127">
        <f>K355+1</f>
        <v>2</v>
      </c>
      <c r="L359" s="152"/>
      <c r="M359" s="153">
        <f>IFERROR(VLOOKUP($L359,'2-2 引出数据_合同数据仓库'!$B$2:$BP$10000,3,FALSE),0)</f>
        <v>0</v>
      </c>
      <c r="N359" s="127"/>
      <c r="O359" s="153">
        <f>IFERROR(VLOOKUP((LEFT(VLOOKUP($L359,'2-2 引出数据_合同数据仓库'!$B$2:$BP$10000,64,FALSE),15)&amp;(RIGHT(VLOOKUP($L359,'2-2 引出数据_合同数据仓库'!$B$2:$BP$10000,64,FALSE),4)+1)),'2-2 引出数据_合同数据仓库'!$B$2:$BP$10000,3,FALSE),0)</f>
        <v>0</v>
      </c>
      <c r="P359" s="127"/>
      <c r="Q359" s="127">
        <f>IFERROR(VLOOKUP($L359,'2-2 引出数据_合同数据仓库'!$B$2:$BP$10000,28,FALSE),0)</f>
        <v>0</v>
      </c>
      <c r="R359" s="127">
        <f>IFERROR(VLOOKUP($L359,'2-2 引出数据_合同数据仓库'!$B$2:$BP$10000,29,FALSE),0)</f>
        <v>0</v>
      </c>
      <c r="S359" s="127">
        <f>IFERROR(VLOOKUP($L359,'2-2 引出数据_合同数据仓库'!$B$2:$BP$10000,4,FALSE),0)</f>
        <v>0</v>
      </c>
      <c r="T359" s="127"/>
      <c r="U359" s="127">
        <f>IFERROR(VLOOKUP($L359,'2-2 引出数据_合同数据仓库'!$B$2:$BP$10000,15,FALSE),0)</f>
        <v>0</v>
      </c>
      <c r="V359" s="127">
        <f t="shared" si="163"/>
        <v>0</v>
      </c>
      <c r="W359" s="127"/>
      <c r="X359" s="159">
        <v>45658</v>
      </c>
      <c r="Y359" s="159">
        <f t="shared" si="164"/>
        <v>45688</v>
      </c>
      <c r="Z359" s="163">
        <f t="shared" si="165"/>
        <v>0</v>
      </c>
      <c r="AA359" s="159">
        <f t="shared" si="166"/>
        <v>45689</v>
      </c>
      <c r="AB359" s="159">
        <f t="shared" si="167"/>
        <v>45716</v>
      </c>
      <c r="AC359" s="163">
        <f t="shared" si="168"/>
        <v>0</v>
      </c>
      <c r="AD359" s="159">
        <f t="shared" si="169"/>
        <v>45717</v>
      </c>
      <c r="AE359" s="159">
        <f t="shared" si="170"/>
        <v>45747</v>
      </c>
      <c r="AF359" s="163">
        <f t="shared" si="171"/>
        <v>0</v>
      </c>
      <c r="AG359" s="159">
        <f t="shared" si="172"/>
        <v>45748</v>
      </c>
      <c r="AH359" s="159">
        <f t="shared" si="173"/>
        <v>45777</v>
      </c>
      <c r="AI359" s="163">
        <f t="shared" si="174"/>
        <v>0</v>
      </c>
      <c r="AJ359" s="159">
        <f t="shared" si="175"/>
        <v>45778</v>
      </c>
      <c r="AK359" s="159">
        <f t="shared" si="176"/>
        <v>45808</v>
      </c>
      <c r="AL359" s="163">
        <f t="shared" si="177"/>
        <v>0</v>
      </c>
      <c r="AM359" s="159">
        <f t="shared" si="178"/>
        <v>45809</v>
      </c>
      <c r="AN359" s="159">
        <f t="shared" si="179"/>
        <v>45838</v>
      </c>
      <c r="AO359" s="163">
        <f t="shared" si="180"/>
        <v>0</v>
      </c>
      <c r="AP359" s="159">
        <f t="shared" si="181"/>
        <v>45839</v>
      </c>
      <c r="AQ359" s="159">
        <f t="shared" si="182"/>
        <v>45869</v>
      </c>
      <c r="AR359" s="163">
        <f t="shared" si="183"/>
        <v>0</v>
      </c>
      <c r="AS359" s="159">
        <f t="shared" si="184"/>
        <v>45870</v>
      </c>
      <c r="AT359" s="159">
        <f t="shared" si="185"/>
        <v>45900</v>
      </c>
      <c r="AU359" s="163">
        <f t="shared" si="186"/>
        <v>0</v>
      </c>
      <c r="AV359" s="159">
        <f t="shared" si="187"/>
        <v>45901</v>
      </c>
      <c r="AW359" s="159">
        <f t="shared" si="188"/>
        <v>45930</v>
      </c>
      <c r="AX359" s="163">
        <f t="shared" si="189"/>
        <v>0</v>
      </c>
      <c r="AY359" s="159">
        <f t="shared" si="190"/>
        <v>45931</v>
      </c>
      <c r="AZ359" s="159">
        <f t="shared" si="191"/>
        <v>45961</v>
      </c>
      <c r="BA359" s="163">
        <f t="shared" si="192"/>
        <v>0</v>
      </c>
      <c r="BB359" s="159">
        <f t="shared" si="193"/>
        <v>45962</v>
      </c>
      <c r="BC359" s="159">
        <f t="shared" si="194"/>
        <v>45991</v>
      </c>
      <c r="BD359" s="163">
        <f t="shared" si="195"/>
        <v>0</v>
      </c>
      <c r="BE359" s="159">
        <f t="shared" si="196"/>
        <v>45992</v>
      </c>
      <c r="BF359" s="159">
        <f t="shared" si="197"/>
        <v>46022</v>
      </c>
      <c r="BG359" s="163">
        <f t="shared" si="198"/>
        <v>0</v>
      </c>
      <c r="BH359" s="159">
        <v>46023</v>
      </c>
      <c r="BI359" s="159">
        <f t="shared" si="199"/>
        <v>46053</v>
      </c>
      <c r="BJ359" s="163">
        <f t="shared" si="200"/>
        <v>0</v>
      </c>
      <c r="BK359" s="159">
        <f t="shared" si="201"/>
        <v>46054</v>
      </c>
      <c r="BL359" s="159">
        <f t="shared" si="202"/>
        <v>46081</v>
      </c>
      <c r="BM359" s="163">
        <f t="shared" si="203"/>
        <v>0</v>
      </c>
      <c r="BN359" s="159">
        <f t="shared" si="204"/>
        <v>46082</v>
      </c>
      <c r="BO359" s="159">
        <f t="shared" si="205"/>
        <v>46112</v>
      </c>
      <c r="BP359" s="163">
        <f t="shared" si="206"/>
        <v>0</v>
      </c>
      <c r="BQ359" s="159">
        <f t="shared" si="207"/>
        <v>46113</v>
      </c>
      <c r="BR359" s="159">
        <f t="shared" si="208"/>
        <v>46142</v>
      </c>
      <c r="BS359" s="163">
        <f t="shared" si="209"/>
        <v>0</v>
      </c>
      <c r="BT359" s="159">
        <f t="shared" si="210"/>
        <v>46143</v>
      </c>
      <c r="BU359" s="159">
        <f t="shared" si="211"/>
        <v>46173</v>
      </c>
      <c r="BV359" s="163">
        <f t="shared" si="212"/>
        <v>0</v>
      </c>
      <c r="BW359" s="159">
        <f t="shared" si="213"/>
        <v>46174</v>
      </c>
      <c r="BX359" s="159">
        <f t="shared" si="214"/>
        <v>46203</v>
      </c>
      <c r="BY359" s="163">
        <f t="shared" si="215"/>
        <v>0</v>
      </c>
      <c r="BZ359" s="159">
        <f t="shared" si="216"/>
        <v>46204</v>
      </c>
      <c r="CA359" s="159">
        <f t="shared" si="217"/>
        <v>46234</v>
      </c>
      <c r="CB359" s="163">
        <f t="shared" si="218"/>
        <v>0</v>
      </c>
      <c r="CC359" s="159">
        <f t="shared" si="219"/>
        <v>46235</v>
      </c>
      <c r="CD359" s="159">
        <f t="shared" si="220"/>
        <v>46265</v>
      </c>
      <c r="CE359" s="163">
        <f t="shared" si="221"/>
        <v>0</v>
      </c>
      <c r="CF359" s="159">
        <f t="shared" si="222"/>
        <v>46266</v>
      </c>
      <c r="CG359" s="159">
        <f t="shared" si="223"/>
        <v>46295</v>
      </c>
      <c r="CH359" s="163">
        <f t="shared" si="224"/>
        <v>0</v>
      </c>
      <c r="CI359" s="159">
        <f t="shared" si="225"/>
        <v>46296</v>
      </c>
      <c r="CJ359" s="159">
        <f t="shared" si="226"/>
        <v>46326</v>
      </c>
      <c r="CK359" s="163">
        <f t="shared" si="227"/>
        <v>0</v>
      </c>
      <c r="CL359" s="159">
        <f t="shared" si="228"/>
        <v>46327</v>
      </c>
      <c r="CM359" s="159">
        <f t="shared" si="229"/>
        <v>46356</v>
      </c>
      <c r="CN359" s="163">
        <f t="shared" si="230"/>
        <v>0</v>
      </c>
      <c r="CO359" s="159">
        <f t="shared" si="231"/>
        <v>46357</v>
      </c>
      <c r="CP359" s="159">
        <f t="shared" si="232"/>
        <v>46387</v>
      </c>
      <c r="CQ359" s="163">
        <f t="shared" si="233"/>
        <v>0</v>
      </c>
    </row>
    <row r="360" s="85" customFormat="1" ht="24" customHeight="1" outlineLevel="4" spans="1:95">
      <c r="A360" s="124"/>
      <c r="B360" s="125"/>
      <c r="C360" s="126"/>
      <c r="D360" s="124"/>
      <c r="E360" s="125"/>
      <c r="F360" s="125"/>
      <c r="G360" s="125"/>
      <c r="H360" s="127"/>
      <c r="I360" s="127"/>
      <c r="J360" s="127">
        <f t="shared" si="162"/>
        <v>0</v>
      </c>
      <c r="K360" s="127">
        <f>K356+1</f>
        <v>3</v>
      </c>
      <c r="L360" s="152"/>
      <c r="M360" s="153">
        <f>IFERROR(VLOOKUP($L360,'2-2 引出数据_合同数据仓库'!$B$2:$BP$10000,3,FALSE),0)</f>
        <v>0</v>
      </c>
      <c r="N360" s="127"/>
      <c r="O360" s="153">
        <f>IFERROR(VLOOKUP((LEFT(VLOOKUP($L360,'2-2 引出数据_合同数据仓库'!$B$2:$BP$10000,64,FALSE),15)&amp;(RIGHT(VLOOKUP($L360,'2-2 引出数据_合同数据仓库'!$B$2:$BP$10000,64,FALSE),4)+1)),'2-2 引出数据_合同数据仓库'!$B$2:$BP$10000,3,FALSE),0)</f>
        <v>0</v>
      </c>
      <c r="P360" s="127"/>
      <c r="Q360" s="127">
        <f>IFERROR(VLOOKUP($L360,'2-2 引出数据_合同数据仓库'!$B$2:$BP$10000,28,FALSE),0)</f>
        <v>0</v>
      </c>
      <c r="R360" s="127">
        <f>IFERROR(VLOOKUP($L360,'2-2 引出数据_合同数据仓库'!$B$2:$BP$10000,29,FALSE),0)</f>
        <v>0</v>
      </c>
      <c r="S360" s="127">
        <f>IFERROR(VLOOKUP($L360,'2-2 引出数据_合同数据仓库'!$B$2:$BP$10000,4,FALSE),0)</f>
        <v>0</v>
      </c>
      <c r="T360" s="127"/>
      <c r="U360" s="127">
        <f>IFERROR(VLOOKUP($L360,'2-2 引出数据_合同数据仓库'!$B$2:$BP$10000,15,FALSE),0)</f>
        <v>0</v>
      </c>
      <c r="V360" s="127">
        <f t="shared" si="163"/>
        <v>0</v>
      </c>
      <c r="W360" s="127"/>
      <c r="X360" s="159">
        <v>45658</v>
      </c>
      <c r="Y360" s="159">
        <f t="shared" si="164"/>
        <v>45688</v>
      </c>
      <c r="Z360" s="163">
        <f t="shared" si="165"/>
        <v>0</v>
      </c>
      <c r="AA360" s="159">
        <f t="shared" si="166"/>
        <v>45689</v>
      </c>
      <c r="AB360" s="159">
        <f t="shared" si="167"/>
        <v>45716</v>
      </c>
      <c r="AC360" s="163">
        <f t="shared" si="168"/>
        <v>0</v>
      </c>
      <c r="AD360" s="159">
        <f t="shared" si="169"/>
        <v>45717</v>
      </c>
      <c r="AE360" s="159">
        <f t="shared" si="170"/>
        <v>45747</v>
      </c>
      <c r="AF360" s="163">
        <f t="shared" si="171"/>
        <v>0</v>
      </c>
      <c r="AG360" s="159">
        <f t="shared" si="172"/>
        <v>45748</v>
      </c>
      <c r="AH360" s="159">
        <f t="shared" si="173"/>
        <v>45777</v>
      </c>
      <c r="AI360" s="163">
        <f t="shared" si="174"/>
        <v>0</v>
      </c>
      <c r="AJ360" s="159">
        <f t="shared" si="175"/>
        <v>45778</v>
      </c>
      <c r="AK360" s="159">
        <f t="shared" si="176"/>
        <v>45808</v>
      </c>
      <c r="AL360" s="163">
        <f t="shared" si="177"/>
        <v>0</v>
      </c>
      <c r="AM360" s="159">
        <f t="shared" si="178"/>
        <v>45809</v>
      </c>
      <c r="AN360" s="159">
        <f t="shared" si="179"/>
        <v>45838</v>
      </c>
      <c r="AO360" s="163">
        <f t="shared" si="180"/>
        <v>0</v>
      </c>
      <c r="AP360" s="159">
        <f t="shared" si="181"/>
        <v>45839</v>
      </c>
      <c r="AQ360" s="159">
        <f t="shared" si="182"/>
        <v>45869</v>
      </c>
      <c r="AR360" s="163">
        <f t="shared" si="183"/>
        <v>0</v>
      </c>
      <c r="AS360" s="159">
        <f t="shared" si="184"/>
        <v>45870</v>
      </c>
      <c r="AT360" s="159">
        <f t="shared" si="185"/>
        <v>45900</v>
      </c>
      <c r="AU360" s="163">
        <f t="shared" si="186"/>
        <v>0</v>
      </c>
      <c r="AV360" s="159">
        <f t="shared" si="187"/>
        <v>45901</v>
      </c>
      <c r="AW360" s="159">
        <f t="shared" si="188"/>
        <v>45930</v>
      </c>
      <c r="AX360" s="163">
        <f t="shared" si="189"/>
        <v>0</v>
      </c>
      <c r="AY360" s="159">
        <f t="shared" si="190"/>
        <v>45931</v>
      </c>
      <c r="AZ360" s="159">
        <f t="shared" si="191"/>
        <v>45961</v>
      </c>
      <c r="BA360" s="163">
        <f t="shared" si="192"/>
        <v>0</v>
      </c>
      <c r="BB360" s="159">
        <f t="shared" si="193"/>
        <v>45962</v>
      </c>
      <c r="BC360" s="159">
        <f t="shared" si="194"/>
        <v>45991</v>
      </c>
      <c r="BD360" s="163">
        <f t="shared" si="195"/>
        <v>0</v>
      </c>
      <c r="BE360" s="159">
        <f t="shared" si="196"/>
        <v>45992</v>
      </c>
      <c r="BF360" s="159">
        <f t="shared" si="197"/>
        <v>46022</v>
      </c>
      <c r="BG360" s="163">
        <f t="shared" si="198"/>
        <v>0</v>
      </c>
      <c r="BH360" s="159">
        <v>46023</v>
      </c>
      <c r="BI360" s="159">
        <f t="shared" si="199"/>
        <v>46053</v>
      </c>
      <c r="BJ360" s="163">
        <f t="shared" si="200"/>
        <v>0</v>
      </c>
      <c r="BK360" s="159">
        <f t="shared" si="201"/>
        <v>46054</v>
      </c>
      <c r="BL360" s="159">
        <f t="shared" si="202"/>
        <v>46081</v>
      </c>
      <c r="BM360" s="163">
        <f t="shared" si="203"/>
        <v>0</v>
      </c>
      <c r="BN360" s="159">
        <f t="shared" si="204"/>
        <v>46082</v>
      </c>
      <c r="BO360" s="159">
        <f t="shared" si="205"/>
        <v>46112</v>
      </c>
      <c r="BP360" s="163">
        <f t="shared" si="206"/>
        <v>0</v>
      </c>
      <c r="BQ360" s="159">
        <f t="shared" si="207"/>
        <v>46113</v>
      </c>
      <c r="BR360" s="159">
        <f t="shared" si="208"/>
        <v>46142</v>
      </c>
      <c r="BS360" s="163">
        <f t="shared" si="209"/>
        <v>0</v>
      </c>
      <c r="BT360" s="159">
        <f t="shared" si="210"/>
        <v>46143</v>
      </c>
      <c r="BU360" s="159">
        <f t="shared" si="211"/>
        <v>46173</v>
      </c>
      <c r="BV360" s="163">
        <f t="shared" si="212"/>
        <v>0</v>
      </c>
      <c r="BW360" s="159">
        <f t="shared" si="213"/>
        <v>46174</v>
      </c>
      <c r="BX360" s="159">
        <f t="shared" si="214"/>
        <v>46203</v>
      </c>
      <c r="BY360" s="163">
        <f t="shared" si="215"/>
        <v>0</v>
      </c>
      <c r="BZ360" s="159">
        <f t="shared" si="216"/>
        <v>46204</v>
      </c>
      <c r="CA360" s="159">
        <f t="shared" si="217"/>
        <v>46234</v>
      </c>
      <c r="CB360" s="163">
        <f t="shared" si="218"/>
        <v>0</v>
      </c>
      <c r="CC360" s="159">
        <f t="shared" si="219"/>
        <v>46235</v>
      </c>
      <c r="CD360" s="159">
        <f t="shared" si="220"/>
        <v>46265</v>
      </c>
      <c r="CE360" s="163">
        <f t="shared" si="221"/>
        <v>0</v>
      </c>
      <c r="CF360" s="159">
        <f t="shared" si="222"/>
        <v>46266</v>
      </c>
      <c r="CG360" s="159">
        <f t="shared" si="223"/>
        <v>46295</v>
      </c>
      <c r="CH360" s="163">
        <f t="shared" si="224"/>
        <v>0</v>
      </c>
      <c r="CI360" s="159">
        <f t="shared" si="225"/>
        <v>46296</v>
      </c>
      <c r="CJ360" s="159">
        <f t="shared" si="226"/>
        <v>46326</v>
      </c>
      <c r="CK360" s="163">
        <f t="shared" si="227"/>
        <v>0</v>
      </c>
      <c r="CL360" s="159">
        <f t="shared" si="228"/>
        <v>46327</v>
      </c>
      <c r="CM360" s="159">
        <f t="shared" si="229"/>
        <v>46356</v>
      </c>
      <c r="CN360" s="163">
        <f t="shared" si="230"/>
        <v>0</v>
      </c>
      <c r="CO360" s="159">
        <f t="shared" si="231"/>
        <v>46357</v>
      </c>
      <c r="CP360" s="159">
        <f t="shared" si="232"/>
        <v>46387</v>
      </c>
      <c r="CQ360" s="163">
        <f t="shared" si="233"/>
        <v>0</v>
      </c>
    </row>
    <row r="361" s="85" customFormat="1" ht="24" customHeight="1" outlineLevel="4" spans="1:95">
      <c r="A361" s="128" t="s">
        <v>2815</v>
      </c>
      <c r="B361" s="129"/>
      <c r="C361" s="129"/>
      <c r="D361" s="129"/>
      <c r="E361" s="129"/>
      <c r="F361" s="129"/>
      <c r="G361" s="130"/>
      <c r="H361" s="131"/>
      <c r="I361" s="131"/>
      <c r="J361" s="131"/>
      <c r="K361" s="131"/>
      <c r="L361" s="154"/>
      <c r="M361" s="154"/>
      <c r="N361" s="131"/>
      <c r="O361" s="131"/>
      <c r="P361" s="131"/>
      <c r="Q361" s="131"/>
      <c r="R361" s="131"/>
      <c r="S361" s="131"/>
      <c r="T361" s="131"/>
      <c r="U361" s="131"/>
      <c r="V361" s="131"/>
      <c r="W361" s="131"/>
      <c r="X361" s="131"/>
      <c r="Y361" s="131"/>
      <c r="Z361" s="131"/>
      <c r="AA361" s="131"/>
      <c r="AB361" s="131"/>
      <c r="AC361" s="131"/>
      <c r="AD361" s="131"/>
      <c r="AE361" s="131"/>
      <c r="AF361" s="131"/>
      <c r="AG361" s="131"/>
      <c r="AH361" s="131"/>
      <c r="AI361" s="131"/>
      <c r="AJ361" s="131"/>
      <c r="AK361" s="131"/>
      <c r="AL361" s="131"/>
      <c r="AM361" s="131"/>
      <c r="AN361" s="131"/>
      <c r="AO361" s="131"/>
      <c r="AP361" s="131"/>
      <c r="AQ361" s="131"/>
      <c r="AR361" s="131"/>
      <c r="AS361" s="131"/>
      <c r="AT361" s="131"/>
      <c r="AU361" s="131"/>
      <c r="AV361" s="131"/>
      <c r="AW361" s="131"/>
      <c r="AX361" s="131"/>
      <c r="AY361" s="131"/>
      <c r="AZ361" s="131"/>
      <c r="BA361" s="131"/>
      <c r="BB361" s="131"/>
      <c r="BC361" s="131"/>
      <c r="BD361" s="131"/>
      <c r="BE361" s="131"/>
      <c r="BF361" s="131"/>
      <c r="BG361" s="131"/>
      <c r="BH361" s="131"/>
      <c r="BI361" s="131"/>
      <c r="BJ361" s="131"/>
      <c r="BK361" s="131"/>
      <c r="BL361" s="131"/>
      <c r="BM361" s="131"/>
      <c r="BN361" s="131"/>
      <c r="BO361" s="131"/>
      <c r="BP361" s="131"/>
      <c r="BQ361" s="131"/>
      <c r="BR361" s="131"/>
      <c r="BS361" s="131"/>
      <c r="BT361" s="131"/>
      <c r="BU361" s="131"/>
      <c r="BV361" s="131"/>
      <c r="BW361" s="131"/>
      <c r="BX361" s="131"/>
      <c r="BY361" s="131"/>
      <c r="BZ361" s="131"/>
      <c r="CA361" s="131"/>
      <c r="CB361" s="131"/>
      <c r="CC361" s="131"/>
      <c r="CD361" s="131"/>
      <c r="CE361" s="131"/>
      <c r="CF361" s="131"/>
      <c r="CG361" s="131"/>
      <c r="CH361" s="131"/>
      <c r="CI361" s="131"/>
      <c r="CJ361" s="131"/>
      <c r="CK361" s="131"/>
      <c r="CL361" s="131"/>
      <c r="CM361" s="131"/>
      <c r="CN361" s="131"/>
      <c r="CO361" s="131"/>
      <c r="CP361" s="131"/>
      <c r="CQ361" s="131"/>
    </row>
    <row r="362" ht="24" customHeight="1" outlineLevel="3" spans="1:95">
      <c r="A362" s="120"/>
      <c r="B362" s="121" t="s">
        <v>793</v>
      </c>
      <c r="C362" s="122" t="s">
        <v>1306</v>
      </c>
      <c r="D362" s="120" t="s">
        <v>1307</v>
      </c>
      <c r="E362" s="121"/>
      <c r="F362" s="121"/>
      <c r="G362" s="121" t="s">
        <v>937</v>
      </c>
      <c r="H362" s="123">
        <f>X362+AA362+AD362+AG362+AJ362+AM362+AP362+AS362+AV362+AY362+BB362+BE362</f>
        <v>0</v>
      </c>
      <c r="I362" s="123">
        <f>Y362+AB362+AE362+AH362+AK362+AN362+AQ362+AT362+AW362+AZ362+BC362+BF362</f>
        <v>0</v>
      </c>
      <c r="J362" s="123">
        <f>Z362+AC362+AF362+AI362+AL362+AO362+AR362+AU362+AX362+BA362+BD362+BG362</f>
        <v>0</v>
      </c>
      <c r="K362" s="123"/>
      <c r="L362" s="151"/>
      <c r="M362" s="151"/>
      <c r="N362" s="123"/>
      <c r="O362" s="123"/>
      <c r="P362" s="123"/>
      <c r="Q362" s="123"/>
      <c r="R362" s="123"/>
      <c r="S362" s="123"/>
      <c r="T362" s="123"/>
      <c r="U362" s="123"/>
      <c r="V362" s="123"/>
      <c r="W362" s="123"/>
      <c r="X362" s="123">
        <f>VLOOKUP($C362,'1 预算编制表单'!$C:$BJ,27,FALSE)</f>
        <v>0</v>
      </c>
      <c r="Y362" s="123">
        <f>X362-Z362</f>
        <v>0</v>
      </c>
      <c r="Z362" s="123">
        <f>SUM(Z363:Z367)</f>
        <v>0</v>
      </c>
      <c r="AA362" s="123">
        <f>VLOOKUP($C362,'1 预算编制表单'!$C:$BJ,30,FALSE)</f>
        <v>0</v>
      </c>
      <c r="AB362" s="123">
        <f>AA362-AC362</f>
        <v>0</v>
      </c>
      <c r="AC362" s="123">
        <f>SUM(AC363:AC367)</f>
        <v>0</v>
      </c>
      <c r="AD362" s="123">
        <f>VLOOKUP($C362,'1 预算编制表单'!$C:$BJ,33,FALSE)</f>
        <v>0</v>
      </c>
      <c r="AE362" s="123">
        <f>AD362-AF362</f>
        <v>0</v>
      </c>
      <c r="AF362" s="123">
        <f>SUM(AF363:AF367)</f>
        <v>0</v>
      </c>
      <c r="AG362" s="123">
        <f>VLOOKUP($C362,'1 预算编制表单'!$C:$BJ,36,FALSE)</f>
        <v>0</v>
      </c>
      <c r="AH362" s="123">
        <f>AG362-AI362</f>
        <v>0</v>
      </c>
      <c r="AI362" s="123">
        <f>SUM(AI363:AI367)</f>
        <v>0</v>
      </c>
      <c r="AJ362" s="123">
        <f>VLOOKUP($C362,'1 预算编制表单'!$C:$BJ,39,FALSE)</f>
        <v>0</v>
      </c>
      <c r="AK362" s="123">
        <f>AJ362-AL362</f>
        <v>0</v>
      </c>
      <c r="AL362" s="123">
        <f>SUM(AL363:AL367)</f>
        <v>0</v>
      </c>
      <c r="AM362" s="123">
        <f>VLOOKUP($C362,'1 预算编制表单'!$C:$BJ,42,FALSE)</f>
        <v>0</v>
      </c>
      <c r="AN362" s="123">
        <f>AM362-AO362</f>
        <v>0</v>
      </c>
      <c r="AO362" s="123">
        <f>SUM(AO363:AO367)</f>
        <v>0</v>
      </c>
      <c r="AP362" s="123">
        <f>VLOOKUP($C362,'1 预算编制表单'!$C:$BJ,45,FALSE)</f>
        <v>0</v>
      </c>
      <c r="AQ362" s="123">
        <f>AP362-AR362</f>
        <v>0</v>
      </c>
      <c r="AR362" s="123">
        <f>SUM(AR363:AR367)</f>
        <v>0</v>
      </c>
      <c r="AS362" s="123">
        <f>VLOOKUP($C362,'1 预算编制表单'!$C:$BJ,48,FALSE)</f>
        <v>0</v>
      </c>
      <c r="AT362" s="123">
        <f>AS362-AU362</f>
        <v>0</v>
      </c>
      <c r="AU362" s="123">
        <f>SUM(AU363:AU367)</f>
        <v>0</v>
      </c>
      <c r="AV362" s="123">
        <f>VLOOKUP($C362,'1 预算编制表单'!$C:$BJ,51,FALSE)</f>
        <v>0</v>
      </c>
      <c r="AW362" s="123">
        <f>AV362-AX362</f>
        <v>0</v>
      </c>
      <c r="AX362" s="123">
        <f>SUM(AX363:AX367)</f>
        <v>0</v>
      </c>
      <c r="AY362" s="123">
        <f>VLOOKUP($C362,'1 预算编制表单'!$C:$BJ,54,FALSE)</f>
        <v>0</v>
      </c>
      <c r="AZ362" s="123">
        <f>AY362-BA362</f>
        <v>0</v>
      </c>
      <c r="BA362" s="123">
        <f>SUM(BA363:BA367)</f>
        <v>0</v>
      </c>
      <c r="BB362" s="123">
        <f>VLOOKUP($C362,'1 预算编制表单'!$C:$BJ,57,FALSE)</f>
        <v>0</v>
      </c>
      <c r="BC362" s="123">
        <f>BB362-BD362</f>
        <v>0</v>
      </c>
      <c r="BD362" s="123">
        <f>SUM(BD363:BD367)</f>
        <v>0</v>
      </c>
      <c r="BE362" s="123">
        <f>VLOOKUP($C362,'1 预算编制表单'!$C:$BJ,60,FALSE)</f>
        <v>0</v>
      </c>
      <c r="BF362" s="123">
        <f>BE362-BG362</f>
        <v>0</v>
      </c>
      <c r="BG362" s="123">
        <f>SUM(BG363:BG367)</f>
        <v>0</v>
      </c>
      <c r="BH362" s="123">
        <f>VLOOKUP($C362,'1 预算编制表单'!$C:$BJ,27,FALSE)</f>
        <v>0</v>
      </c>
      <c r="BI362" s="123">
        <f>BH362-BJ362</f>
        <v>0</v>
      </c>
      <c r="BJ362" s="123">
        <f>SUM(BJ363:BJ367)</f>
        <v>0</v>
      </c>
      <c r="BK362" s="123">
        <f>VLOOKUP($C362,'1 预算编制表单'!$C:$BJ,30,FALSE)</f>
        <v>0</v>
      </c>
      <c r="BL362" s="123">
        <f>BK362-BM362</f>
        <v>0</v>
      </c>
      <c r="BM362" s="123">
        <f>SUM(BM363:BM367)</f>
        <v>0</v>
      </c>
      <c r="BN362" s="123">
        <f>VLOOKUP($C362,'1 预算编制表单'!$C:$BJ,33,FALSE)</f>
        <v>0</v>
      </c>
      <c r="BO362" s="123">
        <f>BN362-BP362</f>
        <v>0</v>
      </c>
      <c r="BP362" s="123">
        <f>SUM(BP363:BP367)</f>
        <v>0</v>
      </c>
      <c r="BQ362" s="123">
        <f>VLOOKUP($C362,'1 预算编制表单'!$C:$BJ,36,FALSE)</f>
        <v>0</v>
      </c>
      <c r="BR362" s="123">
        <f>BQ362-BS362</f>
        <v>0</v>
      </c>
      <c r="BS362" s="123">
        <f>SUM(BS363:BS367)</f>
        <v>0</v>
      </c>
      <c r="BT362" s="123">
        <f>VLOOKUP($C362,'1 预算编制表单'!$C:$BJ,39,FALSE)</f>
        <v>0</v>
      </c>
      <c r="BU362" s="123">
        <f>BT362-BV362</f>
        <v>0</v>
      </c>
      <c r="BV362" s="123">
        <f>SUM(BV363:BV367)</f>
        <v>0</v>
      </c>
      <c r="BW362" s="123">
        <f>VLOOKUP($C362,'1 预算编制表单'!$C:$BJ,42,FALSE)</f>
        <v>0</v>
      </c>
      <c r="BX362" s="123">
        <f>BW362-BY362</f>
        <v>0</v>
      </c>
      <c r="BY362" s="123">
        <f>SUM(BY363:BY367)</f>
        <v>0</v>
      </c>
      <c r="BZ362" s="123">
        <f>VLOOKUP($C362,'1 预算编制表单'!$C:$BJ,45,FALSE)</f>
        <v>0</v>
      </c>
      <c r="CA362" s="123">
        <f>BZ362-CB362</f>
        <v>0</v>
      </c>
      <c r="CB362" s="123">
        <f>SUM(CB363:CB367)</f>
        <v>0</v>
      </c>
      <c r="CC362" s="123">
        <f>VLOOKUP($C362,'1 预算编制表单'!$C:$BJ,48,FALSE)</f>
        <v>0</v>
      </c>
      <c r="CD362" s="123">
        <f>CC362-CE362</f>
        <v>0</v>
      </c>
      <c r="CE362" s="123">
        <f>SUM(CE363:CE367)</f>
        <v>0</v>
      </c>
      <c r="CF362" s="123">
        <f>VLOOKUP($C362,'1 预算编制表单'!$C:$BJ,51,FALSE)</f>
        <v>0</v>
      </c>
      <c r="CG362" s="123">
        <f>CF362-CH362</f>
        <v>0</v>
      </c>
      <c r="CH362" s="123">
        <f>SUM(CH363:CH367)</f>
        <v>0</v>
      </c>
      <c r="CI362" s="123">
        <f>VLOOKUP($C362,'1 预算编制表单'!$C:$BJ,54,FALSE)</f>
        <v>0</v>
      </c>
      <c r="CJ362" s="123">
        <f>CI362-CK362</f>
        <v>0</v>
      </c>
      <c r="CK362" s="123">
        <f>SUM(CK363:CK367)</f>
        <v>0</v>
      </c>
      <c r="CL362" s="123">
        <f>VLOOKUP($C362,'1 预算编制表单'!$C:$BJ,57,FALSE)</f>
        <v>0</v>
      </c>
      <c r="CM362" s="123">
        <f>CL362-CN362</f>
        <v>0</v>
      </c>
      <c r="CN362" s="123">
        <f>SUM(CN363:CN367)</f>
        <v>0</v>
      </c>
      <c r="CO362" s="123">
        <f>VLOOKUP($C362,'1 预算编制表单'!$C:$BJ,60,FALSE)</f>
        <v>0</v>
      </c>
      <c r="CP362" s="123">
        <f>CO362-CQ362</f>
        <v>0</v>
      </c>
      <c r="CQ362" s="123">
        <f>SUM(CQ363:CQ367)</f>
        <v>0</v>
      </c>
    </row>
    <row r="363" s="85" customFormat="1" ht="24" customHeight="1" outlineLevel="4" spans="1:95">
      <c r="A363" s="124"/>
      <c r="B363" s="125"/>
      <c r="C363" s="126"/>
      <c r="D363" s="124"/>
      <c r="E363" s="125"/>
      <c r="F363" s="125"/>
      <c r="G363" s="125"/>
      <c r="H363" s="127"/>
      <c r="I363" s="127"/>
      <c r="J363" s="127">
        <f>Z363+AC363+AF363+AI363+AL363+AO363+AR363+AU363+AX363+BA363+BD363+BG363</f>
        <v>0</v>
      </c>
      <c r="K363" s="127">
        <v>1</v>
      </c>
      <c r="L363" s="152"/>
      <c r="M363" s="153">
        <f>IFERROR(VLOOKUP($L363,'2-2 引出数据_合同数据仓库'!$B$2:$BP$10000,3,FALSE),0)</f>
        <v>0</v>
      </c>
      <c r="N363" s="127"/>
      <c r="O363" s="153">
        <f>IFERROR(VLOOKUP((LEFT(VLOOKUP($L363,'2-2 引出数据_合同数据仓库'!$B$2:$BP$10000,64,FALSE),15)&amp;(RIGHT(VLOOKUP($L363,'2-2 引出数据_合同数据仓库'!$B$2:$BP$10000,64,FALSE),4)+1)),'2-2 引出数据_合同数据仓库'!$B$2:$BP$10000,3,FALSE),0)</f>
        <v>0</v>
      </c>
      <c r="P363" s="127"/>
      <c r="Q363" s="127">
        <f>IFERROR(VLOOKUP($L363,'2-2 引出数据_合同数据仓库'!$B$2:$BP$10000,28,FALSE),0)</f>
        <v>0</v>
      </c>
      <c r="R363" s="127">
        <f>IFERROR(VLOOKUP($L363,'2-2 引出数据_合同数据仓库'!$B$2:$BP$10000,29,FALSE),0)</f>
        <v>0</v>
      </c>
      <c r="S363" s="127">
        <f>IFERROR(VLOOKUP($L363,'2-2 引出数据_合同数据仓库'!$B$2:$BP$10000,4,FALSE),0)</f>
        <v>0</v>
      </c>
      <c r="T363" s="127"/>
      <c r="U363" s="127">
        <f>IFERROR(VLOOKUP($L363,'2-2 引出数据_合同数据仓库'!$B$2:$BP$10000,15,FALSE),0)</f>
        <v>0</v>
      </c>
      <c r="V363" s="127">
        <f>U363/(S363-R363+1)*365</f>
        <v>0</v>
      </c>
      <c r="W363" s="127"/>
      <c r="X363" s="159">
        <v>45658</v>
      </c>
      <c r="Y363" s="159">
        <f>X363+30</f>
        <v>45688</v>
      </c>
      <c r="Z363" s="163">
        <f>IFERROR(IF(($R363-Y363)&gt;=0,0,IF(($S363-X363)&lt;0,0,IF(AND(($S363-Y363)&gt;0,(X363-$R363)&gt;0),$V363/365*(Y363-X363+1),IF(AND(($S363-Y363)&lt;=0,(X363-$R363)&gt;0),$V363/365*($S363-X363+1),$V363/365*(Y363-$R363+1))))),0)</f>
        <v>0</v>
      </c>
      <c r="AA363" s="159">
        <f>Y363+1</f>
        <v>45689</v>
      </c>
      <c r="AB363" s="159">
        <f>AA363+27</f>
        <v>45716</v>
      </c>
      <c r="AC363" s="163">
        <f>IFERROR(IF(($R363-AB363)&gt;=0,0,IF(($S363-AA363)&lt;0,0,IF(AND(($S363-AB363)&gt;0,(AA363-$R363)&gt;0),$V363/365*(AB363-AA363+1),IF(AND(($S363-AB363)&lt;=0,(AA363-$R363)&gt;0),$V363/365*($S363-AA363+1),$V363/365*(AB363-$R363+1))))),0)</f>
        <v>0</v>
      </c>
      <c r="AD363" s="159">
        <f>AB363+1</f>
        <v>45717</v>
      </c>
      <c r="AE363" s="159">
        <f>AD363+30</f>
        <v>45747</v>
      </c>
      <c r="AF363" s="163">
        <f>IFERROR(IF(($R363-AE363)&gt;=0,0,IF(($S363-AD363)&lt;0,0,IF(AND(($S363-AE363)&gt;0,(AD363-$R363)&gt;0),$V363/365*(AE363-AD363+1),IF(AND(($S363-AE363)&lt;=0,(AD363-$R363)&gt;0),$V363/365*($S363-AD363+1),$V363/365*(AE363-$R363+1))))),0)</f>
        <v>0</v>
      </c>
      <c r="AG363" s="159">
        <f>AE363+1</f>
        <v>45748</v>
      </c>
      <c r="AH363" s="159">
        <f>AG363+29</f>
        <v>45777</v>
      </c>
      <c r="AI363" s="163">
        <f>IFERROR(IF(($R363-AH363)&gt;=0,0,IF(($S363-AG363)&lt;0,0,IF(AND(($S363-AH363)&gt;0,(AG363-$R363)&gt;0),$V363/365*(AH363-AG363+1),IF(AND(($S363-AH363)&lt;=0,(AG363-$R363)&gt;0),$V363/365*($S363-AG363+1),$V363/365*(AH363-$R363+1))))),0)</f>
        <v>0</v>
      </c>
      <c r="AJ363" s="159">
        <f>AH363+1</f>
        <v>45778</v>
      </c>
      <c r="AK363" s="159">
        <f>AJ363+30</f>
        <v>45808</v>
      </c>
      <c r="AL363" s="163">
        <f>IFERROR(IF(($R363-AK363)&gt;=0,0,IF(($S363-AJ363)&lt;0,0,IF(AND(($S363-AK363)&gt;0,(AJ363-$R363)&gt;0),$V363/365*(AK363-AJ363+1),IF(AND(($S363-AK363)&lt;=0,(AJ363-$R363)&gt;0),$V363/365*($S363-AJ363+1),$V363/365*(AK363-$R363+1))))),0)</f>
        <v>0</v>
      </c>
      <c r="AM363" s="159">
        <f>AK363+1</f>
        <v>45809</v>
      </c>
      <c r="AN363" s="159">
        <f>AM363+29</f>
        <v>45838</v>
      </c>
      <c r="AO363" s="163">
        <f>IFERROR(IF(($R363-AN363)&gt;=0,0,IF(($S363-AM363)&lt;0,0,IF(AND(($S363-AN363)&gt;0,(AM363-$R363)&gt;0),$V363/365*(AN363-AM363+1),IF(AND(($S363-AN363)&lt;=0,(AM363-$R363)&gt;0),$V363/365*($S363-AM363+1),$V363/365*(AN363-$R363+1))))),0)</f>
        <v>0</v>
      </c>
      <c r="AP363" s="159">
        <f>AN363+1</f>
        <v>45839</v>
      </c>
      <c r="AQ363" s="159">
        <f>AP363+30</f>
        <v>45869</v>
      </c>
      <c r="AR363" s="163">
        <f>IFERROR(IF(($R363-AQ363)&gt;=0,0,IF(($S363-AP363)&lt;0,0,IF(AND(($S363-AQ363)&gt;0,(AP363-$R363)&gt;0),$V363/365*(AQ363-AP363+1),IF(AND(($S363-AQ363)&lt;=0,(AP363-$R363)&gt;0),$V363/365*($S363-AP363+1),$V363/365*(AQ363-$R363+1))))),0)</f>
        <v>0</v>
      </c>
      <c r="AS363" s="159">
        <f>AQ363+1</f>
        <v>45870</v>
      </c>
      <c r="AT363" s="159">
        <f>AS363+30</f>
        <v>45900</v>
      </c>
      <c r="AU363" s="163">
        <f>IFERROR(IF(($R363-AT363)&gt;=0,0,IF(($S363-AS363)&lt;0,0,IF(AND(($S363-AT363)&gt;0,(AS363-$R363)&gt;0),$V363/365*(AT363-AS363+1),IF(AND(($S363-AT363)&lt;=0,(AS363-$R363)&gt;0),$V363/365*($S363-AS363+1),$V363/365*(AT363-$R363+1))))),0)</f>
        <v>0</v>
      </c>
      <c r="AV363" s="159">
        <f>AT363+1</f>
        <v>45901</v>
      </c>
      <c r="AW363" s="159">
        <f>AV363+29</f>
        <v>45930</v>
      </c>
      <c r="AX363" s="163">
        <f>IFERROR(IF(($R363-AW363)&gt;=0,0,IF(($S363-AV363)&lt;0,0,IF(AND(($S363-AW363)&gt;0,(AV363-$R363)&gt;0),$V363/365*(AW363-AV363+1),IF(AND(($S363-AW363)&lt;=0,(AV363-$R363)&gt;0),$V363/365*($S363-AV363+1),$V363/365*(AW363-$R363+1))))),0)</f>
        <v>0</v>
      </c>
      <c r="AY363" s="159">
        <f>AW363+1</f>
        <v>45931</v>
      </c>
      <c r="AZ363" s="159">
        <f>AY363+30</f>
        <v>45961</v>
      </c>
      <c r="BA363" s="163">
        <f>IFERROR(IF(($R363-AZ363)&gt;=0,0,IF(($S363-AY363)&lt;0,0,IF(AND(($S363-AZ363)&gt;0,(AY363-$R363)&gt;0),$V363/365*(AZ363-AY363+1),IF(AND(($S363-AZ363)&lt;=0,(AY363-$R363)&gt;0),$V363/365*($S363-AY363+1),$V363/365*(AZ363-$R363+1))))),0)</f>
        <v>0</v>
      </c>
      <c r="BB363" s="159">
        <f>AZ363+1</f>
        <v>45962</v>
      </c>
      <c r="BC363" s="159">
        <f>BB363+29</f>
        <v>45991</v>
      </c>
      <c r="BD363" s="163">
        <f>IFERROR(IF(($R363-BC363)&gt;=0,0,IF(($S363-BB363)&lt;0,0,IF(AND(($S363-BC363)&gt;0,(BB363-$R363)&gt;0),$V363/365*(BC363-BB363+1),IF(AND(($S363-BC363)&lt;=0,(BB363-$R363)&gt;0),$V363/365*($S363-BB363+1),$V363/365*(BC363-$R363+1))))),0)</f>
        <v>0</v>
      </c>
      <c r="BE363" s="159">
        <f>BC363+1</f>
        <v>45992</v>
      </c>
      <c r="BF363" s="159">
        <f>BE363+30</f>
        <v>46022</v>
      </c>
      <c r="BG363" s="163">
        <f>IFERROR(IF(($R363-BF363)&gt;=0,0,IF(($S363-BE363)&lt;0,0,IF(AND(($S363-BF363)&gt;0,(BE363-$R363)&gt;0),$V363/365*(BF363-BE363+1),IF(AND(($S363-BF363)&lt;=0,(BE363-$R363)&gt;0),$V363/365*($S363-BE363+1),$V363/365*(BF363-$R363+1))))),0)</f>
        <v>0</v>
      </c>
      <c r="BH363" s="159">
        <v>46023</v>
      </c>
      <c r="BI363" s="159">
        <f>BH363+30</f>
        <v>46053</v>
      </c>
      <c r="BJ363" s="163">
        <f>IFERROR(IF(($R363-BI363)&gt;=0,0,IF(($S363-BH363)&lt;0,0,IF(AND(($S363-BI363)&gt;0,(BH363-$R363)&gt;0),$V363/365*(BI363-BH363+1),IF(AND(($S363-BI363)&lt;=0,(BH363-$R363)&gt;0),$V363/365*($S363-BH363+1),$V363/365*(BI363-$R363+1))))),0)</f>
        <v>0</v>
      </c>
      <c r="BK363" s="159">
        <f>BI363+1</f>
        <v>46054</v>
      </c>
      <c r="BL363" s="159">
        <f>BK363+27</f>
        <v>46081</v>
      </c>
      <c r="BM363" s="163">
        <f>IFERROR(IF(($R363-BL363)&gt;=0,0,IF(($S363-BK363)&lt;0,0,IF(AND(($S363-BL363)&gt;0,(BK363-$R363)&gt;0),$V363/365*(BL363-BK363+1),IF(AND(($S363-BL363)&lt;=0,(BK363-$R363)&gt;0),$V363/365*($S363-BK363+1),$V363/365*(BL363-$R363+1))))),0)</f>
        <v>0</v>
      </c>
      <c r="BN363" s="159">
        <f>BL363+1</f>
        <v>46082</v>
      </c>
      <c r="BO363" s="159">
        <f>BN363+30</f>
        <v>46112</v>
      </c>
      <c r="BP363" s="163">
        <f>IFERROR(IF(($R363-BO363)&gt;=0,0,IF(($S363-BN363)&lt;0,0,IF(AND(($S363-BO363)&gt;0,(BN363-$R363)&gt;0),$V363/365*(BO363-BN363+1),IF(AND(($S363-BO363)&lt;=0,(BN363-$R363)&gt;0),$V363/365*($S363-BN363+1),$V363/365*(BO363-$R363+1))))),0)</f>
        <v>0</v>
      </c>
      <c r="BQ363" s="159">
        <f>BO363+1</f>
        <v>46113</v>
      </c>
      <c r="BR363" s="159">
        <f>BQ363+29</f>
        <v>46142</v>
      </c>
      <c r="BS363" s="163">
        <f>IFERROR(IF(($R363-BR363)&gt;=0,0,IF(($S363-BQ363)&lt;0,0,IF(AND(($S363-BR363)&gt;0,(BQ363-$R363)&gt;0),$V363/365*(BR363-BQ363+1),IF(AND(($S363-BR363)&lt;=0,(BQ363-$R363)&gt;0),$V363/365*($S363-BQ363+1),$V363/365*(BR363-$R363+1))))),0)</f>
        <v>0</v>
      </c>
      <c r="BT363" s="159">
        <f>BR363+1</f>
        <v>46143</v>
      </c>
      <c r="BU363" s="159">
        <f>BT363+30</f>
        <v>46173</v>
      </c>
      <c r="BV363" s="163">
        <f>IFERROR(IF(($R363-BU363)&gt;=0,0,IF(($S363-BT363)&lt;0,0,IF(AND(($S363-BU363)&gt;0,(BT363-$R363)&gt;0),$V363/365*(BU363-BT363+1),IF(AND(($S363-BU363)&lt;=0,(BT363-$R363)&gt;0),$V363/365*($S363-BT363+1),$V363/365*(BU363-$R363+1))))),0)</f>
        <v>0</v>
      </c>
      <c r="BW363" s="159">
        <f>BU363+1</f>
        <v>46174</v>
      </c>
      <c r="BX363" s="159">
        <f>BW363+29</f>
        <v>46203</v>
      </c>
      <c r="BY363" s="163">
        <f>IFERROR(IF(($R363-BX363)&gt;=0,0,IF(($S363-BW363)&lt;0,0,IF(AND(($S363-BX363)&gt;0,(BW363-$R363)&gt;0),$V363/365*(BX363-BW363+1),IF(AND(($S363-BX363)&lt;=0,(BW363-$R363)&gt;0),$V363/365*($S363-BW363+1),$V363/365*(BX363-$R363+1))))),0)</f>
        <v>0</v>
      </c>
      <c r="BZ363" s="159">
        <f>BX363+1</f>
        <v>46204</v>
      </c>
      <c r="CA363" s="159">
        <f>BZ363+30</f>
        <v>46234</v>
      </c>
      <c r="CB363" s="163">
        <f>IFERROR(IF(($R363-CA363)&gt;=0,0,IF(($S363-BZ363)&lt;0,0,IF(AND(($S363-CA363)&gt;0,(BZ363-$R363)&gt;0),$V363/365*(CA363-BZ363+1),IF(AND(($S363-CA363)&lt;=0,(BZ363-$R363)&gt;0),$V363/365*($S363-BZ363+1),$V363/365*(CA363-$R363+1))))),0)</f>
        <v>0</v>
      </c>
      <c r="CC363" s="159">
        <f>CA363+1</f>
        <v>46235</v>
      </c>
      <c r="CD363" s="159">
        <f>CC363+30</f>
        <v>46265</v>
      </c>
      <c r="CE363" s="163">
        <f>IFERROR(IF(($R363-CD363)&gt;=0,0,IF(($S363-CC363)&lt;0,0,IF(AND(($S363-CD363)&gt;0,(CC363-$R363)&gt;0),$V363/365*(CD363-CC363+1),IF(AND(($S363-CD363)&lt;=0,(CC363-$R363)&gt;0),$V363/365*($S363-CC363+1),$V363/365*(CD363-$R363+1))))),0)</f>
        <v>0</v>
      </c>
      <c r="CF363" s="159">
        <f>CD363+1</f>
        <v>46266</v>
      </c>
      <c r="CG363" s="159">
        <f>CF363+29</f>
        <v>46295</v>
      </c>
      <c r="CH363" s="163">
        <f>IFERROR(IF(($R363-CG363)&gt;=0,0,IF(($S363-CF363)&lt;0,0,IF(AND(($S363-CG363)&gt;0,(CF363-$R363)&gt;0),$V363/365*(CG363-CF363+1),IF(AND(($S363-CG363)&lt;=0,(CF363-$R363)&gt;0),$V363/365*($S363-CF363+1),$V363/365*(CG363-$R363+1))))),0)</f>
        <v>0</v>
      </c>
      <c r="CI363" s="159">
        <f>CG363+1</f>
        <v>46296</v>
      </c>
      <c r="CJ363" s="159">
        <f>CI363+30</f>
        <v>46326</v>
      </c>
      <c r="CK363" s="163">
        <f>IFERROR(IF(($R363-CJ363)&gt;=0,0,IF(($S363-CI363)&lt;0,0,IF(AND(($S363-CJ363)&gt;0,(CI363-$R363)&gt;0),$V363/365*(CJ363-CI363+1),IF(AND(($S363-CJ363)&lt;=0,(CI363-$R363)&gt;0),$V363/365*($S363-CI363+1),$V363/365*(CJ363-$R363+1))))),0)</f>
        <v>0</v>
      </c>
      <c r="CL363" s="159">
        <f>CJ363+1</f>
        <v>46327</v>
      </c>
      <c r="CM363" s="159">
        <f>CL363+29</f>
        <v>46356</v>
      </c>
      <c r="CN363" s="163">
        <f>IFERROR(IF(($R363-CM363)&gt;=0,0,IF(($S363-CL363)&lt;0,0,IF(AND(($S363-CM363)&gt;0,(CL363-$R363)&gt;0),$V363/365*(CM363-CL363+1),IF(AND(($S363-CM363)&lt;=0,(CL363-$R363)&gt;0),$V363/365*($S363-CL363+1),$V363/365*(CM363-$R363+1))))),0)</f>
        <v>0</v>
      </c>
      <c r="CO363" s="159">
        <f>CM363+1</f>
        <v>46357</v>
      </c>
      <c r="CP363" s="159">
        <f>CO363+30</f>
        <v>46387</v>
      </c>
      <c r="CQ363" s="163">
        <f>IFERROR(IF(($R363-CP363)&gt;=0,0,IF(($S363-CO363)&lt;0,0,IF(AND(($S363-CP363)&gt;0,(CO363-$R363)&gt;0),$V363/365*(CP363-CO363+1),IF(AND(($S363-CP363)&lt;=0,(CO363-$R363)&gt;0),$V363/365*($S363-CO363+1),$V363/365*(CP363-$R363+1))))),0)</f>
        <v>0</v>
      </c>
    </row>
    <row r="364" s="85" customFormat="1" ht="24" customHeight="1" outlineLevel="4" spans="1:95">
      <c r="A364" s="124"/>
      <c r="B364" s="125"/>
      <c r="C364" s="126"/>
      <c r="D364" s="124"/>
      <c r="E364" s="125"/>
      <c r="F364" s="125"/>
      <c r="G364" s="125"/>
      <c r="H364" s="127"/>
      <c r="I364" s="127"/>
      <c r="J364" s="127">
        <f>Z364+AC364+AF364+AI364+AL364+AO364+AR364+AU364+AX364+BA364+BD364+BG364</f>
        <v>0</v>
      </c>
      <c r="K364" s="127">
        <f>K363+1</f>
        <v>2</v>
      </c>
      <c r="L364" s="152"/>
      <c r="M364" s="153">
        <f>IFERROR(VLOOKUP($L364,'2-2 引出数据_合同数据仓库'!$B$2:$BP$10000,3,FALSE),0)</f>
        <v>0</v>
      </c>
      <c r="N364" s="127"/>
      <c r="O364" s="153">
        <f>IFERROR(VLOOKUP((LEFT(VLOOKUP($L364,'2-2 引出数据_合同数据仓库'!$B$2:$BP$10000,64,FALSE),15)&amp;(RIGHT(VLOOKUP($L364,'2-2 引出数据_合同数据仓库'!$B$2:$BP$10000,64,FALSE),4)+1)),'2-2 引出数据_合同数据仓库'!$B$2:$BP$10000,3,FALSE),0)</f>
        <v>0</v>
      </c>
      <c r="P364" s="127"/>
      <c r="Q364" s="127">
        <f>IFERROR(VLOOKUP($L364,'2-2 引出数据_合同数据仓库'!$B$2:$BP$10000,28,FALSE),0)</f>
        <v>0</v>
      </c>
      <c r="R364" s="127">
        <f>IFERROR(VLOOKUP($L364,'2-2 引出数据_合同数据仓库'!$B$2:$BP$10000,29,FALSE),0)</f>
        <v>0</v>
      </c>
      <c r="S364" s="127">
        <f>IFERROR(VLOOKUP($L364,'2-2 引出数据_合同数据仓库'!$B$2:$BP$10000,4,FALSE),0)</f>
        <v>0</v>
      </c>
      <c r="T364" s="127"/>
      <c r="U364" s="127">
        <f>IFERROR(VLOOKUP($L364,'2-2 引出数据_合同数据仓库'!$B$2:$BP$10000,15,FALSE),0)</f>
        <v>0</v>
      </c>
      <c r="V364" s="127">
        <f>U364/(S364-R364+1)*365</f>
        <v>0</v>
      </c>
      <c r="W364" s="127"/>
      <c r="X364" s="159">
        <v>45658</v>
      </c>
      <c r="Y364" s="159">
        <f>X364+30</f>
        <v>45688</v>
      </c>
      <c r="Z364" s="163">
        <f>IFERROR(IF(($R364-Y364)&gt;=0,0,IF(($S364-X364)&lt;0,0,IF(AND(($S364-Y364)&gt;0,(X364-$R364)&gt;0),$V364/365*(Y364-X364+1),IF(AND(($S364-Y364)&lt;=0,(X364-$R364)&gt;0),$V364/365*($S364-X364+1),$V364/365*(Y364-$R364+1))))),0)</f>
        <v>0</v>
      </c>
      <c r="AA364" s="159">
        <f>Y364+1</f>
        <v>45689</v>
      </c>
      <c r="AB364" s="159">
        <f>AA364+27</f>
        <v>45716</v>
      </c>
      <c r="AC364" s="163">
        <f>IFERROR(IF(($R364-AB364)&gt;=0,0,IF(($S364-AA364)&lt;0,0,IF(AND(($S364-AB364)&gt;0,(AA364-$R364)&gt;0),$V364/365*(AB364-AA364+1),IF(AND(($S364-AB364)&lt;=0,(AA364-$R364)&gt;0),$V364/365*($S364-AA364+1),$V364/365*(AB364-$R364+1))))),0)</f>
        <v>0</v>
      </c>
      <c r="AD364" s="159">
        <f>AB364+1</f>
        <v>45717</v>
      </c>
      <c r="AE364" s="159">
        <f>AD364+30</f>
        <v>45747</v>
      </c>
      <c r="AF364" s="163">
        <f>IFERROR(IF(($R364-AE364)&gt;=0,0,IF(($S364-AD364)&lt;0,0,IF(AND(($S364-AE364)&gt;0,(AD364-$R364)&gt;0),$V364/365*(AE364-AD364+1),IF(AND(($S364-AE364)&lt;=0,(AD364-$R364)&gt;0),$V364/365*($S364-AD364+1),$V364/365*(AE364-$R364+1))))),0)</f>
        <v>0</v>
      </c>
      <c r="AG364" s="159">
        <f>AE364+1</f>
        <v>45748</v>
      </c>
      <c r="AH364" s="159">
        <f>AG364+29</f>
        <v>45777</v>
      </c>
      <c r="AI364" s="163">
        <f>IFERROR(IF(($R364-AH364)&gt;=0,0,IF(($S364-AG364)&lt;0,0,IF(AND(($S364-AH364)&gt;0,(AG364-$R364)&gt;0),$V364/365*(AH364-AG364+1),IF(AND(($S364-AH364)&lt;=0,(AG364-$R364)&gt;0),$V364/365*($S364-AG364+1),$V364/365*(AH364-$R364+1))))),0)</f>
        <v>0</v>
      </c>
      <c r="AJ364" s="159">
        <f>AH364+1</f>
        <v>45778</v>
      </c>
      <c r="AK364" s="159">
        <f>AJ364+30</f>
        <v>45808</v>
      </c>
      <c r="AL364" s="163">
        <f>IFERROR(IF(($R364-AK364)&gt;=0,0,IF(($S364-AJ364)&lt;0,0,IF(AND(($S364-AK364)&gt;0,(AJ364-$R364)&gt;0),$V364/365*(AK364-AJ364+1),IF(AND(($S364-AK364)&lt;=0,(AJ364-$R364)&gt;0),$V364/365*($S364-AJ364+1),$V364/365*(AK364-$R364+1))))),0)</f>
        <v>0</v>
      </c>
      <c r="AM364" s="159">
        <f>AK364+1</f>
        <v>45809</v>
      </c>
      <c r="AN364" s="159">
        <f>AM364+29</f>
        <v>45838</v>
      </c>
      <c r="AO364" s="163">
        <f>IFERROR(IF(($R364-AN364)&gt;=0,0,IF(($S364-AM364)&lt;0,0,IF(AND(($S364-AN364)&gt;0,(AM364-$R364)&gt;0),$V364/365*(AN364-AM364+1),IF(AND(($S364-AN364)&lt;=0,(AM364-$R364)&gt;0),$V364/365*($S364-AM364+1),$V364/365*(AN364-$R364+1))))),0)</f>
        <v>0</v>
      </c>
      <c r="AP364" s="159">
        <f>AN364+1</f>
        <v>45839</v>
      </c>
      <c r="AQ364" s="159">
        <f>AP364+30</f>
        <v>45869</v>
      </c>
      <c r="AR364" s="163">
        <f>IFERROR(IF(($R364-AQ364)&gt;=0,0,IF(($S364-AP364)&lt;0,0,IF(AND(($S364-AQ364)&gt;0,(AP364-$R364)&gt;0),$V364/365*(AQ364-AP364+1),IF(AND(($S364-AQ364)&lt;=0,(AP364-$R364)&gt;0),$V364/365*($S364-AP364+1),$V364/365*(AQ364-$R364+1))))),0)</f>
        <v>0</v>
      </c>
      <c r="AS364" s="159">
        <f>AQ364+1</f>
        <v>45870</v>
      </c>
      <c r="AT364" s="159">
        <f>AS364+30</f>
        <v>45900</v>
      </c>
      <c r="AU364" s="163">
        <f>IFERROR(IF(($R364-AT364)&gt;=0,0,IF(($S364-AS364)&lt;0,0,IF(AND(($S364-AT364)&gt;0,(AS364-$R364)&gt;0),$V364/365*(AT364-AS364+1),IF(AND(($S364-AT364)&lt;=0,(AS364-$R364)&gt;0),$V364/365*($S364-AS364+1),$V364/365*(AT364-$R364+1))))),0)</f>
        <v>0</v>
      </c>
      <c r="AV364" s="159">
        <f>AT364+1</f>
        <v>45901</v>
      </c>
      <c r="AW364" s="159">
        <f>AV364+29</f>
        <v>45930</v>
      </c>
      <c r="AX364" s="163">
        <f>IFERROR(IF(($R364-AW364)&gt;=0,0,IF(($S364-AV364)&lt;0,0,IF(AND(($S364-AW364)&gt;0,(AV364-$R364)&gt;0),$V364/365*(AW364-AV364+1),IF(AND(($S364-AW364)&lt;=0,(AV364-$R364)&gt;0),$V364/365*($S364-AV364+1),$V364/365*(AW364-$R364+1))))),0)</f>
        <v>0</v>
      </c>
      <c r="AY364" s="159">
        <f>AW364+1</f>
        <v>45931</v>
      </c>
      <c r="AZ364" s="159">
        <f>AY364+30</f>
        <v>45961</v>
      </c>
      <c r="BA364" s="163">
        <f>IFERROR(IF(($R364-AZ364)&gt;=0,0,IF(($S364-AY364)&lt;0,0,IF(AND(($S364-AZ364)&gt;0,(AY364-$R364)&gt;0),$V364/365*(AZ364-AY364+1),IF(AND(($S364-AZ364)&lt;=0,(AY364-$R364)&gt;0),$V364/365*($S364-AY364+1),$V364/365*(AZ364-$R364+1))))),0)</f>
        <v>0</v>
      </c>
      <c r="BB364" s="159">
        <f>AZ364+1</f>
        <v>45962</v>
      </c>
      <c r="BC364" s="159">
        <f>BB364+29</f>
        <v>45991</v>
      </c>
      <c r="BD364" s="163">
        <f>IFERROR(IF(($R364-BC364)&gt;=0,0,IF(($S364-BB364)&lt;0,0,IF(AND(($S364-BC364)&gt;0,(BB364-$R364)&gt;0),$V364/365*(BC364-BB364+1),IF(AND(($S364-BC364)&lt;=0,(BB364-$R364)&gt;0),$V364/365*($S364-BB364+1),$V364/365*(BC364-$R364+1))))),0)</f>
        <v>0</v>
      </c>
      <c r="BE364" s="159">
        <f>BC364+1</f>
        <v>45992</v>
      </c>
      <c r="BF364" s="159">
        <f>BE364+30</f>
        <v>46022</v>
      </c>
      <c r="BG364" s="163">
        <f>IFERROR(IF(($R364-BF364)&gt;=0,0,IF(($S364-BE364)&lt;0,0,IF(AND(($S364-BF364)&gt;0,(BE364-$R364)&gt;0),$V364/365*(BF364-BE364+1),IF(AND(($S364-BF364)&lt;=0,(BE364-$R364)&gt;0),$V364/365*($S364-BE364+1),$V364/365*(BF364-$R364+1))))),0)</f>
        <v>0</v>
      </c>
      <c r="BH364" s="159">
        <v>46023</v>
      </c>
      <c r="BI364" s="159">
        <f>BH364+30</f>
        <v>46053</v>
      </c>
      <c r="BJ364" s="163">
        <f>IFERROR(IF(($R364-BI364)&gt;=0,0,IF(($S364-BH364)&lt;0,0,IF(AND(($S364-BI364)&gt;0,(BH364-$R364)&gt;0),$V364/365*(BI364-BH364+1),IF(AND(($S364-BI364)&lt;=0,(BH364-$R364)&gt;0),$V364/365*($S364-BH364+1),$V364/365*(BI364-$R364+1))))),0)</f>
        <v>0</v>
      </c>
      <c r="BK364" s="159">
        <f>BI364+1</f>
        <v>46054</v>
      </c>
      <c r="BL364" s="159">
        <f>BK364+27</f>
        <v>46081</v>
      </c>
      <c r="BM364" s="163">
        <f>IFERROR(IF(($R364-BL364)&gt;=0,0,IF(($S364-BK364)&lt;0,0,IF(AND(($S364-BL364)&gt;0,(BK364-$R364)&gt;0),$V364/365*(BL364-BK364+1),IF(AND(($S364-BL364)&lt;=0,(BK364-$R364)&gt;0),$V364/365*($S364-BK364+1),$V364/365*(BL364-$R364+1))))),0)</f>
        <v>0</v>
      </c>
      <c r="BN364" s="159">
        <f>BL364+1</f>
        <v>46082</v>
      </c>
      <c r="BO364" s="159">
        <f>BN364+30</f>
        <v>46112</v>
      </c>
      <c r="BP364" s="163">
        <f>IFERROR(IF(($R364-BO364)&gt;=0,0,IF(($S364-BN364)&lt;0,0,IF(AND(($S364-BO364)&gt;0,(BN364-$R364)&gt;0),$V364/365*(BO364-BN364+1),IF(AND(($S364-BO364)&lt;=0,(BN364-$R364)&gt;0),$V364/365*($S364-BN364+1),$V364/365*(BO364-$R364+1))))),0)</f>
        <v>0</v>
      </c>
      <c r="BQ364" s="159">
        <f>BO364+1</f>
        <v>46113</v>
      </c>
      <c r="BR364" s="159">
        <f>BQ364+29</f>
        <v>46142</v>
      </c>
      <c r="BS364" s="163">
        <f>IFERROR(IF(($R364-BR364)&gt;=0,0,IF(($S364-BQ364)&lt;0,0,IF(AND(($S364-BR364)&gt;0,(BQ364-$R364)&gt;0),$V364/365*(BR364-BQ364+1),IF(AND(($S364-BR364)&lt;=0,(BQ364-$R364)&gt;0),$V364/365*($S364-BQ364+1),$V364/365*(BR364-$R364+1))))),0)</f>
        <v>0</v>
      </c>
      <c r="BT364" s="159">
        <f>BR364+1</f>
        <v>46143</v>
      </c>
      <c r="BU364" s="159">
        <f>BT364+30</f>
        <v>46173</v>
      </c>
      <c r="BV364" s="163">
        <f>IFERROR(IF(($R364-BU364)&gt;=0,0,IF(($S364-BT364)&lt;0,0,IF(AND(($S364-BU364)&gt;0,(BT364-$R364)&gt;0),$V364/365*(BU364-BT364+1),IF(AND(($S364-BU364)&lt;=0,(BT364-$R364)&gt;0),$V364/365*($S364-BT364+1),$V364/365*(BU364-$R364+1))))),0)</f>
        <v>0</v>
      </c>
      <c r="BW364" s="159">
        <f>BU364+1</f>
        <v>46174</v>
      </c>
      <c r="BX364" s="159">
        <f>BW364+29</f>
        <v>46203</v>
      </c>
      <c r="BY364" s="163">
        <f>IFERROR(IF(($R364-BX364)&gt;=0,0,IF(($S364-BW364)&lt;0,0,IF(AND(($S364-BX364)&gt;0,(BW364-$R364)&gt;0),$V364/365*(BX364-BW364+1),IF(AND(($S364-BX364)&lt;=0,(BW364-$R364)&gt;0),$V364/365*($S364-BW364+1),$V364/365*(BX364-$R364+1))))),0)</f>
        <v>0</v>
      </c>
      <c r="BZ364" s="159">
        <f>BX364+1</f>
        <v>46204</v>
      </c>
      <c r="CA364" s="159">
        <f>BZ364+30</f>
        <v>46234</v>
      </c>
      <c r="CB364" s="163">
        <f>IFERROR(IF(($R364-CA364)&gt;=0,0,IF(($S364-BZ364)&lt;0,0,IF(AND(($S364-CA364)&gt;0,(BZ364-$R364)&gt;0),$V364/365*(CA364-BZ364+1),IF(AND(($S364-CA364)&lt;=0,(BZ364-$R364)&gt;0),$V364/365*($S364-BZ364+1),$V364/365*(CA364-$R364+1))))),0)</f>
        <v>0</v>
      </c>
      <c r="CC364" s="159">
        <f>CA364+1</f>
        <v>46235</v>
      </c>
      <c r="CD364" s="159">
        <f>CC364+30</f>
        <v>46265</v>
      </c>
      <c r="CE364" s="163">
        <f>IFERROR(IF(($R364-CD364)&gt;=0,0,IF(($S364-CC364)&lt;0,0,IF(AND(($S364-CD364)&gt;0,(CC364-$R364)&gt;0),$V364/365*(CD364-CC364+1),IF(AND(($S364-CD364)&lt;=0,(CC364-$R364)&gt;0),$V364/365*($S364-CC364+1),$V364/365*(CD364-$R364+1))))),0)</f>
        <v>0</v>
      </c>
      <c r="CF364" s="159">
        <f>CD364+1</f>
        <v>46266</v>
      </c>
      <c r="CG364" s="159">
        <f>CF364+29</f>
        <v>46295</v>
      </c>
      <c r="CH364" s="163">
        <f>IFERROR(IF(($R364-CG364)&gt;=0,0,IF(($S364-CF364)&lt;0,0,IF(AND(($S364-CG364)&gt;0,(CF364-$R364)&gt;0),$V364/365*(CG364-CF364+1),IF(AND(($S364-CG364)&lt;=0,(CF364-$R364)&gt;0),$V364/365*($S364-CF364+1),$V364/365*(CG364-$R364+1))))),0)</f>
        <v>0</v>
      </c>
      <c r="CI364" s="159">
        <f>CG364+1</f>
        <v>46296</v>
      </c>
      <c r="CJ364" s="159">
        <f>CI364+30</f>
        <v>46326</v>
      </c>
      <c r="CK364" s="163">
        <f>IFERROR(IF(($R364-CJ364)&gt;=0,0,IF(($S364-CI364)&lt;0,0,IF(AND(($S364-CJ364)&gt;0,(CI364-$R364)&gt;0),$V364/365*(CJ364-CI364+1),IF(AND(($S364-CJ364)&lt;=0,(CI364-$R364)&gt;0),$V364/365*($S364-CI364+1),$V364/365*(CJ364-$R364+1))))),0)</f>
        <v>0</v>
      </c>
      <c r="CL364" s="159">
        <f>CJ364+1</f>
        <v>46327</v>
      </c>
      <c r="CM364" s="159">
        <f>CL364+29</f>
        <v>46356</v>
      </c>
      <c r="CN364" s="163">
        <f>IFERROR(IF(($R364-CM364)&gt;=0,0,IF(($S364-CL364)&lt;0,0,IF(AND(($S364-CM364)&gt;0,(CL364-$R364)&gt;0),$V364/365*(CM364-CL364+1),IF(AND(($S364-CM364)&lt;=0,(CL364-$R364)&gt;0),$V364/365*($S364-CL364+1),$V364/365*(CM364-$R364+1))))),0)</f>
        <v>0</v>
      </c>
      <c r="CO364" s="159">
        <f>CM364+1</f>
        <v>46357</v>
      </c>
      <c r="CP364" s="159">
        <f>CO364+30</f>
        <v>46387</v>
      </c>
      <c r="CQ364" s="163">
        <f>IFERROR(IF(($R364-CP364)&gt;=0,0,IF(($S364-CO364)&lt;0,0,IF(AND(($S364-CP364)&gt;0,(CO364-$R364)&gt;0),$V364/365*(CP364-CO364+1),IF(AND(($S364-CP364)&lt;=0,(CO364-$R364)&gt;0),$V364/365*($S364-CO364+1),$V364/365*(CP364-$R364+1))))),0)</f>
        <v>0</v>
      </c>
    </row>
    <row r="365" s="85" customFormat="1" ht="24" customHeight="1" outlineLevel="4" spans="1:95">
      <c r="A365" s="124"/>
      <c r="B365" s="125"/>
      <c r="C365" s="126"/>
      <c r="D365" s="124"/>
      <c r="E365" s="125"/>
      <c r="F365" s="125"/>
      <c r="G365" s="125"/>
      <c r="H365" s="127"/>
      <c r="I365" s="127"/>
      <c r="J365" s="127">
        <f>Z365+AC365+AF365+AI365+AL365+AO365+AR365+AU365+AX365+BA365+BD365+BG365</f>
        <v>0</v>
      </c>
      <c r="K365" s="127">
        <f>K364+1</f>
        <v>3</v>
      </c>
      <c r="L365" s="152"/>
      <c r="M365" s="153">
        <f>IFERROR(VLOOKUP($L365,'2-2 引出数据_合同数据仓库'!$B$2:$BP$10000,3,FALSE),0)</f>
        <v>0</v>
      </c>
      <c r="N365" s="127"/>
      <c r="O365" s="153">
        <f>IFERROR(VLOOKUP((LEFT(VLOOKUP($L365,'2-2 引出数据_合同数据仓库'!$B$2:$BP$10000,64,FALSE),15)&amp;(RIGHT(VLOOKUP($L365,'2-2 引出数据_合同数据仓库'!$B$2:$BP$10000,64,FALSE),4)+1)),'2-2 引出数据_合同数据仓库'!$B$2:$BP$10000,3,FALSE),0)</f>
        <v>0</v>
      </c>
      <c r="P365" s="127"/>
      <c r="Q365" s="127">
        <f>IFERROR(VLOOKUP($L365,'2-2 引出数据_合同数据仓库'!$B$2:$BP$10000,28,FALSE),0)</f>
        <v>0</v>
      </c>
      <c r="R365" s="127">
        <f>IFERROR(VLOOKUP($L365,'2-2 引出数据_合同数据仓库'!$B$2:$BP$10000,29,FALSE),0)</f>
        <v>0</v>
      </c>
      <c r="S365" s="127">
        <f>IFERROR(VLOOKUP($L365,'2-2 引出数据_合同数据仓库'!$B$2:$BP$10000,4,FALSE),0)</f>
        <v>0</v>
      </c>
      <c r="T365" s="127"/>
      <c r="U365" s="127">
        <f>IFERROR(VLOOKUP($L365,'2-2 引出数据_合同数据仓库'!$B$2:$BP$10000,15,FALSE),0)</f>
        <v>0</v>
      </c>
      <c r="V365" s="127">
        <f>U365/(S365-R365+1)*365</f>
        <v>0</v>
      </c>
      <c r="W365" s="127"/>
      <c r="X365" s="159">
        <v>45658</v>
      </c>
      <c r="Y365" s="159">
        <f>X365+30</f>
        <v>45688</v>
      </c>
      <c r="Z365" s="163">
        <f>IFERROR(IF(($R365-Y365)&gt;=0,0,IF(($S365-X365)&lt;0,0,IF(AND(($S365-Y365)&gt;0,(X365-$R365)&gt;0),$V365/365*(Y365-X365+1),IF(AND(($S365-Y365)&lt;=0,(X365-$R365)&gt;0),$V365/365*($S365-X365+1),$V365/365*(Y365-$R365+1))))),0)</f>
        <v>0</v>
      </c>
      <c r="AA365" s="159">
        <f>Y365+1</f>
        <v>45689</v>
      </c>
      <c r="AB365" s="159">
        <f>AA365+27</f>
        <v>45716</v>
      </c>
      <c r="AC365" s="163">
        <f>IFERROR(IF(($R365-AB365)&gt;=0,0,IF(($S365-AA365)&lt;0,0,IF(AND(($S365-AB365)&gt;0,(AA365-$R365)&gt;0),$V365/365*(AB365-AA365+1),IF(AND(($S365-AB365)&lt;=0,(AA365-$R365)&gt;0),$V365/365*($S365-AA365+1),$V365/365*(AB365-$R365+1))))),0)</f>
        <v>0</v>
      </c>
      <c r="AD365" s="159">
        <f>AB365+1</f>
        <v>45717</v>
      </c>
      <c r="AE365" s="159">
        <f>AD365+30</f>
        <v>45747</v>
      </c>
      <c r="AF365" s="163">
        <f>IFERROR(IF(($R365-AE365)&gt;=0,0,IF(($S365-AD365)&lt;0,0,IF(AND(($S365-AE365)&gt;0,(AD365-$R365)&gt;0),$V365/365*(AE365-AD365+1),IF(AND(($S365-AE365)&lt;=0,(AD365-$R365)&gt;0),$V365/365*($S365-AD365+1),$V365/365*(AE365-$R365+1))))),0)</f>
        <v>0</v>
      </c>
      <c r="AG365" s="159">
        <f>AE365+1</f>
        <v>45748</v>
      </c>
      <c r="AH365" s="159">
        <f>AG365+29</f>
        <v>45777</v>
      </c>
      <c r="AI365" s="163">
        <f>IFERROR(IF(($R365-AH365)&gt;=0,0,IF(($S365-AG365)&lt;0,0,IF(AND(($S365-AH365)&gt;0,(AG365-$R365)&gt;0),$V365/365*(AH365-AG365+1),IF(AND(($S365-AH365)&lt;=0,(AG365-$R365)&gt;0),$V365/365*($S365-AG365+1),$V365/365*(AH365-$R365+1))))),0)</f>
        <v>0</v>
      </c>
      <c r="AJ365" s="159">
        <f>AH365+1</f>
        <v>45778</v>
      </c>
      <c r="AK365" s="159">
        <f>AJ365+30</f>
        <v>45808</v>
      </c>
      <c r="AL365" s="163">
        <f>IFERROR(IF(($R365-AK365)&gt;=0,0,IF(($S365-AJ365)&lt;0,0,IF(AND(($S365-AK365)&gt;0,(AJ365-$R365)&gt;0),$V365/365*(AK365-AJ365+1),IF(AND(($S365-AK365)&lt;=0,(AJ365-$R365)&gt;0),$V365/365*($S365-AJ365+1),$V365/365*(AK365-$R365+1))))),0)</f>
        <v>0</v>
      </c>
      <c r="AM365" s="159">
        <f>AK365+1</f>
        <v>45809</v>
      </c>
      <c r="AN365" s="159">
        <f>AM365+29</f>
        <v>45838</v>
      </c>
      <c r="AO365" s="163">
        <f>IFERROR(IF(($R365-AN365)&gt;=0,0,IF(($S365-AM365)&lt;0,0,IF(AND(($S365-AN365)&gt;0,(AM365-$R365)&gt;0),$V365/365*(AN365-AM365+1),IF(AND(($S365-AN365)&lt;=0,(AM365-$R365)&gt;0),$V365/365*($S365-AM365+1),$V365/365*(AN365-$R365+1))))),0)</f>
        <v>0</v>
      </c>
      <c r="AP365" s="159">
        <f>AN365+1</f>
        <v>45839</v>
      </c>
      <c r="AQ365" s="159">
        <f>AP365+30</f>
        <v>45869</v>
      </c>
      <c r="AR365" s="163">
        <f>IFERROR(IF(($R365-AQ365)&gt;=0,0,IF(($S365-AP365)&lt;0,0,IF(AND(($S365-AQ365)&gt;0,(AP365-$R365)&gt;0),$V365/365*(AQ365-AP365+1),IF(AND(($S365-AQ365)&lt;=0,(AP365-$R365)&gt;0),$V365/365*($S365-AP365+1),$V365/365*(AQ365-$R365+1))))),0)</f>
        <v>0</v>
      </c>
      <c r="AS365" s="159">
        <f>AQ365+1</f>
        <v>45870</v>
      </c>
      <c r="AT365" s="159">
        <f>AS365+30</f>
        <v>45900</v>
      </c>
      <c r="AU365" s="163">
        <f>IFERROR(IF(($R365-AT365)&gt;=0,0,IF(($S365-AS365)&lt;0,0,IF(AND(($S365-AT365)&gt;0,(AS365-$R365)&gt;0),$V365/365*(AT365-AS365+1),IF(AND(($S365-AT365)&lt;=0,(AS365-$R365)&gt;0),$V365/365*($S365-AS365+1),$V365/365*(AT365-$R365+1))))),0)</f>
        <v>0</v>
      </c>
      <c r="AV365" s="159">
        <f>AT365+1</f>
        <v>45901</v>
      </c>
      <c r="AW365" s="159">
        <f>AV365+29</f>
        <v>45930</v>
      </c>
      <c r="AX365" s="163">
        <f>IFERROR(IF(($R365-AW365)&gt;=0,0,IF(($S365-AV365)&lt;0,0,IF(AND(($S365-AW365)&gt;0,(AV365-$R365)&gt;0),$V365/365*(AW365-AV365+1),IF(AND(($S365-AW365)&lt;=0,(AV365-$R365)&gt;0),$V365/365*($S365-AV365+1),$V365/365*(AW365-$R365+1))))),0)</f>
        <v>0</v>
      </c>
      <c r="AY365" s="159">
        <f>AW365+1</f>
        <v>45931</v>
      </c>
      <c r="AZ365" s="159">
        <f>AY365+30</f>
        <v>45961</v>
      </c>
      <c r="BA365" s="163">
        <f>IFERROR(IF(($R365-AZ365)&gt;=0,0,IF(($S365-AY365)&lt;0,0,IF(AND(($S365-AZ365)&gt;0,(AY365-$R365)&gt;0),$V365/365*(AZ365-AY365+1),IF(AND(($S365-AZ365)&lt;=0,(AY365-$R365)&gt;0),$V365/365*($S365-AY365+1),$V365/365*(AZ365-$R365+1))))),0)</f>
        <v>0</v>
      </c>
      <c r="BB365" s="159">
        <f>AZ365+1</f>
        <v>45962</v>
      </c>
      <c r="BC365" s="159">
        <f>BB365+29</f>
        <v>45991</v>
      </c>
      <c r="BD365" s="163">
        <f>IFERROR(IF(($R365-BC365)&gt;=0,0,IF(($S365-BB365)&lt;0,0,IF(AND(($S365-BC365)&gt;0,(BB365-$R365)&gt;0),$V365/365*(BC365-BB365+1),IF(AND(($S365-BC365)&lt;=0,(BB365-$R365)&gt;0),$V365/365*($S365-BB365+1),$V365/365*(BC365-$R365+1))))),0)</f>
        <v>0</v>
      </c>
      <c r="BE365" s="159">
        <f>BC365+1</f>
        <v>45992</v>
      </c>
      <c r="BF365" s="159">
        <f>BE365+30</f>
        <v>46022</v>
      </c>
      <c r="BG365" s="163">
        <f>IFERROR(IF(($R365-BF365)&gt;=0,0,IF(($S365-BE365)&lt;0,0,IF(AND(($S365-BF365)&gt;0,(BE365-$R365)&gt;0),$V365/365*(BF365-BE365+1),IF(AND(($S365-BF365)&lt;=0,(BE365-$R365)&gt;0),$V365/365*($S365-BE365+1),$V365/365*(BF365-$R365+1))))),0)</f>
        <v>0</v>
      </c>
      <c r="BH365" s="159">
        <v>46023</v>
      </c>
      <c r="BI365" s="159">
        <f>BH365+30</f>
        <v>46053</v>
      </c>
      <c r="BJ365" s="163">
        <f>IFERROR(IF(($R365-BI365)&gt;=0,0,IF(($S365-BH365)&lt;0,0,IF(AND(($S365-BI365)&gt;0,(BH365-$R365)&gt;0),$V365/365*(BI365-BH365+1),IF(AND(($S365-BI365)&lt;=0,(BH365-$R365)&gt;0),$V365/365*($S365-BH365+1),$V365/365*(BI365-$R365+1))))),0)</f>
        <v>0</v>
      </c>
      <c r="BK365" s="159">
        <f>BI365+1</f>
        <v>46054</v>
      </c>
      <c r="BL365" s="159">
        <f>BK365+27</f>
        <v>46081</v>
      </c>
      <c r="BM365" s="163">
        <f>IFERROR(IF(($R365-BL365)&gt;=0,0,IF(($S365-BK365)&lt;0,0,IF(AND(($S365-BL365)&gt;0,(BK365-$R365)&gt;0),$V365/365*(BL365-BK365+1),IF(AND(($S365-BL365)&lt;=0,(BK365-$R365)&gt;0),$V365/365*($S365-BK365+1),$V365/365*(BL365-$R365+1))))),0)</f>
        <v>0</v>
      </c>
      <c r="BN365" s="159">
        <f>BL365+1</f>
        <v>46082</v>
      </c>
      <c r="BO365" s="159">
        <f>BN365+30</f>
        <v>46112</v>
      </c>
      <c r="BP365" s="163">
        <f>IFERROR(IF(($R365-BO365)&gt;=0,0,IF(($S365-BN365)&lt;0,0,IF(AND(($S365-BO365)&gt;0,(BN365-$R365)&gt;0),$V365/365*(BO365-BN365+1),IF(AND(($S365-BO365)&lt;=0,(BN365-$R365)&gt;0),$V365/365*($S365-BN365+1),$V365/365*(BO365-$R365+1))))),0)</f>
        <v>0</v>
      </c>
      <c r="BQ365" s="159">
        <f>BO365+1</f>
        <v>46113</v>
      </c>
      <c r="BR365" s="159">
        <f>BQ365+29</f>
        <v>46142</v>
      </c>
      <c r="BS365" s="163">
        <f>IFERROR(IF(($R365-BR365)&gt;=0,0,IF(($S365-BQ365)&lt;0,0,IF(AND(($S365-BR365)&gt;0,(BQ365-$R365)&gt;0),$V365/365*(BR365-BQ365+1),IF(AND(($S365-BR365)&lt;=0,(BQ365-$R365)&gt;0),$V365/365*($S365-BQ365+1),$V365/365*(BR365-$R365+1))))),0)</f>
        <v>0</v>
      </c>
      <c r="BT365" s="159">
        <f>BR365+1</f>
        <v>46143</v>
      </c>
      <c r="BU365" s="159">
        <f>BT365+30</f>
        <v>46173</v>
      </c>
      <c r="BV365" s="163">
        <f>IFERROR(IF(($R365-BU365)&gt;=0,0,IF(($S365-BT365)&lt;0,0,IF(AND(($S365-BU365)&gt;0,(BT365-$R365)&gt;0),$V365/365*(BU365-BT365+1),IF(AND(($S365-BU365)&lt;=0,(BT365-$R365)&gt;0),$V365/365*($S365-BT365+1),$V365/365*(BU365-$R365+1))))),0)</f>
        <v>0</v>
      </c>
      <c r="BW365" s="159">
        <f>BU365+1</f>
        <v>46174</v>
      </c>
      <c r="BX365" s="159">
        <f>BW365+29</f>
        <v>46203</v>
      </c>
      <c r="BY365" s="163">
        <f>IFERROR(IF(($R365-BX365)&gt;=0,0,IF(($S365-BW365)&lt;0,0,IF(AND(($S365-BX365)&gt;0,(BW365-$R365)&gt;0),$V365/365*(BX365-BW365+1),IF(AND(($S365-BX365)&lt;=0,(BW365-$R365)&gt;0),$V365/365*($S365-BW365+1),$V365/365*(BX365-$R365+1))))),0)</f>
        <v>0</v>
      </c>
      <c r="BZ365" s="159">
        <f>BX365+1</f>
        <v>46204</v>
      </c>
      <c r="CA365" s="159">
        <f>BZ365+30</f>
        <v>46234</v>
      </c>
      <c r="CB365" s="163">
        <f>IFERROR(IF(($R365-CA365)&gt;=0,0,IF(($S365-BZ365)&lt;0,0,IF(AND(($S365-CA365)&gt;0,(BZ365-$R365)&gt;0),$V365/365*(CA365-BZ365+1),IF(AND(($S365-CA365)&lt;=0,(BZ365-$R365)&gt;0),$V365/365*($S365-BZ365+1),$V365/365*(CA365-$R365+1))))),0)</f>
        <v>0</v>
      </c>
      <c r="CC365" s="159">
        <f>CA365+1</f>
        <v>46235</v>
      </c>
      <c r="CD365" s="159">
        <f>CC365+30</f>
        <v>46265</v>
      </c>
      <c r="CE365" s="163">
        <f>IFERROR(IF(($R365-CD365)&gt;=0,0,IF(($S365-CC365)&lt;0,0,IF(AND(($S365-CD365)&gt;0,(CC365-$R365)&gt;0),$V365/365*(CD365-CC365+1),IF(AND(($S365-CD365)&lt;=0,(CC365-$R365)&gt;0),$V365/365*($S365-CC365+1),$V365/365*(CD365-$R365+1))))),0)</f>
        <v>0</v>
      </c>
      <c r="CF365" s="159">
        <f>CD365+1</f>
        <v>46266</v>
      </c>
      <c r="CG365" s="159">
        <f>CF365+29</f>
        <v>46295</v>
      </c>
      <c r="CH365" s="163">
        <f>IFERROR(IF(($R365-CG365)&gt;=0,0,IF(($S365-CF365)&lt;0,0,IF(AND(($S365-CG365)&gt;0,(CF365-$R365)&gt;0),$V365/365*(CG365-CF365+1),IF(AND(($S365-CG365)&lt;=0,(CF365-$R365)&gt;0),$V365/365*($S365-CF365+1),$V365/365*(CG365-$R365+1))))),0)</f>
        <v>0</v>
      </c>
      <c r="CI365" s="159">
        <f>CG365+1</f>
        <v>46296</v>
      </c>
      <c r="CJ365" s="159">
        <f>CI365+30</f>
        <v>46326</v>
      </c>
      <c r="CK365" s="163">
        <f>IFERROR(IF(($R365-CJ365)&gt;=0,0,IF(($S365-CI365)&lt;0,0,IF(AND(($S365-CJ365)&gt;0,(CI365-$R365)&gt;0),$V365/365*(CJ365-CI365+1),IF(AND(($S365-CJ365)&lt;=0,(CI365-$R365)&gt;0),$V365/365*($S365-CI365+1),$V365/365*(CJ365-$R365+1))))),0)</f>
        <v>0</v>
      </c>
      <c r="CL365" s="159">
        <f>CJ365+1</f>
        <v>46327</v>
      </c>
      <c r="CM365" s="159">
        <f>CL365+29</f>
        <v>46356</v>
      </c>
      <c r="CN365" s="163">
        <f>IFERROR(IF(($R365-CM365)&gt;=0,0,IF(($S365-CL365)&lt;0,0,IF(AND(($S365-CM365)&gt;0,(CL365-$R365)&gt;0),$V365/365*(CM365-CL365+1),IF(AND(($S365-CM365)&lt;=0,(CL365-$R365)&gt;0),$V365/365*($S365-CL365+1),$V365/365*(CM365-$R365+1))))),0)</f>
        <v>0</v>
      </c>
      <c r="CO365" s="159">
        <f>CM365+1</f>
        <v>46357</v>
      </c>
      <c r="CP365" s="159">
        <f>CO365+30</f>
        <v>46387</v>
      </c>
      <c r="CQ365" s="163">
        <f>IFERROR(IF(($R365-CP365)&gt;=0,0,IF(($S365-CO365)&lt;0,0,IF(AND(($S365-CP365)&gt;0,(CO365-$R365)&gt;0),$V365/365*(CP365-CO365+1),IF(AND(($S365-CP365)&lt;=0,(CO365-$R365)&gt;0),$V365/365*($S365-CO365+1),$V365/365*(CP365-$R365+1))))),0)</f>
        <v>0</v>
      </c>
    </row>
    <row r="366" s="85" customFormat="1" ht="24" customHeight="1" outlineLevel="4" spans="1:95">
      <c r="A366" s="124"/>
      <c r="B366" s="125"/>
      <c r="C366" s="126"/>
      <c r="D366" s="124"/>
      <c r="E366" s="125"/>
      <c r="F366" s="125"/>
      <c r="G366" s="125"/>
      <c r="H366" s="127"/>
      <c r="I366" s="127"/>
      <c r="J366" s="127">
        <f>Z366+AC366+AF366+AI366+AL366+AO366+AR366+AU366+AX366+BA366+BD366+BG366</f>
        <v>0</v>
      </c>
      <c r="K366" s="127">
        <f>K365+1</f>
        <v>4</v>
      </c>
      <c r="L366" s="152"/>
      <c r="M366" s="153">
        <f>IFERROR(VLOOKUP($L366,'2-2 引出数据_合同数据仓库'!$B$2:$BP$10000,3,FALSE),0)</f>
        <v>0</v>
      </c>
      <c r="N366" s="127"/>
      <c r="O366" s="153">
        <f>IFERROR(VLOOKUP((LEFT(VLOOKUP($L366,'2-2 引出数据_合同数据仓库'!$B$2:$BP$10000,64,FALSE),15)&amp;(RIGHT(VLOOKUP($L366,'2-2 引出数据_合同数据仓库'!$B$2:$BP$10000,64,FALSE),4)+1)),'2-2 引出数据_合同数据仓库'!$B$2:$BP$10000,3,FALSE),0)</f>
        <v>0</v>
      </c>
      <c r="P366" s="127"/>
      <c r="Q366" s="127">
        <f>IFERROR(VLOOKUP($L366,'2-2 引出数据_合同数据仓库'!$B$2:$BP$10000,28,FALSE),0)</f>
        <v>0</v>
      </c>
      <c r="R366" s="127">
        <f>IFERROR(VLOOKUP($L366,'2-2 引出数据_合同数据仓库'!$B$2:$BP$10000,29,FALSE),0)</f>
        <v>0</v>
      </c>
      <c r="S366" s="127">
        <f>IFERROR(VLOOKUP($L366,'2-2 引出数据_合同数据仓库'!$B$2:$BP$10000,4,FALSE),0)</f>
        <v>0</v>
      </c>
      <c r="T366" s="127"/>
      <c r="U366" s="127">
        <f>IFERROR(VLOOKUP($L366,'2-2 引出数据_合同数据仓库'!$B$2:$BP$10000,15,FALSE),0)</f>
        <v>0</v>
      </c>
      <c r="V366" s="127">
        <f>U366/(S366-R366+1)*365</f>
        <v>0</v>
      </c>
      <c r="W366" s="127"/>
      <c r="X366" s="159">
        <v>45658</v>
      </c>
      <c r="Y366" s="159">
        <f>X366+30</f>
        <v>45688</v>
      </c>
      <c r="Z366" s="163">
        <f>IFERROR(IF(($R366-Y366)&gt;=0,0,IF(($S366-X366)&lt;0,0,IF(AND(($S366-Y366)&gt;0,(X366-$R366)&gt;0),$V366/365*(Y366-X366+1),IF(AND(($S366-Y366)&lt;=0,(X366-$R366)&gt;0),$V366/365*($S366-X366+1),$V366/365*(Y366-$R366+1))))),0)</f>
        <v>0</v>
      </c>
      <c r="AA366" s="159">
        <f>Y366+1</f>
        <v>45689</v>
      </c>
      <c r="AB366" s="159">
        <f>AA366+27</f>
        <v>45716</v>
      </c>
      <c r="AC366" s="163">
        <f>IFERROR(IF(($R366-AB366)&gt;=0,0,IF(($S366-AA366)&lt;0,0,IF(AND(($S366-AB366)&gt;0,(AA366-$R366)&gt;0),$V366/365*(AB366-AA366+1),IF(AND(($S366-AB366)&lt;=0,(AA366-$R366)&gt;0),$V366/365*($S366-AA366+1),$V366/365*(AB366-$R366+1))))),0)</f>
        <v>0</v>
      </c>
      <c r="AD366" s="159">
        <f>AB366+1</f>
        <v>45717</v>
      </c>
      <c r="AE366" s="159">
        <f>AD366+30</f>
        <v>45747</v>
      </c>
      <c r="AF366" s="163">
        <f>IFERROR(IF(($R366-AE366)&gt;=0,0,IF(($S366-AD366)&lt;0,0,IF(AND(($S366-AE366)&gt;0,(AD366-$R366)&gt;0),$V366/365*(AE366-AD366+1),IF(AND(($S366-AE366)&lt;=0,(AD366-$R366)&gt;0),$V366/365*($S366-AD366+1),$V366/365*(AE366-$R366+1))))),0)</f>
        <v>0</v>
      </c>
      <c r="AG366" s="159">
        <f>AE366+1</f>
        <v>45748</v>
      </c>
      <c r="AH366" s="159">
        <f>AG366+29</f>
        <v>45777</v>
      </c>
      <c r="AI366" s="163">
        <f>IFERROR(IF(($R366-AH366)&gt;=0,0,IF(($S366-AG366)&lt;0,0,IF(AND(($S366-AH366)&gt;0,(AG366-$R366)&gt;0),$V366/365*(AH366-AG366+1),IF(AND(($S366-AH366)&lt;=0,(AG366-$R366)&gt;0),$V366/365*($S366-AG366+1),$V366/365*(AH366-$R366+1))))),0)</f>
        <v>0</v>
      </c>
      <c r="AJ366" s="159">
        <f>AH366+1</f>
        <v>45778</v>
      </c>
      <c r="AK366" s="159">
        <f>AJ366+30</f>
        <v>45808</v>
      </c>
      <c r="AL366" s="163">
        <f>IFERROR(IF(($R366-AK366)&gt;=0,0,IF(($S366-AJ366)&lt;0,0,IF(AND(($S366-AK366)&gt;0,(AJ366-$R366)&gt;0),$V366/365*(AK366-AJ366+1),IF(AND(($S366-AK366)&lt;=0,(AJ366-$R366)&gt;0),$V366/365*($S366-AJ366+1),$V366/365*(AK366-$R366+1))))),0)</f>
        <v>0</v>
      </c>
      <c r="AM366" s="159">
        <f>AK366+1</f>
        <v>45809</v>
      </c>
      <c r="AN366" s="159">
        <f>AM366+29</f>
        <v>45838</v>
      </c>
      <c r="AO366" s="163">
        <f>IFERROR(IF(($R366-AN366)&gt;=0,0,IF(($S366-AM366)&lt;0,0,IF(AND(($S366-AN366)&gt;0,(AM366-$R366)&gt;0),$V366/365*(AN366-AM366+1),IF(AND(($S366-AN366)&lt;=0,(AM366-$R366)&gt;0),$V366/365*($S366-AM366+1),$V366/365*(AN366-$R366+1))))),0)</f>
        <v>0</v>
      </c>
      <c r="AP366" s="159">
        <f>AN366+1</f>
        <v>45839</v>
      </c>
      <c r="AQ366" s="159">
        <f>AP366+30</f>
        <v>45869</v>
      </c>
      <c r="AR366" s="163">
        <f>IFERROR(IF(($R366-AQ366)&gt;=0,0,IF(($S366-AP366)&lt;0,0,IF(AND(($S366-AQ366)&gt;0,(AP366-$R366)&gt;0),$V366/365*(AQ366-AP366+1),IF(AND(($S366-AQ366)&lt;=0,(AP366-$R366)&gt;0),$V366/365*($S366-AP366+1),$V366/365*(AQ366-$R366+1))))),0)</f>
        <v>0</v>
      </c>
      <c r="AS366" s="159">
        <f>AQ366+1</f>
        <v>45870</v>
      </c>
      <c r="AT366" s="159">
        <f>AS366+30</f>
        <v>45900</v>
      </c>
      <c r="AU366" s="163">
        <f>IFERROR(IF(($R366-AT366)&gt;=0,0,IF(($S366-AS366)&lt;0,0,IF(AND(($S366-AT366)&gt;0,(AS366-$R366)&gt;0),$V366/365*(AT366-AS366+1),IF(AND(($S366-AT366)&lt;=0,(AS366-$R366)&gt;0),$V366/365*($S366-AS366+1),$V366/365*(AT366-$R366+1))))),0)</f>
        <v>0</v>
      </c>
      <c r="AV366" s="159">
        <f>AT366+1</f>
        <v>45901</v>
      </c>
      <c r="AW366" s="159">
        <f>AV366+29</f>
        <v>45930</v>
      </c>
      <c r="AX366" s="163">
        <f>IFERROR(IF(($R366-AW366)&gt;=0,0,IF(($S366-AV366)&lt;0,0,IF(AND(($S366-AW366)&gt;0,(AV366-$R366)&gt;0),$V366/365*(AW366-AV366+1),IF(AND(($S366-AW366)&lt;=0,(AV366-$R366)&gt;0),$V366/365*($S366-AV366+1),$V366/365*(AW366-$R366+1))))),0)</f>
        <v>0</v>
      </c>
      <c r="AY366" s="159">
        <f>AW366+1</f>
        <v>45931</v>
      </c>
      <c r="AZ366" s="159">
        <f>AY366+30</f>
        <v>45961</v>
      </c>
      <c r="BA366" s="163">
        <f>IFERROR(IF(($R366-AZ366)&gt;=0,0,IF(($S366-AY366)&lt;0,0,IF(AND(($S366-AZ366)&gt;0,(AY366-$R366)&gt;0),$V366/365*(AZ366-AY366+1),IF(AND(($S366-AZ366)&lt;=0,(AY366-$R366)&gt;0),$V366/365*($S366-AY366+1),$V366/365*(AZ366-$R366+1))))),0)</f>
        <v>0</v>
      </c>
      <c r="BB366" s="159">
        <f>AZ366+1</f>
        <v>45962</v>
      </c>
      <c r="BC366" s="159">
        <f>BB366+29</f>
        <v>45991</v>
      </c>
      <c r="BD366" s="163">
        <f>IFERROR(IF(($R366-BC366)&gt;=0,0,IF(($S366-BB366)&lt;0,0,IF(AND(($S366-BC366)&gt;0,(BB366-$R366)&gt;0),$V366/365*(BC366-BB366+1),IF(AND(($S366-BC366)&lt;=0,(BB366-$R366)&gt;0),$V366/365*($S366-BB366+1),$V366/365*(BC366-$R366+1))))),0)</f>
        <v>0</v>
      </c>
      <c r="BE366" s="159">
        <f>BC366+1</f>
        <v>45992</v>
      </c>
      <c r="BF366" s="159">
        <f>BE366+30</f>
        <v>46022</v>
      </c>
      <c r="BG366" s="163">
        <f>IFERROR(IF(($R366-BF366)&gt;=0,0,IF(($S366-BE366)&lt;0,0,IF(AND(($S366-BF366)&gt;0,(BE366-$R366)&gt;0),$V366/365*(BF366-BE366+1),IF(AND(($S366-BF366)&lt;=0,(BE366-$R366)&gt;0),$V366/365*($S366-BE366+1),$V366/365*(BF366-$R366+1))))),0)</f>
        <v>0</v>
      </c>
      <c r="BH366" s="159">
        <v>46023</v>
      </c>
      <c r="BI366" s="159">
        <f>BH366+30</f>
        <v>46053</v>
      </c>
      <c r="BJ366" s="163">
        <f>IFERROR(IF(($R366-BI366)&gt;=0,0,IF(($S366-BH366)&lt;0,0,IF(AND(($S366-BI366)&gt;0,(BH366-$R366)&gt;0),$V366/365*(BI366-BH366+1),IF(AND(($S366-BI366)&lt;=0,(BH366-$R366)&gt;0),$V366/365*($S366-BH366+1),$V366/365*(BI366-$R366+1))))),0)</f>
        <v>0</v>
      </c>
      <c r="BK366" s="159">
        <f>BI366+1</f>
        <v>46054</v>
      </c>
      <c r="BL366" s="159">
        <f>BK366+27</f>
        <v>46081</v>
      </c>
      <c r="BM366" s="163">
        <f>IFERROR(IF(($R366-BL366)&gt;=0,0,IF(($S366-BK366)&lt;0,0,IF(AND(($S366-BL366)&gt;0,(BK366-$R366)&gt;0),$V366/365*(BL366-BK366+1),IF(AND(($S366-BL366)&lt;=0,(BK366-$R366)&gt;0),$V366/365*($S366-BK366+1),$V366/365*(BL366-$R366+1))))),0)</f>
        <v>0</v>
      </c>
      <c r="BN366" s="159">
        <f>BL366+1</f>
        <v>46082</v>
      </c>
      <c r="BO366" s="159">
        <f>BN366+30</f>
        <v>46112</v>
      </c>
      <c r="BP366" s="163">
        <f>IFERROR(IF(($R366-BO366)&gt;=0,0,IF(($S366-BN366)&lt;0,0,IF(AND(($S366-BO366)&gt;0,(BN366-$R366)&gt;0),$V366/365*(BO366-BN366+1),IF(AND(($S366-BO366)&lt;=0,(BN366-$R366)&gt;0),$V366/365*($S366-BN366+1),$V366/365*(BO366-$R366+1))))),0)</f>
        <v>0</v>
      </c>
      <c r="BQ366" s="159">
        <f>BO366+1</f>
        <v>46113</v>
      </c>
      <c r="BR366" s="159">
        <f>BQ366+29</f>
        <v>46142</v>
      </c>
      <c r="BS366" s="163">
        <f>IFERROR(IF(($R366-BR366)&gt;=0,0,IF(($S366-BQ366)&lt;0,0,IF(AND(($S366-BR366)&gt;0,(BQ366-$R366)&gt;0),$V366/365*(BR366-BQ366+1),IF(AND(($S366-BR366)&lt;=0,(BQ366-$R366)&gt;0),$V366/365*($S366-BQ366+1),$V366/365*(BR366-$R366+1))))),0)</f>
        <v>0</v>
      </c>
      <c r="BT366" s="159">
        <f>BR366+1</f>
        <v>46143</v>
      </c>
      <c r="BU366" s="159">
        <f>BT366+30</f>
        <v>46173</v>
      </c>
      <c r="BV366" s="163">
        <f>IFERROR(IF(($R366-BU366)&gt;=0,0,IF(($S366-BT366)&lt;0,0,IF(AND(($S366-BU366)&gt;0,(BT366-$R366)&gt;0),$V366/365*(BU366-BT366+1),IF(AND(($S366-BU366)&lt;=0,(BT366-$R366)&gt;0),$V366/365*($S366-BT366+1),$V366/365*(BU366-$R366+1))))),0)</f>
        <v>0</v>
      </c>
      <c r="BW366" s="159">
        <f>BU366+1</f>
        <v>46174</v>
      </c>
      <c r="BX366" s="159">
        <f>BW366+29</f>
        <v>46203</v>
      </c>
      <c r="BY366" s="163">
        <f>IFERROR(IF(($R366-BX366)&gt;=0,0,IF(($S366-BW366)&lt;0,0,IF(AND(($S366-BX366)&gt;0,(BW366-$R366)&gt;0),$V366/365*(BX366-BW366+1),IF(AND(($S366-BX366)&lt;=0,(BW366-$R366)&gt;0),$V366/365*($S366-BW366+1),$V366/365*(BX366-$R366+1))))),0)</f>
        <v>0</v>
      </c>
      <c r="BZ366" s="159">
        <f>BX366+1</f>
        <v>46204</v>
      </c>
      <c r="CA366" s="159">
        <f>BZ366+30</f>
        <v>46234</v>
      </c>
      <c r="CB366" s="163">
        <f>IFERROR(IF(($R366-CA366)&gt;=0,0,IF(($S366-BZ366)&lt;0,0,IF(AND(($S366-CA366)&gt;0,(BZ366-$R366)&gt;0),$V366/365*(CA366-BZ366+1),IF(AND(($S366-CA366)&lt;=0,(BZ366-$R366)&gt;0),$V366/365*($S366-BZ366+1),$V366/365*(CA366-$R366+1))))),0)</f>
        <v>0</v>
      </c>
      <c r="CC366" s="159">
        <f>CA366+1</f>
        <v>46235</v>
      </c>
      <c r="CD366" s="159">
        <f>CC366+30</f>
        <v>46265</v>
      </c>
      <c r="CE366" s="163">
        <f>IFERROR(IF(($R366-CD366)&gt;=0,0,IF(($S366-CC366)&lt;0,0,IF(AND(($S366-CD366)&gt;0,(CC366-$R366)&gt;0),$V366/365*(CD366-CC366+1),IF(AND(($S366-CD366)&lt;=0,(CC366-$R366)&gt;0),$V366/365*($S366-CC366+1),$V366/365*(CD366-$R366+1))))),0)</f>
        <v>0</v>
      </c>
      <c r="CF366" s="159">
        <f>CD366+1</f>
        <v>46266</v>
      </c>
      <c r="CG366" s="159">
        <f>CF366+29</f>
        <v>46295</v>
      </c>
      <c r="CH366" s="163">
        <f>IFERROR(IF(($R366-CG366)&gt;=0,0,IF(($S366-CF366)&lt;0,0,IF(AND(($S366-CG366)&gt;0,(CF366-$R366)&gt;0),$V366/365*(CG366-CF366+1),IF(AND(($S366-CG366)&lt;=0,(CF366-$R366)&gt;0),$V366/365*($S366-CF366+1),$V366/365*(CG366-$R366+1))))),0)</f>
        <v>0</v>
      </c>
      <c r="CI366" s="159">
        <f>CG366+1</f>
        <v>46296</v>
      </c>
      <c r="CJ366" s="159">
        <f>CI366+30</f>
        <v>46326</v>
      </c>
      <c r="CK366" s="163">
        <f>IFERROR(IF(($R366-CJ366)&gt;=0,0,IF(($S366-CI366)&lt;0,0,IF(AND(($S366-CJ366)&gt;0,(CI366-$R366)&gt;0),$V366/365*(CJ366-CI366+1),IF(AND(($S366-CJ366)&lt;=0,(CI366-$R366)&gt;0),$V366/365*($S366-CI366+1),$V366/365*(CJ366-$R366+1))))),0)</f>
        <v>0</v>
      </c>
      <c r="CL366" s="159">
        <f>CJ366+1</f>
        <v>46327</v>
      </c>
      <c r="CM366" s="159">
        <f>CL366+29</f>
        <v>46356</v>
      </c>
      <c r="CN366" s="163">
        <f>IFERROR(IF(($R366-CM366)&gt;=0,0,IF(($S366-CL366)&lt;0,0,IF(AND(($S366-CM366)&gt;0,(CL366-$R366)&gt;0),$V366/365*(CM366-CL366+1),IF(AND(($S366-CM366)&lt;=0,(CL366-$R366)&gt;0),$V366/365*($S366-CL366+1),$V366/365*(CM366-$R366+1))))),0)</f>
        <v>0</v>
      </c>
      <c r="CO366" s="159">
        <f>CM366+1</f>
        <v>46357</v>
      </c>
      <c r="CP366" s="159">
        <f>CO366+30</f>
        <v>46387</v>
      </c>
      <c r="CQ366" s="163">
        <f>IFERROR(IF(($R366-CP366)&gt;=0,0,IF(($S366-CO366)&lt;0,0,IF(AND(($S366-CP366)&gt;0,(CO366-$R366)&gt;0),$V366/365*(CP366-CO366+1),IF(AND(($S366-CP366)&lt;=0,(CO366-$R366)&gt;0),$V366/365*($S366-CO366+1),$V366/365*(CP366-$R366+1))))),0)</f>
        <v>0</v>
      </c>
    </row>
    <row r="367" s="85" customFormat="1" ht="24" customHeight="1" outlineLevel="4" spans="1:95">
      <c r="A367" s="128" t="s">
        <v>2815</v>
      </c>
      <c r="B367" s="129"/>
      <c r="C367" s="129"/>
      <c r="D367" s="129"/>
      <c r="E367" s="129"/>
      <c r="F367" s="129"/>
      <c r="G367" s="130"/>
      <c r="H367" s="131"/>
      <c r="I367" s="131"/>
      <c r="J367" s="131"/>
      <c r="K367" s="131"/>
      <c r="L367" s="154"/>
      <c r="M367" s="154"/>
      <c r="N367" s="131"/>
      <c r="O367" s="131"/>
      <c r="P367" s="131"/>
      <c r="Q367" s="131"/>
      <c r="R367" s="131"/>
      <c r="S367" s="131"/>
      <c r="T367" s="131"/>
      <c r="U367" s="131"/>
      <c r="V367" s="131"/>
      <c r="W367" s="131"/>
      <c r="X367" s="131"/>
      <c r="Y367" s="131"/>
      <c r="Z367" s="131"/>
      <c r="AA367" s="131"/>
      <c r="AB367" s="131"/>
      <c r="AC367" s="131"/>
      <c r="AD367" s="131"/>
      <c r="AE367" s="131"/>
      <c r="AF367" s="131"/>
      <c r="AG367" s="131"/>
      <c r="AH367" s="131"/>
      <c r="AI367" s="131"/>
      <c r="AJ367" s="131"/>
      <c r="AK367" s="131"/>
      <c r="AL367" s="131"/>
      <c r="AM367" s="131"/>
      <c r="AN367" s="131"/>
      <c r="AO367" s="131"/>
      <c r="AP367" s="131"/>
      <c r="AQ367" s="131"/>
      <c r="AR367" s="131"/>
      <c r="AS367" s="131"/>
      <c r="AT367" s="131"/>
      <c r="AU367" s="131"/>
      <c r="AV367" s="131"/>
      <c r="AW367" s="131"/>
      <c r="AX367" s="131"/>
      <c r="AY367" s="131"/>
      <c r="AZ367" s="131"/>
      <c r="BA367" s="131"/>
      <c r="BB367" s="131"/>
      <c r="BC367" s="131"/>
      <c r="BD367" s="131"/>
      <c r="BE367" s="131"/>
      <c r="BF367" s="131"/>
      <c r="BG367" s="131"/>
      <c r="BH367" s="131"/>
      <c r="BI367" s="131"/>
      <c r="BJ367" s="131"/>
      <c r="BK367" s="131"/>
      <c r="BL367" s="131"/>
      <c r="BM367" s="131"/>
      <c r="BN367" s="131"/>
      <c r="BO367" s="131"/>
      <c r="BP367" s="131"/>
      <c r="BQ367" s="131"/>
      <c r="BR367" s="131"/>
      <c r="BS367" s="131"/>
      <c r="BT367" s="131"/>
      <c r="BU367" s="131"/>
      <c r="BV367" s="131"/>
      <c r="BW367" s="131"/>
      <c r="BX367" s="131"/>
      <c r="BY367" s="131"/>
      <c r="BZ367" s="131"/>
      <c r="CA367" s="131"/>
      <c r="CB367" s="131"/>
      <c r="CC367" s="131"/>
      <c r="CD367" s="131"/>
      <c r="CE367" s="131"/>
      <c r="CF367" s="131"/>
      <c r="CG367" s="131"/>
      <c r="CH367" s="131"/>
      <c r="CI367" s="131"/>
      <c r="CJ367" s="131"/>
      <c r="CK367" s="131"/>
      <c r="CL367" s="131"/>
      <c r="CM367" s="131"/>
      <c r="CN367" s="131"/>
      <c r="CO367" s="131"/>
      <c r="CP367" s="131"/>
      <c r="CQ367" s="131"/>
    </row>
    <row r="368" ht="24" customHeight="1" outlineLevel="3" spans="1:95">
      <c r="A368" s="120"/>
      <c r="B368" s="121" t="s">
        <v>793</v>
      </c>
      <c r="C368" s="122" t="s">
        <v>1308</v>
      </c>
      <c r="D368" s="120" t="s">
        <v>1309</v>
      </c>
      <c r="E368" s="121"/>
      <c r="F368" s="121"/>
      <c r="G368" s="121"/>
      <c r="H368" s="123">
        <f>X368+AA368+AD368+AG368+AJ368+AM368+AP368+AS368+AV368+AY368+BB368+BE368</f>
        <v>0</v>
      </c>
      <c r="I368" s="123">
        <f>Y368+AB368+AE368+AH368+AK368+AN368+AQ368+AT368+AW368+AZ368+BC368+BF368</f>
        <v>0</v>
      </c>
      <c r="J368" s="123">
        <f>Z368+AC368+AF368+AI368+AL368+AO368+AR368+AU368+AX368+BA368+BD368+BG368</f>
        <v>0</v>
      </c>
      <c r="K368" s="123"/>
      <c r="L368" s="151"/>
      <c r="M368" s="151"/>
      <c r="N368" s="123"/>
      <c r="O368" s="123"/>
      <c r="P368" s="123"/>
      <c r="Q368" s="123"/>
      <c r="R368" s="123"/>
      <c r="S368" s="123"/>
      <c r="T368" s="123"/>
      <c r="U368" s="123"/>
      <c r="V368" s="123"/>
      <c r="W368" s="123"/>
      <c r="X368" s="123">
        <f>VLOOKUP($C368,'1 预算编制表单'!$C:$BJ,27,FALSE)</f>
        <v>0</v>
      </c>
      <c r="Y368" s="123">
        <f>X368-Z368</f>
        <v>0</v>
      </c>
      <c r="Z368" s="123">
        <f>SUM(Z369:Z373)</f>
        <v>0</v>
      </c>
      <c r="AA368" s="123">
        <f>VLOOKUP($C368,'1 预算编制表单'!$C:$BJ,30,FALSE)</f>
        <v>0</v>
      </c>
      <c r="AB368" s="123">
        <f>AA368-AC368</f>
        <v>0</v>
      </c>
      <c r="AC368" s="123">
        <f>SUM(AC369:AC373)</f>
        <v>0</v>
      </c>
      <c r="AD368" s="123">
        <f>VLOOKUP($C368,'1 预算编制表单'!$C:$BJ,33,FALSE)</f>
        <v>0</v>
      </c>
      <c r="AE368" s="123">
        <f>AD368-AF368</f>
        <v>0</v>
      </c>
      <c r="AF368" s="123">
        <f>SUM(AF369:AF373)</f>
        <v>0</v>
      </c>
      <c r="AG368" s="123">
        <f>VLOOKUP($C368,'1 预算编制表单'!$C:$BJ,36,FALSE)</f>
        <v>0</v>
      </c>
      <c r="AH368" s="123">
        <f>AG368-AI368</f>
        <v>0</v>
      </c>
      <c r="AI368" s="123">
        <f>SUM(AI369:AI373)</f>
        <v>0</v>
      </c>
      <c r="AJ368" s="123">
        <f>VLOOKUP($C368,'1 预算编制表单'!$C:$BJ,39,FALSE)</f>
        <v>0</v>
      </c>
      <c r="AK368" s="123">
        <f>AJ368-AL368</f>
        <v>0</v>
      </c>
      <c r="AL368" s="123">
        <f>SUM(AL369:AL373)</f>
        <v>0</v>
      </c>
      <c r="AM368" s="123">
        <f>VLOOKUP($C368,'1 预算编制表单'!$C:$BJ,42,FALSE)</f>
        <v>0</v>
      </c>
      <c r="AN368" s="123">
        <f>AM368-AO368</f>
        <v>0</v>
      </c>
      <c r="AO368" s="123">
        <f>SUM(AO369:AO373)</f>
        <v>0</v>
      </c>
      <c r="AP368" s="123">
        <f>VLOOKUP($C368,'1 预算编制表单'!$C:$BJ,45,FALSE)</f>
        <v>0</v>
      </c>
      <c r="AQ368" s="123">
        <f>AP368-AR368</f>
        <v>0</v>
      </c>
      <c r="AR368" s="123">
        <f>SUM(AR369:AR373)</f>
        <v>0</v>
      </c>
      <c r="AS368" s="123">
        <f>VLOOKUP($C368,'1 预算编制表单'!$C:$BJ,48,FALSE)</f>
        <v>0</v>
      </c>
      <c r="AT368" s="123">
        <f>AS368-AU368</f>
        <v>0</v>
      </c>
      <c r="AU368" s="123">
        <f>SUM(AU369:AU373)</f>
        <v>0</v>
      </c>
      <c r="AV368" s="123">
        <f>VLOOKUP($C368,'1 预算编制表单'!$C:$BJ,51,FALSE)</f>
        <v>0</v>
      </c>
      <c r="AW368" s="123">
        <f>AV368-AX368</f>
        <v>0</v>
      </c>
      <c r="AX368" s="123">
        <f>SUM(AX369:AX373)</f>
        <v>0</v>
      </c>
      <c r="AY368" s="123">
        <f>VLOOKUP($C368,'1 预算编制表单'!$C:$BJ,54,FALSE)</f>
        <v>0</v>
      </c>
      <c r="AZ368" s="123">
        <f>AY368-BA368</f>
        <v>0</v>
      </c>
      <c r="BA368" s="123">
        <f>SUM(BA369:BA373)</f>
        <v>0</v>
      </c>
      <c r="BB368" s="123">
        <f>VLOOKUP($C368,'1 预算编制表单'!$C:$BJ,57,FALSE)</f>
        <v>0</v>
      </c>
      <c r="BC368" s="123">
        <f>BB368-BD368</f>
        <v>0</v>
      </c>
      <c r="BD368" s="123">
        <f>SUM(BD369:BD373)</f>
        <v>0</v>
      </c>
      <c r="BE368" s="123">
        <f>VLOOKUP($C368,'1 预算编制表单'!$C:$BJ,60,FALSE)</f>
        <v>0</v>
      </c>
      <c r="BF368" s="123">
        <f>BE368-BG368</f>
        <v>0</v>
      </c>
      <c r="BG368" s="123">
        <f>SUM(BG369:BG373)</f>
        <v>0</v>
      </c>
      <c r="BH368" s="123">
        <f>VLOOKUP($C368,'1 预算编制表单'!$C:$BJ,27,FALSE)</f>
        <v>0</v>
      </c>
      <c r="BI368" s="123">
        <f>BH368-BJ368</f>
        <v>0</v>
      </c>
      <c r="BJ368" s="123">
        <f>SUM(BJ369:BJ373)</f>
        <v>0</v>
      </c>
      <c r="BK368" s="123">
        <f>VLOOKUP($C368,'1 预算编制表单'!$C:$BJ,30,FALSE)</f>
        <v>0</v>
      </c>
      <c r="BL368" s="123">
        <f>BK368-BM368</f>
        <v>0</v>
      </c>
      <c r="BM368" s="123">
        <f>SUM(BM369:BM373)</f>
        <v>0</v>
      </c>
      <c r="BN368" s="123">
        <f>VLOOKUP($C368,'1 预算编制表单'!$C:$BJ,33,FALSE)</f>
        <v>0</v>
      </c>
      <c r="BO368" s="123">
        <f>BN368-BP368</f>
        <v>0</v>
      </c>
      <c r="BP368" s="123">
        <f>SUM(BP369:BP373)</f>
        <v>0</v>
      </c>
      <c r="BQ368" s="123">
        <f>VLOOKUP($C368,'1 预算编制表单'!$C:$BJ,36,FALSE)</f>
        <v>0</v>
      </c>
      <c r="BR368" s="123">
        <f>BQ368-BS368</f>
        <v>0</v>
      </c>
      <c r="BS368" s="123">
        <f>SUM(BS369:BS373)</f>
        <v>0</v>
      </c>
      <c r="BT368" s="123">
        <f>VLOOKUP($C368,'1 预算编制表单'!$C:$BJ,39,FALSE)</f>
        <v>0</v>
      </c>
      <c r="BU368" s="123">
        <f>BT368-BV368</f>
        <v>0</v>
      </c>
      <c r="BV368" s="123">
        <f>SUM(BV369:BV373)</f>
        <v>0</v>
      </c>
      <c r="BW368" s="123">
        <f>VLOOKUP($C368,'1 预算编制表单'!$C:$BJ,42,FALSE)</f>
        <v>0</v>
      </c>
      <c r="BX368" s="123">
        <f>BW368-BY368</f>
        <v>0</v>
      </c>
      <c r="BY368" s="123">
        <f>SUM(BY369:BY373)</f>
        <v>0</v>
      </c>
      <c r="BZ368" s="123">
        <f>VLOOKUP($C368,'1 预算编制表单'!$C:$BJ,45,FALSE)</f>
        <v>0</v>
      </c>
      <c r="CA368" s="123">
        <f>BZ368-CB368</f>
        <v>0</v>
      </c>
      <c r="CB368" s="123">
        <f>SUM(CB369:CB373)</f>
        <v>0</v>
      </c>
      <c r="CC368" s="123">
        <f>VLOOKUP($C368,'1 预算编制表单'!$C:$BJ,48,FALSE)</f>
        <v>0</v>
      </c>
      <c r="CD368" s="123">
        <f>CC368-CE368</f>
        <v>0</v>
      </c>
      <c r="CE368" s="123">
        <f>SUM(CE369:CE373)</f>
        <v>0</v>
      </c>
      <c r="CF368" s="123">
        <f>VLOOKUP($C368,'1 预算编制表单'!$C:$BJ,51,FALSE)</f>
        <v>0</v>
      </c>
      <c r="CG368" s="123">
        <f>CF368-CH368</f>
        <v>0</v>
      </c>
      <c r="CH368" s="123">
        <f>SUM(CH369:CH373)</f>
        <v>0</v>
      </c>
      <c r="CI368" s="123">
        <f>VLOOKUP($C368,'1 预算编制表单'!$C:$BJ,54,FALSE)</f>
        <v>0</v>
      </c>
      <c r="CJ368" s="123">
        <f>CI368-CK368</f>
        <v>0</v>
      </c>
      <c r="CK368" s="123">
        <f>SUM(CK369:CK373)</f>
        <v>0</v>
      </c>
      <c r="CL368" s="123">
        <f>VLOOKUP($C368,'1 预算编制表单'!$C:$BJ,57,FALSE)</f>
        <v>0</v>
      </c>
      <c r="CM368" s="123">
        <f>CL368-CN368</f>
        <v>0</v>
      </c>
      <c r="CN368" s="123">
        <f>SUM(CN369:CN373)</f>
        <v>0</v>
      </c>
      <c r="CO368" s="123">
        <f>VLOOKUP($C368,'1 预算编制表单'!$C:$BJ,60,FALSE)</f>
        <v>0</v>
      </c>
      <c r="CP368" s="123">
        <f>CO368-CQ368</f>
        <v>0</v>
      </c>
      <c r="CQ368" s="123">
        <f>SUM(CQ369:CQ373)</f>
        <v>0</v>
      </c>
    </row>
    <row r="369" s="85" customFormat="1" ht="24" customHeight="1" outlineLevel="4" spans="1:95">
      <c r="A369" s="124"/>
      <c r="B369" s="125"/>
      <c r="C369" s="126"/>
      <c r="D369" s="124"/>
      <c r="E369" s="125"/>
      <c r="F369" s="125"/>
      <c r="G369" s="125"/>
      <c r="H369" s="127"/>
      <c r="I369" s="127"/>
      <c r="J369" s="127">
        <f>Z369+AC369+AF369+AI369+AL369+AO369+AR369+AU369+AX369+BA369+BD369+BG369</f>
        <v>0</v>
      </c>
      <c r="K369" s="127">
        <v>1</v>
      </c>
      <c r="L369" s="152"/>
      <c r="M369" s="153">
        <f>IFERROR(VLOOKUP($L369,'2-2 引出数据_合同数据仓库'!$B$2:$BP$10000,3,FALSE),0)</f>
        <v>0</v>
      </c>
      <c r="N369" s="127"/>
      <c r="O369" s="153">
        <f>IFERROR(VLOOKUP((LEFT(VLOOKUP($L369,'2-2 引出数据_合同数据仓库'!$B$2:$BP$10000,64,FALSE),15)&amp;(RIGHT(VLOOKUP($L369,'2-2 引出数据_合同数据仓库'!$B$2:$BP$10000,64,FALSE),4)+1)),'2-2 引出数据_合同数据仓库'!$B$2:$BP$10000,3,FALSE),0)</f>
        <v>0</v>
      </c>
      <c r="P369" s="127"/>
      <c r="Q369" s="127">
        <f>IFERROR(VLOOKUP($L369,'2-2 引出数据_合同数据仓库'!$B$2:$BP$10000,28,FALSE),0)</f>
        <v>0</v>
      </c>
      <c r="R369" s="127">
        <f>IFERROR(VLOOKUP($L369,'2-2 引出数据_合同数据仓库'!$B$2:$BP$10000,29,FALSE),0)</f>
        <v>0</v>
      </c>
      <c r="S369" s="127">
        <f>IFERROR(VLOOKUP($L369,'2-2 引出数据_合同数据仓库'!$B$2:$BP$10000,4,FALSE),0)</f>
        <v>0</v>
      </c>
      <c r="T369" s="127"/>
      <c r="U369" s="127">
        <f>IFERROR(VLOOKUP($L369,'2-2 引出数据_合同数据仓库'!$B$2:$BP$10000,15,FALSE),0)</f>
        <v>0</v>
      </c>
      <c r="V369" s="127">
        <f>U369/(S369-R369+1)*365</f>
        <v>0</v>
      </c>
      <c r="W369" s="127"/>
      <c r="X369" s="159">
        <v>45658</v>
      </c>
      <c r="Y369" s="159">
        <f>X369+30</f>
        <v>45688</v>
      </c>
      <c r="Z369" s="163">
        <f>IFERROR(IF(($R369-Y369)&gt;=0,0,IF(($S369-X369)&lt;0,0,IF(AND(($S369-Y369)&gt;0,(X369-$R369)&gt;0),$V369/365*(Y369-X369+1),IF(AND(($S369-Y369)&lt;=0,(X369-$R369)&gt;0),$V369/365*($S369-X369+1),$V369/365*(Y369-$R369+1))))),0)</f>
        <v>0</v>
      </c>
      <c r="AA369" s="159">
        <f>Y369+1</f>
        <v>45689</v>
      </c>
      <c r="AB369" s="159">
        <f>AA369+27</f>
        <v>45716</v>
      </c>
      <c r="AC369" s="163">
        <f>IFERROR(IF(($R369-AB369)&gt;=0,0,IF(($S369-AA369)&lt;0,0,IF(AND(($S369-AB369)&gt;0,(AA369-$R369)&gt;0),$V369/365*(AB369-AA369+1),IF(AND(($S369-AB369)&lt;=0,(AA369-$R369)&gt;0),$V369/365*($S369-AA369+1),$V369/365*(AB369-$R369+1))))),0)</f>
        <v>0</v>
      </c>
      <c r="AD369" s="159">
        <f>AB369+1</f>
        <v>45717</v>
      </c>
      <c r="AE369" s="159">
        <f>AD369+30</f>
        <v>45747</v>
      </c>
      <c r="AF369" s="163">
        <f>IFERROR(IF(($R369-AE369)&gt;=0,0,IF(($S369-AD369)&lt;0,0,IF(AND(($S369-AE369)&gt;0,(AD369-$R369)&gt;0),$V369/365*(AE369-AD369+1),IF(AND(($S369-AE369)&lt;=0,(AD369-$R369)&gt;0),$V369/365*($S369-AD369+1),$V369/365*(AE369-$R369+1))))),0)</f>
        <v>0</v>
      </c>
      <c r="AG369" s="159">
        <f>AE369+1</f>
        <v>45748</v>
      </c>
      <c r="AH369" s="159">
        <f>AG369+29</f>
        <v>45777</v>
      </c>
      <c r="AI369" s="163">
        <f>IFERROR(IF(($R369-AH369)&gt;=0,0,IF(($S369-AG369)&lt;0,0,IF(AND(($S369-AH369)&gt;0,(AG369-$R369)&gt;0),$V369/365*(AH369-AG369+1),IF(AND(($S369-AH369)&lt;=0,(AG369-$R369)&gt;0),$V369/365*($S369-AG369+1),$V369/365*(AH369-$R369+1))))),0)</f>
        <v>0</v>
      </c>
      <c r="AJ369" s="159">
        <f>AH369+1</f>
        <v>45778</v>
      </c>
      <c r="AK369" s="159">
        <f>AJ369+30</f>
        <v>45808</v>
      </c>
      <c r="AL369" s="163">
        <f>IFERROR(IF(($R369-AK369)&gt;=0,0,IF(($S369-AJ369)&lt;0,0,IF(AND(($S369-AK369)&gt;0,(AJ369-$R369)&gt;0),$V369/365*(AK369-AJ369+1),IF(AND(($S369-AK369)&lt;=0,(AJ369-$R369)&gt;0),$V369/365*($S369-AJ369+1),$V369/365*(AK369-$R369+1))))),0)</f>
        <v>0</v>
      </c>
      <c r="AM369" s="159">
        <f>AK369+1</f>
        <v>45809</v>
      </c>
      <c r="AN369" s="159">
        <f>AM369+29</f>
        <v>45838</v>
      </c>
      <c r="AO369" s="163">
        <f>IFERROR(IF(($R369-AN369)&gt;=0,0,IF(($S369-AM369)&lt;0,0,IF(AND(($S369-AN369)&gt;0,(AM369-$R369)&gt;0),$V369/365*(AN369-AM369+1),IF(AND(($S369-AN369)&lt;=0,(AM369-$R369)&gt;0),$V369/365*($S369-AM369+1),$V369/365*(AN369-$R369+1))))),0)</f>
        <v>0</v>
      </c>
      <c r="AP369" s="159">
        <f>AN369+1</f>
        <v>45839</v>
      </c>
      <c r="AQ369" s="159">
        <f>AP369+30</f>
        <v>45869</v>
      </c>
      <c r="AR369" s="163">
        <f>IFERROR(IF(($R369-AQ369)&gt;=0,0,IF(($S369-AP369)&lt;0,0,IF(AND(($S369-AQ369)&gt;0,(AP369-$R369)&gt;0),$V369/365*(AQ369-AP369+1),IF(AND(($S369-AQ369)&lt;=0,(AP369-$R369)&gt;0),$V369/365*($S369-AP369+1),$V369/365*(AQ369-$R369+1))))),0)</f>
        <v>0</v>
      </c>
      <c r="AS369" s="159">
        <f>AQ369+1</f>
        <v>45870</v>
      </c>
      <c r="AT369" s="159">
        <f>AS369+30</f>
        <v>45900</v>
      </c>
      <c r="AU369" s="163">
        <f>IFERROR(IF(($R369-AT369)&gt;=0,0,IF(($S369-AS369)&lt;0,0,IF(AND(($S369-AT369)&gt;0,(AS369-$R369)&gt;0),$V369/365*(AT369-AS369+1),IF(AND(($S369-AT369)&lt;=0,(AS369-$R369)&gt;0),$V369/365*($S369-AS369+1),$V369/365*(AT369-$R369+1))))),0)</f>
        <v>0</v>
      </c>
      <c r="AV369" s="159">
        <f>AT369+1</f>
        <v>45901</v>
      </c>
      <c r="AW369" s="159">
        <f>AV369+29</f>
        <v>45930</v>
      </c>
      <c r="AX369" s="163">
        <f>IFERROR(IF(($R369-AW369)&gt;=0,0,IF(($S369-AV369)&lt;0,0,IF(AND(($S369-AW369)&gt;0,(AV369-$R369)&gt;0),$V369/365*(AW369-AV369+1),IF(AND(($S369-AW369)&lt;=0,(AV369-$R369)&gt;0),$V369/365*($S369-AV369+1),$V369/365*(AW369-$R369+1))))),0)</f>
        <v>0</v>
      </c>
      <c r="AY369" s="159">
        <f>AW369+1</f>
        <v>45931</v>
      </c>
      <c r="AZ369" s="159">
        <f>AY369+30</f>
        <v>45961</v>
      </c>
      <c r="BA369" s="163">
        <f>IFERROR(IF(($R369-AZ369)&gt;=0,0,IF(($S369-AY369)&lt;0,0,IF(AND(($S369-AZ369)&gt;0,(AY369-$R369)&gt;0),$V369/365*(AZ369-AY369+1),IF(AND(($S369-AZ369)&lt;=0,(AY369-$R369)&gt;0),$V369/365*($S369-AY369+1),$V369/365*(AZ369-$R369+1))))),0)</f>
        <v>0</v>
      </c>
      <c r="BB369" s="159">
        <f>AZ369+1</f>
        <v>45962</v>
      </c>
      <c r="BC369" s="159">
        <f>BB369+29</f>
        <v>45991</v>
      </c>
      <c r="BD369" s="163">
        <f>IFERROR(IF(($R369-BC369)&gt;=0,0,IF(($S369-BB369)&lt;0,0,IF(AND(($S369-BC369)&gt;0,(BB369-$R369)&gt;0),$V369/365*(BC369-BB369+1),IF(AND(($S369-BC369)&lt;=0,(BB369-$R369)&gt;0),$V369/365*($S369-BB369+1),$V369/365*(BC369-$R369+1))))),0)</f>
        <v>0</v>
      </c>
      <c r="BE369" s="159">
        <f>BC369+1</f>
        <v>45992</v>
      </c>
      <c r="BF369" s="159">
        <f>BE369+30</f>
        <v>46022</v>
      </c>
      <c r="BG369" s="163">
        <f>IFERROR(IF(($R369-BF369)&gt;=0,0,IF(($S369-BE369)&lt;0,0,IF(AND(($S369-BF369)&gt;0,(BE369-$R369)&gt;0),$V369/365*(BF369-BE369+1),IF(AND(($S369-BF369)&lt;=0,(BE369-$R369)&gt;0),$V369/365*($S369-BE369+1),$V369/365*(BF369-$R369+1))))),0)</f>
        <v>0</v>
      </c>
      <c r="BH369" s="159">
        <v>46023</v>
      </c>
      <c r="BI369" s="159">
        <f>BH369+30</f>
        <v>46053</v>
      </c>
      <c r="BJ369" s="163">
        <f>IFERROR(IF(($R369-BI369)&gt;=0,0,IF(($S369-BH369)&lt;0,0,IF(AND(($S369-BI369)&gt;0,(BH369-$R369)&gt;0),$V369/365*(BI369-BH369+1),IF(AND(($S369-BI369)&lt;=0,(BH369-$R369)&gt;0),$V369/365*($S369-BH369+1),$V369/365*(BI369-$R369+1))))),0)</f>
        <v>0</v>
      </c>
      <c r="BK369" s="159">
        <f>BI369+1</f>
        <v>46054</v>
      </c>
      <c r="BL369" s="159">
        <f>BK369+27</f>
        <v>46081</v>
      </c>
      <c r="BM369" s="163">
        <f>IFERROR(IF(($R369-BL369)&gt;=0,0,IF(($S369-BK369)&lt;0,0,IF(AND(($S369-BL369)&gt;0,(BK369-$R369)&gt;0),$V369/365*(BL369-BK369+1),IF(AND(($S369-BL369)&lt;=0,(BK369-$R369)&gt;0),$V369/365*($S369-BK369+1),$V369/365*(BL369-$R369+1))))),0)</f>
        <v>0</v>
      </c>
      <c r="BN369" s="159">
        <f>BL369+1</f>
        <v>46082</v>
      </c>
      <c r="BO369" s="159">
        <f>BN369+30</f>
        <v>46112</v>
      </c>
      <c r="BP369" s="163">
        <f>IFERROR(IF(($R369-BO369)&gt;=0,0,IF(($S369-BN369)&lt;0,0,IF(AND(($S369-BO369)&gt;0,(BN369-$R369)&gt;0),$V369/365*(BO369-BN369+1),IF(AND(($S369-BO369)&lt;=0,(BN369-$R369)&gt;0),$V369/365*($S369-BN369+1),$V369/365*(BO369-$R369+1))))),0)</f>
        <v>0</v>
      </c>
      <c r="BQ369" s="159">
        <f>BO369+1</f>
        <v>46113</v>
      </c>
      <c r="BR369" s="159">
        <f>BQ369+29</f>
        <v>46142</v>
      </c>
      <c r="BS369" s="163">
        <f>IFERROR(IF(($R369-BR369)&gt;=0,0,IF(($S369-BQ369)&lt;0,0,IF(AND(($S369-BR369)&gt;0,(BQ369-$R369)&gt;0),$V369/365*(BR369-BQ369+1),IF(AND(($S369-BR369)&lt;=0,(BQ369-$R369)&gt;0),$V369/365*($S369-BQ369+1),$V369/365*(BR369-$R369+1))))),0)</f>
        <v>0</v>
      </c>
      <c r="BT369" s="159">
        <f>BR369+1</f>
        <v>46143</v>
      </c>
      <c r="BU369" s="159">
        <f>BT369+30</f>
        <v>46173</v>
      </c>
      <c r="BV369" s="163">
        <f>IFERROR(IF(($R369-BU369)&gt;=0,0,IF(($S369-BT369)&lt;0,0,IF(AND(($S369-BU369)&gt;0,(BT369-$R369)&gt;0),$V369/365*(BU369-BT369+1),IF(AND(($S369-BU369)&lt;=0,(BT369-$R369)&gt;0),$V369/365*($S369-BT369+1),$V369/365*(BU369-$R369+1))))),0)</f>
        <v>0</v>
      </c>
      <c r="BW369" s="159">
        <f>BU369+1</f>
        <v>46174</v>
      </c>
      <c r="BX369" s="159">
        <f>BW369+29</f>
        <v>46203</v>
      </c>
      <c r="BY369" s="163">
        <f>IFERROR(IF(($R369-BX369)&gt;=0,0,IF(($S369-BW369)&lt;0,0,IF(AND(($S369-BX369)&gt;0,(BW369-$R369)&gt;0),$V369/365*(BX369-BW369+1),IF(AND(($S369-BX369)&lt;=0,(BW369-$R369)&gt;0),$V369/365*($S369-BW369+1),$V369/365*(BX369-$R369+1))))),0)</f>
        <v>0</v>
      </c>
      <c r="BZ369" s="159">
        <f>BX369+1</f>
        <v>46204</v>
      </c>
      <c r="CA369" s="159">
        <f>BZ369+30</f>
        <v>46234</v>
      </c>
      <c r="CB369" s="163">
        <f>IFERROR(IF(($R369-CA369)&gt;=0,0,IF(($S369-BZ369)&lt;0,0,IF(AND(($S369-CA369)&gt;0,(BZ369-$R369)&gt;0),$V369/365*(CA369-BZ369+1),IF(AND(($S369-CA369)&lt;=0,(BZ369-$R369)&gt;0),$V369/365*($S369-BZ369+1),$V369/365*(CA369-$R369+1))))),0)</f>
        <v>0</v>
      </c>
      <c r="CC369" s="159">
        <f>CA369+1</f>
        <v>46235</v>
      </c>
      <c r="CD369" s="159">
        <f>CC369+30</f>
        <v>46265</v>
      </c>
      <c r="CE369" s="163">
        <f>IFERROR(IF(($R369-CD369)&gt;=0,0,IF(($S369-CC369)&lt;0,0,IF(AND(($S369-CD369)&gt;0,(CC369-$R369)&gt;0),$V369/365*(CD369-CC369+1),IF(AND(($S369-CD369)&lt;=0,(CC369-$R369)&gt;0),$V369/365*($S369-CC369+1),$V369/365*(CD369-$R369+1))))),0)</f>
        <v>0</v>
      </c>
      <c r="CF369" s="159">
        <f>CD369+1</f>
        <v>46266</v>
      </c>
      <c r="CG369" s="159">
        <f>CF369+29</f>
        <v>46295</v>
      </c>
      <c r="CH369" s="163">
        <f>IFERROR(IF(($R369-CG369)&gt;=0,0,IF(($S369-CF369)&lt;0,0,IF(AND(($S369-CG369)&gt;0,(CF369-$R369)&gt;0),$V369/365*(CG369-CF369+1),IF(AND(($S369-CG369)&lt;=0,(CF369-$R369)&gt;0),$V369/365*($S369-CF369+1),$V369/365*(CG369-$R369+1))))),0)</f>
        <v>0</v>
      </c>
      <c r="CI369" s="159">
        <f>CG369+1</f>
        <v>46296</v>
      </c>
      <c r="CJ369" s="159">
        <f>CI369+30</f>
        <v>46326</v>
      </c>
      <c r="CK369" s="163">
        <f>IFERROR(IF(($R369-CJ369)&gt;=0,0,IF(($S369-CI369)&lt;0,0,IF(AND(($S369-CJ369)&gt;0,(CI369-$R369)&gt;0),$V369/365*(CJ369-CI369+1),IF(AND(($S369-CJ369)&lt;=0,(CI369-$R369)&gt;0),$V369/365*($S369-CI369+1),$V369/365*(CJ369-$R369+1))))),0)</f>
        <v>0</v>
      </c>
      <c r="CL369" s="159">
        <f>CJ369+1</f>
        <v>46327</v>
      </c>
      <c r="CM369" s="159">
        <f>CL369+29</f>
        <v>46356</v>
      </c>
      <c r="CN369" s="163">
        <f>IFERROR(IF(($R369-CM369)&gt;=0,0,IF(($S369-CL369)&lt;0,0,IF(AND(($S369-CM369)&gt;0,(CL369-$R369)&gt;0),$V369/365*(CM369-CL369+1),IF(AND(($S369-CM369)&lt;=0,(CL369-$R369)&gt;0),$V369/365*($S369-CL369+1),$V369/365*(CM369-$R369+1))))),0)</f>
        <v>0</v>
      </c>
      <c r="CO369" s="159">
        <f>CM369+1</f>
        <v>46357</v>
      </c>
      <c r="CP369" s="159">
        <f>CO369+30</f>
        <v>46387</v>
      </c>
      <c r="CQ369" s="163">
        <f>IFERROR(IF(($R369-CP369)&gt;=0,0,IF(($S369-CO369)&lt;0,0,IF(AND(($S369-CP369)&gt;0,(CO369-$R369)&gt;0),$V369/365*(CP369-CO369+1),IF(AND(($S369-CP369)&lt;=0,(CO369-$R369)&gt;0),$V369/365*($S369-CO369+1),$V369/365*(CP369-$R369+1))))),0)</f>
        <v>0</v>
      </c>
    </row>
    <row r="370" s="85" customFormat="1" ht="24" customHeight="1" outlineLevel="4" spans="1:95">
      <c r="A370" s="124"/>
      <c r="B370" s="125"/>
      <c r="C370" s="126"/>
      <c r="D370" s="124"/>
      <c r="E370" s="125"/>
      <c r="F370" s="125"/>
      <c r="G370" s="125"/>
      <c r="H370" s="127"/>
      <c r="I370" s="127"/>
      <c r="J370" s="127">
        <f>Z370+AC370+AF370+AI370+AL370+AO370+AR370+AU370+AX370+BA370+BD370+BG370</f>
        <v>0</v>
      </c>
      <c r="K370" s="127">
        <f>K369+1</f>
        <v>2</v>
      </c>
      <c r="L370" s="152"/>
      <c r="M370" s="153">
        <f>IFERROR(VLOOKUP($L370,'2-2 引出数据_合同数据仓库'!$B$2:$BP$10000,3,FALSE),0)</f>
        <v>0</v>
      </c>
      <c r="N370" s="127"/>
      <c r="O370" s="153">
        <f>IFERROR(VLOOKUP((LEFT(VLOOKUP($L370,'2-2 引出数据_合同数据仓库'!$B$2:$BP$10000,64,FALSE),15)&amp;(RIGHT(VLOOKUP($L370,'2-2 引出数据_合同数据仓库'!$B$2:$BP$10000,64,FALSE),4)+1)),'2-2 引出数据_合同数据仓库'!$B$2:$BP$10000,3,FALSE),0)</f>
        <v>0</v>
      </c>
      <c r="P370" s="127"/>
      <c r="Q370" s="127">
        <f>IFERROR(VLOOKUP($L370,'2-2 引出数据_合同数据仓库'!$B$2:$BP$10000,28,FALSE),0)</f>
        <v>0</v>
      </c>
      <c r="R370" s="127">
        <f>IFERROR(VLOOKUP($L370,'2-2 引出数据_合同数据仓库'!$B$2:$BP$10000,29,FALSE),0)</f>
        <v>0</v>
      </c>
      <c r="S370" s="127">
        <f>IFERROR(VLOOKUP($L370,'2-2 引出数据_合同数据仓库'!$B$2:$BP$10000,4,FALSE),0)</f>
        <v>0</v>
      </c>
      <c r="T370" s="127"/>
      <c r="U370" s="127">
        <f>IFERROR(VLOOKUP($L370,'2-2 引出数据_合同数据仓库'!$B$2:$BP$10000,15,FALSE),0)</f>
        <v>0</v>
      </c>
      <c r="V370" s="127">
        <f>U370/(S370-R370+1)*365</f>
        <v>0</v>
      </c>
      <c r="W370" s="127"/>
      <c r="X370" s="159">
        <v>45658</v>
      </c>
      <c r="Y370" s="159">
        <f>X370+30</f>
        <v>45688</v>
      </c>
      <c r="Z370" s="163">
        <f>IFERROR(IF(($R370-Y370)&gt;=0,0,IF(($S370-X370)&lt;0,0,IF(AND(($S370-Y370)&gt;0,(X370-$R370)&gt;0),$V370/365*(Y370-X370+1),IF(AND(($S370-Y370)&lt;=0,(X370-$R370)&gt;0),$V370/365*($S370-X370+1),$V370/365*(Y370-$R370+1))))),0)</f>
        <v>0</v>
      </c>
      <c r="AA370" s="159">
        <f>Y370+1</f>
        <v>45689</v>
      </c>
      <c r="AB370" s="159">
        <f>AA370+27</f>
        <v>45716</v>
      </c>
      <c r="AC370" s="163">
        <f>IFERROR(IF(($R370-AB370)&gt;=0,0,IF(($S370-AA370)&lt;0,0,IF(AND(($S370-AB370)&gt;0,(AA370-$R370)&gt;0),$V370/365*(AB370-AA370+1),IF(AND(($S370-AB370)&lt;=0,(AA370-$R370)&gt;0),$V370/365*($S370-AA370+1),$V370/365*(AB370-$R370+1))))),0)</f>
        <v>0</v>
      </c>
      <c r="AD370" s="159">
        <f>AB370+1</f>
        <v>45717</v>
      </c>
      <c r="AE370" s="159">
        <f>AD370+30</f>
        <v>45747</v>
      </c>
      <c r="AF370" s="163">
        <f>IFERROR(IF(($R370-AE370)&gt;=0,0,IF(($S370-AD370)&lt;0,0,IF(AND(($S370-AE370)&gt;0,(AD370-$R370)&gt;0),$V370/365*(AE370-AD370+1),IF(AND(($S370-AE370)&lt;=0,(AD370-$R370)&gt;0),$V370/365*($S370-AD370+1),$V370/365*(AE370-$R370+1))))),0)</f>
        <v>0</v>
      </c>
      <c r="AG370" s="159">
        <f>AE370+1</f>
        <v>45748</v>
      </c>
      <c r="AH370" s="159">
        <f>AG370+29</f>
        <v>45777</v>
      </c>
      <c r="AI370" s="163">
        <f>IFERROR(IF(($R370-AH370)&gt;=0,0,IF(($S370-AG370)&lt;0,0,IF(AND(($S370-AH370)&gt;0,(AG370-$R370)&gt;0),$V370/365*(AH370-AG370+1),IF(AND(($S370-AH370)&lt;=0,(AG370-$R370)&gt;0),$V370/365*($S370-AG370+1),$V370/365*(AH370-$R370+1))))),0)</f>
        <v>0</v>
      </c>
      <c r="AJ370" s="159">
        <f>AH370+1</f>
        <v>45778</v>
      </c>
      <c r="AK370" s="159">
        <f>AJ370+30</f>
        <v>45808</v>
      </c>
      <c r="AL370" s="163">
        <f>IFERROR(IF(($R370-AK370)&gt;=0,0,IF(($S370-AJ370)&lt;0,0,IF(AND(($S370-AK370)&gt;0,(AJ370-$R370)&gt;0),$V370/365*(AK370-AJ370+1),IF(AND(($S370-AK370)&lt;=0,(AJ370-$R370)&gt;0),$V370/365*($S370-AJ370+1),$V370/365*(AK370-$R370+1))))),0)</f>
        <v>0</v>
      </c>
      <c r="AM370" s="159">
        <f>AK370+1</f>
        <v>45809</v>
      </c>
      <c r="AN370" s="159">
        <f>AM370+29</f>
        <v>45838</v>
      </c>
      <c r="AO370" s="163">
        <f>IFERROR(IF(($R370-AN370)&gt;=0,0,IF(($S370-AM370)&lt;0,0,IF(AND(($S370-AN370)&gt;0,(AM370-$R370)&gt;0),$V370/365*(AN370-AM370+1),IF(AND(($S370-AN370)&lt;=0,(AM370-$R370)&gt;0),$V370/365*($S370-AM370+1),$V370/365*(AN370-$R370+1))))),0)</f>
        <v>0</v>
      </c>
      <c r="AP370" s="159">
        <f>AN370+1</f>
        <v>45839</v>
      </c>
      <c r="AQ370" s="159">
        <f>AP370+30</f>
        <v>45869</v>
      </c>
      <c r="AR370" s="163">
        <f>IFERROR(IF(($R370-AQ370)&gt;=0,0,IF(($S370-AP370)&lt;0,0,IF(AND(($S370-AQ370)&gt;0,(AP370-$R370)&gt;0),$V370/365*(AQ370-AP370+1),IF(AND(($S370-AQ370)&lt;=0,(AP370-$R370)&gt;0),$V370/365*($S370-AP370+1),$V370/365*(AQ370-$R370+1))))),0)</f>
        <v>0</v>
      </c>
      <c r="AS370" s="159">
        <f>AQ370+1</f>
        <v>45870</v>
      </c>
      <c r="AT370" s="159">
        <f>AS370+30</f>
        <v>45900</v>
      </c>
      <c r="AU370" s="163">
        <f>IFERROR(IF(($R370-AT370)&gt;=0,0,IF(($S370-AS370)&lt;0,0,IF(AND(($S370-AT370)&gt;0,(AS370-$R370)&gt;0),$V370/365*(AT370-AS370+1),IF(AND(($S370-AT370)&lt;=0,(AS370-$R370)&gt;0),$V370/365*($S370-AS370+1),$V370/365*(AT370-$R370+1))))),0)</f>
        <v>0</v>
      </c>
      <c r="AV370" s="159">
        <f>AT370+1</f>
        <v>45901</v>
      </c>
      <c r="AW370" s="159">
        <f>AV370+29</f>
        <v>45930</v>
      </c>
      <c r="AX370" s="163">
        <f>IFERROR(IF(($R370-AW370)&gt;=0,0,IF(($S370-AV370)&lt;0,0,IF(AND(($S370-AW370)&gt;0,(AV370-$R370)&gt;0),$V370/365*(AW370-AV370+1),IF(AND(($S370-AW370)&lt;=0,(AV370-$R370)&gt;0),$V370/365*($S370-AV370+1),$V370/365*(AW370-$R370+1))))),0)</f>
        <v>0</v>
      </c>
      <c r="AY370" s="159">
        <f>AW370+1</f>
        <v>45931</v>
      </c>
      <c r="AZ370" s="159">
        <f>AY370+30</f>
        <v>45961</v>
      </c>
      <c r="BA370" s="163">
        <f>IFERROR(IF(($R370-AZ370)&gt;=0,0,IF(($S370-AY370)&lt;0,0,IF(AND(($S370-AZ370)&gt;0,(AY370-$R370)&gt;0),$V370/365*(AZ370-AY370+1),IF(AND(($S370-AZ370)&lt;=0,(AY370-$R370)&gt;0),$V370/365*($S370-AY370+1),$V370/365*(AZ370-$R370+1))))),0)</f>
        <v>0</v>
      </c>
      <c r="BB370" s="159">
        <f>AZ370+1</f>
        <v>45962</v>
      </c>
      <c r="BC370" s="159">
        <f>BB370+29</f>
        <v>45991</v>
      </c>
      <c r="BD370" s="163">
        <f>IFERROR(IF(($R370-BC370)&gt;=0,0,IF(($S370-BB370)&lt;0,0,IF(AND(($S370-BC370)&gt;0,(BB370-$R370)&gt;0),$V370/365*(BC370-BB370+1),IF(AND(($S370-BC370)&lt;=0,(BB370-$R370)&gt;0),$V370/365*($S370-BB370+1),$V370/365*(BC370-$R370+1))))),0)</f>
        <v>0</v>
      </c>
      <c r="BE370" s="159">
        <f>BC370+1</f>
        <v>45992</v>
      </c>
      <c r="BF370" s="159">
        <f>BE370+30</f>
        <v>46022</v>
      </c>
      <c r="BG370" s="163">
        <f>IFERROR(IF(($R370-BF370)&gt;=0,0,IF(($S370-BE370)&lt;0,0,IF(AND(($S370-BF370)&gt;0,(BE370-$R370)&gt;0),$V370/365*(BF370-BE370+1),IF(AND(($S370-BF370)&lt;=0,(BE370-$R370)&gt;0),$V370/365*($S370-BE370+1),$V370/365*(BF370-$R370+1))))),0)</f>
        <v>0</v>
      </c>
      <c r="BH370" s="159">
        <v>46023</v>
      </c>
      <c r="BI370" s="159">
        <f>BH370+30</f>
        <v>46053</v>
      </c>
      <c r="BJ370" s="163">
        <f>IFERROR(IF(($R370-BI370)&gt;=0,0,IF(($S370-BH370)&lt;0,0,IF(AND(($S370-BI370)&gt;0,(BH370-$R370)&gt;0),$V370/365*(BI370-BH370+1),IF(AND(($S370-BI370)&lt;=0,(BH370-$R370)&gt;0),$V370/365*($S370-BH370+1),$V370/365*(BI370-$R370+1))))),0)</f>
        <v>0</v>
      </c>
      <c r="BK370" s="159">
        <f>BI370+1</f>
        <v>46054</v>
      </c>
      <c r="BL370" s="159">
        <f>BK370+27</f>
        <v>46081</v>
      </c>
      <c r="BM370" s="163">
        <f>IFERROR(IF(($R370-BL370)&gt;=0,0,IF(($S370-BK370)&lt;0,0,IF(AND(($S370-BL370)&gt;0,(BK370-$R370)&gt;0),$V370/365*(BL370-BK370+1),IF(AND(($S370-BL370)&lt;=0,(BK370-$R370)&gt;0),$V370/365*($S370-BK370+1),$V370/365*(BL370-$R370+1))))),0)</f>
        <v>0</v>
      </c>
      <c r="BN370" s="159">
        <f>BL370+1</f>
        <v>46082</v>
      </c>
      <c r="BO370" s="159">
        <f>BN370+30</f>
        <v>46112</v>
      </c>
      <c r="BP370" s="163">
        <f>IFERROR(IF(($R370-BO370)&gt;=0,0,IF(($S370-BN370)&lt;0,0,IF(AND(($S370-BO370)&gt;0,(BN370-$R370)&gt;0),$V370/365*(BO370-BN370+1),IF(AND(($S370-BO370)&lt;=0,(BN370-$R370)&gt;0),$V370/365*($S370-BN370+1),$V370/365*(BO370-$R370+1))))),0)</f>
        <v>0</v>
      </c>
      <c r="BQ370" s="159">
        <f>BO370+1</f>
        <v>46113</v>
      </c>
      <c r="BR370" s="159">
        <f>BQ370+29</f>
        <v>46142</v>
      </c>
      <c r="BS370" s="163">
        <f>IFERROR(IF(($R370-BR370)&gt;=0,0,IF(($S370-BQ370)&lt;0,0,IF(AND(($S370-BR370)&gt;0,(BQ370-$R370)&gt;0),$V370/365*(BR370-BQ370+1),IF(AND(($S370-BR370)&lt;=0,(BQ370-$R370)&gt;0),$V370/365*($S370-BQ370+1),$V370/365*(BR370-$R370+1))))),0)</f>
        <v>0</v>
      </c>
      <c r="BT370" s="159">
        <f>BR370+1</f>
        <v>46143</v>
      </c>
      <c r="BU370" s="159">
        <f>BT370+30</f>
        <v>46173</v>
      </c>
      <c r="BV370" s="163">
        <f>IFERROR(IF(($R370-BU370)&gt;=0,0,IF(($S370-BT370)&lt;0,0,IF(AND(($S370-BU370)&gt;0,(BT370-$R370)&gt;0),$V370/365*(BU370-BT370+1),IF(AND(($S370-BU370)&lt;=0,(BT370-$R370)&gt;0),$V370/365*($S370-BT370+1),$V370/365*(BU370-$R370+1))))),0)</f>
        <v>0</v>
      </c>
      <c r="BW370" s="159">
        <f>BU370+1</f>
        <v>46174</v>
      </c>
      <c r="BX370" s="159">
        <f>BW370+29</f>
        <v>46203</v>
      </c>
      <c r="BY370" s="163">
        <f>IFERROR(IF(($R370-BX370)&gt;=0,0,IF(($S370-BW370)&lt;0,0,IF(AND(($S370-BX370)&gt;0,(BW370-$R370)&gt;0),$V370/365*(BX370-BW370+1),IF(AND(($S370-BX370)&lt;=0,(BW370-$R370)&gt;0),$V370/365*($S370-BW370+1),$V370/365*(BX370-$R370+1))))),0)</f>
        <v>0</v>
      </c>
      <c r="BZ370" s="159">
        <f>BX370+1</f>
        <v>46204</v>
      </c>
      <c r="CA370" s="159">
        <f>BZ370+30</f>
        <v>46234</v>
      </c>
      <c r="CB370" s="163">
        <f>IFERROR(IF(($R370-CA370)&gt;=0,0,IF(($S370-BZ370)&lt;0,0,IF(AND(($S370-CA370)&gt;0,(BZ370-$R370)&gt;0),$V370/365*(CA370-BZ370+1),IF(AND(($S370-CA370)&lt;=0,(BZ370-$R370)&gt;0),$V370/365*($S370-BZ370+1),$V370/365*(CA370-$R370+1))))),0)</f>
        <v>0</v>
      </c>
      <c r="CC370" s="159">
        <f>CA370+1</f>
        <v>46235</v>
      </c>
      <c r="CD370" s="159">
        <f>CC370+30</f>
        <v>46265</v>
      </c>
      <c r="CE370" s="163">
        <f>IFERROR(IF(($R370-CD370)&gt;=0,0,IF(($S370-CC370)&lt;0,0,IF(AND(($S370-CD370)&gt;0,(CC370-$R370)&gt;0),$V370/365*(CD370-CC370+1),IF(AND(($S370-CD370)&lt;=0,(CC370-$R370)&gt;0),$V370/365*($S370-CC370+1),$V370/365*(CD370-$R370+1))))),0)</f>
        <v>0</v>
      </c>
      <c r="CF370" s="159">
        <f>CD370+1</f>
        <v>46266</v>
      </c>
      <c r="CG370" s="159">
        <f>CF370+29</f>
        <v>46295</v>
      </c>
      <c r="CH370" s="163">
        <f>IFERROR(IF(($R370-CG370)&gt;=0,0,IF(($S370-CF370)&lt;0,0,IF(AND(($S370-CG370)&gt;0,(CF370-$R370)&gt;0),$V370/365*(CG370-CF370+1),IF(AND(($S370-CG370)&lt;=0,(CF370-$R370)&gt;0),$V370/365*($S370-CF370+1),$V370/365*(CG370-$R370+1))))),0)</f>
        <v>0</v>
      </c>
      <c r="CI370" s="159">
        <f>CG370+1</f>
        <v>46296</v>
      </c>
      <c r="CJ370" s="159">
        <f>CI370+30</f>
        <v>46326</v>
      </c>
      <c r="CK370" s="163">
        <f>IFERROR(IF(($R370-CJ370)&gt;=0,0,IF(($S370-CI370)&lt;0,0,IF(AND(($S370-CJ370)&gt;0,(CI370-$R370)&gt;0),$V370/365*(CJ370-CI370+1),IF(AND(($S370-CJ370)&lt;=0,(CI370-$R370)&gt;0),$V370/365*($S370-CI370+1),$V370/365*(CJ370-$R370+1))))),0)</f>
        <v>0</v>
      </c>
      <c r="CL370" s="159">
        <f>CJ370+1</f>
        <v>46327</v>
      </c>
      <c r="CM370" s="159">
        <f>CL370+29</f>
        <v>46356</v>
      </c>
      <c r="CN370" s="163">
        <f>IFERROR(IF(($R370-CM370)&gt;=0,0,IF(($S370-CL370)&lt;0,0,IF(AND(($S370-CM370)&gt;0,(CL370-$R370)&gt;0),$V370/365*(CM370-CL370+1),IF(AND(($S370-CM370)&lt;=0,(CL370-$R370)&gt;0),$V370/365*($S370-CL370+1),$V370/365*(CM370-$R370+1))))),0)</f>
        <v>0</v>
      </c>
      <c r="CO370" s="159">
        <f>CM370+1</f>
        <v>46357</v>
      </c>
      <c r="CP370" s="159">
        <f>CO370+30</f>
        <v>46387</v>
      </c>
      <c r="CQ370" s="163">
        <f>IFERROR(IF(($R370-CP370)&gt;=0,0,IF(($S370-CO370)&lt;0,0,IF(AND(($S370-CP370)&gt;0,(CO370-$R370)&gt;0),$V370/365*(CP370-CO370+1),IF(AND(($S370-CP370)&lt;=0,(CO370-$R370)&gt;0),$V370/365*($S370-CO370+1),$V370/365*(CP370-$R370+1))))),0)</f>
        <v>0</v>
      </c>
    </row>
    <row r="371" s="85" customFormat="1" ht="24" customHeight="1" outlineLevel="4" spans="1:95">
      <c r="A371" s="124"/>
      <c r="B371" s="125"/>
      <c r="C371" s="126"/>
      <c r="D371" s="124"/>
      <c r="E371" s="125"/>
      <c r="F371" s="125"/>
      <c r="G371" s="125"/>
      <c r="H371" s="127"/>
      <c r="I371" s="127"/>
      <c r="J371" s="127">
        <f>Z371+AC371+AF371+AI371+AL371+AO371+AR371+AU371+AX371+BA371+BD371+BG371</f>
        <v>0</v>
      </c>
      <c r="K371" s="127">
        <f>K370+1</f>
        <v>3</v>
      </c>
      <c r="L371" s="152"/>
      <c r="M371" s="153">
        <f>IFERROR(VLOOKUP($L371,'2-2 引出数据_合同数据仓库'!$B$2:$BP$10000,3,FALSE),0)</f>
        <v>0</v>
      </c>
      <c r="N371" s="127"/>
      <c r="O371" s="153">
        <f>IFERROR(VLOOKUP((LEFT(VLOOKUP($L371,'2-2 引出数据_合同数据仓库'!$B$2:$BP$10000,64,FALSE),15)&amp;(RIGHT(VLOOKUP($L371,'2-2 引出数据_合同数据仓库'!$B$2:$BP$10000,64,FALSE),4)+1)),'2-2 引出数据_合同数据仓库'!$B$2:$BP$10000,3,FALSE),0)</f>
        <v>0</v>
      </c>
      <c r="P371" s="127"/>
      <c r="Q371" s="127">
        <f>IFERROR(VLOOKUP($L371,'2-2 引出数据_合同数据仓库'!$B$2:$BP$10000,28,FALSE),0)</f>
        <v>0</v>
      </c>
      <c r="R371" s="127">
        <f>IFERROR(VLOOKUP($L371,'2-2 引出数据_合同数据仓库'!$B$2:$BP$10000,29,FALSE),0)</f>
        <v>0</v>
      </c>
      <c r="S371" s="127">
        <f>IFERROR(VLOOKUP($L371,'2-2 引出数据_合同数据仓库'!$B$2:$BP$10000,4,FALSE),0)</f>
        <v>0</v>
      </c>
      <c r="T371" s="127"/>
      <c r="U371" s="127">
        <f>IFERROR(VLOOKUP($L371,'2-2 引出数据_合同数据仓库'!$B$2:$BP$10000,15,FALSE),0)</f>
        <v>0</v>
      </c>
      <c r="V371" s="127">
        <f>U371/(S371-R371+1)*365</f>
        <v>0</v>
      </c>
      <c r="W371" s="127"/>
      <c r="X371" s="159">
        <v>45658</v>
      </c>
      <c r="Y371" s="159">
        <f>X371+30</f>
        <v>45688</v>
      </c>
      <c r="Z371" s="163">
        <f>IFERROR(IF(($R371-Y371)&gt;=0,0,IF(($S371-X371)&lt;0,0,IF(AND(($S371-Y371)&gt;0,(X371-$R371)&gt;0),$V371/365*(Y371-X371+1),IF(AND(($S371-Y371)&lt;=0,(X371-$R371)&gt;0),$V371/365*($S371-X371+1),$V371/365*(Y371-$R371+1))))),0)</f>
        <v>0</v>
      </c>
      <c r="AA371" s="159">
        <f>Y371+1</f>
        <v>45689</v>
      </c>
      <c r="AB371" s="159">
        <f>AA371+27</f>
        <v>45716</v>
      </c>
      <c r="AC371" s="163">
        <f>IFERROR(IF(($R371-AB371)&gt;=0,0,IF(($S371-AA371)&lt;0,0,IF(AND(($S371-AB371)&gt;0,(AA371-$R371)&gt;0),$V371/365*(AB371-AA371+1),IF(AND(($S371-AB371)&lt;=0,(AA371-$R371)&gt;0),$V371/365*($S371-AA371+1),$V371/365*(AB371-$R371+1))))),0)</f>
        <v>0</v>
      </c>
      <c r="AD371" s="159">
        <f>AB371+1</f>
        <v>45717</v>
      </c>
      <c r="AE371" s="159">
        <f>AD371+30</f>
        <v>45747</v>
      </c>
      <c r="AF371" s="163">
        <f>IFERROR(IF(($R371-AE371)&gt;=0,0,IF(($S371-AD371)&lt;0,0,IF(AND(($S371-AE371)&gt;0,(AD371-$R371)&gt;0),$V371/365*(AE371-AD371+1),IF(AND(($S371-AE371)&lt;=0,(AD371-$R371)&gt;0),$V371/365*($S371-AD371+1),$V371/365*(AE371-$R371+1))))),0)</f>
        <v>0</v>
      </c>
      <c r="AG371" s="159">
        <f>AE371+1</f>
        <v>45748</v>
      </c>
      <c r="AH371" s="159">
        <f>AG371+29</f>
        <v>45777</v>
      </c>
      <c r="AI371" s="163">
        <f>IFERROR(IF(($R371-AH371)&gt;=0,0,IF(($S371-AG371)&lt;0,0,IF(AND(($S371-AH371)&gt;0,(AG371-$R371)&gt;0),$V371/365*(AH371-AG371+1),IF(AND(($S371-AH371)&lt;=0,(AG371-$R371)&gt;0),$V371/365*($S371-AG371+1),$V371/365*(AH371-$R371+1))))),0)</f>
        <v>0</v>
      </c>
      <c r="AJ371" s="159">
        <f>AH371+1</f>
        <v>45778</v>
      </c>
      <c r="AK371" s="159">
        <f>AJ371+30</f>
        <v>45808</v>
      </c>
      <c r="AL371" s="163">
        <f>IFERROR(IF(($R371-AK371)&gt;=0,0,IF(($S371-AJ371)&lt;0,0,IF(AND(($S371-AK371)&gt;0,(AJ371-$R371)&gt;0),$V371/365*(AK371-AJ371+1),IF(AND(($S371-AK371)&lt;=0,(AJ371-$R371)&gt;0),$V371/365*($S371-AJ371+1),$V371/365*(AK371-$R371+1))))),0)</f>
        <v>0</v>
      </c>
      <c r="AM371" s="159">
        <f>AK371+1</f>
        <v>45809</v>
      </c>
      <c r="AN371" s="159">
        <f>AM371+29</f>
        <v>45838</v>
      </c>
      <c r="AO371" s="163">
        <f>IFERROR(IF(($R371-AN371)&gt;=0,0,IF(($S371-AM371)&lt;0,0,IF(AND(($S371-AN371)&gt;0,(AM371-$R371)&gt;0),$V371/365*(AN371-AM371+1),IF(AND(($S371-AN371)&lt;=0,(AM371-$R371)&gt;0),$V371/365*($S371-AM371+1),$V371/365*(AN371-$R371+1))))),0)</f>
        <v>0</v>
      </c>
      <c r="AP371" s="159">
        <f>AN371+1</f>
        <v>45839</v>
      </c>
      <c r="AQ371" s="159">
        <f>AP371+30</f>
        <v>45869</v>
      </c>
      <c r="AR371" s="163">
        <f>IFERROR(IF(($R371-AQ371)&gt;=0,0,IF(($S371-AP371)&lt;0,0,IF(AND(($S371-AQ371)&gt;0,(AP371-$R371)&gt;0),$V371/365*(AQ371-AP371+1),IF(AND(($S371-AQ371)&lt;=0,(AP371-$R371)&gt;0),$V371/365*($S371-AP371+1),$V371/365*(AQ371-$R371+1))))),0)</f>
        <v>0</v>
      </c>
      <c r="AS371" s="159">
        <f>AQ371+1</f>
        <v>45870</v>
      </c>
      <c r="AT371" s="159">
        <f>AS371+30</f>
        <v>45900</v>
      </c>
      <c r="AU371" s="163">
        <f>IFERROR(IF(($R371-AT371)&gt;=0,0,IF(($S371-AS371)&lt;0,0,IF(AND(($S371-AT371)&gt;0,(AS371-$R371)&gt;0),$V371/365*(AT371-AS371+1),IF(AND(($S371-AT371)&lt;=0,(AS371-$R371)&gt;0),$V371/365*($S371-AS371+1),$V371/365*(AT371-$R371+1))))),0)</f>
        <v>0</v>
      </c>
      <c r="AV371" s="159">
        <f>AT371+1</f>
        <v>45901</v>
      </c>
      <c r="AW371" s="159">
        <f>AV371+29</f>
        <v>45930</v>
      </c>
      <c r="AX371" s="163">
        <f>IFERROR(IF(($R371-AW371)&gt;=0,0,IF(($S371-AV371)&lt;0,0,IF(AND(($S371-AW371)&gt;0,(AV371-$R371)&gt;0),$V371/365*(AW371-AV371+1),IF(AND(($S371-AW371)&lt;=0,(AV371-$R371)&gt;0),$V371/365*($S371-AV371+1),$V371/365*(AW371-$R371+1))))),0)</f>
        <v>0</v>
      </c>
      <c r="AY371" s="159">
        <f>AW371+1</f>
        <v>45931</v>
      </c>
      <c r="AZ371" s="159">
        <f>AY371+30</f>
        <v>45961</v>
      </c>
      <c r="BA371" s="163">
        <f>IFERROR(IF(($R371-AZ371)&gt;=0,0,IF(($S371-AY371)&lt;0,0,IF(AND(($S371-AZ371)&gt;0,(AY371-$R371)&gt;0),$V371/365*(AZ371-AY371+1),IF(AND(($S371-AZ371)&lt;=0,(AY371-$R371)&gt;0),$V371/365*($S371-AY371+1),$V371/365*(AZ371-$R371+1))))),0)</f>
        <v>0</v>
      </c>
      <c r="BB371" s="159">
        <f>AZ371+1</f>
        <v>45962</v>
      </c>
      <c r="BC371" s="159">
        <f>BB371+29</f>
        <v>45991</v>
      </c>
      <c r="BD371" s="163">
        <f>IFERROR(IF(($R371-BC371)&gt;=0,0,IF(($S371-BB371)&lt;0,0,IF(AND(($S371-BC371)&gt;0,(BB371-$R371)&gt;0),$V371/365*(BC371-BB371+1),IF(AND(($S371-BC371)&lt;=0,(BB371-$R371)&gt;0),$V371/365*($S371-BB371+1),$V371/365*(BC371-$R371+1))))),0)</f>
        <v>0</v>
      </c>
      <c r="BE371" s="159">
        <f>BC371+1</f>
        <v>45992</v>
      </c>
      <c r="BF371" s="159">
        <f>BE371+30</f>
        <v>46022</v>
      </c>
      <c r="BG371" s="163">
        <f>IFERROR(IF(($R371-BF371)&gt;=0,0,IF(($S371-BE371)&lt;0,0,IF(AND(($S371-BF371)&gt;0,(BE371-$R371)&gt;0),$V371/365*(BF371-BE371+1),IF(AND(($S371-BF371)&lt;=0,(BE371-$R371)&gt;0),$V371/365*($S371-BE371+1),$V371/365*(BF371-$R371+1))))),0)</f>
        <v>0</v>
      </c>
      <c r="BH371" s="159">
        <v>46023</v>
      </c>
      <c r="BI371" s="159">
        <f>BH371+30</f>
        <v>46053</v>
      </c>
      <c r="BJ371" s="163">
        <f>IFERROR(IF(($R371-BI371)&gt;=0,0,IF(($S371-BH371)&lt;0,0,IF(AND(($S371-BI371)&gt;0,(BH371-$R371)&gt;0),$V371/365*(BI371-BH371+1),IF(AND(($S371-BI371)&lt;=0,(BH371-$R371)&gt;0),$V371/365*($S371-BH371+1),$V371/365*(BI371-$R371+1))))),0)</f>
        <v>0</v>
      </c>
      <c r="BK371" s="159">
        <f>BI371+1</f>
        <v>46054</v>
      </c>
      <c r="BL371" s="159">
        <f>BK371+27</f>
        <v>46081</v>
      </c>
      <c r="BM371" s="163">
        <f>IFERROR(IF(($R371-BL371)&gt;=0,0,IF(($S371-BK371)&lt;0,0,IF(AND(($S371-BL371)&gt;0,(BK371-$R371)&gt;0),$V371/365*(BL371-BK371+1),IF(AND(($S371-BL371)&lt;=0,(BK371-$R371)&gt;0),$V371/365*($S371-BK371+1),$V371/365*(BL371-$R371+1))))),0)</f>
        <v>0</v>
      </c>
      <c r="BN371" s="159">
        <f>BL371+1</f>
        <v>46082</v>
      </c>
      <c r="BO371" s="159">
        <f>BN371+30</f>
        <v>46112</v>
      </c>
      <c r="BP371" s="163">
        <f>IFERROR(IF(($R371-BO371)&gt;=0,0,IF(($S371-BN371)&lt;0,0,IF(AND(($S371-BO371)&gt;0,(BN371-$R371)&gt;0),$V371/365*(BO371-BN371+1),IF(AND(($S371-BO371)&lt;=0,(BN371-$R371)&gt;0),$V371/365*($S371-BN371+1),$V371/365*(BO371-$R371+1))))),0)</f>
        <v>0</v>
      </c>
      <c r="BQ371" s="159">
        <f>BO371+1</f>
        <v>46113</v>
      </c>
      <c r="BR371" s="159">
        <f>BQ371+29</f>
        <v>46142</v>
      </c>
      <c r="BS371" s="163">
        <f>IFERROR(IF(($R371-BR371)&gt;=0,0,IF(($S371-BQ371)&lt;0,0,IF(AND(($S371-BR371)&gt;0,(BQ371-$R371)&gt;0),$V371/365*(BR371-BQ371+1),IF(AND(($S371-BR371)&lt;=0,(BQ371-$R371)&gt;0),$V371/365*($S371-BQ371+1),$V371/365*(BR371-$R371+1))))),0)</f>
        <v>0</v>
      </c>
      <c r="BT371" s="159">
        <f>BR371+1</f>
        <v>46143</v>
      </c>
      <c r="BU371" s="159">
        <f>BT371+30</f>
        <v>46173</v>
      </c>
      <c r="BV371" s="163">
        <f>IFERROR(IF(($R371-BU371)&gt;=0,0,IF(($S371-BT371)&lt;0,0,IF(AND(($S371-BU371)&gt;0,(BT371-$R371)&gt;0),$V371/365*(BU371-BT371+1),IF(AND(($S371-BU371)&lt;=0,(BT371-$R371)&gt;0),$V371/365*($S371-BT371+1),$V371/365*(BU371-$R371+1))))),0)</f>
        <v>0</v>
      </c>
      <c r="BW371" s="159">
        <f>BU371+1</f>
        <v>46174</v>
      </c>
      <c r="BX371" s="159">
        <f>BW371+29</f>
        <v>46203</v>
      </c>
      <c r="BY371" s="163">
        <f>IFERROR(IF(($R371-BX371)&gt;=0,0,IF(($S371-BW371)&lt;0,0,IF(AND(($S371-BX371)&gt;0,(BW371-$R371)&gt;0),$V371/365*(BX371-BW371+1),IF(AND(($S371-BX371)&lt;=0,(BW371-$R371)&gt;0),$V371/365*($S371-BW371+1),$V371/365*(BX371-$R371+1))))),0)</f>
        <v>0</v>
      </c>
      <c r="BZ371" s="159">
        <f>BX371+1</f>
        <v>46204</v>
      </c>
      <c r="CA371" s="159">
        <f>BZ371+30</f>
        <v>46234</v>
      </c>
      <c r="CB371" s="163">
        <f>IFERROR(IF(($R371-CA371)&gt;=0,0,IF(($S371-BZ371)&lt;0,0,IF(AND(($S371-CA371)&gt;0,(BZ371-$R371)&gt;0),$V371/365*(CA371-BZ371+1),IF(AND(($S371-CA371)&lt;=0,(BZ371-$R371)&gt;0),$V371/365*($S371-BZ371+1),$V371/365*(CA371-$R371+1))))),0)</f>
        <v>0</v>
      </c>
      <c r="CC371" s="159">
        <f>CA371+1</f>
        <v>46235</v>
      </c>
      <c r="CD371" s="159">
        <f>CC371+30</f>
        <v>46265</v>
      </c>
      <c r="CE371" s="163">
        <f>IFERROR(IF(($R371-CD371)&gt;=0,0,IF(($S371-CC371)&lt;0,0,IF(AND(($S371-CD371)&gt;0,(CC371-$R371)&gt;0),$V371/365*(CD371-CC371+1),IF(AND(($S371-CD371)&lt;=0,(CC371-$R371)&gt;0),$V371/365*($S371-CC371+1),$V371/365*(CD371-$R371+1))))),0)</f>
        <v>0</v>
      </c>
      <c r="CF371" s="159">
        <f>CD371+1</f>
        <v>46266</v>
      </c>
      <c r="CG371" s="159">
        <f>CF371+29</f>
        <v>46295</v>
      </c>
      <c r="CH371" s="163">
        <f>IFERROR(IF(($R371-CG371)&gt;=0,0,IF(($S371-CF371)&lt;0,0,IF(AND(($S371-CG371)&gt;0,(CF371-$R371)&gt;0),$V371/365*(CG371-CF371+1),IF(AND(($S371-CG371)&lt;=0,(CF371-$R371)&gt;0),$V371/365*($S371-CF371+1),$V371/365*(CG371-$R371+1))))),0)</f>
        <v>0</v>
      </c>
      <c r="CI371" s="159">
        <f>CG371+1</f>
        <v>46296</v>
      </c>
      <c r="CJ371" s="159">
        <f>CI371+30</f>
        <v>46326</v>
      </c>
      <c r="CK371" s="163">
        <f>IFERROR(IF(($R371-CJ371)&gt;=0,0,IF(($S371-CI371)&lt;0,0,IF(AND(($S371-CJ371)&gt;0,(CI371-$R371)&gt;0),$V371/365*(CJ371-CI371+1),IF(AND(($S371-CJ371)&lt;=0,(CI371-$R371)&gt;0),$V371/365*($S371-CI371+1),$V371/365*(CJ371-$R371+1))))),0)</f>
        <v>0</v>
      </c>
      <c r="CL371" s="159">
        <f>CJ371+1</f>
        <v>46327</v>
      </c>
      <c r="CM371" s="159">
        <f>CL371+29</f>
        <v>46356</v>
      </c>
      <c r="CN371" s="163">
        <f>IFERROR(IF(($R371-CM371)&gt;=0,0,IF(($S371-CL371)&lt;0,0,IF(AND(($S371-CM371)&gt;0,(CL371-$R371)&gt;0),$V371/365*(CM371-CL371+1),IF(AND(($S371-CM371)&lt;=0,(CL371-$R371)&gt;0),$V371/365*($S371-CL371+1),$V371/365*(CM371-$R371+1))))),0)</f>
        <v>0</v>
      </c>
      <c r="CO371" s="159">
        <f>CM371+1</f>
        <v>46357</v>
      </c>
      <c r="CP371" s="159">
        <f>CO371+30</f>
        <v>46387</v>
      </c>
      <c r="CQ371" s="163">
        <f>IFERROR(IF(($R371-CP371)&gt;=0,0,IF(($S371-CO371)&lt;0,0,IF(AND(($S371-CP371)&gt;0,(CO371-$R371)&gt;0),$V371/365*(CP371-CO371+1),IF(AND(($S371-CP371)&lt;=0,(CO371-$R371)&gt;0),$V371/365*($S371-CO371+1),$V371/365*(CP371-$R371+1))))),0)</f>
        <v>0</v>
      </c>
    </row>
    <row r="372" s="85" customFormat="1" ht="24" customHeight="1" outlineLevel="4" spans="1:95">
      <c r="A372" s="124"/>
      <c r="B372" s="125"/>
      <c r="C372" s="126"/>
      <c r="D372" s="124"/>
      <c r="E372" s="125"/>
      <c r="F372" s="125"/>
      <c r="G372" s="125"/>
      <c r="H372" s="127"/>
      <c r="I372" s="127"/>
      <c r="J372" s="127">
        <f>Z372+AC372+AF372+AI372+AL372+AO372+AR372+AU372+AX372+BA372+BD372+BG372</f>
        <v>0</v>
      </c>
      <c r="K372" s="127">
        <f>K371+1</f>
        <v>4</v>
      </c>
      <c r="L372" s="152"/>
      <c r="M372" s="153">
        <f>IFERROR(VLOOKUP($L372,'2-2 引出数据_合同数据仓库'!$B$2:$BP$10000,3,FALSE),0)</f>
        <v>0</v>
      </c>
      <c r="N372" s="127"/>
      <c r="O372" s="153">
        <f>IFERROR(VLOOKUP((LEFT(VLOOKUP($L372,'2-2 引出数据_合同数据仓库'!$B$2:$BP$10000,64,FALSE),15)&amp;(RIGHT(VLOOKUP($L372,'2-2 引出数据_合同数据仓库'!$B$2:$BP$10000,64,FALSE),4)+1)),'2-2 引出数据_合同数据仓库'!$B$2:$BP$10000,3,FALSE),0)</f>
        <v>0</v>
      </c>
      <c r="P372" s="127"/>
      <c r="Q372" s="127">
        <f>IFERROR(VLOOKUP($L372,'2-2 引出数据_合同数据仓库'!$B$2:$BP$10000,28,FALSE),0)</f>
        <v>0</v>
      </c>
      <c r="R372" s="127">
        <f>IFERROR(VLOOKUP($L372,'2-2 引出数据_合同数据仓库'!$B$2:$BP$10000,29,FALSE),0)</f>
        <v>0</v>
      </c>
      <c r="S372" s="127">
        <f>IFERROR(VLOOKUP($L372,'2-2 引出数据_合同数据仓库'!$B$2:$BP$10000,4,FALSE),0)</f>
        <v>0</v>
      </c>
      <c r="T372" s="127"/>
      <c r="U372" s="127">
        <f>IFERROR(VLOOKUP($L372,'2-2 引出数据_合同数据仓库'!$B$2:$BP$10000,15,FALSE),0)</f>
        <v>0</v>
      </c>
      <c r="V372" s="127">
        <f>U372/(S372-R372+1)*365</f>
        <v>0</v>
      </c>
      <c r="W372" s="127"/>
      <c r="X372" s="159">
        <v>45658</v>
      </c>
      <c r="Y372" s="159">
        <f>X372+30</f>
        <v>45688</v>
      </c>
      <c r="Z372" s="163">
        <f>IFERROR(IF(($R372-Y372)&gt;=0,0,IF(($S372-X372)&lt;0,0,IF(AND(($S372-Y372)&gt;0,(X372-$R372)&gt;0),$V372/365*(Y372-X372+1),IF(AND(($S372-Y372)&lt;=0,(X372-$R372)&gt;0),$V372/365*($S372-X372+1),$V372/365*(Y372-$R372+1))))),0)</f>
        <v>0</v>
      </c>
      <c r="AA372" s="159">
        <f>Y372+1</f>
        <v>45689</v>
      </c>
      <c r="AB372" s="159">
        <f>AA372+27</f>
        <v>45716</v>
      </c>
      <c r="AC372" s="163">
        <f>IFERROR(IF(($R372-AB372)&gt;=0,0,IF(($S372-AA372)&lt;0,0,IF(AND(($S372-AB372)&gt;0,(AA372-$R372)&gt;0),$V372/365*(AB372-AA372+1),IF(AND(($S372-AB372)&lt;=0,(AA372-$R372)&gt;0),$V372/365*($S372-AA372+1),$V372/365*(AB372-$R372+1))))),0)</f>
        <v>0</v>
      </c>
      <c r="AD372" s="159">
        <f>AB372+1</f>
        <v>45717</v>
      </c>
      <c r="AE372" s="159">
        <f>AD372+30</f>
        <v>45747</v>
      </c>
      <c r="AF372" s="163">
        <f>IFERROR(IF(($R372-AE372)&gt;=0,0,IF(($S372-AD372)&lt;0,0,IF(AND(($S372-AE372)&gt;0,(AD372-$R372)&gt;0),$V372/365*(AE372-AD372+1),IF(AND(($S372-AE372)&lt;=0,(AD372-$R372)&gt;0),$V372/365*($S372-AD372+1),$V372/365*(AE372-$R372+1))))),0)</f>
        <v>0</v>
      </c>
      <c r="AG372" s="159">
        <f>AE372+1</f>
        <v>45748</v>
      </c>
      <c r="AH372" s="159">
        <f>AG372+29</f>
        <v>45777</v>
      </c>
      <c r="AI372" s="163">
        <f>IFERROR(IF(($R372-AH372)&gt;=0,0,IF(($S372-AG372)&lt;0,0,IF(AND(($S372-AH372)&gt;0,(AG372-$R372)&gt;0),$V372/365*(AH372-AG372+1),IF(AND(($S372-AH372)&lt;=0,(AG372-$R372)&gt;0),$V372/365*($S372-AG372+1),$V372/365*(AH372-$R372+1))))),0)</f>
        <v>0</v>
      </c>
      <c r="AJ372" s="159">
        <f>AH372+1</f>
        <v>45778</v>
      </c>
      <c r="AK372" s="159">
        <f>AJ372+30</f>
        <v>45808</v>
      </c>
      <c r="AL372" s="163">
        <f>IFERROR(IF(($R372-AK372)&gt;=0,0,IF(($S372-AJ372)&lt;0,0,IF(AND(($S372-AK372)&gt;0,(AJ372-$R372)&gt;0),$V372/365*(AK372-AJ372+1),IF(AND(($S372-AK372)&lt;=0,(AJ372-$R372)&gt;0),$V372/365*($S372-AJ372+1),$V372/365*(AK372-$R372+1))))),0)</f>
        <v>0</v>
      </c>
      <c r="AM372" s="159">
        <f>AK372+1</f>
        <v>45809</v>
      </c>
      <c r="AN372" s="159">
        <f>AM372+29</f>
        <v>45838</v>
      </c>
      <c r="AO372" s="163">
        <f>IFERROR(IF(($R372-AN372)&gt;=0,0,IF(($S372-AM372)&lt;0,0,IF(AND(($S372-AN372)&gt;0,(AM372-$R372)&gt;0),$V372/365*(AN372-AM372+1),IF(AND(($S372-AN372)&lt;=0,(AM372-$R372)&gt;0),$V372/365*($S372-AM372+1),$V372/365*(AN372-$R372+1))))),0)</f>
        <v>0</v>
      </c>
      <c r="AP372" s="159">
        <f>AN372+1</f>
        <v>45839</v>
      </c>
      <c r="AQ372" s="159">
        <f>AP372+30</f>
        <v>45869</v>
      </c>
      <c r="AR372" s="163">
        <f>IFERROR(IF(($R372-AQ372)&gt;=0,0,IF(($S372-AP372)&lt;0,0,IF(AND(($S372-AQ372)&gt;0,(AP372-$R372)&gt;0),$V372/365*(AQ372-AP372+1),IF(AND(($S372-AQ372)&lt;=0,(AP372-$R372)&gt;0),$V372/365*($S372-AP372+1),$V372/365*(AQ372-$R372+1))))),0)</f>
        <v>0</v>
      </c>
      <c r="AS372" s="159">
        <f>AQ372+1</f>
        <v>45870</v>
      </c>
      <c r="AT372" s="159">
        <f>AS372+30</f>
        <v>45900</v>
      </c>
      <c r="AU372" s="163">
        <f>IFERROR(IF(($R372-AT372)&gt;=0,0,IF(($S372-AS372)&lt;0,0,IF(AND(($S372-AT372)&gt;0,(AS372-$R372)&gt;0),$V372/365*(AT372-AS372+1),IF(AND(($S372-AT372)&lt;=0,(AS372-$R372)&gt;0),$V372/365*($S372-AS372+1),$V372/365*(AT372-$R372+1))))),0)</f>
        <v>0</v>
      </c>
      <c r="AV372" s="159">
        <f>AT372+1</f>
        <v>45901</v>
      </c>
      <c r="AW372" s="159">
        <f>AV372+29</f>
        <v>45930</v>
      </c>
      <c r="AX372" s="163">
        <f>IFERROR(IF(($R372-AW372)&gt;=0,0,IF(($S372-AV372)&lt;0,0,IF(AND(($S372-AW372)&gt;0,(AV372-$R372)&gt;0),$V372/365*(AW372-AV372+1),IF(AND(($S372-AW372)&lt;=0,(AV372-$R372)&gt;0),$V372/365*($S372-AV372+1),$V372/365*(AW372-$R372+1))))),0)</f>
        <v>0</v>
      </c>
      <c r="AY372" s="159">
        <f>AW372+1</f>
        <v>45931</v>
      </c>
      <c r="AZ372" s="159">
        <f>AY372+30</f>
        <v>45961</v>
      </c>
      <c r="BA372" s="163">
        <f>IFERROR(IF(($R372-AZ372)&gt;=0,0,IF(($S372-AY372)&lt;0,0,IF(AND(($S372-AZ372)&gt;0,(AY372-$R372)&gt;0),$V372/365*(AZ372-AY372+1),IF(AND(($S372-AZ372)&lt;=0,(AY372-$R372)&gt;0),$V372/365*($S372-AY372+1),$V372/365*(AZ372-$R372+1))))),0)</f>
        <v>0</v>
      </c>
      <c r="BB372" s="159">
        <f>AZ372+1</f>
        <v>45962</v>
      </c>
      <c r="BC372" s="159">
        <f>BB372+29</f>
        <v>45991</v>
      </c>
      <c r="BD372" s="163">
        <f>IFERROR(IF(($R372-BC372)&gt;=0,0,IF(($S372-BB372)&lt;0,0,IF(AND(($S372-BC372)&gt;0,(BB372-$R372)&gt;0),$V372/365*(BC372-BB372+1),IF(AND(($S372-BC372)&lt;=0,(BB372-$R372)&gt;0),$V372/365*($S372-BB372+1),$V372/365*(BC372-$R372+1))))),0)</f>
        <v>0</v>
      </c>
      <c r="BE372" s="159">
        <f>BC372+1</f>
        <v>45992</v>
      </c>
      <c r="BF372" s="159">
        <f>BE372+30</f>
        <v>46022</v>
      </c>
      <c r="BG372" s="163">
        <f>IFERROR(IF(($R372-BF372)&gt;=0,0,IF(($S372-BE372)&lt;0,0,IF(AND(($S372-BF372)&gt;0,(BE372-$R372)&gt;0),$V372/365*(BF372-BE372+1),IF(AND(($S372-BF372)&lt;=0,(BE372-$R372)&gt;0),$V372/365*($S372-BE372+1),$V372/365*(BF372-$R372+1))))),0)</f>
        <v>0</v>
      </c>
      <c r="BH372" s="159">
        <v>46023</v>
      </c>
      <c r="BI372" s="159">
        <f>BH372+30</f>
        <v>46053</v>
      </c>
      <c r="BJ372" s="163">
        <f>IFERROR(IF(($R372-BI372)&gt;=0,0,IF(($S372-BH372)&lt;0,0,IF(AND(($S372-BI372)&gt;0,(BH372-$R372)&gt;0),$V372/365*(BI372-BH372+1),IF(AND(($S372-BI372)&lt;=0,(BH372-$R372)&gt;0),$V372/365*($S372-BH372+1),$V372/365*(BI372-$R372+1))))),0)</f>
        <v>0</v>
      </c>
      <c r="BK372" s="159">
        <f>BI372+1</f>
        <v>46054</v>
      </c>
      <c r="BL372" s="159">
        <f>BK372+27</f>
        <v>46081</v>
      </c>
      <c r="BM372" s="163">
        <f>IFERROR(IF(($R372-BL372)&gt;=0,0,IF(($S372-BK372)&lt;0,0,IF(AND(($S372-BL372)&gt;0,(BK372-$R372)&gt;0),$V372/365*(BL372-BK372+1),IF(AND(($S372-BL372)&lt;=0,(BK372-$R372)&gt;0),$V372/365*($S372-BK372+1),$V372/365*(BL372-$R372+1))))),0)</f>
        <v>0</v>
      </c>
      <c r="BN372" s="159">
        <f>BL372+1</f>
        <v>46082</v>
      </c>
      <c r="BO372" s="159">
        <f>BN372+30</f>
        <v>46112</v>
      </c>
      <c r="BP372" s="163">
        <f>IFERROR(IF(($R372-BO372)&gt;=0,0,IF(($S372-BN372)&lt;0,0,IF(AND(($S372-BO372)&gt;0,(BN372-$R372)&gt;0),$V372/365*(BO372-BN372+1),IF(AND(($S372-BO372)&lt;=0,(BN372-$R372)&gt;0),$V372/365*($S372-BN372+1),$V372/365*(BO372-$R372+1))))),0)</f>
        <v>0</v>
      </c>
      <c r="BQ372" s="159">
        <f>BO372+1</f>
        <v>46113</v>
      </c>
      <c r="BR372" s="159">
        <f>BQ372+29</f>
        <v>46142</v>
      </c>
      <c r="BS372" s="163">
        <f>IFERROR(IF(($R372-BR372)&gt;=0,0,IF(($S372-BQ372)&lt;0,0,IF(AND(($S372-BR372)&gt;0,(BQ372-$R372)&gt;0),$V372/365*(BR372-BQ372+1),IF(AND(($S372-BR372)&lt;=0,(BQ372-$R372)&gt;0),$V372/365*($S372-BQ372+1),$V372/365*(BR372-$R372+1))))),0)</f>
        <v>0</v>
      </c>
      <c r="BT372" s="159">
        <f>BR372+1</f>
        <v>46143</v>
      </c>
      <c r="BU372" s="159">
        <f>BT372+30</f>
        <v>46173</v>
      </c>
      <c r="BV372" s="163">
        <f>IFERROR(IF(($R372-BU372)&gt;=0,0,IF(($S372-BT372)&lt;0,0,IF(AND(($S372-BU372)&gt;0,(BT372-$R372)&gt;0),$V372/365*(BU372-BT372+1),IF(AND(($S372-BU372)&lt;=0,(BT372-$R372)&gt;0),$V372/365*($S372-BT372+1),$V372/365*(BU372-$R372+1))))),0)</f>
        <v>0</v>
      </c>
      <c r="BW372" s="159">
        <f>BU372+1</f>
        <v>46174</v>
      </c>
      <c r="BX372" s="159">
        <f>BW372+29</f>
        <v>46203</v>
      </c>
      <c r="BY372" s="163">
        <f>IFERROR(IF(($R372-BX372)&gt;=0,0,IF(($S372-BW372)&lt;0,0,IF(AND(($S372-BX372)&gt;0,(BW372-$R372)&gt;0),$V372/365*(BX372-BW372+1),IF(AND(($S372-BX372)&lt;=0,(BW372-$R372)&gt;0),$V372/365*($S372-BW372+1),$V372/365*(BX372-$R372+1))))),0)</f>
        <v>0</v>
      </c>
      <c r="BZ372" s="159">
        <f>BX372+1</f>
        <v>46204</v>
      </c>
      <c r="CA372" s="159">
        <f>BZ372+30</f>
        <v>46234</v>
      </c>
      <c r="CB372" s="163">
        <f>IFERROR(IF(($R372-CA372)&gt;=0,0,IF(($S372-BZ372)&lt;0,0,IF(AND(($S372-CA372)&gt;0,(BZ372-$R372)&gt;0),$V372/365*(CA372-BZ372+1),IF(AND(($S372-CA372)&lt;=0,(BZ372-$R372)&gt;0),$V372/365*($S372-BZ372+1),$V372/365*(CA372-$R372+1))))),0)</f>
        <v>0</v>
      </c>
      <c r="CC372" s="159">
        <f>CA372+1</f>
        <v>46235</v>
      </c>
      <c r="CD372" s="159">
        <f>CC372+30</f>
        <v>46265</v>
      </c>
      <c r="CE372" s="163">
        <f>IFERROR(IF(($R372-CD372)&gt;=0,0,IF(($S372-CC372)&lt;0,0,IF(AND(($S372-CD372)&gt;0,(CC372-$R372)&gt;0),$V372/365*(CD372-CC372+1),IF(AND(($S372-CD372)&lt;=0,(CC372-$R372)&gt;0),$V372/365*($S372-CC372+1),$V372/365*(CD372-$R372+1))))),0)</f>
        <v>0</v>
      </c>
      <c r="CF372" s="159">
        <f>CD372+1</f>
        <v>46266</v>
      </c>
      <c r="CG372" s="159">
        <f>CF372+29</f>
        <v>46295</v>
      </c>
      <c r="CH372" s="163">
        <f>IFERROR(IF(($R372-CG372)&gt;=0,0,IF(($S372-CF372)&lt;0,0,IF(AND(($S372-CG372)&gt;0,(CF372-$R372)&gt;0),$V372/365*(CG372-CF372+1),IF(AND(($S372-CG372)&lt;=0,(CF372-$R372)&gt;0),$V372/365*($S372-CF372+1),$V372/365*(CG372-$R372+1))))),0)</f>
        <v>0</v>
      </c>
      <c r="CI372" s="159">
        <f>CG372+1</f>
        <v>46296</v>
      </c>
      <c r="CJ372" s="159">
        <f>CI372+30</f>
        <v>46326</v>
      </c>
      <c r="CK372" s="163">
        <f>IFERROR(IF(($R372-CJ372)&gt;=0,0,IF(($S372-CI372)&lt;0,0,IF(AND(($S372-CJ372)&gt;0,(CI372-$R372)&gt;0),$V372/365*(CJ372-CI372+1),IF(AND(($S372-CJ372)&lt;=0,(CI372-$R372)&gt;0),$V372/365*($S372-CI372+1),$V372/365*(CJ372-$R372+1))))),0)</f>
        <v>0</v>
      </c>
      <c r="CL372" s="159">
        <f>CJ372+1</f>
        <v>46327</v>
      </c>
      <c r="CM372" s="159">
        <f>CL372+29</f>
        <v>46356</v>
      </c>
      <c r="CN372" s="163">
        <f>IFERROR(IF(($R372-CM372)&gt;=0,0,IF(($S372-CL372)&lt;0,0,IF(AND(($S372-CM372)&gt;0,(CL372-$R372)&gt;0),$V372/365*(CM372-CL372+1),IF(AND(($S372-CM372)&lt;=0,(CL372-$R372)&gt;0),$V372/365*($S372-CL372+1),$V372/365*(CM372-$R372+1))))),0)</f>
        <v>0</v>
      </c>
      <c r="CO372" s="159">
        <f>CM372+1</f>
        <v>46357</v>
      </c>
      <c r="CP372" s="159">
        <f>CO372+30</f>
        <v>46387</v>
      </c>
      <c r="CQ372" s="163">
        <f>IFERROR(IF(($R372-CP372)&gt;=0,0,IF(($S372-CO372)&lt;0,0,IF(AND(($S372-CP372)&gt;0,(CO372-$R372)&gt;0),$V372/365*(CP372-CO372+1),IF(AND(($S372-CP372)&lt;=0,(CO372-$R372)&gt;0),$V372/365*($S372-CO372+1),$V372/365*(CP372-$R372+1))))),0)</f>
        <v>0</v>
      </c>
    </row>
    <row r="373" s="85" customFormat="1" ht="24" customHeight="1" outlineLevel="4" spans="1:95">
      <c r="A373" s="128" t="s">
        <v>2815</v>
      </c>
      <c r="B373" s="129"/>
      <c r="C373" s="129"/>
      <c r="D373" s="129"/>
      <c r="E373" s="129"/>
      <c r="F373" s="129"/>
      <c r="G373" s="130"/>
      <c r="H373" s="131"/>
      <c r="I373" s="131"/>
      <c r="J373" s="131"/>
      <c r="K373" s="131"/>
      <c r="L373" s="154"/>
      <c r="M373" s="154"/>
      <c r="N373" s="131"/>
      <c r="O373" s="131"/>
      <c r="P373" s="131"/>
      <c r="Q373" s="131"/>
      <c r="R373" s="131"/>
      <c r="S373" s="131"/>
      <c r="T373" s="131"/>
      <c r="U373" s="131"/>
      <c r="V373" s="131"/>
      <c r="W373" s="131"/>
      <c r="X373" s="131"/>
      <c r="Y373" s="131"/>
      <c r="Z373" s="131"/>
      <c r="AA373" s="131"/>
      <c r="AB373" s="131"/>
      <c r="AC373" s="131"/>
      <c r="AD373" s="131"/>
      <c r="AE373" s="131"/>
      <c r="AF373" s="131"/>
      <c r="AG373" s="131"/>
      <c r="AH373" s="131"/>
      <c r="AI373" s="131"/>
      <c r="AJ373" s="131"/>
      <c r="AK373" s="131"/>
      <c r="AL373" s="131"/>
      <c r="AM373" s="131"/>
      <c r="AN373" s="131"/>
      <c r="AO373" s="131"/>
      <c r="AP373" s="131"/>
      <c r="AQ373" s="131"/>
      <c r="AR373" s="131"/>
      <c r="AS373" s="131"/>
      <c r="AT373" s="131"/>
      <c r="AU373" s="131"/>
      <c r="AV373" s="131"/>
      <c r="AW373" s="131"/>
      <c r="AX373" s="131"/>
      <c r="AY373" s="131"/>
      <c r="AZ373" s="131"/>
      <c r="BA373" s="131"/>
      <c r="BB373" s="131"/>
      <c r="BC373" s="131"/>
      <c r="BD373" s="131"/>
      <c r="BE373" s="131"/>
      <c r="BF373" s="131"/>
      <c r="BG373" s="131"/>
      <c r="BH373" s="131"/>
      <c r="BI373" s="131"/>
      <c r="BJ373" s="131"/>
      <c r="BK373" s="131"/>
      <c r="BL373" s="131"/>
      <c r="BM373" s="131"/>
      <c r="BN373" s="131"/>
      <c r="BO373" s="131"/>
      <c r="BP373" s="131"/>
      <c r="BQ373" s="131"/>
      <c r="BR373" s="131"/>
      <c r="BS373" s="131"/>
      <c r="BT373" s="131"/>
      <c r="BU373" s="131"/>
      <c r="BV373" s="131"/>
      <c r="BW373" s="131"/>
      <c r="BX373" s="131"/>
      <c r="BY373" s="131"/>
      <c r="BZ373" s="131"/>
      <c r="CA373" s="131"/>
      <c r="CB373" s="131"/>
      <c r="CC373" s="131"/>
      <c r="CD373" s="131"/>
      <c r="CE373" s="131"/>
      <c r="CF373" s="131"/>
      <c r="CG373" s="131"/>
      <c r="CH373" s="131"/>
      <c r="CI373" s="131"/>
      <c r="CJ373" s="131"/>
      <c r="CK373" s="131"/>
      <c r="CL373" s="131"/>
      <c r="CM373" s="131"/>
      <c r="CN373" s="131"/>
      <c r="CO373" s="131"/>
      <c r="CP373" s="131"/>
      <c r="CQ373" s="131"/>
    </row>
    <row r="374" ht="24" customHeight="1" outlineLevel="3" spans="1:95">
      <c r="A374" s="120"/>
      <c r="B374" s="121" t="s">
        <v>793</v>
      </c>
      <c r="C374" s="122" t="s">
        <v>1335</v>
      </c>
      <c r="D374" s="120" t="s">
        <v>1336</v>
      </c>
      <c r="E374" s="121" t="s">
        <v>1337</v>
      </c>
      <c r="F374" s="121"/>
      <c r="G374" s="121"/>
      <c r="H374" s="123">
        <f>X374+AA374+AD374+AG374+AJ374+AM374+AP374+AS374+AV374+AY374+BB374+BE374</f>
        <v>0</v>
      </c>
      <c r="I374" s="123">
        <f>Y374+AB374+AE374+AH374+AK374+AN374+AQ374+AT374+AW374+AZ374+BC374+BF374</f>
        <v>-24992.8767123288</v>
      </c>
      <c r="J374" s="123">
        <f>Z374+AC374+AF374+AI374+AL374+AO374+AR374+AU374+AX374+BA374+BD374+BG374</f>
        <v>24992.8767123288</v>
      </c>
      <c r="K374" s="123"/>
      <c r="L374" s="151"/>
      <c r="M374" s="151"/>
      <c r="N374" s="123"/>
      <c r="O374" s="123"/>
      <c r="P374" s="123"/>
      <c r="Q374" s="123"/>
      <c r="R374" s="123"/>
      <c r="S374" s="123"/>
      <c r="T374" s="123"/>
      <c r="U374" s="123"/>
      <c r="V374" s="123"/>
      <c r="W374" s="123"/>
      <c r="X374" s="123">
        <f>VLOOKUP($C374,'1 预算编制表单'!$C:$BJ,27,FALSE)</f>
        <v>0</v>
      </c>
      <c r="Y374" s="123">
        <f>X374-Z374</f>
        <v>-4280.54794520548</v>
      </c>
      <c r="Z374" s="123">
        <f>SUM(Z375:Z379)</f>
        <v>4280.54794520548</v>
      </c>
      <c r="AA374" s="123">
        <f>VLOOKUP($C374,'1 预算编制表单'!$C:$BJ,30,FALSE)</f>
        <v>0</v>
      </c>
      <c r="AB374" s="123">
        <f>AA374-AC374</f>
        <v>-3866.30136986301</v>
      </c>
      <c r="AC374" s="123">
        <f>SUM(AC375:AC379)</f>
        <v>3866.30136986301</v>
      </c>
      <c r="AD374" s="123">
        <f>VLOOKUP($C374,'1 预算编制表单'!$C:$BJ,33,FALSE)</f>
        <v>0</v>
      </c>
      <c r="AE374" s="123">
        <f>AD374-AF374</f>
        <v>-4280.54794520548</v>
      </c>
      <c r="AF374" s="123">
        <f>SUM(AF375:AF379)</f>
        <v>4280.54794520548</v>
      </c>
      <c r="AG374" s="123">
        <f>VLOOKUP($C374,'1 预算编制表单'!$C:$BJ,36,FALSE)</f>
        <v>0</v>
      </c>
      <c r="AH374" s="123">
        <f>AG374-AI374</f>
        <v>-4142.46575342466</v>
      </c>
      <c r="AI374" s="123">
        <f>SUM(AI375:AI379)</f>
        <v>4142.46575342466</v>
      </c>
      <c r="AJ374" s="123">
        <f>VLOOKUP($C374,'1 预算编制表单'!$C:$BJ,39,FALSE)</f>
        <v>0</v>
      </c>
      <c r="AK374" s="123">
        <f>AJ374-AL374</f>
        <v>-4280.54794520548</v>
      </c>
      <c r="AL374" s="123">
        <f>SUM(AL375:AL379)</f>
        <v>4280.54794520548</v>
      </c>
      <c r="AM374" s="123">
        <f>VLOOKUP($C374,'1 预算编制表单'!$C:$BJ,42,FALSE)</f>
        <v>0</v>
      </c>
      <c r="AN374" s="123">
        <f>AM374-AO374</f>
        <v>-4142.46575342466</v>
      </c>
      <c r="AO374" s="123">
        <f>SUM(AO375:AO379)</f>
        <v>4142.46575342466</v>
      </c>
      <c r="AP374" s="123">
        <f>VLOOKUP($C374,'1 预算编制表单'!$C:$BJ,45,FALSE)</f>
        <v>0</v>
      </c>
      <c r="AQ374" s="123">
        <f>AP374-AR374</f>
        <v>0</v>
      </c>
      <c r="AR374" s="123">
        <f>SUM(AR375:AR379)</f>
        <v>0</v>
      </c>
      <c r="AS374" s="123">
        <f>VLOOKUP($C374,'1 预算编制表单'!$C:$BJ,48,FALSE)</f>
        <v>0</v>
      </c>
      <c r="AT374" s="123">
        <f>AS374-AU374</f>
        <v>0</v>
      </c>
      <c r="AU374" s="123">
        <f>SUM(AU375:AU379)</f>
        <v>0</v>
      </c>
      <c r="AV374" s="123">
        <f>VLOOKUP($C374,'1 预算编制表单'!$C:$BJ,51,FALSE)</f>
        <v>0</v>
      </c>
      <c r="AW374" s="123">
        <f>AV374-AX374</f>
        <v>0</v>
      </c>
      <c r="AX374" s="123">
        <f>SUM(AX375:AX379)</f>
        <v>0</v>
      </c>
      <c r="AY374" s="123">
        <f>VLOOKUP($C374,'1 预算编制表单'!$C:$BJ,54,FALSE)</f>
        <v>0</v>
      </c>
      <c r="AZ374" s="123">
        <f>AY374-BA374</f>
        <v>0</v>
      </c>
      <c r="BA374" s="123">
        <f>SUM(BA375:BA379)</f>
        <v>0</v>
      </c>
      <c r="BB374" s="123">
        <f>VLOOKUP($C374,'1 预算编制表单'!$C:$BJ,57,FALSE)</f>
        <v>0</v>
      </c>
      <c r="BC374" s="123">
        <f>BB374-BD374</f>
        <v>0</v>
      </c>
      <c r="BD374" s="123">
        <f>SUM(BD375:BD379)</f>
        <v>0</v>
      </c>
      <c r="BE374" s="123">
        <f>VLOOKUP($C374,'1 预算编制表单'!$C:$BJ,60,FALSE)</f>
        <v>0</v>
      </c>
      <c r="BF374" s="123">
        <f>BE374-BG374</f>
        <v>0</v>
      </c>
      <c r="BG374" s="123">
        <f>SUM(BG375:BG379)</f>
        <v>0</v>
      </c>
      <c r="BH374" s="123">
        <f>VLOOKUP($C374,'1 预算编制表单'!$C:$BJ,27,FALSE)</f>
        <v>0</v>
      </c>
      <c r="BI374" s="123">
        <f>BH374-BJ374</f>
        <v>0</v>
      </c>
      <c r="BJ374" s="123">
        <f>SUM(BJ375:BJ379)</f>
        <v>0</v>
      </c>
      <c r="BK374" s="123">
        <f>VLOOKUP($C374,'1 预算编制表单'!$C:$BJ,30,FALSE)</f>
        <v>0</v>
      </c>
      <c r="BL374" s="123">
        <f>BK374-BM374</f>
        <v>0</v>
      </c>
      <c r="BM374" s="123">
        <f>SUM(BM375:BM379)</f>
        <v>0</v>
      </c>
      <c r="BN374" s="123">
        <f>VLOOKUP($C374,'1 预算编制表单'!$C:$BJ,33,FALSE)</f>
        <v>0</v>
      </c>
      <c r="BO374" s="123">
        <f>BN374-BP374</f>
        <v>0</v>
      </c>
      <c r="BP374" s="123">
        <f>SUM(BP375:BP379)</f>
        <v>0</v>
      </c>
      <c r="BQ374" s="123">
        <f>VLOOKUP($C374,'1 预算编制表单'!$C:$BJ,36,FALSE)</f>
        <v>0</v>
      </c>
      <c r="BR374" s="123">
        <f>BQ374-BS374</f>
        <v>0</v>
      </c>
      <c r="BS374" s="123">
        <f>SUM(BS375:BS379)</f>
        <v>0</v>
      </c>
      <c r="BT374" s="123">
        <f>VLOOKUP($C374,'1 预算编制表单'!$C:$BJ,39,FALSE)</f>
        <v>0</v>
      </c>
      <c r="BU374" s="123">
        <f>BT374-BV374</f>
        <v>0</v>
      </c>
      <c r="BV374" s="123">
        <f>SUM(BV375:BV379)</f>
        <v>0</v>
      </c>
      <c r="BW374" s="123">
        <f>VLOOKUP($C374,'1 预算编制表单'!$C:$BJ,42,FALSE)</f>
        <v>0</v>
      </c>
      <c r="BX374" s="123">
        <f>BW374-BY374</f>
        <v>0</v>
      </c>
      <c r="BY374" s="123">
        <f>SUM(BY375:BY379)</f>
        <v>0</v>
      </c>
      <c r="BZ374" s="123">
        <f>VLOOKUP($C374,'1 预算编制表单'!$C:$BJ,45,FALSE)</f>
        <v>0</v>
      </c>
      <c r="CA374" s="123">
        <f>BZ374-CB374</f>
        <v>0</v>
      </c>
      <c r="CB374" s="123">
        <f>SUM(CB375:CB379)</f>
        <v>0</v>
      </c>
      <c r="CC374" s="123">
        <f>VLOOKUP($C374,'1 预算编制表单'!$C:$BJ,48,FALSE)</f>
        <v>0</v>
      </c>
      <c r="CD374" s="123">
        <f>CC374-CE374</f>
        <v>0</v>
      </c>
      <c r="CE374" s="123">
        <f>SUM(CE375:CE379)</f>
        <v>0</v>
      </c>
      <c r="CF374" s="123">
        <f>VLOOKUP($C374,'1 预算编制表单'!$C:$BJ,51,FALSE)</f>
        <v>0</v>
      </c>
      <c r="CG374" s="123">
        <f>CF374-CH374</f>
        <v>0</v>
      </c>
      <c r="CH374" s="123">
        <f>SUM(CH375:CH379)</f>
        <v>0</v>
      </c>
      <c r="CI374" s="123">
        <f>VLOOKUP($C374,'1 预算编制表单'!$C:$BJ,54,FALSE)</f>
        <v>0</v>
      </c>
      <c r="CJ374" s="123">
        <f>CI374-CK374</f>
        <v>0</v>
      </c>
      <c r="CK374" s="123">
        <f>SUM(CK375:CK379)</f>
        <v>0</v>
      </c>
      <c r="CL374" s="123">
        <f>VLOOKUP($C374,'1 预算编制表单'!$C:$BJ,57,FALSE)</f>
        <v>0</v>
      </c>
      <c r="CM374" s="123">
        <f>CL374-CN374</f>
        <v>0</v>
      </c>
      <c r="CN374" s="123">
        <f>SUM(CN375:CN379)</f>
        <v>0</v>
      </c>
      <c r="CO374" s="123">
        <f>VLOOKUP($C374,'1 预算编制表单'!$C:$BJ,60,FALSE)</f>
        <v>0</v>
      </c>
      <c r="CP374" s="123">
        <f>CO374-CQ374</f>
        <v>0</v>
      </c>
      <c r="CQ374" s="123">
        <f>SUM(CQ375:CQ379)</f>
        <v>0</v>
      </c>
    </row>
    <row r="375" s="85" customFormat="1" ht="24" customHeight="1" outlineLevel="4" spans="1:95">
      <c r="A375" s="124"/>
      <c r="B375" s="125"/>
      <c r="C375" s="126"/>
      <c r="D375" s="124"/>
      <c r="E375" s="125"/>
      <c r="F375" s="125"/>
      <c r="G375" s="125"/>
      <c r="H375" s="127"/>
      <c r="I375" s="127"/>
      <c r="J375" s="127">
        <f>Z375+AC375+AF375+AI375+AL375+AO375+AR375+AU375+AX375+BA375+BD375+BG375</f>
        <v>24992.8767123288</v>
      </c>
      <c r="K375" s="127">
        <v>1</v>
      </c>
      <c r="L375" s="152" t="s">
        <v>2857</v>
      </c>
      <c r="M375" s="153" t="str">
        <f>IFERROR(VLOOKUP($L375,'2-2 引出数据_合同数据仓库'!$B$2:$BP$10000,3,FALSE),0)</f>
        <v>深圳金地中心2024年香氛服务续签外包合同用印申请</v>
      </c>
      <c r="N375" s="127"/>
      <c r="O375" s="153">
        <f>IFERROR(VLOOKUP((LEFT(VLOOKUP($L375,'2-2 引出数据_合同数据仓库'!$B$2:$BP$10000,64,FALSE),15)&amp;(RIGHT(VLOOKUP($L375,'2-2 引出数据_合同数据仓库'!$B$2:$BP$10000,64,FALSE),4)+1)),'2-2 引出数据_合同数据仓库'!$B$2:$BP$10000,3,FALSE),0)</f>
        <v>0</v>
      </c>
      <c r="P375" s="127"/>
      <c r="Q375" s="127" t="str">
        <f>IFERROR(VLOOKUP($L375,'2-2 引出数据_合同数据仓库'!$B$2:$BP$10000,28,FALSE),0)</f>
        <v>2024-05-11</v>
      </c>
      <c r="R375" s="127" t="str">
        <f>IFERROR(VLOOKUP($L375,'2-2 引出数据_合同数据仓库'!$B$2:$BP$10000,29,FALSE),0)</f>
        <v>2024-07-01</v>
      </c>
      <c r="S375" s="127" t="str">
        <f>IFERROR(VLOOKUP($L375,'2-2 引出数据_合同数据仓库'!$B$2:$BP$10000,4,FALSE),0)</f>
        <v>2025-06-30</v>
      </c>
      <c r="T375" s="127"/>
      <c r="U375" s="127">
        <f>IFERROR(VLOOKUP($L375,'2-2 引出数据_合同数据仓库'!$B$2:$BP$10000,15,FALSE),0)</f>
        <v>50400</v>
      </c>
      <c r="V375" s="127">
        <f>U375/(S375-R375+1)*365</f>
        <v>50400</v>
      </c>
      <c r="W375" s="127"/>
      <c r="X375" s="159">
        <v>45658</v>
      </c>
      <c r="Y375" s="159">
        <f>X375+30</f>
        <v>45688</v>
      </c>
      <c r="Z375" s="163">
        <f>IFERROR(IF(($R375-Y375)&gt;=0,0,IF(($S375-X375)&lt;0,0,IF(AND(($S375-Y375)&gt;0,(X375-$R375)&gt;0),$V375/365*(Y375-X375+1),IF(AND(($S375-Y375)&lt;=0,(X375-$R375)&gt;0),$V375/365*($S375-X375+1),$V375/365*(Y375-$R375+1))))),0)</f>
        <v>4280.54794520548</v>
      </c>
      <c r="AA375" s="159">
        <f>Y375+1</f>
        <v>45689</v>
      </c>
      <c r="AB375" s="159">
        <f>AA375+27</f>
        <v>45716</v>
      </c>
      <c r="AC375" s="163">
        <f>IFERROR(IF(($R375-AB375)&gt;=0,0,IF(($S375-AA375)&lt;0,0,IF(AND(($S375-AB375)&gt;0,(AA375-$R375)&gt;0),$V375/365*(AB375-AA375+1),IF(AND(($S375-AB375)&lt;=0,(AA375-$R375)&gt;0),$V375/365*($S375-AA375+1),$V375/365*(AB375-$R375+1))))),0)</f>
        <v>3866.30136986301</v>
      </c>
      <c r="AD375" s="159">
        <f>AB375+1</f>
        <v>45717</v>
      </c>
      <c r="AE375" s="159">
        <f>AD375+30</f>
        <v>45747</v>
      </c>
      <c r="AF375" s="163">
        <f>IFERROR(IF(($R375-AE375)&gt;=0,0,IF(($S375-AD375)&lt;0,0,IF(AND(($S375-AE375)&gt;0,(AD375-$R375)&gt;0),$V375/365*(AE375-AD375+1),IF(AND(($S375-AE375)&lt;=0,(AD375-$R375)&gt;0),$V375/365*($S375-AD375+1),$V375/365*(AE375-$R375+1))))),0)</f>
        <v>4280.54794520548</v>
      </c>
      <c r="AG375" s="159">
        <f>AE375+1</f>
        <v>45748</v>
      </c>
      <c r="AH375" s="159">
        <f>AG375+29</f>
        <v>45777</v>
      </c>
      <c r="AI375" s="163">
        <f>IFERROR(IF(($R375-AH375)&gt;=0,0,IF(($S375-AG375)&lt;0,0,IF(AND(($S375-AH375)&gt;0,(AG375-$R375)&gt;0),$V375/365*(AH375-AG375+1),IF(AND(($S375-AH375)&lt;=0,(AG375-$R375)&gt;0),$V375/365*($S375-AG375+1),$V375/365*(AH375-$R375+1))))),0)</f>
        <v>4142.46575342466</v>
      </c>
      <c r="AJ375" s="159">
        <f>AH375+1</f>
        <v>45778</v>
      </c>
      <c r="AK375" s="159">
        <f>AJ375+30</f>
        <v>45808</v>
      </c>
      <c r="AL375" s="163">
        <f>IFERROR(IF(($R375-AK375)&gt;=0,0,IF(($S375-AJ375)&lt;0,0,IF(AND(($S375-AK375)&gt;0,(AJ375-$R375)&gt;0),$V375/365*(AK375-AJ375+1),IF(AND(($S375-AK375)&lt;=0,(AJ375-$R375)&gt;0),$V375/365*($S375-AJ375+1),$V375/365*(AK375-$R375+1))))),0)</f>
        <v>4280.54794520548</v>
      </c>
      <c r="AM375" s="159">
        <f>AK375+1</f>
        <v>45809</v>
      </c>
      <c r="AN375" s="159">
        <f>AM375+29</f>
        <v>45838</v>
      </c>
      <c r="AO375" s="163">
        <f>IFERROR(IF(($R375-AN375)&gt;=0,0,IF(($S375-AM375)&lt;0,0,IF(AND(($S375-AN375)&gt;0,(AM375-$R375)&gt;0),$V375/365*(AN375-AM375+1),IF(AND(($S375-AN375)&lt;=0,(AM375-$R375)&gt;0),$V375/365*($S375-AM375+1),$V375/365*(AN375-$R375+1))))),0)</f>
        <v>4142.46575342466</v>
      </c>
      <c r="AP375" s="159">
        <f>AN375+1</f>
        <v>45839</v>
      </c>
      <c r="AQ375" s="159">
        <f>AP375+30</f>
        <v>45869</v>
      </c>
      <c r="AR375" s="163">
        <f>IFERROR(IF(($R375-AQ375)&gt;=0,0,IF(($S375-AP375)&lt;0,0,IF(AND(($S375-AQ375)&gt;0,(AP375-$R375)&gt;0),$V375/365*(AQ375-AP375+1),IF(AND(($S375-AQ375)&lt;=0,(AP375-$R375)&gt;0),$V375/365*($S375-AP375+1),$V375/365*(AQ375-$R375+1))))),0)</f>
        <v>0</v>
      </c>
      <c r="AS375" s="159">
        <f>AQ375+1</f>
        <v>45870</v>
      </c>
      <c r="AT375" s="159">
        <f>AS375+30</f>
        <v>45900</v>
      </c>
      <c r="AU375" s="163">
        <f>IFERROR(IF(($R375-AT375)&gt;=0,0,IF(($S375-AS375)&lt;0,0,IF(AND(($S375-AT375)&gt;0,(AS375-$R375)&gt;0),$V375/365*(AT375-AS375+1),IF(AND(($S375-AT375)&lt;=0,(AS375-$R375)&gt;0),$V375/365*($S375-AS375+1),$V375/365*(AT375-$R375+1))))),0)</f>
        <v>0</v>
      </c>
      <c r="AV375" s="159">
        <f>AT375+1</f>
        <v>45901</v>
      </c>
      <c r="AW375" s="159">
        <f>AV375+29</f>
        <v>45930</v>
      </c>
      <c r="AX375" s="163">
        <f>IFERROR(IF(($R375-AW375)&gt;=0,0,IF(($S375-AV375)&lt;0,0,IF(AND(($S375-AW375)&gt;0,(AV375-$R375)&gt;0),$V375/365*(AW375-AV375+1),IF(AND(($S375-AW375)&lt;=0,(AV375-$R375)&gt;0),$V375/365*($S375-AV375+1),$V375/365*(AW375-$R375+1))))),0)</f>
        <v>0</v>
      </c>
      <c r="AY375" s="159">
        <f>AW375+1</f>
        <v>45931</v>
      </c>
      <c r="AZ375" s="159">
        <f>AY375+30</f>
        <v>45961</v>
      </c>
      <c r="BA375" s="163">
        <f>IFERROR(IF(($R375-AZ375)&gt;=0,0,IF(($S375-AY375)&lt;0,0,IF(AND(($S375-AZ375)&gt;0,(AY375-$R375)&gt;0),$V375/365*(AZ375-AY375+1),IF(AND(($S375-AZ375)&lt;=0,(AY375-$R375)&gt;0),$V375/365*($S375-AY375+1),$V375/365*(AZ375-$R375+1))))),0)</f>
        <v>0</v>
      </c>
      <c r="BB375" s="159">
        <f>AZ375+1</f>
        <v>45962</v>
      </c>
      <c r="BC375" s="159">
        <f>BB375+29</f>
        <v>45991</v>
      </c>
      <c r="BD375" s="163">
        <f>IFERROR(IF(($R375-BC375)&gt;=0,0,IF(($S375-BB375)&lt;0,0,IF(AND(($S375-BC375)&gt;0,(BB375-$R375)&gt;0),$V375/365*(BC375-BB375+1),IF(AND(($S375-BC375)&lt;=0,(BB375-$R375)&gt;0),$V375/365*($S375-BB375+1),$V375/365*(BC375-$R375+1))))),0)</f>
        <v>0</v>
      </c>
      <c r="BE375" s="159">
        <f>BC375+1</f>
        <v>45992</v>
      </c>
      <c r="BF375" s="159">
        <f>BE375+30</f>
        <v>46022</v>
      </c>
      <c r="BG375" s="163">
        <f>IFERROR(IF(($R375-BF375)&gt;=0,0,IF(($S375-BE375)&lt;0,0,IF(AND(($S375-BF375)&gt;0,(BE375-$R375)&gt;0),$V375/365*(BF375-BE375+1),IF(AND(($S375-BF375)&lt;=0,(BE375-$R375)&gt;0),$V375/365*($S375-BE375+1),$V375/365*(BF375-$R375+1))))),0)</f>
        <v>0</v>
      </c>
      <c r="BH375" s="159">
        <v>46023</v>
      </c>
      <c r="BI375" s="159">
        <f>BH375+30</f>
        <v>46053</v>
      </c>
      <c r="BJ375" s="163">
        <f>IFERROR(IF(($R375-BI375)&gt;=0,0,IF(($S375-BH375)&lt;0,0,IF(AND(($S375-BI375)&gt;0,(BH375-$R375)&gt;0),$V375/365*(BI375-BH375+1),IF(AND(($S375-BI375)&lt;=0,(BH375-$R375)&gt;0),$V375/365*($S375-BH375+1),$V375/365*(BI375-$R375+1))))),0)</f>
        <v>0</v>
      </c>
      <c r="BK375" s="159">
        <f>BI375+1</f>
        <v>46054</v>
      </c>
      <c r="BL375" s="159">
        <f>BK375+27</f>
        <v>46081</v>
      </c>
      <c r="BM375" s="163">
        <f>IFERROR(IF(($R375-BL375)&gt;=0,0,IF(($S375-BK375)&lt;0,0,IF(AND(($S375-BL375)&gt;0,(BK375-$R375)&gt;0),$V375/365*(BL375-BK375+1),IF(AND(($S375-BL375)&lt;=0,(BK375-$R375)&gt;0),$V375/365*($S375-BK375+1),$V375/365*(BL375-$R375+1))))),0)</f>
        <v>0</v>
      </c>
      <c r="BN375" s="159">
        <f>BL375+1</f>
        <v>46082</v>
      </c>
      <c r="BO375" s="159">
        <f>BN375+30</f>
        <v>46112</v>
      </c>
      <c r="BP375" s="163">
        <f>IFERROR(IF(($R375-BO375)&gt;=0,0,IF(($S375-BN375)&lt;0,0,IF(AND(($S375-BO375)&gt;0,(BN375-$R375)&gt;0),$V375/365*(BO375-BN375+1),IF(AND(($S375-BO375)&lt;=0,(BN375-$R375)&gt;0),$V375/365*($S375-BN375+1),$V375/365*(BO375-$R375+1))))),0)</f>
        <v>0</v>
      </c>
      <c r="BQ375" s="159">
        <f>BO375+1</f>
        <v>46113</v>
      </c>
      <c r="BR375" s="159">
        <f>BQ375+29</f>
        <v>46142</v>
      </c>
      <c r="BS375" s="163">
        <f>IFERROR(IF(($R375-BR375)&gt;=0,0,IF(($S375-BQ375)&lt;0,0,IF(AND(($S375-BR375)&gt;0,(BQ375-$R375)&gt;0),$V375/365*(BR375-BQ375+1),IF(AND(($S375-BR375)&lt;=0,(BQ375-$R375)&gt;0),$V375/365*($S375-BQ375+1),$V375/365*(BR375-$R375+1))))),0)</f>
        <v>0</v>
      </c>
      <c r="BT375" s="159">
        <f>BR375+1</f>
        <v>46143</v>
      </c>
      <c r="BU375" s="159">
        <f>BT375+30</f>
        <v>46173</v>
      </c>
      <c r="BV375" s="163">
        <f>IFERROR(IF(($R375-BU375)&gt;=0,0,IF(($S375-BT375)&lt;0,0,IF(AND(($S375-BU375)&gt;0,(BT375-$R375)&gt;0),$V375/365*(BU375-BT375+1),IF(AND(($S375-BU375)&lt;=0,(BT375-$R375)&gt;0),$V375/365*($S375-BT375+1),$V375/365*(BU375-$R375+1))))),0)</f>
        <v>0</v>
      </c>
      <c r="BW375" s="159">
        <f>BU375+1</f>
        <v>46174</v>
      </c>
      <c r="BX375" s="159">
        <f>BW375+29</f>
        <v>46203</v>
      </c>
      <c r="BY375" s="163">
        <f>IFERROR(IF(($R375-BX375)&gt;=0,0,IF(($S375-BW375)&lt;0,0,IF(AND(($S375-BX375)&gt;0,(BW375-$R375)&gt;0),$V375/365*(BX375-BW375+1),IF(AND(($S375-BX375)&lt;=0,(BW375-$R375)&gt;0),$V375/365*($S375-BW375+1),$V375/365*(BX375-$R375+1))))),0)</f>
        <v>0</v>
      </c>
      <c r="BZ375" s="159">
        <f>BX375+1</f>
        <v>46204</v>
      </c>
      <c r="CA375" s="159">
        <f>BZ375+30</f>
        <v>46234</v>
      </c>
      <c r="CB375" s="163">
        <f>IFERROR(IF(($R375-CA375)&gt;=0,0,IF(($S375-BZ375)&lt;0,0,IF(AND(($S375-CA375)&gt;0,(BZ375-$R375)&gt;0),$V375/365*(CA375-BZ375+1),IF(AND(($S375-CA375)&lt;=0,(BZ375-$R375)&gt;0),$V375/365*($S375-BZ375+1),$V375/365*(CA375-$R375+1))))),0)</f>
        <v>0</v>
      </c>
      <c r="CC375" s="159">
        <f>CA375+1</f>
        <v>46235</v>
      </c>
      <c r="CD375" s="159">
        <f>CC375+30</f>
        <v>46265</v>
      </c>
      <c r="CE375" s="163">
        <f>IFERROR(IF(($R375-CD375)&gt;=0,0,IF(($S375-CC375)&lt;0,0,IF(AND(($S375-CD375)&gt;0,(CC375-$R375)&gt;0),$V375/365*(CD375-CC375+1),IF(AND(($S375-CD375)&lt;=0,(CC375-$R375)&gt;0),$V375/365*($S375-CC375+1),$V375/365*(CD375-$R375+1))))),0)</f>
        <v>0</v>
      </c>
      <c r="CF375" s="159">
        <f>CD375+1</f>
        <v>46266</v>
      </c>
      <c r="CG375" s="159">
        <f>CF375+29</f>
        <v>46295</v>
      </c>
      <c r="CH375" s="163">
        <f>IFERROR(IF(($R375-CG375)&gt;=0,0,IF(($S375-CF375)&lt;0,0,IF(AND(($S375-CG375)&gt;0,(CF375-$R375)&gt;0),$V375/365*(CG375-CF375+1),IF(AND(($S375-CG375)&lt;=0,(CF375-$R375)&gt;0),$V375/365*($S375-CF375+1),$V375/365*(CG375-$R375+1))))),0)</f>
        <v>0</v>
      </c>
      <c r="CI375" s="159">
        <f>CG375+1</f>
        <v>46296</v>
      </c>
      <c r="CJ375" s="159">
        <f>CI375+30</f>
        <v>46326</v>
      </c>
      <c r="CK375" s="163">
        <f>IFERROR(IF(($R375-CJ375)&gt;=0,0,IF(($S375-CI375)&lt;0,0,IF(AND(($S375-CJ375)&gt;0,(CI375-$R375)&gt;0),$V375/365*(CJ375-CI375+1),IF(AND(($S375-CJ375)&lt;=0,(CI375-$R375)&gt;0),$V375/365*($S375-CI375+1),$V375/365*(CJ375-$R375+1))))),0)</f>
        <v>0</v>
      </c>
      <c r="CL375" s="159">
        <f>CJ375+1</f>
        <v>46327</v>
      </c>
      <c r="CM375" s="159">
        <f>CL375+29</f>
        <v>46356</v>
      </c>
      <c r="CN375" s="163">
        <f>IFERROR(IF(($R375-CM375)&gt;=0,0,IF(($S375-CL375)&lt;0,0,IF(AND(($S375-CM375)&gt;0,(CL375-$R375)&gt;0),$V375/365*(CM375-CL375+1),IF(AND(($S375-CM375)&lt;=0,(CL375-$R375)&gt;0),$V375/365*($S375-CL375+1),$V375/365*(CM375-$R375+1))))),0)</f>
        <v>0</v>
      </c>
      <c r="CO375" s="159">
        <f>CM375+1</f>
        <v>46357</v>
      </c>
      <c r="CP375" s="159">
        <f>CO375+30</f>
        <v>46387</v>
      </c>
      <c r="CQ375" s="163">
        <f>IFERROR(IF(($R375-CP375)&gt;=0,0,IF(($S375-CO375)&lt;0,0,IF(AND(($S375-CP375)&gt;0,(CO375-$R375)&gt;0),$V375/365*(CP375-CO375+1),IF(AND(($S375-CP375)&lt;=0,(CO375-$R375)&gt;0),$V375/365*($S375-CO375+1),$V375/365*(CP375-$R375+1))))),0)</f>
        <v>0</v>
      </c>
    </row>
    <row r="376" s="85" customFormat="1" ht="24" customHeight="1" outlineLevel="4" spans="1:95">
      <c r="A376" s="124"/>
      <c r="B376" s="125"/>
      <c r="C376" s="126"/>
      <c r="D376" s="124"/>
      <c r="E376" s="125"/>
      <c r="F376" s="125"/>
      <c r="G376" s="125"/>
      <c r="H376" s="127"/>
      <c r="I376" s="127"/>
      <c r="J376" s="127">
        <f>Z376+AC376+AF376+AI376+AL376+AO376+AR376+AU376+AX376+BA376+BD376+BG376</f>
        <v>0</v>
      </c>
      <c r="K376" s="127">
        <f>K375+1</f>
        <v>2</v>
      </c>
      <c r="L376" s="152"/>
      <c r="M376" s="153">
        <f>IFERROR(VLOOKUP($L376,'2-2 引出数据_合同数据仓库'!$B$2:$BP$10000,3,FALSE),0)</f>
        <v>0</v>
      </c>
      <c r="N376" s="127"/>
      <c r="O376" s="153">
        <f>IFERROR(VLOOKUP((LEFT(VLOOKUP($L376,'2-2 引出数据_合同数据仓库'!$B$2:$BP$10000,64,FALSE),15)&amp;(RIGHT(VLOOKUP($L376,'2-2 引出数据_合同数据仓库'!$B$2:$BP$10000,64,FALSE),4)+1)),'2-2 引出数据_合同数据仓库'!$B$2:$BP$10000,3,FALSE),0)</f>
        <v>0</v>
      </c>
      <c r="P376" s="127"/>
      <c r="Q376" s="127">
        <f>IFERROR(VLOOKUP($L376,'2-2 引出数据_合同数据仓库'!$B$2:$BP$10000,28,FALSE),0)</f>
        <v>0</v>
      </c>
      <c r="R376" s="127">
        <f>IFERROR(VLOOKUP($L376,'2-2 引出数据_合同数据仓库'!$B$2:$BP$10000,29,FALSE),0)</f>
        <v>0</v>
      </c>
      <c r="S376" s="127">
        <f>IFERROR(VLOOKUP($L376,'2-2 引出数据_合同数据仓库'!$B$2:$BP$10000,4,FALSE),0)</f>
        <v>0</v>
      </c>
      <c r="T376" s="127"/>
      <c r="U376" s="127">
        <f>IFERROR(VLOOKUP($L376,'2-2 引出数据_合同数据仓库'!$B$2:$BP$10000,15,FALSE),0)</f>
        <v>0</v>
      </c>
      <c r="V376" s="127">
        <f>U376/(S376-R376+1)*365</f>
        <v>0</v>
      </c>
      <c r="W376" s="127"/>
      <c r="X376" s="159">
        <v>45658</v>
      </c>
      <c r="Y376" s="159">
        <f>X376+30</f>
        <v>45688</v>
      </c>
      <c r="Z376" s="163">
        <f>IFERROR(IF(($R376-Y376)&gt;=0,0,IF(($S376-X376)&lt;0,0,IF(AND(($S376-Y376)&gt;0,(X376-$R376)&gt;0),$V376/365*(Y376-X376+1),IF(AND(($S376-Y376)&lt;=0,(X376-$R376)&gt;0),$V376/365*($S376-X376+1),$V376/365*(Y376-$R376+1))))),0)</f>
        <v>0</v>
      </c>
      <c r="AA376" s="159">
        <f>Y376+1</f>
        <v>45689</v>
      </c>
      <c r="AB376" s="159">
        <f>AA376+27</f>
        <v>45716</v>
      </c>
      <c r="AC376" s="163">
        <f>IFERROR(IF(($R376-AB376)&gt;=0,0,IF(($S376-AA376)&lt;0,0,IF(AND(($S376-AB376)&gt;0,(AA376-$R376)&gt;0),$V376/365*(AB376-AA376+1),IF(AND(($S376-AB376)&lt;=0,(AA376-$R376)&gt;0),$V376/365*($S376-AA376+1),$V376/365*(AB376-$R376+1))))),0)</f>
        <v>0</v>
      </c>
      <c r="AD376" s="159">
        <f>AB376+1</f>
        <v>45717</v>
      </c>
      <c r="AE376" s="159">
        <f>AD376+30</f>
        <v>45747</v>
      </c>
      <c r="AF376" s="163">
        <f>IFERROR(IF(($R376-AE376)&gt;=0,0,IF(($S376-AD376)&lt;0,0,IF(AND(($S376-AE376)&gt;0,(AD376-$R376)&gt;0),$V376/365*(AE376-AD376+1),IF(AND(($S376-AE376)&lt;=0,(AD376-$R376)&gt;0),$V376/365*($S376-AD376+1),$V376/365*(AE376-$R376+1))))),0)</f>
        <v>0</v>
      </c>
      <c r="AG376" s="159">
        <f>AE376+1</f>
        <v>45748</v>
      </c>
      <c r="AH376" s="159">
        <f>AG376+29</f>
        <v>45777</v>
      </c>
      <c r="AI376" s="163">
        <f>IFERROR(IF(($R376-AH376)&gt;=0,0,IF(($S376-AG376)&lt;0,0,IF(AND(($S376-AH376)&gt;0,(AG376-$R376)&gt;0),$V376/365*(AH376-AG376+1),IF(AND(($S376-AH376)&lt;=0,(AG376-$R376)&gt;0),$V376/365*($S376-AG376+1),$V376/365*(AH376-$R376+1))))),0)</f>
        <v>0</v>
      </c>
      <c r="AJ376" s="159">
        <f>AH376+1</f>
        <v>45778</v>
      </c>
      <c r="AK376" s="159">
        <f>AJ376+30</f>
        <v>45808</v>
      </c>
      <c r="AL376" s="163">
        <f>IFERROR(IF(($R376-AK376)&gt;=0,0,IF(($S376-AJ376)&lt;0,0,IF(AND(($S376-AK376)&gt;0,(AJ376-$R376)&gt;0),$V376/365*(AK376-AJ376+1),IF(AND(($S376-AK376)&lt;=0,(AJ376-$R376)&gt;0),$V376/365*($S376-AJ376+1),$V376/365*(AK376-$R376+1))))),0)</f>
        <v>0</v>
      </c>
      <c r="AM376" s="159">
        <f>AK376+1</f>
        <v>45809</v>
      </c>
      <c r="AN376" s="159">
        <f>AM376+29</f>
        <v>45838</v>
      </c>
      <c r="AO376" s="163">
        <f>IFERROR(IF(($R376-AN376)&gt;=0,0,IF(($S376-AM376)&lt;0,0,IF(AND(($S376-AN376)&gt;0,(AM376-$R376)&gt;0),$V376/365*(AN376-AM376+1),IF(AND(($S376-AN376)&lt;=0,(AM376-$R376)&gt;0),$V376/365*($S376-AM376+1),$V376/365*(AN376-$R376+1))))),0)</f>
        <v>0</v>
      </c>
      <c r="AP376" s="159">
        <f>AN376+1</f>
        <v>45839</v>
      </c>
      <c r="AQ376" s="159">
        <f>AP376+30</f>
        <v>45869</v>
      </c>
      <c r="AR376" s="163">
        <f>IFERROR(IF(($R376-AQ376)&gt;=0,0,IF(($S376-AP376)&lt;0,0,IF(AND(($S376-AQ376)&gt;0,(AP376-$R376)&gt;0),$V376/365*(AQ376-AP376+1),IF(AND(($S376-AQ376)&lt;=0,(AP376-$R376)&gt;0),$V376/365*($S376-AP376+1),$V376/365*(AQ376-$R376+1))))),0)</f>
        <v>0</v>
      </c>
      <c r="AS376" s="159">
        <f>AQ376+1</f>
        <v>45870</v>
      </c>
      <c r="AT376" s="159">
        <f>AS376+30</f>
        <v>45900</v>
      </c>
      <c r="AU376" s="163">
        <f>IFERROR(IF(($R376-AT376)&gt;=0,0,IF(($S376-AS376)&lt;0,0,IF(AND(($S376-AT376)&gt;0,(AS376-$R376)&gt;0),$V376/365*(AT376-AS376+1),IF(AND(($S376-AT376)&lt;=0,(AS376-$R376)&gt;0),$V376/365*($S376-AS376+1),$V376/365*(AT376-$R376+1))))),0)</f>
        <v>0</v>
      </c>
      <c r="AV376" s="159">
        <f>AT376+1</f>
        <v>45901</v>
      </c>
      <c r="AW376" s="159">
        <f>AV376+29</f>
        <v>45930</v>
      </c>
      <c r="AX376" s="163">
        <f>IFERROR(IF(($R376-AW376)&gt;=0,0,IF(($S376-AV376)&lt;0,0,IF(AND(($S376-AW376)&gt;0,(AV376-$R376)&gt;0),$V376/365*(AW376-AV376+1),IF(AND(($S376-AW376)&lt;=0,(AV376-$R376)&gt;0),$V376/365*($S376-AV376+1),$V376/365*(AW376-$R376+1))))),0)</f>
        <v>0</v>
      </c>
      <c r="AY376" s="159">
        <f>AW376+1</f>
        <v>45931</v>
      </c>
      <c r="AZ376" s="159">
        <f>AY376+30</f>
        <v>45961</v>
      </c>
      <c r="BA376" s="163">
        <f>IFERROR(IF(($R376-AZ376)&gt;=0,0,IF(($S376-AY376)&lt;0,0,IF(AND(($S376-AZ376)&gt;0,(AY376-$R376)&gt;0),$V376/365*(AZ376-AY376+1),IF(AND(($S376-AZ376)&lt;=0,(AY376-$R376)&gt;0),$V376/365*($S376-AY376+1),$V376/365*(AZ376-$R376+1))))),0)</f>
        <v>0</v>
      </c>
      <c r="BB376" s="159">
        <f>AZ376+1</f>
        <v>45962</v>
      </c>
      <c r="BC376" s="159">
        <f>BB376+29</f>
        <v>45991</v>
      </c>
      <c r="BD376" s="163">
        <f>IFERROR(IF(($R376-BC376)&gt;=0,0,IF(($S376-BB376)&lt;0,0,IF(AND(($S376-BC376)&gt;0,(BB376-$R376)&gt;0),$V376/365*(BC376-BB376+1),IF(AND(($S376-BC376)&lt;=0,(BB376-$R376)&gt;0),$V376/365*($S376-BB376+1),$V376/365*(BC376-$R376+1))))),0)</f>
        <v>0</v>
      </c>
      <c r="BE376" s="159">
        <f>BC376+1</f>
        <v>45992</v>
      </c>
      <c r="BF376" s="159">
        <f>BE376+30</f>
        <v>46022</v>
      </c>
      <c r="BG376" s="163">
        <f>IFERROR(IF(($R376-BF376)&gt;=0,0,IF(($S376-BE376)&lt;0,0,IF(AND(($S376-BF376)&gt;0,(BE376-$R376)&gt;0),$V376/365*(BF376-BE376+1),IF(AND(($S376-BF376)&lt;=0,(BE376-$R376)&gt;0),$V376/365*($S376-BE376+1),$V376/365*(BF376-$R376+1))))),0)</f>
        <v>0</v>
      </c>
      <c r="BH376" s="159">
        <v>46023</v>
      </c>
      <c r="BI376" s="159">
        <f>BH376+30</f>
        <v>46053</v>
      </c>
      <c r="BJ376" s="163">
        <f>IFERROR(IF(($R376-BI376)&gt;=0,0,IF(($S376-BH376)&lt;0,0,IF(AND(($S376-BI376)&gt;0,(BH376-$R376)&gt;0),$V376/365*(BI376-BH376+1),IF(AND(($S376-BI376)&lt;=0,(BH376-$R376)&gt;0),$V376/365*($S376-BH376+1),$V376/365*(BI376-$R376+1))))),0)</f>
        <v>0</v>
      </c>
      <c r="BK376" s="159">
        <f>BI376+1</f>
        <v>46054</v>
      </c>
      <c r="BL376" s="159">
        <f>BK376+27</f>
        <v>46081</v>
      </c>
      <c r="BM376" s="163">
        <f>IFERROR(IF(($R376-BL376)&gt;=0,0,IF(($S376-BK376)&lt;0,0,IF(AND(($S376-BL376)&gt;0,(BK376-$R376)&gt;0),$V376/365*(BL376-BK376+1),IF(AND(($S376-BL376)&lt;=0,(BK376-$R376)&gt;0),$V376/365*($S376-BK376+1),$V376/365*(BL376-$R376+1))))),0)</f>
        <v>0</v>
      </c>
      <c r="BN376" s="159">
        <f>BL376+1</f>
        <v>46082</v>
      </c>
      <c r="BO376" s="159">
        <f>BN376+30</f>
        <v>46112</v>
      </c>
      <c r="BP376" s="163">
        <f>IFERROR(IF(($R376-BO376)&gt;=0,0,IF(($S376-BN376)&lt;0,0,IF(AND(($S376-BO376)&gt;0,(BN376-$R376)&gt;0),$V376/365*(BO376-BN376+1),IF(AND(($S376-BO376)&lt;=0,(BN376-$R376)&gt;0),$V376/365*($S376-BN376+1),$V376/365*(BO376-$R376+1))))),0)</f>
        <v>0</v>
      </c>
      <c r="BQ376" s="159">
        <f>BO376+1</f>
        <v>46113</v>
      </c>
      <c r="BR376" s="159">
        <f>BQ376+29</f>
        <v>46142</v>
      </c>
      <c r="BS376" s="163">
        <f>IFERROR(IF(($R376-BR376)&gt;=0,0,IF(($S376-BQ376)&lt;0,0,IF(AND(($S376-BR376)&gt;0,(BQ376-$R376)&gt;0),$V376/365*(BR376-BQ376+1),IF(AND(($S376-BR376)&lt;=0,(BQ376-$R376)&gt;0),$V376/365*($S376-BQ376+1),$V376/365*(BR376-$R376+1))))),0)</f>
        <v>0</v>
      </c>
      <c r="BT376" s="159">
        <f>BR376+1</f>
        <v>46143</v>
      </c>
      <c r="BU376" s="159">
        <f>BT376+30</f>
        <v>46173</v>
      </c>
      <c r="BV376" s="163">
        <f>IFERROR(IF(($R376-BU376)&gt;=0,0,IF(($S376-BT376)&lt;0,0,IF(AND(($S376-BU376)&gt;0,(BT376-$R376)&gt;0),$V376/365*(BU376-BT376+1),IF(AND(($S376-BU376)&lt;=0,(BT376-$R376)&gt;0),$V376/365*($S376-BT376+1),$V376/365*(BU376-$R376+1))))),0)</f>
        <v>0</v>
      </c>
      <c r="BW376" s="159">
        <f>BU376+1</f>
        <v>46174</v>
      </c>
      <c r="BX376" s="159">
        <f>BW376+29</f>
        <v>46203</v>
      </c>
      <c r="BY376" s="163">
        <f>IFERROR(IF(($R376-BX376)&gt;=0,0,IF(($S376-BW376)&lt;0,0,IF(AND(($S376-BX376)&gt;0,(BW376-$R376)&gt;0),$V376/365*(BX376-BW376+1),IF(AND(($S376-BX376)&lt;=0,(BW376-$R376)&gt;0),$V376/365*($S376-BW376+1),$V376/365*(BX376-$R376+1))))),0)</f>
        <v>0</v>
      </c>
      <c r="BZ376" s="159">
        <f>BX376+1</f>
        <v>46204</v>
      </c>
      <c r="CA376" s="159">
        <f>BZ376+30</f>
        <v>46234</v>
      </c>
      <c r="CB376" s="163">
        <f>IFERROR(IF(($R376-CA376)&gt;=0,0,IF(($S376-BZ376)&lt;0,0,IF(AND(($S376-CA376)&gt;0,(BZ376-$R376)&gt;0),$V376/365*(CA376-BZ376+1),IF(AND(($S376-CA376)&lt;=0,(BZ376-$R376)&gt;0),$V376/365*($S376-BZ376+1),$V376/365*(CA376-$R376+1))))),0)</f>
        <v>0</v>
      </c>
      <c r="CC376" s="159">
        <f>CA376+1</f>
        <v>46235</v>
      </c>
      <c r="CD376" s="159">
        <f>CC376+30</f>
        <v>46265</v>
      </c>
      <c r="CE376" s="163">
        <f>IFERROR(IF(($R376-CD376)&gt;=0,0,IF(($S376-CC376)&lt;0,0,IF(AND(($S376-CD376)&gt;0,(CC376-$R376)&gt;0),$V376/365*(CD376-CC376+1),IF(AND(($S376-CD376)&lt;=0,(CC376-$R376)&gt;0),$V376/365*($S376-CC376+1),$V376/365*(CD376-$R376+1))))),0)</f>
        <v>0</v>
      </c>
      <c r="CF376" s="159">
        <f>CD376+1</f>
        <v>46266</v>
      </c>
      <c r="CG376" s="159">
        <f>CF376+29</f>
        <v>46295</v>
      </c>
      <c r="CH376" s="163">
        <f>IFERROR(IF(($R376-CG376)&gt;=0,0,IF(($S376-CF376)&lt;0,0,IF(AND(($S376-CG376)&gt;0,(CF376-$R376)&gt;0),$V376/365*(CG376-CF376+1),IF(AND(($S376-CG376)&lt;=0,(CF376-$R376)&gt;0),$V376/365*($S376-CF376+1),$V376/365*(CG376-$R376+1))))),0)</f>
        <v>0</v>
      </c>
      <c r="CI376" s="159">
        <f>CG376+1</f>
        <v>46296</v>
      </c>
      <c r="CJ376" s="159">
        <f>CI376+30</f>
        <v>46326</v>
      </c>
      <c r="CK376" s="163">
        <f>IFERROR(IF(($R376-CJ376)&gt;=0,0,IF(($S376-CI376)&lt;0,0,IF(AND(($S376-CJ376)&gt;0,(CI376-$R376)&gt;0),$V376/365*(CJ376-CI376+1),IF(AND(($S376-CJ376)&lt;=0,(CI376-$R376)&gt;0),$V376/365*($S376-CI376+1),$V376/365*(CJ376-$R376+1))))),0)</f>
        <v>0</v>
      </c>
      <c r="CL376" s="159">
        <f>CJ376+1</f>
        <v>46327</v>
      </c>
      <c r="CM376" s="159">
        <f>CL376+29</f>
        <v>46356</v>
      </c>
      <c r="CN376" s="163">
        <f>IFERROR(IF(($R376-CM376)&gt;=0,0,IF(($S376-CL376)&lt;0,0,IF(AND(($S376-CM376)&gt;0,(CL376-$R376)&gt;0),$V376/365*(CM376-CL376+1),IF(AND(($S376-CM376)&lt;=0,(CL376-$R376)&gt;0),$V376/365*($S376-CL376+1),$V376/365*(CM376-$R376+1))))),0)</f>
        <v>0</v>
      </c>
      <c r="CO376" s="159">
        <f>CM376+1</f>
        <v>46357</v>
      </c>
      <c r="CP376" s="159">
        <f>CO376+30</f>
        <v>46387</v>
      </c>
      <c r="CQ376" s="163">
        <f>IFERROR(IF(($R376-CP376)&gt;=0,0,IF(($S376-CO376)&lt;0,0,IF(AND(($S376-CP376)&gt;0,(CO376-$R376)&gt;0),$V376/365*(CP376-CO376+1),IF(AND(($S376-CP376)&lt;=0,(CO376-$R376)&gt;0),$V376/365*($S376-CO376+1),$V376/365*(CP376-$R376+1))))),0)</f>
        <v>0</v>
      </c>
    </row>
    <row r="377" s="85" customFormat="1" ht="24" customHeight="1" outlineLevel="4" spans="1:95">
      <c r="A377" s="124"/>
      <c r="B377" s="125"/>
      <c r="C377" s="126"/>
      <c r="D377" s="124"/>
      <c r="E377" s="125"/>
      <c r="F377" s="125"/>
      <c r="G377" s="125"/>
      <c r="H377" s="127"/>
      <c r="I377" s="127"/>
      <c r="J377" s="127">
        <f>Z377+AC377+AF377+AI377+AL377+AO377+AR377+AU377+AX377+BA377+BD377+BG377</f>
        <v>0</v>
      </c>
      <c r="K377" s="127">
        <f>K376+1</f>
        <v>3</v>
      </c>
      <c r="L377" s="152"/>
      <c r="M377" s="153">
        <f>IFERROR(VLOOKUP($L377,'2-2 引出数据_合同数据仓库'!$B$2:$BP$10000,3,FALSE),0)</f>
        <v>0</v>
      </c>
      <c r="N377" s="127"/>
      <c r="O377" s="153">
        <f>IFERROR(VLOOKUP((LEFT(VLOOKUP($L377,'2-2 引出数据_合同数据仓库'!$B$2:$BP$10000,64,FALSE),15)&amp;(RIGHT(VLOOKUP($L377,'2-2 引出数据_合同数据仓库'!$B$2:$BP$10000,64,FALSE),4)+1)),'2-2 引出数据_合同数据仓库'!$B$2:$BP$10000,3,FALSE),0)</f>
        <v>0</v>
      </c>
      <c r="P377" s="127"/>
      <c r="Q377" s="127">
        <f>IFERROR(VLOOKUP($L377,'2-2 引出数据_合同数据仓库'!$B$2:$BP$10000,28,FALSE),0)</f>
        <v>0</v>
      </c>
      <c r="R377" s="127">
        <f>IFERROR(VLOOKUP($L377,'2-2 引出数据_合同数据仓库'!$B$2:$BP$10000,29,FALSE),0)</f>
        <v>0</v>
      </c>
      <c r="S377" s="127">
        <f>IFERROR(VLOOKUP($L377,'2-2 引出数据_合同数据仓库'!$B$2:$BP$10000,4,FALSE),0)</f>
        <v>0</v>
      </c>
      <c r="T377" s="127"/>
      <c r="U377" s="127">
        <f>IFERROR(VLOOKUP($L377,'2-2 引出数据_合同数据仓库'!$B$2:$BP$10000,15,FALSE),0)</f>
        <v>0</v>
      </c>
      <c r="V377" s="127">
        <f>U377/(S377-R377+1)*365</f>
        <v>0</v>
      </c>
      <c r="W377" s="127"/>
      <c r="X377" s="159">
        <v>45658</v>
      </c>
      <c r="Y377" s="159">
        <f>X377+30</f>
        <v>45688</v>
      </c>
      <c r="Z377" s="163">
        <f>IFERROR(IF(($R377-Y377)&gt;=0,0,IF(($S377-X377)&lt;0,0,IF(AND(($S377-Y377)&gt;0,(X377-$R377)&gt;0),$V377/365*(Y377-X377+1),IF(AND(($S377-Y377)&lt;=0,(X377-$R377)&gt;0),$V377/365*($S377-X377+1),$V377/365*(Y377-$R377+1))))),0)</f>
        <v>0</v>
      </c>
      <c r="AA377" s="159">
        <f>Y377+1</f>
        <v>45689</v>
      </c>
      <c r="AB377" s="159">
        <f>AA377+27</f>
        <v>45716</v>
      </c>
      <c r="AC377" s="163">
        <f>IFERROR(IF(($R377-AB377)&gt;=0,0,IF(($S377-AA377)&lt;0,0,IF(AND(($S377-AB377)&gt;0,(AA377-$R377)&gt;0),$V377/365*(AB377-AA377+1),IF(AND(($S377-AB377)&lt;=0,(AA377-$R377)&gt;0),$V377/365*($S377-AA377+1),$V377/365*(AB377-$R377+1))))),0)</f>
        <v>0</v>
      </c>
      <c r="AD377" s="159">
        <f>AB377+1</f>
        <v>45717</v>
      </c>
      <c r="AE377" s="159">
        <f>AD377+30</f>
        <v>45747</v>
      </c>
      <c r="AF377" s="163">
        <f>IFERROR(IF(($R377-AE377)&gt;=0,0,IF(($S377-AD377)&lt;0,0,IF(AND(($S377-AE377)&gt;0,(AD377-$R377)&gt;0),$V377/365*(AE377-AD377+1),IF(AND(($S377-AE377)&lt;=0,(AD377-$R377)&gt;0),$V377/365*($S377-AD377+1),$V377/365*(AE377-$R377+1))))),0)</f>
        <v>0</v>
      </c>
      <c r="AG377" s="159">
        <f>AE377+1</f>
        <v>45748</v>
      </c>
      <c r="AH377" s="159">
        <f>AG377+29</f>
        <v>45777</v>
      </c>
      <c r="AI377" s="163">
        <f>IFERROR(IF(($R377-AH377)&gt;=0,0,IF(($S377-AG377)&lt;0,0,IF(AND(($S377-AH377)&gt;0,(AG377-$R377)&gt;0),$V377/365*(AH377-AG377+1),IF(AND(($S377-AH377)&lt;=0,(AG377-$R377)&gt;0),$V377/365*($S377-AG377+1),$V377/365*(AH377-$R377+1))))),0)</f>
        <v>0</v>
      </c>
      <c r="AJ377" s="159">
        <f>AH377+1</f>
        <v>45778</v>
      </c>
      <c r="AK377" s="159">
        <f>AJ377+30</f>
        <v>45808</v>
      </c>
      <c r="AL377" s="163">
        <f>IFERROR(IF(($R377-AK377)&gt;=0,0,IF(($S377-AJ377)&lt;0,0,IF(AND(($S377-AK377)&gt;0,(AJ377-$R377)&gt;0),$V377/365*(AK377-AJ377+1),IF(AND(($S377-AK377)&lt;=0,(AJ377-$R377)&gt;0),$V377/365*($S377-AJ377+1),$V377/365*(AK377-$R377+1))))),0)</f>
        <v>0</v>
      </c>
      <c r="AM377" s="159">
        <f>AK377+1</f>
        <v>45809</v>
      </c>
      <c r="AN377" s="159">
        <f>AM377+29</f>
        <v>45838</v>
      </c>
      <c r="AO377" s="163">
        <f>IFERROR(IF(($R377-AN377)&gt;=0,0,IF(($S377-AM377)&lt;0,0,IF(AND(($S377-AN377)&gt;0,(AM377-$R377)&gt;0),$V377/365*(AN377-AM377+1),IF(AND(($S377-AN377)&lt;=0,(AM377-$R377)&gt;0),$V377/365*($S377-AM377+1),$V377/365*(AN377-$R377+1))))),0)</f>
        <v>0</v>
      </c>
      <c r="AP377" s="159">
        <f>AN377+1</f>
        <v>45839</v>
      </c>
      <c r="AQ377" s="159">
        <f>AP377+30</f>
        <v>45869</v>
      </c>
      <c r="AR377" s="163">
        <f>IFERROR(IF(($R377-AQ377)&gt;=0,0,IF(($S377-AP377)&lt;0,0,IF(AND(($S377-AQ377)&gt;0,(AP377-$R377)&gt;0),$V377/365*(AQ377-AP377+1),IF(AND(($S377-AQ377)&lt;=0,(AP377-$R377)&gt;0),$V377/365*($S377-AP377+1),$V377/365*(AQ377-$R377+1))))),0)</f>
        <v>0</v>
      </c>
      <c r="AS377" s="159">
        <f>AQ377+1</f>
        <v>45870</v>
      </c>
      <c r="AT377" s="159">
        <f>AS377+30</f>
        <v>45900</v>
      </c>
      <c r="AU377" s="163">
        <f>IFERROR(IF(($R377-AT377)&gt;=0,0,IF(($S377-AS377)&lt;0,0,IF(AND(($S377-AT377)&gt;0,(AS377-$R377)&gt;0),$V377/365*(AT377-AS377+1),IF(AND(($S377-AT377)&lt;=0,(AS377-$R377)&gt;0),$V377/365*($S377-AS377+1),$V377/365*(AT377-$R377+1))))),0)</f>
        <v>0</v>
      </c>
      <c r="AV377" s="159">
        <f>AT377+1</f>
        <v>45901</v>
      </c>
      <c r="AW377" s="159">
        <f>AV377+29</f>
        <v>45930</v>
      </c>
      <c r="AX377" s="163">
        <f>IFERROR(IF(($R377-AW377)&gt;=0,0,IF(($S377-AV377)&lt;0,0,IF(AND(($S377-AW377)&gt;0,(AV377-$R377)&gt;0),$V377/365*(AW377-AV377+1),IF(AND(($S377-AW377)&lt;=0,(AV377-$R377)&gt;0),$V377/365*($S377-AV377+1),$V377/365*(AW377-$R377+1))))),0)</f>
        <v>0</v>
      </c>
      <c r="AY377" s="159">
        <f>AW377+1</f>
        <v>45931</v>
      </c>
      <c r="AZ377" s="159">
        <f>AY377+30</f>
        <v>45961</v>
      </c>
      <c r="BA377" s="163">
        <f>IFERROR(IF(($R377-AZ377)&gt;=0,0,IF(($S377-AY377)&lt;0,0,IF(AND(($S377-AZ377)&gt;0,(AY377-$R377)&gt;0),$V377/365*(AZ377-AY377+1),IF(AND(($S377-AZ377)&lt;=0,(AY377-$R377)&gt;0),$V377/365*($S377-AY377+1),$V377/365*(AZ377-$R377+1))))),0)</f>
        <v>0</v>
      </c>
      <c r="BB377" s="159">
        <f>AZ377+1</f>
        <v>45962</v>
      </c>
      <c r="BC377" s="159">
        <f>BB377+29</f>
        <v>45991</v>
      </c>
      <c r="BD377" s="163">
        <f>IFERROR(IF(($R377-BC377)&gt;=0,0,IF(($S377-BB377)&lt;0,0,IF(AND(($S377-BC377)&gt;0,(BB377-$R377)&gt;0),$V377/365*(BC377-BB377+1),IF(AND(($S377-BC377)&lt;=0,(BB377-$R377)&gt;0),$V377/365*($S377-BB377+1),$V377/365*(BC377-$R377+1))))),0)</f>
        <v>0</v>
      </c>
      <c r="BE377" s="159">
        <f>BC377+1</f>
        <v>45992</v>
      </c>
      <c r="BF377" s="159">
        <f>BE377+30</f>
        <v>46022</v>
      </c>
      <c r="BG377" s="163">
        <f>IFERROR(IF(($R377-BF377)&gt;=0,0,IF(($S377-BE377)&lt;0,0,IF(AND(($S377-BF377)&gt;0,(BE377-$R377)&gt;0),$V377/365*(BF377-BE377+1),IF(AND(($S377-BF377)&lt;=0,(BE377-$R377)&gt;0),$V377/365*($S377-BE377+1),$V377/365*(BF377-$R377+1))))),0)</f>
        <v>0</v>
      </c>
      <c r="BH377" s="159">
        <v>46023</v>
      </c>
      <c r="BI377" s="159">
        <f>BH377+30</f>
        <v>46053</v>
      </c>
      <c r="BJ377" s="163">
        <f>IFERROR(IF(($R377-BI377)&gt;=0,0,IF(($S377-BH377)&lt;0,0,IF(AND(($S377-BI377)&gt;0,(BH377-$R377)&gt;0),$V377/365*(BI377-BH377+1),IF(AND(($S377-BI377)&lt;=0,(BH377-$R377)&gt;0),$V377/365*($S377-BH377+1),$V377/365*(BI377-$R377+1))))),0)</f>
        <v>0</v>
      </c>
      <c r="BK377" s="159">
        <f>BI377+1</f>
        <v>46054</v>
      </c>
      <c r="BL377" s="159">
        <f>BK377+27</f>
        <v>46081</v>
      </c>
      <c r="BM377" s="163">
        <f>IFERROR(IF(($R377-BL377)&gt;=0,0,IF(($S377-BK377)&lt;0,0,IF(AND(($S377-BL377)&gt;0,(BK377-$R377)&gt;0),$V377/365*(BL377-BK377+1),IF(AND(($S377-BL377)&lt;=0,(BK377-$R377)&gt;0),$V377/365*($S377-BK377+1),$V377/365*(BL377-$R377+1))))),0)</f>
        <v>0</v>
      </c>
      <c r="BN377" s="159">
        <f>BL377+1</f>
        <v>46082</v>
      </c>
      <c r="BO377" s="159">
        <f>BN377+30</f>
        <v>46112</v>
      </c>
      <c r="BP377" s="163">
        <f>IFERROR(IF(($R377-BO377)&gt;=0,0,IF(($S377-BN377)&lt;0,0,IF(AND(($S377-BO377)&gt;0,(BN377-$R377)&gt;0),$V377/365*(BO377-BN377+1),IF(AND(($S377-BO377)&lt;=0,(BN377-$R377)&gt;0),$V377/365*($S377-BN377+1),$V377/365*(BO377-$R377+1))))),0)</f>
        <v>0</v>
      </c>
      <c r="BQ377" s="159">
        <f>BO377+1</f>
        <v>46113</v>
      </c>
      <c r="BR377" s="159">
        <f>BQ377+29</f>
        <v>46142</v>
      </c>
      <c r="BS377" s="163">
        <f>IFERROR(IF(($R377-BR377)&gt;=0,0,IF(($S377-BQ377)&lt;0,0,IF(AND(($S377-BR377)&gt;0,(BQ377-$R377)&gt;0),$V377/365*(BR377-BQ377+1),IF(AND(($S377-BR377)&lt;=0,(BQ377-$R377)&gt;0),$V377/365*($S377-BQ377+1),$V377/365*(BR377-$R377+1))))),0)</f>
        <v>0</v>
      </c>
      <c r="BT377" s="159">
        <f>BR377+1</f>
        <v>46143</v>
      </c>
      <c r="BU377" s="159">
        <f>BT377+30</f>
        <v>46173</v>
      </c>
      <c r="BV377" s="163">
        <f>IFERROR(IF(($R377-BU377)&gt;=0,0,IF(($S377-BT377)&lt;0,0,IF(AND(($S377-BU377)&gt;0,(BT377-$R377)&gt;0),$V377/365*(BU377-BT377+1),IF(AND(($S377-BU377)&lt;=0,(BT377-$R377)&gt;0),$V377/365*($S377-BT377+1),$V377/365*(BU377-$R377+1))))),0)</f>
        <v>0</v>
      </c>
      <c r="BW377" s="159">
        <f>BU377+1</f>
        <v>46174</v>
      </c>
      <c r="BX377" s="159">
        <f>BW377+29</f>
        <v>46203</v>
      </c>
      <c r="BY377" s="163">
        <f>IFERROR(IF(($R377-BX377)&gt;=0,0,IF(($S377-BW377)&lt;0,0,IF(AND(($S377-BX377)&gt;0,(BW377-$R377)&gt;0),$V377/365*(BX377-BW377+1),IF(AND(($S377-BX377)&lt;=0,(BW377-$R377)&gt;0),$V377/365*($S377-BW377+1),$V377/365*(BX377-$R377+1))))),0)</f>
        <v>0</v>
      </c>
      <c r="BZ377" s="159">
        <f>BX377+1</f>
        <v>46204</v>
      </c>
      <c r="CA377" s="159">
        <f>BZ377+30</f>
        <v>46234</v>
      </c>
      <c r="CB377" s="163">
        <f>IFERROR(IF(($R377-CA377)&gt;=0,0,IF(($S377-BZ377)&lt;0,0,IF(AND(($S377-CA377)&gt;0,(BZ377-$R377)&gt;0),$V377/365*(CA377-BZ377+1),IF(AND(($S377-CA377)&lt;=0,(BZ377-$R377)&gt;0),$V377/365*($S377-BZ377+1),$V377/365*(CA377-$R377+1))))),0)</f>
        <v>0</v>
      </c>
      <c r="CC377" s="159">
        <f>CA377+1</f>
        <v>46235</v>
      </c>
      <c r="CD377" s="159">
        <f>CC377+30</f>
        <v>46265</v>
      </c>
      <c r="CE377" s="163">
        <f>IFERROR(IF(($R377-CD377)&gt;=0,0,IF(($S377-CC377)&lt;0,0,IF(AND(($S377-CD377)&gt;0,(CC377-$R377)&gt;0),$V377/365*(CD377-CC377+1),IF(AND(($S377-CD377)&lt;=0,(CC377-$R377)&gt;0),$V377/365*($S377-CC377+1),$V377/365*(CD377-$R377+1))))),0)</f>
        <v>0</v>
      </c>
      <c r="CF377" s="159">
        <f>CD377+1</f>
        <v>46266</v>
      </c>
      <c r="CG377" s="159">
        <f>CF377+29</f>
        <v>46295</v>
      </c>
      <c r="CH377" s="163">
        <f>IFERROR(IF(($R377-CG377)&gt;=0,0,IF(($S377-CF377)&lt;0,0,IF(AND(($S377-CG377)&gt;0,(CF377-$R377)&gt;0),$V377/365*(CG377-CF377+1),IF(AND(($S377-CG377)&lt;=0,(CF377-$R377)&gt;0),$V377/365*($S377-CF377+1),$V377/365*(CG377-$R377+1))))),0)</f>
        <v>0</v>
      </c>
      <c r="CI377" s="159">
        <f>CG377+1</f>
        <v>46296</v>
      </c>
      <c r="CJ377" s="159">
        <f>CI377+30</f>
        <v>46326</v>
      </c>
      <c r="CK377" s="163">
        <f>IFERROR(IF(($R377-CJ377)&gt;=0,0,IF(($S377-CI377)&lt;0,0,IF(AND(($S377-CJ377)&gt;0,(CI377-$R377)&gt;0),$V377/365*(CJ377-CI377+1),IF(AND(($S377-CJ377)&lt;=0,(CI377-$R377)&gt;0),$V377/365*($S377-CI377+1),$V377/365*(CJ377-$R377+1))))),0)</f>
        <v>0</v>
      </c>
      <c r="CL377" s="159">
        <f>CJ377+1</f>
        <v>46327</v>
      </c>
      <c r="CM377" s="159">
        <f>CL377+29</f>
        <v>46356</v>
      </c>
      <c r="CN377" s="163">
        <f>IFERROR(IF(($R377-CM377)&gt;=0,0,IF(($S377-CL377)&lt;0,0,IF(AND(($S377-CM377)&gt;0,(CL377-$R377)&gt;0),$V377/365*(CM377-CL377+1),IF(AND(($S377-CM377)&lt;=0,(CL377-$R377)&gt;0),$V377/365*($S377-CL377+1),$V377/365*(CM377-$R377+1))))),0)</f>
        <v>0</v>
      </c>
      <c r="CO377" s="159">
        <f>CM377+1</f>
        <v>46357</v>
      </c>
      <c r="CP377" s="159">
        <f>CO377+30</f>
        <v>46387</v>
      </c>
      <c r="CQ377" s="163">
        <f>IFERROR(IF(($R377-CP377)&gt;=0,0,IF(($S377-CO377)&lt;0,0,IF(AND(($S377-CP377)&gt;0,(CO377-$R377)&gt;0),$V377/365*(CP377-CO377+1),IF(AND(($S377-CP377)&lt;=0,(CO377-$R377)&gt;0),$V377/365*($S377-CO377+1),$V377/365*(CP377-$R377+1))))),0)</f>
        <v>0</v>
      </c>
    </row>
    <row r="378" s="85" customFormat="1" ht="24" customHeight="1" outlineLevel="4" spans="1:95">
      <c r="A378" s="124"/>
      <c r="B378" s="125"/>
      <c r="C378" s="126"/>
      <c r="D378" s="124"/>
      <c r="E378" s="125"/>
      <c r="F378" s="125"/>
      <c r="G378" s="125"/>
      <c r="H378" s="127"/>
      <c r="I378" s="127"/>
      <c r="J378" s="127">
        <f>Z378+AC378+AF378+AI378+AL378+AO378+AR378+AU378+AX378+BA378+BD378+BG378</f>
        <v>0</v>
      </c>
      <c r="K378" s="127">
        <f>K377+1</f>
        <v>4</v>
      </c>
      <c r="L378" s="152"/>
      <c r="M378" s="153">
        <f>IFERROR(VLOOKUP($L378,'2-2 引出数据_合同数据仓库'!$B$2:$BP$10000,3,FALSE),0)</f>
        <v>0</v>
      </c>
      <c r="N378" s="127"/>
      <c r="O378" s="153">
        <f>IFERROR(VLOOKUP((LEFT(VLOOKUP($L378,'2-2 引出数据_合同数据仓库'!$B$2:$BP$10000,64,FALSE),15)&amp;(RIGHT(VLOOKUP($L378,'2-2 引出数据_合同数据仓库'!$B$2:$BP$10000,64,FALSE),4)+1)),'2-2 引出数据_合同数据仓库'!$B$2:$BP$10000,3,FALSE),0)</f>
        <v>0</v>
      </c>
      <c r="P378" s="127"/>
      <c r="Q378" s="127">
        <f>IFERROR(VLOOKUP($L378,'2-2 引出数据_合同数据仓库'!$B$2:$BP$10000,28,FALSE),0)</f>
        <v>0</v>
      </c>
      <c r="R378" s="127">
        <f>IFERROR(VLOOKUP($L378,'2-2 引出数据_合同数据仓库'!$B$2:$BP$10000,29,FALSE),0)</f>
        <v>0</v>
      </c>
      <c r="S378" s="127">
        <f>IFERROR(VLOOKUP($L378,'2-2 引出数据_合同数据仓库'!$B$2:$BP$10000,4,FALSE),0)</f>
        <v>0</v>
      </c>
      <c r="T378" s="127"/>
      <c r="U378" s="127">
        <f>IFERROR(VLOOKUP($L378,'2-2 引出数据_合同数据仓库'!$B$2:$BP$10000,15,FALSE),0)</f>
        <v>0</v>
      </c>
      <c r="V378" s="127">
        <f>U378/(S378-R378+1)*365</f>
        <v>0</v>
      </c>
      <c r="W378" s="127"/>
      <c r="X378" s="159">
        <v>45658</v>
      </c>
      <c r="Y378" s="159">
        <f>X378+30</f>
        <v>45688</v>
      </c>
      <c r="Z378" s="163">
        <f>IFERROR(IF(($R378-Y378)&gt;=0,0,IF(($S378-X378)&lt;0,0,IF(AND(($S378-Y378)&gt;0,(X378-$R378)&gt;0),$V378/365*(Y378-X378+1),IF(AND(($S378-Y378)&lt;=0,(X378-$R378)&gt;0),$V378/365*($S378-X378+1),$V378/365*(Y378-$R378+1))))),0)</f>
        <v>0</v>
      </c>
      <c r="AA378" s="159">
        <f>Y378+1</f>
        <v>45689</v>
      </c>
      <c r="AB378" s="159">
        <f>AA378+27</f>
        <v>45716</v>
      </c>
      <c r="AC378" s="163">
        <f>IFERROR(IF(($R378-AB378)&gt;=0,0,IF(($S378-AA378)&lt;0,0,IF(AND(($S378-AB378)&gt;0,(AA378-$R378)&gt;0),$V378/365*(AB378-AA378+1),IF(AND(($S378-AB378)&lt;=0,(AA378-$R378)&gt;0),$V378/365*($S378-AA378+1),$V378/365*(AB378-$R378+1))))),0)</f>
        <v>0</v>
      </c>
      <c r="AD378" s="159">
        <f>AB378+1</f>
        <v>45717</v>
      </c>
      <c r="AE378" s="159">
        <f>AD378+30</f>
        <v>45747</v>
      </c>
      <c r="AF378" s="163">
        <f>IFERROR(IF(($R378-AE378)&gt;=0,0,IF(($S378-AD378)&lt;0,0,IF(AND(($S378-AE378)&gt;0,(AD378-$R378)&gt;0),$V378/365*(AE378-AD378+1),IF(AND(($S378-AE378)&lt;=0,(AD378-$R378)&gt;0),$V378/365*($S378-AD378+1),$V378/365*(AE378-$R378+1))))),0)</f>
        <v>0</v>
      </c>
      <c r="AG378" s="159">
        <f>AE378+1</f>
        <v>45748</v>
      </c>
      <c r="AH378" s="159">
        <f>AG378+29</f>
        <v>45777</v>
      </c>
      <c r="AI378" s="163">
        <f>IFERROR(IF(($R378-AH378)&gt;=0,0,IF(($S378-AG378)&lt;0,0,IF(AND(($S378-AH378)&gt;0,(AG378-$R378)&gt;0),$V378/365*(AH378-AG378+1),IF(AND(($S378-AH378)&lt;=0,(AG378-$R378)&gt;0),$V378/365*($S378-AG378+1),$V378/365*(AH378-$R378+1))))),0)</f>
        <v>0</v>
      </c>
      <c r="AJ378" s="159">
        <f>AH378+1</f>
        <v>45778</v>
      </c>
      <c r="AK378" s="159">
        <f>AJ378+30</f>
        <v>45808</v>
      </c>
      <c r="AL378" s="163">
        <f>IFERROR(IF(($R378-AK378)&gt;=0,0,IF(($S378-AJ378)&lt;0,0,IF(AND(($S378-AK378)&gt;0,(AJ378-$R378)&gt;0),$V378/365*(AK378-AJ378+1),IF(AND(($S378-AK378)&lt;=0,(AJ378-$R378)&gt;0),$V378/365*($S378-AJ378+1),$V378/365*(AK378-$R378+1))))),0)</f>
        <v>0</v>
      </c>
      <c r="AM378" s="159">
        <f>AK378+1</f>
        <v>45809</v>
      </c>
      <c r="AN378" s="159">
        <f>AM378+29</f>
        <v>45838</v>
      </c>
      <c r="AO378" s="163">
        <f>IFERROR(IF(($R378-AN378)&gt;=0,0,IF(($S378-AM378)&lt;0,0,IF(AND(($S378-AN378)&gt;0,(AM378-$R378)&gt;0),$V378/365*(AN378-AM378+1),IF(AND(($S378-AN378)&lt;=0,(AM378-$R378)&gt;0),$V378/365*($S378-AM378+1),$V378/365*(AN378-$R378+1))))),0)</f>
        <v>0</v>
      </c>
      <c r="AP378" s="159">
        <f>AN378+1</f>
        <v>45839</v>
      </c>
      <c r="AQ378" s="159">
        <f>AP378+30</f>
        <v>45869</v>
      </c>
      <c r="AR378" s="163">
        <f>IFERROR(IF(($R378-AQ378)&gt;=0,0,IF(($S378-AP378)&lt;0,0,IF(AND(($S378-AQ378)&gt;0,(AP378-$R378)&gt;0),$V378/365*(AQ378-AP378+1),IF(AND(($S378-AQ378)&lt;=0,(AP378-$R378)&gt;0),$V378/365*($S378-AP378+1),$V378/365*(AQ378-$R378+1))))),0)</f>
        <v>0</v>
      </c>
      <c r="AS378" s="159">
        <f>AQ378+1</f>
        <v>45870</v>
      </c>
      <c r="AT378" s="159">
        <f>AS378+30</f>
        <v>45900</v>
      </c>
      <c r="AU378" s="163">
        <f>IFERROR(IF(($R378-AT378)&gt;=0,0,IF(($S378-AS378)&lt;0,0,IF(AND(($S378-AT378)&gt;0,(AS378-$R378)&gt;0),$V378/365*(AT378-AS378+1),IF(AND(($S378-AT378)&lt;=0,(AS378-$R378)&gt;0),$V378/365*($S378-AS378+1),$V378/365*(AT378-$R378+1))))),0)</f>
        <v>0</v>
      </c>
      <c r="AV378" s="159">
        <f>AT378+1</f>
        <v>45901</v>
      </c>
      <c r="AW378" s="159">
        <f>AV378+29</f>
        <v>45930</v>
      </c>
      <c r="AX378" s="163">
        <f>IFERROR(IF(($R378-AW378)&gt;=0,0,IF(($S378-AV378)&lt;0,0,IF(AND(($S378-AW378)&gt;0,(AV378-$R378)&gt;0),$V378/365*(AW378-AV378+1),IF(AND(($S378-AW378)&lt;=0,(AV378-$R378)&gt;0),$V378/365*($S378-AV378+1),$V378/365*(AW378-$R378+1))))),0)</f>
        <v>0</v>
      </c>
      <c r="AY378" s="159">
        <f>AW378+1</f>
        <v>45931</v>
      </c>
      <c r="AZ378" s="159">
        <f>AY378+30</f>
        <v>45961</v>
      </c>
      <c r="BA378" s="163">
        <f>IFERROR(IF(($R378-AZ378)&gt;=0,0,IF(($S378-AY378)&lt;0,0,IF(AND(($S378-AZ378)&gt;0,(AY378-$R378)&gt;0),$V378/365*(AZ378-AY378+1),IF(AND(($S378-AZ378)&lt;=0,(AY378-$R378)&gt;0),$V378/365*($S378-AY378+1),$V378/365*(AZ378-$R378+1))))),0)</f>
        <v>0</v>
      </c>
      <c r="BB378" s="159">
        <f>AZ378+1</f>
        <v>45962</v>
      </c>
      <c r="BC378" s="159">
        <f>BB378+29</f>
        <v>45991</v>
      </c>
      <c r="BD378" s="163">
        <f>IFERROR(IF(($R378-BC378)&gt;=0,0,IF(($S378-BB378)&lt;0,0,IF(AND(($S378-BC378)&gt;0,(BB378-$R378)&gt;0),$V378/365*(BC378-BB378+1),IF(AND(($S378-BC378)&lt;=0,(BB378-$R378)&gt;0),$V378/365*($S378-BB378+1),$V378/365*(BC378-$R378+1))))),0)</f>
        <v>0</v>
      </c>
      <c r="BE378" s="159">
        <f>BC378+1</f>
        <v>45992</v>
      </c>
      <c r="BF378" s="159">
        <f>BE378+30</f>
        <v>46022</v>
      </c>
      <c r="BG378" s="163">
        <f>IFERROR(IF(($R378-BF378)&gt;=0,0,IF(($S378-BE378)&lt;0,0,IF(AND(($S378-BF378)&gt;0,(BE378-$R378)&gt;0),$V378/365*(BF378-BE378+1),IF(AND(($S378-BF378)&lt;=0,(BE378-$R378)&gt;0),$V378/365*($S378-BE378+1),$V378/365*(BF378-$R378+1))))),0)</f>
        <v>0</v>
      </c>
      <c r="BH378" s="159">
        <v>46023</v>
      </c>
      <c r="BI378" s="159">
        <f>BH378+30</f>
        <v>46053</v>
      </c>
      <c r="BJ378" s="163">
        <f>IFERROR(IF(($R378-BI378)&gt;=0,0,IF(($S378-BH378)&lt;0,0,IF(AND(($S378-BI378)&gt;0,(BH378-$R378)&gt;0),$V378/365*(BI378-BH378+1),IF(AND(($S378-BI378)&lt;=0,(BH378-$R378)&gt;0),$V378/365*($S378-BH378+1),$V378/365*(BI378-$R378+1))))),0)</f>
        <v>0</v>
      </c>
      <c r="BK378" s="159">
        <f>BI378+1</f>
        <v>46054</v>
      </c>
      <c r="BL378" s="159">
        <f>BK378+27</f>
        <v>46081</v>
      </c>
      <c r="BM378" s="163">
        <f>IFERROR(IF(($R378-BL378)&gt;=0,0,IF(($S378-BK378)&lt;0,0,IF(AND(($S378-BL378)&gt;0,(BK378-$R378)&gt;0),$V378/365*(BL378-BK378+1),IF(AND(($S378-BL378)&lt;=0,(BK378-$R378)&gt;0),$V378/365*($S378-BK378+1),$V378/365*(BL378-$R378+1))))),0)</f>
        <v>0</v>
      </c>
      <c r="BN378" s="159">
        <f>BL378+1</f>
        <v>46082</v>
      </c>
      <c r="BO378" s="159">
        <f>BN378+30</f>
        <v>46112</v>
      </c>
      <c r="BP378" s="163">
        <f>IFERROR(IF(($R378-BO378)&gt;=0,0,IF(($S378-BN378)&lt;0,0,IF(AND(($S378-BO378)&gt;0,(BN378-$R378)&gt;0),$V378/365*(BO378-BN378+1),IF(AND(($S378-BO378)&lt;=0,(BN378-$R378)&gt;0),$V378/365*($S378-BN378+1),$V378/365*(BO378-$R378+1))))),0)</f>
        <v>0</v>
      </c>
      <c r="BQ378" s="159">
        <f>BO378+1</f>
        <v>46113</v>
      </c>
      <c r="BR378" s="159">
        <f>BQ378+29</f>
        <v>46142</v>
      </c>
      <c r="BS378" s="163">
        <f>IFERROR(IF(($R378-BR378)&gt;=0,0,IF(($S378-BQ378)&lt;0,0,IF(AND(($S378-BR378)&gt;0,(BQ378-$R378)&gt;0),$V378/365*(BR378-BQ378+1),IF(AND(($S378-BR378)&lt;=0,(BQ378-$R378)&gt;0),$V378/365*($S378-BQ378+1),$V378/365*(BR378-$R378+1))))),0)</f>
        <v>0</v>
      </c>
      <c r="BT378" s="159">
        <f>BR378+1</f>
        <v>46143</v>
      </c>
      <c r="BU378" s="159">
        <f>BT378+30</f>
        <v>46173</v>
      </c>
      <c r="BV378" s="163">
        <f>IFERROR(IF(($R378-BU378)&gt;=0,0,IF(($S378-BT378)&lt;0,0,IF(AND(($S378-BU378)&gt;0,(BT378-$R378)&gt;0),$V378/365*(BU378-BT378+1),IF(AND(($S378-BU378)&lt;=0,(BT378-$R378)&gt;0),$V378/365*($S378-BT378+1),$V378/365*(BU378-$R378+1))))),0)</f>
        <v>0</v>
      </c>
      <c r="BW378" s="159">
        <f>BU378+1</f>
        <v>46174</v>
      </c>
      <c r="BX378" s="159">
        <f>BW378+29</f>
        <v>46203</v>
      </c>
      <c r="BY378" s="163">
        <f>IFERROR(IF(($R378-BX378)&gt;=0,0,IF(($S378-BW378)&lt;0,0,IF(AND(($S378-BX378)&gt;0,(BW378-$R378)&gt;0),$V378/365*(BX378-BW378+1),IF(AND(($S378-BX378)&lt;=0,(BW378-$R378)&gt;0),$V378/365*($S378-BW378+1),$V378/365*(BX378-$R378+1))))),0)</f>
        <v>0</v>
      </c>
      <c r="BZ378" s="159">
        <f>BX378+1</f>
        <v>46204</v>
      </c>
      <c r="CA378" s="159">
        <f>BZ378+30</f>
        <v>46234</v>
      </c>
      <c r="CB378" s="163">
        <f>IFERROR(IF(($R378-CA378)&gt;=0,0,IF(($S378-BZ378)&lt;0,0,IF(AND(($S378-CA378)&gt;0,(BZ378-$R378)&gt;0),$V378/365*(CA378-BZ378+1),IF(AND(($S378-CA378)&lt;=0,(BZ378-$R378)&gt;0),$V378/365*($S378-BZ378+1),$V378/365*(CA378-$R378+1))))),0)</f>
        <v>0</v>
      </c>
      <c r="CC378" s="159">
        <f>CA378+1</f>
        <v>46235</v>
      </c>
      <c r="CD378" s="159">
        <f>CC378+30</f>
        <v>46265</v>
      </c>
      <c r="CE378" s="163">
        <f>IFERROR(IF(($R378-CD378)&gt;=0,0,IF(($S378-CC378)&lt;0,0,IF(AND(($S378-CD378)&gt;0,(CC378-$R378)&gt;0),$V378/365*(CD378-CC378+1),IF(AND(($S378-CD378)&lt;=0,(CC378-$R378)&gt;0),$V378/365*($S378-CC378+1),$V378/365*(CD378-$R378+1))))),0)</f>
        <v>0</v>
      </c>
      <c r="CF378" s="159">
        <f>CD378+1</f>
        <v>46266</v>
      </c>
      <c r="CG378" s="159">
        <f>CF378+29</f>
        <v>46295</v>
      </c>
      <c r="CH378" s="163">
        <f>IFERROR(IF(($R378-CG378)&gt;=0,0,IF(($S378-CF378)&lt;0,0,IF(AND(($S378-CG378)&gt;0,(CF378-$R378)&gt;0),$V378/365*(CG378-CF378+1),IF(AND(($S378-CG378)&lt;=0,(CF378-$R378)&gt;0),$V378/365*($S378-CF378+1),$V378/365*(CG378-$R378+1))))),0)</f>
        <v>0</v>
      </c>
      <c r="CI378" s="159">
        <f>CG378+1</f>
        <v>46296</v>
      </c>
      <c r="CJ378" s="159">
        <f>CI378+30</f>
        <v>46326</v>
      </c>
      <c r="CK378" s="163">
        <f>IFERROR(IF(($R378-CJ378)&gt;=0,0,IF(($S378-CI378)&lt;0,0,IF(AND(($S378-CJ378)&gt;0,(CI378-$R378)&gt;0),$V378/365*(CJ378-CI378+1),IF(AND(($S378-CJ378)&lt;=0,(CI378-$R378)&gt;0),$V378/365*($S378-CI378+1),$V378/365*(CJ378-$R378+1))))),0)</f>
        <v>0</v>
      </c>
      <c r="CL378" s="159">
        <f>CJ378+1</f>
        <v>46327</v>
      </c>
      <c r="CM378" s="159">
        <f>CL378+29</f>
        <v>46356</v>
      </c>
      <c r="CN378" s="163">
        <f>IFERROR(IF(($R378-CM378)&gt;=0,0,IF(($S378-CL378)&lt;0,0,IF(AND(($S378-CM378)&gt;0,(CL378-$R378)&gt;0),$V378/365*(CM378-CL378+1),IF(AND(($S378-CM378)&lt;=0,(CL378-$R378)&gt;0),$V378/365*($S378-CL378+1),$V378/365*(CM378-$R378+1))))),0)</f>
        <v>0</v>
      </c>
      <c r="CO378" s="159">
        <f>CM378+1</f>
        <v>46357</v>
      </c>
      <c r="CP378" s="159">
        <f>CO378+30</f>
        <v>46387</v>
      </c>
      <c r="CQ378" s="163">
        <f>IFERROR(IF(($R378-CP378)&gt;=0,0,IF(($S378-CO378)&lt;0,0,IF(AND(($S378-CP378)&gt;0,(CO378-$R378)&gt;0),$V378/365*(CP378-CO378+1),IF(AND(($S378-CP378)&lt;=0,(CO378-$R378)&gt;0),$V378/365*($S378-CO378+1),$V378/365*(CP378-$R378+1))))),0)</f>
        <v>0</v>
      </c>
    </row>
    <row r="379" s="85" customFormat="1" ht="24" customHeight="1" outlineLevel="4" spans="1:95">
      <c r="A379" s="128" t="s">
        <v>2815</v>
      </c>
      <c r="B379" s="129"/>
      <c r="C379" s="129"/>
      <c r="D379" s="129"/>
      <c r="E379" s="129"/>
      <c r="F379" s="129"/>
      <c r="G379" s="130"/>
      <c r="H379" s="131"/>
      <c r="I379" s="131"/>
      <c r="J379" s="131"/>
      <c r="K379" s="131"/>
      <c r="L379" s="154"/>
      <c r="M379" s="154"/>
      <c r="N379" s="131"/>
      <c r="O379" s="131"/>
      <c r="P379" s="131"/>
      <c r="Q379" s="131"/>
      <c r="R379" s="131"/>
      <c r="S379" s="131"/>
      <c r="T379" s="131"/>
      <c r="U379" s="131"/>
      <c r="V379" s="131"/>
      <c r="W379" s="131"/>
      <c r="X379" s="131"/>
      <c r="Y379" s="131"/>
      <c r="Z379" s="131"/>
      <c r="AA379" s="131"/>
      <c r="AB379" s="131"/>
      <c r="AC379" s="131"/>
      <c r="AD379" s="131"/>
      <c r="AE379" s="131"/>
      <c r="AF379" s="131"/>
      <c r="AG379" s="131"/>
      <c r="AH379" s="131"/>
      <c r="AI379" s="131"/>
      <c r="AJ379" s="131"/>
      <c r="AK379" s="131"/>
      <c r="AL379" s="131"/>
      <c r="AM379" s="131"/>
      <c r="AN379" s="131"/>
      <c r="AO379" s="131"/>
      <c r="AP379" s="131"/>
      <c r="AQ379" s="131"/>
      <c r="AR379" s="131"/>
      <c r="AS379" s="131"/>
      <c r="AT379" s="131"/>
      <c r="AU379" s="131"/>
      <c r="AV379" s="131"/>
      <c r="AW379" s="131"/>
      <c r="AX379" s="131"/>
      <c r="AY379" s="131"/>
      <c r="AZ379" s="131"/>
      <c r="BA379" s="131"/>
      <c r="BB379" s="131"/>
      <c r="BC379" s="131"/>
      <c r="BD379" s="131"/>
      <c r="BE379" s="131"/>
      <c r="BF379" s="131"/>
      <c r="BG379" s="131"/>
      <c r="BH379" s="131"/>
      <c r="BI379" s="131"/>
      <c r="BJ379" s="131"/>
      <c r="BK379" s="131"/>
      <c r="BL379" s="131"/>
      <c r="BM379" s="131"/>
      <c r="BN379" s="131"/>
      <c r="BO379" s="131"/>
      <c r="BP379" s="131"/>
      <c r="BQ379" s="131"/>
      <c r="BR379" s="131"/>
      <c r="BS379" s="131"/>
      <c r="BT379" s="131"/>
      <c r="BU379" s="131"/>
      <c r="BV379" s="131"/>
      <c r="BW379" s="131"/>
      <c r="BX379" s="131"/>
      <c r="BY379" s="131"/>
      <c r="BZ379" s="131"/>
      <c r="CA379" s="131"/>
      <c r="CB379" s="131"/>
      <c r="CC379" s="131"/>
      <c r="CD379" s="131"/>
      <c r="CE379" s="131"/>
      <c r="CF379" s="131"/>
      <c r="CG379" s="131"/>
      <c r="CH379" s="131"/>
      <c r="CI379" s="131"/>
      <c r="CJ379" s="131"/>
      <c r="CK379" s="131"/>
      <c r="CL379" s="131"/>
      <c r="CM379" s="131"/>
      <c r="CN379" s="131"/>
      <c r="CO379" s="131"/>
      <c r="CP379" s="131"/>
      <c r="CQ379" s="131"/>
    </row>
    <row r="380" ht="24" customHeight="1" outlineLevel="3" spans="1:95">
      <c r="A380" s="120"/>
      <c r="B380" s="121" t="s">
        <v>793</v>
      </c>
      <c r="C380" s="122" t="s">
        <v>1350</v>
      </c>
      <c r="D380" s="120" t="s">
        <v>1351</v>
      </c>
      <c r="E380" s="121" t="s">
        <v>1352</v>
      </c>
      <c r="F380" s="121"/>
      <c r="G380" s="121" t="s">
        <v>937</v>
      </c>
      <c r="H380" s="123">
        <f>X380+AA380+AD380+AG380+AJ380+AM380+AP380+AS380+AV380+AY380+BB380+BE380</f>
        <v>0</v>
      </c>
      <c r="I380" s="123">
        <f>Y380+AB380+AE380+AH380+AK380+AN380+AQ380+AT380+AW380+AZ380+BC380+BF380</f>
        <v>0</v>
      </c>
      <c r="J380" s="123">
        <f>Z380+AC380+AF380+AI380+AL380+AO380+AR380+AU380+AX380+BA380+BD380+BG380</f>
        <v>0</v>
      </c>
      <c r="K380" s="123"/>
      <c r="L380" s="151"/>
      <c r="M380" s="151"/>
      <c r="N380" s="123"/>
      <c r="O380" s="123"/>
      <c r="P380" s="123"/>
      <c r="Q380" s="123"/>
      <c r="R380" s="123"/>
      <c r="S380" s="123"/>
      <c r="T380" s="123"/>
      <c r="U380" s="123"/>
      <c r="V380" s="123"/>
      <c r="W380" s="123"/>
      <c r="X380" s="123">
        <f>VLOOKUP($C380,'1 预算编制表单'!$C:$BJ,27,FALSE)</f>
        <v>0</v>
      </c>
      <c r="Y380" s="123">
        <f>X380-Z380</f>
        <v>0</v>
      </c>
      <c r="Z380" s="123">
        <f>SUM(Z381:Z385)</f>
        <v>0</v>
      </c>
      <c r="AA380" s="123">
        <f>VLOOKUP($C380,'1 预算编制表单'!$C:$BJ,30,FALSE)</f>
        <v>0</v>
      </c>
      <c r="AB380" s="123">
        <f>AA380-AC380</f>
        <v>0</v>
      </c>
      <c r="AC380" s="123">
        <f>SUM(AC381:AC385)</f>
        <v>0</v>
      </c>
      <c r="AD380" s="123">
        <f>VLOOKUP($C380,'1 预算编制表单'!$C:$BJ,33,FALSE)</f>
        <v>0</v>
      </c>
      <c r="AE380" s="123">
        <f>AD380-AF380</f>
        <v>0</v>
      </c>
      <c r="AF380" s="123">
        <f>SUM(AF381:AF385)</f>
        <v>0</v>
      </c>
      <c r="AG380" s="123">
        <f>VLOOKUP($C380,'1 预算编制表单'!$C:$BJ,36,FALSE)</f>
        <v>0</v>
      </c>
      <c r="AH380" s="123">
        <f>AG380-AI380</f>
        <v>0</v>
      </c>
      <c r="AI380" s="123">
        <f>SUM(AI381:AI385)</f>
        <v>0</v>
      </c>
      <c r="AJ380" s="123">
        <f>VLOOKUP($C380,'1 预算编制表单'!$C:$BJ,39,FALSE)</f>
        <v>0</v>
      </c>
      <c r="AK380" s="123">
        <f>AJ380-AL380</f>
        <v>0</v>
      </c>
      <c r="AL380" s="123">
        <f>SUM(AL381:AL385)</f>
        <v>0</v>
      </c>
      <c r="AM380" s="123">
        <f>VLOOKUP($C380,'1 预算编制表单'!$C:$BJ,42,FALSE)</f>
        <v>0</v>
      </c>
      <c r="AN380" s="123">
        <f>AM380-AO380</f>
        <v>0</v>
      </c>
      <c r="AO380" s="123">
        <f>SUM(AO381:AO385)</f>
        <v>0</v>
      </c>
      <c r="AP380" s="123">
        <f>VLOOKUP($C380,'1 预算编制表单'!$C:$BJ,45,FALSE)</f>
        <v>0</v>
      </c>
      <c r="AQ380" s="123">
        <f>AP380-AR380</f>
        <v>0</v>
      </c>
      <c r="AR380" s="123">
        <f>SUM(AR381:AR385)</f>
        <v>0</v>
      </c>
      <c r="AS380" s="123">
        <f>VLOOKUP($C380,'1 预算编制表单'!$C:$BJ,48,FALSE)</f>
        <v>0</v>
      </c>
      <c r="AT380" s="123">
        <f>AS380-AU380</f>
        <v>0</v>
      </c>
      <c r="AU380" s="123">
        <f>SUM(AU381:AU385)</f>
        <v>0</v>
      </c>
      <c r="AV380" s="123">
        <f>VLOOKUP($C380,'1 预算编制表单'!$C:$BJ,51,FALSE)</f>
        <v>0</v>
      </c>
      <c r="AW380" s="123">
        <f>AV380-AX380</f>
        <v>0</v>
      </c>
      <c r="AX380" s="123">
        <f>SUM(AX381:AX385)</f>
        <v>0</v>
      </c>
      <c r="AY380" s="123">
        <f>VLOOKUP($C380,'1 预算编制表单'!$C:$BJ,54,FALSE)</f>
        <v>0</v>
      </c>
      <c r="AZ380" s="123">
        <f>AY380-BA380</f>
        <v>0</v>
      </c>
      <c r="BA380" s="123">
        <f>SUM(BA381:BA385)</f>
        <v>0</v>
      </c>
      <c r="BB380" s="123">
        <f>VLOOKUP($C380,'1 预算编制表单'!$C:$BJ,57,FALSE)</f>
        <v>0</v>
      </c>
      <c r="BC380" s="123">
        <f>BB380-BD380</f>
        <v>0</v>
      </c>
      <c r="BD380" s="123">
        <f>SUM(BD381:BD385)</f>
        <v>0</v>
      </c>
      <c r="BE380" s="123">
        <f>VLOOKUP($C380,'1 预算编制表单'!$C:$BJ,60,FALSE)</f>
        <v>0</v>
      </c>
      <c r="BF380" s="123">
        <f>BE380-BG380</f>
        <v>0</v>
      </c>
      <c r="BG380" s="123">
        <f>SUM(BG381:BG385)</f>
        <v>0</v>
      </c>
      <c r="BH380" s="123">
        <f>VLOOKUP($C380,'1 预算编制表单'!$C:$BJ,27,FALSE)</f>
        <v>0</v>
      </c>
      <c r="BI380" s="123">
        <f>BH380-BJ380</f>
        <v>0</v>
      </c>
      <c r="BJ380" s="123">
        <f>SUM(BJ381:BJ385)</f>
        <v>0</v>
      </c>
      <c r="BK380" s="123">
        <f>VLOOKUP($C380,'1 预算编制表单'!$C:$BJ,30,FALSE)</f>
        <v>0</v>
      </c>
      <c r="BL380" s="123">
        <f>BK380-BM380</f>
        <v>0</v>
      </c>
      <c r="BM380" s="123">
        <f>SUM(BM381:BM385)</f>
        <v>0</v>
      </c>
      <c r="BN380" s="123">
        <f>VLOOKUP($C380,'1 预算编制表单'!$C:$BJ,33,FALSE)</f>
        <v>0</v>
      </c>
      <c r="BO380" s="123">
        <f>BN380-BP380</f>
        <v>0</v>
      </c>
      <c r="BP380" s="123">
        <f>SUM(BP381:BP385)</f>
        <v>0</v>
      </c>
      <c r="BQ380" s="123">
        <f>VLOOKUP($C380,'1 预算编制表单'!$C:$BJ,36,FALSE)</f>
        <v>0</v>
      </c>
      <c r="BR380" s="123">
        <f>BQ380-BS380</f>
        <v>0</v>
      </c>
      <c r="BS380" s="123">
        <f>SUM(BS381:BS385)</f>
        <v>0</v>
      </c>
      <c r="BT380" s="123">
        <f>VLOOKUP($C380,'1 预算编制表单'!$C:$BJ,39,FALSE)</f>
        <v>0</v>
      </c>
      <c r="BU380" s="123">
        <f>BT380-BV380</f>
        <v>0</v>
      </c>
      <c r="BV380" s="123">
        <f>SUM(BV381:BV385)</f>
        <v>0</v>
      </c>
      <c r="BW380" s="123">
        <f>VLOOKUP($C380,'1 预算编制表单'!$C:$BJ,42,FALSE)</f>
        <v>0</v>
      </c>
      <c r="BX380" s="123">
        <f>BW380-BY380</f>
        <v>0</v>
      </c>
      <c r="BY380" s="123">
        <f>SUM(BY381:BY385)</f>
        <v>0</v>
      </c>
      <c r="BZ380" s="123">
        <f>VLOOKUP($C380,'1 预算编制表单'!$C:$BJ,45,FALSE)</f>
        <v>0</v>
      </c>
      <c r="CA380" s="123">
        <f>BZ380-CB380</f>
        <v>0</v>
      </c>
      <c r="CB380" s="123">
        <f>SUM(CB381:CB385)</f>
        <v>0</v>
      </c>
      <c r="CC380" s="123">
        <f>VLOOKUP($C380,'1 预算编制表单'!$C:$BJ,48,FALSE)</f>
        <v>0</v>
      </c>
      <c r="CD380" s="123">
        <f>CC380-CE380</f>
        <v>0</v>
      </c>
      <c r="CE380" s="123">
        <f>SUM(CE381:CE385)</f>
        <v>0</v>
      </c>
      <c r="CF380" s="123">
        <f>VLOOKUP($C380,'1 预算编制表单'!$C:$BJ,51,FALSE)</f>
        <v>0</v>
      </c>
      <c r="CG380" s="123">
        <f>CF380-CH380</f>
        <v>0</v>
      </c>
      <c r="CH380" s="123">
        <f>SUM(CH381:CH385)</f>
        <v>0</v>
      </c>
      <c r="CI380" s="123">
        <f>VLOOKUP($C380,'1 预算编制表单'!$C:$BJ,54,FALSE)</f>
        <v>0</v>
      </c>
      <c r="CJ380" s="123">
        <f>CI380-CK380</f>
        <v>0</v>
      </c>
      <c r="CK380" s="123">
        <f>SUM(CK381:CK385)</f>
        <v>0</v>
      </c>
      <c r="CL380" s="123">
        <f>VLOOKUP($C380,'1 预算编制表单'!$C:$BJ,57,FALSE)</f>
        <v>0</v>
      </c>
      <c r="CM380" s="123">
        <f>CL380-CN380</f>
        <v>0</v>
      </c>
      <c r="CN380" s="123">
        <f>SUM(CN381:CN385)</f>
        <v>0</v>
      </c>
      <c r="CO380" s="123">
        <f>VLOOKUP($C380,'1 预算编制表单'!$C:$BJ,60,FALSE)</f>
        <v>0</v>
      </c>
      <c r="CP380" s="123">
        <f>CO380-CQ380</f>
        <v>0</v>
      </c>
      <c r="CQ380" s="123">
        <f>SUM(CQ381:CQ385)</f>
        <v>0</v>
      </c>
    </row>
    <row r="381" s="85" customFormat="1" ht="24" customHeight="1" outlineLevel="4" spans="1:95">
      <c r="A381" s="124"/>
      <c r="B381" s="125"/>
      <c r="C381" s="126"/>
      <c r="D381" s="124"/>
      <c r="E381" s="125"/>
      <c r="F381" s="125"/>
      <c r="G381" s="125"/>
      <c r="H381" s="127"/>
      <c r="I381" s="127"/>
      <c r="J381" s="127">
        <f>Z381+AC381+AF381+AI381+AL381+AO381+AR381+AU381+AX381+BA381+BD381+BG381</f>
        <v>0</v>
      </c>
      <c r="K381" s="127">
        <v>1</v>
      </c>
      <c r="L381" s="152" t="s">
        <v>2858</v>
      </c>
      <c r="M381" s="153" t="str">
        <f>IFERROR(VLOOKUP($L381,'2-2 引出数据_合同数据仓库'!$B$2:$BP$10000,3,FALSE),0)</f>
        <v>深圳金地中心绿植租摆合同用印申请</v>
      </c>
      <c r="N381" s="127"/>
      <c r="O381" s="153">
        <f>IFERROR(VLOOKUP((LEFT(VLOOKUP($L381,'2-2 引出数据_合同数据仓库'!$B$2:$BP$10000,64,FALSE),15)&amp;(RIGHT(VLOOKUP($L381,'2-2 引出数据_合同数据仓库'!$B$2:$BP$10000,64,FALSE),4)+1)),'2-2 引出数据_合同数据仓库'!$B$2:$BP$10000,3,FALSE),0)</f>
        <v>0</v>
      </c>
      <c r="P381" s="127"/>
      <c r="Q381" s="127" t="str">
        <f>IFERROR(VLOOKUP($L381,'2-2 引出数据_合同数据仓库'!$B$2:$BP$10000,28,FALSE),0)</f>
        <v>2023-09-01</v>
      </c>
      <c r="R381" s="127" t="str">
        <f>IFERROR(VLOOKUP($L381,'2-2 引出数据_合同数据仓库'!$B$2:$BP$10000,29,FALSE),0)</f>
        <v>2023-10-01</v>
      </c>
      <c r="S381" s="127" t="str">
        <f>IFERROR(VLOOKUP($L381,'2-2 引出数据_合同数据仓库'!$B$2:$BP$10000,4,FALSE),0)</f>
        <v>2024-09-30</v>
      </c>
      <c r="T381" s="127"/>
      <c r="U381" s="127">
        <f>IFERROR(VLOOKUP($L381,'2-2 引出数据_合同数据仓库'!$B$2:$BP$10000,15,FALSE),0)</f>
        <v>111072</v>
      </c>
      <c r="V381" s="127">
        <f>U381/(S381-R381+1)*365</f>
        <v>110768.524590164</v>
      </c>
      <c r="W381" s="127"/>
      <c r="X381" s="159">
        <v>45658</v>
      </c>
      <c r="Y381" s="159">
        <f>X381+30</f>
        <v>45688</v>
      </c>
      <c r="Z381" s="163">
        <f>IFERROR(IF(($R381-Y381)&gt;=0,0,IF(($S381-X381)&lt;0,0,IF(AND(($S381-Y381)&gt;0,(X381-$R381)&gt;0),$V381/365*(Y381-X381+1),IF(AND(($S381-Y381)&lt;=0,(X381-$R381)&gt;0),$V381/365*($S381-X381+1),$V381/365*(Y381-$R381+1))))),0)</f>
        <v>0</v>
      </c>
      <c r="AA381" s="159">
        <f>Y381+1</f>
        <v>45689</v>
      </c>
      <c r="AB381" s="159">
        <f>AA381+27</f>
        <v>45716</v>
      </c>
      <c r="AC381" s="163">
        <f>IFERROR(IF(($R381-AB381)&gt;=0,0,IF(($S381-AA381)&lt;0,0,IF(AND(($S381-AB381)&gt;0,(AA381-$R381)&gt;0),$V381/365*(AB381-AA381+1),IF(AND(($S381-AB381)&lt;=0,(AA381-$R381)&gt;0),$V381/365*($S381-AA381+1),$V381/365*(AB381-$R381+1))))),0)</f>
        <v>0</v>
      </c>
      <c r="AD381" s="159">
        <f>AB381+1</f>
        <v>45717</v>
      </c>
      <c r="AE381" s="159">
        <f>AD381+30</f>
        <v>45747</v>
      </c>
      <c r="AF381" s="163">
        <f>IFERROR(IF(($R381-AE381)&gt;=0,0,IF(($S381-AD381)&lt;0,0,IF(AND(($S381-AE381)&gt;0,(AD381-$R381)&gt;0),$V381/365*(AE381-AD381+1),IF(AND(($S381-AE381)&lt;=0,(AD381-$R381)&gt;0),$V381/365*($S381-AD381+1),$V381/365*(AE381-$R381+1))))),0)</f>
        <v>0</v>
      </c>
      <c r="AG381" s="159">
        <f>AE381+1</f>
        <v>45748</v>
      </c>
      <c r="AH381" s="159">
        <f>AG381+29</f>
        <v>45777</v>
      </c>
      <c r="AI381" s="163">
        <f>IFERROR(IF(($R381-AH381)&gt;=0,0,IF(($S381-AG381)&lt;0,0,IF(AND(($S381-AH381)&gt;0,(AG381-$R381)&gt;0),$V381/365*(AH381-AG381+1),IF(AND(($S381-AH381)&lt;=0,(AG381-$R381)&gt;0),$V381/365*($S381-AG381+1),$V381/365*(AH381-$R381+1))))),0)</f>
        <v>0</v>
      </c>
      <c r="AJ381" s="159">
        <f>AH381+1</f>
        <v>45778</v>
      </c>
      <c r="AK381" s="159">
        <f>AJ381+30</f>
        <v>45808</v>
      </c>
      <c r="AL381" s="163">
        <f>IFERROR(IF(($R381-AK381)&gt;=0,0,IF(($S381-AJ381)&lt;0,0,IF(AND(($S381-AK381)&gt;0,(AJ381-$R381)&gt;0),$V381/365*(AK381-AJ381+1),IF(AND(($S381-AK381)&lt;=0,(AJ381-$R381)&gt;0),$V381/365*($S381-AJ381+1),$V381/365*(AK381-$R381+1))))),0)</f>
        <v>0</v>
      </c>
      <c r="AM381" s="159">
        <f>AK381+1</f>
        <v>45809</v>
      </c>
      <c r="AN381" s="159">
        <f>AM381+29</f>
        <v>45838</v>
      </c>
      <c r="AO381" s="163">
        <f>IFERROR(IF(($R381-AN381)&gt;=0,0,IF(($S381-AM381)&lt;0,0,IF(AND(($S381-AN381)&gt;0,(AM381-$R381)&gt;0),$V381/365*(AN381-AM381+1),IF(AND(($S381-AN381)&lt;=0,(AM381-$R381)&gt;0),$V381/365*($S381-AM381+1),$V381/365*(AN381-$R381+1))))),0)</f>
        <v>0</v>
      </c>
      <c r="AP381" s="159">
        <f>AN381+1</f>
        <v>45839</v>
      </c>
      <c r="AQ381" s="159">
        <f>AP381+30</f>
        <v>45869</v>
      </c>
      <c r="AR381" s="163">
        <f>IFERROR(IF(($R381-AQ381)&gt;=0,0,IF(($S381-AP381)&lt;0,0,IF(AND(($S381-AQ381)&gt;0,(AP381-$R381)&gt;0),$V381/365*(AQ381-AP381+1),IF(AND(($S381-AQ381)&lt;=0,(AP381-$R381)&gt;0),$V381/365*($S381-AP381+1),$V381/365*(AQ381-$R381+1))))),0)</f>
        <v>0</v>
      </c>
      <c r="AS381" s="159">
        <f>AQ381+1</f>
        <v>45870</v>
      </c>
      <c r="AT381" s="159">
        <f>AS381+30</f>
        <v>45900</v>
      </c>
      <c r="AU381" s="163">
        <f>IFERROR(IF(($R381-AT381)&gt;=0,0,IF(($S381-AS381)&lt;0,0,IF(AND(($S381-AT381)&gt;0,(AS381-$R381)&gt;0),$V381/365*(AT381-AS381+1),IF(AND(($S381-AT381)&lt;=0,(AS381-$R381)&gt;0),$V381/365*($S381-AS381+1),$V381/365*(AT381-$R381+1))))),0)</f>
        <v>0</v>
      </c>
      <c r="AV381" s="159">
        <f>AT381+1</f>
        <v>45901</v>
      </c>
      <c r="AW381" s="159">
        <f>AV381+29</f>
        <v>45930</v>
      </c>
      <c r="AX381" s="163">
        <f>IFERROR(IF(($R381-AW381)&gt;=0,0,IF(($S381-AV381)&lt;0,0,IF(AND(($S381-AW381)&gt;0,(AV381-$R381)&gt;0),$V381/365*(AW381-AV381+1),IF(AND(($S381-AW381)&lt;=0,(AV381-$R381)&gt;0),$V381/365*($S381-AV381+1),$V381/365*(AW381-$R381+1))))),0)</f>
        <v>0</v>
      </c>
      <c r="AY381" s="159">
        <f>AW381+1</f>
        <v>45931</v>
      </c>
      <c r="AZ381" s="159">
        <f>AY381+30</f>
        <v>45961</v>
      </c>
      <c r="BA381" s="163">
        <f>IFERROR(IF(($R381-AZ381)&gt;=0,0,IF(($S381-AY381)&lt;0,0,IF(AND(($S381-AZ381)&gt;0,(AY381-$R381)&gt;0),$V381/365*(AZ381-AY381+1),IF(AND(($S381-AZ381)&lt;=0,(AY381-$R381)&gt;0),$V381/365*($S381-AY381+1),$V381/365*(AZ381-$R381+1))))),0)</f>
        <v>0</v>
      </c>
      <c r="BB381" s="159">
        <f>AZ381+1</f>
        <v>45962</v>
      </c>
      <c r="BC381" s="159">
        <f>BB381+29</f>
        <v>45991</v>
      </c>
      <c r="BD381" s="163">
        <f>IFERROR(IF(($R381-BC381)&gt;=0,0,IF(($S381-BB381)&lt;0,0,IF(AND(($S381-BC381)&gt;0,(BB381-$R381)&gt;0),$V381/365*(BC381-BB381+1),IF(AND(($S381-BC381)&lt;=0,(BB381-$R381)&gt;0),$V381/365*($S381-BB381+1),$V381/365*(BC381-$R381+1))))),0)</f>
        <v>0</v>
      </c>
      <c r="BE381" s="159">
        <f>BC381+1</f>
        <v>45992</v>
      </c>
      <c r="BF381" s="159">
        <f>BE381+30</f>
        <v>46022</v>
      </c>
      <c r="BG381" s="163">
        <f>IFERROR(IF(($R381-BF381)&gt;=0,0,IF(($S381-BE381)&lt;0,0,IF(AND(($S381-BF381)&gt;0,(BE381-$R381)&gt;0),$V381/365*(BF381-BE381+1),IF(AND(($S381-BF381)&lt;=0,(BE381-$R381)&gt;0),$V381/365*($S381-BE381+1),$V381/365*(BF381-$R381+1))))),0)</f>
        <v>0</v>
      </c>
      <c r="BH381" s="159">
        <v>46023</v>
      </c>
      <c r="BI381" s="159">
        <f>BH381+30</f>
        <v>46053</v>
      </c>
      <c r="BJ381" s="163">
        <f>IFERROR(IF(($R381-BI381)&gt;=0,0,IF(($S381-BH381)&lt;0,0,IF(AND(($S381-BI381)&gt;0,(BH381-$R381)&gt;0),$V381/365*(BI381-BH381+1),IF(AND(($S381-BI381)&lt;=0,(BH381-$R381)&gt;0),$V381/365*($S381-BH381+1),$V381/365*(BI381-$R381+1))))),0)</f>
        <v>0</v>
      </c>
      <c r="BK381" s="159">
        <f>BI381+1</f>
        <v>46054</v>
      </c>
      <c r="BL381" s="159">
        <f>BK381+27</f>
        <v>46081</v>
      </c>
      <c r="BM381" s="163">
        <f>IFERROR(IF(($R381-BL381)&gt;=0,0,IF(($S381-BK381)&lt;0,0,IF(AND(($S381-BL381)&gt;0,(BK381-$R381)&gt;0),$V381/365*(BL381-BK381+1),IF(AND(($S381-BL381)&lt;=0,(BK381-$R381)&gt;0),$V381/365*($S381-BK381+1),$V381/365*(BL381-$R381+1))))),0)</f>
        <v>0</v>
      </c>
      <c r="BN381" s="159">
        <f>BL381+1</f>
        <v>46082</v>
      </c>
      <c r="BO381" s="159">
        <f>BN381+30</f>
        <v>46112</v>
      </c>
      <c r="BP381" s="163">
        <f>IFERROR(IF(($R381-BO381)&gt;=0,0,IF(($S381-BN381)&lt;0,0,IF(AND(($S381-BO381)&gt;0,(BN381-$R381)&gt;0),$V381/365*(BO381-BN381+1),IF(AND(($S381-BO381)&lt;=0,(BN381-$R381)&gt;0),$V381/365*($S381-BN381+1),$V381/365*(BO381-$R381+1))))),0)</f>
        <v>0</v>
      </c>
      <c r="BQ381" s="159">
        <f>BO381+1</f>
        <v>46113</v>
      </c>
      <c r="BR381" s="159">
        <f>BQ381+29</f>
        <v>46142</v>
      </c>
      <c r="BS381" s="163">
        <f>IFERROR(IF(($R381-BR381)&gt;=0,0,IF(($S381-BQ381)&lt;0,0,IF(AND(($S381-BR381)&gt;0,(BQ381-$R381)&gt;0),$V381/365*(BR381-BQ381+1),IF(AND(($S381-BR381)&lt;=0,(BQ381-$R381)&gt;0),$V381/365*($S381-BQ381+1),$V381/365*(BR381-$R381+1))))),0)</f>
        <v>0</v>
      </c>
      <c r="BT381" s="159">
        <f>BR381+1</f>
        <v>46143</v>
      </c>
      <c r="BU381" s="159">
        <f>BT381+30</f>
        <v>46173</v>
      </c>
      <c r="BV381" s="163">
        <f>IFERROR(IF(($R381-BU381)&gt;=0,0,IF(($S381-BT381)&lt;0,0,IF(AND(($S381-BU381)&gt;0,(BT381-$R381)&gt;0),$V381/365*(BU381-BT381+1),IF(AND(($S381-BU381)&lt;=0,(BT381-$R381)&gt;0),$V381/365*($S381-BT381+1),$V381/365*(BU381-$R381+1))))),0)</f>
        <v>0</v>
      </c>
      <c r="BW381" s="159">
        <f>BU381+1</f>
        <v>46174</v>
      </c>
      <c r="BX381" s="159">
        <f>BW381+29</f>
        <v>46203</v>
      </c>
      <c r="BY381" s="163">
        <f>IFERROR(IF(($R381-BX381)&gt;=0,0,IF(($S381-BW381)&lt;0,0,IF(AND(($S381-BX381)&gt;0,(BW381-$R381)&gt;0),$V381/365*(BX381-BW381+1),IF(AND(($S381-BX381)&lt;=0,(BW381-$R381)&gt;0),$V381/365*($S381-BW381+1),$V381/365*(BX381-$R381+1))))),0)</f>
        <v>0</v>
      </c>
      <c r="BZ381" s="159">
        <f>BX381+1</f>
        <v>46204</v>
      </c>
      <c r="CA381" s="159">
        <f>BZ381+30</f>
        <v>46234</v>
      </c>
      <c r="CB381" s="163">
        <f>IFERROR(IF(($R381-CA381)&gt;=0,0,IF(($S381-BZ381)&lt;0,0,IF(AND(($S381-CA381)&gt;0,(BZ381-$R381)&gt;0),$V381/365*(CA381-BZ381+1),IF(AND(($S381-CA381)&lt;=0,(BZ381-$R381)&gt;0),$V381/365*($S381-BZ381+1),$V381/365*(CA381-$R381+1))))),0)</f>
        <v>0</v>
      </c>
      <c r="CC381" s="159">
        <f>CA381+1</f>
        <v>46235</v>
      </c>
      <c r="CD381" s="159">
        <f>CC381+30</f>
        <v>46265</v>
      </c>
      <c r="CE381" s="163">
        <f>IFERROR(IF(($R381-CD381)&gt;=0,0,IF(($S381-CC381)&lt;0,0,IF(AND(($S381-CD381)&gt;0,(CC381-$R381)&gt;0),$V381/365*(CD381-CC381+1),IF(AND(($S381-CD381)&lt;=0,(CC381-$R381)&gt;0),$V381/365*($S381-CC381+1),$V381/365*(CD381-$R381+1))))),0)</f>
        <v>0</v>
      </c>
      <c r="CF381" s="159">
        <f>CD381+1</f>
        <v>46266</v>
      </c>
      <c r="CG381" s="159">
        <f>CF381+29</f>
        <v>46295</v>
      </c>
      <c r="CH381" s="163">
        <f>IFERROR(IF(($R381-CG381)&gt;=0,0,IF(($S381-CF381)&lt;0,0,IF(AND(($S381-CG381)&gt;0,(CF381-$R381)&gt;0),$V381/365*(CG381-CF381+1),IF(AND(($S381-CG381)&lt;=0,(CF381-$R381)&gt;0),$V381/365*($S381-CF381+1),$V381/365*(CG381-$R381+1))))),0)</f>
        <v>0</v>
      </c>
      <c r="CI381" s="159">
        <f>CG381+1</f>
        <v>46296</v>
      </c>
      <c r="CJ381" s="159">
        <f>CI381+30</f>
        <v>46326</v>
      </c>
      <c r="CK381" s="163">
        <f>IFERROR(IF(($R381-CJ381)&gt;=0,0,IF(($S381-CI381)&lt;0,0,IF(AND(($S381-CJ381)&gt;0,(CI381-$R381)&gt;0),$V381/365*(CJ381-CI381+1),IF(AND(($S381-CJ381)&lt;=0,(CI381-$R381)&gt;0),$V381/365*($S381-CI381+1),$V381/365*(CJ381-$R381+1))))),0)</f>
        <v>0</v>
      </c>
      <c r="CL381" s="159">
        <f>CJ381+1</f>
        <v>46327</v>
      </c>
      <c r="CM381" s="159">
        <f>CL381+29</f>
        <v>46356</v>
      </c>
      <c r="CN381" s="163">
        <f>IFERROR(IF(($R381-CM381)&gt;=0,0,IF(($S381-CL381)&lt;0,0,IF(AND(($S381-CM381)&gt;0,(CL381-$R381)&gt;0),$V381/365*(CM381-CL381+1),IF(AND(($S381-CM381)&lt;=0,(CL381-$R381)&gt;0),$V381/365*($S381-CL381+1),$V381/365*(CM381-$R381+1))))),0)</f>
        <v>0</v>
      </c>
      <c r="CO381" s="159">
        <f>CM381+1</f>
        <v>46357</v>
      </c>
      <c r="CP381" s="159">
        <f>CO381+30</f>
        <v>46387</v>
      </c>
      <c r="CQ381" s="163">
        <f>IFERROR(IF(($R381-CP381)&gt;=0,0,IF(($S381-CO381)&lt;0,0,IF(AND(($S381-CP381)&gt;0,(CO381-$R381)&gt;0),$V381/365*(CP381-CO381+1),IF(AND(($S381-CP381)&lt;=0,(CO381-$R381)&gt;0),$V381/365*($S381-CO381+1),$V381/365*(CP381-$R381+1))))),0)</f>
        <v>0</v>
      </c>
    </row>
    <row r="382" s="85" customFormat="1" ht="24" customHeight="1" outlineLevel="4" spans="1:95">
      <c r="A382" s="124"/>
      <c r="B382" s="125"/>
      <c r="C382" s="126"/>
      <c r="D382" s="124"/>
      <c r="E382" s="125"/>
      <c r="F382" s="125"/>
      <c r="G382" s="125"/>
      <c r="H382" s="127"/>
      <c r="I382" s="127"/>
      <c r="J382" s="127">
        <f>Z382+AC382+AF382+AI382+AL382+AO382+AR382+AU382+AX382+BA382+BD382+BG382</f>
        <v>0</v>
      </c>
      <c r="K382" s="127">
        <f>K381+1</f>
        <v>2</v>
      </c>
      <c r="L382" s="152"/>
      <c r="M382" s="153">
        <f>IFERROR(VLOOKUP($L382,'2-2 引出数据_合同数据仓库'!$B$2:$BP$10000,3,FALSE),0)</f>
        <v>0</v>
      </c>
      <c r="N382" s="127"/>
      <c r="O382" s="153">
        <f>IFERROR(VLOOKUP((LEFT(VLOOKUP($L382,'2-2 引出数据_合同数据仓库'!$B$2:$BP$10000,64,FALSE),15)&amp;(RIGHT(VLOOKUP($L382,'2-2 引出数据_合同数据仓库'!$B$2:$BP$10000,64,FALSE),4)+1)),'2-2 引出数据_合同数据仓库'!$B$2:$BP$10000,3,FALSE),0)</f>
        <v>0</v>
      </c>
      <c r="P382" s="127"/>
      <c r="Q382" s="127">
        <f>IFERROR(VLOOKUP($L382,'2-2 引出数据_合同数据仓库'!$B$2:$BP$10000,28,FALSE),0)</f>
        <v>0</v>
      </c>
      <c r="R382" s="127">
        <f>IFERROR(VLOOKUP($L382,'2-2 引出数据_合同数据仓库'!$B$2:$BP$10000,29,FALSE),0)</f>
        <v>0</v>
      </c>
      <c r="S382" s="127">
        <f>IFERROR(VLOOKUP($L382,'2-2 引出数据_合同数据仓库'!$B$2:$BP$10000,4,FALSE),0)</f>
        <v>0</v>
      </c>
      <c r="T382" s="127"/>
      <c r="U382" s="127">
        <f>IFERROR(VLOOKUP($L382,'2-2 引出数据_合同数据仓库'!$B$2:$BP$10000,15,FALSE),0)</f>
        <v>0</v>
      </c>
      <c r="V382" s="127">
        <f>U382/(S382-R382+1)*365</f>
        <v>0</v>
      </c>
      <c r="W382" s="127"/>
      <c r="X382" s="159">
        <v>45658</v>
      </c>
      <c r="Y382" s="159">
        <f>X382+30</f>
        <v>45688</v>
      </c>
      <c r="Z382" s="163">
        <f>IFERROR(IF(($R382-Y382)&gt;=0,0,IF(($S382-X382)&lt;0,0,IF(AND(($S382-Y382)&gt;0,(X382-$R382)&gt;0),$V382/365*(Y382-X382+1),IF(AND(($S382-Y382)&lt;=0,(X382-$R382)&gt;0),$V382/365*($S382-X382+1),$V382/365*(Y382-$R382+1))))),0)</f>
        <v>0</v>
      </c>
      <c r="AA382" s="159">
        <f>Y382+1</f>
        <v>45689</v>
      </c>
      <c r="AB382" s="159">
        <f>AA382+27</f>
        <v>45716</v>
      </c>
      <c r="AC382" s="163">
        <f>IFERROR(IF(($R382-AB382)&gt;=0,0,IF(($S382-AA382)&lt;0,0,IF(AND(($S382-AB382)&gt;0,(AA382-$R382)&gt;0),$V382/365*(AB382-AA382+1),IF(AND(($S382-AB382)&lt;=0,(AA382-$R382)&gt;0),$V382/365*($S382-AA382+1),$V382/365*(AB382-$R382+1))))),0)</f>
        <v>0</v>
      </c>
      <c r="AD382" s="159">
        <f>AB382+1</f>
        <v>45717</v>
      </c>
      <c r="AE382" s="159">
        <f>AD382+30</f>
        <v>45747</v>
      </c>
      <c r="AF382" s="163">
        <f>IFERROR(IF(($R382-AE382)&gt;=0,0,IF(($S382-AD382)&lt;0,0,IF(AND(($S382-AE382)&gt;0,(AD382-$R382)&gt;0),$V382/365*(AE382-AD382+1),IF(AND(($S382-AE382)&lt;=0,(AD382-$R382)&gt;0),$V382/365*($S382-AD382+1),$V382/365*(AE382-$R382+1))))),0)</f>
        <v>0</v>
      </c>
      <c r="AG382" s="159">
        <f>AE382+1</f>
        <v>45748</v>
      </c>
      <c r="AH382" s="159">
        <f>AG382+29</f>
        <v>45777</v>
      </c>
      <c r="AI382" s="163">
        <f>IFERROR(IF(($R382-AH382)&gt;=0,0,IF(($S382-AG382)&lt;0,0,IF(AND(($S382-AH382)&gt;0,(AG382-$R382)&gt;0),$V382/365*(AH382-AG382+1),IF(AND(($S382-AH382)&lt;=0,(AG382-$R382)&gt;0),$V382/365*($S382-AG382+1),$V382/365*(AH382-$R382+1))))),0)</f>
        <v>0</v>
      </c>
      <c r="AJ382" s="159">
        <f>AH382+1</f>
        <v>45778</v>
      </c>
      <c r="AK382" s="159">
        <f>AJ382+30</f>
        <v>45808</v>
      </c>
      <c r="AL382" s="163">
        <f>IFERROR(IF(($R382-AK382)&gt;=0,0,IF(($S382-AJ382)&lt;0,0,IF(AND(($S382-AK382)&gt;0,(AJ382-$R382)&gt;0),$V382/365*(AK382-AJ382+1),IF(AND(($S382-AK382)&lt;=0,(AJ382-$R382)&gt;0),$V382/365*($S382-AJ382+1),$V382/365*(AK382-$R382+1))))),0)</f>
        <v>0</v>
      </c>
      <c r="AM382" s="159">
        <f>AK382+1</f>
        <v>45809</v>
      </c>
      <c r="AN382" s="159">
        <f>AM382+29</f>
        <v>45838</v>
      </c>
      <c r="AO382" s="163">
        <f>IFERROR(IF(($R382-AN382)&gt;=0,0,IF(($S382-AM382)&lt;0,0,IF(AND(($S382-AN382)&gt;0,(AM382-$R382)&gt;0),$V382/365*(AN382-AM382+1),IF(AND(($S382-AN382)&lt;=0,(AM382-$R382)&gt;0),$V382/365*($S382-AM382+1),$V382/365*(AN382-$R382+1))))),0)</f>
        <v>0</v>
      </c>
      <c r="AP382" s="159">
        <f>AN382+1</f>
        <v>45839</v>
      </c>
      <c r="AQ382" s="159">
        <f>AP382+30</f>
        <v>45869</v>
      </c>
      <c r="AR382" s="163">
        <f>IFERROR(IF(($R382-AQ382)&gt;=0,0,IF(($S382-AP382)&lt;0,0,IF(AND(($S382-AQ382)&gt;0,(AP382-$R382)&gt;0),$V382/365*(AQ382-AP382+1),IF(AND(($S382-AQ382)&lt;=0,(AP382-$R382)&gt;0),$V382/365*($S382-AP382+1),$V382/365*(AQ382-$R382+1))))),0)</f>
        <v>0</v>
      </c>
      <c r="AS382" s="159">
        <f>AQ382+1</f>
        <v>45870</v>
      </c>
      <c r="AT382" s="159">
        <f>AS382+30</f>
        <v>45900</v>
      </c>
      <c r="AU382" s="163">
        <f>IFERROR(IF(($R382-AT382)&gt;=0,0,IF(($S382-AS382)&lt;0,0,IF(AND(($S382-AT382)&gt;0,(AS382-$R382)&gt;0),$V382/365*(AT382-AS382+1),IF(AND(($S382-AT382)&lt;=0,(AS382-$R382)&gt;0),$V382/365*($S382-AS382+1),$V382/365*(AT382-$R382+1))))),0)</f>
        <v>0</v>
      </c>
      <c r="AV382" s="159">
        <f>AT382+1</f>
        <v>45901</v>
      </c>
      <c r="AW382" s="159">
        <f>AV382+29</f>
        <v>45930</v>
      </c>
      <c r="AX382" s="163">
        <f>IFERROR(IF(($R382-AW382)&gt;=0,0,IF(($S382-AV382)&lt;0,0,IF(AND(($S382-AW382)&gt;0,(AV382-$R382)&gt;0),$V382/365*(AW382-AV382+1),IF(AND(($S382-AW382)&lt;=0,(AV382-$R382)&gt;0),$V382/365*($S382-AV382+1),$V382/365*(AW382-$R382+1))))),0)</f>
        <v>0</v>
      </c>
      <c r="AY382" s="159">
        <f>AW382+1</f>
        <v>45931</v>
      </c>
      <c r="AZ382" s="159">
        <f>AY382+30</f>
        <v>45961</v>
      </c>
      <c r="BA382" s="163">
        <f>IFERROR(IF(($R382-AZ382)&gt;=0,0,IF(($S382-AY382)&lt;0,0,IF(AND(($S382-AZ382)&gt;0,(AY382-$R382)&gt;0),$V382/365*(AZ382-AY382+1),IF(AND(($S382-AZ382)&lt;=0,(AY382-$R382)&gt;0),$V382/365*($S382-AY382+1),$V382/365*(AZ382-$R382+1))))),0)</f>
        <v>0</v>
      </c>
      <c r="BB382" s="159">
        <f>AZ382+1</f>
        <v>45962</v>
      </c>
      <c r="BC382" s="159">
        <f>BB382+29</f>
        <v>45991</v>
      </c>
      <c r="BD382" s="163">
        <f>IFERROR(IF(($R382-BC382)&gt;=0,0,IF(($S382-BB382)&lt;0,0,IF(AND(($S382-BC382)&gt;0,(BB382-$R382)&gt;0),$V382/365*(BC382-BB382+1),IF(AND(($S382-BC382)&lt;=0,(BB382-$R382)&gt;0),$V382/365*($S382-BB382+1),$V382/365*(BC382-$R382+1))))),0)</f>
        <v>0</v>
      </c>
      <c r="BE382" s="159">
        <f>BC382+1</f>
        <v>45992</v>
      </c>
      <c r="BF382" s="159">
        <f>BE382+30</f>
        <v>46022</v>
      </c>
      <c r="BG382" s="163">
        <f>IFERROR(IF(($R382-BF382)&gt;=0,0,IF(($S382-BE382)&lt;0,0,IF(AND(($S382-BF382)&gt;0,(BE382-$R382)&gt;0),$V382/365*(BF382-BE382+1),IF(AND(($S382-BF382)&lt;=0,(BE382-$R382)&gt;0),$V382/365*($S382-BE382+1),$V382/365*(BF382-$R382+1))))),0)</f>
        <v>0</v>
      </c>
      <c r="BH382" s="159">
        <v>46023</v>
      </c>
      <c r="BI382" s="159">
        <f>BH382+30</f>
        <v>46053</v>
      </c>
      <c r="BJ382" s="163">
        <f>IFERROR(IF(($R382-BI382)&gt;=0,0,IF(($S382-BH382)&lt;0,0,IF(AND(($S382-BI382)&gt;0,(BH382-$R382)&gt;0),$V382/365*(BI382-BH382+1),IF(AND(($S382-BI382)&lt;=0,(BH382-$R382)&gt;0),$V382/365*($S382-BH382+1),$V382/365*(BI382-$R382+1))))),0)</f>
        <v>0</v>
      </c>
      <c r="BK382" s="159">
        <f>BI382+1</f>
        <v>46054</v>
      </c>
      <c r="BL382" s="159">
        <f>BK382+27</f>
        <v>46081</v>
      </c>
      <c r="BM382" s="163">
        <f>IFERROR(IF(($R382-BL382)&gt;=0,0,IF(($S382-BK382)&lt;0,0,IF(AND(($S382-BL382)&gt;0,(BK382-$R382)&gt;0),$V382/365*(BL382-BK382+1),IF(AND(($S382-BL382)&lt;=0,(BK382-$R382)&gt;0),$V382/365*($S382-BK382+1),$V382/365*(BL382-$R382+1))))),0)</f>
        <v>0</v>
      </c>
      <c r="BN382" s="159">
        <f>BL382+1</f>
        <v>46082</v>
      </c>
      <c r="BO382" s="159">
        <f>BN382+30</f>
        <v>46112</v>
      </c>
      <c r="BP382" s="163">
        <f>IFERROR(IF(($R382-BO382)&gt;=0,0,IF(($S382-BN382)&lt;0,0,IF(AND(($S382-BO382)&gt;0,(BN382-$R382)&gt;0),$V382/365*(BO382-BN382+1),IF(AND(($S382-BO382)&lt;=0,(BN382-$R382)&gt;0),$V382/365*($S382-BN382+1),$V382/365*(BO382-$R382+1))))),0)</f>
        <v>0</v>
      </c>
      <c r="BQ382" s="159">
        <f>BO382+1</f>
        <v>46113</v>
      </c>
      <c r="BR382" s="159">
        <f>BQ382+29</f>
        <v>46142</v>
      </c>
      <c r="BS382" s="163">
        <f>IFERROR(IF(($R382-BR382)&gt;=0,0,IF(($S382-BQ382)&lt;0,0,IF(AND(($S382-BR382)&gt;0,(BQ382-$R382)&gt;0),$V382/365*(BR382-BQ382+1),IF(AND(($S382-BR382)&lt;=0,(BQ382-$R382)&gt;0),$V382/365*($S382-BQ382+1),$V382/365*(BR382-$R382+1))))),0)</f>
        <v>0</v>
      </c>
      <c r="BT382" s="159">
        <f>BR382+1</f>
        <v>46143</v>
      </c>
      <c r="BU382" s="159">
        <f>BT382+30</f>
        <v>46173</v>
      </c>
      <c r="BV382" s="163">
        <f>IFERROR(IF(($R382-BU382)&gt;=0,0,IF(($S382-BT382)&lt;0,0,IF(AND(($S382-BU382)&gt;0,(BT382-$R382)&gt;0),$V382/365*(BU382-BT382+1),IF(AND(($S382-BU382)&lt;=0,(BT382-$R382)&gt;0),$V382/365*($S382-BT382+1),$V382/365*(BU382-$R382+1))))),0)</f>
        <v>0</v>
      </c>
      <c r="BW382" s="159">
        <f>BU382+1</f>
        <v>46174</v>
      </c>
      <c r="BX382" s="159">
        <f>BW382+29</f>
        <v>46203</v>
      </c>
      <c r="BY382" s="163">
        <f>IFERROR(IF(($R382-BX382)&gt;=0,0,IF(($S382-BW382)&lt;0,0,IF(AND(($S382-BX382)&gt;0,(BW382-$R382)&gt;0),$V382/365*(BX382-BW382+1),IF(AND(($S382-BX382)&lt;=0,(BW382-$R382)&gt;0),$V382/365*($S382-BW382+1),$V382/365*(BX382-$R382+1))))),0)</f>
        <v>0</v>
      </c>
      <c r="BZ382" s="159">
        <f>BX382+1</f>
        <v>46204</v>
      </c>
      <c r="CA382" s="159">
        <f>BZ382+30</f>
        <v>46234</v>
      </c>
      <c r="CB382" s="163">
        <f>IFERROR(IF(($R382-CA382)&gt;=0,0,IF(($S382-BZ382)&lt;0,0,IF(AND(($S382-CA382)&gt;0,(BZ382-$R382)&gt;0),$V382/365*(CA382-BZ382+1),IF(AND(($S382-CA382)&lt;=0,(BZ382-$R382)&gt;0),$V382/365*($S382-BZ382+1),$V382/365*(CA382-$R382+1))))),0)</f>
        <v>0</v>
      </c>
      <c r="CC382" s="159">
        <f>CA382+1</f>
        <v>46235</v>
      </c>
      <c r="CD382" s="159">
        <f>CC382+30</f>
        <v>46265</v>
      </c>
      <c r="CE382" s="163">
        <f>IFERROR(IF(($R382-CD382)&gt;=0,0,IF(($S382-CC382)&lt;0,0,IF(AND(($S382-CD382)&gt;0,(CC382-$R382)&gt;0),$V382/365*(CD382-CC382+1),IF(AND(($S382-CD382)&lt;=0,(CC382-$R382)&gt;0),$V382/365*($S382-CC382+1),$V382/365*(CD382-$R382+1))))),0)</f>
        <v>0</v>
      </c>
      <c r="CF382" s="159">
        <f>CD382+1</f>
        <v>46266</v>
      </c>
      <c r="CG382" s="159">
        <f>CF382+29</f>
        <v>46295</v>
      </c>
      <c r="CH382" s="163">
        <f>IFERROR(IF(($R382-CG382)&gt;=0,0,IF(($S382-CF382)&lt;0,0,IF(AND(($S382-CG382)&gt;0,(CF382-$R382)&gt;0),$V382/365*(CG382-CF382+1),IF(AND(($S382-CG382)&lt;=0,(CF382-$R382)&gt;0),$V382/365*($S382-CF382+1),$V382/365*(CG382-$R382+1))))),0)</f>
        <v>0</v>
      </c>
      <c r="CI382" s="159">
        <f>CG382+1</f>
        <v>46296</v>
      </c>
      <c r="CJ382" s="159">
        <f>CI382+30</f>
        <v>46326</v>
      </c>
      <c r="CK382" s="163">
        <f>IFERROR(IF(($R382-CJ382)&gt;=0,0,IF(($S382-CI382)&lt;0,0,IF(AND(($S382-CJ382)&gt;0,(CI382-$R382)&gt;0),$V382/365*(CJ382-CI382+1),IF(AND(($S382-CJ382)&lt;=0,(CI382-$R382)&gt;0),$V382/365*($S382-CI382+1),$V382/365*(CJ382-$R382+1))))),0)</f>
        <v>0</v>
      </c>
      <c r="CL382" s="159">
        <f>CJ382+1</f>
        <v>46327</v>
      </c>
      <c r="CM382" s="159">
        <f>CL382+29</f>
        <v>46356</v>
      </c>
      <c r="CN382" s="163">
        <f>IFERROR(IF(($R382-CM382)&gt;=0,0,IF(($S382-CL382)&lt;0,0,IF(AND(($S382-CM382)&gt;0,(CL382-$R382)&gt;0),$V382/365*(CM382-CL382+1),IF(AND(($S382-CM382)&lt;=0,(CL382-$R382)&gt;0),$V382/365*($S382-CL382+1),$V382/365*(CM382-$R382+1))))),0)</f>
        <v>0</v>
      </c>
      <c r="CO382" s="159">
        <f>CM382+1</f>
        <v>46357</v>
      </c>
      <c r="CP382" s="159">
        <f>CO382+30</f>
        <v>46387</v>
      </c>
      <c r="CQ382" s="163">
        <f>IFERROR(IF(($R382-CP382)&gt;=0,0,IF(($S382-CO382)&lt;0,0,IF(AND(($S382-CP382)&gt;0,(CO382-$R382)&gt;0),$V382/365*(CP382-CO382+1),IF(AND(($S382-CP382)&lt;=0,(CO382-$R382)&gt;0),$V382/365*($S382-CO382+1),$V382/365*(CP382-$R382+1))))),0)</f>
        <v>0</v>
      </c>
    </row>
    <row r="383" s="85" customFormat="1" ht="24" customHeight="1" outlineLevel="4" spans="1:95">
      <c r="A383" s="124"/>
      <c r="B383" s="125"/>
      <c r="C383" s="126"/>
      <c r="D383" s="124"/>
      <c r="E383" s="125"/>
      <c r="F383" s="125"/>
      <c r="G383" s="125"/>
      <c r="H383" s="127"/>
      <c r="I383" s="127"/>
      <c r="J383" s="127">
        <f>Z383+AC383+AF383+AI383+AL383+AO383+AR383+AU383+AX383+BA383+BD383+BG383</f>
        <v>0</v>
      </c>
      <c r="K383" s="127">
        <f>K382+1</f>
        <v>3</v>
      </c>
      <c r="L383" s="152"/>
      <c r="M383" s="153">
        <f>IFERROR(VLOOKUP($L383,'2-2 引出数据_合同数据仓库'!$B$2:$BP$10000,3,FALSE),0)</f>
        <v>0</v>
      </c>
      <c r="N383" s="127"/>
      <c r="O383" s="153">
        <f>IFERROR(VLOOKUP((LEFT(VLOOKUP($L383,'2-2 引出数据_合同数据仓库'!$B$2:$BP$10000,64,FALSE),15)&amp;(RIGHT(VLOOKUP($L383,'2-2 引出数据_合同数据仓库'!$B$2:$BP$10000,64,FALSE),4)+1)),'2-2 引出数据_合同数据仓库'!$B$2:$BP$10000,3,FALSE),0)</f>
        <v>0</v>
      </c>
      <c r="P383" s="127"/>
      <c r="Q383" s="127">
        <f>IFERROR(VLOOKUP($L383,'2-2 引出数据_合同数据仓库'!$B$2:$BP$10000,28,FALSE),0)</f>
        <v>0</v>
      </c>
      <c r="R383" s="127">
        <f>IFERROR(VLOOKUP($L383,'2-2 引出数据_合同数据仓库'!$B$2:$BP$10000,29,FALSE),0)</f>
        <v>0</v>
      </c>
      <c r="S383" s="127">
        <f>IFERROR(VLOOKUP($L383,'2-2 引出数据_合同数据仓库'!$B$2:$BP$10000,4,FALSE),0)</f>
        <v>0</v>
      </c>
      <c r="T383" s="127"/>
      <c r="U383" s="127">
        <f>IFERROR(VLOOKUP($L383,'2-2 引出数据_合同数据仓库'!$B$2:$BP$10000,15,FALSE),0)</f>
        <v>0</v>
      </c>
      <c r="V383" s="127">
        <f>U383/(S383-R383+1)*365</f>
        <v>0</v>
      </c>
      <c r="W383" s="127"/>
      <c r="X383" s="159">
        <v>45658</v>
      </c>
      <c r="Y383" s="159">
        <f>X383+30</f>
        <v>45688</v>
      </c>
      <c r="Z383" s="163">
        <f>IFERROR(IF(($R383-Y383)&gt;=0,0,IF(($S383-X383)&lt;0,0,IF(AND(($S383-Y383)&gt;0,(X383-$R383)&gt;0),$V383/365*(Y383-X383+1),IF(AND(($S383-Y383)&lt;=0,(X383-$R383)&gt;0),$V383/365*($S383-X383+1),$V383/365*(Y383-$R383+1))))),0)</f>
        <v>0</v>
      </c>
      <c r="AA383" s="159">
        <f>Y383+1</f>
        <v>45689</v>
      </c>
      <c r="AB383" s="159">
        <f>AA383+27</f>
        <v>45716</v>
      </c>
      <c r="AC383" s="163">
        <f>IFERROR(IF(($R383-AB383)&gt;=0,0,IF(($S383-AA383)&lt;0,0,IF(AND(($S383-AB383)&gt;0,(AA383-$R383)&gt;0),$V383/365*(AB383-AA383+1),IF(AND(($S383-AB383)&lt;=0,(AA383-$R383)&gt;0),$V383/365*($S383-AA383+1),$V383/365*(AB383-$R383+1))))),0)</f>
        <v>0</v>
      </c>
      <c r="AD383" s="159">
        <f>AB383+1</f>
        <v>45717</v>
      </c>
      <c r="AE383" s="159">
        <f>AD383+30</f>
        <v>45747</v>
      </c>
      <c r="AF383" s="163">
        <f>IFERROR(IF(($R383-AE383)&gt;=0,0,IF(($S383-AD383)&lt;0,0,IF(AND(($S383-AE383)&gt;0,(AD383-$R383)&gt;0),$V383/365*(AE383-AD383+1),IF(AND(($S383-AE383)&lt;=0,(AD383-$R383)&gt;0),$V383/365*($S383-AD383+1),$V383/365*(AE383-$R383+1))))),0)</f>
        <v>0</v>
      </c>
      <c r="AG383" s="159">
        <f>AE383+1</f>
        <v>45748</v>
      </c>
      <c r="AH383" s="159">
        <f>AG383+29</f>
        <v>45777</v>
      </c>
      <c r="AI383" s="163">
        <f>IFERROR(IF(($R383-AH383)&gt;=0,0,IF(($S383-AG383)&lt;0,0,IF(AND(($S383-AH383)&gt;0,(AG383-$R383)&gt;0),$V383/365*(AH383-AG383+1),IF(AND(($S383-AH383)&lt;=0,(AG383-$R383)&gt;0),$V383/365*($S383-AG383+1),$V383/365*(AH383-$R383+1))))),0)</f>
        <v>0</v>
      </c>
      <c r="AJ383" s="159">
        <f>AH383+1</f>
        <v>45778</v>
      </c>
      <c r="AK383" s="159">
        <f>AJ383+30</f>
        <v>45808</v>
      </c>
      <c r="AL383" s="163">
        <f>IFERROR(IF(($R383-AK383)&gt;=0,0,IF(($S383-AJ383)&lt;0,0,IF(AND(($S383-AK383)&gt;0,(AJ383-$R383)&gt;0),$V383/365*(AK383-AJ383+1),IF(AND(($S383-AK383)&lt;=0,(AJ383-$R383)&gt;0),$V383/365*($S383-AJ383+1),$V383/365*(AK383-$R383+1))))),0)</f>
        <v>0</v>
      </c>
      <c r="AM383" s="159">
        <f>AK383+1</f>
        <v>45809</v>
      </c>
      <c r="AN383" s="159">
        <f>AM383+29</f>
        <v>45838</v>
      </c>
      <c r="AO383" s="163">
        <f>IFERROR(IF(($R383-AN383)&gt;=0,0,IF(($S383-AM383)&lt;0,0,IF(AND(($S383-AN383)&gt;0,(AM383-$R383)&gt;0),$V383/365*(AN383-AM383+1),IF(AND(($S383-AN383)&lt;=0,(AM383-$R383)&gt;0),$V383/365*($S383-AM383+1),$V383/365*(AN383-$R383+1))))),0)</f>
        <v>0</v>
      </c>
      <c r="AP383" s="159">
        <f>AN383+1</f>
        <v>45839</v>
      </c>
      <c r="AQ383" s="159">
        <f>AP383+30</f>
        <v>45869</v>
      </c>
      <c r="AR383" s="163">
        <f>IFERROR(IF(($R383-AQ383)&gt;=0,0,IF(($S383-AP383)&lt;0,0,IF(AND(($S383-AQ383)&gt;0,(AP383-$R383)&gt;0),$V383/365*(AQ383-AP383+1),IF(AND(($S383-AQ383)&lt;=0,(AP383-$R383)&gt;0),$V383/365*($S383-AP383+1),$V383/365*(AQ383-$R383+1))))),0)</f>
        <v>0</v>
      </c>
      <c r="AS383" s="159">
        <f>AQ383+1</f>
        <v>45870</v>
      </c>
      <c r="AT383" s="159">
        <f>AS383+30</f>
        <v>45900</v>
      </c>
      <c r="AU383" s="163">
        <f>IFERROR(IF(($R383-AT383)&gt;=0,0,IF(($S383-AS383)&lt;0,0,IF(AND(($S383-AT383)&gt;0,(AS383-$R383)&gt;0),$V383/365*(AT383-AS383+1),IF(AND(($S383-AT383)&lt;=0,(AS383-$R383)&gt;0),$V383/365*($S383-AS383+1),$V383/365*(AT383-$R383+1))))),0)</f>
        <v>0</v>
      </c>
      <c r="AV383" s="159">
        <f>AT383+1</f>
        <v>45901</v>
      </c>
      <c r="AW383" s="159">
        <f>AV383+29</f>
        <v>45930</v>
      </c>
      <c r="AX383" s="163">
        <f>IFERROR(IF(($R383-AW383)&gt;=0,0,IF(($S383-AV383)&lt;0,0,IF(AND(($S383-AW383)&gt;0,(AV383-$R383)&gt;0),$V383/365*(AW383-AV383+1),IF(AND(($S383-AW383)&lt;=0,(AV383-$R383)&gt;0),$V383/365*($S383-AV383+1),$V383/365*(AW383-$R383+1))))),0)</f>
        <v>0</v>
      </c>
      <c r="AY383" s="159">
        <f>AW383+1</f>
        <v>45931</v>
      </c>
      <c r="AZ383" s="159">
        <f>AY383+30</f>
        <v>45961</v>
      </c>
      <c r="BA383" s="163">
        <f>IFERROR(IF(($R383-AZ383)&gt;=0,0,IF(($S383-AY383)&lt;0,0,IF(AND(($S383-AZ383)&gt;0,(AY383-$R383)&gt;0),$V383/365*(AZ383-AY383+1),IF(AND(($S383-AZ383)&lt;=0,(AY383-$R383)&gt;0),$V383/365*($S383-AY383+1),$V383/365*(AZ383-$R383+1))))),0)</f>
        <v>0</v>
      </c>
      <c r="BB383" s="159">
        <f>AZ383+1</f>
        <v>45962</v>
      </c>
      <c r="BC383" s="159">
        <f>BB383+29</f>
        <v>45991</v>
      </c>
      <c r="BD383" s="163">
        <f>IFERROR(IF(($R383-BC383)&gt;=0,0,IF(($S383-BB383)&lt;0,0,IF(AND(($S383-BC383)&gt;0,(BB383-$R383)&gt;0),$V383/365*(BC383-BB383+1),IF(AND(($S383-BC383)&lt;=0,(BB383-$R383)&gt;0),$V383/365*($S383-BB383+1),$V383/365*(BC383-$R383+1))))),0)</f>
        <v>0</v>
      </c>
      <c r="BE383" s="159">
        <f>BC383+1</f>
        <v>45992</v>
      </c>
      <c r="BF383" s="159">
        <f>BE383+30</f>
        <v>46022</v>
      </c>
      <c r="BG383" s="163">
        <f>IFERROR(IF(($R383-BF383)&gt;=0,0,IF(($S383-BE383)&lt;0,0,IF(AND(($S383-BF383)&gt;0,(BE383-$R383)&gt;0),$V383/365*(BF383-BE383+1),IF(AND(($S383-BF383)&lt;=0,(BE383-$R383)&gt;0),$V383/365*($S383-BE383+1),$V383/365*(BF383-$R383+1))))),0)</f>
        <v>0</v>
      </c>
      <c r="BH383" s="159">
        <v>46023</v>
      </c>
      <c r="BI383" s="159">
        <f>BH383+30</f>
        <v>46053</v>
      </c>
      <c r="BJ383" s="163">
        <f>IFERROR(IF(($R383-BI383)&gt;=0,0,IF(($S383-BH383)&lt;0,0,IF(AND(($S383-BI383)&gt;0,(BH383-$R383)&gt;0),$V383/365*(BI383-BH383+1),IF(AND(($S383-BI383)&lt;=0,(BH383-$R383)&gt;0),$V383/365*($S383-BH383+1),$V383/365*(BI383-$R383+1))))),0)</f>
        <v>0</v>
      </c>
      <c r="BK383" s="159">
        <f>BI383+1</f>
        <v>46054</v>
      </c>
      <c r="BL383" s="159">
        <f>BK383+27</f>
        <v>46081</v>
      </c>
      <c r="BM383" s="163">
        <f>IFERROR(IF(($R383-BL383)&gt;=0,0,IF(($S383-BK383)&lt;0,0,IF(AND(($S383-BL383)&gt;0,(BK383-$R383)&gt;0),$V383/365*(BL383-BK383+1),IF(AND(($S383-BL383)&lt;=0,(BK383-$R383)&gt;0),$V383/365*($S383-BK383+1),$V383/365*(BL383-$R383+1))))),0)</f>
        <v>0</v>
      </c>
      <c r="BN383" s="159">
        <f>BL383+1</f>
        <v>46082</v>
      </c>
      <c r="BO383" s="159">
        <f>BN383+30</f>
        <v>46112</v>
      </c>
      <c r="BP383" s="163">
        <f>IFERROR(IF(($R383-BO383)&gt;=0,0,IF(($S383-BN383)&lt;0,0,IF(AND(($S383-BO383)&gt;0,(BN383-$R383)&gt;0),$V383/365*(BO383-BN383+1),IF(AND(($S383-BO383)&lt;=0,(BN383-$R383)&gt;0),$V383/365*($S383-BN383+1),$V383/365*(BO383-$R383+1))))),0)</f>
        <v>0</v>
      </c>
      <c r="BQ383" s="159">
        <f>BO383+1</f>
        <v>46113</v>
      </c>
      <c r="BR383" s="159">
        <f>BQ383+29</f>
        <v>46142</v>
      </c>
      <c r="BS383" s="163">
        <f>IFERROR(IF(($R383-BR383)&gt;=0,0,IF(($S383-BQ383)&lt;0,0,IF(AND(($S383-BR383)&gt;0,(BQ383-$R383)&gt;0),$V383/365*(BR383-BQ383+1),IF(AND(($S383-BR383)&lt;=0,(BQ383-$R383)&gt;0),$V383/365*($S383-BQ383+1),$V383/365*(BR383-$R383+1))))),0)</f>
        <v>0</v>
      </c>
      <c r="BT383" s="159">
        <f>BR383+1</f>
        <v>46143</v>
      </c>
      <c r="BU383" s="159">
        <f>BT383+30</f>
        <v>46173</v>
      </c>
      <c r="BV383" s="163">
        <f>IFERROR(IF(($R383-BU383)&gt;=0,0,IF(($S383-BT383)&lt;0,0,IF(AND(($S383-BU383)&gt;0,(BT383-$R383)&gt;0),$V383/365*(BU383-BT383+1),IF(AND(($S383-BU383)&lt;=0,(BT383-$R383)&gt;0),$V383/365*($S383-BT383+1),$V383/365*(BU383-$R383+1))))),0)</f>
        <v>0</v>
      </c>
      <c r="BW383" s="159">
        <f>BU383+1</f>
        <v>46174</v>
      </c>
      <c r="BX383" s="159">
        <f>BW383+29</f>
        <v>46203</v>
      </c>
      <c r="BY383" s="163">
        <f>IFERROR(IF(($R383-BX383)&gt;=0,0,IF(($S383-BW383)&lt;0,0,IF(AND(($S383-BX383)&gt;0,(BW383-$R383)&gt;0),$V383/365*(BX383-BW383+1),IF(AND(($S383-BX383)&lt;=0,(BW383-$R383)&gt;0),$V383/365*($S383-BW383+1),$V383/365*(BX383-$R383+1))))),0)</f>
        <v>0</v>
      </c>
      <c r="BZ383" s="159">
        <f>BX383+1</f>
        <v>46204</v>
      </c>
      <c r="CA383" s="159">
        <f>BZ383+30</f>
        <v>46234</v>
      </c>
      <c r="CB383" s="163">
        <f>IFERROR(IF(($R383-CA383)&gt;=0,0,IF(($S383-BZ383)&lt;0,0,IF(AND(($S383-CA383)&gt;0,(BZ383-$R383)&gt;0),$V383/365*(CA383-BZ383+1),IF(AND(($S383-CA383)&lt;=0,(BZ383-$R383)&gt;0),$V383/365*($S383-BZ383+1),$V383/365*(CA383-$R383+1))))),0)</f>
        <v>0</v>
      </c>
      <c r="CC383" s="159">
        <f>CA383+1</f>
        <v>46235</v>
      </c>
      <c r="CD383" s="159">
        <f>CC383+30</f>
        <v>46265</v>
      </c>
      <c r="CE383" s="163">
        <f>IFERROR(IF(($R383-CD383)&gt;=0,0,IF(($S383-CC383)&lt;0,0,IF(AND(($S383-CD383)&gt;0,(CC383-$R383)&gt;0),$V383/365*(CD383-CC383+1),IF(AND(($S383-CD383)&lt;=0,(CC383-$R383)&gt;0),$V383/365*($S383-CC383+1),$V383/365*(CD383-$R383+1))))),0)</f>
        <v>0</v>
      </c>
      <c r="CF383" s="159">
        <f>CD383+1</f>
        <v>46266</v>
      </c>
      <c r="CG383" s="159">
        <f>CF383+29</f>
        <v>46295</v>
      </c>
      <c r="CH383" s="163">
        <f>IFERROR(IF(($R383-CG383)&gt;=0,0,IF(($S383-CF383)&lt;0,0,IF(AND(($S383-CG383)&gt;0,(CF383-$R383)&gt;0),$V383/365*(CG383-CF383+1),IF(AND(($S383-CG383)&lt;=0,(CF383-$R383)&gt;0),$V383/365*($S383-CF383+1),$V383/365*(CG383-$R383+1))))),0)</f>
        <v>0</v>
      </c>
      <c r="CI383" s="159">
        <f>CG383+1</f>
        <v>46296</v>
      </c>
      <c r="CJ383" s="159">
        <f>CI383+30</f>
        <v>46326</v>
      </c>
      <c r="CK383" s="163">
        <f>IFERROR(IF(($R383-CJ383)&gt;=0,0,IF(($S383-CI383)&lt;0,0,IF(AND(($S383-CJ383)&gt;0,(CI383-$R383)&gt;0),$V383/365*(CJ383-CI383+1),IF(AND(($S383-CJ383)&lt;=0,(CI383-$R383)&gt;0),$V383/365*($S383-CI383+1),$V383/365*(CJ383-$R383+1))))),0)</f>
        <v>0</v>
      </c>
      <c r="CL383" s="159">
        <f>CJ383+1</f>
        <v>46327</v>
      </c>
      <c r="CM383" s="159">
        <f>CL383+29</f>
        <v>46356</v>
      </c>
      <c r="CN383" s="163">
        <f>IFERROR(IF(($R383-CM383)&gt;=0,0,IF(($S383-CL383)&lt;0,0,IF(AND(($S383-CM383)&gt;0,(CL383-$R383)&gt;0),$V383/365*(CM383-CL383+1),IF(AND(($S383-CM383)&lt;=0,(CL383-$R383)&gt;0),$V383/365*($S383-CL383+1),$V383/365*(CM383-$R383+1))))),0)</f>
        <v>0</v>
      </c>
      <c r="CO383" s="159">
        <f>CM383+1</f>
        <v>46357</v>
      </c>
      <c r="CP383" s="159">
        <f>CO383+30</f>
        <v>46387</v>
      </c>
      <c r="CQ383" s="163">
        <f>IFERROR(IF(($R383-CP383)&gt;=0,0,IF(($S383-CO383)&lt;0,0,IF(AND(($S383-CP383)&gt;0,(CO383-$R383)&gt;0),$V383/365*(CP383-CO383+1),IF(AND(($S383-CP383)&lt;=0,(CO383-$R383)&gt;0),$V383/365*($S383-CO383+1),$V383/365*(CP383-$R383+1))))),0)</f>
        <v>0</v>
      </c>
    </row>
    <row r="384" s="85" customFormat="1" ht="24" customHeight="1" outlineLevel="4" spans="1:95">
      <c r="A384" s="124"/>
      <c r="B384" s="125"/>
      <c r="C384" s="126"/>
      <c r="D384" s="124"/>
      <c r="E384" s="125"/>
      <c r="F384" s="125"/>
      <c r="G384" s="125"/>
      <c r="H384" s="127"/>
      <c r="I384" s="127"/>
      <c r="J384" s="127">
        <f>Z384+AC384+AF384+AI384+AL384+AO384+AR384+AU384+AX384+BA384+BD384+BG384</f>
        <v>0</v>
      </c>
      <c r="K384" s="127">
        <f>K383+1</f>
        <v>4</v>
      </c>
      <c r="L384" s="152"/>
      <c r="M384" s="153">
        <f>IFERROR(VLOOKUP($L384,'2-2 引出数据_合同数据仓库'!$B$2:$BP$10000,3,FALSE),0)</f>
        <v>0</v>
      </c>
      <c r="N384" s="127"/>
      <c r="O384" s="153">
        <f>IFERROR(VLOOKUP((LEFT(VLOOKUP($L384,'2-2 引出数据_合同数据仓库'!$B$2:$BP$10000,64,FALSE),15)&amp;(RIGHT(VLOOKUP($L384,'2-2 引出数据_合同数据仓库'!$B$2:$BP$10000,64,FALSE),4)+1)),'2-2 引出数据_合同数据仓库'!$B$2:$BP$10000,3,FALSE),0)</f>
        <v>0</v>
      </c>
      <c r="P384" s="127"/>
      <c r="Q384" s="127">
        <f>IFERROR(VLOOKUP($L384,'2-2 引出数据_合同数据仓库'!$B$2:$BP$10000,28,FALSE),0)</f>
        <v>0</v>
      </c>
      <c r="R384" s="127">
        <f>IFERROR(VLOOKUP($L384,'2-2 引出数据_合同数据仓库'!$B$2:$BP$10000,29,FALSE),0)</f>
        <v>0</v>
      </c>
      <c r="S384" s="127">
        <f>IFERROR(VLOOKUP($L384,'2-2 引出数据_合同数据仓库'!$B$2:$BP$10000,4,FALSE),0)</f>
        <v>0</v>
      </c>
      <c r="T384" s="127"/>
      <c r="U384" s="127">
        <f>IFERROR(VLOOKUP($L384,'2-2 引出数据_合同数据仓库'!$B$2:$BP$10000,15,FALSE),0)</f>
        <v>0</v>
      </c>
      <c r="V384" s="127">
        <f>U384/(S384-R384+1)*365</f>
        <v>0</v>
      </c>
      <c r="W384" s="127"/>
      <c r="X384" s="159">
        <v>45658</v>
      </c>
      <c r="Y384" s="159">
        <f>X384+30</f>
        <v>45688</v>
      </c>
      <c r="Z384" s="163">
        <f>IFERROR(IF(($R384-Y384)&gt;=0,0,IF(($S384-X384)&lt;0,0,IF(AND(($S384-Y384)&gt;0,(X384-$R384)&gt;0),$V384/365*(Y384-X384+1),IF(AND(($S384-Y384)&lt;=0,(X384-$R384)&gt;0),$V384/365*($S384-X384+1),$V384/365*(Y384-$R384+1))))),0)</f>
        <v>0</v>
      </c>
      <c r="AA384" s="159">
        <f>Y384+1</f>
        <v>45689</v>
      </c>
      <c r="AB384" s="159">
        <f>AA384+27</f>
        <v>45716</v>
      </c>
      <c r="AC384" s="163">
        <f>IFERROR(IF(($R384-AB384)&gt;=0,0,IF(($S384-AA384)&lt;0,0,IF(AND(($S384-AB384)&gt;0,(AA384-$R384)&gt;0),$V384/365*(AB384-AA384+1),IF(AND(($S384-AB384)&lt;=0,(AA384-$R384)&gt;0),$V384/365*($S384-AA384+1),$V384/365*(AB384-$R384+1))))),0)</f>
        <v>0</v>
      </c>
      <c r="AD384" s="159">
        <f>AB384+1</f>
        <v>45717</v>
      </c>
      <c r="AE384" s="159">
        <f>AD384+30</f>
        <v>45747</v>
      </c>
      <c r="AF384" s="163">
        <f>IFERROR(IF(($R384-AE384)&gt;=0,0,IF(($S384-AD384)&lt;0,0,IF(AND(($S384-AE384)&gt;0,(AD384-$R384)&gt;0),$V384/365*(AE384-AD384+1),IF(AND(($S384-AE384)&lt;=0,(AD384-$R384)&gt;0),$V384/365*($S384-AD384+1),$V384/365*(AE384-$R384+1))))),0)</f>
        <v>0</v>
      </c>
      <c r="AG384" s="159">
        <f>AE384+1</f>
        <v>45748</v>
      </c>
      <c r="AH384" s="159">
        <f>AG384+29</f>
        <v>45777</v>
      </c>
      <c r="AI384" s="163">
        <f>IFERROR(IF(($R384-AH384)&gt;=0,0,IF(($S384-AG384)&lt;0,0,IF(AND(($S384-AH384)&gt;0,(AG384-$R384)&gt;0),$V384/365*(AH384-AG384+1),IF(AND(($S384-AH384)&lt;=0,(AG384-$R384)&gt;0),$V384/365*($S384-AG384+1),$V384/365*(AH384-$R384+1))))),0)</f>
        <v>0</v>
      </c>
      <c r="AJ384" s="159">
        <f>AH384+1</f>
        <v>45778</v>
      </c>
      <c r="AK384" s="159">
        <f>AJ384+30</f>
        <v>45808</v>
      </c>
      <c r="AL384" s="163">
        <f>IFERROR(IF(($R384-AK384)&gt;=0,0,IF(($S384-AJ384)&lt;0,0,IF(AND(($S384-AK384)&gt;0,(AJ384-$R384)&gt;0),$V384/365*(AK384-AJ384+1),IF(AND(($S384-AK384)&lt;=0,(AJ384-$R384)&gt;0),$V384/365*($S384-AJ384+1),$V384/365*(AK384-$R384+1))))),0)</f>
        <v>0</v>
      </c>
      <c r="AM384" s="159">
        <f>AK384+1</f>
        <v>45809</v>
      </c>
      <c r="AN384" s="159">
        <f>AM384+29</f>
        <v>45838</v>
      </c>
      <c r="AO384" s="163">
        <f>IFERROR(IF(($R384-AN384)&gt;=0,0,IF(($S384-AM384)&lt;0,0,IF(AND(($S384-AN384)&gt;0,(AM384-$R384)&gt;0),$V384/365*(AN384-AM384+1),IF(AND(($S384-AN384)&lt;=0,(AM384-$R384)&gt;0),$V384/365*($S384-AM384+1),$V384/365*(AN384-$R384+1))))),0)</f>
        <v>0</v>
      </c>
      <c r="AP384" s="159">
        <f>AN384+1</f>
        <v>45839</v>
      </c>
      <c r="AQ384" s="159">
        <f>AP384+30</f>
        <v>45869</v>
      </c>
      <c r="AR384" s="163">
        <f>IFERROR(IF(($R384-AQ384)&gt;=0,0,IF(($S384-AP384)&lt;0,0,IF(AND(($S384-AQ384)&gt;0,(AP384-$R384)&gt;0),$V384/365*(AQ384-AP384+1),IF(AND(($S384-AQ384)&lt;=0,(AP384-$R384)&gt;0),$V384/365*($S384-AP384+1),$V384/365*(AQ384-$R384+1))))),0)</f>
        <v>0</v>
      </c>
      <c r="AS384" s="159">
        <f>AQ384+1</f>
        <v>45870</v>
      </c>
      <c r="AT384" s="159">
        <f>AS384+30</f>
        <v>45900</v>
      </c>
      <c r="AU384" s="163">
        <f>IFERROR(IF(($R384-AT384)&gt;=0,0,IF(($S384-AS384)&lt;0,0,IF(AND(($S384-AT384)&gt;0,(AS384-$R384)&gt;0),$V384/365*(AT384-AS384+1),IF(AND(($S384-AT384)&lt;=0,(AS384-$R384)&gt;0),$V384/365*($S384-AS384+1),$V384/365*(AT384-$R384+1))))),0)</f>
        <v>0</v>
      </c>
      <c r="AV384" s="159">
        <f>AT384+1</f>
        <v>45901</v>
      </c>
      <c r="AW384" s="159">
        <f>AV384+29</f>
        <v>45930</v>
      </c>
      <c r="AX384" s="163">
        <f>IFERROR(IF(($R384-AW384)&gt;=0,0,IF(($S384-AV384)&lt;0,0,IF(AND(($S384-AW384)&gt;0,(AV384-$R384)&gt;0),$V384/365*(AW384-AV384+1),IF(AND(($S384-AW384)&lt;=0,(AV384-$R384)&gt;0),$V384/365*($S384-AV384+1),$V384/365*(AW384-$R384+1))))),0)</f>
        <v>0</v>
      </c>
      <c r="AY384" s="159">
        <f>AW384+1</f>
        <v>45931</v>
      </c>
      <c r="AZ384" s="159">
        <f>AY384+30</f>
        <v>45961</v>
      </c>
      <c r="BA384" s="163">
        <f>IFERROR(IF(($R384-AZ384)&gt;=0,0,IF(($S384-AY384)&lt;0,0,IF(AND(($S384-AZ384)&gt;0,(AY384-$R384)&gt;0),$V384/365*(AZ384-AY384+1),IF(AND(($S384-AZ384)&lt;=0,(AY384-$R384)&gt;0),$V384/365*($S384-AY384+1),$V384/365*(AZ384-$R384+1))))),0)</f>
        <v>0</v>
      </c>
      <c r="BB384" s="159">
        <f>AZ384+1</f>
        <v>45962</v>
      </c>
      <c r="BC384" s="159">
        <f>BB384+29</f>
        <v>45991</v>
      </c>
      <c r="BD384" s="163">
        <f>IFERROR(IF(($R384-BC384)&gt;=0,0,IF(($S384-BB384)&lt;0,0,IF(AND(($S384-BC384)&gt;0,(BB384-$R384)&gt;0),$V384/365*(BC384-BB384+1),IF(AND(($S384-BC384)&lt;=0,(BB384-$R384)&gt;0),$V384/365*($S384-BB384+1),$V384/365*(BC384-$R384+1))))),0)</f>
        <v>0</v>
      </c>
      <c r="BE384" s="159">
        <f>BC384+1</f>
        <v>45992</v>
      </c>
      <c r="BF384" s="159">
        <f>BE384+30</f>
        <v>46022</v>
      </c>
      <c r="BG384" s="163">
        <f>IFERROR(IF(($R384-BF384)&gt;=0,0,IF(($S384-BE384)&lt;0,0,IF(AND(($S384-BF384)&gt;0,(BE384-$R384)&gt;0),$V384/365*(BF384-BE384+1),IF(AND(($S384-BF384)&lt;=0,(BE384-$R384)&gt;0),$V384/365*($S384-BE384+1),$V384/365*(BF384-$R384+1))))),0)</f>
        <v>0</v>
      </c>
      <c r="BH384" s="159">
        <v>46023</v>
      </c>
      <c r="BI384" s="159">
        <f>BH384+30</f>
        <v>46053</v>
      </c>
      <c r="BJ384" s="163">
        <f>IFERROR(IF(($R384-BI384)&gt;=0,0,IF(($S384-BH384)&lt;0,0,IF(AND(($S384-BI384)&gt;0,(BH384-$R384)&gt;0),$V384/365*(BI384-BH384+1),IF(AND(($S384-BI384)&lt;=0,(BH384-$R384)&gt;0),$V384/365*($S384-BH384+1),$V384/365*(BI384-$R384+1))))),0)</f>
        <v>0</v>
      </c>
      <c r="BK384" s="159">
        <f>BI384+1</f>
        <v>46054</v>
      </c>
      <c r="BL384" s="159">
        <f>BK384+27</f>
        <v>46081</v>
      </c>
      <c r="BM384" s="163">
        <f>IFERROR(IF(($R384-BL384)&gt;=0,0,IF(($S384-BK384)&lt;0,0,IF(AND(($S384-BL384)&gt;0,(BK384-$R384)&gt;0),$V384/365*(BL384-BK384+1),IF(AND(($S384-BL384)&lt;=0,(BK384-$R384)&gt;0),$V384/365*($S384-BK384+1),$V384/365*(BL384-$R384+1))))),0)</f>
        <v>0</v>
      </c>
      <c r="BN384" s="159">
        <f>BL384+1</f>
        <v>46082</v>
      </c>
      <c r="BO384" s="159">
        <f>BN384+30</f>
        <v>46112</v>
      </c>
      <c r="BP384" s="163">
        <f>IFERROR(IF(($R384-BO384)&gt;=0,0,IF(($S384-BN384)&lt;0,0,IF(AND(($S384-BO384)&gt;0,(BN384-$R384)&gt;0),$V384/365*(BO384-BN384+1),IF(AND(($S384-BO384)&lt;=0,(BN384-$R384)&gt;0),$V384/365*($S384-BN384+1),$V384/365*(BO384-$R384+1))))),0)</f>
        <v>0</v>
      </c>
      <c r="BQ384" s="159">
        <f>BO384+1</f>
        <v>46113</v>
      </c>
      <c r="BR384" s="159">
        <f>BQ384+29</f>
        <v>46142</v>
      </c>
      <c r="BS384" s="163">
        <f>IFERROR(IF(($R384-BR384)&gt;=0,0,IF(($S384-BQ384)&lt;0,0,IF(AND(($S384-BR384)&gt;0,(BQ384-$R384)&gt;0),$V384/365*(BR384-BQ384+1),IF(AND(($S384-BR384)&lt;=0,(BQ384-$R384)&gt;0),$V384/365*($S384-BQ384+1),$V384/365*(BR384-$R384+1))))),0)</f>
        <v>0</v>
      </c>
      <c r="BT384" s="159">
        <f>BR384+1</f>
        <v>46143</v>
      </c>
      <c r="BU384" s="159">
        <f>BT384+30</f>
        <v>46173</v>
      </c>
      <c r="BV384" s="163">
        <f>IFERROR(IF(($R384-BU384)&gt;=0,0,IF(($S384-BT384)&lt;0,0,IF(AND(($S384-BU384)&gt;0,(BT384-$R384)&gt;0),$V384/365*(BU384-BT384+1),IF(AND(($S384-BU384)&lt;=0,(BT384-$R384)&gt;0),$V384/365*($S384-BT384+1),$V384/365*(BU384-$R384+1))))),0)</f>
        <v>0</v>
      </c>
      <c r="BW384" s="159">
        <f>BU384+1</f>
        <v>46174</v>
      </c>
      <c r="BX384" s="159">
        <f>BW384+29</f>
        <v>46203</v>
      </c>
      <c r="BY384" s="163">
        <f>IFERROR(IF(($R384-BX384)&gt;=0,0,IF(($S384-BW384)&lt;0,0,IF(AND(($S384-BX384)&gt;0,(BW384-$R384)&gt;0),$V384/365*(BX384-BW384+1),IF(AND(($S384-BX384)&lt;=0,(BW384-$R384)&gt;0),$V384/365*($S384-BW384+1),$V384/365*(BX384-$R384+1))))),0)</f>
        <v>0</v>
      </c>
      <c r="BZ384" s="159">
        <f>BX384+1</f>
        <v>46204</v>
      </c>
      <c r="CA384" s="159">
        <f>BZ384+30</f>
        <v>46234</v>
      </c>
      <c r="CB384" s="163">
        <f>IFERROR(IF(($R384-CA384)&gt;=0,0,IF(($S384-BZ384)&lt;0,0,IF(AND(($S384-CA384)&gt;0,(BZ384-$R384)&gt;0),$V384/365*(CA384-BZ384+1),IF(AND(($S384-CA384)&lt;=0,(BZ384-$R384)&gt;0),$V384/365*($S384-BZ384+1),$V384/365*(CA384-$R384+1))))),0)</f>
        <v>0</v>
      </c>
      <c r="CC384" s="159">
        <f>CA384+1</f>
        <v>46235</v>
      </c>
      <c r="CD384" s="159">
        <f>CC384+30</f>
        <v>46265</v>
      </c>
      <c r="CE384" s="163">
        <f>IFERROR(IF(($R384-CD384)&gt;=0,0,IF(($S384-CC384)&lt;0,0,IF(AND(($S384-CD384)&gt;0,(CC384-$R384)&gt;0),$V384/365*(CD384-CC384+1),IF(AND(($S384-CD384)&lt;=0,(CC384-$R384)&gt;0),$V384/365*($S384-CC384+1),$V384/365*(CD384-$R384+1))))),0)</f>
        <v>0</v>
      </c>
      <c r="CF384" s="159">
        <f>CD384+1</f>
        <v>46266</v>
      </c>
      <c r="CG384" s="159">
        <f>CF384+29</f>
        <v>46295</v>
      </c>
      <c r="CH384" s="163">
        <f>IFERROR(IF(($R384-CG384)&gt;=0,0,IF(($S384-CF384)&lt;0,0,IF(AND(($S384-CG384)&gt;0,(CF384-$R384)&gt;0),$V384/365*(CG384-CF384+1),IF(AND(($S384-CG384)&lt;=0,(CF384-$R384)&gt;0),$V384/365*($S384-CF384+1),$V384/365*(CG384-$R384+1))))),0)</f>
        <v>0</v>
      </c>
      <c r="CI384" s="159">
        <f>CG384+1</f>
        <v>46296</v>
      </c>
      <c r="CJ384" s="159">
        <f>CI384+30</f>
        <v>46326</v>
      </c>
      <c r="CK384" s="163">
        <f>IFERROR(IF(($R384-CJ384)&gt;=0,0,IF(($S384-CI384)&lt;0,0,IF(AND(($S384-CJ384)&gt;0,(CI384-$R384)&gt;0),$V384/365*(CJ384-CI384+1),IF(AND(($S384-CJ384)&lt;=0,(CI384-$R384)&gt;0),$V384/365*($S384-CI384+1),$V384/365*(CJ384-$R384+1))))),0)</f>
        <v>0</v>
      </c>
      <c r="CL384" s="159">
        <f>CJ384+1</f>
        <v>46327</v>
      </c>
      <c r="CM384" s="159">
        <f>CL384+29</f>
        <v>46356</v>
      </c>
      <c r="CN384" s="163">
        <f>IFERROR(IF(($R384-CM384)&gt;=0,0,IF(($S384-CL384)&lt;0,0,IF(AND(($S384-CM384)&gt;0,(CL384-$R384)&gt;0),$V384/365*(CM384-CL384+1),IF(AND(($S384-CM384)&lt;=0,(CL384-$R384)&gt;0),$V384/365*($S384-CL384+1),$V384/365*(CM384-$R384+1))))),0)</f>
        <v>0</v>
      </c>
      <c r="CO384" s="159">
        <f>CM384+1</f>
        <v>46357</v>
      </c>
      <c r="CP384" s="159">
        <f>CO384+30</f>
        <v>46387</v>
      </c>
      <c r="CQ384" s="163">
        <f>IFERROR(IF(($R384-CP384)&gt;=0,0,IF(($S384-CO384)&lt;0,0,IF(AND(($S384-CP384)&gt;0,(CO384-$R384)&gt;0),$V384/365*(CP384-CO384+1),IF(AND(($S384-CP384)&lt;=0,(CO384-$R384)&gt;0),$V384/365*($S384-CO384+1),$V384/365*(CP384-$R384+1))))),0)</f>
        <v>0</v>
      </c>
    </row>
    <row r="385" s="85" customFormat="1" ht="24" customHeight="1" outlineLevel="4" spans="1:95">
      <c r="A385" s="128" t="s">
        <v>2815</v>
      </c>
      <c r="B385" s="129"/>
      <c r="C385" s="129"/>
      <c r="D385" s="129"/>
      <c r="E385" s="129"/>
      <c r="F385" s="129"/>
      <c r="G385" s="130"/>
      <c r="H385" s="131"/>
      <c r="I385" s="131"/>
      <c r="J385" s="131"/>
      <c r="K385" s="131"/>
      <c r="L385" s="154"/>
      <c r="M385" s="154"/>
      <c r="N385" s="131"/>
      <c r="O385" s="131"/>
      <c r="P385" s="131"/>
      <c r="Q385" s="131"/>
      <c r="R385" s="131"/>
      <c r="S385" s="131"/>
      <c r="T385" s="131"/>
      <c r="U385" s="131"/>
      <c r="V385" s="131"/>
      <c r="W385" s="131"/>
      <c r="X385" s="131"/>
      <c r="Y385" s="131"/>
      <c r="Z385" s="131"/>
      <c r="AA385" s="131"/>
      <c r="AB385" s="131"/>
      <c r="AC385" s="131"/>
      <c r="AD385" s="131"/>
      <c r="AE385" s="131"/>
      <c r="AF385" s="131"/>
      <c r="AG385" s="131"/>
      <c r="AH385" s="131"/>
      <c r="AI385" s="131"/>
      <c r="AJ385" s="131"/>
      <c r="AK385" s="131"/>
      <c r="AL385" s="131"/>
      <c r="AM385" s="131"/>
      <c r="AN385" s="131"/>
      <c r="AO385" s="131"/>
      <c r="AP385" s="131"/>
      <c r="AQ385" s="131"/>
      <c r="AR385" s="131"/>
      <c r="AS385" s="131"/>
      <c r="AT385" s="131"/>
      <c r="AU385" s="131"/>
      <c r="AV385" s="131"/>
      <c r="AW385" s="131"/>
      <c r="AX385" s="131"/>
      <c r="AY385" s="131"/>
      <c r="AZ385" s="131"/>
      <c r="BA385" s="131"/>
      <c r="BB385" s="131"/>
      <c r="BC385" s="131"/>
      <c r="BD385" s="131"/>
      <c r="BE385" s="131"/>
      <c r="BF385" s="131"/>
      <c r="BG385" s="131"/>
      <c r="BH385" s="131"/>
      <c r="BI385" s="131"/>
      <c r="BJ385" s="131"/>
      <c r="BK385" s="131"/>
      <c r="BL385" s="131"/>
      <c r="BM385" s="131"/>
      <c r="BN385" s="131"/>
      <c r="BO385" s="131"/>
      <c r="BP385" s="131"/>
      <c r="BQ385" s="131"/>
      <c r="BR385" s="131"/>
      <c r="BS385" s="131"/>
      <c r="BT385" s="131"/>
      <c r="BU385" s="131"/>
      <c r="BV385" s="131"/>
      <c r="BW385" s="131"/>
      <c r="BX385" s="131"/>
      <c r="BY385" s="131"/>
      <c r="BZ385" s="131"/>
      <c r="CA385" s="131"/>
      <c r="CB385" s="131"/>
      <c r="CC385" s="131"/>
      <c r="CD385" s="131"/>
      <c r="CE385" s="131"/>
      <c r="CF385" s="131"/>
      <c r="CG385" s="131"/>
      <c r="CH385" s="131"/>
      <c r="CI385" s="131"/>
      <c r="CJ385" s="131"/>
      <c r="CK385" s="131"/>
      <c r="CL385" s="131"/>
      <c r="CM385" s="131"/>
      <c r="CN385" s="131"/>
      <c r="CO385" s="131"/>
      <c r="CP385" s="131"/>
      <c r="CQ385" s="131"/>
    </row>
    <row r="386" ht="24" customHeight="1" outlineLevel="3" spans="1:95">
      <c r="A386" s="120"/>
      <c r="B386" s="121" t="s">
        <v>793</v>
      </c>
      <c r="C386" s="122" t="s">
        <v>1353</v>
      </c>
      <c r="D386" s="120" t="s">
        <v>1354</v>
      </c>
      <c r="E386" s="121" t="s">
        <v>1355</v>
      </c>
      <c r="F386" s="121"/>
      <c r="G386" s="121" t="s">
        <v>937</v>
      </c>
      <c r="H386" s="123">
        <f>X386+AA386+AD386+AG386+AJ386+AM386+AP386+AS386+AV386+AY386+BB386+BE386</f>
        <v>0</v>
      </c>
      <c r="I386" s="123">
        <f>Y386+AB386+AE386+AH386+AK386+AN386+AQ386+AT386+AW386+AZ386+BC386+BF386</f>
        <v>0</v>
      </c>
      <c r="J386" s="123">
        <f>Z386+AC386+AF386+AI386+AL386+AO386+AR386+AU386+AX386+BA386+BD386+BG386</f>
        <v>0</v>
      </c>
      <c r="K386" s="123"/>
      <c r="L386" s="151"/>
      <c r="M386" s="151"/>
      <c r="N386" s="123"/>
      <c r="O386" s="123"/>
      <c r="P386" s="123"/>
      <c r="Q386" s="123"/>
      <c r="R386" s="123"/>
      <c r="S386" s="123"/>
      <c r="T386" s="123"/>
      <c r="U386" s="123"/>
      <c r="V386" s="123"/>
      <c r="W386" s="123"/>
      <c r="X386" s="123">
        <f>VLOOKUP($C386,'1 预算编制表单'!$C:$BJ,27,FALSE)</f>
        <v>0</v>
      </c>
      <c r="Y386" s="123">
        <f>X386-Z386</f>
        <v>0</v>
      </c>
      <c r="Z386" s="123">
        <f>SUM(Z387:Z391)</f>
        <v>0</v>
      </c>
      <c r="AA386" s="123">
        <f>VLOOKUP($C386,'1 预算编制表单'!$C:$BJ,30,FALSE)</f>
        <v>0</v>
      </c>
      <c r="AB386" s="123">
        <f>AA386-AC386</f>
        <v>0</v>
      </c>
      <c r="AC386" s="123">
        <f>SUM(AC387:AC391)</f>
        <v>0</v>
      </c>
      <c r="AD386" s="123">
        <f>VLOOKUP($C386,'1 预算编制表单'!$C:$BJ,33,FALSE)</f>
        <v>0</v>
      </c>
      <c r="AE386" s="123">
        <f>AD386-AF386</f>
        <v>0</v>
      </c>
      <c r="AF386" s="123">
        <f>SUM(AF387:AF391)</f>
        <v>0</v>
      </c>
      <c r="AG386" s="123">
        <f>VLOOKUP($C386,'1 预算编制表单'!$C:$BJ,36,FALSE)</f>
        <v>0</v>
      </c>
      <c r="AH386" s="123">
        <f>AG386-AI386</f>
        <v>0</v>
      </c>
      <c r="AI386" s="123">
        <f>SUM(AI387:AI391)</f>
        <v>0</v>
      </c>
      <c r="AJ386" s="123">
        <f>VLOOKUP($C386,'1 预算编制表单'!$C:$BJ,39,FALSE)</f>
        <v>0</v>
      </c>
      <c r="AK386" s="123">
        <f>AJ386-AL386</f>
        <v>0</v>
      </c>
      <c r="AL386" s="123">
        <f>SUM(AL387:AL391)</f>
        <v>0</v>
      </c>
      <c r="AM386" s="123">
        <f>VLOOKUP($C386,'1 预算编制表单'!$C:$BJ,42,FALSE)</f>
        <v>0</v>
      </c>
      <c r="AN386" s="123">
        <f>AM386-AO386</f>
        <v>0</v>
      </c>
      <c r="AO386" s="123">
        <f>SUM(AO387:AO391)</f>
        <v>0</v>
      </c>
      <c r="AP386" s="123">
        <f>VLOOKUP($C386,'1 预算编制表单'!$C:$BJ,45,FALSE)</f>
        <v>0</v>
      </c>
      <c r="AQ386" s="123">
        <f>AP386-AR386</f>
        <v>0</v>
      </c>
      <c r="AR386" s="123">
        <f>SUM(AR387:AR391)</f>
        <v>0</v>
      </c>
      <c r="AS386" s="123">
        <f>VLOOKUP($C386,'1 预算编制表单'!$C:$BJ,48,FALSE)</f>
        <v>0</v>
      </c>
      <c r="AT386" s="123">
        <f>AS386-AU386</f>
        <v>0</v>
      </c>
      <c r="AU386" s="123">
        <f>SUM(AU387:AU391)</f>
        <v>0</v>
      </c>
      <c r="AV386" s="123">
        <f>VLOOKUP($C386,'1 预算编制表单'!$C:$BJ,51,FALSE)</f>
        <v>0</v>
      </c>
      <c r="AW386" s="123">
        <f>AV386-AX386</f>
        <v>0</v>
      </c>
      <c r="AX386" s="123">
        <f>SUM(AX387:AX391)</f>
        <v>0</v>
      </c>
      <c r="AY386" s="123">
        <f>VLOOKUP($C386,'1 预算编制表单'!$C:$BJ,54,FALSE)</f>
        <v>0</v>
      </c>
      <c r="AZ386" s="123">
        <f>AY386-BA386</f>
        <v>0</v>
      </c>
      <c r="BA386" s="123">
        <f>SUM(BA387:BA391)</f>
        <v>0</v>
      </c>
      <c r="BB386" s="123">
        <f>VLOOKUP($C386,'1 预算编制表单'!$C:$BJ,57,FALSE)</f>
        <v>0</v>
      </c>
      <c r="BC386" s="123">
        <f>BB386-BD386</f>
        <v>0</v>
      </c>
      <c r="BD386" s="123">
        <f>SUM(BD387:BD391)</f>
        <v>0</v>
      </c>
      <c r="BE386" s="123">
        <f>VLOOKUP($C386,'1 预算编制表单'!$C:$BJ,60,FALSE)</f>
        <v>0</v>
      </c>
      <c r="BF386" s="123">
        <f>BE386-BG386</f>
        <v>0</v>
      </c>
      <c r="BG386" s="123">
        <f>SUM(BG387:BG391)</f>
        <v>0</v>
      </c>
      <c r="BH386" s="123">
        <f>VLOOKUP($C386,'1 预算编制表单'!$C:$BJ,27,FALSE)</f>
        <v>0</v>
      </c>
      <c r="BI386" s="123">
        <f>BH386-BJ386</f>
        <v>0</v>
      </c>
      <c r="BJ386" s="123">
        <f>SUM(BJ387:BJ391)</f>
        <v>0</v>
      </c>
      <c r="BK386" s="123">
        <f>VLOOKUP($C386,'1 预算编制表单'!$C:$BJ,30,FALSE)</f>
        <v>0</v>
      </c>
      <c r="BL386" s="123">
        <f>BK386-BM386</f>
        <v>0</v>
      </c>
      <c r="BM386" s="123">
        <f>SUM(BM387:BM391)</f>
        <v>0</v>
      </c>
      <c r="BN386" s="123">
        <f>VLOOKUP($C386,'1 预算编制表单'!$C:$BJ,33,FALSE)</f>
        <v>0</v>
      </c>
      <c r="BO386" s="123">
        <f>BN386-BP386</f>
        <v>0</v>
      </c>
      <c r="BP386" s="123">
        <f>SUM(BP387:BP391)</f>
        <v>0</v>
      </c>
      <c r="BQ386" s="123">
        <f>VLOOKUP($C386,'1 预算编制表单'!$C:$BJ,36,FALSE)</f>
        <v>0</v>
      </c>
      <c r="BR386" s="123">
        <f>BQ386-BS386</f>
        <v>0</v>
      </c>
      <c r="BS386" s="123">
        <f>SUM(BS387:BS391)</f>
        <v>0</v>
      </c>
      <c r="BT386" s="123">
        <f>VLOOKUP($C386,'1 预算编制表单'!$C:$BJ,39,FALSE)</f>
        <v>0</v>
      </c>
      <c r="BU386" s="123">
        <f>BT386-BV386</f>
        <v>0</v>
      </c>
      <c r="BV386" s="123">
        <f>SUM(BV387:BV391)</f>
        <v>0</v>
      </c>
      <c r="BW386" s="123">
        <f>VLOOKUP($C386,'1 预算编制表单'!$C:$BJ,42,FALSE)</f>
        <v>0</v>
      </c>
      <c r="BX386" s="123">
        <f>BW386-BY386</f>
        <v>0</v>
      </c>
      <c r="BY386" s="123">
        <f>SUM(BY387:BY391)</f>
        <v>0</v>
      </c>
      <c r="BZ386" s="123">
        <f>VLOOKUP($C386,'1 预算编制表单'!$C:$BJ,45,FALSE)</f>
        <v>0</v>
      </c>
      <c r="CA386" s="123">
        <f>BZ386-CB386</f>
        <v>0</v>
      </c>
      <c r="CB386" s="123">
        <f>SUM(CB387:CB391)</f>
        <v>0</v>
      </c>
      <c r="CC386" s="123">
        <f>VLOOKUP($C386,'1 预算编制表单'!$C:$BJ,48,FALSE)</f>
        <v>0</v>
      </c>
      <c r="CD386" s="123">
        <f>CC386-CE386</f>
        <v>0</v>
      </c>
      <c r="CE386" s="123">
        <f>SUM(CE387:CE391)</f>
        <v>0</v>
      </c>
      <c r="CF386" s="123">
        <f>VLOOKUP($C386,'1 预算编制表单'!$C:$BJ,51,FALSE)</f>
        <v>0</v>
      </c>
      <c r="CG386" s="123">
        <f>CF386-CH386</f>
        <v>0</v>
      </c>
      <c r="CH386" s="123">
        <f>SUM(CH387:CH391)</f>
        <v>0</v>
      </c>
      <c r="CI386" s="123">
        <f>VLOOKUP($C386,'1 预算编制表单'!$C:$BJ,54,FALSE)</f>
        <v>0</v>
      </c>
      <c r="CJ386" s="123">
        <f>CI386-CK386</f>
        <v>0</v>
      </c>
      <c r="CK386" s="123">
        <f>SUM(CK387:CK391)</f>
        <v>0</v>
      </c>
      <c r="CL386" s="123">
        <f>VLOOKUP($C386,'1 预算编制表单'!$C:$BJ,57,FALSE)</f>
        <v>0</v>
      </c>
      <c r="CM386" s="123">
        <f>CL386-CN386</f>
        <v>0</v>
      </c>
      <c r="CN386" s="123">
        <f>SUM(CN387:CN391)</f>
        <v>0</v>
      </c>
      <c r="CO386" s="123">
        <f>VLOOKUP($C386,'1 预算编制表单'!$C:$BJ,60,FALSE)</f>
        <v>0</v>
      </c>
      <c r="CP386" s="123">
        <f>CO386-CQ386</f>
        <v>0</v>
      </c>
      <c r="CQ386" s="123">
        <f>SUM(CQ387:CQ391)</f>
        <v>0</v>
      </c>
    </row>
    <row r="387" s="85" customFormat="1" ht="24" customHeight="1" outlineLevel="4" spans="1:95">
      <c r="A387" s="124"/>
      <c r="B387" s="125"/>
      <c r="C387" s="126"/>
      <c r="D387" s="124"/>
      <c r="E387" s="125"/>
      <c r="F387" s="125"/>
      <c r="G387" s="125"/>
      <c r="H387" s="127"/>
      <c r="I387" s="127"/>
      <c r="J387" s="127">
        <f>Z387+AC387+AF387+AI387+AL387+AO387+AR387+AU387+AX387+BA387+BD387+BG387</f>
        <v>0</v>
      </c>
      <c r="K387" s="127">
        <v>1</v>
      </c>
      <c r="L387" s="152" t="s">
        <v>2859</v>
      </c>
      <c r="M387" s="153" t="str">
        <f>IFERROR(VLOOKUP($L387,'2-2 引出数据_合同数据仓库'!$B$2:$BP$10000,3,FALSE),0)</f>
        <v>粤东一管理中心深圳金地中心外墙清洗合同用印申请</v>
      </c>
      <c r="N387" s="127"/>
      <c r="O387" s="153">
        <f>IFERROR(VLOOKUP((LEFT(VLOOKUP($L387,'2-2 引出数据_合同数据仓库'!$B$2:$BP$10000,64,FALSE),15)&amp;(RIGHT(VLOOKUP($L387,'2-2 引出数据_合同数据仓库'!$B$2:$BP$10000,64,FALSE),4)+1)),'2-2 引出数据_合同数据仓库'!$B$2:$BP$10000,3,FALSE),0)</f>
        <v>0</v>
      </c>
      <c r="P387" s="127"/>
      <c r="Q387" s="127" t="str">
        <f>IFERROR(VLOOKUP($L387,'2-2 引出数据_合同数据仓库'!$B$2:$BP$10000,28,FALSE),0)</f>
        <v>2023-12-18</v>
      </c>
      <c r="R387" s="127" t="str">
        <f>IFERROR(VLOOKUP($L387,'2-2 引出数据_合同数据仓库'!$B$2:$BP$10000,29,FALSE),0)</f>
        <v>2023-12-01</v>
      </c>
      <c r="S387" s="127" t="str">
        <f>IFERROR(VLOOKUP($L387,'2-2 引出数据_合同数据仓库'!$B$2:$BP$10000,4,FALSE),0)</f>
        <v>2024-11-30</v>
      </c>
      <c r="T387" s="127"/>
      <c r="U387" s="127">
        <f>IFERROR(VLOOKUP($L387,'2-2 引出数据_合同数据仓库'!$B$2:$BP$10000,15,FALSE),0)</f>
        <v>172015.31</v>
      </c>
      <c r="V387" s="127">
        <f>U387/(S387-R387+1)*365</f>
        <v>171545.322814208</v>
      </c>
      <c r="W387" s="127"/>
      <c r="X387" s="159">
        <v>45658</v>
      </c>
      <c r="Y387" s="159">
        <f>X387+30</f>
        <v>45688</v>
      </c>
      <c r="Z387" s="163">
        <f>IFERROR(IF(($R387-Y387)&gt;=0,0,IF(($S387-X387)&lt;0,0,IF(AND(($S387-Y387)&gt;0,(X387-$R387)&gt;0),$V387/365*(Y387-X387+1),IF(AND(($S387-Y387)&lt;=0,(X387-$R387)&gt;0),$V387/365*($S387-X387+1),$V387/365*(Y387-$R387+1))))),0)</f>
        <v>0</v>
      </c>
      <c r="AA387" s="159">
        <f>Y387+1</f>
        <v>45689</v>
      </c>
      <c r="AB387" s="159">
        <f>AA387+27</f>
        <v>45716</v>
      </c>
      <c r="AC387" s="163">
        <f>IFERROR(IF(($R387-AB387)&gt;=0,0,IF(($S387-AA387)&lt;0,0,IF(AND(($S387-AB387)&gt;0,(AA387-$R387)&gt;0),$V387/365*(AB387-AA387+1),IF(AND(($S387-AB387)&lt;=0,(AA387-$R387)&gt;0),$V387/365*($S387-AA387+1),$V387/365*(AB387-$R387+1))))),0)</f>
        <v>0</v>
      </c>
      <c r="AD387" s="159">
        <f>AB387+1</f>
        <v>45717</v>
      </c>
      <c r="AE387" s="159">
        <f>AD387+30</f>
        <v>45747</v>
      </c>
      <c r="AF387" s="163">
        <f>IFERROR(IF(($R387-AE387)&gt;=0,0,IF(($S387-AD387)&lt;0,0,IF(AND(($S387-AE387)&gt;0,(AD387-$R387)&gt;0),$V387/365*(AE387-AD387+1),IF(AND(($S387-AE387)&lt;=0,(AD387-$R387)&gt;0),$V387/365*($S387-AD387+1),$V387/365*(AE387-$R387+1))))),0)</f>
        <v>0</v>
      </c>
      <c r="AG387" s="159">
        <f>AE387+1</f>
        <v>45748</v>
      </c>
      <c r="AH387" s="159">
        <f>AG387+29</f>
        <v>45777</v>
      </c>
      <c r="AI387" s="163">
        <f>IFERROR(IF(($R387-AH387)&gt;=0,0,IF(($S387-AG387)&lt;0,0,IF(AND(($S387-AH387)&gt;0,(AG387-$R387)&gt;0),$V387/365*(AH387-AG387+1),IF(AND(($S387-AH387)&lt;=0,(AG387-$R387)&gt;0),$V387/365*($S387-AG387+1),$V387/365*(AH387-$R387+1))))),0)</f>
        <v>0</v>
      </c>
      <c r="AJ387" s="159">
        <f>AH387+1</f>
        <v>45778</v>
      </c>
      <c r="AK387" s="159">
        <f>AJ387+30</f>
        <v>45808</v>
      </c>
      <c r="AL387" s="163">
        <f>IFERROR(IF(($R387-AK387)&gt;=0,0,IF(($S387-AJ387)&lt;0,0,IF(AND(($S387-AK387)&gt;0,(AJ387-$R387)&gt;0),$V387/365*(AK387-AJ387+1),IF(AND(($S387-AK387)&lt;=0,(AJ387-$R387)&gt;0),$V387/365*($S387-AJ387+1),$V387/365*(AK387-$R387+1))))),0)</f>
        <v>0</v>
      </c>
      <c r="AM387" s="159">
        <f>AK387+1</f>
        <v>45809</v>
      </c>
      <c r="AN387" s="159">
        <f>AM387+29</f>
        <v>45838</v>
      </c>
      <c r="AO387" s="163">
        <f>IFERROR(IF(($R387-AN387)&gt;=0,0,IF(($S387-AM387)&lt;0,0,IF(AND(($S387-AN387)&gt;0,(AM387-$R387)&gt;0),$V387/365*(AN387-AM387+1),IF(AND(($S387-AN387)&lt;=0,(AM387-$R387)&gt;0),$V387/365*($S387-AM387+1),$V387/365*(AN387-$R387+1))))),0)</f>
        <v>0</v>
      </c>
      <c r="AP387" s="159">
        <f>AN387+1</f>
        <v>45839</v>
      </c>
      <c r="AQ387" s="159">
        <f>AP387+30</f>
        <v>45869</v>
      </c>
      <c r="AR387" s="163">
        <f>IFERROR(IF(($R387-AQ387)&gt;=0,0,IF(($S387-AP387)&lt;0,0,IF(AND(($S387-AQ387)&gt;0,(AP387-$R387)&gt;0),$V387/365*(AQ387-AP387+1),IF(AND(($S387-AQ387)&lt;=0,(AP387-$R387)&gt;0),$V387/365*($S387-AP387+1),$V387/365*(AQ387-$R387+1))))),0)</f>
        <v>0</v>
      </c>
      <c r="AS387" s="159">
        <f>AQ387+1</f>
        <v>45870</v>
      </c>
      <c r="AT387" s="159">
        <f>AS387+30</f>
        <v>45900</v>
      </c>
      <c r="AU387" s="163">
        <f>IFERROR(IF(($R387-AT387)&gt;=0,0,IF(($S387-AS387)&lt;0,0,IF(AND(($S387-AT387)&gt;0,(AS387-$R387)&gt;0),$V387/365*(AT387-AS387+1),IF(AND(($S387-AT387)&lt;=0,(AS387-$R387)&gt;0),$V387/365*($S387-AS387+1),$V387/365*(AT387-$R387+1))))),0)</f>
        <v>0</v>
      </c>
      <c r="AV387" s="159">
        <f>AT387+1</f>
        <v>45901</v>
      </c>
      <c r="AW387" s="159">
        <f>AV387+29</f>
        <v>45930</v>
      </c>
      <c r="AX387" s="163">
        <f>IFERROR(IF(($R387-AW387)&gt;=0,0,IF(($S387-AV387)&lt;0,0,IF(AND(($S387-AW387)&gt;0,(AV387-$R387)&gt;0),$V387/365*(AW387-AV387+1),IF(AND(($S387-AW387)&lt;=0,(AV387-$R387)&gt;0),$V387/365*($S387-AV387+1),$V387/365*(AW387-$R387+1))))),0)</f>
        <v>0</v>
      </c>
      <c r="AY387" s="159">
        <f>AW387+1</f>
        <v>45931</v>
      </c>
      <c r="AZ387" s="159">
        <f>AY387+30</f>
        <v>45961</v>
      </c>
      <c r="BA387" s="163">
        <f>IFERROR(IF(($R387-AZ387)&gt;=0,0,IF(($S387-AY387)&lt;0,0,IF(AND(($S387-AZ387)&gt;0,(AY387-$R387)&gt;0),$V387/365*(AZ387-AY387+1),IF(AND(($S387-AZ387)&lt;=0,(AY387-$R387)&gt;0),$V387/365*($S387-AY387+1),$V387/365*(AZ387-$R387+1))))),0)</f>
        <v>0</v>
      </c>
      <c r="BB387" s="159">
        <f>AZ387+1</f>
        <v>45962</v>
      </c>
      <c r="BC387" s="159">
        <f>BB387+29</f>
        <v>45991</v>
      </c>
      <c r="BD387" s="163">
        <f>IFERROR(IF(($R387-BC387)&gt;=0,0,IF(($S387-BB387)&lt;0,0,IF(AND(($S387-BC387)&gt;0,(BB387-$R387)&gt;0),$V387/365*(BC387-BB387+1),IF(AND(($S387-BC387)&lt;=0,(BB387-$R387)&gt;0),$V387/365*($S387-BB387+1),$V387/365*(BC387-$R387+1))))),0)</f>
        <v>0</v>
      </c>
      <c r="BE387" s="159">
        <f>BC387+1</f>
        <v>45992</v>
      </c>
      <c r="BF387" s="159">
        <f>BE387+30</f>
        <v>46022</v>
      </c>
      <c r="BG387" s="163">
        <f>IFERROR(IF(($R387-BF387)&gt;=0,0,IF(($S387-BE387)&lt;0,0,IF(AND(($S387-BF387)&gt;0,(BE387-$R387)&gt;0),$V387/365*(BF387-BE387+1),IF(AND(($S387-BF387)&lt;=0,(BE387-$R387)&gt;0),$V387/365*($S387-BE387+1),$V387/365*(BF387-$R387+1))))),0)</f>
        <v>0</v>
      </c>
      <c r="BH387" s="159">
        <v>46023</v>
      </c>
      <c r="BI387" s="159">
        <f>BH387+30</f>
        <v>46053</v>
      </c>
      <c r="BJ387" s="163">
        <f>IFERROR(IF(($R387-BI387)&gt;=0,0,IF(($S387-BH387)&lt;0,0,IF(AND(($S387-BI387)&gt;0,(BH387-$R387)&gt;0),$V387/365*(BI387-BH387+1),IF(AND(($S387-BI387)&lt;=0,(BH387-$R387)&gt;0),$V387/365*($S387-BH387+1),$V387/365*(BI387-$R387+1))))),0)</f>
        <v>0</v>
      </c>
      <c r="BK387" s="159">
        <f>BI387+1</f>
        <v>46054</v>
      </c>
      <c r="BL387" s="159">
        <f>BK387+27</f>
        <v>46081</v>
      </c>
      <c r="BM387" s="163">
        <f>IFERROR(IF(($R387-BL387)&gt;=0,0,IF(($S387-BK387)&lt;0,0,IF(AND(($S387-BL387)&gt;0,(BK387-$R387)&gt;0),$V387/365*(BL387-BK387+1),IF(AND(($S387-BL387)&lt;=0,(BK387-$R387)&gt;0),$V387/365*($S387-BK387+1),$V387/365*(BL387-$R387+1))))),0)</f>
        <v>0</v>
      </c>
      <c r="BN387" s="159">
        <f>BL387+1</f>
        <v>46082</v>
      </c>
      <c r="BO387" s="159">
        <f>BN387+30</f>
        <v>46112</v>
      </c>
      <c r="BP387" s="163">
        <f>IFERROR(IF(($R387-BO387)&gt;=0,0,IF(($S387-BN387)&lt;0,0,IF(AND(($S387-BO387)&gt;0,(BN387-$R387)&gt;0),$V387/365*(BO387-BN387+1),IF(AND(($S387-BO387)&lt;=0,(BN387-$R387)&gt;0),$V387/365*($S387-BN387+1),$V387/365*(BO387-$R387+1))))),0)</f>
        <v>0</v>
      </c>
      <c r="BQ387" s="159">
        <f>BO387+1</f>
        <v>46113</v>
      </c>
      <c r="BR387" s="159">
        <f>BQ387+29</f>
        <v>46142</v>
      </c>
      <c r="BS387" s="163">
        <f>IFERROR(IF(($R387-BR387)&gt;=0,0,IF(($S387-BQ387)&lt;0,0,IF(AND(($S387-BR387)&gt;0,(BQ387-$R387)&gt;0),$V387/365*(BR387-BQ387+1),IF(AND(($S387-BR387)&lt;=0,(BQ387-$R387)&gt;0),$V387/365*($S387-BQ387+1),$V387/365*(BR387-$R387+1))))),0)</f>
        <v>0</v>
      </c>
      <c r="BT387" s="159">
        <f>BR387+1</f>
        <v>46143</v>
      </c>
      <c r="BU387" s="159">
        <f>BT387+30</f>
        <v>46173</v>
      </c>
      <c r="BV387" s="163">
        <f>IFERROR(IF(($R387-BU387)&gt;=0,0,IF(($S387-BT387)&lt;0,0,IF(AND(($S387-BU387)&gt;0,(BT387-$R387)&gt;0),$V387/365*(BU387-BT387+1),IF(AND(($S387-BU387)&lt;=0,(BT387-$R387)&gt;0),$V387/365*($S387-BT387+1),$V387/365*(BU387-$R387+1))))),0)</f>
        <v>0</v>
      </c>
      <c r="BW387" s="159">
        <f>BU387+1</f>
        <v>46174</v>
      </c>
      <c r="BX387" s="159">
        <f>BW387+29</f>
        <v>46203</v>
      </c>
      <c r="BY387" s="163">
        <f>IFERROR(IF(($R387-BX387)&gt;=0,0,IF(($S387-BW387)&lt;0,0,IF(AND(($S387-BX387)&gt;0,(BW387-$R387)&gt;0),$V387/365*(BX387-BW387+1),IF(AND(($S387-BX387)&lt;=0,(BW387-$R387)&gt;0),$V387/365*($S387-BW387+1),$V387/365*(BX387-$R387+1))))),0)</f>
        <v>0</v>
      </c>
      <c r="BZ387" s="159">
        <f>BX387+1</f>
        <v>46204</v>
      </c>
      <c r="CA387" s="159">
        <f>BZ387+30</f>
        <v>46234</v>
      </c>
      <c r="CB387" s="163">
        <f>IFERROR(IF(($R387-CA387)&gt;=0,0,IF(($S387-BZ387)&lt;0,0,IF(AND(($S387-CA387)&gt;0,(BZ387-$R387)&gt;0),$V387/365*(CA387-BZ387+1),IF(AND(($S387-CA387)&lt;=0,(BZ387-$R387)&gt;0),$V387/365*($S387-BZ387+1),$V387/365*(CA387-$R387+1))))),0)</f>
        <v>0</v>
      </c>
      <c r="CC387" s="159">
        <f>CA387+1</f>
        <v>46235</v>
      </c>
      <c r="CD387" s="159">
        <f>CC387+30</f>
        <v>46265</v>
      </c>
      <c r="CE387" s="163">
        <f>IFERROR(IF(($R387-CD387)&gt;=0,0,IF(($S387-CC387)&lt;0,0,IF(AND(($S387-CD387)&gt;0,(CC387-$R387)&gt;0),$V387/365*(CD387-CC387+1),IF(AND(($S387-CD387)&lt;=0,(CC387-$R387)&gt;0),$V387/365*($S387-CC387+1),$V387/365*(CD387-$R387+1))))),0)</f>
        <v>0</v>
      </c>
      <c r="CF387" s="159">
        <f>CD387+1</f>
        <v>46266</v>
      </c>
      <c r="CG387" s="159">
        <f>CF387+29</f>
        <v>46295</v>
      </c>
      <c r="CH387" s="163">
        <f>IFERROR(IF(($R387-CG387)&gt;=0,0,IF(($S387-CF387)&lt;0,0,IF(AND(($S387-CG387)&gt;0,(CF387-$R387)&gt;0),$V387/365*(CG387-CF387+1),IF(AND(($S387-CG387)&lt;=0,(CF387-$R387)&gt;0),$V387/365*($S387-CF387+1),$V387/365*(CG387-$R387+1))))),0)</f>
        <v>0</v>
      </c>
      <c r="CI387" s="159">
        <f>CG387+1</f>
        <v>46296</v>
      </c>
      <c r="CJ387" s="159">
        <f>CI387+30</f>
        <v>46326</v>
      </c>
      <c r="CK387" s="163">
        <f>IFERROR(IF(($R387-CJ387)&gt;=0,0,IF(($S387-CI387)&lt;0,0,IF(AND(($S387-CJ387)&gt;0,(CI387-$R387)&gt;0),$V387/365*(CJ387-CI387+1),IF(AND(($S387-CJ387)&lt;=0,(CI387-$R387)&gt;0),$V387/365*($S387-CI387+1),$V387/365*(CJ387-$R387+1))))),0)</f>
        <v>0</v>
      </c>
      <c r="CL387" s="159">
        <f>CJ387+1</f>
        <v>46327</v>
      </c>
      <c r="CM387" s="159">
        <f>CL387+29</f>
        <v>46356</v>
      </c>
      <c r="CN387" s="163">
        <f>IFERROR(IF(($R387-CM387)&gt;=0,0,IF(($S387-CL387)&lt;0,0,IF(AND(($S387-CM387)&gt;0,(CL387-$R387)&gt;0),$V387/365*(CM387-CL387+1),IF(AND(($S387-CM387)&lt;=0,(CL387-$R387)&gt;0),$V387/365*($S387-CL387+1),$V387/365*(CM387-$R387+1))))),0)</f>
        <v>0</v>
      </c>
      <c r="CO387" s="159">
        <f>CM387+1</f>
        <v>46357</v>
      </c>
      <c r="CP387" s="159">
        <f>CO387+30</f>
        <v>46387</v>
      </c>
      <c r="CQ387" s="163">
        <f>IFERROR(IF(($R387-CP387)&gt;=0,0,IF(($S387-CO387)&lt;0,0,IF(AND(($S387-CP387)&gt;0,(CO387-$R387)&gt;0),$V387/365*(CP387-CO387+1),IF(AND(($S387-CP387)&lt;=0,(CO387-$R387)&gt;0),$V387/365*($S387-CO387+1),$V387/365*(CP387-$R387+1))))),0)</f>
        <v>0</v>
      </c>
    </row>
    <row r="388" s="85" customFormat="1" ht="24" customHeight="1" outlineLevel="4" spans="1:95">
      <c r="A388" s="124"/>
      <c r="B388" s="125"/>
      <c r="C388" s="126"/>
      <c r="D388" s="124"/>
      <c r="E388" s="125"/>
      <c r="F388" s="125"/>
      <c r="G388" s="125"/>
      <c r="H388" s="127"/>
      <c r="I388" s="127"/>
      <c r="J388" s="127">
        <f>Z388+AC388+AF388+AI388+AL388+AO388+AR388+AU388+AX388+BA388+BD388+BG388</f>
        <v>0</v>
      </c>
      <c r="K388" s="127">
        <f>K387+1</f>
        <v>2</v>
      </c>
      <c r="L388" s="152"/>
      <c r="M388" s="153">
        <f>IFERROR(VLOOKUP($L388,'2-2 引出数据_合同数据仓库'!$B$2:$BP$10000,3,FALSE),0)</f>
        <v>0</v>
      </c>
      <c r="N388" s="127"/>
      <c r="O388" s="153">
        <f>IFERROR(VLOOKUP((LEFT(VLOOKUP($L388,'2-2 引出数据_合同数据仓库'!$B$2:$BP$10000,64,FALSE),15)&amp;(RIGHT(VLOOKUP($L388,'2-2 引出数据_合同数据仓库'!$B$2:$BP$10000,64,FALSE),4)+1)),'2-2 引出数据_合同数据仓库'!$B$2:$BP$10000,3,FALSE),0)</f>
        <v>0</v>
      </c>
      <c r="P388" s="127"/>
      <c r="Q388" s="127">
        <f>IFERROR(VLOOKUP($L388,'2-2 引出数据_合同数据仓库'!$B$2:$BP$10000,28,FALSE),0)</f>
        <v>0</v>
      </c>
      <c r="R388" s="127">
        <f>IFERROR(VLOOKUP($L388,'2-2 引出数据_合同数据仓库'!$B$2:$BP$10000,29,FALSE),0)</f>
        <v>0</v>
      </c>
      <c r="S388" s="127">
        <f>IFERROR(VLOOKUP($L388,'2-2 引出数据_合同数据仓库'!$B$2:$BP$10000,4,FALSE),0)</f>
        <v>0</v>
      </c>
      <c r="T388" s="127"/>
      <c r="U388" s="127">
        <f>IFERROR(VLOOKUP($L388,'2-2 引出数据_合同数据仓库'!$B$2:$BP$10000,15,FALSE),0)</f>
        <v>0</v>
      </c>
      <c r="V388" s="127">
        <f>U388/(S388-R388+1)*365</f>
        <v>0</v>
      </c>
      <c r="W388" s="127"/>
      <c r="X388" s="159">
        <v>45658</v>
      </c>
      <c r="Y388" s="159">
        <f>X388+30</f>
        <v>45688</v>
      </c>
      <c r="Z388" s="163">
        <f>IFERROR(IF(($R388-Y388)&gt;=0,0,IF(($S388-X388)&lt;0,0,IF(AND(($S388-Y388)&gt;0,(X388-$R388)&gt;0),$V388/365*(Y388-X388+1),IF(AND(($S388-Y388)&lt;=0,(X388-$R388)&gt;0),$V388/365*($S388-X388+1),$V388/365*(Y388-$R388+1))))),0)</f>
        <v>0</v>
      </c>
      <c r="AA388" s="159">
        <f>Y388+1</f>
        <v>45689</v>
      </c>
      <c r="AB388" s="159">
        <f>AA388+27</f>
        <v>45716</v>
      </c>
      <c r="AC388" s="163">
        <f>IFERROR(IF(($R388-AB388)&gt;=0,0,IF(($S388-AA388)&lt;0,0,IF(AND(($S388-AB388)&gt;0,(AA388-$R388)&gt;0),$V388/365*(AB388-AA388+1),IF(AND(($S388-AB388)&lt;=0,(AA388-$R388)&gt;0),$V388/365*($S388-AA388+1),$V388/365*(AB388-$R388+1))))),0)</f>
        <v>0</v>
      </c>
      <c r="AD388" s="159">
        <f>AB388+1</f>
        <v>45717</v>
      </c>
      <c r="AE388" s="159">
        <f>AD388+30</f>
        <v>45747</v>
      </c>
      <c r="AF388" s="163">
        <f>IFERROR(IF(($R388-AE388)&gt;=0,0,IF(($S388-AD388)&lt;0,0,IF(AND(($S388-AE388)&gt;0,(AD388-$R388)&gt;0),$V388/365*(AE388-AD388+1),IF(AND(($S388-AE388)&lt;=0,(AD388-$R388)&gt;0),$V388/365*($S388-AD388+1),$V388/365*(AE388-$R388+1))))),0)</f>
        <v>0</v>
      </c>
      <c r="AG388" s="159">
        <f>AE388+1</f>
        <v>45748</v>
      </c>
      <c r="AH388" s="159">
        <f>AG388+29</f>
        <v>45777</v>
      </c>
      <c r="AI388" s="163">
        <f>IFERROR(IF(($R388-AH388)&gt;=0,0,IF(($S388-AG388)&lt;0,0,IF(AND(($S388-AH388)&gt;0,(AG388-$R388)&gt;0),$V388/365*(AH388-AG388+1),IF(AND(($S388-AH388)&lt;=0,(AG388-$R388)&gt;0),$V388/365*($S388-AG388+1),$V388/365*(AH388-$R388+1))))),0)</f>
        <v>0</v>
      </c>
      <c r="AJ388" s="159">
        <f>AH388+1</f>
        <v>45778</v>
      </c>
      <c r="AK388" s="159">
        <f>AJ388+30</f>
        <v>45808</v>
      </c>
      <c r="AL388" s="163">
        <f>IFERROR(IF(($R388-AK388)&gt;=0,0,IF(($S388-AJ388)&lt;0,0,IF(AND(($S388-AK388)&gt;0,(AJ388-$R388)&gt;0),$V388/365*(AK388-AJ388+1),IF(AND(($S388-AK388)&lt;=0,(AJ388-$R388)&gt;0),$V388/365*($S388-AJ388+1),$V388/365*(AK388-$R388+1))))),0)</f>
        <v>0</v>
      </c>
      <c r="AM388" s="159">
        <f>AK388+1</f>
        <v>45809</v>
      </c>
      <c r="AN388" s="159">
        <f>AM388+29</f>
        <v>45838</v>
      </c>
      <c r="AO388" s="163">
        <f>IFERROR(IF(($R388-AN388)&gt;=0,0,IF(($S388-AM388)&lt;0,0,IF(AND(($S388-AN388)&gt;0,(AM388-$R388)&gt;0),$V388/365*(AN388-AM388+1),IF(AND(($S388-AN388)&lt;=0,(AM388-$R388)&gt;0),$V388/365*($S388-AM388+1),$V388/365*(AN388-$R388+1))))),0)</f>
        <v>0</v>
      </c>
      <c r="AP388" s="159">
        <f>AN388+1</f>
        <v>45839</v>
      </c>
      <c r="AQ388" s="159">
        <f>AP388+30</f>
        <v>45869</v>
      </c>
      <c r="AR388" s="163">
        <f>IFERROR(IF(($R388-AQ388)&gt;=0,0,IF(($S388-AP388)&lt;0,0,IF(AND(($S388-AQ388)&gt;0,(AP388-$R388)&gt;0),$V388/365*(AQ388-AP388+1),IF(AND(($S388-AQ388)&lt;=0,(AP388-$R388)&gt;0),$V388/365*($S388-AP388+1),$V388/365*(AQ388-$R388+1))))),0)</f>
        <v>0</v>
      </c>
      <c r="AS388" s="159">
        <f>AQ388+1</f>
        <v>45870</v>
      </c>
      <c r="AT388" s="159">
        <f>AS388+30</f>
        <v>45900</v>
      </c>
      <c r="AU388" s="163">
        <f>IFERROR(IF(($R388-AT388)&gt;=0,0,IF(($S388-AS388)&lt;0,0,IF(AND(($S388-AT388)&gt;0,(AS388-$R388)&gt;0),$V388/365*(AT388-AS388+1),IF(AND(($S388-AT388)&lt;=0,(AS388-$R388)&gt;0),$V388/365*($S388-AS388+1),$V388/365*(AT388-$R388+1))))),0)</f>
        <v>0</v>
      </c>
      <c r="AV388" s="159">
        <f>AT388+1</f>
        <v>45901</v>
      </c>
      <c r="AW388" s="159">
        <f>AV388+29</f>
        <v>45930</v>
      </c>
      <c r="AX388" s="163">
        <f>IFERROR(IF(($R388-AW388)&gt;=0,0,IF(($S388-AV388)&lt;0,0,IF(AND(($S388-AW388)&gt;0,(AV388-$R388)&gt;0),$V388/365*(AW388-AV388+1),IF(AND(($S388-AW388)&lt;=0,(AV388-$R388)&gt;0),$V388/365*($S388-AV388+1),$V388/365*(AW388-$R388+1))))),0)</f>
        <v>0</v>
      </c>
      <c r="AY388" s="159">
        <f>AW388+1</f>
        <v>45931</v>
      </c>
      <c r="AZ388" s="159">
        <f>AY388+30</f>
        <v>45961</v>
      </c>
      <c r="BA388" s="163">
        <f>IFERROR(IF(($R388-AZ388)&gt;=0,0,IF(($S388-AY388)&lt;0,0,IF(AND(($S388-AZ388)&gt;0,(AY388-$R388)&gt;0),$V388/365*(AZ388-AY388+1),IF(AND(($S388-AZ388)&lt;=0,(AY388-$R388)&gt;0),$V388/365*($S388-AY388+1),$V388/365*(AZ388-$R388+1))))),0)</f>
        <v>0</v>
      </c>
      <c r="BB388" s="159">
        <f>AZ388+1</f>
        <v>45962</v>
      </c>
      <c r="BC388" s="159">
        <f>BB388+29</f>
        <v>45991</v>
      </c>
      <c r="BD388" s="163">
        <f>IFERROR(IF(($R388-BC388)&gt;=0,0,IF(($S388-BB388)&lt;0,0,IF(AND(($S388-BC388)&gt;0,(BB388-$R388)&gt;0),$V388/365*(BC388-BB388+1),IF(AND(($S388-BC388)&lt;=0,(BB388-$R388)&gt;0),$V388/365*($S388-BB388+1),$V388/365*(BC388-$R388+1))))),0)</f>
        <v>0</v>
      </c>
      <c r="BE388" s="159">
        <f>BC388+1</f>
        <v>45992</v>
      </c>
      <c r="BF388" s="159">
        <f>BE388+30</f>
        <v>46022</v>
      </c>
      <c r="BG388" s="163">
        <f>IFERROR(IF(($R388-BF388)&gt;=0,0,IF(($S388-BE388)&lt;0,0,IF(AND(($S388-BF388)&gt;0,(BE388-$R388)&gt;0),$V388/365*(BF388-BE388+1),IF(AND(($S388-BF388)&lt;=0,(BE388-$R388)&gt;0),$V388/365*($S388-BE388+1),$V388/365*(BF388-$R388+1))))),0)</f>
        <v>0</v>
      </c>
      <c r="BH388" s="159">
        <v>46023</v>
      </c>
      <c r="BI388" s="159">
        <f>BH388+30</f>
        <v>46053</v>
      </c>
      <c r="BJ388" s="163">
        <f>IFERROR(IF(($R388-BI388)&gt;=0,0,IF(($S388-BH388)&lt;0,0,IF(AND(($S388-BI388)&gt;0,(BH388-$R388)&gt;0),$V388/365*(BI388-BH388+1),IF(AND(($S388-BI388)&lt;=0,(BH388-$R388)&gt;0),$V388/365*($S388-BH388+1),$V388/365*(BI388-$R388+1))))),0)</f>
        <v>0</v>
      </c>
      <c r="BK388" s="159">
        <f>BI388+1</f>
        <v>46054</v>
      </c>
      <c r="BL388" s="159">
        <f>BK388+27</f>
        <v>46081</v>
      </c>
      <c r="BM388" s="163">
        <f>IFERROR(IF(($R388-BL388)&gt;=0,0,IF(($S388-BK388)&lt;0,0,IF(AND(($S388-BL388)&gt;0,(BK388-$R388)&gt;0),$V388/365*(BL388-BK388+1),IF(AND(($S388-BL388)&lt;=0,(BK388-$R388)&gt;0),$V388/365*($S388-BK388+1),$V388/365*(BL388-$R388+1))))),0)</f>
        <v>0</v>
      </c>
      <c r="BN388" s="159">
        <f>BL388+1</f>
        <v>46082</v>
      </c>
      <c r="BO388" s="159">
        <f>BN388+30</f>
        <v>46112</v>
      </c>
      <c r="BP388" s="163">
        <f>IFERROR(IF(($R388-BO388)&gt;=0,0,IF(($S388-BN388)&lt;0,0,IF(AND(($S388-BO388)&gt;0,(BN388-$R388)&gt;0),$V388/365*(BO388-BN388+1),IF(AND(($S388-BO388)&lt;=0,(BN388-$R388)&gt;0),$V388/365*($S388-BN388+1),$V388/365*(BO388-$R388+1))))),0)</f>
        <v>0</v>
      </c>
      <c r="BQ388" s="159">
        <f>BO388+1</f>
        <v>46113</v>
      </c>
      <c r="BR388" s="159">
        <f>BQ388+29</f>
        <v>46142</v>
      </c>
      <c r="BS388" s="163">
        <f>IFERROR(IF(($R388-BR388)&gt;=0,0,IF(($S388-BQ388)&lt;0,0,IF(AND(($S388-BR388)&gt;0,(BQ388-$R388)&gt;0),$V388/365*(BR388-BQ388+1),IF(AND(($S388-BR388)&lt;=0,(BQ388-$R388)&gt;0),$V388/365*($S388-BQ388+1),$V388/365*(BR388-$R388+1))))),0)</f>
        <v>0</v>
      </c>
      <c r="BT388" s="159">
        <f>BR388+1</f>
        <v>46143</v>
      </c>
      <c r="BU388" s="159">
        <f>BT388+30</f>
        <v>46173</v>
      </c>
      <c r="BV388" s="163">
        <f>IFERROR(IF(($R388-BU388)&gt;=0,0,IF(($S388-BT388)&lt;0,0,IF(AND(($S388-BU388)&gt;0,(BT388-$R388)&gt;0),$V388/365*(BU388-BT388+1),IF(AND(($S388-BU388)&lt;=0,(BT388-$R388)&gt;0),$V388/365*($S388-BT388+1),$V388/365*(BU388-$R388+1))))),0)</f>
        <v>0</v>
      </c>
      <c r="BW388" s="159">
        <f>BU388+1</f>
        <v>46174</v>
      </c>
      <c r="BX388" s="159">
        <f>BW388+29</f>
        <v>46203</v>
      </c>
      <c r="BY388" s="163">
        <f>IFERROR(IF(($R388-BX388)&gt;=0,0,IF(($S388-BW388)&lt;0,0,IF(AND(($S388-BX388)&gt;0,(BW388-$R388)&gt;0),$V388/365*(BX388-BW388+1),IF(AND(($S388-BX388)&lt;=0,(BW388-$R388)&gt;0),$V388/365*($S388-BW388+1),$V388/365*(BX388-$R388+1))))),0)</f>
        <v>0</v>
      </c>
      <c r="BZ388" s="159">
        <f>BX388+1</f>
        <v>46204</v>
      </c>
      <c r="CA388" s="159">
        <f>BZ388+30</f>
        <v>46234</v>
      </c>
      <c r="CB388" s="163">
        <f>IFERROR(IF(($R388-CA388)&gt;=0,0,IF(($S388-BZ388)&lt;0,0,IF(AND(($S388-CA388)&gt;0,(BZ388-$R388)&gt;0),$V388/365*(CA388-BZ388+1),IF(AND(($S388-CA388)&lt;=0,(BZ388-$R388)&gt;0),$V388/365*($S388-BZ388+1),$V388/365*(CA388-$R388+1))))),0)</f>
        <v>0</v>
      </c>
      <c r="CC388" s="159">
        <f>CA388+1</f>
        <v>46235</v>
      </c>
      <c r="CD388" s="159">
        <f>CC388+30</f>
        <v>46265</v>
      </c>
      <c r="CE388" s="163">
        <f>IFERROR(IF(($R388-CD388)&gt;=0,0,IF(($S388-CC388)&lt;0,0,IF(AND(($S388-CD388)&gt;0,(CC388-$R388)&gt;0),$V388/365*(CD388-CC388+1),IF(AND(($S388-CD388)&lt;=0,(CC388-$R388)&gt;0),$V388/365*($S388-CC388+1),$V388/365*(CD388-$R388+1))))),0)</f>
        <v>0</v>
      </c>
      <c r="CF388" s="159">
        <f>CD388+1</f>
        <v>46266</v>
      </c>
      <c r="CG388" s="159">
        <f>CF388+29</f>
        <v>46295</v>
      </c>
      <c r="CH388" s="163">
        <f>IFERROR(IF(($R388-CG388)&gt;=0,0,IF(($S388-CF388)&lt;0,0,IF(AND(($S388-CG388)&gt;0,(CF388-$R388)&gt;0),$V388/365*(CG388-CF388+1),IF(AND(($S388-CG388)&lt;=0,(CF388-$R388)&gt;0),$V388/365*($S388-CF388+1),$V388/365*(CG388-$R388+1))))),0)</f>
        <v>0</v>
      </c>
      <c r="CI388" s="159">
        <f>CG388+1</f>
        <v>46296</v>
      </c>
      <c r="CJ388" s="159">
        <f>CI388+30</f>
        <v>46326</v>
      </c>
      <c r="CK388" s="163">
        <f>IFERROR(IF(($R388-CJ388)&gt;=0,0,IF(($S388-CI388)&lt;0,0,IF(AND(($S388-CJ388)&gt;0,(CI388-$R388)&gt;0),$V388/365*(CJ388-CI388+1),IF(AND(($S388-CJ388)&lt;=0,(CI388-$R388)&gt;0),$V388/365*($S388-CI388+1),$V388/365*(CJ388-$R388+1))))),0)</f>
        <v>0</v>
      </c>
      <c r="CL388" s="159">
        <f>CJ388+1</f>
        <v>46327</v>
      </c>
      <c r="CM388" s="159">
        <f>CL388+29</f>
        <v>46356</v>
      </c>
      <c r="CN388" s="163">
        <f>IFERROR(IF(($R388-CM388)&gt;=0,0,IF(($S388-CL388)&lt;0,0,IF(AND(($S388-CM388)&gt;0,(CL388-$R388)&gt;0),$V388/365*(CM388-CL388+1),IF(AND(($S388-CM388)&lt;=0,(CL388-$R388)&gt;0),$V388/365*($S388-CL388+1),$V388/365*(CM388-$R388+1))))),0)</f>
        <v>0</v>
      </c>
      <c r="CO388" s="159">
        <f>CM388+1</f>
        <v>46357</v>
      </c>
      <c r="CP388" s="159">
        <f>CO388+30</f>
        <v>46387</v>
      </c>
      <c r="CQ388" s="163">
        <f>IFERROR(IF(($R388-CP388)&gt;=0,0,IF(($S388-CO388)&lt;0,0,IF(AND(($S388-CP388)&gt;0,(CO388-$R388)&gt;0),$V388/365*(CP388-CO388+1),IF(AND(($S388-CP388)&lt;=0,(CO388-$R388)&gt;0),$V388/365*($S388-CO388+1),$V388/365*(CP388-$R388+1))))),0)</f>
        <v>0</v>
      </c>
    </row>
    <row r="389" s="85" customFormat="1" ht="24" customHeight="1" outlineLevel="4" spans="1:95">
      <c r="A389" s="124"/>
      <c r="B389" s="125"/>
      <c r="C389" s="126"/>
      <c r="D389" s="124"/>
      <c r="E389" s="125"/>
      <c r="F389" s="125"/>
      <c r="G389" s="125"/>
      <c r="H389" s="127"/>
      <c r="I389" s="127"/>
      <c r="J389" s="127">
        <f>Z389+AC389+AF389+AI389+AL389+AO389+AR389+AU389+AX389+BA389+BD389+BG389</f>
        <v>0</v>
      </c>
      <c r="K389" s="127">
        <f>K388+1</f>
        <v>3</v>
      </c>
      <c r="L389" s="152"/>
      <c r="M389" s="153">
        <f>IFERROR(VLOOKUP($L389,'2-2 引出数据_合同数据仓库'!$B$2:$BP$10000,3,FALSE),0)</f>
        <v>0</v>
      </c>
      <c r="N389" s="127"/>
      <c r="O389" s="153">
        <f>IFERROR(VLOOKUP((LEFT(VLOOKUP($L389,'2-2 引出数据_合同数据仓库'!$B$2:$BP$10000,64,FALSE),15)&amp;(RIGHT(VLOOKUP($L389,'2-2 引出数据_合同数据仓库'!$B$2:$BP$10000,64,FALSE),4)+1)),'2-2 引出数据_合同数据仓库'!$B$2:$BP$10000,3,FALSE),0)</f>
        <v>0</v>
      </c>
      <c r="P389" s="127"/>
      <c r="Q389" s="127">
        <f>IFERROR(VLOOKUP($L389,'2-2 引出数据_合同数据仓库'!$B$2:$BP$10000,28,FALSE),0)</f>
        <v>0</v>
      </c>
      <c r="R389" s="127">
        <f>IFERROR(VLOOKUP($L389,'2-2 引出数据_合同数据仓库'!$B$2:$BP$10000,29,FALSE),0)</f>
        <v>0</v>
      </c>
      <c r="S389" s="127">
        <f>IFERROR(VLOOKUP($L389,'2-2 引出数据_合同数据仓库'!$B$2:$BP$10000,4,FALSE),0)</f>
        <v>0</v>
      </c>
      <c r="T389" s="127"/>
      <c r="U389" s="127">
        <f>IFERROR(VLOOKUP($L389,'2-2 引出数据_合同数据仓库'!$B$2:$BP$10000,15,FALSE),0)</f>
        <v>0</v>
      </c>
      <c r="V389" s="127">
        <f>U389/(S389-R389+1)*365</f>
        <v>0</v>
      </c>
      <c r="W389" s="127"/>
      <c r="X389" s="159">
        <v>45658</v>
      </c>
      <c r="Y389" s="159">
        <f>X389+30</f>
        <v>45688</v>
      </c>
      <c r="Z389" s="163">
        <f>IFERROR(IF(($R389-Y389)&gt;=0,0,IF(($S389-X389)&lt;0,0,IF(AND(($S389-Y389)&gt;0,(X389-$R389)&gt;0),$V389/365*(Y389-X389+1),IF(AND(($S389-Y389)&lt;=0,(X389-$R389)&gt;0),$V389/365*($S389-X389+1),$V389/365*(Y389-$R389+1))))),0)</f>
        <v>0</v>
      </c>
      <c r="AA389" s="159">
        <f>Y389+1</f>
        <v>45689</v>
      </c>
      <c r="AB389" s="159">
        <f>AA389+27</f>
        <v>45716</v>
      </c>
      <c r="AC389" s="163">
        <f>IFERROR(IF(($R389-AB389)&gt;=0,0,IF(($S389-AA389)&lt;0,0,IF(AND(($S389-AB389)&gt;0,(AA389-$R389)&gt;0),$V389/365*(AB389-AA389+1),IF(AND(($S389-AB389)&lt;=0,(AA389-$R389)&gt;0),$V389/365*($S389-AA389+1),$V389/365*(AB389-$R389+1))))),0)</f>
        <v>0</v>
      </c>
      <c r="AD389" s="159">
        <f>AB389+1</f>
        <v>45717</v>
      </c>
      <c r="AE389" s="159">
        <f>AD389+30</f>
        <v>45747</v>
      </c>
      <c r="AF389" s="163">
        <f>IFERROR(IF(($R389-AE389)&gt;=0,0,IF(($S389-AD389)&lt;0,0,IF(AND(($S389-AE389)&gt;0,(AD389-$R389)&gt;0),$V389/365*(AE389-AD389+1),IF(AND(($S389-AE389)&lt;=0,(AD389-$R389)&gt;0),$V389/365*($S389-AD389+1),$V389/365*(AE389-$R389+1))))),0)</f>
        <v>0</v>
      </c>
      <c r="AG389" s="159">
        <f>AE389+1</f>
        <v>45748</v>
      </c>
      <c r="AH389" s="159">
        <f>AG389+29</f>
        <v>45777</v>
      </c>
      <c r="AI389" s="163">
        <f>IFERROR(IF(($R389-AH389)&gt;=0,0,IF(($S389-AG389)&lt;0,0,IF(AND(($S389-AH389)&gt;0,(AG389-$R389)&gt;0),$V389/365*(AH389-AG389+1),IF(AND(($S389-AH389)&lt;=0,(AG389-$R389)&gt;0),$V389/365*($S389-AG389+1),$V389/365*(AH389-$R389+1))))),0)</f>
        <v>0</v>
      </c>
      <c r="AJ389" s="159">
        <f>AH389+1</f>
        <v>45778</v>
      </c>
      <c r="AK389" s="159">
        <f>AJ389+30</f>
        <v>45808</v>
      </c>
      <c r="AL389" s="163">
        <f>IFERROR(IF(($R389-AK389)&gt;=0,0,IF(($S389-AJ389)&lt;0,0,IF(AND(($S389-AK389)&gt;0,(AJ389-$R389)&gt;0),$V389/365*(AK389-AJ389+1),IF(AND(($S389-AK389)&lt;=0,(AJ389-$R389)&gt;0),$V389/365*($S389-AJ389+1),$V389/365*(AK389-$R389+1))))),0)</f>
        <v>0</v>
      </c>
      <c r="AM389" s="159">
        <f>AK389+1</f>
        <v>45809</v>
      </c>
      <c r="AN389" s="159">
        <f>AM389+29</f>
        <v>45838</v>
      </c>
      <c r="AO389" s="163">
        <f>IFERROR(IF(($R389-AN389)&gt;=0,0,IF(($S389-AM389)&lt;0,0,IF(AND(($S389-AN389)&gt;0,(AM389-$R389)&gt;0),$V389/365*(AN389-AM389+1),IF(AND(($S389-AN389)&lt;=0,(AM389-$R389)&gt;0),$V389/365*($S389-AM389+1),$V389/365*(AN389-$R389+1))))),0)</f>
        <v>0</v>
      </c>
      <c r="AP389" s="159">
        <f>AN389+1</f>
        <v>45839</v>
      </c>
      <c r="AQ389" s="159">
        <f>AP389+30</f>
        <v>45869</v>
      </c>
      <c r="AR389" s="163">
        <f>IFERROR(IF(($R389-AQ389)&gt;=0,0,IF(($S389-AP389)&lt;0,0,IF(AND(($S389-AQ389)&gt;0,(AP389-$R389)&gt;0),$V389/365*(AQ389-AP389+1),IF(AND(($S389-AQ389)&lt;=0,(AP389-$R389)&gt;0),$V389/365*($S389-AP389+1),$V389/365*(AQ389-$R389+1))))),0)</f>
        <v>0</v>
      </c>
      <c r="AS389" s="159">
        <f>AQ389+1</f>
        <v>45870</v>
      </c>
      <c r="AT389" s="159">
        <f>AS389+30</f>
        <v>45900</v>
      </c>
      <c r="AU389" s="163">
        <f>IFERROR(IF(($R389-AT389)&gt;=0,0,IF(($S389-AS389)&lt;0,0,IF(AND(($S389-AT389)&gt;0,(AS389-$R389)&gt;0),$V389/365*(AT389-AS389+1),IF(AND(($S389-AT389)&lt;=0,(AS389-$R389)&gt;0),$V389/365*($S389-AS389+1),$V389/365*(AT389-$R389+1))))),0)</f>
        <v>0</v>
      </c>
      <c r="AV389" s="159">
        <f>AT389+1</f>
        <v>45901</v>
      </c>
      <c r="AW389" s="159">
        <f>AV389+29</f>
        <v>45930</v>
      </c>
      <c r="AX389" s="163">
        <f>IFERROR(IF(($R389-AW389)&gt;=0,0,IF(($S389-AV389)&lt;0,0,IF(AND(($S389-AW389)&gt;0,(AV389-$R389)&gt;0),$V389/365*(AW389-AV389+1),IF(AND(($S389-AW389)&lt;=0,(AV389-$R389)&gt;0),$V389/365*($S389-AV389+1),$V389/365*(AW389-$R389+1))))),0)</f>
        <v>0</v>
      </c>
      <c r="AY389" s="159">
        <f>AW389+1</f>
        <v>45931</v>
      </c>
      <c r="AZ389" s="159">
        <f>AY389+30</f>
        <v>45961</v>
      </c>
      <c r="BA389" s="163">
        <f>IFERROR(IF(($R389-AZ389)&gt;=0,0,IF(($S389-AY389)&lt;0,0,IF(AND(($S389-AZ389)&gt;0,(AY389-$R389)&gt;0),$V389/365*(AZ389-AY389+1),IF(AND(($S389-AZ389)&lt;=0,(AY389-$R389)&gt;0),$V389/365*($S389-AY389+1),$V389/365*(AZ389-$R389+1))))),0)</f>
        <v>0</v>
      </c>
      <c r="BB389" s="159">
        <f>AZ389+1</f>
        <v>45962</v>
      </c>
      <c r="BC389" s="159">
        <f>BB389+29</f>
        <v>45991</v>
      </c>
      <c r="BD389" s="163">
        <f>IFERROR(IF(($R389-BC389)&gt;=0,0,IF(($S389-BB389)&lt;0,0,IF(AND(($S389-BC389)&gt;0,(BB389-$R389)&gt;0),$V389/365*(BC389-BB389+1),IF(AND(($S389-BC389)&lt;=0,(BB389-$R389)&gt;0),$V389/365*($S389-BB389+1),$V389/365*(BC389-$R389+1))))),0)</f>
        <v>0</v>
      </c>
      <c r="BE389" s="159">
        <f>BC389+1</f>
        <v>45992</v>
      </c>
      <c r="BF389" s="159">
        <f>BE389+30</f>
        <v>46022</v>
      </c>
      <c r="BG389" s="163">
        <f>IFERROR(IF(($R389-BF389)&gt;=0,0,IF(($S389-BE389)&lt;0,0,IF(AND(($S389-BF389)&gt;0,(BE389-$R389)&gt;0),$V389/365*(BF389-BE389+1),IF(AND(($S389-BF389)&lt;=0,(BE389-$R389)&gt;0),$V389/365*($S389-BE389+1),$V389/365*(BF389-$R389+1))))),0)</f>
        <v>0</v>
      </c>
      <c r="BH389" s="159">
        <v>46023</v>
      </c>
      <c r="BI389" s="159">
        <f>BH389+30</f>
        <v>46053</v>
      </c>
      <c r="BJ389" s="163">
        <f>IFERROR(IF(($R389-BI389)&gt;=0,0,IF(($S389-BH389)&lt;0,0,IF(AND(($S389-BI389)&gt;0,(BH389-$R389)&gt;0),$V389/365*(BI389-BH389+1),IF(AND(($S389-BI389)&lt;=0,(BH389-$R389)&gt;0),$V389/365*($S389-BH389+1),$V389/365*(BI389-$R389+1))))),0)</f>
        <v>0</v>
      </c>
      <c r="BK389" s="159">
        <f>BI389+1</f>
        <v>46054</v>
      </c>
      <c r="BL389" s="159">
        <f>BK389+27</f>
        <v>46081</v>
      </c>
      <c r="BM389" s="163">
        <f>IFERROR(IF(($R389-BL389)&gt;=0,0,IF(($S389-BK389)&lt;0,0,IF(AND(($S389-BL389)&gt;0,(BK389-$R389)&gt;0),$V389/365*(BL389-BK389+1),IF(AND(($S389-BL389)&lt;=0,(BK389-$R389)&gt;0),$V389/365*($S389-BK389+1),$V389/365*(BL389-$R389+1))))),0)</f>
        <v>0</v>
      </c>
      <c r="BN389" s="159">
        <f>BL389+1</f>
        <v>46082</v>
      </c>
      <c r="BO389" s="159">
        <f>BN389+30</f>
        <v>46112</v>
      </c>
      <c r="BP389" s="163">
        <f>IFERROR(IF(($R389-BO389)&gt;=0,0,IF(($S389-BN389)&lt;0,0,IF(AND(($S389-BO389)&gt;0,(BN389-$R389)&gt;0),$V389/365*(BO389-BN389+1),IF(AND(($S389-BO389)&lt;=0,(BN389-$R389)&gt;0),$V389/365*($S389-BN389+1),$V389/365*(BO389-$R389+1))))),0)</f>
        <v>0</v>
      </c>
      <c r="BQ389" s="159">
        <f>BO389+1</f>
        <v>46113</v>
      </c>
      <c r="BR389" s="159">
        <f>BQ389+29</f>
        <v>46142</v>
      </c>
      <c r="BS389" s="163">
        <f>IFERROR(IF(($R389-BR389)&gt;=0,0,IF(($S389-BQ389)&lt;0,0,IF(AND(($S389-BR389)&gt;0,(BQ389-$R389)&gt;0),$V389/365*(BR389-BQ389+1),IF(AND(($S389-BR389)&lt;=0,(BQ389-$R389)&gt;0),$V389/365*($S389-BQ389+1),$V389/365*(BR389-$R389+1))))),0)</f>
        <v>0</v>
      </c>
      <c r="BT389" s="159">
        <f>BR389+1</f>
        <v>46143</v>
      </c>
      <c r="BU389" s="159">
        <f>BT389+30</f>
        <v>46173</v>
      </c>
      <c r="BV389" s="163">
        <f>IFERROR(IF(($R389-BU389)&gt;=0,0,IF(($S389-BT389)&lt;0,0,IF(AND(($S389-BU389)&gt;0,(BT389-$R389)&gt;0),$V389/365*(BU389-BT389+1),IF(AND(($S389-BU389)&lt;=0,(BT389-$R389)&gt;0),$V389/365*($S389-BT389+1),$V389/365*(BU389-$R389+1))))),0)</f>
        <v>0</v>
      </c>
      <c r="BW389" s="159">
        <f>BU389+1</f>
        <v>46174</v>
      </c>
      <c r="BX389" s="159">
        <f>BW389+29</f>
        <v>46203</v>
      </c>
      <c r="BY389" s="163">
        <f>IFERROR(IF(($R389-BX389)&gt;=0,0,IF(($S389-BW389)&lt;0,0,IF(AND(($S389-BX389)&gt;0,(BW389-$R389)&gt;0),$V389/365*(BX389-BW389+1),IF(AND(($S389-BX389)&lt;=0,(BW389-$R389)&gt;0),$V389/365*($S389-BW389+1),$V389/365*(BX389-$R389+1))))),0)</f>
        <v>0</v>
      </c>
      <c r="BZ389" s="159">
        <f>BX389+1</f>
        <v>46204</v>
      </c>
      <c r="CA389" s="159">
        <f>BZ389+30</f>
        <v>46234</v>
      </c>
      <c r="CB389" s="163">
        <f>IFERROR(IF(($R389-CA389)&gt;=0,0,IF(($S389-BZ389)&lt;0,0,IF(AND(($S389-CA389)&gt;0,(BZ389-$R389)&gt;0),$V389/365*(CA389-BZ389+1),IF(AND(($S389-CA389)&lt;=0,(BZ389-$R389)&gt;0),$V389/365*($S389-BZ389+1),$V389/365*(CA389-$R389+1))))),0)</f>
        <v>0</v>
      </c>
      <c r="CC389" s="159">
        <f>CA389+1</f>
        <v>46235</v>
      </c>
      <c r="CD389" s="159">
        <f>CC389+30</f>
        <v>46265</v>
      </c>
      <c r="CE389" s="163">
        <f>IFERROR(IF(($R389-CD389)&gt;=0,0,IF(($S389-CC389)&lt;0,0,IF(AND(($S389-CD389)&gt;0,(CC389-$R389)&gt;0),$V389/365*(CD389-CC389+1),IF(AND(($S389-CD389)&lt;=0,(CC389-$R389)&gt;0),$V389/365*($S389-CC389+1),$V389/365*(CD389-$R389+1))))),0)</f>
        <v>0</v>
      </c>
      <c r="CF389" s="159">
        <f>CD389+1</f>
        <v>46266</v>
      </c>
      <c r="CG389" s="159">
        <f>CF389+29</f>
        <v>46295</v>
      </c>
      <c r="CH389" s="163">
        <f>IFERROR(IF(($R389-CG389)&gt;=0,0,IF(($S389-CF389)&lt;0,0,IF(AND(($S389-CG389)&gt;0,(CF389-$R389)&gt;0),$V389/365*(CG389-CF389+1),IF(AND(($S389-CG389)&lt;=0,(CF389-$R389)&gt;0),$V389/365*($S389-CF389+1),$V389/365*(CG389-$R389+1))))),0)</f>
        <v>0</v>
      </c>
      <c r="CI389" s="159">
        <f>CG389+1</f>
        <v>46296</v>
      </c>
      <c r="CJ389" s="159">
        <f>CI389+30</f>
        <v>46326</v>
      </c>
      <c r="CK389" s="163">
        <f>IFERROR(IF(($R389-CJ389)&gt;=0,0,IF(($S389-CI389)&lt;0,0,IF(AND(($S389-CJ389)&gt;0,(CI389-$R389)&gt;0),$V389/365*(CJ389-CI389+1),IF(AND(($S389-CJ389)&lt;=0,(CI389-$R389)&gt;0),$V389/365*($S389-CI389+1),$V389/365*(CJ389-$R389+1))))),0)</f>
        <v>0</v>
      </c>
      <c r="CL389" s="159">
        <f>CJ389+1</f>
        <v>46327</v>
      </c>
      <c r="CM389" s="159">
        <f>CL389+29</f>
        <v>46356</v>
      </c>
      <c r="CN389" s="163">
        <f>IFERROR(IF(($R389-CM389)&gt;=0,0,IF(($S389-CL389)&lt;0,0,IF(AND(($S389-CM389)&gt;0,(CL389-$R389)&gt;0),$V389/365*(CM389-CL389+1),IF(AND(($S389-CM389)&lt;=0,(CL389-$R389)&gt;0),$V389/365*($S389-CL389+1),$V389/365*(CM389-$R389+1))))),0)</f>
        <v>0</v>
      </c>
      <c r="CO389" s="159">
        <f>CM389+1</f>
        <v>46357</v>
      </c>
      <c r="CP389" s="159">
        <f>CO389+30</f>
        <v>46387</v>
      </c>
      <c r="CQ389" s="163">
        <f>IFERROR(IF(($R389-CP389)&gt;=0,0,IF(($S389-CO389)&lt;0,0,IF(AND(($S389-CP389)&gt;0,(CO389-$R389)&gt;0),$V389/365*(CP389-CO389+1),IF(AND(($S389-CP389)&lt;=0,(CO389-$R389)&gt;0),$V389/365*($S389-CO389+1),$V389/365*(CP389-$R389+1))))),0)</f>
        <v>0</v>
      </c>
    </row>
    <row r="390" s="85" customFormat="1" ht="24" customHeight="1" outlineLevel="4" spans="1:95">
      <c r="A390" s="124"/>
      <c r="B390" s="125"/>
      <c r="C390" s="126"/>
      <c r="D390" s="124"/>
      <c r="E390" s="125"/>
      <c r="F390" s="125"/>
      <c r="G390" s="125"/>
      <c r="H390" s="127"/>
      <c r="I390" s="127"/>
      <c r="J390" s="127">
        <f>Z390+AC390+AF390+AI390+AL390+AO390+AR390+AU390+AX390+BA390+BD390+BG390</f>
        <v>0</v>
      </c>
      <c r="K390" s="127">
        <f>K389+1</f>
        <v>4</v>
      </c>
      <c r="L390" s="152"/>
      <c r="M390" s="153">
        <f>IFERROR(VLOOKUP($L390,'2-2 引出数据_合同数据仓库'!$B$2:$BP$10000,3,FALSE),0)</f>
        <v>0</v>
      </c>
      <c r="N390" s="127"/>
      <c r="O390" s="153">
        <f>IFERROR(VLOOKUP((LEFT(VLOOKUP($L390,'2-2 引出数据_合同数据仓库'!$B$2:$BP$10000,64,FALSE),15)&amp;(RIGHT(VLOOKUP($L390,'2-2 引出数据_合同数据仓库'!$B$2:$BP$10000,64,FALSE),4)+1)),'2-2 引出数据_合同数据仓库'!$B$2:$BP$10000,3,FALSE),0)</f>
        <v>0</v>
      </c>
      <c r="P390" s="127"/>
      <c r="Q390" s="127">
        <f>IFERROR(VLOOKUP($L390,'2-2 引出数据_合同数据仓库'!$B$2:$BP$10000,28,FALSE),0)</f>
        <v>0</v>
      </c>
      <c r="R390" s="127">
        <f>IFERROR(VLOOKUP($L390,'2-2 引出数据_合同数据仓库'!$B$2:$BP$10000,29,FALSE),0)</f>
        <v>0</v>
      </c>
      <c r="S390" s="127">
        <f>IFERROR(VLOOKUP($L390,'2-2 引出数据_合同数据仓库'!$B$2:$BP$10000,4,FALSE),0)</f>
        <v>0</v>
      </c>
      <c r="T390" s="127"/>
      <c r="U390" s="127">
        <f>IFERROR(VLOOKUP($L390,'2-2 引出数据_合同数据仓库'!$B$2:$BP$10000,15,FALSE),0)</f>
        <v>0</v>
      </c>
      <c r="V390" s="127">
        <f>U390/(S390-R390+1)*365</f>
        <v>0</v>
      </c>
      <c r="W390" s="127"/>
      <c r="X390" s="159">
        <v>45658</v>
      </c>
      <c r="Y390" s="159">
        <f>X390+30</f>
        <v>45688</v>
      </c>
      <c r="Z390" s="163">
        <f>IFERROR(IF(($R390-Y390)&gt;=0,0,IF(($S390-X390)&lt;0,0,IF(AND(($S390-Y390)&gt;0,(X390-$R390)&gt;0),$V390/365*(Y390-X390+1),IF(AND(($S390-Y390)&lt;=0,(X390-$R390)&gt;0),$V390/365*($S390-X390+1),$V390/365*(Y390-$R390+1))))),0)</f>
        <v>0</v>
      </c>
      <c r="AA390" s="159">
        <f>Y390+1</f>
        <v>45689</v>
      </c>
      <c r="AB390" s="159">
        <f>AA390+27</f>
        <v>45716</v>
      </c>
      <c r="AC390" s="163">
        <f>IFERROR(IF(($R390-AB390)&gt;=0,0,IF(($S390-AA390)&lt;0,0,IF(AND(($S390-AB390)&gt;0,(AA390-$R390)&gt;0),$V390/365*(AB390-AA390+1),IF(AND(($S390-AB390)&lt;=0,(AA390-$R390)&gt;0),$V390/365*($S390-AA390+1),$V390/365*(AB390-$R390+1))))),0)</f>
        <v>0</v>
      </c>
      <c r="AD390" s="159">
        <f>AB390+1</f>
        <v>45717</v>
      </c>
      <c r="AE390" s="159">
        <f>AD390+30</f>
        <v>45747</v>
      </c>
      <c r="AF390" s="163">
        <f>IFERROR(IF(($R390-AE390)&gt;=0,0,IF(($S390-AD390)&lt;0,0,IF(AND(($S390-AE390)&gt;0,(AD390-$R390)&gt;0),$V390/365*(AE390-AD390+1),IF(AND(($S390-AE390)&lt;=0,(AD390-$R390)&gt;0),$V390/365*($S390-AD390+1),$V390/365*(AE390-$R390+1))))),0)</f>
        <v>0</v>
      </c>
      <c r="AG390" s="159">
        <f>AE390+1</f>
        <v>45748</v>
      </c>
      <c r="AH390" s="159">
        <f>AG390+29</f>
        <v>45777</v>
      </c>
      <c r="AI390" s="163">
        <f>IFERROR(IF(($R390-AH390)&gt;=0,0,IF(($S390-AG390)&lt;0,0,IF(AND(($S390-AH390)&gt;0,(AG390-$R390)&gt;0),$V390/365*(AH390-AG390+1),IF(AND(($S390-AH390)&lt;=0,(AG390-$R390)&gt;0),$V390/365*($S390-AG390+1),$V390/365*(AH390-$R390+1))))),0)</f>
        <v>0</v>
      </c>
      <c r="AJ390" s="159">
        <f>AH390+1</f>
        <v>45778</v>
      </c>
      <c r="AK390" s="159">
        <f>AJ390+30</f>
        <v>45808</v>
      </c>
      <c r="AL390" s="163">
        <f>IFERROR(IF(($R390-AK390)&gt;=0,0,IF(($S390-AJ390)&lt;0,0,IF(AND(($S390-AK390)&gt;0,(AJ390-$R390)&gt;0),$V390/365*(AK390-AJ390+1),IF(AND(($S390-AK390)&lt;=0,(AJ390-$R390)&gt;0),$V390/365*($S390-AJ390+1),$V390/365*(AK390-$R390+1))))),0)</f>
        <v>0</v>
      </c>
      <c r="AM390" s="159">
        <f>AK390+1</f>
        <v>45809</v>
      </c>
      <c r="AN390" s="159">
        <f>AM390+29</f>
        <v>45838</v>
      </c>
      <c r="AO390" s="163">
        <f>IFERROR(IF(($R390-AN390)&gt;=0,0,IF(($S390-AM390)&lt;0,0,IF(AND(($S390-AN390)&gt;0,(AM390-$R390)&gt;0),$V390/365*(AN390-AM390+1),IF(AND(($S390-AN390)&lt;=0,(AM390-$R390)&gt;0),$V390/365*($S390-AM390+1),$V390/365*(AN390-$R390+1))))),0)</f>
        <v>0</v>
      </c>
      <c r="AP390" s="159">
        <f>AN390+1</f>
        <v>45839</v>
      </c>
      <c r="AQ390" s="159">
        <f>AP390+30</f>
        <v>45869</v>
      </c>
      <c r="AR390" s="163">
        <f>IFERROR(IF(($R390-AQ390)&gt;=0,0,IF(($S390-AP390)&lt;0,0,IF(AND(($S390-AQ390)&gt;0,(AP390-$R390)&gt;0),$V390/365*(AQ390-AP390+1),IF(AND(($S390-AQ390)&lt;=0,(AP390-$R390)&gt;0),$V390/365*($S390-AP390+1),$V390/365*(AQ390-$R390+1))))),0)</f>
        <v>0</v>
      </c>
      <c r="AS390" s="159">
        <f>AQ390+1</f>
        <v>45870</v>
      </c>
      <c r="AT390" s="159">
        <f>AS390+30</f>
        <v>45900</v>
      </c>
      <c r="AU390" s="163">
        <f>IFERROR(IF(($R390-AT390)&gt;=0,0,IF(($S390-AS390)&lt;0,0,IF(AND(($S390-AT390)&gt;0,(AS390-$R390)&gt;0),$V390/365*(AT390-AS390+1),IF(AND(($S390-AT390)&lt;=0,(AS390-$R390)&gt;0),$V390/365*($S390-AS390+1),$V390/365*(AT390-$R390+1))))),0)</f>
        <v>0</v>
      </c>
      <c r="AV390" s="159">
        <f>AT390+1</f>
        <v>45901</v>
      </c>
      <c r="AW390" s="159">
        <f>AV390+29</f>
        <v>45930</v>
      </c>
      <c r="AX390" s="163">
        <f>IFERROR(IF(($R390-AW390)&gt;=0,0,IF(($S390-AV390)&lt;0,0,IF(AND(($S390-AW390)&gt;0,(AV390-$R390)&gt;0),$V390/365*(AW390-AV390+1),IF(AND(($S390-AW390)&lt;=0,(AV390-$R390)&gt;0),$V390/365*($S390-AV390+1),$V390/365*(AW390-$R390+1))))),0)</f>
        <v>0</v>
      </c>
      <c r="AY390" s="159">
        <f>AW390+1</f>
        <v>45931</v>
      </c>
      <c r="AZ390" s="159">
        <f>AY390+30</f>
        <v>45961</v>
      </c>
      <c r="BA390" s="163">
        <f>IFERROR(IF(($R390-AZ390)&gt;=0,0,IF(($S390-AY390)&lt;0,0,IF(AND(($S390-AZ390)&gt;0,(AY390-$R390)&gt;0),$V390/365*(AZ390-AY390+1),IF(AND(($S390-AZ390)&lt;=0,(AY390-$R390)&gt;0),$V390/365*($S390-AY390+1),$V390/365*(AZ390-$R390+1))))),0)</f>
        <v>0</v>
      </c>
      <c r="BB390" s="159">
        <f>AZ390+1</f>
        <v>45962</v>
      </c>
      <c r="BC390" s="159">
        <f>BB390+29</f>
        <v>45991</v>
      </c>
      <c r="BD390" s="163">
        <f>IFERROR(IF(($R390-BC390)&gt;=0,0,IF(($S390-BB390)&lt;0,0,IF(AND(($S390-BC390)&gt;0,(BB390-$R390)&gt;0),$V390/365*(BC390-BB390+1),IF(AND(($S390-BC390)&lt;=0,(BB390-$R390)&gt;0),$V390/365*($S390-BB390+1),$V390/365*(BC390-$R390+1))))),0)</f>
        <v>0</v>
      </c>
      <c r="BE390" s="159">
        <f>BC390+1</f>
        <v>45992</v>
      </c>
      <c r="BF390" s="159">
        <f>BE390+30</f>
        <v>46022</v>
      </c>
      <c r="BG390" s="163">
        <f>IFERROR(IF(($R390-BF390)&gt;=0,0,IF(($S390-BE390)&lt;0,0,IF(AND(($S390-BF390)&gt;0,(BE390-$R390)&gt;0),$V390/365*(BF390-BE390+1),IF(AND(($S390-BF390)&lt;=0,(BE390-$R390)&gt;0),$V390/365*($S390-BE390+1),$V390/365*(BF390-$R390+1))))),0)</f>
        <v>0</v>
      </c>
      <c r="BH390" s="159">
        <v>46023</v>
      </c>
      <c r="BI390" s="159">
        <f>BH390+30</f>
        <v>46053</v>
      </c>
      <c r="BJ390" s="163">
        <f>IFERROR(IF(($R390-BI390)&gt;=0,0,IF(($S390-BH390)&lt;0,0,IF(AND(($S390-BI390)&gt;0,(BH390-$R390)&gt;0),$V390/365*(BI390-BH390+1),IF(AND(($S390-BI390)&lt;=0,(BH390-$R390)&gt;0),$V390/365*($S390-BH390+1),$V390/365*(BI390-$R390+1))))),0)</f>
        <v>0</v>
      </c>
      <c r="BK390" s="159">
        <f>BI390+1</f>
        <v>46054</v>
      </c>
      <c r="BL390" s="159">
        <f>BK390+27</f>
        <v>46081</v>
      </c>
      <c r="BM390" s="163">
        <f>IFERROR(IF(($R390-BL390)&gt;=0,0,IF(($S390-BK390)&lt;0,0,IF(AND(($S390-BL390)&gt;0,(BK390-$R390)&gt;0),$V390/365*(BL390-BK390+1),IF(AND(($S390-BL390)&lt;=0,(BK390-$R390)&gt;0),$V390/365*($S390-BK390+1),$V390/365*(BL390-$R390+1))))),0)</f>
        <v>0</v>
      </c>
      <c r="BN390" s="159">
        <f>BL390+1</f>
        <v>46082</v>
      </c>
      <c r="BO390" s="159">
        <f>BN390+30</f>
        <v>46112</v>
      </c>
      <c r="BP390" s="163">
        <f>IFERROR(IF(($R390-BO390)&gt;=0,0,IF(($S390-BN390)&lt;0,0,IF(AND(($S390-BO390)&gt;0,(BN390-$R390)&gt;0),$V390/365*(BO390-BN390+1),IF(AND(($S390-BO390)&lt;=0,(BN390-$R390)&gt;0),$V390/365*($S390-BN390+1),$V390/365*(BO390-$R390+1))))),0)</f>
        <v>0</v>
      </c>
      <c r="BQ390" s="159">
        <f>BO390+1</f>
        <v>46113</v>
      </c>
      <c r="BR390" s="159">
        <f>BQ390+29</f>
        <v>46142</v>
      </c>
      <c r="BS390" s="163">
        <f>IFERROR(IF(($R390-BR390)&gt;=0,0,IF(($S390-BQ390)&lt;0,0,IF(AND(($S390-BR390)&gt;0,(BQ390-$R390)&gt;0),$V390/365*(BR390-BQ390+1),IF(AND(($S390-BR390)&lt;=0,(BQ390-$R390)&gt;0),$V390/365*($S390-BQ390+1),$V390/365*(BR390-$R390+1))))),0)</f>
        <v>0</v>
      </c>
      <c r="BT390" s="159">
        <f>BR390+1</f>
        <v>46143</v>
      </c>
      <c r="BU390" s="159">
        <f>BT390+30</f>
        <v>46173</v>
      </c>
      <c r="BV390" s="163">
        <f>IFERROR(IF(($R390-BU390)&gt;=0,0,IF(($S390-BT390)&lt;0,0,IF(AND(($S390-BU390)&gt;0,(BT390-$R390)&gt;0),$V390/365*(BU390-BT390+1),IF(AND(($S390-BU390)&lt;=0,(BT390-$R390)&gt;0),$V390/365*($S390-BT390+1),$V390/365*(BU390-$R390+1))))),0)</f>
        <v>0</v>
      </c>
      <c r="BW390" s="159">
        <f>BU390+1</f>
        <v>46174</v>
      </c>
      <c r="BX390" s="159">
        <f>BW390+29</f>
        <v>46203</v>
      </c>
      <c r="BY390" s="163">
        <f>IFERROR(IF(($R390-BX390)&gt;=0,0,IF(($S390-BW390)&lt;0,0,IF(AND(($S390-BX390)&gt;0,(BW390-$R390)&gt;0),$V390/365*(BX390-BW390+1),IF(AND(($S390-BX390)&lt;=0,(BW390-$R390)&gt;0),$V390/365*($S390-BW390+1),$V390/365*(BX390-$R390+1))))),0)</f>
        <v>0</v>
      </c>
      <c r="BZ390" s="159">
        <f>BX390+1</f>
        <v>46204</v>
      </c>
      <c r="CA390" s="159">
        <f>BZ390+30</f>
        <v>46234</v>
      </c>
      <c r="CB390" s="163">
        <f>IFERROR(IF(($R390-CA390)&gt;=0,0,IF(($S390-BZ390)&lt;0,0,IF(AND(($S390-CA390)&gt;0,(BZ390-$R390)&gt;0),$V390/365*(CA390-BZ390+1),IF(AND(($S390-CA390)&lt;=0,(BZ390-$R390)&gt;0),$V390/365*($S390-BZ390+1),$V390/365*(CA390-$R390+1))))),0)</f>
        <v>0</v>
      </c>
      <c r="CC390" s="159">
        <f>CA390+1</f>
        <v>46235</v>
      </c>
      <c r="CD390" s="159">
        <f>CC390+30</f>
        <v>46265</v>
      </c>
      <c r="CE390" s="163">
        <f>IFERROR(IF(($R390-CD390)&gt;=0,0,IF(($S390-CC390)&lt;0,0,IF(AND(($S390-CD390)&gt;0,(CC390-$R390)&gt;0),$V390/365*(CD390-CC390+1),IF(AND(($S390-CD390)&lt;=0,(CC390-$R390)&gt;0),$V390/365*($S390-CC390+1),$V390/365*(CD390-$R390+1))))),0)</f>
        <v>0</v>
      </c>
      <c r="CF390" s="159">
        <f>CD390+1</f>
        <v>46266</v>
      </c>
      <c r="CG390" s="159">
        <f>CF390+29</f>
        <v>46295</v>
      </c>
      <c r="CH390" s="163">
        <f>IFERROR(IF(($R390-CG390)&gt;=0,0,IF(($S390-CF390)&lt;0,0,IF(AND(($S390-CG390)&gt;0,(CF390-$R390)&gt;0),$V390/365*(CG390-CF390+1),IF(AND(($S390-CG390)&lt;=0,(CF390-$R390)&gt;0),$V390/365*($S390-CF390+1),$V390/365*(CG390-$R390+1))))),0)</f>
        <v>0</v>
      </c>
      <c r="CI390" s="159">
        <f>CG390+1</f>
        <v>46296</v>
      </c>
      <c r="CJ390" s="159">
        <f>CI390+30</f>
        <v>46326</v>
      </c>
      <c r="CK390" s="163">
        <f>IFERROR(IF(($R390-CJ390)&gt;=0,0,IF(($S390-CI390)&lt;0,0,IF(AND(($S390-CJ390)&gt;0,(CI390-$R390)&gt;0),$V390/365*(CJ390-CI390+1),IF(AND(($S390-CJ390)&lt;=0,(CI390-$R390)&gt;0),$V390/365*($S390-CI390+1),$V390/365*(CJ390-$R390+1))))),0)</f>
        <v>0</v>
      </c>
      <c r="CL390" s="159">
        <f>CJ390+1</f>
        <v>46327</v>
      </c>
      <c r="CM390" s="159">
        <f>CL390+29</f>
        <v>46356</v>
      </c>
      <c r="CN390" s="163">
        <f>IFERROR(IF(($R390-CM390)&gt;=0,0,IF(($S390-CL390)&lt;0,0,IF(AND(($S390-CM390)&gt;0,(CL390-$R390)&gt;0),$V390/365*(CM390-CL390+1),IF(AND(($S390-CM390)&lt;=0,(CL390-$R390)&gt;0),$V390/365*($S390-CL390+1),$V390/365*(CM390-$R390+1))))),0)</f>
        <v>0</v>
      </c>
      <c r="CO390" s="159">
        <f>CM390+1</f>
        <v>46357</v>
      </c>
      <c r="CP390" s="159">
        <f>CO390+30</f>
        <v>46387</v>
      </c>
      <c r="CQ390" s="163">
        <f>IFERROR(IF(($R390-CP390)&gt;=0,0,IF(($S390-CO390)&lt;0,0,IF(AND(($S390-CP390)&gt;0,(CO390-$R390)&gt;0),$V390/365*(CP390-CO390+1),IF(AND(($S390-CP390)&lt;=0,(CO390-$R390)&gt;0),$V390/365*($S390-CO390+1),$V390/365*(CP390-$R390+1))))),0)</f>
        <v>0</v>
      </c>
    </row>
    <row r="391" s="85" customFormat="1" ht="24" customHeight="1" outlineLevel="4" spans="1:95">
      <c r="A391" s="128" t="s">
        <v>2815</v>
      </c>
      <c r="B391" s="129"/>
      <c r="C391" s="129"/>
      <c r="D391" s="129"/>
      <c r="E391" s="129"/>
      <c r="F391" s="129"/>
      <c r="G391" s="130"/>
      <c r="H391" s="131"/>
      <c r="I391" s="131"/>
      <c r="J391" s="131"/>
      <c r="K391" s="131"/>
      <c r="L391" s="154"/>
      <c r="M391" s="154"/>
      <c r="N391" s="131"/>
      <c r="O391" s="131"/>
      <c r="P391" s="131"/>
      <c r="Q391" s="131"/>
      <c r="R391" s="131"/>
      <c r="S391" s="131"/>
      <c r="T391" s="131"/>
      <c r="U391" s="131"/>
      <c r="V391" s="131"/>
      <c r="W391" s="131"/>
      <c r="X391" s="131"/>
      <c r="Y391" s="131"/>
      <c r="Z391" s="131"/>
      <c r="AA391" s="131"/>
      <c r="AB391" s="131"/>
      <c r="AC391" s="131"/>
      <c r="AD391" s="131"/>
      <c r="AE391" s="131"/>
      <c r="AF391" s="131"/>
      <c r="AG391" s="131"/>
      <c r="AH391" s="131"/>
      <c r="AI391" s="131"/>
      <c r="AJ391" s="131"/>
      <c r="AK391" s="131"/>
      <c r="AL391" s="131"/>
      <c r="AM391" s="131"/>
      <c r="AN391" s="131"/>
      <c r="AO391" s="131"/>
      <c r="AP391" s="131"/>
      <c r="AQ391" s="131"/>
      <c r="AR391" s="131"/>
      <c r="AS391" s="131"/>
      <c r="AT391" s="131"/>
      <c r="AU391" s="131"/>
      <c r="AV391" s="131"/>
      <c r="AW391" s="131"/>
      <c r="AX391" s="131"/>
      <c r="AY391" s="131"/>
      <c r="AZ391" s="131"/>
      <c r="BA391" s="131"/>
      <c r="BB391" s="131"/>
      <c r="BC391" s="131"/>
      <c r="BD391" s="131"/>
      <c r="BE391" s="131"/>
      <c r="BF391" s="131"/>
      <c r="BG391" s="131"/>
      <c r="BH391" s="131"/>
      <c r="BI391" s="131"/>
      <c r="BJ391" s="131"/>
      <c r="BK391" s="131"/>
      <c r="BL391" s="131"/>
      <c r="BM391" s="131"/>
      <c r="BN391" s="131"/>
      <c r="BO391" s="131"/>
      <c r="BP391" s="131"/>
      <c r="BQ391" s="131"/>
      <c r="BR391" s="131"/>
      <c r="BS391" s="131"/>
      <c r="BT391" s="131"/>
      <c r="BU391" s="131"/>
      <c r="BV391" s="131"/>
      <c r="BW391" s="131"/>
      <c r="BX391" s="131"/>
      <c r="BY391" s="131"/>
      <c r="BZ391" s="131"/>
      <c r="CA391" s="131"/>
      <c r="CB391" s="131"/>
      <c r="CC391" s="131"/>
      <c r="CD391" s="131"/>
      <c r="CE391" s="131"/>
      <c r="CF391" s="131"/>
      <c r="CG391" s="131"/>
      <c r="CH391" s="131"/>
      <c r="CI391" s="131"/>
      <c r="CJ391" s="131"/>
      <c r="CK391" s="131"/>
      <c r="CL391" s="131"/>
      <c r="CM391" s="131"/>
      <c r="CN391" s="131"/>
      <c r="CO391" s="131"/>
      <c r="CP391" s="131"/>
      <c r="CQ391" s="131"/>
    </row>
    <row r="392" ht="24" customHeight="1" outlineLevel="3" spans="1:95">
      <c r="A392" s="120"/>
      <c r="B392" s="121" t="s">
        <v>793</v>
      </c>
      <c r="C392" s="122" t="s">
        <v>1357</v>
      </c>
      <c r="D392" s="120" t="s">
        <v>1358</v>
      </c>
      <c r="E392" s="121" t="s">
        <v>1359</v>
      </c>
      <c r="F392" s="121"/>
      <c r="G392" s="121" t="s">
        <v>937</v>
      </c>
      <c r="H392" s="123">
        <f>X392+AA392+AD392+AG392+AJ392+AM392+AP392+AS392+AV392+AY392+BB392+BE392</f>
        <v>0</v>
      </c>
      <c r="I392" s="123">
        <f>Y392+AB392+AE392+AH392+AK392+AN392+AQ392+AT392+AW392+AZ392+BC392+BF392</f>
        <v>0</v>
      </c>
      <c r="J392" s="123">
        <f>Z392+AC392+AF392+AI392+AL392+AO392+AR392+AU392+AX392+BA392+BD392+BG392</f>
        <v>0</v>
      </c>
      <c r="K392" s="123"/>
      <c r="L392" s="151"/>
      <c r="M392" s="151"/>
      <c r="N392" s="123"/>
      <c r="O392" s="123"/>
      <c r="P392" s="123"/>
      <c r="Q392" s="123"/>
      <c r="R392" s="123"/>
      <c r="S392" s="123"/>
      <c r="T392" s="123"/>
      <c r="U392" s="123"/>
      <c r="V392" s="123"/>
      <c r="W392" s="123"/>
      <c r="X392" s="123">
        <f>VLOOKUP($C392,'1 预算编制表单'!$C:$BJ,27,FALSE)</f>
        <v>0</v>
      </c>
      <c r="Y392" s="123">
        <f>X392-Z392</f>
        <v>0</v>
      </c>
      <c r="Z392" s="123">
        <f>SUM(Z393:Z397)</f>
        <v>0</v>
      </c>
      <c r="AA392" s="123">
        <f>VLOOKUP($C392,'1 预算编制表单'!$C:$BJ,30,FALSE)</f>
        <v>0</v>
      </c>
      <c r="AB392" s="123">
        <f>AA392-AC392</f>
        <v>0</v>
      </c>
      <c r="AC392" s="123">
        <f>SUM(AC393:AC397)</f>
        <v>0</v>
      </c>
      <c r="AD392" s="123">
        <f>VLOOKUP($C392,'1 预算编制表单'!$C:$BJ,33,FALSE)</f>
        <v>0</v>
      </c>
      <c r="AE392" s="123">
        <f>AD392-AF392</f>
        <v>0</v>
      </c>
      <c r="AF392" s="123">
        <f>SUM(AF393:AF397)</f>
        <v>0</v>
      </c>
      <c r="AG392" s="123">
        <f>VLOOKUP($C392,'1 预算编制表单'!$C:$BJ,36,FALSE)</f>
        <v>0</v>
      </c>
      <c r="AH392" s="123">
        <f>AG392-AI392</f>
        <v>0</v>
      </c>
      <c r="AI392" s="123">
        <f>SUM(AI393:AI397)</f>
        <v>0</v>
      </c>
      <c r="AJ392" s="123">
        <f>VLOOKUP($C392,'1 预算编制表单'!$C:$BJ,39,FALSE)</f>
        <v>0</v>
      </c>
      <c r="AK392" s="123">
        <f>AJ392-AL392</f>
        <v>0</v>
      </c>
      <c r="AL392" s="123">
        <f>SUM(AL393:AL397)</f>
        <v>0</v>
      </c>
      <c r="AM392" s="123">
        <f>VLOOKUP($C392,'1 预算编制表单'!$C:$BJ,42,FALSE)</f>
        <v>0</v>
      </c>
      <c r="AN392" s="123">
        <f>AM392-AO392</f>
        <v>0</v>
      </c>
      <c r="AO392" s="123">
        <f>SUM(AO393:AO397)</f>
        <v>0</v>
      </c>
      <c r="AP392" s="123">
        <f>VLOOKUP($C392,'1 预算编制表单'!$C:$BJ,45,FALSE)</f>
        <v>0</v>
      </c>
      <c r="AQ392" s="123">
        <f>AP392-AR392</f>
        <v>0</v>
      </c>
      <c r="AR392" s="123">
        <f>SUM(AR393:AR397)</f>
        <v>0</v>
      </c>
      <c r="AS392" s="123">
        <f>VLOOKUP($C392,'1 预算编制表单'!$C:$BJ,48,FALSE)</f>
        <v>0</v>
      </c>
      <c r="AT392" s="123">
        <f>AS392-AU392</f>
        <v>0</v>
      </c>
      <c r="AU392" s="123">
        <f>SUM(AU393:AU397)</f>
        <v>0</v>
      </c>
      <c r="AV392" s="123">
        <f>VLOOKUP($C392,'1 预算编制表单'!$C:$BJ,51,FALSE)</f>
        <v>0</v>
      </c>
      <c r="AW392" s="123">
        <f>AV392-AX392</f>
        <v>0</v>
      </c>
      <c r="AX392" s="123">
        <f>SUM(AX393:AX397)</f>
        <v>0</v>
      </c>
      <c r="AY392" s="123">
        <f>VLOOKUP($C392,'1 预算编制表单'!$C:$BJ,54,FALSE)</f>
        <v>0</v>
      </c>
      <c r="AZ392" s="123">
        <f>AY392-BA392</f>
        <v>0</v>
      </c>
      <c r="BA392" s="123">
        <f>SUM(BA393:BA397)</f>
        <v>0</v>
      </c>
      <c r="BB392" s="123">
        <f>VLOOKUP($C392,'1 预算编制表单'!$C:$BJ,57,FALSE)</f>
        <v>0</v>
      </c>
      <c r="BC392" s="123">
        <f>BB392-BD392</f>
        <v>0</v>
      </c>
      <c r="BD392" s="123">
        <f>SUM(BD393:BD397)</f>
        <v>0</v>
      </c>
      <c r="BE392" s="123">
        <f>VLOOKUP($C392,'1 预算编制表单'!$C:$BJ,60,FALSE)</f>
        <v>0</v>
      </c>
      <c r="BF392" s="123">
        <f>BE392-BG392</f>
        <v>0</v>
      </c>
      <c r="BG392" s="123">
        <f>SUM(BG393:BG397)</f>
        <v>0</v>
      </c>
      <c r="BH392" s="123">
        <f>VLOOKUP($C392,'1 预算编制表单'!$C:$BJ,27,FALSE)</f>
        <v>0</v>
      </c>
      <c r="BI392" s="123">
        <f>BH392-BJ392</f>
        <v>0</v>
      </c>
      <c r="BJ392" s="123">
        <f>SUM(BJ393:BJ397)</f>
        <v>0</v>
      </c>
      <c r="BK392" s="123">
        <f>VLOOKUP($C392,'1 预算编制表单'!$C:$BJ,30,FALSE)</f>
        <v>0</v>
      </c>
      <c r="BL392" s="123">
        <f>BK392-BM392</f>
        <v>0</v>
      </c>
      <c r="BM392" s="123">
        <f>SUM(BM393:BM397)</f>
        <v>0</v>
      </c>
      <c r="BN392" s="123">
        <f>VLOOKUP($C392,'1 预算编制表单'!$C:$BJ,33,FALSE)</f>
        <v>0</v>
      </c>
      <c r="BO392" s="123">
        <f>BN392-BP392</f>
        <v>0</v>
      </c>
      <c r="BP392" s="123">
        <f>SUM(BP393:BP397)</f>
        <v>0</v>
      </c>
      <c r="BQ392" s="123">
        <f>VLOOKUP($C392,'1 预算编制表单'!$C:$BJ,36,FALSE)</f>
        <v>0</v>
      </c>
      <c r="BR392" s="123">
        <f>BQ392-BS392</f>
        <v>0</v>
      </c>
      <c r="BS392" s="123">
        <f>SUM(BS393:BS397)</f>
        <v>0</v>
      </c>
      <c r="BT392" s="123">
        <f>VLOOKUP($C392,'1 预算编制表单'!$C:$BJ,39,FALSE)</f>
        <v>0</v>
      </c>
      <c r="BU392" s="123">
        <f>BT392-BV392</f>
        <v>0</v>
      </c>
      <c r="BV392" s="123">
        <f>SUM(BV393:BV397)</f>
        <v>0</v>
      </c>
      <c r="BW392" s="123">
        <f>VLOOKUP($C392,'1 预算编制表单'!$C:$BJ,42,FALSE)</f>
        <v>0</v>
      </c>
      <c r="BX392" s="123">
        <f>BW392-BY392</f>
        <v>0</v>
      </c>
      <c r="BY392" s="123">
        <f>SUM(BY393:BY397)</f>
        <v>0</v>
      </c>
      <c r="BZ392" s="123">
        <f>VLOOKUP($C392,'1 预算编制表单'!$C:$BJ,45,FALSE)</f>
        <v>0</v>
      </c>
      <c r="CA392" s="123">
        <f>BZ392-CB392</f>
        <v>0</v>
      </c>
      <c r="CB392" s="123">
        <f>SUM(CB393:CB397)</f>
        <v>0</v>
      </c>
      <c r="CC392" s="123">
        <f>VLOOKUP($C392,'1 预算编制表单'!$C:$BJ,48,FALSE)</f>
        <v>0</v>
      </c>
      <c r="CD392" s="123">
        <f>CC392-CE392</f>
        <v>0</v>
      </c>
      <c r="CE392" s="123">
        <f>SUM(CE393:CE397)</f>
        <v>0</v>
      </c>
      <c r="CF392" s="123">
        <f>VLOOKUP($C392,'1 预算编制表单'!$C:$BJ,51,FALSE)</f>
        <v>0</v>
      </c>
      <c r="CG392" s="123">
        <f>CF392-CH392</f>
        <v>0</v>
      </c>
      <c r="CH392" s="123">
        <f>SUM(CH393:CH397)</f>
        <v>0</v>
      </c>
      <c r="CI392" s="123">
        <f>VLOOKUP($C392,'1 预算编制表单'!$C:$BJ,54,FALSE)</f>
        <v>0</v>
      </c>
      <c r="CJ392" s="123">
        <f>CI392-CK392</f>
        <v>0</v>
      </c>
      <c r="CK392" s="123">
        <f>SUM(CK393:CK397)</f>
        <v>0</v>
      </c>
      <c r="CL392" s="123">
        <f>VLOOKUP($C392,'1 预算编制表单'!$C:$BJ,57,FALSE)</f>
        <v>0</v>
      </c>
      <c r="CM392" s="123">
        <f>CL392-CN392</f>
        <v>0</v>
      </c>
      <c r="CN392" s="123">
        <f>SUM(CN393:CN397)</f>
        <v>0</v>
      </c>
      <c r="CO392" s="123">
        <f>VLOOKUP($C392,'1 预算编制表单'!$C:$BJ,60,FALSE)</f>
        <v>0</v>
      </c>
      <c r="CP392" s="123">
        <f>CO392-CQ392</f>
        <v>0</v>
      </c>
      <c r="CQ392" s="123">
        <f>SUM(CQ393:CQ397)</f>
        <v>0</v>
      </c>
    </row>
    <row r="393" s="85" customFormat="1" ht="24" customHeight="1" outlineLevel="4" spans="1:95">
      <c r="A393" s="124"/>
      <c r="B393" s="125"/>
      <c r="C393" s="126"/>
      <c r="D393" s="124"/>
      <c r="E393" s="125"/>
      <c r="F393" s="125"/>
      <c r="G393" s="125"/>
      <c r="H393" s="127"/>
      <c r="I393" s="127"/>
      <c r="J393" s="127">
        <f>Z393+AC393+AF393+AI393+AL393+AO393+AR393+AU393+AX393+BA393+BD393+BG393</f>
        <v>0</v>
      </c>
      <c r="K393" s="127">
        <v>1</v>
      </c>
      <c r="L393" s="152"/>
      <c r="M393" s="153">
        <f>IFERROR(VLOOKUP($L393,'2-2 引出数据_合同数据仓库'!$B$2:$BP$10000,3,FALSE),0)</f>
        <v>0</v>
      </c>
      <c r="N393" s="127"/>
      <c r="O393" s="153">
        <f>IFERROR(VLOOKUP((LEFT(VLOOKUP($L393,'2-2 引出数据_合同数据仓库'!$B$2:$BP$10000,64,FALSE),15)&amp;(RIGHT(VLOOKUP($L393,'2-2 引出数据_合同数据仓库'!$B$2:$BP$10000,64,FALSE),4)+1)),'2-2 引出数据_合同数据仓库'!$B$2:$BP$10000,3,FALSE),0)</f>
        <v>0</v>
      </c>
      <c r="P393" s="127"/>
      <c r="Q393" s="127">
        <f>IFERROR(VLOOKUP($L393,'2-2 引出数据_合同数据仓库'!$B$2:$BP$10000,28,FALSE),0)</f>
        <v>0</v>
      </c>
      <c r="R393" s="127">
        <f>IFERROR(VLOOKUP($L393,'2-2 引出数据_合同数据仓库'!$B$2:$BP$10000,29,FALSE),0)</f>
        <v>0</v>
      </c>
      <c r="S393" s="127">
        <f>IFERROR(VLOOKUP($L393,'2-2 引出数据_合同数据仓库'!$B$2:$BP$10000,4,FALSE),0)</f>
        <v>0</v>
      </c>
      <c r="T393" s="127"/>
      <c r="U393" s="127">
        <f>IFERROR(VLOOKUP($L393,'2-2 引出数据_合同数据仓库'!$B$2:$BP$10000,15,FALSE),0)</f>
        <v>0</v>
      </c>
      <c r="V393" s="127">
        <f>U393/(S393-R393+1)*365</f>
        <v>0</v>
      </c>
      <c r="W393" s="127"/>
      <c r="X393" s="159">
        <v>45658</v>
      </c>
      <c r="Y393" s="159">
        <f>X393+30</f>
        <v>45688</v>
      </c>
      <c r="Z393" s="163">
        <f>IFERROR(IF(($R393-Y393)&gt;=0,0,IF(($S393-X393)&lt;0,0,IF(AND(($S393-Y393)&gt;0,(X393-$R393)&gt;0),$V393/365*(Y393-X393+1),IF(AND(($S393-Y393)&lt;=0,(X393-$R393)&gt;0),$V393/365*($S393-X393+1),$V393/365*(Y393-$R393+1))))),0)</f>
        <v>0</v>
      </c>
      <c r="AA393" s="159">
        <f>Y393+1</f>
        <v>45689</v>
      </c>
      <c r="AB393" s="159">
        <f>AA393+27</f>
        <v>45716</v>
      </c>
      <c r="AC393" s="163">
        <f>IFERROR(IF(($R393-AB393)&gt;=0,0,IF(($S393-AA393)&lt;0,0,IF(AND(($S393-AB393)&gt;0,(AA393-$R393)&gt;0),$V393/365*(AB393-AA393+1),IF(AND(($S393-AB393)&lt;=0,(AA393-$R393)&gt;0),$V393/365*($S393-AA393+1),$V393/365*(AB393-$R393+1))))),0)</f>
        <v>0</v>
      </c>
      <c r="AD393" s="159">
        <f>AB393+1</f>
        <v>45717</v>
      </c>
      <c r="AE393" s="159">
        <f>AD393+30</f>
        <v>45747</v>
      </c>
      <c r="AF393" s="163">
        <f>IFERROR(IF(($R393-AE393)&gt;=0,0,IF(($S393-AD393)&lt;0,0,IF(AND(($S393-AE393)&gt;0,(AD393-$R393)&gt;0),$V393/365*(AE393-AD393+1),IF(AND(($S393-AE393)&lt;=0,(AD393-$R393)&gt;0),$V393/365*($S393-AD393+1),$V393/365*(AE393-$R393+1))))),0)</f>
        <v>0</v>
      </c>
      <c r="AG393" s="159">
        <f>AE393+1</f>
        <v>45748</v>
      </c>
      <c r="AH393" s="159">
        <f>AG393+29</f>
        <v>45777</v>
      </c>
      <c r="AI393" s="163">
        <f>IFERROR(IF(($R393-AH393)&gt;=0,0,IF(($S393-AG393)&lt;0,0,IF(AND(($S393-AH393)&gt;0,(AG393-$R393)&gt;0),$V393/365*(AH393-AG393+1),IF(AND(($S393-AH393)&lt;=0,(AG393-$R393)&gt;0),$V393/365*($S393-AG393+1),$V393/365*(AH393-$R393+1))))),0)</f>
        <v>0</v>
      </c>
      <c r="AJ393" s="159">
        <f>AH393+1</f>
        <v>45778</v>
      </c>
      <c r="AK393" s="159">
        <f>AJ393+30</f>
        <v>45808</v>
      </c>
      <c r="AL393" s="163">
        <f>IFERROR(IF(($R393-AK393)&gt;=0,0,IF(($S393-AJ393)&lt;0,0,IF(AND(($S393-AK393)&gt;0,(AJ393-$R393)&gt;0),$V393/365*(AK393-AJ393+1),IF(AND(($S393-AK393)&lt;=0,(AJ393-$R393)&gt;0),$V393/365*($S393-AJ393+1),$V393/365*(AK393-$R393+1))))),0)</f>
        <v>0</v>
      </c>
      <c r="AM393" s="159">
        <f>AK393+1</f>
        <v>45809</v>
      </c>
      <c r="AN393" s="159">
        <f>AM393+29</f>
        <v>45838</v>
      </c>
      <c r="AO393" s="163">
        <f>IFERROR(IF(($R393-AN393)&gt;=0,0,IF(($S393-AM393)&lt;0,0,IF(AND(($S393-AN393)&gt;0,(AM393-$R393)&gt;0),$V393/365*(AN393-AM393+1),IF(AND(($S393-AN393)&lt;=0,(AM393-$R393)&gt;0),$V393/365*($S393-AM393+1),$V393/365*(AN393-$R393+1))))),0)</f>
        <v>0</v>
      </c>
      <c r="AP393" s="159">
        <f>AN393+1</f>
        <v>45839</v>
      </c>
      <c r="AQ393" s="159">
        <f>AP393+30</f>
        <v>45869</v>
      </c>
      <c r="AR393" s="163">
        <f>IFERROR(IF(($R393-AQ393)&gt;=0,0,IF(($S393-AP393)&lt;0,0,IF(AND(($S393-AQ393)&gt;0,(AP393-$R393)&gt;0),$V393/365*(AQ393-AP393+1),IF(AND(($S393-AQ393)&lt;=0,(AP393-$R393)&gt;0),$V393/365*($S393-AP393+1),$V393/365*(AQ393-$R393+1))))),0)</f>
        <v>0</v>
      </c>
      <c r="AS393" s="159">
        <f>AQ393+1</f>
        <v>45870</v>
      </c>
      <c r="AT393" s="159">
        <f>AS393+30</f>
        <v>45900</v>
      </c>
      <c r="AU393" s="163">
        <f>IFERROR(IF(($R393-AT393)&gt;=0,0,IF(($S393-AS393)&lt;0,0,IF(AND(($S393-AT393)&gt;0,(AS393-$R393)&gt;0),$V393/365*(AT393-AS393+1),IF(AND(($S393-AT393)&lt;=0,(AS393-$R393)&gt;0),$V393/365*($S393-AS393+1),$V393/365*(AT393-$R393+1))))),0)</f>
        <v>0</v>
      </c>
      <c r="AV393" s="159">
        <f>AT393+1</f>
        <v>45901</v>
      </c>
      <c r="AW393" s="159">
        <f>AV393+29</f>
        <v>45930</v>
      </c>
      <c r="AX393" s="163">
        <f>IFERROR(IF(($R393-AW393)&gt;=0,0,IF(($S393-AV393)&lt;0,0,IF(AND(($S393-AW393)&gt;0,(AV393-$R393)&gt;0),$V393/365*(AW393-AV393+1),IF(AND(($S393-AW393)&lt;=0,(AV393-$R393)&gt;0),$V393/365*($S393-AV393+1),$V393/365*(AW393-$R393+1))))),0)</f>
        <v>0</v>
      </c>
      <c r="AY393" s="159">
        <f>AW393+1</f>
        <v>45931</v>
      </c>
      <c r="AZ393" s="159">
        <f>AY393+30</f>
        <v>45961</v>
      </c>
      <c r="BA393" s="163">
        <f>IFERROR(IF(($R393-AZ393)&gt;=0,0,IF(($S393-AY393)&lt;0,0,IF(AND(($S393-AZ393)&gt;0,(AY393-$R393)&gt;0),$V393/365*(AZ393-AY393+1),IF(AND(($S393-AZ393)&lt;=0,(AY393-$R393)&gt;0),$V393/365*($S393-AY393+1),$V393/365*(AZ393-$R393+1))))),0)</f>
        <v>0</v>
      </c>
      <c r="BB393" s="159">
        <f>AZ393+1</f>
        <v>45962</v>
      </c>
      <c r="BC393" s="159">
        <f>BB393+29</f>
        <v>45991</v>
      </c>
      <c r="BD393" s="163">
        <f>IFERROR(IF(($R393-BC393)&gt;=0,0,IF(($S393-BB393)&lt;0,0,IF(AND(($S393-BC393)&gt;0,(BB393-$R393)&gt;0),$V393/365*(BC393-BB393+1),IF(AND(($S393-BC393)&lt;=0,(BB393-$R393)&gt;0),$V393/365*($S393-BB393+1),$V393/365*(BC393-$R393+1))))),0)</f>
        <v>0</v>
      </c>
      <c r="BE393" s="159">
        <f>BC393+1</f>
        <v>45992</v>
      </c>
      <c r="BF393" s="159">
        <f>BE393+30</f>
        <v>46022</v>
      </c>
      <c r="BG393" s="163">
        <f>IFERROR(IF(($R393-BF393)&gt;=0,0,IF(($S393-BE393)&lt;0,0,IF(AND(($S393-BF393)&gt;0,(BE393-$R393)&gt;0),$V393/365*(BF393-BE393+1),IF(AND(($S393-BF393)&lt;=0,(BE393-$R393)&gt;0),$V393/365*($S393-BE393+1),$V393/365*(BF393-$R393+1))))),0)</f>
        <v>0</v>
      </c>
      <c r="BH393" s="159">
        <v>46023</v>
      </c>
      <c r="BI393" s="159">
        <f>BH393+30</f>
        <v>46053</v>
      </c>
      <c r="BJ393" s="163">
        <f>IFERROR(IF(($R393-BI393)&gt;=0,0,IF(($S393-BH393)&lt;0,0,IF(AND(($S393-BI393)&gt;0,(BH393-$R393)&gt;0),$V393/365*(BI393-BH393+1),IF(AND(($S393-BI393)&lt;=0,(BH393-$R393)&gt;0),$V393/365*($S393-BH393+1),$V393/365*(BI393-$R393+1))))),0)</f>
        <v>0</v>
      </c>
      <c r="BK393" s="159">
        <f>BI393+1</f>
        <v>46054</v>
      </c>
      <c r="BL393" s="159">
        <f>BK393+27</f>
        <v>46081</v>
      </c>
      <c r="BM393" s="163">
        <f>IFERROR(IF(($R393-BL393)&gt;=0,0,IF(($S393-BK393)&lt;0,0,IF(AND(($S393-BL393)&gt;0,(BK393-$R393)&gt;0),$V393/365*(BL393-BK393+1),IF(AND(($S393-BL393)&lt;=0,(BK393-$R393)&gt;0),$V393/365*($S393-BK393+1),$V393/365*(BL393-$R393+1))))),0)</f>
        <v>0</v>
      </c>
      <c r="BN393" s="159">
        <f>BL393+1</f>
        <v>46082</v>
      </c>
      <c r="BO393" s="159">
        <f>BN393+30</f>
        <v>46112</v>
      </c>
      <c r="BP393" s="163">
        <f>IFERROR(IF(($R393-BO393)&gt;=0,0,IF(($S393-BN393)&lt;0,0,IF(AND(($S393-BO393)&gt;0,(BN393-$R393)&gt;0),$V393/365*(BO393-BN393+1),IF(AND(($S393-BO393)&lt;=0,(BN393-$R393)&gt;0),$V393/365*($S393-BN393+1),$V393/365*(BO393-$R393+1))))),0)</f>
        <v>0</v>
      </c>
      <c r="BQ393" s="159">
        <f>BO393+1</f>
        <v>46113</v>
      </c>
      <c r="BR393" s="159">
        <f>BQ393+29</f>
        <v>46142</v>
      </c>
      <c r="BS393" s="163">
        <f>IFERROR(IF(($R393-BR393)&gt;=0,0,IF(($S393-BQ393)&lt;0,0,IF(AND(($S393-BR393)&gt;0,(BQ393-$R393)&gt;0),$V393/365*(BR393-BQ393+1),IF(AND(($S393-BR393)&lt;=0,(BQ393-$R393)&gt;0),$V393/365*($S393-BQ393+1),$V393/365*(BR393-$R393+1))))),0)</f>
        <v>0</v>
      </c>
      <c r="BT393" s="159">
        <f>BR393+1</f>
        <v>46143</v>
      </c>
      <c r="BU393" s="159">
        <f>BT393+30</f>
        <v>46173</v>
      </c>
      <c r="BV393" s="163">
        <f>IFERROR(IF(($R393-BU393)&gt;=0,0,IF(($S393-BT393)&lt;0,0,IF(AND(($S393-BU393)&gt;0,(BT393-$R393)&gt;0),$V393/365*(BU393-BT393+1),IF(AND(($S393-BU393)&lt;=0,(BT393-$R393)&gt;0),$V393/365*($S393-BT393+1),$V393/365*(BU393-$R393+1))))),0)</f>
        <v>0</v>
      </c>
      <c r="BW393" s="159">
        <f>BU393+1</f>
        <v>46174</v>
      </c>
      <c r="BX393" s="159">
        <f>BW393+29</f>
        <v>46203</v>
      </c>
      <c r="BY393" s="163">
        <f>IFERROR(IF(($R393-BX393)&gt;=0,0,IF(($S393-BW393)&lt;0,0,IF(AND(($S393-BX393)&gt;0,(BW393-$R393)&gt;0),$V393/365*(BX393-BW393+1),IF(AND(($S393-BX393)&lt;=0,(BW393-$R393)&gt;0),$V393/365*($S393-BW393+1),$V393/365*(BX393-$R393+1))))),0)</f>
        <v>0</v>
      </c>
      <c r="BZ393" s="159">
        <f>BX393+1</f>
        <v>46204</v>
      </c>
      <c r="CA393" s="159">
        <f>BZ393+30</f>
        <v>46234</v>
      </c>
      <c r="CB393" s="163">
        <f>IFERROR(IF(($R393-CA393)&gt;=0,0,IF(($S393-BZ393)&lt;0,0,IF(AND(($S393-CA393)&gt;0,(BZ393-$R393)&gt;0),$V393/365*(CA393-BZ393+1),IF(AND(($S393-CA393)&lt;=0,(BZ393-$R393)&gt;0),$V393/365*($S393-BZ393+1),$V393/365*(CA393-$R393+1))))),0)</f>
        <v>0</v>
      </c>
      <c r="CC393" s="159">
        <f>CA393+1</f>
        <v>46235</v>
      </c>
      <c r="CD393" s="159">
        <f>CC393+30</f>
        <v>46265</v>
      </c>
      <c r="CE393" s="163">
        <f>IFERROR(IF(($R393-CD393)&gt;=0,0,IF(($S393-CC393)&lt;0,0,IF(AND(($S393-CD393)&gt;0,(CC393-$R393)&gt;0),$V393/365*(CD393-CC393+1),IF(AND(($S393-CD393)&lt;=0,(CC393-$R393)&gt;0),$V393/365*($S393-CC393+1),$V393/365*(CD393-$R393+1))))),0)</f>
        <v>0</v>
      </c>
      <c r="CF393" s="159">
        <f>CD393+1</f>
        <v>46266</v>
      </c>
      <c r="CG393" s="159">
        <f>CF393+29</f>
        <v>46295</v>
      </c>
      <c r="CH393" s="163">
        <f>IFERROR(IF(($R393-CG393)&gt;=0,0,IF(($S393-CF393)&lt;0,0,IF(AND(($S393-CG393)&gt;0,(CF393-$R393)&gt;0),$V393/365*(CG393-CF393+1),IF(AND(($S393-CG393)&lt;=0,(CF393-$R393)&gt;0),$V393/365*($S393-CF393+1),$V393/365*(CG393-$R393+1))))),0)</f>
        <v>0</v>
      </c>
      <c r="CI393" s="159">
        <f>CG393+1</f>
        <v>46296</v>
      </c>
      <c r="CJ393" s="159">
        <f>CI393+30</f>
        <v>46326</v>
      </c>
      <c r="CK393" s="163">
        <f>IFERROR(IF(($R393-CJ393)&gt;=0,0,IF(($S393-CI393)&lt;0,0,IF(AND(($S393-CJ393)&gt;0,(CI393-$R393)&gt;0),$V393/365*(CJ393-CI393+1),IF(AND(($S393-CJ393)&lt;=0,(CI393-$R393)&gt;0),$V393/365*($S393-CI393+1),$V393/365*(CJ393-$R393+1))))),0)</f>
        <v>0</v>
      </c>
      <c r="CL393" s="159">
        <f>CJ393+1</f>
        <v>46327</v>
      </c>
      <c r="CM393" s="159">
        <f>CL393+29</f>
        <v>46356</v>
      </c>
      <c r="CN393" s="163">
        <f>IFERROR(IF(($R393-CM393)&gt;=0,0,IF(($S393-CL393)&lt;0,0,IF(AND(($S393-CM393)&gt;0,(CL393-$R393)&gt;0),$V393/365*(CM393-CL393+1),IF(AND(($S393-CM393)&lt;=0,(CL393-$R393)&gt;0),$V393/365*($S393-CL393+1),$V393/365*(CM393-$R393+1))))),0)</f>
        <v>0</v>
      </c>
      <c r="CO393" s="159">
        <f>CM393+1</f>
        <v>46357</v>
      </c>
      <c r="CP393" s="159">
        <f>CO393+30</f>
        <v>46387</v>
      </c>
      <c r="CQ393" s="163">
        <f>IFERROR(IF(($R393-CP393)&gt;=0,0,IF(($S393-CO393)&lt;0,0,IF(AND(($S393-CP393)&gt;0,(CO393-$R393)&gt;0),$V393/365*(CP393-CO393+1),IF(AND(($S393-CP393)&lt;=0,(CO393-$R393)&gt;0),$V393/365*($S393-CO393+1),$V393/365*(CP393-$R393+1))))),0)</f>
        <v>0</v>
      </c>
    </row>
    <row r="394" s="85" customFormat="1" ht="24" customHeight="1" outlineLevel="4" spans="1:95">
      <c r="A394" s="124"/>
      <c r="B394" s="125"/>
      <c r="C394" s="126"/>
      <c r="D394" s="124"/>
      <c r="E394" s="125"/>
      <c r="F394" s="125"/>
      <c r="G394" s="125"/>
      <c r="H394" s="127"/>
      <c r="I394" s="127"/>
      <c r="J394" s="127">
        <f>Z394+AC394+AF394+AI394+AL394+AO394+AR394+AU394+AX394+BA394+BD394+BG394</f>
        <v>0</v>
      </c>
      <c r="K394" s="127">
        <f>K393+1</f>
        <v>2</v>
      </c>
      <c r="L394" s="152"/>
      <c r="M394" s="153">
        <f>IFERROR(VLOOKUP($L394,'2-2 引出数据_合同数据仓库'!$B$2:$BP$10000,3,FALSE),0)</f>
        <v>0</v>
      </c>
      <c r="N394" s="127"/>
      <c r="O394" s="153">
        <f>IFERROR(VLOOKUP((LEFT(VLOOKUP($L394,'2-2 引出数据_合同数据仓库'!$B$2:$BP$10000,64,FALSE),15)&amp;(RIGHT(VLOOKUP($L394,'2-2 引出数据_合同数据仓库'!$B$2:$BP$10000,64,FALSE),4)+1)),'2-2 引出数据_合同数据仓库'!$B$2:$BP$10000,3,FALSE),0)</f>
        <v>0</v>
      </c>
      <c r="P394" s="127"/>
      <c r="Q394" s="127">
        <f>IFERROR(VLOOKUP($L394,'2-2 引出数据_合同数据仓库'!$B$2:$BP$10000,28,FALSE),0)</f>
        <v>0</v>
      </c>
      <c r="R394" s="127">
        <f>IFERROR(VLOOKUP($L394,'2-2 引出数据_合同数据仓库'!$B$2:$BP$10000,29,FALSE),0)</f>
        <v>0</v>
      </c>
      <c r="S394" s="127">
        <f>IFERROR(VLOOKUP($L394,'2-2 引出数据_合同数据仓库'!$B$2:$BP$10000,4,FALSE),0)</f>
        <v>0</v>
      </c>
      <c r="T394" s="127"/>
      <c r="U394" s="127">
        <f>IFERROR(VLOOKUP($L394,'2-2 引出数据_合同数据仓库'!$B$2:$BP$10000,15,FALSE),0)</f>
        <v>0</v>
      </c>
      <c r="V394" s="127">
        <f>U394/(S394-R394+1)*365</f>
        <v>0</v>
      </c>
      <c r="W394" s="127"/>
      <c r="X394" s="159">
        <v>45658</v>
      </c>
      <c r="Y394" s="159">
        <f>X394+30</f>
        <v>45688</v>
      </c>
      <c r="Z394" s="163">
        <f>IFERROR(IF(($R394-Y394)&gt;=0,0,IF(($S394-X394)&lt;0,0,IF(AND(($S394-Y394)&gt;0,(X394-$R394)&gt;0),$V394/365*(Y394-X394+1),IF(AND(($S394-Y394)&lt;=0,(X394-$R394)&gt;0),$V394/365*($S394-X394+1),$V394/365*(Y394-$R394+1))))),0)</f>
        <v>0</v>
      </c>
      <c r="AA394" s="159">
        <f>Y394+1</f>
        <v>45689</v>
      </c>
      <c r="AB394" s="159">
        <f>AA394+27</f>
        <v>45716</v>
      </c>
      <c r="AC394" s="163">
        <f>IFERROR(IF(($R394-AB394)&gt;=0,0,IF(($S394-AA394)&lt;0,0,IF(AND(($S394-AB394)&gt;0,(AA394-$R394)&gt;0),$V394/365*(AB394-AA394+1),IF(AND(($S394-AB394)&lt;=0,(AA394-$R394)&gt;0),$V394/365*($S394-AA394+1),$V394/365*(AB394-$R394+1))))),0)</f>
        <v>0</v>
      </c>
      <c r="AD394" s="159">
        <f>AB394+1</f>
        <v>45717</v>
      </c>
      <c r="AE394" s="159">
        <f>AD394+30</f>
        <v>45747</v>
      </c>
      <c r="AF394" s="163">
        <f>IFERROR(IF(($R394-AE394)&gt;=0,0,IF(($S394-AD394)&lt;0,0,IF(AND(($S394-AE394)&gt;0,(AD394-$R394)&gt;0),$V394/365*(AE394-AD394+1),IF(AND(($S394-AE394)&lt;=0,(AD394-$R394)&gt;0),$V394/365*($S394-AD394+1),$V394/365*(AE394-$R394+1))))),0)</f>
        <v>0</v>
      </c>
      <c r="AG394" s="159">
        <f>AE394+1</f>
        <v>45748</v>
      </c>
      <c r="AH394" s="159">
        <f>AG394+29</f>
        <v>45777</v>
      </c>
      <c r="AI394" s="163">
        <f>IFERROR(IF(($R394-AH394)&gt;=0,0,IF(($S394-AG394)&lt;0,0,IF(AND(($S394-AH394)&gt;0,(AG394-$R394)&gt;0),$V394/365*(AH394-AG394+1),IF(AND(($S394-AH394)&lt;=0,(AG394-$R394)&gt;0),$V394/365*($S394-AG394+1),$V394/365*(AH394-$R394+1))))),0)</f>
        <v>0</v>
      </c>
      <c r="AJ394" s="159">
        <f>AH394+1</f>
        <v>45778</v>
      </c>
      <c r="AK394" s="159">
        <f>AJ394+30</f>
        <v>45808</v>
      </c>
      <c r="AL394" s="163">
        <f>IFERROR(IF(($R394-AK394)&gt;=0,0,IF(($S394-AJ394)&lt;0,0,IF(AND(($S394-AK394)&gt;0,(AJ394-$R394)&gt;0),$V394/365*(AK394-AJ394+1),IF(AND(($S394-AK394)&lt;=0,(AJ394-$R394)&gt;0),$V394/365*($S394-AJ394+1),$V394/365*(AK394-$R394+1))))),0)</f>
        <v>0</v>
      </c>
      <c r="AM394" s="159">
        <f>AK394+1</f>
        <v>45809</v>
      </c>
      <c r="AN394" s="159">
        <f>AM394+29</f>
        <v>45838</v>
      </c>
      <c r="AO394" s="163">
        <f>IFERROR(IF(($R394-AN394)&gt;=0,0,IF(($S394-AM394)&lt;0,0,IF(AND(($S394-AN394)&gt;0,(AM394-$R394)&gt;0),$V394/365*(AN394-AM394+1),IF(AND(($S394-AN394)&lt;=0,(AM394-$R394)&gt;0),$V394/365*($S394-AM394+1),$V394/365*(AN394-$R394+1))))),0)</f>
        <v>0</v>
      </c>
      <c r="AP394" s="159">
        <f>AN394+1</f>
        <v>45839</v>
      </c>
      <c r="AQ394" s="159">
        <f>AP394+30</f>
        <v>45869</v>
      </c>
      <c r="AR394" s="163">
        <f>IFERROR(IF(($R394-AQ394)&gt;=0,0,IF(($S394-AP394)&lt;0,0,IF(AND(($S394-AQ394)&gt;0,(AP394-$R394)&gt;0),$V394/365*(AQ394-AP394+1),IF(AND(($S394-AQ394)&lt;=0,(AP394-$R394)&gt;0),$V394/365*($S394-AP394+1),$V394/365*(AQ394-$R394+1))))),0)</f>
        <v>0</v>
      </c>
      <c r="AS394" s="159">
        <f>AQ394+1</f>
        <v>45870</v>
      </c>
      <c r="AT394" s="159">
        <f>AS394+30</f>
        <v>45900</v>
      </c>
      <c r="AU394" s="163">
        <f>IFERROR(IF(($R394-AT394)&gt;=0,0,IF(($S394-AS394)&lt;0,0,IF(AND(($S394-AT394)&gt;0,(AS394-$R394)&gt;0),$V394/365*(AT394-AS394+1),IF(AND(($S394-AT394)&lt;=0,(AS394-$R394)&gt;0),$V394/365*($S394-AS394+1),$V394/365*(AT394-$R394+1))))),0)</f>
        <v>0</v>
      </c>
      <c r="AV394" s="159">
        <f>AT394+1</f>
        <v>45901</v>
      </c>
      <c r="AW394" s="159">
        <f>AV394+29</f>
        <v>45930</v>
      </c>
      <c r="AX394" s="163">
        <f>IFERROR(IF(($R394-AW394)&gt;=0,0,IF(($S394-AV394)&lt;0,0,IF(AND(($S394-AW394)&gt;0,(AV394-$R394)&gt;0),$V394/365*(AW394-AV394+1),IF(AND(($S394-AW394)&lt;=0,(AV394-$R394)&gt;0),$V394/365*($S394-AV394+1),$V394/365*(AW394-$R394+1))))),0)</f>
        <v>0</v>
      </c>
      <c r="AY394" s="159">
        <f>AW394+1</f>
        <v>45931</v>
      </c>
      <c r="AZ394" s="159">
        <f>AY394+30</f>
        <v>45961</v>
      </c>
      <c r="BA394" s="163">
        <f>IFERROR(IF(($R394-AZ394)&gt;=0,0,IF(($S394-AY394)&lt;0,0,IF(AND(($S394-AZ394)&gt;0,(AY394-$R394)&gt;0),$V394/365*(AZ394-AY394+1),IF(AND(($S394-AZ394)&lt;=0,(AY394-$R394)&gt;0),$V394/365*($S394-AY394+1),$V394/365*(AZ394-$R394+1))))),0)</f>
        <v>0</v>
      </c>
      <c r="BB394" s="159">
        <f>AZ394+1</f>
        <v>45962</v>
      </c>
      <c r="BC394" s="159">
        <f>BB394+29</f>
        <v>45991</v>
      </c>
      <c r="BD394" s="163">
        <f>IFERROR(IF(($R394-BC394)&gt;=0,0,IF(($S394-BB394)&lt;0,0,IF(AND(($S394-BC394)&gt;0,(BB394-$R394)&gt;0),$V394/365*(BC394-BB394+1),IF(AND(($S394-BC394)&lt;=0,(BB394-$R394)&gt;0),$V394/365*($S394-BB394+1),$V394/365*(BC394-$R394+1))))),0)</f>
        <v>0</v>
      </c>
      <c r="BE394" s="159">
        <f>BC394+1</f>
        <v>45992</v>
      </c>
      <c r="BF394" s="159">
        <f>BE394+30</f>
        <v>46022</v>
      </c>
      <c r="BG394" s="163">
        <f>IFERROR(IF(($R394-BF394)&gt;=0,0,IF(($S394-BE394)&lt;0,0,IF(AND(($S394-BF394)&gt;0,(BE394-$R394)&gt;0),$V394/365*(BF394-BE394+1),IF(AND(($S394-BF394)&lt;=0,(BE394-$R394)&gt;0),$V394/365*($S394-BE394+1),$V394/365*(BF394-$R394+1))))),0)</f>
        <v>0</v>
      </c>
      <c r="BH394" s="159">
        <v>46023</v>
      </c>
      <c r="BI394" s="159">
        <f>BH394+30</f>
        <v>46053</v>
      </c>
      <c r="BJ394" s="163">
        <f>IFERROR(IF(($R394-BI394)&gt;=0,0,IF(($S394-BH394)&lt;0,0,IF(AND(($S394-BI394)&gt;0,(BH394-$R394)&gt;0),$V394/365*(BI394-BH394+1),IF(AND(($S394-BI394)&lt;=0,(BH394-$R394)&gt;0),$V394/365*($S394-BH394+1),$V394/365*(BI394-$R394+1))))),0)</f>
        <v>0</v>
      </c>
      <c r="BK394" s="159">
        <f>BI394+1</f>
        <v>46054</v>
      </c>
      <c r="BL394" s="159">
        <f>BK394+27</f>
        <v>46081</v>
      </c>
      <c r="BM394" s="163">
        <f>IFERROR(IF(($R394-BL394)&gt;=0,0,IF(($S394-BK394)&lt;0,0,IF(AND(($S394-BL394)&gt;0,(BK394-$R394)&gt;0),$V394/365*(BL394-BK394+1),IF(AND(($S394-BL394)&lt;=0,(BK394-$R394)&gt;0),$V394/365*($S394-BK394+1),$V394/365*(BL394-$R394+1))))),0)</f>
        <v>0</v>
      </c>
      <c r="BN394" s="159">
        <f>BL394+1</f>
        <v>46082</v>
      </c>
      <c r="BO394" s="159">
        <f>BN394+30</f>
        <v>46112</v>
      </c>
      <c r="BP394" s="163">
        <f>IFERROR(IF(($R394-BO394)&gt;=0,0,IF(($S394-BN394)&lt;0,0,IF(AND(($S394-BO394)&gt;0,(BN394-$R394)&gt;0),$V394/365*(BO394-BN394+1),IF(AND(($S394-BO394)&lt;=0,(BN394-$R394)&gt;0),$V394/365*($S394-BN394+1),$V394/365*(BO394-$R394+1))))),0)</f>
        <v>0</v>
      </c>
      <c r="BQ394" s="159">
        <f>BO394+1</f>
        <v>46113</v>
      </c>
      <c r="BR394" s="159">
        <f>BQ394+29</f>
        <v>46142</v>
      </c>
      <c r="BS394" s="163">
        <f>IFERROR(IF(($R394-BR394)&gt;=0,0,IF(($S394-BQ394)&lt;0,0,IF(AND(($S394-BR394)&gt;0,(BQ394-$R394)&gt;0),$V394/365*(BR394-BQ394+1),IF(AND(($S394-BR394)&lt;=0,(BQ394-$R394)&gt;0),$V394/365*($S394-BQ394+1),$V394/365*(BR394-$R394+1))))),0)</f>
        <v>0</v>
      </c>
      <c r="BT394" s="159">
        <f>BR394+1</f>
        <v>46143</v>
      </c>
      <c r="BU394" s="159">
        <f>BT394+30</f>
        <v>46173</v>
      </c>
      <c r="BV394" s="163">
        <f>IFERROR(IF(($R394-BU394)&gt;=0,0,IF(($S394-BT394)&lt;0,0,IF(AND(($S394-BU394)&gt;0,(BT394-$R394)&gt;0),$V394/365*(BU394-BT394+1),IF(AND(($S394-BU394)&lt;=0,(BT394-$R394)&gt;0),$V394/365*($S394-BT394+1),$V394/365*(BU394-$R394+1))))),0)</f>
        <v>0</v>
      </c>
      <c r="BW394" s="159">
        <f>BU394+1</f>
        <v>46174</v>
      </c>
      <c r="BX394" s="159">
        <f>BW394+29</f>
        <v>46203</v>
      </c>
      <c r="BY394" s="163">
        <f>IFERROR(IF(($R394-BX394)&gt;=0,0,IF(($S394-BW394)&lt;0,0,IF(AND(($S394-BX394)&gt;0,(BW394-$R394)&gt;0),$V394/365*(BX394-BW394+1),IF(AND(($S394-BX394)&lt;=0,(BW394-$R394)&gt;0),$V394/365*($S394-BW394+1),$V394/365*(BX394-$R394+1))))),0)</f>
        <v>0</v>
      </c>
      <c r="BZ394" s="159">
        <f>BX394+1</f>
        <v>46204</v>
      </c>
      <c r="CA394" s="159">
        <f>BZ394+30</f>
        <v>46234</v>
      </c>
      <c r="CB394" s="163">
        <f>IFERROR(IF(($R394-CA394)&gt;=0,0,IF(($S394-BZ394)&lt;0,0,IF(AND(($S394-CA394)&gt;0,(BZ394-$R394)&gt;0),$V394/365*(CA394-BZ394+1),IF(AND(($S394-CA394)&lt;=0,(BZ394-$R394)&gt;0),$V394/365*($S394-BZ394+1),$V394/365*(CA394-$R394+1))))),0)</f>
        <v>0</v>
      </c>
      <c r="CC394" s="159">
        <f>CA394+1</f>
        <v>46235</v>
      </c>
      <c r="CD394" s="159">
        <f>CC394+30</f>
        <v>46265</v>
      </c>
      <c r="CE394" s="163">
        <f>IFERROR(IF(($R394-CD394)&gt;=0,0,IF(($S394-CC394)&lt;0,0,IF(AND(($S394-CD394)&gt;0,(CC394-$R394)&gt;0),$V394/365*(CD394-CC394+1),IF(AND(($S394-CD394)&lt;=0,(CC394-$R394)&gt;0),$V394/365*($S394-CC394+1),$V394/365*(CD394-$R394+1))))),0)</f>
        <v>0</v>
      </c>
      <c r="CF394" s="159">
        <f>CD394+1</f>
        <v>46266</v>
      </c>
      <c r="CG394" s="159">
        <f>CF394+29</f>
        <v>46295</v>
      </c>
      <c r="CH394" s="163">
        <f>IFERROR(IF(($R394-CG394)&gt;=0,0,IF(($S394-CF394)&lt;0,0,IF(AND(($S394-CG394)&gt;0,(CF394-$R394)&gt;0),$V394/365*(CG394-CF394+1),IF(AND(($S394-CG394)&lt;=0,(CF394-$R394)&gt;0),$V394/365*($S394-CF394+1),$V394/365*(CG394-$R394+1))))),0)</f>
        <v>0</v>
      </c>
      <c r="CI394" s="159">
        <f>CG394+1</f>
        <v>46296</v>
      </c>
      <c r="CJ394" s="159">
        <f>CI394+30</f>
        <v>46326</v>
      </c>
      <c r="CK394" s="163">
        <f>IFERROR(IF(($R394-CJ394)&gt;=0,0,IF(($S394-CI394)&lt;0,0,IF(AND(($S394-CJ394)&gt;0,(CI394-$R394)&gt;0),$V394/365*(CJ394-CI394+1),IF(AND(($S394-CJ394)&lt;=0,(CI394-$R394)&gt;0),$V394/365*($S394-CI394+1),$V394/365*(CJ394-$R394+1))))),0)</f>
        <v>0</v>
      </c>
      <c r="CL394" s="159">
        <f>CJ394+1</f>
        <v>46327</v>
      </c>
      <c r="CM394" s="159">
        <f>CL394+29</f>
        <v>46356</v>
      </c>
      <c r="CN394" s="163">
        <f>IFERROR(IF(($R394-CM394)&gt;=0,0,IF(($S394-CL394)&lt;0,0,IF(AND(($S394-CM394)&gt;0,(CL394-$R394)&gt;0),$V394/365*(CM394-CL394+1),IF(AND(($S394-CM394)&lt;=0,(CL394-$R394)&gt;0),$V394/365*($S394-CL394+1),$V394/365*(CM394-$R394+1))))),0)</f>
        <v>0</v>
      </c>
      <c r="CO394" s="159">
        <f>CM394+1</f>
        <v>46357</v>
      </c>
      <c r="CP394" s="159">
        <f>CO394+30</f>
        <v>46387</v>
      </c>
      <c r="CQ394" s="163">
        <f>IFERROR(IF(($R394-CP394)&gt;=0,0,IF(($S394-CO394)&lt;0,0,IF(AND(($S394-CP394)&gt;0,(CO394-$R394)&gt;0),$V394/365*(CP394-CO394+1),IF(AND(($S394-CP394)&lt;=0,(CO394-$R394)&gt;0),$V394/365*($S394-CO394+1),$V394/365*(CP394-$R394+1))))),0)</f>
        <v>0</v>
      </c>
    </row>
    <row r="395" s="85" customFormat="1" ht="24" customHeight="1" outlineLevel="4" spans="1:95">
      <c r="A395" s="124"/>
      <c r="B395" s="125"/>
      <c r="C395" s="126"/>
      <c r="D395" s="124"/>
      <c r="E395" s="125"/>
      <c r="F395" s="125"/>
      <c r="G395" s="125"/>
      <c r="H395" s="127"/>
      <c r="I395" s="127"/>
      <c r="J395" s="127">
        <f>Z395+AC395+AF395+AI395+AL395+AO395+AR395+AU395+AX395+BA395+BD395+BG395</f>
        <v>0</v>
      </c>
      <c r="K395" s="127">
        <f>K394+1</f>
        <v>3</v>
      </c>
      <c r="L395" s="152"/>
      <c r="M395" s="153">
        <f>IFERROR(VLOOKUP($L395,'2-2 引出数据_合同数据仓库'!$B$2:$BP$10000,3,FALSE),0)</f>
        <v>0</v>
      </c>
      <c r="N395" s="127"/>
      <c r="O395" s="153">
        <f>IFERROR(VLOOKUP((LEFT(VLOOKUP($L395,'2-2 引出数据_合同数据仓库'!$B$2:$BP$10000,64,FALSE),15)&amp;(RIGHT(VLOOKUP($L395,'2-2 引出数据_合同数据仓库'!$B$2:$BP$10000,64,FALSE),4)+1)),'2-2 引出数据_合同数据仓库'!$B$2:$BP$10000,3,FALSE),0)</f>
        <v>0</v>
      </c>
      <c r="P395" s="127"/>
      <c r="Q395" s="127">
        <f>IFERROR(VLOOKUP($L395,'2-2 引出数据_合同数据仓库'!$B$2:$BP$10000,28,FALSE),0)</f>
        <v>0</v>
      </c>
      <c r="R395" s="127">
        <f>IFERROR(VLOOKUP($L395,'2-2 引出数据_合同数据仓库'!$B$2:$BP$10000,29,FALSE),0)</f>
        <v>0</v>
      </c>
      <c r="S395" s="127">
        <f>IFERROR(VLOOKUP($L395,'2-2 引出数据_合同数据仓库'!$B$2:$BP$10000,4,FALSE),0)</f>
        <v>0</v>
      </c>
      <c r="T395" s="127"/>
      <c r="U395" s="127">
        <f>IFERROR(VLOOKUP($L395,'2-2 引出数据_合同数据仓库'!$B$2:$BP$10000,15,FALSE),0)</f>
        <v>0</v>
      </c>
      <c r="V395" s="127">
        <f>U395/(S395-R395+1)*365</f>
        <v>0</v>
      </c>
      <c r="W395" s="127"/>
      <c r="X395" s="159">
        <v>45658</v>
      </c>
      <c r="Y395" s="159">
        <f>X395+30</f>
        <v>45688</v>
      </c>
      <c r="Z395" s="163">
        <f>IFERROR(IF(($R395-Y395)&gt;=0,0,IF(($S395-X395)&lt;0,0,IF(AND(($S395-Y395)&gt;0,(X395-$R395)&gt;0),$V395/365*(Y395-X395+1),IF(AND(($S395-Y395)&lt;=0,(X395-$R395)&gt;0),$V395/365*($S395-X395+1),$V395/365*(Y395-$R395+1))))),0)</f>
        <v>0</v>
      </c>
      <c r="AA395" s="159">
        <f>Y395+1</f>
        <v>45689</v>
      </c>
      <c r="AB395" s="159">
        <f>AA395+27</f>
        <v>45716</v>
      </c>
      <c r="AC395" s="163">
        <f>IFERROR(IF(($R395-AB395)&gt;=0,0,IF(($S395-AA395)&lt;0,0,IF(AND(($S395-AB395)&gt;0,(AA395-$R395)&gt;0),$V395/365*(AB395-AA395+1),IF(AND(($S395-AB395)&lt;=0,(AA395-$R395)&gt;0),$V395/365*($S395-AA395+1),$V395/365*(AB395-$R395+1))))),0)</f>
        <v>0</v>
      </c>
      <c r="AD395" s="159">
        <f>AB395+1</f>
        <v>45717</v>
      </c>
      <c r="AE395" s="159">
        <f>AD395+30</f>
        <v>45747</v>
      </c>
      <c r="AF395" s="163">
        <f>IFERROR(IF(($R395-AE395)&gt;=0,0,IF(($S395-AD395)&lt;0,0,IF(AND(($S395-AE395)&gt;0,(AD395-$R395)&gt;0),$V395/365*(AE395-AD395+1),IF(AND(($S395-AE395)&lt;=0,(AD395-$R395)&gt;0),$V395/365*($S395-AD395+1),$V395/365*(AE395-$R395+1))))),0)</f>
        <v>0</v>
      </c>
      <c r="AG395" s="159">
        <f>AE395+1</f>
        <v>45748</v>
      </c>
      <c r="AH395" s="159">
        <f>AG395+29</f>
        <v>45777</v>
      </c>
      <c r="AI395" s="163">
        <f>IFERROR(IF(($R395-AH395)&gt;=0,0,IF(($S395-AG395)&lt;0,0,IF(AND(($S395-AH395)&gt;0,(AG395-$R395)&gt;0),$V395/365*(AH395-AG395+1),IF(AND(($S395-AH395)&lt;=0,(AG395-$R395)&gt;0),$V395/365*($S395-AG395+1),$V395/365*(AH395-$R395+1))))),0)</f>
        <v>0</v>
      </c>
      <c r="AJ395" s="159">
        <f>AH395+1</f>
        <v>45778</v>
      </c>
      <c r="AK395" s="159">
        <f>AJ395+30</f>
        <v>45808</v>
      </c>
      <c r="AL395" s="163">
        <f>IFERROR(IF(($R395-AK395)&gt;=0,0,IF(($S395-AJ395)&lt;0,0,IF(AND(($S395-AK395)&gt;0,(AJ395-$R395)&gt;0),$V395/365*(AK395-AJ395+1),IF(AND(($S395-AK395)&lt;=0,(AJ395-$R395)&gt;0),$V395/365*($S395-AJ395+1),$V395/365*(AK395-$R395+1))))),0)</f>
        <v>0</v>
      </c>
      <c r="AM395" s="159">
        <f>AK395+1</f>
        <v>45809</v>
      </c>
      <c r="AN395" s="159">
        <f>AM395+29</f>
        <v>45838</v>
      </c>
      <c r="AO395" s="163">
        <f>IFERROR(IF(($R395-AN395)&gt;=0,0,IF(($S395-AM395)&lt;0,0,IF(AND(($S395-AN395)&gt;0,(AM395-$R395)&gt;0),$V395/365*(AN395-AM395+1),IF(AND(($S395-AN395)&lt;=0,(AM395-$R395)&gt;0),$V395/365*($S395-AM395+1),$V395/365*(AN395-$R395+1))))),0)</f>
        <v>0</v>
      </c>
      <c r="AP395" s="159">
        <f>AN395+1</f>
        <v>45839</v>
      </c>
      <c r="AQ395" s="159">
        <f>AP395+30</f>
        <v>45869</v>
      </c>
      <c r="AR395" s="163">
        <f>IFERROR(IF(($R395-AQ395)&gt;=0,0,IF(($S395-AP395)&lt;0,0,IF(AND(($S395-AQ395)&gt;0,(AP395-$R395)&gt;0),$V395/365*(AQ395-AP395+1),IF(AND(($S395-AQ395)&lt;=0,(AP395-$R395)&gt;0),$V395/365*($S395-AP395+1),$V395/365*(AQ395-$R395+1))))),0)</f>
        <v>0</v>
      </c>
      <c r="AS395" s="159">
        <f>AQ395+1</f>
        <v>45870</v>
      </c>
      <c r="AT395" s="159">
        <f>AS395+30</f>
        <v>45900</v>
      </c>
      <c r="AU395" s="163">
        <f>IFERROR(IF(($R395-AT395)&gt;=0,0,IF(($S395-AS395)&lt;0,0,IF(AND(($S395-AT395)&gt;0,(AS395-$R395)&gt;0),$V395/365*(AT395-AS395+1),IF(AND(($S395-AT395)&lt;=0,(AS395-$R395)&gt;0),$V395/365*($S395-AS395+1),$V395/365*(AT395-$R395+1))))),0)</f>
        <v>0</v>
      </c>
      <c r="AV395" s="159">
        <f>AT395+1</f>
        <v>45901</v>
      </c>
      <c r="AW395" s="159">
        <f>AV395+29</f>
        <v>45930</v>
      </c>
      <c r="AX395" s="163">
        <f>IFERROR(IF(($R395-AW395)&gt;=0,0,IF(($S395-AV395)&lt;0,0,IF(AND(($S395-AW395)&gt;0,(AV395-$R395)&gt;0),$V395/365*(AW395-AV395+1),IF(AND(($S395-AW395)&lt;=0,(AV395-$R395)&gt;0),$V395/365*($S395-AV395+1),$V395/365*(AW395-$R395+1))))),0)</f>
        <v>0</v>
      </c>
      <c r="AY395" s="159">
        <f>AW395+1</f>
        <v>45931</v>
      </c>
      <c r="AZ395" s="159">
        <f>AY395+30</f>
        <v>45961</v>
      </c>
      <c r="BA395" s="163">
        <f>IFERROR(IF(($R395-AZ395)&gt;=0,0,IF(($S395-AY395)&lt;0,0,IF(AND(($S395-AZ395)&gt;0,(AY395-$R395)&gt;0),$V395/365*(AZ395-AY395+1),IF(AND(($S395-AZ395)&lt;=0,(AY395-$R395)&gt;0),$V395/365*($S395-AY395+1),$V395/365*(AZ395-$R395+1))))),0)</f>
        <v>0</v>
      </c>
      <c r="BB395" s="159">
        <f>AZ395+1</f>
        <v>45962</v>
      </c>
      <c r="BC395" s="159">
        <f>BB395+29</f>
        <v>45991</v>
      </c>
      <c r="BD395" s="163">
        <f>IFERROR(IF(($R395-BC395)&gt;=0,0,IF(($S395-BB395)&lt;0,0,IF(AND(($S395-BC395)&gt;0,(BB395-$R395)&gt;0),$V395/365*(BC395-BB395+1),IF(AND(($S395-BC395)&lt;=0,(BB395-$R395)&gt;0),$V395/365*($S395-BB395+1),$V395/365*(BC395-$R395+1))))),0)</f>
        <v>0</v>
      </c>
      <c r="BE395" s="159">
        <f>BC395+1</f>
        <v>45992</v>
      </c>
      <c r="BF395" s="159">
        <f>BE395+30</f>
        <v>46022</v>
      </c>
      <c r="BG395" s="163">
        <f>IFERROR(IF(($R395-BF395)&gt;=0,0,IF(($S395-BE395)&lt;0,0,IF(AND(($S395-BF395)&gt;0,(BE395-$R395)&gt;0),$V395/365*(BF395-BE395+1),IF(AND(($S395-BF395)&lt;=0,(BE395-$R395)&gt;0),$V395/365*($S395-BE395+1),$V395/365*(BF395-$R395+1))))),0)</f>
        <v>0</v>
      </c>
      <c r="BH395" s="159">
        <v>46023</v>
      </c>
      <c r="BI395" s="159">
        <f>BH395+30</f>
        <v>46053</v>
      </c>
      <c r="BJ395" s="163">
        <f>IFERROR(IF(($R395-BI395)&gt;=0,0,IF(($S395-BH395)&lt;0,0,IF(AND(($S395-BI395)&gt;0,(BH395-$R395)&gt;0),$V395/365*(BI395-BH395+1),IF(AND(($S395-BI395)&lt;=0,(BH395-$R395)&gt;0),$V395/365*($S395-BH395+1),$V395/365*(BI395-$R395+1))))),0)</f>
        <v>0</v>
      </c>
      <c r="BK395" s="159">
        <f>BI395+1</f>
        <v>46054</v>
      </c>
      <c r="BL395" s="159">
        <f>BK395+27</f>
        <v>46081</v>
      </c>
      <c r="BM395" s="163">
        <f>IFERROR(IF(($R395-BL395)&gt;=0,0,IF(($S395-BK395)&lt;0,0,IF(AND(($S395-BL395)&gt;0,(BK395-$R395)&gt;0),$V395/365*(BL395-BK395+1),IF(AND(($S395-BL395)&lt;=0,(BK395-$R395)&gt;0),$V395/365*($S395-BK395+1),$V395/365*(BL395-$R395+1))))),0)</f>
        <v>0</v>
      </c>
      <c r="BN395" s="159">
        <f>BL395+1</f>
        <v>46082</v>
      </c>
      <c r="BO395" s="159">
        <f>BN395+30</f>
        <v>46112</v>
      </c>
      <c r="BP395" s="163">
        <f>IFERROR(IF(($R395-BO395)&gt;=0,0,IF(($S395-BN395)&lt;0,0,IF(AND(($S395-BO395)&gt;0,(BN395-$R395)&gt;0),$V395/365*(BO395-BN395+1),IF(AND(($S395-BO395)&lt;=0,(BN395-$R395)&gt;0),$V395/365*($S395-BN395+1),$V395/365*(BO395-$R395+1))))),0)</f>
        <v>0</v>
      </c>
      <c r="BQ395" s="159">
        <f>BO395+1</f>
        <v>46113</v>
      </c>
      <c r="BR395" s="159">
        <f>BQ395+29</f>
        <v>46142</v>
      </c>
      <c r="BS395" s="163">
        <f>IFERROR(IF(($R395-BR395)&gt;=0,0,IF(($S395-BQ395)&lt;0,0,IF(AND(($S395-BR395)&gt;0,(BQ395-$R395)&gt;0),$V395/365*(BR395-BQ395+1),IF(AND(($S395-BR395)&lt;=0,(BQ395-$R395)&gt;0),$V395/365*($S395-BQ395+1),$V395/365*(BR395-$R395+1))))),0)</f>
        <v>0</v>
      </c>
      <c r="BT395" s="159">
        <f>BR395+1</f>
        <v>46143</v>
      </c>
      <c r="BU395" s="159">
        <f>BT395+30</f>
        <v>46173</v>
      </c>
      <c r="BV395" s="163">
        <f>IFERROR(IF(($R395-BU395)&gt;=0,0,IF(($S395-BT395)&lt;0,0,IF(AND(($S395-BU395)&gt;0,(BT395-$R395)&gt;0),$V395/365*(BU395-BT395+1),IF(AND(($S395-BU395)&lt;=0,(BT395-$R395)&gt;0),$V395/365*($S395-BT395+1),$V395/365*(BU395-$R395+1))))),0)</f>
        <v>0</v>
      </c>
      <c r="BW395" s="159">
        <f>BU395+1</f>
        <v>46174</v>
      </c>
      <c r="BX395" s="159">
        <f>BW395+29</f>
        <v>46203</v>
      </c>
      <c r="BY395" s="163">
        <f>IFERROR(IF(($R395-BX395)&gt;=0,0,IF(($S395-BW395)&lt;0,0,IF(AND(($S395-BX395)&gt;0,(BW395-$R395)&gt;0),$V395/365*(BX395-BW395+1),IF(AND(($S395-BX395)&lt;=0,(BW395-$R395)&gt;0),$V395/365*($S395-BW395+1),$V395/365*(BX395-$R395+1))))),0)</f>
        <v>0</v>
      </c>
      <c r="BZ395" s="159">
        <f>BX395+1</f>
        <v>46204</v>
      </c>
      <c r="CA395" s="159">
        <f>BZ395+30</f>
        <v>46234</v>
      </c>
      <c r="CB395" s="163">
        <f>IFERROR(IF(($R395-CA395)&gt;=0,0,IF(($S395-BZ395)&lt;0,0,IF(AND(($S395-CA395)&gt;0,(BZ395-$R395)&gt;0),$V395/365*(CA395-BZ395+1),IF(AND(($S395-CA395)&lt;=0,(BZ395-$R395)&gt;0),$V395/365*($S395-BZ395+1),$V395/365*(CA395-$R395+1))))),0)</f>
        <v>0</v>
      </c>
      <c r="CC395" s="159">
        <f>CA395+1</f>
        <v>46235</v>
      </c>
      <c r="CD395" s="159">
        <f>CC395+30</f>
        <v>46265</v>
      </c>
      <c r="CE395" s="163">
        <f>IFERROR(IF(($R395-CD395)&gt;=0,0,IF(($S395-CC395)&lt;0,0,IF(AND(($S395-CD395)&gt;0,(CC395-$R395)&gt;0),$V395/365*(CD395-CC395+1),IF(AND(($S395-CD395)&lt;=0,(CC395-$R395)&gt;0),$V395/365*($S395-CC395+1),$V395/365*(CD395-$R395+1))))),0)</f>
        <v>0</v>
      </c>
      <c r="CF395" s="159">
        <f>CD395+1</f>
        <v>46266</v>
      </c>
      <c r="CG395" s="159">
        <f>CF395+29</f>
        <v>46295</v>
      </c>
      <c r="CH395" s="163">
        <f>IFERROR(IF(($R395-CG395)&gt;=0,0,IF(($S395-CF395)&lt;0,0,IF(AND(($S395-CG395)&gt;0,(CF395-$R395)&gt;0),$V395/365*(CG395-CF395+1),IF(AND(($S395-CG395)&lt;=0,(CF395-$R395)&gt;0),$V395/365*($S395-CF395+1),$V395/365*(CG395-$R395+1))))),0)</f>
        <v>0</v>
      </c>
      <c r="CI395" s="159">
        <f>CG395+1</f>
        <v>46296</v>
      </c>
      <c r="CJ395" s="159">
        <f>CI395+30</f>
        <v>46326</v>
      </c>
      <c r="CK395" s="163">
        <f>IFERROR(IF(($R395-CJ395)&gt;=0,0,IF(($S395-CI395)&lt;0,0,IF(AND(($S395-CJ395)&gt;0,(CI395-$R395)&gt;0),$V395/365*(CJ395-CI395+1),IF(AND(($S395-CJ395)&lt;=0,(CI395-$R395)&gt;0),$V395/365*($S395-CI395+1),$V395/365*(CJ395-$R395+1))))),0)</f>
        <v>0</v>
      </c>
      <c r="CL395" s="159">
        <f>CJ395+1</f>
        <v>46327</v>
      </c>
      <c r="CM395" s="159">
        <f>CL395+29</f>
        <v>46356</v>
      </c>
      <c r="CN395" s="163">
        <f>IFERROR(IF(($R395-CM395)&gt;=0,0,IF(($S395-CL395)&lt;0,0,IF(AND(($S395-CM395)&gt;0,(CL395-$R395)&gt;0),$V395/365*(CM395-CL395+1),IF(AND(($S395-CM395)&lt;=0,(CL395-$R395)&gt;0),$V395/365*($S395-CL395+1),$V395/365*(CM395-$R395+1))))),0)</f>
        <v>0</v>
      </c>
      <c r="CO395" s="159">
        <f>CM395+1</f>
        <v>46357</v>
      </c>
      <c r="CP395" s="159">
        <f>CO395+30</f>
        <v>46387</v>
      </c>
      <c r="CQ395" s="163">
        <f>IFERROR(IF(($R395-CP395)&gt;=0,0,IF(($S395-CO395)&lt;0,0,IF(AND(($S395-CP395)&gt;0,(CO395-$R395)&gt;0),$V395/365*(CP395-CO395+1),IF(AND(($S395-CP395)&lt;=0,(CO395-$R395)&gt;0),$V395/365*($S395-CO395+1),$V395/365*(CP395-$R395+1))))),0)</f>
        <v>0</v>
      </c>
    </row>
    <row r="396" s="85" customFormat="1" ht="24" customHeight="1" outlineLevel="4" spans="1:95">
      <c r="A396" s="124"/>
      <c r="B396" s="125"/>
      <c r="C396" s="126"/>
      <c r="D396" s="124"/>
      <c r="E396" s="125"/>
      <c r="F396" s="125"/>
      <c r="G396" s="125"/>
      <c r="H396" s="127"/>
      <c r="I396" s="127"/>
      <c r="J396" s="127">
        <f>Z396+AC396+AF396+AI396+AL396+AO396+AR396+AU396+AX396+BA396+BD396+BG396</f>
        <v>0</v>
      </c>
      <c r="K396" s="127">
        <f>K395+1</f>
        <v>4</v>
      </c>
      <c r="L396" s="152"/>
      <c r="M396" s="153">
        <f>IFERROR(VLOOKUP($L396,'2-2 引出数据_合同数据仓库'!$B$2:$BP$10000,3,FALSE),0)</f>
        <v>0</v>
      </c>
      <c r="N396" s="127"/>
      <c r="O396" s="153">
        <f>IFERROR(VLOOKUP((LEFT(VLOOKUP($L396,'2-2 引出数据_合同数据仓库'!$B$2:$BP$10000,64,FALSE),15)&amp;(RIGHT(VLOOKUP($L396,'2-2 引出数据_合同数据仓库'!$B$2:$BP$10000,64,FALSE),4)+1)),'2-2 引出数据_合同数据仓库'!$B$2:$BP$10000,3,FALSE),0)</f>
        <v>0</v>
      </c>
      <c r="P396" s="127"/>
      <c r="Q396" s="127">
        <f>IFERROR(VLOOKUP($L396,'2-2 引出数据_合同数据仓库'!$B$2:$BP$10000,28,FALSE),0)</f>
        <v>0</v>
      </c>
      <c r="R396" s="127">
        <f>IFERROR(VLOOKUP($L396,'2-2 引出数据_合同数据仓库'!$B$2:$BP$10000,29,FALSE),0)</f>
        <v>0</v>
      </c>
      <c r="S396" s="127">
        <f>IFERROR(VLOOKUP($L396,'2-2 引出数据_合同数据仓库'!$B$2:$BP$10000,4,FALSE),0)</f>
        <v>0</v>
      </c>
      <c r="T396" s="127"/>
      <c r="U396" s="127">
        <f>IFERROR(VLOOKUP($L396,'2-2 引出数据_合同数据仓库'!$B$2:$BP$10000,15,FALSE),0)</f>
        <v>0</v>
      </c>
      <c r="V396" s="127">
        <f>U396/(S396-R396+1)*365</f>
        <v>0</v>
      </c>
      <c r="W396" s="127"/>
      <c r="X396" s="159">
        <v>45658</v>
      </c>
      <c r="Y396" s="159">
        <f>X396+30</f>
        <v>45688</v>
      </c>
      <c r="Z396" s="163">
        <f>IFERROR(IF(($R396-Y396)&gt;=0,0,IF(($S396-X396)&lt;0,0,IF(AND(($S396-Y396)&gt;0,(X396-$R396)&gt;0),$V396/365*(Y396-X396+1),IF(AND(($S396-Y396)&lt;=0,(X396-$R396)&gt;0),$V396/365*($S396-X396+1),$V396/365*(Y396-$R396+1))))),0)</f>
        <v>0</v>
      </c>
      <c r="AA396" s="159">
        <f>Y396+1</f>
        <v>45689</v>
      </c>
      <c r="AB396" s="159">
        <f>AA396+27</f>
        <v>45716</v>
      </c>
      <c r="AC396" s="163">
        <f>IFERROR(IF(($R396-AB396)&gt;=0,0,IF(($S396-AA396)&lt;0,0,IF(AND(($S396-AB396)&gt;0,(AA396-$R396)&gt;0),$V396/365*(AB396-AA396+1),IF(AND(($S396-AB396)&lt;=0,(AA396-$R396)&gt;0),$V396/365*($S396-AA396+1),$V396/365*(AB396-$R396+1))))),0)</f>
        <v>0</v>
      </c>
      <c r="AD396" s="159">
        <f>AB396+1</f>
        <v>45717</v>
      </c>
      <c r="AE396" s="159">
        <f>AD396+30</f>
        <v>45747</v>
      </c>
      <c r="AF396" s="163">
        <f>IFERROR(IF(($R396-AE396)&gt;=0,0,IF(($S396-AD396)&lt;0,0,IF(AND(($S396-AE396)&gt;0,(AD396-$R396)&gt;0),$V396/365*(AE396-AD396+1),IF(AND(($S396-AE396)&lt;=0,(AD396-$R396)&gt;0),$V396/365*($S396-AD396+1),$V396/365*(AE396-$R396+1))))),0)</f>
        <v>0</v>
      </c>
      <c r="AG396" s="159">
        <f>AE396+1</f>
        <v>45748</v>
      </c>
      <c r="AH396" s="159">
        <f>AG396+29</f>
        <v>45777</v>
      </c>
      <c r="AI396" s="163">
        <f>IFERROR(IF(($R396-AH396)&gt;=0,0,IF(($S396-AG396)&lt;0,0,IF(AND(($S396-AH396)&gt;0,(AG396-$R396)&gt;0),$V396/365*(AH396-AG396+1),IF(AND(($S396-AH396)&lt;=0,(AG396-$R396)&gt;0),$V396/365*($S396-AG396+1),$V396/365*(AH396-$R396+1))))),0)</f>
        <v>0</v>
      </c>
      <c r="AJ396" s="159">
        <f>AH396+1</f>
        <v>45778</v>
      </c>
      <c r="AK396" s="159">
        <f>AJ396+30</f>
        <v>45808</v>
      </c>
      <c r="AL396" s="163">
        <f>IFERROR(IF(($R396-AK396)&gt;=0,0,IF(($S396-AJ396)&lt;0,0,IF(AND(($S396-AK396)&gt;0,(AJ396-$R396)&gt;0),$V396/365*(AK396-AJ396+1),IF(AND(($S396-AK396)&lt;=0,(AJ396-$R396)&gt;0),$V396/365*($S396-AJ396+1),$V396/365*(AK396-$R396+1))))),0)</f>
        <v>0</v>
      </c>
      <c r="AM396" s="159">
        <f>AK396+1</f>
        <v>45809</v>
      </c>
      <c r="AN396" s="159">
        <f>AM396+29</f>
        <v>45838</v>
      </c>
      <c r="AO396" s="163">
        <f>IFERROR(IF(($R396-AN396)&gt;=0,0,IF(($S396-AM396)&lt;0,0,IF(AND(($S396-AN396)&gt;0,(AM396-$R396)&gt;0),$V396/365*(AN396-AM396+1),IF(AND(($S396-AN396)&lt;=0,(AM396-$R396)&gt;0),$V396/365*($S396-AM396+1),$V396/365*(AN396-$R396+1))))),0)</f>
        <v>0</v>
      </c>
      <c r="AP396" s="159">
        <f>AN396+1</f>
        <v>45839</v>
      </c>
      <c r="AQ396" s="159">
        <f>AP396+30</f>
        <v>45869</v>
      </c>
      <c r="AR396" s="163">
        <f>IFERROR(IF(($R396-AQ396)&gt;=0,0,IF(($S396-AP396)&lt;0,0,IF(AND(($S396-AQ396)&gt;0,(AP396-$R396)&gt;0),$V396/365*(AQ396-AP396+1),IF(AND(($S396-AQ396)&lt;=0,(AP396-$R396)&gt;0),$V396/365*($S396-AP396+1),$V396/365*(AQ396-$R396+1))))),0)</f>
        <v>0</v>
      </c>
      <c r="AS396" s="159">
        <f>AQ396+1</f>
        <v>45870</v>
      </c>
      <c r="AT396" s="159">
        <f>AS396+30</f>
        <v>45900</v>
      </c>
      <c r="AU396" s="163">
        <f>IFERROR(IF(($R396-AT396)&gt;=0,0,IF(($S396-AS396)&lt;0,0,IF(AND(($S396-AT396)&gt;0,(AS396-$R396)&gt;0),$V396/365*(AT396-AS396+1),IF(AND(($S396-AT396)&lt;=0,(AS396-$R396)&gt;0),$V396/365*($S396-AS396+1),$V396/365*(AT396-$R396+1))))),0)</f>
        <v>0</v>
      </c>
      <c r="AV396" s="159">
        <f>AT396+1</f>
        <v>45901</v>
      </c>
      <c r="AW396" s="159">
        <f>AV396+29</f>
        <v>45930</v>
      </c>
      <c r="AX396" s="163">
        <f>IFERROR(IF(($R396-AW396)&gt;=0,0,IF(($S396-AV396)&lt;0,0,IF(AND(($S396-AW396)&gt;0,(AV396-$R396)&gt;0),$V396/365*(AW396-AV396+1),IF(AND(($S396-AW396)&lt;=0,(AV396-$R396)&gt;0),$V396/365*($S396-AV396+1),$V396/365*(AW396-$R396+1))))),0)</f>
        <v>0</v>
      </c>
      <c r="AY396" s="159">
        <f>AW396+1</f>
        <v>45931</v>
      </c>
      <c r="AZ396" s="159">
        <f>AY396+30</f>
        <v>45961</v>
      </c>
      <c r="BA396" s="163">
        <f>IFERROR(IF(($R396-AZ396)&gt;=0,0,IF(($S396-AY396)&lt;0,0,IF(AND(($S396-AZ396)&gt;0,(AY396-$R396)&gt;0),$V396/365*(AZ396-AY396+1),IF(AND(($S396-AZ396)&lt;=0,(AY396-$R396)&gt;0),$V396/365*($S396-AY396+1),$V396/365*(AZ396-$R396+1))))),0)</f>
        <v>0</v>
      </c>
      <c r="BB396" s="159">
        <f>AZ396+1</f>
        <v>45962</v>
      </c>
      <c r="BC396" s="159">
        <f>BB396+29</f>
        <v>45991</v>
      </c>
      <c r="BD396" s="163">
        <f>IFERROR(IF(($R396-BC396)&gt;=0,0,IF(($S396-BB396)&lt;0,0,IF(AND(($S396-BC396)&gt;0,(BB396-$R396)&gt;0),$V396/365*(BC396-BB396+1),IF(AND(($S396-BC396)&lt;=0,(BB396-$R396)&gt;0),$V396/365*($S396-BB396+1),$V396/365*(BC396-$R396+1))))),0)</f>
        <v>0</v>
      </c>
      <c r="BE396" s="159">
        <f>BC396+1</f>
        <v>45992</v>
      </c>
      <c r="BF396" s="159">
        <f>BE396+30</f>
        <v>46022</v>
      </c>
      <c r="BG396" s="163">
        <f>IFERROR(IF(($R396-BF396)&gt;=0,0,IF(($S396-BE396)&lt;0,0,IF(AND(($S396-BF396)&gt;0,(BE396-$R396)&gt;0),$V396/365*(BF396-BE396+1),IF(AND(($S396-BF396)&lt;=0,(BE396-$R396)&gt;0),$V396/365*($S396-BE396+1),$V396/365*(BF396-$R396+1))))),0)</f>
        <v>0</v>
      </c>
      <c r="BH396" s="159">
        <v>46023</v>
      </c>
      <c r="BI396" s="159">
        <f>BH396+30</f>
        <v>46053</v>
      </c>
      <c r="BJ396" s="163">
        <f>IFERROR(IF(($R396-BI396)&gt;=0,0,IF(($S396-BH396)&lt;0,0,IF(AND(($S396-BI396)&gt;0,(BH396-$R396)&gt;0),$V396/365*(BI396-BH396+1),IF(AND(($S396-BI396)&lt;=0,(BH396-$R396)&gt;0),$V396/365*($S396-BH396+1),$V396/365*(BI396-$R396+1))))),0)</f>
        <v>0</v>
      </c>
      <c r="BK396" s="159">
        <f>BI396+1</f>
        <v>46054</v>
      </c>
      <c r="BL396" s="159">
        <f>BK396+27</f>
        <v>46081</v>
      </c>
      <c r="BM396" s="163">
        <f>IFERROR(IF(($R396-BL396)&gt;=0,0,IF(($S396-BK396)&lt;0,0,IF(AND(($S396-BL396)&gt;0,(BK396-$R396)&gt;0),$V396/365*(BL396-BK396+1),IF(AND(($S396-BL396)&lt;=0,(BK396-$R396)&gt;0),$V396/365*($S396-BK396+1),$V396/365*(BL396-$R396+1))))),0)</f>
        <v>0</v>
      </c>
      <c r="BN396" s="159">
        <f>BL396+1</f>
        <v>46082</v>
      </c>
      <c r="BO396" s="159">
        <f>BN396+30</f>
        <v>46112</v>
      </c>
      <c r="BP396" s="163">
        <f>IFERROR(IF(($R396-BO396)&gt;=0,0,IF(($S396-BN396)&lt;0,0,IF(AND(($S396-BO396)&gt;0,(BN396-$R396)&gt;0),$V396/365*(BO396-BN396+1),IF(AND(($S396-BO396)&lt;=0,(BN396-$R396)&gt;0),$V396/365*($S396-BN396+1),$V396/365*(BO396-$R396+1))))),0)</f>
        <v>0</v>
      </c>
      <c r="BQ396" s="159">
        <f>BO396+1</f>
        <v>46113</v>
      </c>
      <c r="BR396" s="159">
        <f>BQ396+29</f>
        <v>46142</v>
      </c>
      <c r="BS396" s="163">
        <f>IFERROR(IF(($R396-BR396)&gt;=0,0,IF(($S396-BQ396)&lt;0,0,IF(AND(($S396-BR396)&gt;0,(BQ396-$R396)&gt;0),$V396/365*(BR396-BQ396+1),IF(AND(($S396-BR396)&lt;=0,(BQ396-$R396)&gt;0),$V396/365*($S396-BQ396+1),$V396/365*(BR396-$R396+1))))),0)</f>
        <v>0</v>
      </c>
      <c r="BT396" s="159">
        <f>BR396+1</f>
        <v>46143</v>
      </c>
      <c r="BU396" s="159">
        <f>BT396+30</f>
        <v>46173</v>
      </c>
      <c r="BV396" s="163">
        <f>IFERROR(IF(($R396-BU396)&gt;=0,0,IF(($S396-BT396)&lt;0,0,IF(AND(($S396-BU396)&gt;0,(BT396-$R396)&gt;0),$V396/365*(BU396-BT396+1),IF(AND(($S396-BU396)&lt;=0,(BT396-$R396)&gt;0),$V396/365*($S396-BT396+1),$V396/365*(BU396-$R396+1))))),0)</f>
        <v>0</v>
      </c>
      <c r="BW396" s="159">
        <f>BU396+1</f>
        <v>46174</v>
      </c>
      <c r="BX396" s="159">
        <f>BW396+29</f>
        <v>46203</v>
      </c>
      <c r="BY396" s="163">
        <f>IFERROR(IF(($R396-BX396)&gt;=0,0,IF(($S396-BW396)&lt;0,0,IF(AND(($S396-BX396)&gt;0,(BW396-$R396)&gt;0),$V396/365*(BX396-BW396+1),IF(AND(($S396-BX396)&lt;=0,(BW396-$R396)&gt;0),$V396/365*($S396-BW396+1),$V396/365*(BX396-$R396+1))))),0)</f>
        <v>0</v>
      </c>
      <c r="BZ396" s="159">
        <f>BX396+1</f>
        <v>46204</v>
      </c>
      <c r="CA396" s="159">
        <f>BZ396+30</f>
        <v>46234</v>
      </c>
      <c r="CB396" s="163">
        <f>IFERROR(IF(($R396-CA396)&gt;=0,0,IF(($S396-BZ396)&lt;0,0,IF(AND(($S396-CA396)&gt;0,(BZ396-$R396)&gt;0),$V396/365*(CA396-BZ396+1),IF(AND(($S396-CA396)&lt;=0,(BZ396-$R396)&gt;0),$V396/365*($S396-BZ396+1),$V396/365*(CA396-$R396+1))))),0)</f>
        <v>0</v>
      </c>
      <c r="CC396" s="159">
        <f>CA396+1</f>
        <v>46235</v>
      </c>
      <c r="CD396" s="159">
        <f>CC396+30</f>
        <v>46265</v>
      </c>
      <c r="CE396" s="163">
        <f>IFERROR(IF(($R396-CD396)&gt;=0,0,IF(($S396-CC396)&lt;0,0,IF(AND(($S396-CD396)&gt;0,(CC396-$R396)&gt;0),$V396/365*(CD396-CC396+1),IF(AND(($S396-CD396)&lt;=0,(CC396-$R396)&gt;0),$V396/365*($S396-CC396+1),$V396/365*(CD396-$R396+1))))),0)</f>
        <v>0</v>
      </c>
      <c r="CF396" s="159">
        <f>CD396+1</f>
        <v>46266</v>
      </c>
      <c r="CG396" s="159">
        <f>CF396+29</f>
        <v>46295</v>
      </c>
      <c r="CH396" s="163">
        <f>IFERROR(IF(($R396-CG396)&gt;=0,0,IF(($S396-CF396)&lt;0,0,IF(AND(($S396-CG396)&gt;0,(CF396-$R396)&gt;0),$V396/365*(CG396-CF396+1),IF(AND(($S396-CG396)&lt;=0,(CF396-$R396)&gt;0),$V396/365*($S396-CF396+1),$V396/365*(CG396-$R396+1))))),0)</f>
        <v>0</v>
      </c>
      <c r="CI396" s="159">
        <f>CG396+1</f>
        <v>46296</v>
      </c>
      <c r="CJ396" s="159">
        <f>CI396+30</f>
        <v>46326</v>
      </c>
      <c r="CK396" s="163">
        <f>IFERROR(IF(($R396-CJ396)&gt;=0,0,IF(($S396-CI396)&lt;0,0,IF(AND(($S396-CJ396)&gt;0,(CI396-$R396)&gt;0),$V396/365*(CJ396-CI396+1),IF(AND(($S396-CJ396)&lt;=0,(CI396-$R396)&gt;0),$V396/365*($S396-CI396+1),$V396/365*(CJ396-$R396+1))))),0)</f>
        <v>0</v>
      </c>
      <c r="CL396" s="159">
        <f>CJ396+1</f>
        <v>46327</v>
      </c>
      <c r="CM396" s="159">
        <f>CL396+29</f>
        <v>46356</v>
      </c>
      <c r="CN396" s="163">
        <f>IFERROR(IF(($R396-CM396)&gt;=0,0,IF(($S396-CL396)&lt;0,0,IF(AND(($S396-CM396)&gt;0,(CL396-$R396)&gt;0),$V396/365*(CM396-CL396+1),IF(AND(($S396-CM396)&lt;=0,(CL396-$R396)&gt;0),$V396/365*($S396-CL396+1),$V396/365*(CM396-$R396+1))))),0)</f>
        <v>0</v>
      </c>
      <c r="CO396" s="159">
        <f>CM396+1</f>
        <v>46357</v>
      </c>
      <c r="CP396" s="159">
        <f>CO396+30</f>
        <v>46387</v>
      </c>
      <c r="CQ396" s="163">
        <f>IFERROR(IF(($R396-CP396)&gt;=0,0,IF(($S396-CO396)&lt;0,0,IF(AND(($S396-CP396)&gt;0,(CO396-$R396)&gt;0),$V396/365*(CP396-CO396+1),IF(AND(($S396-CP396)&lt;=0,(CO396-$R396)&gt;0),$V396/365*($S396-CO396+1),$V396/365*(CP396-$R396+1))))),0)</f>
        <v>0</v>
      </c>
    </row>
    <row r="397" s="85" customFormat="1" ht="24" customHeight="1" outlineLevel="4" spans="1:95">
      <c r="A397" s="128" t="s">
        <v>2815</v>
      </c>
      <c r="B397" s="129"/>
      <c r="C397" s="129"/>
      <c r="D397" s="129"/>
      <c r="E397" s="129"/>
      <c r="F397" s="129"/>
      <c r="G397" s="130"/>
      <c r="H397" s="131"/>
      <c r="I397" s="131"/>
      <c r="J397" s="131"/>
      <c r="K397" s="131"/>
      <c r="L397" s="154"/>
      <c r="M397" s="154"/>
      <c r="N397" s="131"/>
      <c r="O397" s="131"/>
      <c r="P397" s="131"/>
      <c r="Q397" s="131"/>
      <c r="R397" s="131"/>
      <c r="S397" s="131"/>
      <c r="T397" s="131"/>
      <c r="U397" s="131"/>
      <c r="V397" s="131"/>
      <c r="W397" s="131"/>
      <c r="X397" s="131"/>
      <c r="Y397" s="131"/>
      <c r="Z397" s="131"/>
      <c r="AA397" s="131"/>
      <c r="AB397" s="131"/>
      <c r="AC397" s="131"/>
      <c r="AD397" s="131"/>
      <c r="AE397" s="131"/>
      <c r="AF397" s="131"/>
      <c r="AG397" s="131"/>
      <c r="AH397" s="131"/>
      <c r="AI397" s="131"/>
      <c r="AJ397" s="131"/>
      <c r="AK397" s="131"/>
      <c r="AL397" s="131"/>
      <c r="AM397" s="131"/>
      <c r="AN397" s="131"/>
      <c r="AO397" s="131"/>
      <c r="AP397" s="131"/>
      <c r="AQ397" s="131"/>
      <c r="AR397" s="131"/>
      <c r="AS397" s="131"/>
      <c r="AT397" s="131"/>
      <c r="AU397" s="131"/>
      <c r="AV397" s="131"/>
      <c r="AW397" s="131"/>
      <c r="AX397" s="131"/>
      <c r="AY397" s="131"/>
      <c r="AZ397" s="131"/>
      <c r="BA397" s="131"/>
      <c r="BB397" s="131"/>
      <c r="BC397" s="131"/>
      <c r="BD397" s="131"/>
      <c r="BE397" s="131"/>
      <c r="BF397" s="131"/>
      <c r="BG397" s="131"/>
      <c r="BH397" s="131"/>
      <c r="BI397" s="131"/>
      <c r="BJ397" s="131"/>
      <c r="BK397" s="131"/>
      <c r="BL397" s="131"/>
      <c r="BM397" s="131"/>
      <c r="BN397" s="131"/>
      <c r="BO397" s="131"/>
      <c r="BP397" s="131"/>
      <c r="BQ397" s="131"/>
      <c r="BR397" s="131"/>
      <c r="BS397" s="131"/>
      <c r="BT397" s="131"/>
      <c r="BU397" s="131"/>
      <c r="BV397" s="131"/>
      <c r="BW397" s="131"/>
      <c r="BX397" s="131"/>
      <c r="BY397" s="131"/>
      <c r="BZ397" s="131"/>
      <c r="CA397" s="131"/>
      <c r="CB397" s="131"/>
      <c r="CC397" s="131"/>
      <c r="CD397" s="131"/>
      <c r="CE397" s="131"/>
      <c r="CF397" s="131"/>
      <c r="CG397" s="131"/>
      <c r="CH397" s="131"/>
      <c r="CI397" s="131"/>
      <c r="CJ397" s="131"/>
      <c r="CK397" s="131"/>
      <c r="CL397" s="131"/>
      <c r="CM397" s="131"/>
      <c r="CN397" s="131"/>
      <c r="CO397" s="131"/>
      <c r="CP397" s="131"/>
      <c r="CQ397" s="131"/>
    </row>
    <row r="398" ht="24" customHeight="1" outlineLevel="3" spans="1:95">
      <c r="A398" s="120"/>
      <c r="B398" s="121" t="s">
        <v>793</v>
      </c>
      <c r="C398" s="122" t="s">
        <v>1361</v>
      </c>
      <c r="D398" s="120" t="s">
        <v>1362</v>
      </c>
      <c r="E398" s="121" t="s">
        <v>1363</v>
      </c>
      <c r="F398" s="121"/>
      <c r="G398" s="121" t="s">
        <v>937</v>
      </c>
      <c r="H398" s="123">
        <f>X398+AA398+AD398+AG398+AJ398+AM398+AP398+AS398+AV398+AY398+BB398+BE398</f>
        <v>0</v>
      </c>
      <c r="I398" s="123">
        <f>Y398+AB398+AE398+AH398+AK398+AN398+AQ398+AT398+AW398+AZ398+BC398+BF398</f>
        <v>0</v>
      </c>
      <c r="J398" s="123">
        <f>Z398+AC398+AF398+AI398+AL398+AO398+AR398+AU398+AX398+BA398+BD398+BG398</f>
        <v>0</v>
      </c>
      <c r="K398" s="123"/>
      <c r="L398" s="151"/>
      <c r="M398" s="151"/>
      <c r="N398" s="123"/>
      <c r="O398" s="123"/>
      <c r="P398" s="123"/>
      <c r="Q398" s="123"/>
      <c r="R398" s="123"/>
      <c r="S398" s="123"/>
      <c r="T398" s="123"/>
      <c r="U398" s="123"/>
      <c r="V398" s="123"/>
      <c r="W398" s="123"/>
      <c r="X398" s="123">
        <f>VLOOKUP($C398,'1 预算编制表单'!$C:$BJ,27,FALSE)</f>
        <v>0</v>
      </c>
      <c r="Y398" s="123">
        <f>X398-Z398</f>
        <v>0</v>
      </c>
      <c r="Z398" s="123">
        <f>SUM(Z399:Z403)</f>
        <v>0</v>
      </c>
      <c r="AA398" s="123">
        <f>VLOOKUP($C398,'1 预算编制表单'!$C:$BJ,30,FALSE)</f>
        <v>0</v>
      </c>
      <c r="AB398" s="123">
        <f>AA398-AC398</f>
        <v>0</v>
      </c>
      <c r="AC398" s="123">
        <f>SUM(AC399:AC403)</f>
        <v>0</v>
      </c>
      <c r="AD398" s="123">
        <f>VLOOKUP($C398,'1 预算编制表单'!$C:$BJ,33,FALSE)</f>
        <v>0</v>
      </c>
      <c r="AE398" s="123">
        <f>AD398-AF398</f>
        <v>0</v>
      </c>
      <c r="AF398" s="123">
        <f>SUM(AF399:AF403)</f>
        <v>0</v>
      </c>
      <c r="AG398" s="123">
        <f>VLOOKUP($C398,'1 预算编制表单'!$C:$BJ,36,FALSE)</f>
        <v>0</v>
      </c>
      <c r="AH398" s="123">
        <f>AG398-AI398</f>
        <v>0</v>
      </c>
      <c r="AI398" s="123">
        <f>SUM(AI399:AI403)</f>
        <v>0</v>
      </c>
      <c r="AJ398" s="123">
        <f>VLOOKUP($C398,'1 预算编制表单'!$C:$BJ,39,FALSE)</f>
        <v>0</v>
      </c>
      <c r="AK398" s="123">
        <f>AJ398-AL398</f>
        <v>0</v>
      </c>
      <c r="AL398" s="123">
        <f>SUM(AL399:AL403)</f>
        <v>0</v>
      </c>
      <c r="AM398" s="123">
        <f>VLOOKUP($C398,'1 预算编制表单'!$C:$BJ,42,FALSE)</f>
        <v>0</v>
      </c>
      <c r="AN398" s="123">
        <f>AM398-AO398</f>
        <v>0</v>
      </c>
      <c r="AO398" s="123">
        <f>SUM(AO399:AO403)</f>
        <v>0</v>
      </c>
      <c r="AP398" s="123">
        <f>VLOOKUP($C398,'1 预算编制表单'!$C:$BJ,45,FALSE)</f>
        <v>0</v>
      </c>
      <c r="AQ398" s="123">
        <f>AP398-AR398</f>
        <v>0</v>
      </c>
      <c r="AR398" s="123">
        <f>SUM(AR399:AR403)</f>
        <v>0</v>
      </c>
      <c r="AS398" s="123">
        <f>VLOOKUP($C398,'1 预算编制表单'!$C:$BJ,48,FALSE)</f>
        <v>0</v>
      </c>
      <c r="AT398" s="123">
        <f>AS398-AU398</f>
        <v>0</v>
      </c>
      <c r="AU398" s="123">
        <f>SUM(AU399:AU403)</f>
        <v>0</v>
      </c>
      <c r="AV398" s="123">
        <f>VLOOKUP($C398,'1 预算编制表单'!$C:$BJ,51,FALSE)</f>
        <v>0</v>
      </c>
      <c r="AW398" s="123">
        <f>AV398-AX398</f>
        <v>0</v>
      </c>
      <c r="AX398" s="123">
        <f>SUM(AX399:AX403)</f>
        <v>0</v>
      </c>
      <c r="AY398" s="123">
        <f>VLOOKUP($C398,'1 预算编制表单'!$C:$BJ,54,FALSE)</f>
        <v>0</v>
      </c>
      <c r="AZ398" s="123">
        <f>AY398-BA398</f>
        <v>0</v>
      </c>
      <c r="BA398" s="123">
        <f>SUM(BA399:BA403)</f>
        <v>0</v>
      </c>
      <c r="BB398" s="123">
        <f>VLOOKUP($C398,'1 预算编制表单'!$C:$BJ,57,FALSE)</f>
        <v>0</v>
      </c>
      <c r="BC398" s="123">
        <f>BB398-BD398</f>
        <v>0</v>
      </c>
      <c r="BD398" s="123">
        <f>SUM(BD399:BD403)</f>
        <v>0</v>
      </c>
      <c r="BE398" s="123">
        <f>VLOOKUP($C398,'1 预算编制表单'!$C:$BJ,60,FALSE)</f>
        <v>0</v>
      </c>
      <c r="BF398" s="123">
        <f>BE398-BG398</f>
        <v>0</v>
      </c>
      <c r="BG398" s="123">
        <f>SUM(BG399:BG403)</f>
        <v>0</v>
      </c>
      <c r="BH398" s="123">
        <f>VLOOKUP($C398,'1 预算编制表单'!$C:$BJ,27,FALSE)</f>
        <v>0</v>
      </c>
      <c r="BI398" s="123">
        <f>BH398-BJ398</f>
        <v>0</v>
      </c>
      <c r="BJ398" s="123">
        <f>SUM(BJ399:BJ403)</f>
        <v>0</v>
      </c>
      <c r="BK398" s="123">
        <f>VLOOKUP($C398,'1 预算编制表单'!$C:$BJ,30,FALSE)</f>
        <v>0</v>
      </c>
      <c r="BL398" s="123">
        <f>BK398-BM398</f>
        <v>0</v>
      </c>
      <c r="BM398" s="123">
        <f>SUM(BM399:BM403)</f>
        <v>0</v>
      </c>
      <c r="BN398" s="123">
        <f>VLOOKUP($C398,'1 预算编制表单'!$C:$BJ,33,FALSE)</f>
        <v>0</v>
      </c>
      <c r="BO398" s="123">
        <f>BN398-BP398</f>
        <v>0</v>
      </c>
      <c r="BP398" s="123">
        <f>SUM(BP399:BP403)</f>
        <v>0</v>
      </c>
      <c r="BQ398" s="123">
        <f>VLOOKUP($C398,'1 预算编制表单'!$C:$BJ,36,FALSE)</f>
        <v>0</v>
      </c>
      <c r="BR398" s="123">
        <f>BQ398-BS398</f>
        <v>0</v>
      </c>
      <c r="BS398" s="123">
        <f>SUM(BS399:BS403)</f>
        <v>0</v>
      </c>
      <c r="BT398" s="123">
        <f>VLOOKUP($C398,'1 预算编制表单'!$C:$BJ,39,FALSE)</f>
        <v>0</v>
      </c>
      <c r="BU398" s="123">
        <f>BT398-BV398</f>
        <v>0</v>
      </c>
      <c r="BV398" s="123">
        <f>SUM(BV399:BV403)</f>
        <v>0</v>
      </c>
      <c r="BW398" s="123">
        <f>VLOOKUP($C398,'1 预算编制表单'!$C:$BJ,42,FALSE)</f>
        <v>0</v>
      </c>
      <c r="BX398" s="123">
        <f>BW398-BY398</f>
        <v>0</v>
      </c>
      <c r="BY398" s="123">
        <f>SUM(BY399:BY403)</f>
        <v>0</v>
      </c>
      <c r="BZ398" s="123">
        <f>VLOOKUP($C398,'1 预算编制表单'!$C:$BJ,45,FALSE)</f>
        <v>0</v>
      </c>
      <c r="CA398" s="123">
        <f>BZ398-CB398</f>
        <v>0</v>
      </c>
      <c r="CB398" s="123">
        <f>SUM(CB399:CB403)</f>
        <v>0</v>
      </c>
      <c r="CC398" s="123">
        <f>VLOOKUP($C398,'1 预算编制表单'!$C:$BJ,48,FALSE)</f>
        <v>0</v>
      </c>
      <c r="CD398" s="123">
        <f>CC398-CE398</f>
        <v>0</v>
      </c>
      <c r="CE398" s="123">
        <f>SUM(CE399:CE403)</f>
        <v>0</v>
      </c>
      <c r="CF398" s="123">
        <f>VLOOKUP($C398,'1 预算编制表单'!$C:$BJ,51,FALSE)</f>
        <v>0</v>
      </c>
      <c r="CG398" s="123">
        <f>CF398-CH398</f>
        <v>0</v>
      </c>
      <c r="CH398" s="123">
        <f>SUM(CH399:CH403)</f>
        <v>0</v>
      </c>
      <c r="CI398" s="123">
        <f>VLOOKUP($C398,'1 预算编制表单'!$C:$BJ,54,FALSE)</f>
        <v>0</v>
      </c>
      <c r="CJ398" s="123">
        <f>CI398-CK398</f>
        <v>0</v>
      </c>
      <c r="CK398" s="123">
        <f>SUM(CK399:CK403)</f>
        <v>0</v>
      </c>
      <c r="CL398" s="123">
        <f>VLOOKUP($C398,'1 预算编制表单'!$C:$BJ,57,FALSE)</f>
        <v>0</v>
      </c>
      <c r="CM398" s="123">
        <f>CL398-CN398</f>
        <v>0</v>
      </c>
      <c r="CN398" s="123">
        <f>SUM(CN399:CN403)</f>
        <v>0</v>
      </c>
      <c r="CO398" s="123">
        <f>VLOOKUP($C398,'1 预算编制表单'!$C:$BJ,60,FALSE)</f>
        <v>0</v>
      </c>
      <c r="CP398" s="123">
        <f>CO398-CQ398</f>
        <v>0</v>
      </c>
      <c r="CQ398" s="123">
        <f>SUM(CQ399:CQ403)</f>
        <v>0</v>
      </c>
    </row>
    <row r="399" s="85" customFormat="1" ht="24" customHeight="1" outlineLevel="4" spans="1:95">
      <c r="A399" s="124"/>
      <c r="B399" s="125"/>
      <c r="C399" s="126"/>
      <c r="D399" s="124"/>
      <c r="E399" s="125"/>
      <c r="F399" s="125"/>
      <c r="G399" s="125"/>
      <c r="H399" s="127"/>
      <c r="I399" s="127"/>
      <c r="J399" s="127">
        <f>Z399+AC399+AF399+AI399+AL399+AO399+AR399+AU399+AX399+BA399+BD399+BG399</f>
        <v>0</v>
      </c>
      <c r="K399" s="127">
        <v>1</v>
      </c>
      <c r="L399" s="152"/>
      <c r="M399" s="153">
        <f>IFERROR(VLOOKUP($L399,'2-2 引出数据_合同数据仓库'!$B$2:$BP$10000,3,FALSE),0)</f>
        <v>0</v>
      </c>
      <c r="N399" s="127"/>
      <c r="O399" s="153">
        <f>IFERROR(VLOOKUP((LEFT(VLOOKUP($L399,'2-2 引出数据_合同数据仓库'!$B$2:$BP$10000,64,FALSE),15)&amp;(RIGHT(VLOOKUP($L399,'2-2 引出数据_合同数据仓库'!$B$2:$BP$10000,64,FALSE),4)+1)),'2-2 引出数据_合同数据仓库'!$B$2:$BP$10000,3,FALSE),0)</f>
        <v>0</v>
      </c>
      <c r="P399" s="127"/>
      <c r="Q399" s="127">
        <f>IFERROR(VLOOKUP($L399,'2-2 引出数据_合同数据仓库'!$B$2:$BP$10000,28,FALSE),0)</f>
        <v>0</v>
      </c>
      <c r="R399" s="127">
        <f>IFERROR(VLOOKUP($L399,'2-2 引出数据_合同数据仓库'!$B$2:$BP$10000,29,FALSE),0)</f>
        <v>0</v>
      </c>
      <c r="S399" s="127">
        <f>IFERROR(VLOOKUP($L399,'2-2 引出数据_合同数据仓库'!$B$2:$BP$10000,4,FALSE),0)</f>
        <v>0</v>
      </c>
      <c r="T399" s="127"/>
      <c r="U399" s="127">
        <f>IFERROR(VLOOKUP($L399,'2-2 引出数据_合同数据仓库'!$B$2:$BP$10000,15,FALSE),0)</f>
        <v>0</v>
      </c>
      <c r="V399" s="127">
        <f>U399/(S399-R399+1)*365</f>
        <v>0</v>
      </c>
      <c r="W399" s="127"/>
      <c r="X399" s="159">
        <v>45658</v>
      </c>
      <c r="Y399" s="159">
        <f>X399+30</f>
        <v>45688</v>
      </c>
      <c r="Z399" s="163">
        <f>IFERROR(IF(($R399-Y399)&gt;=0,0,IF(($S399-X399)&lt;0,0,IF(AND(($S399-Y399)&gt;0,(X399-$R399)&gt;0),$V399/365*(Y399-X399+1),IF(AND(($S399-Y399)&lt;=0,(X399-$R399)&gt;0),$V399/365*($S399-X399+1),$V399/365*(Y399-$R399+1))))),0)</f>
        <v>0</v>
      </c>
      <c r="AA399" s="159">
        <f>Y399+1</f>
        <v>45689</v>
      </c>
      <c r="AB399" s="159">
        <f>AA399+27</f>
        <v>45716</v>
      </c>
      <c r="AC399" s="163">
        <f>IFERROR(IF(($R399-AB399)&gt;=0,0,IF(($S399-AA399)&lt;0,0,IF(AND(($S399-AB399)&gt;0,(AA399-$R399)&gt;0),$V399/365*(AB399-AA399+1),IF(AND(($S399-AB399)&lt;=0,(AA399-$R399)&gt;0),$V399/365*($S399-AA399+1),$V399/365*(AB399-$R399+1))))),0)</f>
        <v>0</v>
      </c>
      <c r="AD399" s="159">
        <f>AB399+1</f>
        <v>45717</v>
      </c>
      <c r="AE399" s="159">
        <f>AD399+30</f>
        <v>45747</v>
      </c>
      <c r="AF399" s="163">
        <f>IFERROR(IF(($R399-AE399)&gt;=0,0,IF(($S399-AD399)&lt;0,0,IF(AND(($S399-AE399)&gt;0,(AD399-$R399)&gt;0),$V399/365*(AE399-AD399+1),IF(AND(($S399-AE399)&lt;=0,(AD399-$R399)&gt;0),$V399/365*($S399-AD399+1),$V399/365*(AE399-$R399+1))))),0)</f>
        <v>0</v>
      </c>
      <c r="AG399" s="159">
        <f>AE399+1</f>
        <v>45748</v>
      </c>
      <c r="AH399" s="159">
        <f>AG399+29</f>
        <v>45777</v>
      </c>
      <c r="AI399" s="163">
        <f>IFERROR(IF(($R399-AH399)&gt;=0,0,IF(($S399-AG399)&lt;0,0,IF(AND(($S399-AH399)&gt;0,(AG399-$R399)&gt;0),$V399/365*(AH399-AG399+1),IF(AND(($S399-AH399)&lt;=0,(AG399-$R399)&gt;0),$V399/365*($S399-AG399+1),$V399/365*(AH399-$R399+1))))),0)</f>
        <v>0</v>
      </c>
      <c r="AJ399" s="159">
        <f>AH399+1</f>
        <v>45778</v>
      </c>
      <c r="AK399" s="159">
        <f>AJ399+30</f>
        <v>45808</v>
      </c>
      <c r="AL399" s="163">
        <f>IFERROR(IF(($R399-AK399)&gt;=0,0,IF(($S399-AJ399)&lt;0,0,IF(AND(($S399-AK399)&gt;0,(AJ399-$R399)&gt;0),$V399/365*(AK399-AJ399+1),IF(AND(($S399-AK399)&lt;=0,(AJ399-$R399)&gt;0),$V399/365*($S399-AJ399+1),$V399/365*(AK399-$R399+1))))),0)</f>
        <v>0</v>
      </c>
      <c r="AM399" s="159">
        <f>AK399+1</f>
        <v>45809</v>
      </c>
      <c r="AN399" s="159">
        <f>AM399+29</f>
        <v>45838</v>
      </c>
      <c r="AO399" s="163">
        <f>IFERROR(IF(($R399-AN399)&gt;=0,0,IF(($S399-AM399)&lt;0,0,IF(AND(($S399-AN399)&gt;0,(AM399-$R399)&gt;0),$V399/365*(AN399-AM399+1),IF(AND(($S399-AN399)&lt;=0,(AM399-$R399)&gt;0),$V399/365*($S399-AM399+1),$V399/365*(AN399-$R399+1))))),0)</f>
        <v>0</v>
      </c>
      <c r="AP399" s="159">
        <f>AN399+1</f>
        <v>45839</v>
      </c>
      <c r="AQ399" s="159">
        <f>AP399+30</f>
        <v>45869</v>
      </c>
      <c r="AR399" s="163">
        <f>IFERROR(IF(($R399-AQ399)&gt;=0,0,IF(($S399-AP399)&lt;0,0,IF(AND(($S399-AQ399)&gt;0,(AP399-$R399)&gt;0),$V399/365*(AQ399-AP399+1),IF(AND(($S399-AQ399)&lt;=0,(AP399-$R399)&gt;0),$V399/365*($S399-AP399+1),$V399/365*(AQ399-$R399+1))))),0)</f>
        <v>0</v>
      </c>
      <c r="AS399" s="159">
        <f>AQ399+1</f>
        <v>45870</v>
      </c>
      <c r="AT399" s="159">
        <f>AS399+30</f>
        <v>45900</v>
      </c>
      <c r="AU399" s="163">
        <f>IFERROR(IF(($R399-AT399)&gt;=0,0,IF(($S399-AS399)&lt;0,0,IF(AND(($S399-AT399)&gt;0,(AS399-$R399)&gt;0),$V399/365*(AT399-AS399+1),IF(AND(($S399-AT399)&lt;=0,(AS399-$R399)&gt;0),$V399/365*($S399-AS399+1),$V399/365*(AT399-$R399+1))))),0)</f>
        <v>0</v>
      </c>
      <c r="AV399" s="159">
        <f>AT399+1</f>
        <v>45901</v>
      </c>
      <c r="AW399" s="159">
        <f>AV399+29</f>
        <v>45930</v>
      </c>
      <c r="AX399" s="163">
        <f>IFERROR(IF(($R399-AW399)&gt;=0,0,IF(($S399-AV399)&lt;0,0,IF(AND(($S399-AW399)&gt;0,(AV399-$R399)&gt;0),$V399/365*(AW399-AV399+1),IF(AND(($S399-AW399)&lt;=0,(AV399-$R399)&gt;0),$V399/365*($S399-AV399+1),$V399/365*(AW399-$R399+1))))),0)</f>
        <v>0</v>
      </c>
      <c r="AY399" s="159">
        <f>AW399+1</f>
        <v>45931</v>
      </c>
      <c r="AZ399" s="159">
        <f>AY399+30</f>
        <v>45961</v>
      </c>
      <c r="BA399" s="163">
        <f>IFERROR(IF(($R399-AZ399)&gt;=0,0,IF(($S399-AY399)&lt;0,0,IF(AND(($S399-AZ399)&gt;0,(AY399-$R399)&gt;0),$V399/365*(AZ399-AY399+1),IF(AND(($S399-AZ399)&lt;=0,(AY399-$R399)&gt;0),$V399/365*($S399-AY399+1),$V399/365*(AZ399-$R399+1))))),0)</f>
        <v>0</v>
      </c>
      <c r="BB399" s="159">
        <f>AZ399+1</f>
        <v>45962</v>
      </c>
      <c r="BC399" s="159">
        <f>BB399+29</f>
        <v>45991</v>
      </c>
      <c r="BD399" s="163">
        <f>IFERROR(IF(($R399-BC399)&gt;=0,0,IF(($S399-BB399)&lt;0,0,IF(AND(($S399-BC399)&gt;0,(BB399-$R399)&gt;0),$V399/365*(BC399-BB399+1),IF(AND(($S399-BC399)&lt;=0,(BB399-$R399)&gt;0),$V399/365*($S399-BB399+1),$V399/365*(BC399-$R399+1))))),0)</f>
        <v>0</v>
      </c>
      <c r="BE399" s="159">
        <f>BC399+1</f>
        <v>45992</v>
      </c>
      <c r="BF399" s="159">
        <f>BE399+30</f>
        <v>46022</v>
      </c>
      <c r="BG399" s="163">
        <f>IFERROR(IF(($R399-BF399)&gt;=0,0,IF(($S399-BE399)&lt;0,0,IF(AND(($S399-BF399)&gt;0,(BE399-$R399)&gt;0),$V399/365*(BF399-BE399+1),IF(AND(($S399-BF399)&lt;=0,(BE399-$R399)&gt;0),$V399/365*($S399-BE399+1),$V399/365*(BF399-$R399+1))))),0)</f>
        <v>0</v>
      </c>
      <c r="BH399" s="159">
        <v>46023</v>
      </c>
      <c r="BI399" s="159">
        <f>BH399+30</f>
        <v>46053</v>
      </c>
      <c r="BJ399" s="163">
        <f>IFERROR(IF(($R399-BI399)&gt;=0,0,IF(($S399-BH399)&lt;0,0,IF(AND(($S399-BI399)&gt;0,(BH399-$R399)&gt;0),$V399/365*(BI399-BH399+1),IF(AND(($S399-BI399)&lt;=0,(BH399-$R399)&gt;0),$V399/365*($S399-BH399+1),$V399/365*(BI399-$R399+1))))),0)</f>
        <v>0</v>
      </c>
      <c r="BK399" s="159">
        <f>BI399+1</f>
        <v>46054</v>
      </c>
      <c r="BL399" s="159">
        <f>BK399+27</f>
        <v>46081</v>
      </c>
      <c r="BM399" s="163">
        <f>IFERROR(IF(($R399-BL399)&gt;=0,0,IF(($S399-BK399)&lt;0,0,IF(AND(($S399-BL399)&gt;0,(BK399-$R399)&gt;0),$V399/365*(BL399-BK399+1),IF(AND(($S399-BL399)&lt;=0,(BK399-$R399)&gt;0),$V399/365*($S399-BK399+1),$V399/365*(BL399-$R399+1))))),0)</f>
        <v>0</v>
      </c>
      <c r="BN399" s="159">
        <f>BL399+1</f>
        <v>46082</v>
      </c>
      <c r="BO399" s="159">
        <f>BN399+30</f>
        <v>46112</v>
      </c>
      <c r="BP399" s="163">
        <f>IFERROR(IF(($R399-BO399)&gt;=0,0,IF(($S399-BN399)&lt;0,0,IF(AND(($S399-BO399)&gt;0,(BN399-$R399)&gt;0),$V399/365*(BO399-BN399+1),IF(AND(($S399-BO399)&lt;=0,(BN399-$R399)&gt;0),$V399/365*($S399-BN399+1),$V399/365*(BO399-$R399+1))))),0)</f>
        <v>0</v>
      </c>
      <c r="BQ399" s="159">
        <f>BO399+1</f>
        <v>46113</v>
      </c>
      <c r="BR399" s="159">
        <f>BQ399+29</f>
        <v>46142</v>
      </c>
      <c r="BS399" s="163">
        <f>IFERROR(IF(($R399-BR399)&gt;=0,0,IF(($S399-BQ399)&lt;0,0,IF(AND(($S399-BR399)&gt;0,(BQ399-$R399)&gt;0),$V399/365*(BR399-BQ399+1),IF(AND(($S399-BR399)&lt;=0,(BQ399-$R399)&gt;0),$V399/365*($S399-BQ399+1),$V399/365*(BR399-$R399+1))))),0)</f>
        <v>0</v>
      </c>
      <c r="BT399" s="159">
        <f>BR399+1</f>
        <v>46143</v>
      </c>
      <c r="BU399" s="159">
        <f>BT399+30</f>
        <v>46173</v>
      </c>
      <c r="BV399" s="163">
        <f>IFERROR(IF(($R399-BU399)&gt;=0,0,IF(($S399-BT399)&lt;0,0,IF(AND(($S399-BU399)&gt;0,(BT399-$R399)&gt;0),$V399/365*(BU399-BT399+1),IF(AND(($S399-BU399)&lt;=0,(BT399-$R399)&gt;0),$V399/365*($S399-BT399+1),$V399/365*(BU399-$R399+1))))),0)</f>
        <v>0</v>
      </c>
      <c r="BW399" s="159">
        <f>BU399+1</f>
        <v>46174</v>
      </c>
      <c r="BX399" s="159">
        <f>BW399+29</f>
        <v>46203</v>
      </c>
      <c r="BY399" s="163">
        <f>IFERROR(IF(($R399-BX399)&gt;=0,0,IF(($S399-BW399)&lt;0,0,IF(AND(($S399-BX399)&gt;0,(BW399-$R399)&gt;0),$V399/365*(BX399-BW399+1),IF(AND(($S399-BX399)&lt;=0,(BW399-$R399)&gt;0),$V399/365*($S399-BW399+1),$V399/365*(BX399-$R399+1))))),0)</f>
        <v>0</v>
      </c>
      <c r="BZ399" s="159">
        <f>BX399+1</f>
        <v>46204</v>
      </c>
      <c r="CA399" s="159">
        <f>BZ399+30</f>
        <v>46234</v>
      </c>
      <c r="CB399" s="163">
        <f>IFERROR(IF(($R399-CA399)&gt;=0,0,IF(($S399-BZ399)&lt;0,0,IF(AND(($S399-CA399)&gt;0,(BZ399-$R399)&gt;0),$V399/365*(CA399-BZ399+1),IF(AND(($S399-CA399)&lt;=0,(BZ399-$R399)&gt;0),$V399/365*($S399-BZ399+1),$V399/365*(CA399-$R399+1))))),0)</f>
        <v>0</v>
      </c>
      <c r="CC399" s="159">
        <f>CA399+1</f>
        <v>46235</v>
      </c>
      <c r="CD399" s="159">
        <f>CC399+30</f>
        <v>46265</v>
      </c>
      <c r="CE399" s="163">
        <f>IFERROR(IF(($R399-CD399)&gt;=0,0,IF(($S399-CC399)&lt;0,0,IF(AND(($S399-CD399)&gt;0,(CC399-$R399)&gt;0),$V399/365*(CD399-CC399+1),IF(AND(($S399-CD399)&lt;=0,(CC399-$R399)&gt;0),$V399/365*($S399-CC399+1),$V399/365*(CD399-$R399+1))))),0)</f>
        <v>0</v>
      </c>
      <c r="CF399" s="159">
        <f>CD399+1</f>
        <v>46266</v>
      </c>
      <c r="CG399" s="159">
        <f>CF399+29</f>
        <v>46295</v>
      </c>
      <c r="CH399" s="163">
        <f>IFERROR(IF(($R399-CG399)&gt;=0,0,IF(($S399-CF399)&lt;0,0,IF(AND(($S399-CG399)&gt;0,(CF399-$R399)&gt;0),$V399/365*(CG399-CF399+1),IF(AND(($S399-CG399)&lt;=0,(CF399-$R399)&gt;0),$V399/365*($S399-CF399+1),$V399/365*(CG399-$R399+1))))),0)</f>
        <v>0</v>
      </c>
      <c r="CI399" s="159">
        <f>CG399+1</f>
        <v>46296</v>
      </c>
      <c r="CJ399" s="159">
        <f>CI399+30</f>
        <v>46326</v>
      </c>
      <c r="CK399" s="163">
        <f>IFERROR(IF(($R399-CJ399)&gt;=0,0,IF(($S399-CI399)&lt;0,0,IF(AND(($S399-CJ399)&gt;0,(CI399-$R399)&gt;0),$V399/365*(CJ399-CI399+1),IF(AND(($S399-CJ399)&lt;=0,(CI399-$R399)&gt;0),$V399/365*($S399-CI399+1),$V399/365*(CJ399-$R399+1))))),0)</f>
        <v>0</v>
      </c>
      <c r="CL399" s="159">
        <f>CJ399+1</f>
        <v>46327</v>
      </c>
      <c r="CM399" s="159">
        <f>CL399+29</f>
        <v>46356</v>
      </c>
      <c r="CN399" s="163">
        <f>IFERROR(IF(($R399-CM399)&gt;=0,0,IF(($S399-CL399)&lt;0,0,IF(AND(($S399-CM399)&gt;0,(CL399-$R399)&gt;0),$V399/365*(CM399-CL399+1),IF(AND(($S399-CM399)&lt;=0,(CL399-$R399)&gt;0),$V399/365*($S399-CL399+1),$V399/365*(CM399-$R399+1))))),0)</f>
        <v>0</v>
      </c>
      <c r="CO399" s="159">
        <f>CM399+1</f>
        <v>46357</v>
      </c>
      <c r="CP399" s="159">
        <f>CO399+30</f>
        <v>46387</v>
      </c>
      <c r="CQ399" s="163">
        <f>IFERROR(IF(($R399-CP399)&gt;=0,0,IF(($S399-CO399)&lt;0,0,IF(AND(($S399-CP399)&gt;0,(CO399-$R399)&gt;0),$V399/365*(CP399-CO399+1),IF(AND(($S399-CP399)&lt;=0,(CO399-$R399)&gt;0),$V399/365*($S399-CO399+1),$V399/365*(CP399-$R399+1))))),0)</f>
        <v>0</v>
      </c>
    </row>
    <row r="400" s="85" customFormat="1" ht="24" customHeight="1" outlineLevel="4" spans="1:95">
      <c r="A400" s="124"/>
      <c r="B400" s="125"/>
      <c r="C400" s="126"/>
      <c r="D400" s="124"/>
      <c r="E400" s="125"/>
      <c r="F400" s="125"/>
      <c r="G400" s="125"/>
      <c r="H400" s="127"/>
      <c r="I400" s="127"/>
      <c r="J400" s="127">
        <f>Z400+AC400+AF400+AI400+AL400+AO400+AR400+AU400+AX400+BA400+BD400+BG400</f>
        <v>0</v>
      </c>
      <c r="K400" s="127">
        <f>K399+1</f>
        <v>2</v>
      </c>
      <c r="L400" s="152"/>
      <c r="M400" s="153">
        <f>IFERROR(VLOOKUP($L400,'2-2 引出数据_合同数据仓库'!$B$2:$BP$10000,3,FALSE),0)</f>
        <v>0</v>
      </c>
      <c r="N400" s="127"/>
      <c r="O400" s="153">
        <f>IFERROR(VLOOKUP((LEFT(VLOOKUP($L400,'2-2 引出数据_合同数据仓库'!$B$2:$BP$10000,64,FALSE),15)&amp;(RIGHT(VLOOKUP($L400,'2-2 引出数据_合同数据仓库'!$B$2:$BP$10000,64,FALSE),4)+1)),'2-2 引出数据_合同数据仓库'!$B$2:$BP$10000,3,FALSE),0)</f>
        <v>0</v>
      </c>
      <c r="P400" s="127"/>
      <c r="Q400" s="127">
        <f>IFERROR(VLOOKUP($L400,'2-2 引出数据_合同数据仓库'!$B$2:$BP$10000,28,FALSE),0)</f>
        <v>0</v>
      </c>
      <c r="R400" s="127">
        <f>IFERROR(VLOOKUP($L400,'2-2 引出数据_合同数据仓库'!$B$2:$BP$10000,29,FALSE),0)</f>
        <v>0</v>
      </c>
      <c r="S400" s="127">
        <f>IFERROR(VLOOKUP($L400,'2-2 引出数据_合同数据仓库'!$B$2:$BP$10000,4,FALSE),0)</f>
        <v>0</v>
      </c>
      <c r="T400" s="127"/>
      <c r="U400" s="127">
        <f>IFERROR(VLOOKUP($L400,'2-2 引出数据_合同数据仓库'!$B$2:$BP$10000,15,FALSE),0)</f>
        <v>0</v>
      </c>
      <c r="V400" s="127">
        <f>U400/(S400-R400+1)*365</f>
        <v>0</v>
      </c>
      <c r="W400" s="127"/>
      <c r="X400" s="159">
        <v>45658</v>
      </c>
      <c r="Y400" s="159">
        <f>X400+30</f>
        <v>45688</v>
      </c>
      <c r="Z400" s="163">
        <f>IFERROR(IF(($R400-Y400)&gt;=0,0,IF(($S400-X400)&lt;0,0,IF(AND(($S400-Y400)&gt;0,(X400-$R400)&gt;0),$V400/365*(Y400-X400+1),IF(AND(($S400-Y400)&lt;=0,(X400-$R400)&gt;0),$V400/365*($S400-X400+1),$V400/365*(Y400-$R400+1))))),0)</f>
        <v>0</v>
      </c>
      <c r="AA400" s="159">
        <f>Y400+1</f>
        <v>45689</v>
      </c>
      <c r="AB400" s="159">
        <f>AA400+27</f>
        <v>45716</v>
      </c>
      <c r="AC400" s="163">
        <f>IFERROR(IF(($R400-AB400)&gt;=0,0,IF(($S400-AA400)&lt;0,0,IF(AND(($S400-AB400)&gt;0,(AA400-$R400)&gt;0),$V400/365*(AB400-AA400+1),IF(AND(($S400-AB400)&lt;=0,(AA400-$R400)&gt;0),$V400/365*($S400-AA400+1),$V400/365*(AB400-$R400+1))))),0)</f>
        <v>0</v>
      </c>
      <c r="AD400" s="159">
        <f>AB400+1</f>
        <v>45717</v>
      </c>
      <c r="AE400" s="159">
        <f>AD400+30</f>
        <v>45747</v>
      </c>
      <c r="AF400" s="163">
        <f>IFERROR(IF(($R400-AE400)&gt;=0,0,IF(($S400-AD400)&lt;0,0,IF(AND(($S400-AE400)&gt;0,(AD400-$R400)&gt;0),$V400/365*(AE400-AD400+1),IF(AND(($S400-AE400)&lt;=0,(AD400-$R400)&gt;0),$V400/365*($S400-AD400+1),$V400/365*(AE400-$R400+1))))),0)</f>
        <v>0</v>
      </c>
      <c r="AG400" s="159">
        <f>AE400+1</f>
        <v>45748</v>
      </c>
      <c r="AH400" s="159">
        <f>AG400+29</f>
        <v>45777</v>
      </c>
      <c r="AI400" s="163">
        <f>IFERROR(IF(($R400-AH400)&gt;=0,0,IF(($S400-AG400)&lt;0,0,IF(AND(($S400-AH400)&gt;0,(AG400-$R400)&gt;0),$V400/365*(AH400-AG400+1),IF(AND(($S400-AH400)&lt;=0,(AG400-$R400)&gt;0),$V400/365*($S400-AG400+1),$V400/365*(AH400-$R400+1))))),0)</f>
        <v>0</v>
      </c>
      <c r="AJ400" s="159">
        <f>AH400+1</f>
        <v>45778</v>
      </c>
      <c r="AK400" s="159">
        <f>AJ400+30</f>
        <v>45808</v>
      </c>
      <c r="AL400" s="163">
        <f>IFERROR(IF(($R400-AK400)&gt;=0,0,IF(($S400-AJ400)&lt;0,0,IF(AND(($S400-AK400)&gt;0,(AJ400-$R400)&gt;0),$V400/365*(AK400-AJ400+1),IF(AND(($S400-AK400)&lt;=0,(AJ400-$R400)&gt;0),$V400/365*($S400-AJ400+1),$V400/365*(AK400-$R400+1))))),0)</f>
        <v>0</v>
      </c>
      <c r="AM400" s="159">
        <f>AK400+1</f>
        <v>45809</v>
      </c>
      <c r="AN400" s="159">
        <f>AM400+29</f>
        <v>45838</v>
      </c>
      <c r="AO400" s="163">
        <f>IFERROR(IF(($R400-AN400)&gt;=0,0,IF(($S400-AM400)&lt;0,0,IF(AND(($S400-AN400)&gt;0,(AM400-$R400)&gt;0),$V400/365*(AN400-AM400+1),IF(AND(($S400-AN400)&lt;=0,(AM400-$R400)&gt;0),$V400/365*($S400-AM400+1),$V400/365*(AN400-$R400+1))))),0)</f>
        <v>0</v>
      </c>
      <c r="AP400" s="159">
        <f>AN400+1</f>
        <v>45839</v>
      </c>
      <c r="AQ400" s="159">
        <f>AP400+30</f>
        <v>45869</v>
      </c>
      <c r="AR400" s="163">
        <f>IFERROR(IF(($R400-AQ400)&gt;=0,0,IF(($S400-AP400)&lt;0,0,IF(AND(($S400-AQ400)&gt;0,(AP400-$R400)&gt;0),$V400/365*(AQ400-AP400+1),IF(AND(($S400-AQ400)&lt;=0,(AP400-$R400)&gt;0),$V400/365*($S400-AP400+1),$V400/365*(AQ400-$R400+1))))),0)</f>
        <v>0</v>
      </c>
      <c r="AS400" s="159">
        <f>AQ400+1</f>
        <v>45870</v>
      </c>
      <c r="AT400" s="159">
        <f>AS400+30</f>
        <v>45900</v>
      </c>
      <c r="AU400" s="163">
        <f>IFERROR(IF(($R400-AT400)&gt;=0,0,IF(($S400-AS400)&lt;0,0,IF(AND(($S400-AT400)&gt;0,(AS400-$R400)&gt;0),$V400/365*(AT400-AS400+1),IF(AND(($S400-AT400)&lt;=0,(AS400-$R400)&gt;0),$V400/365*($S400-AS400+1),$V400/365*(AT400-$R400+1))))),0)</f>
        <v>0</v>
      </c>
      <c r="AV400" s="159">
        <f>AT400+1</f>
        <v>45901</v>
      </c>
      <c r="AW400" s="159">
        <f>AV400+29</f>
        <v>45930</v>
      </c>
      <c r="AX400" s="163">
        <f>IFERROR(IF(($R400-AW400)&gt;=0,0,IF(($S400-AV400)&lt;0,0,IF(AND(($S400-AW400)&gt;0,(AV400-$R400)&gt;0),$V400/365*(AW400-AV400+1),IF(AND(($S400-AW400)&lt;=0,(AV400-$R400)&gt;0),$V400/365*($S400-AV400+1),$V400/365*(AW400-$R400+1))))),0)</f>
        <v>0</v>
      </c>
      <c r="AY400" s="159">
        <f>AW400+1</f>
        <v>45931</v>
      </c>
      <c r="AZ400" s="159">
        <f>AY400+30</f>
        <v>45961</v>
      </c>
      <c r="BA400" s="163">
        <f>IFERROR(IF(($R400-AZ400)&gt;=0,0,IF(($S400-AY400)&lt;0,0,IF(AND(($S400-AZ400)&gt;0,(AY400-$R400)&gt;0),$V400/365*(AZ400-AY400+1),IF(AND(($S400-AZ400)&lt;=0,(AY400-$R400)&gt;0),$V400/365*($S400-AY400+1),$V400/365*(AZ400-$R400+1))))),0)</f>
        <v>0</v>
      </c>
      <c r="BB400" s="159">
        <f>AZ400+1</f>
        <v>45962</v>
      </c>
      <c r="BC400" s="159">
        <f>BB400+29</f>
        <v>45991</v>
      </c>
      <c r="BD400" s="163">
        <f>IFERROR(IF(($R400-BC400)&gt;=0,0,IF(($S400-BB400)&lt;0,0,IF(AND(($S400-BC400)&gt;0,(BB400-$R400)&gt;0),$V400/365*(BC400-BB400+1),IF(AND(($S400-BC400)&lt;=0,(BB400-$R400)&gt;0),$V400/365*($S400-BB400+1),$V400/365*(BC400-$R400+1))))),0)</f>
        <v>0</v>
      </c>
      <c r="BE400" s="159">
        <f>BC400+1</f>
        <v>45992</v>
      </c>
      <c r="BF400" s="159">
        <f>BE400+30</f>
        <v>46022</v>
      </c>
      <c r="BG400" s="163">
        <f>IFERROR(IF(($R400-BF400)&gt;=0,0,IF(($S400-BE400)&lt;0,0,IF(AND(($S400-BF400)&gt;0,(BE400-$R400)&gt;0),$V400/365*(BF400-BE400+1),IF(AND(($S400-BF400)&lt;=0,(BE400-$R400)&gt;0),$V400/365*($S400-BE400+1),$V400/365*(BF400-$R400+1))))),0)</f>
        <v>0</v>
      </c>
      <c r="BH400" s="159">
        <v>46023</v>
      </c>
      <c r="BI400" s="159">
        <f>BH400+30</f>
        <v>46053</v>
      </c>
      <c r="BJ400" s="163">
        <f>IFERROR(IF(($R400-BI400)&gt;=0,0,IF(($S400-BH400)&lt;0,0,IF(AND(($S400-BI400)&gt;0,(BH400-$R400)&gt;0),$V400/365*(BI400-BH400+1),IF(AND(($S400-BI400)&lt;=0,(BH400-$R400)&gt;0),$V400/365*($S400-BH400+1),$V400/365*(BI400-$R400+1))))),0)</f>
        <v>0</v>
      </c>
      <c r="BK400" s="159">
        <f>BI400+1</f>
        <v>46054</v>
      </c>
      <c r="BL400" s="159">
        <f>BK400+27</f>
        <v>46081</v>
      </c>
      <c r="BM400" s="163">
        <f>IFERROR(IF(($R400-BL400)&gt;=0,0,IF(($S400-BK400)&lt;0,0,IF(AND(($S400-BL400)&gt;0,(BK400-$R400)&gt;0),$V400/365*(BL400-BK400+1),IF(AND(($S400-BL400)&lt;=0,(BK400-$R400)&gt;0),$V400/365*($S400-BK400+1),$V400/365*(BL400-$R400+1))))),0)</f>
        <v>0</v>
      </c>
      <c r="BN400" s="159">
        <f>BL400+1</f>
        <v>46082</v>
      </c>
      <c r="BO400" s="159">
        <f>BN400+30</f>
        <v>46112</v>
      </c>
      <c r="BP400" s="163">
        <f>IFERROR(IF(($R400-BO400)&gt;=0,0,IF(($S400-BN400)&lt;0,0,IF(AND(($S400-BO400)&gt;0,(BN400-$R400)&gt;0),$V400/365*(BO400-BN400+1),IF(AND(($S400-BO400)&lt;=0,(BN400-$R400)&gt;0),$V400/365*($S400-BN400+1),$V400/365*(BO400-$R400+1))))),0)</f>
        <v>0</v>
      </c>
      <c r="BQ400" s="159">
        <f>BO400+1</f>
        <v>46113</v>
      </c>
      <c r="BR400" s="159">
        <f>BQ400+29</f>
        <v>46142</v>
      </c>
      <c r="BS400" s="163">
        <f>IFERROR(IF(($R400-BR400)&gt;=0,0,IF(($S400-BQ400)&lt;0,0,IF(AND(($S400-BR400)&gt;0,(BQ400-$R400)&gt;0),$V400/365*(BR400-BQ400+1),IF(AND(($S400-BR400)&lt;=0,(BQ400-$R400)&gt;0),$V400/365*($S400-BQ400+1),$V400/365*(BR400-$R400+1))))),0)</f>
        <v>0</v>
      </c>
      <c r="BT400" s="159">
        <f>BR400+1</f>
        <v>46143</v>
      </c>
      <c r="BU400" s="159">
        <f>BT400+30</f>
        <v>46173</v>
      </c>
      <c r="BV400" s="163">
        <f>IFERROR(IF(($R400-BU400)&gt;=0,0,IF(($S400-BT400)&lt;0,0,IF(AND(($S400-BU400)&gt;0,(BT400-$R400)&gt;0),$V400/365*(BU400-BT400+1),IF(AND(($S400-BU400)&lt;=0,(BT400-$R400)&gt;0),$V400/365*($S400-BT400+1),$V400/365*(BU400-$R400+1))))),0)</f>
        <v>0</v>
      </c>
      <c r="BW400" s="159">
        <f>BU400+1</f>
        <v>46174</v>
      </c>
      <c r="BX400" s="159">
        <f>BW400+29</f>
        <v>46203</v>
      </c>
      <c r="BY400" s="163">
        <f>IFERROR(IF(($R400-BX400)&gt;=0,0,IF(($S400-BW400)&lt;0,0,IF(AND(($S400-BX400)&gt;0,(BW400-$R400)&gt;0),$V400/365*(BX400-BW400+1),IF(AND(($S400-BX400)&lt;=0,(BW400-$R400)&gt;0),$V400/365*($S400-BW400+1),$V400/365*(BX400-$R400+1))))),0)</f>
        <v>0</v>
      </c>
      <c r="BZ400" s="159">
        <f>BX400+1</f>
        <v>46204</v>
      </c>
      <c r="CA400" s="159">
        <f>BZ400+30</f>
        <v>46234</v>
      </c>
      <c r="CB400" s="163">
        <f>IFERROR(IF(($R400-CA400)&gt;=0,0,IF(($S400-BZ400)&lt;0,0,IF(AND(($S400-CA400)&gt;0,(BZ400-$R400)&gt;0),$V400/365*(CA400-BZ400+1),IF(AND(($S400-CA400)&lt;=0,(BZ400-$R400)&gt;0),$V400/365*($S400-BZ400+1),$V400/365*(CA400-$R400+1))))),0)</f>
        <v>0</v>
      </c>
      <c r="CC400" s="159">
        <f>CA400+1</f>
        <v>46235</v>
      </c>
      <c r="CD400" s="159">
        <f>CC400+30</f>
        <v>46265</v>
      </c>
      <c r="CE400" s="163">
        <f>IFERROR(IF(($R400-CD400)&gt;=0,0,IF(($S400-CC400)&lt;0,0,IF(AND(($S400-CD400)&gt;0,(CC400-$R400)&gt;0),$V400/365*(CD400-CC400+1),IF(AND(($S400-CD400)&lt;=0,(CC400-$R400)&gt;0),$V400/365*($S400-CC400+1),$V400/365*(CD400-$R400+1))))),0)</f>
        <v>0</v>
      </c>
      <c r="CF400" s="159">
        <f>CD400+1</f>
        <v>46266</v>
      </c>
      <c r="CG400" s="159">
        <f>CF400+29</f>
        <v>46295</v>
      </c>
      <c r="CH400" s="163">
        <f>IFERROR(IF(($R400-CG400)&gt;=0,0,IF(($S400-CF400)&lt;0,0,IF(AND(($S400-CG400)&gt;0,(CF400-$R400)&gt;0),$V400/365*(CG400-CF400+1),IF(AND(($S400-CG400)&lt;=0,(CF400-$R400)&gt;0),$V400/365*($S400-CF400+1),$V400/365*(CG400-$R400+1))))),0)</f>
        <v>0</v>
      </c>
      <c r="CI400" s="159">
        <f>CG400+1</f>
        <v>46296</v>
      </c>
      <c r="CJ400" s="159">
        <f>CI400+30</f>
        <v>46326</v>
      </c>
      <c r="CK400" s="163">
        <f>IFERROR(IF(($R400-CJ400)&gt;=0,0,IF(($S400-CI400)&lt;0,0,IF(AND(($S400-CJ400)&gt;0,(CI400-$R400)&gt;0),$V400/365*(CJ400-CI400+1),IF(AND(($S400-CJ400)&lt;=0,(CI400-$R400)&gt;0),$V400/365*($S400-CI400+1),$V400/365*(CJ400-$R400+1))))),0)</f>
        <v>0</v>
      </c>
      <c r="CL400" s="159">
        <f>CJ400+1</f>
        <v>46327</v>
      </c>
      <c r="CM400" s="159">
        <f>CL400+29</f>
        <v>46356</v>
      </c>
      <c r="CN400" s="163">
        <f>IFERROR(IF(($R400-CM400)&gt;=0,0,IF(($S400-CL400)&lt;0,0,IF(AND(($S400-CM400)&gt;0,(CL400-$R400)&gt;0),$V400/365*(CM400-CL400+1),IF(AND(($S400-CM400)&lt;=0,(CL400-$R400)&gt;0),$V400/365*($S400-CL400+1),$V400/365*(CM400-$R400+1))))),0)</f>
        <v>0</v>
      </c>
      <c r="CO400" s="159">
        <f>CM400+1</f>
        <v>46357</v>
      </c>
      <c r="CP400" s="159">
        <f>CO400+30</f>
        <v>46387</v>
      </c>
      <c r="CQ400" s="163">
        <f>IFERROR(IF(($R400-CP400)&gt;=0,0,IF(($S400-CO400)&lt;0,0,IF(AND(($S400-CP400)&gt;0,(CO400-$R400)&gt;0),$V400/365*(CP400-CO400+1),IF(AND(($S400-CP400)&lt;=0,(CO400-$R400)&gt;0),$V400/365*($S400-CO400+1),$V400/365*(CP400-$R400+1))))),0)</f>
        <v>0</v>
      </c>
    </row>
    <row r="401" s="85" customFormat="1" ht="24" customHeight="1" outlineLevel="4" spans="1:95">
      <c r="A401" s="124"/>
      <c r="B401" s="125"/>
      <c r="C401" s="126"/>
      <c r="D401" s="124"/>
      <c r="E401" s="125"/>
      <c r="F401" s="125"/>
      <c r="G401" s="125"/>
      <c r="H401" s="127"/>
      <c r="I401" s="127"/>
      <c r="J401" s="127">
        <f>Z401+AC401+AF401+AI401+AL401+AO401+AR401+AU401+AX401+BA401+BD401+BG401</f>
        <v>0</v>
      </c>
      <c r="K401" s="127">
        <f>K400+1</f>
        <v>3</v>
      </c>
      <c r="L401" s="152"/>
      <c r="M401" s="153">
        <f>IFERROR(VLOOKUP($L401,'2-2 引出数据_合同数据仓库'!$B$2:$BP$10000,3,FALSE),0)</f>
        <v>0</v>
      </c>
      <c r="N401" s="127"/>
      <c r="O401" s="153">
        <f>IFERROR(VLOOKUP((LEFT(VLOOKUP($L401,'2-2 引出数据_合同数据仓库'!$B$2:$BP$10000,64,FALSE),15)&amp;(RIGHT(VLOOKUP($L401,'2-2 引出数据_合同数据仓库'!$B$2:$BP$10000,64,FALSE),4)+1)),'2-2 引出数据_合同数据仓库'!$B$2:$BP$10000,3,FALSE),0)</f>
        <v>0</v>
      </c>
      <c r="P401" s="127"/>
      <c r="Q401" s="127">
        <f>IFERROR(VLOOKUP($L401,'2-2 引出数据_合同数据仓库'!$B$2:$BP$10000,28,FALSE),0)</f>
        <v>0</v>
      </c>
      <c r="R401" s="127">
        <f>IFERROR(VLOOKUP($L401,'2-2 引出数据_合同数据仓库'!$B$2:$BP$10000,29,FALSE),0)</f>
        <v>0</v>
      </c>
      <c r="S401" s="127">
        <f>IFERROR(VLOOKUP($L401,'2-2 引出数据_合同数据仓库'!$B$2:$BP$10000,4,FALSE),0)</f>
        <v>0</v>
      </c>
      <c r="T401" s="127"/>
      <c r="U401" s="127">
        <f>IFERROR(VLOOKUP($L401,'2-2 引出数据_合同数据仓库'!$B$2:$BP$10000,15,FALSE),0)</f>
        <v>0</v>
      </c>
      <c r="V401" s="127">
        <f>U401/(S401-R401+1)*365</f>
        <v>0</v>
      </c>
      <c r="W401" s="127"/>
      <c r="X401" s="159">
        <v>45658</v>
      </c>
      <c r="Y401" s="159">
        <f>X401+30</f>
        <v>45688</v>
      </c>
      <c r="Z401" s="163">
        <f>IFERROR(IF(($R401-Y401)&gt;=0,0,IF(($S401-X401)&lt;0,0,IF(AND(($S401-Y401)&gt;0,(X401-$R401)&gt;0),$V401/365*(Y401-X401+1),IF(AND(($S401-Y401)&lt;=0,(X401-$R401)&gt;0),$V401/365*($S401-X401+1),$V401/365*(Y401-$R401+1))))),0)</f>
        <v>0</v>
      </c>
      <c r="AA401" s="159">
        <f>Y401+1</f>
        <v>45689</v>
      </c>
      <c r="AB401" s="159">
        <f>AA401+27</f>
        <v>45716</v>
      </c>
      <c r="AC401" s="163">
        <f>IFERROR(IF(($R401-AB401)&gt;=0,0,IF(($S401-AA401)&lt;0,0,IF(AND(($S401-AB401)&gt;0,(AA401-$R401)&gt;0),$V401/365*(AB401-AA401+1),IF(AND(($S401-AB401)&lt;=0,(AA401-$R401)&gt;0),$V401/365*($S401-AA401+1),$V401/365*(AB401-$R401+1))))),0)</f>
        <v>0</v>
      </c>
      <c r="AD401" s="159">
        <f>AB401+1</f>
        <v>45717</v>
      </c>
      <c r="AE401" s="159">
        <f>AD401+30</f>
        <v>45747</v>
      </c>
      <c r="AF401" s="163">
        <f>IFERROR(IF(($R401-AE401)&gt;=0,0,IF(($S401-AD401)&lt;0,0,IF(AND(($S401-AE401)&gt;0,(AD401-$R401)&gt;0),$V401/365*(AE401-AD401+1),IF(AND(($S401-AE401)&lt;=0,(AD401-$R401)&gt;0),$V401/365*($S401-AD401+1),$V401/365*(AE401-$R401+1))))),0)</f>
        <v>0</v>
      </c>
      <c r="AG401" s="159">
        <f>AE401+1</f>
        <v>45748</v>
      </c>
      <c r="AH401" s="159">
        <f>AG401+29</f>
        <v>45777</v>
      </c>
      <c r="AI401" s="163">
        <f>IFERROR(IF(($R401-AH401)&gt;=0,0,IF(($S401-AG401)&lt;0,0,IF(AND(($S401-AH401)&gt;0,(AG401-$R401)&gt;0),$V401/365*(AH401-AG401+1),IF(AND(($S401-AH401)&lt;=0,(AG401-$R401)&gt;0),$V401/365*($S401-AG401+1),$V401/365*(AH401-$R401+1))))),0)</f>
        <v>0</v>
      </c>
      <c r="AJ401" s="159">
        <f>AH401+1</f>
        <v>45778</v>
      </c>
      <c r="AK401" s="159">
        <f>AJ401+30</f>
        <v>45808</v>
      </c>
      <c r="AL401" s="163">
        <f>IFERROR(IF(($R401-AK401)&gt;=0,0,IF(($S401-AJ401)&lt;0,0,IF(AND(($S401-AK401)&gt;0,(AJ401-$R401)&gt;0),$V401/365*(AK401-AJ401+1),IF(AND(($S401-AK401)&lt;=0,(AJ401-$R401)&gt;0),$V401/365*($S401-AJ401+1),$V401/365*(AK401-$R401+1))))),0)</f>
        <v>0</v>
      </c>
      <c r="AM401" s="159">
        <f>AK401+1</f>
        <v>45809</v>
      </c>
      <c r="AN401" s="159">
        <f>AM401+29</f>
        <v>45838</v>
      </c>
      <c r="AO401" s="163">
        <f>IFERROR(IF(($R401-AN401)&gt;=0,0,IF(($S401-AM401)&lt;0,0,IF(AND(($S401-AN401)&gt;0,(AM401-$R401)&gt;0),$V401/365*(AN401-AM401+1),IF(AND(($S401-AN401)&lt;=0,(AM401-$R401)&gt;0),$V401/365*($S401-AM401+1),$V401/365*(AN401-$R401+1))))),0)</f>
        <v>0</v>
      </c>
      <c r="AP401" s="159">
        <f>AN401+1</f>
        <v>45839</v>
      </c>
      <c r="AQ401" s="159">
        <f>AP401+30</f>
        <v>45869</v>
      </c>
      <c r="AR401" s="163">
        <f>IFERROR(IF(($R401-AQ401)&gt;=0,0,IF(($S401-AP401)&lt;0,0,IF(AND(($S401-AQ401)&gt;0,(AP401-$R401)&gt;0),$V401/365*(AQ401-AP401+1),IF(AND(($S401-AQ401)&lt;=0,(AP401-$R401)&gt;0),$V401/365*($S401-AP401+1),$V401/365*(AQ401-$R401+1))))),0)</f>
        <v>0</v>
      </c>
      <c r="AS401" s="159">
        <f>AQ401+1</f>
        <v>45870</v>
      </c>
      <c r="AT401" s="159">
        <f>AS401+30</f>
        <v>45900</v>
      </c>
      <c r="AU401" s="163">
        <f>IFERROR(IF(($R401-AT401)&gt;=0,0,IF(($S401-AS401)&lt;0,0,IF(AND(($S401-AT401)&gt;0,(AS401-$R401)&gt;0),$V401/365*(AT401-AS401+1),IF(AND(($S401-AT401)&lt;=0,(AS401-$R401)&gt;0),$V401/365*($S401-AS401+1),$V401/365*(AT401-$R401+1))))),0)</f>
        <v>0</v>
      </c>
      <c r="AV401" s="159">
        <f>AT401+1</f>
        <v>45901</v>
      </c>
      <c r="AW401" s="159">
        <f>AV401+29</f>
        <v>45930</v>
      </c>
      <c r="AX401" s="163">
        <f>IFERROR(IF(($R401-AW401)&gt;=0,0,IF(($S401-AV401)&lt;0,0,IF(AND(($S401-AW401)&gt;0,(AV401-$R401)&gt;0),$V401/365*(AW401-AV401+1),IF(AND(($S401-AW401)&lt;=0,(AV401-$R401)&gt;0),$V401/365*($S401-AV401+1),$V401/365*(AW401-$R401+1))))),0)</f>
        <v>0</v>
      </c>
      <c r="AY401" s="159">
        <f>AW401+1</f>
        <v>45931</v>
      </c>
      <c r="AZ401" s="159">
        <f>AY401+30</f>
        <v>45961</v>
      </c>
      <c r="BA401" s="163">
        <f>IFERROR(IF(($R401-AZ401)&gt;=0,0,IF(($S401-AY401)&lt;0,0,IF(AND(($S401-AZ401)&gt;0,(AY401-$R401)&gt;0),$V401/365*(AZ401-AY401+1),IF(AND(($S401-AZ401)&lt;=0,(AY401-$R401)&gt;0),$V401/365*($S401-AY401+1),$V401/365*(AZ401-$R401+1))))),0)</f>
        <v>0</v>
      </c>
      <c r="BB401" s="159">
        <f>AZ401+1</f>
        <v>45962</v>
      </c>
      <c r="BC401" s="159">
        <f>BB401+29</f>
        <v>45991</v>
      </c>
      <c r="BD401" s="163">
        <f>IFERROR(IF(($R401-BC401)&gt;=0,0,IF(($S401-BB401)&lt;0,0,IF(AND(($S401-BC401)&gt;0,(BB401-$R401)&gt;0),$V401/365*(BC401-BB401+1),IF(AND(($S401-BC401)&lt;=0,(BB401-$R401)&gt;0),$V401/365*($S401-BB401+1),$V401/365*(BC401-$R401+1))))),0)</f>
        <v>0</v>
      </c>
      <c r="BE401" s="159">
        <f>BC401+1</f>
        <v>45992</v>
      </c>
      <c r="BF401" s="159">
        <f>BE401+30</f>
        <v>46022</v>
      </c>
      <c r="BG401" s="163">
        <f>IFERROR(IF(($R401-BF401)&gt;=0,0,IF(($S401-BE401)&lt;0,0,IF(AND(($S401-BF401)&gt;0,(BE401-$R401)&gt;0),$V401/365*(BF401-BE401+1),IF(AND(($S401-BF401)&lt;=0,(BE401-$R401)&gt;0),$V401/365*($S401-BE401+1),$V401/365*(BF401-$R401+1))))),0)</f>
        <v>0</v>
      </c>
      <c r="BH401" s="159">
        <v>46023</v>
      </c>
      <c r="BI401" s="159">
        <f>BH401+30</f>
        <v>46053</v>
      </c>
      <c r="BJ401" s="163">
        <f>IFERROR(IF(($R401-BI401)&gt;=0,0,IF(($S401-BH401)&lt;0,0,IF(AND(($S401-BI401)&gt;0,(BH401-$R401)&gt;0),$V401/365*(BI401-BH401+1),IF(AND(($S401-BI401)&lt;=0,(BH401-$R401)&gt;0),$V401/365*($S401-BH401+1),$V401/365*(BI401-$R401+1))))),0)</f>
        <v>0</v>
      </c>
      <c r="BK401" s="159">
        <f>BI401+1</f>
        <v>46054</v>
      </c>
      <c r="BL401" s="159">
        <f>BK401+27</f>
        <v>46081</v>
      </c>
      <c r="BM401" s="163">
        <f>IFERROR(IF(($R401-BL401)&gt;=0,0,IF(($S401-BK401)&lt;0,0,IF(AND(($S401-BL401)&gt;0,(BK401-$R401)&gt;0),$V401/365*(BL401-BK401+1),IF(AND(($S401-BL401)&lt;=0,(BK401-$R401)&gt;0),$V401/365*($S401-BK401+1),$V401/365*(BL401-$R401+1))))),0)</f>
        <v>0</v>
      </c>
      <c r="BN401" s="159">
        <f>BL401+1</f>
        <v>46082</v>
      </c>
      <c r="BO401" s="159">
        <f>BN401+30</f>
        <v>46112</v>
      </c>
      <c r="BP401" s="163">
        <f>IFERROR(IF(($R401-BO401)&gt;=0,0,IF(($S401-BN401)&lt;0,0,IF(AND(($S401-BO401)&gt;0,(BN401-$R401)&gt;0),$V401/365*(BO401-BN401+1),IF(AND(($S401-BO401)&lt;=0,(BN401-$R401)&gt;0),$V401/365*($S401-BN401+1),$V401/365*(BO401-$R401+1))))),0)</f>
        <v>0</v>
      </c>
      <c r="BQ401" s="159">
        <f>BO401+1</f>
        <v>46113</v>
      </c>
      <c r="BR401" s="159">
        <f>BQ401+29</f>
        <v>46142</v>
      </c>
      <c r="BS401" s="163">
        <f>IFERROR(IF(($R401-BR401)&gt;=0,0,IF(($S401-BQ401)&lt;0,0,IF(AND(($S401-BR401)&gt;0,(BQ401-$R401)&gt;0),$V401/365*(BR401-BQ401+1),IF(AND(($S401-BR401)&lt;=0,(BQ401-$R401)&gt;0),$V401/365*($S401-BQ401+1),$V401/365*(BR401-$R401+1))))),0)</f>
        <v>0</v>
      </c>
      <c r="BT401" s="159">
        <f>BR401+1</f>
        <v>46143</v>
      </c>
      <c r="BU401" s="159">
        <f>BT401+30</f>
        <v>46173</v>
      </c>
      <c r="BV401" s="163">
        <f>IFERROR(IF(($R401-BU401)&gt;=0,0,IF(($S401-BT401)&lt;0,0,IF(AND(($S401-BU401)&gt;0,(BT401-$R401)&gt;0),$V401/365*(BU401-BT401+1),IF(AND(($S401-BU401)&lt;=0,(BT401-$R401)&gt;0),$V401/365*($S401-BT401+1),$V401/365*(BU401-$R401+1))))),0)</f>
        <v>0</v>
      </c>
      <c r="BW401" s="159">
        <f>BU401+1</f>
        <v>46174</v>
      </c>
      <c r="BX401" s="159">
        <f>BW401+29</f>
        <v>46203</v>
      </c>
      <c r="BY401" s="163">
        <f>IFERROR(IF(($R401-BX401)&gt;=0,0,IF(($S401-BW401)&lt;0,0,IF(AND(($S401-BX401)&gt;0,(BW401-$R401)&gt;0),$V401/365*(BX401-BW401+1),IF(AND(($S401-BX401)&lt;=0,(BW401-$R401)&gt;0),$V401/365*($S401-BW401+1),$V401/365*(BX401-$R401+1))))),0)</f>
        <v>0</v>
      </c>
      <c r="BZ401" s="159">
        <f>BX401+1</f>
        <v>46204</v>
      </c>
      <c r="CA401" s="159">
        <f>BZ401+30</f>
        <v>46234</v>
      </c>
      <c r="CB401" s="163">
        <f>IFERROR(IF(($R401-CA401)&gt;=0,0,IF(($S401-BZ401)&lt;0,0,IF(AND(($S401-CA401)&gt;0,(BZ401-$R401)&gt;0),$V401/365*(CA401-BZ401+1),IF(AND(($S401-CA401)&lt;=0,(BZ401-$R401)&gt;0),$V401/365*($S401-BZ401+1),$V401/365*(CA401-$R401+1))))),0)</f>
        <v>0</v>
      </c>
      <c r="CC401" s="159">
        <f>CA401+1</f>
        <v>46235</v>
      </c>
      <c r="CD401" s="159">
        <f>CC401+30</f>
        <v>46265</v>
      </c>
      <c r="CE401" s="163">
        <f>IFERROR(IF(($R401-CD401)&gt;=0,0,IF(($S401-CC401)&lt;0,0,IF(AND(($S401-CD401)&gt;0,(CC401-$R401)&gt;0),$V401/365*(CD401-CC401+1),IF(AND(($S401-CD401)&lt;=0,(CC401-$R401)&gt;0),$V401/365*($S401-CC401+1),$V401/365*(CD401-$R401+1))))),0)</f>
        <v>0</v>
      </c>
      <c r="CF401" s="159">
        <f>CD401+1</f>
        <v>46266</v>
      </c>
      <c r="CG401" s="159">
        <f>CF401+29</f>
        <v>46295</v>
      </c>
      <c r="CH401" s="163">
        <f>IFERROR(IF(($R401-CG401)&gt;=0,0,IF(($S401-CF401)&lt;0,0,IF(AND(($S401-CG401)&gt;0,(CF401-$R401)&gt;0),$V401/365*(CG401-CF401+1),IF(AND(($S401-CG401)&lt;=0,(CF401-$R401)&gt;0),$V401/365*($S401-CF401+1),$V401/365*(CG401-$R401+1))))),0)</f>
        <v>0</v>
      </c>
      <c r="CI401" s="159">
        <f>CG401+1</f>
        <v>46296</v>
      </c>
      <c r="CJ401" s="159">
        <f>CI401+30</f>
        <v>46326</v>
      </c>
      <c r="CK401" s="163">
        <f>IFERROR(IF(($R401-CJ401)&gt;=0,0,IF(($S401-CI401)&lt;0,0,IF(AND(($S401-CJ401)&gt;0,(CI401-$R401)&gt;0),$V401/365*(CJ401-CI401+1),IF(AND(($S401-CJ401)&lt;=0,(CI401-$R401)&gt;0),$V401/365*($S401-CI401+1),$V401/365*(CJ401-$R401+1))))),0)</f>
        <v>0</v>
      </c>
      <c r="CL401" s="159">
        <f>CJ401+1</f>
        <v>46327</v>
      </c>
      <c r="CM401" s="159">
        <f>CL401+29</f>
        <v>46356</v>
      </c>
      <c r="CN401" s="163">
        <f>IFERROR(IF(($R401-CM401)&gt;=0,0,IF(($S401-CL401)&lt;0,0,IF(AND(($S401-CM401)&gt;0,(CL401-$R401)&gt;0),$V401/365*(CM401-CL401+1),IF(AND(($S401-CM401)&lt;=0,(CL401-$R401)&gt;0),$V401/365*($S401-CL401+1),$V401/365*(CM401-$R401+1))))),0)</f>
        <v>0</v>
      </c>
      <c r="CO401" s="159">
        <f>CM401+1</f>
        <v>46357</v>
      </c>
      <c r="CP401" s="159">
        <f>CO401+30</f>
        <v>46387</v>
      </c>
      <c r="CQ401" s="163">
        <f>IFERROR(IF(($R401-CP401)&gt;=0,0,IF(($S401-CO401)&lt;0,0,IF(AND(($S401-CP401)&gt;0,(CO401-$R401)&gt;0),$V401/365*(CP401-CO401+1),IF(AND(($S401-CP401)&lt;=0,(CO401-$R401)&gt;0),$V401/365*($S401-CO401+1),$V401/365*(CP401-$R401+1))))),0)</f>
        <v>0</v>
      </c>
    </row>
    <row r="402" s="85" customFormat="1" ht="24" customHeight="1" outlineLevel="4" spans="1:95">
      <c r="A402" s="124"/>
      <c r="B402" s="125"/>
      <c r="C402" s="126"/>
      <c r="D402" s="124"/>
      <c r="E402" s="125"/>
      <c r="F402" s="125"/>
      <c r="G402" s="125"/>
      <c r="H402" s="127"/>
      <c r="I402" s="127"/>
      <c r="J402" s="127">
        <f>Z402+AC402+AF402+AI402+AL402+AO402+AR402+AU402+AX402+BA402+BD402+BG402</f>
        <v>0</v>
      </c>
      <c r="K402" s="127">
        <f>K401+1</f>
        <v>4</v>
      </c>
      <c r="L402" s="152"/>
      <c r="M402" s="153">
        <f>IFERROR(VLOOKUP($L402,'2-2 引出数据_合同数据仓库'!$B$2:$BP$10000,3,FALSE),0)</f>
        <v>0</v>
      </c>
      <c r="N402" s="127"/>
      <c r="O402" s="153">
        <f>IFERROR(VLOOKUP((LEFT(VLOOKUP($L402,'2-2 引出数据_合同数据仓库'!$B$2:$BP$10000,64,FALSE),15)&amp;(RIGHT(VLOOKUP($L402,'2-2 引出数据_合同数据仓库'!$B$2:$BP$10000,64,FALSE),4)+1)),'2-2 引出数据_合同数据仓库'!$B$2:$BP$10000,3,FALSE),0)</f>
        <v>0</v>
      </c>
      <c r="P402" s="127"/>
      <c r="Q402" s="127">
        <f>IFERROR(VLOOKUP($L402,'2-2 引出数据_合同数据仓库'!$B$2:$BP$10000,28,FALSE),0)</f>
        <v>0</v>
      </c>
      <c r="R402" s="127">
        <f>IFERROR(VLOOKUP($L402,'2-2 引出数据_合同数据仓库'!$B$2:$BP$10000,29,FALSE),0)</f>
        <v>0</v>
      </c>
      <c r="S402" s="127">
        <f>IFERROR(VLOOKUP($L402,'2-2 引出数据_合同数据仓库'!$B$2:$BP$10000,4,FALSE),0)</f>
        <v>0</v>
      </c>
      <c r="T402" s="127"/>
      <c r="U402" s="127">
        <f>IFERROR(VLOOKUP($L402,'2-2 引出数据_合同数据仓库'!$B$2:$BP$10000,15,FALSE),0)</f>
        <v>0</v>
      </c>
      <c r="V402" s="127">
        <f>U402/(S402-R402+1)*365</f>
        <v>0</v>
      </c>
      <c r="W402" s="127"/>
      <c r="X402" s="159">
        <v>45658</v>
      </c>
      <c r="Y402" s="159">
        <f>X402+30</f>
        <v>45688</v>
      </c>
      <c r="Z402" s="163">
        <f>IFERROR(IF(($R402-Y402)&gt;=0,0,IF(($S402-X402)&lt;0,0,IF(AND(($S402-Y402)&gt;0,(X402-$R402)&gt;0),$V402/365*(Y402-X402+1),IF(AND(($S402-Y402)&lt;=0,(X402-$R402)&gt;0),$V402/365*($S402-X402+1),$V402/365*(Y402-$R402+1))))),0)</f>
        <v>0</v>
      </c>
      <c r="AA402" s="159">
        <f>Y402+1</f>
        <v>45689</v>
      </c>
      <c r="AB402" s="159">
        <f>AA402+27</f>
        <v>45716</v>
      </c>
      <c r="AC402" s="163">
        <f>IFERROR(IF(($R402-AB402)&gt;=0,0,IF(($S402-AA402)&lt;0,0,IF(AND(($S402-AB402)&gt;0,(AA402-$R402)&gt;0),$V402/365*(AB402-AA402+1),IF(AND(($S402-AB402)&lt;=0,(AA402-$R402)&gt;0),$V402/365*($S402-AA402+1),$V402/365*(AB402-$R402+1))))),0)</f>
        <v>0</v>
      </c>
      <c r="AD402" s="159">
        <f>AB402+1</f>
        <v>45717</v>
      </c>
      <c r="AE402" s="159">
        <f>AD402+30</f>
        <v>45747</v>
      </c>
      <c r="AF402" s="163">
        <f>IFERROR(IF(($R402-AE402)&gt;=0,0,IF(($S402-AD402)&lt;0,0,IF(AND(($S402-AE402)&gt;0,(AD402-$R402)&gt;0),$V402/365*(AE402-AD402+1),IF(AND(($S402-AE402)&lt;=0,(AD402-$R402)&gt;0),$V402/365*($S402-AD402+1),$V402/365*(AE402-$R402+1))))),0)</f>
        <v>0</v>
      </c>
      <c r="AG402" s="159">
        <f>AE402+1</f>
        <v>45748</v>
      </c>
      <c r="AH402" s="159">
        <f>AG402+29</f>
        <v>45777</v>
      </c>
      <c r="AI402" s="163">
        <f>IFERROR(IF(($R402-AH402)&gt;=0,0,IF(($S402-AG402)&lt;0,0,IF(AND(($S402-AH402)&gt;0,(AG402-$R402)&gt;0),$V402/365*(AH402-AG402+1),IF(AND(($S402-AH402)&lt;=0,(AG402-$R402)&gt;0),$V402/365*($S402-AG402+1),$V402/365*(AH402-$R402+1))))),0)</f>
        <v>0</v>
      </c>
      <c r="AJ402" s="159">
        <f>AH402+1</f>
        <v>45778</v>
      </c>
      <c r="AK402" s="159">
        <f>AJ402+30</f>
        <v>45808</v>
      </c>
      <c r="AL402" s="163">
        <f>IFERROR(IF(($R402-AK402)&gt;=0,0,IF(($S402-AJ402)&lt;0,0,IF(AND(($S402-AK402)&gt;0,(AJ402-$R402)&gt;0),$V402/365*(AK402-AJ402+1),IF(AND(($S402-AK402)&lt;=0,(AJ402-$R402)&gt;0),$V402/365*($S402-AJ402+1),$V402/365*(AK402-$R402+1))))),0)</f>
        <v>0</v>
      </c>
      <c r="AM402" s="159">
        <f>AK402+1</f>
        <v>45809</v>
      </c>
      <c r="AN402" s="159">
        <f>AM402+29</f>
        <v>45838</v>
      </c>
      <c r="AO402" s="163">
        <f>IFERROR(IF(($R402-AN402)&gt;=0,0,IF(($S402-AM402)&lt;0,0,IF(AND(($S402-AN402)&gt;0,(AM402-$R402)&gt;0),$V402/365*(AN402-AM402+1),IF(AND(($S402-AN402)&lt;=0,(AM402-$R402)&gt;0),$V402/365*($S402-AM402+1),$V402/365*(AN402-$R402+1))))),0)</f>
        <v>0</v>
      </c>
      <c r="AP402" s="159">
        <f>AN402+1</f>
        <v>45839</v>
      </c>
      <c r="AQ402" s="159">
        <f>AP402+30</f>
        <v>45869</v>
      </c>
      <c r="AR402" s="163">
        <f>IFERROR(IF(($R402-AQ402)&gt;=0,0,IF(($S402-AP402)&lt;0,0,IF(AND(($S402-AQ402)&gt;0,(AP402-$R402)&gt;0),$V402/365*(AQ402-AP402+1),IF(AND(($S402-AQ402)&lt;=0,(AP402-$R402)&gt;0),$V402/365*($S402-AP402+1),$V402/365*(AQ402-$R402+1))))),0)</f>
        <v>0</v>
      </c>
      <c r="AS402" s="159">
        <f>AQ402+1</f>
        <v>45870</v>
      </c>
      <c r="AT402" s="159">
        <f>AS402+30</f>
        <v>45900</v>
      </c>
      <c r="AU402" s="163">
        <f>IFERROR(IF(($R402-AT402)&gt;=0,0,IF(($S402-AS402)&lt;0,0,IF(AND(($S402-AT402)&gt;0,(AS402-$R402)&gt;0),$V402/365*(AT402-AS402+1),IF(AND(($S402-AT402)&lt;=0,(AS402-$R402)&gt;0),$V402/365*($S402-AS402+1),$V402/365*(AT402-$R402+1))))),0)</f>
        <v>0</v>
      </c>
      <c r="AV402" s="159">
        <f>AT402+1</f>
        <v>45901</v>
      </c>
      <c r="AW402" s="159">
        <f>AV402+29</f>
        <v>45930</v>
      </c>
      <c r="AX402" s="163">
        <f>IFERROR(IF(($R402-AW402)&gt;=0,0,IF(($S402-AV402)&lt;0,0,IF(AND(($S402-AW402)&gt;0,(AV402-$R402)&gt;0),$V402/365*(AW402-AV402+1),IF(AND(($S402-AW402)&lt;=0,(AV402-$R402)&gt;0),$V402/365*($S402-AV402+1),$V402/365*(AW402-$R402+1))))),0)</f>
        <v>0</v>
      </c>
      <c r="AY402" s="159">
        <f>AW402+1</f>
        <v>45931</v>
      </c>
      <c r="AZ402" s="159">
        <f>AY402+30</f>
        <v>45961</v>
      </c>
      <c r="BA402" s="163">
        <f>IFERROR(IF(($R402-AZ402)&gt;=0,0,IF(($S402-AY402)&lt;0,0,IF(AND(($S402-AZ402)&gt;0,(AY402-$R402)&gt;0),$V402/365*(AZ402-AY402+1),IF(AND(($S402-AZ402)&lt;=0,(AY402-$R402)&gt;0),$V402/365*($S402-AY402+1),$V402/365*(AZ402-$R402+1))))),0)</f>
        <v>0</v>
      </c>
      <c r="BB402" s="159">
        <f>AZ402+1</f>
        <v>45962</v>
      </c>
      <c r="BC402" s="159">
        <f>BB402+29</f>
        <v>45991</v>
      </c>
      <c r="BD402" s="163">
        <f>IFERROR(IF(($R402-BC402)&gt;=0,0,IF(($S402-BB402)&lt;0,0,IF(AND(($S402-BC402)&gt;0,(BB402-$R402)&gt;0),$V402/365*(BC402-BB402+1),IF(AND(($S402-BC402)&lt;=0,(BB402-$R402)&gt;0),$V402/365*($S402-BB402+1),$V402/365*(BC402-$R402+1))))),0)</f>
        <v>0</v>
      </c>
      <c r="BE402" s="159">
        <f>BC402+1</f>
        <v>45992</v>
      </c>
      <c r="BF402" s="159">
        <f>BE402+30</f>
        <v>46022</v>
      </c>
      <c r="BG402" s="163">
        <f>IFERROR(IF(($R402-BF402)&gt;=0,0,IF(($S402-BE402)&lt;0,0,IF(AND(($S402-BF402)&gt;0,(BE402-$R402)&gt;0),$V402/365*(BF402-BE402+1),IF(AND(($S402-BF402)&lt;=0,(BE402-$R402)&gt;0),$V402/365*($S402-BE402+1),$V402/365*(BF402-$R402+1))))),0)</f>
        <v>0</v>
      </c>
      <c r="BH402" s="159">
        <v>46023</v>
      </c>
      <c r="BI402" s="159">
        <f>BH402+30</f>
        <v>46053</v>
      </c>
      <c r="BJ402" s="163">
        <f>IFERROR(IF(($R402-BI402)&gt;=0,0,IF(($S402-BH402)&lt;0,0,IF(AND(($S402-BI402)&gt;0,(BH402-$R402)&gt;0),$V402/365*(BI402-BH402+1),IF(AND(($S402-BI402)&lt;=0,(BH402-$R402)&gt;0),$V402/365*($S402-BH402+1),$V402/365*(BI402-$R402+1))))),0)</f>
        <v>0</v>
      </c>
      <c r="BK402" s="159">
        <f>BI402+1</f>
        <v>46054</v>
      </c>
      <c r="BL402" s="159">
        <f>BK402+27</f>
        <v>46081</v>
      </c>
      <c r="BM402" s="163">
        <f>IFERROR(IF(($R402-BL402)&gt;=0,0,IF(($S402-BK402)&lt;0,0,IF(AND(($S402-BL402)&gt;0,(BK402-$R402)&gt;0),$V402/365*(BL402-BK402+1),IF(AND(($S402-BL402)&lt;=0,(BK402-$R402)&gt;0),$V402/365*($S402-BK402+1),$V402/365*(BL402-$R402+1))))),0)</f>
        <v>0</v>
      </c>
      <c r="BN402" s="159">
        <f>BL402+1</f>
        <v>46082</v>
      </c>
      <c r="BO402" s="159">
        <f>BN402+30</f>
        <v>46112</v>
      </c>
      <c r="BP402" s="163">
        <f>IFERROR(IF(($R402-BO402)&gt;=0,0,IF(($S402-BN402)&lt;0,0,IF(AND(($S402-BO402)&gt;0,(BN402-$R402)&gt;0),$V402/365*(BO402-BN402+1),IF(AND(($S402-BO402)&lt;=0,(BN402-$R402)&gt;0),$V402/365*($S402-BN402+1),$V402/365*(BO402-$R402+1))))),0)</f>
        <v>0</v>
      </c>
      <c r="BQ402" s="159">
        <f>BO402+1</f>
        <v>46113</v>
      </c>
      <c r="BR402" s="159">
        <f>BQ402+29</f>
        <v>46142</v>
      </c>
      <c r="BS402" s="163">
        <f>IFERROR(IF(($R402-BR402)&gt;=0,0,IF(($S402-BQ402)&lt;0,0,IF(AND(($S402-BR402)&gt;0,(BQ402-$R402)&gt;0),$V402/365*(BR402-BQ402+1),IF(AND(($S402-BR402)&lt;=0,(BQ402-$R402)&gt;0),$V402/365*($S402-BQ402+1),$V402/365*(BR402-$R402+1))))),0)</f>
        <v>0</v>
      </c>
      <c r="BT402" s="159">
        <f>BR402+1</f>
        <v>46143</v>
      </c>
      <c r="BU402" s="159">
        <f>BT402+30</f>
        <v>46173</v>
      </c>
      <c r="BV402" s="163">
        <f>IFERROR(IF(($R402-BU402)&gt;=0,0,IF(($S402-BT402)&lt;0,0,IF(AND(($S402-BU402)&gt;0,(BT402-$R402)&gt;0),$V402/365*(BU402-BT402+1),IF(AND(($S402-BU402)&lt;=0,(BT402-$R402)&gt;0),$V402/365*($S402-BT402+1),$V402/365*(BU402-$R402+1))))),0)</f>
        <v>0</v>
      </c>
      <c r="BW402" s="159">
        <f>BU402+1</f>
        <v>46174</v>
      </c>
      <c r="BX402" s="159">
        <f>BW402+29</f>
        <v>46203</v>
      </c>
      <c r="BY402" s="163">
        <f>IFERROR(IF(($R402-BX402)&gt;=0,0,IF(($S402-BW402)&lt;0,0,IF(AND(($S402-BX402)&gt;0,(BW402-$R402)&gt;0),$V402/365*(BX402-BW402+1),IF(AND(($S402-BX402)&lt;=0,(BW402-$R402)&gt;0),$V402/365*($S402-BW402+1),$V402/365*(BX402-$R402+1))))),0)</f>
        <v>0</v>
      </c>
      <c r="BZ402" s="159">
        <f>BX402+1</f>
        <v>46204</v>
      </c>
      <c r="CA402" s="159">
        <f>BZ402+30</f>
        <v>46234</v>
      </c>
      <c r="CB402" s="163">
        <f>IFERROR(IF(($R402-CA402)&gt;=0,0,IF(($S402-BZ402)&lt;0,0,IF(AND(($S402-CA402)&gt;0,(BZ402-$R402)&gt;0),$V402/365*(CA402-BZ402+1),IF(AND(($S402-CA402)&lt;=0,(BZ402-$R402)&gt;0),$V402/365*($S402-BZ402+1),$V402/365*(CA402-$R402+1))))),0)</f>
        <v>0</v>
      </c>
      <c r="CC402" s="159">
        <f>CA402+1</f>
        <v>46235</v>
      </c>
      <c r="CD402" s="159">
        <f>CC402+30</f>
        <v>46265</v>
      </c>
      <c r="CE402" s="163">
        <f>IFERROR(IF(($R402-CD402)&gt;=0,0,IF(($S402-CC402)&lt;0,0,IF(AND(($S402-CD402)&gt;0,(CC402-$R402)&gt;0),$V402/365*(CD402-CC402+1),IF(AND(($S402-CD402)&lt;=0,(CC402-$R402)&gt;0),$V402/365*($S402-CC402+1),$V402/365*(CD402-$R402+1))))),0)</f>
        <v>0</v>
      </c>
      <c r="CF402" s="159">
        <f>CD402+1</f>
        <v>46266</v>
      </c>
      <c r="CG402" s="159">
        <f>CF402+29</f>
        <v>46295</v>
      </c>
      <c r="CH402" s="163">
        <f>IFERROR(IF(($R402-CG402)&gt;=0,0,IF(($S402-CF402)&lt;0,0,IF(AND(($S402-CG402)&gt;0,(CF402-$R402)&gt;0),$V402/365*(CG402-CF402+1),IF(AND(($S402-CG402)&lt;=0,(CF402-$R402)&gt;0),$V402/365*($S402-CF402+1),$V402/365*(CG402-$R402+1))))),0)</f>
        <v>0</v>
      </c>
      <c r="CI402" s="159">
        <f>CG402+1</f>
        <v>46296</v>
      </c>
      <c r="CJ402" s="159">
        <f>CI402+30</f>
        <v>46326</v>
      </c>
      <c r="CK402" s="163">
        <f>IFERROR(IF(($R402-CJ402)&gt;=0,0,IF(($S402-CI402)&lt;0,0,IF(AND(($S402-CJ402)&gt;0,(CI402-$R402)&gt;0),$V402/365*(CJ402-CI402+1),IF(AND(($S402-CJ402)&lt;=0,(CI402-$R402)&gt;0),$V402/365*($S402-CI402+1),$V402/365*(CJ402-$R402+1))))),0)</f>
        <v>0</v>
      </c>
      <c r="CL402" s="159">
        <f>CJ402+1</f>
        <v>46327</v>
      </c>
      <c r="CM402" s="159">
        <f>CL402+29</f>
        <v>46356</v>
      </c>
      <c r="CN402" s="163">
        <f>IFERROR(IF(($R402-CM402)&gt;=0,0,IF(($S402-CL402)&lt;0,0,IF(AND(($S402-CM402)&gt;0,(CL402-$R402)&gt;0),$V402/365*(CM402-CL402+1),IF(AND(($S402-CM402)&lt;=0,(CL402-$R402)&gt;0),$V402/365*($S402-CL402+1),$V402/365*(CM402-$R402+1))))),0)</f>
        <v>0</v>
      </c>
      <c r="CO402" s="159">
        <f>CM402+1</f>
        <v>46357</v>
      </c>
      <c r="CP402" s="159">
        <f>CO402+30</f>
        <v>46387</v>
      </c>
      <c r="CQ402" s="163">
        <f>IFERROR(IF(($R402-CP402)&gt;=0,0,IF(($S402-CO402)&lt;0,0,IF(AND(($S402-CP402)&gt;0,(CO402-$R402)&gt;0),$V402/365*(CP402-CO402+1),IF(AND(($S402-CP402)&lt;=0,(CO402-$R402)&gt;0),$V402/365*($S402-CO402+1),$V402/365*(CP402-$R402+1))))),0)</f>
        <v>0</v>
      </c>
    </row>
    <row r="403" s="85" customFormat="1" ht="24" customHeight="1" outlineLevel="4" spans="1:95">
      <c r="A403" s="128" t="s">
        <v>2815</v>
      </c>
      <c r="B403" s="129"/>
      <c r="C403" s="129"/>
      <c r="D403" s="129"/>
      <c r="E403" s="129"/>
      <c r="F403" s="129"/>
      <c r="G403" s="130"/>
      <c r="H403" s="131"/>
      <c r="I403" s="131"/>
      <c r="J403" s="131"/>
      <c r="K403" s="131"/>
      <c r="L403" s="154"/>
      <c r="M403" s="154"/>
      <c r="N403" s="131"/>
      <c r="O403" s="131"/>
      <c r="P403" s="131"/>
      <c r="Q403" s="131"/>
      <c r="R403" s="131"/>
      <c r="S403" s="131"/>
      <c r="T403" s="131"/>
      <c r="U403" s="131"/>
      <c r="V403" s="131"/>
      <c r="W403" s="131"/>
      <c r="X403" s="131"/>
      <c r="Y403" s="131"/>
      <c r="Z403" s="131"/>
      <c r="AA403" s="131"/>
      <c r="AB403" s="131"/>
      <c r="AC403" s="131"/>
      <c r="AD403" s="131"/>
      <c r="AE403" s="131"/>
      <c r="AF403" s="131"/>
      <c r="AG403" s="131"/>
      <c r="AH403" s="131"/>
      <c r="AI403" s="131"/>
      <c r="AJ403" s="131"/>
      <c r="AK403" s="131"/>
      <c r="AL403" s="131"/>
      <c r="AM403" s="131"/>
      <c r="AN403" s="131"/>
      <c r="AO403" s="131"/>
      <c r="AP403" s="131"/>
      <c r="AQ403" s="131"/>
      <c r="AR403" s="131"/>
      <c r="AS403" s="131"/>
      <c r="AT403" s="131"/>
      <c r="AU403" s="131"/>
      <c r="AV403" s="131"/>
      <c r="AW403" s="131"/>
      <c r="AX403" s="131"/>
      <c r="AY403" s="131"/>
      <c r="AZ403" s="131"/>
      <c r="BA403" s="131"/>
      <c r="BB403" s="131"/>
      <c r="BC403" s="131"/>
      <c r="BD403" s="131"/>
      <c r="BE403" s="131"/>
      <c r="BF403" s="131"/>
      <c r="BG403" s="131"/>
      <c r="BH403" s="131"/>
      <c r="BI403" s="131"/>
      <c r="BJ403" s="131"/>
      <c r="BK403" s="131"/>
      <c r="BL403" s="131"/>
      <c r="BM403" s="131"/>
      <c r="BN403" s="131"/>
      <c r="BO403" s="131"/>
      <c r="BP403" s="131"/>
      <c r="BQ403" s="131"/>
      <c r="BR403" s="131"/>
      <c r="BS403" s="131"/>
      <c r="BT403" s="131"/>
      <c r="BU403" s="131"/>
      <c r="BV403" s="131"/>
      <c r="BW403" s="131"/>
      <c r="BX403" s="131"/>
      <c r="BY403" s="131"/>
      <c r="BZ403" s="131"/>
      <c r="CA403" s="131"/>
      <c r="CB403" s="131"/>
      <c r="CC403" s="131"/>
      <c r="CD403" s="131"/>
      <c r="CE403" s="131"/>
      <c r="CF403" s="131"/>
      <c r="CG403" s="131"/>
      <c r="CH403" s="131"/>
      <c r="CI403" s="131"/>
      <c r="CJ403" s="131"/>
      <c r="CK403" s="131"/>
      <c r="CL403" s="131"/>
      <c r="CM403" s="131"/>
      <c r="CN403" s="131"/>
      <c r="CO403" s="131"/>
      <c r="CP403" s="131"/>
      <c r="CQ403" s="131"/>
    </row>
    <row r="404" ht="24" customHeight="1" outlineLevel="2" spans="1:95">
      <c r="A404" s="49"/>
      <c r="B404" s="117" t="s">
        <v>793</v>
      </c>
      <c r="C404" s="118" t="s">
        <v>1365</v>
      </c>
      <c r="D404" s="49" t="s">
        <v>1366</v>
      </c>
      <c r="E404" s="117"/>
      <c r="F404" s="117"/>
      <c r="G404" s="117"/>
      <c r="H404" s="119">
        <f>X404+AA404+AD404+AG404+AJ404+AM404+AP404+AS404+AV404+AY404+BB404+BE404</f>
        <v>24298.2222222222</v>
      </c>
      <c r="I404" s="119">
        <f>Y404+AB404+AE404+AH404+AK404+AN404+AQ404+AT404+AW404+AZ404+BC404+BF404</f>
        <v>-15825.1877777778</v>
      </c>
      <c r="J404" s="119">
        <f>Z404+AC404+AF404+AI404+AL404+AO404+AR404+AU404+AX404+BA404+BD404+BG404</f>
        <v>40123.41</v>
      </c>
      <c r="K404" s="119"/>
      <c r="L404" s="150"/>
      <c r="M404" s="150"/>
      <c r="N404" s="119"/>
      <c r="O404" s="119"/>
      <c r="P404" s="119"/>
      <c r="Q404" s="119"/>
      <c r="R404" s="119"/>
      <c r="S404" s="119"/>
      <c r="T404" s="119"/>
      <c r="U404" s="119"/>
      <c r="V404" s="119"/>
      <c r="W404" s="119"/>
      <c r="X404" s="119">
        <f>VLOOKUP($C404,'1 预算编制表单'!$C:$BJ,27,FALSE)</f>
        <v>2024.85185185185</v>
      </c>
      <c r="Y404" s="119">
        <f>X404-Z404</f>
        <v>2024.85185185185</v>
      </c>
      <c r="Z404" s="119">
        <f>SUM(Z405:Z409)</f>
        <v>0</v>
      </c>
      <c r="AA404" s="119">
        <f>VLOOKUP($C404,'1 预算编制表单'!$C:$BJ,30,FALSE)</f>
        <v>2024.85185185185</v>
      </c>
      <c r="AB404" s="119">
        <f>AA404-AC404</f>
        <v>2024.85185185185</v>
      </c>
      <c r="AC404" s="119">
        <f>SUM(AC405:AC409)</f>
        <v>0</v>
      </c>
      <c r="AD404" s="119">
        <f>VLOOKUP($C404,'1 预算编制表单'!$C:$BJ,33,FALSE)</f>
        <v>2024.85185185185</v>
      </c>
      <c r="AE404" s="119">
        <f>AD404-AF404</f>
        <v>-38098.5581481482</v>
      </c>
      <c r="AF404" s="119">
        <f>SUM(AF405:AF409)</f>
        <v>40123.41</v>
      </c>
      <c r="AG404" s="119">
        <f>VLOOKUP($C404,'1 预算编制表单'!$C:$BJ,36,FALSE)</f>
        <v>2024.85185185185</v>
      </c>
      <c r="AH404" s="119">
        <f>AG404-AI404</f>
        <v>2024.85185185185</v>
      </c>
      <c r="AI404" s="119">
        <f>SUM(AI405:AI409)</f>
        <v>0</v>
      </c>
      <c r="AJ404" s="119">
        <f>VLOOKUP($C404,'1 预算编制表单'!$C:$BJ,39,FALSE)</f>
        <v>2024.85185185185</v>
      </c>
      <c r="AK404" s="119">
        <f>AJ404-AL404</f>
        <v>2024.85185185185</v>
      </c>
      <c r="AL404" s="119">
        <f>SUM(AL405:AL409)</f>
        <v>0</v>
      </c>
      <c r="AM404" s="119">
        <f>VLOOKUP($C404,'1 预算编制表单'!$C:$BJ,42,FALSE)</f>
        <v>2024.85185185185</v>
      </c>
      <c r="AN404" s="119">
        <f>AM404-AO404</f>
        <v>2024.85185185185</v>
      </c>
      <c r="AO404" s="119">
        <f>SUM(AO405:AO409)</f>
        <v>0</v>
      </c>
      <c r="AP404" s="119">
        <f>VLOOKUP($C404,'1 预算编制表单'!$C:$BJ,45,FALSE)</f>
        <v>2024.85185185185</v>
      </c>
      <c r="AQ404" s="119">
        <f>AP404-AR404</f>
        <v>2024.85185185185</v>
      </c>
      <c r="AR404" s="119">
        <f>SUM(AR405:AR409)</f>
        <v>0</v>
      </c>
      <c r="AS404" s="119">
        <f>VLOOKUP($C404,'1 预算编制表单'!$C:$BJ,48,FALSE)</f>
        <v>2024.85185185185</v>
      </c>
      <c r="AT404" s="119">
        <f>AS404-AU404</f>
        <v>2024.85185185185</v>
      </c>
      <c r="AU404" s="119">
        <f>SUM(AU405:AU409)</f>
        <v>0</v>
      </c>
      <c r="AV404" s="119">
        <f>VLOOKUP($C404,'1 预算编制表单'!$C:$BJ,51,FALSE)</f>
        <v>2024.85185185185</v>
      </c>
      <c r="AW404" s="119">
        <f>AV404-AX404</f>
        <v>2024.85185185185</v>
      </c>
      <c r="AX404" s="119">
        <f>SUM(AX405:AX409)</f>
        <v>0</v>
      </c>
      <c r="AY404" s="119">
        <f>VLOOKUP($C404,'1 预算编制表单'!$C:$BJ,54,FALSE)</f>
        <v>2024.85185185185</v>
      </c>
      <c r="AZ404" s="119">
        <f>AY404-BA404</f>
        <v>2024.85185185185</v>
      </c>
      <c r="BA404" s="119">
        <f>SUM(BA405:BA409)</f>
        <v>0</v>
      </c>
      <c r="BB404" s="119">
        <f>VLOOKUP($C404,'1 预算编制表单'!$C:$BJ,57,FALSE)</f>
        <v>2024.85185185185</v>
      </c>
      <c r="BC404" s="119">
        <f>BB404-BD404</f>
        <v>2024.85185185185</v>
      </c>
      <c r="BD404" s="119">
        <f>SUM(BD405:BD409)</f>
        <v>0</v>
      </c>
      <c r="BE404" s="119">
        <f>VLOOKUP($C404,'1 预算编制表单'!$C:$BJ,60,FALSE)</f>
        <v>2024.85185185185</v>
      </c>
      <c r="BF404" s="119">
        <f>BE404-BG404</f>
        <v>2024.85185185185</v>
      </c>
      <c r="BG404" s="119">
        <f>SUM(BG405:BG409)</f>
        <v>0</v>
      </c>
      <c r="BH404" s="119">
        <f>VLOOKUP($C404,'1 预算编制表单'!$C:$BJ,27,FALSE)</f>
        <v>2024.85185185185</v>
      </c>
      <c r="BI404" s="119">
        <f>BH404-BJ404</f>
        <v>2024.85185185185</v>
      </c>
      <c r="BJ404" s="119">
        <f>SUM(BJ405:BJ409)</f>
        <v>0</v>
      </c>
      <c r="BK404" s="119">
        <f>VLOOKUP($C404,'1 预算编制表单'!$C:$BJ,30,FALSE)</f>
        <v>2024.85185185185</v>
      </c>
      <c r="BL404" s="119">
        <f>BK404-BM404</f>
        <v>2024.85185185185</v>
      </c>
      <c r="BM404" s="119">
        <f>SUM(BM405:BM409)</f>
        <v>0</v>
      </c>
      <c r="BN404" s="119">
        <f>VLOOKUP($C404,'1 预算编制表单'!$C:$BJ,33,FALSE)</f>
        <v>2024.85185185185</v>
      </c>
      <c r="BO404" s="119">
        <f>BN404-BP404</f>
        <v>2024.85185185185</v>
      </c>
      <c r="BP404" s="119">
        <f>SUM(BP405:BP409)</f>
        <v>0</v>
      </c>
      <c r="BQ404" s="119">
        <f>VLOOKUP($C404,'1 预算编制表单'!$C:$BJ,36,FALSE)</f>
        <v>2024.85185185185</v>
      </c>
      <c r="BR404" s="119">
        <f>BQ404-BS404</f>
        <v>2024.85185185185</v>
      </c>
      <c r="BS404" s="119">
        <f>SUM(BS405:BS409)</f>
        <v>0</v>
      </c>
      <c r="BT404" s="119">
        <f>VLOOKUP($C404,'1 预算编制表单'!$C:$BJ,39,FALSE)</f>
        <v>2024.85185185185</v>
      </c>
      <c r="BU404" s="119">
        <f>BT404-BV404</f>
        <v>2024.85185185185</v>
      </c>
      <c r="BV404" s="119">
        <f>SUM(BV405:BV409)</f>
        <v>0</v>
      </c>
      <c r="BW404" s="119">
        <f>VLOOKUP($C404,'1 预算编制表单'!$C:$BJ,42,FALSE)</f>
        <v>2024.85185185185</v>
      </c>
      <c r="BX404" s="119">
        <f>BW404-BY404</f>
        <v>2024.85185185185</v>
      </c>
      <c r="BY404" s="119">
        <f>SUM(BY405:BY409)</f>
        <v>0</v>
      </c>
      <c r="BZ404" s="119">
        <f>VLOOKUP($C404,'1 预算编制表单'!$C:$BJ,45,FALSE)</f>
        <v>2024.85185185185</v>
      </c>
      <c r="CA404" s="119">
        <f>BZ404-CB404</f>
        <v>2024.85185185185</v>
      </c>
      <c r="CB404" s="119">
        <f>SUM(CB405:CB409)</f>
        <v>0</v>
      </c>
      <c r="CC404" s="119">
        <f>VLOOKUP($C404,'1 预算编制表单'!$C:$BJ,48,FALSE)</f>
        <v>2024.85185185185</v>
      </c>
      <c r="CD404" s="119">
        <f>CC404-CE404</f>
        <v>2024.85185185185</v>
      </c>
      <c r="CE404" s="119">
        <f>SUM(CE405:CE409)</f>
        <v>0</v>
      </c>
      <c r="CF404" s="119">
        <f>VLOOKUP($C404,'1 预算编制表单'!$C:$BJ,51,FALSE)</f>
        <v>2024.85185185185</v>
      </c>
      <c r="CG404" s="119">
        <f>CF404-CH404</f>
        <v>2024.85185185185</v>
      </c>
      <c r="CH404" s="119">
        <f>SUM(CH405:CH409)</f>
        <v>0</v>
      </c>
      <c r="CI404" s="119">
        <f>VLOOKUP($C404,'1 预算编制表单'!$C:$BJ,54,FALSE)</f>
        <v>2024.85185185185</v>
      </c>
      <c r="CJ404" s="119">
        <f>CI404-CK404</f>
        <v>2024.85185185185</v>
      </c>
      <c r="CK404" s="119">
        <f>SUM(CK405:CK409)</f>
        <v>0</v>
      </c>
      <c r="CL404" s="119">
        <f>VLOOKUP($C404,'1 预算编制表单'!$C:$BJ,57,FALSE)</f>
        <v>2024.85185185185</v>
      </c>
      <c r="CM404" s="119">
        <f>CL404-CN404</f>
        <v>2024.85185185185</v>
      </c>
      <c r="CN404" s="119">
        <f>SUM(CN405:CN409)</f>
        <v>0</v>
      </c>
      <c r="CO404" s="119">
        <f>VLOOKUP($C404,'1 预算编制表单'!$C:$BJ,60,FALSE)</f>
        <v>2024.85185185185</v>
      </c>
      <c r="CP404" s="119">
        <f>CO404-CQ404</f>
        <v>2024.85185185185</v>
      </c>
      <c r="CQ404" s="119">
        <f>SUM(CQ405:CQ409)</f>
        <v>0</v>
      </c>
    </row>
    <row r="405" s="85" customFormat="1" ht="24" customHeight="1" outlineLevel="3" spans="1:95">
      <c r="A405" s="124"/>
      <c r="B405" s="125"/>
      <c r="C405" s="126" t="s">
        <v>1367</v>
      </c>
      <c r="D405" s="124" t="s">
        <v>2860</v>
      </c>
      <c r="E405" s="125"/>
      <c r="F405" s="125"/>
      <c r="G405" s="125"/>
      <c r="H405" s="127"/>
      <c r="I405" s="127"/>
      <c r="J405" s="127">
        <f>Z405+AC405+AF405+AI405+AL405+AO405+AR405+AU405+AX405+BA405+BD405+BG405</f>
        <v>40123.41</v>
      </c>
      <c r="K405" s="127">
        <v>1</v>
      </c>
      <c r="L405" s="157"/>
      <c r="M405" s="153">
        <f>IFERROR(VLOOKUP($L405,'2-2 引出数据_合同数据仓库'!$B$2:$BP$10000,3,FALSE),0)</f>
        <v>0</v>
      </c>
      <c r="N405" s="127"/>
      <c r="O405" s="153">
        <f>IFERROR(VLOOKUP((LEFT(VLOOKUP($L405,'2-2 引出数据_合同数据仓库'!$B$2:$BP$10000,64,FALSE),15)&amp;(RIGHT(VLOOKUP($L405,'2-2 引出数据_合同数据仓库'!$B$2:$BP$10000,64,FALSE),4)+1)),'2-2 引出数据_合同数据仓库'!$B$2:$BP$10000,3,FALSE),0)</f>
        <v>0</v>
      </c>
      <c r="P405" s="127"/>
      <c r="Q405" s="127">
        <f>IFERROR(VLOOKUP($L405,'2-2 引出数据_合同数据仓库'!$B$2:$BP$10000,28,FALSE),0)</f>
        <v>0</v>
      </c>
      <c r="R405" s="127">
        <f>IFERROR(VLOOKUP($L405,'2-2 引出数据_合同数据仓库'!$B$2:$BP$10000,29,FALSE),0)</f>
        <v>0</v>
      </c>
      <c r="S405" s="127">
        <f>IFERROR(VLOOKUP($L405,'2-2 引出数据_合同数据仓库'!$B$2:$BP$10000,4,FALSE),0)</f>
        <v>0</v>
      </c>
      <c r="T405" s="127"/>
      <c r="U405" s="127">
        <f>IFERROR(VLOOKUP($L405,'2-2 引出数据_合同数据仓库'!$B$2:$BP$10000,15,FALSE),0)</f>
        <v>0</v>
      </c>
      <c r="V405" s="127">
        <f>U405/(S405-R405+1)*365</f>
        <v>0</v>
      </c>
      <c r="W405" s="127"/>
      <c r="X405" s="160"/>
      <c r="Y405" s="160"/>
      <c r="Z405" s="136">
        <f>报销单计算表!B15</f>
        <v>0</v>
      </c>
      <c r="AA405" s="160"/>
      <c r="AB405" s="160"/>
      <c r="AC405" s="136">
        <f>报销单计算表!C15</f>
        <v>0</v>
      </c>
      <c r="AD405" s="160"/>
      <c r="AE405" s="160"/>
      <c r="AF405" s="136">
        <f>报销单计算表!D15</f>
        <v>40123.41</v>
      </c>
      <c r="AG405" s="160"/>
      <c r="AH405" s="160"/>
      <c r="AI405" s="136">
        <f>报销单计算表!E15</f>
        <v>0</v>
      </c>
      <c r="AJ405" s="160"/>
      <c r="AK405" s="160"/>
      <c r="AL405" s="136">
        <f>报销单计算表!F15</f>
        <v>0</v>
      </c>
      <c r="AM405" s="160"/>
      <c r="AN405" s="160"/>
      <c r="AO405" s="136">
        <f>报销单计算表!G15</f>
        <v>0</v>
      </c>
      <c r="AP405" s="160"/>
      <c r="AQ405" s="160"/>
      <c r="AR405" s="136">
        <f>报销单计算表!H15</f>
        <v>0</v>
      </c>
      <c r="AS405" s="160"/>
      <c r="AT405" s="160"/>
      <c r="AU405" s="136">
        <f>报销单计算表!I15</f>
        <v>0</v>
      </c>
      <c r="AV405" s="160"/>
      <c r="AW405" s="160"/>
      <c r="AX405" s="136">
        <f>报销单计算表!J15</f>
        <v>0</v>
      </c>
      <c r="AY405" s="160"/>
      <c r="AZ405" s="160"/>
      <c r="BA405" s="136">
        <f>报销单计算表!K15</f>
        <v>0</v>
      </c>
      <c r="BB405" s="160"/>
      <c r="BC405" s="160"/>
      <c r="BD405" s="136">
        <f>报销单计算表!L15</f>
        <v>0</v>
      </c>
      <c r="BE405" s="160"/>
      <c r="BF405" s="160"/>
      <c r="BG405" s="136">
        <f>报销单计算表!M15</f>
        <v>0</v>
      </c>
      <c r="BH405" s="160"/>
      <c r="BI405" s="160"/>
      <c r="BJ405" s="136"/>
      <c r="BK405" s="160"/>
      <c r="BL405" s="160"/>
      <c r="BM405" s="136"/>
      <c r="BN405" s="160"/>
      <c r="BO405" s="160"/>
      <c r="BP405" s="136"/>
      <c r="BQ405" s="160"/>
      <c r="BR405" s="160"/>
      <c r="BS405" s="136"/>
      <c r="BT405" s="160"/>
      <c r="BU405" s="160"/>
      <c r="BV405" s="136"/>
      <c r="BW405" s="160"/>
      <c r="BX405" s="160"/>
      <c r="BY405" s="136"/>
      <c r="BZ405" s="160"/>
      <c r="CA405" s="160"/>
      <c r="CB405" s="136"/>
      <c r="CC405" s="160"/>
      <c r="CD405" s="160"/>
      <c r="CE405" s="136"/>
      <c r="CF405" s="160"/>
      <c r="CG405" s="160"/>
      <c r="CH405" s="136"/>
      <c r="CI405" s="160"/>
      <c r="CJ405" s="160"/>
      <c r="CK405" s="136"/>
      <c r="CL405" s="160"/>
      <c r="CM405" s="160"/>
      <c r="CN405" s="136"/>
      <c r="CO405" s="160"/>
      <c r="CP405" s="160"/>
      <c r="CQ405" s="136"/>
    </row>
    <row r="406" s="85" customFormat="1" ht="24" customHeight="1" outlineLevel="3" spans="1:95">
      <c r="A406" s="124"/>
      <c r="B406" s="125"/>
      <c r="C406" s="126"/>
      <c r="D406" s="124"/>
      <c r="E406" s="125"/>
      <c r="F406" s="125"/>
      <c r="G406" s="125"/>
      <c r="H406" s="127"/>
      <c r="I406" s="127"/>
      <c r="J406" s="127">
        <f>Z406+AC406+AF406+AI406+AL406+AO406+AR406+AU406+AX406+BA406+BD406+BG406</f>
        <v>0</v>
      </c>
      <c r="K406" s="127">
        <f>K405+1</f>
        <v>2</v>
      </c>
      <c r="L406" s="152"/>
      <c r="M406" s="153">
        <f>IFERROR(VLOOKUP($L406,'2-2 引出数据_合同数据仓库'!$B$2:$BP$10000,3,FALSE),0)</f>
        <v>0</v>
      </c>
      <c r="N406" s="127"/>
      <c r="O406" s="153">
        <f>IFERROR(VLOOKUP((LEFT(VLOOKUP($L406,'2-2 引出数据_合同数据仓库'!$B$2:$BP$10000,64,FALSE),15)&amp;(RIGHT(VLOOKUP($L406,'2-2 引出数据_合同数据仓库'!$B$2:$BP$10000,64,FALSE),4)+1)),'2-2 引出数据_合同数据仓库'!$B$2:$BP$10000,3,FALSE),0)</f>
        <v>0</v>
      </c>
      <c r="P406" s="127"/>
      <c r="Q406" s="127">
        <f>IFERROR(VLOOKUP($L406,'2-2 引出数据_合同数据仓库'!$B$2:$BP$10000,28,FALSE),0)</f>
        <v>0</v>
      </c>
      <c r="R406" s="127">
        <f>IFERROR(VLOOKUP($L406,'2-2 引出数据_合同数据仓库'!$B$2:$BP$10000,29,FALSE),0)</f>
        <v>0</v>
      </c>
      <c r="S406" s="127">
        <f>IFERROR(VLOOKUP($L406,'2-2 引出数据_合同数据仓库'!$B$2:$BP$10000,4,FALSE),0)</f>
        <v>0</v>
      </c>
      <c r="T406" s="127"/>
      <c r="U406" s="127">
        <f>IFERROR(VLOOKUP($L406,'2-2 引出数据_合同数据仓库'!$B$2:$BP$10000,15,FALSE),0)</f>
        <v>0</v>
      </c>
      <c r="V406" s="127">
        <f>U406/(S406-R406+1)*365</f>
        <v>0</v>
      </c>
      <c r="W406" s="127"/>
      <c r="X406" s="159">
        <v>45658</v>
      </c>
      <c r="Y406" s="159">
        <f>X406+30</f>
        <v>45688</v>
      </c>
      <c r="Z406" s="163">
        <f>IFERROR(IF(($R406-Y406)&gt;=0,0,IF(($S406-X406)&lt;0,0,IF(AND(($S406-Y406)&gt;0,(X406-$R406)&gt;0),$V406/365*(Y406-X406+1),IF(AND(($S406-Y406)&lt;=0,(X406-$R406)&gt;0),$V406/365*($S406-X406+1),$V406/365*(Y406-$R406+1))))),0)</f>
        <v>0</v>
      </c>
      <c r="AA406" s="159">
        <f>Y406+1</f>
        <v>45689</v>
      </c>
      <c r="AB406" s="159">
        <f>AA406+27</f>
        <v>45716</v>
      </c>
      <c r="AC406" s="163">
        <f>IFERROR(IF(($R406-AB406)&gt;=0,0,IF(($S406-AA406)&lt;0,0,IF(AND(($S406-AB406)&gt;0,(AA406-$R406)&gt;0),$V406/365*(AB406-AA406+1),IF(AND(($S406-AB406)&lt;=0,(AA406-$R406)&gt;0),$V406/365*($S406-AA406+1),$V406/365*(AB406-$R406+1))))),0)</f>
        <v>0</v>
      </c>
      <c r="AD406" s="159">
        <f>AB406+1</f>
        <v>45717</v>
      </c>
      <c r="AE406" s="159">
        <f>AD406+30</f>
        <v>45747</v>
      </c>
      <c r="AF406" s="163">
        <f>IFERROR(IF(($R406-AE406)&gt;=0,0,IF(($S406-AD406)&lt;0,0,IF(AND(($S406-AE406)&gt;0,(AD406-$R406)&gt;0),$V406/365*(AE406-AD406+1),IF(AND(($S406-AE406)&lt;=0,(AD406-$R406)&gt;0),$V406/365*($S406-AD406+1),$V406/365*(AE406-$R406+1))))),0)</f>
        <v>0</v>
      </c>
      <c r="AG406" s="159">
        <f>AE406+1</f>
        <v>45748</v>
      </c>
      <c r="AH406" s="159">
        <f>AG406+29</f>
        <v>45777</v>
      </c>
      <c r="AI406" s="163">
        <f>IFERROR(IF(($R406-AH406)&gt;=0,0,IF(($S406-AG406)&lt;0,0,IF(AND(($S406-AH406)&gt;0,(AG406-$R406)&gt;0),$V406/365*(AH406-AG406+1),IF(AND(($S406-AH406)&lt;=0,(AG406-$R406)&gt;0),$V406/365*($S406-AG406+1),$V406/365*(AH406-$R406+1))))),0)</f>
        <v>0</v>
      </c>
      <c r="AJ406" s="159">
        <f>AH406+1</f>
        <v>45778</v>
      </c>
      <c r="AK406" s="159">
        <f>AJ406+30</f>
        <v>45808</v>
      </c>
      <c r="AL406" s="163">
        <f>IFERROR(IF(($R406-AK406)&gt;=0,0,IF(($S406-AJ406)&lt;0,0,IF(AND(($S406-AK406)&gt;0,(AJ406-$R406)&gt;0),$V406/365*(AK406-AJ406+1),IF(AND(($S406-AK406)&lt;=0,(AJ406-$R406)&gt;0),$V406/365*($S406-AJ406+1),$V406/365*(AK406-$R406+1))))),0)</f>
        <v>0</v>
      </c>
      <c r="AM406" s="159">
        <f>AK406+1</f>
        <v>45809</v>
      </c>
      <c r="AN406" s="159">
        <f>AM406+29</f>
        <v>45838</v>
      </c>
      <c r="AO406" s="163">
        <f>IFERROR(IF(($R406-AN406)&gt;=0,0,IF(($S406-AM406)&lt;0,0,IF(AND(($S406-AN406)&gt;0,(AM406-$R406)&gt;0),$V406/365*(AN406-AM406+1),IF(AND(($S406-AN406)&lt;=0,(AM406-$R406)&gt;0),$V406/365*($S406-AM406+1),$V406/365*(AN406-$R406+1))))),0)</f>
        <v>0</v>
      </c>
      <c r="AP406" s="159">
        <f>AN406+1</f>
        <v>45839</v>
      </c>
      <c r="AQ406" s="159">
        <f>AP406+30</f>
        <v>45869</v>
      </c>
      <c r="AR406" s="163">
        <f>IFERROR(IF(($R406-AQ406)&gt;=0,0,IF(($S406-AP406)&lt;0,0,IF(AND(($S406-AQ406)&gt;0,(AP406-$R406)&gt;0),$V406/365*(AQ406-AP406+1),IF(AND(($S406-AQ406)&lt;=0,(AP406-$R406)&gt;0),$V406/365*($S406-AP406+1),$V406/365*(AQ406-$R406+1))))),0)</f>
        <v>0</v>
      </c>
      <c r="AS406" s="159">
        <f>AQ406+1</f>
        <v>45870</v>
      </c>
      <c r="AT406" s="159">
        <f>AS406+30</f>
        <v>45900</v>
      </c>
      <c r="AU406" s="163">
        <f>IFERROR(IF(($R406-AT406)&gt;=0,0,IF(($S406-AS406)&lt;0,0,IF(AND(($S406-AT406)&gt;0,(AS406-$R406)&gt;0),$V406/365*(AT406-AS406+1),IF(AND(($S406-AT406)&lt;=0,(AS406-$R406)&gt;0),$V406/365*($S406-AS406+1),$V406/365*(AT406-$R406+1))))),0)</f>
        <v>0</v>
      </c>
      <c r="AV406" s="159">
        <f>AT406+1</f>
        <v>45901</v>
      </c>
      <c r="AW406" s="159">
        <f>AV406+29</f>
        <v>45930</v>
      </c>
      <c r="AX406" s="163">
        <f>IFERROR(IF(($R406-AW406)&gt;=0,0,IF(($S406-AV406)&lt;0,0,IF(AND(($S406-AW406)&gt;0,(AV406-$R406)&gt;0),$V406/365*(AW406-AV406+1),IF(AND(($S406-AW406)&lt;=0,(AV406-$R406)&gt;0),$V406/365*($S406-AV406+1),$V406/365*(AW406-$R406+1))))),0)</f>
        <v>0</v>
      </c>
      <c r="AY406" s="159">
        <f>AW406+1</f>
        <v>45931</v>
      </c>
      <c r="AZ406" s="159">
        <f>AY406+30</f>
        <v>45961</v>
      </c>
      <c r="BA406" s="163">
        <f>IFERROR(IF(($R406-AZ406)&gt;=0,0,IF(($S406-AY406)&lt;0,0,IF(AND(($S406-AZ406)&gt;0,(AY406-$R406)&gt;0),$V406/365*(AZ406-AY406+1),IF(AND(($S406-AZ406)&lt;=0,(AY406-$R406)&gt;0),$V406/365*($S406-AY406+1),$V406/365*(AZ406-$R406+1))))),0)</f>
        <v>0</v>
      </c>
      <c r="BB406" s="159">
        <f>AZ406+1</f>
        <v>45962</v>
      </c>
      <c r="BC406" s="159">
        <f>BB406+29</f>
        <v>45991</v>
      </c>
      <c r="BD406" s="163">
        <f>IFERROR(IF(($R406-BC406)&gt;=0,0,IF(($S406-BB406)&lt;0,0,IF(AND(($S406-BC406)&gt;0,(BB406-$R406)&gt;0),$V406/365*(BC406-BB406+1),IF(AND(($S406-BC406)&lt;=0,(BB406-$R406)&gt;0),$V406/365*($S406-BB406+1),$V406/365*(BC406-$R406+1))))),0)</f>
        <v>0</v>
      </c>
      <c r="BE406" s="159">
        <f>BC406+1</f>
        <v>45992</v>
      </c>
      <c r="BF406" s="159">
        <f>BE406+30</f>
        <v>46022</v>
      </c>
      <c r="BG406" s="163">
        <f>IFERROR(IF(($R406-BF406)&gt;=0,0,IF(($S406-BE406)&lt;0,0,IF(AND(($S406-BF406)&gt;0,(BE406-$R406)&gt;0),$V406/365*(BF406-BE406+1),IF(AND(($S406-BF406)&lt;=0,(BE406-$R406)&gt;0),$V406/365*($S406-BE406+1),$V406/365*(BF406-$R406+1))))),0)</f>
        <v>0</v>
      </c>
      <c r="BH406" s="159">
        <v>46023</v>
      </c>
      <c r="BI406" s="159">
        <f>BH406+30</f>
        <v>46053</v>
      </c>
      <c r="BJ406" s="163">
        <f>IFERROR(IF(($R406-BI406)&gt;=0,0,IF(($S406-BH406)&lt;0,0,IF(AND(($S406-BI406)&gt;0,(BH406-$R406)&gt;0),$V406/365*(BI406-BH406+1),IF(AND(($S406-BI406)&lt;=0,(BH406-$R406)&gt;0),$V406/365*($S406-BH406+1),$V406/365*(BI406-$R406+1))))),0)</f>
        <v>0</v>
      </c>
      <c r="BK406" s="159">
        <f>BI406+1</f>
        <v>46054</v>
      </c>
      <c r="BL406" s="159">
        <f>BK406+27</f>
        <v>46081</v>
      </c>
      <c r="BM406" s="163">
        <f>IFERROR(IF(($R406-BL406)&gt;=0,0,IF(($S406-BK406)&lt;0,0,IF(AND(($S406-BL406)&gt;0,(BK406-$R406)&gt;0),$V406/365*(BL406-BK406+1),IF(AND(($S406-BL406)&lt;=0,(BK406-$R406)&gt;0),$V406/365*($S406-BK406+1),$V406/365*(BL406-$R406+1))))),0)</f>
        <v>0</v>
      </c>
      <c r="BN406" s="159">
        <f>BL406+1</f>
        <v>46082</v>
      </c>
      <c r="BO406" s="159">
        <f>BN406+30</f>
        <v>46112</v>
      </c>
      <c r="BP406" s="163">
        <f>IFERROR(IF(($R406-BO406)&gt;=0,0,IF(($S406-BN406)&lt;0,0,IF(AND(($S406-BO406)&gt;0,(BN406-$R406)&gt;0),$V406/365*(BO406-BN406+1),IF(AND(($S406-BO406)&lt;=0,(BN406-$R406)&gt;0),$V406/365*($S406-BN406+1),$V406/365*(BO406-$R406+1))))),0)</f>
        <v>0</v>
      </c>
      <c r="BQ406" s="159">
        <f>BO406+1</f>
        <v>46113</v>
      </c>
      <c r="BR406" s="159">
        <f>BQ406+29</f>
        <v>46142</v>
      </c>
      <c r="BS406" s="163">
        <f>IFERROR(IF(($R406-BR406)&gt;=0,0,IF(($S406-BQ406)&lt;0,0,IF(AND(($S406-BR406)&gt;0,(BQ406-$R406)&gt;0),$V406/365*(BR406-BQ406+1),IF(AND(($S406-BR406)&lt;=0,(BQ406-$R406)&gt;0),$V406/365*($S406-BQ406+1),$V406/365*(BR406-$R406+1))))),0)</f>
        <v>0</v>
      </c>
      <c r="BT406" s="159">
        <f>BR406+1</f>
        <v>46143</v>
      </c>
      <c r="BU406" s="159">
        <f>BT406+30</f>
        <v>46173</v>
      </c>
      <c r="BV406" s="163">
        <f>IFERROR(IF(($R406-BU406)&gt;=0,0,IF(($S406-BT406)&lt;0,0,IF(AND(($S406-BU406)&gt;0,(BT406-$R406)&gt;0),$V406/365*(BU406-BT406+1),IF(AND(($S406-BU406)&lt;=0,(BT406-$R406)&gt;0),$V406/365*($S406-BT406+1),$V406/365*(BU406-$R406+1))))),0)</f>
        <v>0</v>
      </c>
      <c r="BW406" s="159">
        <f>BU406+1</f>
        <v>46174</v>
      </c>
      <c r="BX406" s="159">
        <f>BW406+29</f>
        <v>46203</v>
      </c>
      <c r="BY406" s="163">
        <f>IFERROR(IF(($R406-BX406)&gt;=0,0,IF(($S406-BW406)&lt;0,0,IF(AND(($S406-BX406)&gt;0,(BW406-$R406)&gt;0),$V406/365*(BX406-BW406+1),IF(AND(($S406-BX406)&lt;=0,(BW406-$R406)&gt;0),$V406/365*($S406-BW406+1),$V406/365*(BX406-$R406+1))))),0)</f>
        <v>0</v>
      </c>
      <c r="BZ406" s="159">
        <f>BX406+1</f>
        <v>46204</v>
      </c>
      <c r="CA406" s="159">
        <f>BZ406+30</f>
        <v>46234</v>
      </c>
      <c r="CB406" s="163">
        <f>IFERROR(IF(($R406-CA406)&gt;=0,0,IF(($S406-BZ406)&lt;0,0,IF(AND(($S406-CA406)&gt;0,(BZ406-$R406)&gt;0),$V406/365*(CA406-BZ406+1),IF(AND(($S406-CA406)&lt;=0,(BZ406-$R406)&gt;0),$V406/365*($S406-BZ406+1),$V406/365*(CA406-$R406+1))))),0)</f>
        <v>0</v>
      </c>
      <c r="CC406" s="159">
        <f>CA406+1</f>
        <v>46235</v>
      </c>
      <c r="CD406" s="159">
        <f>CC406+30</f>
        <v>46265</v>
      </c>
      <c r="CE406" s="163">
        <f>IFERROR(IF(($R406-CD406)&gt;=0,0,IF(($S406-CC406)&lt;0,0,IF(AND(($S406-CD406)&gt;0,(CC406-$R406)&gt;0),$V406/365*(CD406-CC406+1),IF(AND(($S406-CD406)&lt;=0,(CC406-$R406)&gt;0),$V406/365*($S406-CC406+1),$V406/365*(CD406-$R406+1))))),0)</f>
        <v>0</v>
      </c>
      <c r="CF406" s="159">
        <f>CD406+1</f>
        <v>46266</v>
      </c>
      <c r="CG406" s="159">
        <f>CF406+29</f>
        <v>46295</v>
      </c>
      <c r="CH406" s="163">
        <f>IFERROR(IF(($R406-CG406)&gt;=0,0,IF(($S406-CF406)&lt;0,0,IF(AND(($S406-CG406)&gt;0,(CF406-$R406)&gt;0),$V406/365*(CG406-CF406+1),IF(AND(($S406-CG406)&lt;=0,(CF406-$R406)&gt;0),$V406/365*($S406-CF406+1),$V406/365*(CG406-$R406+1))))),0)</f>
        <v>0</v>
      </c>
      <c r="CI406" s="159">
        <f>CG406+1</f>
        <v>46296</v>
      </c>
      <c r="CJ406" s="159">
        <f>CI406+30</f>
        <v>46326</v>
      </c>
      <c r="CK406" s="163">
        <f>IFERROR(IF(($R406-CJ406)&gt;=0,0,IF(($S406-CI406)&lt;0,0,IF(AND(($S406-CJ406)&gt;0,(CI406-$R406)&gt;0),$V406/365*(CJ406-CI406+1),IF(AND(($S406-CJ406)&lt;=0,(CI406-$R406)&gt;0),$V406/365*($S406-CI406+1),$V406/365*(CJ406-$R406+1))))),0)</f>
        <v>0</v>
      </c>
      <c r="CL406" s="159">
        <f>CJ406+1</f>
        <v>46327</v>
      </c>
      <c r="CM406" s="159">
        <f>CL406+29</f>
        <v>46356</v>
      </c>
      <c r="CN406" s="163">
        <f>IFERROR(IF(($R406-CM406)&gt;=0,0,IF(($S406-CL406)&lt;0,0,IF(AND(($S406-CM406)&gt;0,(CL406-$R406)&gt;0),$V406/365*(CM406-CL406+1),IF(AND(($S406-CM406)&lt;=0,(CL406-$R406)&gt;0),$V406/365*($S406-CL406+1),$V406/365*(CM406-$R406+1))))),0)</f>
        <v>0</v>
      </c>
      <c r="CO406" s="159">
        <f>CM406+1</f>
        <v>46357</v>
      </c>
      <c r="CP406" s="159">
        <f>CO406+30</f>
        <v>46387</v>
      </c>
      <c r="CQ406" s="163">
        <f>IFERROR(IF(($R406-CP406)&gt;=0,0,IF(($S406-CO406)&lt;0,0,IF(AND(($S406-CP406)&gt;0,(CO406-$R406)&gt;0),$V406/365*(CP406-CO406+1),IF(AND(($S406-CP406)&lt;=0,(CO406-$R406)&gt;0),$V406/365*($S406-CO406+1),$V406/365*(CP406-$R406+1))))),0)</f>
        <v>0</v>
      </c>
    </row>
    <row r="407" s="85" customFormat="1" ht="24" customHeight="1" outlineLevel="3" spans="1:95">
      <c r="A407" s="124"/>
      <c r="B407" s="125"/>
      <c r="C407" s="126"/>
      <c r="D407" s="124"/>
      <c r="E407" s="125"/>
      <c r="F407" s="125"/>
      <c r="G407" s="125"/>
      <c r="H407" s="127"/>
      <c r="I407" s="127"/>
      <c r="J407" s="127">
        <f>Z407+AC407+AF407+AI407+AL407+AO407+AR407+AU407+AX407+BA407+BD407+BG407</f>
        <v>0</v>
      </c>
      <c r="K407" s="127">
        <f>K406+1</f>
        <v>3</v>
      </c>
      <c r="L407" s="152"/>
      <c r="M407" s="153">
        <f>IFERROR(VLOOKUP($L407,'2-2 引出数据_合同数据仓库'!$B$2:$BP$10000,3,FALSE),0)</f>
        <v>0</v>
      </c>
      <c r="N407" s="127"/>
      <c r="O407" s="153">
        <f>IFERROR(VLOOKUP((LEFT(VLOOKUP($L407,'2-2 引出数据_合同数据仓库'!$B$2:$BP$10000,64,FALSE),15)&amp;(RIGHT(VLOOKUP($L407,'2-2 引出数据_合同数据仓库'!$B$2:$BP$10000,64,FALSE),4)+1)),'2-2 引出数据_合同数据仓库'!$B$2:$BP$10000,3,FALSE),0)</f>
        <v>0</v>
      </c>
      <c r="P407" s="127"/>
      <c r="Q407" s="127">
        <f>IFERROR(VLOOKUP($L407,'2-2 引出数据_合同数据仓库'!$B$2:$BP$10000,28,FALSE),0)</f>
        <v>0</v>
      </c>
      <c r="R407" s="127">
        <f>IFERROR(VLOOKUP($L407,'2-2 引出数据_合同数据仓库'!$B$2:$BP$10000,29,FALSE),0)</f>
        <v>0</v>
      </c>
      <c r="S407" s="127">
        <f>IFERROR(VLOOKUP($L407,'2-2 引出数据_合同数据仓库'!$B$2:$BP$10000,4,FALSE),0)</f>
        <v>0</v>
      </c>
      <c r="T407" s="127"/>
      <c r="U407" s="127">
        <f>IFERROR(VLOOKUP($L407,'2-2 引出数据_合同数据仓库'!$B$2:$BP$10000,15,FALSE),0)</f>
        <v>0</v>
      </c>
      <c r="V407" s="127">
        <f>U407/(S407-R407+1)*365</f>
        <v>0</v>
      </c>
      <c r="W407" s="127"/>
      <c r="X407" s="159">
        <v>45658</v>
      </c>
      <c r="Y407" s="159">
        <f>X407+30</f>
        <v>45688</v>
      </c>
      <c r="Z407" s="163">
        <f>IFERROR(IF(($R407-Y407)&gt;=0,0,IF(($S407-X407)&lt;0,0,IF(AND(($S407-Y407)&gt;0,(X407-$R407)&gt;0),$V407/365*(Y407-X407+1),IF(AND(($S407-Y407)&lt;=0,(X407-$R407)&gt;0),$V407/365*($S407-X407+1),$V407/365*(Y407-$R407+1))))),0)</f>
        <v>0</v>
      </c>
      <c r="AA407" s="159">
        <f>Y407+1</f>
        <v>45689</v>
      </c>
      <c r="AB407" s="159">
        <f>AA407+27</f>
        <v>45716</v>
      </c>
      <c r="AC407" s="163">
        <f>IFERROR(IF(($R407-AB407)&gt;=0,0,IF(($S407-AA407)&lt;0,0,IF(AND(($S407-AB407)&gt;0,(AA407-$R407)&gt;0),$V407/365*(AB407-AA407+1),IF(AND(($S407-AB407)&lt;=0,(AA407-$R407)&gt;0),$V407/365*($S407-AA407+1),$V407/365*(AB407-$R407+1))))),0)</f>
        <v>0</v>
      </c>
      <c r="AD407" s="159">
        <f>AB407+1</f>
        <v>45717</v>
      </c>
      <c r="AE407" s="159">
        <f>AD407+30</f>
        <v>45747</v>
      </c>
      <c r="AF407" s="163">
        <f>IFERROR(IF(($R407-AE407)&gt;=0,0,IF(($S407-AD407)&lt;0,0,IF(AND(($S407-AE407)&gt;0,(AD407-$R407)&gt;0),$V407/365*(AE407-AD407+1),IF(AND(($S407-AE407)&lt;=0,(AD407-$R407)&gt;0),$V407/365*($S407-AD407+1),$V407/365*(AE407-$R407+1))))),0)</f>
        <v>0</v>
      </c>
      <c r="AG407" s="159">
        <f>AE407+1</f>
        <v>45748</v>
      </c>
      <c r="AH407" s="159">
        <f>AG407+29</f>
        <v>45777</v>
      </c>
      <c r="AI407" s="163">
        <f>IFERROR(IF(($R407-AH407)&gt;=0,0,IF(($S407-AG407)&lt;0,0,IF(AND(($S407-AH407)&gt;0,(AG407-$R407)&gt;0),$V407/365*(AH407-AG407+1),IF(AND(($S407-AH407)&lt;=0,(AG407-$R407)&gt;0),$V407/365*($S407-AG407+1),$V407/365*(AH407-$R407+1))))),0)</f>
        <v>0</v>
      </c>
      <c r="AJ407" s="159">
        <f>AH407+1</f>
        <v>45778</v>
      </c>
      <c r="AK407" s="159">
        <f>AJ407+30</f>
        <v>45808</v>
      </c>
      <c r="AL407" s="163">
        <f>IFERROR(IF(($R407-AK407)&gt;=0,0,IF(($S407-AJ407)&lt;0,0,IF(AND(($S407-AK407)&gt;0,(AJ407-$R407)&gt;0),$V407/365*(AK407-AJ407+1),IF(AND(($S407-AK407)&lt;=0,(AJ407-$R407)&gt;0),$V407/365*($S407-AJ407+1),$V407/365*(AK407-$R407+1))))),0)</f>
        <v>0</v>
      </c>
      <c r="AM407" s="159">
        <f>AK407+1</f>
        <v>45809</v>
      </c>
      <c r="AN407" s="159">
        <f>AM407+29</f>
        <v>45838</v>
      </c>
      <c r="AO407" s="163">
        <f>IFERROR(IF(($R407-AN407)&gt;=0,0,IF(($S407-AM407)&lt;0,0,IF(AND(($S407-AN407)&gt;0,(AM407-$R407)&gt;0),$V407/365*(AN407-AM407+1),IF(AND(($S407-AN407)&lt;=0,(AM407-$R407)&gt;0),$V407/365*($S407-AM407+1),$V407/365*(AN407-$R407+1))))),0)</f>
        <v>0</v>
      </c>
      <c r="AP407" s="159">
        <f>AN407+1</f>
        <v>45839</v>
      </c>
      <c r="AQ407" s="159">
        <f>AP407+30</f>
        <v>45869</v>
      </c>
      <c r="AR407" s="163">
        <f>IFERROR(IF(($R407-AQ407)&gt;=0,0,IF(($S407-AP407)&lt;0,0,IF(AND(($S407-AQ407)&gt;0,(AP407-$R407)&gt;0),$V407/365*(AQ407-AP407+1),IF(AND(($S407-AQ407)&lt;=0,(AP407-$R407)&gt;0),$V407/365*($S407-AP407+1),$V407/365*(AQ407-$R407+1))))),0)</f>
        <v>0</v>
      </c>
      <c r="AS407" s="159">
        <f>AQ407+1</f>
        <v>45870</v>
      </c>
      <c r="AT407" s="159">
        <f>AS407+30</f>
        <v>45900</v>
      </c>
      <c r="AU407" s="163">
        <f>IFERROR(IF(($R407-AT407)&gt;=0,0,IF(($S407-AS407)&lt;0,0,IF(AND(($S407-AT407)&gt;0,(AS407-$R407)&gt;0),$V407/365*(AT407-AS407+1),IF(AND(($S407-AT407)&lt;=0,(AS407-$R407)&gt;0),$V407/365*($S407-AS407+1),$V407/365*(AT407-$R407+1))))),0)</f>
        <v>0</v>
      </c>
      <c r="AV407" s="159">
        <f>AT407+1</f>
        <v>45901</v>
      </c>
      <c r="AW407" s="159">
        <f>AV407+29</f>
        <v>45930</v>
      </c>
      <c r="AX407" s="163">
        <f>IFERROR(IF(($R407-AW407)&gt;=0,0,IF(($S407-AV407)&lt;0,0,IF(AND(($S407-AW407)&gt;0,(AV407-$R407)&gt;0),$V407/365*(AW407-AV407+1),IF(AND(($S407-AW407)&lt;=0,(AV407-$R407)&gt;0),$V407/365*($S407-AV407+1),$V407/365*(AW407-$R407+1))))),0)</f>
        <v>0</v>
      </c>
      <c r="AY407" s="159">
        <f>AW407+1</f>
        <v>45931</v>
      </c>
      <c r="AZ407" s="159">
        <f>AY407+30</f>
        <v>45961</v>
      </c>
      <c r="BA407" s="163">
        <f>IFERROR(IF(($R407-AZ407)&gt;=0,0,IF(($S407-AY407)&lt;0,0,IF(AND(($S407-AZ407)&gt;0,(AY407-$R407)&gt;0),$V407/365*(AZ407-AY407+1),IF(AND(($S407-AZ407)&lt;=0,(AY407-$R407)&gt;0),$V407/365*($S407-AY407+1),$V407/365*(AZ407-$R407+1))))),0)</f>
        <v>0</v>
      </c>
      <c r="BB407" s="159">
        <f>AZ407+1</f>
        <v>45962</v>
      </c>
      <c r="BC407" s="159">
        <f>BB407+29</f>
        <v>45991</v>
      </c>
      <c r="BD407" s="163">
        <f>IFERROR(IF(($R407-BC407)&gt;=0,0,IF(($S407-BB407)&lt;0,0,IF(AND(($S407-BC407)&gt;0,(BB407-$R407)&gt;0),$V407/365*(BC407-BB407+1),IF(AND(($S407-BC407)&lt;=0,(BB407-$R407)&gt;0),$V407/365*($S407-BB407+1),$V407/365*(BC407-$R407+1))))),0)</f>
        <v>0</v>
      </c>
      <c r="BE407" s="159">
        <f>BC407+1</f>
        <v>45992</v>
      </c>
      <c r="BF407" s="159">
        <f>BE407+30</f>
        <v>46022</v>
      </c>
      <c r="BG407" s="163">
        <f>IFERROR(IF(($R407-BF407)&gt;=0,0,IF(($S407-BE407)&lt;0,0,IF(AND(($S407-BF407)&gt;0,(BE407-$R407)&gt;0),$V407/365*(BF407-BE407+1),IF(AND(($S407-BF407)&lt;=0,(BE407-$R407)&gt;0),$V407/365*($S407-BE407+1),$V407/365*(BF407-$R407+1))))),0)</f>
        <v>0</v>
      </c>
      <c r="BH407" s="159">
        <v>46023</v>
      </c>
      <c r="BI407" s="159">
        <f>BH407+30</f>
        <v>46053</v>
      </c>
      <c r="BJ407" s="163">
        <f>IFERROR(IF(($R407-BI407)&gt;=0,0,IF(($S407-BH407)&lt;0,0,IF(AND(($S407-BI407)&gt;0,(BH407-$R407)&gt;0),$V407/365*(BI407-BH407+1),IF(AND(($S407-BI407)&lt;=0,(BH407-$R407)&gt;0),$V407/365*($S407-BH407+1),$V407/365*(BI407-$R407+1))))),0)</f>
        <v>0</v>
      </c>
      <c r="BK407" s="159">
        <f>BI407+1</f>
        <v>46054</v>
      </c>
      <c r="BL407" s="159">
        <f>BK407+27</f>
        <v>46081</v>
      </c>
      <c r="BM407" s="163">
        <f>IFERROR(IF(($R407-BL407)&gt;=0,0,IF(($S407-BK407)&lt;0,0,IF(AND(($S407-BL407)&gt;0,(BK407-$R407)&gt;0),$V407/365*(BL407-BK407+1),IF(AND(($S407-BL407)&lt;=0,(BK407-$R407)&gt;0),$V407/365*($S407-BK407+1),$V407/365*(BL407-$R407+1))))),0)</f>
        <v>0</v>
      </c>
      <c r="BN407" s="159">
        <f>BL407+1</f>
        <v>46082</v>
      </c>
      <c r="BO407" s="159">
        <f>BN407+30</f>
        <v>46112</v>
      </c>
      <c r="BP407" s="163">
        <f>IFERROR(IF(($R407-BO407)&gt;=0,0,IF(($S407-BN407)&lt;0,0,IF(AND(($S407-BO407)&gt;0,(BN407-$R407)&gt;0),$V407/365*(BO407-BN407+1),IF(AND(($S407-BO407)&lt;=0,(BN407-$R407)&gt;0),$V407/365*($S407-BN407+1),$V407/365*(BO407-$R407+1))))),0)</f>
        <v>0</v>
      </c>
      <c r="BQ407" s="159">
        <f>BO407+1</f>
        <v>46113</v>
      </c>
      <c r="BR407" s="159">
        <f>BQ407+29</f>
        <v>46142</v>
      </c>
      <c r="BS407" s="163">
        <f>IFERROR(IF(($R407-BR407)&gt;=0,0,IF(($S407-BQ407)&lt;0,0,IF(AND(($S407-BR407)&gt;0,(BQ407-$R407)&gt;0),$V407/365*(BR407-BQ407+1),IF(AND(($S407-BR407)&lt;=0,(BQ407-$R407)&gt;0),$V407/365*($S407-BQ407+1),$V407/365*(BR407-$R407+1))))),0)</f>
        <v>0</v>
      </c>
      <c r="BT407" s="159">
        <f>BR407+1</f>
        <v>46143</v>
      </c>
      <c r="BU407" s="159">
        <f>BT407+30</f>
        <v>46173</v>
      </c>
      <c r="BV407" s="163">
        <f>IFERROR(IF(($R407-BU407)&gt;=0,0,IF(($S407-BT407)&lt;0,0,IF(AND(($S407-BU407)&gt;0,(BT407-$R407)&gt;0),$V407/365*(BU407-BT407+1),IF(AND(($S407-BU407)&lt;=0,(BT407-$R407)&gt;0),$V407/365*($S407-BT407+1),$V407/365*(BU407-$R407+1))))),0)</f>
        <v>0</v>
      </c>
      <c r="BW407" s="159">
        <f>BU407+1</f>
        <v>46174</v>
      </c>
      <c r="BX407" s="159">
        <f>BW407+29</f>
        <v>46203</v>
      </c>
      <c r="BY407" s="163">
        <f>IFERROR(IF(($R407-BX407)&gt;=0,0,IF(($S407-BW407)&lt;0,0,IF(AND(($S407-BX407)&gt;0,(BW407-$R407)&gt;0),$V407/365*(BX407-BW407+1),IF(AND(($S407-BX407)&lt;=0,(BW407-$R407)&gt;0),$V407/365*($S407-BW407+1),$V407/365*(BX407-$R407+1))))),0)</f>
        <v>0</v>
      </c>
      <c r="BZ407" s="159">
        <f>BX407+1</f>
        <v>46204</v>
      </c>
      <c r="CA407" s="159">
        <f>BZ407+30</f>
        <v>46234</v>
      </c>
      <c r="CB407" s="163">
        <f>IFERROR(IF(($R407-CA407)&gt;=0,0,IF(($S407-BZ407)&lt;0,0,IF(AND(($S407-CA407)&gt;0,(BZ407-$R407)&gt;0),$V407/365*(CA407-BZ407+1),IF(AND(($S407-CA407)&lt;=0,(BZ407-$R407)&gt;0),$V407/365*($S407-BZ407+1),$V407/365*(CA407-$R407+1))))),0)</f>
        <v>0</v>
      </c>
      <c r="CC407" s="159">
        <f>CA407+1</f>
        <v>46235</v>
      </c>
      <c r="CD407" s="159">
        <f>CC407+30</f>
        <v>46265</v>
      </c>
      <c r="CE407" s="163">
        <f>IFERROR(IF(($R407-CD407)&gt;=0,0,IF(($S407-CC407)&lt;0,0,IF(AND(($S407-CD407)&gt;0,(CC407-$R407)&gt;0),$V407/365*(CD407-CC407+1),IF(AND(($S407-CD407)&lt;=0,(CC407-$R407)&gt;0),$V407/365*($S407-CC407+1),$V407/365*(CD407-$R407+1))))),0)</f>
        <v>0</v>
      </c>
      <c r="CF407" s="159">
        <f>CD407+1</f>
        <v>46266</v>
      </c>
      <c r="CG407" s="159">
        <f>CF407+29</f>
        <v>46295</v>
      </c>
      <c r="CH407" s="163">
        <f>IFERROR(IF(($R407-CG407)&gt;=0,0,IF(($S407-CF407)&lt;0,0,IF(AND(($S407-CG407)&gt;0,(CF407-$R407)&gt;0),$V407/365*(CG407-CF407+1),IF(AND(($S407-CG407)&lt;=0,(CF407-$R407)&gt;0),$V407/365*($S407-CF407+1),$V407/365*(CG407-$R407+1))))),0)</f>
        <v>0</v>
      </c>
      <c r="CI407" s="159">
        <f>CG407+1</f>
        <v>46296</v>
      </c>
      <c r="CJ407" s="159">
        <f>CI407+30</f>
        <v>46326</v>
      </c>
      <c r="CK407" s="163">
        <f>IFERROR(IF(($R407-CJ407)&gt;=0,0,IF(($S407-CI407)&lt;0,0,IF(AND(($S407-CJ407)&gt;0,(CI407-$R407)&gt;0),$V407/365*(CJ407-CI407+1),IF(AND(($S407-CJ407)&lt;=0,(CI407-$R407)&gt;0),$V407/365*($S407-CI407+1),$V407/365*(CJ407-$R407+1))))),0)</f>
        <v>0</v>
      </c>
      <c r="CL407" s="159">
        <f>CJ407+1</f>
        <v>46327</v>
      </c>
      <c r="CM407" s="159">
        <f>CL407+29</f>
        <v>46356</v>
      </c>
      <c r="CN407" s="163">
        <f>IFERROR(IF(($R407-CM407)&gt;=0,0,IF(($S407-CL407)&lt;0,0,IF(AND(($S407-CM407)&gt;0,(CL407-$R407)&gt;0),$V407/365*(CM407-CL407+1),IF(AND(($S407-CM407)&lt;=0,(CL407-$R407)&gt;0),$V407/365*($S407-CL407+1),$V407/365*(CM407-$R407+1))))),0)</f>
        <v>0</v>
      </c>
      <c r="CO407" s="159">
        <f>CM407+1</f>
        <v>46357</v>
      </c>
      <c r="CP407" s="159">
        <f>CO407+30</f>
        <v>46387</v>
      </c>
      <c r="CQ407" s="163">
        <f>IFERROR(IF(($R407-CP407)&gt;=0,0,IF(($S407-CO407)&lt;0,0,IF(AND(($S407-CP407)&gt;0,(CO407-$R407)&gt;0),$V407/365*(CP407-CO407+1),IF(AND(($S407-CP407)&lt;=0,(CO407-$R407)&gt;0),$V407/365*($S407-CO407+1),$V407/365*(CP407-$R407+1))))),0)</f>
        <v>0</v>
      </c>
    </row>
    <row r="408" s="85" customFormat="1" ht="24" customHeight="1" outlineLevel="3" spans="1:95">
      <c r="A408" s="124"/>
      <c r="B408" s="125"/>
      <c r="C408" s="126"/>
      <c r="D408" s="124"/>
      <c r="E408" s="125"/>
      <c r="F408" s="125"/>
      <c r="G408" s="125"/>
      <c r="H408" s="127"/>
      <c r="I408" s="127"/>
      <c r="J408" s="127">
        <f>Z408+AC408+AF408+AI408+AL408+AO408+AR408+AU408+AX408+BA408+BD408+BG408</f>
        <v>0</v>
      </c>
      <c r="K408" s="127">
        <f>K407+1</f>
        <v>4</v>
      </c>
      <c r="L408" s="152"/>
      <c r="M408" s="153">
        <f>IFERROR(VLOOKUP($L408,'2-2 引出数据_合同数据仓库'!$B$2:$BP$10000,3,FALSE),0)</f>
        <v>0</v>
      </c>
      <c r="N408" s="127"/>
      <c r="O408" s="153">
        <f>IFERROR(VLOOKUP((LEFT(VLOOKUP($L408,'2-2 引出数据_合同数据仓库'!$B$2:$BP$10000,64,FALSE),15)&amp;(RIGHT(VLOOKUP($L408,'2-2 引出数据_合同数据仓库'!$B$2:$BP$10000,64,FALSE),4)+1)),'2-2 引出数据_合同数据仓库'!$B$2:$BP$10000,3,FALSE),0)</f>
        <v>0</v>
      </c>
      <c r="P408" s="127"/>
      <c r="Q408" s="127">
        <f>IFERROR(VLOOKUP($L408,'2-2 引出数据_合同数据仓库'!$B$2:$BP$10000,28,FALSE),0)</f>
        <v>0</v>
      </c>
      <c r="R408" s="127">
        <f>IFERROR(VLOOKUP($L408,'2-2 引出数据_合同数据仓库'!$B$2:$BP$10000,29,FALSE),0)</f>
        <v>0</v>
      </c>
      <c r="S408" s="127">
        <f>IFERROR(VLOOKUP($L408,'2-2 引出数据_合同数据仓库'!$B$2:$BP$10000,4,FALSE),0)</f>
        <v>0</v>
      </c>
      <c r="T408" s="127"/>
      <c r="U408" s="127">
        <f>IFERROR(VLOOKUP($L408,'2-2 引出数据_合同数据仓库'!$B$2:$BP$10000,15,FALSE),0)</f>
        <v>0</v>
      </c>
      <c r="V408" s="127">
        <f>U408/(S408-R408+1)*365</f>
        <v>0</v>
      </c>
      <c r="W408" s="127"/>
      <c r="X408" s="159">
        <v>45658</v>
      </c>
      <c r="Y408" s="159">
        <f>X408+30</f>
        <v>45688</v>
      </c>
      <c r="Z408" s="163">
        <f>IFERROR(IF(($R408-Y408)&gt;=0,0,IF(($S408-X408)&lt;0,0,IF(AND(($S408-Y408)&gt;0,(X408-$R408)&gt;0),$V408/365*(Y408-X408+1),IF(AND(($S408-Y408)&lt;=0,(X408-$R408)&gt;0),$V408/365*($S408-X408+1),$V408/365*(Y408-$R408+1))))),0)</f>
        <v>0</v>
      </c>
      <c r="AA408" s="159">
        <f>Y408+1</f>
        <v>45689</v>
      </c>
      <c r="AB408" s="159">
        <f>AA408+27</f>
        <v>45716</v>
      </c>
      <c r="AC408" s="163">
        <f>IFERROR(IF(($R408-AB408)&gt;=0,0,IF(($S408-AA408)&lt;0,0,IF(AND(($S408-AB408)&gt;0,(AA408-$R408)&gt;0),$V408/365*(AB408-AA408+1),IF(AND(($S408-AB408)&lt;=0,(AA408-$R408)&gt;0),$V408/365*($S408-AA408+1),$V408/365*(AB408-$R408+1))))),0)</f>
        <v>0</v>
      </c>
      <c r="AD408" s="159">
        <f>AB408+1</f>
        <v>45717</v>
      </c>
      <c r="AE408" s="159">
        <f>AD408+30</f>
        <v>45747</v>
      </c>
      <c r="AF408" s="163">
        <f>IFERROR(IF(($R408-AE408)&gt;=0,0,IF(($S408-AD408)&lt;0,0,IF(AND(($S408-AE408)&gt;0,(AD408-$R408)&gt;0),$V408/365*(AE408-AD408+1),IF(AND(($S408-AE408)&lt;=0,(AD408-$R408)&gt;0),$V408/365*($S408-AD408+1),$V408/365*(AE408-$R408+1))))),0)</f>
        <v>0</v>
      </c>
      <c r="AG408" s="159">
        <f>AE408+1</f>
        <v>45748</v>
      </c>
      <c r="AH408" s="159">
        <f>AG408+29</f>
        <v>45777</v>
      </c>
      <c r="AI408" s="163">
        <f>IFERROR(IF(($R408-AH408)&gt;=0,0,IF(($S408-AG408)&lt;0,0,IF(AND(($S408-AH408)&gt;0,(AG408-$R408)&gt;0),$V408/365*(AH408-AG408+1),IF(AND(($S408-AH408)&lt;=0,(AG408-$R408)&gt;0),$V408/365*($S408-AG408+1),$V408/365*(AH408-$R408+1))))),0)</f>
        <v>0</v>
      </c>
      <c r="AJ408" s="159">
        <f>AH408+1</f>
        <v>45778</v>
      </c>
      <c r="AK408" s="159">
        <f>AJ408+30</f>
        <v>45808</v>
      </c>
      <c r="AL408" s="163">
        <f>IFERROR(IF(($R408-AK408)&gt;=0,0,IF(($S408-AJ408)&lt;0,0,IF(AND(($S408-AK408)&gt;0,(AJ408-$R408)&gt;0),$V408/365*(AK408-AJ408+1),IF(AND(($S408-AK408)&lt;=0,(AJ408-$R408)&gt;0),$V408/365*($S408-AJ408+1),$V408/365*(AK408-$R408+1))))),0)</f>
        <v>0</v>
      </c>
      <c r="AM408" s="159">
        <f>AK408+1</f>
        <v>45809</v>
      </c>
      <c r="AN408" s="159">
        <f>AM408+29</f>
        <v>45838</v>
      </c>
      <c r="AO408" s="163">
        <f>IFERROR(IF(($R408-AN408)&gt;=0,0,IF(($S408-AM408)&lt;0,0,IF(AND(($S408-AN408)&gt;0,(AM408-$R408)&gt;0),$V408/365*(AN408-AM408+1),IF(AND(($S408-AN408)&lt;=0,(AM408-$R408)&gt;0),$V408/365*($S408-AM408+1),$V408/365*(AN408-$R408+1))))),0)</f>
        <v>0</v>
      </c>
      <c r="AP408" s="159">
        <f>AN408+1</f>
        <v>45839</v>
      </c>
      <c r="AQ408" s="159">
        <f>AP408+30</f>
        <v>45869</v>
      </c>
      <c r="AR408" s="163">
        <f>IFERROR(IF(($R408-AQ408)&gt;=0,0,IF(($S408-AP408)&lt;0,0,IF(AND(($S408-AQ408)&gt;0,(AP408-$R408)&gt;0),$V408/365*(AQ408-AP408+1),IF(AND(($S408-AQ408)&lt;=0,(AP408-$R408)&gt;0),$V408/365*($S408-AP408+1),$V408/365*(AQ408-$R408+1))))),0)</f>
        <v>0</v>
      </c>
      <c r="AS408" s="159">
        <f>AQ408+1</f>
        <v>45870</v>
      </c>
      <c r="AT408" s="159">
        <f>AS408+30</f>
        <v>45900</v>
      </c>
      <c r="AU408" s="163">
        <f>IFERROR(IF(($R408-AT408)&gt;=0,0,IF(($S408-AS408)&lt;0,0,IF(AND(($S408-AT408)&gt;0,(AS408-$R408)&gt;0),$V408/365*(AT408-AS408+1),IF(AND(($S408-AT408)&lt;=0,(AS408-$R408)&gt;0),$V408/365*($S408-AS408+1),$V408/365*(AT408-$R408+1))))),0)</f>
        <v>0</v>
      </c>
      <c r="AV408" s="159">
        <f>AT408+1</f>
        <v>45901</v>
      </c>
      <c r="AW408" s="159">
        <f>AV408+29</f>
        <v>45930</v>
      </c>
      <c r="AX408" s="163">
        <f>IFERROR(IF(($R408-AW408)&gt;=0,0,IF(($S408-AV408)&lt;0,0,IF(AND(($S408-AW408)&gt;0,(AV408-$R408)&gt;0),$V408/365*(AW408-AV408+1),IF(AND(($S408-AW408)&lt;=0,(AV408-$R408)&gt;0),$V408/365*($S408-AV408+1),$V408/365*(AW408-$R408+1))))),0)</f>
        <v>0</v>
      </c>
      <c r="AY408" s="159">
        <f>AW408+1</f>
        <v>45931</v>
      </c>
      <c r="AZ408" s="159">
        <f>AY408+30</f>
        <v>45961</v>
      </c>
      <c r="BA408" s="163">
        <f>IFERROR(IF(($R408-AZ408)&gt;=0,0,IF(($S408-AY408)&lt;0,0,IF(AND(($S408-AZ408)&gt;0,(AY408-$R408)&gt;0),$V408/365*(AZ408-AY408+1),IF(AND(($S408-AZ408)&lt;=0,(AY408-$R408)&gt;0),$V408/365*($S408-AY408+1),$V408/365*(AZ408-$R408+1))))),0)</f>
        <v>0</v>
      </c>
      <c r="BB408" s="159">
        <f>AZ408+1</f>
        <v>45962</v>
      </c>
      <c r="BC408" s="159">
        <f>BB408+29</f>
        <v>45991</v>
      </c>
      <c r="BD408" s="163">
        <f>IFERROR(IF(($R408-BC408)&gt;=0,0,IF(($S408-BB408)&lt;0,0,IF(AND(($S408-BC408)&gt;0,(BB408-$R408)&gt;0),$V408/365*(BC408-BB408+1),IF(AND(($S408-BC408)&lt;=0,(BB408-$R408)&gt;0),$V408/365*($S408-BB408+1),$V408/365*(BC408-$R408+1))))),0)</f>
        <v>0</v>
      </c>
      <c r="BE408" s="159">
        <f>BC408+1</f>
        <v>45992</v>
      </c>
      <c r="BF408" s="159">
        <f>BE408+30</f>
        <v>46022</v>
      </c>
      <c r="BG408" s="163">
        <f>IFERROR(IF(($R408-BF408)&gt;=0,0,IF(($S408-BE408)&lt;0,0,IF(AND(($S408-BF408)&gt;0,(BE408-$R408)&gt;0),$V408/365*(BF408-BE408+1),IF(AND(($S408-BF408)&lt;=0,(BE408-$R408)&gt;0),$V408/365*($S408-BE408+1),$V408/365*(BF408-$R408+1))))),0)</f>
        <v>0</v>
      </c>
      <c r="BH408" s="159">
        <v>46023</v>
      </c>
      <c r="BI408" s="159">
        <f>BH408+30</f>
        <v>46053</v>
      </c>
      <c r="BJ408" s="163">
        <f>IFERROR(IF(($R408-BI408)&gt;=0,0,IF(($S408-BH408)&lt;0,0,IF(AND(($S408-BI408)&gt;0,(BH408-$R408)&gt;0),$V408/365*(BI408-BH408+1),IF(AND(($S408-BI408)&lt;=0,(BH408-$R408)&gt;0),$V408/365*($S408-BH408+1),$V408/365*(BI408-$R408+1))))),0)</f>
        <v>0</v>
      </c>
      <c r="BK408" s="159">
        <f>BI408+1</f>
        <v>46054</v>
      </c>
      <c r="BL408" s="159">
        <f>BK408+27</f>
        <v>46081</v>
      </c>
      <c r="BM408" s="163">
        <f>IFERROR(IF(($R408-BL408)&gt;=0,0,IF(($S408-BK408)&lt;0,0,IF(AND(($S408-BL408)&gt;0,(BK408-$R408)&gt;0),$V408/365*(BL408-BK408+1),IF(AND(($S408-BL408)&lt;=0,(BK408-$R408)&gt;0),$V408/365*($S408-BK408+1),$V408/365*(BL408-$R408+1))))),0)</f>
        <v>0</v>
      </c>
      <c r="BN408" s="159">
        <f>BL408+1</f>
        <v>46082</v>
      </c>
      <c r="BO408" s="159">
        <f>BN408+30</f>
        <v>46112</v>
      </c>
      <c r="BP408" s="163">
        <f>IFERROR(IF(($R408-BO408)&gt;=0,0,IF(($S408-BN408)&lt;0,0,IF(AND(($S408-BO408)&gt;0,(BN408-$R408)&gt;0),$V408/365*(BO408-BN408+1),IF(AND(($S408-BO408)&lt;=0,(BN408-$R408)&gt;0),$V408/365*($S408-BN408+1),$V408/365*(BO408-$R408+1))))),0)</f>
        <v>0</v>
      </c>
      <c r="BQ408" s="159">
        <f>BO408+1</f>
        <v>46113</v>
      </c>
      <c r="BR408" s="159">
        <f>BQ408+29</f>
        <v>46142</v>
      </c>
      <c r="BS408" s="163">
        <f>IFERROR(IF(($R408-BR408)&gt;=0,0,IF(($S408-BQ408)&lt;0,0,IF(AND(($S408-BR408)&gt;0,(BQ408-$R408)&gt;0),$V408/365*(BR408-BQ408+1),IF(AND(($S408-BR408)&lt;=0,(BQ408-$R408)&gt;0),$V408/365*($S408-BQ408+1),$V408/365*(BR408-$R408+1))))),0)</f>
        <v>0</v>
      </c>
      <c r="BT408" s="159">
        <f>BR408+1</f>
        <v>46143</v>
      </c>
      <c r="BU408" s="159">
        <f>BT408+30</f>
        <v>46173</v>
      </c>
      <c r="BV408" s="163">
        <f>IFERROR(IF(($R408-BU408)&gt;=0,0,IF(($S408-BT408)&lt;0,0,IF(AND(($S408-BU408)&gt;0,(BT408-$R408)&gt;0),$V408/365*(BU408-BT408+1),IF(AND(($S408-BU408)&lt;=0,(BT408-$R408)&gt;0),$V408/365*($S408-BT408+1),$V408/365*(BU408-$R408+1))))),0)</f>
        <v>0</v>
      </c>
      <c r="BW408" s="159">
        <f>BU408+1</f>
        <v>46174</v>
      </c>
      <c r="BX408" s="159">
        <f>BW408+29</f>
        <v>46203</v>
      </c>
      <c r="BY408" s="163">
        <f>IFERROR(IF(($R408-BX408)&gt;=0,0,IF(($S408-BW408)&lt;0,0,IF(AND(($S408-BX408)&gt;0,(BW408-$R408)&gt;0),$V408/365*(BX408-BW408+1),IF(AND(($S408-BX408)&lt;=0,(BW408-$R408)&gt;0),$V408/365*($S408-BW408+1),$V408/365*(BX408-$R408+1))))),0)</f>
        <v>0</v>
      </c>
      <c r="BZ408" s="159">
        <f>BX408+1</f>
        <v>46204</v>
      </c>
      <c r="CA408" s="159">
        <f>BZ408+30</f>
        <v>46234</v>
      </c>
      <c r="CB408" s="163">
        <f>IFERROR(IF(($R408-CA408)&gt;=0,0,IF(($S408-BZ408)&lt;0,0,IF(AND(($S408-CA408)&gt;0,(BZ408-$R408)&gt;0),$V408/365*(CA408-BZ408+1),IF(AND(($S408-CA408)&lt;=0,(BZ408-$R408)&gt;0),$V408/365*($S408-BZ408+1),$V408/365*(CA408-$R408+1))))),0)</f>
        <v>0</v>
      </c>
      <c r="CC408" s="159">
        <f>CA408+1</f>
        <v>46235</v>
      </c>
      <c r="CD408" s="159">
        <f>CC408+30</f>
        <v>46265</v>
      </c>
      <c r="CE408" s="163">
        <f>IFERROR(IF(($R408-CD408)&gt;=0,0,IF(($S408-CC408)&lt;0,0,IF(AND(($S408-CD408)&gt;0,(CC408-$R408)&gt;0),$V408/365*(CD408-CC408+1),IF(AND(($S408-CD408)&lt;=0,(CC408-$R408)&gt;0),$V408/365*($S408-CC408+1),$V408/365*(CD408-$R408+1))))),0)</f>
        <v>0</v>
      </c>
      <c r="CF408" s="159">
        <f>CD408+1</f>
        <v>46266</v>
      </c>
      <c r="CG408" s="159">
        <f>CF408+29</f>
        <v>46295</v>
      </c>
      <c r="CH408" s="163">
        <f>IFERROR(IF(($R408-CG408)&gt;=0,0,IF(($S408-CF408)&lt;0,0,IF(AND(($S408-CG408)&gt;0,(CF408-$R408)&gt;0),$V408/365*(CG408-CF408+1),IF(AND(($S408-CG408)&lt;=0,(CF408-$R408)&gt;0),$V408/365*($S408-CF408+1),$V408/365*(CG408-$R408+1))))),0)</f>
        <v>0</v>
      </c>
      <c r="CI408" s="159">
        <f>CG408+1</f>
        <v>46296</v>
      </c>
      <c r="CJ408" s="159">
        <f>CI408+30</f>
        <v>46326</v>
      </c>
      <c r="CK408" s="163">
        <f>IFERROR(IF(($R408-CJ408)&gt;=0,0,IF(($S408-CI408)&lt;0,0,IF(AND(($S408-CJ408)&gt;0,(CI408-$R408)&gt;0),$V408/365*(CJ408-CI408+1),IF(AND(($S408-CJ408)&lt;=0,(CI408-$R408)&gt;0),$V408/365*($S408-CI408+1),$V408/365*(CJ408-$R408+1))))),0)</f>
        <v>0</v>
      </c>
      <c r="CL408" s="159">
        <f>CJ408+1</f>
        <v>46327</v>
      </c>
      <c r="CM408" s="159">
        <f>CL408+29</f>
        <v>46356</v>
      </c>
      <c r="CN408" s="163">
        <f>IFERROR(IF(($R408-CM408)&gt;=0,0,IF(($S408-CL408)&lt;0,0,IF(AND(($S408-CM408)&gt;0,(CL408-$R408)&gt;0),$V408/365*(CM408-CL408+1),IF(AND(($S408-CM408)&lt;=0,(CL408-$R408)&gt;0),$V408/365*($S408-CL408+1),$V408/365*(CM408-$R408+1))))),0)</f>
        <v>0</v>
      </c>
      <c r="CO408" s="159">
        <f>CM408+1</f>
        <v>46357</v>
      </c>
      <c r="CP408" s="159">
        <f>CO408+30</f>
        <v>46387</v>
      </c>
      <c r="CQ408" s="163">
        <f>IFERROR(IF(($R408-CP408)&gt;=0,0,IF(($S408-CO408)&lt;0,0,IF(AND(($S408-CP408)&gt;0,(CO408-$R408)&gt;0),$V408/365*(CP408-CO408+1),IF(AND(($S408-CP408)&lt;=0,(CO408-$R408)&gt;0),$V408/365*($S408-CO408+1),$V408/365*(CP408-$R408+1))))),0)</f>
        <v>0</v>
      </c>
    </row>
    <row r="409" s="85" customFormat="1" ht="24" customHeight="1" outlineLevel="4" spans="1:95">
      <c r="A409" s="128" t="s">
        <v>2815</v>
      </c>
      <c r="B409" s="129"/>
      <c r="C409" s="129"/>
      <c r="D409" s="129"/>
      <c r="E409" s="129"/>
      <c r="F409" s="129"/>
      <c r="G409" s="130"/>
      <c r="H409" s="131"/>
      <c r="I409" s="131"/>
      <c r="J409" s="131"/>
      <c r="K409" s="131"/>
      <c r="L409" s="154"/>
      <c r="M409" s="154"/>
      <c r="N409" s="131"/>
      <c r="O409" s="131"/>
      <c r="P409" s="131"/>
      <c r="Q409" s="131"/>
      <c r="R409" s="131"/>
      <c r="S409" s="131"/>
      <c r="T409" s="131"/>
      <c r="U409" s="131"/>
      <c r="V409" s="131"/>
      <c r="W409" s="131"/>
      <c r="X409" s="131"/>
      <c r="Y409" s="131"/>
      <c r="Z409" s="131"/>
      <c r="AA409" s="131"/>
      <c r="AB409" s="131"/>
      <c r="AC409" s="131"/>
      <c r="AD409" s="131"/>
      <c r="AE409" s="131"/>
      <c r="AF409" s="131"/>
      <c r="AG409" s="131"/>
      <c r="AH409" s="131"/>
      <c r="AI409" s="131"/>
      <c r="AJ409" s="131"/>
      <c r="AK409" s="131"/>
      <c r="AL409" s="131"/>
      <c r="AM409" s="131"/>
      <c r="AN409" s="131"/>
      <c r="AO409" s="131"/>
      <c r="AP409" s="131"/>
      <c r="AQ409" s="131"/>
      <c r="AR409" s="131"/>
      <c r="AS409" s="131"/>
      <c r="AT409" s="131"/>
      <c r="AU409" s="131"/>
      <c r="AV409" s="131"/>
      <c r="AW409" s="131"/>
      <c r="AX409" s="131"/>
      <c r="AY409" s="131"/>
      <c r="AZ409" s="131"/>
      <c r="BA409" s="131"/>
      <c r="BB409" s="131"/>
      <c r="BC409" s="131"/>
      <c r="BD409" s="131"/>
      <c r="BE409" s="131"/>
      <c r="BF409" s="131"/>
      <c r="BG409" s="131"/>
      <c r="BH409" s="131"/>
      <c r="BI409" s="131"/>
      <c r="BJ409" s="131"/>
      <c r="BK409" s="131"/>
      <c r="BL409" s="131"/>
      <c r="BM409" s="131"/>
      <c r="BN409" s="131"/>
      <c r="BO409" s="131"/>
      <c r="BP409" s="131"/>
      <c r="BQ409" s="131"/>
      <c r="BR409" s="131"/>
      <c r="BS409" s="131"/>
      <c r="BT409" s="131"/>
      <c r="BU409" s="131"/>
      <c r="BV409" s="131"/>
      <c r="BW409" s="131"/>
      <c r="BX409" s="131"/>
      <c r="BY409" s="131"/>
      <c r="BZ409" s="131"/>
      <c r="CA409" s="131"/>
      <c r="CB409" s="131"/>
      <c r="CC409" s="131"/>
      <c r="CD409" s="131"/>
      <c r="CE409" s="131"/>
      <c r="CF409" s="131"/>
      <c r="CG409" s="131"/>
      <c r="CH409" s="131"/>
      <c r="CI409" s="131"/>
      <c r="CJ409" s="131"/>
      <c r="CK409" s="131"/>
      <c r="CL409" s="131"/>
      <c r="CM409" s="131"/>
      <c r="CN409" s="131"/>
      <c r="CO409" s="131"/>
      <c r="CP409" s="131"/>
      <c r="CQ409" s="131"/>
    </row>
    <row r="410" ht="24" customHeight="1" outlineLevel="2" spans="1:95">
      <c r="A410" s="49"/>
      <c r="B410" s="117" t="s">
        <v>788</v>
      </c>
      <c r="C410" s="118" t="s">
        <v>1401</v>
      </c>
      <c r="D410" s="49" t="s">
        <v>1402</v>
      </c>
      <c r="E410" s="117"/>
      <c r="F410" s="117"/>
      <c r="G410" s="117"/>
      <c r="H410" s="119">
        <f>X410+AA410+AD410+AG410+AJ410+AM410+AP410+AS410+AV410+AY410+BB410+BE410</f>
        <v>0</v>
      </c>
      <c r="I410" s="119">
        <f>Y410+AB410+AE410+AH410+AK410+AN410+AQ410+AT410+AW410+AZ410+BC410+BF410</f>
        <v>0</v>
      </c>
      <c r="J410" s="119">
        <f t="shared" ref="J410:J415" si="234">Z410+AC410+AF410+AI410+AL410+AO410+AR410+AU410+AX410+BA410+BD410+BG410</f>
        <v>0</v>
      </c>
      <c r="K410" s="119"/>
      <c r="L410" s="150"/>
      <c r="M410" s="150"/>
      <c r="N410" s="119"/>
      <c r="O410" s="119"/>
      <c r="P410" s="119"/>
      <c r="Q410" s="119"/>
      <c r="R410" s="119"/>
      <c r="S410" s="119"/>
      <c r="T410" s="119"/>
      <c r="U410" s="119"/>
      <c r="V410" s="119"/>
      <c r="W410" s="119"/>
      <c r="X410" s="119">
        <f>VLOOKUP($C410,'1 预算编制表单'!$C:$BJ,27,FALSE)</f>
        <v>0</v>
      </c>
      <c r="Y410" s="119">
        <f>X410-Z410</f>
        <v>0</v>
      </c>
      <c r="Z410" s="119">
        <f>Z411+Z417+Z423</f>
        <v>0</v>
      </c>
      <c r="AA410" s="119">
        <f>VLOOKUP($C410,'1 预算编制表单'!$C:$BJ,30,FALSE)</f>
        <v>0</v>
      </c>
      <c r="AB410" s="119">
        <f>AA410-AC410</f>
        <v>0</v>
      </c>
      <c r="AC410" s="119">
        <f>AC411+AC417+AC423</f>
        <v>0</v>
      </c>
      <c r="AD410" s="119">
        <f>VLOOKUP($C410,'1 预算编制表单'!$C:$BJ,33,FALSE)</f>
        <v>0</v>
      </c>
      <c r="AE410" s="119">
        <f>AD410-AF410</f>
        <v>0</v>
      </c>
      <c r="AF410" s="119">
        <f>AF411+AF417+AF423</f>
        <v>0</v>
      </c>
      <c r="AG410" s="119">
        <f>VLOOKUP($C410,'1 预算编制表单'!$C:$BJ,36,FALSE)</f>
        <v>0</v>
      </c>
      <c r="AH410" s="119">
        <f>AG410-AI410</f>
        <v>0</v>
      </c>
      <c r="AI410" s="119">
        <f>AI411+AI417+AI423</f>
        <v>0</v>
      </c>
      <c r="AJ410" s="119">
        <f>VLOOKUP($C410,'1 预算编制表单'!$C:$BJ,39,FALSE)</f>
        <v>0</v>
      </c>
      <c r="AK410" s="119">
        <f>AJ410-AL410</f>
        <v>0</v>
      </c>
      <c r="AL410" s="119">
        <f>AL411+AL417+AL423</f>
        <v>0</v>
      </c>
      <c r="AM410" s="119">
        <f>VLOOKUP($C410,'1 预算编制表单'!$C:$BJ,42,FALSE)</f>
        <v>0</v>
      </c>
      <c r="AN410" s="119">
        <f>AM410-AO410</f>
        <v>0</v>
      </c>
      <c r="AO410" s="119">
        <f>AO411+AO417+AO423</f>
        <v>0</v>
      </c>
      <c r="AP410" s="119">
        <f>VLOOKUP($C410,'1 预算编制表单'!$C:$BJ,45,FALSE)</f>
        <v>0</v>
      </c>
      <c r="AQ410" s="119">
        <f>AP410-AR410</f>
        <v>0</v>
      </c>
      <c r="AR410" s="119">
        <f>AR411+AR417+AR423</f>
        <v>0</v>
      </c>
      <c r="AS410" s="119">
        <f>VLOOKUP($C410,'1 预算编制表单'!$C:$BJ,48,FALSE)</f>
        <v>0</v>
      </c>
      <c r="AT410" s="119">
        <f>AS410-AU410</f>
        <v>0</v>
      </c>
      <c r="AU410" s="119">
        <f>AU411+AU417+AU423</f>
        <v>0</v>
      </c>
      <c r="AV410" s="119">
        <f>VLOOKUP($C410,'1 预算编制表单'!$C:$BJ,51,FALSE)</f>
        <v>0</v>
      </c>
      <c r="AW410" s="119">
        <f>AV410-AX410</f>
        <v>0</v>
      </c>
      <c r="AX410" s="119">
        <f>AX411+AX417+AX423</f>
        <v>0</v>
      </c>
      <c r="AY410" s="119">
        <f>VLOOKUP($C410,'1 预算编制表单'!$C:$BJ,54,FALSE)</f>
        <v>0</v>
      </c>
      <c r="AZ410" s="119">
        <f>AY410-BA410</f>
        <v>0</v>
      </c>
      <c r="BA410" s="119">
        <f>BA411+BA417+BA423</f>
        <v>0</v>
      </c>
      <c r="BB410" s="119">
        <f>VLOOKUP($C410,'1 预算编制表单'!$C:$BJ,57,FALSE)</f>
        <v>0</v>
      </c>
      <c r="BC410" s="119">
        <f>BB410-BD410</f>
        <v>0</v>
      </c>
      <c r="BD410" s="119">
        <f>BD411+BD417+BD423</f>
        <v>0</v>
      </c>
      <c r="BE410" s="119">
        <f>VLOOKUP($C410,'1 预算编制表单'!$C:$BJ,60,FALSE)</f>
        <v>0</v>
      </c>
      <c r="BF410" s="119">
        <f>BE410-BG410</f>
        <v>0</v>
      </c>
      <c r="BG410" s="119">
        <f>BG411+BG417+BG423</f>
        <v>0</v>
      </c>
      <c r="BH410" s="119">
        <f>VLOOKUP($C410,'1 预算编制表单'!$C:$BJ,27,FALSE)</f>
        <v>0</v>
      </c>
      <c r="BI410" s="119">
        <f>BH410-BJ410</f>
        <v>0</v>
      </c>
      <c r="BJ410" s="119">
        <f>BJ411+BJ417+BJ423</f>
        <v>0</v>
      </c>
      <c r="BK410" s="119">
        <f>VLOOKUP($C410,'1 预算编制表单'!$C:$BJ,30,FALSE)</f>
        <v>0</v>
      </c>
      <c r="BL410" s="119">
        <f>BK410-BM410</f>
        <v>0</v>
      </c>
      <c r="BM410" s="119">
        <f>BM411+BM417+BM423</f>
        <v>0</v>
      </c>
      <c r="BN410" s="119">
        <f>VLOOKUP($C410,'1 预算编制表单'!$C:$BJ,33,FALSE)</f>
        <v>0</v>
      </c>
      <c r="BO410" s="119">
        <f>BN410-BP410</f>
        <v>0</v>
      </c>
      <c r="BP410" s="119">
        <f>BP411+BP417+BP423</f>
        <v>0</v>
      </c>
      <c r="BQ410" s="119">
        <f>VLOOKUP($C410,'1 预算编制表单'!$C:$BJ,36,FALSE)</f>
        <v>0</v>
      </c>
      <c r="BR410" s="119">
        <f>BQ410-BS410</f>
        <v>0</v>
      </c>
      <c r="BS410" s="119">
        <f>BS411+BS417+BS423</f>
        <v>0</v>
      </c>
      <c r="BT410" s="119">
        <f>VLOOKUP($C410,'1 预算编制表单'!$C:$BJ,39,FALSE)</f>
        <v>0</v>
      </c>
      <c r="BU410" s="119">
        <f>BT410-BV410</f>
        <v>0</v>
      </c>
      <c r="BV410" s="119">
        <f>BV411+BV417+BV423</f>
        <v>0</v>
      </c>
      <c r="BW410" s="119">
        <f>VLOOKUP($C410,'1 预算编制表单'!$C:$BJ,42,FALSE)</f>
        <v>0</v>
      </c>
      <c r="BX410" s="119">
        <f>BW410-BY410</f>
        <v>0</v>
      </c>
      <c r="BY410" s="119">
        <f>BY411+BY417+BY423</f>
        <v>0</v>
      </c>
      <c r="BZ410" s="119">
        <f>VLOOKUP($C410,'1 预算编制表单'!$C:$BJ,45,FALSE)</f>
        <v>0</v>
      </c>
      <c r="CA410" s="119">
        <f>BZ410-CB410</f>
        <v>0</v>
      </c>
      <c r="CB410" s="119">
        <f>CB411+CB417+CB423</f>
        <v>0</v>
      </c>
      <c r="CC410" s="119">
        <f>VLOOKUP($C410,'1 预算编制表单'!$C:$BJ,48,FALSE)</f>
        <v>0</v>
      </c>
      <c r="CD410" s="119">
        <f>CC410-CE410</f>
        <v>0</v>
      </c>
      <c r="CE410" s="119">
        <f>CE411+CE417+CE423</f>
        <v>0</v>
      </c>
      <c r="CF410" s="119">
        <f>VLOOKUP($C410,'1 预算编制表单'!$C:$BJ,51,FALSE)</f>
        <v>0</v>
      </c>
      <c r="CG410" s="119">
        <f>CF410-CH410</f>
        <v>0</v>
      </c>
      <c r="CH410" s="119">
        <f>CH411+CH417+CH423</f>
        <v>0</v>
      </c>
      <c r="CI410" s="119">
        <f>VLOOKUP($C410,'1 预算编制表单'!$C:$BJ,54,FALSE)</f>
        <v>0</v>
      </c>
      <c r="CJ410" s="119">
        <f>CI410-CK410</f>
        <v>0</v>
      </c>
      <c r="CK410" s="119">
        <f>CK411+CK417+CK423</f>
        <v>0</v>
      </c>
      <c r="CL410" s="119">
        <f>VLOOKUP($C410,'1 预算编制表单'!$C:$BJ,57,FALSE)</f>
        <v>0</v>
      </c>
      <c r="CM410" s="119">
        <f>CL410-CN410</f>
        <v>0</v>
      </c>
      <c r="CN410" s="119">
        <f>CN411+CN417+CN423</f>
        <v>0</v>
      </c>
      <c r="CO410" s="119">
        <f>VLOOKUP($C410,'1 预算编制表单'!$C:$BJ,60,FALSE)</f>
        <v>0</v>
      </c>
      <c r="CP410" s="119">
        <f>CO410-CQ410</f>
        <v>0</v>
      </c>
      <c r="CQ410" s="119">
        <f>CQ411+CQ417+CQ423</f>
        <v>0</v>
      </c>
    </row>
    <row r="411" ht="24" customHeight="1" outlineLevel="3" spans="1:95">
      <c r="A411" s="120"/>
      <c r="B411" s="121" t="s">
        <v>793</v>
      </c>
      <c r="C411" s="122" t="s">
        <v>1403</v>
      </c>
      <c r="D411" s="120" t="s">
        <v>1404</v>
      </c>
      <c r="E411" s="121" t="s">
        <v>1405</v>
      </c>
      <c r="F411" s="121"/>
      <c r="G411" s="121" t="s">
        <v>937</v>
      </c>
      <c r="H411" s="123">
        <f>X411+AA411+AD411+AG411+AJ411+AM411+AP411+AS411+AV411+AY411+BB411+BE411</f>
        <v>0</v>
      </c>
      <c r="I411" s="123">
        <f>Y411+AB411+AE411+AH411+AK411+AN411+AQ411+AT411+AW411+AZ411+BC411+BF411</f>
        <v>0</v>
      </c>
      <c r="J411" s="123">
        <f t="shared" si="234"/>
        <v>0</v>
      </c>
      <c r="K411" s="123"/>
      <c r="L411" s="151"/>
      <c r="M411" s="151"/>
      <c r="N411" s="123"/>
      <c r="O411" s="123"/>
      <c r="P411" s="123"/>
      <c r="Q411" s="123"/>
      <c r="R411" s="123"/>
      <c r="S411" s="123"/>
      <c r="T411" s="123"/>
      <c r="U411" s="123"/>
      <c r="V411" s="123"/>
      <c r="W411" s="123"/>
      <c r="X411" s="123">
        <f>VLOOKUP($C411,'1 预算编制表单'!$C:$BJ,27,FALSE)</f>
        <v>0</v>
      </c>
      <c r="Y411" s="123">
        <f>X411-Z411</f>
        <v>0</v>
      </c>
      <c r="Z411" s="123">
        <f>SUM(Z412:Z416)</f>
        <v>0</v>
      </c>
      <c r="AA411" s="123">
        <f>VLOOKUP($C411,'1 预算编制表单'!$C:$BJ,30,FALSE)</f>
        <v>0</v>
      </c>
      <c r="AB411" s="123">
        <f>AA411-AC411</f>
        <v>0</v>
      </c>
      <c r="AC411" s="123">
        <f>SUM(AC412:AC416)</f>
        <v>0</v>
      </c>
      <c r="AD411" s="123">
        <f>VLOOKUP($C411,'1 预算编制表单'!$C:$BJ,33,FALSE)</f>
        <v>0</v>
      </c>
      <c r="AE411" s="123">
        <f>AD411-AF411</f>
        <v>0</v>
      </c>
      <c r="AF411" s="123">
        <f>SUM(AF412:AF416)</f>
        <v>0</v>
      </c>
      <c r="AG411" s="123">
        <f>VLOOKUP($C411,'1 预算编制表单'!$C:$BJ,36,FALSE)</f>
        <v>0</v>
      </c>
      <c r="AH411" s="123">
        <f>AG411-AI411</f>
        <v>0</v>
      </c>
      <c r="AI411" s="123">
        <f>SUM(AI412:AI416)</f>
        <v>0</v>
      </c>
      <c r="AJ411" s="123">
        <f>VLOOKUP($C411,'1 预算编制表单'!$C:$BJ,39,FALSE)</f>
        <v>0</v>
      </c>
      <c r="AK411" s="123">
        <f>AJ411-AL411</f>
        <v>0</v>
      </c>
      <c r="AL411" s="123">
        <f>SUM(AL412:AL416)</f>
        <v>0</v>
      </c>
      <c r="AM411" s="123">
        <f>VLOOKUP($C411,'1 预算编制表单'!$C:$BJ,42,FALSE)</f>
        <v>0</v>
      </c>
      <c r="AN411" s="123">
        <f>AM411-AO411</f>
        <v>0</v>
      </c>
      <c r="AO411" s="123">
        <f>SUM(AO412:AO416)</f>
        <v>0</v>
      </c>
      <c r="AP411" s="123">
        <f>VLOOKUP($C411,'1 预算编制表单'!$C:$BJ,45,FALSE)</f>
        <v>0</v>
      </c>
      <c r="AQ411" s="123">
        <f>AP411-AR411</f>
        <v>0</v>
      </c>
      <c r="AR411" s="123">
        <f>SUM(AR412:AR416)</f>
        <v>0</v>
      </c>
      <c r="AS411" s="123">
        <f>VLOOKUP($C411,'1 预算编制表单'!$C:$BJ,48,FALSE)</f>
        <v>0</v>
      </c>
      <c r="AT411" s="123">
        <f>AS411-AU411</f>
        <v>0</v>
      </c>
      <c r="AU411" s="123">
        <f>SUM(AU412:AU416)</f>
        <v>0</v>
      </c>
      <c r="AV411" s="123">
        <f>VLOOKUP($C411,'1 预算编制表单'!$C:$BJ,51,FALSE)</f>
        <v>0</v>
      </c>
      <c r="AW411" s="123">
        <f>AV411-AX411</f>
        <v>0</v>
      </c>
      <c r="AX411" s="123">
        <f>SUM(AX412:AX416)</f>
        <v>0</v>
      </c>
      <c r="AY411" s="123">
        <f>VLOOKUP($C411,'1 预算编制表单'!$C:$BJ,54,FALSE)</f>
        <v>0</v>
      </c>
      <c r="AZ411" s="123">
        <f>AY411-BA411</f>
        <v>0</v>
      </c>
      <c r="BA411" s="123">
        <f>SUM(BA412:BA416)</f>
        <v>0</v>
      </c>
      <c r="BB411" s="123">
        <f>VLOOKUP($C411,'1 预算编制表单'!$C:$BJ,57,FALSE)</f>
        <v>0</v>
      </c>
      <c r="BC411" s="123">
        <f>BB411-BD411</f>
        <v>0</v>
      </c>
      <c r="BD411" s="123">
        <f>SUM(BD412:BD416)</f>
        <v>0</v>
      </c>
      <c r="BE411" s="123">
        <f>VLOOKUP($C411,'1 预算编制表单'!$C:$BJ,60,FALSE)</f>
        <v>0</v>
      </c>
      <c r="BF411" s="123">
        <f>BE411-BG411</f>
        <v>0</v>
      </c>
      <c r="BG411" s="123">
        <f>SUM(BG412:BG416)</f>
        <v>0</v>
      </c>
      <c r="BH411" s="123">
        <f>VLOOKUP($C411,'1 预算编制表单'!$C:$BJ,27,FALSE)</f>
        <v>0</v>
      </c>
      <c r="BI411" s="123">
        <f>BH411-BJ411</f>
        <v>0</v>
      </c>
      <c r="BJ411" s="123">
        <f>SUM(BJ412:BJ416)</f>
        <v>0</v>
      </c>
      <c r="BK411" s="123">
        <f>VLOOKUP($C411,'1 预算编制表单'!$C:$BJ,30,FALSE)</f>
        <v>0</v>
      </c>
      <c r="BL411" s="123">
        <f>BK411-BM411</f>
        <v>0</v>
      </c>
      <c r="BM411" s="123">
        <f>SUM(BM412:BM416)</f>
        <v>0</v>
      </c>
      <c r="BN411" s="123">
        <f>VLOOKUP($C411,'1 预算编制表单'!$C:$BJ,33,FALSE)</f>
        <v>0</v>
      </c>
      <c r="BO411" s="123">
        <f>BN411-BP411</f>
        <v>0</v>
      </c>
      <c r="BP411" s="123">
        <f>SUM(BP412:BP416)</f>
        <v>0</v>
      </c>
      <c r="BQ411" s="123">
        <f>VLOOKUP($C411,'1 预算编制表单'!$C:$BJ,36,FALSE)</f>
        <v>0</v>
      </c>
      <c r="BR411" s="123">
        <f>BQ411-BS411</f>
        <v>0</v>
      </c>
      <c r="BS411" s="123">
        <f>SUM(BS412:BS416)</f>
        <v>0</v>
      </c>
      <c r="BT411" s="123">
        <f>VLOOKUP($C411,'1 预算编制表单'!$C:$BJ,39,FALSE)</f>
        <v>0</v>
      </c>
      <c r="BU411" s="123">
        <f>BT411-BV411</f>
        <v>0</v>
      </c>
      <c r="BV411" s="123">
        <f>SUM(BV412:BV416)</f>
        <v>0</v>
      </c>
      <c r="BW411" s="123">
        <f>VLOOKUP($C411,'1 预算编制表单'!$C:$BJ,42,FALSE)</f>
        <v>0</v>
      </c>
      <c r="BX411" s="123">
        <f>BW411-BY411</f>
        <v>0</v>
      </c>
      <c r="BY411" s="123">
        <f>SUM(BY412:BY416)</f>
        <v>0</v>
      </c>
      <c r="BZ411" s="123">
        <f>VLOOKUP($C411,'1 预算编制表单'!$C:$BJ,45,FALSE)</f>
        <v>0</v>
      </c>
      <c r="CA411" s="123">
        <f>BZ411-CB411</f>
        <v>0</v>
      </c>
      <c r="CB411" s="123">
        <f>SUM(CB412:CB416)</f>
        <v>0</v>
      </c>
      <c r="CC411" s="123">
        <f>VLOOKUP($C411,'1 预算编制表单'!$C:$BJ,48,FALSE)</f>
        <v>0</v>
      </c>
      <c r="CD411" s="123">
        <f>CC411-CE411</f>
        <v>0</v>
      </c>
      <c r="CE411" s="123">
        <f>SUM(CE412:CE416)</f>
        <v>0</v>
      </c>
      <c r="CF411" s="123">
        <f>VLOOKUP($C411,'1 预算编制表单'!$C:$BJ,51,FALSE)</f>
        <v>0</v>
      </c>
      <c r="CG411" s="123">
        <f>CF411-CH411</f>
        <v>0</v>
      </c>
      <c r="CH411" s="123">
        <f>SUM(CH412:CH416)</f>
        <v>0</v>
      </c>
      <c r="CI411" s="123">
        <f>VLOOKUP($C411,'1 预算编制表单'!$C:$BJ,54,FALSE)</f>
        <v>0</v>
      </c>
      <c r="CJ411" s="123">
        <f>CI411-CK411</f>
        <v>0</v>
      </c>
      <c r="CK411" s="123">
        <f>SUM(CK412:CK416)</f>
        <v>0</v>
      </c>
      <c r="CL411" s="123">
        <f>VLOOKUP($C411,'1 预算编制表单'!$C:$BJ,57,FALSE)</f>
        <v>0</v>
      </c>
      <c r="CM411" s="123">
        <f>CL411-CN411</f>
        <v>0</v>
      </c>
      <c r="CN411" s="123">
        <f>SUM(CN412:CN416)</f>
        <v>0</v>
      </c>
      <c r="CO411" s="123">
        <f>VLOOKUP($C411,'1 预算编制表单'!$C:$BJ,60,FALSE)</f>
        <v>0</v>
      </c>
      <c r="CP411" s="123">
        <f>CO411-CQ411</f>
        <v>0</v>
      </c>
      <c r="CQ411" s="123">
        <f>SUM(CQ412:CQ416)</f>
        <v>0</v>
      </c>
    </row>
    <row r="412" s="85" customFormat="1" ht="24" customHeight="1" outlineLevel="4" spans="1:95">
      <c r="A412" s="124"/>
      <c r="B412" s="125"/>
      <c r="C412" s="126" t="s">
        <v>1407</v>
      </c>
      <c r="D412" s="124" t="s">
        <v>2861</v>
      </c>
      <c r="E412" s="125"/>
      <c r="F412" s="125"/>
      <c r="G412" s="125"/>
      <c r="H412" s="127"/>
      <c r="I412" s="127"/>
      <c r="J412" s="127">
        <f t="shared" si="234"/>
        <v>0</v>
      </c>
      <c r="K412" s="127"/>
      <c r="L412" s="157"/>
      <c r="M412" s="153"/>
      <c r="N412" s="127"/>
      <c r="O412" s="153"/>
      <c r="P412" s="127"/>
      <c r="Q412" s="127"/>
      <c r="R412" s="127"/>
      <c r="S412" s="127"/>
      <c r="T412" s="127"/>
      <c r="U412" s="127"/>
      <c r="V412" s="127"/>
      <c r="W412" s="127"/>
      <c r="X412" s="160"/>
      <c r="Y412" s="160"/>
      <c r="Z412" s="136">
        <f>报销单计算表!B9</f>
        <v>0</v>
      </c>
      <c r="AA412" s="160"/>
      <c r="AB412" s="160"/>
      <c r="AC412" s="136">
        <f>报销单计算表!C9</f>
        <v>0</v>
      </c>
      <c r="AD412" s="160"/>
      <c r="AE412" s="160"/>
      <c r="AF412" s="136">
        <f>报销单计算表!D9</f>
        <v>0</v>
      </c>
      <c r="AG412" s="160"/>
      <c r="AH412" s="160"/>
      <c r="AI412" s="136">
        <f>报销单计算表!E9</f>
        <v>0</v>
      </c>
      <c r="AJ412" s="160"/>
      <c r="AK412" s="160"/>
      <c r="AL412" s="136">
        <f>报销单计算表!F9</f>
        <v>0</v>
      </c>
      <c r="AM412" s="160"/>
      <c r="AN412" s="160"/>
      <c r="AO412" s="136">
        <f>报销单计算表!G9</f>
        <v>0</v>
      </c>
      <c r="AP412" s="160"/>
      <c r="AQ412" s="160"/>
      <c r="AR412" s="136">
        <f>报销单计算表!H9</f>
        <v>0</v>
      </c>
      <c r="AS412" s="160"/>
      <c r="AT412" s="160"/>
      <c r="AU412" s="136">
        <f>报销单计算表!I9</f>
        <v>0</v>
      </c>
      <c r="AV412" s="160"/>
      <c r="AW412" s="160"/>
      <c r="AX412" s="136">
        <f>报销单计算表!J9</f>
        <v>0</v>
      </c>
      <c r="AY412" s="160"/>
      <c r="AZ412" s="160"/>
      <c r="BA412" s="136">
        <f>报销单计算表!K9</f>
        <v>0</v>
      </c>
      <c r="BB412" s="160"/>
      <c r="BC412" s="160"/>
      <c r="BD412" s="136">
        <f>报销单计算表!L9</f>
        <v>0</v>
      </c>
      <c r="BE412" s="160"/>
      <c r="BF412" s="160"/>
      <c r="BG412" s="136">
        <f>报销单计算表!M9</f>
        <v>0</v>
      </c>
      <c r="BH412" s="160"/>
      <c r="BI412" s="160"/>
      <c r="BJ412" s="136"/>
      <c r="BK412" s="160"/>
      <c r="BL412" s="160"/>
      <c r="BM412" s="136"/>
      <c r="BN412" s="160"/>
      <c r="BO412" s="160"/>
      <c r="BP412" s="136"/>
      <c r="BQ412" s="160"/>
      <c r="BR412" s="160"/>
      <c r="BS412" s="136"/>
      <c r="BT412" s="160"/>
      <c r="BU412" s="160"/>
      <c r="BV412" s="136"/>
      <c r="BW412" s="160"/>
      <c r="BX412" s="160"/>
      <c r="BY412" s="136"/>
      <c r="BZ412" s="160"/>
      <c r="CA412" s="160"/>
      <c r="CB412" s="136"/>
      <c r="CC412" s="160"/>
      <c r="CD412" s="160"/>
      <c r="CE412" s="136"/>
      <c r="CF412" s="160"/>
      <c r="CG412" s="160"/>
      <c r="CH412" s="136"/>
      <c r="CI412" s="160"/>
      <c r="CJ412" s="160"/>
      <c r="CK412" s="136"/>
      <c r="CL412" s="160"/>
      <c r="CM412" s="160"/>
      <c r="CN412" s="136"/>
      <c r="CO412" s="160"/>
      <c r="CP412" s="160"/>
      <c r="CQ412" s="136"/>
    </row>
    <row r="413" s="85" customFormat="1" ht="24" customHeight="1" outlineLevel="4" spans="1:95">
      <c r="A413" s="124"/>
      <c r="B413" s="125"/>
      <c r="C413" s="126"/>
      <c r="D413" s="124"/>
      <c r="E413" s="125"/>
      <c r="F413" s="125"/>
      <c r="G413" s="125"/>
      <c r="H413" s="127"/>
      <c r="I413" s="127"/>
      <c r="J413" s="127">
        <f t="shared" si="234"/>
        <v>0</v>
      </c>
      <c r="K413" s="127">
        <f>K412+1</f>
        <v>1</v>
      </c>
      <c r="L413" s="152"/>
      <c r="M413" s="153">
        <f>IFERROR(VLOOKUP($L413,'2-2 引出数据_合同数据仓库'!$B$2:$BP$10000,3,FALSE),0)</f>
        <v>0</v>
      </c>
      <c r="N413" s="127"/>
      <c r="O413" s="153">
        <f>IFERROR(VLOOKUP((LEFT(VLOOKUP($L413,'2-2 引出数据_合同数据仓库'!$B$2:$BP$10000,64,FALSE),15)&amp;(RIGHT(VLOOKUP($L413,'2-2 引出数据_合同数据仓库'!$B$2:$BP$10000,64,FALSE),4)+1)),'2-2 引出数据_合同数据仓库'!$B$2:$BP$10000,3,FALSE),0)</f>
        <v>0</v>
      </c>
      <c r="P413" s="127"/>
      <c r="Q413" s="127">
        <f>IFERROR(VLOOKUP($L413,'2-2 引出数据_合同数据仓库'!$B$2:$BP$10000,28,FALSE),0)</f>
        <v>0</v>
      </c>
      <c r="R413" s="127">
        <f>IFERROR(VLOOKUP($L413,'2-2 引出数据_合同数据仓库'!$B$2:$BP$10000,29,FALSE),0)</f>
        <v>0</v>
      </c>
      <c r="S413" s="127">
        <f>IFERROR(VLOOKUP($L413,'2-2 引出数据_合同数据仓库'!$B$2:$BP$10000,4,FALSE),0)</f>
        <v>0</v>
      </c>
      <c r="T413" s="127"/>
      <c r="U413" s="127">
        <f>IFERROR(VLOOKUP($L413,'2-2 引出数据_合同数据仓库'!$B$2:$BP$10000,15,FALSE),0)</f>
        <v>0</v>
      </c>
      <c r="V413" s="127">
        <f>U413/(S413-R413+1)*365</f>
        <v>0</v>
      </c>
      <c r="W413" s="127"/>
      <c r="X413" s="159">
        <v>45658</v>
      </c>
      <c r="Y413" s="159">
        <f>X413+30</f>
        <v>45688</v>
      </c>
      <c r="Z413" s="163">
        <f>IFERROR(IF(($R413-Y413)&gt;=0,0,IF(($S413-X413)&lt;0,0,IF(AND(($S413-Y413)&gt;0,(X413-$R413)&gt;0),$V413/365*(Y413-X413+1),IF(AND(($S413-Y413)&lt;=0,(X413-$R413)&gt;0),$V413/365*($S413-X413+1),$V413/365*(Y413-$R413+1))))),0)</f>
        <v>0</v>
      </c>
      <c r="AA413" s="159">
        <f>Y413+1</f>
        <v>45689</v>
      </c>
      <c r="AB413" s="159">
        <f>AA413+27</f>
        <v>45716</v>
      </c>
      <c r="AC413" s="163">
        <f>IFERROR(IF(($R413-AB413)&gt;=0,0,IF(($S413-AA413)&lt;0,0,IF(AND(($S413-AB413)&gt;0,(AA413-$R413)&gt;0),$V413/365*(AB413-AA413+1),IF(AND(($S413-AB413)&lt;=0,(AA413-$R413)&gt;0),$V413/365*($S413-AA413+1),$V413/365*(AB413-$R413+1))))),0)</f>
        <v>0</v>
      </c>
      <c r="AD413" s="159">
        <f>AB413+1</f>
        <v>45717</v>
      </c>
      <c r="AE413" s="159">
        <f>AD413+30</f>
        <v>45747</v>
      </c>
      <c r="AF413" s="163">
        <f>IFERROR(IF(($R413-AE413)&gt;=0,0,IF(($S413-AD413)&lt;0,0,IF(AND(($S413-AE413)&gt;0,(AD413-$R413)&gt;0),$V413/365*(AE413-AD413+1),IF(AND(($S413-AE413)&lt;=0,(AD413-$R413)&gt;0),$V413/365*($S413-AD413+1),$V413/365*(AE413-$R413+1))))),0)</f>
        <v>0</v>
      </c>
      <c r="AG413" s="159">
        <f>AE413+1</f>
        <v>45748</v>
      </c>
      <c r="AH413" s="159">
        <f>AG413+29</f>
        <v>45777</v>
      </c>
      <c r="AI413" s="163">
        <f>IFERROR(IF(($R413-AH413)&gt;=0,0,IF(($S413-AG413)&lt;0,0,IF(AND(($S413-AH413)&gt;0,(AG413-$R413)&gt;0),$V413/365*(AH413-AG413+1),IF(AND(($S413-AH413)&lt;=0,(AG413-$R413)&gt;0),$V413/365*($S413-AG413+1),$V413/365*(AH413-$R413+1))))),0)</f>
        <v>0</v>
      </c>
      <c r="AJ413" s="159">
        <f>AH413+1</f>
        <v>45778</v>
      </c>
      <c r="AK413" s="159">
        <f>AJ413+30</f>
        <v>45808</v>
      </c>
      <c r="AL413" s="163">
        <f>IFERROR(IF(($R413-AK413)&gt;=0,0,IF(($S413-AJ413)&lt;0,0,IF(AND(($S413-AK413)&gt;0,(AJ413-$R413)&gt;0),$V413/365*(AK413-AJ413+1),IF(AND(($S413-AK413)&lt;=0,(AJ413-$R413)&gt;0),$V413/365*($S413-AJ413+1),$V413/365*(AK413-$R413+1))))),0)</f>
        <v>0</v>
      </c>
      <c r="AM413" s="159">
        <f>AK413+1</f>
        <v>45809</v>
      </c>
      <c r="AN413" s="159">
        <f>AM413+29</f>
        <v>45838</v>
      </c>
      <c r="AO413" s="163">
        <f>IFERROR(IF(($R413-AN413)&gt;=0,0,IF(($S413-AM413)&lt;0,0,IF(AND(($S413-AN413)&gt;0,(AM413-$R413)&gt;0),$V413/365*(AN413-AM413+1),IF(AND(($S413-AN413)&lt;=0,(AM413-$R413)&gt;0),$V413/365*($S413-AM413+1),$V413/365*(AN413-$R413+1))))),0)</f>
        <v>0</v>
      </c>
      <c r="AP413" s="159">
        <f>AN413+1</f>
        <v>45839</v>
      </c>
      <c r="AQ413" s="159">
        <f>AP413+30</f>
        <v>45869</v>
      </c>
      <c r="AR413" s="163">
        <f>IFERROR(IF(($R413-AQ413)&gt;=0,0,IF(($S413-AP413)&lt;0,0,IF(AND(($S413-AQ413)&gt;0,(AP413-$R413)&gt;0),$V413/365*(AQ413-AP413+1),IF(AND(($S413-AQ413)&lt;=0,(AP413-$R413)&gt;0),$V413/365*($S413-AP413+1),$V413/365*(AQ413-$R413+1))))),0)</f>
        <v>0</v>
      </c>
      <c r="AS413" s="159">
        <f>AQ413+1</f>
        <v>45870</v>
      </c>
      <c r="AT413" s="159">
        <f>AS413+30</f>
        <v>45900</v>
      </c>
      <c r="AU413" s="163">
        <f>IFERROR(IF(($R413-AT413)&gt;=0,0,IF(($S413-AS413)&lt;0,0,IF(AND(($S413-AT413)&gt;0,(AS413-$R413)&gt;0),$V413/365*(AT413-AS413+1),IF(AND(($S413-AT413)&lt;=0,(AS413-$R413)&gt;0),$V413/365*($S413-AS413+1),$V413/365*(AT413-$R413+1))))),0)</f>
        <v>0</v>
      </c>
      <c r="AV413" s="159">
        <f>AT413+1</f>
        <v>45901</v>
      </c>
      <c r="AW413" s="159">
        <f>AV413+29</f>
        <v>45930</v>
      </c>
      <c r="AX413" s="163">
        <f>IFERROR(IF(($R413-AW413)&gt;=0,0,IF(($S413-AV413)&lt;0,0,IF(AND(($S413-AW413)&gt;0,(AV413-$R413)&gt;0),$V413/365*(AW413-AV413+1),IF(AND(($S413-AW413)&lt;=0,(AV413-$R413)&gt;0),$V413/365*($S413-AV413+1),$V413/365*(AW413-$R413+1))))),0)</f>
        <v>0</v>
      </c>
      <c r="AY413" s="159">
        <f>AW413+1</f>
        <v>45931</v>
      </c>
      <c r="AZ413" s="159">
        <f>AY413+30</f>
        <v>45961</v>
      </c>
      <c r="BA413" s="163">
        <f>IFERROR(IF(($R413-AZ413)&gt;=0,0,IF(($S413-AY413)&lt;0,0,IF(AND(($S413-AZ413)&gt;0,(AY413-$R413)&gt;0),$V413/365*(AZ413-AY413+1),IF(AND(($S413-AZ413)&lt;=0,(AY413-$R413)&gt;0),$V413/365*($S413-AY413+1),$V413/365*(AZ413-$R413+1))))),0)</f>
        <v>0</v>
      </c>
      <c r="BB413" s="159">
        <f>AZ413+1</f>
        <v>45962</v>
      </c>
      <c r="BC413" s="159">
        <f>BB413+29</f>
        <v>45991</v>
      </c>
      <c r="BD413" s="163">
        <f>IFERROR(IF(($R413-BC413)&gt;=0,0,IF(($S413-BB413)&lt;0,0,IF(AND(($S413-BC413)&gt;0,(BB413-$R413)&gt;0),$V413/365*(BC413-BB413+1),IF(AND(($S413-BC413)&lt;=0,(BB413-$R413)&gt;0),$V413/365*($S413-BB413+1),$V413/365*(BC413-$R413+1))))),0)</f>
        <v>0</v>
      </c>
      <c r="BE413" s="159">
        <f>BC413+1</f>
        <v>45992</v>
      </c>
      <c r="BF413" s="159">
        <f>BE413+30</f>
        <v>46022</v>
      </c>
      <c r="BG413" s="163">
        <f>IFERROR(IF(($R413-BF413)&gt;=0,0,IF(($S413-BE413)&lt;0,0,IF(AND(($S413-BF413)&gt;0,(BE413-$R413)&gt;0),$V413/365*(BF413-BE413+1),IF(AND(($S413-BF413)&lt;=0,(BE413-$R413)&gt;0),$V413/365*($S413-BE413+1),$V413/365*(BF413-$R413+1))))),0)</f>
        <v>0</v>
      </c>
      <c r="BH413" s="159">
        <v>46023</v>
      </c>
      <c r="BI413" s="159">
        <f>BH413+30</f>
        <v>46053</v>
      </c>
      <c r="BJ413" s="163">
        <f>IFERROR(IF(($R413-BI413)&gt;=0,0,IF(($S413-BH413)&lt;0,0,IF(AND(($S413-BI413)&gt;0,(BH413-$R413)&gt;0),$V413/365*(BI413-BH413+1),IF(AND(($S413-BI413)&lt;=0,(BH413-$R413)&gt;0),$V413/365*($S413-BH413+1),$V413/365*(BI413-$R413+1))))),0)</f>
        <v>0</v>
      </c>
      <c r="BK413" s="159">
        <f>BI413+1</f>
        <v>46054</v>
      </c>
      <c r="BL413" s="159">
        <f>BK413+27</f>
        <v>46081</v>
      </c>
      <c r="BM413" s="163">
        <f>IFERROR(IF(($R413-BL413)&gt;=0,0,IF(($S413-BK413)&lt;0,0,IF(AND(($S413-BL413)&gt;0,(BK413-$R413)&gt;0),$V413/365*(BL413-BK413+1),IF(AND(($S413-BL413)&lt;=0,(BK413-$R413)&gt;0),$V413/365*($S413-BK413+1),$V413/365*(BL413-$R413+1))))),0)</f>
        <v>0</v>
      </c>
      <c r="BN413" s="159">
        <f>BL413+1</f>
        <v>46082</v>
      </c>
      <c r="BO413" s="159">
        <f>BN413+30</f>
        <v>46112</v>
      </c>
      <c r="BP413" s="163">
        <f>IFERROR(IF(($R413-BO413)&gt;=0,0,IF(($S413-BN413)&lt;0,0,IF(AND(($S413-BO413)&gt;0,(BN413-$R413)&gt;0),$V413/365*(BO413-BN413+1),IF(AND(($S413-BO413)&lt;=0,(BN413-$R413)&gt;0),$V413/365*($S413-BN413+1),$V413/365*(BO413-$R413+1))))),0)</f>
        <v>0</v>
      </c>
      <c r="BQ413" s="159">
        <f>BO413+1</f>
        <v>46113</v>
      </c>
      <c r="BR413" s="159">
        <f>BQ413+29</f>
        <v>46142</v>
      </c>
      <c r="BS413" s="163">
        <f>IFERROR(IF(($R413-BR413)&gt;=0,0,IF(($S413-BQ413)&lt;0,0,IF(AND(($S413-BR413)&gt;0,(BQ413-$R413)&gt;0),$V413/365*(BR413-BQ413+1),IF(AND(($S413-BR413)&lt;=0,(BQ413-$R413)&gt;0),$V413/365*($S413-BQ413+1),$V413/365*(BR413-$R413+1))))),0)</f>
        <v>0</v>
      </c>
      <c r="BT413" s="159">
        <f>BR413+1</f>
        <v>46143</v>
      </c>
      <c r="BU413" s="159">
        <f>BT413+30</f>
        <v>46173</v>
      </c>
      <c r="BV413" s="163">
        <f>IFERROR(IF(($R413-BU413)&gt;=0,0,IF(($S413-BT413)&lt;0,0,IF(AND(($S413-BU413)&gt;0,(BT413-$R413)&gt;0),$V413/365*(BU413-BT413+1),IF(AND(($S413-BU413)&lt;=0,(BT413-$R413)&gt;0),$V413/365*($S413-BT413+1),$V413/365*(BU413-$R413+1))))),0)</f>
        <v>0</v>
      </c>
      <c r="BW413" s="159">
        <f>BU413+1</f>
        <v>46174</v>
      </c>
      <c r="BX413" s="159">
        <f>BW413+29</f>
        <v>46203</v>
      </c>
      <c r="BY413" s="163">
        <f>IFERROR(IF(($R413-BX413)&gt;=0,0,IF(($S413-BW413)&lt;0,0,IF(AND(($S413-BX413)&gt;0,(BW413-$R413)&gt;0),$V413/365*(BX413-BW413+1),IF(AND(($S413-BX413)&lt;=0,(BW413-$R413)&gt;0),$V413/365*($S413-BW413+1),$V413/365*(BX413-$R413+1))))),0)</f>
        <v>0</v>
      </c>
      <c r="BZ413" s="159">
        <f>BX413+1</f>
        <v>46204</v>
      </c>
      <c r="CA413" s="159">
        <f>BZ413+30</f>
        <v>46234</v>
      </c>
      <c r="CB413" s="163">
        <f>IFERROR(IF(($R413-CA413)&gt;=0,0,IF(($S413-BZ413)&lt;0,0,IF(AND(($S413-CA413)&gt;0,(BZ413-$R413)&gt;0),$V413/365*(CA413-BZ413+1),IF(AND(($S413-CA413)&lt;=0,(BZ413-$R413)&gt;0),$V413/365*($S413-BZ413+1),$V413/365*(CA413-$R413+1))))),0)</f>
        <v>0</v>
      </c>
      <c r="CC413" s="159">
        <f>CA413+1</f>
        <v>46235</v>
      </c>
      <c r="CD413" s="159">
        <f>CC413+30</f>
        <v>46265</v>
      </c>
      <c r="CE413" s="163">
        <f>IFERROR(IF(($R413-CD413)&gt;=0,0,IF(($S413-CC413)&lt;0,0,IF(AND(($S413-CD413)&gt;0,(CC413-$R413)&gt;0),$V413/365*(CD413-CC413+1),IF(AND(($S413-CD413)&lt;=0,(CC413-$R413)&gt;0),$V413/365*($S413-CC413+1),$V413/365*(CD413-$R413+1))))),0)</f>
        <v>0</v>
      </c>
      <c r="CF413" s="159">
        <f>CD413+1</f>
        <v>46266</v>
      </c>
      <c r="CG413" s="159">
        <f>CF413+29</f>
        <v>46295</v>
      </c>
      <c r="CH413" s="163">
        <f>IFERROR(IF(($R413-CG413)&gt;=0,0,IF(($S413-CF413)&lt;0,0,IF(AND(($S413-CG413)&gt;0,(CF413-$R413)&gt;0),$V413/365*(CG413-CF413+1),IF(AND(($S413-CG413)&lt;=0,(CF413-$R413)&gt;0),$V413/365*($S413-CF413+1),$V413/365*(CG413-$R413+1))))),0)</f>
        <v>0</v>
      </c>
      <c r="CI413" s="159">
        <f>CG413+1</f>
        <v>46296</v>
      </c>
      <c r="CJ413" s="159">
        <f>CI413+30</f>
        <v>46326</v>
      </c>
      <c r="CK413" s="163">
        <f>IFERROR(IF(($R413-CJ413)&gt;=0,0,IF(($S413-CI413)&lt;0,0,IF(AND(($S413-CJ413)&gt;0,(CI413-$R413)&gt;0),$V413/365*(CJ413-CI413+1),IF(AND(($S413-CJ413)&lt;=0,(CI413-$R413)&gt;0),$V413/365*($S413-CI413+1),$V413/365*(CJ413-$R413+1))))),0)</f>
        <v>0</v>
      </c>
      <c r="CL413" s="159">
        <f>CJ413+1</f>
        <v>46327</v>
      </c>
      <c r="CM413" s="159">
        <f>CL413+29</f>
        <v>46356</v>
      </c>
      <c r="CN413" s="163">
        <f>IFERROR(IF(($R413-CM413)&gt;=0,0,IF(($S413-CL413)&lt;0,0,IF(AND(($S413-CM413)&gt;0,(CL413-$R413)&gt;0),$V413/365*(CM413-CL413+1),IF(AND(($S413-CM413)&lt;=0,(CL413-$R413)&gt;0),$V413/365*($S413-CL413+1),$V413/365*(CM413-$R413+1))))),0)</f>
        <v>0</v>
      </c>
      <c r="CO413" s="159">
        <f>CM413+1</f>
        <v>46357</v>
      </c>
      <c r="CP413" s="159">
        <f>CO413+30</f>
        <v>46387</v>
      </c>
      <c r="CQ413" s="163">
        <f>IFERROR(IF(($R413-CP413)&gt;=0,0,IF(($S413-CO413)&lt;0,0,IF(AND(($S413-CP413)&gt;0,(CO413-$R413)&gt;0),$V413/365*(CP413-CO413+1),IF(AND(($S413-CP413)&lt;=0,(CO413-$R413)&gt;0),$V413/365*($S413-CO413+1),$V413/365*(CP413-$R413+1))))),0)</f>
        <v>0</v>
      </c>
    </row>
    <row r="414" s="85" customFormat="1" ht="24" customHeight="1" outlineLevel="4" spans="1:95">
      <c r="A414" s="124"/>
      <c r="B414" s="125"/>
      <c r="C414" s="126"/>
      <c r="D414" s="124"/>
      <c r="E414" s="125"/>
      <c r="F414" s="125"/>
      <c r="G414" s="125"/>
      <c r="H414" s="127"/>
      <c r="I414" s="127"/>
      <c r="J414" s="127">
        <f t="shared" si="234"/>
        <v>0</v>
      </c>
      <c r="K414" s="127">
        <f>K413+1</f>
        <v>2</v>
      </c>
      <c r="L414" s="152"/>
      <c r="M414" s="153">
        <f>IFERROR(VLOOKUP($L414,'2-2 引出数据_合同数据仓库'!$B$2:$BP$10000,3,FALSE),0)</f>
        <v>0</v>
      </c>
      <c r="N414" s="127"/>
      <c r="O414" s="153">
        <f>IFERROR(VLOOKUP((LEFT(VLOOKUP($L414,'2-2 引出数据_合同数据仓库'!$B$2:$BP$10000,64,FALSE),15)&amp;(RIGHT(VLOOKUP($L414,'2-2 引出数据_合同数据仓库'!$B$2:$BP$10000,64,FALSE),4)+1)),'2-2 引出数据_合同数据仓库'!$B$2:$BP$10000,3,FALSE),0)</f>
        <v>0</v>
      </c>
      <c r="P414" s="127"/>
      <c r="Q414" s="127">
        <f>IFERROR(VLOOKUP($L414,'2-2 引出数据_合同数据仓库'!$B$2:$BP$10000,28,FALSE),0)</f>
        <v>0</v>
      </c>
      <c r="R414" s="127">
        <f>IFERROR(VLOOKUP($L414,'2-2 引出数据_合同数据仓库'!$B$2:$BP$10000,29,FALSE),0)</f>
        <v>0</v>
      </c>
      <c r="S414" s="127">
        <f>IFERROR(VLOOKUP($L414,'2-2 引出数据_合同数据仓库'!$B$2:$BP$10000,4,FALSE),0)</f>
        <v>0</v>
      </c>
      <c r="T414" s="127"/>
      <c r="U414" s="127">
        <f>IFERROR(VLOOKUP($L414,'2-2 引出数据_合同数据仓库'!$B$2:$BP$10000,15,FALSE),0)</f>
        <v>0</v>
      </c>
      <c r="V414" s="127">
        <f>U414/(S414-R414+1)*365</f>
        <v>0</v>
      </c>
      <c r="W414" s="127"/>
      <c r="X414" s="159">
        <v>45658</v>
      </c>
      <c r="Y414" s="159">
        <f>X414+30</f>
        <v>45688</v>
      </c>
      <c r="Z414" s="163">
        <f>IFERROR(IF(($R414-Y414)&gt;=0,0,IF(($S414-X414)&lt;0,0,IF(AND(($S414-Y414)&gt;0,(X414-$R414)&gt;0),$V414/365*(Y414-X414+1),IF(AND(($S414-Y414)&lt;=0,(X414-$R414)&gt;0),$V414/365*($S414-X414+1),$V414/365*(Y414-$R414+1))))),0)</f>
        <v>0</v>
      </c>
      <c r="AA414" s="159">
        <f>Y414+1</f>
        <v>45689</v>
      </c>
      <c r="AB414" s="159">
        <f>AA414+27</f>
        <v>45716</v>
      </c>
      <c r="AC414" s="163">
        <f>IFERROR(IF(($R414-AB414)&gt;=0,0,IF(($S414-AA414)&lt;0,0,IF(AND(($S414-AB414)&gt;0,(AA414-$R414)&gt;0),$V414/365*(AB414-AA414+1),IF(AND(($S414-AB414)&lt;=0,(AA414-$R414)&gt;0),$V414/365*($S414-AA414+1),$V414/365*(AB414-$R414+1))))),0)</f>
        <v>0</v>
      </c>
      <c r="AD414" s="159">
        <f>AB414+1</f>
        <v>45717</v>
      </c>
      <c r="AE414" s="159">
        <f>AD414+30</f>
        <v>45747</v>
      </c>
      <c r="AF414" s="163">
        <f>IFERROR(IF(($R414-AE414)&gt;=0,0,IF(($S414-AD414)&lt;0,0,IF(AND(($S414-AE414)&gt;0,(AD414-$R414)&gt;0),$V414/365*(AE414-AD414+1),IF(AND(($S414-AE414)&lt;=0,(AD414-$R414)&gt;0),$V414/365*($S414-AD414+1),$V414/365*(AE414-$R414+1))))),0)</f>
        <v>0</v>
      </c>
      <c r="AG414" s="159">
        <f>AE414+1</f>
        <v>45748</v>
      </c>
      <c r="AH414" s="159">
        <f>AG414+29</f>
        <v>45777</v>
      </c>
      <c r="AI414" s="163">
        <f>IFERROR(IF(($R414-AH414)&gt;=0,0,IF(($S414-AG414)&lt;0,0,IF(AND(($S414-AH414)&gt;0,(AG414-$R414)&gt;0),$V414/365*(AH414-AG414+1),IF(AND(($S414-AH414)&lt;=0,(AG414-$R414)&gt;0),$V414/365*($S414-AG414+1),$V414/365*(AH414-$R414+1))))),0)</f>
        <v>0</v>
      </c>
      <c r="AJ414" s="159">
        <f>AH414+1</f>
        <v>45778</v>
      </c>
      <c r="AK414" s="159">
        <f>AJ414+30</f>
        <v>45808</v>
      </c>
      <c r="AL414" s="163">
        <f>IFERROR(IF(($R414-AK414)&gt;=0,0,IF(($S414-AJ414)&lt;0,0,IF(AND(($S414-AK414)&gt;0,(AJ414-$R414)&gt;0),$V414/365*(AK414-AJ414+1),IF(AND(($S414-AK414)&lt;=0,(AJ414-$R414)&gt;0),$V414/365*($S414-AJ414+1),$V414/365*(AK414-$R414+1))))),0)</f>
        <v>0</v>
      </c>
      <c r="AM414" s="159">
        <f>AK414+1</f>
        <v>45809</v>
      </c>
      <c r="AN414" s="159">
        <f>AM414+29</f>
        <v>45838</v>
      </c>
      <c r="AO414" s="163">
        <f>IFERROR(IF(($R414-AN414)&gt;=0,0,IF(($S414-AM414)&lt;0,0,IF(AND(($S414-AN414)&gt;0,(AM414-$R414)&gt;0),$V414/365*(AN414-AM414+1),IF(AND(($S414-AN414)&lt;=0,(AM414-$R414)&gt;0),$V414/365*($S414-AM414+1),$V414/365*(AN414-$R414+1))))),0)</f>
        <v>0</v>
      </c>
      <c r="AP414" s="159">
        <f>AN414+1</f>
        <v>45839</v>
      </c>
      <c r="AQ414" s="159">
        <f>AP414+30</f>
        <v>45869</v>
      </c>
      <c r="AR414" s="163">
        <f>IFERROR(IF(($R414-AQ414)&gt;=0,0,IF(($S414-AP414)&lt;0,0,IF(AND(($S414-AQ414)&gt;0,(AP414-$R414)&gt;0),$V414/365*(AQ414-AP414+1),IF(AND(($S414-AQ414)&lt;=0,(AP414-$R414)&gt;0),$V414/365*($S414-AP414+1),$V414/365*(AQ414-$R414+1))))),0)</f>
        <v>0</v>
      </c>
      <c r="AS414" s="159">
        <f>AQ414+1</f>
        <v>45870</v>
      </c>
      <c r="AT414" s="159">
        <f>AS414+30</f>
        <v>45900</v>
      </c>
      <c r="AU414" s="163">
        <f>IFERROR(IF(($R414-AT414)&gt;=0,0,IF(($S414-AS414)&lt;0,0,IF(AND(($S414-AT414)&gt;0,(AS414-$R414)&gt;0),$V414/365*(AT414-AS414+1),IF(AND(($S414-AT414)&lt;=0,(AS414-$R414)&gt;0),$V414/365*($S414-AS414+1),$V414/365*(AT414-$R414+1))))),0)</f>
        <v>0</v>
      </c>
      <c r="AV414" s="159">
        <f>AT414+1</f>
        <v>45901</v>
      </c>
      <c r="AW414" s="159">
        <f>AV414+29</f>
        <v>45930</v>
      </c>
      <c r="AX414" s="163">
        <f>IFERROR(IF(($R414-AW414)&gt;=0,0,IF(($S414-AV414)&lt;0,0,IF(AND(($S414-AW414)&gt;0,(AV414-$R414)&gt;0),$V414/365*(AW414-AV414+1),IF(AND(($S414-AW414)&lt;=0,(AV414-$R414)&gt;0),$V414/365*($S414-AV414+1),$V414/365*(AW414-$R414+1))))),0)</f>
        <v>0</v>
      </c>
      <c r="AY414" s="159">
        <f>AW414+1</f>
        <v>45931</v>
      </c>
      <c r="AZ414" s="159">
        <f>AY414+30</f>
        <v>45961</v>
      </c>
      <c r="BA414" s="163">
        <f>IFERROR(IF(($R414-AZ414)&gt;=0,0,IF(($S414-AY414)&lt;0,0,IF(AND(($S414-AZ414)&gt;0,(AY414-$R414)&gt;0),$V414/365*(AZ414-AY414+1),IF(AND(($S414-AZ414)&lt;=0,(AY414-$R414)&gt;0),$V414/365*($S414-AY414+1),$V414/365*(AZ414-$R414+1))))),0)</f>
        <v>0</v>
      </c>
      <c r="BB414" s="159">
        <f>AZ414+1</f>
        <v>45962</v>
      </c>
      <c r="BC414" s="159">
        <f>BB414+29</f>
        <v>45991</v>
      </c>
      <c r="BD414" s="163">
        <f>IFERROR(IF(($R414-BC414)&gt;=0,0,IF(($S414-BB414)&lt;0,0,IF(AND(($S414-BC414)&gt;0,(BB414-$R414)&gt;0),$V414/365*(BC414-BB414+1),IF(AND(($S414-BC414)&lt;=0,(BB414-$R414)&gt;0),$V414/365*($S414-BB414+1),$V414/365*(BC414-$R414+1))))),0)</f>
        <v>0</v>
      </c>
      <c r="BE414" s="159">
        <f>BC414+1</f>
        <v>45992</v>
      </c>
      <c r="BF414" s="159">
        <f>BE414+30</f>
        <v>46022</v>
      </c>
      <c r="BG414" s="163">
        <f>IFERROR(IF(($R414-BF414)&gt;=0,0,IF(($S414-BE414)&lt;0,0,IF(AND(($S414-BF414)&gt;0,(BE414-$R414)&gt;0),$V414/365*(BF414-BE414+1),IF(AND(($S414-BF414)&lt;=0,(BE414-$R414)&gt;0),$V414/365*($S414-BE414+1),$V414/365*(BF414-$R414+1))))),0)</f>
        <v>0</v>
      </c>
      <c r="BH414" s="159">
        <v>46023</v>
      </c>
      <c r="BI414" s="159">
        <f>BH414+30</f>
        <v>46053</v>
      </c>
      <c r="BJ414" s="163">
        <f>IFERROR(IF(($R414-BI414)&gt;=0,0,IF(($S414-BH414)&lt;0,0,IF(AND(($S414-BI414)&gt;0,(BH414-$R414)&gt;0),$V414/365*(BI414-BH414+1),IF(AND(($S414-BI414)&lt;=0,(BH414-$R414)&gt;0),$V414/365*($S414-BH414+1),$V414/365*(BI414-$R414+1))))),0)</f>
        <v>0</v>
      </c>
      <c r="BK414" s="159">
        <f>BI414+1</f>
        <v>46054</v>
      </c>
      <c r="BL414" s="159">
        <f>BK414+27</f>
        <v>46081</v>
      </c>
      <c r="BM414" s="163">
        <f>IFERROR(IF(($R414-BL414)&gt;=0,0,IF(($S414-BK414)&lt;0,0,IF(AND(($S414-BL414)&gt;0,(BK414-$R414)&gt;0),$V414/365*(BL414-BK414+1),IF(AND(($S414-BL414)&lt;=0,(BK414-$R414)&gt;0),$V414/365*($S414-BK414+1),$V414/365*(BL414-$R414+1))))),0)</f>
        <v>0</v>
      </c>
      <c r="BN414" s="159">
        <f>BL414+1</f>
        <v>46082</v>
      </c>
      <c r="BO414" s="159">
        <f>BN414+30</f>
        <v>46112</v>
      </c>
      <c r="BP414" s="163">
        <f>IFERROR(IF(($R414-BO414)&gt;=0,0,IF(($S414-BN414)&lt;0,0,IF(AND(($S414-BO414)&gt;0,(BN414-$R414)&gt;0),$V414/365*(BO414-BN414+1),IF(AND(($S414-BO414)&lt;=0,(BN414-$R414)&gt;0),$V414/365*($S414-BN414+1),$V414/365*(BO414-$R414+1))))),0)</f>
        <v>0</v>
      </c>
      <c r="BQ414" s="159">
        <f>BO414+1</f>
        <v>46113</v>
      </c>
      <c r="BR414" s="159">
        <f>BQ414+29</f>
        <v>46142</v>
      </c>
      <c r="BS414" s="163">
        <f>IFERROR(IF(($R414-BR414)&gt;=0,0,IF(($S414-BQ414)&lt;0,0,IF(AND(($S414-BR414)&gt;0,(BQ414-$R414)&gt;0),$V414/365*(BR414-BQ414+1),IF(AND(($S414-BR414)&lt;=0,(BQ414-$R414)&gt;0),$V414/365*($S414-BQ414+1),$V414/365*(BR414-$R414+1))))),0)</f>
        <v>0</v>
      </c>
      <c r="BT414" s="159">
        <f>BR414+1</f>
        <v>46143</v>
      </c>
      <c r="BU414" s="159">
        <f>BT414+30</f>
        <v>46173</v>
      </c>
      <c r="BV414" s="163">
        <f>IFERROR(IF(($R414-BU414)&gt;=0,0,IF(($S414-BT414)&lt;0,0,IF(AND(($S414-BU414)&gt;0,(BT414-$R414)&gt;0),$V414/365*(BU414-BT414+1),IF(AND(($S414-BU414)&lt;=0,(BT414-$R414)&gt;0),$V414/365*($S414-BT414+1),$V414/365*(BU414-$R414+1))))),0)</f>
        <v>0</v>
      </c>
      <c r="BW414" s="159">
        <f>BU414+1</f>
        <v>46174</v>
      </c>
      <c r="BX414" s="159">
        <f>BW414+29</f>
        <v>46203</v>
      </c>
      <c r="BY414" s="163">
        <f>IFERROR(IF(($R414-BX414)&gt;=0,0,IF(($S414-BW414)&lt;0,0,IF(AND(($S414-BX414)&gt;0,(BW414-$R414)&gt;0),$V414/365*(BX414-BW414+1),IF(AND(($S414-BX414)&lt;=0,(BW414-$R414)&gt;0),$V414/365*($S414-BW414+1),$V414/365*(BX414-$R414+1))))),0)</f>
        <v>0</v>
      </c>
      <c r="BZ414" s="159">
        <f>BX414+1</f>
        <v>46204</v>
      </c>
      <c r="CA414" s="159">
        <f>BZ414+30</f>
        <v>46234</v>
      </c>
      <c r="CB414" s="163">
        <f>IFERROR(IF(($R414-CA414)&gt;=0,0,IF(($S414-BZ414)&lt;0,0,IF(AND(($S414-CA414)&gt;0,(BZ414-$R414)&gt;0),$V414/365*(CA414-BZ414+1),IF(AND(($S414-CA414)&lt;=0,(BZ414-$R414)&gt;0),$V414/365*($S414-BZ414+1),$V414/365*(CA414-$R414+1))))),0)</f>
        <v>0</v>
      </c>
      <c r="CC414" s="159">
        <f>CA414+1</f>
        <v>46235</v>
      </c>
      <c r="CD414" s="159">
        <f>CC414+30</f>
        <v>46265</v>
      </c>
      <c r="CE414" s="163">
        <f>IFERROR(IF(($R414-CD414)&gt;=0,0,IF(($S414-CC414)&lt;0,0,IF(AND(($S414-CD414)&gt;0,(CC414-$R414)&gt;0),$V414/365*(CD414-CC414+1),IF(AND(($S414-CD414)&lt;=0,(CC414-$R414)&gt;0),$V414/365*($S414-CC414+1),$V414/365*(CD414-$R414+1))))),0)</f>
        <v>0</v>
      </c>
      <c r="CF414" s="159">
        <f>CD414+1</f>
        <v>46266</v>
      </c>
      <c r="CG414" s="159">
        <f>CF414+29</f>
        <v>46295</v>
      </c>
      <c r="CH414" s="163">
        <f>IFERROR(IF(($R414-CG414)&gt;=0,0,IF(($S414-CF414)&lt;0,0,IF(AND(($S414-CG414)&gt;0,(CF414-$R414)&gt;0),$V414/365*(CG414-CF414+1),IF(AND(($S414-CG414)&lt;=0,(CF414-$R414)&gt;0),$V414/365*($S414-CF414+1),$V414/365*(CG414-$R414+1))))),0)</f>
        <v>0</v>
      </c>
      <c r="CI414" s="159">
        <f>CG414+1</f>
        <v>46296</v>
      </c>
      <c r="CJ414" s="159">
        <f>CI414+30</f>
        <v>46326</v>
      </c>
      <c r="CK414" s="163">
        <f>IFERROR(IF(($R414-CJ414)&gt;=0,0,IF(($S414-CI414)&lt;0,0,IF(AND(($S414-CJ414)&gt;0,(CI414-$R414)&gt;0),$V414/365*(CJ414-CI414+1),IF(AND(($S414-CJ414)&lt;=0,(CI414-$R414)&gt;0),$V414/365*($S414-CI414+1),$V414/365*(CJ414-$R414+1))))),0)</f>
        <v>0</v>
      </c>
      <c r="CL414" s="159">
        <f>CJ414+1</f>
        <v>46327</v>
      </c>
      <c r="CM414" s="159">
        <f>CL414+29</f>
        <v>46356</v>
      </c>
      <c r="CN414" s="163">
        <f>IFERROR(IF(($R414-CM414)&gt;=0,0,IF(($S414-CL414)&lt;0,0,IF(AND(($S414-CM414)&gt;0,(CL414-$R414)&gt;0),$V414/365*(CM414-CL414+1),IF(AND(($S414-CM414)&lt;=0,(CL414-$R414)&gt;0),$V414/365*($S414-CL414+1),$V414/365*(CM414-$R414+1))))),0)</f>
        <v>0</v>
      </c>
      <c r="CO414" s="159">
        <f>CM414+1</f>
        <v>46357</v>
      </c>
      <c r="CP414" s="159">
        <f>CO414+30</f>
        <v>46387</v>
      </c>
      <c r="CQ414" s="163">
        <f>IFERROR(IF(($R414-CP414)&gt;=0,0,IF(($S414-CO414)&lt;0,0,IF(AND(($S414-CP414)&gt;0,(CO414-$R414)&gt;0),$V414/365*(CP414-CO414+1),IF(AND(($S414-CP414)&lt;=0,(CO414-$R414)&gt;0),$V414/365*($S414-CO414+1),$V414/365*(CP414-$R414+1))))),0)</f>
        <v>0</v>
      </c>
    </row>
    <row r="415" s="85" customFormat="1" ht="24" customHeight="1" outlineLevel="4" spans="1:95">
      <c r="A415" s="124"/>
      <c r="B415" s="125"/>
      <c r="C415" s="126"/>
      <c r="D415" s="124"/>
      <c r="E415" s="125"/>
      <c r="F415" s="125"/>
      <c r="G415" s="125"/>
      <c r="H415" s="127"/>
      <c r="I415" s="127"/>
      <c r="J415" s="127">
        <f t="shared" si="234"/>
        <v>0</v>
      </c>
      <c r="K415" s="127">
        <f>K414+1</f>
        <v>3</v>
      </c>
      <c r="L415" s="152"/>
      <c r="M415" s="153">
        <f>IFERROR(VLOOKUP($L415,'2-2 引出数据_合同数据仓库'!$B$2:$BP$10000,3,FALSE),0)</f>
        <v>0</v>
      </c>
      <c r="N415" s="127"/>
      <c r="O415" s="153">
        <f>IFERROR(VLOOKUP((LEFT(VLOOKUP($L415,'2-2 引出数据_合同数据仓库'!$B$2:$BP$10000,64,FALSE),15)&amp;(RIGHT(VLOOKUP($L415,'2-2 引出数据_合同数据仓库'!$B$2:$BP$10000,64,FALSE),4)+1)),'2-2 引出数据_合同数据仓库'!$B$2:$BP$10000,3,FALSE),0)</f>
        <v>0</v>
      </c>
      <c r="P415" s="127"/>
      <c r="Q415" s="127">
        <f>IFERROR(VLOOKUP($L415,'2-2 引出数据_合同数据仓库'!$B$2:$BP$10000,28,FALSE),0)</f>
        <v>0</v>
      </c>
      <c r="R415" s="127">
        <f>IFERROR(VLOOKUP($L415,'2-2 引出数据_合同数据仓库'!$B$2:$BP$10000,29,FALSE),0)</f>
        <v>0</v>
      </c>
      <c r="S415" s="127">
        <f>IFERROR(VLOOKUP($L415,'2-2 引出数据_合同数据仓库'!$B$2:$BP$10000,4,FALSE),0)</f>
        <v>0</v>
      </c>
      <c r="T415" s="127"/>
      <c r="U415" s="127">
        <f>IFERROR(VLOOKUP($L415,'2-2 引出数据_合同数据仓库'!$B$2:$BP$10000,15,FALSE),0)</f>
        <v>0</v>
      </c>
      <c r="V415" s="127">
        <f>U415/(S415-R415+1)*365</f>
        <v>0</v>
      </c>
      <c r="W415" s="127"/>
      <c r="X415" s="159">
        <v>45658</v>
      </c>
      <c r="Y415" s="159">
        <f>X415+30</f>
        <v>45688</v>
      </c>
      <c r="Z415" s="163">
        <f>IFERROR(IF(($R415-Y415)&gt;=0,0,IF(($S415-X415)&lt;0,0,IF(AND(($S415-Y415)&gt;0,(X415-$R415)&gt;0),$V415/365*(Y415-X415+1),IF(AND(($S415-Y415)&lt;=0,(X415-$R415)&gt;0),$V415/365*($S415-X415+1),$V415/365*(Y415-$R415+1))))),0)</f>
        <v>0</v>
      </c>
      <c r="AA415" s="159">
        <f>Y415+1</f>
        <v>45689</v>
      </c>
      <c r="AB415" s="159">
        <f>AA415+27</f>
        <v>45716</v>
      </c>
      <c r="AC415" s="163">
        <f>IFERROR(IF(($R415-AB415)&gt;=0,0,IF(($S415-AA415)&lt;0,0,IF(AND(($S415-AB415)&gt;0,(AA415-$R415)&gt;0),$V415/365*(AB415-AA415+1),IF(AND(($S415-AB415)&lt;=0,(AA415-$R415)&gt;0),$V415/365*($S415-AA415+1),$V415/365*(AB415-$R415+1))))),0)</f>
        <v>0</v>
      </c>
      <c r="AD415" s="159">
        <f>AB415+1</f>
        <v>45717</v>
      </c>
      <c r="AE415" s="159">
        <f>AD415+30</f>
        <v>45747</v>
      </c>
      <c r="AF415" s="163">
        <f>IFERROR(IF(($R415-AE415)&gt;=0,0,IF(($S415-AD415)&lt;0,0,IF(AND(($S415-AE415)&gt;0,(AD415-$R415)&gt;0),$V415/365*(AE415-AD415+1),IF(AND(($S415-AE415)&lt;=0,(AD415-$R415)&gt;0),$V415/365*($S415-AD415+1),$V415/365*(AE415-$R415+1))))),0)</f>
        <v>0</v>
      </c>
      <c r="AG415" s="159">
        <f>AE415+1</f>
        <v>45748</v>
      </c>
      <c r="AH415" s="159">
        <f>AG415+29</f>
        <v>45777</v>
      </c>
      <c r="AI415" s="163">
        <f>IFERROR(IF(($R415-AH415)&gt;=0,0,IF(($S415-AG415)&lt;0,0,IF(AND(($S415-AH415)&gt;0,(AG415-$R415)&gt;0),$V415/365*(AH415-AG415+1),IF(AND(($S415-AH415)&lt;=0,(AG415-$R415)&gt;0),$V415/365*($S415-AG415+1),$V415/365*(AH415-$R415+1))))),0)</f>
        <v>0</v>
      </c>
      <c r="AJ415" s="159">
        <f>AH415+1</f>
        <v>45778</v>
      </c>
      <c r="AK415" s="159">
        <f>AJ415+30</f>
        <v>45808</v>
      </c>
      <c r="AL415" s="163">
        <f>IFERROR(IF(($R415-AK415)&gt;=0,0,IF(($S415-AJ415)&lt;0,0,IF(AND(($S415-AK415)&gt;0,(AJ415-$R415)&gt;0),$V415/365*(AK415-AJ415+1),IF(AND(($S415-AK415)&lt;=0,(AJ415-$R415)&gt;0),$V415/365*($S415-AJ415+1),$V415/365*(AK415-$R415+1))))),0)</f>
        <v>0</v>
      </c>
      <c r="AM415" s="159">
        <f>AK415+1</f>
        <v>45809</v>
      </c>
      <c r="AN415" s="159">
        <f>AM415+29</f>
        <v>45838</v>
      </c>
      <c r="AO415" s="163">
        <f>IFERROR(IF(($R415-AN415)&gt;=0,0,IF(($S415-AM415)&lt;0,0,IF(AND(($S415-AN415)&gt;0,(AM415-$R415)&gt;0),$V415/365*(AN415-AM415+1),IF(AND(($S415-AN415)&lt;=0,(AM415-$R415)&gt;0),$V415/365*($S415-AM415+1),$V415/365*(AN415-$R415+1))))),0)</f>
        <v>0</v>
      </c>
      <c r="AP415" s="159">
        <f>AN415+1</f>
        <v>45839</v>
      </c>
      <c r="AQ415" s="159">
        <f>AP415+30</f>
        <v>45869</v>
      </c>
      <c r="AR415" s="163">
        <f>IFERROR(IF(($R415-AQ415)&gt;=0,0,IF(($S415-AP415)&lt;0,0,IF(AND(($S415-AQ415)&gt;0,(AP415-$R415)&gt;0),$V415/365*(AQ415-AP415+1),IF(AND(($S415-AQ415)&lt;=0,(AP415-$R415)&gt;0),$V415/365*($S415-AP415+1),$V415/365*(AQ415-$R415+1))))),0)</f>
        <v>0</v>
      </c>
      <c r="AS415" s="159">
        <f>AQ415+1</f>
        <v>45870</v>
      </c>
      <c r="AT415" s="159">
        <f>AS415+30</f>
        <v>45900</v>
      </c>
      <c r="AU415" s="163">
        <f>IFERROR(IF(($R415-AT415)&gt;=0,0,IF(($S415-AS415)&lt;0,0,IF(AND(($S415-AT415)&gt;0,(AS415-$R415)&gt;0),$V415/365*(AT415-AS415+1),IF(AND(($S415-AT415)&lt;=0,(AS415-$R415)&gt;0),$V415/365*($S415-AS415+1),$V415/365*(AT415-$R415+1))))),0)</f>
        <v>0</v>
      </c>
      <c r="AV415" s="159">
        <f>AT415+1</f>
        <v>45901</v>
      </c>
      <c r="AW415" s="159">
        <f>AV415+29</f>
        <v>45930</v>
      </c>
      <c r="AX415" s="163">
        <f>IFERROR(IF(($R415-AW415)&gt;=0,0,IF(($S415-AV415)&lt;0,0,IF(AND(($S415-AW415)&gt;0,(AV415-$R415)&gt;0),$V415/365*(AW415-AV415+1),IF(AND(($S415-AW415)&lt;=0,(AV415-$R415)&gt;0),$V415/365*($S415-AV415+1),$V415/365*(AW415-$R415+1))))),0)</f>
        <v>0</v>
      </c>
      <c r="AY415" s="159">
        <f>AW415+1</f>
        <v>45931</v>
      </c>
      <c r="AZ415" s="159">
        <f>AY415+30</f>
        <v>45961</v>
      </c>
      <c r="BA415" s="163">
        <f>IFERROR(IF(($R415-AZ415)&gt;=0,0,IF(($S415-AY415)&lt;0,0,IF(AND(($S415-AZ415)&gt;0,(AY415-$R415)&gt;0),$V415/365*(AZ415-AY415+1),IF(AND(($S415-AZ415)&lt;=0,(AY415-$R415)&gt;0),$V415/365*($S415-AY415+1),$V415/365*(AZ415-$R415+1))))),0)</f>
        <v>0</v>
      </c>
      <c r="BB415" s="159">
        <f>AZ415+1</f>
        <v>45962</v>
      </c>
      <c r="BC415" s="159">
        <f>BB415+29</f>
        <v>45991</v>
      </c>
      <c r="BD415" s="163">
        <f>IFERROR(IF(($R415-BC415)&gt;=0,0,IF(($S415-BB415)&lt;0,0,IF(AND(($S415-BC415)&gt;0,(BB415-$R415)&gt;0),$V415/365*(BC415-BB415+1),IF(AND(($S415-BC415)&lt;=0,(BB415-$R415)&gt;0),$V415/365*($S415-BB415+1),$V415/365*(BC415-$R415+1))))),0)</f>
        <v>0</v>
      </c>
      <c r="BE415" s="159">
        <f>BC415+1</f>
        <v>45992</v>
      </c>
      <c r="BF415" s="159">
        <f>BE415+30</f>
        <v>46022</v>
      </c>
      <c r="BG415" s="163">
        <f>IFERROR(IF(($R415-BF415)&gt;=0,0,IF(($S415-BE415)&lt;0,0,IF(AND(($S415-BF415)&gt;0,(BE415-$R415)&gt;0),$V415/365*(BF415-BE415+1),IF(AND(($S415-BF415)&lt;=0,(BE415-$R415)&gt;0),$V415/365*($S415-BE415+1),$V415/365*(BF415-$R415+1))))),0)</f>
        <v>0</v>
      </c>
      <c r="BH415" s="159">
        <v>46023</v>
      </c>
      <c r="BI415" s="159">
        <f>BH415+30</f>
        <v>46053</v>
      </c>
      <c r="BJ415" s="163">
        <f>IFERROR(IF(($R415-BI415)&gt;=0,0,IF(($S415-BH415)&lt;0,0,IF(AND(($S415-BI415)&gt;0,(BH415-$R415)&gt;0),$V415/365*(BI415-BH415+1),IF(AND(($S415-BI415)&lt;=0,(BH415-$R415)&gt;0),$V415/365*($S415-BH415+1),$V415/365*(BI415-$R415+1))))),0)</f>
        <v>0</v>
      </c>
      <c r="BK415" s="159">
        <f>BI415+1</f>
        <v>46054</v>
      </c>
      <c r="BL415" s="159">
        <f>BK415+27</f>
        <v>46081</v>
      </c>
      <c r="BM415" s="163">
        <f>IFERROR(IF(($R415-BL415)&gt;=0,0,IF(($S415-BK415)&lt;0,0,IF(AND(($S415-BL415)&gt;0,(BK415-$R415)&gt;0),$V415/365*(BL415-BK415+1),IF(AND(($S415-BL415)&lt;=0,(BK415-$R415)&gt;0),$V415/365*($S415-BK415+1),$V415/365*(BL415-$R415+1))))),0)</f>
        <v>0</v>
      </c>
      <c r="BN415" s="159">
        <f>BL415+1</f>
        <v>46082</v>
      </c>
      <c r="BO415" s="159">
        <f>BN415+30</f>
        <v>46112</v>
      </c>
      <c r="BP415" s="163">
        <f>IFERROR(IF(($R415-BO415)&gt;=0,0,IF(($S415-BN415)&lt;0,0,IF(AND(($S415-BO415)&gt;0,(BN415-$R415)&gt;0),$V415/365*(BO415-BN415+1),IF(AND(($S415-BO415)&lt;=0,(BN415-$R415)&gt;0),$V415/365*($S415-BN415+1),$V415/365*(BO415-$R415+1))))),0)</f>
        <v>0</v>
      </c>
      <c r="BQ415" s="159">
        <f>BO415+1</f>
        <v>46113</v>
      </c>
      <c r="BR415" s="159">
        <f>BQ415+29</f>
        <v>46142</v>
      </c>
      <c r="BS415" s="163">
        <f>IFERROR(IF(($R415-BR415)&gt;=0,0,IF(($S415-BQ415)&lt;0,0,IF(AND(($S415-BR415)&gt;0,(BQ415-$R415)&gt;0),$V415/365*(BR415-BQ415+1),IF(AND(($S415-BR415)&lt;=0,(BQ415-$R415)&gt;0),$V415/365*($S415-BQ415+1),$V415/365*(BR415-$R415+1))))),0)</f>
        <v>0</v>
      </c>
      <c r="BT415" s="159">
        <f>BR415+1</f>
        <v>46143</v>
      </c>
      <c r="BU415" s="159">
        <f>BT415+30</f>
        <v>46173</v>
      </c>
      <c r="BV415" s="163">
        <f>IFERROR(IF(($R415-BU415)&gt;=0,0,IF(($S415-BT415)&lt;0,0,IF(AND(($S415-BU415)&gt;0,(BT415-$R415)&gt;0),$V415/365*(BU415-BT415+1),IF(AND(($S415-BU415)&lt;=0,(BT415-$R415)&gt;0),$V415/365*($S415-BT415+1),$V415/365*(BU415-$R415+1))))),0)</f>
        <v>0</v>
      </c>
      <c r="BW415" s="159">
        <f>BU415+1</f>
        <v>46174</v>
      </c>
      <c r="BX415" s="159">
        <f>BW415+29</f>
        <v>46203</v>
      </c>
      <c r="BY415" s="163">
        <f>IFERROR(IF(($R415-BX415)&gt;=0,0,IF(($S415-BW415)&lt;0,0,IF(AND(($S415-BX415)&gt;0,(BW415-$R415)&gt;0),$V415/365*(BX415-BW415+1),IF(AND(($S415-BX415)&lt;=0,(BW415-$R415)&gt;0),$V415/365*($S415-BW415+1),$V415/365*(BX415-$R415+1))))),0)</f>
        <v>0</v>
      </c>
      <c r="BZ415" s="159">
        <f>BX415+1</f>
        <v>46204</v>
      </c>
      <c r="CA415" s="159">
        <f>BZ415+30</f>
        <v>46234</v>
      </c>
      <c r="CB415" s="163">
        <f>IFERROR(IF(($R415-CA415)&gt;=0,0,IF(($S415-BZ415)&lt;0,0,IF(AND(($S415-CA415)&gt;0,(BZ415-$R415)&gt;0),$V415/365*(CA415-BZ415+1),IF(AND(($S415-CA415)&lt;=0,(BZ415-$R415)&gt;0),$V415/365*($S415-BZ415+1),$V415/365*(CA415-$R415+1))))),0)</f>
        <v>0</v>
      </c>
      <c r="CC415" s="159">
        <f>CA415+1</f>
        <v>46235</v>
      </c>
      <c r="CD415" s="159">
        <f>CC415+30</f>
        <v>46265</v>
      </c>
      <c r="CE415" s="163">
        <f>IFERROR(IF(($R415-CD415)&gt;=0,0,IF(($S415-CC415)&lt;0,0,IF(AND(($S415-CD415)&gt;0,(CC415-$R415)&gt;0),$V415/365*(CD415-CC415+1),IF(AND(($S415-CD415)&lt;=0,(CC415-$R415)&gt;0),$V415/365*($S415-CC415+1),$V415/365*(CD415-$R415+1))))),0)</f>
        <v>0</v>
      </c>
      <c r="CF415" s="159">
        <f>CD415+1</f>
        <v>46266</v>
      </c>
      <c r="CG415" s="159">
        <f>CF415+29</f>
        <v>46295</v>
      </c>
      <c r="CH415" s="163">
        <f>IFERROR(IF(($R415-CG415)&gt;=0,0,IF(($S415-CF415)&lt;0,0,IF(AND(($S415-CG415)&gt;0,(CF415-$R415)&gt;0),$V415/365*(CG415-CF415+1),IF(AND(($S415-CG415)&lt;=0,(CF415-$R415)&gt;0),$V415/365*($S415-CF415+1),$V415/365*(CG415-$R415+1))))),0)</f>
        <v>0</v>
      </c>
      <c r="CI415" s="159">
        <f>CG415+1</f>
        <v>46296</v>
      </c>
      <c r="CJ415" s="159">
        <f>CI415+30</f>
        <v>46326</v>
      </c>
      <c r="CK415" s="163">
        <f>IFERROR(IF(($R415-CJ415)&gt;=0,0,IF(($S415-CI415)&lt;0,0,IF(AND(($S415-CJ415)&gt;0,(CI415-$R415)&gt;0),$V415/365*(CJ415-CI415+1),IF(AND(($S415-CJ415)&lt;=0,(CI415-$R415)&gt;0),$V415/365*($S415-CI415+1),$V415/365*(CJ415-$R415+1))))),0)</f>
        <v>0</v>
      </c>
      <c r="CL415" s="159">
        <f>CJ415+1</f>
        <v>46327</v>
      </c>
      <c r="CM415" s="159">
        <f>CL415+29</f>
        <v>46356</v>
      </c>
      <c r="CN415" s="163">
        <f>IFERROR(IF(($R415-CM415)&gt;=0,0,IF(($S415-CL415)&lt;0,0,IF(AND(($S415-CM415)&gt;0,(CL415-$R415)&gt;0),$V415/365*(CM415-CL415+1),IF(AND(($S415-CM415)&lt;=0,(CL415-$R415)&gt;0),$V415/365*($S415-CL415+1),$V415/365*(CM415-$R415+1))))),0)</f>
        <v>0</v>
      </c>
      <c r="CO415" s="159">
        <f>CM415+1</f>
        <v>46357</v>
      </c>
      <c r="CP415" s="159">
        <f>CO415+30</f>
        <v>46387</v>
      </c>
      <c r="CQ415" s="163">
        <f>IFERROR(IF(($R415-CP415)&gt;=0,0,IF(($S415-CO415)&lt;0,0,IF(AND(($S415-CP415)&gt;0,(CO415-$R415)&gt;0),$V415/365*(CP415-CO415+1),IF(AND(($S415-CP415)&lt;=0,(CO415-$R415)&gt;0),$V415/365*($S415-CO415+1),$V415/365*(CP415-$R415+1))))),0)</f>
        <v>0</v>
      </c>
    </row>
    <row r="416" s="85" customFormat="1" ht="24" customHeight="1" outlineLevel="4" spans="1:95">
      <c r="A416" s="128" t="s">
        <v>2815</v>
      </c>
      <c r="B416" s="129"/>
      <c r="C416" s="129"/>
      <c r="D416" s="129"/>
      <c r="E416" s="129"/>
      <c r="F416" s="129"/>
      <c r="G416" s="130"/>
      <c r="H416" s="131"/>
      <c r="I416" s="131"/>
      <c r="J416" s="131"/>
      <c r="K416" s="131"/>
      <c r="L416" s="154"/>
      <c r="M416" s="154"/>
      <c r="N416" s="131"/>
      <c r="O416" s="131"/>
      <c r="P416" s="131"/>
      <c r="Q416" s="131"/>
      <c r="R416" s="131"/>
      <c r="S416" s="131"/>
      <c r="T416" s="131"/>
      <c r="U416" s="131"/>
      <c r="V416" s="131"/>
      <c r="W416" s="131"/>
      <c r="X416" s="131"/>
      <c r="Y416" s="131"/>
      <c r="Z416" s="131"/>
      <c r="AA416" s="131"/>
      <c r="AB416" s="131"/>
      <c r="AC416" s="131"/>
      <c r="AD416" s="131"/>
      <c r="AE416" s="131"/>
      <c r="AF416" s="131"/>
      <c r="AG416" s="131"/>
      <c r="AH416" s="131"/>
      <c r="AI416" s="131"/>
      <c r="AJ416" s="131"/>
      <c r="AK416" s="131"/>
      <c r="AL416" s="131"/>
      <c r="AM416" s="131"/>
      <c r="AN416" s="131"/>
      <c r="AO416" s="131"/>
      <c r="AP416" s="131"/>
      <c r="AQ416" s="131"/>
      <c r="AR416" s="131"/>
      <c r="AS416" s="131"/>
      <c r="AT416" s="131"/>
      <c r="AU416" s="131"/>
      <c r="AV416" s="131"/>
      <c r="AW416" s="131"/>
      <c r="AX416" s="131"/>
      <c r="AY416" s="131"/>
      <c r="AZ416" s="131"/>
      <c r="BA416" s="131"/>
      <c r="BB416" s="131"/>
      <c r="BC416" s="131"/>
      <c r="BD416" s="131"/>
      <c r="BE416" s="131"/>
      <c r="BF416" s="131"/>
      <c r="BG416" s="131"/>
      <c r="BH416" s="131"/>
      <c r="BI416" s="131"/>
      <c r="BJ416" s="131"/>
      <c r="BK416" s="131"/>
      <c r="BL416" s="131"/>
      <c r="BM416" s="131"/>
      <c r="BN416" s="131"/>
      <c r="BO416" s="131"/>
      <c r="BP416" s="131"/>
      <c r="BQ416" s="131"/>
      <c r="BR416" s="131"/>
      <c r="BS416" s="131"/>
      <c r="BT416" s="131"/>
      <c r="BU416" s="131"/>
      <c r="BV416" s="131"/>
      <c r="BW416" s="131"/>
      <c r="BX416" s="131"/>
      <c r="BY416" s="131"/>
      <c r="BZ416" s="131"/>
      <c r="CA416" s="131"/>
      <c r="CB416" s="131"/>
      <c r="CC416" s="131"/>
      <c r="CD416" s="131"/>
      <c r="CE416" s="131"/>
      <c r="CF416" s="131"/>
      <c r="CG416" s="131"/>
      <c r="CH416" s="131"/>
      <c r="CI416" s="131"/>
      <c r="CJ416" s="131"/>
      <c r="CK416" s="131"/>
      <c r="CL416" s="131"/>
      <c r="CM416" s="131"/>
      <c r="CN416" s="131"/>
      <c r="CO416" s="131"/>
      <c r="CP416" s="131"/>
      <c r="CQ416" s="131"/>
    </row>
    <row r="417" ht="24" customHeight="1" outlineLevel="3" spans="1:95">
      <c r="A417" s="120"/>
      <c r="B417" s="121" t="s">
        <v>793</v>
      </c>
      <c r="C417" s="122" t="s">
        <v>1407</v>
      </c>
      <c r="D417" s="120" t="s">
        <v>1408</v>
      </c>
      <c r="E417" s="121" t="s">
        <v>1409</v>
      </c>
      <c r="F417" s="121"/>
      <c r="G417" s="121" t="s">
        <v>937</v>
      </c>
      <c r="H417" s="123">
        <f>X417+AA417+AD417+AG417+AJ417+AM417+AP417+AS417+AV417+AY417+BB417+BE417</f>
        <v>0</v>
      </c>
      <c r="I417" s="123">
        <f>Y417+AB417+AE417+AH417+AK417+AN417+AQ417+AT417+AW417+AZ417+BC417+BF417</f>
        <v>0</v>
      </c>
      <c r="J417" s="123">
        <f>Z417+AC417+AF417+AI417+AL417+AO417+AR417+AU417+AX417+BA417+BD417+BG417</f>
        <v>0</v>
      </c>
      <c r="K417" s="123"/>
      <c r="L417" s="151"/>
      <c r="M417" s="151"/>
      <c r="N417" s="123"/>
      <c r="O417" s="123"/>
      <c r="P417" s="123"/>
      <c r="Q417" s="123"/>
      <c r="R417" s="123"/>
      <c r="S417" s="123"/>
      <c r="T417" s="123"/>
      <c r="U417" s="123"/>
      <c r="V417" s="123"/>
      <c r="W417" s="123"/>
      <c r="X417" s="123">
        <f>VLOOKUP($C417,'1 预算编制表单'!$C:$BJ,27,FALSE)</f>
        <v>0</v>
      </c>
      <c r="Y417" s="123">
        <f>X417-Z417</f>
        <v>0</v>
      </c>
      <c r="Z417" s="123">
        <f>SUM(Z418:Z422)</f>
        <v>0</v>
      </c>
      <c r="AA417" s="123">
        <f>VLOOKUP($C417,'1 预算编制表单'!$C:$BJ,30,FALSE)</f>
        <v>0</v>
      </c>
      <c r="AB417" s="123">
        <f>AA417-AC417</f>
        <v>0</v>
      </c>
      <c r="AC417" s="123">
        <f>SUM(AC418:AC422)</f>
        <v>0</v>
      </c>
      <c r="AD417" s="123">
        <f>VLOOKUP($C417,'1 预算编制表单'!$C:$BJ,33,FALSE)</f>
        <v>0</v>
      </c>
      <c r="AE417" s="123">
        <f>AD417-AF417</f>
        <v>0</v>
      </c>
      <c r="AF417" s="123">
        <f>SUM(AF418:AF422)</f>
        <v>0</v>
      </c>
      <c r="AG417" s="123">
        <f>VLOOKUP($C417,'1 预算编制表单'!$C:$BJ,36,FALSE)</f>
        <v>0</v>
      </c>
      <c r="AH417" s="123">
        <f>AG417-AI417</f>
        <v>0</v>
      </c>
      <c r="AI417" s="123">
        <f>SUM(AI418:AI422)</f>
        <v>0</v>
      </c>
      <c r="AJ417" s="123">
        <f>VLOOKUP($C417,'1 预算编制表单'!$C:$BJ,39,FALSE)</f>
        <v>0</v>
      </c>
      <c r="AK417" s="123">
        <f>AJ417-AL417</f>
        <v>0</v>
      </c>
      <c r="AL417" s="123">
        <f>SUM(AL418:AL422)</f>
        <v>0</v>
      </c>
      <c r="AM417" s="123">
        <f>VLOOKUP($C417,'1 预算编制表单'!$C:$BJ,42,FALSE)</f>
        <v>0</v>
      </c>
      <c r="AN417" s="123">
        <f>AM417-AO417</f>
        <v>0</v>
      </c>
      <c r="AO417" s="123">
        <f>SUM(AO418:AO422)</f>
        <v>0</v>
      </c>
      <c r="AP417" s="123">
        <f>VLOOKUP($C417,'1 预算编制表单'!$C:$BJ,45,FALSE)</f>
        <v>0</v>
      </c>
      <c r="AQ417" s="123">
        <f>AP417-AR417</f>
        <v>0</v>
      </c>
      <c r="AR417" s="123">
        <f>SUM(AR418:AR422)</f>
        <v>0</v>
      </c>
      <c r="AS417" s="123">
        <f>VLOOKUP($C417,'1 预算编制表单'!$C:$BJ,48,FALSE)</f>
        <v>0</v>
      </c>
      <c r="AT417" s="123">
        <f>AS417-AU417</f>
        <v>0</v>
      </c>
      <c r="AU417" s="123">
        <f>SUM(AU418:AU422)</f>
        <v>0</v>
      </c>
      <c r="AV417" s="123">
        <f>VLOOKUP($C417,'1 预算编制表单'!$C:$BJ,51,FALSE)</f>
        <v>0</v>
      </c>
      <c r="AW417" s="123">
        <f>AV417-AX417</f>
        <v>0</v>
      </c>
      <c r="AX417" s="123">
        <f>SUM(AX418:AX422)</f>
        <v>0</v>
      </c>
      <c r="AY417" s="123">
        <f>VLOOKUP($C417,'1 预算编制表单'!$C:$BJ,54,FALSE)</f>
        <v>0</v>
      </c>
      <c r="AZ417" s="123">
        <f>AY417-BA417</f>
        <v>0</v>
      </c>
      <c r="BA417" s="123">
        <f>SUM(BA418:BA422)</f>
        <v>0</v>
      </c>
      <c r="BB417" s="123">
        <f>VLOOKUP($C417,'1 预算编制表单'!$C:$BJ,57,FALSE)</f>
        <v>0</v>
      </c>
      <c r="BC417" s="123">
        <f>BB417-BD417</f>
        <v>0</v>
      </c>
      <c r="BD417" s="123">
        <f>SUM(BD418:BD422)</f>
        <v>0</v>
      </c>
      <c r="BE417" s="123">
        <f>VLOOKUP($C417,'1 预算编制表单'!$C:$BJ,60,FALSE)</f>
        <v>0</v>
      </c>
      <c r="BF417" s="123">
        <f>BE417-BG417</f>
        <v>0</v>
      </c>
      <c r="BG417" s="123">
        <f>SUM(BG418:BG422)</f>
        <v>0</v>
      </c>
      <c r="BH417" s="123">
        <f>VLOOKUP($C417,'1 预算编制表单'!$C:$BJ,27,FALSE)</f>
        <v>0</v>
      </c>
      <c r="BI417" s="123">
        <f>BH417-BJ417</f>
        <v>0</v>
      </c>
      <c r="BJ417" s="123">
        <f>SUM(BJ418:BJ422)</f>
        <v>0</v>
      </c>
      <c r="BK417" s="123">
        <f>VLOOKUP($C417,'1 预算编制表单'!$C:$BJ,30,FALSE)</f>
        <v>0</v>
      </c>
      <c r="BL417" s="123">
        <f>BK417-BM417</f>
        <v>0</v>
      </c>
      <c r="BM417" s="123">
        <f>SUM(BM418:BM422)</f>
        <v>0</v>
      </c>
      <c r="BN417" s="123">
        <f>VLOOKUP($C417,'1 预算编制表单'!$C:$BJ,33,FALSE)</f>
        <v>0</v>
      </c>
      <c r="BO417" s="123">
        <f>BN417-BP417</f>
        <v>0</v>
      </c>
      <c r="BP417" s="123">
        <f>SUM(BP418:BP422)</f>
        <v>0</v>
      </c>
      <c r="BQ417" s="123">
        <f>VLOOKUP($C417,'1 预算编制表单'!$C:$BJ,36,FALSE)</f>
        <v>0</v>
      </c>
      <c r="BR417" s="123">
        <f>BQ417-BS417</f>
        <v>0</v>
      </c>
      <c r="BS417" s="123">
        <f>SUM(BS418:BS422)</f>
        <v>0</v>
      </c>
      <c r="BT417" s="123">
        <f>VLOOKUP($C417,'1 预算编制表单'!$C:$BJ,39,FALSE)</f>
        <v>0</v>
      </c>
      <c r="BU417" s="123">
        <f>BT417-BV417</f>
        <v>0</v>
      </c>
      <c r="BV417" s="123">
        <f>SUM(BV418:BV422)</f>
        <v>0</v>
      </c>
      <c r="BW417" s="123">
        <f>VLOOKUP($C417,'1 预算编制表单'!$C:$BJ,42,FALSE)</f>
        <v>0</v>
      </c>
      <c r="BX417" s="123">
        <f>BW417-BY417</f>
        <v>0</v>
      </c>
      <c r="BY417" s="123">
        <f>SUM(BY418:BY422)</f>
        <v>0</v>
      </c>
      <c r="BZ417" s="123">
        <f>VLOOKUP($C417,'1 预算编制表单'!$C:$BJ,45,FALSE)</f>
        <v>0</v>
      </c>
      <c r="CA417" s="123">
        <f>BZ417-CB417</f>
        <v>0</v>
      </c>
      <c r="CB417" s="123">
        <f>SUM(CB418:CB422)</f>
        <v>0</v>
      </c>
      <c r="CC417" s="123">
        <f>VLOOKUP($C417,'1 预算编制表单'!$C:$BJ,48,FALSE)</f>
        <v>0</v>
      </c>
      <c r="CD417" s="123">
        <f>CC417-CE417</f>
        <v>0</v>
      </c>
      <c r="CE417" s="123">
        <f>SUM(CE418:CE422)</f>
        <v>0</v>
      </c>
      <c r="CF417" s="123">
        <f>VLOOKUP($C417,'1 预算编制表单'!$C:$BJ,51,FALSE)</f>
        <v>0</v>
      </c>
      <c r="CG417" s="123">
        <f>CF417-CH417</f>
        <v>0</v>
      </c>
      <c r="CH417" s="123">
        <f>SUM(CH418:CH422)</f>
        <v>0</v>
      </c>
      <c r="CI417" s="123">
        <f>VLOOKUP($C417,'1 预算编制表单'!$C:$BJ,54,FALSE)</f>
        <v>0</v>
      </c>
      <c r="CJ417" s="123">
        <f>CI417-CK417</f>
        <v>0</v>
      </c>
      <c r="CK417" s="123">
        <f>SUM(CK418:CK422)</f>
        <v>0</v>
      </c>
      <c r="CL417" s="123">
        <f>VLOOKUP($C417,'1 预算编制表单'!$C:$BJ,57,FALSE)</f>
        <v>0</v>
      </c>
      <c r="CM417" s="123">
        <f>CL417-CN417</f>
        <v>0</v>
      </c>
      <c r="CN417" s="123">
        <f>SUM(CN418:CN422)</f>
        <v>0</v>
      </c>
      <c r="CO417" s="123">
        <f>VLOOKUP($C417,'1 预算编制表单'!$C:$BJ,60,FALSE)</f>
        <v>0</v>
      </c>
      <c r="CP417" s="123">
        <f>CO417-CQ417</f>
        <v>0</v>
      </c>
      <c r="CQ417" s="123">
        <f>SUM(CQ418:CQ422)</f>
        <v>0</v>
      </c>
    </row>
    <row r="418" s="85" customFormat="1" ht="24" customHeight="1" outlineLevel="4" spans="1:95">
      <c r="A418" s="124"/>
      <c r="B418" s="125"/>
      <c r="C418" s="126" t="s">
        <v>2862</v>
      </c>
      <c r="D418" s="124" t="s">
        <v>2863</v>
      </c>
      <c r="E418" s="125"/>
      <c r="F418" s="125"/>
      <c r="G418" s="125"/>
      <c r="H418" s="127"/>
      <c r="I418" s="127"/>
      <c r="J418" s="127">
        <f>Z418+AC418+AF418+AI418+AL418+AO418+AR418+AU418+AX418+BA418+BD418+BG418</f>
        <v>0</v>
      </c>
      <c r="K418" s="127"/>
      <c r="L418" s="157"/>
      <c r="M418" s="153"/>
      <c r="N418" s="127"/>
      <c r="O418" s="153"/>
      <c r="P418" s="127"/>
      <c r="Q418" s="127"/>
      <c r="R418" s="127"/>
      <c r="S418" s="127"/>
      <c r="T418" s="127"/>
      <c r="U418" s="127"/>
      <c r="V418" s="127"/>
      <c r="W418" s="127"/>
      <c r="X418" s="159"/>
      <c r="Y418" s="159"/>
      <c r="Z418" s="136">
        <f>报销单计算表!B7</f>
        <v>0</v>
      </c>
      <c r="AA418" s="159"/>
      <c r="AB418" s="160"/>
      <c r="AC418" s="136">
        <f>报销单计算表!C7</f>
        <v>0</v>
      </c>
      <c r="AD418" s="160"/>
      <c r="AE418" s="160"/>
      <c r="AF418" s="136">
        <f>报销单计算表!D7</f>
        <v>0</v>
      </c>
      <c r="AG418" s="160"/>
      <c r="AH418" s="160"/>
      <c r="AI418" s="136">
        <f>报销单计算表!E7</f>
        <v>0</v>
      </c>
      <c r="AJ418" s="160"/>
      <c r="AK418" s="160"/>
      <c r="AL418" s="136">
        <f>报销单计算表!F7</f>
        <v>0</v>
      </c>
      <c r="AM418" s="160"/>
      <c r="AN418" s="160"/>
      <c r="AO418" s="136">
        <f>报销单计算表!G7</f>
        <v>0</v>
      </c>
      <c r="AP418" s="160"/>
      <c r="AQ418" s="160"/>
      <c r="AR418" s="136">
        <f>报销单计算表!H7</f>
        <v>0</v>
      </c>
      <c r="AS418" s="160"/>
      <c r="AT418" s="160"/>
      <c r="AU418" s="136">
        <f>报销单计算表!I7</f>
        <v>0</v>
      </c>
      <c r="AV418" s="160"/>
      <c r="AW418" s="160"/>
      <c r="AX418" s="136">
        <f>报销单计算表!J7</f>
        <v>0</v>
      </c>
      <c r="AY418" s="160"/>
      <c r="AZ418" s="160"/>
      <c r="BA418" s="136">
        <f>报销单计算表!K7</f>
        <v>0</v>
      </c>
      <c r="BB418" s="160"/>
      <c r="BC418" s="160"/>
      <c r="BD418" s="136">
        <f>报销单计算表!L7</f>
        <v>0</v>
      </c>
      <c r="BE418" s="160"/>
      <c r="BF418" s="160"/>
      <c r="BG418" s="136">
        <f>报销单计算表!M7</f>
        <v>0</v>
      </c>
      <c r="BH418" s="160"/>
      <c r="BI418" s="160"/>
      <c r="BJ418" s="136"/>
      <c r="BK418" s="160"/>
      <c r="BL418" s="160"/>
      <c r="BM418" s="136"/>
      <c r="BN418" s="160"/>
      <c r="BO418" s="160"/>
      <c r="BP418" s="136"/>
      <c r="BQ418" s="160"/>
      <c r="BR418" s="160"/>
      <c r="BS418" s="136"/>
      <c r="BT418" s="160"/>
      <c r="BU418" s="160"/>
      <c r="BV418" s="136"/>
      <c r="BW418" s="160"/>
      <c r="BX418" s="160"/>
      <c r="BY418" s="136"/>
      <c r="BZ418" s="160"/>
      <c r="CA418" s="160"/>
      <c r="CB418" s="136"/>
      <c r="CC418" s="160"/>
      <c r="CD418" s="160"/>
      <c r="CE418" s="136"/>
      <c r="CF418" s="160"/>
      <c r="CG418" s="160"/>
      <c r="CH418" s="136"/>
      <c r="CI418" s="160"/>
      <c r="CJ418" s="160"/>
      <c r="CK418" s="136"/>
      <c r="CL418" s="160"/>
      <c r="CM418" s="160"/>
      <c r="CN418" s="136"/>
      <c r="CO418" s="160"/>
      <c r="CP418" s="160"/>
      <c r="CQ418" s="136"/>
    </row>
    <row r="419" s="85" customFormat="1" ht="24" customHeight="1" outlineLevel="4" spans="1:95">
      <c r="A419" s="124"/>
      <c r="B419" s="125"/>
      <c r="C419" s="126"/>
      <c r="D419" s="124"/>
      <c r="E419" s="125"/>
      <c r="F419" s="125"/>
      <c r="G419" s="125"/>
      <c r="H419" s="127"/>
      <c r="I419" s="127"/>
      <c r="J419" s="127">
        <f>Z419+AC419+AF419+AI419+AL419+AO419+AR419+AU419+AX419+BA419+BD419+BG419</f>
        <v>0</v>
      </c>
      <c r="K419" s="127">
        <f>K418+1</f>
        <v>1</v>
      </c>
      <c r="L419" s="152"/>
      <c r="M419" s="153">
        <f>IFERROR(VLOOKUP($L419,'2-2 引出数据_合同数据仓库'!$B$2:$BP$10000,3,FALSE),0)</f>
        <v>0</v>
      </c>
      <c r="N419" s="127"/>
      <c r="O419" s="153">
        <f>IFERROR(VLOOKUP((LEFT(VLOOKUP($L419,'2-2 引出数据_合同数据仓库'!$B$2:$BP$10000,64,FALSE),15)&amp;(RIGHT(VLOOKUP($L419,'2-2 引出数据_合同数据仓库'!$B$2:$BP$10000,64,FALSE),4)+1)),'2-2 引出数据_合同数据仓库'!$B$2:$BP$10000,3,FALSE),0)</f>
        <v>0</v>
      </c>
      <c r="P419" s="127"/>
      <c r="Q419" s="127">
        <f>IFERROR(VLOOKUP($L419,'2-2 引出数据_合同数据仓库'!$B$2:$BP$10000,28,FALSE),0)</f>
        <v>0</v>
      </c>
      <c r="R419" s="127">
        <f>IFERROR(VLOOKUP($L419,'2-2 引出数据_合同数据仓库'!$B$2:$BP$10000,29,FALSE),0)</f>
        <v>0</v>
      </c>
      <c r="S419" s="127">
        <f>IFERROR(VLOOKUP($L419,'2-2 引出数据_合同数据仓库'!$B$2:$BP$10000,4,FALSE),0)</f>
        <v>0</v>
      </c>
      <c r="T419" s="127"/>
      <c r="U419" s="127">
        <f>IFERROR(VLOOKUP($L419,'2-2 引出数据_合同数据仓库'!$B$2:$BP$10000,15,FALSE),0)</f>
        <v>0</v>
      </c>
      <c r="V419" s="127">
        <f>U419/(S419-R419+1)*365</f>
        <v>0</v>
      </c>
      <c r="W419" s="127"/>
      <c r="X419" s="159">
        <v>45658</v>
      </c>
      <c r="Y419" s="159">
        <f>X419+30</f>
        <v>45688</v>
      </c>
      <c r="Z419" s="163">
        <f>IFERROR(IF(($R419-Y419)&gt;=0,0,IF(($S419-X419)&lt;0,0,IF(AND(($S419-Y419)&gt;0,(X419-$R419)&gt;0),$V419/365*(Y419-X419+1),IF(AND(($S419-Y419)&lt;=0,(X419-$R419)&gt;0),$V419/365*($S419-X419+1),$V419/365*(Y419-$R419+1))))),0)</f>
        <v>0</v>
      </c>
      <c r="AA419" s="159">
        <f>Y419+1</f>
        <v>45689</v>
      </c>
      <c r="AB419" s="159">
        <f>AA419+27</f>
        <v>45716</v>
      </c>
      <c r="AC419" s="163">
        <f>IFERROR(IF(($R419-AB419)&gt;=0,0,IF(($S419-AA419)&lt;0,0,IF(AND(($S419-AB419)&gt;0,(AA419-$R419)&gt;0),$V419/365*(AB419-AA419+1),IF(AND(($S419-AB419)&lt;=0,(AA419-$R419)&gt;0),$V419/365*($S419-AA419+1),$V419/365*(AB419-$R419+1))))),0)</f>
        <v>0</v>
      </c>
      <c r="AD419" s="159">
        <f>AB419+1</f>
        <v>45717</v>
      </c>
      <c r="AE419" s="159">
        <f>AD419+30</f>
        <v>45747</v>
      </c>
      <c r="AF419" s="163">
        <f>IFERROR(IF(($R419-AE419)&gt;=0,0,IF(($S419-AD419)&lt;0,0,IF(AND(($S419-AE419)&gt;0,(AD419-$R419)&gt;0),$V419/365*(AE419-AD419+1),IF(AND(($S419-AE419)&lt;=0,(AD419-$R419)&gt;0),$V419/365*($S419-AD419+1),$V419/365*(AE419-$R419+1))))),0)</f>
        <v>0</v>
      </c>
      <c r="AG419" s="159">
        <f>AE419+1</f>
        <v>45748</v>
      </c>
      <c r="AH419" s="159">
        <f>AG419+29</f>
        <v>45777</v>
      </c>
      <c r="AI419" s="163">
        <f>IFERROR(IF(($R419-AH419)&gt;=0,0,IF(($S419-AG419)&lt;0,0,IF(AND(($S419-AH419)&gt;0,(AG419-$R419)&gt;0),$V419/365*(AH419-AG419+1),IF(AND(($S419-AH419)&lt;=0,(AG419-$R419)&gt;0),$V419/365*($S419-AG419+1),$V419/365*(AH419-$R419+1))))),0)</f>
        <v>0</v>
      </c>
      <c r="AJ419" s="159">
        <f>AH419+1</f>
        <v>45778</v>
      </c>
      <c r="AK419" s="159">
        <f>AJ419+30</f>
        <v>45808</v>
      </c>
      <c r="AL419" s="163">
        <f>IFERROR(IF(($R419-AK419)&gt;=0,0,IF(($S419-AJ419)&lt;0,0,IF(AND(($S419-AK419)&gt;0,(AJ419-$R419)&gt;0),$V419/365*(AK419-AJ419+1),IF(AND(($S419-AK419)&lt;=0,(AJ419-$R419)&gt;0),$V419/365*($S419-AJ419+1),$V419/365*(AK419-$R419+1))))),0)</f>
        <v>0</v>
      </c>
      <c r="AM419" s="159">
        <f>AK419+1</f>
        <v>45809</v>
      </c>
      <c r="AN419" s="159">
        <f>AM419+29</f>
        <v>45838</v>
      </c>
      <c r="AO419" s="163">
        <f>IFERROR(IF(($R419-AN419)&gt;=0,0,IF(($S419-AM419)&lt;0,0,IF(AND(($S419-AN419)&gt;0,(AM419-$R419)&gt;0),$V419/365*(AN419-AM419+1),IF(AND(($S419-AN419)&lt;=0,(AM419-$R419)&gt;0),$V419/365*($S419-AM419+1),$V419/365*(AN419-$R419+1))))),0)</f>
        <v>0</v>
      </c>
      <c r="AP419" s="159">
        <f>AN419+1</f>
        <v>45839</v>
      </c>
      <c r="AQ419" s="159">
        <f>AP419+30</f>
        <v>45869</v>
      </c>
      <c r="AR419" s="163">
        <f>IFERROR(IF(($R419-AQ419)&gt;=0,0,IF(($S419-AP419)&lt;0,0,IF(AND(($S419-AQ419)&gt;0,(AP419-$R419)&gt;0),$V419/365*(AQ419-AP419+1),IF(AND(($S419-AQ419)&lt;=0,(AP419-$R419)&gt;0),$V419/365*($S419-AP419+1),$V419/365*(AQ419-$R419+1))))),0)</f>
        <v>0</v>
      </c>
      <c r="AS419" s="159">
        <f>AQ419+1</f>
        <v>45870</v>
      </c>
      <c r="AT419" s="159">
        <f>AS419+30</f>
        <v>45900</v>
      </c>
      <c r="AU419" s="163">
        <f>IFERROR(IF(($R419-AT419)&gt;=0,0,IF(($S419-AS419)&lt;0,0,IF(AND(($S419-AT419)&gt;0,(AS419-$R419)&gt;0),$V419/365*(AT419-AS419+1),IF(AND(($S419-AT419)&lt;=0,(AS419-$R419)&gt;0),$V419/365*($S419-AS419+1),$V419/365*(AT419-$R419+1))))),0)</f>
        <v>0</v>
      </c>
      <c r="AV419" s="159">
        <f>AT419+1</f>
        <v>45901</v>
      </c>
      <c r="AW419" s="159">
        <f>AV419+29</f>
        <v>45930</v>
      </c>
      <c r="AX419" s="163">
        <f>IFERROR(IF(($R419-AW419)&gt;=0,0,IF(($S419-AV419)&lt;0,0,IF(AND(($S419-AW419)&gt;0,(AV419-$R419)&gt;0),$V419/365*(AW419-AV419+1),IF(AND(($S419-AW419)&lt;=0,(AV419-$R419)&gt;0),$V419/365*($S419-AV419+1),$V419/365*(AW419-$R419+1))))),0)</f>
        <v>0</v>
      </c>
      <c r="AY419" s="159">
        <f>AW419+1</f>
        <v>45931</v>
      </c>
      <c r="AZ419" s="159">
        <f>AY419+30</f>
        <v>45961</v>
      </c>
      <c r="BA419" s="163">
        <f>IFERROR(IF(($R419-AZ419)&gt;=0,0,IF(($S419-AY419)&lt;0,0,IF(AND(($S419-AZ419)&gt;0,(AY419-$R419)&gt;0),$V419/365*(AZ419-AY419+1),IF(AND(($S419-AZ419)&lt;=0,(AY419-$R419)&gt;0),$V419/365*($S419-AY419+1),$V419/365*(AZ419-$R419+1))))),0)</f>
        <v>0</v>
      </c>
      <c r="BB419" s="159">
        <f>AZ419+1</f>
        <v>45962</v>
      </c>
      <c r="BC419" s="159">
        <f>BB419+29</f>
        <v>45991</v>
      </c>
      <c r="BD419" s="163">
        <f>IFERROR(IF(($R419-BC419)&gt;=0,0,IF(($S419-BB419)&lt;0,0,IF(AND(($S419-BC419)&gt;0,(BB419-$R419)&gt;0),$V419/365*(BC419-BB419+1),IF(AND(($S419-BC419)&lt;=0,(BB419-$R419)&gt;0),$V419/365*($S419-BB419+1),$V419/365*(BC419-$R419+1))))),0)</f>
        <v>0</v>
      </c>
      <c r="BE419" s="159">
        <f>BC419+1</f>
        <v>45992</v>
      </c>
      <c r="BF419" s="159">
        <f>BE419+30</f>
        <v>46022</v>
      </c>
      <c r="BG419" s="163">
        <f>IFERROR(IF(($R419-BF419)&gt;=0,0,IF(($S419-BE419)&lt;0,0,IF(AND(($S419-BF419)&gt;0,(BE419-$R419)&gt;0),$V419/365*(BF419-BE419+1),IF(AND(($S419-BF419)&lt;=0,(BE419-$R419)&gt;0),$V419/365*($S419-BE419+1),$V419/365*(BF419-$R419+1))))),0)</f>
        <v>0</v>
      </c>
      <c r="BH419" s="159">
        <v>46023</v>
      </c>
      <c r="BI419" s="159">
        <f>BH419+30</f>
        <v>46053</v>
      </c>
      <c r="BJ419" s="163">
        <f>IFERROR(IF(($R419-BI419)&gt;=0,0,IF(($S419-BH419)&lt;0,0,IF(AND(($S419-BI419)&gt;0,(BH419-$R419)&gt;0),$V419/365*(BI419-BH419+1),IF(AND(($S419-BI419)&lt;=0,(BH419-$R419)&gt;0),$V419/365*($S419-BH419+1),$V419/365*(BI419-$R419+1))))),0)</f>
        <v>0</v>
      </c>
      <c r="BK419" s="159">
        <f>BI419+1</f>
        <v>46054</v>
      </c>
      <c r="BL419" s="159">
        <f>BK419+27</f>
        <v>46081</v>
      </c>
      <c r="BM419" s="163">
        <f>IFERROR(IF(($R419-BL419)&gt;=0,0,IF(($S419-BK419)&lt;0,0,IF(AND(($S419-BL419)&gt;0,(BK419-$R419)&gt;0),$V419/365*(BL419-BK419+1),IF(AND(($S419-BL419)&lt;=0,(BK419-$R419)&gt;0),$V419/365*($S419-BK419+1),$V419/365*(BL419-$R419+1))))),0)</f>
        <v>0</v>
      </c>
      <c r="BN419" s="159">
        <f>BL419+1</f>
        <v>46082</v>
      </c>
      <c r="BO419" s="159">
        <f>BN419+30</f>
        <v>46112</v>
      </c>
      <c r="BP419" s="163">
        <f>IFERROR(IF(($R419-BO419)&gt;=0,0,IF(($S419-BN419)&lt;0,0,IF(AND(($S419-BO419)&gt;0,(BN419-$R419)&gt;0),$V419/365*(BO419-BN419+1),IF(AND(($S419-BO419)&lt;=0,(BN419-$R419)&gt;0),$V419/365*($S419-BN419+1),$V419/365*(BO419-$R419+1))))),0)</f>
        <v>0</v>
      </c>
      <c r="BQ419" s="159">
        <f>BO419+1</f>
        <v>46113</v>
      </c>
      <c r="BR419" s="159">
        <f>BQ419+29</f>
        <v>46142</v>
      </c>
      <c r="BS419" s="163">
        <f>IFERROR(IF(($R419-BR419)&gt;=0,0,IF(($S419-BQ419)&lt;0,0,IF(AND(($S419-BR419)&gt;0,(BQ419-$R419)&gt;0),$V419/365*(BR419-BQ419+1),IF(AND(($S419-BR419)&lt;=0,(BQ419-$R419)&gt;0),$V419/365*($S419-BQ419+1),$V419/365*(BR419-$R419+1))))),0)</f>
        <v>0</v>
      </c>
      <c r="BT419" s="159">
        <f>BR419+1</f>
        <v>46143</v>
      </c>
      <c r="BU419" s="159">
        <f>BT419+30</f>
        <v>46173</v>
      </c>
      <c r="BV419" s="163">
        <f>IFERROR(IF(($R419-BU419)&gt;=0,0,IF(($S419-BT419)&lt;0,0,IF(AND(($S419-BU419)&gt;0,(BT419-$R419)&gt;0),$V419/365*(BU419-BT419+1),IF(AND(($S419-BU419)&lt;=0,(BT419-$R419)&gt;0),$V419/365*($S419-BT419+1),$V419/365*(BU419-$R419+1))))),0)</f>
        <v>0</v>
      </c>
      <c r="BW419" s="159">
        <f>BU419+1</f>
        <v>46174</v>
      </c>
      <c r="BX419" s="159">
        <f>BW419+29</f>
        <v>46203</v>
      </c>
      <c r="BY419" s="163">
        <f>IFERROR(IF(($R419-BX419)&gt;=0,0,IF(($S419-BW419)&lt;0,0,IF(AND(($S419-BX419)&gt;0,(BW419-$R419)&gt;0),$V419/365*(BX419-BW419+1),IF(AND(($S419-BX419)&lt;=0,(BW419-$R419)&gt;0),$V419/365*($S419-BW419+1),$V419/365*(BX419-$R419+1))))),0)</f>
        <v>0</v>
      </c>
      <c r="BZ419" s="159">
        <f>BX419+1</f>
        <v>46204</v>
      </c>
      <c r="CA419" s="159">
        <f>BZ419+30</f>
        <v>46234</v>
      </c>
      <c r="CB419" s="163">
        <f>IFERROR(IF(($R419-CA419)&gt;=0,0,IF(($S419-BZ419)&lt;0,0,IF(AND(($S419-CA419)&gt;0,(BZ419-$R419)&gt;0),$V419/365*(CA419-BZ419+1),IF(AND(($S419-CA419)&lt;=0,(BZ419-$R419)&gt;0),$V419/365*($S419-BZ419+1),$V419/365*(CA419-$R419+1))))),0)</f>
        <v>0</v>
      </c>
      <c r="CC419" s="159">
        <f>CA419+1</f>
        <v>46235</v>
      </c>
      <c r="CD419" s="159">
        <f>CC419+30</f>
        <v>46265</v>
      </c>
      <c r="CE419" s="163">
        <f>IFERROR(IF(($R419-CD419)&gt;=0,0,IF(($S419-CC419)&lt;0,0,IF(AND(($S419-CD419)&gt;0,(CC419-$R419)&gt;0),$V419/365*(CD419-CC419+1),IF(AND(($S419-CD419)&lt;=0,(CC419-$R419)&gt;0),$V419/365*($S419-CC419+1),$V419/365*(CD419-$R419+1))))),0)</f>
        <v>0</v>
      </c>
      <c r="CF419" s="159">
        <f>CD419+1</f>
        <v>46266</v>
      </c>
      <c r="CG419" s="159">
        <f>CF419+29</f>
        <v>46295</v>
      </c>
      <c r="CH419" s="163">
        <f>IFERROR(IF(($R419-CG419)&gt;=0,0,IF(($S419-CF419)&lt;0,0,IF(AND(($S419-CG419)&gt;0,(CF419-$R419)&gt;0),$V419/365*(CG419-CF419+1),IF(AND(($S419-CG419)&lt;=0,(CF419-$R419)&gt;0),$V419/365*($S419-CF419+1),$V419/365*(CG419-$R419+1))))),0)</f>
        <v>0</v>
      </c>
      <c r="CI419" s="159">
        <f>CG419+1</f>
        <v>46296</v>
      </c>
      <c r="CJ419" s="159">
        <f>CI419+30</f>
        <v>46326</v>
      </c>
      <c r="CK419" s="163">
        <f>IFERROR(IF(($R419-CJ419)&gt;=0,0,IF(($S419-CI419)&lt;0,0,IF(AND(($S419-CJ419)&gt;0,(CI419-$R419)&gt;0),$V419/365*(CJ419-CI419+1),IF(AND(($S419-CJ419)&lt;=0,(CI419-$R419)&gt;0),$V419/365*($S419-CI419+1),$V419/365*(CJ419-$R419+1))))),0)</f>
        <v>0</v>
      </c>
      <c r="CL419" s="159">
        <f>CJ419+1</f>
        <v>46327</v>
      </c>
      <c r="CM419" s="159">
        <f>CL419+29</f>
        <v>46356</v>
      </c>
      <c r="CN419" s="163">
        <f>IFERROR(IF(($R419-CM419)&gt;=0,0,IF(($S419-CL419)&lt;0,0,IF(AND(($S419-CM419)&gt;0,(CL419-$R419)&gt;0),$V419/365*(CM419-CL419+1),IF(AND(($S419-CM419)&lt;=0,(CL419-$R419)&gt;0),$V419/365*($S419-CL419+1),$V419/365*(CM419-$R419+1))))),0)</f>
        <v>0</v>
      </c>
      <c r="CO419" s="159">
        <f>CM419+1</f>
        <v>46357</v>
      </c>
      <c r="CP419" s="159">
        <f>CO419+30</f>
        <v>46387</v>
      </c>
      <c r="CQ419" s="163">
        <f>IFERROR(IF(($R419-CP419)&gt;=0,0,IF(($S419-CO419)&lt;0,0,IF(AND(($S419-CP419)&gt;0,(CO419-$R419)&gt;0),$V419/365*(CP419-CO419+1),IF(AND(($S419-CP419)&lt;=0,(CO419-$R419)&gt;0),$V419/365*($S419-CO419+1),$V419/365*(CP419-$R419+1))))),0)</f>
        <v>0</v>
      </c>
    </row>
    <row r="420" s="85" customFormat="1" ht="24" customHeight="1" outlineLevel="4" spans="1:95">
      <c r="A420" s="124"/>
      <c r="B420" s="125"/>
      <c r="C420" s="126"/>
      <c r="D420" s="124"/>
      <c r="E420" s="125"/>
      <c r="F420" s="125"/>
      <c r="G420" s="125"/>
      <c r="H420" s="127"/>
      <c r="I420" s="127"/>
      <c r="J420" s="127">
        <f>Z420+AC420+AF420+AI420+AL420+AO420+AR420+AU420+AX420+BA420+BD420+BG420</f>
        <v>0</v>
      </c>
      <c r="K420" s="127">
        <f>K419+1</f>
        <v>2</v>
      </c>
      <c r="L420" s="152"/>
      <c r="M420" s="153">
        <f>IFERROR(VLOOKUP($L420,'2-2 引出数据_合同数据仓库'!$B$2:$BP$10000,3,FALSE),0)</f>
        <v>0</v>
      </c>
      <c r="N420" s="127"/>
      <c r="O420" s="153">
        <f>IFERROR(VLOOKUP((LEFT(VLOOKUP($L420,'2-2 引出数据_合同数据仓库'!$B$2:$BP$10000,64,FALSE),15)&amp;(RIGHT(VLOOKUP($L420,'2-2 引出数据_合同数据仓库'!$B$2:$BP$10000,64,FALSE),4)+1)),'2-2 引出数据_合同数据仓库'!$B$2:$BP$10000,3,FALSE),0)</f>
        <v>0</v>
      </c>
      <c r="P420" s="127"/>
      <c r="Q420" s="127">
        <f>IFERROR(VLOOKUP($L420,'2-2 引出数据_合同数据仓库'!$B$2:$BP$10000,28,FALSE),0)</f>
        <v>0</v>
      </c>
      <c r="R420" s="127">
        <f>IFERROR(VLOOKUP($L420,'2-2 引出数据_合同数据仓库'!$B$2:$BP$10000,29,FALSE),0)</f>
        <v>0</v>
      </c>
      <c r="S420" s="127">
        <f>IFERROR(VLOOKUP($L420,'2-2 引出数据_合同数据仓库'!$B$2:$BP$10000,4,FALSE),0)</f>
        <v>0</v>
      </c>
      <c r="T420" s="127"/>
      <c r="U420" s="127">
        <f>IFERROR(VLOOKUP($L420,'2-2 引出数据_合同数据仓库'!$B$2:$BP$10000,15,FALSE),0)</f>
        <v>0</v>
      </c>
      <c r="V420" s="127">
        <f>U420/(S420-R420+1)*365</f>
        <v>0</v>
      </c>
      <c r="W420" s="127"/>
      <c r="X420" s="159">
        <v>45658</v>
      </c>
      <c r="Y420" s="159">
        <f>X420+30</f>
        <v>45688</v>
      </c>
      <c r="Z420" s="163">
        <f>IFERROR(IF(($R420-Y420)&gt;=0,0,IF(($S420-X420)&lt;0,0,IF(AND(($S420-Y420)&gt;0,(X420-$R420)&gt;0),$V420/365*(Y420-X420+1),IF(AND(($S420-Y420)&lt;=0,(X420-$R420)&gt;0),$V420/365*($S420-X420+1),$V420/365*(Y420-$R420+1))))),0)</f>
        <v>0</v>
      </c>
      <c r="AA420" s="159">
        <f>Y420+1</f>
        <v>45689</v>
      </c>
      <c r="AB420" s="159">
        <f>AA420+27</f>
        <v>45716</v>
      </c>
      <c r="AC420" s="163">
        <f>IFERROR(IF(($R420-AB420)&gt;=0,0,IF(($S420-AA420)&lt;0,0,IF(AND(($S420-AB420)&gt;0,(AA420-$R420)&gt;0),$V420/365*(AB420-AA420+1),IF(AND(($S420-AB420)&lt;=0,(AA420-$R420)&gt;0),$V420/365*($S420-AA420+1),$V420/365*(AB420-$R420+1))))),0)</f>
        <v>0</v>
      </c>
      <c r="AD420" s="159">
        <f>AB420+1</f>
        <v>45717</v>
      </c>
      <c r="AE420" s="159">
        <f>AD420+30</f>
        <v>45747</v>
      </c>
      <c r="AF420" s="163">
        <f>IFERROR(IF(($R420-AE420)&gt;=0,0,IF(($S420-AD420)&lt;0,0,IF(AND(($S420-AE420)&gt;0,(AD420-$R420)&gt;0),$V420/365*(AE420-AD420+1),IF(AND(($S420-AE420)&lt;=0,(AD420-$R420)&gt;0),$V420/365*($S420-AD420+1),$V420/365*(AE420-$R420+1))))),0)</f>
        <v>0</v>
      </c>
      <c r="AG420" s="159">
        <f>AE420+1</f>
        <v>45748</v>
      </c>
      <c r="AH420" s="159">
        <f>AG420+29</f>
        <v>45777</v>
      </c>
      <c r="AI420" s="163">
        <f>IFERROR(IF(($R420-AH420)&gt;=0,0,IF(($S420-AG420)&lt;0,0,IF(AND(($S420-AH420)&gt;0,(AG420-$R420)&gt;0),$V420/365*(AH420-AG420+1),IF(AND(($S420-AH420)&lt;=0,(AG420-$R420)&gt;0),$V420/365*($S420-AG420+1),$V420/365*(AH420-$R420+1))))),0)</f>
        <v>0</v>
      </c>
      <c r="AJ420" s="159">
        <f>AH420+1</f>
        <v>45778</v>
      </c>
      <c r="AK420" s="159">
        <f>AJ420+30</f>
        <v>45808</v>
      </c>
      <c r="AL420" s="163">
        <f>IFERROR(IF(($R420-AK420)&gt;=0,0,IF(($S420-AJ420)&lt;0,0,IF(AND(($S420-AK420)&gt;0,(AJ420-$R420)&gt;0),$V420/365*(AK420-AJ420+1),IF(AND(($S420-AK420)&lt;=0,(AJ420-$R420)&gt;0),$V420/365*($S420-AJ420+1),$V420/365*(AK420-$R420+1))))),0)</f>
        <v>0</v>
      </c>
      <c r="AM420" s="159">
        <f>AK420+1</f>
        <v>45809</v>
      </c>
      <c r="AN420" s="159">
        <f>AM420+29</f>
        <v>45838</v>
      </c>
      <c r="AO420" s="163">
        <f>IFERROR(IF(($R420-AN420)&gt;=0,0,IF(($S420-AM420)&lt;0,0,IF(AND(($S420-AN420)&gt;0,(AM420-$R420)&gt;0),$V420/365*(AN420-AM420+1),IF(AND(($S420-AN420)&lt;=0,(AM420-$R420)&gt;0),$V420/365*($S420-AM420+1),$V420/365*(AN420-$R420+1))))),0)</f>
        <v>0</v>
      </c>
      <c r="AP420" s="159">
        <f>AN420+1</f>
        <v>45839</v>
      </c>
      <c r="AQ420" s="159">
        <f>AP420+30</f>
        <v>45869</v>
      </c>
      <c r="AR420" s="163">
        <f>IFERROR(IF(($R420-AQ420)&gt;=0,0,IF(($S420-AP420)&lt;0,0,IF(AND(($S420-AQ420)&gt;0,(AP420-$R420)&gt;0),$V420/365*(AQ420-AP420+1),IF(AND(($S420-AQ420)&lt;=0,(AP420-$R420)&gt;0),$V420/365*($S420-AP420+1),$V420/365*(AQ420-$R420+1))))),0)</f>
        <v>0</v>
      </c>
      <c r="AS420" s="159">
        <f>AQ420+1</f>
        <v>45870</v>
      </c>
      <c r="AT420" s="159">
        <f>AS420+30</f>
        <v>45900</v>
      </c>
      <c r="AU420" s="163">
        <f>IFERROR(IF(($R420-AT420)&gt;=0,0,IF(($S420-AS420)&lt;0,0,IF(AND(($S420-AT420)&gt;0,(AS420-$R420)&gt;0),$V420/365*(AT420-AS420+1),IF(AND(($S420-AT420)&lt;=0,(AS420-$R420)&gt;0),$V420/365*($S420-AS420+1),$V420/365*(AT420-$R420+1))))),0)</f>
        <v>0</v>
      </c>
      <c r="AV420" s="159">
        <f>AT420+1</f>
        <v>45901</v>
      </c>
      <c r="AW420" s="159">
        <f>AV420+29</f>
        <v>45930</v>
      </c>
      <c r="AX420" s="163">
        <f>IFERROR(IF(($R420-AW420)&gt;=0,0,IF(($S420-AV420)&lt;0,0,IF(AND(($S420-AW420)&gt;0,(AV420-$R420)&gt;0),$V420/365*(AW420-AV420+1),IF(AND(($S420-AW420)&lt;=0,(AV420-$R420)&gt;0),$V420/365*($S420-AV420+1),$V420/365*(AW420-$R420+1))))),0)</f>
        <v>0</v>
      </c>
      <c r="AY420" s="159">
        <f>AW420+1</f>
        <v>45931</v>
      </c>
      <c r="AZ420" s="159">
        <f>AY420+30</f>
        <v>45961</v>
      </c>
      <c r="BA420" s="163">
        <f>IFERROR(IF(($R420-AZ420)&gt;=0,0,IF(($S420-AY420)&lt;0,0,IF(AND(($S420-AZ420)&gt;0,(AY420-$R420)&gt;0),$V420/365*(AZ420-AY420+1),IF(AND(($S420-AZ420)&lt;=0,(AY420-$R420)&gt;0),$V420/365*($S420-AY420+1),$V420/365*(AZ420-$R420+1))))),0)</f>
        <v>0</v>
      </c>
      <c r="BB420" s="159">
        <f>AZ420+1</f>
        <v>45962</v>
      </c>
      <c r="BC420" s="159">
        <f>BB420+29</f>
        <v>45991</v>
      </c>
      <c r="BD420" s="163">
        <f>IFERROR(IF(($R420-BC420)&gt;=0,0,IF(($S420-BB420)&lt;0,0,IF(AND(($S420-BC420)&gt;0,(BB420-$R420)&gt;0),$V420/365*(BC420-BB420+1),IF(AND(($S420-BC420)&lt;=0,(BB420-$R420)&gt;0),$V420/365*($S420-BB420+1),$V420/365*(BC420-$R420+1))))),0)</f>
        <v>0</v>
      </c>
      <c r="BE420" s="159">
        <f>BC420+1</f>
        <v>45992</v>
      </c>
      <c r="BF420" s="159">
        <f>BE420+30</f>
        <v>46022</v>
      </c>
      <c r="BG420" s="163">
        <f>IFERROR(IF(($R420-BF420)&gt;=0,0,IF(($S420-BE420)&lt;0,0,IF(AND(($S420-BF420)&gt;0,(BE420-$R420)&gt;0),$V420/365*(BF420-BE420+1),IF(AND(($S420-BF420)&lt;=0,(BE420-$R420)&gt;0),$V420/365*($S420-BE420+1),$V420/365*(BF420-$R420+1))))),0)</f>
        <v>0</v>
      </c>
      <c r="BH420" s="159">
        <v>46023</v>
      </c>
      <c r="BI420" s="159">
        <f>BH420+30</f>
        <v>46053</v>
      </c>
      <c r="BJ420" s="163">
        <f>IFERROR(IF(($R420-BI420)&gt;=0,0,IF(($S420-BH420)&lt;0,0,IF(AND(($S420-BI420)&gt;0,(BH420-$R420)&gt;0),$V420/365*(BI420-BH420+1),IF(AND(($S420-BI420)&lt;=0,(BH420-$R420)&gt;0),$V420/365*($S420-BH420+1),$V420/365*(BI420-$R420+1))))),0)</f>
        <v>0</v>
      </c>
      <c r="BK420" s="159">
        <f>BI420+1</f>
        <v>46054</v>
      </c>
      <c r="BL420" s="159">
        <f>BK420+27</f>
        <v>46081</v>
      </c>
      <c r="BM420" s="163">
        <f>IFERROR(IF(($R420-BL420)&gt;=0,0,IF(($S420-BK420)&lt;0,0,IF(AND(($S420-BL420)&gt;0,(BK420-$R420)&gt;0),$V420/365*(BL420-BK420+1),IF(AND(($S420-BL420)&lt;=0,(BK420-$R420)&gt;0),$V420/365*($S420-BK420+1),$V420/365*(BL420-$R420+1))))),0)</f>
        <v>0</v>
      </c>
      <c r="BN420" s="159">
        <f>BL420+1</f>
        <v>46082</v>
      </c>
      <c r="BO420" s="159">
        <f>BN420+30</f>
        <v>46112</v>
      </c>
      <c r="BP420" s="163">
        <f>IFERROR(IF(($R420-BO420)&gt;=0,0,IF(($S420-BN420)&lt;0,0,IF(AND(($S420-BO420)&gt;0,(BN420-$R420)&gt;0),$V420/365*(BO420-BN420+1),IF(AND(($S420-BO420)&lt;=0,(BN420-$R420)&gt;0),$V420/365*($S420-BN420+1),$V420/365*(BO420-$R420+1))))),0)</f>
        <v>0</v>
      </c>
      <c r="BQ420" s="159">
        <f>BO420+1</f>
        <v>46113</v>
      </c>
      <c r="BR420" s="159">
        <f>BQ420+29</f>
        <v>46142</v>
      </c>
      <c r="BS420" s="163">
        <f>IFERROR(IF(($R420-BR420)&gt;=0,0,IF(($S420-BQ420)&lt;0,0,IF(AND(($S420-BR420)&gt;0,(BQ420-$R420)&gt;0),$V420/365*(BR420-BQ420+1),IF(AND(($S420-BR420)&lt;=0,(BQ420-$R420)&gt;0),$V420/365*($S420-BQ420+1),$V420/365*(BR420-$R420+1))))),0)</f>
        <v>0</v>
      </c>
      <c r="BT420" s="159">
        <f>BR420+1</f>
        <v>46143</v>
      </c>
      <c r="BU420" s="159">
        <f>BT420+30</f>
        <v>46173</v>
      </c>
      <c r="BV420" s="163">
        <f>IFERROR(IF(($R420-BU420)&gt;=0,0,IF(($S420-BT420)&lt;0,0,IF(AND(($S420-BU420)&gt;0,(BT420-$R420)&gt;0),$V420/365*(BU420-BT420+1),IF(AND(($S420-BU420)&lt;=0,(BT420-$R420)&gt;0),$V420/365*($S420-BT420+1),$V420/365*(BU420-$R420+1))))),0)</f>
        <v>0</v>
      </c>
      <c r="BW420" s="159">
        <f>BU420+1</f>
        <v>46174</v>
      </c>
      <c r="BX420" s="159">
        <f>BW420+29</f>
        <v>46203</v>
      </c>
      <c r="BY420" s="163">
        <f>IFERROR(IF(($R420-BX420)&gt;=0,0,IF(($S420-BW420)&lt;0,0,IF(AND(($S420-BX420)&gt;0,(BW420-$R420)&gt;0),$V420/365*(BX420-BW420+1),IF(AND(($S420-BX420)&lt;=0,(BW420-$R420)&gt;0),$V420/365*($S420-BW420+1),$V420/365*(BX420-$R420+1))))),0)</f>
        <v>0</v>
      </c>
      <c r="BZ420" s="159">
        <f>BX420+1</f>
        <v>46204</v>
      </c>
      <c r="CA420" s="159">
        <f>BZ420+30</f>
        <v>46234</v>
      </c>
      <c r="CB420" s="163">
        <f>IFERROR(IF(($R420-CA420)&gt;=0,0,IF(($S420-BZ420)&lt;0,0,IF(AND(($S420-CA420)&gt;0,(BZ420-$R420)&gt;0),$V420/365*(CA420-BZ420+1),IF(AND(($S420-CA420)&lt;=0,(BZ420-$R420)&gt;0),$V420/365*($S420-BZ420+1),$V420/365*(CA420-$R420+1))))),0)</f>
        <v>0</v>
      </c>
      <c r="CC420" s="159">
        <f>CA420+1</f>
        <v>46235</v>
      </c>
      <c r="CD420" s="159">
        <f>CC420+30</f>
        <v>46265</v>
      </c>
      <c r="CE420" s="163">
        <f>IFERROR(IF(($R420-CD420)&gt;=0,0,IF(($S420-CC420)&lt;0,0,IF(AND(($S420-CD420)&gt;0,(CC420-$R420)&gt;0),$V420/365*(CD420-CC420+1),IF(AND(($S420-CD420)&lt;=0,(CC420-$R420)&gt;0),$V420/365*($S420-CC420+1),$V420/365*(CD420-$R420+1))))),0)</f>
        <v>0</v>
      </c>
      <c r="CF420" s="159">
        <f>CD420+1</f>
        <v>46266</v>
      </c>
      <c r="CG420" s="159">
        <f>CF420+29</f>
        <v>46295</v>
      </c>
      <c r="CH420" s="163">
        <f>IFERROR(IF(($R420-CG420)&gt;=0,0,IF(($S420-CF420)&lt;0,0,IF(AND(($S420-CG420)&gt;0,(CF420-$R420)&gt;0),$V420/365*(CG420-CF420+1),IF(AND(($S420-CG420)&lt;=0,(CF420-$R420)&gt;0),$V420/365*($S420-CF420+1),$V420/365*(CG420-$R420+1))))),0)</f>
        <v>0</v>
      </c>
      <c r="CI420" s="159">
        <f>CG420+1</f>
        <v>46296</v>
      </c>
      <c r="CJ420" s="159">
        <f>CI420+30</f>
        <v>46326</v>
      </c>
      <c r="CK420" s="163">
        <f>IFERROR(IF(($R420-CJ420)&gt;=0,0,IF(($S420-CI420)&lt;0,0,IF(AND(($S420-CJ420)&gt;0,(CI420-$R420)&gt;0),$V420/365*(CJ420-CI420+1),IF(AND(($S420-CJ420)&lt;=0,(CI420-$R420)&gt;0),$V420/365*($S420-CI420+1),$V420/365*(CJ420-$R420+1))))),0)</f>
        <v>0</v>
      </c>
      <c r="CL420" s="159">
        <f>CJ420+1</f>
        <v>46327</v>
      </c>
      <c r="CM420" s="159">
        <f>CL420+29</f>
        <v>46356</v>
      </c>
      <c r="CN420" s="163">
        <f>IFERROR(IF(($R420-CM420)&gt;=0,0,IF(($S420-CL420)&lt;0,0,IF(AND(($S420-CM420)&gt;0,(CL420-$R420)&gt;0),$V420/365*(CM420-CL420+1),IF(AND(($S420-CM420)&lt;=0,(CL420-$R420)&gt;0),$V420/365*($S420-CL420+1),$V420/365*(CM420-$R420+1))))),0)</f>
        <v>0</v>
      </c>
      <c r="CO420" s="159">
        <f>CM420+1</f>
        <v>46357</v>
      </c>
      <c r="CP420" s="159">
        <f>CO420+30</f>
        <v>46387</v>
      </c>
      <c r="CQ420" s="163">
        <f>IFERROR(IF(($R420-CP420)&gt;=0,0,IF(($S420-CO420)&lt;0,0,IF(AND(($S420-CP420)&gt;0,(CO420-$R420)&gt;0),$V420/365*(CP420-CO420+1),IF(AND(($S420-CP420)&lt;=0,(CO420-$R420)&gt;0),$V420/365*($S420-CO420+1),$V420/365*(CP420-$R420+1))))),0)</f>
        <v>0</v>
      </c>
    </row>
    <row r="421" s="85" customFormat="1" ht="24" customHeight="1" outlineLevel="4" spans="1:95">
      <c r="A421" s="124"/>
      <c r="B421" s="125"/>
      <c r="C421" s="126"/>
      <c r="D421" s="124"/>
      <c r="E421" s="125"/>
      <c r="F421" s="125"/>
      <c r="G421" s="125"/>
      <c r="H421" s="127"/>
      <c r="I421" s="127"/>
      <c r="J421" s="127">
        <f>Z421+AC421+AF421+AI421+AL421+AO421+AR421+AU421+AX421+BA421+BD421+BG421</f>
        <v>0</v>
      </c>
      <c r="K421" s="127">
        <f>K420+1</f>
        <v>3</v>
      </c>
      <c r="L421" s="152"/>
      <c r="M421" s="153">
        <f>IFERROR(VLOOKUP($L421,'2-2 引出数据_合同数据仓库'!$B$2:$BP$10000,3,FALSE),0)</f>
        <v>0</v>
      </c>
      <c r="N421" s="127"/>
      <c r="O421" s="153">
        <f>IFERROR(VLOOKUP((LEFT(VLOOKUP($L421,'2-2 引出数据_合同数据仓库'!$B$2:$BP$10000,64,FALSE),15)&amp;(RIGHT(VLOOKUP($L421,'2-2 引出数据_合同数据仓库'!$B$2:$BP$10000,64,FALSE),4)+1)),'2-2 引出数据_合同数据仓库'!$B$2:$BP$10000,3,FALSE),0)</f>
        <v>0</v>
      </c>
      <c r="P421" s="127"/>
      <c r="Q421" s="127">
        <f>IFERROR(VLOOKUP($L421,'2-2 引出数据_合同数据仓库'!$B$2:$BP$10000,28,FALSE),0)</f>
        <v>0</v>
      </c>
      <c r="R421" s="127">
        <f>IFERROR(VLOOKUP($L421,'2-2 引出数据_合同数据仓库'!$B$2:$BP$10000,29,FALSE),0)</f>
        <v>0</v>
      </c>
      <c r="S421" s="127">
        <f>IFERROR(VLOOKUP($L421,'2-2 引出数据_合同数据仓库'!$B$2:$BP$10000,4,FALSE),0)</f>
        <v>0</v>
      </c>
      <c r="T421" s="127"/>
      <c r="U421" s="127">
        <f>IFERROR(VLOOKUP($L421,'2-2 引出数据_合同数据仓库'!$B$2:$BP$10000,15,FALSE),0)</f>
        <v>0</v>
      </c>
      <c r="V421" s="127">
        <f>U421/(S421-R421+1)*365</f>
        <v>0</v>
      </c>
      <c r="W421" s="127"/>
      <c r="X421" s="159">
        <v>45658</v>
      </c>
      <c r="Y421" s="159">
        <f>X421+30</f>
        <v>45688</v>
      </c>
      <c r="Z421" s="163">
        <f>IFERROR(IF(($R421-Y421)&gt;=0,0,IF(($S421-X421)&lt;0,0,IF(AND(($S421-Y421)&gt;0,(X421-$R421)&gt;0),$V421/365*(Y421-X421+1),IF(AND(($S421-Y421)&lt;=0,(X421-$R421)&gt;0),$V421/365*($S421-X421+1),$V421/365*(Y421-$R421+1))))),0)</f>
        <v>0</v>
      </c>
      <c r="AA421" s="159">
        <f>Y421+1</f>
        <v>45689</v>
      </c>
      <c r="AB421" s="159">
        <f>AA421+27</f>
        <v>45716</v>
      </c>
      <c r="AC421" s="163">
        <f>IFERROR(IF(($R421-AB421)&gt;=0,0,IF(($S421-AA421)&lt;0,0,IF(AND(($S421-AB421)&gt;0,(AA421-$R421)&gt;0),$V421/365*(AB421-AA421+1),IF(AND(($S421-AB421)&lt;=0,(AA421-$R421)&gt;0),$V421/365*($S421-AA421+1),$V421/365*(AB421-$R421+1))))),0)</f>
        <v>0</v>
      </c>
      <c r="AD421" s="159">
        <f>AB421+1</f>
        <v>45717</v>
      </c>
      <c r="AE421" s="159">
        <f>AD421+30</f>
        <v>45747</v>
      </c>
      <c r="AF421" s="163">
        <f>IFERROR(IF(($R421-AE421)&gt;=0,0,IF(($S421-AD421)&lt;0,0,IF(AND(($S421-AE421)&gt;0,(AD421-$R421)&gt;0),$V421/365*(AE421-AD421+1),IF(AND(($S421-AE421)&lt;=0,(AD421-$R421)&gt;0),$V421/365*($S421-AD421+1),$V421/365*(AE421-$R421+1))))),0)</f>
        <v>0</v>
      </c>
      <c r="AG421" s="159">
        <f>AE421+1</f>
        <v>45748</v>
      </c>
      <c r="AH421" s="159">
        <f>AG421+29</f>
        <v>45777</v>
      </c>
      <c r="AI421" s="163">
        <f>IFERROR(IF(($R421-AH421)&gt;=0,0,IF(($S421-AG421)&lt;0,0,IF(AND(($S421-AH421)&gt;0,(AG421-$R421)&gt;0),$V421/365*(AH421-AG421+1),IF(AND(($S421-AH421)&lt;=0,(AG421-$R421)&gt;0),$V421/365*($S421-AG421+1),$V421/365*(AH421-$R421+1))))),0)</f>
        <v>0</v>
      </c>
      <c r="AJ421" s="159">
        <f>AH421+1</f>
        <v>45778</v>
      </c>
      <c r="AK421" s="159">
        <f>AJ421+30</f>
        <v>45808</v>
      </c>
      <c r="AL421" s="163">
        <f>IFERROR(IF(($R421-AK421)&gt;=0,0,IF(($S421-AJ421)&lt;0,0,IF(AND(($S421-AK421)&gt;0,(AJ421-$R421)&gt;0),$V421/365*(AK421-AJ421+1),IF(AND(($S421-AK421)&lt;=0,(AJ421-$R421)&gt;0),$V421/365*($S421-AJ421+1),$V421/365*(AK421-$R421+1))))),0)</f>
        <v>0</v>
      </c>
      <c r="AM421" s="159">
        <f>AK421+1</f>
        <v>45809</v>
      </c>
      <c r="AN421" s="159">
        <f>AM421+29</f>
        <v>45838</v>
      </c>
      <c r="AO421" s="163">
        <f>IFERROR(IF(($R421-AN421)&gt;=0,0,IF(($S421-AM421)&lt;0,0,IF(AND(($S421-AN421)&gt;0,(AM421-$R421)&gt;0),$V421/365*(AN421-AM421+1),IF(AND(($S421-AN421)&lt;=0,(AM421-$R421)&gt;0),$V421/365*($S421-AM421+1),$V421/365*(AN421-$R421+1))))),0)</f>
        <v>0</v>
      </c>
      <c r="AP421" s="159">
        <f>AN421+1</f>
        <v>45839</v>
      </c>
      <c r="AQ421" s="159">
        <f>AP421+30</f>
        <v>45869</v>
      </c>
      <c r="AR421" s="163">
        <f>IFERROR(IF(($R421-AQ421)&gt;=0,0,IF(($S421-AP421)&lt;0,0,IF(AND(($S421-AQ421)&gt;0,(AP421-$R421)&gt;0),$V421/365*(AQ421-AP421+1),IF(AND(($S421-AQ421)&lt;=0,(AP421-$R421)&gt;0),$V421/365*($S421-AP421+1),$V421/365*(AQ421-$R421+1))))),0)</f>
        <v>0</v>
      </c>
      <c r="AS421" s="159">
        <f>AQ421+1</f>
        <v>45870</v>
      </c>
      <c r="AT421" s="159">
        <f>AS421+30</f>
        <v>45900</v>
      </c>
      <c r="AU421" s="163">
        <f>IFERROR(IF(($R421-AT421)&gt;=0,0,IF(($S421-AS421)&lt;0,0,IF(AND(($S421-AT421)&gt;0,(AS421-$R421)&gt;0),$V421/365*(AT421-AS421+1),IF(AND(($S421-AT421)&lt;=0,(AS421-$R421)&gt;0),$V421/365*($S421-AS421+1),$V421/365*(AT421-$R421+1))))),0)</f>
        <v>0</v>
      </c>
      <c r="AV421" s="159">
        <f>AT421+1</f>
        <v>45901</v>
      </c>
      <c r="AW421" s="159">
        <f>AV421+29</f>
        <v>45930</v>
      </c>
      <c r="AX421" s="163">
        <f>IFERROR(IF(($R421-AW421)&gt;=0,0,IF(($S421-AV421)&lt;0,0,IF(AND(($S421-AW421)&gt;0,(AV421-$R421)&gt;0),$V421/365*(AW421-AV421+1),IF(AND(($S421-AW421)&lt;=0,(AV421-$R421)&gt;0),$V421/365*($S421-AV421+1),$V421/365*(AW421-$R421+1))))),0)</f>
        <v>0</v>
      </c>
      <c r="AY421" s="159">
        <f>AW421+1</f>
        <v>45931</v>
      </c>
      <c r="AZ421" s="159">
        <f>AY421+30</f>
        <v>45961</v>
      </c>
      <c r="BA421" s="163">
        <f>IFERROR(IF(($R421-AZ421)&gt;=0,0,IF(($S421-AY421)&lt;0,0,IF(AND(($S421-AZ421)&gt;0,(AY421-$R421)&gt;0),$V421/365*(AZ421-AY421+1),IF(AND(($S421-AZ421)&lt;=0,(AY421-$R421)&gt;0),$V421/365*($S421-AY421+1),$V421/365*(AZ421-$R421+1))))),0)</f>
        <v>0</v>
      </c>
      <c r="BB421" s="159">
        <f>AZ421+1</f>
        <v>45962</v>
      </c>
      <c r="BC421" s="159">
        <f>BB421+29</f>
        <v>45991</v>
      </c>
      <c r="BD421" s="163">
        <f>IFERROR(IF(($R421-BC421)&gt;=0,0,IF(($S421-BB421)&lt;0,0,IF(AND(($S421-BC421)&gt;0,(BB421-$R421)&gt;0),$V421/365*(BC421-BB421+1),IF(AND(($S421-BC421)&lt;=0,(BB421-$R421)&gt;0),$V421/365*($S421-BB421+1),$V421/365*(BC421-$R421+1))))),0)</f>
        <v>0</v>
      </c>
      <c r="BE421" s="159">
        <f>BC421+1</f>
        <v>45992</v>
      </c>
      <c r="BF421" s="159">
        <f>BE421+30</f>
        <v>46022</v>
      </c>
      <c r="BG421" s="163">
        <f>IFERROR(IF(($R421-BF421)&gt;=0,0,IF(($S421-BE421)&lt;0,0,IF(AND(($S421-BF421)&gt;0,(BE421-$R421)&gt;0),$V421/365*(BF421-BE421+1),IF(AND(($S421-BF421)&lt;=0,(BE421-$R421)&gt;0),$V421/365*($S421-BE421+1),$V421/365*(BF421-$R421+1))))),0)</f>
        <v>0</v>
      </c>
      <c r="BH421" s="159">
        <v>46023</v>
      </c>
      <c r="BI421" s="159">
        <f>BH421+30</f>
        <v>46053</v>
      </c>
      <c r="BJ421" s="163">
        <f>IFERROR(IF(($R421-BI421)&gt;=0,0,IF(($S421-BH421)&lt;0,0,IF(AND(($S421-BI421)&gt;0,(BH421-$R421)&gt;0),$V421/365*(BI421-BH421+1),IF(AND(($S421-BI421)&lt;=0,(BH421-$R421)&gt;0),$V421/365*($S421-BH421+1),$V421/365*(BI421-$R421+1))))),0)</f>
        <v>0</v>
      </c>
      <c r="BK421" s="159">
        <f>BI421+1</f>
        <v>46054</v>
      </c>
      <c r="BL421" s="159">
        <f>BK421+27</f>
        <v>46081</v>
      </c>
      <c r="BM421" s="163">
        <f>IFERROR(IF(($R421-BL421)&gt;=0,0,IF(($S421-BK421)&lt;0,0,IF(AND(($S421-BL421)&gt;0,(BK421-$R421)&gt;0),$V421/365*(BL421-BK421+1),IF(AND(($S421-BL421)&lt;=0,(BK421-$R421)&gt;0),$V421/365*($S421-BK421+1),$V421/365*(BL421-$R421+1))))),0)</f>
        <v>0</v>
      </c>
      <c r="BN421" s="159">
        <f>BL421+1</f>
        <v>46082</v>
      </c>
      <c r="BO421" s="159">
        <f>BN421+30</f>
        <v>46112</v>
      </c>
      <c r="BP421" s="163">
        <f>IFERROR(IF(($R421-BO421)&gt;=0,0,IF(($S421-BN421)&lt;0,0,IF(AND(($S421-BO421)&gt;0,(BN421-$R421)&gt;0),$V421/365*(BO421-BN421+1),IF(AND(($S421-BO421)&lt;=0,(BN421-$R421)&gt;0),$V421/365*($S421-BN421+1),$V421/365*(BO421-$R421+1))))),0)</f>
        <v>0</v>
      </c>
      <c r="BQ421" s="159">
        <f>BO421+1</f>
        <v>46113</v>
      </c>
      <c r="BR421" s="159">
        <f>BQ421+29</f>
        <v>46142</v>
      </c>
      <c r="BS421" s="163">
        <f>IFERROR(IF(($R421-BR421)&gt;=0,0,IF(($S421-BQ421)&lt;0,0,IF(AND(($S421-BR421)&gt;0,(BQ421-$R421)&gt;0),$V421/365*(BR421-BQ421+1),IF(AND(($S421-BR421)&lt;=0,(BQ421-$R421)&gt;0),$V421/365*($S421-BQ421+1),$V421/365*(BR421-$R421+1))))),0)</f>
        <v>0</v>
      </c>
      <c r="BT421" s="159">
        <f>BR421+1</f>
        <v>46143</v>
      </c>
      <c r="BU421" s="159">
        <f>BT421+30</f>
        <v>46173</v>
      </c>
      <c r="BV421" s="163">
        <f>IFERROR(IF(($R421-BU421)&gt;=0,0,IF(($S421-BT421)&lt;0,0,IF(AND(($S421-BU421)&gt;0,(BT421-$R421)&gt;0),$V421/365*(BU421-BT421+1),IF(AND(($S421-BU421)&lt;=0,(BT421-$R421)&gt;0),$V421/365*($S421-BT421+1),$V421/365*(BU421-$R421+1))))),0)</f>
        <v>0</v>
      </c>
      <c r="BW421" s="159">
        <f>BU421+1</f>
        <v>46174</v>
      </c>
      <c r="BX421" s="159">
        <f>BW421+29</f>
        <v>46203</v>
      </c>
      <c r="BY421" s="163">
        <f>IFERROR(IF(($R421-BX421)&gt;=0,0,IF(($S421-BW421)&lt;0,0,IF(AND(($S421-BX421)&gt;0,(BW421-$R421)&gt;0),$V421/365*(BX421-BW421+1),IF(AND(($S421-BX421)&lt;=0,(BW421-$R421)&gt;0),$V421/365*($S421-BW421+1),$V421/365*(BX421-$R421+1))))),0)</f>
        <v>0</v>
      </c>
      <c r="BZ421" s="159">
        <f>BX421+1</f>
        <v>46204</v>
      </c>
      <c r="CA421" s="159">
        <f>BZ421+30</f>
        <v>46234</v>
      </c>
      <c r="CB421" s="163">
        <f>IFERROR(IF(($R421-CA421)&gt;=0,0,IF(($S421-BZ421)&lt;0,0,IF(AND(($S421-CA421)&gt;0,(BZ421-$R421)&gt;0),$V421/365*(CA421-BZ421+1),IF(AND(($S421-CA421)&lt;=0,(BZ421-$R421)&gt;0),$V421/365*($S421-BZ421+1),$V421/365*(CA421-$R421+1))))),0)</f>
        <v>0</v>
      </c>
      <c r="CC421" s="159">
        <f>CA421+1</f>
        <v>46235</v>
      </c>
      <c r="CD421" s="159">
        <f>CC421+30</f>
        <v>46265</v>
      </c>
      <c r="CE421" s="163">
        <f>IFERROR(IF(($R421-CD421)&gt;=0,0,IF(($S421-CC421)&lt;0,0,IF(AND(($S421-CD421)&gt;0,(CC421-$R421)&gt;0),$V421/365*(CD421-CC421+1),IF(AND(($S421-CD421)&lt;=0,(CC421-$R421)&gt;0),$V421/365*($S421-CC421+1),$V421/365*(CD421-$R421+1))))),0)</f>
        <v>0</v>
      </c>
      <c r="CF421" s="159">
        <f>CD421+1</f>
        <v>46266</v>
      </c>
      <c r="CG421" s="159">
        <f>CF421+29</f>
        <v>46295</v>
      </c>
      <c r="CH421" s="163">
        <f>IFERROR(IF(($R421-CG421)&gt;=0,0,IF(($S421-CF421)&lt;0,0,IF(AND(($S421-CG421)&gt;0,(CF421-$R421)&gt;0),$V421/365*(CG421-CF421+1),IF(AND(($S421-CG421)&lt;=0,(CF421-$R421)&gt;0),$V421/365*($S421-CF421+1),$V421/365*(CG421-$R421+1))))),0)</f>
        <v>0</v>
      </c>
      <c r="CI421" s="159">
        <f>CG421+1</f>
        <v>46296</v>
      </c>
      <c r="CJ421" s="159">
        <f>CI421+30</f>
        <v>46326</v>
      </c>
      <c r="CK421" s="163">
        <f>IFERROR(IF(($R421-CJ421)&gt;=0,0,IF(($S421-CI421)&lt;0,0,IF(AND(($S421-CJ421)&gt;0,(CI421-$R421)&gt;0),$V421/365*(CJ421-CI421+1),IF(AND(($S421-CJ421)&lt;=0,(CI421-$R421)&gt;0),$V421/365*($S421-CI421+1),$V421/365*(CJ421-$R421+1))))),0)</f>
        <v>0</v>
      </c>
      <c r="CL421" s="159">
        <f>CJ421+1</f>
        <v>46327</v>
      </c>
      <c r="CM421" s="159">
        <f>CL421+29</f>
        <v>46356</v>
      </c>
      <c r="CN421" s="163">
        <f>IFERROR(IF(($R421-CM421)&gt;=0,0,IF(($S421-CL421)&lt;0,0,IF(AND(($S421-CM421)&gt;0,(CL421-$R421)&gt;0),$V421/365*(CM421-CL421+1),IF(AND(($S421-CM421)&lt;=0,(CL421-$R421)&gt;0),$V421/365*($S421-CL421+1),$V421/365*(CM421-$R421+1))))),0)</f>
        <v>0</v>
      </c>
      <c r="CO421" s="159">
        <f>CM421+1</f>
        <v>46357</v>
      </c>
      <c r="CP421" s="159">
        <f>CO421+30</f>
        <v>46387</v>
      </c>
      <c r="CQ421" s="163">
        <f>IFERROR(IF(($R421-CP421)&gt;=0,0,IF(($S421-CO421)&lt;0,0,IF(AND(($S421-CP421)&gt;0,(CO421-$R421)&gt;0),$V421/365*(CP421-CO421+1),IF(AND(($S421-CP421)&lt;=0,(CO421-$R421)&gt;0),$V421/365*($S421-CO421+1),$V421/365*(CP421-$R421+1))))),0)</f>
        <v>0</v>
      </c>
    </row>
    <row r="422" s="85" customFormat="1" ht="24" customHeight="1" outlineLevel="4" spans="1:95">
      <c r="A422" s="128" t="s">
        <v>2815</v>
      </c>
      <c r="B422" s="129"/>
      <c r="C422" s="129"/>
      <c r="D422" s="129"/>
      <c r="E422" s="129"/>
      <c r="F422" s="129"/>
      <c r="G422" s="130"/>
      <c r="H422" s="131"/>
      <c r="I422" s="131"/>
      <c r="J422" s="131"/>
      <c r="K422" s="131"/>
      <c r="L422" s="154"/>
      <c r="M422" s="154"/>
      <c r="N422" s="131"/>
      <c r="O422" s="131"/>
      <c r="P422" s="131"/>
      <c r="Q422" s="131"/>
      <c r="R422" s="131"/>
      <c r="S422" s="131"/>
      <c r="T422" s="131"/>
      <c r="U422" s="131"/>
      <c r="V422" s="131"/>
      <c r="W422" s="131"/>
      <c r="X422" s="131"/>
      <c r="Y422" s="131"/>
      <c r="Z422" s="131"/>
      <c r="AA422" s="131"/>
      <c r="AB422" s="131"/>
      <c r="AC422" s="131"/>
      <c r="AD422" s="131"/>
      <c r="AE422" s="131"/>
      <c r="AF422" s="131"/>
      <c r="AG422" s="131"/>
      <c r="AH422" s="131"/>
      <c r="AI422" s="131"/>
      <c r="AJ422" s="131"/>
      <c r="AK422" s="131"/>
      <c r="AL422" s="131"/>
      <c r="AM422" s="131"/>
      <c r="AN422" s="131"/>
      <c r="AO422" s="131"/>
      <c r="AP422" s="131"/>
      <c r="AQ422" s="131"/>
      <c r="AR422" s="131"/>
      <c r="AS422" s="131"/>
      <c r="AT422" s="131"/>
      <c r="AU422" s="131"/>
      <c r="AV422" s="131"/>
      <c r="AW422" s="131"/>
      <c r="AX422" s="131"/>
      <c r="AY422" s="131"/>
      <c r="AZ422" s="131"/>
      <c r="BA422" s="131"/>
      <c r="BB422" s="131"/>
      <c r="BC422" s="131"/>
      <c r="BD422" s="131"/>
      <c r="BE422" s="131"/>
      <c r="BF422" s="131"/>
      <c r="BG422" s="131"/>
      <c r="BH422" s="131"/>
      <c r="BI422" s="131"/>
      <c r="BJ422" s="131"/>
      <c r="BK422" s="131"/>
      <c r="BL422" s="131"/>
      <c r="BM422" s="131"/>
      <c r="BN422" s="131"/>
      <c r="BO422" s="131"/>
      <c r="BP422" s="131"/>
      <c r="BQ422" s="131"/>
      <c r="BR422" s="131"/>
      <c r="BS422" s="131"/>
      <c r="BT422" s="131"/>
      <c r="BU422" s="131"/>
      <c r="BV422" s="131"/>
      <c r="BW422" s="131"/>
      <c r="BX422" s="131"/>
      <c r="BY422" s="131"/>
      <c r="BZ422" s="131"/>
      <c r="CA422" s="131"/>
      <c r="CB422" s="131"/>
      <c r="CC422" s="131"/>
      <c r="CD422" s="131"/>
      <c r="CE422" s="131"/>
      <c r="CF422" s="131"/>
      <c r="CG422" s="131"/>
      <c r="CH422" s="131"/>
      <c r="CI422" s="131"/>
      <c r="CJ422" s="131"/>
      <c r="CK422" s="131"/>
      <c r="CL422" s="131"/>
      <c r="CM422" s="131"/>
      <c r="CN422" s="131"/>
      <c r="CO422" s="131"/>
      <c r="CP422" s="131"/>
      <c r="CQ422" s="131"/>
    </row>
    <row r="423" ht="24" customHeight="1" outlineLevel="3" spans="1:95">
      <c r="A423" s="120"/>
      <c r="B423" s="121" t="s">
        <v>793</v>
      </c>
      <c r="C423" s="122" t="s">
        <v>1412</v>
      </c>
      <c r="D423" s="120" t="s">
        <v>1413</v>
      </c>
      <c r="E423" s="121" t="s">
        <v>1414</v>
      </c>
      <c r="F423" s="121"/>
      <c r="G423" s="121" t="s">
        <v>937</v>
      </c>
      <c r="H423" s="123">
        <f>X423+AA423+AD423+AG423+AJ423+AM423+AP423+AS423+AV423+AY423+BB423+BE423</f>
        <v>0</v>
      </c>
      <c r="I423" s="123">
        <f>Y423+AB423+AE423+AH423+AK423+AN423+AQ423+AT423+AW423+AZ423+BC423+BF423</f>
        <v>0</v>
      </c>
      <c r="J423" s="123">
        <f>Z423+AC423+AF423+AI423+AL423+AO423+AR423+AU423+AX423+BA423+BD423+BG423</f>
        <v>0</v>
      </c>
      <c r="K423" s="123"/>
      <c r="L423" s="151"/>
      <c r="M423" s="151"/>
      <c r="N423" s="123"/>
      <c r="O423" s="123"/>
      <c r="P423" s="123"/>
      <c r="Q423" s="123"/>
      <c r="R423" s="123"/>
      <c r="S423" s="123"/>
      <c r="T423" s="123"/>
      <c r="U423" s="123"/>
      <c r="V423" s="123"/>
      <c r="W423" s="123"/>
      <c r="X423" s="123">
        <f>VLOOKUP($C423,'1 预算编制表单'!$C:$BJ,27,FALSE)</f>
        <v>0</v>
      </c>
      <c r="Y423" s="123">
        <f>X423-Z423</f>
        <v>0</v>
      </c>
      <c r="Z423" s="123">
        <f>SUM(Z424:Z428)</f>
        <v>0</v>
      </c>
      <c r="AA423" s="123">
        <f>VLOOKUP($C423,'1 预算编制表单'!$C:$BJ,30,FALSE)</f>
        <v>0</v>
      </c>
      <c r="AB423" s="123">
        <f>AA423-AC423</f>
        <v>0</v>
      </c>
      <c r="AC423" s="123">
        <f>SUM(AC424:AC428)</f>
        <v>0</v>
      </c>
      <c r="AD423" s="123">
        <f>VLOOKUP($C423,'1 预算编制表单'!$C:$BJ,33,FALSE)</f>
        <v>0</v>
      </c>
      <c r="AE423" s="123">
        <f>AD423-AF423</f>
        <v>0</v>
      </c>
      <c r="AF423" s="123">
        <f>SUM(AF424:AF428)</f>
        <v>0</v>
      </c>
      <c r="AG423" s="123">
        <f>VLOOKUP($C423,'1 预算编制表单'!$C:$BJ,36,FALSE)</f>
        <v>0</v>
      </c>
      <c r="AH423" s="123">
        <f>AG423-AI423</f>
        <v>0</v>
      </c>
      <c r="AI423" s="123">
        <f>SUM(AI424:AI428)</f>
        <v>0</v>
      </c>
      <c r="AJ423" s="123">
        <f>VLOOKUP($C423,'1 预算编制表单'!$C:$BJ,39,FALSE)</f>
        <v>0</v>
      </c>
      <c r="AK423" s="123">
        <f>AJ423-AL423</f>
        <v>0</v>
      </c>
      <c r="AL423" s="123">
        <f>SUM(AL424:AL428)</f>
        <v>0</v>
      </c>
      <c r="AM423" s="123">
        <f>VLOOKUP($C423,'1 预算编制表单'!$C:$BJ,42,FALSE)</f>
        <v>0</v>
      </c>
      <c r="AN423" s="123">
        <f>AM423-AO423</f>
        <v>0</v>
      </c>
      <c r="AO423" s="123">
        <f>SUM(AO424:AO428)</f>
        <v>0</v>
      </c>
      <c r="AP423" s="123">
        <f>VLOOKUP($C423,'1 预算编制表单'!$C:$BJ,45,FALSE)</f>
        <v>0</v>
      </c>
      <c r="AQ423" s="123">
        <f>AP423-AR423</f>
        <v>0</v>
      </c>
      <c r="AR423" s="123">
        <f>SUM(AR424:AR428)</f>
        <v>0</v>
      </c>
      <c r="AS423" s="123">
        <f>VLOOKUP($C423,'1 预算编制表单'!$C:$BJ,48,FALSE)</f>
        <v>0</v>
      </c>
      <c r="AT423" s="123">
        <f>AS423-AU423</f>
        <v>0</v>
      </c>
      <c r="AU423" s="123">
        <f>SUM(AU424:AU428)</f>
        <v>0</v>
      </c>
      <c r="AV423" s="123">
        <f>VLOOKUP($C423,'1 预算编制表单'!$C:$BJ,51,FALSE)</f>
        <v>0</v>
      </c>
      <c r="AW423" s="123">
        <f>AV423-AX423</f>
        <v>0</v>
      </c>
      <c r="AX423" s="123">
        <f>SUM(AX424:AX428)</f>
        <v>0</v>
      </c>
      <c r="AY423" s="123">
        <f>VLOOKUP($C423,'1 预算编制表单'!$C:$BJ,54,FALSE)</f>
        <v>0</v>
      </c>
      <c r="AZ423" s="123">
        <f>AY423-BA423</f>
        <v>0</v>
      </c>
      <c r="BA423" s="123">
        <f>SUM(BA424:BA428)</f>
        <v>0</v>
      </c>
      <c r="BB423" s="123">
        <f>VLOOKUP($C423,'1 预算编制表单'!$C:$BJ,57,FALSE)</f>
        <v>0</v>
      </c>
      <c r="BC423" s="123">
        <f>BB423-BD423</f>
        <v>0</v>
      </c>
      <c r="BD423" s="123">
        <f>SUM(BD424:BD428)</f>
        <v>0</v>
      </c>
      <c r="BE423" s="123">
        <f>VLOOKUP($C423,'1 预算编制表单'!$C:$BJ,60,FALSE)</f>
        <v>0</v>
      </c>
      <c r="BF423" s="123">
        <f>BE423-BG423</f>
        <v>0</v>
      </c>
      <c r="BG423" s="123">
        <f>SUM(BG424:BG428)</f>
        <v>0</v>
      </c>
      <c r="BH423" s="123">
        <f>VLOOKUP($C423,'1 预算编制表单'!$C:$BJ,27,FALSE)</f>
        <v>0</v>
      </c>
      <c r="BI423" s="123">
        <f>BH423-BJ423</f>
        <v>0</v>
      </c>
      <c r="BJ423" s="123">
        <f>SUM(BJ424:BJ428)</f>
        <v>0</v>
      </c>
      <c r="BK423" s="123">
        <f>VLOOKUP($C423,'1 预算编制表单'!$C:$BJ,30,FALSE)</f>
        <v>0</v>
      </c>
      <c r="BL423" s="123">
        <f>BK423-BM423</f>
        <v>0</v>
      </c>
      <c r="BM423" s="123">
        <f>SUM(BM424:BM428)</f>
        <v>0</v>
      </c>
      <c r="BN423" s="123">
        <f>VLOOKUP($C423,'1 预算编制表单'!$C:$BJ,33,FALSE)</f>
        <v>0</v>
      </c>
      <c r="BO423" s="123">
        <f>BN423-BP423</f>
        <v>0</v>
      </c>
      <c r="BP423" s="123">
        <f>SUM(BP424:BP428)</f>
        <v>0</v>
      </c>
      <c r="BQ423" s="123">
        <f>VLOOKUP($C423,'1 预算编制表单'!$C:$BJ,36,FALSE)</f>
        <v>0</v>
      </c>
      <c r="BR423" s="123">
        <f>BQ423-BS423</f>
        <v>0</v>
      </c>
      <c r="BS423" s="123">
        <f>SUM(BS424:BS428)</f>
        <v>0</v>
      </c>
      <c r="BT423" s="123">
        <f>VLOOKUP($C423,'1 预算编制表单'!$C:$BJ,39,FALSE)</f>
        <v>0</v>
      </c>
      <c r="BU423" s="123">
        <f>BT423-BV423</f>
        <v>0</v>
      </c>
      <c r="BV423" s="123">
        <f>SUM(BV424:BV428)</f>
        <v>0</v>
      </c>
      <c r="BW423" s="123">
        <f>VLOOKUP($C423,'1 预算编制表单'!$C:$BJ,42,FALSE)</f>
        <v>0</v>
      </c>
      <c r="BX423" s="123">
        <f>BW423-BY423</f>
        <v>0</v>
      </c>
      <c r="BY423" s="123">
        <f>SUM(BY424:BY428)</f>
        <v>0</v>
      </c>
      <c r="BZ423" s="123">
        <f>VLOOKUP($C423,'1 预算编制表单'!$C:$BJ,45,FALSE)</f>
        <v>0</v>
      </c>
      <c r="CA423" s="123">
        <f>BZ423-CB423</f>
        <v>0</v>
      </c>
      <c r="CB423" s="123">
        <f>SUM(CB424:CB428)</f>
        <v>0</v>
      </c>
      <c r="CC423" s="123">
        <f>VLOOKUP($C423,'1 预算编制表单'!$C:$BJ,48,FALSE)</f>
        <v>0</v>
      </c>
      <c r="CD423" s="123">
        <f>CC423-CE423</f>
        <v>0</v>
      </c>
      <c r="CE423" s="123">
        <f>SUM(CE424:CE428)</f>
        <v>0</v>
      </c>
      <c r="CF423" s="123">
        <f>VLOOKUP($C423,'1 预算编制表单'!$C:$BJ,51,FALSE)</f>
        <v>0</v>
      </c>
      <c r="CG423" s="123">
        <f>CF423-CH423</f>
        <v>0</v>
      </c>
      <c r="CH423" s="123">
        <f>SUM(CH424:CH428)</f>
        <v>0</v>
      </c>
      <c r="CI423" s="123">
        <f>VLOOKUP($C423,'1 预算编制表单'!$C:$BJ,54,FALSE)</f>
        <v>0</v>
      </c>
      <c r="CJ423" s="123">
        <f>CI423-CK423</f>
        <v>0</v>
      </c>
      <c r="CK423" s="123">
        <f>SUM(CK424:CK428)</f>
        <v>0</v>
      </c>
      <c r="CL423" s="123">
        <f>VLOOKUP($C423,'1 预算编制表单'!$C:$BJ,57,FALSE)</f>
        <v>0</v>
      </c>
      <c r="CM423" s="123">
        <f>CL423-CN423</f>
        <v>0</v>
      </c>
      <c r="CN423" s="123">
        <f>SUM(CN424:CN428)</f>
        <v>0</v>
      </c>
      <c r="CO423" s="123">
        <f>VLOOKUP($C423,'1 预算编制表单'!$C:$BJ,60,FALSE)</f>
        <v>0</v>
      </c>
      <c r="CP423" s="123">
        <f>CO423-CQ423</f>
        <v>0</v>
      </c>
      <c r="CQ423" s="123">
        <f>SUM(CQ424:CQ428)</f>
        <v>0</v>
      </c>
    </row>
    <row r="424" s="85" customFormat="1" ht="24" customHeight="1" outlineLevel="4" spans="1:95">
      <c r="A424" s="124"/>
      <c r="B424" s="125"/>
      <c r="C424" s="126"/>
      <c r="D424" s="124"/>
      <c r="E424" s="125"/>
      <c r="F424" s="125"/>
      <c r="G424" s="125"/>
      <c r="H424" s="127"/>
      <c r="I424" s="127"/>
      <c r="J424" s="127">
        <f>Z424+AC424+AF424+AI424+AL424+AO424+AR424+AU424+AX424+BA424+BD424+BG424</f>
        <v>0</v>
      </c>
      <c r="K424" s="127">
        <v>1</v>
      </c>
      <c r="L424" s="152"/>
      <c r="M424" s="153">
        <f>IFERROR(VLOOKUP($L424,'2-2 引出数据_合同数据仓库'!$B$2:$BP$10000,3,FALSE),0)</f>
        <v>0</v>
      </c>
      <c r="N424" s="127"/>
      <c r="O424" s="153">
        <f>IFERROR(VLOOKUP((LEFT(VLOOKUP($L424,'2-2 引出数据_合同数据仓库'!$B$2:$BP$10000,64,FALSE),15)&amp;(RIGHT(VLOOKUP($L424,'2-2 引出数据_合同数据仓库'!$B$2:$BP$10000,64,FALSE),4)+1)),'2-2 引出数据_合同数据仓库'!$B$2:$BP$10000,3,FALSE),0)</f>
        <v>0</v>
      </c>
      <c r="P424" s="127"/>
      <c r="Q424" s="127">
        <f>IFERROR(VLOOKUP($L424,'2-2 引出数据_合同数据仓库'!$B$2:$BP$10000,28,FALSE),0)</f>
        <v>0</v>
      </c>
      <c r="R424" s="127">
        <f>IFERROR(VLOOKUP($L424,'2-2 引出数据_合同数据仓库'!$B$2:$BP$10000,29,FALSE),0)</f>
        <v>0</v>
      </c>
      <c r="S424" s="127">
        <f>IFERROR(VLOOKUP($L424,'2-2 引出数据_合同数据仓库'!$B$2:$BP$10000,4,FALSE),0)</f>
        <v>0</v>
      </c>
      <c r="T424" s="127"/>
      <c r="U424" s="127">
        <f>IFERROR(VLOOKUP($L424,'2-2 引出数据_合同数据仓库'!$B$2:$BP$10000,15,FALSE),0)</f>
        <v>0</v>
      </c>
      <c r="V424" s="127">
        <f>U424/(S424-R424+1)*365</f>
        <v>0</v>
      </c>
      <c r="W424" s="127"/>
      <c r="X424" s="159">
        <v>45658</v>
      </c>
      <c r="Y424" s="159">
        <f>X424+30</f>
        <v>45688</v>
      </c>
      <c r="Z424" s="163">
        <f>IFERROR(IF(($R424-Y424)&gt;=0,0,IF(($S424-X424)&lt;0,0,IF(AND(($S424-Y424)&gt;0,(X424-$R424)&gt;0),$V424/365*(Y424-X424+1),IF(AND(($S424-Y424)&lt;=0,(X424-$R424)&gt;0),$V424/365*($S424-X424+1),$V424/365*(Y424-$R424+1))))),0)</f>
        <v>0</v>
      </c>
      <c r="AA424" s="159">
        <f>Y424+1</f>
        <v>45689</v>
      </c>
      <c r="AB424" s="159">
        <f>AA424+27</f>
        <v>45716</v>
      </c>
      <c r="AC424" s="163">
        <f>IFERROR(IF(($R424-AB424)&gt;=0,0,IF(($S424-AA424)&lt;0,0,IF(AND(($S424-AB424)&gt;0,(AA424-$R424)&gt;0),$V424/365*(AB424-AA424+1),IF(AND(($S424-AB424)&lt;=0,(AA424-$R424)&gt;0),$V424/365*($S424-AA424+1),$V424/365*(AB424-$R424+1))))),0)</f>
        <v>0</v>
      </c>
      <c r="AD424" s="159">
        <f>AB424+1</f>
        <v>45717</v>
      </c>
      <c r="AE424" s="159">
        <f>AD424+30</f>
        <v>45747</v>
      </c>
      <c r="AF424" s="163">
        <f>IFERROR(IF(($R424-AE424)&gt;=0,0,IF(($S424-AD424)&lt;0,0,IF(AND(($S424-AE424)&gt;0,(AD424-$R424)&gt;0),$V424/365*(AE424-AD424+1),IF(AND(($S424-AE424)&lt;=0,(AD424-$R424)&gt;0),$V424/365*($S424-AD424+1),$V424/365*(AE424-$R424+1))))),0)</f>
        <v>0</v>
      </c>
      <c r="AG424" s="159">
        <f>AE424+1</f>
        <v>45748</v>
      </c>
      <c r="AH424" s="159">
        <f>AG424+29</f>
        <v>45777</v>
      </c>
      <c r="AI424" s="163">
        <f>IFERROR(IF(($R424-AH424)&gt;=0,0,IF(($S424-AG424)&lt;0,0,IF(AND(($S424-AH424)&gt;0,(AG424-$R424)&gt;0),$V424/365*(AH424-AG424+1),IF(AND(($S424-AH424)&lt;=0,(AG424-$R424)&gt;0),$V424/365*($S424-AG424+1),$V424/365*(AH424-$R424+1))))),0)</f>
        <v>0</v>
      </c>
      <c r="AJ424" s="159">
        <f>AH424+1</f>
        <v>45778</v>
      </c>
      <c r="AK424" s="159">
        <f>AJ424+30</f>
        <v>45808</v>
      </c>
      <c r="AL424" s="163">
        <f>IFERROR(IF(($R424-AK424)&gt;=0,0,IF(($S424-AJ424)&lt;0,0,IF(AND(($S424-AK424)&gt;0,(AJ424-$R424)&gt;0),$V424/365*(AK424-AJ424+1),IF(AND(($S424-AK424)&lt;=0,(AJ424-$R424)&gt;0),$V424/365*($S424-AJ424+1),$V424/365*(AK424-$R424+1))))),0)</f>
        <v>0</v>
      </c>
      <c r="AM424" s="159">
        <f>AK424+1</f>
        <v>45809</v>
      </c>
      <c r="AN424" s="159">
        <f>AM424+29</f>
        <v>45838</v>
      </c>
      <c r="AO424" s="163">
        <f>IFERROR(IF(($R424-AN424)&gt;=0,0,IF(($S424-AM424)&lt;0,0,IF(AND(($S424-AN424)&gt;0,(AM424-$R424)&gt;0),$V424/365*(AN424-AM424+1),IF(AND(($S424-AN424)&lt;=0,(AM424-$R424)&gt;0),$V424/365*($S424-AM424+1),$V424/365*(AN424-$R424+1))))),0)</f>
        <v>0</v>
      </c>
      <c r="AP424" s="159">
        <f>AN424+1</f>
        <v>45839</v>
      </c>
      <c r="AQ424" s="159">
        <f>AP424+30</f>
        <v>45869</v>
      </c>
      <c r="AR424" s="163">
        <f>IFERROR(IF(($R424-AQ424)&gt;=0,0,IF(($S424-AP424)&lt;0,0,IF(AND(($S424-AQ424)&gt;0,(AP424-$R424)&gt;0),$V424/365*(AQ424-AP424+1),IF(AND(($S424-AQ424)&lt;=0,(AP424-$R424)&gt;0),$V424/365*($S424-AP424+1),$V424/365*(AQ424-$R424+1))))),0)</f>
        <v>0</v>
      </c>
      <c r="AS424" s="159">
        <f>AQ424+1</f>
        <v>45870</v>
      </c>
      <c r="AT424" s="159">
        <f>AS424+30</f>
        <v>45900</v>
      </c>
      <c r="AU424" s="163">
        <f>IFERROR(IF(($R424-AT424)&gt;=0,0,IF(($S424-AS424)&lt;0,0,IF(AND(($S424-AT424)&gt;0,(AS424-$R424)&gt;0),$V424/365*(AT424-AS424+1),IF(AND(($S424-AT424)&lt;=0,(AS424-$R424)&gt;0),$V424/365*($S424-AS424+1),$V424/365*(AT424-$R424+1))))),0)</f>
        <v>0</v>
      </c>
      <c r="AV424" s="159">
        <f>AT424+1</f>
        <v>45901</v>
      </c>
      <c r="AW424" s="159">
        <f>AV424+29</f>
        <v>45930</v>
      </c>
      <c r="AX424" s="163">
        <f>IFERROR(IF(($R424-AW424)&gt;=0,0,IF(($S424-AV424)&lt;0,0,IF(AND(($S424-AW424)&gt;0,(AV424-$R424)&gt;0),$V424/365*(AW424-AV424+1),IF(AND(($S424-AW424)&lt;=0,(AV424-$R424)&gt;0),$V424/365*($S424-AV424+1),$V424/365*(AW424-$R424+1))))),0)</f>
        <v>0</v>
      </c>
      <c r="AY424" s="159">
        <f>AW424+1</f>
        <v>45931</v>
      </c>
      <c r="AZ424" s="159">
        <f>AY424+30</f>
        <v>45961</v>
      </c>
      <c r="BA424" s="163">
        <f>IFERROR(IF(($R424-AZ424)&gt;=0,0,IF(($S424-AY424)&lt;0,0,IF(AND(($S424-AZ424)&gt;0,(AY424-$R424)&gt;0),$V424/365*(AZ424-AY424+1),IF(AND(($S424-AZ424)&lt;=0,(AY424-$R424)&gt;0),$V424/365*($S424-AY424+1),$V424/365*(AZ424-$R424+1))))),0)</f>
        <v>0</v>
      </c>
      <c r="BB424" s="159">
        <f>AZ424+1</f>
        <v>45962</v>
      </c>
      <c r="BC424" s="159">
        <f>BB424+29</f>
        <v>45991</v>
      </c>
      <c r="BD424" s="163">
        <f>IFERROR(IF(($R424-BC424)&gt;=0,0,IF(($S424-BB424)&lt;0,0,IF(AND(($S424-BC424)&gt;0,(BB424-$R424)&gt;0),$V424/365*(BC424-BB424+1),IF(AND(($S424-BC424)&lt;=0,(BB424-$R424)&gt;0),$V424/365*($S424-BB424+1),$V424/365*(BC424-$R424+1))))),0)</f>
        <v>0</v>
      </c>
      <c r="BE424" s="159">
        <f>BC424+1</f>
        <v>45992</v>
      </c>
      <c r="BF424" s="159">
        <f>BE424+30</f>
        <v>46022</v>
      </c>
      <c r="BG424" s="163">
        <f>IFERROR(IF(($R424-BF424)&gt;=0,0,IF(($S424-BE424)&lt;0,0,IF(AND(($S424-BF424)&gt;0,(BE424-$R424)&gt;0),$V424/365*(BF424-BE424+1),IF(AND(($S424-BF424)&lt;=0,(BE424-$R424)&gt;0),$V424/365*($S424-BE424+1),$V424/365*(BF424-$R424+1))))),0)</f>
        <v>0</v>
      </c>
      <c r="BH424" s="159">
        <v>46023</v>
      </c>
      <c r="BI424" s="159">
        <f>BH424+30</f>
        <v>46053</v>
      </c>
      <c r="BJ424" s="163">
        <f>IFERROR(IF(($R424-BI424)&gt;=0,0,IF(($S424-BH424)&lt;0,0,IF(AND(($S424-BI424)&gt;0,(BH424-$R424)&gt;0),$V424/365*(BI424-BH424+1),IF(AND(($S424-BI424)&lt;=0,(BH424-$R424)&gt;0),$V424/365*($S424-BH424+1),$V424/365*(BI424-$R424+1))))),0)</f>
        <v>0</v>
      </c>
      <c r="BK424" s="159">
        <f>BI424+1</f>
        <v>46054</v>
      </c>
      <c r="BL424" s="159">
        <f>BK424+27</f>
        <v>46081</v>
      </c>
      <c r="BM424" s="163">
        <f>IFERROR(IF(($R424-BL424)&gt;=0,0,IF(($S424-BK424)&lt;0,0,IF(AND(($S424-BL424)&gt;0,(BK424-$R424)&gt;0),$V424/365*(BL424-BK424+1),IF(AND(($S424-BL424)&lt;=0,(BK424-$R424)&gt;0),$V424/365*($S424-BK424+1),$V424/365*(BL424-$R424+1))))),0)</f>
        <v>0</v>
      </c>
      <c r="BN424" s="159">
        <f>BL424+1</f>
        <v>46082</v>
      </c>
      <c r="BO424" s="159">
        <f>BN424+30</f>
        <v>46112</v>
      </c>
      <c r="BP424" s="163">
        <f>IFERROR(IF(($R424-BO424)&gt;=0,0,IF(($S424-BN424)&lt;0,0,IF(AND(($S424-BO424)&gt;0,(BN424-$R424)&gt;0),$V424/365*(BO424-BN424+1),IF(AND(($S424-BO424)&lt;=0,(BN424-$R424)&gt;0),$V424/365*($S424-BN424+1),$V424/365*(BO424-$R424+1))))),0)</f>
        <v>0</v>
      </c>
      <c r="BQ424" s="159">
        <f>BO424+1</f>
        <v>46113</v>
      </c>
      <c r="BR424" s="159">
        <f>BQ424+29</f>
        <v>46142</v>
      </c>
      <c r="BS424" s="163">
        <f>IFERROR(IF(($R424-BR424)&gt;=0,0,IF(($S424-BQ424)&lt;0,0,IF(AND(($S424-BR424)&gt;0,(BQ424-$R424)&gt;0),$V424/365*(BR424-BQ424+1),IF(AND(($S424-BR424)&lt;=0,(BQ424-$R424)&gt;0),$V424/365*($S424-BQ424+1),$V424/365*(BR424-$R424+1))))),0)</f>
        <v>0</v>
      </c>
      <c r="BT424" s="159">
        <f>BR424+1</f>
        <v>46143</v>
      </c>
      <c r="BU424" s="159">
        <f>BT424+30</f>
        <v>46173</v>
      </c>
      <c r="BV424" s="163">
        <f>IFERROR(IF(($R424-BU424)&gt;=0,0,IF(($S424-BT424)&lt;0,0,IF(AND(($S424-BU424)&gt;0,(BT424-$R424)&gt;0),$V424/365*(BU424-BT424+1),IF(AND(($S424-BU424)&lt;=0,(BT424-$R424)&gt;0),$V424/365*($S424-BT424+1),$V424/365*(BU424-$R424+1))))),0)</f>
        <v>0</v>
      </c>
      <c r="BW424" s="159">
        <f>BU424+1</f>
        <v>46174</v>
      </c>
      <c r="BX424" s="159">
        <f>BW424+29</f>
        <v>46203</v>
      </c>
      <c r="BY424" s="163">
        <f>IFERROR(IF(($R424-BX424)&gt;=0,0,IF(($S424-BW424)&lt;0,0,IF(AND(($S424-BX424)&gt;0,(BW424-$R424)&gt;0),$V424/365*(BX424-BW424+1),IF(AND(($S424-BX424)&lt;=0,(BW424-$R424)&gt;0),$V424/365*($S424-BW424+1),$V424/365*(BX424-$R424+1))))),0)</f>
        <v>0</v>
      </c>
      <c r="BZ424" s="159">
        <f>BX424+1</f>
        <v>46204</v>
      </c>
      <c r="CA424" s="159">
        <f>BZ424+30</f>
        <v>46234</v>
      </c>
      <c r="CB424" s="163">
        <f>IFERROR(IF(($R424-CA424)&gt;=0,0,IF(($S424-BZ424)&lt;0,0,IF(AND(($S424-CA424)&gt;0,(BZ424-$R424)&gt;0),$V424/365*(CA424-BZ424+1),IF(AND(($S424-CA424)&lt;=0,(BZ424-$R424)&gt;0),$V424/365*($S424-BZ424+1),$V424/365*(CA424-$R424+1))))),0)</f>
        <v>0</v>
      </c>
      <c r="CC424" s="159">
        <f>CA424+1</f>
        <v>46235</v>
      </c>
      <c r="CD424" s="159">
        <f>CC424+30</f>
        <v>46265</v>
      </c>
      <c r="CE424" s="163">
        <f>IFERROR(IF(($R424-CD424)&gt;=0,0,IF(($S424-CC424)&lt;0,0,IF(AND(($S424-CD424)&gt;0,(CC424-$R424)&gt;0),$V424/365*(CD424-CC424+1),IF(AND(($S424-CD424)&lt;=0,(CC424-$R424)&gt;0),$V424/365*($S424-CC424+1),$V424/365*(CD424-$R424+1))))),0)</f>
        <v>0</v>
      </c>
      <c r="CF424" s="159">
        <f>CD424+1</f>
        <v>46266</v>
      </c>
      <c r="CG424" s="159">
        <f>CF424+29</f>
        <v>46295</v>
      </c>
      <c r="CH424" s="163">
        <f>IFERROR(IF(($R424-CG424)&gt;=0,0,IF(($S424-CF424)&lt;0,0,IF(AND(($S424-CG424)&gt;0,(CF424-$R424)&gt;0),$V424/365*(CG424-CF424+1),IF(AND(($S424-CG424)&lt;=0,(CF424-$R424)&gt;0),$V424/365*($S424-CF424+1),$V424/365*(CG424-$R424+1))))),0)</f>
        <v>0</v>
      </c>
      <c r="CI424" s="159">
        <f>CG424+1</f>
        <v>46296</v>
      </c>
      <c r="CJ424" s="159">
        <f>CI424+30</f>
        <v>46326</v>
      </c>
      <c r="CK424" s="163">
        <f>IFERROR(IF(($R424-CJ424)&gt;=0,0,IF(($S424-CI424)&lt;0,0,IF(AND(($S424-CJ424)&gt;0,(CI424-$R424)&gt;0),$V424/365*(CJ424-CI424+1),IF(AND(($S424-CJ424)&lt;=0,(CI424-$R424)&gt;0),$V424/365*($S424-CI424+1),$V424/365*(CJ424-$R424+1))))),0)</f>
        <v>0</v>
      </c>
      <c r="CL424" s="159">
        <f>CJ424+1</f>
        <v>46327</v>
      </c>
      <c r="CM424" s="159">
        <f>CL424+29</f>
        <v>46356</v>
      </c>
      <c r="CN424" s="163">
        <f>IFERROR(IF(($R424-CM424)&gt;=0,0,IF(($S424-CL424)&lt;0,0,IF(AND(($S424-CM424)&gt;0,(CL424-$R424)&gt;0),$V424/365*(CM424-CL424+1),IF(AND(($S424-CM424)&lt;=0,(CL424-$R424)&gt;0),$V424/365*($S424-CL424+1),$V424/365*(CM424-$R424+1))))),0)</f>
        <v>0</v>
      </c>
      <c r="CO424" s="159">
        <f>CM424+1</f>
        <v>46357</v>
      </c>
      <c r="CP424" s="159">
        <f>CO424+30</f>
        <v>46387</v>
      </c>
      <c r="CQ424" s="163">
        <f>IFERROR(IF(($R424-CP424)&gt;=0,0,IF(($S424-CO424)&lt;0,0,IF(AND(($S424-CP424)&gt;0,(CO424-$R424)&gt;0),$V424/365*(CP424-CO424+1),IF(AND(($S424-CP424)&lt;=0,(CO424-$R424)&gt;0),$V424/365*($S424-CO424+1),$V424/365*(CP424-$R424+1))))),0)</f>
        <v>0</v>
      </c>
    </row>
    <row r="425" s="85" customFormat="1" ht="24" customHeight="1" outlineLevel="4" spans="1:95">
      <c r="A425" s="124"/>
      <c r="B425" s="125"/>
      <c r="C425" s="126"/>
      <c r="D425" s="124"/>
      <c r="E425" s="125"/>
      <c r="F425" s="125"/>
      <c r="G425" s="125"/>
      <c r="H425" s="127"/>
      <c r="I425" s="127"/>
      <c r="J425" s="127">
        <f>Z425+AC425+AF425+AI425+AL425+AO425+AR425+AU425+AX425+BA425+BD425+BG425</f>
        <v>0</v>
      </c>
      <c r="K425" s="127">
        <f>K424+1</f>
        <v>2</v>
      </c>
      <c r="L425" s="152"/>
      <c r="M425" s="153">
        <f>IFERROR(VLOOKUP($L425,'2-2 引出数据_合同数据仓库'!$B$2:$BP$10000,3,FALSE),0)</f>
        <v>0</v>
      </c>
      <c r="N425" s="127"/>
      <c r="O425" s="153">
        <f>IFERROR(VLOOKUP((LEFT(VLOOKUP($L425,'2-2 引出数据_合同数据仓库'!$B$2:$BP$10000,64,FALSE),15)&amp;(RIGHT(VLOOKUP($L425,'2-2 引出数据_合同数据仓库'!$B$2:$BP$10000,64,FALSE),4)+1)),'2-2 引出数据_合同数据仓库'!$B$2:$BP$10000,3,FALSE),0)</f>
        <v>0</v>
      </c>
      <c r="P425" s="127"/>
      <c r="Q425" s="127">
        <f>IFERROR(VLOOKUP($L425,'2-2 引出数据_合同数据仓库'!$B$2:$BP$10000,28,FALSE),0)</f>
        <v>0</v>
      </c>
      <c r="R425" s="127">
        <f>IFERROR(VLOOKUP($L425,'2-2 引出数据_合同数据仓库'!$B$2:$BP$10000,29,FALSE),0)</f>
        <v>0</v>
      </c>
      <c r="S425" s="127">
        <f>IFERROR(VLOOKUP($L425,'2-2 引出数据_合同数据仓库'!$B$2:$BP$10000,4,FALSE),0)</f>
        <v>0</v>
      </c>
      <c r="T425" s="127"/>
      <c r="U425" s="127">
        <f>IFERROR(VLOOKUP($L425,'2-2 引出数据_合同数据仓库'!$B$2:$BP$10000,15,FALSE),0)</f>
        <v>0</v>
      </c>
      <c r="V425" s="127">
        <f>U425/(S425-R425+1)*365</f>
        <v>0</v>
      </c>
      <c r="W425" s="127"/>
      <c r="X425" s="159">
        <v>45658</v>
      </c>
      <c r="Y425" s="159">
        <f>X425+30</f>
        <v>45688</v>
      </c>
      <c r="Z425" s="163">
        <f>IFERROR(IF(($R425-Y425)&gt;=0,0,IF(($S425-X425)&lt;0,0,IF(AND(($S425-Y425)&gt;0,(X425-$R425)&gt;0),$V425/365*(Y425-X425+1),IF(AND(($S425-Y425)&lt;=0,(X425-$R425)&gt;0),$V425/365*($S425-X425+1),$V425/365*(Y425-$R425+1))))),0)</f>
        <v>0</v>
      </c>
      <c r="AA425" s="159">
        <f>Y425+1</f>
        <v>45689</v>
      </c>
      <c r="AB425" s="159">
        <f>AA425+27</f>
        <v>45716</v>
      </c>
      <c r="AC425" s="163">
        <f>IFERROR(IF(($R425-AB425)&gt;=0,0,IF(($S425-AA425)&lt;0,0,IF(AND(($S425-AB425)&gt;0,(AA425-$R425)&gt;0),$V425/365*(AB425-AA425+1),IF(AND(($S425-AB425)&lt;=0,(AA425-$R425)&gt;0),$V425/365*($S425-AA425+1),$V425/365*(AB425-$R425+1))))),0)</f>
        <v>0</v>
      </c>
      <c r="AD425" s="159">
        <f>AB425+1</f>
        <v>45717</v>
      </c>
      <c r="AE425" s="159">
        <f>AD425+30</f>
        <v>45747</v>
      </c>
      <c r="AF425" s="163">
        <f>IFERROR(IF(($R425-AE425)&gt;=0,0,IF(($S425-AD425)&lt;0,0,IF(AND(($S425-AE425)&gt;0,(AD425-$R425)&gt;0),$V425/365*(AE425-AD425+1),IF(AND(($S425-AE425)&lt;=0,(AD425-$R425)&gt;0),$V425/365*($S425-AD425+1),$V425/365*(AE425-$R425+1))))),0)</f>
        <v>0</v>
      </c>
      <c r="AG425" s="159">
        <f>AE425+1</f>
        <v>45748</v>
      </c>
      <c r="AH425" s="159">
        <f>AG425+29</f>
        <v>45777</v>
      </c>
      <c r="AI425" s="163">
        <f>IFERROR(IF(($R425-AH425)&gt;=0,0,IF(($S425-AG425)&lt;0,0,IF(AND(($S425-AH425)&gt;0,(AG425-$R425)&gt;0),$V425/365*(AH425-AG425+1),IF(AND(($S425-AH425)&lt;=0,(AG425-$R425)&gt;0),$V425/365*($S425-AG425+1),$V425/365*(AH425-$R425+1))))),0)</f>
        <v>0</v>
      </c>
      <c r="AJ425" s="159">
        <f>AH425+1</f>
        <v>45778</v>
      </c>
      <c r="AK425" s="159">
        <f>AJ425+30</f>
        <v>45808</v>
      </c>
      <c r="AL425" s="163">
        <f>IFERROR(IF(($R425-AK425)&gt;=0,0,IF(($S425-AJ425)&lt;0,0,IF(AND(($S425-AK425)&gt;0,(AJ425-$R425)&gt;0),$V425/365*(AK425-AJ425+1),IF(AND(($S425-AK425)&lt;=0,(AJ425-$R425)&gt;0),$V425/365*($S425-AJ425+1),$V425/365*(AK425-$R425+1))))),0)</f>
        <v>0</v>
      </c>
      <c r="AM425" s="159">
        <f>AK425+1</f>
        <v>45809</v>
      </c>
      <c r="AN425" s="159">
        <f>AM425+29</f>
        <v>45838</v>
      </c>
      <c r="AO425" s="163">
        <f>IFERROR(IF(($R425-AN425)&gt;=0,0,IF(($S425-AM425)&lt;0,0,IF(AND(($S425-AN425)&gt;0,(AM425-$R425)&gt;0),$V425/365*(AN425-AM425+1),IF(AND(($S425-AN425)&lt;=0,(AM425-$R425)&gt;0),$V425/365*($S425-AM425+1),$V425/365*(AN425-$R425+1))))),0)</f>
        <v>0</v>
      </c>
      <c r="AP425" s="159">
        <f>AN425+1</f>
        <v>45839</v>
      </c>
      <c r="AQ425" s="159">
        <f>AP425+30</f>
        <v>45869</v>
      </c>
      <c r="AR425" s="163">
        <f>IFERROR(IF(($R425-AQ425)&gt;=0,0,IF(($S425-AP425)&lt;0,0,IF(AND(($S425-AQ425)&gt;0,(AP425-$R425)&gt;0),$V425/365*(AQ425-AP425+1),IF(AND(($S425-AQ425)&lt;=0,(AP425-$R425)&gt;0),$V425/365*($S425-AP425+1),$V425/365*(AQ425-$R425+1))))),0)</f>
        <v>0</v>
      </c>
      <c r="AS425" s="159">
        <f>AQ425+1</f>
        <v>45870</v>
      </c>
      <c r="AT425" s="159">
        <f>AS425+30</f>
        <v>45900</v>
      </c>
      <c r="AU425" s="163">
        <f>IFERROR(IF(($R425-AT425)&gt;=0,0,IF(($S425-AS425)&lt;0,0,IF(AND(($S425-AT425)&gt;0,(AS425-$R425)&gt;0),$V425/365*(AT425-AS425+1),IF(AND(($S425-AT425)&lt;=0,(AS425-$R425)&gt;0),$V425/365*($S425-AS425+1),$V425/365*(AT425-$R425+1))))),0)</f>
        <v>0</v>
      </c>
      <c r="AV425" s="159">
        <f>AT425+1</f>
        <v>45901</v>
      </c>
      <c r="AW425" s="159">
        <f>AV425+29</f>
        <v>45930</v>
      </c>
      <c r="AX425" s="163">
        <f>IFERROR(IF(($R425-AW425)&gt;=0,0,IF(($S425-AV425)&lt;0,0,IF(AND(($S425-AW425)&gt;0,(AV425-$R425)&gt;0),$V425/365*(AW425-AV425+1),IF(AND(($S425-AW425)&lt;=0,(AV425-$R425)&gt;0),$V425/365*($S425-AV425+1),$V425/365*(AW425-$R425+1))))),0)</f>
        <v>0</v>
      </c>
      <c r="AY425" s="159">
        <f>AW425+1</f>
        <v>45931</v>
      </c>
      <c r="AZ425" s="159">
        <f>AY425+30</f>
        <v>45961</v>
      </c>
      <c r="BA425" s="163">
        <f>IFERROR(IF(($R425-AZ425)&gt;=0,0,IF(($S425-AY425)&lt;0,0,IF(AND(($S425-AZ425)&gt;0,(AY425-$R425)&gt;0),$V425/365*(AZ425-AY425+1),IF(AND(($S425-AZ425)&lt;=0,(AY425-$R425)&gt;0),$V425/365*($S425-AY425+1),$V425/365*(AZ425-$R425+1))))),0)</f>
        <v>0</v>
      </c>
      <c r="BB425" s="159">
        <f>AZ425+1</f>
        <v>45962</v>
      </c>
      <c r="BC425" s="159">
        <f>BB425+29</f>
        <v>45991</v>
      </c>
      <c r="BD425" s="163">
        <f>IFERROR(IF(($R425-BC425)&gt;=0,0,IF(($S425-BB425)&lt;0,0,IF(AND(($S425-BC425)&gt;0,(BB425-$R425)&gt;0),$V425/365*(BC425-BB425+1),IF(AND(($S425-BC425)&lt;=0,(BB425-$R425)&gt;0),$V425/365*($S425-BB425+1),$V425/365*(BC425-$R425+1))))),0)</f>
        <v>0</v>
      </c>
      <c r="BE425" s="159">
        <f>BC425+1</f>
        <v>45992</v>
      </c>
      <c r="BF425" s="159">
        <f>BE425+30</f>
        <v>46022</v>
      </c>
      <c r="BG425" s="163">
        <f>IFERROR(IF(($R425-BF425)&gt;=0,0,IF(($S425-BE425)&lt;0,0,IF(AND(($S425-BF425)&gt;0,(BE425-$R425)&gt;0),$V425/365*(BF425-BE425+1),IF(AND(($S425-BF425)&lt;=0,(BE425-$R425)&gt;0),$V425/365*($S425-BE425+1),$V425/365*(BF425-$R425+1))))),0)</f>
        <v>0</v>
      </c>
      <c r="BH425" s="159">
        <v>46023</v>
      </c>
      <c r="BI425" s="159">
        <f>BH425+30</f>
        <v>46053</v>
      </c>
      <c r="BJ425" s="163">
        <f>IFERROR(IF(($R425-BI425)&gt;=0,0,IF(($S425-BH425)&lt;0,0,IF(AND(($S425-BI425)&gt;0,(BH425-$R425)&gt;0),$V425/365*(BI425-BH425+1),IF(AND(($S425-BI425)&lt;=0,(BH425-$R425)&gt;0),$V425/365*($S425-BH425+1),$V425/365*(BI425-$R425+1))))),0)</f>
        <v>0</v>
      </c>
      <c r="BK425" s="159">
        <f>BI425+1</f>
        <v>46054</v>
      </c>
      <c r="BL425" s="159">
        <f>BK425+27</f>
        <v>46081</v>
      </c>
      <c r="BM425" s="163">
        <f>IFERROR(IF(($R425-BL425)&gt;=0,0,IF(($S425-BK425)&lt;0,0,IF(AND(($S425-BL425)&gt;0,(BK425-$R425)&gt;0),$V425/365*(BL425-BK425+1),IF(AND(($S425-BL425)&lt;=0,(BK425-$R425)&gt;0),$V425/365*($S425-BK425+1),$V425/365*(BL425-$R425+1))))),0)</f>
        <v>0</v>
      </c>
      <c r="BN425" s="159">
        <f>BL425+1</f>
        <v>46082</v>
      </c>
      <c r="BO425" s="159">
        <f>BN425+30</f>
        <v>46112</v>
      </c>
      <c r="BP425" s="163">
        <f>IFERROR(IF(($R425-BO425)&gt;=0,0,IF(($S425-BN425)&lt;0,0,IF(AND(($S425-BO425)&gt;0,(BN425-$R425)&gt;0),$V425/365*(BO425-BN425+1),IF(AND(($S425-BO425)&lt;=0,(BN425-$R425)&gt;0),$V425/365*($S425-BN425+1),$V425/365*(BO425-$R425+1))))),0)</f>
        <v>0</v>
      </c>
      <c r="BQ425" s="159">
        <f>BO425+1</f>
        <v>46113</v>
      </c>
      <c r="BR425" s="159">
        <f>BQ425+29</f>
        <v>46142</v>
      </c>
      <c r="BS425" s="163">
        <f>IFERROR(IF(($R425-BR425)&gt;=0,0,IF(($S425-BQ425)&lt;0,0,IF(AND(($S425-BR425)&gt;0,(BQ425-$R425)&gt;0),$V425/365*(BR425-BQ425+1),IF(AND(($S425-BR425)&lt;=0,(BQ425-$R425)&gt;0),$V425/365*($S425-BQ425+1),$V425/365*(BR425-$R425+1))))),0)</f>
        <v>0</v>
      </c>
      <c r="BT425" s="159">
        <f>BR425+1</f>
        <v>46143</v>
      </c>
      <c r="BU425" s="159">
        <f>BT425+30</f>
        <v>46173</v>
      </c>
      <c r="BV425" s="163">
        <f>IFERROR(IF(($R425-BU425)&gt;=0,0,IF(($S425-BT425)&lt;0,0,IF(AND(($S425-BU425)&gt;0,(BT425-$R425)&gt;0),$V425/365*(BU425-BT425+1),IF(AND(($S425-BU425)&lt;=0,(BT425-$R425)&gt;0),$V425/365*($S425-BT425+1),$V425/365*(BU425-$R425+1))))),0)</f>
        <v>0</v>
      </c>
      <c r="BW425" s="159">
        <f>BU425+1</f>
        <v>46174</v>
      </c>
      <c r="BX425" s="159">
        <f>BW425+29</f>
        <v>46203</v>
      </c>
      <c r="BY425" s="163">
        <f>IFERROR(IF(($R425-BX425)&gt;=0,0,IF(($S425-BW425)&lt;0,0,IF(AND(($S425-BX425)&gt;0,(BW425-$R425)&gt;0),$V425/365*(BX425-BW425+1),IF(AND(($S425-BX425)&lt;=0,(BW425-$R425)&gt;0),$V425/365*($S425-BW425+1),$V425/365*(BX425-$R425+1))))),0)</f>
        <v>0</v>
      </c>
      <c r="BZ425" s="159">
        <f>BX425+1</f>
        <v>46204</v>
      </c>
      <c r="CA425" s="159">
        <f>BZ425+30</f>
        <v>46234</v>
      </c>
      <c r="CB425" s="163">
        <f>IFERROR(IF(($R425-CA425)&gt;=0,0,IF(($S425-BZ425)&lt;0,0,IF(AND(($S425-CA425)&gt;0,(BZ425-$R425)&gt;0),$V425/365*(CA425-BZ425+1),IF(AND(($S425-CA425)&lt;=0,(BZ425-$R425)&gt;0),$V425/365*($S425-BZ425+1),$V425/365*(CA425-$R425+1))))),0)</f>
        <v>0</v>
      </c>
      <c r="CC425" s="159">
        <f>CA425+1</f>
        <v>46235</v>
      </c>
      <c r="CD425" s="159">
        <f>CC425+30</f>
        <v>46265</v>
      </c>
      <c r="CE425" s="163">
        <f>IFERROR(IF(($R425-CD425)&gt;=0,0,IF(($S425-CC425)&lt;0,0,IF(AND(($S425-CD425)&gt;0,(CC425-$R425)&gt;0),$V425/365*(CD425-CC425+1),IF(AND(($S425-CD425)&lt;=0,(CC425-$R425)&gt;0),$V425/365*($S425-CC425+1),$V425/365*(CD425-$R425+1))))),0)</f>
        <v>0</v>
      </c>
      <c r="CF425" s="159">
        <f>CD425+1</f>
        <v>46266</v>
      </c>
      <c r="CG425" s="159">
        <f>CF425+29</f>
        <v>46295</v>
      </c>
      <c r="CH425" s="163">
        <f>IFERROR(IF(($R425-CG425)&gt;=0,0,IF(($S425-CF425)&lt;0,0,IF(AND(($S425-CG425)&gt;0,(CF425-$R425)&gt;0),$V425/365*(CG425-CF425+1),IF(AND(($S425-CG425)&lt;=0,(CF425-$R425)&gt;0),$V425/365*($S425-CF425+1),$V425/365*(CG425-$R425+1))))),0)</f>
        <v>0</v>
      </c>
      <c r="CI425" s="159">
        <f>CG425+1</f>
        <v>46296</v>
      </c>
      <c r="CJ425" s="159">
        <f>CI425+30</f>
        <v>46326</v>
      </c>
      <c r="CK425" s="163">
        <f>IFERROR(IF(($R425-CJ425)&gt;=0,0,IF(($S425-CI425)&lt;0,0,IF(AND(($S425-CJ425)&gt;0,(CI425-$R425)&gt;0),$V425/365*(CJ425-CI425+1),IF(AND(($S425-CJ425)&lt;=0,(CI425-$R425)&gt;0),$V425/365*($S425-CI425+1),$V425/365*(CJ425-$R425+1))))),0)</f>
        <v>0</v>
      </c>
      <c r="CL425" s="159">
        <f>CJ425+1</f>
        <v>46327</v>
      </c>
      <c r="CM425" s="159">
        <f>CL425+29</f>
        <v>46356</v>
      </c>
      <c r="CN425" s="163">
        <f>IFERROR(IF(($R425-CM425)&gt;=0,0,IF(($S425-CL425)&lt;0,0,IF(AND(($S425-CM425)&gt;0,(CL425-$R425)&gt;0),$V425/365*(CM425-CL425+1),IF(AND(($S425-CM425)&lt;=0,(CL425-$R425)&gt;0),$V425/365*($S425-CL425+1),$V425/365*(CM425-$R425+1))))),0)</f>
        <v>0</v>
      </c>
      <c r="CO425" s="159">
        <f>CM425+1</f>
        <v>46357</v>
      </c>
      <c r="CP425" s="159">
        <f>CO425+30</f>
        <v>46387</v>
      </c>
      <c r="CQ425" s="163">
        <f>IFERROR(IF(($R425-CP425)&gt;=0,0,IF(($S425-CO425)&lt;0,0,IF(AND(($S425-CP425)&gt;0,(CO425-$R425)&gt;0),$V425/365*(CP425-CO425+1),IF(AND(($S425-CP425)&lt;=0,(CO425-$R425)&gt;0),$V425/365*($S425-CO425+1),$V425/365*(CP425-$R425+1))))),0)</f>
        <v>0</v>
      </c>
    </row>
    <row r="426" s="85" customFormat="1" ht="24" customHeight="1" outlineLevel="4" spans="1:95">
      <c r="A426" s="124"/>
      <c r="B426" s="125"/>
      <c r="C426" s="126"/>
      <c r="D426" s="124"/>
      <c r="E426" s="125"/>
      <c r="F426" s="125"/>
      <c r="G426" s="125"/>
      <c r="H426" s="127"/>
      <c r="I426" s="127"/>
      <c r="J426" s="127">
        <f>Z426+AC426+AF426+AI426+AL426+AO426+AR426+AU426+AX426+BA426+BD426+BG426</f>
        <v>0</v>
      </c>
      <c r="K426" s="127">
        <f>K425+1</f>
        <v>3</v>
      </c>
      <c r="L426" s="152"/>
      <c r="M426" s="153">
        <f>IFERROR(VLOOKUP($L426,'2-2 引出数据_合同数据仓库'!$B$2:$BP$10000,3,FALSE),0)</f>
        <v>0</v>
      </c>
      <c r="N426" s="127"/>
      <c r="O426" s="153">
        <f>IFERROR(VLOOKUP((LEFT(VLOOKUP($L426,'2-2 引出数据_合同数据仓库'!$B$2:$BP$10000,64,FALSE),15)&amp;(RIGHT(VLOOKUP($L426,'2-2 引出数据_合同数据仓库'!$B$2:$BP$10000,64,FALSE),4)+1)),'2-2 引出数据_合同数据仓库'!$B$2:$BP$10000,3,FALSE),0)</f>
        <v>0</v>
      </c>
      <c r="P426" s="127"/>
      <c r="Q426" s="127">
        <f>IFERROR(VLOOKUP($L426,'2-2 引出数据_合同数据仓库'!$B$2:$BP$10000,28,FALSE),0)</f>
        <v>0</v>
      </c>
      <c r="R426" s="127">
        <f>IFERROR(VLOOKUP($L426,'2-2 引出数据_合同数据仓库'!$B$2:$BP$10000,29,FALSE),0)</f>
        <v>0</v>
      </c>
      <c r="S426" s="127">
        <f>IFERROR(VLOOKUP($L426,'2-2 引出数据_合同数据仓库'!$B$2:$BP$10000,4,FALSE),0)</f>
        <v>0</v>
      </c>
      <c r="T426" s="127"/>
      <c r="U426" s="127">
        <f>IFERROR(VLOOKUP($L426,'2-2 引出数据_合同数据仓库'!$B$2:$BP$10000,15,FALSE),0)</f>
        <v>0</v>
      </c>
      <c r="V426" s="127">
        <f>U426/(S426-R426+1)*365</f>
        <v>0</v>
      </c>
      <c r="W426" s="127"/>
      <c r="X426" s="159">
        <v>45658</v>
      </c>
      <c r="Y426" s="159">
        <f>X426+30</f>
        <v>45688</v>
      </c>
      <c r="Z426" s="163">
        <f>IFERROR(IF(($R426-Y426)&gt;=0,0,IF(($S426-X426)&lt;0,0,IF(AND(($S426-Y426)&gt;0,(X426-$R426)&gt;0),$V426/365*(Y426-X426+1),IF(AND(($S426-Y426)&lt;=0,(X426-$R426)&gt;0),$V426/365*($S426-X426+1),$V426/365*(Y426-$R426+1))))),0)</f>
        <v>0</v>
      </c>
      <c r="AA426" s="159">
        <f>Y426+1</f>
        <v>45689</v>
      </c>
      <c r="AB426" s="159">
        <f>AA426+27</f>
        <v>45716</v>
      </c>
      <c r="AC426" s="163">
        <f>IFERROR(IF(($R426-AB426)&gt;=0,0,IF(($S426-AA426)&lt;0,0,IF(AND(($S426-AB426)&gt;0,(AA426-$R426)&gt;0),$V426/365*(AB426-AA426+1),IF(AND(($S426-AB426)&lt;=0,(AA426-$R426)&gt;0),$V426/365*($S426-AA426+1),$V426/365*(AB426-$R426+1))))),0)</f>
        <v>0</v>
      </c>
      <c r="AD426" s="159">
        <f>AB426+1</f>
        <v>45717</v>
      </c>
      <c r="AE426" s="159">
        <f>AD426+30</f>
        <v>45747</v>
      </c>
      <c r="AF426" s="163">
        <f>IFERROR(IF(($R426-AE426)&gt;=0,0,IF(($S426-AD426)&lt;0,0,IF(AND(($S426-AE426)&gt;0,(AD426-$R426)&gt;0),$V426/365*(AE426-AD426+1),IF(AND(($S426-AE426)&lt;=0,(AD426-$R426)&gt;0),$V426/365*($S426-AD426+1),$V426/365*(AE426-$R426+1))))),0)</f>
        <v>0</v>
      </c>
      <c r="AG426" s="159">
        <f>AE426+1</f>
        <v>45748</v>
      </c>
      <c r="AH426" s="159">
        <f>AG426+29</f>
        <v>45777</v>
      </c>
      <c r="AI426" s="163">
        <f>IFERROR(IF(($R426-AH426)&gt;=0,0,IF(($S426-AG426)&lt;0,0,IF(AND(($S426-AH426)&gt;0,(AG426-$R426)&gt;0),$V426/365*(AH426-AG426+1),IF(AND(($S426-AH426)&lt;=0,(AG426-$R426)&gt;0),$V426/365*($S426-AG426+1),$V426/365*(AH426-$R426+1))))),0)</f>
        <v>0</v>
      </c>
      <c r="AJ426" s="159">
        <f>AH426+1</f>
        <v>45778</v>
      </c>
      <c r="AK426" s="159">
        <f>AJ426+30</f>
        <v>45808</v>
      </c>
      <c r="AL426" s="163">
        <f>IFERROR(IF(($R426-AK426)&gt;=0,0,IF(($S426-AJ426)&lt;0,0,IF(AND(($S426-AK426)&gt;0,(AJ426-$R426)&gt;0),$V426/365*(AK426-AJ426+1),IF(AND(($S426-AK426)&lt;=0,(AJ426-$R426)&gt;0),$V426/365*($S426-AJ426+1),$V426/365*(AK426-$R426+1))))),0)</f>
        <v>0</v>
      </c>
      <c r="AM426" s="159">
        <f>AK426+1</f>
        <v>45809</v>
      </c>
      <c r="AN426" s="159">
        <f>AM426+29</f>
        <v>45838</v>
      </c>
      <c r="AO426" s="163">
        <f>IFERROR(IF(($R426-AN426)&gt;=0,0,IF(($S426-AM426)&lt;0,0,IF(AND(($S426-AN426)&gt;0,(AM426-$R426)&gt;0),$V426/365*(AN426-AM426+1),IF(AND(($S426-AN426)&lt;=0,(AM426-$R426)&gt;0),$V426/365*($S426-AM426+1),$V426/365*(AN426-$R426+1))))),0)</f>
        <v>0</v>
      </c>
      <c r="AP426" s="159">
        <f>AN426+1</f>
        <v>45839</v>
      </c>
      <c r="AQ426" s="159">
        <f>AP426+30</f>
        <v>45869</v>
      </c>
      <c r="AR426" s="163">
        <f>IFERROR(IF(($R426-AQ426)&gt;=0,0,IF(($S426-AP426)&lt;0,0,IF(AND(($S426-AQ426)&gt;0,(AP426-$R426)&gt;0),$V426/365*(AQ426-AP426+1),IF(AND(($S426-AQ426)&lt;=0,(AP426-$R426)&gt;0),$V426/365*($S426-AP426+1),$V426/365*(AQ426-$R426+1))))),0)</f>
        <v>0</v>
      </c>
      <c r="AS426" s="159">
        <f>AQ426+1</f>
        <v>45870</v>
      </c>
      <c r="AT426" s="159">
        <f>AS426+30</f>
        <v>45900</v>
      </c>
      <c r="AU426" s="163">
        <f>IFERROR(IF(($R426-AT426)&gt;=0,0,IF(($S426-AS426)&lt;0,0,IF(AND(($S426-AT426)&gt;0,(AS426-$R426)&gt;0),$V426/365*(AT426-AS426+1),IF(AND(($S426-AT426)&lt;=0,(AS426-$R426)&gt;0),$V426/365*($S426-AS426+1),$V426/365*(AT426-$R426+1))))),0)</f>
        <v>0</v>
      </c>
      <c r="AV426" s="159">
        <f>AT426+1</f>
        <v>45901</v>
      </c>
      <c r="AW426" s="159">
        <f>AV426+29</f>
        <v>45930</v>
      </c>
      <c r="AX426" s="163">
        <f>IFERROR(IF(($R426-AW426)&gt;=0,0,IF(($S426-AV426)&lt;0,0,IF(AND(($S426-AW426)&gt;0,(AV426-$R426)&gt;0),$V426/365*(AW426-AV426+1),IF(AND(($S426-AW426)&lt;=0,(AV426-$R426)&gt;0),$V426/365*($S426-AV426+1),$V426/365*(AW426-$R426+1))))),0)</f>
        <v>0</v>
      </c>
      <c r="AY426" s="159">
        <f>AW426+1</f>
        <v>45931</v>
      </c>
      <c r="AZ426" s="159">
        <f>AY426+30</f>
        <v>45961</v>
      </c>
      <c r="BA426" s="163">
        <f>IFERROR(IF(($R426-AZ426)&gt;=0,0,IF(($S426-AY426)&lt;0,0,IF(AND(($S426-AZ426)&gt;0,(AY426-$R426)&gt;0),$V426/365*(AZ426-AY426+1),IF(AND(($S426-AZ426)&lt;=0,(AY426-$R426)&gt;0),$V426/365*($S426-AY426+1),$V426/365*(AZ426-$R426+1))))),0)</f>
        <v>0</v>
      </c>
      <c r="BB426" s="159">
        <f>AZ426+1</f>
        <v>45962</v>
      </c>
      <c r="BC426" s="159">
        <f>BB426+29</f>
        <v>45991</v>
      </c>
      <c r="BD426" s="163">
        <f>IFERROR(IF(($R426-BC426)&gt;=0,0,IF(($S426-BB426)&lt;0,0,IF(AND(($S426-BC426)&gt;0,(BB426-$R426)&gt;0),$V426/365*(BC426-BB426+1),IF(AND(($S426-BC426)&lt;=0,(BB426-$R426)&gt;0),$V426/365*($S426-BB426+1),$V426/365*(BC426-$R426+1))))),0)</f>
        <v>0</v>
      </c>
      <c r="BE426" s="159">
        <f>BC426+1</f>
        <v>45992</v>
      </c>
      <c r="BF426" s="159">
        <f>BE426+30</f>
        <v>46022</v>
      </c>
      <c r="BG426" s="163">
        <f>IFERROR(IF(($R426-BF426)&gt;=0,0,IF(($S426-BE426)&lt;0,0,IF(AND(($S426-BF426)&gt;0,(BE426-$R426)&gt;0),$V426/365*(BF426-BE426+1),IF(AND(($S426-BF426)&lt;=0,(BE426-$R426)&gt;0),$V426/365*($S426-BE426+1),$V426/365*(BF426-$R426+1))))),0)</f>
        <v>0</v>
      </c>
      <c r="BH426" s="159">
        <v>46023</v>
      </c>
      <c r="BI426" s="159">
        <f>BH426+30</f>
        <v>46053</v>
      </c>
      <c r="BJ426" s="163">
        <f>IFERROR(IF(($R426-BI426)&gt;=0,0,IF(($S426-BH426)&lt;0,0,IF(AND(($S426-BI426)&gt;0,(BH426-$R426)&gt;0),$V426/365*(BI426-BH426+1),IF(AND(($S426-BI426)&lt;=0,(BH426-$R426)&gt;0),$V426/365*($S426-BH426+1),$V426/365*(BI426-$R426+1))))),0)</f>
        <v>0</v>
      </c>
      <c r="BK426" s="159">
        <f>BI426+1</f>
        <v>46054</v>
      </c>
      <c r="BL426" s="159">
        <f>BK426+27</f>
        <v>46081</v>
      </c>
      <c r="BM426" s="163">
        <f>IFERROR(IF(($R426-BL426)&gt;=0,0,IF(($S426-BK426)&lt;0,0,IF(AND(($S426-BL426)&gt;0,(BK426-$R426)&gt;0),$V426/365*(BL426-BK426+1),IF(AND(($S426-BL426)&lt;=0,(BK426-$R426)&gt;0),$V426/365*($S426-BK426+1),$V426/365*(BL426-$R426+1))))),0)</f>
        <v>0</v>
      </c>
      <c r="BN426" s="159">
        <f>BL426+1</f>
        <v>46082</v>
      </c>
      <c r="BO426" s="159">
        <f>BN426+30</f>
        <v>46112</v>
      </c>
      <c r="BP426" s="163">
        <f>IFERROR(IF(($R426-BO426)&gt;=0,0,IF(($S426-BN426)&lt;0,0,IF(AND(($S426-BO426)&gt;0,(BN426-$R426)&gt;0),$V426/365*(BO426-BN426+1),IF(AND(($S426-BO426)&lt;=0,(BN426-$R426)&gt;0),$V426/365*($S426-BN426+1),$V426/365*(BO426-$R426+1))))),0)</f>
        <v>0</v>
      </c>
      <c r="BQ426" s="159">
        <f>BO426+1</f>
        <v>46113</v>
      </c>
      <c r="BR426" s="159">
        <f>BQ426+29</f>
        <v>46142</v>
      </c>
      <c r="BS426" s="163">
        <f>IFERROR(IF(($R426-BR426)&gt;=0,0,IF(($S426-BQ426)&lt;0,0,IF(AND(($S426-BR426)&gt;0,(BQ426-$R426)&gt;0),$V426/365*(BR426-BQ426+1),IF(AND(($S426-BR426)&lt;=0,(BQ426-$R426)&gt;0),$V426/365*($S426-BQ426+1),$V426/365*(BR426-$R426+1))))),0)</f>
        <v>0</v>
      </c>
      <c r="BT426" s="159">
        <f>BR426+1</f>
        <v>46143</v>
      </c>
      <c r="BU426" s="159">
        <f>BT426+30</f>
        <v>46173</v>
      </c>
      <c r="BV426" s="163">
        <f>IFERROR(IF(($R426-BU426)&gt;=0,0,IF(($S426-BT426)&lt;0,0,IF(AND(($S426-BU426)&gt;0,(BT426-$R426)&gt;0),$V426/365*(BU426-BT426+1),IF(AND(($S426-BU426)&lt;=0,(BT426-$R426)&gt;0),$V426/365*($S426-BT426+1),$V426/365*(BU426-$R426+1))))),0)</f>
        <v>0</v>
      </c>
      <c r="BW426" s="159">
        <f>BU426+1</f>
        <v>46174</v>
      </c>
      <c r="BX426" s="159">
        <f>BW426+29</f>
        <v>46203</v>
      </c>
      <c r="BY426" s="163">
        <f>IFERROR(IF(($R426-BX426)&gt;=0,0,IF(($S426-BW426)&lt;0,0,IF(AND(($S426-BX426)&gt;0,(BW426-$R426)&gt;0),$V426/365*(BX426-BW426+1),IF(AND(($S426-BX426)&lt;=0,(BW426-$R426)&gt;0),$V426/365*($S426-BW426+1),$V426/365*(BX426-$R426+1))))),0)</f>
        <v>0</v>
      </c>
      <c r="BZ426" s="159">
        <f>BX426+1</f>
        <v>46204</v>
      </c>
      <c r="CA426" s="159">
        <f>BZ426+30</f>
        <v>46234</v>
      </c>
      <c r="CB426" s="163">
        <f>IFERROR(IF(($R426-CA426)&gt;=0,0,IF(($S426-BZ426)&lt;0,0,IF(AND(($S426-CA426)&gt;0,(BZ426-$R426)&gt;0),$V426/365*(CA426-BZ426+1),IF(AND(($S426-CA426)&lt;=0,(BZ426-$R426)&gt;0),$V426/365*($S426-BZ426+1),$V426/365*(CA426-$R426+1))))),0)</f>
        <v>0</v>
      </c>
      <c r="CC426" s="159">
        <f>CA426+1</f>
        <v>46235</v>
      </c>
      <c r="CD426" s="159">
        <f>CC426+30</f>
        <v>46265</v>
      </c>
      <c r="CE426" s="163">
        <f>IFERROR(IF(($R426-CD426)&gt;=0,0,IF(($S426-CC426)&lt;0,0,IF(AND(($S426-CD426)&gt;0,(CC426-$R426)&gt;0),$V426/365*(CD426-CC426+1),IF(AND(($S426-CD426)&lt;=0,(CC426-$R426)&gt;0),$V426/365*($S426-CC426+1),$V426/365*(CD426-$R426+1))))),0)</f>
        <v>0</v>
      </c>
      <c r="CF426" s="159">
        <f>CD426+1</f>
        <v>46266</v>
      </c>
      <c r="CG426" s="159">
        <f>CF426+29</f>
        <v>46295</v>
      </c>
      <c r="CH426" s="163">
        <f>IFERROR(IF(($R426-CG426)&gt;=0,0,IF(($S426-CF426)&lt;0,0,IF(AND(($S426-CG426)&gt;0,(CF426-$R426)&gt;0),$V426/365*(CG426-CF426+1),IF(AND(($S426-CG426)&lt;=0,(CF426-$R426)&gt;0),$V426/365*($S426-CF426+1),$V426/365*(CG426-$R426+1))))),0)</f>
        <v>0</v>
      </c>
      <c r="CI426" s="159">
        <f>CG426+1</f>
        <v>46296</v>
      </c>
      <c r="CJ426" s="159">
        <f>CI426+30</f>
        <v>46326</v>
      </c>
      <c r="CK426" s="163">
        <f>IFERROR(IF(($R426-CJ426)&gt;=0,0,IF(($S426-CI426)&lt;0,0,IF(AND(($S426-CJ426)&gt;0,(CI426-$R426)&gt;0),$V426/365*(CJ426-CI426+1),IF(AND(($S426-CJ426)&lt;=0,(CI426-$R426)&gt;0),$V426/365*($S426-CI426+1),$V426/365*(CJ426-$R426+1))))),0)</f>
        <v>0</v>
      </c>
      <c r="CL426" s="159">
        <f>CJ426+1</f>
        <v>46327</v>
      </c>
      <c r="CM426" s="159">
        <f>CL426+29</f>
        <v>46356</v>
      </c>
      <c r="CN426" s="163">
        <f>IFERROR(IF(($R426-CM426)&gt;=0,0,IF(($S426-CL426)&lt;0,0,IF(AND(($S426-CM426)&gt;0,(CL426-$R426)&gt;0),$V426/365*(CM426-CL426+1),IF(AND(($S426-CM426)&lt;=0,(CL426-$R426)&gt;0),$V426/365*($S426-CL426+1),$V426/365*(CM426-$R426+1))))),0)</f>
        <v>0</v>
      </c>
      <c r="CO426" s="159">
        <f>CM426+1</f>
        <v>46357</v>
      </c>
      <c r="CP426" s="159">
        <f>CO426+30</f>
        <v>46387</v>
      </c>
      <c r="CQ426" s="163">
        <f>IFERROR(IF(($R426-CP426)&gt;=0,0,IF(($S426-CO426)&lt;0,0,IF(AND(($S426-CP426)&gt;0,(CO426-$R426)&gt;0),$V426/365*(CP426-CO426+1),IF(AND(($S426-CP426)&lt;=0,(CO426-$R426)&gt;0),$V426/365*($S426-CO426+1),$V426/365*(CP426-$R426+1))))),0)</f>
        <v>0</v>
      </c>
    </row>
    <row r="427" s="85" customFormat="1" ht="24" customHeight="1" outlineLevel="4" spans="1:95">
      <c r="A427" s="124"/>
      <c r="B427" s="125"/>
      <c r="C427" s="126"/>
      <c r="D427" s="124"/>
      <c r="E427" s="125"/>
      <c r="F427" s="125"/>
      <c r="G427" s="125"/>
      <c r="H427" s="127"/>
      <c r="I427" s="127"/>
      <c r="J427" s="127">
        <f>Z427+AC427+AF427+AI427+AL427+AO427+AR427+AU427+AX427+BA427+BD427+BG427</f>
        <v>0</v>
      </c>
      <c r="K427" s="127">
        <f>K426+1</f>
        <v>4</v>
      </c>
      <c r="L427" s="152"/>
      <c r="M427" s="153">
        <f>IFERROR(VLOOKUP($L427,'2-2 引出数据_合同数据仓库'!$B$2:$BP$10000,3,FALSE),0)</f>
        <v>0</v>
      </c>
      <c r="N427" s="127"/>
      <c r="O427" s="153">
        <f>IFERROR(VLOOKUP((LEFT(VLOOKUP($L427,'2-2 引出数据_合同数据仓库'!$B$2:$BP$10000,64,FALSE),15)&amp;(RIGHT(VLOOKUP($L427,'2-2 引出数据_合同数据仓库'!$B$2:$BP$10000,64,FALSE),4)+1)),'2-2 引出数据_合同数据仓库'!$B$2:$BP$10000,3,FALSE),0)</f>
        <v>0</v>
      </c>
      <c r="P427" s="127"/>
      <c r="Q427" s="127">
        <f>IFERROR(VLOOKUP($L427,'2-2 引出数据_合同数据仓库'!$B$2:$BP$10000,28,FALSE),0)</f>
        <v>0</v>
      </c>
      <c r="R427" s="127">
        <f>IFERROR(VLOOKUP($L427,'2-2 引出数据_合同数据仓库'!$B$2:$BP$10000,29,FALSE),0)</f>
        <v>0</v>
      </c>
      <c r="S427" s="127">
        <f>IFERROR(VLOOKUP($L427,'2-2 引出数据_合同数据仓库'!$B$2:$BP$10000,4,FALSE),0)</f>
        <v>0</v>
      </c>
      <c r="T427" s="127"/>
      <c r="U427" s="127">
        <f>IFERROR(VLOOKUP($L427,'2-2 引出数据_合同数据仓库'!$B$2:$BP$10000,15,FALSE),0)</f>
        <v>0</v>
      </c>
      <c r="V427" s="127">
        <f>U427/(S427-R427+1)*365</f>
        <v>0</v>
      </c>
      <c r="W427" s="127"/>
      <c r="X427" s="159">
        <v>45658</v>
      </c>
      <c r="Y427" s="159">
        <f>X427+30</f>
        <v>45688</v>
      </c>
      <c r="Z427" s="163">
        <f>IFERROR(IF(($R427-Y427)&gt;=0,0,IF(($S427-X427)&lt;0,0,IF(AND(($S427-Y427)&gt;0,(X427-$R427)&gt;0),$V427/365*(Y427-X427+1),IF(AND(($S427-Y427)&lt;=0,(X427-$R427)&gt;0),$V427/365*($S427-X427+1),$V427/365*(Y427-$R427+1))))),0)</f>
        <v>0</v>
      </c>
      <c r="AA427" s="159">
        <f>Y427+1</f>
        <v>45689</v>
      </c>
      <c r="AB427" s="159">
        <f>AA427+27</f>
        <v>45716</v>
      </c>
      <c r="AC427" s="163">
        <f>IFERROR(IF(($R427-AB427)&gt;=0,0,IF(($S427-AA427)&lt;0,0,IF(AND(($S427-AB427)&gt;0,(AA427-$R427)&gt;0),$V427/365*(AB427-AA427+1),IF(AND(($S427-AB427)&lt;=0,(AA427-$R427)&gt;0),$V427/365*($S427-AA427+1),$V427/365*(AB427-$R427+1))))),0)</f>
        <v>0</v>
      </c>
      <c r="AD427" s="159">
        <f>AB427+1</f>
        <v>45717</v>
      </c>
      <c r="AE427" s="159">
        <f>AD427+30</f>
        <v>45747</v>
      </c>
      <c r="AF427" s="163">
        <f>IFERROR(IF(($R427-AE427)&gt;=0,0,IF(($S427-AD427)&lt;0,0,IF(AND(($S427-AE427)&gt;0,(AD427-$R427)&gt;0),$V427/365*(AE427-AD427+1),IF(AND(($S427-AE427)&lt;=0,(AD427-$R427)&gt;0),$V427/365*($S427-AD427+1),$V427/365*(AE427-$R427+1))))),0)</f>
        <v>0</v>
      </c>
      <c r="AG427" s="159">
        <f>AE427+1</f>
        <v>45748</v>
      </c>
      <c r="AH427" s="159">
        <f>AG427+29</f>
        <v>45777</v>
      </c>
      <c r="AI427" s="163">
        <f>IFERROR(IF(($R427-AH427)&gt;=0,0,IF(($S427-AG427)&lt;0,0,IF(AND(($S427-AH427)&gt;0,(AG427-$R427)&gt;0),$V427/365*(AH427-AG427+1),IF(AND(($S427-AH427)&lt;=0,(AG427-$R427)&gt;0),$V427/365*($S427-AG427+1),$V427/365*(AH427-$R427+1))))),0)</f>
        <v>0</v>
      </c>
      <c r="AJ427" s="159">
        <f>AH427+1</f>
        <v>45778</v>
      </c>
      <c r="AK427" s="159">
        <f>AJ427+30</f>
        <v>45808</v>
      </c>
      <c r="AL427" s="163">
        <f>IFERROR(IF(($R427-AK427)&gt;=0,0,IF(($S427-AJ427)&lt;0,0,IF(AND(($S427-AK427)&gt;0,(AJ427-$R427)&gt;0),$V427/365*(AK427-AJ427+1),IF(AND(($S427-AK427)&lt;=0,(AJ427-$R427)&gt;0),$V427/365*($S427-AJ427+1),$V427/365*(AK427-$R427+1))))),0)</f>
        <v>0</v>
      </c>
      <c r="AM427" s="159">
        <f>AK427+1</f>
        <v>45809</v>
      </c>
      <c r="AN427" s="159">
        <f>AM427+29</f>
        <v>45838</v>
      </c>
      <c r="AO427" s="163">
        <f>IFERROR(IF(($R427-AN427)&gt;=0,0,IF(($S427-AM427)&lt;0,0,IF(AND(($S427-AN427)&gt;0,(AM427-$R427)&gt;0),$V427/365*(AN427-AM427+1),IF(AND(($S427-AN427)&lt;=0,(AM427-$R427)&gt;0),$V427/365*($S427-AM427+1),$V427/365*(AN427-$R427+1))))),0)</f>
        <v>0</v>
      </c>
      <c r="AP427" s="159">
        <f>AN427+1</f>
        <v>45839</v>
      </c>
      <c r="AQ427" s="159">
        <f>AP427+30</f>
        <v>45869</v>
      </c>
      <c r="AR427" s="163">
        <f>IFERROR(IF(($R427-AQ427)&gt;=0,0,IF(($S427-AP427)&lt;0,0,IF(AND(($S427-AQ427)&gt;0,(AP427-$R427)&gt;0),$V427/365*(AQ427-AP427+1),IF(AND(($S427-AQ427)&lt;=0,(AP427-$R427)&gt;0),$V427/365*($S427-AP427+1),$V427/365*(AQ427-$R427+1))))),0)</f>
        <v>0</v>
      </c>
      <c r="AS427" s="159">
        <f>AQ427+1</f>
        <v>45870</v>
      </c>
      <c r="AT427" s="159">
        <f>AS427+30</f>
        <v>45900</v>
      </c>
      <c r="AU427" s="163">
        <f>IFERROR(IF(($R427-AT427)&gt;=0,0,IF(($S427-AS427)&lt;0,0,IF(AND(($S427-AT427)&gt;0,(AS427-$R427)&gt;0),$V427/365*(AT427-AS427+1),IF(AND(($S427-AT427)&lt;=0,(AS427-$R427)&gt;0),$V427/365*($S427-AS427+1),$V427/365*(AT427-$R427+1))))),0)</f>
        <v>0</v>
      </c>
      <c r="AV427" s="159">
        <f>AT427+1</f>
        <v>45901</v>
      </c>
      <c r="AW427" s="159">
        <f>AV427+29</f>
        <v>45930</v>
      </c>
      <c r="AX427" s="163">
        <f>IFERROR(IF(($R427-AW427)&gt;=0,0,IF(($S427-AV427)&lt;0,0,IF(AND(($S427-AW427)&gt;0,(AV427-$R427)&gt;0),$V427/365*(AW427-AV427+1),IF(AND(($S427-AW427)&lt;=0,(AV427-$R427)&gt;0),$V427/365*($S427-AV427+1),$V427/365*(AW427-$R427+1))))),0)</f>
        <v>0</v>
      </c>
      <c r="AY427" s="159">
        <f>AW427+1</f>
        <v>45931</v>
      </c>
      <c r="AZ427" s="159">
        <f>AY427+30</f>
        <v>45961</v>
      </c>
      <c r="BA427" s="163">
        <f>IFERROR(IF(($R427-AZ427)&gt;=0,0,IF(($S427-AY427)&lt;0,0,IF(AND(($S427-AZ427)&gt;0,(AY427-$R427)&gt;0),$V427/365*(AZ427-AY427+1),IF(AND(($S427-AZ427)&lt;=0,(AY427-$R427)&gt;0),$V427/365*($S427-AY427+1),$V427/365*(AZ427-$R427+1))))),0)</f>
        <v>0</v>
      </c>
      <c r="BB427" s="159">
        <f>AZ427+1</f>
        <v>45962</v>
      </c>
      <c r="BC427" s="159">
        <f>BB427+29</f>
        <v>45991</v>
      </c>
      <c r="BD427" s="163">
        <f>IFERROR(IF(($R427-BC427)&gt;=0,0,IF(($S427-BB427)&lt;0,0,IF(AND(($S427-BC427)&gt;0,(BB427-$R427)&gt;0),$V427/365*(BC427-BB427+1),IF(AND(($S427-BC427)&lt;=0,(BB427-$R427)&gt;0),$V427/365*($S427-BB427+1),$V427/365*(BC427-$R427+1))))),0)</f>
        <v>0</v>
      </c>
      <c r="BE427" s="159">
        <f>BC427+1</f>
        <v>45992</v>
      </c>
      <c r="BF427" s="159">
        <f>BE427+30</f>
        <v>46022</v>
      </c>
      <c r="BG427" s="163">
        <f>IFERROR(IF(($R427-BF427)&gt;=0,0,IF(($S427-BE427)&lt;0,0,IF(AND(($S427-BF427)&gt;0,(BE427-$R427)&gt;0),$V427/365*(BF427-BE427+1),IF(AND(($S427-BF427)&lt;=0,(BE427-$R427)&gt;0),$V427/365*($S427-BE427+1),$V427/365*(BF427-$R427+1))))),0)</f>
        <v>0</v>
      </c>
      <c r="BH427" s="159">
        <v>46023</v>
      </c>
      <c r="BI427" s="159">
        <f>BH427+30</f>
        <v>46053</v>
      </c>
      <c r="BJ427" s="163">
        <f>IFERROR(IF(($R427-BI427)&gt;=0,0,IF(($S427-BH427)&lt;0,0,IF(AND(($S427-BI427)&gt;0,(BH427-$R427)&gt;0),$V427/365*(BI427-BH427+1),IF(AND(($S427-BI427)&lt;=0,(BH427-$R427)&gt;0),$V427/365*($S427-BH427+1),$V427/365*(BI427-$R427+1))))),0)</f>
        <v>0</v>
      </c>
      <c r="BK427" s="159">
        <f>BI427+1</f>
        <v>46054</v>
      </c>
      <c r="BL427" s="159">
        <f>BK427+27</f>
        <v>46081</v>
      </c>
      <c r="BM427" s="163">
        <f>IFERROR(IF(($R427-BL427)&gt;=0,0,IF(($S427-BK427)&lt;0,0,IF(AND(($S427-BL427)&gt;0,(BK427-$R427)&gt;0),$V427/365*(BL427-BK427+1),IF(AND(($S427-BL427)&lt;=0,(BK427-$R427)&gt;0),$V427/365*($S427-BK427+1),$V427/365*(BL427-$R427+1))))),0)</f>
        <v>0</v>
      </c>
      <c r="BN427" s="159">
        <f>BL427+1</f>
        <v>46082</v>
      </c>
      <c r="BO427" s="159">
        <f>BN427+30</f>
        <v>46112</v>
      </c>
      <c r="BP427" s="163">
        <f>IFERROR(IF(($R427-BO427)&gt;=0,0,IF(($S427-BN427)&lt;0,0,IF(AND(($S427-BO427)&gt;0,(BN427-$R427)&gt;0),$V427/365*(BO427-BN427+1),IF(AND(($S427-BO427)&lt;=0,(BN427-$R427)&gt;0),$V427/365*($S427-BN427+1),$V427/365*(BO427-$R427+1))))),0)</f>
        <v>0</v>
      </c>
      <c r="BQ427" s="159">
        <f>BO427+1</f>
        <v>46113</v>
      </c>
      <c r="BR427" s="159">
        <f>BQ427+29</f>
        <v>46142</v>
      </c>
      <c r="BS427" s="163">
        <f>IFERROR(IF(($R427-BR427)&gt;=0,0,IF(($S427-BQ427)&lt;0,0,IF(AND(($S427-BR427)&gt;0,(BQ427-$R427)&gt;0),$V427/365*(BR427-BQ427+1),IF(AND(($S427-BR427)&lt;=0,(BQ427-$R427)&gt;0),$V427/365*($S427-BQ427+1),$V427/365*(BR427-$R427+1))))),0)</f>
        <v>0</v>
      </c>
      <c r="BT427" s="159">
        <f>BR427+1</f>
        <v>46143</v>
      </c>
      <c r="BU427" s="159">
        <f>BT427+30</f>
        <v>46173</v>
      </c>
      <c r="BV427" s="163">
        <f>IFERROR(IF(($R427-BU427)&gt;=0,0,IF(($S427-BT427)&lt;0,0,IF(AND(($S427-BU427)&gt;0,(BT427-$R427)&gt;0),$V427/365*(BU427-BT427+1),IF(AND(($S427-BU427)&lt;=0,(BT427-$R427)&gt;0),$V427/365*($S427-BT427+1),$V427/365*(BU427-$R427+1))))),0)</f>
        <v>0</v>
      </c>
      <c r="BW427" s="159">
        <f>BU427+1</f>
        <v>46174</v>
      </c>
      <c r="BX427" s="159">
        <f>BW427+29</f>
        <v>46203</v>
      </c>
      <c r="BY427" s="163">
        <f>IFERROR(IF(($R427-BX427)&gt;=0,0,IF(($S427-BW427)&lt;0,0,IF(AND(($S427-BX427)&gt;0,(BW427-$R427)&gt;0),$V427/365*(BX427-BW427+1),IF(AND(($S427-BX427)&lt;=0,(BW427-$R427)&gt;0),$V427/365*($S427-BW427+1),$V427/365*(BX427-$R427+1))))),0)</f>
        <v>0</v>
      </c>
      <c r="BZ427" s="159">
        <f>BX427+1</f>
        <v>46204</v>
      </c>
      <c r="CA427" s="159">
        <f>BZ427+30</f>
        <v>46234</v>
      </c>
      <c r="CB427" s="163">
        <f>IFERROR(IF(($R427-CA427)&gt;=0,0,IF(($S427-BZ427)&lt;0,0,IF(AND(($S427-CA427)&gt;0,(BZ427-$R427)&gt;0),$V427/365*(CA427-BZ427+1),IF(AND(($S427-CA427)&lt;=0,(BZ427-$R427)&gt;0),$V427/365*($S427-BZ427+1),$V427/365*(CA427-$R427+1))))),0)</f>
        <v>0</v>
      </c>
      <c r="CC427" s="159">
        <f>CA427+1</f>
        <v>46235</v>
      </c>
      <c r="CD427" s="159">
        <f>CC427+30</f>
        <v>46265</v>
      </c>
      <c r="CE427" s="163">
        <f>IFERROR(IF(($R427-CD427)&gt;=0,0,IF(($S427-CC427)&lt;0,0,IF(AND(($S427-CD427)&gt;0,(CC427-$R427)&gt;0),$V427/365*(CD427-CC427+1),IF(AND(($S427-CD427)&lt;=0,(CC427-$R427)&gt;0),$V427/365*($S427-CC427+1),$V427/365*(CD427-$R427+1))))),0)</f>
        <v>0</v>
      </c>
      <c r="CF427" s="159">
        <f>CD427+1</f>
        <v>46266</v>
      </c>
      <c r="CG427" s="159">
        <f>CF427+29</f>
        <v>46295</v>
      </c>
      <c r="CH427" s="163">
        <f>IFERROR(IF(($R427-CG427)&gt;=0,0,IF(($S427-CF427)&lt;0,0,IF(AND(($S427-CG427)&gt;0,(CF427-$R427)&gt;0),$V427/365*(CG427-CF427+1),IF(AND(($S427-CG427)&lt;=0,(CF427-$R427)&gt;0),$V427/365*($S427-CF427+1),$V427/365*(CG427-$R427+1))))),0)</f>
        <v>0</v>
      </c>
      <c r="CI427" s="159">
        <f>CG427+1</f>
        <v>46296</v>
      </c>
      <c r="CJ427" s="159">
        <f>CI427+30</f>
        <v>46326</v>
      </c>
      <c r="CK427" s="163">
        <f>IFERROR(IF(($R427-CJ427)&gt;=0,0,IF(($S427-CI427)&lt;0,0,IF(AND(($S427-CJ427)&gt;0,(CI427-$R427)&gt;0),$V427/365*(CJ427-CI427+1),IF(AND(($S427-CJ427)&lt;=0,(CI427-$R427)&gt;0),$V427/365*($S427-CI427+1),$V427/365*(CJ427-$R427+1))))),0)</f>
        <v>0</v>
      </c>
      <c r="CL427" s="159">
        <f>CJ427+1</f>
        <v>46327</v>
      </c>
      <c r="CM427" s="159">
        <f>CL427+29</f>
        <v>46356</v>
      </c>
      <c r="CN427" s="163">
        <f>IFERROR(IF(($R427-CM427)&gt;=0,0,IF(($S427-CL427)&lt;0,0,IF(AND(($S427-CM427)&gt;0,(CL427-$R427)&gt;0),$V427/365*(CM427-CL427+1),IF(AND(($S427-CM427)&lt;=0,(CL427-$R427)&gt;0),$V427/365*($S427-CL427+1),$V427/365*(CM427-$R427+1))))),0)</f>
        <v>0</v>
      </c>
      <c r="CO427" s="159">
        <f>CM427+1</f>
        <v>46357</v>
      </c>
      <c r="CP427" s="159">
        <f>CO427+30</f>
        <v>46387</v>
      </c>
      <c r="CQ427" s="163">
        <f>IFERROR(IF(($R427-CP427)&gt;=0,0,IF(($S427-CO427)&lt;0,0,IF(AND(($S427-CP427)&gt;0,(CO427-$R427)&gt;0),$V427/365*(CP427-CO427+1),IF(AND(($S427-CP427)&lt;=0,(CO427-$R427)&gt;0),$V427/365*($S427-CO427+1),$V427/365*(CP427-$R427+1))))),0)</f>
        <v>0</v>
      </c>
    </row>
    <row r="428" s="85" customFormat="1" ht="24" customHeight="1" outlineLevel="4" spans="1:95">
      <c r="A428" s="128" t="s">
        <v>2815</v>
      </c>
      <c r="B428" s="129"/>
      <c r="C428" s="129"/>
      <c r="D428" s="129"/>
      <c r="E428" s="129"/>
      <c r="F428" s="129"/>
      <c r="G428" s="130"/>
      <c r="H428" s="131"/>
      <c r="I428" s="131"/>
      <c r="J428" s="131"/>
      <c r="K428" s="131"/>
      <c r="L428" s="154"/>
      <c r="M428" s="154"/>
      <c r="N428" s="131"/>
      <c r="O428" s="131"/>
      <c r="P428" s="131"/>
      <c r="Q428" s="131"/>
      <c r="R428" s="131"/>
      <c r="S428" s="131"/>
      <c r="T428" s="131"/>
      <c r="U428" s="131"/>
      <c r="V428" s="131"/>
      <c r="W428" s="131"/>
      <c r="X428" s="131"/>
      <c r="Y428" s="131"/>
      <c r="Z428" s="131"/>
      <c r="AA428" s="131"/>
      <c r="AB428" s="131"/>
      <c r="AC428" s="131"/>
      <c r="AD428" s="131"/>
      <c r="AE428" s="131"/>
      <c r="AF428" s="131"/>
      <c r="AG428" s="131"/>
      <c r="AH428" s="131"/>
      <c r="AI428" s="131"/>
      <c r="AJ428" s="131"/>
      <c r="AK428" s="131"/>
      <c r="AL428" s="131"/>
      <c r="AM428" s="131"/>
      <c r="AN428" s="131"/>
      <c r="AO428" s="131"/>
      <c r="AP428" s="131"/>
      <c r="AQ428" s="131"/>
      <c r="AR428" s="131"/>
      <c r="AS428" s="131"/>
      <c r="AT428" s="131"/>
      <c r="AU428" s="131"/>
      <c r="AV428" s="131"/>
      <c r="AW428" s="131"/>
      <c r="AX428" s="131"/>
      <c r="AY428" s="131"/>
      <c r="AZ428" s="131"/>
      <c r="BA428" s="131"/>
      <c r="BB428" s="131"/>
      <c r="BC428" s="131"/>
      <c r="BD428" s="131"/>
      <c r="BE428" s="131"/>
      <c r="BF428" s="131"/>
      <c r="BG428" s="131"/>
      <c r="BH428" s="131"/>
      <c r="BI428" s="131"/>
      <c r="BJ428" s="131"/>
      <c r="BK428" s="131"/>
      <c r="BL428" s="131"/>
      <c r="BM428" s="131"/>
      <c r="BN428" s="131"/>
      <c r="BO428" s="131"/>
      <c r="BP428" s="131"/>
      <c r="BQ428" s="131"/>
      <c r="BR428" s="131"/>
      <c r="BS428" s="131"/>
      <c r="BT428" s="131"/>
      <c r="BU428" s="131"/>
      <c r="BV428" s="131"/>
      <c r="BW428" s="131"/>
      <c r="BX428" s="131"/>
      <c r="BY428" s="131"/>
      <c r="BZ428" s="131"/>
      <c r="CA428" s="131"/>
      <c r="CB428" s="131"/>
      <c r="CC428" s="131"/>
      <c r="CD428" s="131"/>
      <c r="CE428" s="131"/>
      <c r="CF428" s="131"/>
      <c r="CG428" s="131"/>
      <c r="CH428" s="131"/>
      <c r="CI428" s="131"/>
      <c r="CJ428" s="131"/>
      <c r="CK428" s="131"/>
      <c r="CL428" s="131"/>
      <c r="CM428" s="131"/>
      <c r="CN428" s="131"/>
      <c r="CO428" s="131"/>
      <c r="CP428" s="131"/>
      <c r="CQ428" s="131"/>
    </row>
    <row r="429" ht="24" customHeight="1" outlineLevel="2" spans="1:95">
      <c r="A429" s="49"/>
      <c r="B429" s="117" t="s">
        <v>793</v>
      </c>
      <c r="C429" s="118" t="s">
        <v>1416</v>
      </c>
      <c r="D429" s="49" t="s">
        <v>1417</v>
      </c>
      <c r="E429" s="117" t="s">
        <v>1283</v>
      </c>
      <c r="F429" s="117"/>
      <c r="G429" s="117" t="s">
        <v>1418</v>
      </c>
      <c r="H429" s="119">
        <f>X429+AA429+AD429+AG429+AJ429+AM429+AP429+AS429+AV429+AY429+BB429+BE429</f>
        <v>0</v>
      </c>
      <c r="I429" s="119">
        <f>Y429+AB429+AE429+AH429+AK429+AN429+AQ429+AT429+AW429+AZ429+BC429+BF429</f>
        <v>-96504.8767123288</v>
      </c>
      <c r="J429" s="119">
        <f t="shared" ref="J429:J436" si="235">Z429+AC429+AF429+AI429+AL429+AO429+AR429+AU429+AX429+BA429+BD429+BG429</f>
        <v>96504.8767123288</v>
      </c>
      <c r="K429" s="119"/>
      <c r="L429" s="150"/>
      <c r="M429" s="150"/>
      <c r="N429" s="119"/>
      <c r="O429" s="119"/>
      <c r="P429" s="119"/>
      <c r="Q429" s="119"/>
      <c r="R429" s="119"/>
      <c r="S429" s="119"/>
      <c r="T429" s="119"/>
      <c r="U429" s="119"/>
      <c r="V429" s="119"/>
      <c r="W429" s="119"/>
      <c r="X429" s="119">
        <f>VLOOKUP($C429,'1 预算编制表单'!$C:$BJ,27,FALSE)</f>
        <v>0</v>
      </c>
      <c r="Y429" s="119">
        <f>X429-Z429</f>
        <v>-7949.58904109589</v>
      </c>
      <c r="Z429" s="119">
        <f>SUM(Z430:Z438)</f>
        <v>7949.58904109589</v>
      </c>
      <c r="AA429" s="119">
        <f>VLOOKUP($C429,'1 预算编制表单'!$C:$BJ,30,FALSE)</f>
        <v>0</v>
      </c>
      <c r="AB429" s="119">
        <f>AA429-AC429</f>
        <v>-7180.27397260274</v>
      </c>
      <c r="AC429" s="119">
        <f>SUM(AC430:AC438)</f>
        <v>7180.27397260274</v>
      </c>
      <c r="AD429" s="119">
        <f>VLOOKUP($C429,'1 预算编制表单'!$C:$BJ,33,FALSE)</f>
        <v>0</v>
      </c>
      <c r="AE429" s="119">
        <f>AD429-AF429</f>
        <v>-7949.58904109589</v>
      </c>
      <c r="AF429" s="119">
        <f>SUM(AF430:AF438)</f>
        <v>7949.58904109589</v>
      </c>
      <c r="AG429" s="119">
        <f>VLOOKUP($C429,'1 预算编制表单'!$C:$BJ,36,FALSE)</f>
        <v>0</v>
      </c>
      <c r="AH429" s="119">
        <f>AG429-AI429</f>
        <v>-7651.72602739726</v>
      </c>
      <c r="AI429" s="119">
        <f>SUM(AI430:AI438)</f>
        <v>7651.72602739726</v>
      </c>
      <c r="AJ429" s="119">
        <f>VLOOKUP($C429,'1 预算编制表单'!$C:$BJ,39,FALSE)</f>
        <v>0</v>
      </c>
      <c r="AK429" s="119">
        <f>AJ429-AL429</f>
        <v>-7735.56164383562</v>
      </c>
      <c r="AL429" s="119">
        <f>SUM(AL430:AL438)</f>
        <v>7735.56164383562</v>
      </c>
      <c r="AM429" s="119">
        <f>VLOOKUP($C429,'1 预算编制表单'!$C:$BJ,42,FALSE)</f>
        <v>0</v>
      </c>
      <c r="AN429" s="119">
        <f>AM429-AO429</f>
        <v>-7486.02739726027</v>
      </c>
      <c r="AO429" s="119">
        <f>SUM(AO430:AO438)</f>
        <v>7486.02739726027</v>
      </c>
      <c r="AP429" s="119">
        <f>VLOOKUP($C429,'1 预算编制表单'!$C:$BJ,45,FALSE)</f>
        <v>0</v>
      </c>
      <c r="AQ429" s="119">
        <f>AP429-AR429</f>
        <v>-8924.60273972603</v>
      </c>
      <c r="AR429" s="119">
        <f>SUM(AR430:AR438)</f>
        <v>8924.60273972603</v>
      </c>
      <c r="AS429" s="119">
        <f>VLOOKUP($C429,'1 预算编制表单'!$C:$BJ,48,FALSE)</f>
        <v>0</v>
      </c>
      <c r="AT429" s="119">
        <f>AS429-AU429</f>
        <v>-8924.60273972603</v>
      </c>
      <c r="AU429" s="119">
        <f>SUM(AU430:AU438)</f>
        <v>8924.60273972603</v>
      </c>
      <c r="AV429" s="119">
        <f>VLOOKUP($C429,'1 预算编制表单'!$C:$BJ,51,FALSE)</f>
        <v>0</v>
      </c>
      <c r="AW429" s="119">
        <f>AV429-AX429</f>
        <v>-8636.71232876712</v>
      </c>
      <c r="AX429" s="119">
        <f>SUM(AX430:AX438)</f>
        <v>8636.71232876712</v>
      </c>
      <c r="AY429" s="119">
        <f>VLOOKUP($C429,'1 预算编制表单'!$C:$BJ,54,FALSE)</f>
        <v>0</v>
      </c>
      <c r="AZ429" s="119">
        <f>AY429-BA429</f>
        <v>-8109.2602739726</v>
      </c>
      <c r="BA429" s="119">
        <f>SUM(BA430:BA438)</f>
        <v>8109.2602739726</v>
      </c>
      <c r="BB429" s="119">
        <f>VLOOKUP($C429,'1 预算编制表单'!$C:$BJ,57,FALSE)</f>
        <v>0</v>
      </c>
      <c r="BC429" s="119">
        <f>BB429-BD429</f>
        <v>-7847.67123287671</v>
      </c>
      <c r="BD429" s="119">
        <f>SUM(BD430:BD438)</f>
        <v>7847.67123287671</v>
      </c>
      <c r="BE429" s="119">
        <f>VLOOKUP($C429,'1 预算编制表单'!$C:$BJ,60,FALSE)</f>
        <v>0</v>
      </c>
      <c r="BF429" s="119">
        <f>BE429-BG429</f>
        <v>-8109.2602739726</v>
      </c>
      <c r="BG429" s="119">
        <f>SUM(BG430:BG438)</f>
        <v>8109.2602739726</v>
      </c>
      <c r="BH429" s="119">
        <f>VLOOKUP($C429,'1 预算编制表单'!$C:$BJ,27,FALSE)</f>
        <v>0</v>
      </c>
      <c r="BI429" s="119">
        <f>BH429-BJ429</f>
        <v>-8109.2602739726</v>
      </c>
      <c r="BJ429" s="119">
        <f>SUM(BJ430:BJ438)</f>
        <v>8109.2602739726</v>
      </c>
      <c r="BK429" s="119">
        <f>VLOOKUP($C429,'1 预算编制表单'!$C:$BJ,30,FALSE)</f>
        <v>0</v>
      </c>
      <c r="BL429" s="119">
        <f>BK429-BM429</f>
        <v>-7324.49315068493</v>
      </c>
      <c r="BM429" s="119">
        <f>SUM(BM430:BM438)</f>
        <v>7324.49315068493</v>
      </c>
      <c r="BN429" s="119">
        <f>VLOOKUP($C429,'1 预算编制表单'!$C:$BJ,33,FALSE)</f>
        <v>0</v>
      </c>
      <c r="BO429" s="119">
        <f>BN429-BP429</f>
        <v>-8109.2602739726</v>
      </c>
      <c r="BP429" s="119">
        <f>SUM(BP430:BP438)</f>
        <v>8109.2602739726</v>
      </c>
      <c r="BQ429" s="119">
        <f>VLOOKUP($C429,'1 预算编制表单'!$C:$BJ,36,FALSE)</f>
        <v>0</v>
      </c>
      <c r="BR429" s="119">
        <f>BQ429-BS429</f>
        <v>-6508.27397260274</v>
      </c>
      <c r="BS429" s="119">
        <f>SUM(BS430:BS438)</f>
        <v>6508.27397260274</v>
      </c>
      <c r="BT429" s="119">
        <f>VLOOKUP($C429,'1 预算编制表单'!$C:$BJ,39,FALSE)</f>
        <v>0</v>
      </c>
      <c r="BU429" s="119">
        <f>BT429-BV429</f>
        <v>-1189.04109589041</v>
      </c>
      <c r="BV429" s="119">
        <f>SUM(BV430:BV438)</f>
        <v>1189.04109589041</v>
      </c>
      <c r="BW429" s="119">
        <f>VLOOKUP($C429,'1 预算编制表单'!$C:$BJ,42,FALSE)</f>
        <v>0</v>
      </c>
      <c r="BX429" s="119">
        <f>BW429-BY429</f>
        <v>-1150.68493150685</v>
      </c>
      <c r="BY429" s="119">
        <f>SUM(BY430:BY438)</f>
        <v>1150.68493150685</v>
      </c>
      <c r="BZ429" s="119">
        <f>VLOOKUP($C429,'1 预算编制表单'!$C:$BJ,45,FALSE)</f>
        <v>0</v>
      </c>
      <c r="CA429" s="119">
        <f>BZ429-CB429</f>
        <v>0</v>
      </c>
      <c r="CB429" s="119">
        <f>SUM(CB430:CB438)</f>
        <v>0</v>
      </c>
      <c r="CC429" s="119">
        <f>VLOOKUP($C429,'1 预算编制表单'!$C:$BJ,48,FALSE)</f>
        <v>0</v>
      </c>
      <c r="CD429" s="119">
        <f>CC429-CE429</f>
        <v>0</v>
      </c>
      <c r="CE429" s="119">
        <f>SUM(CE430:CE438)</f>
        <v>0</v>
      </c>
      <c r="CF429" s="119">
        <f>VLOOKUP($C429,'1 预算编制表单'!$C:$BJ,51,FALSE)</f>
        <v>0</v>
      </c>
      <c r="CG429" s="119">
        <f>CF429-CH429</f>
        <v>0</v>
      </c>
      <c r="CH429" s="119">
        <f>SUM(CH430:CH438)</f>
        <v>0</v>
      </c>
      <c r="CI429" s="119">
        <f>VLOOKUP($C429,'1 预算编制表单'!$C:$BJ,54,FALSE)</f>
        <v>0</v>
      </c>
      <c r="CJ429" s="119">
        <f>CI429-CK429</f>
        <v>0</v>
      </c>
      <c r="CK429" s="119">
        <f>SUM(CK430:CK438)</f>
        <v>0</v>
      </c>
      <c r="CL429" s="119">
        <f>VLOOKUP($C429,'1 预算编制表单'!$C:$BJ,57,FALSE)</f>
        <v>0</v>
      </c>
      <c r="CM429" s="119">
        <f>CL429-CN429</f>
        <v>0</v>
      </c>
      <c r="CN429" s="119">
        <f>SUM(CN430:CN438)</f>
        <v>0</v>
      </c>
      <c r="CO429" s="119">
        <f>VLOOKUP($C429,'1 预算编制表单'!$C:$BJ,60,FALSE)</f>
        <v>0</v>
      </c>
      <c r="CP429" s="119">
        <f>CO429-CQ429</f>
        <v>0</v>
      </c>
      <c r="CQ429" s="119">
        <f>SUM(CQ430:CQ438)</f>
        <v>0</v>
      </c>
    </row>
    <row r="430" s="85" customFormat="1" ht="24" customHeight="1" outlineLevel="3" spans="1:95">
      <c r="A430" s="124"/>
      <c r="B430" s="125"/>
      <c r="C430" s="126"/>
      <c r="D430" s="124"/>
      <c r="E430" s="125"/>
      <c r="F430" s="125"/>
      <c r="G430" s="125"/>
      <c r="H430" s="127"/>
      <c r="I430" s="127"/>
      <c r="J430" s="127">
        <f t="shared" si="235"/>
        <v>26235.6164383562</v>
      </c>
      <c r="K430" s="127">
        <v>1</v>
      </c>
      <c r="L430" s="152" t="s">
        <v>2864</v>
      </c>
      <c r="M430" s="153" t="str">
        <f>IFERROR(VLOOKUP($L430,'2-2 引出数据_合同数据仓库'!$B$2:$BP$10000,3,FALSE),0)</f>
        <v>关于粤东一管理中心深圳金地中心项目幕墙维保服务合同</v>
      </c>
      <c r="N430" s="127"/>
      <c r="O430" s="153">
        <f>IFERROR(VLOOKUP((LEFT(VLOOKUP($L430,'2-2 引出数据_合同数据仓库'!$B$2:$BP$10000,64,FALSE),15)&amp;(RIGHT(VLOOKUP($L430,'2-2 引出数据_合同数据仓库'!$B$2:$BP$10000,64,FALSE),4)+1)),'2-2 引出数据_合同数据仓库'!$B$2:$BP$10000,3,FALSE),0)</f>
        <v>0</v>
      </c>
      <c r="P430" s="127"/>
      <c r="Q430" s="127" t="str">
        <f>IFERROR(VLOOKUP($L430,'2-2 引出数据_合同数据仓库'!$B$2:$BP$10000,28,FALSE),0)</f>
        <v>2024-04-12</v>
      </c>
      <c r="R430" s="127" t="str">
        <f>IFERROR(VLOOKUP($L430,'2-2 引出数据_合同数据仓库'!$B$2:$BP$10000,29,FALSE),0)</f>
        <v>2024-04-25</v>
      </c>
      <c r="S430" s="127" t="str">
        <f>IFERROR(VLOOKUP($L430,'2-2 引出数据_合同数据仓库'!$B$2:$BP$10000,4,FALSE),0)</f>
        <v>2025-04-24</v>
      </c>
      <c r="T430" s="127"/>
      <c r="U430" s="127">
        <f>IFERROR(VLOOKUP($L430,'2-2 引出数据_合同数据仓库'!$B$2:$BP$10000,15,FALSE),0)</f>
        <v>84000</v>
      </c>
      <c r="V430" s="127">
        <f t="shared" ref="V430:V436" si="236">U430/(S430-R430+1)*365</f>
        <v>84000</v>
      </c>
      <c r="W430" s="127"/>
      <c r="X430" s="159">
        <v>45658</v>
      </c>
      <c r="Y430" s="159">
        <f t="shared" ref="Y430:Y436" si="237">X430+30</f>
        <v>45688</v>
      </c>
      <c r="Z430" s="163">
        <f t="shared" ref="Z430:Z436" si="238">IFERROR(IF(($R430-Y430)&gt;=0,0,IF(($S430-X430)&lt;0,0,IF(AND(($S430-Y430)&gt;0,(X430-$R430)&gt;0),$V430/365*(Y430-X430+1),IF(AND(($S430-Y430)&lt;=0,(X430-$R430)&gt;0),$V430/365*($S430-X430+1),$V430/365*(Y430-$R430+1))))),0)</f>
        <v>7134.24657534247</v>
      </c>
      <c r="AA430" s="159">
        <f t="shared" ref="AA430:AA436" si="239">Y430+1</f>
        <v>45689</v>
      </c>
      <c r="AB430" s="159">
        <f t="shared" ref="AB430:AB436" si="240">AA430+27</f>
        <v>45716</v>
      </c>
      <c r="AC430" s="163">
        <f t="shared" ref="AC430:AC436" si="241">IFERROR(IF(($R430-AB430)&gt;=0,0,IF(($S430-AA430)&lt;0,0,IF(AND(($S430-AB430)&gt;0,(AA430-$R430)&gt;0),$V430/365*(AB430-AA430+1),IF(AND(($S430-AB430)&lt;=0,(AA430-$R430)&gt;0),$V430/365*($S430-AA430+1),$V430/365*(AB430-$R430+1))))),0)</f>
        <v>6443.83561643836</v>
      </c>
      <c r="AD430" s="159">
        <f t="shared" ref="AD430:AD436" si="242">AB430+1</f>
        <v>45717</v>
      </c>
      <c r="AE430" s="159">
        <f t="shared" ref="AE430:AE436" si="243">AD430+30</f>
        <v>45747</v>
      </c>
      <c r="AF430" s="163">
        <f t="shared" ref="AF430:AF436" si="244">IFERROR(IF(($R430-AE430)&gt;=0,0,IF(($S430-AD430)&lt;0,0,IF(AND(($S430-AE430)&gt;0,(AD430-$R430)&gt;0),$V430/365*(AE430-AD430+1),IF(AND(($S430-AE430)&lt;=0,(AD430-$R430)&gt;0),$V430/365*($S430-AD430+1),$V430/365*(AE430-$R430+1))))),0)</f>
        <v>7134.24657534247</v>
      </c>
      <c r="AG430" s="159">
        <f t="shared" ref="AG430:AG436" si="245">AE430+1</f>
        <v>45748</v>
      </c>
      <c r="AH430" s="159">
        <f t="shared" ref="AH430:AH436" si="246">AG430+29</f>
        <v>45777</v>
      </c>
      <c r="AI430" s="163">
        <f t="shared" ref="AI430:AI436" si="247">IFERROR(IF(($R430-AH430)&gt;=0,0,IF(($S430-AG430)&lt;0,0,IF(AND(($S430-AH430)&gt;0,(AG430-$R430)&gt;0),$V430/365*(AH430-AG430+1),IF(AND(($S430-AH430)&lt;=0,(AG430-$R430)&gt;0),$V430/365*($S430-AG430+1),$V430/365*(AH430-$R430+1))))),0)</f>
        <v>5523.28767123288</v>
      </c>
      <c r="AJ430" s="159">
        <f t="shared" ref="AJ430:AJ436" si="248">AH430+1</f>
        <v>45778</v>
      </c>
      <c r="AK430" s="159">
        <f t="shared" ref="AK430:AK436" si="249">AJ430+30</f>
        <v>45808</v>
      </c>
      <c r="AL430" s="163">
        <f t="shared" ref="AL430:AL436" si="250">IFERROR(IF(($R430-AK430)&gt;=0,0,IF(($S430-AJ430)&lt;0,0,IF(AND(($S430-AK430)&gt;0,(AJ430-$R430)&gt;0),$V430/365*(AK430-AJ430+1),IF(AND(($S430-AK430)&lt;=0,(AJ430-$R430)&gt;0),$V430/365*($S430-AJ430+1),$V430/365*(AK430-$R430+1))))),0)</f>
        <v>0</v>
      </c>
      <c r="AM430" s="159">
        <f t="shared" ref="AM430:AM436" si="251">AK430+1</f>
        <v>45809</v>
      </c>
      <c r="AN430" s="159">
        <f t="shared" ref="AN430:AN436" si="252">AM430+29</f>
        <v>45838</v>
      </c>
      <c r="AO430" s="163">
        <f t="shared" ref="AO430:AO436" si="253">IFERROR(IF(($R430-AN430)&gt;=0,0,IF(($S430-AM430)&lt;0,0,IF(AND(($S430-AN430)&gt;0,(AM430-$R430)&gt;0),$V430/365*(AN430-AM430+1),IF(AND(($S430-AN430)&lt;=0,(AM430-$R430)&gt;0),$V430/365*($S430-AM430+1),$V430/365*(AN430-$R430+1))))),0)</f>
        <v>0</v>
      </c>
      <c r="AP430" s="159">
        <f t="shared" ref="AP430:AP436" si="254">AN430+1</f>
        <v>45839</v>
      </c>
      <c r="AQ430" s="159">
        <f t="shared" ref="AQ430:AQ436" si="255">AP430+30</f>
        <v>45869</v>
      </c>
      <c r="AR430" s="163">
        <f t="shared" ref="AR430:AR436" si="256">IFERROR(IF(($R430-AQ430)&gt;=0,0,IF(($S430-AP430)&lt;0,0,IF(AND(($S430-AQ430)&gt;0,(AP430-$R430)&gt;0),$V430/365*(AQ430-AP430+1),IF(AND(($S430-AQ430)&lt;=0,(AP430-$R430)&gt;0),$V430/365*($S430-AP430+1),$V430/365*(AQ430-$R430+1))))),0)</f>
        <v>0</v>
      </c>
      <c r="AS430" s="159">
        <f t="shared" ref="AS430:AS436" si="257">AQ430+1</f>
        <v>45870</v>
      </c>
      <c r="AT430" s="159">
        <f t="shared" ref="AT430:AT436" si="258">AS430+30</f>
        <v>45900</v>
      </c>
      <c r="AU430" s="163">
        <f t="shared" ref="AU430:AU436" si="259">IFERROR(IF(($R430-AT430)&gt;=0,0,IF(($S430-AS430)&lt;0,0,IF(AND(($S430-AT430)&gt;0,(AS430-$R430)&gt;0),$V430/365*(AT430-AS430+1),IF(AND(($S430-AT430)&lt;=0,(AS430-$R430)&gt;0),$V430/365*($S430-AS430+1),$V430/365*(AT430-$R430+1))))),0)</f>
        <v>0</v>
      </c>
      <c r="AV430" s="159">
        <f t="shared" ref="AV430:AV436" si="260">AT430+1</f>
        <v>45901</v>
      </c>
      <c r="AW430" s="159">
        <f t="shared" ref="AW430:AW436" si="261">AV430+29</f>
        <v>45930</v>
      </c>
      <c r="AX430" s="163">
        <f t="shared" ref="AX430:AX436" si="262">IFERROR(IF(($R430-AW430)&gt;=0,0,IF(($S430-AV430)&lt;0,0,IF(AND(($S430-AW430)&gt;0,(AV430-$R430)&gt;0),$V430/365*(AW430-AV430+1),IF(AND(($S430-AW430)&lt;=0,(AV430-$R430)&gt;0),$V430/365*($S430-AV430+1),$V430/365*(AW430-$R430+1))))),0)</f>
        <v>0</v>
      </c>
      <c r="AY430" s="159">
        <f t="shared" ref="AY430:AY436" si="263">AW430+1</f>
        <v>45931</v>
      </c>
      <c r="AZ430" s="159">
        <f t="shared" ref="AZ430:AZ436" si="264">AY430+30</f>
        <v>45961</v>
      </c>
      <c r="BA430" s="163">
        <f t="shared" ref="BA430:BA436" si="265">IFERROR(IF(($R430-AZ430)&gt;=0,0,IF(($S430-AY430)&lt;0,0,IF(AND(($S430-AZ430)&gt;0,(AY430-$R430)&gt;0),$V430/365*(AZ430-AY430+1),IF(AND(($S430-AZ430)&lt;=0,(AY430-$R430)&gt;0),$V430/365*($S430-AY430+1),$V430/365*(AZ430-$R430+1))))),0)</f>
        <v>0</v>
      </c>
      <c r="BB430" s="159">
        <f t="shared" ref="BB430:BB436" si="266">AZ430+1</f>
        <v>45962</v>
      </c>
      <c r="BC430" s="159">
        <f t="shared" ref="BC430:BC436" si="267">BB430+29</f>
        <v>45991</v>
      </c>
      <c r="BD430" s="163">
        <f t="shared" ref="BD430:BD436" si="268">IFERROR(IF(($R430-BC430)&gt;=0,0,IF(($S430-BB430)&lt;0,0,IF(AND(($S430-BC430)&gt;0,(BB430-$R430)&gt;0),$V430/365*(BC430-BB430+1),IF(AND(($S430-BC430)&lt;=0,(BB430-$R430)&gt;0),$V430/365*($S430-BB430+1),$V430/365*(BC430-$R430+1))))),0)</f>
        <v>0</v>
      </c>
      <c r="BE430" s="159">
        <f t="shared" ref="BE430:BE436" si="269">BC430+1</f>
        <v>45992</v>
      </c>
      <c r="BF430" s="159">
        <f t="shared" ref="BF430:BF436" si="270">BE430+30</f>
        <v>46022</v>
      </c>
      <c r="BG430" s="163">
        <f t="shared" ref="BG430:BG436" si="271">IFERROR(IF(($R430-BF430)&gt;=0,0,IF(($S430-BE430)&lt;0,0,IF(AND(($S430-BF430)&gt;0,(BE430-$R430)&gt;0),$V430/365*(BF430-BE430+1),IF(AND(($S430-BF430)&lt;=0,(BE430-$R430)&gt;0),$V430/365*($S430-BE430+1),$V430/365*(BF430-$R430+1))))),0)</f>
        <v>0</v>
      </c>
      <c r="BH430" s="159">
        <v>46023</v>
      </c>
      <c r="BI430" s="159">
        <f t="shared" ref="BI430:BI436" si="272">BH430+30</f>
        <v>46053</v>
      </c>
      <c r="BJ430" s="163">
        <f t="shared" ref="BJ430:BJ436" si="273">IFERROR(IF(($R430-BI430)&gt;=0,0,IF(($S430-BH430)&lt;0,0,IF(AND(($S430-BI430)&gt;0,(BH430-$R430)&gt;0),$V430/365*(BI430-BH430+1),IF(AND(($S430-BI430)&lt;=0,(BH430-$R430)&gt;0),$V430/365*($S430-BH430+1),$V430/365*(BI430-$R430+1))))),0)</f>
        <v>0</v>
      </c>
      <c r="BK430" s="159">
        <f t="shared" ref="BK430:BK436" si="274">BI430+1</f>
        <v>46054</v>
      </c>
      <c r="BL430" s="159">
        <f t="shared" ref="BL430:BL436" si="275">BK430+27</f>
        <v>46081</v>
      </c>
      <c r="BM430" s="163">
        <f t="shared" ref="BM430:BM436" si="276">IFERROR(IF(($R430-BL430)&gt;=0,0,IF(($S430-BK430)&lt;0,0,IF(AND(($S430-BL430)&gt;0,(BK430-$R430)&gt;0),$V430/365*(BL430-BK430+1),IF(AND(($S430-BL430)&lt;=0,(BK430-$R430)&gt;0),$V430/365*($S430-BK430+1),$V430/365*(BL430-$R430+1))))),0)</f>
        <v>0</v>
      </c>
      <c r="BN430" s="159">
        <f t="shared" ref="BN430:BN436" si="277">BL430+1</f>
        <v>46082</v>
      </c>
      <c r="BO430" s="159">
        <f t="shared" ref="BO430:BO436" si="278">BN430+30</f>
        <v>46112</v>
      </c>
      <c r="BP430" s="163">
        <f t="shared" ref="BP430:BP436" si="279">IFERROR(IF(($R430-BO430)&gt;=0,0,IF(($S430-BN430)&lt;0,0,IF(AND(($S430-BO430)&gt;0,(BN430-$R430)&gt;0),$V430/365*(BO430-BN430+1),IF(AND(($S430-BO430)&lt;=0,(BN430-$R430)&gt;0),$V430/365*($S430-BN430+1),$V430/365*(BO430-$R430+1))))),0)</f>
        <v>0</v>
      </c>
      <c r="BQ430" s="159">
        <f t="shared" ref="BQ430:BQ436" si="280">BO430+1</f>
        <v>46113</v>
      </c>
      <c r="BR430" s="159">
        <f t="shared" ref="BR430:BR436" si="281">BQ430+29</f>
        <v>46142</v>
      </c>
      <c r="BS430" s="163">
        <f t="shared" ref="BS430:BS436" si="282">IFERROR(IF(($R430-BR430)&gt;=0,0,IF(($S430-BQ430)&lt;0,0,IF(AND(($S430-BR430)&gt;0,(BQ430-$R430)&gt;0),$V430/365*(BR430-BQ430+1),IF(AND(($S430-BR430)&lt;=0,(BQ430-$R430)&gt;0),$V430/365*($S430-BQ430+1),$V430/365*(BR430-$R430+1))))),0)</f>
        <v>0</v>
      </c>
      <c r="BT430" s="159">
        <f t="shared" ref="BT430:BT436" si="283">BR430+1</f>
        <v>46143</v>
      </c>
      <c r="BU430" s="159">
        <f t="shared" ref="BU430:BU436" si="284">BT430+30</f>
        <v>46173</v>
      </c>
      <c r="BV430" s="163">
        <f t="shared" ref="BV430:BV436" si="285">IFERROR(IF(($R430-BU430)&gt;=0,0,IF(($S430-BT430)&lt;0,0,IF(AND(($S430-BU430)&gt;0,(BT430-$R430)&gt;0),$V430/365*(BU430-BT430+1),IF(AND(($S430-BU430)&lt;=0,(BT430-$R430)&gt;0),$V430/365*($S430-BT430+1),$V430/365*(BU430-$R430+1))))),0)</f>
        <v>0</v>
      </c>
      <c r="BW430" s="159">
        <f t="shared" ref="BW430:BW436" si="286">BU430+1</f>
        <v>46174</v>
      </c>
      <c r="BX430" s="159">
        <f t="shared" ref="BX430:BX436" si="287">BW430+29</f>
        <v>46203</v>
      </c>
      <c r="BY430" s="163">
        <f t="shared" ref="BY430:BY436" si="288">IFERROR(IF(($R430-BX430)&gt;=0,0,IF(($S430-BW430)&lt;0,0,IF(AND(($S430-BX430)&gt;0,(BW430-$R430)&gt;0),$V430/365*(BX430-BW430+1),IF(AND(($S430-BX430)&lt;=0,(BW430-$R430)&gt;0),$V430/365*($S430-BW430+1),$V430/365*(BX430-$R430+1))))),0)</f>
        <v>0</v>
      </c>
      <c r="BZ430" s="159">
        <f t="shared" ref="BZ430:BZ436" si="289">BX430+1</f>
        <v>46204</v>
      </c>
      <c r="CA430" s="159">
        <f t="shared" ref="CA430:CA436" si="290">BZ430+30</f>
        <v>46234</v>
      </c>
      <c r="CB430" s="163">
        <f t="shared" ref="CB430:CB436" si="291">IFERROR(IF(($R430-CA430)&gt;=0,0,IF(($S430-BZ430)&lt;0,0,IF(AND(($S430-CA430)&gt;0,(BZ430-$R430)&gt;0),$V430/365*(CA430-BZ430+1),IF(AND(($S430-CA430)&lt;=0,(BZ430-$R430)&gt;0),$V430/365*($S430-BZ430+1),$V430/365*(CA430-$R430+1))))),0)</f>
        <v>0</v>
      </c>
      <c r="CC430" s="159">
        <f t="shared" ref="CC430:CC436" si="292">CA430+1</f>
        <v>46235</v>
      </c>
      <c r="CD430" s="159">
        <f t="shared" ref="CD430:CD436" si="293">CC430+30</f>
        <v>46265</v>
      </c>
      <c r="CE430" s="163">
        <f t="shared" ref="CE430:CE436" si="294">IFERROR(IF(($R430-CD430)&gt;=0,0,IF(($S430-CC430)&lt;0,0,IF(AND(($S430-CD430)&gt;0,(CC430-$R430)&gt;0),$V430/365*(CD430-CC430+1),IF(AND(($S430-CD430)&lt;=0,(CC430-$R430)&gt;0),$V430/365*($S430-CC430+1),$V430/365*(CD430-$R430+1))))),0)</f>
        <v>0</v>
      </c>
      <c r="CF430" s="159">
        <f t="shared" ref="CF430:CF436" si="295">CD430+1</f>
        <v>46266</v>
      </c>
      <c r="CG430" s="159">
        <f t="shared" ref="CG430:CG436" si="296">CF430+29</f>
        <v>46295</v>
      </c>
      <c r="CH430" s="163">
        <f t="shared" ref="CH430:CH436" si="297">IFERROR(IF(($R430-CG430)&gt;=0,0,IF(($S430-CF430)&lt;0,0,IF(AND(($S430-CG430)&gt;0,(CF430-$R430)&gt;0),$V430/365*(CG430-CF430+1),IF(AND(($S430-CG430)&lt;=0,(CF430-$R430)&gt;0),$V430/365*($S430-CF430+1),$V430/365*(CG430-$R430+1))))),0)</f>
        <v>0</v>
      </c>
      <c r="CI430" s="159">
        <f t="shared" ref="CI430:CI436" si="298">CG430+1</f>
        <v>46296</v>
      </c>
      <c r="CJ430" s="159">
        <f t="shared" ref="CJ430:CJ436" si="299">CI430+30</f>
        <v>46326</v>
      </c>
      <c r="CK430" s="163">
        <f t="shared" ref="CK430:CK436" si="300">IFERROR(IF(($R430-CJ430)&gt;=0,0,IF(($S430-CI430)&lt;0,0,IF(AND(($S430-CJ430)&gt;0,(CI430-$R430)&gt;0),$V430/365*(CJ430-CI430+1),IF(AND(($S430-CJ430)&lt;=0,(CI430-$R430)&gt;0),$V430/365*($S430-CI430+1),$V430/365*(CJ430-$R430+1))))),0)</f>
        <v>0</v>
      </c>
      <c r="CL430" s="159">
        <f t="shared" ref="CL430:CL436" si="301">CJ430+1</f>
        <v>46327</v>
      </c>
      <c r="CM430" s="159">
        <f t="shared" ref="CM430:CM436" si="302">CL430+29</f>
        <v>46356</v>
      </c>
      <c r="CN430" s="163">
        <f t="shared" ref="CN430:CN436" si="303">IFERROR(IF(($R430-CM430)&gt;=0,0,IF(($S430-CL430)&lt;0,0,IF(AND(($S430-CM430)&gt;0,(CL430-$R430)&gt;0),$V430/365*(CM430-CL430+1),IF(AND(($S430-CM430)&lt;=0,(CL430-$R430)&gt;0),$V430/365*($S430-CL430+1),$V430/365*(CM430-$R430+1))))),0)</f>
        <v>0</v>
      </c>
      <c r="CO430" s="159">
        <f t="shared" ref="CO430:CO436" si="304">CM430+1</f>
        <v>46357</v>
      </c>
      <c r="CP430" s="159">
        <f t="shared" ref="CP430:CP436" si="305">CO430+30</f>
        <v>46387</v>
      </c>
      <c r="CQ430" s="163">
        <f t="shared" ref="CQ430:CQ436" si="306">IFERROR(IF(($R430-CP430)&gt;=0,0,IF(($S430-CO430)&lt;0,0,IF(AND(($S430-CP430)&gt;0,(CO430-$R430)&gt;0),$V430/365*(CP430-CO430+1),IF(AND(($S430-CP430)&lt;=0,(CO430-$R430)&gt;0),$V430/365*($S430-CO430+1),$V430/365*(CP430-$R430+1))))),0)</f>
        <v>0</v>
      </c>
    </row>
    <row r="431" s="85" customFormat="1" ht="24" customHeight="1" outlineLevel="3" spans="1:95">
      <c r="A431" s="124"/>
      <c r="B431" s="125"/>
      <c r="C431" s="126"/>
      <c r="D431" s="124"/>
      <c r="E431" s="125"/>
      <c r="F431" s="125"/>
      <c r="G431" s="125"/>
      <c r="H431" s="127"/>
      <c r="I431" s="127"/>
      <c r="J431" s="127">
        <f t="shared" si="235"/>
        <v>7057.53424657534</v>
      </c>
      <c r="K431" s="127">
        <f t="shared" ref="K431:K436" si="307">K430+1</f>
        <v>2</v>
      </c>
      <c r="L431" s="152" t="s">
        <v>2865</v>
      </c>
      <c r="M431" s="153" t="str">
        <f>IFERROR(VLOOKUP($L431,'2-2 引出数据_合同数据仓库'!$B$2:$BP$10000,3,FALSE),0)</f>
        <v>关于深圳区域公司非住一片区深圳金地中心项目2025年擦窗机维保合同</v>
      </c>
      <c r="N431" s="127"/>
      <c r="O431" s="153">
        <f>IFERROR(VLOOKUP((LEFT(VLOOKUP($L431,'2-2 引出数据_合同数据仓库'!$B$2:$BP$10000,64,FALSE),15)&amp;(RIGHT(VLOOKUP($L431,'2-2 引出数据_合同数据仓库'!$B$2:$BP$10000,64,FALSE),4)+1)),'2-2 引出数据_合同数据仓库'!$B$2:$BP$10000,3,FALSE),0)</f>
        <v>0</v>
      </c>
      <c r="P431" s="127"/>
      <c r="Q431" s="127" t="str">
        <f>IFERROR(VLOOKUP($L431,'2-2 引出数据_合同数据仓库'!$B$2:$BP$10000,28,FALSE),0)</f>
        <v>2025-07-01</v>
      </c>
      <c r="R431" s="127" t="str">
        <f>IFERROR(VLOOKUP($L431,'2-2 引出数据_合同数据仓库'!$B$2:$BP$10000,29,FALSE),0)</f>
        <v>2025-07-01</v>
      </c>
      <c r="S431" s="127" t="str">
        <f>IFERROR(VLOOKUP($L431,'2-2 引出数据_合同数据仓库'!$B$2:$BP$10000,4,FALSE),0)</f>
        <v>2026-06-30</v>
      </c>
      <c r="T431" s="127"/>
      <c r="U431" s="127">
        <f>IFERROR(VLOOKUP($L431,'2-2 引出数据_合同数据仓库'!$B$2:$BP$10000,15,FALSE),0)</f>
        <v>14000</v>
      </c>
      <c r="V431" s="127">
        <f t="shared" si="236"/>
        <v>14000</v>
      </c>
      <c r="W431" s="127"/>
      <c r="X431" s="159">
        <v>45658</v>
      </c>
      <c r="Y431" s="159">
        <f t="shared" si="237"/>
        <v>45688</v>
      </c>
      <c r="Z431" s="163">
        <f t="shared" si="238"/>
        <v>0</v>
      </c>
      <c r="AA431" s="159">
        <f t="shared" si="239"/>
        <v>45689</v>
      </c>
      <c r="AB431" s="159">
        <f t="shared" si="240"/>
        <v>45716</v>
      </c>
      <c r="AC431" s="163">
        <f t="shared" si="241"/>
        <v>0</v>
      </c>
      <c r="AD431" s="159">
        <f t="shared" si="242"/>
        <v>45717</v>
      </c>
      <c r="AE431" s="159">
        <f t="shared" si="243"/>
        <v>45747</v>
      </c>
      <c r="AF431" s="163">
        <f t="shared" si="244"/>
        <v>0</v>
      </c>
      <c r="AG431" s="159">
        <f t="shared" si="245"/>
        <v>45748</v>
      </c>
      <c r="AH431" s="159">
        <f t="shared" si="246"/>
        <v>45777</v>
      </c>
      <c r="AI431" s="163">
        <f t="shared" si="247"/>
        <v>0</v>
      </c>
      <c r="AJ431" s="159">
        <f t="shared" si="248"/>
        <v>45778</v>
      </c>
      <c r="AK431" s="159">
        <f t="shared" si="249"/>
        <v>45808</v>
      </c>
      <c r="AL431" s="163">
        <f t="shared" si="250"/>
        <v>0</v>
      </c>
      <c r="AM431" s="159">
        <f t="shared" si="251"/>
        <v>45809</v>
      </c>
      <c r="AN431" s="159">
        <f t="shared" si="252"/>
        <v>45838</v>
      </c>
      <c r="AO431" s="163">
        <f t="shared" si="253"/>
        <v>0</v>
      </c>
      <c r="AP431" s="159">
        <f t="shared" si="254"/>
        <v>45839</v>
      </c>
      <c r="AQ431" s="159">
        <f t="shared" si="255"/>
        <v>45869</v>
      </c>
      <c r="AR431" s="163">
        <f t="shared" si="256"/>
        <v>1189.04109589041</v>
      </c>
      <c r="AS431" s="159">
        <f t="shared" si="257"/>
        <v>45870</v>
      </c>
      <c r="AT431" s="159">
        <f t="shared" si="258"/>
        <v>45900</v>
      </c>
      <c r="AU431" s="163">
        <f t="shared" si="259"/>
        <v>1189.04109589041</v>
      </c>
      <c r="AV431" s="159">
        <f t="shared" si="260"/>
        <v>45901</v>
      </c>
      <c r="AW431" s="159">
        <f t="shared" si="261"/>
        <v>45930</v>
      </c>
      <c r="AX431" s="163">
        <f t="shared" si="262"/>
        <v>1150.68493150685</v>
      </c>
      <c r="AY431" s="159">
        <f t="shared" si="263"/>
        <v>45931</v>
      </c>
      <c r="AZ431" s="159">
        <f t="shared" si="264"/>
        <v>45961</v>
      </c>
      <c r="BA431" s="163">
        <f t="shared" si="265"/>
        <v>1189.04109589041</v>
      </c>
      <c r="BB431" s="159">
        <f t="shared" si="266"/>
        <v>45962</v>
      </c>
      <c r="BC431" s="159">
        <f t="shared" si="267"/>
        <v>45991</v>
      </c>
      <c r="BD431" s="163">
        <f t="shared" si="268"/>
        <v>1150.68493150685</v>
      </c>
      <c r="BE431" s="159">
        <f t="shared" si="269"/>
        <v>45992</v>
      </c>
      <c r="BF431" s="159">
        <f t="shared" si="270"/>
        <v>46022</v>
      </c>
      <c r="BG431" s="163">
        <f t="shared" si="271"/>
        <v>1189.04109589041</v>
      </c>
      <c r="BH431" s="159">
        <v>46023</v>
      </c>
      <c r="BI431" s="159">
        <f t="shared" si="272"/>
        <v>46053</v>
      </c>
      <c r="BJ431" s="163">
        <f t="shared" si="273"/>
        <v>1189.04109589041</v>
      </c>
      <c r="BK431" s="159">
        <f t="shared" si="274"/>
        <v>46054</v>
      </c>
      <c r="BL431" s="159">
        <f t="shared" si="275"/>
        <v>46081</v>
      </c>
      <c r="BM431" s="163">
        <f t="shared" si="276"/>
        <v>1073.97260273973</v>
      </c>
      <c r="BN431" s="159">
        <f t="shared" si="277"/>
        <v>46082</v>
      </c>
      <c r="BO431" s="159">
        <f t="shared" si="278"/>
        <v>46112</v>
      </c>
      <c r="BP431" s="163">
        <f t="shared" si="279"/>
        <v>1189.04109589041</v>
      </c>
      <c r="BQ431" s="159">
        <f t="shared" si="280"/>
        <v>46113</v>
      </c>
      <c r="BR431" s="159">
        <f t="shared" si="281"/>
        <v>46142</v>
      </c>
      <c r="BS431" s="163">
        <f t="shared" si="282"/>
        <v>1150.68493150685</v>
      </c>
      <c r="BT431" s="159">
        <f t="shared" si="283"/>
        <v>46143</v>
      </c>
      <c r="BU431" s="159">
        <f t="shared" si="284"/>
        <v>46173</v>
      </c>
      <c r="BV431" s="163">
        <f t="shared" si="285"/>
        <v>1189.04109589041</v>
      </c>
      <c r="BW431" s="159">
        <f t="shared" si="286"/>
        <v>46174</v>
      </c>
      <c r="BX431" s="159">
        <f t="shared" si="287"/>
        <v>46203</v>
      </c>
      <c r="BY431" s="163">
        <f t="shared" si="288"/>
        <v>1150.68493150685</v>
      </c>
      <c r="BZ431" s="159">
        <f t="shared" si="289"/>
        <v>46204</v>
      </c>
      <c r="CA431" s="159">
        <f t="shared" si="290"/>
        <v>46234</v>
      </c>
      <c r="CB431" s="163">
        <f t="shared" si="291"/>
        <v>0</v>
      </c>
      <c r="CC431" s="159">
        <f t="shared" si="292"/>
        <v>46235</v>
      </c>
      <c r="CD431" s="159">
        <f t="shared" si="293"/>
        <v>46265</v>
      </c>
      <c r="CE431" s="163">
        <f t="shared" si="294"/>
        <v>0</v>
      </c>
      <c r="CF431" s="159">
        <f t="shared" si="295"/>
        <v>46266</v>
      </c>
      <c r="CG431" s="159">
        <f t="shared" si="296"/>
        <v>46295</v>
      </c>
      <c r="CH431" s="163">
        <f t="shared" si="297"/>
        <v>0</v>
      </c>
      <c r="CI431" s="159">
        <f t="shared" si="298"/>
        <v>46296</v>
      </c>
      <c r="CJ431" s="159">
        <f t="shared" si="299"/>
        <v>46326</v>
      </c>
      <c r="CK431" s="163">
        <f t="shared" si="300"/>
        <v>0</v>
      </c>
      <c r="CL431" s="159">
        <f t="shared" si="301"/>
        <v>46327</v>
      </c>
      <c r="CM431" s="159">
        <f t="shared" si="302"/>
        <v>46356</v>
      </c>
      <c r="CN431" s="163">
        <f t="shared" si="303"/>
        <v>0</v>
      </c>
      <c r="CO431" s="159">
        <f t="shared" si="304"/>
        <v>46357</v>
      </c>
      <c r="CP431" s="159">
        <f t="shared" si="305"/>
        <v>46387</v>
      </c>
      <c r="CQ431" s="163">
        <f t="shared" si="306"/>
        <v>0</v>
      </c>
    </row>
    <row r="432" s="85" customFormat="1" ht="24" customHeight="1" outlineLevel="3" spans="1:95">
      <c r="A432" s="124"/>
      <c r="B432" s="125"/>
      <c r="C432" s="126"/>
      <c r="D432" s="124"/>
      <c r="E432" s="125"/>
      <c r="F432" s="125"/>
      <c r="G432" s="125"/>
      <c r="H432" s="127"/>
      <c r="I432" s="127"/>
      <c r="J432" s="127">
        <f t="shared" si="235"/>
        <v>56031.4520547945</v>
      </c>
      <c r="K432" s="127">
        <f t="shared" si="307"/>
        <v>3</v>
      </c>
      <c r="L432" s="152" t="s">
        <v>2866</v>
      </c>
      <c r="M432" s="153" t="str">
        <f>IFERROR(VLOOKUP($L432,'2-2 引出数据_合同数据仓库'!$B$2:$BP$10000,3,FALSE),0)</f>
        <v>关于深圳区域公司非住一片区深圳金地中心项目2025年幕墙维保合同</v>
      </c>
      <c r="N432" s="127"/>
      <c r="O432" s="153">
        <f>IFERROR(VLOOKUP((LEFT(VLOOKUP($L432,'2-2 引出数据_合同数据仓库'!$B$2:$BP$10000,64,FALSE),15)&amp;(RIGHT(VLOOKUP($L432,'2-2 引出数据_合同数据仓库'!$B$2:$BP$10000,64,FALSE),4)+1)),'2-2 引出数据_合同数据仓库'!$B$2:$BP$10000,3,FALSE),0)</f>
        <v>0</v>
      </c>
      <c r="P432" s="127"/>
      <c r="Q432" s="127" t="str">
        <f>IFERROR(VLOOKUP($L432,'2-2 引出数据_合同数据仓库'!$B$2:$BP$10000,28,FALSE),0)</f>
        <v>2025-04-25</v>
      </c>
      <c r="R432" s="127" t="str">
        <f>IFERROR(VLOOKUP($L432,'2-2 引出数据_合同数据仓库'!$B$2:$BP$10000,29,FALSE),0)</f>
        <v>2025-04-25</v>
      </c>
      <c r="S432" s="127" t="str">
        <f>IFERROR(VLOOKUP($L432,'2-2 引出数据_合同数据仓库'!$B$2:$BP$10000,4,FALSE),0)</f>
        <v>2026-04-24</v>
      </c>
      <c r="T432" s="127"/>
      <c r="U432" s="127">
        <f>IFERROR(VLOOKUP($L432,'2-2 引出数据_合同数据仓库'!$B$2:$BP$10000,15,FALSE),0)</f>
        <v>81480</v>
      </c>
      <c r="V432" s="127">
        <f t="shared" si="236"/>
        <v>81480</v>
      </c>
      <c r="W432" s="127"/>
      <c r="X432" s="159">
        <v>45658</v>
      </c>
      <c r="Y432" s="159">
        <f t="shared" si="237"/>
        <v>45688</v>
      </c>
      <c r="Z432" s="163">
        <f t="shared" si="238"/>
        <v>0</v>
      </c>
      <c r="AA432" s="159">
        <f t="shared" si="239"/>
        <v>45689</v>
      </c>
      <c r="AB432" s="159">
        <f t="shared" si="240"/>
        <v>45716</v>
      </c>
      <c r="AC432" s="163">
        <f t="shared" si="241"/>
        <v>0</v>
      </c>
      <c r="AD432" s="159">
        <f t="shared" si="242"/>
        <v>45717</v>
      </c>
      <c r="AE432" s="159">
        <f t="shared" si="243"/>
        <v>45747</v>
      </c>
      <c r="AF432" s="163">
        <f t="shared" si="244"/>
        <v>0</v>
      </c>
      <c r="AG432" s="159">
        <f t="shared" si="245"/>
        <v>45748</v>
      </c>
      <c r="AH432" s="159">
        <f t="shared" si="246"/>
        <v>45777</v>
      </c>
      <c r="AI432" s="163">
        <f t="shared" si="247"/>
        <v>1339.39726027397</v>
      </c>
      <c r="AJ432" s="159">
        <f t="shared" si="248"/>
        <v>45778</v>
      </c>
      <c r="AK432" s="159">
        <f t="shared" si="249"/>
        <v>45808</v>
      </c>
      <c r="AL432" s="163">
        <f t="shared" si="250"/>
        <v>6920.21917808219</v>
      </c>
      <c r="AM432" s="159">
        <f t="shared" si="251"/>
        <v>45809</v>
      </c>
      <c r="AN432" s="159">
        <f t="shared" si="252"/>
        <v>45838</v>
      </c>
      <c r="AO432" s="163">
        <f t="shared" si="253"/>
        <v>6696.98630136986</v>
      </c>
      <c r="AP432" s="159">
        <f t="shared" si="254"/>
        <v>45839</v>
      </c>
      <c r="AQ432" s="159">
        <f t="shared" si="255"/>
        <v>45869</v>
      </c>
      <c r="AR432" s="163">
        <f t="shared" si="256"/>
        <v>6920.21917808219</v>
      </c>
      <c r="AS432" s="159">
        <f t="shared" si="257"/>
        <v>45870</v>
      </c>
      <c r="AT432" s="159">
        <f t="shared" si="258"/>
        <v>45900</v>
      </c>
      <c r="AU432" s="163">
        <f t="shared" si="259"/>
        <v>6920.21917808219</v>
      </c>
      <c r="AV432" s="159">
        <f t="shared" si="260"/>
        <v>45901</v>
      </c>
      <c r="AW432" s="159">
        <f t="shared" si="261"/>
        <v>45930</v>
      </c>
      <c r="AX432" s="163">
        <f t="shared" si="262"/>
        <v>6696.98630136986</v>
      </c>
      <c r="AY432" s="159">
        <f t="shared" si="263"/>
        <v>45931</v>
      </c>
      <c r="AZ432" s="159">
        <f t="shared" si="264"/>
        <v>45961</v>
      </c>
      <c r="BA432" s="163">
        <f t="shared" si="265"/>
        <v>6920.21917808219</v>
      </c>
      <c r="BB432" s="159">
        <f t="shared" si="266"/>
        <v>45962</v>
      </c>
      <c r="BC432" s="159">
        <f t="shared" si="267"/>
        <v>45991</v>
      </c>
      <c r="BD432" s="163">
        <f t="shared" si="268"/>
        <v>6696.98630136986</v>
      </c>
      <c r="BE432" s="159">
        <f t="shared" si="269"/>
        <v>45992</v>
      </c>
      <c r="BF432" s="159">
        <f t="shared" si="270"/>
        <v>46022</v>
      </c>
      <c r="BG432" s="163">
        <f t="shared" si="271"/>
        <v>6920.21917808219</v>
      </c>
      <c r="BH432" s="159">
        <v>46023</v>
      </c>
      <c r="BI432" s="159">
        <f t="shared" si="272"/>
        <v>46053</v>
      </c>
      <c r="BJ432" s="163">
        <f t="shared" si="273"/>
        <v>6920.21917808219</v>
      </c>
      <c r="BK432" s="159">
        <f t="shared" si="274"/>
        <v>46054</v>
      </c>
      <c r="BL432" s="159">
        <f t="shared" si="275"/>
        <v>46081</v>
      </c>
      <c r="BM432" s="163">
        <f t="shared" si="276"/>
        <v>6250.52054794521</v>
      </c>
      <c r="BN432" s="159">
        <f t="shared" si="277"/>
        <v>46082</v>
      </c>
      <c r="BO432" s="159">
        <f t="shared" si="278"/>
        <v>46112</v>
      </c>
      <c r="BP432" s="163">
        <f t="shared" si="279"/>
        <v>6920.21917808219</v>
      </c>
      <c r="BQ432" s="159">
        <f t="shared" si="280"/>
        <v>46113</v>
      </c>
      <c r="BR432" s="159">
        <f t="shared" si="281"/>
        <v>46142</v>
      </c>
      <c r="BS432" s="163">
        <f t="shared" si="282"/>
        <v>5357.58904109589</v>
      </c>
      <c r="BT432" s="159">
        <f t="shared" si="283"/>
        <v>46143</v>
      </c>
      <c r="BU432" s="159">
        <f t="shared" si="284"/>
        <v>46173</v>
      </c>
      <c r="BV432" s="163">
        <f t="shared" si="285"/>
        <v>0</v>
      </c>
      <c r="BW432" s="159">
        <f t="shared" si="286"/>
        <v>46174</v>
      </c>
      <c r="BX432" s="159">
        <f t="shared" si="287"/>
        <v>46203</v>
      </c>
      <c r="BY432" s="163">
        <f t="shared" si="288"/>
        <v>0</v>
      </c>
      <c r="BZ432" s="159">
        <f t="shared" si="289"/>
        <v>46204</v>
      </c>
      <c r="CA432" s="159">
        <f t="shared" si="290"/>
        <v>46234</v>
      </c>
      <c r="CB432" s="163">
        <f t="shared" si="291"/>
        <v>0</v>
      </c>
      <c r="CC432" s="159">
        <f t="shared" si="292"/>
        <v>46235</v>
      </c>
      <c r="CD432" s="159">
        <f t="shared" si="293"/>
        <v>46265</v>
      </c>
      <c r="CE432" s="163">
        <f t="shared" si="294"/>
        <v>0</v>
      </c>
      <c r="CF432" s="159">
        <f t="shared" si="295"/>
        <v>46266</v>
      </c>
      <c r="CG432" s="159">
        <f t="shared" si="296"/>
        <v>46295</v>
      </c>
      <c r="CH432" s="163">
        <f t="shared" si="297"/>
        <v>0</v>
      </c>
      <c r="CI432" s="159">
        <f t="shared" si="298"/>
        <v>46296</v>
      </c>
      <c r="CJ432" s="159">
        <f t="shared" si="299"/>
        <v>46326</v>
      </c>
      <c r="CK432" s="163">
        <f t="shared" si="300"/>
        <v>0</v>
      </c>
      <c r="CL432" s="159">
        <f t="shared" si="301"/>
        <v>46327</v>
      </c>
      <c r="CM432" s="159">
        <f t="shared" si="302"/>
        <v>46356</v>
      </c>
      <c r="CN432" s="163">
        <f t="shared" si="303"/>
        <v>0</v>
      </c>
      <c r="CO432" s="159">
        <f t="shared" si="304"/>
        <v>46357</v>
      </c>
      <c r="CP432" s="159">
        <f t="shared" si="305"/>
        <v>46387</v>
      </c>
      <c r="CQ432" s="163">
        <f t="shared" si="306"/>
        <v>0</v>
      </c>
    </row>
    <row r="433" s="85" customFormat="1" ht="24" customHeight="1" outlineLevel="3" collapsed="1" spans="1:95">
      <c r="A433" s="124"/>
      <c r="B433" s="125"/>
      <c r="C433" s="126"/>
      <c r="D433" s="124"/>
      <c r="E433" s="125"/>
      <c r="F433" s="125"/>
      <c r="G433" s="125"/>
      <c r="H433" s="127"/>
      <c r="I433" s="127"/>
      <c r="J433" s="127">
        <f t="shared" si="235"/>
        <v>7180.27397260274</v>
      </c>
      <c r="K433" s="127">
        <f t="shared" si="307"/>
        <v>4</v>
      </c>
      <c r="L433" s="152" t="s">
        <v>2867</v>
      </c>
      <c r="M433" s="153" t="str">
        <f>IFERROR(VLOOKUP($L433,'2-2 引出数据_合同数据仓库'!$B$2:$BP$10000,3,FALSE),0)</f>
        <v>深圳金地中心项目柴油发电机外包维保服务合同</v>
      </c>
      <c r="N433" s="127"/>
      <c r="O433" s="153">
        <f>IFERROR(VLOOKUP((LEFT(VLOOKUP($L433,'2-2 引出数据_合同数据仓库'!$B$2:$BP$10000,64,FALSE),15)&amp;(RIGHT(VLOOKUP($L433,'2-2 引出数据_合同数据仓库'!$B$2:$BP$10000,64,FALSE),4)+1)),'2-2 引出数据_合同数据仓库'!$B$2:$BP$10000,3,FALSE),0)</f>
        <v>0</v>
      </c>
      <c r="P433" s="127"/>
      <c r="Q433" s="127" t="str">
        <f>IFERROR(VLOOKUP($L433,'2-2 引出数据_合同数据仓库'!$B$2:$BP$10000,28,FALSE),0)</f>
        <v>2024-10-01</v>
      </c>
      <c r="R433" s="127" t="str">
        <f>IFERROR(VLOOKUP($L433,'2-2 引出数据_合同数据仓库'!$B$2:$BP$10000,29,FALSE),0)</f>
        <v>2024-10-01</v>
      </c>
      <c r="S433" s="127" t="str">
        <f>IFERROR(VLOOKUP($L433,'2-2 引出数据_合同数据仓库'!$B$2:$BP$10000,4,FALSE),0)</f>
        <v>2025-09-30</v>
      </c>
      <c r="T433" s="127"/>
      <c r="U433" s="127">
        <f>IFERROR(VLOOKUP($L433,'2-2 引出数据_合同数据仓库'!$B$2:$BP$10000,15,FALSE),0)</f>
        <v>9600</v>
      </c>
      <c r="V433" s="127">
        <f t="shared" si="236"/>
        <v>9600</v>
      </c>
      <c r="W433" s="127"/>
      <c r="X433" s="159">
        <v>45658</v>
      </c>
      <c r="Y433" s="159">
        <f t="shared" si="237"/>
        <v>45688</v>
      </c>
      <c r="Z433" s="163">
        <f t="shared" si="238"/>
        <v>815.342465753425</v>
      </c>
      <c r="AA433" s="159">
        <f t="shared" si="239"/>
        <v>45689</v>
      </c>
      <c r="AB433" s="159">
        <f t="shared" si="240"/>
        <v>45716</v>
      </c>
      <c r="AC433" s="163">
        <f t="shared" si="241"/>
        <v>736.438356164384</v>
      </c>
      <c r="AD433" s="159">
        <f t="shared" si="242"/>
        <v>45717</v>
      </c>
      <c r="AE433" s="159">
        <f t="shared" si="243"/>
        <v>45747</v>
      </c>
      <c r="AF433" s="163">
        <f t="shared" si="244"/>
        <v>815.342465753425</v>
      </c>
      <c r="AG433" s="159">
        <f t="shared" si="245"/>
        <v>45748</v>
      </c>
      <c r="AH433" s="159">
        <f t="shared" si="246"/>
        <v>45777</v>
      </c>
      <c r="AI433" s="163">
        <f t="shared" si="247"/>
        <v>789.041095890411</v>
      </c>
      <c r="AJ433" s="159">
        <f t="shared" si="248"/>
        <v>45778</v>
      </c>
      <c r="AK433" s="159">
        <f t="shared" si="249"/>
        <v>45808</v>
      </c>
      <c r="AL433" s="163">
        <f t="shared" si="250"/>
        <v>815.342465753425</v>
      </c>
      <c r="AM433" s="159">
        <f t="shared" si="251"/>
        <v>45809</v>
      </c>
      <c r="AN433" s="159">
        <f t="shared" si="252"/>
        <v>45838</v>
      </c>
      <c r="AO433" s="163">
        <f t="shared" si="253"/>
        <v>789.041095890411</v>
      </c>
      <c r="AP433" s="159">
        <f t="shared" si="254"/>
        <v>45839</v>
      </c>
      <c r="AQ433" s="159">
        <f t="shared" si="255"/>
        <v>45869</v>
      </c>
      <c r="AR433" s="163">
        <f t="shared" si="256"/>
        <v>815.342465753425</v>
      </c>
      <c r="AS433" s="159">
        <f t="shared" si="257"/>
        <v>45870</v>
      </c>
      <c r="AT433" s="159">
        <f t="shared" si="258"/>
        <v>45900</v>
      </c>
      <c r="AU433" s="163">
        <f t="shared" si="259"/>
        <v>815.342465753425</v>
      </c>
      <c r="AV433" s="159">
        <f t="shared" si="260"/>
        <v>45901</v>
      </c>
      <c r="AW433" s="159">
        <f t="shared" si="261"/>
        <v>45930</v>
      </c>
      <c r="AX433" s="163">
        <f t="shared" si="262"/>
        <v>789.041095890411</v>
      </c>
      <c r="AY433" s="159">
        <f t="shared" si="263"/>
        <v>45931</v>
      </c>
      <c r="AZ433" s="159">
        <f t="shared" si="264"/>
        <v>45961</v>
      </c>
      <c r="BA433" s="163">
        <f t="shared" si="265"/>
        <v>0</v>
      </c>
      <c r="BB433" s="159">
        <f t="shared" si="266"/>
        <v>45962</v>
      </c>
      <c r="BC433" s="159">
        <f t="shared" si="267"/>
        <v>45991</v>
      </c>
      <c r="BD433" s="163">
        <f t="shared" si="268"/>
        <v>0</v>
      </c>
      <c r="BE433" s="159">
        <f t="shared" si="269"/>
        <v>45992</v>
      </c>
      <c r="BF433" s="159">
        <f t="shared" si="270"/>
        <v>46022</v>
      </c>
      <c r="BG433" s="163">
        <f t="shared" si="271"/>
        <v>0</v>
      </c>
      <c r="BH433" s="159">
        <v>46023</v>
      </c>
      <c r="BI433" s="159">
        <f t="shared" si="272"/>
        <v>46053</v>
      </c>
      <c r="BJ433" s="163">
        <f t="shared" si="273"/>
        <v>0</v>
      </c>
      <c r="BK433" s="159">
        <f t="shared" si="274"/>
        <v>46054</v>
      </c>
      <c r="BL433" s="159">
        <f t="shared" si="275"/>
        <v>46081</v>
      </c>
      <c r="BM433" s="163">
        <f t="shared" si="276"/>
        <v>0</v>
      </c>
      <c r="BN433" s="159">
        <f t="shared" si="277"/>
        <v>46082</v>
      </c>
      <c r="BO433" s="159">
        <f t="shared" si="278"/>
        <v>46112</v>
      </c>
      <c r="BP433" s="163">
        <f t="shared" si="279"/>
        <v>0</v>
      </c>
      <c r="BQ433" s="159">
        <f t="shared" si="280"/>
        <v>46113</v>
      </c>
      <c r="BR433" s="159">
        <f t="shared" si="281"/>
        <v>46142</v>
      </c>
      <c r="BS433" s="163">
        <f t="shared" si="282"/>
        <v>0</v>
      </c>
      <c r="BT433" s="159">
        <f t="shared" si="283"/>
        <v>46143</v>
      </c>
      <c r="BU433" s="159">
        <f t="shared" si="284"/>
        <v>46173</v>
      </c>
      <c r="BV433" s="163">
        <f t="shared" si="285"/>
        <v>0</v>
      </c>
      <c r="BW433" s="159">
        <f t="shared" si="286"/>
        <v>46174</v>
      </c>
      <c r="BX433" s="159">
        <f t="shared" si="287"/>
        <v>46203</v>
      </c>
      <c r="BY433" s="163">
        <f t="shared" si="288"/>
        <v>0</v>
      </c>
      <c r="BZ433" s="159">
        <f t="shared" si="289"/>
        <v>46204</v>
      </c>
      <c r="CA433" s="159">
        <f t="shared" si="290"/>
        <v>46234</v>
      </c>
      <c r="CB433" s="163">
        <f t="shared" si="291"/>
        <v>0</v>
      </c>
      <c r="CC433" s="159">
        <f t="shared" si="292"/>
        <v>46235</v>
      </c>
      <c r="CD433" s="159">
        <f t="shared" si="293"/>
        <v>46265</v>
      </c>
      <c r="CE433" s="163">
        <f t="shared" si="294"/>
        <v>0</v>
      </c>
      <c r="CF433" s="159">
        <f t="shared" si="295"/>
        <v>46266</v>
      </c>
      <c r="CG433" s="159">
        <f t="shared" si="296"/>
        <v>46295</v>
      </c>
      <c r="CH433" s="163">
        <f t="shared" si="297"/>
        <v>0</v>
      </c>
      <c r="CI433" s="159">
        <f t="shared" si="298"/>
        <v>46296</v>
      </c>
      <c r="CJ433" s="159">
        <f t="shared" si="299"/>
        <v>46326</v>
      </c>
      <c r="CK433" s="163">
        <f t="shared" si="300"/>
        <v>0</v>
      </c>
      <c r="CL433" s="159">
        <f t="shared" si="301"/>
        <v>46327</v>
      </c>
      <c r="CM433" s="159">
        <f t="shared" si="302"/>
        <v>46356</v>
      </c>
      <c r="CN433" s="163">
        <f t="shared" si="303"/>
        <v>0</v>
      </c>
      <c r="CO433" s="159">
        <f t="shared" si="304"/>
        <v>46357</v>
      </c>
      <c r="CP433" s="159">
        <f t="shared" si="305"/>
        <v>46387</v>
      </c>
      <c r="CQ433" s="163">
        <f t="shared" si="306"/>
        <v>0</v>
      </c>
    </row>
    <row r="434" s="85" customFormat="1" ht="24" customHeight="1" outlineLevel="3" spans="1:95">
      <c r="A434" s="124"/>
      <c r="B434" s="125"/>
      <c r="C434" s="126"/>
      <c r="D434" s="124"/>
      <c r="E434" s="125"/>
      <c r="F434" s="125"/>
      <c r="G434" s="125"/>
      <c r="H434" s="127"/>
      <c r="I434" s="127"/>
      <c r="J434" s="127">
        <f t="shared" si="235"/>
        <v>0</v>
      </c>
      <c r="K434" s="127">
        <f t="shared" si="307"/>
        <v>5</v>
      </c>
      <c r="L434" s="152" t="s">
        <v>2868</v>
      </c>
      <c r="M434" s="153" t="str">
        <f>IFERROR(VLOOKUP($L434,'2-2 引出数据_合同数据仓库'!$B$2:$BP$10000,3,FALSE),0)</f>
        <v>深圳金地中心柴油发电机组维保服务合同</v>
      </c>
      <c r="N434" s="127"/>
      <c r="O434" s="153">
        <f>IFERROR(VLOOKUP((LEFT(VLOOKUP($L434,'2-2 引出数据_合同数据仓库'!$B$2:$BP$10000,64,FALSE),15)&amp;(RIGHT(VLOOKUP($L434,'2-2 引出数据_合同数据仓库'!$B$2:$BP$10000,64,FALSE),4)+1)),'2-2 引出数据_合同数据仓库'!$B$2:$BP$10000,3,FALSE),0)</f>
        <v>0</v>
      </c>
      <c r="P434" s="127"/>
      <c r="Q434" s="127" t="str">
        <f>IFERROR(VLOOKUP($L434,'2-2 引出数据_合同数据仓库'!$B$2:$BP$10000,28,FALSE),0)</f>
        <v>2023-11-01</v>
      </c>
      <c r="R434" s="127" t="str">
        <f>IFERROR(VLOOKUP($L434,'2-2 引出数据_合同数据仓库'!$B$2:$BP$10000,29,FALSE),0)</f>
        <v>2024-01-01</v>
      </c>
      <c r="S434" s="127" t="str">
        <f>IFERROR(VLOOKUP($L434,'2-2 引出数据_合同数据仓库'!$B$2:$BP$10000,4,FALSE),0)</f>
        <v>2024-09-30</v>
      </c>
      <c r="T434" s="127"/>
      <c r="U434" s="127">
        <f>IFERROR(VLOOKUP($L434,'2-2 引出数据_合同数据仓库'!$B$2:$BP$10000,15,FALSE),0)</f>
        <v>7200</v>
      </c>
      <c r="V434" s="127">
        <f t="shared" si="236"/>
        <v>9591.24087591241</v>
      </c>
      <c r="W434" s="127"/>
      <c r="X434" s="159">
        <v>45658</v>
      </c>
      <c r="Y434" s="159">
        <f t="shared" si="237"/>
        <v>45688</v>
      </c>
      <c r="Z434" s="163">
        <f t="shared" si="238"/>
        <v>0</v>
      </c>
      <c r="AA434" s="159">
        <f t="shared" si="239"/>
        <v>45689</v>
      </c>
      <c r="AB434" s="159">
        <f t="shared" si="240"/>
        <v>45716</v>
      </c>
      <c r="AC434" s="163">
        <f t="shared" si="241"/>
        <v>0</v>
      </c>
      <c r="AD434" s="159">
        <f t="shared" si="242"/>
        <v>45717</v>
      </c>
      <c r="AE434" s="159">
        <f t="shared" si="243"/>
        <v>45747</v>
      </c>
      <c r="AF434" s="163">
        <f t="shared" si="244"/>
        <v>0</v>
      </c>
      <c r="AG434" s="159">
        <f t="shared" si="245"/>
        <v>45748</v>
      </c>
      <c r="AH434" s="159">
        <f t="shared" si="246"/>
        <v>45777</v>
      </c>
      <c r="AI434" s="163">
        <f t="shared" si="247"/>
        <v>0</v>
      </c>
      <c r="AJ434" s="159">
        <f t="shared" si="248"/>
        <v>45778</v>
      </c>
      <c r="AK434" s="159">
        <f t="shared" si="249"/>
        <v>45808</v>
      </c>
      <c r="AL434" s="163">
        <f t="shared" si="250"/>
        <v>0</v>
      </c>
      <c r="AM434" s="159">
        <f t="shared" si="251"/>
        <v>45809</v>
      </c>
      <c r="AN434" s="159">
        <f t="shared" si="252"/>
        <v>45838</v>
      </c>
      <c r="AO434" s="163">
        <f t="shared" si="253"/>
        <v>0</v>
      </c>
      <c r="AP434" s="159">
        <f t="shared" si="254"/>
        <v>45839</v>
      </c>
      <c r="AQ434" s="159">
        <f t="shared" si="255"/>
        <v>45869</v>
      </c>
      <c r="AR434" s="163">
        <f t="shared" si="256"/>
        <v>0</v>
      </c>
      <c r="AS434" s="159">
        <f t="shared" si="257"/>
        <v>45870</v>
      </c>
      <c r="AT434" s="159">
        <f t="shared" si="258"/>
        <v>45900</v>
      </c>
      <c r="AU434" s="163">
        <f t="shared" si="259"/>
        <v>0</v>
      </c>
      <c r="AV434" s="159">
        <f t="shared" si="260"/>
        <v>45901</v>
      </c>
      <c r="AW434" s="159">
        <f t="shared" si="261"/>
        <v>45930</v>
      </c>
      <c r="AX434" s="163">
        <f t="shared" si="262"/>
        <v>0</v>
      </c>
      <c r="AY434" s="159">
        <f t="shared" si="263"/>
        <v>45931</v>
      </c>
      <c r="AZ434" s="159">
        <f t="shared" si="264"/>
        <v>45961</v>
      </c>
      <c r="BA434" s="163">
        <f t="shared" si="265"/>
        <v>0</v>
      </c>
      <c r="BB434" s="159">
        <f t="shared" si="266"/>
        <v>45962</v>
      </c>
      <c r="BC434" s="159">
        <f t="shared" si="267"/>
        <v>45991</v>
      </c>
      <c r="BD434" s="163">
        <f t="shared" si="268"/>
        <v>0</v>
      </c>
      <c r="BE434" s="159">
        <f t="shared" si="269"/>
        <v>45992</v>
      </c>
      <c r="BF434" s="159">
        <f t="shared" si="270"/>
        <v>46022</v>
      </c>
      <c r="BG434" s="163">
        <f t="shared" si="271"/>
        <v>0</v>
      </c>
      <c r="BH434" s="159">
        <v>46023</v>
      </c>
      <c r="BI434" s="159">
        <f t="shared" si="272"/>
        <v>46053</v>
      </c>
      <c r="BJ434" s="163">
        <f t="shared" si="273"/>
        <v>0</v>
      </c>
      <c r="BK434" s="159">
        <f t="shared" si="274"/>
        <v>46054</v>
      </c>
      <c r="BL434" s="159">
        <f t="shared" si="275"/>
        <v>46081</v>
      </c>
      <c r="BM434" s="163">
        <f t="shared" si="276"/>
        <v>0</v>
      </c>
      <c r="BN434" s="159">
        <f t="shared" si="277"/>
        <v>46082</v>
      </c>
      <c r="BO434" s="159">
        <f t="shared" si="278"/>
        <v>46112</v>
      </c>
      <c r="BP434" s="163">
        <f t="shared" si="279"/>
        <v>0</v>
      </c>
      <c r="BQ434" s="159">
        <f t="shared" si="280"/>
        <v>46113</v>
      </c>
      <c r="BR434" s="159">
        <f t="shared" si="281"/>
        <v>46142</v>
      </c>
      <c r="BS434" s="163">
        <f t="shared" si="282"/>
        <v>0</v>
      </c>
      <c r="BT434" s="159">
        <f t="shared" si="283"/>
        <v>46143</v>
      </c>
      <c r="BU434" s="159">
        <f t="shared" si="284"/>
        <v>46173</v>
      </c>
      <c r="BV434" s="163">
        <f t="shared" si="285"/>
        <v>0</v>
      </c>
      <c r="BW434" s="159">
        <f t="shared" si="286"/>
        <v>46174</v>
      </c>
      <c r="BX434" s="159">
        <f t="shared" si="287"/>
        <v>46203</v>
      </c>
      <c r="BY434" s="163">
        <f t="shared" si="288"/>
        <v>0</v>
      </c>
      <c r="BZ434" s="159">
        <f t="shared" si="289"/>
        <v>46204</v>
      </c>
      <c r="CA434" s="159">
        <f t="shared" si="290"/>
        <v>46234</v>
      </c>
      <c r="CB434" s="163">
        <f t="shared" si="291"/>
        <v>0</v>
      </c>
      <c r="CC434" s="159">
        <f t="shared" si="292"/>
        <v>46235</v>
      </c>
      <c r="CD434" s="159">
        <f t="shared" si="293"/>
        <v>46265</v>
      </c>
      <c r="CE434" s="163">
        <f t="shared" si="294"/>
        <v>0</v>
      </c>
      <c r="CF434" s="159">
        <f t="shared" si="295"/>
        <v>46266</v>
      </c>
      <c r="CG434" s="159">
        <f t="shared" si="296"/>
        <v>46295</v>
      </c>
      <c r="CH434" s="163">
        <f t="shared" si="297"/>
        <v>0</v>
      </c>
      <c r="CI434" s="159">
        <f t="shared" si="298"/>
        <v>46296</v>
      </c>
      <c r="CJ434" s="159">
        <f t="shared" si="299"/>
        <v>46326</v>
      </c>
      <c r="CK434" s="163">
        <f t="shared" si="300"/>
        <v>0</v>
      </c>
      <c r="CL434" s="159">
        <f t="shared" si="301"/>
        <v>46327</v>
      </c>
      <c r="CM434" s="159">
        <f t="shared" si="302"/>
        <v>46356</v>
      </c>
      <c r="CN434" s="163">
        <f t="shared" si="303"/>
        <v>0</v>
      </c>
      <c r="CO434" s="159">
        <f t="shared" si="304"/>
        <v>46357</v>
      </c>
      <c r="CP434" s="159">
        <f t="shared" si="305"/>
        <v>46387</v>
      </c>
      <c r="CQ434" s="163">
        <f t="shared" si="306"/>
        <v>0</v>
      </c>
    </row>
    <row r="435" s="85" customFormat="1" ht="24" customHeight="1" outlineLevel="3" spans="1:95">
      <c r="A435" s="124"/>
      <c r="B435" s="125"/>
      <c r="C435" s="126"/>
      <c r="D435" s="124"/>
      <c r="E435" s="125"/>
      <c r="F435" s="125"/>
      <c r="G435" s="125"/>
      <c r="H435" s="127"/>
      <c r="I435" s="127"/>
      <c r="J435" s="127">
        <f t="shared" si="235"/>
        <v>0</v>
      </c>
      <c r="K435" s="127">
        <f t="shared" si="307"/>
        <v>6</v>
      </c>
      <c r="L435" s="152" t="s">
        <v>2869</v>
      </c>
      <c r="M435" s="153" t="str">
        <f>IFERROR(VLOOKUP($L435,'2-2 引出数据_合同数据仓库'!$B$2:$BP$10000,3,FALSE),0)</f>
        <v>深圳金地中心VAV变风量系统维保合同</v>
      </c>
      <c r="N435" s="127"/>
      <c r="O435" s="153">
        <f>IFERROR(VLOOKUP((LEFT(VLOOKUP($L435,'2-2 引出数据_合同数据仓库'!$B$2:$BP$10000,64,FALSE),15)&amp;(RIGHT(VLOOKUP($L435,'2-2 引出数据_合同数据仓库'!$B$2:$BP$10000,64,FALSE),4)+1)),'2-2 引出数据_合同数据仓库'!$B$2:$BP$10000,3,FALSE),0)</f>
        <v>0</v>
      </c>
      <c r="P435" s="127"/>
      <c r="Q435" s="127" t="str">
        <f>IFERROR(VLOOKUP($L435,'2-2 引出数据_合同数据仓库'!$B$2:$BP$10000,28,FALSE),0)</f>
        <v>2023-12-04</v>
      </c>
      <c r="R435" s="127" t="str">
        <f>IFERROR(VLOOKUP($L435,'2-2 引出数据_合同数据仓库'!$B$2:$BP$10000,29,FALSE),0)</f>
        <v>2024-01-01</v>
      </c>
      <c r="S435" s="127" t="str">
        <f>IFERROR(VLOOKUP($L435,'2-2 引出数据_合同数据仓库'!$B$2:$BP$10000,4,FALSE),0)</f>
        <v>2024-12-31</v>
      </c>
      <c r="T435" s="127"/>
      <c r="U435" s="127">
        <f>IFERROR(VLOOKUP($L435,'2-2 引出数据_合同数据仓库'!$B$2:$BP$10000,15,FALSE),0)</f>
        <v>128000</v>
      </c>
      <c r="V435" s="127">
        <f t="shared" si="236"/>
        <v>127650.273224044</v>
      </c>
      <c r="W435" s="127"/>
      <c r="X435" s="159">
        <v>45658</v>
      </c>
      <c r="Y435" s="159">
        <f t="shared" si="237"/>
        <v>45688</v>
      </c>
      <c r="Z435" s="163">
        <f t="shared" si="238"/>
        <v>0</v>
      </c>
      <c r="AA435" s="159">
        <f t="shared" si="239"/>
        <v>45689</v>
      </c>
      <c r="AB435" s="159">
        <f t="shared" si="240"/>
        <v>45716</v>
      </c>
      <c r="AC435" s="163">
        <f t="shared" si="241"/>
        <v>0</v>
      </c>
      <c r="AD435" s="159">
        <f t="shared" si="242"/>
        <v>45717</v>
      </c>
      <c r="AE435" s="159">
        <f t="shared" si="243"/>
        <v>45747</v>
      </c>
      <c r="AF435" s="163">
        <f t="shared" si="244"/>
        <v>0</v>
      </c>
      <c r="AG435" s="159">
        <f t="shared" si="245"/>
        <v>45748</v>
      </c>
      <c r="AH435" s="159">
        <f t="shared" si="246"/>
        <v>45777</v>
      </c>
      <c r="AI435" s="163">
        <f t="shared" si="247"/>
        <v>0</v>
      </c>
      <c r="AJ435" s="159">
        <f t="shared" si="248"/>
        <v>45778</v>
      </c>
      <c r="AK435" s="159">
        <f t="shared" si="249"/>
        <v>45808</v>
      </c>
      <c r="AL435" s="163">
        <f t="shared" si="250"/>
        <v>0</v>
      </c>
      <c r="AM435" s="159">
        <f t="shared" si="251"/>
        <v>45809</v>
      </c>
      <c r="AN435" s="159">
        <f t="shared" si="252"/>
        <v>45838</v>
      </c>
      <c r="AO435" s="163">
        <f t="shared" si="253"/>
        <v>0</v>
      </c>
      <c r="AP435" s="159">
        <f t="shared" si="254"/>
        <v>45839</v>
      </c>
      <c r="AQ435" s="159">
        <f t="shared" si="255"/>
        <v>45869</v>
      </c>
      <c r="AR435" s="163">
        <f t="shared" si="256"/>
        <v>0</v>
      </c>
      <c r="AS435" s="159">
        <f t="shared" si="257"/>
        <v>45870</v>
      </c>
      <c r="AT435" s="159">
        <f t="shared" si="258"/>
        <v>45900</v>
      </c>
      <c r="AU435" s="163">
        <f t="shared" si="259"/>
        <v>0</v>
      </c>
      <c r="AV435" s="159">
        <f t="shared" si="260"/>
        <v>45901</v>
      </c>
      <c r="AW435" s="159">
        <f t="shared" si="261"/>
        <v>45930</v>
      </c>
      <c r="AX435" s="163">
        <f t="shared" si="262"/>
        <v>0</v>
      </c>
      <c r="AY435" s="159">
        <f t="shared" si="263"/>
        <v>45931</v>
      </c>
      <c r="AZ435" s="159">
        <f t="shared" si="264"/>
        <v>45961</v>
      </c>
      <c r="BA435" s="163">
        <f t="shared" si="265"/>
        <v>0</v>
      </c>
      <c r="BB435" s="159">
        <f t="shared" si="266"/>
        <v>45962</v>
      </c>
      <c r="BC435" s="159">
        <f t="shared" si="267"/>
        <v>45991</v>
      </c>
      <c r="BD435" s="163">
        <f t="shared" si="268"/>
        <v>0</v>
      </c>
      <c r="BE435" s="159">
        <f t="shared" si="269"/>
        <v>45992</v>
      </c>
      <c r="BF435" s="159">
        <f t="shared" si="270"/>
        <v>46022</v>
      </c>
      <c r="BG435" s="163">
        <f t="shared" si="271"/>
        <v>0</v>
      </c>
      <c r="BH435" s="159">
        <v>46023</v>
      </c>
      <c r="BI435" s="159">
        <f t="shared" si="272"/>
        <v>46053</v>
      </c>
      <c r="BJ435" s="163">
        <f t="shared" si="273"/>
        <v>0</v>
      </c>
      <c r="BK435" s="159">
        <f t="shared" si="274"/>
        <v>46054</v>
      </c>
      <c r="BL435" s="159">
        <f t="shared" si="275"/>
        <v>46081</v>
      </c>
      <c r="BM435" s="163">
        <f t="shared" si="276"/>
        <v>0</v>
      </c>
      <c r="BN435" s="159">
        <f t="shared" si="277"/>
        <v>46082</v>
      </c>
      <c r="BO435" s="159">
        <f t="shared" si="278"/>
        <v>46112</v>
      </c>
      <c r="BP435" s="163">
        <f t="shared" si="279"/>
        <v>0</v>
      </c>
      <c r="BQ435" s="159">
        <f t="shared" si="280"/>
        <v>46113</v>
      </c>
      <c r="BR435" s="159">
        <f t="shared" si="281"/>
        <v>46142</v>
      </c>
      <c r="BS435" s="163">
        <f t="shared" si="282"/>
        <v>0</v>
      </c>
      <c r="BT435" s="159">
        <f t="shared" si="283"/>
        <v>46143</v>
      </c>
      <c r="BU435" s="159">
        <f t="shared" si="284"/>
        <v>46173</v>
      </c>
      <c r="BV435" s="163">
        <f t="shared" si="285"/>
        <v>0</v>
      </c>
      <c r="BW435" s="159">
        <f t="shared" si="286"/>
        <v>46174</v>
      </c>
      <c r="BX435" s="159">
        <f t="shared" si="287"/>
        <v>46203</v>
      </c>
      <c r="BY435" s="163">
        <f t="shared" si="288"/>
        <v>0</v>
      </c>
      <c r="BZ435" s="159">
        <f t="shared" si="289"/>
        <v>46204</v>
      </c>
      <c r="CA435" s="159">
        <f t="shared" si="290"/>
        <v>46234</v>
      </c>
      <c r="CB435" s="163">
        <f t="shared" si="291"/>
        <v>0</v>
      </c>
      <c r="CC435" s="159">
        <f t="shared" si="292"/>
        <v>46235</v>
      </c>
      <c r="CD435" s="159">
        <f t="shared" si="293"/>
        <v>46265</v>
      </c>
      <c r="CE435" s="163">
        <f t="shared" si="294"/>
        <v>0</v>
      </c>
      <c r="CF435" s="159">
        <f t="shared" si="295"/>
        <v>46266</v>
      </c>
      <c r="CG435" s="159">
        <f t="shared" si="296"/>
        <v>46295</v>
      </c>
      <c r="CH435" s="163">
        <f t="shared" si="297"/>
        <v>0</v>
      </c>
      <c r="CI435" s="159">
        <f t="shared" si="298"/>
        <v>46296</v>
      </c>
      <c r="CJ435" s="159">
        <f t="shared" si="299"/>
        <v>46326</v>
      </c>
      <c r="CK435" s="163">
        <f t="shared" si="300"/>
        <v>0</v>
      </c>
      <c r="CL435" s="159">
        <f t="shared" si="301"/>
        <v>46327</v>
      </c>
      <c r="CM435" s="159">
        <f t="shared" si="302"/>
        <v>46356</v>
      </c>
      <c r="CN435" s="163">
        <f t="shared" si="303"/>
        <v>0</v>
      </c>
      <c r="CO435" s="159">
        <f t="shared" si="304"/>
        <v>46357</v>
      </c>
      <c r="CP435" s="159">
        <f t="shared" si="305"/>
        <v>46387</v>
      </c>
      <c r="CQ435" s="163">
        <f t="shared" si="306"/>
        <v>0</v>
      </c>
    </row>
    <row r="436" s="85" customFormat="1" ht="24" customHeight="1" outlineLevel="3" spans="1:95">
      <c r="A436" s="124"/>
      <c r="B436" s="125"/>
      <c r="C436" s="126"/>
      <c r="D436" s="124"/>
      <c r="E436" s="125"/>
      <c r="F436" s="125"/>
      <c r="G436" s="125"/>
      <c r="H436" s="127"/>
      <c r="I436" s="127"/>
      <c r="J436" s="127">
        <f t="shared" si="235"/>
        <v>0</v>
      </c>
      <c r="K436" s="127">
        <f t="shared" si="307"/>
        <v>7</v>
      </c>
      <c r="L436" s="152" t="s">
        <v>2870</v>
      </c>
      <c r="M436" s="153" t="str">
        <f>IFERROR(VLOOKUP($L436,'2-2 引出数据_合同数据仓库'!$B$2:$BP$10000,3,FALSE),0)</f>
        <v>深圳金地中心幕墙维保合同</v>
      </c>
      <c r="N436" s="127"/>
      <c r="O436" s="153">
        <f>IFERROR(VLOOKUP((LEFT(VLOOKUP($L436,'2-2 引出数据_合同数据仓库'!$B$2:$BP$10000,64,FALSE),15)&amp;(RIGHT(VLOOKUP($L436,'2-2 引出数据_合同数据仓库'!$B$2:$BP$10000,64,FALSE),4)+1)),'2-2 引出数据_合同数据仓库'!$B$2:$BP$10000,3,FALSE),0)</f>
        <v>0</v>
      </c>
      <c r="P436" s="127"/>
      <c r="Q436" s="127" t="str">
        <f>IFERROR(VLOOKUP($L436,'2-2 引出数据_合同数据仓库'!$B$2:$BP$10000,28,FALSE),0)</f>
        <v>2023-03-24</v>
      </c>
      <c r="R436" s="127" t="str">
        <f>IFERROR(VLOOKUP($L436,'2-2 引出数据_合同数据仓库'!$B$2:$BP$10000,29,FALSE),0)</f>
        <v>2023-04-01</v>
      </c>
      <c r="S436" s="127" t="str">
        <f>IFERROR(VLOOKUP($L436,'2-2 引出数据_合同数据仓库'!$B$2:$BP$10000,4,FALSE),0)</f>
        <v>2024-04-30</v>
      </c>
      <c r="T436" s="127"/>
      <c r="U436" s="127">
        <f>IFERROR(VLOOKUP($L436,'2-2 引出数据_合同数据仓库'!$B$2:$BP$10000,15,FALSE),0)</f>
        <v>84000</v>
      </c>
      <c r="V436" s="127">
        <f t="shared" si="236"/>
        <v>77424.2424242424</v>
      </c>
      <c r="W436" s="127"/>
      <c r="X436" s="159">
        <v>45658</v>
      </c>
      <c r="Y436" s="159">
        <f t="shared" si="237"/>
        <v>45688</v>
      </c>
      <c r="Z436" s="163">
        <f t="shared" si="238"/>
        <v>0</v>
      </c>
      <c r="AA436" s="159">
        <f t="shared" si="239"/>
        <v>45689</v>
      </c>
      <c r="AB436" s="159">
        <f t="shared" si="240"/>
        <v>45716</v>
      </c>
      <c r="AC436" s="163">
        <f t="shared" si="241"/>
        <v>0</v>
      </c>
      <c r="AD436" s="159">
        <f t="shared" si="242"/>
        <v>45717</v>
      </c>
      <c r="AE436" s="159">
        <f t="shared" si="243"/>
        <v>45747</v>
      </c>
      <c r="AF436" s="163">
        <f t="shared" si="244"/>
        <v>0</v>
      </c>
      <c r="AG436" s="159">
        <f t="shared" si="245"/>
        <v>45748</v>
      </c>
      <c r="AH436" s="159">
        <f t="shared" si="246"/>
        <v>45777</v>
      </c>
      <c r="AI436" s="163">
        <f t="shared" si="247"/>
        <v>0</v>
      </c>
      <c r="AJ436" s="159">
        <f t="shared" si="248"/>
        <v>45778</v>
      </c>
      <c r="AK436" s="159">
        <f t="shared" si="249"/>
        <v>45808</v>
      </c>
      <c r="AL436" s="163">
        <f t="shared" si="250"/>
        <v>0</v>
      </c>
      <c r="AM436" s="159">
        <f t="shared" si="251"/>
        <v>45809</v>
      </c>
      <c r="AN436" s="159">
        <f t="shared" si="252"/>
        <v>45838</v>
      </c>
      <c r="AO436" s="163">
        <f t="shared" si="253"/>
        <v>0</v>
      </c>
      <c r="AP436" s="159">
        <f t="shared" si="254"/>
        <v>45839</v>
      </c>
      <c r="AQ436" s="159">
        <f t="shared" si="255"/>
        <v>45869</v>
      </c>
      <c r="AR436" s="163">
        <f t="shared" si="256"/>
        <v>0</v>
      </c>
      <c r="AS436" s="159">
        <f t="shared" si="257"/>
        <v>45870</v>
      </c>
      <c r="AT436" s="159">
        <f t="shared" si="258"/>
        <v>45900</v>
      </c>
      <c r="AU436" s="163">
        <f t="shared" si="259"/>
        <v>0</v>
      </c>
      <c r="AV436" s="159">
        <f t="shared" si="260"/>
        <v>45901</v>
      </c>
      <c r="AW436" s="159">
        <f t="shared" si="261"/>
        <v>45930</v>
      </c>
      <c r="AX436" s="163">
        <f t="shared" si="262"/>
        <v>0</v>
      </c>
      <c r="AY436" s="159">
        <f t="shared" si="263"/>
        <v>45931</v>
      </c>
      <c r="AZ436" s="159">
        <f t="shared" si="264"/>
        <v>45961</v>
      </c>
      <c r="BA436" s="163">
        <f t="shared" si="265"/>
        <v>0</v>
      </c>
      <c r="BB436" s="159">
        <f t="shared" si="266"/>
        <v>45962</v>
      </c>
      <c r="BC436" s="159">
        <f t="shared" si="267"/>
        <v>45991</v>
      </c>
      <c r="BD436" s="163">
        <f t="shared" si="268"/>
        <v>0</v>
      </c>
      <c r="BE436" s="159">
        <f t="shared" si="269"/>
        <v>45992</v>
      </c>
      <c r="BF436" s="159">
        <f t="shared" si="270"/>
        <v>46022</v>
      </c>
      <c r="BG436" s="163">
        <f t="shared" si="271"/>
        <v>0</v>
      </c>
      <c r="BH436" s="159">
        <v>46023</v>
      </c>
      <c r="BI436" s="159">
        <f t="shared" si="272"/>
        <v>46053</v>
      </c>
      <c r="BJ436" s="163">
        <f t="shared" si="273"/>
        <v>0</v>
      </c>
      <c r="BK436" s="159">
        <f t="shared" si="274"/>
        <v>46054</v>
      </c>
      <c r="BL436" s="159">
        <f t="shared" si="275"/>
        <v>46081</v>
      </c>
      <c r="BM436" s="163">
        <f t="shared" si="276"/>
        <v>0</v>
      </c>
      <c r="BN436" s="159">
        <f t="shared" si="277"/>
        <v>46082</v>
      </c>
      <c r="BO436" s="159">
        <f t="shared" si="278"/>
        <v>46112</v>
      </c>
      <c r="BP436" s="163">
        <f t="shared" si="279"/>
        <v>0</v>
      </c>
      <c r="BQ436" s="159">
        <f t="shared" si="280"/>
        <v>46113</v>
      </c>
      <c r="BR436" s="159">
        <f t="shared" si="281"/>
        <v>46142</v>
      </c>
      <c r="BS436" s="163">
        <f t="shared" si="282"/>
        <v>0</v>
      </c>
      <c r="BT436" s="159">
        <f t="shared" si="283"/>
        <v>46143</v>
      </c>
      <c r="BU436" s="159">
        <f t="shared" si="284"/>
        <v>46173</v>
      </c>
      <c r="BV436" s="163">
        <f t="shared" si="285"/>
        <v>0</v>
      </c>
      <c r="BW436" s="159">
        <f t="shared" si="286"/>
        <v>46174</v>
      </c>
      <c r="BX436" s="159">
        <f t="shared" si="287"/>
        <v>46203</v>
      </c>
      <c r="BY436" s="163">
        <f t="shared" si="288"/>
        <v>0</v>
      </c>
      <c r="BZ436" s="159">
        <f t="shared" si="289"/>
        <v>46204</v>
      </c>
      <c r="CA436" s="159">
        <f t="shared" si="290"/>
        <v>46234</v>
      </c>
      <c r="CB436" s="163">
        <f t="shared" si="291"/>
        <v>0</v>
      </c>
      <c r="CC436" s="159">
        <f t="shared" si="292"/>
        <v>46235</v>
      </c>
      <c r="CD436" s="159">
        <f t="shared" si="293"/>
        <v>46265</v>
      </c>
      <c r="CE436" s="163">
        <f t="shared" si="294"/>
        <v>0</v>
      </c>
      <c r="CF436" s="159">
        <f t="shared" si="295"/>
        <v>46266</v>
      </c>
      <c r="CG436" s="159">
        <f t="shared" si="296"/>
        <v>46295</v>
      </c>
      <c r="CH436" s="163">
        <f t="shared" si="297"/>
        <v>0</v>
      </c>
      <c r="CI436" s="159">
        <f t="shared" si="298"/>
        <v>46296</v>
      </c>
      <c r="CJ436" s="159">
        <f t="shared" si="299"/>
        <v>46326</v>
      </c>
      <c r="CK436" s="163">
        <f t="shared" si="300"/>
        <v>0</v>
      </c>
      <c r="CL436" s="159">
        <f t="shared" si="301"/>
        <v>46327</v>
      </c>
      <c r="CM436" s="159">
        <f t="shared" si="302"/>
        <v>46356</v>
      </c>
      <c r="CN436" s="163">
        <f t="shared" si="303"/>
        <v>0</v>
      </c>
      <c r="CO436" s="159">
        <f t="shared" si="304"/>
        <v>46357</v>
      </c>
      <c r="CP436" s="159">
        <f t="shared" si="305"/>
        <v>46387</v>
      </c>
      <c r="CQ436" s="163">
        <f t="shared" si="306"/>
        <v>0</v>
      </c>
    </row>
    <row r="437" s="85" customFormat="1" ht="24" customHeight="1" outlineLevel="4" spans="1:95">
      <c r="A437" s="128"/>
      <c r="B437" s="129"/>
      <c r="C437" s="129"/>
      <c r="D437" s="129"/>
      <c r="E437" s="129"/>
      <c r="F437" s="129"/>
      <c r="G437" s="130"/>
      <c r="H437" s="131"/>
      <c r="I437" s="131"/>
      <c r="J437" s="131"/>
      <c r="K437" s="131"/>
      <c r="L437" s="154"/>
      <c r="M437" s="154"/>
      <c r="N437" s="131"/>
      <c r="O437" s="131"/>
      <c r="P437" s="131"/>
      <c r="Q437" s="131"/>
      <c r="R437" s="131"/>
      <c r="S437" s="131"/>
      <c r="T437" s="131"/>
      <c r="U437" s="131"/>
      <c r="V437" s="131"/>
      <c r="W437" s="131"/>
      <c r="X437" s="131"/>
      <c r="Y437" s="131"/>
      <c r="Z437" s="131"/>
      <c r="AA437" s="131"/>
      <c r="AB437" s="131"/>
      <c r="AC437" s="131"/>
      <c r="AD437" s="131"/>
      <c r="AE437" s="131"/>
      <c r="AF437" s="131"/>
      <c r="AG437" s="131"/>
      <c r="AH437" s="131"/>
      <c r="AI437" s="131"/>
      <c r="AJ437" s="131"/>
      <c r="AK437" s="131"/>
      <c r="AL437" s="131"/>
      <c r="AM437" s="131"/>
      <c r="AN437" s="131"/>
      <c r="AO437" s="131"/>
      <c r="AP437" s="131"/>
      <c r="AQ437" s="131"/>
      <c r="AR437" s="131"/>
      <c r="AS437" s="131"/>
      <c r="AT437" s="131"/>
      <c r="AU437" s="131"/>
      <c r="AV437" s="131"/>
      <c r="AW437" s="131"/>
      <c r="AX437" s="131"/>
      <c r="AY437" s="131"/>
      <c r="AZ437" s="131"/>
      <c r="BA437" s="131"/>
      <c r="BB437" s="131"/>
      <c r="BC437" s="131"/>
      <c r="BD437" s="131"/>
      <c r="BE437" s="131"/>
      <c r="BF437" s="131"/>
      <c r="BG437" s="131"/>
      <c r="BH437" s="131"/>
      <c r="BI437" s="131"/>
      <c r="BJ437" s="131"/>
      <c r="BK437" s="131"/>
      <c r="BL437" s="131"/>
      <c r="BM437" s="131"/>
      <c r="BN437" s="131"/>
      <c r="BO437" s="131"/>
      <c r="BP437" s="131"/>
      <c r="BQ437" s="131"/>
      <c r="BR437" s="131"/>
      <c r="BS437" s="131"/>
      <c r="BT437" s="131"/>
      <c r="BU437" s="131"/>
      <c r="BV437" s="131"/>
      <c r="BW437" s="131"/>
      <c r="BX437" s="131"/>
      <c r="BY437" s="131"/>
      <c r="BZ437" s="131"/>
      <c r="CA437" s="131"/>
      <c r="CB437" s="131"/>
      <c r="CC437" s="131"/>
      <c r="CD437" s="131"/>
      <c r="CE437" s="131"/>
      <c r="CF437" s="131"/>
      <c r="CG437" s="131"/>
      <c r="CH437" s="131"/>
      <c r="CI437" s="131"/>
      <c r="CJ437" s="131"/>
      <c r="CK437" s="131"/>
      <c r="CL437" s="131"/>
      <c r="CM437" s="131"/>
      <c r="CN437" s="131"/>
      <c r="CO437" s="131"/>
      <c r="CP437" s="131"/>
      <c r="CQ437" s="131"/>
    </row>
    <row r="438" s="85" customFormat="1" ht="24" customHeight="1" outlineLevel="4" spans="1:95">
      <c r="A438" s="128" t="s">
        <v>2815</v>
      </c>
      <c r="B438" s="129"/>
      <c r="C438" s="129"/>
      <c r="D438" s="129"/>
      <c r="E438" s="129"/>
      <c r="F438" s="129"/>
      <c r="G438" s="130"/>
      <c r="H438" s="131"/>
      <c r="I438" s="131"/>
      <c r="J438" s="131"/>
      <c r="K438" s="131"/>
      <c r="L438" s="154"/>
      <c r="M438" s="154"/>
      <c r="N438" s="131"/>
      <c r="O438" s="131"/>
      <c r="P438" s="131"/>
      <c r="Q438" s="131"/>
      <c r="R438" s="131"/>
      <c r="S438" s="131"/>
      <c r="T438" s="131"/>
      <c r="U438" s="131"/>
      <c r="V438" s="131"/>
      <c r="W438" s="131"/>
      <c r="X438" s="131"/>
      <c r="Y438" s="131"/>
      <c r="Z438" s="131"/>
      <c r="AA438" s="131"/>
      <c r="AB438" s="131"/>
      <c r="AC438" s="131"/>
      <c r="AD438" s="131"/>
      <c r="AE438" s="131"/>
      <c r="AF438" s="131"/>
      <c r="AG438" s="131"/>
      <c r="AH438" s="131"/>
      <c r="AI438" s="131"/>
      <c r="AJ438" s="131"/>
      <c r="AK438" s="131"/>
      <c r="AL438" s="131"/>
      <c r="AM438" s="131"/>
      <c r="AN438" s="131"/>
      <c r="AO438" s="131"/>
      <c r="AP438" s="131"/>
      <c r="AQ438" s="131"/>
      <c r="AR438" s="131"/>
      <c r="AS438" s="131"/>
      <c r="AT438" s="131"/>
      <c r="AU438" s="131"/>
      <c r="AV438" s="131"/>
      <c r="AW438" s="131"/>
      <c r="AX438" s="131"/>
      <c r="AY438" s="131"/>
      <c r="AZ438" s="131"/>
      <c r="BA438" s="131"/>
      <c r="BB438" s="131"/>
      <c r="BC438" s="131"/>
      <c r="BD438" s="131"/>
      <c r="BE438" s="131"/>
      <c r="BF438" s="131"/>
      <c r="BG438" s="131"/>
      <c r="BH438" s="131"/>
      <c r="BI438" s="131"/>
      <c r="BJ438" s="131"/>
      <c r="BK438" s="131"/>
      <c r="BL438" s="131"/>
      <c r="BM438" s="131"/>
      <c r="BN438" s="131"/>
      <c r="BO438" s="131"/>
      <c r="BP438" s="131"/>
      <c r="BQ438" s="131"/>
      <c r="BR438" s="131"/>
      <c r="BS438" s="131"/>
      <c r="BT438" s="131"/>
      <c r="BU438" s="131"/>
      <c r="BV438" s="131"/>
      <c r="BW438" s="131"/>
      <c r="BX438" s="131"/>
      <c r="BY438" s="131"/>
      <c r="BZ438" s="131"/>
      <c r="CA438" s="131"/>
      <c r="CB438" s="131"/>
      <c r="CC438" s="131"/>
      <c r="CD438" s="131"/>
      <c r="CE438" s="131"/>
      <c r="CF438" s="131"/>
      <c r="CG438" s="131"/>
      <c r="CH438" s="131"/>
      <c r="CI438" s="131"/>
      <c r="CJ438" s="131"/>
      <c r="CK438" s="131"/>
      <c r="CL438" s="131"/>
      <c r="CM438" s="131"/>
      <c r="CN438" s="131"/>
      <c r="CO438" s="131"/>
      <c r="CP438" s="131"/>
      <c r="CQ438" s="131"/>
    </row>
    <row r="439" ht="24" customHeight="1" outlineLevel="1" spans="1:95">
      <c r="A439" s="22"/>
      <c r="B439" s="114" t="s">
        <v>788</v>
      </c>
      <c r="C439" s="115" t="s">
        <v>222</v>
      </c>
      <c r="D439" s="22" t="s">
        <v>223</v>
      </c>
      <c r="E439" s="114"/>
      <c r="F439" s="114"/>
      <c r="G439" s="114"/>
      <c r="H439" s="116">
        <f>X439+AA439+AD439+AG439+AJ439+AM439+AP439+AS439+AV439+AY439+BB439+BE439</f>
        <v>0</v>
      </c>
      <c r="I439" s="116">
        <f>Y439+AB439+AE439+AH439+AK439+AN439+AQ439+AT439+AW439+AZ439+BC439+BF439</f>
        <v>-24360.797369863</v>
      </c>
      <c r="J439" s="116">
        <f t="shared" ref="J439:J445" si="308">Z439+AC439+AF439+AI439+AL439+AO439+AR439+AU439+AX439+BA439+BD439+BG439</f>
        <v>24360.797369863</v>
      </c>
      <c r="K439" s="116"/>
      <c r="L439" s="149"/>
      <c r="M439" s="149"/>
      <c r="N439" s="116"/>
      <c r="O439" s="116"/>
      <c r="P439" s="116"/>
      <c r="Q439" s="116"/>
      <c r="R439" s="116"/>
      <c r="S439" s="116"/>
      <c r="T439" s="116"/>
      <c r="U439" s="116"/>
      <c r="V439" s="116"/>
      <c r="W439" s="116"/>
      <c r="X439" s="116">
        <f>VLOOKUP($C439,'1 预算编制表单'!$C:$BJ,27,FALSE)</f>
        <v>0</v>
      </c>
      <c r="Y439" s="116">
        <f>X439-Z439</f>
        <v>-2547.94520547945</v>
      </c>
      <c r="Z439" s="116">
        <f>Z440+Z447+Z453+Z459+Z465+Z471+Z477+Z483+Z489+Z495+Z501+Z507+Z513</f>
        <v>2547.94520547945</v>
      </c>
      <c r="AA439" s="116">
        <f>VLOOKUP($C439,'1 预算编制表单'!$C:$BJ,30,FALSE)</f>
        <v>0</v>
      </c>
      <c r="AB439" s="116">
        <f>AA439-AC439</f>
        <v>-2301.3698630137</v>
      </c>
      <c r="AC439" s="116">
        <f>AC440+AC447+AC453+AC459+AC465+AC471+AC477+AC483+AC489+AC495+AC501+AC507+AC513</f>
        <v>2301.3698630137</v>
      </c>
      <c r="AD439" s="116">
        <f>VLOOKUP($C439,'1 预算编制表单'!$C:$BJ,33,FALSE)</f>
        <v>0</v>
      </c>
      <c r="AE439" s="116">
        <f>AD439-AF439</f>
        <v>-2547.94520547945</v>
      </c>
      <c r="AF439" s="116">
        <f>AF440+AF447+AF453+AF459+AF465+AF471+AF477+AF483+AF489+AF495+AF501+AF507+AF513</f>
        <v>2547.94520547945</v>
      </c>
      <c r="AG439" s="116">
        <f>VLOOKUP($C439,'1 预算编制表单'!$C:$BJ,36,FALSE)</f>
        <v>0</v>
      </c>
      <c r="AH439" s="116">
        <f>AG439-AI439</f>
        <v>-2465.75342465753</v>
      </c>
      <c r="AI439" s="116">
        <f>AI440+AI447+AI453+AI459+AI465+AI471+AI477+AI483+AI489+AI495+AI501+AI507+AI513</f>
        <v>2465.75342465753</v>
      </c>
      <c r="AJ439" s="116">
        <f>VLOOKUP($C439,'1 预算编制表单'!$C:$BJ,39,FALSE)</f>
        <v>0</v>
      </c>
      <c r="AK439" s="116">
        <f>AJ439-AL439</f>
        <v>-2547.94520547945</v>
      </c>
      <c r="AL439" s="116">
        <f>AL440+AL447+AL453+AL459+AL465+AL471+AL477+AL483+AL489+AL495+AL501+AL507+AL513</f>
        <v>2547.94520547945</v>
      </c>
      <c r="AM439" s="116">
        <f>VLOOKUP($C439,'1 预算编制表单'!$C:$BJ,42,FALSE)</f>
        <v>0</v>
      </c>
      <c r="AN439" s="116">
        <f>AM439-AO439</f>
        <v>-2224.65753424658</v>
      </c>
      <c r="AO439" s="116">
        <f>AO440+AO447+AO453+AO459+AO465+AO471+AO477+AO483+AO489+AO495+AO501+AO507+AO513</f>
        <v>2224.65753424658</v>
      </c>
      <c r="AP439" s="116">
        <f>VLOOKUP($C439,'1 预算编制表单'!$C:$BJ,45,FALSE)</f>
        <v>0</v>
      </c>
      <c r="AQ439" s="116">
        <f>AP439-AR439</f>
        <v>-2485.95030136986</v>
      </c>
      <c r="AR439" s="116">
        <f>AR440+AR447+AR453+AR459+AR465+AR471+AR477+AR483+AR489+AR495+AR501+AR507+AR513</f>
        <v>2485.95030136986</v>
      </c>
      <c r="AS439" s="116">
        <f>VLOOKUP($C439,'1 预算编制表单'!$C:$BJ,48,FALSE)</f>
        <v>0</v>
      </c>
      <c r="AT439" s="116">
        <f>AS439-AU439</f>
        <v>-1466.77221917808</v>
      </c>
      <c r="AU439" s="116">
        <f>AU440+AU447+AU453+AU459+AU465+AU471+AU477+AU483+AU489+AU495+AU501+AU507+AU513</f>
        <v>1466.77221917808</v>
      </c>
      <c r="AV439" s="116">
        <f>VLOOKUP($C439,'1 预算编制表单'!$C:$BJ,51,FALSE)</f>
        <v>0</v>
      </c>
      <c r="AW439" s="116">
        <f>AV439-AX439</f>
        <v>-1419.45698630137</v>
      </c>
      <c r="AX439" s="116">
        <f>AX440+AX447+AX453+AX459+AX465+AX471+AX477+AX483+AX489+AX495+AX501+AX507+AX513</f>
        <v>1419.45698630137</v>
      </c>
      <c r="AY439" s="116">
        <f>VLOOKUP($C439,'1 预算编制表单'!$C:$BJ,54,FALSE)</f>
        <v>0</v>
      </c>
      <c r="AZ439" s="116">
        <f>AY439-BA439</f>
        <v>-1466.77221917808</v>
      </c>
      <c r="BA439" s="116">
        <f>BA440+BA447+BA453+BA459+BA465+BA471+BA477+BA483+BA489+BA495+BA501+BA507+BA513</f>
        <v>1466.77221917808</v>
      </c>
      <c r="BB439" s="116">
        <f>VLOOKUP($C439,'1 预算编制表单'!$C:$BJ,57,FALSE)</f>
        <v>0</v>
      </c>
      <c r="BC439" s="116">
        <f>BB439-BD439</f>
        <v>-1419.45698630137</v>
      </c>
      <c r="BD439" s="116">
        <f>BD440+BD447+BD453+BD459+BD465+BD471+BD477+BD483+BD489+BD495+BD501+BD507+BD513</f>
        <v>1419.45698630137</v>
      </c>
      <c r="BE439" s="116">
        <f>VLOOKUP($C439,'1 预算编制表单'!$C:$BJ,60,FALSE)</f>
        <v>0</v>
      </c>
      <c r="BF439" s="116">
        <f>BE439-BG439</f>
        <v>-1466.77221917808</v>
      </c>
      <c r="BG439" s="116">
        <f>BG440+BG447+BG453+BG459+BG465+BG471+BG477+BG483+BG489+BG495+BG501+BG507+BG513</f>
        <v>1466.77221917808</v>
      </c>
      <c r="BH439" s="116">
        <f>VLOOKUP($C439,'1 预算编制表单'!$C:$BJ,27,FALSE)</f>
        <v>0</v>
      </c>
      <c r="BI439" s="116">
        <f>BH439-BJ439</f>
        <v>-617.457150684932</v>
      </c>
      <c r="BJ439" s="116">
        <f>BJ440+BJ447+BJ453+BJ459+BJ465+BJ471+BJ477+BJ483+BJ489+BJ495+BJ501+BJ507+BJ513</f>
        <v>617.457150684932</v>
      </c>
      <c r="BK439" s="116">
        <f>VLOOKUP($C439,'1 预算编制表单'!$C:$BJ,30,FALSE)</f>
        <v>0</v>
      </c>
      <c r="BL439" s="116">
        <f>BK439-BM439</f>
        <v>-557.703232876712</v>
      </c>
      <c r="BM439" s="116">
        <f>BM440+BM447+BM453+BM459+BM465+BM471+BM477+BM483+BM489+BM495+BM501+BM507+BM513</f>
        <v>557.703232876712</v>
      </c>
      <c r="BN439" s="116">
        <f>VLOOKUP($C439,'1 预算编制表单'!$C:$BJ,33,FALSE)</f>
        <v>0</v>
      </c>
      <c r="BO439" s="116">
        <f>BN439-BP439</f>
        <v>-617.457150684932</v>
      </c>
      <c r="BP439" s="116">
        <f>BP440+BP447+BP453+BP459+BP465+BP471+BP477+BP483+BP489+BP495+BP501+BP507+BP513</f>
        <v>617.457150684932</v>
      </c>
      <c r="BQ439" s="116">
        <f>VLOOKUP($C439,'1 预算编制表单'!$C:$BJ,36,FALSE)</f>
        <v>0</v>
      </c>
      <c r="BR439" s="116">
        <f>BQ439-BS439</f>
        <v>-597.539178082192</v>
      </c>
      <c r="BS439" s="116">
        <f>BS440+BS447+BS453+BS459+BS465+BS471+BS477+BS483+BS489+BS495+BS501+BS507+BS513</f>
        <v>597.539178082192</v>
      </c>
      <c r="BT439" s="116">
        <f>VLOOKUP($C439,'1 预算编制表单'!$C:$BJ,39,FALSE)</f>
        <v>0</v>
      </c>
      <c r="BU439" s="116">
        <f>BT439-BV439</f>
        <v>-617.457150684932</v>
      </c>
      <c r="BV439" s="116">
        <f>BV440+BV447+BV453+BV459+BV465+BV471+BV477+BV483+BV489+BV495+BV501+BV507+BV513</f>
        <v>617.457150684932</v>
      </c>
      <c r="BW439" s="116">
        <f>VLOOKUP($C439,'1 预算编制表单'!$C:$BJ,42,FALSE)</f>
        <v>0</v>
      </c>
      <c r="BX439" s="116">
        <f>BW439-BY439</f>
        <v>-597.539178082192</v>
      </c>
      <c r="BY439" s="116">
        <f>BY440+BY447+BY453+BY459+BY465+BY471+BY477+BY483+BY489+BY495+BY501+BY507+BY513</f>
        <v>597.539178082192</v>
      </c>
      <c r="BZ439" s="116">
        <f>VLOOKUP($C439,'1 预算编制表单'!$C:$BJ,45,FALSE)</f>
        <v>0</v>
      </c>
      <c r="CA439" s="116">
        <f>BZ439-CB439</f>
        <v>0</v>
      </c>
      <c r="CB439" s="116">
        <f>CB440+CB447+CB453+CB459+CB465+CB471+CB477+CB483+CB489+CB495+CB501+CB507+CB513</f>
        <v>0</v>
      </c>
      <c r="CC439" s="116">
        <f>VLOOKUP($C439,'1 预算编制表单'!$C:$BJ,48,FALSE)</f>
        <v>0</v>
      </c>
      <c r="CD439" s="116">
        <f>CC439-CE439</f>
        <v>0</v>
      </c>
      <c r="CE439" s="116">
        <f>CE440+CE447+CE453+CE459+CE465+CE471+CE477+CE483+CE489+CE495+CE501+CE507+CE513</f>
        <v>0</v>
      </c>
      <c r="CF439" s="116">
        <f>VLOOKUP($C439,'1 预算编制表单'!$C:$BJ,51,FALSE)</f>
        <v>0</v>
      </c>
      <c r="CG439" s="116">
        <f>CF439-CH439</f>
        <v>0</v>
      </c>
      <c r="CH439" s="116">
        <f>CH440+CH447+CH453+CH459+CH465+CH471+CH477+CH483+CH489+CH495+CH501+CH507+CH513</f>
        <v>0</v>
      </c>
      <c r="CI439" s="116">
        <f>VLOOKUP($C439,'1 预算编制表单'!$C:$BJ,54,FALSE)</f>
        <v>0</v>
      </c>
      <c r="CJ439" s="116">
        <f>CI439-CK439</f>
        <v>0</v>
      </c>
      <c r="CK439" s="116">
        <f>CK440+CK447+CK453+CK459+CK465+CK471+CK477+CK483+CK489+CK495+CK501+CK507+CK513</f>
        <v>0</v>
      </c>
      <c r="CL439" s="116">
        <f>VLOOKUP($C439,'1 预算编制表单'!$C:$BJ,57,FALSE)</f>
        <v>0</v>
      </c>
      <c r="CM439" s="116">
        <f>CL439-CN439</f>
        <v>0</v>
      </c>
      <c r="CN439" s="116">
        <f>CN440+CN447+CN453+CN459+CN465+CN471+CN477+CN483+CN489+CN495+CN501+CN507+CN513</f>
        <v>0</v>
      </c>
      <c r="CO439" s="116">
        <f>VLOOKUP($C439,'1 预算编制表单'!$C:$BJ,60,FALSE)</f>
        <v>0</v>
      </c>
      <c r="CP439" s="116">
        <f>CO439-CQ439</f>
        <v>0</v>
      </c>
      <c r="CQ439" s="116">
        <f>CQ440+CQ447+CQ453+CQ459+CQ465+CQ471+CQ477+CQ483+CQ489+CQ495+CQ501+CQ507+CQ513</f>
        <v>0</v>
      </c>
    </row>
    <row r="440" ht="24" customHeight="1" outlineLevel="2" spans="1:95">
      <c r="A440" s="49"/>
      <c r="B440" s="117" t="s">
        <v>793</v>
      </c>
      <c r="C440" s="118" t="s">
        <v>1419</v>
      </c>
      <c r="D440" s="49" t="s">
        <v>1420</v>
      </c>
      <c r="E440" s="117"/>
      <c r="F440" s="117"/>
      <c r="G440" s="117"/>
      <c r="H440" s="119">
        <f>X440+AA440+AD440+AG440+AJ440+AM440+AP440+AS440+AV440+AY440+BB440+BE440</f>
        <v>0</v>
      </c>
      <c r="I440" s="119">
        <f>Y440+AB440+AE440+AH440+AK440+AN440+AQ440+AT440+AW440+AZ440+BC440+BF440</f>
        <v>0</v>
      </c>
      <c r="J440" s="119">
        <f t="shared" si="308"/>
        <v>0</v>
      </c>
      <c r="K440" s="119"/>
      <c r="L440" s="150"/>
      <c r="M440" s="150"/>
      <c r="N440" s="119"/>
      <c r="O440" s="119"/>
      <c r="P440" s="119"/>
      <c r="Q440" s="119"/>
      <c r="R440" s="119"/>
      <c r="S440" s="119"/>
      <c r="T440" s="119"/>
      <c r="U440" s="119"/>
      <c r="V440" s="119"/>
      <c r="W440" s="119"/>
      <c r="X440" s="119">
        <f>VLOOKUP($C440,'1 预算编制表单'!$C:$BJ,27,FALSE)</f>
        <v>0</v>
      </c>
      <c r="Y440" s="119">
        <f>X440-Z440</f>
        <v>0</v>
      </c>
      <c r="Z440" s="119">
        <f>SUM(Z441:Z446)</f>
        <v>0</v>
      </c>
      <c r="AA440" s="119">
        <f>VLOOKUP($C440,'1 预算编制表单'!$C:$BJ,30,FALSE)</f>
        <v>0</v>
      </c>
      <c r="AB440" s="119">
        <f>AA440-AC440</f>
        <v>0</v>
      </c>
      <c r="AC440" s="119">
        <f>SUM(AC441:AC446)</f>
        <v>0</v>
      </c>
      <c r="AD440" s="119">
        <f>VLOOKUP($C440,'1 预算编制表单'!$C:$BJ,33,FALSE)</f>
        <v>0</v>
      </c>
      <c r="AE440" s="119">
        <f>AD440-AF440</f>
        <v>0</v>
      </c>
      <c r="AF440" s="119">
        <f>SUM(AF441:AF446)</f>
        <v>0</v>
      </c>
      <c r="AG440" s="119">
        <f>VLOOKUP($C440,'1 预算编制表单'!$C:$BJ,36,FALSE)</f>
        <v>0</v>
      </c>
      <c r="AH440" s="119">
        <f>AG440-AI440</f>
        <v>0</v>
      </c>
      <c r="AI440" s="119">
        <f>SUM(AI441:AI446)</f>
        <v>0</v>
      </c>
      <c r="AJ440" s="119">
        <f>VLOOKUP($C440,'1 预算编制表单'!$C:$BJ,39,FALSE)</f>
        <v>0</v>
      </c>
      <c r="AK440" s="119">
        <f>AJ440-AL440</f>
        <v>0</v>
      </c>
      <c r="AL440" s="119">
        <f>SUM(AL441:AL446)</f>
        <v>0</v>
      </c>
      <c r="AM440" s="119">
        <f>VLOOKUP($C440,'1 预算编制表单'!$C:$BJ,42,FALSE)</f>
        <v>0</v>
      </c>
      <c r="AN440" s="119">
        <f>AM440-AO440</f>
        <v>0</v>
      </c>
      <c r="AO440" s="119">
        <f>SUM(AO441:AO446)</f>
        <v>0</v>
      </c>
      <c r="AP440" s="119">
        <f>VLOOKUP($C440,'1 预算编制表单'!$C:$BJ,45,FALSE)</f>
        <v>0</v>
      </c>
      <c r="AQ440" s="119">
        <f>AP440-AR440</f>
        <v>0</v>
      </c>
      <c r="AR440" s="119">
        <f>SUM(AR441:AR446)</f>
        <v>0</v>
      </c>
      <c r="AS440" s="119">
        <f>VLOOKUP($C440,'1 预算编制表单'!$C:$BJ,48,FALSE)</f>
        <v>0</v>
      </c>
      <c r="AT440" s="119">
        <f>AS440-AU440</f>
        <v>0</v>
      </c>
      <c r="AU440" s="119">
        <f>SUM(AU441:AU446)</f>
        <v>0</v>
      </c>
      <c r="AV440" s="119">
        <f>VLOOKUP($C440,'1 预算编制表单'!$C:$BJ,51,FALSE)</f>
        <v>0</v>
      </c>
      <c r="AW440" s="119">
        <f>AV440-AX440</f>
        <v>0</v>
      </c>
      <c r="AX440" s="119">
        <f>SUM(AX441:AX446)</f>
        <v>0</v>
      </c>
      <c r="AY440" s="119">
        <f>VLOOKUP($C440,'1 预算编制表单'!$C:$BJ,54,FALSE)</f>
        <v>0</v>
      </c>
      <c r="AZ440" s="119">
        <f>AY440-BA440</f>
        <v>0</v>
      </c>
      <c r="BA440" s="119">
        <f>SUM(BA441:BA446)</f>
        <v>0</v>
      </c>
      <c r="BB440" s="119">
        <f>VLOOKUP($C440,'1 预算编制表单'!$C:$BJ,57,FALSE)</f>
        <v>0</v>
      </c>
      <c r="BC440" s="119">
        <f>BB440-BD440</f>
        <v>0</v>
      </c>
      <c r="BD440" s="119">
        <f>SUM(BD441:BD446)</f>
        <v>0</v>
      </c>
      <c r="BE440" s="119">
        <f>VLOOKUP($C440,'1 预算编制表单'!$C:$BJ,60,FALSE)</f>
        <v>0</v>
      </c>
      <c r="BF440" s="119">
        <f>BE440-BG440</f>
        <v>0</v>
      </c>
      <c r="BG440" s="119">
        <f>SUM(BG441:BG446)</f>
        <v>0</v>
      </c>
      <c r="BH440" s="119">
        <f>VLOOKUP($C440,'1 预算编制表单'!$C:$BJ,27,FALSE)</f>
        <v>0</v>
      </c>
      <c r="BI440" s="119">
        <f>BH440-BJ440</f>
        <v>0</v>
      </c>
      <c r="BJ440" s="119">
        <f>SUM(BJ441:BJ446)</f>
        <v>0</v>
      </c>
      <c r="BK440" s="119">
        <f>VLOOKUP($C440,'1 预算编制表单'!$C:$BJ,30,FALSE)</f>
        <v>0</v>
      </c>
      <c r="BL440" s="119">
        <f>BK440-BM440</f>
        <v>0</v>
      </c>
      <c r="BM440" s="119">
        <f>SUM(BM441:BM446)</f>
        <v>0</v>
      </c>
      <c r="BN440" s="119">
        <f>VLOOKUP($C440,'1 预算编制表单'!$C:$BJ,33,FALSE)</f>
        <v>0</v>
      </c>
      <c r="BO440" s="119">
        <f>BN440-BP440</f>
        <v>0</v>
      </c>
      <c r="BP440" s="119">
        <f>SUM(BP441:BP446)</f>
        <v>0</v>
      </c>
      <c r="BQ440" s="119">
        <f>VLOOKUP($C440,'1 预算编制表单'!$C:$BJ,36,FALSE)</f>
        <v>0</v>
      </c>
      <c r="BR440" s="119">
        <f>BQ440-BS440</f>
        <v>0</v>
      </c>
      <c r="BS440" s="119">
        <f>SUM(BS441:BS446)</f>
        <v>0</v>
      </c>
      <c r="BT440" s="119">
        <f>VLOOKUP($C440,'1 预算编制表单'!$C:$BJ,39,FALSE)</f>
        <v>0</v>
      </c>
      <c r="BU440" s="119">
        <f>BT440-BV440</f>
        <v>0</v>
      </c>
      <c r="BV440" s="119">
        <f>SUM(BV441:BV446)</f>
        <v>0</v>
      </c>
      <c r="BW440" s="119">
        <f>VLOOKUP($C440,'1 预算编制表单'!$C:$BJ,42,FALSE)</f>
        <v>0</v>
      </c>
      <c r="BX440" s="119">
        <f>BW440-BY440</f>
        <v>0</v>
      </c>
      <c r="BY440" s="119">
        <f>SUM(BY441:BY446)</f>
        <v>0</v>
      </c>
      <c r="BZ440" s="119">
        <f>VLOOKUP($C440,'1 预算编制表单'!$C:$BJ,45,FALSE)</f>
        <v>0</v>
      </c>
      <c r="CA440" s="119">
        <f>BZ440-CB440</f>
        <v>0</v>
      </c>
      <c r="CB440" s="119">
        <f>SUM(CB441:CB446)</f>
        <v>0</v>
      </c>
      <c r="CC440" s="119">
        <f>VLOOKUP($C440,'1 预算编制表单'!$C:$BJ,48,FALSE)</f>
        <v>0</v>
      </c>
      <c r="CD440" s="119">
        <f>CC440-CE440</f>
        <v>0</v>
      </c>
      <c r="CE440" s="119">
        <f>SUM(CE441:CE446)</f>
        <v>0</v>
      </c>
      <c r="CF440" s="119">
        <f>VLOOKUP($C440,'1 预算编制表单'!$C:$BJ,51,FALSE)</f>
        <v>0</v>
      </c>
      <c r="CG440" s="119">
        <f>CF440-CH440</f>
        <v>0</v>
      </c>
      <c r="CH440" s="119">
        <f>SUM(CH441:CH446)</f>
        <v>0</v>
      </c>
      <c r="CI440" s="119">
        <f>VLOOKUP($C440,'1 预算编制表单'!$C:$BJ,54,FALSE)</f>
        <v>0</v>
      </c>
      <c r="CJ440" s="119">
        <f>CI440-CK440</f>
        <v>0</v>
      </c>
      <c r="CK440" s="119">
        <f>SUM(CK441:CK446)</f>
        <v>0</v>
      </c>
      <c r="CL440" s="119">
        <f>VLOOKUP($C440,'1 预算编制表单'!$C:$BJ,57,FALSE)</f>
        <v>0</v>
      </c>
      <c r="CM440" s="119">
        <f>CL440-CN440</f>
        <v>0</v>
      </c>
      <c r="CN440" s="119">
        <f>SUM(CN441:CN446)</f>
        <v>0</v>
      </c>
      <c r="CO440" s="119">
        <f>VLOOKUP($C440,'1 预算编制表单'!$C:$BJ,60,FALSE)</f>
        <v>0</v>
      </c>
      <c r="CP440" s="119">
        <f>CO440-CQ440</f>
        <v>0</v>
      </c>
      <c r="CQ440" s="119">
        <f>SUM(CQ441:CQ446)</f>
        <v>0</v>
      </c>
    </row>
    <row r="441" s="85" customFormat="1" ht="24" customHeight="1" outlineLevel="3" spans="1:95">
      <c r="A441" s="124"/>
      <c r="B441" s="125"/>
      <c r="C441" s="126" t="s">
        <v>1421</v>
      </c>
      <c r="D441" s="124" t="s">
        <v>2871</v>
      </c>
      <c r="E441" s="125"/>
      <c r="F441" s="125"/>
      <c r="G441" s="125"/>
      <c r="H441" s="127"/>
      <c r="I441" s="127"/>
      <c r="J441" s="127">
        <f t="shared" si="308"/>
        <v>0</v>
      </c>
      <c r="K441" s="127"/>
      <c r="L441" s="157"/>
      <c r="M441" s="153"/>
      <c r="N441" s="127"/>
      <c r="O441" s="153"/>
      <c r="P441" s="127"/>
      <c r="Q441" s="127"/>
      <c r="R441" s="127"/>
      <c r="S441" s="127"/>
      <c r="T441" s="127"/>
      <c r="U441" s="127"/>
      <c r="V441" s="127"/>
      <c r="W441" s="127"/>
      <c r="X441" s="160"/>
      <c r="Y441" s="160"/>
      <c r="Z441" s="136">
        <f>报销单计算表!B18</f>
        <v>0</v>
      </c>
      <c r="AA441" s="160"/>
      <c r="AB441" s="160"/>
      <c r="AC441" s="136">
        <f>报销单计算表!C18</f>
        <v>0</v>
      </c>
      <c r="AD441" s="160"/>
      <c r="AE441" s="160"/>
      <c r="AF441" s="136">
        <f>报销单计算表!D18</f>
        <v>0</v>
      </c>
      <c r="AG441" s="160"/>
      <c r="AH441" s="160"/>
      <c r="AI441" s="136">
        <f>报销单计算表!E18</f>
        <v>0</v>
      </c>
      <c r="AJ441" s="160"/>
      <c r="AK441" s="160"/>
      <c r="AL441" s="136">
        <f>报销单计算表!F18</f>
        <v>0</v>
      </c>
      <c r="AM441" s="160"/>
      <c r="AN441" s="160"/>
      <c r="AO441" s="136">
        <f>报销单计算表!G18</f>
        <v>0</v>
      </c>
      <c r="AP441" s="160"/>
      <c r="AQ441" s="160"/>
      <c r="AR441" s="136">
        <f>报销单计算表!H18</f>
        <v>0</v>
      </c>
      <c r="AS441" s="160"/>
      <c r="AT441" s="160"/>
      <c r="AU441" s="136">
        <f>报销单计算表!I18</f>
        <v>0</v>
      </c>
      <c r="AV441" s="160"/>
      <c r="AW441" s="160"/>
      <c r="AX441" s="136">
        <f>报销单计算表!J18</f>
        <v>0</v>
      </c>
      <c r="AY441" s="160"/>
      <c r="AZ441" s="160"/>
      <c r="BA441" s="136">
        <f>报销单计算表!K18</f>
        <v>0</v>
      </c>
      <c r="BB441" s="160"/>
      <c r="BC441" s="160"/>
      <c r="BD441" s="136">
        <f>报销单计算表!L18</f>
        <v>0</v>
      </c>
      <c r="BE441" s="160"/>
      <c r="BF441" s="160"/>
      <c r="BG441" s="136">
        <f>报销单计算表!M18</f>
        <v>0</v>
      </c>
      <c r="BH441" s="160"/>
      <c r="BI441" s="160"/>
      <c r="BJ441" s="136"/>
      <c r="BK441" s="160"/>
      <c r="BL441" s="160"/>
      <c r="BM441" s="136"/>
      <c r="BN441" s="160"/>
      <c r="BO441" s="160"/>
      <c r="BP441" s="136"/>
      <c r="BQ441" s="160"/>
      <c r="BR441" s="160"/>
      <c r="BS441" s="136"/>
      <c r="BT441" s="160"/>
      <c r="BU441" s="160"/>
      <c r="BV441" s="136"/>
      <c r="BW441" s="160"/>
      <c r="BX441" s="160"/>
      <c r="BY441" s="136"/>
      <c r="BZ441" s="160"/>
      <c r="CA441" s="160"/>
      <c r="CB441" s="136"/>
      <c r="CC441" s="160"/>
      <c r="CD441" s="160"/>
      <c r="CE441" s="136"/>
      <c r="CF441" s="160"/>
      <c r="CG441" s="160"/>
      <c r="CH441" s="136"/>
      <c r="CI441" s="160"/>
      <c r="CJ441" s="160"/>
      <c r="CK441" s="136"/>
      <c r="CL441" s="160"/>
      <c r="CM441" s="160"/>
      <c r="CN441" s="136"/>
      <c r="CO441" s="160"/>
      <c r="CP441" s="160"/>
      <c r="CQ441" s="136"/>
    </row>
    <row r="442" s="85" customFormat="1" ht="24" customHeight="1" outlineLevel="3" spans="1:95">
      <c r="A442" s="124"/>
      <c r="B442" s="125"/>
      <c r="C442" s="126"/>
      <c r="D442" s="124"/>
      <c r="E442" s="125"/>
      <c r="F442" s="125"/>
      <c r="G442" s="125"/>
      <c r="H442" s="127"/>
      <c r="I442" s="127"/>
      <c r="J442" s="127">
        <f t="shared" si="308"/>
        <v>0</v>
      </c>
      <c r="K442" s="127">
        <f>K441+1</f>
        <v>1</v>
      </c>
      <c r="L442" s="152"/>
      <c r="M442" s="153">
        <f>IFERROR(VLOOKUP($L442,'2-2 引出数据_合同数据仓库'!$B$2:$BP$10000,3,FALSE),0)</f>
        <v>0</v>
      </c>
      <c r="N442" s="127"/>
      <c r="O442" s="153">
        <f>IFERROR(VLOOKUP((LEFT(VLOOKUP($L442,'2-2 引出数据_合同数据仓库'!$B$2:$BP$10000,64,FALSE),15)&amp;(RIGHT(VLOOKUP($L442,'2-2 引出数据_合同数据仓库'!$B$2:$BP$10000,64,FALSE),4)+1)),'2-2 引出数据_合同数据仓库'!$B$2:$BP$10000,3,FALSE),0)</f>
        <v>0</v>
      </c>
      <c r="P442" s="127"/>
      <c r="Q442" s="127">
        <f>IFERROR(VLOOKUP($L442,'2-2 引出数据_合同数据仓库'!$B$2:$BP$10000,28,FALSE),0)</f>
        <v>0</v>
      </c>
      <c r="R442" s="127">
        <f>IFERROR(VLOOKUP($L442,'2-2 引出数据_合同数据仓库'!$B$2:$BP$10000,29,FALSE),0)</f>
        <v>0</v>
      </c>
      <c r="S442" s="127">
        <f>IFERROR(VLOOKUP($L442,'2-2 引出数据_合同数据仓库'!$B$2:$BP$10000,4,FALSE),0)</f>
        <v>0</v>
      </c>
      <c r="T442" s="127"/>
      <c r="U442" s="127">
        <f>IFERROR(VLOOKUP($L442,'2-2 引出数据_合同数据仓库'!$B$2:$BP$10000,15,FALSE),0)</f>
        <v>0</v>
      </c>
      <c r="V442" s="127">
        <f>U442/(S442-R442+1)*365</f>
        <v>0</v>
      </c>
      <c r="W442" s="127"/>
      <c r="X442" s="159">
        <v>45658</v>
      </c>
      <c r="Y442" s="159">
        <f>X442+30</f>
        <v>45688</v>
      </c>
      <c r="Z442" s="163">
        <f>IFERROR(IF(($R442-Y442)&gt;=0,0,IF(($S442-X442)&lt;0,0,IF(AND(($S442-Y442)&gt;0,(X442-$R442)&gt;0),$V442/365*(Y442-X442+1),IF(AND(($S442-Y442)&lt;=0,(X442-$R442)&gt;0),$V442/365*($S442-X442+1),$V442/365*(Y442-$R442+1))))),0)</f>
        <v>0</v>
      </c>
      <c r="AA442" s="159">
        <f>Y442+1</f>
        <v>45689</v>
      </c>
      <c r="AB442" s="159">
        <f>AA442+27</f>
        <v>45716</v>
      </c>
      <c r="AC442" s="163">
        <f>IFERROR(IF(($R442-AB442)&gt;=0,0,IF(($S442-AA442)&lt;0,0,IF(AND(($S442-AB442)&gt;0,(AA442-$R442)&gt;0),$V442/365*(AB442-AA442+1),IF(AND(($S442-AB442)&lt;=0,(AA442-$R442)&gt;0),$V442/365*($S442-AA442+1),$V442/365*(AB442-$R442+1))))),0)</f>
        <v>0</v>
      </c>
      <c r="AD442" s="159">
        <f>AB442+1</f>
        <v>45717</v>
      </c>
      <c r="AE442" s="159">
        <f>AD442+30</f>
        <v>45747</v>
      </c>
      <c r="AF442" s="163">
        <f>IFERROR(IF(($R442-AE442)&gt;=0,0,IF(($S442-AD442)&lt;0,0,IF(AND(($S442-AE442)&gt;0,(AD442-$R442)&gt;0),$V442/365*(AE442-AD442+1),IF(AND(($S442-AE442)&lt;=0,(AD442-$R442)&gt;0),$V442/365*($S442-AD442+1),$V442/365*(AE442-$R442+1))))),0)</f>
        <v>0</v>
      </c>
      <c r="AG442" s="159">
        <f>AE442+1</f>
        <v>45748</v>
      </c>
      <c r="AH442" s="159">
        <f>AG442+29</f>
        <v>45777</v>
      </c>
      <c r="AI442" s="163">
        <f>IFERROR(IF(($R442-AH442)&gt;=0,0,IF(($S442-AG442)&lt;0,0,IF(AND(($S442-AH442)&gt;0,(AG442-$R442)&gt;0),$V442/365*(AH442-AG442+1),IF(AND(($S442-AH442)&lt;=0,(AG442-$R442)&gt;0),$V442/365*($S442-AG442+1),$V442/365*(AH442-$R442+1))))),0)</f>
        <v>0</v>
      </c>
      <c r="AJ442" s="159">
        <f>AH442+1</f>
        <v>45778</v>
      </c>
      <c r="AK442" s="159">
        <f>AJ442+30</f>
        <v>45808</v>
      </c>
      <c r="AL442" s="163">
        <f>IFERROR(IF(($R442-AK442)&gt;=0,0,IF(($S442-AJ442)&lt;0,0,IF(AND(($S442-AK442)&gt;0,(AJ442-$R442)&gt;0),$V442/365*(AK442-AJ442+1),IF(AND(($S442-AK442)&lt;=0,(AJ442-$R442)&gt;0),$V442/365*($S442-AJ442+1),$V442/365*(AK442-$R442+1))))),0)</f>
        <v>0</v>
      </c>
      <c r="AM442" s="159">
        <f>AK442+1</f>
        <v>45809</v>
      </c>
      <c r="AN442" s="159">
        <f>AM442+29</f>
        <v>45838</v>
      </c>
      <c r="AO442" s="163">
        <f>IFERROR(IF(($R442-AN442)&gt;=0,0,IF(($S442-AM442)&lt;0,0,IF(AND(($S442-AN442)&gt;0,(AM442-$R442)&gt;0),$V442/365*(AN442-AM442+1),IF(AND(($S442-AN442)&lt;=0,(AM442-$R442)&gt;0),$V442/365*($S442-AM442+1),$V442/365*(AN442-$R442+1))))),0)</f>
        <v>0</v>
      </c>
      <c r="AP442" s="159">
        <f>AN442+1</f>
        <v>45839</v>
      </c>
      <c r="AQ442" s="159">
        <f>AP442+30</f>
        <v>45869</v>
      </c>
      <c r="AR442" s="163">
        <f>IFERROR(IF(($R442-AQ442)&gt;=0,0,IF(($S442-AP442)&lt;0,0,IF(AND(($S442-AQ442)&gt;0,(AP442-$R442)&gt;0),$V442/365*(AQ442-AP442+1),IF(AND(($S442-AQ442)&lt;=0,(AP442-$R442)&gt;0),$V442/365*($S442-AP442+1),$V442/365*(AQ442-$R442+1))))),0)</f>
        <v>0</v>
      </c>
      <c r="AS442" s="159">
        <f>AQ442+1</f>
        <v>45870</v>
      </c>
      <c r="AT442" s="159">
        <f>AS442+30</f>
        <v>45900</v>
      </c>
      <c r="AU442" s="163">
        <f>IFERROR(IF(($R442-AT442)&gt;=0,0,IF(($S442-AS442)&lt;0,0,IF(AND(($S442-AT442)&gt;0,(AS442-$R442)&gt;0),$V442/365*(AT442-AS442+1),IF(AND(($S442-AT442)&lt;=0,(AS442-$R442)&gt;0),$V442/365*($S442-AS442+1),$V442/365*(AT442-$R442+1))))),0)</f>
        <v>0</v>
      </c>
      <c r="AV442" s="159">
        <f>AT442+1</f>
        <v>45901</v>
      </c>
      <c r="AW442" s="159">
        <f>AV442+29</f>
        <v>45930</v>
      </c>
      <c r="AX442" s="163">
        <f>IFERROR(IF(($R442-AW442)&gt;=0,0,IF(($S442-AV442)&lt;0,0,IF(AND(($S442-AW442)&gt;0,(AV442-$R442)&gt;0),$V442/365*(AW442-AV442+1),IF(AND(($S442-AW442)&lt;=0,(AV442-$R442)&gt;0),$V442/365*($S442-AV442+1),$V442/365*(AW442-$R442+1))))),0)</f>
        <v>0</v>
      </c>
      <c r="AY442" s="159">
        <f>AW442+1</f>
        <v>45931</v>
      </c>
      <c r="AZ442" s="159">
        <f>AY442+30</f>
        <v>45961</v>
      </c>
      <c r="BA442" s="163">
        <f>IFERROR(IF(($R442-AZ442)&gt;=0,0,IF(($S442-AY442)&lt;0,0,IF(AND(($S442-AZ442)&gt;0,(AY442-$R442)&gt;0),$V442/365*(AZ442-AY442+1),IF(AND(($S442-AZ442)&lt;=0,(AY442-$R442)&gt;0),$V442/365*($S442-AY442+1),$V442/365*(AZ442-$R442+1))))),0)</f>
        <v>0</v>
      </c>
      <c r="BB442" s="159">
        <f>AZ442+1</f>
        <v>45962</v>
      </c>
      <c r="BC442" s="159">
        <f>BB442+29</f>
        <v>45991</v>
      </c>
      <c r="BD442" s="163">
        <f>IFERROR(IF(($R442-BC442)&gt;=0,0,IF(($S442-BB442)&lt;0,0,IF(AND(($S442-BC442)&gt;0,(BB442-$R442)&gt;0),$V442/365*(BC442-BB442+1),IF(AND(($S442-BC442)&lt;=0,(BB442-$R442)&gt;0),$V442/365*($S442-BB442+1),$V442/365*(BC442-$R442+1))))),0)</f>
        <v>0</v>
      </c>
      <c r="BE442" s="159">
        <f>BC442+1</f>
        <v>45992</v>
      </c>
      <c r="BF442" s="159">
        <f>BE442+30</f>
        <v>46022</v>
      </c>
      <c r="BG442" s="163">
        <f>IFERROR(IF(($R442-BF442)&gt;=0,0,IF(($S442-BE442)&lt;0,0,IF(AND(($S442-BF442)&gt;0,(BE442-$R442)&gt;0),$V442/365*(BF442-BE442+1),IF(AND(($S442-BF442)&lt;=0,(BE442-$R442)&gt;0),$V442/365*($S442-BE442+1),$V442/365*(BF442-$R442+1))))),0)</f>
        <v>0</v>
      </c>
      <c r="BH442" s="159">
        <v>46023</v>
      </c>
      <c r="BI442" s="159">
        <f>BH442+30</f>
        <v>46053</v>
      </c>
      <c r="BJ442" s="163">
        <f>IFERROR(IF(($R442-BI442)&gt;=0,0,IF(($S442-BH442)&lt;0,0,IF(AND(($S442-BI442)&gt;0,(BH442-$R442)&gt;0),$V442/365*(BI442-BH442+1),IF(AND(($S442-BI442)&lt;=0,(BH442-$R442)&gt;0),$V442/365*($S442-BH442+1),$V442/365*(BI442-$R442+1))))),0)</f>
        <v>0</v>
      </c>
      <c r="BK442" s="159">
        <f>BI442+1</f>
        <v>46054</v>
      </c>
      <c r="BL442" s="159">
        <f>BK442+27</f>
        <v>46081</v>
      </c>
      <c r="BM442" s="163">
        <f>IFERROR(IF(($R442-BL442)&gt;=0,0,IF(($S442-BK442)&lt;0,0,IF(AND(($S442-BL442)&gt;0,(BK442-$R442)&gt;0),$V442/365*(BL442-BK442+1),IF(AND(($S442-BL442)&lt;=0,(BK442-$R442)&gt;0),$V442/365*($S442-BK442+1),$V442/365*(BL442-$R442+1))))),0)</f>
        <v>0</v>
      </c>
      <c r="BN442" s="159">
        <f>BL442+1</f>
        <v>46082</v>
      </c>
      <c r="BO442" s="159">
        <f>BN442+30</f>
        <v>46112</v>
      </c>
      <c r="BP442" s="163">
        <f>IFERROR(IF(($R442-BO442)&gt;=0,0,IF(($S442-BN442)&lt;0,0,IF(AND(($S442-BO442)&gt;0,(BN442-$R442)&gt;0),$V442/365*(BO442-BN442+1),IF(AND(($S442-BO442)&lt;=0,(BN442-$R442)&gt;0),$V442/365*($S442-BN442+1),$V442/365*(BO442-$R442+1))))),0)</f>
        <v>0</v>
      </c>
      <c r="BQ442" s="159">
        <f>BO442+1</f>
        <v>46113</v>
      </c>
      <c r="BR442" s="159">
        <f>BQ442+29</f>
        <v>46142</v>
      </c>
      <c r="BS442" s="163">
        <f>IFERROR(IF(($R442-BR442)&gt;=0,0,IF(($S442-BQ442)&lt;0,0,IF(AND(($S442-BR442)&gt;0,(BQ442-$R442)&gt;0),$V442/365*(BR442-BQ442+1),IF(AND(($S442-BR442)&lt;=0,(BQ442-$R442)&gt;0),$V442/365*($S442-BQ442+1),$V442/365*(BR442-$R442+1))))),0)</f>
        <v>0</v>
      </c>
      <c r="BT442" s="159">
        <f>BR442+1</f>
        <v>46143</v>
      </c>
      <c r="BU442" s="159">
        <f>BT442+30</f>
        <v>46173</v>
      </c>
      <c r="BV442" s="163">
        <f>IFERROR(IF(($R442-BU442)&gt;=0,0,IF(($S442-BT442)&lt;0,0,IF(AND(($S442-BU442)&gt;0,(BT442-$R442)&gt;0),$V442/365*(BU442-BT442+1),IF(AND(($S442-BU442)&lt;=0,(BT442-$R442)&gt;0),$V442/365*($S442-BT442+1),$V442/365*(BU442-$R442+1))))),0)</f>
        <v>0</v>
      </c>
      <c r="BW442" s="159">
        <f>BU442+1</f>
        <v>46174</v>
      </c>
      <c r="BX442" s="159">
        <f>BW442+29</f>
        <v>46203</v>
      </c>
      <c r="BY442" s="163">
        <f>IFERROR(IF(($R442-BX442)&gt;=0,0,IF(($S442-BW442)&lt;0,0,IF(AND(($S442-BX442)&gt;0,(BW442-$R442)&gt;0),$V442/365*(BX442-BW442+1),IF(AND(($S442-BX442)&lt;=0,(BW442-$R442)&gt;0),$V442/365*($S442-BW442+1),$V442/365*(BX442-$R442+1))))),0)</f>
        <v>0</v>
      </c>
      <c r="BZ442" s="159">
        <f>BX442+1</f>
        <v>46204</v>
      </c>
      <c r="CA442" s="159">
        <f>BZ442+30</f>
        <v>46234</v>
      </c>
      <c r="CB442" s="163">
        <f>IFERROR(IF(($R442-CA442)&gt;=0,0,IF(($S442-BZ442)&lt;0,0,IF(AND(($S442-CA442)&gt;0,(BZ442-$R442)&gt;0),$V442/365*(CA442-BZ442+1),IF(AND(($S442-CA442)&lt;=0,(BZ442-$R442)&gt;0),$V442/365*($S442-BZ442+1),$V442/365*(CA442-$R442+1))))),0)</f>
        <v>0</v>
      </c>
      <c r="CC442" s="159">
        <f>CA442+1</f>
        <v>46235</v>
      </c>
      <c r="CD442" s="159">
        <f>CC442+30</f>
        <v>46265</v>
      </c>
      <c r="CE442" s="163">
        <f>IFERROR(IF(($R442-CD442)&gt;=0,0,IF(($S442-CC442)&lt;0,0,IF(AND(($S442-CD442)&gt;0,(CC442-$R442)&gt;0),$V442/365*(CD442-CC442+1),IF(AND(($S442-CD442)&lt;=0,(CC442-$R442)&gt;0),$V442/365*($S442-CC442+1),$V442/365*(CD442-$R442+1))))),0)</f>
        <v>0</v>
      </c>
      <c r="CF442" s="159">
        <f>CD442+1</f>
        <v>46266</v>
      </c>
      <c r="CG442" s="159">
        <f>CF442+29</f>
        <v>46295</v>
      </c>
      <c r="CH442" s="163">
        <f>IFERROR(IF(($R442-CG442)&gt;=0,0,IF(($S442-CF442)&lt;0,0,IF(AND(($S442-CG442)&gt;0,(CF442-$R442)&gt;0),$V442/365*(CG442-CF442+1),IF(AND(($S442-CG442)&lt;=0,(CF442-$R442)&gt;0),$V442/365*($S442-CF442+1),$V442/365*(CG442-$R442+1))))),0)</f>
        <v>0</v>
      </c>
      <c r="CI442" s="159">
        <f>CG442+1</f>
        <v>46296</v>
      </c>
      <c r="CJ442" s="159">
        <f>CI442+30</f>
        <v>46326</v>
      </c>
      <c r="CK442" s="163">
        <f>IFERROR(IF(($R442-CJ442)&gt;=0,0,IF(($S442-CI442)&lt;0,0,IF(AND(($S442-CJ442)&gt;0,(CI442-$R442)&gt;0),$V442/365*(CJ442-CI442+1),IF(AND(($S442-CJ442)&lt;=0,(CI442-$R442)&gt;0),$V442/365*($S442-CI442+1),$V442/365*(CJ442-$R442+1))))),0)</f>
        <v>0</v>
      </c>
      <c r="CL442" s="159">
        <f>CJ442+1</f>
        <v>46327</v>
      </c>
      <c r="CM442" s="159">
        <f>CL442+29</f>
        <v>46356</v>
      </c>
      <c r="CN442" s="163">
        <f>IFERROR(IF(($R442-CM442)&gt;=0,0,IF(($S442-CL442)&lt;0,0,IF(AND(($S442-CM442)&gt;0,(CL442-$R442)&gt;0),$V442/365*(CM442-CL442+1),IF(AND(($S442-CM442)&lt;=0,(CL442-$R442)&gt;0),$V442/365*($S442-CL442+1),$V442/365*(CM442-$R442+1))))),0)</f>
        <v>0</v>
      </c>
      <c r="CO442" s="159">
        <f>CM442+1</f>
        <v>46357</v>
      </c>
      <c r="CP442" s="159">
        <f>CO442+30</f>
        <v>46387</v>
      </c>
      <c r="CQ442" s="163">
        <f>IFERROR(IF(($R442-CP442)&gt;=0,0,IF(($S442-CO442)&lt;0,0,IF(AND(($S442-CP442)&gt;0,(CO442-$R442)&gt;0),$V442/365*(CP442-CO442+1),IF(AND(($S442-CP442)&lt;=0,(CO442-$R442)&gt;0),$V442/365*($S442-CO442+1),$V442/365*(CP442-$R442+1))))),0)</f>
        <v>0</v>
      </c>
    </row>
    <row r="443" s="85" customFormat="1" ht="24" customHeight="1" outlineLevel="3" spans="1:95">
      <c r="A443" s="124"/>
      <c r="B443" s="125"/>
      <c r="C443" s="126"/>
      <c r="D443" s="124"/>
      <c r="E443" s="125"/>
      <c r="F443" s="125"/>
      <c r="G443" s="125"/>
      <c r="H443" s="127"/>
      <c r="I443" s="127"/>
      <c r="J443" s="127">
        <f t="shared" si="308"/>
        <v>0</v>
      </c>
      <c r="K443" s="127">
        <f>K442+1</f>
        <v>2</v>
      </c>
      <c r="L443" s="152"/>
      <c r="M443" s="153">
        <f>IFERROR(VLOOKUP($L443,'2-2 引出数据_合同数据仓库'!$B$2:$BP$10000,3,FALSE),0)</f>
        <v>0</v>
      </c>
      <c r="N443" s="127"/>
      <c r="O443" s="153">
        <f>IFERROR(VLOOKUP((LEFT(VLOOKUP($L443,'2-2 引出数据_合同数据仓库'!$B$2:$BP$10000,64,FALSE),15)&amp;(RIGHT(VLOOKUP($L443,'2-2 引出数据_合同数据仓库'!$B$2:$BP$10000,64,FALSE),4)+1)),'2-2 引出数据_合同数据仓库'!$B$2:$BP$10000,3,FALSE),0)</f>
        <v>0</v>
      </c>
      <c r="P443" s="127"/>
      <c r="Q443" s="127">
        <f>IFERROR(VLOOKUP($L443,'2-2 引出数据_合同数据仓库'!$B$2:$BP$10000,28,FALSE),0)</f>
        <v>0</v>
      </c>
      <c r="R443" s="127">
        <f>IFERROR(VLOOKUP($L443,'2-2 引出数据_合同数据仓库'!$B$2:$BP$10000,29,FALSE),0)</f>
        <v>0</v>
      </c>
      <c r="S443" s="127">
        <f>IFERROR(VLOOKUP($L443,'2-2 引出数据_合同数据仓库'!$B$2:$BP$10000,4,FALSE),0)</f>
        <v>0</v>
      </c>
      <c r="T443" s="127"/>
      <c r="U443" s="127">
        <f>IFERROR(VLOOKUP($L443,'2-2 引出数据_合同数据仓库'!$B$2:$BP$10000,15,FALSE),0)</f>
        <v>0</v>
      </c>
      <c r="V443" s="127">
        <f>U443/(S443-R443+1)*365</f>
        <v>0</v>
      </c>
      <c r="W443" s="127"/>
      <c r="X443" s="159">
        <v>45658</v>
      </c>
      <c r="Y443" s="159">
        <f>X443+30</f>
        <v>45688</v>
      </c>
      <c r="Z443" s="163">
        <f>IFERROR(IF(($R443-Y443)&gt;=0,0,IF(($S443-X443)&lt;0,0,IF(AND(($S443-Y443)&gt;0,(X443-$R443)&gt;0),$V443/365*(Y443-X443+1),IF(AND(($S443-Y443)&lt;=0,(X443-$R443)&gt;0),$V443/365*($S443-X443+1),$V443/365*(Y443-$R443+1))))),0)</f>
        <v>0</v>
      </c>
      <c r="AA443" s="159">
        <f>Y443+1</f>
        <v>45689</v>
      </c>
      <c r="AB443" s="159">
        <f>AA443+27</f>
        <v>45716</v>
      </c>
      <c r="AC443" s="163">
        <f>IFERROR(IF(($R443-AB443)&gt;=0,0,IF(($S443-AA443)&lt;0,0,IF(AND(($S443-AB443)&gt;0,(AA443-$R443)&gt;0),$V443/365*(AB443-AA443+1),IF(AND(($S443-AB443)&lt;=0,(AA443-$R443)&gt;0),$V443/365*($S443-AA443+1),$V443/365*(AB443-$R443+1))))),0)</f>
        <v>0</v>
      </c>
      <c r="AD443" s="159">
        <f>AB443+1</f>
        <v>45717</v>
      </c>
      <c r="AE443" s="159">
        <f>AD443+30</f>
        <v>45747</v>
      </c>
      <c r="AF443" s="163">
        <f>IFERROR(IF(($R443-AE443)&gt;=0,0,IF(($S443-AD443)&lt;0,0,IF(AND(($S443-AE443)&gt;0,(AD443-$R443)&gt;0),$V443/365*(AE443-AD443+1),IF(AND(($S443-AE443)&lt;=0,(AD443-$R443)&gt;0),$V443/365*($S443-AD443+1),$V443/365*(AE443-$R443+1))))),0)</f>
        <v>0</v>
      </c>
      <c r="AG443" s="159">
        <f>AE443+1</f>
        <v>45748</v>
      </c>
      <c r="AH443" s="159">
        <f>AG443+29</f>
        <v>45777</v>
      </c>
      <c r="AI443" s="163">
        <f>IFERROR(IF(($R443-AH443)&gt;=0,0,IF(($S443-AG443)&lt;0,0,IF(AND(($S443-AH443)&gt;0,(AG443-$R443)&gt;0),$V443/365*(AH443-AG443+1),IF(AND(($S443-AH443)&lt;=0,(AG443-$R443)&gt;0),$V443/365*($S443-AG443+1),$V443/365*(AH443-$R443+1))))),0)</f>
        <v>0</v>
      </c>
      <c r="AJ443" s="159">
        <f>AH443+1</f>
        <v>45778</v>
      </c>
      <c r="AK443" s="159">
        <f>AJ443+30</f>
        <v>45808</v>
      </c>
      <c r="AL443" s="163">
        <f>IFERROR(IF(($R443-AK443)&gt;=0,0,IF(($S443-AJ443)&lt;0,0,IF(AND(($S443-AK443)&gt;0,(AJ443-$R443)&gt;0),$V443/365*(AK443-AJ443+1),IF(AND(($S443-AK443)&lt;=0,(AJ443-$R443)&gt;0),$V443/365*($S443-AJ443+1),$V443/365*(AK443-$R443+1))))),0)</f>
        <v>0</v>
      </c>
      <c r="AM443" s="159">
        <f>AK443+1</f>
        <v>45809</v>
      </c>
      <c r="AN443" s="159">
        <f>AM443+29</f>
        <v>45838</v>
      </c>
      <c r="AO443" s="163">
        <f>IFERROR(IF(($R443-AN443)&gt;=0,0,IF(($S443-AM443)&lt;0,0,IF(AND(($S443-AN443)&gt;0,(AM443-$R443)&gt;0),$V443/365*(AN443-AM443+1),IF(AND(($S443-AN443)&lt;=0,(AM443-$R443)&gt;0),$V443/365*($S443-AM443+1),$V443/365*(AN443-$R443+1))))),0)</f>
        <v>0</v>
      </c>
      <c r="AP443" s="159">
        <f>AN443+1</f>
        <v>45839</v>
      </c>
      <c r="AQ443" s="159">
        <f>AP443+30</f>
        <v>45869</v>
      </c>
      <c r="AR443" s="163">
        <f>IFERROR(IF(($R443-AQ443)&gt;=0,0,IF(($S443-AP443)&lt;0,0,IF(AND(($S443-AQ443)&gt;0,(AP443-$R443)&gt;0),$V443/365*(AQ443-AP443+1),IF(AND(($S443-AQ443)&lt;=0,(AP443-$R443)&gt;0),$V443/365*($S443-AP443+1),$V443/365*(AQ443-$R443+1))))),0)</f>
        <v>0</v>
      </c>
      <c r="AS443" s="159">
        <f>AQ443+1</f>
        <v>45870</v>
      </c>
      <c r="AT443" s="159">
        <f>AS443+30</f>
        <v>45900</v>
      </c>
      <c r="AU443" s="163">
        <f>IFERROR(IF(($R443-AT443)&gt;=0,0,IF(($S443-AS443)&lt;0,0,IF(AND(($S443-AT443)&gt;0,(AS443-$R443)&gt;0),$V443/365*(AT443-AS443+1),IF(AND(($S443-AT443)&lt;=0,(AS443-$R443)&gt;0),$V443/365*($S443-AS443+1),$V443/365*(AT443-$R443+1))))),0)</f>
        <v>0</v>
      </c>
      <c r="AV443" s="159">
        <f>AT443+1</f>
        <v>45901</v>
      </c>
      <c r="AW443" s="159">
        <f>AV443+29</f>
        <v>45930</v>
      </c>
      <c r="AX443" s="163">
        <f>IFERROR(IF(($R443-AW443)&gt;=0,0,IF(($S443-AV443)&lt;0,0,IF(AND(($S443-AW443)&gt;0,(AV443-$R443)&gt;0),$V443/365*(AW443-AV443+1),IF(AND(($S443-AW443)&lt;=0,(AV443-$R443)&gt;0),$V443/365*($S443-AV443+1),$V443/365*(AW443-$R443+1))))),0)</f>
        <v>0</v>
      </c>
      <c r="AY443" s="159">
        <f>AW443+1</f>
        <v>45931</v>
      </c>
      <c r="AZ443" s="159">
        <f>AY443+30</f>
        <v>45961</v>
      </c>
      <c r="BA443" s="163">
        <f>IFERROR(IF(($R443-AZ443)&gt;=0,0,IF(($S443-AY443)&lt;0,0,IF(AND(($S443-AZ443)&gt;0,(AY443-$R443)&gt;0),$V443/365*(AZ443-AY443+1),IF(AND(($S443-AZ443)&lt;=0,(AY443-$R443)&gt;0),$V443/365*($S443-AY443+1),$V443/365*(AZ443-$R443+1))))),0)</f>
        <v>0</v>
      </c>
      <c r="BB443" s="159">
        <f>AZ443+1</f>
        <v>45962</v>
      </c>
      <c r="BC443" s="159">
        <f>BB443+29</f>
        <v>45991</v>
      </c>
      <c r="BD443" s="163">
        <f>IFERROR(IF(($R443-BC443)&gt;=0,0,IF(($S443-BB443)&lt;0,0,IF(AND(($S443-BC443)&gt;0,(BB443-$R443)&gt;0),$V443/365*(BC443-BB443+1),IF(AND(($S443-BC443)&lt;=0,(BB443-$R443)&gt;0),$V443/365*($S443-BB443+1),$V443/365*(BC443-$R443+1))))),0)</f>
        <v>0</v>
      </c>
      <c r="BE443" s="159">
        <f>BC443+1</f>
        <v>45992</v>
      </c>
      <c r="BF443" s="159">
        <f>BE443+30</f>
        <v>46022</v>
      </c>
      <c r="BG443" s="163">
        <f>IFERROR(IF(($R443-BF443)&gt;=0,0,IF(($S443-BE443)&lt;0,0,IF(AND(($S443-BF443)&gt;0,(BE443-$R443)&gt;0),$V443/365*(BF443-BE443+1),IF(AND(($S443-BF443)&lt;=0,(BE443-$R443)&gt;0),$V443/365*($S443-BE443+1),$V443/365*(BF443-$R443+1))))),0)</f>
        <v>0</v>
      </c>
      <c r="BH443" s="159">
        <v>46023</v>
      </c>
      <c r="BI443" s="159">
        <f>BH443+30</f>
        <v>46053</v>
      </c>
      <c r="BJ443" s="163">
        <f>IFERROR(IF(($R443-BI443)&gt;=0,0,IF(($S443-BH443)&lt;0,0,IF(AND(($S443-BI443)&gt;0,(BH443-$R443)&gt;0),$V443/365*(BI443-BH443+1),IF(AND(($S443-BI443)&lt;=0,(BH443-$R443)&gt;0),$V443/365*($S443-BH443+1),$V443/365*(BI443-$R443+1))))),0)</f>
        <v>0</v>
      </c>
      <c r="BK443" s="159">
        <f>BI443+1</f>
        <v>46054</v>
      </c>
      <c r="BL443" s="159">
        <f>BK443+27</f>
        <v>46081</v>
      </c>
      <c r="BM443" s="163">
        <f>IFERROR(IF(($R443-BL443)&gt;=0,0,IF(($S443-BK443)&lt;0,0,IF(AND(($S443-BL443)&gt;0,(BK443-$R443)&gt;0),$V443/365*(BL443-BK443+1),IF(AND(($S443-BL443)&lt;=0,(BK443-$R443)&gt;0),$V443/365*($S443-BK443+1),$V443/365*(BL443-$R443+1))))),0)</f>
        <v>0</v>
      </c>
      <c r="BN443" s="159">
        <f>BL443+1</f>
        <v>46082</v>
      </c>
      <c r="BO443" s="159">
        <f>BN443+30</f>
        <v>46112</v>
      </c>
      <c r="BP443" s="163">
        <f>IFERROR(IF(($R443-BO443)&gt;=0,0,IF(($S443-BN443)&lt;0,0,IF(AND(($S443-BO443)&gt;0,(BN443-$R443)&gt;0),$V443/365*(BO443-BN443+1),IF(AND(($S443-BO443)&lt;=0,(BN443-$R443)&gt;0),$V443/365*($S443-BN443+1),$V443/365*(BO443-$R443+1))))),0)</f>
        <v>0</v>
      </c>
      <c r="BQ443" s="159">
        <f>BO443+1</f>
        <v>46113</v>
      </c>
      <c r="BR443" s="159">
        <f>BQ443+29</f>
        <v>46142</v>
      </c>
      <c r="BS443" s="163">
        <f>IFERROR(IF(($R443-BR443)&gt;=0,0,IF(($S443-BQ443)&lt;0,0,IF(AND(($S443-BR443)&gt;0,(BQ443-$R443)&gt;0),$V443/365*(BR443-BQ443+1),IF(AND(($S443-BR443)&lt;=0,(BQ443-$R443)&gt;0),$V443/365*($S443-BQ443+1),$V443/365*(BR443-$R443+1))))),0)</f>
        <v>0</v>
      </c>
      <c r="BT443" s="159">
        <f>BR443+1</f>
        <v>46143</v>
      </c>
      <c r="BU443" s="159">
        <f>BT443+30</f>
        <v>46173</v>
      </c>
      <c r="BV443" s="163">
        <f>IFERROR(IF(($R443-BU443)&gt;=0,0,IF(($S443-BT443)&lt;0,0,IF(AND(($S443-BU443)&gt;0,(BT443-$R443)&gt;0),$V443/365*(BU443-BT443+1),IF(AND(($S443-BU443)&lt;=0,(BT443-$R443)&gt;0),$V443/365*($S443-BT443+1),$V443/365*(BU443-$R443+1))))),0)</f>
        <v>0</v>
      </c>
      <c r="BW443" s="159">
        <f>BU443+1</f>
        <v>46174</v>
      </c>
      <c r="BX443" s="159">
        <f>BW443+29</f>
        <v>46203</v>
      </c>
      <c r="BY443" s="163">
        <f>IFERROR(IF(($R443-BX443)&gt;=0,0,IF(($S443-BW443)&lt;0,0,IF(AND(($S443-BX443)&gt;0,(BW443-$R443)&gt;0),$V443/365*(BX443-BW443+1),IF(AND(($S443-BX443)&lt;=0,(BW443-$R443)&gt;0),$V443/365*($S443-BW443+1),$V443/365*(BX443-$R443+1))))),0)</f>
        <v>0</v>
      </c>
      <c r="BZ443" s="159">
        <f>BX443+1</f>
        <v>46204</v>
      </c>
      <c r="CA443" s="159">
        <f>BZ443+30</f>
        <v>46234</v>
      </c>
      <c r="CB443" s="163">
        <f>IFERROR(IF(($R443-CA443)&gt;=0,0,IF(($S443-BZ443)&lt;0,0,IF(AND(($S443-CA443)&gt;0,(BZ443-$R443)&gt;0),$V443/365*(CA443-BZ443+1),IF(AND(($S443-CA443)&lt;=0,(BZ443-$R443)&gt;0),$V443/365*($S443-BZ443+1),$V443/365*(CA443-$R443+1))))),0)</f>
        <v>0</v>
      </c>
      <c r="CC443" s="159">
        <f>CA443+1</f>
        <v>46235</v>
      </c>
      <c r="CD443" s="159">
        <f>CC443+30</f>
        <v>46265</v>
      </c>
      <c r="CE443" s="163">
        <f>IFERROR(IF(($R443-CD443)&gt;=0,0,IF(($S443-CC443)&lt;0,0,IF(AND(($S443-CD443)&gt;0,(CC443-$R443)&gt;0),$V443/365*(CD443-CC443+1),IF(AND(($S443-CD443)&lt;=0,(CC443-$R443)&gt;0),$V443/365*($S443-CC443+1),$V443/365*(CD443-$R443+1))))),0)</f>
        <v>0</v>
      </c>
      <c r="CF443" s="159">
        <f>CD443+1</f>
        <v>46266</v>
      </c>
      <c r="CG443" s="159">
        <f>CF443+29</f>
        <v>46295</v>
      </c>
      <c r="CH443" s="163">
        <f>IFERROR(IF(($R443-CG443)&gt;=0,0,IF(($S443-CF443)&lt;0,0,IF(AND(($S443-CG443)&gt;0,(CF443-$R443)&gt;0),$V443/365*(CG443-CF443+1),IF(AND(($S443-CG443)&lt;=0,(CF443-$R443)&gt;0),$V443/365*($S443-CF443+1),$V443/365*(CG443-$R443+1))))),0)</f>
        <v>0</v>
      </c>
      <c r="CI443" s="159">
        <f>CG443+1</f>
        <v>46296</v>
      </c>
      <c r="CJ443" s="159">
        <f>CI443+30</f>
        <v>46326</v>
      </c>
      <c r="CK443" s="163">
        <f>IFERROR(IF(($R443-CJ443)&gt;=0,0,IF(($S443-CI443)&lt;0,0,IF(AND(($S443-CJ443)&gt;0,(CI443-$R443)&gt;0),$V443/365*(CJ443-CI443+1),IF(AND(($S443-CJ443)&lt;=0,(CI443-$R443)&gt;0),$V443/365*($S443-CI443+1),$V443/365*(CJ443-$R443+1))))),0)</f>
        <v>0</v>
      </c>
      <c r="CL443" s="159">
        <f>CJ443+1</f>
        <v>46327</v>
      </c>
      <c r="CM443" s="159">
        <f>CL443+29</f>
        <v>46356</v>
      </c>
      <c r="CN443" s="163">
        <f>IFERROR(IF(($R443-CM443)&gt;=0,0,IF(($S443-CL443)&lt;0,0,IF(AND(($S443-CM443)&gt;0,(CL443-$R443)&gt;0),$V443/365*(CM443-CL443+1),IF(AND(($S443-CM443)&lt;=0,(CL443-$R443)&gt;0),$V443/365*($S443-CL443+1),$V443/365*(CM443-$R443+1))))),0)</f>
        <v>0</v>
      </c>
      <c r="CO443" s="159">
        <f>CM443+1</f>
        <v>46357</v>
      </c>
      <c r="CP443" s="159">
        <f>CO443+30</f>
        <v>46387</v>
      </c>
      <c r="CQ443" s="163">
        <f>IFERROR(IF(($R443-CP443)&gt;=0,0,IF(($S443-CO443)&lt;0,0,IF(AND(($S443-CP443)&gt;0,(CO443-$R443)&gt;0),$V443/365*(CP443-CO443+1),IF(AND(($S443-CP443)&lt;=0,(CO443-$R443)&gt;0),$V443/365*($S443-CO443+1),$V443/365*(CP443-$R443+1))))),0)</f>
        <v>0</v>
      </c>
    </row>
    <row r="444" s="85" customFormat="1" ht="24" customHeight="1" outlineLevel="3" spans="1:95">
      <c r="A444" s="124"/>
      <c r="B444" s="125"/>
      <c r="C444" s="126"/>
      <c r="D444" s="124"/>
      <c r="E444" s="125"/>
      <c r="F444" s="125"/>
      <c r="G444" s="125"/>
      <c r="H444" s="127"/>
      <c r="I444" s="127"/>
      <c r="J444" s="127">
        <f t="shared" si="308"/>
        <v>0</v>
      </c>
      <c r="K444" s="127">
        <f>K443+1</f>
        <v>3</v>
      </c>
      <c r="L444" s="152"/>
      <c r="M444" s="153">
        <f>IFERROR(VLOOKUP($L444,'2-2 引出数据_合同数据仓库'!$B$2:$BP$10000,3,FALSE),0)</f>
        <v>0</v>
      </c>
      <c r="N444" s="127"/>
      <c r="O444" s="153">
        <f>IFERROR(VLOOKUP((LEFT(VLOOKUP($L444,'2-2 引出数据_合同数据仓库'!$B$2:$BP$10000,64,FALSE),15)&amp;(RIGHT(VLOOKUP($L444,'2-2 引出数据_合同数据仓库'!$B$2:$BP$10000,64,FALSE),4)+1)),'2-2 引出数据_合同数据仓库'!$B$2:$BP$10000,3,FALSE),0)</f>
        <v>0</v>
      </c>
      <c r="P444" s="127"/>
      <c r="Q444" s="127">
        <f>IFERROR(VLOOKUP($L444,'2-2 引出数据_合同数据仓库'!$B$2:$BP$10000,28,FALSE),0)</f>
        <v>0</v>
      </c>
      <c r="R444" s="127">
        <f>IFERROR(VLOOKUP($L444,'2-2 引出数据_合同数据仓库'!$B$2:$BP$10000,29,FALSE),0)</f>
        <v>0</v>
      </c>
      <c r="S444" s="127">
        <f>IFERROR(VLOOKUP($L444,'2-2 引出数据_合同数据仓库'!$B$2:$BP$10000,4,FALSE),0)</f>
        <v>0</v>
      </c>
      <c r="T444" s="127"/>
      <c r="U444" s="127">
        <f>IFERROR(VLOOKUP($L444,'2-2 引出数据_合同数据仓库'!$B$2:$BP$10000,15,FALSE),0)</f>
        <v>0</v>
      </c>
      <c r="V444" s="127">
        <f>U444/(S444-R444+1)*365</f>
        <v>0</v>
      </c>
      <c r="W444" s="127"/>
      <c r="X444" s="159">
        <v>45659</v>
      </c>
      <c r="Y444" s="159">
        <f>X444+30</f>
        <v>45689</v>
      </c>
      <c r="Z444" s="163">
        <f>IFERROR(IF(($R444-Y444)&gt;=0,0,IF(($S444-X444)&lt;0,0,IF(AND(($S444-Y444)&gt;0,(X444-$R444)&gt;0),$V444/365*(Y444-X444+1),IF(AND(($S444-Y444)&lt;=0,(X444-$R444)&gt;0),$V444/365*($S444-X444+1),$V444/365*(Y444-$R444+1))))),0)</f>
        <v>0</v>
      </c>
      <c r="AA444" s="159">
        <f>Y444+1</f>
        <v>45690</v>
      </c>
      <c r="AB444" s="159">
        <f>AA444+27</f>
        <v>45717</v>
      </c>
      <c r="AC444" s="163">
        <f>IFERROR(IF(($R444-AB444)&gt;=0,0,IF(($S444-AA444)&lt;0,0,IF(AND(($S444-AB444)&gt;0,(AA444-$R444)&gt;0),$V444/365*(AB444-AA444+1),IF(AND(($S444-AB444)&lt;=0,(AA444-$R444)&gt;0),$V444/365*($S444-AA444+1),$V444/365*(AB444-$R444+1))))),0)</f>
        <v>0</v>
      </c>
      <c r="AD444" s="159">
        <f>AB444+1</f>
        <v>45718</v>
      </c>
      <c r="AE444" s="159">
        <f>AD444+30</f>
        <v>45748</v>
      </c>
      <c r="AF444" s="163">
        <f>IFERROR(IF(($R444-AE444)&gt;=0,0,IF(($S444-AD444)&lt;0,0,IF(AND(($S444-AE444)&gt;0,(AD444-$R444)&gt;0),$V444/365*(AE444-AD444+1),IF(AND(($S444-AE444)&lt;=0,(AD444-$R444)&gt;0),$V444/365*($S444-AD444+1),$V444/365*(AE444-$R444+1))))),0)</f>
        <v>0</v>
      </c>
      <c r="AG444" s="159">
        <f>AE444+1</f>
        <v>45749</v>
      </c>
      <c r="AH444" s="159">
        <f>AG444+29</f>
        <v>45778</v>
      </c>
      <c r="AI444" s="163">
        <f>IFERROR(IF(($R444-AH444)&gt;=0,0,IF(($S444-AG444)&lt;0,0,IF(AND(($S444-AH444)&gt;0,(AG444-$R444)&gt;0),$V444/365*(AH444-AG444+1),IF(AND(($S444-AH444)&lt;=0,(AG444-$R444)&gt;0),$V444/365*($S444-AG444+1),$V444/365*(AH444-$R444+1))))),0)</f>
        <v>0</v>
      </c>
      <c r="AJ444" s="159">
        <f>AH444+1</f>
        <v>45779</v>
      </c>
      <c r="AK444" s="159">
        <f>AJ444+30</f>
        <v>45809</v>
      </c>
      <c r="AL444" s="163">
        <f>IFERROR(IF(($R444-AK444)&gt;=0,0,IF(($S444-AJ444)&lt;0,0,IF(AND(($S444-AK444)&gt;0,(AJ444-$R444)&gt;0),$V444/365*(AK444-AJ444+1),IF(AND(($S444-AK444)&lt;=0,(AJ444-$R444)&gt;0),$V444/365*($S444-AJ444+1),$V444/365*(AK444-$R444+1))))),0)</f>
        <v>0</v>
      </c>
      <c r="AM444" s="159">
        <f>AK444+1</f>
        <v>45810</v>
      </c>
      <c r="AN444" s="159">
        <f>AM444+29</f>
        <v>45839</v>
      </c>
      <c r="AO444" s="163">
        <f>IFERROR(IF(($R444-AN444)&gt;=0,0,IF(($S444-AM444)&lt;0,0,IF(AND(($S444-AN444)&gt;0,(AM444-$R444)&gt;0),$V444/365*(AN444-AM444+1),IF(AND(($S444-AN444)&lt;=0,(AM444-$R444)&gt;0),$V444/365*($S444-AM444+1),$V444/365*(AN444-$R444+1))))),0)</f>
        <v>0</v>
      </c>
      <c r="AP444" s="159">
        <f>AN444+1</f>
        <v>45840</v>
      </c>
      <c r="AQ444" s="159">
        <f>AP444+30</f>
        <v>45870</v>
      </c>
      <c r="AR444" s="163">
        <f>IFERROR(IF(($R444-AQ444)&gt;=0,0,IF(($S444-AP444)&lt;0,0,IF(AND(($S444-AQ444)&gt;0,(AP444-$R444)&gt;0),$V444/365*(AQ444-AP444+1),IF(AND(($S444-AQ444)&lt;=0,(AP444-$R444)&gt;0),$V444/365*($S444-AP444+1),$V444/365*(AQ444-$R444+1))))),0)</f>
        <v>0</v>
      </c>
      <c r="AS444" s="159">
        <f>AQ444+1</f>
        <v>45871</v>
      </c>
      <c r="AT444" s="159">
        <f>AS444+30</f>
        <v>45901</v>
      </c>
      <c r="AU444" s="163">
        <f>IFERROR(IF(($R444-AT444)&gt;=0,0,IF(($S444-AS444)&lt;0,0,IF(AND(($S444-AT444)&gt;0,(AS444-$R444)&gt;0),$V444/365*(AT444-AS444+1),IF(AND(($S444-AT444)&lt;=0,(AS444-$R444)&gt;0),$V444/365*($S444-AS444+1),$V444/365*(AT444-$R444+1))))),0)</f>
        <v>0</v>
      </c>
      <c r="AV444" s="159">
        <f>AT444+1</f>
        <v>45902</v>
      </c>
      <c r="AW444" s="159">
        <f>AV444+29</f>
        <v>45931</v>
      </c>
      <c r="AX444" s="163">
        <f>IFERROR(IF(($R444-AW444)&gt;=0,0,IF(($S444-AV444)&lt;0,0,IF(AND(($S444-AW444)&gt;0,(AV444-$R444)&gt;0),$V444/365*(AW444-AV444+1),IF(AND(($S444-AW444)&lt;=0,(AV444-$R444)&gt;0),$V444/365*($S444-AV444+1),$V444/365*(AW444-$R444+1))))),0)</f>
        <v>0</v>
      </c>
      <c r="AY444" s="159">
        <f>AW444+1</f>
        <v>45932</v>
      </c>
      <c r="AZ444" s="159">
        <f>AY444+30</f>
        <v>45962</v>
      </c>
      <c r="BA444" s="163">
        <f>IFERROR(IF(($R444-AZ444)&gt;=0,0,IF(($S444-AY444)&lt;0,0,IF(AND(($S444-AZ444)&gt;0,(AY444-$R444)&gt;0),$V444/365*(AZ444-AY444+1),IF(AND(($S444-AZ444)&lt;=0,(AY444-$R444)&gt;0),$V444/365*($S444-AY444+1),$V444/365*(AZ444-$R444+1))))),0)</f>
        <v>0</v>
      </c>
      <c r="BB444" s="159">
        <f>AZ444+1</f>
        <v>45963</v>
      </c>
      <c r="BC444" s="159">
        <f>BB444+29</f>
        <v>45992</v>
      </c>
      <c r="BD444" s="163">
        <f>IFERROR(IF(($R444-BC444)&gt;=0,0,IF(($S444-BB444)&lt;0,0,IF(AND(($S444-BC444)&gt;0,(BB444-$R444)&gt;0),$V444/365*(BC444-BB444+1),IF(AND(($S444-BC444)&lt;=0,(BB444-$R444)&gt;0),$V444/365*($S444-BB444+1),$V444/365*(BC444-$R444+1))))),0)</f>
        <v>0</v>
      </c>
      <c r="BE444" s="159">
        <f>BC444+1</f>
        <v>45993</v>
      </c>
      <c r="BF444" s="159">
        <f>BE444+30</f>
        <v>46023</v>
      </c>
      <c r="BG444" s="163">
        <f>IFERROR(IF(($R444-BF444)&gt;=0,0,IF(($S444-BE444)&lt;0,0,IF(AND(($S444-BF444)&gt;0,(BE444-$R444)&gt;0),$V444/365*(BF444-BE444+1),IF(AND(($S444-BF444)&lt;=0,(BE444-$R444)&gt;0),$V444/365*($S444-BE444+1),$V444/365*(BF444-$R444+1))))),0)</f>
        <v>0</v>
      </c>
      <c r="BH444" s="159">
        <v>46024</v>
      </c>
      <c r="BI444" s="159">
        <f>BH444+30</f>
        <v>46054</v>
      </c>
      <c r="BJ444" s="163">
        <f>IFERROR(IF(($R444-BI444)&gt;=0,0,IF(($S444-BH444)&lt;0,0,IF(AND(($S444-BI444)&gt;0,(BH444-$R444)&gt;0),$V444/365*(BI444-BH444+1),IF(AND(($S444-BI444)&lt;=0,(BH444-$R444)&gt;0),$V444/365*($S444-BH444+1),$V444/365*(BI444-$R444+1))))),0)</f>
        <v>0</v>
      </c>
      <c r="BK444" s="159">
        <f>BI444+1</f>
        <v>46055</v>
      </c>
      <c r="BL444" s="159">
        <f>BK444+27</f>
        <v>46082</v>
      </c>
      <c r="BM444" s="163">
        <f>IFERROR(IF(($R444-BL444)&gt;=0,0,IF(($S444-BK444)&lt;0,0,IF(AND(($S444-BL444)&gt;0,(BK444-$R444)&gt;0),$V444/365*(BL444-BK444+1),IF(AND(($S444-BL444)&lt;=0,(BK444-$R444)&gt;0),$V444/365*($S444-BK444+1),$V444/365*(BL444-$R444+1))))),0)</f>
        <v>0</v>
      </c>
      <c r="BN444" s="159">
        <f>BL444+1</f>
        <v>46083</v>
      </c>
      <c r="BO444" s="159">
        <f>BN444+30</f>
        <v>46113</v>
      </c>
      <c r="BP444" s="163">
        <f>IFERROR(IF(($R444-BO444)&gt;=0,0,IF(($S444-BN444)&lt;0,0,IF(AND(($S444-BO444)&gt;0,(BN444-$R444)&gt;0),$V444/365*(BO444-BN444+1),IF(AND(($S444-BO444)&lt;=0,(BN444-$R444)&gt;0),$V444/365*($S444-BN444+1),$V444/365*(BO444-$R444+1))))),0)</f>
        <v>0</v>
      </c>
      <c r="BQ444" s="159">
        <f>BO444+1</f>
        <v>46114</v>
      </c>
      <c r="BR444" s="159">
        <f>BQ444+29</f>
        <v>46143</v>
      </c>
      <c r="BS444" s="163">
        <f>IFERROR(IF(($R444-BR444)&gt;=0,0,IF(($S444-BQ444)&lt;0,0,IF(AND(($S444-BR444)&gt;0,(BQ444-$R444)&gt;0),$V444/365*(BR444-BQ444+1),IF(AND(($S444-BR444)&lt;=0,(BQ444-$R444)&gt;0),$V444/365*($S444-BQ444+1),$V444/365*(BR444-$R444+1))))),0)</f>
        <v>0</v>
      </c>
      <c r="BT444" s="159">
        <f>BR444+1</f>
        <v>46144</v>
      </c>
      <c r="BU444" s="159">
        <f>BT444+30</f>
        <v>46174</v>
      </c>
      <c r="BV444" s="163">
        <f>IFERROR(IF(($R444-BU444)&gt;=0,0,IF(($S444-BT444)&lt;0,0,IF(AND(($S444-BU444)&gt;0,(BT444-$R444)&gt;0),$V444/365*(BU444-BT444+1),IF(AND(($S444-BU444)&lt;=0,(BT444-$R444)&gt;0),$V444/365*($S444-BT444+1),$V444/365*(BU444-$R444+1))))),0)</f>
        <v>0</v>
      </c>
      <c r="BW444" s="159">
        <f>BU444+1</f>
        <v>46175</v>
      </c>
      <c r="BX444" s="159">
        <f>BW444+29</f>
        <v>46204</v>
      </c>
      <c r="BY444" s="163">
        <f>IFERROR(IF(($R444-BX444)&gt;=0,0,IF(($S444-BW444)&lt;0,0,IF(AND(($S444-BX444)&gt;0,(BW444-$R444)&gt;0),$V444/365*(BX444-BW444+1),IF(AND(($S444-BX444)&lt;=0,(BW444-$R444)&gt;0),$V444/365*($S444-BW444+1),$V444/365*(BX444-$R444+1))))),0)</f>
        <v>0</v>
      </c>
      <c r="BZ444" s="159">
        <f>BX444+1</f>
        <v>46205</v>
      </c>
      <c r="CA444" s="159">
        <f>BZ444+30</f>
        <v>46235</v>
      </c>
      <c r="CB444" s="163">
        <f>IFERROR(IF(($R444-CA444)&gt;=0,0,IF(($S444-BZ444)&lt;0,0,IF(AND(($S444-CA444)&gt;0,(BZ444-$R444)&gt;0),$V444/365*(CA444-BZ444+1),IF(AND(($S444-CA444)&lt;=0,(BZ444-$R444)&gt;0),$V444/365*($S444-BZ444+1),$V444/365*(CA444-$R444+1))))),0)</f>
        <v>0</v>
      </c>
      <c r="CC444" s="159">
        <f>CA444+1</f>
        <v>46236</v>
      </c>
      <c r="CD444" s="159">
        <f>CC444+30</f>
        <v>46266</v>
      </c>
      <c r="CE444" s="163">
        <f>IFERROR(IF(($R444-CD444)&gt;=0,0,IF(($S444-CC444)&lt;0,0,IF(AND(($S444-CD444)&gt;0,(CC444-$R444)&gt;0),$V444/365*(CD444-CC444+1),IF(AND(($S444-CD444)&lt;=0,(CC444-$R444)&gt;0),$V444/365*($S444-CC444+1),$V444/365*(CD444-$R444+1))))),0)</f>
        <v>0</v>
      </c>
      <c r="CF444" s="159">
        <f>CD444+1</f>
        <v>46267</v>
      </c>
      <c r="CG444" s="159">
        <f>CF444+29</f>
        <v>46296</v>
      </c>
      <c r="CH444" s="163">
        <f>IFERROR(IF(($R444-CG444)&gt;=0,0,IF(($S444-CF444)&lt;0,0,IF(AND(($S444-CG444)&gt;0,(CF444-$R444)&gt;0),$V444/365*(CG444-CF444+1),IF(AND(($S444-CG444)&lt;=0,(CF444-$R444)&gt;0),$V444/365*($S444-CF444+1),$V444/365*(CG444-$R444+1))))),0)</f>
        <v>0</v>
      </c>
      <c r="CI444" s="159">
        <f>CG444+1</f>
        <v>46297</v>
      </c>
      <c r="CJ444" s="159">
        <f>CI444+30</f>
        <v>46327</v>
      </c>
      <c r="CK444" s="163">
        <f>IFERROR(IF(($R444-CJ444)&gt;=0,0,IF(($S444-CI444)&lt;0,0,IF(AND(($S444-CJ444)&gt;0,(CI444-$R444)&gt;0),$V444/365*(CJ444-CI444+1),IF(AND(($S444-CJ444)&lt;=0,(CI444-$R444)&gt;0),$V444/365*($S444-CI444+1),$V444/365*(CJ444-$R444+1))))),0)</f>
        <v>0</v>
      </c>
      <c r="CL444" s="159">
        <f>CJ444+1</f>
        <v>46328</v>
      </c>
      <c r="CM444" s="159">
        <f>CL444+29</f>
        <v>46357</v>
      </c>
      <c r="CN444" s="163">
        <f>IFERROR(IF(($R444-CM444)&gt;=0,0,IF(($S444-CL444)&lt;0,0,IF(AND(($S444-CM444)&gt;0,(CL444-$R444)&gt;0),$V444/365*(CM444-CL444+1),IF(AND(($S444-CM444)&lt;=0,(CL444-$R444)&gt;0),$V444/365*($S444-CL444+1),$V444/365*(CM444-$R444+1))))),0)</f>
        <v>0</v>
      </c>
      <c r="CO444" s="159">
        <f>CM444+1</f>
        <v>46358</v>
      </c>
      <c r="CP444" s="159">
        <f>CO444+30</f>
        <v>46388</v>
      </c>
      <c r="CQ444" s="163">
        <f>IFERROR(IF(($R444-CP444)&gt;=0,0,IF(($S444-CO444)&lt;0,0,IF(AND(($S444-CP444)&gt;0,(CO444-$R444)&gt;0),$V444/365*(CP444-CO444+1),IF(AND(($S444-CP444)&lt;=0,(CO444-$R444)&gt;0),$V444/365*($S444-CO444+1),$V444/365*(CP444-$R444+1))))),0)</f>
        <v>0</v>
      </c>
    </row>
    <row r="445" s="85" customFormat="1" ht="24" customHeight="1" outlineLevel="3" spans="1:95">
      <c r="A445" s="124"/>
      <c r="B445" s="125"/>
      <c r="C445" s="126"/>
      <c r="D445" s="124"/>
      <c r="E445" s="125"/>
      <c r="F445" s="125"/>
      <c r="G445" s="125"/>
      <c r="H445" s="127"/>
      <c r="I445" s="127"/>
      <c r="J445" s="127">
        <f t="shared" si="308"/>
        <v>0</v>
      </c>
      <c r="K445" s="127">
        <f>K443+1</f>
        <v>3</v>
      </c>
      <c r="L445" s="152"/>
      <c r="M445" s="153">
        <f>IFERROR(VLOOKUP($L445,'2-2 引出数据_合同数据仓库'!$B$2:$BP$10000,3,FALSE),0)</f>
        <v>0</v>
      </c>
      <c r="N445" s="127"/>
      <c r="O445" s="153">
        <f>IFERROR(VLOOKUP((LEFT(VLOOKUP($L445,'2-2 引出数据_合同数据仓库'!$B$2:$BP$10000,64,FALSE),15)&amp;(RIGHT(VLOOKUP($L445,'2-2 引出数据_合同数据仓库'!$B$2:$BP$10000,64,FALSE),4)+1)),'2-2 引出数据_合同数据仓库'!$B$2:$BP$10000,3,FALSE),0)</f>
        <v>0</v>
      </c>
      <c r="P445" s="127"/>
      <c r="Q445" s="127">
        <f>IFERROR(VLOOKUP($L445,'2-2 引出数据_合同数据仓库'!$B$2:$BP$10000,28,FALSE),0)</f>
        <v>0</v>
      </c>
      <c r="R445" s="127">
        <f>IFERROR(VLOOKUP($L445,'2-2 引出数据_合同数据仓库'!$B$2:$BP$10000,29,FALSE),0)</f>
        <v>0</v>
      </c>
      <c r="S445" s="127">
        <f>IFERROR(VLOOKUP($L445,'2-2 引出数据_合同数据仓库'!$B$2:$BP$10000,4,FALSE),0)</f>
        <v>0</v>
      </c>
      <c r="T445" s="127"/>
      <c r="U445" s="127">
        <f>IFERROR(VLOOKUP($L445,'2-2 引出数据_合同数据仓库'!$B$2:$BP$10000,15,FALSE),0)</f>
        <v>0</v>
      </c>
      <c r="V445" s="127">
        <f>U445/(S445-R445+1)*365</f>
        <v>0</v>
      </c>
      <c r="W445" s="127"/>
      <c r="X445" s="159">
        <v>45658</v>
      </c>
      <c r="Y445" s="159">
        <f>X445+30</f>
        <v>45688</v>
      </c>
      <c r="Z445" s="163">
        <f>IFERROR(IF(($R445-Y445)&gt;=0,0,IF(($S445-X445)&lt;0,0,IF(AND(($S445-Y445)&gt;0,(X445-$R445)&gt;0),$V445/365*(Y445-X445+1),IF(AND(($S445-Y445)&lt;=0,(X445-$R445)&gt;0),$V445/365*($S445-X445+1),$V445/365*(Y445-$R445+1))))),0)</f>
        <v>0</v>
      </c>
      <c r="AA445" s="159">
        <f>Y445+1</f>
        <v>45689</v>
      </c>
      <c r="AB445" s="159">
        <f>AA445+27</f>
        <v>45716</v>
      </c>
      <c r="AC445" s="163">
        <f>IFERROR(IF(($R445-AB445)&gt;=0,0,IF(($S445-AA445)&lt;0,0,IF(AND(($S445-AB445)&gt;0,(AA445-$R445)&gt;0),$V445/365*(AB445-AA445+1),IF(AND(($S445-AB445)&lt;=0,(AA445-$R445)&gt;0),$V445/365*($S445-AA445+1),$V445/365*(AB445-$R445+1))))),0)</f>
        <v>0</v>
      </c>
      <c r="AD445" s="159">
        <f>AB445+1</f>
        <v>45717</v>
      </c>
      <c r="AE445" s="159">
        <f>AD445+30</f>
        <v>45747</v>
      </c>
      <c r="AF445" s="163">
        <f>IFERROR(IF(($R445-AE445)&gt;=0,0,IF(($S445-AD445)&lt;0,0,IF(AND(($S445-AE445)&gt;0,(AD445-$R445)&gt;0),$V445/365*(AE445-AD445+1),IF(AND(($S445-AE445)&lt;=0,(AD445-$R445)&gt;0),$V445/365*($S445-AD445+1),$V445/365*(AE445-$R445+1))))),0)</f>
        <v>0</v>
      </c>
      <c r="AG445" s="159">
        <f>AE445+1</f>
        <v>45748</v>
      </c>
      <c r="AH445" s="159">
        <f>AG445+29</f>
        <v>45777</v>
      </c>
      <c r="AI445" s="163">
        <f>IFERROR(IF(($R445-AH445)&gt;=0,0,IF(($S445-AG445)&lt;0,0,IF(AND(($S445-AH445)&gt;0,(AG445-$R445)&gt;0),$V445/365*(AH445-AG445+1),IF(AND(($S445-AH445)&lt;=0,(AG445-$R445)&gt;0),$V445/365*($S445-AG445+1),$V445/365*(AH445-$R445+1))))),0)</f>
        <v>0</v>
      </c>
      <c r="AJ445" s="159">
        <f>AH445+1</f>
        <v>45778</v>
      </c>
      <c r="AK445" s="159">
        <f>AJ445+30</f>
        <v>45808</v>
      </c>
      <c r="AL445" s="163">
        <f>IFERROR(IF(($R445-AK445)&gt;=0,0,IF(($S445-AJ445)&lt;0,0,IF(AND(($S445-AK445)&gt;0,(AJ445-$R445)&gt;0),$V445/365*(AK445-AJ445+1),IF(AND(($S445-AK445)&lt;=0,(AJ445-$R445)&gt;0),$V445/365*($S445-AJ445+1),$V445/365*(AK445-$R445+1))))),0)</f>
        <v>0</v>
      </c>
      <c r="AM445" s="159">
        <f>AK445+1</f>
        <v>45809</v>
      </c>
      <c r="AN445" s="159">
        <f>AM445+29</f>
        <v>45838</v>
      </c>
      <c r="AO445" s="163">
        <f>IFERROR(IF(($R445-AN445)&gt;=0,0,IF(($S445-AM445)&lt;0,0,IF(AND(($S445-AN445)&gt;0,(AM445-$R445)&gt;0),$V445/365*(AN445-AM445+1),IF(AND(($S445-AN445)&lt;=0,(AM445-$R445)&gt;0),$V445/365*($S445-AM445+1),$V445/365*(AN445-$R445+1))))),0)</f>
        <v>0</v>
      </c>
      <c r="AP445" s="159">
        <f>AN445+1</f>
        <v>45839</v>
      </c>
      <c r="AQ445" s="159">
        <f>AP445+30</f>
        <v>45869</v>
      </c>
      <c r="AR445" s="163">
        <f>IFERROR(IF(($R445-AQ445)&gt;=0,0,IF(($S445-AP445)&lt;0,0,IF(AND(($S445-AQ445)&gt;0,(AP445-$R445)&gt;0),$V445/365*(AQ445-AP445+1),IF(AND(($S445-AQ445)&lt;=0,(AP445-$R445)&gt;0),$V445/365*($S445-AP445+1),$V445/365*(AQ445-$R445+1))))),0)</f>
        <v>0</v>
      </c>
      <c r="AS445" s="159">
        <f>AQ445+1</f>
        <v>45870</v>
      </c>
      <c r="AT445" s="159">
        <f>AS445+30</f>
        <v>45900</v>
      </c>
      <c r="AU445" s="163">
        <f>IFERROR(IF(($R445-AT445)&gt;=0,0,IF(($S445-AS445)&lt;0,0,IF(AND(($S445-AT445)&gt;0,(AS445-$R445)&gt;0),$V445/365*(AT445-AS445+1),IF(AND(($S445-AT445)&lt;=0,(AS445-$R445)&gt;0),$V445/365*($S445-AS445+1),$V445/365*(AT445-$R445+1))))),0)</f>
        <v>0</v>
      </c>
      <c r="AV445" s="159">
        <f>AT445+1</f>
        <v>45901</v>
      </c>
      <c r="AW445" s="159">
        <f>AV445+29</f>
        <v>45930</v>
      </c>
      <c r="AX445" s="163">
        <f>IFERROR(IF(($R445-AW445)&gt;=0,0,IF(($S445-AV445)&lt;0,0,IF(AND(($S445-AW445)&gt;0,(AV445-$R445)&gt;0),$V445/365*(AW445-AV445+1),IF(AND(($S445-AW445)&lt;=0,(AV445-$R445)&gt;0),$V445/365*($S445-AV445+1),$V445/365*(AW445-$R445+1))))),0)</f>
        <v>0</v>
      </c>
      <c r="AY445" s="159">
        <f>AW445+1</f>
        <v>45931</v>
      </c>
      <c r="AZ445" s="159">
        <f>AY445+30</f>
        <v>45961</v>
      </c>
      <c r="BA445" s="163">
        <f>IFERROR(IF(($R445-AZ445)&gt;=0,0,IF(($S445-AY445)&lt;0,0,IF(AND(($S445-AZ445)&gt;0,(AY445-$R445)&gt;0),$V445/365*(AZ445-AY445+1),IF(AND(($S445-AZ445)&lt;=0,(AY445-$R445)&gt;0),$V445/365*($S445-AY445+1),$V445/365*(AZ445-$R445+1))))),0)</f>
        <v>0</v>
      </c>
      <c r="BB445" s="159">
        <f>AZ445+1</f>
        <v>45962</v>
      </c>
      <c r="BC445" s="159">
        <f>BB445+29</f>
        <v>45991</v>
      </c>
      <c r="BD445" s="163">
        <f>IFERROR(IF(($R445-BC445)&gt;=0,0,IF(($S445-BB445)&lt;0,0,IF(AND(($S445-BC445)&gt;0,(BB445-$R445)&gt;0),$V445/365*(BC445-BB445+1),IF(AND(($S445-BC445)&lt;=0,(BB445-$R445)&gt;0),$V445/365*($S445-BB445+1),$V445/365*(BC445-$R445+1))))),0)</f>
        <v>0</v>
      </c>
      <c r="BE445" s="159">
        <f>BC445+1</f>
        <v>45992</v>
      </c>
      <c r="BF445" s="159">
        <f>BE445+30</f>
        <v>46022</v>
      </c>
      <c r="BG445" s="163">
        <f>IFERROR(IF(($R445-BF445)&gt;=0,0,IF(($S445-BE445)&lt;0,0,IF(AND(($S445-BF445)&gt;0,(BE445-$R445)&gt;0),$V445/365*(BF445-BE445+1),IF(AND(($S445-BF445)&lt;=0,(BE445-$R445)&gt;0),$V445/365*($S445-BE445+1),$V445/365*(BF445-$R445+1))))),0)</f>
        <v>0</v>
      </c>
      <c r="BH445" s="159">
        <v>46023</v>
      </c>
      <c r="BI445" s="159">
        <f>BH445+30</f>
        <v>46053</v>
      </c>
      <c r="BJ445" s="163">
        <f>IFERROR(IF(($R445-BI445)&gt;=0,0,IF(($S445-BH445)&lt;0,0,IF(AND(($S445-BI445)&gt;0,(BH445-$R445)&gt;0),$V445/365*(BI445-BH445+1),IF(AND(($S445-BI445)&lt;=0,(BH445-$R445)&gt;0),$V445/365*($S445-BH445+1),$V445/365*(BI445-$R445+1))))),0)</f>
        <v>0</v>
      </c>
      <c r="BK445" s="159">
        <f>BI445+1</f>
        <v>46054</v>
      </c>
      <c r="BL445" s="159">
        <f>BK445+27</f>
        <v>46081</v>
      </c>
      <c r="BM445" s="163">
        <f>IFERROR(IF(($R445-BL445)&gt;=0,0,IF(($S445-BK445)&lt;0,0,IF(AND(($S445-BL445)&gt;0,(BK445-$R445)&gt;0),$V445/365*(BL445-BK445+1),IF(AND(($S445-BL445)&lt;=0,(BK445-$R445)&gt;0),$V445/365*($S445-BK445+1),$V445/365*(BL445-$R445+1))))),0)</f>
        <v>0</v>
      </c>
      <c r="BN445" s="159">
        <f>BL445+1</f>
        <v>46082</v>
      </c>
      <c r="BO445" s="159">
        <f>BN445+30</f>
        <v>46112</v>
      </c>
      <c r="BP445" s="163">
        <f>IFERROR(IF(($R445-BO445)&gt;=0,0,IF(($S445-BN445)&lt;0,0,IF(AND(($S445-BO445)&gt;0,(BN445-$R445)&gt;0),$V445/365*(BO445-BN445+1),IF(AND(($S445-BO445)&lt;=0,(BN445-$R445)&gt;0),$V445/365*($S445-BN445+1),$V445/365*(BO445-$R445+1))))),0)</f>
        <v>0</v>
      </c>
      <c r="BQ445" s="159">
        <f>BO445+1</f>
        <v>46113</v>
      </c>
      <c r="BR445" s="159">
        <f>BQ445+29</f>
        <v>46142</v>
      </c>
      <c r="BS445" s="163">
        <f>IFERROR(IF(($R445-BR445)&gt;=0,0,IF(($S445-BQ445)&lt;0,0,IF(AND(($S445-BR445)&gt;0,(BQ445-$R445)&gt;0),$V445/365*(BR445-BQ445+1),IF(AND(($S445-BR445)&lt;=0,(BQ445-$R445)&gt;0),$V445/365*($S445-BQ445+1),$V445/365*(BR445-$R445+1))))),0)</f>
        <v>0</v>
      </c>
      <c r="BT445" s="159">
        <f>BR445+1</f>
        <v>46143</v>
      </c>
      <c r="BU445" s="159">
        <f>BT445+30</f>
        <v>46173</v>
      </c>
      <c r="BV445" s="163">
        <f>IFERROR(IF(($R445-BU445)&gt;=0,0,IF(($S445-BT445)&lt;0,0,IF(AND(($S445-BU445)&gt;0,(BT445-$R445)&gt;0),$V445/365*(BU445-BT445+1),IF(AND(($S445-BU445)&lt;=0,(BT445-$R445)&gt;0),$V445/365*($S445-BT445+1),$V445/365*(BU445-$R445+1))))),0)</f>
        <v>0</v>
      </c>
      <c r="BW445" s="159">
        <f>BU445+1</f>
        <v>46174</v>
      </c>
      <c r="BX445" s="159">
        <f>BW445+29</f>
        <v>46203</v>
      </c>
      <c r="BY445" s="163">
        <f>IFERROR(IF(($R445-BX445)&gt;=0,0,IF(($S445-BW445)&lt;0,0,IF(AND(($S445-BX445)&gt;0,(BW445-$R445)&gt;0),$V445/365*(BX445-BW445+1),IF(AND(($S445-BX445)&lt;=0,(BW445-$R445)&gt;0),$V445/365*($S445-BW445+1),$V445/365*(BX445-$R445+1))))),0)</f>
        <v>0</v>
      </c>
      <c r="BZ445" s="159">
        <f>BX445+1</f>
        <v>46204</v>
      </c>
      <c r="CA445" s="159">
        <f>BZ445+30</f>
        <v>46234</v>
      </c>
      <c r="CB445" s="163">
        <f>IFERROR(IF(($R445-CA445)&gt;=0,0,IF(($S445-BZ445)&lt;0,0,IF(AND(($S445-CA445)&gt;0,(BZ445-$R445)&gt;0),$V445/365*(CA445-BZ445+1),IF(AND(($S445-CA445)&lt;=0,(BZ445-$R445)&gt;0),$V445/365*($S445-BZ445+1),$V445/365*(CA445-$R445+1))))),0)</f>
        <v>0</v>
      </c>
      <c r="CC445" s="159">
        <f>CA445+1</f>
        <v>46235</v>
      </c>
      <c r="CD445" s="159">
        <f>CC445+30</f>
        <v>46265</v>
      </c>
      <c r="CE445" s="163">
        <f>IFERROR(IF(($R445-CD445)&gt;=0,0,IF(($S445-CC445)&lt;0,0,IF(AND(($S445-CD445)&gt;0,(CC445-$R445)&gt;0),$V445/365*(CD445-CC445+1),IF(AND(($S445-CD445)&lt;=0,(CC445-$R445)&gt;0),$V445/365*($S445-CC445+1),$V445/365*(CD445-$R445+1))))),0)</f>
        <v>0</v>
      </c>
      <c r="CF445" s="159">
        <f>CD445+1</f>
        <v>46266</v>
      </c>
      <c r="CG445" s="159">
        <f>CF445+29</f>
        <v>46295</v>
      </c>
      <c r="CH445" s="163">
        <f>IFERROR(IF(($R445-CG445)&gt;=0,0,IF(($S445-CF445)&lt;0,0,IF(AND(($S445-CG445)&gt;0,(CF445-$R445)&gt;0),$V445/365*(CG445-CF445+1),IF(AND(($S445-CG445)&lt;=0,(CF445-$R445)&gt;0),$V445/365*($S445-CF445+1),$V445/365*(CG445-$R445+1))))),0)</f>
        <v>0</v>
      </c>
      <c r="CI445" s="159">
        <f>CG445+1</f>
        <v>46296</v>
      </c>
      <c r="CJ445" s="159">
        <f>CI445+30</f>
        <v>46326</v>
      </c>
      <c r="CK445" s="163">
        <f>IFERROR(IF(($R445-CJ445)&gt;=0,0,IF(($S445-CI445)&lt;0,0,IF(AND(($S445-CJ445)&gt;0,(CI445-$R445)&gt;0),$V445/365*(CJ445-CI445+1),IF(AND(($S445-CJ445)&lt;=0,(CI445-$R445)&gt;0),$V445/365*($S445-CI445+1),$V445/365*(CJ445-$R445+1))))),0)</f>
        <v>0</v>
      </c>
      <c r="CL445" s="159">
        <f>CJ445+1</f>
        <v>46327</v>
      </c>
      <c r="CM445" s="159">
        <f>CL445+29</f>
        <v>46356</v>
      </c>
      <c r="CN445" s="163">
        <f>IFERROR(IF(($R445-CM445)&gt;=0,0,IF(($S445-CL445)&lt;0,0,IF(AND(($S445-CM445)&gt;0,(CL445-$R445)&gt;0),$V445/365*(CM445-CL445+1),IF(AND(($S445-CM445)&lt;=0,(CL445-$R445)&gt;0),$V445/365*($S445-CL445+1),$V445/365*(CM445-$R445+1))))),0)</f>
        <v>0</v>
      </c>
      <c r="CO445" s="159">
        <f>CM445+1</f>
        <v>46357</v>
      </c>
      <c r="CP445" s="159">
        <f>CO445+30</f>
        <v>46387</v>
      </c>
      <c r="CQ445" s="163">
        <f>IFERROR(IF(($R445-CP445)&gt;=0,0,IF(($S445-CO445)&lt;0,0,IF(AND(($S445-CP445)&gt;0,(CO445-$R445)&gt;0),$V445/365*(CP445-CO445+1),IF(AND(($S445-CP445)&lt;=0,(CO445-$R445)&gt;0),$V445/365*($S445-CO445+1),$V445/365*(CP445-$R445+1))))),0)</f>
        <v>0</v>
      </c>
    </row>
    <row r="446" s="85" customFormat="1" ht="24" customHeight="1" outlineLevel="4" spans="1:95">
      <c r="A446" s="128" t="s">
        <v>2815</v>
      </c>
      <c r="B446" s="129"/>
      <c r="C446" s="129"/>
      <c r="D446" s="129"/>
      <c r="E446" s="129"/>
      <c r="F446" s="129"/>
      <c r="G446" s="130"/>
      <c r="H446" s="131"/>
      <c r="I446" s="131"/>
      <c r="J446" s="131"/>
      <c r="K446" s="131"/>
      <c r="L446" s="154"/>
      <c r="M446" s="154"/>
      <c r="N446" s="131"/>
      <c r="O446" s="131"/>
      <c r="P446" s="131"/>
      <c r="Q446" s="131"/>
      <c r="R446" s="131"/>
      <c r="S446" s="131"/>
      <c r="T446" s="131"/>
      <c r="U446" s="131"/>
      <c r="V446" s="131"/>
      <c r="W446" s="131"/>
      <c r="X446" s="131"/>
      <c r="Y446" s="131"/>
      <c r="Z446" s="131"/>
      <c r="AA446" s="131"/>
      <c r="AB446" s="131"/>
      <c r="AC446" s="131"/>
      <c r="AD446" s="131"/>
      <c r="AE446" s="131"/>
      <c r="AF446" s="131"/>
      <c r="AG446" s="131"/>
      <c r="AH446" s="131"/>
      <c r="AI446" s="131"/>
      <c r="AJ446" s="131"/>
      <c r="AK446" s="131"/>
      <c r="AL446" s="131"/>
      <c r="AM446" s="131"/>
      <c r="AN446" s="131"/>
      <c r="AO446" s="131"/>
      <c r="AP446" s="131"/>
      <c r="AQ446" s="131"/>
      <c r="AR446" s="131"/>
      <c r="AS446" s="131"/>
      <c r="AT446" s="131"/>
      <c r="AU446" s="131"/>
      <c r="AV446" s="131"/>
      <c r="AW446" s="131"/>
      <c r="AX446" s="131"/>
      <c r="AY446" s="131"/>
      <c r="AZ446" s="131"/>
      <c r="BA446" s="131"/>
      <c r="BB446" s="131"/>
      <c r="BC446" s="131"/>
      <c r="BD446" s="131"/>
      <c r="BE446" s="131"/>
      <c r="BF446" s="131"/>
      <c r="BG446" s="131"/>
      <c r="BH446" s="131"/>
      <c r="BI446" s="131"/>
      <c r="BJ446" s="131"/>
      <c r="BK446" s="131"/>
      <c r="BL446" s="131"/>
      <c r="BM446" s="131"/>
      <c r="BN446" s="131"/>
      <c r="BO446" s="131"/>
      <c r="BP446" s="131"/>
      <c r="BQ446" s="131"/>
      <c r="BR446" s="131"/>
      <c r="BS446" s="131"/>
      <c r="BT446" s="131"/>
      <c r="BU446" s="131"/>
      <c r="BV446" s="131"/>
      <c r="BW446" s="131"/>
      <c r="BX446" s="131"/>
      <c r="BY446" s="131"/>
      <c r="BZ446" s="131"/>
      <c r="CA446" s="131"/>
      <c r="CB446" s="131"/>
      <c r="CC446" s="131"/>
      <c r="CD446" s="131"/>
      <c r="CE446" s="131"/>
      <c r="CF446" s="131"/>
      <c r="CG446" s="131"/>
      <c r="CH446" s="131"/>
      <c r="CI446" s="131"/>
      <c r="CJ446" s="131"/>
      <c r="CK446" s="131"/>
      <c r="CL446" s="131"/>
      <c r="CM446" s="131"/>
      <c r="CN446" s="131"/>
      <c r="CO446" s="131"/>
      <c r="CP446" s="131"/>
      <c r="CQ446" s="131"/>
    </row>
    <row r="447" ht="24" customHeight="1" outlineLevel="2" spans="1:95">
      <c r="A447" s="49"/>
      <c r="B447" s="117" t="s">
        <v>793</v>
      </c>
      <c r="C447" s="118" t="s">
        <v>1434</v>
      </c>
      <c r="D447" s="49" t="s">
        <v>1435</v>
      </c>
      <c r="E447" s="117"/>
      <c r="F447" s="117"/>
      <c r="G447" s="117" t="s">
        <v>937</v>
      </c>
      <c r="H447" s="119">
        <f>X447+AA447+AD447+AG447+AJ447+AM447+AP447+AS447+AV447+AY447+BB447+BE447</f>
        <v>0</v>
      </c>
      <c r="I447" s="119">
        <f>Y447+AB447+AE447+AH447+AK447+AN447+AQ447+AT447+AW447+AZ447+BC447+BF447</f>
        <v>0</v>
      </c>
      <c r="J447" s="119">
        <f>Z447+AC447+AF447+AI447+AL447+AO447+AR447+AU447+AX447+BA447+BD447+BG447</f>
        <v>0</v>
      </c>
      <c r="K447" s="119"/>
      <c r="L447" s="150"/>
      <c r="M447" s="150"/>
      <c r="N447" s="119"/>
      <c r="O447" s="119"/>
      <c r="P447" s="119"/>
      <c r="Q447" s="119"/>
      <c r="R447" s="119"/>
      <c r="S447" s="119"/>
      <c r="T447" s="119"/>
      <c r="U447" s="119"/>
      <c r="V447" s="119"/>
      <c r="W447" s="119"/>
      <c r="X447" s="119">
        <f>VLOOKUP($C447,'1 预算编制表单'!$C:$BJ,27,FALSE)</f>
        <v>0</v>
      </c>
      <c r="Y447" s="119">
        <f>X447-Z447</f>
        <v>0</v>
      </c>
      <c r="Z447" s="119">
        <f>SUM(Z448:Z452)</f>
        <v>0</v>
      </c>
      <c r="AA447" s="119">
        <f>VLOOKUP($C447,'1 预算编制表单'!$C:$BJ,30,FALSE)</f>
        <v>0</v>
      </c>
      <c r="AB447" s="119">
        <f>AA447-AC447</f>
        <v>0</v>
      </c>
      <c r="AC447" s="119">
        <f>SUM(AC448:AC452)</f>
        <v>0</v>
      </c>
      <c r="AD447" s="119">
        <f>VLOOKUP($C447,'1 预算编制表单'!$C:$BJ,33,FALSE)</f>
        <v>0</v>
      </c>
      <c r="AE447" s="119">
        <f>AD447-AF447</f>
        <v>0</v>
      </c>
      <c r="AF447" s="119">
        <f>SUM(AF448:AF452)</f>
        <v>0</v>
      </c>
      <c r="AG447" s="119">
        <f>VLOOKUP($C447,'1 预算编制表单'!$C:$BJ,36,FALSE)</f>
        <v>0</v>
      </c>
      <c r="AH447" s="119">
        <f>AG447-AI447</f>
        <v>0</v>
      </c>
      <c r="AI447" s="119">
        <f>SUM(AI448:AI452)</f>
        <v>0</v>
      </c>
      <c r="AJ447" s="119">
        <f>VLOOKUP($C447,'1 预算编制表单'!$C:$BJ,39,FALSE)</f>
        <v>0</v>
      </c>
      <c r="AK447" s="119">
        <f>AJ447-AL447</f>
        <v>0</v>
      </c>
      <c r="AL447" s="119">
        <f>SUM(AL448:AL452)</f>
        <v>0</v>
      </c>
      <c r="AM447" s="119">
        <f>VLOOKUP($C447,'1 预算编制表单'!$C:$BJ,42,FALSE)</f>
        <v>0</v>
      </c>
      <c r="AN447" s="119">
        <f>AM447-AO447</f>
        <v>0</v>
      </c>
      <c r="AO447" s="119">
        <f>SUM(AO448:AO452)</f>
        <v>0</v>
      </c>
      <c r="AP447" s="119">
        <f>VLOOKUP($C447,'1 预算编制表单'!$C:$BJ,45,FALSE)</f>
        <v>0</v>
      </c>
      <c r="AQ447" s="119">
        <f>AP447-AR447</f>
        <v>0</v>
      </c>
      <c r="AR447" s="119">
        <f>SUM(AR448:AR452)</f>
        <v>0</v>
      </c>
      <c r="AS447" s="119">
        <f>VLOOKUP($C447,'1 预算编制表单'!$C:$BJ,48,FALSE)</f>
        <v>0</v>
      </c>
      <c r="AT447" s="119">
        <f>AS447-AU447</f>
        <v>0</v>
      </c>
      <c r="AU447" s="119">
        <f>SUM(AU448:AU452)</f>
        <v>0</v>
      </c>
      <c r="AV447" s="119">
        <f>VLOOKUP($C447,'1 预算编制表单'!$C:$BJ,51,FALSE)</f>
        <v>0</v>
      </c>
      <c r="AW447" s="119">
        <f>AV447-AX447</f>
        <v>0</v>
      </c>
      <c r="AX447" s="119">
        <f>SUM(AX448:AX452)</f>
        <v>0</v>
      </c>
      <c r="AY447" s="119">
        <f>VLOOKUP($C447,'1 预算编制表单'!$C:$BJ,54,FALSE)</f>
        <v>0</v>
      </c>
      <c r="AZ447" s="119">
        <f>AY447-BA447</f>
        <v>0</v>
      </c>
      <c r="BA447" s="119">
        <f>SUM(BA448:BA452)</f>
        <v>0</v>
      </c>
      <c r="BB447" s="119">
        <f>VLOOKUP($C447,'1 预算编制表单'!$C:$BJ,57,FALSE)</f>
        <v>0</v>
      </c>
      <c r="BC447" s="119">
        <f>BB447-BD447</f>
        <v>0</v>
      </c>
      <c r="BD447" s="119">
        <f>SUM(BD448:BD452)</f>
        <v>0</v>
      </c>
      <c r="BE447" s="119">
        <f>VLOOKUP($C447,'1 预算编制表单'!$C:$BJ,60,FALSE)</f>
        <v>0</v>
      </c>
      <c r="BF447" s="119">
        <f>BE447-BG447</f>
        <v>0</v>
      </c>
      <c r="BG447" s="119">
        <f>SUM(BG448:BG452)</f>
        <v>0</v>
      </c>
      <c r="BH447" s="119">
        <f>VLOOKUP($C447,'1 预算编制表单'!$C:$BJ,27,FALSE)</f>
        <v>0</v>
      </c>
      <c r="BI447" s="119">
        <f>BH447-BJ447</f>
        <v>0</v>
      </c>
      <c r="BJ447" s="119">
        <f>SUM(BJ448:BJ452)</f>
        <v>0</v>
      </c>
      <c r="BK447" s="119">
        <f>VLOOKUP($C447,'1 预算编制表单'!$C:$BJ,30,FALSE)</f>
        <v>0</v>
      </c>
      <c r="BL447" s="119">
        <f>BK447-BM447</f>
        <v>0</v>
      </c>
      <c r="BM447" s="119">
        <f>SUM(BM448:BM452)</f>
        <v>0</v>
      </c>
      <c r="BN447" s="119">
        <f>VLOOKUP($C447,'1 预算编制表单'!$C:$BJ,33,FALSE)</f>
        <v>0</v>
      </c>
      <c r="BO447" s="119">
        <f>BN447-BP447</f>
        <v>0</v>
      </c>
      <c r="BP447" s="119">
        <f>SUM(BP448:BP452)</f>
        <v>0</v>
      </c>
      <c r="BQ447" s="119">
        <f>VLOOKUP($C447,'1 预算编制表单'!$C:$BJ,36,FALSE)</f>
        <v>0</v>
      </c>
      <c r="BR447" s="119">
        <f>BQ447-BS447</f>
        <v>0</v>
      </c>
      <c r="BS447" s="119">
        <f>SUM(BS448:BS452)</f>
        <v>0</v>
      </c>
      <c r="BT447" s="119">
        <f>VLOOKUP($C447,'1 预算编制表单'!$C:$BJ,39,FALSE)</f>
        <v>0</v>
      </c>
      <c r="BU447" s="119">
        <f>BT447-BV447</f>
        <v>0</v>
      </c>
      <c r="BV447" s="119">
        <f>SUM(BV448:BV452)</f>
        <v>0</v>
      </c>
      <c r="BW447" s="119">
        <f>VLOOKUP($C447,'1 预算编制表单'!$C:$BJ,42,FALSE)</f>
        <v>0</v>
      </c>
      <c r="BX447" s="119">
        <f>BW447-BY447</f>
        <v>0</v>
      </c>
      <c r="BY447" s="119">
        <f>SUM(BY448:BY452)</f>
        <v>0</v>
      </c>
      <c r="BZ447" s="119">
        <f>VLOOKUP($C447,'1 预算编制表单'!$C:$BJ,45,FALSE)</f>
        <v>0</v>
      </c>
      <c r="CA447" s="119">
        <f>BZ447-CB447</f>
        <v>0</v>
      </c>
      <c r="CB447" s="119">
        <f>SUM(CB448:CB452)</f>
        <v>0</v>
      </c>
      <c r="CC447" s="119">
        <f>VLOOKUP($C447,'1 预算编制表单'!$C:$BJ,48,FALSE)</f>
        <v>0</v>
      </c>
      <c r="CD447" s="119">
        <f>CC447-CE447</f>
        <v>0</v>
      </c>
      <c r="CE447" s="119">
        <f>SUM(CE448:CE452)</f>
        <v>0</v>
      </c>
      <c r="CF447" s="119">
        <f>VLOOKUP($C447,'1 预算编制表单'!$C:$BJ,51,FALSE)</f>
        <v>0</v>
      </c>
      <c r="CG447" s="119">
        <f>CF447-CH447</f>
        <v>0</v>
      </c>
      <c r="CH447" s="119">
        <f>SUM(CH448:CH452)</f>
        <v>0</v>
      </c>
      <c r="CI447" s="119">
        <f>VLOOKUP($C447,'1 预算编制表单'!$C:$BJ,54,FALSE)</f>
        <v>0</v>
      </c>
      <c r="CJ447" s="119">
        <f>CI447-CK447</f>
        <v>0</v>
      </c>
      <c r="CK447" s="119">
        <f>SUM(CK448:CK452)</f>
        <v>0</v>
      </c>
      <c r="CL447" s="119">
        <f>VLOOKUP($C447,'1 预算编制表单'!$C:$BJ,57,FALSE)</f>
        <v>0</v>
      </c>
      <c r="CM447" s="119">
        <f>CL447-CN447</f>
        <v>0</v>
      </c>
      <c r="CN447" s="119">
        <f>SUM(CN448:CN452)</f>
        <v>0</v>
      </c>
      <c r="CO447" s="119">
        <f>VLOOKUP($C447,'1 预算编制表单'!$C:$BJ,60,FALSE)</f>
        <v>0</v>
      </c>
      <c r="CP447" s="119">
        <f>CO447-CQ447</f>
        <v>0</v>
      </c>
      <c r="CQ447" s="119">
        <f>SUM(CQ448:CQ452)</f>
        <v>0</v>
      </c>
    </row>
    <row r="448" s="85" customFormat="1" ht="24" customHeight="1" outlineLevel="3" spans="1:95">
      <c r="A448" s="124"/>
      <c r="B448" s="125"/>
      <c r="C448" s="126"/>
      <c r="D448" s="124"/>
      <c r="E448" s="125"/>
      <c r="F448" s="125"/>
      <c r="G448" s="125"/>
      <c r="H448" s="127"/>
      <c r="I448" s="127"/>
      <c r="J448" s="127">
        <f>Z448+AC448+AF448+AI448+AL448+AO448+AR448+AU448+AX448+BA448+BD448+BG448</f>
        <v>0</v>
      </c>
      <c r="K448" s="127">
        <v>1</v>
      </c>
      <c r="L448" s="152" t="s">
        <v>2872</v>
      </c>
      <c r="M448" s="153" t="str">
        <f>IFERROR(VLOOKUP($L448,'2-2 引出数据_合同数据仓库'!$B$2:$BP$10000,3,FALSE),0)</f>
        <v>深圳金地中心建筑消防检测服务合同</v>
      </c>
      <c r="N448" s="127"/>
      <c r="O448" s="153">
        <f>IFERROR(VLOOKUP((LEFT(VLOOKUP($L448,'2-2 引出数据_合同数据仓库'!$B$2:$BP$10000,64,FALSE),15)&amp;(RIGHT(VLOOKUP($L448,'2-2 引出数据_合同数据仓库'!$B$2:$BP$10000,64,FALSE),4)+1)),'2-2 引出数据_合同数据仓库'!$B$2:$BP$10000,3,FALSE),0)</f>
        <v>0</v>
      </c>
      <c r="P448" s="127"/>
      <c r="Q448" s="127" t="str">
        <f>IFERROR(VLOOKUP($L448,'2-2 引出数据_合同数据仓库'!$B$2:$BP$10000,28,FALSE),0)</f>
        <v>2024-01-08</v>
      </c>
      <c r="R448" s="127" t="str">
        <f>IFERROR(VLOOKUP($L448,'2-2 引出数据_合同数据仓库'!$B$2:$BP$10000,29,FALSE),0)</f>
        <v>2024-01-09</v>
      </c>
      <c r="S448" s="127" t="str">
        <f>IFERROR(VLOOKUP($L448,'2-2 引出数据_合同数据仓库'!$B$2:$BP$10000,4,FALSE),0)</f>
        <v>2024-12-31</v>
      </c>
      <c r="T448" s="127"/>
      <c r="U448" s="127">
        <f>IFERROR(VLOOKUP($L448,'2-2 引出数据_合同数据仓库'!$B$2:$BP$10000,15,FALSE),0)</f>
        <v>32311.38</v>
      </c>
      <c r="V448" s="127">
        <f>U448/(S448-R448+1)*365</f>
        <v>32943.1667597765</v>
      </c>
      <c r="W448" s="127"/>
      <c r="X448" s="159">
        <v>45658</v>
      </c>
      <c r="Y448" s="159">
        <f>X448+30</f>
        <v>45688</v>
      </c>
      <c r="Z448" s="163">
        <f>IFERROR(IF(($R448-Y448)&gt;=0,0,IF(($S448-X448)&lt;0,0,IF(AND(($S448-Y448)&gt;0,(X448-$R448)&gt;0),$V448/365*(Y448-X448+1),IF(AND(($S448-Y448)&lt;=0,(X448-$R448)&gt;0),$V448/365*($S448-X448+1),$V448/365*(Y448-$R448+1))))),0)</f>
        <v>0</v>
      </c>
      <c r="AA448" s="159">
        <f>Y448+1</f>
        <v>45689</v>
      </c>
      <c r="AB448" s="159">
        <f>AA448+27</f>
        <v>45716</v>
      </c>
      <c r="AC448" s="163">
        <f>IFERROR(IF(($R448-AB448)&gt;=0,0,IF(($S448-AA448)&lt;0,0,IF(AND(($S448-AB448)&gt;0,(AA448-$R448)&gt;0),$V448/365*(AB448-AA448+1),IF(AND(($S448-AB448)&lt;=0,(AA448-$R448)&gt;0),$V448/365*($S448-AA448+1),$V448/365*(AB448-$R448+1))))),0)</f>
        <v>0</v>
      </c>
      <c r="AD448" s="159">
        <f>AB448+1</f>
        <v>45717</v>
      </c>
      <c r="AE448" s="159">
        <f>AD448+30</f>
        <v>45747</v>
      </c>
      <c r="AF448" s="163">
        <f>IFERROR(IF(($R448-AE448)&gt;=0,0,IF(($S448-AD448)&lt;0,0,IF(AND(($S448-AE448)&gt;0,(AD448-$R448)&gt;0),$V448/365*(AE448-AD448+1),IF(AND(($S448-AE448)&lt;=0,(AD448-$R448)&gt;0),$V448/365*($S448-AD448+1),$V448/365*(AE448-$R448+1))))),0)</f>
        <v>0</v>
      </c>
      <c r="AG448" s="159">
        <f>AE448+1</f>
        <v>45748</v>
      </c>
      <c r="AH448" s="159">
        <f>AG448+29</f>
        <v>45777</v>
      </c>
      <c r="AI448" s="163">
        <f>IFERROR(IF(($R448-AH448)&gt;=0,0,IF(($S448-AG448)&lt;0,0,IF(AND(($S448-AH448)&gt;0,(AG448-$R448)&gt;0),$V448/365*(AH448-AG448+1),IF(AND(($S448-AH448)&lt;=0,(AG448-$R448)&gt;0),$V448/365*($S448-AG448+1),$V448/365*(AH448-$R448+1))))),0)</f>
        <v>0</v>
      </c>
      <c r="AJ448" s="159">
        <f>AH448+1</f>
        <v>45778</v>
      </c>
      <c r="AK448" s="159">
        <f>AJ448+30</f>
        <v>45808</v>
      </c>
      <c r="AL448" s="163">
        <f>IFERROR(IF(($R448-AK448)&gt;=0,0,IF(($S448-AJ448)&lt;0,0,IF(AND(($S448-AK448)&gt;0,(AJ448-$R448)&gt;0),$V448/365*(AK448-AJ448+1),IF(AND(($S448-AK448)&lt;=0,(AJ448-$R448)&gt;0),$V448/365*($S448-AJ448+1),$V448/365*(AK448-$R448+1))))),0)</f>
        <v>0</v>
      </c>
      <c r="AM448" s="159">
        <f>AK448+1</f>
        <v>45809</v>
      </c>
      <c r="AN448" s="159">
        <f>AM448+29</f>
        <v>45838</v>
      </c>
      <c r="AO448" s="163">
        <f>IFERROR(IF(($R448-AN448)&gt;=0,0,IF(($S448-AM448)&lt;0,0,IF(AND(($S448-AN448)&gt;0,(AM448-$R448)&gt;0),$V448/365*(AN448-AM448+1),IF(AND(($S448-AN448)&lt;=0,(AM448-$R448)&gt;0),$V448/365*($S448-AM448+1),$V448/365*(AN448-$R448+1))))),0)</f>
        <v>0</v>
      </c>
      <c r="AP448" s="159">
        <f>AN448+1</f>
        <v>45839</v>
      </c>
      <c r="AQ448" s="159">
        <f>AP448+30</f>
        <v>45869</v>
      </c>
      <c r="AR448" s="163">
        <f>IFERROR(IF(($R448-AQ448)&gt;=0,0,IF(($S448-AP448)&lt;0,0,IF(AND(($S448-AQ448)&gt;0,(AP448-$R448)&gt;0),$V448/365*(AQ448-AP448+1),IF(AND(($S448-AQ448)&lt;=0,(AP448-$R448)&gt;0),$V448/365*($S448-AP448+1),$V448/365*(AQ448-$R448+1))))),0)</f>
        <v>0</v>
      </c>
      <c r="AS448" s="159">
        <f>AQ448+1</f>
        <v>45870</v>
      </c>
      <c r="AT448" s="159">
        <f>AS448+30</f>
        <v>45900</v>
      </c>
      <c r="AU448" s="163">
        <f>IFERROR(IF(($R448-AT448)&gt;=0,0,IF(($S448-AS448)&lt;0,0,IF(AND(($S448-AT448)&gt;0,(AS448-$R448)&gt;0),$V448/365*(AT448-AS448+1),IF(AND(($S448-AT448)&lt;=0,(AS448-$R448)&gt;0),$V448/365*($S448-AS448+1),$V448/365*(AT448-$R448+1))))),0)</f>
        <v>0</v>
      </c>
      <c r="AV448" s="159">
        <f>AT448+1</f>
        <v>45901</v>
      </c>
      <c r="AW448" s="159">
        <f>AV448+29</f>
        <v>45930</v>
      </c>
      <c r="AX448" s="163">
        <f>IFERROR(IF(($R448-AW448)&gt;=0,0,IF(($S448-AV448)&lt;0,0,IF(AND(($S448-AW448)&gt;0,(AV448-$R448)&gt;0),$V448/365*(AW448-AV448+1),IF(AND(($S448-AW448)&lt;=0,(AV448-$R448)&gt;0),$V448/365*($S448-AV448+1),$V448/365*(AW448-$R448+1))))),0)</f>
        <v>0</v>
      </c>
      <c r="AY448" s="159">
        <f>AW448+1</f>
        <v>45931</v>
      </c>
      <c r="AZ448" s="159">
        <f>AY448+30</f>
        <v>45961</v>
      </c>
      <c r="BA448" s="163">
        <f>IFERROR(IF(($R448-AZ448)&gt;=0,0,IF(($S448-AY448)&lt;0,0,IF(AND(($S448-AZ448)&gt;0,(AY448-$R448)&gt;0),$V448/365*(AZ448-AY448+1),IF(AND(($S448-AZ448)&lt;=0,(AY448-$R448)&gt;0),$V448/365*($S448-AY448+1),$V448/365*(AZ448-$R448+1))))),0)</f>
        <v>0</v>
      </c>
      <c r="BB448" s="159">
        <f>AZ448+1</f>
        <v>45962</v>
      </c>
      <c r="BC448" s="159">
        <f>BB448+29</f>
        <v>45991</v>
      </c>
      <c r="BD448" s="163">
        <f>IFERROR(IF(($R448-BC448)&gt;=0,0,IF(($S448-BB448)&lt;0,0,IF(AND(($S448-BC448)&gt;0,(BB448-$R448)&gt;0),$V448/365*(BC448-BB448+1),IF(AND(($S448-BC448)&lt;=0,(BB448-$R448)&gt;0),$V448/365*($S448-BB448+1),$V448/365*(BC448-$R448+1))))),0)</f>
        <v>0</v>
      </c>
      <c r="BE448" s="159">
        <f>BC448+1</f>
        <v>45992</v>
      </c>
      <c r="BF448" s="159">
        <f>BE448+30</f>
        <v>46022</v>
      </c>
      <c r="BG448" s="163">
        <f>IFERROR(IF(($R448-BF448)&gt;=0,0,IF(($S448-BE448)&lt;0,0,IF(AND(($S448-BF448)&gt;0,(BE448-$R448)&gt;0),$V448/365*(BF448-BE448+1),IF(AND(($S448-BF448)&lt;=0,(BE448-$R448)&gt;0),$V448/365*($S448-BE448+1),$V448/365*(BF448-$R448+1))))),0)</f>
        <v>0</v>
      </c>
      <c r="BH448" s="159">
        <v>46023</v>
      </c>
      <c r="BI448" s="159">
        <f>BH448+30</f>
        <v>46053</v>
      </c>
      <c r="BJ448" s="163">
        <f>IFERROR(IF(($R448-BI448)&gt;=0,0,IF(($S448-BH448)&lt;0,0,IF(AND(($S448-BI448)&gt;0,(BH448-$R448)&gt;0),$V448/365*(BI448-BH448+1),IF(AND(($S448-BI448)&lt;=0,(BH448-$R448)&gt;0),$V448/365*($S448-BH448+1),$V448/365*(BI448-$R448+1))))),0)</f>
        <v>0</v>
      </c>
      <c r="BK448" s="159">
        <f>BI448+1</f>
        <v>46054</v>
      </c>
      <c r="BL448" s="159">
        <f>BK448+27</f>
        <v>46081</v>
      </c>
      <c r="BM448" s="163">
        <f>IFERROR(IF(($R448-BL448)&gt;=0,0,IF(($S448-BK448)&lt;0,0,IF(AND(($S448-BL448)&gt;0,(BK448-$R448)&gt;0),$V448/365*(BL448-BK448+1),IF(AND(($S448-BL448)&lt;=0,(BK448-$R448)&gt;0),$V448/365*($S448-BK448+1),$V448/365*(BL448-$R448+1))))),0)</f>
        <v>0</v>
      </c>
      <c r="BN448" s="159">
        <f>BL448+1</f>
        <v>46082</v>
      </c>
      <c r="BO448" s="159">
        <f>BN448+30</f>
        <v>46112</v>
      </c>
      <c r="BP448" s="163">
        <f>IFERROR(IF(($R448-BO448)&gt;=0,0,IF(($S448-BN448)&lt;0,0,IF(AND(($S448-BO448)&gt;0,(BN448-$R448)&gt;0),$V448/365*(BO448-BN448+1),IF(AND(($S448-BO448)&lt;=0,(BN448-$R448)&gt;0),$V448/365*($S448-BN448+1),$V448/365*(BO448-$R448+1))))),0)</f>
        <v>0</v>
      </c>
      <c r="BQ448" s="159">
        <f>BO448+1</f>
        <v>46113</v>
      </c>
      <c r="BR448" s="159">
        <f>BQ448+29</f>
        <v>46142</v>
      </c>
      <c r="BS448" s="163">
        <f>IFERROR(IF(($R448-BR448)&gt;=0,0,IF(($S448-BQ448)&lt;0,0,IF(AND(($S448-BR448)&gt;0,(BQ448-$R448)&gt;0),$V448/365*(BR448-BQ448+1),IF(AND(($S448-BR448)&lt;=0,(BQ448-$R448)&gt;0),$V448/365*($S448-BQ448+1),$V448/365*(BR448-$R448+1))))),0)</f>
        <v>0</v>
      </c>
      <c r="BT448" s="159">
        <f>BR448+1</f>
        <v>46143</v>
      </c>
      <c r="BU448" s="159">
        <f>BT448+30</f>
        <v>46173</v>
      </c>
      <c r="BV448" s="163">
        <f>IFERROR(IF(($R448-BU448)&gt;=0,0,IF(($S448-BT448)&lt;0,0,IF(AND(($S448-BU448)&gt;0,(BT448-$R448)&gt;0),$V448/365*(BU448-BT448+1),IF(AND(($S448-BU448)&lt;=0,(BT448-$R448)&gt;0),$V448/365*($S448-BT448+1),$V448/365*(BU448-$R448+1))))),0)</f>
        <v>0</v>
      </c>
      <c r="BW448" s="159">
        <f>BU448+1</f>
        <v>46174</v>
      </c>
      <c r="BX448" s="159">
        <f>BW448+29</f>
        <v>46203</v>
      </c>
      <c r="BY448" s="163">
        <f>IFERROR(IF(($R448-BX448)&gt;=0,0,IF(($S448-BW448)&lt;0,0,IF(AND(($S448-BX448)&gt;0,(BW448-$R448)&gt;0),$V448/365*(BX448-BW448+1),IF(AND(($S448-BX448)&lt;=0,(BW448-$R448)&gt;0),$V448/365*($S448-BW448+1),$V448/365*(BX448-$R448+1))))),0)</f>
        <v>0</v>
      </c>
      <c r="BZ448" s="159">
        <f>BX448+1</f>
        <v>46204</v>
      </c>
      <c r="CA448" s="159">
        <f>BZ448+30</f>
        <v>46234</v>
      </c>
      <c r="CB448" s="163">
        <f>IFERROR(IF(($R448-CA448)&gt;=0,0,IF(($S448-BZ448)&lt;0,0,IF(AND(($S448-CA448)&gt;0,(BZ448-$R448)&gt;0),$V448/365*(CA448-BZ448+1),IF(AND(($S448-CA448)&lt;=0,(BZ448-$R448)&gt;0),$V448/365*($S448-BZ448+1),$V448/365*(CA448-$R448+1))))),0)</f>
        <v>0</v>
      </c>
      <c r="CC448" s="159">
        <f>CA448+1</f>
        <v>46235</v>
      </c>
      <c r="CD448" s="159">
        <f>CC448+30</f>
        <v>46265</v>
      </c>
      <c r="CE448" s="163">
        <f>IFERROR(IF(($R448-CD448)&gt;=0,0,IF(($S448-CC448)&lt;0,0,IF(AND(($S448-CD448)&gt;0,(CC448-$R448)&gt;0),$V448/365*(CD448-CC448+1),IF(AND(($S448-CD448)&lt;=0,(CC448-$R448)&gt;0),$V448/365*($S448-CC448+1),$V448/365*(CD448-$R448+1))))),0)</f>
        <v>0</v>
      </c>
      <c r="CF448" s="159">
        <f>CD448+1</f>
        <v>46266</v>
      </c>
      <c r="CG448" s="159">
        <f>CF448+29</f>
        <v>46295</v>
      </c>
      <c r="CH448" s="163">
        <f>IFERROR(IF(($R448-CG448)&gt;=0,0,IF(($S448-CF448)&lt;0,0,IF(AND(($S448-CG448)&gt;0,(CF448-$R448)&gt;0),$V448/365*(CG448-CF448+1),IF(AND(($S448-CG448)&lt;=0,(CF448-$R448)&gt;0),$V448/365*($S448-CF448+1),$V448/365*(CG448-$R448+1))))),0)</f>
        <v>0</v>
      </c>
      <c r="CI448" s="159">
        <f>CG448+1</f>
        <v>46296</v>
      </c>
      <c r="CJ448" s="159">
        <f>CI448+30</f>
        <v>46326</v>
      </c>
      <c r="CK448" s="163">
        <f>IFERROR(IF(($R448-CJ448)&gt;=0,0,IF(($S448-CI448)&lt;0,0,IF(AND(($S448-CJ448)&gt;0,(CI448-$R448)&gt;0),$V448/365*(CJ448-CI448+1),IF(AND(($S448-CJ448)&lt;=0,(CI448-$R448)&gt;0),$V448/365*($S448-CI448+1),$V448/365*(CJ448-$R448+1))))),0)</f>
        <v>0</v>
      </c>
      <c r="CL448" s="159">
        <f>CJ448+1</f>
        <v>46327</v>
      </c>
      <c r="CM448" s="159">
        <f>CL448+29</f>
        <v>46356</v>
      </c>
      <c r="CN448" s="163">
        <f>IFERROR(IF(($R448-CM448)&gt;=0,0,IF(($S448-CL448)&lt;0,0,IF(AND(($S448-CM448)&gt;0,(CL448-$R448)&gt;0),$V448/365*(CM448-CL448+1),IF(AND(($S448-CM448)&lt;=0,(CL448-$R448)&gt;0),$V448/365*($S448-CL448+1),$V448/365*(CM448-$R448+1))))),0)</f>
        <v>0</v>
      </c>
      <c r="CO448" s="159">
        <f>CM448+1</f>
        <v>46357</v>
      </c>
      <c r="CP448" s="159">
        <f>CO448+30</f>
        <v>46387</v>
      </c>
      <c r="CQ448" s="163">
        <f>IFERROR(IF(($R448-CP448)&gt;=0,0,IF(($S448-CO448)&lt;0,0,IF(AND(($S448-CP448)&gt;0,(CO448-$R448)&gt;0),$V448/365*(CP448-CO448+1),IF(AND(($S448-CP448)&lt;=0,(CO448-$R448)&gt;0),$V448/365*($S448-CO448+1),$V448/365*(CP448-$R448+1))))),0)</f>
        <v>0</v>
      </c>
    </row>
    <row r="449" s="85" customFormat="1" ht="24" customHeight="1" outlineLevel="3" spans="1:95">
      <c r="A449" s="124"/>
      <c r="B449" s="125"/>
      <c r="C449" s="126"/>
      <c r="D449" s="124"/>
      <c r="E449" s="125"/>
      <c r="F449" s="125"/>
      <c r="G449" s="125"/>
      <c r="H449" s="127"/>
      <c r="I449" s="127"/>
      <c r="J449" s="127">
        <f>Z449+AC449+AF449+AI449+AL449+AO449+AR449+AU449+AX449+BA449+BD449+BG449</f>
        <v>0</v>
      </c>
      <c r="K449" s="127">
        <f>K448+1</f>
        <v>2</v>
      </c>
      <c r="L449" s="152"/>
      <c r="M449" s="153">
        <f>IFERROR(VLOOKUP($L449,'2-2 引出数据_合同数据仓库'!$B$2:$BP$10000,3,FALSE),0)</f>
        <v>0</v>
      </c>
      <c r="N449" s="127"/>
      <c r="O449" s="153">
        <f>IFERROR(VLOOKUP((LEFT(VLOOKUP($L449,'2-2 引出数据_合同数据仓库'!$B$2:$BP$10000,64,FALSE),15)&amp;(RIGHT(VLOOKUP($L449,'2-2 引出数据_合同数据仓库'!$B$2:$BP$10000,64,FALSE),4)+1)),'2-2 引出数据_合同数据仓库'!$B$2:$BP$10000,3,FALSE),0)</f>
        <v>0</v>
      </c>
      <c r="P449" s="127"/>
      <c r="Q449" s="127">
        <f>IFERROR(VLOOKUP($L449,'2-2 引出数据_合同数据仓库'!$B$2:$BP$10000,28,FALSE),0)</f>
        <v>0</v>
      </c>
      <c r="R449" s="127">
        <f>IFERROR(VLOOKUP($L449,'2-2 引出数据_合同数据仓库'!$B$2:$BP$10000,29,FALSE),0)</f>
        <v>0</v>
      </c>
      <c r="S449" s="127">
        <f>IFERROR(VLOOKUP($L449,'2-2 引出数据_合同数据仓库'!$B$2:$BP$10000,4,FALSE),0)</f>
        <v>0</v>
      </c>
      <c r="T449" s="127"/>
      <c r="U449" s="127">
        <f>IFERROR(VLOOKUP($L449,'2-2 引出数据_合同数据仓库'!$B$2:$BP$10000,15,FALSE),0)</f>
        <v>0</v>
      </c>
      <c r="V449" s="127">
        <f>U449/(S449-R449+1)*365</f>
        <v>0</v>
      </c>
      <c r="W449" s="127"/>
      <c r="X449" s="159">
        <v>45658</v>
      </c>
      <c r="Y449" s="159">
        <f>X449+30</f>
        <v>45688</v>
      </c>
      <c r="Z449" s="163">
        <f>IFERROR(IF(($R449-Y449)&gt;=0,0,IF(($S449-X449)&lt;0,0,IF(AND(($S449-Y449)&gt;0,(X449-$R449)&gt;0),$V449/365*(Y449-X449+1),IF(AND(($S449-Y449)&lt;=0,(X449-$R449)&gt;0),$V449/365*($S449-X449+1),$V449/365*(Y449-$R449+1))))),0)</f>
        <v>0</v>
      </c>
      <c r="AA449" s="159">
        <f>Y449+1</f>
        <v>45689</v>
      </c>
      <c r="AB449" s="159">
        <f>AA449+27</f>
        <v>45716</v>
      </c>
      <c r="AC449" s="163">
        <f>IFERROR(IF(($R449-AB449)&gt;=0,0,IF(($S449-AA449)&lt;0,0,IF(AND(($S449-AB449)&gt;0,(AA449-$R449)&gt;0),$V449/365*(AB449-AA449+1),IF(AND(($S449-AB449)&lt;=0,(AA449-$R449)&gt;0),$V449/365*($S449-AA449+1),$V449/365*(AB449-$R449+1))))),0)</f>
        <v>0</v>
      </c>
      <c r="AD449" s="159">
        <f>AB449+1</f>
        <v>45717</v>
      </c>
      <c r="AE449" s="159">
        <f>AD449+30</f>
        <v>45747</v>
      </c>
      <c r="AF449" s="163">
        <f>IFERROR(IF(($R449-AE449)&gt;=0,0,IF(($S449-AD449)&lt;0,0,IF(AND(($S449-AE449)&gt;0,(AD449-$R449)&gt;0),$V449/365*(AE449-AD449+1),IF(AND(($S449-AE449)&lt;=0,(AD449-$R449)&gt;0),$V449/365*($S449-AD449+1),$V449/365*(AE449-$R449+1))))),0)</f>
        <v>0</v>
      </c>
      <c r="AG449" s="159">
        <f>AE449+1</f>
        <v>45748</v>
      </c>
      <c r="AH449" s="159">
        <f>AG449+29</f>
        <v>45777</v>
      </c>
      <c r="AI449" s="163">
        <f>IFERROR(IF(($R449-AH449)&gt;=0,0,IF(($S449-AG449)&lt;0,0,IF(AND(($S449-AH449)&gt;0,(AG449-$R449)&gt;0),$V449/365*(AH449-AG449+1),IF(AND(($S449-AH449)&lt;=0,(AG449-$R449)&gt;0),$V449/365*($S449-AG449+1),$V449/365*(AH449-$R449+1))))),0)</f>
        <v>0</v>
      </c>
      <c r="AJ449" s="159">
        <f>AH449+1</f>
        <v>45778</v>
      </c>
      <c r="AK449" s="159">
        <f>AJ449+30</f>
        <v>45808</v>
      </c>
      <c r="AL449" s="163">
        <f>IFERROR(IF(($R449-AK449)&gt;=0,0,IF(($S449-AJ449)&lt;0,0,IF(AND(($S449-AK449)&gt;0,(AJ449-$R449)&gt;0),$V449/365*(AK449-AJ449+1),IF(AND(($S449-AK449)&lt;=0,(AJ449-$R449)&gt;0),$V449/365*($S449-AJ449+1),$V449/365*(AK449-$R449+1))))),0)</f>
        <v>0</v>
      </c>
      <c r="AM449" s="159">
        <f>AK449+1</f>
        <v>45809</v>
      </c>
      <c r="AN449" s="159">
        <f>AM449+29</f>
        <v>45838</v>
      </c>
      <c r="AO449" s="163">
        <f>IFERROR(IF(($R449-AN449)&gt;=0,0,IF(($S449-AM449)&lt;0,0,IF(AND(($S449-AN449)&gt;0,(AM449-$R449)&gt;0),$V449/365*(AN449-AM449+1),IF(AND(($S449-AN449)&lt;=0,(AM449-$R449)&gt;0),$V449/365*($S449-AM449+1),$V449/365*(AN449-$R449+1))))),0)</f>
        <v>0</v>
      </c>
      <c r="AP449" s="159">
        <f>AN449+1</f>
        <v>45839</v>
      </c>
      <c r="AQ449" s="159">
        <f>AP449+30</f>
        <v>45869</v>
      </c>
      <c r="AR449" s="163">
        <f>IFERROR(IF(($R449-AQ449)&gt;=0,0,IF(($S449-AP449)&lt;0,0,IF(AND(($S449-AQ449)&gt;0,(AP449-$R449)&gt;0),$V449/365*(AQ449-AP449+1),IF(AND(($S449-AQ449)&lt;=0,(AP449-$R449)&gt;0),$V449/365*($S449-AP449+1),$V449/365*(AQ449-$R449+1))))),0)</f>
        <v>0</v>
      </c>
      <c r="AS449" s="159">
        <f>AQ449+1</f>
        <v>45870</v>
      </c>
      <c r="AT449" s="159">
        <f>AS449+30</f>
        <v>45900</v>
      </c>
      <c r="AU449" s="163">
        <f>IFERROR(IF(($R449-AT449)&gt;=0,0,IF(($S449-AS449)&lt;0,0,IF(AND(($S449-AT449)&gt;0,(AS449-$R449)&gt;0),$V449/365*(AT449-AS449+1),IF(AND(($S449-AT449)&lt;=0,(AS449-$R449)&gt;0),$V449/365*($S449-AS449+1),$V449/365*(AT449-$R449+1))))),0)</f>
        <v>0</v>
      </c>
      <c r="AV449" s="159">
        <f>AT449+1</f>
        <v>45901</v>
      </c>
      <c r="AW449" s="159">
        <f>AV449+29</f>
        <v>45930</v>
      </c>
      <c r="AX449" s="163">
        <f>IFERROR(IF(($R449-AW449)&gt;=0,0,IF(($S449-AV449)&lt;0,0,IF(AND(($S449-AW449)&gt;0,(AV449-$R449)&gt;0),$V449/365*(AW449-AV449+1),IF(AND(($S449-AW449)&lt;=0,(AV449-$R449)&gt;0),$V449/365*($S449-AV449+1),$V449/365*(AW449-$R449+1))))),0)</f>
        <v>0</v>
      </c>
      <c r="AY449" s="159">
        <f>AW449+1</f>
        <v>45931</v>
      </c>
      <c r="AZ449" s="159">
        <f>AY449+30</f>
        <v>45961</v>
      </c>
      <c r="BA449" s="163">
        <f>IFERROR(IF(($R449-AZ449)&gt;=0,0,IF(($S449-AY449)&lt;0,0,IF(AND(($S449-AZ449)&gt;0,(AY449-$R449)&gt;0),$V449/365*(AZ449-AY449+1),IF(AND(($S449-AZ449)&lt;=0,(AY449-$R449)&gt;0),$V449/365*($S449-AY449+1),$V449/365*(AZ449-$R449+1))))),0)</f>
        <v>0</v>
      </c>
      <c r="BB449" s="159">
        <f>AZ449+1</f>
        <v>45962</v>
      </c>
      <c r="BC449" s="159">
        <f>BB449+29</f>
        <v>45991</v>
      </c>
      <c r="BD449" s="163">
        <f>IFERROR(IF(($R449-BC449)&gt;=0,0,IF(($S449-BB449)&lt;0,0,IF(AND(($S449-BC449)&gt;0,(BB449-$R449)&gt;0),$V449/365*(BC449-BB449+1),IF(AND(($S449-BC449)&lt;=0,(BB449-$R449)&gt;0),$V449/365*($S449-BB449+1),$V449/365*(BC449-$R449+1))))),0)</f>
        <v>0</v>
      </c>
      <c r="BE449" s="159">
        <f>BC449+1</f>
        <v>45992</v>
      </c>
      <c r="BF449" s="159">
        <f>BE449+30</f>
        <v>46022</v>
      </c>
      <c r="BG449" s="163">
        <f>IFERROR(IF(($R449-BF449)&gt;=0,0,IF(($S449-BE449)&lt;0,0,IF(AND(($S449-BF449)&gt;0,(BE449-$R449)&gt;0),$V449/365*(BF449-BE449+1),IF(AND(($S449-BF449)&lt;=0,(BE449-$R449)&gt;0),$V449/365*($S449-BE449+1),$V449/365*(BF449-$R449+1))))),0)</f>
        <v>0</v>
      </c>
      <c r="BH449" s="159">
        <v>46023</v>
      </c>
      <c r="BI449" s="159">
        <f>BH449+30</f>
        <v>46053</v>
      </c>
      <c r="BJ449" s="163">
        <f>IFERROR(IF(($R449-BI449)&gt;=0,0,IF(($S449-BH449)&lt;0,0,IF(AND(($S449-BI449)&gt;0,(BH449-$R449)&gt;0),$V449/365*(BI449-BH449+1),IF(AND(($S449-BI449)&lt;=0,(BH449-$R449)&gt;0),$V449/365*($S449-BH449+1),$V449/365*(BI449-$R449+1))))),0)</f>
        <v>0</v>
      </c>
      <c r="BK449" s="159">
        <f>BI449+1</f>
        <v>46054</v>
      </c>
      <c r="BL449" s="159">
        <f>BK449+27</f>
        <v>46081</v>
      </c>
      <c r="BM449" s="163">
        <f>IFERROR(IF(($R449-BL449)&gt;=0,0,IF(($S449-BK449)&lt;0,0,IF(AND(($S449-BL449)&gt;0,(BK449-$R449)&gt;0),$V449/365*(BL449-BK449+1),IF(AND(($S449-BL449)&lt;=0,(BK449-$R449)&gt;0),$V449/365*($S449-BK449+1),$V449/365*(BL449-$R449+1))))),0)</f>
        <v>0</v>
      </c>
      <c r="BN449" s="159">
        <f>BL449+1</f>
        <v>46082</v>
      </c>
      <c r="BO449" s="159">
        <f>BN449+30</f>
        <v>46112</v>
      </c>
      <c r="BP449" s="163">
        <f>IFERROR(IF(($R449-BO449)&gt;=0,0,IF(($S449-BN449)&lt;0,0,IF(AND(($S449-BO449)&gt;0,(BN449-$R449)&gt;0),$V449/365*(BO449-BN449+1),IF(AND(($S449-BO449)&lt;=0,(BN449-$R449)&gt;0),$V449/365*($S449-BN449+1),$V449/365*(BO449-$R449+1))))),0)</f>
        <v>0</v>
      </c>
      <c r="BQ449" s="159">
        <f>BO449+1</f>
        <v>46113</v>
      </c>
      <c r="BR449" s="159">
        <f>BQ449+29</f>
        <v>46142</v>
      </c>
      <c r="BS449" s="163">
        <f>IFERROR(IF(($R449-BR449)&gt;=0,0,IF(($S449-BQ449)&lt;0,0,IF(AND(($S449-BR449)&gt;0,(BQ449-$R449)&gt;0),$V449/365*(BR449-BQ449+1),IF(AND(($S449-BR449)&lt;=0,(BQ449-$R449)&gt;0),$V449/365*($S449-BQ449+1),$V449/365*(BR449-$R449+1))))),0)</f>
        <v>0</v>
      </c>
      <c r="BT449" s="159">
        <f>BR449+1</f>
        <v>46143</v>
      </c>
      <c r="BU449" s="159">
        <f>BT449+30</f>
        <v>46173</v>
      </c>
      <c r="BV449" s="163">
        <f>IFERROR(IF(($R449-BU449)&gt;=0,0,IF(($S449-BT449)&lt;0,0,IF(AND(($S449-BU449)&gt;0,(BT449-$R449)&gt;0),$V449/365*(BU449-BT449+1),IF(AND(($S449-BU449)&lt;=0,(BT449-$R449)&gt;0),$V449/365*($S449-BT449+1),$V449/365*(BU449-$R449+1))))),0)</f>
        <v>0</v>
      </c>
      <c r="BW449" s="159">
        <f>BU449+1</f>
        <v>46174</v>
      </c>
      <c r="BX449" s="159">
        <f>BW449+29</f>
        <v>46203</v>
      </c>
      <c r="BY449" s="163">
        <f>IFERROR(IF(($R449-BX449)&gt;=0,0,IF(($S449-BW449)&lt;0,0,IF(AND(($S449-BX449)&gt;0,(BW449-$R449)&gt;0),$V449/365*(BX449-BW449+1),IF(AND(($S449-BX449)&lt;=0,(BW449-$R449)&gt;0),$V449/365*($S449-BW449+1),$V449/365*(BX449-$R449+1))))),0)</f>
        <v>0</v>
      </c>
      <c r="BZ449" s="159">
        <f>BX449+1</f>
        <v>46204</v>
      </c>
      <c r="CA449" s="159">
        <f>BZ449+30</f>
        <v>46234</v>
      </c>
      <c r="CB449" s="163">
        <f>IFERROR(IF(($R449-CA449)&gt;=0,0,IF(($S449-BZ449)&lt;0,0,IF(AND(($S449-CA449)&gt;0,(BZ449-$R449)&gt;0),$V449/365*(CA449-BZ449+1),IF(AND(($S449-CA449)&lt;=0,(BZ449-$R449)&gt;0),$V449/365*($S449-BZ449+1),$V449/365*(CA449-$R449+1))))),0)</f>
        <v>0</v>
      </c>
      <c r="CC449" s="159">
        <f>CA449+1</f>
        <v>46235</v>
      </c>
      <c r="CD449" s="159">
        <f>CC449+30</f>
        <v>46265</v>
      </c>
      <c r="CE449" s="163">
        <f>IFERROR(IF(($R449-CD449)&gt;=0,0,IF(($S449-CC449)&lt;0,0,IF(AND(($S449-CD449)&gt;0,(CC449-$R449)&gt;0),$V449/365*(CD449-CC449+1),IF(AND(($S449-CD449)&lt;=0,(CC449-$R449)&gt;0),$V449/365*($S449-CC449+1),$V449/365*(CD449-$R449+1))))),0)</f>
        <v>0</v>
      </c>
      <c r="CF449" s="159">
        <f>CD449+1</f>
        <v>46266</v>
      </c>
      <c r="CG449" s="159">
        <f>CF449+29</f>
        <v>46295</v>
      </c>
      <c r="CH449" s="163">
        <f>IFERROR(IF(($R449-CG449)&gt;=0,0,IF(($S449-CF449)&lt;0,0,IF(AND(($S449-CG449)&gt;0,(CF449-$R449)&gt;0),$V449/365*(CG449-CF449+1),IF(AND(($S449-CG449)&lt;=0,(CF449-$R449)&gt;0),$V449/365*($S449-CF449+1),$V449/365*(CG449-$R449+1))))),0)</f>
        <v>0</v>
      </c>
      <c r="CI449" s="159">
        <f>CG449+1</f>
        <v>46296</v>
      </c>
      <c r="CJ449" s="159">
        <f>CI449+30</f>
        <v>46326</v>
      </c>
      <c r="CK449" s="163">
        <f>IFERROR(IF(($R449-CJ449)&gt;=0,0,IF(($S449-CI449)&lt;0,0,IF(AND(($S449-CJ449)&gt;0,(CI449-$R449)&gt;0),$V449/365*(CJ449-CI449+1),IF(AND(($S449-CJ449)&lt;=0,(CI449-$R449)&gt;0),$V449/365*($S449-CI449+1),$V449/365*(CJ449-$R449+1))))),0)</f>
        <v>0</v>
      </c>
      <c r="CL449" s="159">
        <f>CJ449+1</f>
        <v>46327</v>
      </c>
      <c r="CM449" s="159">
        <f>CL449+29</f>
        <v>46356</v>
      </c>
      <c r="CN449" s="163">
        <f>IFERROR(IF(($R449-CM449)&gt;=0,0,IF(($S449-CL449)&lt;0,0,IF(AND(($S449-CM449)&gt;0,(CL449-$R449)&gt;0),$V449/365*(CM449-CL449+1),IF(AND(($S449-CM449)&lt;=0,(CL449-$R449)&gt;0),$V449/365*($S449-CL449+1),$V449/365*(CM449-$R449+1))))),0)</f>
        <v>0</v>
      </c>
      <c r="CO449" s="159">
        <f>CM449+1</f>
        <v>46357</v>
      </c>
      <c r="CP449" s="159">
        <f>CO449+30</f>
        <v>46387</v>
      </c>
      <c r="CQ449" s="163">
        <f>IFERROR(IF(($R449-CP449)&gt;=0,0,IF(($S449-CO449)&lt;0,0,IF(AND(($S449-CP449)&gt;0,(CO449-$R449)&gt;0),$V449/365*(CP449-CO449+1),IF(AND(($S449-CP449)&lt;=0,(CO449-$R449)&gt;0),$V449/365*($S449-CO449+1),$V449/365*(CP449-$R449+1))))),0)</f>
        <v>0</v>
      </c>
    </row>
    <row r="450" s="85" customFormat="1" ht="24" customHeight="1" outlineLevel="3" spans="1:95">
      <c r="A450" s="124"/>
      <c r="B450" s="125"/>
      <c r="C450" s="126"/>
      <c r="D450" s="124"/>
      <c r="E450" s="125"/>
      <c r="F450" s="125"/>
      <c r="G450" s="125"/>
      <c r="H450" s="127"/>
      <c r="I450" s="127"/>
      <c r="J450" s="127">
        <f>Z450+AC450+AF450+AI450+AL450+AO450+AR450+AU450+AX450+BA450+BD450+BG450</f>
        <v>0</v>
      </c>
      <c r="K450" s="127">
        <f>K449+1</f>
        <v>3</v>
      </c>
      <c r="L450" s="152"/>
      <c r="M450" s="153">
        <f>IFERROR(VLOOKUP($L450,'2-2 引出数据_合同数据仓库'!$B$2:$BP$10000,3,FALSE),0)</f>
        <v>0</v>
      </c>
      <c r="N450" s="127"/>
      <c r="O450" s="153">
        <f>IFERROR(VLOOKUP((LEFT(VLOOKUP($L450,'2-2 引出数据_合同数据仓库'!$B$2:$BP$10000,64,FALSE),15)&amp;(RIGHT(VLOOKUP($L450,'2-2 引出数据_合同数据仓库'!$B$2:$BP$10000,64,FALSE),4)+1)),'2-2 引出数据_合同数据仓库'!$B$2:$BP$10000,3,FALSE),0)</f>
        <v>0</v>
      </c>
      <c r="P450" s="127"/>
      <c r="Q450" s="127">
        <f>IFERROR(VLOOKUP($L450,'2-2 引出数据_合同数据仓库'!$B$2:$BP$10000,28,FALSE),0)</f>
        <v>0</v>
      </c>
      <c r="R450" s="127">
        <f>IFERROR(VLOOKUP($L450,'2-2 引出数据_合同数据仓库'!$B$2:$BP$10000,29,FALSE),0)</f>
        <v>0</v>
      </c>
      <c r="S450" s="127">
        <f>IFERROR(VLOOKUP($L450,'2-2 引出数据_合同数据仓库'!$B$2:$BP$10000,4,FALSE),0)</f>
        <v>0</v>
      </c>
      <c r="T450" s="127"/>
      <c r="U450" s="127">
        <f>IFERROR(VLOOKUP($L450,'2-2 引出数据_合同数据仓库'!$B$2:$BP$10000,15,FALSE),0)</f>
        <v>0</v>
      </c>
      <c r="V450" s="127">
        <f>U450/(S450-R450+1)*365</f>
        <v>0</v>
      </c>
      <c r="W450" s="127"/>
      <c r="X450" s="159">
        <v>45658</v>
      </c>
      <c r="Y450" s="159">
        <f>X450+30</f>
        <v>45688</v>
      </c>
      <c r="Z450" s="163">
        <f>IFERROR(IF(($R450-Y450)&gt;=0,0,IF(($S450-X450)&lt;0,0,IF(AND(($S450-Y450)&gt;0,(X450-$R450)&gt;0),$V450/365*(Y450-X450+1),IF(AND(($S450-Y450)&lt;=0,(X450-$R450)&gt;0),$V450/365*($S450-X450+1),$V450/365*(Y450-$R450+1))))),0)</f>
        <v>0</v>
      </c>
      <c r="AA450" s="159">
        <f>Y450+1</f>
        <v>45689</v>
      </c>
      <c r="AB450" s="159">
        <f>AA450+27</f>
        <v>45716</v>
      </c>
      <c r="AC450" s="163">
        <f>IFERROR(IF(($R450-AB450)&gt;=0,0,IF(($S450-AA450)&lt;0,0,IF(AND(($S450-AB450)&gt;0,(AA450-$R450)&gt;0),$V450/365*(AB450-AA450+1),IF(AND(($S450-AB450)&lt;=0,(AA450-$R450)&gt;0),$V450/365*($S450-AA450+1),$V450/365*(AB450-$R450+1))))),0)</f>
        <v>0</v>
      </c>
      <c r="AD450" s="159">
        <f>AB450+1</f>
        <v>45717</v>
      </c>
      <c r="AE450" s="159">
        <f>AD450+30</f>
        <v>45747</v>
      </c>
      <c r="AF450" s="163">
        <f>IFERROR(IF(($R450-AE450)&gt;=0,0,IF(($S450-AD450)&lt;0,0,IF(AND(($S450-AE450)&gt;0,(AD450-$R450)&gt;0),$V450/365*(AE450-AD450+1),IF(AND(($S450-AE450)&lt;=0,(AD450-$R450)&gt;0),$V450/365*($S450-AD450+1),$V450/365*(AE450-$R450+1))))),0)</f>
        <v>0</v>
      </c>
      <c r="AG450" s="159">
        <f>AE450+1</f>
        <v>45748</v>
      </c>
      <c r="AH450" s="159">
        <f>AG450+29</f>
        <v>45777</v>
      </c>
      <c r="AI450" s="163">
        <f>IFERROR(IF(($R450-AH450)&gt;=0,0,IF(($S450-AG450)&lt;0,0,IF(AND(($S450-AH450)&gt;0,(AG450-$R450)&gt;0),$V450/365*(AH450-AG450+1),IF(AND(($S450-AH450)&lt;=0,(AG450-$R450)&gt;0),$V450/365*($S450-AG450+1),$V450/365*(AH450-$R450+1))))),0)</f>
        <v>0</v>
      </c>
      <c r="AJ450" s="159">
        <f>AH450+1</f>
        <v>45778</v>
      </c>
      <c r="AK450" s="159">
        <f>AJ450+30</f>
        <v>45808</v>
      </c>
      <c r="AL450" s="163">
        <f>IFERROR(IF(($R450-AK450)&gt;=0,0,IF(($S450-AJ450)&lt;0,0,IF(AND(($S450-AK450)&gt;0,(AJ450-$R450)&gt;0),$V450/365*(AK450-AJ450+1),IF(AND(($S450-AK450)&lt;=0,(AJ450-$R450)&gt;0),$V450/365*($S450-AJ450+1),$V450/365*(AK450-$R450+1))))),0)</f>
        <v>0</v>
      </c>
      <c r="AM450" s="159">
        <f>AK450+1</f>
        <v>45809</v>
      </c>
      <c r="AN450" s="159">
        <f>AM450+29</f>
        <v>45838</v>
      </c>
      <c r="AO450" s="163">
        <f>IFERROR(IF(($R450-AN450)&gt;=0,0,IF(($S450-AM450)&lt;0,0,IF(AND(($S450-AN450)&gt;0,(AM450-$R450)&gt;0),$V450/365*(AN450-AM450+1),IF(AND(($S450-AN450)&lt;=0,(AM450-$R450)&gt;0),$V450/365*($S450-AM450+1),$V450/365*(AN450-$R450+1))))),0)</f>
        <v>0</v>
      </c>
      <c r="AP450" s="159">
        <f>AN450+1</f>
        <v>45839</v>
      </c>
      <c r="AQ450" s="159">
        <f>AP450+30</f>
        <v>45869</v>
      </c>
      <c r="AR450" s="163">
        <f>IFERROR(IF(($R450-AQ450)&gt;=0,0,IF(($S450-AP450)&lt;0,0,IF(AND(($S450-AQ450)&gt;0,(AP450-$R450)&gt;0),$V450/365*(AQ450-AP450+1),IF(AND(($S450-AQ450)&lt;=0,(AP450-$R450)&gt;0),$V450/365*($S450-AP450+1),$V450/365*(AQ450-$R450+1))))),0)</f>
        <v>0</v>
      </c>
      <c r="AS450" s="159">
        <f>AQ450+1</f>
        <v>45870</v>
      </c>
      <c r="AT450" s="159">
        <f>AS450+30</f>
        <v>45900</v>
      </c>
      <c r="AU450" s="163">
        <f>IFERROR(IF(($R450-AT450)&gt;=0,0,IF(($S450-AS450)&lt;0,0,IF(AND(($S450-AT450)&gt;0,(AS450-$R450)&gt;0),$V450/365*(AT450-AS450+1),IF(AND(($S450-AT450)&lt;=0,(AS450-$R450)&gt;0),$V450/365*($S450-AS450+1),$V450/365*(AT450-$R450+1))))),0)</f>
        <v>0</v>
      </c>
      <c r="AV450" s="159">
        <f>AT450+1</f>
        <v>45901</v>
      </c>
      <c r="AW450" s="159">
        <f>AV450+29</f>
        <v>45930</v>
      </c>
      <c r="AX450" s="163">
        <f>IFERROR(IF(($R450-AW450)&gt;=0,0,IF(($S450-AV450)&lt;0,0,IF(AND(($S450-AW450)&gt;0,(AV450-$R450)&gt;0),$V450/365*(AW450-AV450+1),IF(AND(($S450-AW450)&lt;=0,(AV450-$R450)&gt;0),$V450/365*($S450-AV450+1),$V450/365*(AW450-$R450+1))))),0)</f>
        <v>0</v>
      </c>
      <c r="AY450" s="159">
        <f>AW450+1</f>
        <v>45931</v>
      </c>
      <c r="AZ450" s="159">
        <f>AY450+30</f>
        <v>45961</v>
      </c>
      <c r="BA450" s="163">
        <f>IFERROR(IF(($R450-AZ450)&gt;=0,0,IF(($S450-AY450)&lt;0,0,IF(AND(($S450-AZ450)&gt;0,(AY450-$R450)&gt;0),$V450/365*(AZ450-AY450+1),IF(AND(($S450-AZ450)&lt;=0,(AY450-$R450)&gt;0),$V450/365*($S450-AY450+1),$V450/365*(AZ450-$R450+1))))),0)</f>
        <v>0</v>
      </c>
      <c r="BB450" s="159">
        <f>AZ450+1</f>
        <v>45962</v>
      </c>
      <c r="BC450" s="159">
        <f>BB450+29</f>
        <v>45991</v>
      </c>
      <c r="BD450" s="163">
        <f>IFERROR(IF(($R450-BC450)&gt;=0,0,IF(($S450-BB450)&lt;0,0,IF(AND(($S450-BC450)&gt;0,(BB450-$R450)&gt;0),$V450/365*(BC450-BB450+1),IF(AND(($S450-BC450)&lt;=0,(BB450-$R450)&gt;0),$V450/365*($S450-BB450+1),$V450/365*(BC450-$R450+1))))),0)</f>
        <v>0</v>
      </c>
      <c r="BE450" s="159">
        <f>BC450+1</f>
        <v>45992</v>
      </c>
      <c r="BF450" s="159">
        <f>BE450+30</f>
        <v>46022</v>
      </c>
      <c r="BG450" s="163">
        <f>IFERROR(IF(($R450-BF450)&gt;=0,0,IF(($S450-BE450)&lt;0,0,IF(AND(($S450-BF450)&gt;0,(BE450-$R450)&gt;0),$V450/365*(BF450-BE450+1),IF(AND(($S450-BF450)&lt;=0,(BE450-$R450)&gt;0),$V450/365*($S450-BE450+1),$V450/365*(BF450-$R450+1))))),0)</f>
        <v>0</v>
      </c>
      <c r="BH450" s="159">
        <v>46023</v>
      </c>
      <c r="BI450" s="159">
        <f>BH450+30</f>
        <v>46053</v>
      </c>
      <c r="BJ450" s="163">
        <f>IFERROR(IF(($R450-BI450)&gt;=0,0,IF(($S450-BH450)&lt;0,0,IF(AND(($S450-BI450)&gt;0,(BH450-$R450)&gt;0),$V450/365*(BI450-BH450+1),IF(AND(($S450-BI450)&lt;=0,(BH450-$R450)&gt;0),$V450/365*($S450-BH450+1),$V450/365*(BI450-$R450+1))))),0)</f>
        <v>0</v>
      </c>
      <c r="BK450" s="159">
        <f>BI450+1</f>
        <v>46054</v>
      </c>
      <c r="BL450" s="159">
        <f>BK450+27</f>
        <v>46081</v>
      </c>
      <c r="BM450" s="163">
        <f>IFERROR(IF(($R450-BL450)&gt;=0,0,IF(($S450-BK450)&lt;0,0,IF(AND(($S450-BL450)&gt;0,(BK450-$R450)&gt;0),$V450/365*(BL450-BK450+1),IF(AND(($S450-BL450)&lt;=0,(BK450-$R450)&gt;0),$V450/365*($S450-BK450+1),$V450/365*(BL450-$R450+1))))),0)</f>
        <v>0</v>
      </c>
      <c r="BN450" s="159">
        <f>BL450+1</f>
        <v>46082</v>
      </c>
      <c r="BO450" s="159">
        <f>BN450+30</f>
        <v>46112</v>
      </c>
      <c r="BP450" s="163">
        <f>IFERROR(IF(($R450-BO450)&gt;=0,0,IF(($S450-BN450)&lt;0,0,IF(AND(($S450-BO450)&gt;0,(BN450-$R450)&gt;0),$V450/365*(BO450-BN450+1),IF(AND(($S450-BO450)&lt;=0,(BN450-$R450)&gt;0),$V450/365*($S450-BN450+1),$V450/365*(BO450-$R450+1))))),0)</f>
        <v>0</v>
      </c>
      <c r="BQ450" s="159">
        <f>BO450+1</f>
        <v>46113</v>
      </c>
      <c r="BR450" s="159">
        <f>BQ450+29</f>
        <v>46142</v>
      </c>
      <c r="BS450" s="163">
        <f>IFERROR(IF(($R450-BR450)&gt;=0,0,IF(($S450-BQ450)&lt;0,0,IF(AND(($S450-BR450)&gt;0,(BQ450-$R450)&gt;0),$V450/365*(BR450-BQ450+1),IF(AND(($S450-BR450)&lt;=0,(BQ450-$R450)&gt;0),$V450/365*($S450-BQ450+1),$V450/365*(BR450-$R450+1))))),0)</f>
        <v>0</v>
      </c>
      <c r="BT450" s="159">
        <f>BR450+1</f>
        <v>46143</v>
      </c>
      <c r="BU450" s="159">
        <f>BT450+30</f>
        <v>46173</v>
      </c>
      <c r="BV450" s="163">
        <f>IFERROR(IF(($R450-BU450)&gt;=0,0,IF(($S450-BT450)&lt;0,0,IF(AND(($S450-BU450)&gt;0,(BT450-$R450)&gt;0),$V450/365*(BU450-BT450+1),IF(AND(($S450-BU450)&lt;=0,(BT450-$R450)&gt;0),$V450/365*($S450-BT450+1),$V450/365*(BU450-$R450+1))))),0)</f>
        <v>0</v>
      </c>
      <c r="BW450" s="159">
        <f>BU450+1</f>
        <v>46174</v>
      </c>
      <c r="BX450" s="159">
        <f>BW450+29</f>
        <v>46203</v>
      </c>
      <c r="BY450" s="163">
        <f>IFERROR(IF(($R450-BX450)&gt;=0,0,IF(($S450-BW450)&lt;0,0,IF(AND(($S450-BX450)&gt;0,(BW450-$R450)&gt;0),$V450/365*(BX450-BW450+1),IF(AND(($S450-BX450)&lt;=0,(BW450-$R450)&gt;0),$V450/365*($S450-BW450+1),$V450/365*(BX450-$R450+1))))),0)</f>
        <v>0</v>
      </c>
      <c r="BZ450" s="159">
        <f>BX450+1</f>
        <v>46204</v>
      </c>
      <c r="CA450" s="159">
        <f>BZ450+30</f>
        <v>46234</v>
      </c>
      <c r="CB450" s="163">
        <f>IFERROR(IF(($R450-CA450)&gt;=0,0,IF(($S450-BZ450)&lt;0,0,IF(AND(($S450-CA450)&gt;0,(BZ450-$R450)&gt;0),$V450/365*(CA450-BZ450+1),IF(AND(($S450-CA450)&lt;=0,(BZ450-$R450)&gt;0),$V450/365*($S450-BZ450+1),$V450/365*(CA450-$R450+1))))),0)</f>
        <v>0</v>
      </c>
      <c r="CC450" s="159">
        <f>CA450+1</f>
        <v>46235</v>
      </c>
      <c r="CD450" s="159">
        <f>CC450+30</f>
        <v>46265</v>
      </c>
      <c r="CE450" s="163">
        <f>IFERROR(IF(($R450-CD450)&gt;=0,0,IF(($S450-CC450)&lt;0,0,IF(AND(($S450-CD450)&gt;0,(CC450-$R450)&gt;0),$V450/365*(CD450-CC450+1),IF(AND(($S450-CD450)&lt;=0,(CC450-$R450)&gt;0),$V450/365*($S450-CC450+1),$V450/365*(CD450-$R450+1))))),0)</f>
        <v>0</v>
      </c>
      <c r="CF450" s="159">
        <f>CD450+1</f>
        <v>46266</v>
      </c>
      <c r="CG450" s="159">
        <f>CF450+29</f>
        <v>46295</v>
      </c>
      <c r="CH450" s="163">
        <f>IFERROR(IF(($R450-CG450)&gt;=0,0,IF(($S450-CF450)&lt;0,0,IF(AND(($S450-CG450)&gt;0,(CF450-$R450)&gt;0),$V450/365*(CG450-CF450+1),IF(AND(($S450-CG450)&lt;=0,(CF450-$R450)&gt;0),$V450/365*($S450-CF450+1),$V450/365*(CG450-$R450+1))))),0)</f>
        <v>0</v>
      </c>
      <c r="CI450" s="159">
        <f>CG450+1</f>
        <v>46296</v>
      </c>
      <c r="CJ450" s="159">
        <f>CI450+30</f>
        <v>46326</v>
      </c>
      <c r="CK450" s="163">
        <f>IFERROR(IF(($R450-CJ450)&gt;=0,0,IF(($S450-CI450)&lt;0,0,IF(AND(($S450-CJ450)&gt;0,(CI450-$R450)&gt;0),$V450/365*(CJ450-CI450+1),IF(AND(($S450-CJ450)&lt;=0,(CI450-$R450)&gt;0),$V450/365*($S450-CI450+1),$V450/365*(CJ450-$R450+1))))),0)</f>
        <v>0</v>
      </c>
      <c r="CL450" s="159">
        <f>CJ450+1</f>
        <v>46327</v>
      </c>
      <c r="CM450" s="159">
        <f>CL450+29</f>
        <v>46356</v>
      </c>
      <c r="CN450" s="163">
        <f>IFERROR(IF(($R450-CM450)&gt;=0,0,IF(($S450-CL450)&lt;0,0,IF(AND(($S450-CM450)&gt;0,(CL450-$R450)&gt;0),$V450/365*(CM450-CL450+1),IF(AND(($S450-CM450)&lt;=0,(CL450-$R450)&gt;0),$V450/365*($S450-CL450+1),$V450/365*(CM450-$R450+1))))),0)</f>
        <v>0</v>
      </c>
      <c r="CO450" s="159">
        <f>CM450+1</f>
        <v>46357</v>
      </c>
      <c r="CP450" s="159">
        <f>CO450+30</f>
        <v>46387</v>
      </c>
      <c r="CQ450" s="163">
        <f>IFERROR(IF(($R450-CP450)&gt;=0,0,IF(($S450-CO450)&lt;0,0,IF(AND(($S450-CP450)&gt;0,(CO450-$R450)&gt;0),$V450/365*(CP450-CO450+1),IF(AND(($S450-CP450)&lt;=0,(CO450-$R450)&gt;0),$V450/365*($S450-CO450+1),$V450/365*(CP450-$R450+1))))),0)</f>
        <v>0</v>
      </c>
    </row>
    <row r="451" s="85" customFormat="1" ht="24" customHeight="1" outlineLevel="3" spans="1:95">
      <c r="A451" s="124"/>
      <c r="B451" s="125"/>
      <c r="C451" s="126"/>
      <c r="D451" s="124"/>
      <c r="E451" s="125"/>
      <c r="F451" s="125"/>
      <c r="G451" s="125"/>
      <c r="H451" s="127"/>
      <c r="I451" s="127"/>
      <c r="J451" s="127">
        <f>Z451+AC451+AF451+AI451+AL451+AO451+AR451+AU451+AX451+BA451+BD451+BG451</f>
        <v>0</v>
      </c>
      <c r="K451" s="127">
        <f>K450+1</f>
        <v>4</v>
      </c>
      <c r="L451" s="152"/>
      <c r="M451" s="153">
        <f>IFERROR(VLOOKUP($L451,'2-2 引出数据_合同数据仓库'!$B$2:$BP$10000,3,FALSE),0)</f>
        <v>0</v>
      </c>
      <c r="N451" s="127"/>
      <c r="O451" s="153">
        <f>IFERROR(VLOOKUP((LEFT(VLOOKUP($L451,'2-2 引出数据_合同数据仓库'!$B$2:$BP$10000,64,FALSE),15)&amp;(RIGHT(VLOOKUP($L451,'2-2 引出数据_合同数据仓库'!$B$2:$BP$10000,64,FALSE),4)+1)),'2-2 引出数据_合同数据仓库'!$B$2:$BP$10000,3,FALSE),0)</f>
        <v>0</v>
      </c>
      <c r="P451" s="127"/>
      <c r="Q451" s="127">
        <f>IFERROR(VLOOKUP($L451,'2-2 引出数据_合同数据仓库'!$B$2:$BP$10000,28,FALSE),0)</f>
        <v>0</v>
      </c>
      <c r="R451" s="127">
        <f>IFERROR(VLOOKUP($L451,'2-2 引出数据_合同数据仓库'!$B$2:$BP$10000,29,FALSE),0)</f>
        <v>0</v>
      </c>
      <c r="S451" s="127">
        <f>IFERROR(VLOOKUP($L451,'2-2 引出数据_合同数据仓库'!$B$2:$BP$10000,4,FALSE),0)</f>
        <v>0</v>
      </c>
      <c r="T451" s="127"/>
      <c r="U451" s="127">
        <f>IFERROR(VLOOKUP($L451,'2-2 引出数据_合同数据仓库'!$B$2:$BP$10000,15,FALSE),0)</f>
        <v>0</v>
      </c>
      <c r="V451" s="127">
        <f>U451/(S451-R451+1)*365</f>
        <v>0</v>
      </c>
      <c r="W451" s="127"/>
      <c r="X451" s="159">
        <v>45658</v>
      </c>
      <c r="Y451" s="159">
        <f>X451+30</f>
        <v>45688</v>
      </c>
      <c r="Z451" s="163">
        <f>IFERROR(IF(($R451-Y451)&gt;=0,0,IF(($S451-X451)&lt;0,0,IF(AND(($S451-Y451)&gt;0,(X451-$R451)&gt;0),$V451/365*(Y451-X451+1),IF(AND(($S451-Y451)&lt;=0,(X451-$R451)&gt;0),$V451/365*($S451-X451+1),$V451/365*(Y451-$R451+1))))),0)</f>
        <v>0</v>
      </c>
      <c r="AA451" s="159">
        <f>Y451+1</f>
        <v>45689</v>
      </c>
      <c r="AB451" s="159">
        <f>AA451+27</f>
        <v>45716</v>
      </c>
      <c r="AC451" s="163">
        <f>IFERROR(IF(($R451-AB451)&gt;=0,0,IF(($S451-AA451)&lt;0,0,IF(AND(($S451-AB451)&gt;0,(AA451-$R451)&gt;0),$V451/365*(AB451-AA451+1),IF(AND(($S451-AB451)&lt;=0,(AA451-$R451)&gt;0),$V451/365*($S451-AA451+1),$V451/365*(AB451-$R451+1))))),0)</f>
        <v>0</v>
      </c>
      <c r="AD451" s="159">
        <f>AB451+1</f>
        <v>45717</v>
      </c>
      <c r="AE451" s="159">
        <f>AD451+30</f>
        <v>45747</v>
      </c>
      <c r="AF451" s="163">
        <f>IFERROR(IF(($R451-AE451)&gt;=0,0,IF(($S451-AD451)&lt;0,0,IF(AND(($S451-AE451)&gt;0,(AD451-$R451)&gt;0),$V451/365*(AE451-AD451+1),IF(AND(($S451-AE451)&lt;=0,(AD451-$R451)&gt;0),$V451/365*($S451-AD451+1),$V451/365*(AE451-$R451+1))))),0)</f>
        <v>0</v>
      </c>
      <c r="AG451" s="159">
        <f>AE451+1</f>
        <v>45748</v>
      </c>
      <c r="AH451" s="159">
        <f>AG451+29</f>
        <v>45777</v>
      </c>
      <c r="AI451" s="163">
        <f>IFERROR(IF(($R451-AH451)&gt;=0,0,IF(($S451-AG451)&lt;0,0,IF(AND(($S451-AH451)&gt;0,(AG451-$R451)&gt;0),$V451/365*(AH451-AG451+1),IF(AND(($S451-AH451)&lt;=0,(AG451-$R451)&gt;0),$V451/365*($S451-AG451+1),$V451/365*(AH451-$R451+1))))),0)</f>
        <v>0</v>
      </c>
      <c r="AJ451" s="159">
        <f>AH451+1</f>
        <v>45778</v>
      </c>
      <c r="AK451" s="159">
        <f>AJ451+30</f>
        <v>45808</v>
      </c>
      <c r="AL451" s="163">
        <f>IFERROR(IF(($R451-AK451)&gt;=0,0,IF(($S451-AJ451)&lt;0,0,IF(AND(($S451-AK451)&gt;0,(AJ451-$R451)&gt;0),$V451/365*(AK451-AJ451+1),IF(AND(($S451-AK451)&lt;=0,(AJ451-$R451)&gt;0),$V451/365*($S451-AJ451+1),$V451/365*(AK451-$R451+1))))),0)</f>
        <v>0</v>
      </c>
      <c r="AM451" s="159">
        <f>AK451+1</f>
        <v>45809</v>
      </c>
      <c r="AN451" s="159">
        <f>AM451+29</f>
        <v>45838</v>
      </c>
      <c r="AO451" s="163">
        <f>IFERROR(IF(($R451-AN451)&gt;=0,0,IF(($S451-AM451)&lt;0,0,IF(AND(($S451-AN451)&gt;0,(AM451-$R451)&gt;0),$V451/365*(AN451-AM451+1),IF(AND(($S451-AN451)&lt;=0,(AM451-$R451)&gt;0),$V451/365*($S451-AM451+1),$V451/365*(AN451-$R451+1))))),0)</f>
        <v>0</v>
      </c>
      <c r="AP451" s="159">
        <f>AN451+1</f>
        <v>45839</v>
      </c>
      <c r="AQ451" s="159">
        <f>AP451+30</f>
        <v>45869</v>
      </c>
      <c r="AR451" s="163">
        <f>IFERROR(IF(($R451-AQ451)&gt;=0,0,IF(($S451-AP451)&lt;0,0,IF(AND(($S451-AQ451)&gt;0,(AP451-$R451)&gt;0),$V451/365*(AQ451-AP451+1),IF(AND(($S451-AQ451)&lt;=0,(AP451-$R451)&gt;0),$V451/365*($S451-AP451+1),$V451/365*(AQ451-$R451+1))))),0)</f>
        <v>0</v>
      </c>
      <c r="AS451" s="159">
        <f>AQ451+1</f>
        <v>45870</v>
      </c>
      <c r="AT451" s="159">
        <f>AS451+30</f>
        <v>45900</v>
      </c>
      <c r="AU451" s="163">
        <f>IFERROR(IF(($R451-AT451)&gt;=0,0,IF(($S451-AS451)&lt;0,0,IF(AND(($S451-AT451)&gt;0,(AS451-$R451)&gt;0),$V451/365*(AT451-AS451+1),IF(AND(($S451-AT451)&lt;=0,(AS451-$R451)&gt;0),$V451/365*($S451-AS451+1),$V451/365*(AT451-$R451+1))))),0)</f>
        <v>0</v>
      </c>
      <c r="AV451" s="159">
        <f>AT451+1</f>
        <v>45901</v>
      </c>
      <c r="AW451" s="159">
        <f>AV451+29</f>
        <v>45930</v>
      </c>
      <c r="AX451" s="163">
        <f>IFERROR(IF(($R451-AW451)&gt;=0,0,IF(($S451-AV451)&lt;0,0,IF(AND(($S451-AW451)&gt;0,(AV451-$R451)&gt;0),$V451/365*(AW451-AV451+1),IF(AND(($S451-AW451)&lt;=0,(AV451-$R451)&gt;0),$V451/365*($S451-AV451+1),$V451/365*(AW451-$R451+1))))),0)</f>
        <v>0</v>
      </c>
      <c r="AY451" s="159">
        <f>AW451+1</f>
        <v>45931</v>
      </c>
      <c r="AZ451" s="159">
        <f>AY451+30</f>
        <v>45961</v>
      </c>
      <c r="BA451" s="163">
        <f>IFERROR(IF(($R451-AZ451)&gt;=0,0,IF(($S451-AY451)&lt;0,0,IF(AND(($S451-AZ451)&gt;0,(AY451-$R451)&gt;0),$V451/365*(AZ451-AY451+1),IF(AND(($S451-AZ451)&lt;=0,(AY451-$R451)&gt;0),$V451/365*($S451-AY451+1),$V451/365*(AZ451-$R451+1))))),0)</f>
        <v>0</v>
      </c>
      <c r="BB451" s="159">
        <f>AZ451+1</f>
        <v>45962</v>
      </c>
      <c r="BC451" s="159">
        <f>BB451+29</f>
        <v>45991</v>
      </c>
      <c r="BD451" s="163">
        <f>IFERROR(IF(($R451-BC451)&gt;=0,0,IF(($S451-BB451)&lt;0,0,IF(AND(($S451-BC451)&gt;0,(BB451-$R451)&gt;0),$V451/365*(BC451-BB451+1),IF(AND(($S451-BC451)&lt;=0,(BB451-$R451)&gt;0),$V451/365*($S451-BB451+1),$V451/365*(BC451-$R451+1))))),0)</f>
        <v>0</v>
      </c>
      <c r="BE451" s="159">
        <f>BC451+1</f>
        <v>45992</v>
      </c>
      <c r="BF451" s="159">
        <f>BE451+30</f>
        <v>46022</v>
      </c>
      <c r="BG451" s="163">
        <f>IFERROR(IF(($R451-BF451)&gt;=0,0,IF(($S451-BE451)&lt;0,0,IF(AND(($S451-BF451)&gt;0,(BE451-$R451)&gt;0),$V451/365*(BF451-BE451+1),IF(AND(($S451-BF451)&lt;=0,(BE451-$R451)&gt;0),$V451/365*($S451-BE451+1),$V451/365*(BF451-$R451+1))))),0)</f>
        <v>0</v>
      </c>
      <c r="BH451" s="159">
        <v>46023</v>
      </c>
      <c r="BI451" s="159">
        <f>BH451+30</f>
        <v>46053</v>
      </c>
      <c r="BJ451" s="163">
        <f>IFERROR(IF(($R451-BI451)&gt;=0,0,IF(($S451-BH451)&lt;0,0,IF(AND(($S451-BI451)&gt;0,(BH451-$R451)&gt;0),$V451/365*(BI451-BH451+1),IF(AND(($S451-BI451)&lt;=0,(BH451-$R451)&gt;0),$V451/365*($S451-BH451+1),$V451/365*(BI451-$R451+1))))),0)</f>
        <v>0</v>
      </c>
      <c r="BK451" s="159">
        <f>BI451+1</f>
        <v>46054</v>
      </c>
      <c r="BL451" s="159">
        <f>BK451+27</f>
        <v>46081</v>
      </c>
      <c r="BM451" s="163">
        <f>IFERROR(IF(($R451-BL451)&gt;=0,0,IF(($S451-BK451)&lt;0,0,IF(AND(($S451-BL451)&gt;0,(BK451-$R451)&gt;0),$V451/365*(BL451-BK451+1),IF(AND(($S451-BL451)&lt;=0,(BK451-$R451)&gt;0),$V451/365*($S451-BK451+1),$V451/365*(BL451-$R451+1))))),0)</f>
        <v>0</v>
      </c>
      <c r="BN451" s="159">
        <f>BL451+1</f>
        <v>46082</v>
      </c>
      <c r="BO451" s="159">
        <f>BN451+30</f>
        <v>46112</v>
      </c>
      <c r="BP451" s="163">
        <f>IFERROR(IF(($R451-BO451)&gt;=0,0,IF(($S451-BN451)&lt;0,0,IF(AND(($S451-BO451)&gt;0,(BN451-$R451)&gt;0),$V451/365*(BO451-BN451+1),IF(AND(($S451-BO451)&lt;=0,(BN451-$R451)&gt;0),$V451/365*($S451-BN451+1),$V451/365*(BO451-$R451+1))))),0)</f>
        <v>0</v>
      </c>
      <c r="BQ451" s="159">
        <f>BO451+1</f>
        <v>46113</v>
      </c>
      <c r="BR451" s="159">
        <f>BQ451+29</f>
        <v>46142</v>
      </c>
      <c r="BS451" s="163">
        <f>IFERROR(IF(($R451-BR451)&gt;=0,0,IF(($S451-BQ451)&lt;0,0,IF(AND(($S451-BR451)&gt;0,(BQ451-$R451)&gt;0),$V451/365*(BR451-BQ451+1),IF(AND(($S451-BR451)&lt;=0,(BQ451-$R451)&gt;0),$V451/365*($S451-BQ451+1),$V451/365*(BR451-$R451+1))))),0)</f>
        <v>0</v>
      </c>
      <c r="BT451" s="159">
        <f>BR451+1</f>
        <v>46143</v>
      </c>
      <c r="BU451" s="159">
        <f>BT451+30</f>
        <v>46173</v>
      </c>
      <c r="BV451" s="163">
        <f>IFERROR(IF(($R451-BU451)&gt;=0,0,IF(($S451-BT451)&lt;0,0,IF(AND(($S451-BU451)&gt;0,(BT451-$R451)&gt;0),$V451/365*(BU451-BT451+1),IF(AND(($S451-BU451)&lt;=0,(BT451-$R451)&gt;0),$V451/365*($S451-BT451+1),$V451/365*(BU451-$R451+1))))),0)</f>
        <v>0</v>
      </c>
      <c r="BW451" s="159">
        <f>BU451+1</f>
        <v>46174</v>
      </c>
      <c r="BX451" s="159">
        <f>BW451+29</f>
        <v>46203</v>
      </c>
      <c r="BY451" s="163">
        <f>IFERROR(IF(($R451-BX451)&gt;=0,0,IF(($S451-BW451)&lt;0,0,IF(AND(($S451-BX451)&gt;0,(BW451-$R451)&gt;0),$V451/365*(BX451-BW451+1),IF(AND(($S451-BX451)&lt;=0,(BW451-$R451)&gt;0),$V451/365*($S451-BW451+1),$V451/365*(BX451-$R451+1))))),0)</f>
        <v>0</v>
      </c>
      <c r="BZ451" s="159">
        <f>BX451+1</f>
        <v>46204</v>
      </c>
      <c r="CA451" s="159">
        <f>BZ451+30</f>
        <v>46234</v>
      </c>
      <c r="CB451" s="163">
        <f>IFERROR(IF(($R451-CA451)&gt;=0,0,IF(($S451-BZ451)&lt;0,0,IF(AND(($S451-CA451)&gt;0,(BZ451-$R451)&gt;0),$V451/365*(CA451-BZ451+1),IF(AND(($S451-CA451)&lt;=0,(BZ451-$R451)&gt;0),$V451/365*($S451-BZ451+1),$V451/365*(CA451-$R451+1))))),0)</f>
        <v>0</v>
      </c>
      <c r="CC451" s="159">
        <f>CA451+1</f>
        <v>46235</v>
      </c>
      <c r="CD451" s="159">
        <f>CC451+30</f>
        <v>46265</v>
      </c>
      <c r="CE451" s="163">
        <f>IFERROR(IF(($R451-CD451)&gt;=0,0,IF(($S451-CC451)&lt;0,0,IF(AND(($S451-CD451)&gt;0,(CC451-$R451)&gt;0),$V451/365*(CD451-CC451+1),IF(AND(($S451-CD451)&lt;=0,(CC451-$R451)&gt;0),$V451/365*($S451-CC451+1),$V451/365*(CD451-$R451+1))))),0)</f>
        <v>0</v>
      </c>
      <c r="CF451" s="159">
        <f>CD451+1</f>
        <v>46266</v>
      </c>
      <c r="CG451" s="159">
        <f>CF451+29</f>
        <v>46295</v>
      </c>
      <c r="CH451" s="163">
        <f>IFERROR(IF(($R451-CG451)&gt;=0,0,IF(($S451-CF451)&lt;0,0,IF(AND(($S451-CG451)&gt;0,(CF451-$R451)&gt;0),$V451/365*(CG451-CF451+1),IF(AND(($S451-CG451)&lt;=0,(CF451-$R451)&gt;0),$V451/365*($S451-CF451+1),$V451/365*(CG451-$R451+1))))),0)</f>
        <v>0</v>
      </c>
      <c r="CI451" s="159">
        <f>CG451+1</f>
        <v>46296</v>
      </c>
      <c r="CJ451" s="159">
        <f>CI451+30</f>
        <v>46326</v>
      </c>
      <c r="CK451" s="163">
        <f>IFERROR(IF(($R451-CJ451)&gt;=0,0,IF(($S451-CI451)&lt;0,0,IF(AND(($S451-CJ451)&gt;0,(CI451-$R451)&gt;0),$V451/365*(CJ451-CI451+1),IF(AND(($S451-CJ451)&lt;=0,(CI451-$R451)&gt;0),$V451/365*($S451-CI451+1),$V451/365*(CJ451-$R451+1))))),0)</f>
        <v>0</v>
      </c>
      <c r="CL451" s="159">
        <f>CJ451+1</f>
        <v>46327</v>
      </c>
      <c r="CM451" s="159">
        <f>CL451+29</f>
        <v>46356</v>
      </c>
      <c r="CN451" s="163">
        <f>IFERROR(IF(($R451-CM451)&gt;=0,0,IF(($S451-CL451)&lt;0,0,IF(AND(($S451-CM451)&gt;0,(CL451-$R451)&gt;0),$V451/365*(CM451-CL451+1),IF(AND(($S451-CM451)&lt;=0,(CL451-$R451)&gt;0),$V451/365*($S451-CL451+1),$V451/365*(CM451-$R451+1))))),0)</f>
        <v>0</v>
      </c>
      <c r="CO451" s="159">
        <f>CM451+1</f>
        <v>46357</v>
      </c>
      <c r="CP451" s="159">
        <f>CO451+30</f>
        <v>46387</v>
      </c>
      <c r="CQ451" s="163">
        <f>IFERROR(IF(($R451-CP451)&gt;=0,0,IF(($S451-CO451)&lt;0,0,IF(AND(($S451-CP451)&gt;0,(CO451-$R451)&gt;0),$V451/365*(CP451-CO451+1),IF(AND(($S451-CP451)&lt;=0,(CO451-$R451)&gt;0),$V451/365*($S451-CO451+1),$V451/365*(CP451-$R451+1))))),0)</f>
        <v>0</v>
      </c>
    </row>
    <row r="452" s="85" customFormat="1" ht="24" customHeight="1" outlineLevel="4" spans="1:95">
      <c r="A452" s="128" t="s">
        <v>2815</v>
      </c>
      <c r="B452" s="129"/>
      <c r="C452" s="129"/>
      <c r="D452" s="129"/>
      <c r="E452" s="129"/>
      <c r="F452" s="129"/>
      <c r="G452" s="130"/>
      <c r="H452" s="131"/>
      <c r="I452" s="131"/>
      <c r="J452" s="131"/>
      <c r="K452" s="131"/>
      <c r="L452" s="154"/>
      <c r="M452" s="154"/>
      <c r="N452" s="131"/>
      <c r="O452" s="131"/>
      <c r="P452" s="131"/>
      <c r="Q452" s="131"/>
      <c r="R452" s="131"/>
      <c r="S452" s="131"/>
      <c r="T452" s="131"/>
      <c r="U452" s="131"/>
      <c r="V452" s="131"/>
      <c r="W452" s="131"/>
      <c r="X452" s="131"/>
      <c r="Y452" s="131"/>
      <c r="Z452" s="131"/>
      <c r="AA452" s="131"/>
      <c r="AB452" s="131"/>
      <c r="AC452" s="131"/>
      <c r="AD452" s="131"/>
      <c r="AE452" s="131"/>
      <c r="AF452" s="131"/>
      <c r="AG452" s="131"/>
      <c r="AH452" s="131"/>
      <c r="AI452" s="131"/>
      <c r="AJ452" s="131"/>
      <c r="AK452" s="131"/>
      <c r="AL452" s="131"/>
      <c r="AM452" s="131"/>
      <c r="AN452" s="131"/>
      <c r="AO452" s="131"/>
      <c r="AP452" s="131"/>
      <c r="AQ452" s="131"/>
      <c r="AR452" s="131"/>
      <c r="AS452" s="131"/>
      <c r="AT452" s="131"/>
      <c r="AU452" s="131"/>
      <c r="AV452" s="131"/>
      <c r="AW452" s="131"/>
      <c r="AX452" s="131"/>
      <c r="AY452" s="131"/>
      <c r="AZ452" s="131"/>
      <c r="BA452" s="131"/>
      <c r="BB452" s="131"/>
      <c r="BC452" s="131"/>
      <c r="BD452" s="131"/>
      <c r="BE452" s="131"/>
      <c r="BF452" s="131"/>
      <c r="BG452" s="131"/>
      <c r="BH452" s="131"/>
      <c r="BI452" s="131"/>
      <c r="BJ452" s="131"/>
      <c r="BK452" s="131"/>
      <c r="BL452" s="131"/>
      <c r="BM452" s="131"/>
      <c r="BN452" s="131"/>
      <c r="BO452" s="131"/>
      <c r="BP452" s="131"/>
      <c r="BQ452" s="131"/>
      <c r="BR452" s="131"/>
      <c r="BS452" s="131"/>
      <c r="BT452" s="131"/>
      <c r="BU452" s="131"/>
      <c r="BV452" s="131"/>
      <c r="BW452" s="131"/>
      <c r="BX452" s="131"/>
      <c r="BY452" s="131"/>
      <c r="BZ452" s="131"/>
      <c r="CA452" s="131"/>
      <c r="CB452" s="131"/>
      <c r="CC452" s="131"/>
      <c r="CD452" s="131"/>
      <c r="CE452" s="131"/>
      <c r="CF452" s="131"/>
      <c r="CG452" s="131"/>
      <c r="CH452" s="131"/>
      <c r="CI452" s="131"/>
      <c r="CJ452" s="131"/>
      <c r="CK452" s="131"/>
      <c r="CL452" s="131"/>
      <c r="CM452" s="131"/>
      <c r="CN452" s="131"/>
      <c r="CO452" s="131"/>
      <c r="CP452" s="131"/>
      <c r="CQ452" s="131"/>
    </row>
    <row r="453" ht="24" customHeight="1" outlineLevel="2" spans="1:95">
      <c r="A453" s="49"/>
      <c r="B453" s="117" t="s">
        <v>793</v>
      </c>
      <c r="C453" s="118" t="s">
        <v>1436</v>
      </c>
      <c r="D453" s="49" t="s">
        <v>1437</v>
      </c>
      <c r="E453" s="117"/>
      <c r="F453" s="117"/>
      <c r="G453" s="117"/>
      <c r="H453" s="119">
        <f>X453+AA453+AD453+AG453+AJ453+AM453+AP453+AS453+AV453+AY453+BB453+BE453</f>
        <v>0</v>
      </c>
      <c r="I453" s="119">
        <f>Y453+AB453+AE453+AH453+AK453+AN453+AQ453+AT453+AW453+AZ453+BC453+BF453</f>
        <v>0</v>
      </c>
      <c r="J453" s="119">
        <f>Z453+AC453+AF453+AI453+AL453+AO453+AR453+AU453+AX453+BA453+BD453+BG453</f>
        <v>0</v>
      </c>
      <c r="K453" s="119"/>
      <c r="L453" s="150"/>
      <c r="M453" s="150"/>
      <c r="N453" s="119"/>
      <c r="O453" s="119"/>
      <c r="P453" s="119"/>
      <c r="Q453" s="119"/>
      <c r="R453" s="119"/>
      <c r="S453" s="119"/>
      <c r="T453" s="119"/>
      <c r="U453" s="119"/>
      <c r="V453" s="119"/>
      <c r="W453" s="119"/>
      <c r="X453" s="119">
        <f>VLOOKUP($C453,'1 预算编制表单'!$C:$BJ,27,FALSE)</f>
        <v>0</v>
      </c>
      <c r="Y453" s="119">
        <f>X453-Z453</f>
        <v>0</v>
      </c>
      <c r="Z453" s="119">
        <f>SUM(Z454:Z458)</f>
        <v>0</v>
      </c>
      <c r="AA453" s="119">
        <f>VLOOKUP($C453,'1 预算编制表单'!$C:$BJ,30,FALSE)</f>
        <v>0</v>
      </c>
      <c r="AB453" s="119">
        <f>AA453-AC453</f>
        <v>0</v>
      </c>
      <c r="AC453" s="119">
        <f>SUM(AC454:AC458)</f>
        <v>0</v>
      </c>
      <c r="AD453" s="119">
        <f>VLOOKUP($C453,'1 预算编制表单'!$C:$BJ,33,FALSE)</f>
        <v>0</v>
      </c>
      <c r="AE453" s="119">
        <f>AD453-AF453</f>
        <v>0</v>
      </c>
      <c r="AF453" s="119">
        <f>SUM(AF454:AF458)</f>
        <v>0</v>
      </c>
      <c r="AG453" s="119">
        <f>VLOOKUP($C453,'1 预算编制表单'!$C:$BJ,36,FALSE)</f>
        <v>0</v>
      </c>
      <c r="AH453" s="119">
        <f>AG453-AI453</f>
        <v>0</v>
      </c>
      <c r="AI453" s="119">
        <f>SUM(AI454:AI458)</f>
        <v>0</v>
      </c>
      <c r="AJ453" s="119">
        <f>VLOOKUP($C453,'1 预算编制表单'!$C:$BJ,39,FALSE)</f>
        <v>0</v>
      </c>
      <c r="AK453" s="119">
        <f>AJ453-AL453</f>
        <v>0</v>
      </c>
      <c r="AL453" s="119">
        <f>SUM(AL454:AL458)</f>
        <v>0</v>
      </c>
      <c r="AM453" s="119">
        <f>VLOOKUP($C453,'1 预算编制表单'!$C:$BJ,42,FALSE)</f>
        <v>0</v>
      </c>
      <c r="AN453" s="119">
        <f>AM453-AO453</f>
        <v>0</v>
      </c>
      <c r="AO453" s="119">
        <f>SUM(AO454:AO458)</f>
        <v>0</v>
      </c>
      <c r="AP453" s="119">
        <f>VLOOKUP($C453,'1 预算编制表单'!$C:$BJ,45,FALSE)</f>
        <v>0</v>
      </c>
      <c r="AQ453" s="119">
        <f>AP453-AR453</f>
        <v>0</v>
      </c>
      <c r="AR453" s="119">
        <f>SUM(AR454:AR458)</f>
        <v>0</v>
      </c>
      <c r="AS453" s="119">
        <f>VLOOKUP($C453,'1 预算编制表单'!$C:$BJ,48,FALSE)</f>
        <v>0</v>
      </c>
      <c r="AT453" s="119">
        <f>AS453-AU453</f>
        <v>0</v>
      </c>
      <c r="AU453" s="119">
        <f>SUM(AU454:AU458)</f>
        <v>0</v>
      </c>
      <c r="AV453" s="119">
        <f>VLOOKUP($C453,'1 预算编制表单'!$C:$BJ,51,FALSE)</f>
        <v>0</v>
      </c>
      <c r="AW453" s="119">
        <f>AV453-AX453</f>
        <v>0</v>
      </c>
      <c r="AX453" s="119">
        <f>SUM(AX454:AX458)</f>
        <v>0</v>
      </c>
      <c r="AY453" s="119">
        <f>VLOOKUP($C453,'1 预算编制表单'!$C:$BJ,54,FALSE)</f>
        <v>0</v>
      </c>
      <c r="AZ453" s="119">
        <f>AY453-BA453</f>
        <v>0</v>
      </c>
      <c r="BA453" s="119">
        <f>SUM(BA454:BA458)</f>
        <v>0</v>
      </c>
      <c r="BB453" s="119">
        <f>VLOOKUP($C453,'1 预算编制表单'!$C:$BJ,57,FALSE)</f>
        <v>0</v>
      </c>
      <c r="BC453" s="119">
        <f>BB453-BD453</f>
        <v>0</v>
      </c>
      <c r="BD453" s="119">
        <f>SUM(BD454:BD458)</f>
        <v>0</v>
      </c>
      <c r="BE453" s="119">
        <f>VLOOKUP($C453,'1 预算编制表单'!$C:$BJ,60,FALSE)</f>
        <v>0</v>
      </c>
      <c r="BF453" s="119">
        <f>BE453-BG453</f>
        <v>0</v>
      </c>
      <c r="BG453" s="119">
        <f>SUM(BG454:BG458)</f>
        <v>0</v>
      </c>
      <c r="BH453" s="119">
        <f>VLOOKUP($C453,'1 预算编制表单'!$C:$BJ,27,FALSE)</f>
        <v>0</v>
      </c>
      <c r="BI453" s="119">
        <f>BH453-BJ453</f>
        <v>0</v>
      </c>
      <c r="BJ453" s="119">
        <f>SUM(BJ454:BJ458)</f>
        <v>0</v>
      </c>
      <c r="BK453" s="119">
        <f>VLOOKUP($C453,'1 预算编制表单'!$C:$BJ,30,FALSE)</f>
        <v>0</v>
      </c>
      <c r="BL453" s="119">
        <f>BK453-BM453</f>
        <v>0</v>
      </c>
      <c r="BM453" s="119">
        <f>SUM(BM454:BM458)</f>
        <v>0</v>
      </c>
      <c r="BN453" s="119">
        <f>VLOOKUP($C453,'1 预算编制表单'!$C:$BJ,33,FALSE)</f>
        <v>0</v>
      </c>
      <c r="BO453" s="119">
        <f>BN453-BP453</f>
        <v>0</v>
      </c>
      <c r="BP453" s="119">
        <f>SUM(BP454:BP458)</f>
        <v>0</v>
      </c>
      <c r="BQ453" s="119">
        <f>VLOOKUP($C453,'1 预算编制表单'!$C:$BJ,36,FALSE)</f>
        <v>0</v>
      </c>
      <c r="BR453" s="119">
        <f>BQ453-BS453</f>
        <v>0</v>
      </c>
      <c r="BS453" s="119">
        <f>SUM(BS454:BS458)</f>
        <v>0</v>
      </c>
      <c r="BT453" s="119">
        <f>VLOOKUP($C453,'1 预算编制表单'!$C:$BJ,39,FALSE)</f>
        <v>0</v>
      </c>
      <c r="BU453" s="119">
        <f>BT453-BV453</f>
        <v>0</v>
      </c>
      <c r="BV453" s="119">
        <f>SUM(BV454:BV458)</f>
        <v>0</v>
      </c>
      <c r="BW453" s="119">
        <f>VLOOKUP($C453,'1 预算编制表单'!$C:$BJ,42,FALSE)</f>
        <v>0</v>
      </c>
      <c r="BX453" s="119">
        <f>BW453-BY453</f>
        <v>0</v>
      </c>
      <c r="BY453" s="119">
        <f>SUM(BY454:BY458)</f>
        <v>0</v>
      </c>
      <c r="BZ453" s="119">
        <f>VLOOKUP($C453,'1 预算编制表单'!$C:$BJ,45,FALSE)</f>
        <v>0</v>
      </c>
      <c r="CA453" s="119">
        <f>BZ453-CB453</f>
        <v>0</v>
      </c>
      <c r="CB453" s="119">
        <f>SUM(CB454:CB458)</f>
        <v>0</v>
      </c>
      <c r="CC453" s="119">
        <f>VLOOKUP($C453,'1 预算编制表单'!$C:$BJ,48,FALSE)</f>
        <v>0</v>
      </c>
      <c r="CD453" s="119">
        <f>CC453-CE453</f>
        <v>0</v>
      </c>
      <c r="CE453" s="119">
        <f>SUM(CE454:CE458)</f>
        <v>0</v>
      </c>
      <c r="CF453" s="119">
        <f>VLOOKUP($C453,'1 预算编制表单'!$C:$BJ,51,FALSE)</f>
        <v>0</v>
      </c>
      <c r="CG453" s="119">
        <f>CF453-CH453</f>
        <v>0</v>
      </c>
      <c r="CH453" s="119">
        <f>SUM(CH454:CH458)</f>
        <v>0</v>
      </c>
      <c r="CI453" s="119">
        <f>VLOOKUP($C453,'1 预算编制表单'!$C:$BJ,54,FALSE)</f>
        <v>0</v>
      </c>
      <c r="CJ453" s="119">
        <f>CI453-CK453</f>
        <v>0</v>
      </c>
      <c r="CK453" s="119">
        <f>SUM(CK454:CK458)</f>
        <v>0</v>
      </c>
      <c r="CL453" s="119">
        <f>VLOOKUP($C453,'1 预算编制表单'!$C:$BJ,57,FALSE)</f>
        <v>0</v>
      </c>
      <c r="CM453" s="119">
        <f>CL453-CN453</f>
        <v>0</v>
      </c>
      <c r="CN453" s="119">
        <f>SUM(CN454:CN458)</f>
        <v>0</v>
      </c>
      <c r="CO453" s="119">
        <f>VLOOKUP($C453,'1 预算编制表单'!$C:$BJ,60,FALSE)</f>
        <v>0</v>
      </c>
      <c r="CP453" s="119">
        <f>CO453-CQ453</f>
        <v>0</v>
      </c>
      <c r="CQ453" s="119">
        <f>SUM(CQ454:CQ458)</f>
        <v>0</v>
      </c>
    </row>
    <row r="454" s="85" customFormat="1" ht="24" customHeight="1" outlineLevel="3" spans="1:95">
      <c r="A454" s="124"/>
      <c r="B454" s="125"/>
      <c r="C454" s="126"/>
      <c r="D454" s="124"/>
      <c r="E454" s="125"/>
      <c r="F454" s="125"/>
      <c r="G454" s="125"/>
      <c r="H454" s="127"/>
      <c r="I454" s="127"/>
      <c r="J454" s="127">
        <f>Z454+AC454+AF454+AI454+AL454+AO454+AR454+AU454+AX454+BA454+BD454+BG454</f>
        <v>0</v>
      </c>
      <c r="K454" s="127">
        <v>1</v>
      </c>
      <c r="L454" s="152"/>
      <c r="M454" s="153">
        <f>IFERROR(VLOOKUP($L454,'2-2 引出数据_合同数据仓库'!$B$2:$BP$10000,3,FALSE),0)</f>
        <v>0</v>
      </c>
      <c r="N454" s="127"/>
      <c r="O454" s="153">
        <f>IFERROR(VLOOKUP((LEFT(VLOOKUP($L454,'2-2 引出数据_合同数据仓库'!$B$2:$BP$10000,64,FALSE),15)&amp;(RIGHT(VLOOKUP($L454,'2-2 引出数据_合同数据仓库'!$B$2:$BP$10000,64,FALSE),4)+1)),'2-2 引出数据_合同数据仓库'!$B$2:$BP$10000,3,FALSE),0)</f>
        <v>0</v>
      </c>
      <c r="P454" s="127"/>
      <c r="Q454" s="127">
        <f>IFERROR(VLOOKUP($L454,'2-2 引出数据_合同数据仓库'!$B$2:$BP$10000,28,FALSE),0)</f>
        <v>0</v>
      </c>
      <c r="R454" s="127">
        <f>IFERROR(VLOOKUP($L454,'2-2 引出数据_合同数据仓库'!$B$2:$BP$10000,29,FALSE),0)</f>
        <v>0</v>
      </c>
      <c r="S454" s="127">
        <f>IFERROR(VLOOKUP($L454,'2-2 引出数据_合同数据仓库'!$B$2:$BP$10000,4,FALSE),0)</f>
        <v>0</v>
      </c>
      <c r="T454" s="127"/>
      <c r="U454" s="127">
        <f>IFERROR(VLOOKUP($L454,'2-2 引出数据_合同数据仓库'!$B$2:$BP$10000,15,FALSE),0)</f>
        <v>0</v>
      </c>
      <c r="V454" s="127">
        <f>U454/(S454-R454+1)*365</f>
        <v>0</v>
      </c>
      <c r="W454" s="127"/>
      <c r="X454" s="159">
        <v>45658</v>
      </c>
      <c r="Y454" s="159">
        <f>X454+30</f>
        <v>45688</v>
      </c>
      <c r="Z454" s="163">
        <f>IFERROR(IF(($R454-Y454)&gt;=0,0,IF(($S454-X454)&lt;0,0,IF(AND(($S454-Y454)&gt;0,(X454-$R454)&gt;0),$V454/365*(Y454-X454+1),IF(AND(($S454-Y454)&lt;=0,(X454-$R454)&gt;0),$V454/365*($S454-X454+1),$V454/365*(Y454-$R454+1))))),0)</f>
        <v>0</v>
      </c>
      <c r="AA454" s="159">
        <f>Y454+1</f>
        <v>45689</v>
      </c>
      <c r="AB454" s="159">
        <f>AA454+27</f>
        <v>45716</v>
      </c>
      <c r="AC454" s="163">
        <f>IFERROR(IF(($R454-AB454)&gt;=0,0,IF(($S454-AA454)&lt;0,0,IF(AND(($S454-AB454)&gt;0,(AA454-$R454)&gt;0),$V454/365*(AB454-AA454+1),IF(AND(($S454-AB454)&lt;=0,(AA454-$R454)&gt;0),$V454/365*($S454-AA454+1),$V454/365*(AB454-$R454+1))))),0)</f>
        <v>0</v>
      </c>
      <c r="AD454" s="159">
        <f>AB454+1</f>
        <v>45717</v>
      </c>
      <c r="AE454" s="159">
        <f>AD454+30</f>
        <v>45747</v>
      </c>
      <c r="AF454" s="163">
        <f>IFERROR(IF(($R454-AE454)&gt;=0,0,IF(($S454-AD454)&lt;0,0,IF(AND(($S454-AE454)&gt;0,(AD454-$R454)&gt;0),$V454/365*(AE454-AD454+1),IF(AND(($S454-AE454)&lt;=0,(AD454-$R454)&gt;0),$V454/365*($S454-AD454+1),$V454/365*(AE454-$R454+1))))),0)</f>
        <v>0</v>
      </c>
      <c r="AG454" s="159">
        <f>AE454+1</f>
        <v>45748</v>
      </c>
      <c r="AH454" s="159">
        <f>AG454+29</f>
        <v>45777</v>
      </c>
      <c r="AI454" s="163">
        <f>IFERROR(IF(($R454-AH454)&gt;=0,0,IF(($S454-AG454)&lt;0,0,IF(AND(($S454-AH454)&gt;0,(AG454-$R454)&gt;0),$V454/365*(AH454-AG454+1),IF(AND(($S454-AH454)&lt;=0,(AG454-$R454)&gt;0),$V454/365*($S454-AG454+1),$V454/365*(AH454-$R454+1))))),0)</f>
        <v>0</v>
      </c>
      <c r="AJ454" s="159">
        <f>AH454+1</f>
        <v>45778</v>
      </c>
      <c r="AK454" s="159">
        <f>AJ454+30</f>
        <v>45808</v>
      </c>
      <c r="AL454" s="163">
        <f>IFERROR(IF(($R454-AK454)&gt;=0,0,IF(($S454-AJ454)&lt;0,0,IF(AND(($S454-AK454)&gt;0,(AJ454-$R454)&gt;0),$V454/365*(AK454-AJ454+1),IF(AND(($S454-AK454)&lt;=0,(AJ454-$R454)&gt;0),$V454/365*($S454-AJ454+1),$V454/365*(AK454-$R454+1))))),0)</f>
        <v>0</v>
      </c>
      <c r="AM454" s="159">
        <f>AK454+1</f>
        <v>45809</v>
      </c>
      <c r="AN454" s="159">
        <f>AM454+29</f>
        <v>45838</v>
      </c>
      <c r="AO454" s="163">
        <f>IFERROR(IF(($R454-AN454)&gt;=0,0,IF(($S454-AM454)&lt;0,0,IF(AND(($S454-AN454)&gt;0,(AM454-$R454)&gt;0),$V454/365*(AN454-AM454+1),IF(AND(($S454-AN454)&lt;=0,(AM454-$R454)&gt;0),$V454/365*($S454-AM454+1),$V454/365*(AN454-$R454+1))))),0)</f>
        <v>0</v>
      </c>
      <c r="AP454" s="159">
        <f>AN454+1</f>
        <v>45839</v>
      </c>
      <c r="AQ454" s="159">
        <f>AP454+30</f>
        <v>45869</v>
      </c>
      <c r="AR454" s="163">
        <f>IFERROR(IF(($R454-AQ454)&gt;=0,0,IF(($S454-AP454)&lt;0,0,IF(AND(($S454-AQ454)&gt;0,(AP454-$R454)&gt;0),$V454/365*(AQ454-AP454+1),IF(AND(($S454-AQ454)&lt;=0,(AP454-$R454)&gt;0),$V454/365*($S454-AP454+1),$V454/365*(AQ454-$R454+1))))),0)</f>
        <v>0</v>
      </c>
      <c r="AS454" s="159">
        <f>AQ454+1</f>
        <v>45870</v>
      </c>
      <c r="AT454" s="159">
        <f>AS454+30</f>
        <v>45900</v>
      </c>
      <c r="AU454" s="163">
        <f>IFERROR(IF(($R454-AT454)&gt;=0,0,IF(($S454-AS454)&lt;0,0,IF(AND(($S454-AT454)&gt;0,(AS454-$R454)&gt;0),$V454/365*(AT454-AS454+1),IF(AND(($S454-AT454)&lt;=0,(AS454-$R454)&gt;0),$V454/365*($S454-AS454+1),$V454/365*(AT454-$R454+1))))),0)</f>
        <v>0</v>
      </c>
      <c r="AV454" s="159">
        <f>AT454+1</f>
        <v>45901</v>
      </c>
      <c r="AW454" s="159">
        <f>AV454+29</f>
        <v>45930</v>
      </c>
      <c r="AX454" s="163">
        <f>IFERROR(IF(($R454-AW454)&gt;=0,0,IF(($S454-AV454)&lt;0,0,IF(AND(($S454-AW454)&gt;0,(AV454-$R454)&gt;0),$V454/365*(AW454-AV454+1),IF(AND(($S454-AW454)&lt;=0,(AV454-$R454)&gt;0),$V454/365*($S454-AV454+1),$V454/365*(AW454-$R454+1))))),0)</f>
        <v>0</v>
      </c>
      <c r="AY454" s="159">
        <f>AW454+1</f>
        <v>45931</v>
      </c>
      <c r="AZ454" s="159">
        <f>AY454+30</f>
        <v>45961</v>
      </c>
      <c r="BA454" s="163">
        <f>IFERROR(IF(($R454-AZ454)&gt;=0,0,IF(($S454-AY454)&lt;0,0,IF(AND(($S454-AZ454)&gt;0,(AY454-$R454)&gt;0),$V454/365*(AZ454-AY454+1),IF(AND(($S454-AZ454)&lt;=0,(AY454-$R454)&gt;0),$V454/365*($S454-AY454+1),$V454/365*(AZ454-$R454+1))))),0)</f>
        <v>0</v>
      </c>
      <c r="BB454" s="159">
        <f>AZ454+1</f>
        <v>45962</v>
      </c>
      <c r="BC454" s="159">
        <f>BB454+29</f>
        <v>45991</v>
      </c>
      <c r="BD454" s="163">
        <f>IFERROR(IF(($R454-BC454)&gt;=0,0,IF(($S454-BB454)&lt;0,0,IF(AND(($S454-BC454)&gt;0,(BB454-$R454)&gt;0),$V454/365*(BC454-BB454+1),IF(AND(($S454-BC454)&lt;=0,(BB454-$R454)&gt;0),$V454/365*($S454-BB454+1),$V454/365*(BC454-$R454+1))))),0)</f>
        <v>0</v>
      </c>
      <c r="BE454" s="159">
        <f>BC454+1</f>
        <v>45992</v>
      </c>
      <c r="BF454" s="159">
        <f>BE454+30</f>
        <v>46022</v>
      </c>
      <c r="BG454" s="163">
        <f>IFERROR(IF(($R454-BF454)&gt;=0,0,IF(($S454-BE454)&lt;0,0,IF(AND(($S454-BF454)&gt;0,(BE454-$R454)&gt;0),$V454/365*(BF454-BE454+1),IF(AND(($S454-BF454)&lt;=0,(BE454-$R454)&gt;0),$V454/365*($S454-BE454+1),$V454/365*(BF454-$R454+1))))),0)</f>
        <v>0</v>
      </c>
      <c r="BH454" s="159">
        <v>46023</v>
      </c>
      <c r="BI454" s="159">
        <f>BH454+30</f>
        <v>46053</v>
      </c>
      <c r="BJ454" s="163">
        <f>IFERROR(IF(($R454-BI454)&gt;=0,0,IF(($S454-BH454)&lt;0,0,IF(AND(($S454-BI454)&gt;0,(BH454-$R454)&gt;0),$V454/365*(BI454-BH454+1),IF(AND(($S454-BI454)&lt;=0,(BH454-$R454)&gt;0),$V454/365*($S454-BH454+1),$V454/365*(BI454-$R454+1))))),0)</f>
        <v>0</v>
      </c>
      <c r="BK454" s="159">
        <f>BI454+1</f>
        <v>46054</v>
      </c>
      <c r="BL454" s="159">
        <f>BK454+27</f>
        <v>46081</v>
      </c>
      <c r="BM454" s="163">
        <f>IFERROR(IF(($R454-BL454)&gt;=0,0,IF(($S454-BK454)&lt;0,0,IF(AND(($S454-BL454)&gt;0,(BK454-$R454)&gt;0),$V454/365*(BL454-BK454+1),IF(AND(($S454-BL454)&lt;=0,(BK454-$R454)&gt;0),$V454/365*($S454-BK454+1),$V454/365*(BL454-$R454+1))))),0)</f>
        <v>0</v>
      </c>
      <c r="BN454" s="159">
        <f>BL454+1</f>
        <v>46082</v>
      </c>
      <c r="BO454" s="159">
        <f>BN454+30</f>
        <v>46112</v>
      </c>
      <c r="BP454" s="163">
        <f>IFERROR(IF(($R454-BO454)&gt;=0,0,IF(($S454-BN454)&lt;0,0,IF(AND(($S454-BO454)&gt;0,(BN454-$R454)&gt;0),$V454/365*(BO454-BN454+1),IF(AND(($S454-BO454)&lt;=0,(BN454-$R454)&gt;0),$V454/365*($S454-BN454+1),$V454/365*(BO454-$R454+1))))),0)</f>
        <v>0</v>
      </c>
      <c r="BQ454" s="159">
        <f>BO454+1</f>
        <v>46113</v>
      </c>
      <c r="BR454" s="159">
        <f>BQ454+29</f>
        <v>46142</v>
      </c>
      <c r="BS454" s="163">
        <f>IFERROR(IF(($R454-BR454)&gt;=0,0,IF(($S454-BQ454)&lt;0,0,IF(AND(($S454-BR454)&gt;0,(BQ454-$R454)&gt;0),$V454/365*(BR454-BQ454+1),IF(AND(($S454-BR454)&lt;=0,(BQ454-$R454)&gt;0),$V454/365*($S454-BQ454+1),$V454/365*(BR454-$R454+1))))),0)</f>
        <v>0</v>
      </c>
      <c r="BT454" s="159">
        <f>BR454+1</f>
        <v>46143</v>
      </c>
      <c r="BU454" s="159">
        <f>BT454+30</f>
        <v>46173</v>
      </c>
      <c r="BV454" s="163">
        <f>IFERROR(IF(($R454-BU454)&gt;=0,0,IF(($S454-BT454)&lt;0,0,IF(AND(($S454-BU454)&gt;0,(BT454-$R454)&gt;0),$V454/365*(BU454-BT454+1),IF(AND(($S454-BU454)&lt;=0,(BT454-$R454)&gt;0),$V454/365*($S454-BT454+1),$V454/365*(BU454-$R454+1))))),0)</f>
        <v>0</v>
      </c>
      <c r="BW454" s="159">
        <f>BU454+1</f>
        <v>46174</v>
      </c>
      <c r="BX454" s="159">
        <f>BW454+29</f>
        <v>46203</v>
      </c>
      <c r="BY454" s="163">
        <f>IFERROR(IF(($R454-BX454)&gt;=0,0,IF(($S454-BW454)&lt;0,0,IF(AND(($S454-BX454)&gt;0,(BW454-$R454)&gt;0),$V454/365*(BX454-BW454+1),IF(AND(($S454-BX454)&lt;=0,(BW454-$R454)&gt;0),$V454/365*($S454-BW454+1),$V454/365*(BX454-$R454+1))))),0)</f>
        <v>0</v>
      </c>
      <c r="BZ454" s="159">
        <f>BX454+1</f>
        <v>46204</v>
      </c>
      <c r="CA454" s="159">
        <f>BZ454+30</f>
        <v>46234</v>
      </c>
      <c r="CB454" s="163">
        <f>IFERROR(IF(($R454-CA454)&gt;=0,0,IF(($S454-BZ454)&lt;0,0,IF(AND(($S454-CA454)&gt;0,(BZ454-$R454)&gt;0),$V454/365*(CA454-BZ454+1),IF(AND(($S454-CA454)&lt;=0,(BZ454-$R454)&gt;0),$V454/365*($S454-BZ454+1),$V454/365*(CA454-$R454+1))))),0)</f>
        <v>0</v>
      </c>
      <c r="CC454" s="159">
        <f>CA454+1</f>
        <v>46235</v>
      </c>
      <c r="CD454" s="159">
        <f>CC454+30</f>
        <v>46265</v>
      </c>
      <c r="CE454" s="163">
        <f>IFERROR(IF(($R454-CD454)&gt;=0,0,IF(($S454-CC454)&lt;0,0,IF(AND(($S454-CD454)&gt;0,(CC454-$R454)&gt;0),$V454/365*(CD454-CC454+1),IF(AND(($S454-CD454)&lt;=0,(CC454-$R454)&gt;0),$V454/365*($S454-CC454+1),$V454/365*(CD454-$R454+1))))),0)</f>
        <v>0</v>
      </c>
      <c r="CF454" s="159">
        <f>CD454+1</f>
        <v>46266</v>
      </c>
      <c r="CG454" s="159">
        <f>CF454+29</f>
        <v>46295</v>
      </c>
      <c r="CH454" s="163">
        <f>IFERROR(IF(($R454-CG454)&gt;=0,0,IF(($S454-CF454)&lt;0,0,IF(AND(($S454-CG454)&gt;0,(CF454-$R454)&gt;0),$V454/365*(CG454-CF454+1),IF(AND(($S454-CG454)&lt;=0,(CF454-$R454)&gt;0),$V454/365*($S454-CF454+1),$V454/365*(CG454-$R454+1))))),0)</f>
        <v>0</v>
      </c>
      <c r="CI454" s="159">
        <f>CG454+1</f>
        <v>46296</v>
      </c>
      <c r="CJ454" s="159">
        <f>CI454+30</f>
        <v>46326</v>
      </c>
      <c r="CK454" s="163">
        <f>IFERROR(IF(($R454-CJ454)&gt;=0,0,IF(($S454-CI454)&lt;0,0,IF(AND(($S454-CJ454)&gt;0,(CI454-$R454)&gt;0),$V454/365*(CJ454-CI454+1),IF(AND(($S454-CJ454)&lt;=0,(CI454-$R454)&gt;0),$V454/365*($S454-CI454+1),$V454/365*(CJ454-$R454+1))))),0)</f>
        <v>0</v>
      </c>
      <c r="CL454" s="159">
        <f>CJ454+1</f>
        <v>46327</v>
      </c>
      <c r="CM454" s="159">
        <f>CL454+29</f>
        <v>46356</v>
      </c>
      <c r="CN454" s="163">
        <f>IFERROR(IF(($R454-CM454)&gt;=0,0,IF(($S454-CL454)&lt;0,0,IF(AND(($S454-CM454)&gt;0,(CL454-$R454)&gt;0),$V454/365*(CM454-CL454+1),IF(AND(($S454-CM454)&lt;=0,(CL454-$R454)&gt;0),$V454/365*($S454-CL454+1),$V454/365*(CM454-$R454+1))))),0)</f>
        <v>0</v>
      </c>
      <c r="CO454" s="159">
        <f>CM454+1</f>
        <v>46357</v>
      </c>
      <c r="CP454" s="159">
        <f>CO454+30</f>
        <v>46387</v>
      </c>
      <c r="CQ454" s="163">
        <f>IFERROR(IF(($R454-CP454)&gt;=0,0,IF(($S454-CO454)&lt;0,0,IF(AND(($S454-CP454)&gt;0,(CO454-$R454)&gt;0),$V454/365*(CP454-CO454+1),IF(AND(($S454-CP454)&lt;=0,(CO454-$R454)&gt;0),$V454/365*($S454-CO454+1),$V454/365*(CP454-$R454+1))))),0)</f>
        <v>0</v>
      </c>
    </row>
    <row r="455" s="85" customFormat="1" ht="24" customHeight="1" outlineLevel="3" spans="1:95">
      <c r="A455" s="124"/>
      <c r="B455" s="125"/>
      <c r="C455" s="126"/>
      <c r="D455" s="124"/>
      <c r="E455" s="125"/>
      <c r="F455" s="125"/>
      <c r="G455" s="125"/>
      <c r="H455" s="127"/>
      <c r="I455" s="127"/>
      <c r="J455" s="127">
        <f>Z455+AC455+AF455+AI455+AL455+AO455+AR455+AU455+AX455+BA455+BD455+BG455</f>
        <v>0</v>
      </c>
      <c r="K455" s="127">
        <f>K454+1</f>
        <v>2</v>
      </c>
      <c r="L455" s="152"/>
      <c r="M455" s="153">
        <f>IFERROR(VLOOKUP($L455,'2-2 引出数据_合同数据仓库'!$B$2:$BP$10000,3,FALSE),0)</f>
        <v>0</v>
      </c>
      <c r="N455" s="127"/>
      <c r="O455" s="153">
        <f>IFERROR(VLOOKUP((LEFT(VLOOKUP($L455,'2-2 引出数据_合同数据仓库'!$B$2:$BP$10000,64,FALSE),15)&amp;(RIGHT(VLOOKUP($L455,'2-2 引出数据_合同数据仓库'!$B$2:$BP$10000,64,FALSE),4)+1)),'2-2 引出数据_合同数据仓库'!$B$2:$BP$10000,3,FALSE),0)</f>
        <v>0</v>
      </c>
      <c r="P455" s="127"/>
      <c r="Q455" s="127">
        <f>IFERROR(VLOOKUP($L455,'2-2 引出数据_合同数据仓库'!$B$2:$BP$10000,28,FALSE),0)</f>
        <v>0</v>
      </c>
      <c r="R455" s="127">
        <f>IFERROR(VLOOKUP($L455,'2-2 引出数据_合同数据仓库'!$B$2:$BP$10000,29,FALSE),0)</f>
        <v>0</v>
      </c>
      <c r="S455" s="127">
        <f>IFERROR(VLOOKUP($L455,'2-2 引出数据_合同数据仓库'!$B$2:$BP$10000,4,FALSE),0)</f>
        <v>0</v>
      </c>
      <c r="T455" s="127"/>
      <c r="U455" s="127">
        <f>IFERROR(VLOOKUP($L455,'2-2 引出数据_合同数据仓库'!$B$2:$BP$10000,15,FALSE),0)</f>
        <v>0</v>
      </c>
      <c r="V455" s="127">
        <f>U455/(S455-R455+1)*365</f>
        <v>0</v>
      </c>
      <c r="W455" s="127"/>
      <c r="X455" s="159">
        <v>45658</v>
      </c>
      <c r="Y455" s="159">
        <f>X455+30</f>
        <v>45688</v>
      </c>
      <c r="Z455" s="163">
        <f>IFERROR(IF(($R455-Y455)&gt;=0,0,IF(($S455-X455)&lt;0,0,IF(AND(($S455-Y455)&gt;0,(X455-$R455)&gt;0),$V455/365*(Y455-X455+1),IF(AND(($S455-Y455)&lt;=0,(X455-$R455)&gt;0),$V455/365*($S455-X455+1),$V455/365*(Y455-$R455+1))))),0)</f>
        <v>0</v>
      </c>
      <c r="AA455" s="159">
        <f>Y455+1</f>
        <v>45689</v>
      </c>
      <c r="AB455" s="159">
        <f>AA455+27</f>
        <v>45716</v>
      </c>
      <c r="AC455" s="163">
        <f>IFERROR(IF(($R455-AB455)&gt;=0,0,IF(($S455-AA455)&lt;0,0,IF(AND(($S455-AB455)&gt;0,(AA455-$R455)&gt;0),$V455/365*(AB455-AA455+1),IF(AND(($S455-AB455)&lt;=0,(AA455-$R455)&gt;0),$V455/365*($S455-AA455+1),$V455/365*(AB455-$R455+1))))),0)</f>
        <v>0</v>
      </c>
      <c r="AD455" s="159">
        <f>AB455+1</f>
        <v>45717</v>
      </c>
      <c r="AE455" s="159">
        <f>AD455+30</f>
        <v>45747</v>
      </c>
      <c r="AF455" s="163">
        <f>IFERROR(IF(($R455-AE455)&gt;=0,0,IF(($S455-AD455)&lt;0,0,IF(AND(($S455-AE455)&gt;0,(AD455-$R455)&gt;0),$V455/365*(AE455-AD455+1),IF(AND(($S455-AE455)&lt;=0,(AD455-$R455)&gt;0),$V455/365*($S455-AD455+1),$V455/365*(AE455-$R455+1))))),0)</f>
        <v>0</v>
      </c>
      <c r="AG455" s="159">
        <f>AE455+1</f>
        <v>45748</v>
      </c>
      <c r="AH455" s="159">
        <f>AG455+29</f>
        <v>45777</v>
      </c>
      <c r="AI455" s="163">
        <f>IFERROR(IF(($R455-AH455)&gt;=0,0,IF(($S455-AG455)&lt;0,0,IF(AND(($S455-AH455)&gt;0,(AG455-$R455)&gt;0),$V455/365*(AH455-AG455+1),IF(AND(($S455-AH455)&lt;=0,(AG455-$R455)&gt;0),$V455/365*($S455-AG455+1),$V455/365*(AH455-$R455+1))))),0)</f>
        <v>0</v>
      </c>
      <c r="AJ455" s="159">
        <f>AH455+1</f>
        <v>45778</v>
      </c>
      <c r="AK455" s="159">
        <f>AJ455+30</f>
        <v>45808</v>
      </c>
      <c r="AL455" s="163">
        <f>IFERROR(IF(($R455-AK455)&gt;=0,0,IF(($S455-AJ455)&lt;0,0,IF(AND(($S455-AK455)&gt;0,(AJ455-$R455)&gt;0),$V455/365*(AK455-AJ455+1),IF(AND(($S455-AK455)&lt;=0,(AJ455-$R455)&gt;0),$V455/365*($S455-AJ455+1),$V455/365*(AK455-$R455+1))))),0)</f>
        <v>0</v>
      </c>
      <c r="AM455" s="159">
        <f>AK455+1</f>
        <v>45809</v>
      </c>
      <c r="AN455" s="159">
        <f>AM455+29</f>
        <v>45838</v>
      </c>
      <c r="AO455" s="163">
        <f>IFERROR(IF(($R455-AN455)&gt;=0,0,IF(($S455-AM455)&lt;0,0,IF(AND(($S455-AN455)&gt;0,(AM455-$R455)&gt;0),$V455/365*(AN455-AM455+1),IF(AND(($S455-AN455)&lt;=0,(AM455-$R455)&gt;0),$V455/365*($S455-AM455+1),$V455/365*(AN455-$R455+1))))),0)</f>
        <v>0</v>
      </c>
      <c r="AP455" s="159">
        <f>AN455+1</f>
        <v>45839</v>
      </c>
      <c r="AQ455" s="159">
        <f>AP455+30</f>
        <v>45869</v>
      </c>
      <c r="AR455" s="163">
        <f>IFERROR(IF(($R455-AQ455)&gt;=0,0,IF(($S455-AP455)&lt;0,0,IF(AND(($S455-AQ455)&gt;0,(AP455-$R455)&gt;0),$V455/365*(AQ455-AP455+1),IF(AND(($S455-AQ455)&lt;=0,(AP455-$R455)&gt;0),$V455/365*($S455-AP455+1),$V455/365*(AQ455-$R455+1))))),0)</f>
        <v>0</v>
      </c>
      <c r="AS455" s="159">
        <f>AQ455+1</f>
        <v>45870</v>
      </c>
      <c r="AT455" s="159">
        <f>AS455+30</f>
        <v>45900</v>
      </c>
      <c r="AU455" s="163">
        <f>IFERROR(IF(($R455-AT455)&gt;=0,0,IF(($S455-AS455)&lt;0,0,IF(AND(($S455-AT455)&gt;0,(AS455-$R455)&gt;0),$V455/365*(AT455-AS455+1),IF(AND(($S455-AT455)&lt;=0,(AS455-$R455)&gt;0),$V455/365*($S455-AS455+1),$V455/365*(AT455-$R455+1))))),0)</f>
        <v>0</v>
      </c>
      <c r="AV455" s="159">
        <f>AT455+1</f>
        <v>45901</v>
      </c>
      <c r="AW455" s="159">
        <f>AV455+29</f>
        <v>45930</v>
      </c>
      <c r="AX455" s="163">
        <f>IFERROR(IF(($R455-AW455)&gt;=0,0,IF(($S455-AV455)&lt;0,0,IF(AND(($S455-AW455)&gt;0,(AV455-$R455)&gt;0),$V455/365*(AW455-AV455+1),IF(AND(($S455-AW455)&lt;=0,(AV455-$R455)&gt;0),$V455/365*($S455-AV455+1),$V455/365*(AW455-$R455+1))))),0)</f>
        <v>0</v>
      </c>
      <c r="AY455" s="159">
        <f>AW455+1</f>
        <v>45931</v>
      </c>
      <c r="AZ455" s="159">
        <f>AY455+30</f>
        <v>45961</v>
      </c>
      <c r="BA455" s="163">
        <f>IFERROR(IF(($R455-AZ455)&gt;=0,0,IF(($S455-AY455)&lt;0,0,IF(AND(($S455-AZ455)&gt;0,(AY455-$R455)&gt;0),$V455/365*(AZ455-AY455+1),IF(AND(($S455-AZ455)&lt;=0,(AY455-$R455)&gt;0),$V455/365*($S455-AY455+1),$V455/365*(AZ455-$R455+1))))),0)</f>
        <v>0</v>
      </c>
      <c r="BB455" s="159">
        <f>AZ455+1</f>
        <v>45962</v>
      </c>
      <c r="BC455" s="159">
        <f>BB455+29</f>
        <v>45991</v>
      </c>
      <c r="BD455" s="163">
        <f>IFERROR(IF(($R455-BC455)&gt;=0,0,IF(($S455-BB455)&lt;0,0,IF(AND(($S455-BC455)&gt;0,(BB455-$R455)&gt;0),$V455/365*(BC455-BB455+1),IF(AND(($S455-BC455)&lt;=0,(BB455-$R455)&gt;0),$V455/365*($S455-BB455+1),$V455/365*(BC455-$R455+1))))),0)</f>
        <v>0</v>
      </c>
      <c r="BE455" s="159">
        <f>BC455+1</f>
        <v>45992</v>
      </c>
      <c r="BF455" s="159">
        <f>BE455+30</f>
        <v>46022</v>
      </c>
      <c r="BG455" s="163">
        <f>IFERROR(IF(($R455-BF455)&gt;=0,0,IF(($S455-BE455)&lt;0,0,IF(AND(($S455-BF455)&gt;0,(BE455-$R455)&gt;0),$V455/365*(BF455-BE455+1),IF(AND(($S455-BF455)&lt;=0,(BE455-$R455)&gt;0),$V455/365*($S455-BE455+1),$V455/365*(BF455-$R455+1))))),0)</f>
        <v>0</v>
      </c>
      <c r="BH455" s="159">
        <v>46023</v>
      </c>
      <c r="BI455" s="159">
        <f>BH455+30</f>
        <v>46053</v>
      </c>
      <c r="BJ455" s="163">
        <f>IFERROR(IF(($R455-BI455)&gt;=0,0,IF(($S455-BH455)&lt;0,0,IF(AND(($S455-BI455)&gt;0,(BH455-$R455)&gt;0),$V455/365*(BI455-BH455+1),IF(AND(($S455-BI455)&lt;=0,(BH455-$R455)&gt;0),$V455/365*($S455-BH455+1),$V455/365*(BI455-$R455+1))))),0)</f>
        <v>0</v>
      </c>
      <c r="BK455" s="159">
        <f>BI455+1</f>
        <v>46054</v>
      </c>
      <c r="BL455" s="159">
        <f>BK455+27</f>
        <v>46081</v>
      </c>
      <c r="BM455" s="163">
        <f>IFERROR(IF(($R455-BL455)&gt;=0,0,IF(($S455-BK455)&lt;0,0,IF(AND(($S455-BL455)&gt;0,(BK455-$R455)&gt;0),$V455/365*(BL455-BK455+1),IF(AND(($S455-BL455)&lt;=0,(BK455-$R455)&gt;0),$V455/365*($S455-BK455+1),$V455/365*(BL455-$R455+1))))),0)</f>
        <v>0</v>
      </c>
      <c r="BN455" s="159">
        <f>BL455+1</f>
        <v>46082</v>
      </c>
      <c r="BO455" s="159">
        <f>BN455+30</f>
        <v>46112</v>
      </c>
      <c r="BP455" s="163">
        <f>IFERROR(IF(($R455-BO455)&gt;=0,0,IF(($S455-BN455)&lt;0,0,IF(AND(($S455-BO455)&gt;0,(BN455-$R455)&gt;0),$V455/365*(BO455-BN455+1),IF(AND(($S455-BO455)&lt;=0,(BN455-$R455)&gt;0),$V455/365*($S455-BN455+1),$V455/365*(BO455-$R455+1))))),0)</f>
        <v>0</v>
      </c>
      <c r="BQ455" s="159">
        <f>BO455+1</f>
        <v>46113</v>
      </c>
      <c r="BR455" s="159">
        <f>BQ455+29</f>
        <v>46142</v>
      </c>
      <c r="BS455" s="163">
        <f>IFERROR(IF(($R455-BR455)&gt;=0,0,IF(($S455-BQ455)&lt;0,0,IF(AND(($S455-BR455)&gt;0,(BQ455-$R455)&gt;0),$V455/365*(BR455-BQ455+1),IF(AND(($S455-BR455)&lt;=0,(BQ455-$R455)&gt;0),$V455/365*($S455-BQ455+1),$V455/365*(BR455-$R455+1))))),0)</f>
        <v>0</v>
      </c>
      <c r="BT455" s="159">
        <f>BR455+1</f>
        <v>46143</v>
      </c>
      <c r="BU455" s="159">
        <f>BT455+30</f>
        <v>46173</v>
      </c>
      <c r="BV455" s="163">
        <f>IFERROR(IF(($R455-BU455)&gt;=0,0,IF(($S455-BT455)&lt;0,0,IF(AND(($S455-BU455)&gt;0,(BT455-$R455)&gt;0),$V455/365*(BU455-BT455+1),IF(AND(($S455-BU455)&lt;=0,(BT455-$R455)&gt;0),$V455/365*($S455-BT455+1),$V455/365*(BU455-$R455+1))))),0)</f>
        <v>0</v>
      </c>
      <c r="BW455" s="159">
        <f>BU455+1</f>
        <v>46174</v>
      </c>
      <c r="BX455" s="159">
        <f>BW455+29</f>
        <v>46203</v>
      </c>
      <c r="BY455" s="163">
        <f>IFERROR(IF(($R455-BX455)&gt;=0,0,IF(($S455-BW455)&lt;0,0,IF(AND(($S455-BX455)&gt;0,(BW455-$R455)&gt;0),$V455/365*(BX455-BW455+1),IF(AND(($S455-BX455)&lt;=0,(BW455-$R455)&gt;0),$V455/365*($S455-BW455+1),$V455/365*(BX455-$R455+1))))),0)</f>
        <v>0</v>
      </c>
      <c r="BZ455" s="159">
        <f>BX455+1</f>
        <v>46204</v>
      </c>
      <c r="CA455" s="159">
        <f>BZ455+30</f>
        <v>46234</v>
      </c>
      <c r="CB455" s="163">
        <f>IFERROR(IF(($R455-CA455)&gt;=0,0,IF(($S455-BZ455)&lt;0,0,IF(AND(($S455-CA455)&gt;0,(BZ455-$R455)&gt;0),$V455/365*(CA455-BZ455+1),IF(AND(($S455-CA455)&lt;=0,(BZ455-$R455)&gt;0),$V455/365*($S455-BZ455+1),$V455/365*(CA455-$R455+1))))),0)</f>
        <v>0</v>
      </c>
      <c r="CC455" s="159">
        <f>CA455+1</f>
        <v>46235</v>
      </c>
      <c r="CD455" s="159">
        <f>CC455+30</f>
        <v>46265</v>
      </c>
      <c r="CE455" s="163">
        <f>IFERROR(IF(($R455-CD455)&gt;=0,0,IF(($S455-CC455)&lt;0,0,IF(AND(($S455-CD455)&gt;0,(CC455-$R455)&gt;0),$V455/365*(CD455-CC455+1),IF(AND(($S455-CD455)&lt;=0,(CC455-$R455)&gt;0),$V455/365*($S455-CC455+1),$V455/365*(CD455-$R455+1))))),0)</f>
        <v>0</v>
      </c>
      <c r="CF455" s="159">
        <f>CD455+1</f>
        <v>46266</v>
      </c>
      <c r="CG455" s="159">
        <f>CF455+29</f>
        <v>46295</v>
      </c>
      <c r="CH455" s="163">
        <f>IFERROR(IF(($R455-CG455)&gt;=0,0,IF(($S455-CF455)&lt;0,0,IF(AND(($S455-CG455)&gt;0,(CF455-$R455)&gt;0),$V455/365*(CG455-CF455+1),IF(AND(($S455-CG455)&lt;=0,(CF455-$R455)&gt;0),$V455/365*($S455-CF455+1),$V455/365*(CG455-$R455+1))))),0)</f>
        <v>0</v>
      </c>
      <c r="CI455" s="159">
        <f>CG455+1</f>
        <v>46296</v>
      </c>
      <c r="CJ455" s="159">
        <f>CI455+30</f>
        <v>46326</v>
      </c>
      <c r="CK455" s="163">
        <f>IFERROR(IF(($R455-CJ455)&gt;=0,0,IF(($S455-CI455)&lt;0,0,IF(AND(($S455-CJ455)&gt;0,(CI455-$R455)&gt;0),$V455/365*(CJ455-CI455+1),IF(AND(($S455-CJ455)&lt;=0,(CI455-$R455)&gt;0),$V455/365*($S455-CI455+1),$V455/365*(CJ455-$R455+1))))),0)</f>
        <v>0</v>
      </c>
      <c r="CL455" s="159">
        <f>CJ455+1</f>
        <v>46327</v>
      </c>
      <c r="CM455" s="159">
        <f>CL455+29</f>
        <v>46356</v>
      </c>
      <c r="CN455" s="163">
        <f>IFERROR(IF(($R455-CM455)&gt;=0,0,IF(($S455-CL455)&lt;0,0,IF(AND(($S455-CM455)&gt;0,(CL455-$R455)&gt;0),$V455/365*(CM455-CL455+1),IF(AND(($S455-CM455)&lt;=0,(CL455-$R455)&gt;0),$V455/365*($S455-CL455+1),$V455/365*(CM455-$R455+1))))),0)</f>
        <v>0</v>
      </c>
      <c r="CO455" s="159">
        <f>CM455+1</f>
        <v>46357</v>
      </c>
      <c r="CP455" s="159">
        <f>CO455+30</f>
        <v>46387</v>
      </c>
      <c r="CQ455" s="163">
        <f>IFERROR(IF(($R455-CP455)&gt;=0,0,IF(($S455-CO455)&lt;0,0,IF(AND(($S455-CP455)&gt;0,(CO455-$R455)&gt;0),$V455/365*(CP455-CO455+1),IF(AND(($S455-CP455)&lt;=0,(CO455-$R455)&gt;0),$V455/365*($S455-CO455+1),$V455/365*(CP455-$R455+1))))),0)</f>
        <v>0</v>
      </c>
    </row>
    <row r="456" s="85" customFormat="1" ht="24" customHeight="1" outlineLevel="3" spans="1:95">
      <c r="A456" s="124"/>
      <c r="B456" s="125"/>
      <c r="C456" s="126"/>
      <c r="D456" s="124"/>
      <c r="E456" s="125"/>
      <c r="F456" s="125"/>
      <c r="G456" s="125"/>
      <c r="H456" s="127"/>
      <c r="I456" s="127"/>
      <c r="J456" s="127">
        <f>Z456+AC456+AF456+AI456+AL456+AO456+AR456+AU456+AX456+BA456+BD456+BG456</f>
        <v>0</v>
      </c>
      <c r="K456" s="127">
        <f>K455+1</f>
        <v>3</v>
      </c>
      <c r="L456" s="152"/>
      <c r="M456" s="153">
        <f>IFERROR(VLOOKUP($L456,'2-2 引出数据_合同数据仓库'!$B$2:$BP$10000,3,FALSE),0)</f>
        <v>0</v>
      </c>
      <c r="N456" s="127"/>
      <c r="O456" s="153">
        <f>IFERROR(VLOOKUP((LEFT(VLOOKUP($L456,'2-2 引出数据_合同数据仓库'!$B$2:$BP$10000,64,FALSE),15)&amp;(RIGHT(VLOOKUP($L456,'2-2 引出数据_合同数据仓库'!$B$2:$BP$10000,64,FALSE),4)+1)),'2-2 引出数据_合同数据仓库'!$B$2:$BP$10000,3,FALSE),0)</f>
        <v>0</v>
      </c>
      <c r="P456" s="127"/>
      <c r="Q456" s="127">
        <f>IFERROR(VLOOKUP($L456,'2-2 引出数据_合同数据仓库'!$B$2:$BP$10000,28,FALSE),0)</f>
        <v>0</v>
      </c>
      <c r="R456" s="127">
        <f>IFERROR(VLOOKUP($L456,'2-2 引出数据_合同数据仓库'!$B$2:$BP$10000,29,FALSE),0)</f>
        <v>0</v>
      </c>
      <c r="S456" s="127">
        <f>IFERROR(VLOOKUP($L456,'2-2 引出数据_合同数据仓库'!$B$2:$BP$10000,4,FALSE),0)</f>
        <v>0</v>
      </c>
      <c r="T456" s="127"/>
      <c r="U456" s="127">
        <f>IFERROR(VLOOKUP($L456,'2-2 引出数据_合同数据仓库'!$B$2:$BP$10000,15,FALSE),0)</f>
        <v>0</v>
      </c>
      <c r="V456" s="127">
        <f>U456/(S456-R456+1)*365</f>
        <v>0</v>
      </c>
      <c r="W456" s="127"/>
      <c r="X456" s="159">
        <v>45658</v>
      </c>
      <c r="Y456" s="159">
        <f>X456+30</f>
        <v>45688</v>
      </c>
      <c r="Z456" s="163">
        <f>IFERROR(IF(($R456-Y456)&gt;=0,0,IF(($S456-X456)&lt;0,0,IF(AND(($S456-Y456)&gt;0,(X456-$R456)&gt;0),$V456/365*(Y456-X456+1),IF(AND(($S456-Y456)&lt;=0,(X456-$R456)&gt;0),$V456/365*($S456-X456+1),$V456/365*(Y456-$R456+1))))),0)</f>
        <v>0</v>
      </c>
      <c r="AA456" s="159">
        <f>Y456+1</f>
        <v>45689</v>
      </c>
      <c r="AB456" s="159">
        <f>AA456+27</f>
        <v>45716</v>
      </c>
      <c r="AC456" s="163">
        <f>IFERROR(IF(($R456-AB456)&gt;=0,0,IF(($S456-AA456)&lt;0,0,IF(AND(($S456-AB456)&gt;0,(AA456-$R456)&gt;0),$V456/365*(AB456-AA456+1),IF(AND(($S456-AB456)&lt;=0,(AA456-$R456)&gt;0),$V456/365*($S456-AA456+1),$V456/365*(AB456-$R456+1))))),0)</f>
        <v>0</v>
      </c>
      <c r="AD456" s="159">
        <f>AB456+1</f>
        <v>45717</v>
      </c>
      <c r="AE456" s="159">
        <f>AD456+30</f>
        <v>45747</v>
      </c>
      <c r="AF456" s="163">
        <f>IFERROR(IF(($R456-AE456)&gt;=0,0,IF(($S456-AD456)&lt;0,0,IF(AND(($S456-AE456)&gt;0,(AD456-$R456)&gt;0),$V456/365*(AE456-AD456+1),IF(AND(($S456-AE456)&lt;=0,(AD456-$R456)&gt;0),$V456/365*($S456-AD456+1),$V456/365*(AE456-$R456+1))))),0)</f>
        <v>0</v>
      </c>
      <c r="AG456" s="159">
        <f>AE456+1</f>
        <v>45748</v>
      </c>
      <c r="AH456" s="159">
        <f>AG456+29</f>
        <v>45777</v>
      </c>
      <c r="AI456" s="163">
        <f>IFERROR(IF(($R456-AH456)&gt;=0,0,IF(($S456-AG456)&lt;0,0,IF(AND(($S456-AH456)&gt;0,(AG456-$R456)&gt;0),$V456/365*(AH456-AG456+1),IF(AND(($S456-AH456)&lt;=0,(AG456-$R456)&gt;0),$V456/365*($S456-AG456+1),$V456/365*(AH456-$R456+1))))),0)</f>
        <v>0</v>
      </c>
      <c r="AJ456" s="159">
        <f>AH456+1</f>
        <v>45778</v>
      </c>
      <c r="AK456" s="159">
        <f>AJ456+30</f>
        <v>45808</v>
      </c>
      <c r="AL456" s="163">
        <f>IFERROR(IF(($R456-AK456)&gt;=0,0,IF(($S456-AJ456)&lt;0,0,IF(AND(($S456-AK456)&gt;0,(AJ456-$R456)&gt;0),$V456/365*(AK456-AJ456+1),IF(AND(($S456-AK456)&lt;=0,(AJ456-$R456)&gt;0),$V456/365*($S456-AJ456+1),$V456/365*(AK456-$R456+1))))),0)</f>
        <v>0</v>
      </c>
      <c r="AM456" s="159">
        <f>AK456+1</f>
        <v>45809</v>
      </c>
      <c r="AN456" s="159">
        <f>AM456+29</f>
        <v>45838</v>
      </c>
      <c r="AO456" s="163">
        <f>IFERROR(IF(($R456-AN456)&gt;=0,0,IF(($S456-AM456)&lt;0,0,IF(AND(($S456-AN456)&gt;0,(AM456-$R456)&gt;0),$V456/365*(AN456-AM456+1),IF(AND(($S456-AN456)&lt;=0,(AM456-$R456)&gt;0),$V456/365*($S456-AM456+1),$V456/365*(AN456-$R456+1))))),0)</f>
        <v>0</v>
      </c>
      <c r="AP456" s="159">
        <f>AN456+1</f>
        <v>45839</v>
      </c>
      <c r="AQ456" s="159">
        <f>AP456+30</f>
        <v>45869</v>
      </c>
      <c r="AR456" s="163">
        <f>IFERROR(IF(($R456-AQ456)&gt;=0,0,IF(($S456-AP456)&lt;0,0,IF(AND(($S456-AQ456)&gt;0,(AP456-$R456)&gt;0),$V456/365*(AQ456-AP456+1),IF(AND(($S456-AQ456)&lt;=0,(AP456-$R456)&gt;0),$V456/365*($S456-AP456+1),$V456/365*(AQ456-$R456+1))))),0)</f>
        <v>0</v>
      </c>
      <c r="AS456" s="159">
        <f>AQ456+1</f>
        <v>45870</v>
      </c>
      <c r="AT456" s="159">
        <f>AS456+30</f>
        <v>45900</v>
      </c>
      <c r="AU456" s="163">
        <f>IFERROR(IF(($R456-AT456)&gt;=0,0,IF(($S456-AS456)&lt;0,0,IF(AND(($S456-AT456)&gt;0,(AS456-$R456)&gt;0),$V456/365*(AT456-AS456+1),IF(AND(($S456-AT456)&lt;=0,(AS456-$R456)&gt;0),$V456/365*($S456-AS456+1),$V456/365*(AT456-$R456+1))))),0)</f>
        <v>0</v>
      </c>
      <c r="AV456" s="159">
        <f>AT456+1</f>
        <v>45901</v>
      </c>
      <c r="AW456" s="159">
        <f>AV456+29</f>
        <v>45930</v>
      </c>
      <c r="AX456" s="163">
        <f>IFERROR(IF(($R456-AW456)&gt;=0,0,IF(($S456-AV456)&lt;0,0,IF(AND(($S456-AW456)&gt;0,(AV456-$R456)&gt;0),$V456/365*(AW456-AV456+1),IF(AND(($S456-AW456)&lt;=0,(AV456-$R456)&gt;0),$V456/365*($S456-AV456+1),$V456/365*(AW456-$R456+1))))),0)</f>
        <v>0</v>
      </c>
      <c r="AY456" s="159">
        <f>AW456+1</f>
        <v>45931</v>
      </c>
      <c r="AZ456" s="159">
        <f>AY456+30</f>
        <v>45961</v>
      </c>
      <c r="BA456" s="163">
        <f>IFERROR(IF(($R456-AZ456)&gt;=0,0,IF(($S456-AY456)&lt;0,0,IF(AND(($S456-AZ456)&gt;0,(AY456-$R456)&gt;0),$V456/365*(AZ456-AY456+1),IF(AND(($S456-AZ456)&lt;=0,(AY456-$R456)&gt;0),$V456/365*($S456-AY456+1),$V456/365*(AZ456-$R456+1))))),0)</f>
        <v>0</v>
      </c>
      <c r="BB456" s="159">
        <f>AZ456+1</f>
        <v>45962</v>
      </c>
      <c r="BC456" s="159">
        <f>BB456+29</f>
        <v>45991</v>
      </c>
      <c r="BD456" s="163">
        <f>IFERROR(IF(($R456-BC456)&gt;=0,0,IF(($S456-BB456)&lt;0,0,IF(AND(($S456-BC456)&gt;0,(BB456-$R456)&gt;0),$V456/365*(BC456-BB456+1),IF(AND(($S456-BC456)&lt;=0,(BB456-$R456)&gt;0),$V456/365*($S456-BB456+1),$V456/365*(BC456-$R456+1))))),0)</f>
        <v>0</v>
      </c>
      <c r="BE456" s="159">
        <f>BC456+1</f>
        <v>45992</v>
      </c>
      <c r="BF456" s="159">
        <f>BE456+30</f>
        <v>46022</v>
      </c>
      <c r="BG456" s="163">
        <f>IFERROR(IF(($R456-BF456)&gt;=0,0,IF(($S456-BE456)&lt;0,0,IF(AND(($S456-BF456)&gt;0,(BE456-$R456)&gt;0),$V456/365*(BF456-BE456+1),IF(AND(($S456-BF456)&lt;=0,(BE456-$R456)&gt;0),$V456/365*($S456-BE456+1),$V456/365*(BF456-$R456+1))))),0)</f>
        <v>0</v>
      </c>
      <c r="BH456" s="159">
        <v>46023</v>
      </c>
      <c r="BI456" s="159">
        <f>BH456+30</f>
        <v>46053</v>
      </c>
      <c r="BJ456" s="163">
        <f>IFERROR(IF(($R456-BI456)&gt;=0,0,IF(($S456-BH456)&lt;0,0,IF(AND(($S456-BI456)&gt;0,(BH456-$R456)&gt;0),$V456/365*(BI456-BH456+1),IF(AND(($S456-BI456)&lt;=0,(BH456-$R456)&gt;0),$V456/365*($S456-BH456+1),$V456/365*(BI456-$R456+1))))),0)</f>
        <v>0</v>
      </c>
      <c r="BK456" s="159">
        <f>BI456+1</f>
        <v>46054</v>
      </c>
      <c r="BL456" s="159">
        <f>BK456+27</f>
        <v>46081</v>
      </c>
      <c r="BM456" s="163">
        <f>IFERROR(IF(($R456-BL456)&gt;=0,0,IF(($S456-BK456)&lt;0,0,IF(AND(($S456-BL456)&gt;0,(BK456-$R456)&gt;0),$V456/365*(BL456-BK456+1),IF(AND(($S456-BL456)&lt;=0,(BK456-$R456)&gt;0),$V456/365*($S456-BK456+1),$V456/365*(BL456-$R456+1))))),0)</f>
        <v>0</v>
      </c>
      <c r="BN456" s="159">
        <f>BL456+1</f>
        <v>46082</v>
      </c>
      <c r="BO456" s="159">
        <f>BN456+30</f>
        <v>46112</v>
      </c>
      <c r="BP456" s="163">
        <f>IFERROR(IF(($R456-BO456)&gt;=0,0,IF(($S456-BN456)&lt;0,0,IF(AND(($S456-BO456)&gt;0,(BN456-$R456)&gt;0),$V456/365*(BO456-BN456+1),IF(AND(($S456-BO456)&lt;=0,(BN456-$R456)&gt;0),$V456/365*($S456-BN456+1),$V456/365*(BO456-$R456+1))))),0)</f>
        <v>0</v>
      </c>
      <c r="BQ456" s="159">
        <f>BO456+1</f>
        <v>46113</v>
      </c>
      <c r="BR456" s="159">
        <f>BQ456+29</f>
        <v>46142</v>
      </c>
      <c r="BS456" s="163">
        <f>IFERROR(IF(($R456-BR456)&gt;=0,0,IF(($S456-BQ456)&lt;0,0,IF(AND(($S456-BR456)&gt;0,(BQ456-$R456)&gt;0),$V456/365*(BR456-BQ456+1),IF(AND(($S456-BR456)&lt;=0,(BQ456-$R456)&gt;0),$V456/365*($S456-BQ456+1),$V456/365*(BR456-$R456+1))))),0)</f>
        <v>0</v>
      </c>
      <c r="BT456" s="159">
        <f>BR456+1</f>
        <v>46143</v>
      </c>
      <c r="BU456" s="159">
        <f>BT456+30</f>
        <v>46173</v>
      </c>
      <c r="BV456" s="163">
        <f>IFERROR(IF(($R456-BU456)&gt;=0,0,IF(($S456-BT456)&lt;0,0,IF(AND(($S456-BU456)&gt;0,(BT456-$R456)&gt;0),$V456/365*(BU456-BT456+1),IF(AND(($S456-BU456)&lt;=0,(BT456-$R456)&gt;0),$V456/365*($S456-BT456+1),$V456/365*(BU456-$R456+1))))),0)</f>
        <v>0</v>
      </c>
      <c r="BW456" s="159">
        <f>BU456+1</f>
        <v>46174</v>
      </c>
      <c r="BX456" s="159">
        <f>BW456+29</f>
        <v>46203</v>
      </c>
      <c r="BY456" s="163">
        <f>IFERROR(IF(($R456-BX456)&gt;=0,0,IF(($S456-BW456)&lt;0,0,IF(AND(($S456-BX456)&gt;0,(BW456-$R456)&gt;0),$V456/365*(BX456-BW456+1),IF(AND(($S456-BX456)&lt;=0,(BW456-$R456)&gt;0),$V456/365*($S456-BW456+1),$V456/365*(BX456-$R456+1))))),0)</f>
        <v>0</v>
      </c>
      <c r="BZ456" s="159">
        <f>BX456+1</f>
        <v>46204</v>
      </c>
      <c r="CA456" s="159">
        <f>BZ456+30</f>
        <v>46234</v>
      </c>
      <c r="CB456" s="163">
        <f>IFERROR(IF(($R456-CA456)&gt;=0,0,IF(($S456-BZ456)&lt;0,0,IF(AND(($S456-CA456)&gt;0,(BZ456-$R456)&gt;0),$V456/365*(CA456-BZ456+1),IF(AND(($S456-CA456)&lt;=0,(BZ456-$R456)&gt;0),$V456/365*($S456-BZ456+1),$V456/365*(CA456-$R456+1))))),0)</f>
        <v>0</v>
      </c>
      <c r="CC456" s="159">
        <f>CA456+1</f>
        <v>46235</v>
      </c>
      <c r="CD456" s="159">
        <f>CC456+30</f>
        <v>46265</v>
      </c>
      <c r="CE456" s="163">
        <f>IFERROR(IF(($R456-CD456)&gt;=0,0,IF(($S456-CC456)&lt;0,0,IF(AND(($S456-CD456)&gt;0,(CC456-$R456)&gt;0),$V456/365*(CD456-CC456+1),IF(AND(($S456-CD456)&lt;=0,(CC456-$R456)&gt;0),$V456/365*($S456-CC456+1),$V456/365*(CD456-$R456+1))))),0)</f>
        <v>0</v>
      </c>
      <c r="CF456" s="159">
        <f>CD456+1</f>
        <v>46266</v>
      </c>
      <c r="CG456" s="159">
        <f>CF456+29</f>
        <v>46295</v>
      </c>
      <c r="CH456" s="163">
        <f>IFERROR(IF(($R456-CG456)&gt;=0,0,IF(($S456-CF456)&lt;0,0,IF(AND(($S456-CG456)&gt;0,(CF456-$R456)&gt;0),$V456/365*(CG456-CF456+1),IF(AND(($S456-CG456)&lt;=0,(CF456-$R456)&gt;0),$V456/365*($S456-CF456+1),$V456/365*(CG456-$R456+1))))),0)</f>
        <v>0</v>
      </c>
      <c r="CI456" s="159">
        <f>CG456+1</f>
        <v>46296</v>
      </c>
      <c r="CJ456" s="159">
        <f>CI456+30</f>
        <v>46326</v>
      </c>
      <c r="CK456" s="163">
        <f>IFERROR(IF(($R456-CJ456)&gt;=0,0,IF(($S456-CI456)&lt;0,0,IF(AND(($S456-CJ456)&gt;0,(CI456-$R456)&gt;0),$V456/365*(CJ456-CI456+1),IF(AND(($S456-CJ456)&lt;=0,(CI456-$R456)&gt;0),$V456/365*($S456-CI456+1),$V456/365*(CJ456-$R456+1))))),0)</f>
        <v>0</v>
      </c>
      <c r="CL456" s="159">
        <f>CJ456+1</f>
        <v>46327</v>
      </c>
      <c r="CM456" s="159">
        <f>CL456+29</f>
        <v>46356</v>
      </c>
      <c r="CN456" s="163">
        <f>IFERROR(IF(($R456-CM456)&gt;=0,0,IF(($S456-CL456)&lt;0,0,IF(AND(($S456-CM456)&gt;0,(CL456-$R456)&gt;0),$V456/365*(CM456-CL456+1),IF(AND(($S456-CM456)&lt;=0,(CL456-$R456)&gt;0),$V456/365*($S456-CL456+1),$V456/365*(CM456-$R456+1))))),0)</f>
        <v>0</v>
      </c>
      <c r="CO456" s="159">
        <f>CM456+1</f>
        <v>46357</v>
      </c>
      <c r="CP456" s="159">
        <f>CO456+30</f>
        <v>46387</v>
      </c>
      <c r="CQ456" s="163">
        <f>IFERROR(IF(($R456-CP456)&gt;=0,0,IF(($S456-CO456)&lt;0,0,IF(AND(($S456-CP456)&gt;0,(CO456-$R456)&gt;0),$V456/365*(CP456-CO456+1),IF(AND(($S456-CP456)&lt;=0,(CO456-$R456)&gt;0),$V456/365*($S456-CO456+1),$V456/365*(CP456-$R456+1))))),0)</f>
        <v>0</v>
      </c>
    </row>
    <row r="457" s="85" customFormat="1" ht="24" customHeight="1" outlineLevel="3" spans="1:95">
      <c r="A457" s="124"/>
      <c r="B457" s="125"/>
      <c r="C457" s="126"/>
      <c r="D457" s="124"/>
      <c r="E457" s="125"/>
      <c r="F457" s="125"/>
      <c r="G457" s="125"/>
      <c r="H457" s="127"/>
      <c r="I457" s="127"/>
      <c r="J457" s="127">
        <f>Z457+AC457+AF457+AI457+AL457+AO457+AR457+AU457+AX457+BA457+BD457+BG457</f>
        <v>0</v>
      </c>
      <c r="K457" s="127">
        <f>K456+1</f>
        <v>4</v>
      </c>
      <c r="L457" s="152"/>
      <c r="M457" s="153">
        <f>IFERROR(VLOOKUP($L457,'2-2 引出数据_合同数据仓库'!$B$2:$BP$10000,3,FALSE),0)</f>
        <v>0</v>
      </c>
      <c r="N457" s="127"/>
      <c r="O457" s="153">
        <f>IFERROR(VLOOKUP((LEFT(VLOOKUP($L457,'2-2 引出数据_合同数据仓库'!$B$2:$BP$10000,64,FALSE),15)&amp;(RIGHT(VLOOKUP($L457,'2-2 引出数据_合同数据仓库'!$B$2:$BP$10000,64,FALSE),4)+1)),'2-2 引出数据_合同数据仓库'!$B$2:$BP$10000,3,FALSE),0)</f>
        <v>0</v>
      </c>
      <c r="P457" s="127"/>
      <c r="Q457" s="127">
        <f>IFERROR(VLOOKUP($L457,'2-2 引出数据_合同数据仓库'!$B$2:$BP$10000,28,FALSE),0)</f>
        <v>0</v>
      </c>
      <c r="R457" s="127">
        <f>IFERROR(VLOOKUP($L457,'2-2 引出数据_合同数据仓库'!$B$2:$BP$10000,29,FALSE),0)</f>
        <v>0</v>
      </c>
      <c r="S457" s="127">
        <f>IFERROR(VLOOKUP($L457,'2-2 引出数据_合同数据仓库'!$B$2:$BP$10000,4,FALSE),0)</f>
        <v>0</v>
      </c>
      <c r="T457" s="127"/>
      <c r="U457" s="127">
        <f>IFERROR(VLOOKUP($L457,'2-2 引出数据_合同数据仓库'!$B$2:$BP$10000,15,FALSE),0)</f>
        <v>0</v>
      </c>
      <c r="V457" s="127">
        <f>U457/(S457-R457+1)*365</f>
        <v>0</v>
      </c>
      <c r="W457" s="127"/>
      <c r="X457" s="159">
        <v>45658</v>
      </c>
      <c r="Y457" s="159">
        <f>X457+30</f>
        <v>45688</v>
      </c>
      <c r="Z457" s="163">
        <f>IFERROR(IF(($R457-Y457)&gt;=0,0,IF(($S457-X457)&lt;0,0,IF(AND(($S457-Y457)&gt;0,(X457-$R457)&gt;0),$V457/365*(Y457-X457+1),IF(AND(($S457-Y457)&lt;=0,(X457-$R457)&gt;0),$V457/365*($S457-X457+1),$V457/365*(Y457-$R457+1))))),0)</f>
        <v>0</v>
      </c>
      <c r="AA457" s="159">
        <f>Y457+1</f>
        <v>45689</v>
      </c>
      <c r="AB457" s="159">
        <f>AA457+27</f>
        <v>45716</v>
      </c>
      <c r="AC457" s="163">
        <f>IFERROR(IF(($R457-AB457)&gt;=0,0,IF(($S457-AA457)&lt;0,0,IF(AND(($S457-AB457)&gt;0,(AA457-$R457)&gt;0),$V457/365*(AB457-AA457+1),IF(AND(($S457-AB457)&lt;=0,(AA457-$R457)&gt;0),$V457/365*($S457-AA457+1),$V457/365*(AB457-$R457+1))))),0)</f>
        <v>0</v>
      </c>
      <c r="AD457" s="159">
        <f>AB457+1</f>
        <v>45717</v>
      </c>
      <c r="AE457" s="159">
        <f>AD457+30</f>
        <v>45747</v>
      </c>
      <c r="AF457" s="163">
        <f>IFERROR(IF(($R457-AE457)&gt;=0,0,IF(($S457-AD457)&lt;0,0,IF(AND(($S457-AE457)&gt;0,(AD457-$R457)&gt;0),$V457/365*(AE457-AD457+1),IF(AND(($S457-AE457)&lt;=0,(AD457-$R457)&gt;0),$V457/365*($S457-AD457+1),$V457/365*(AE457-$R457+1))))),0)</f>
        <v>0</v>
      </c>
      <c r="AG457" s="159">
        <f>AE457+1</f>
        <v>45748</v>
      </c>
      <c r="AH457" s="159">
        <f>AG457+29</f>
        <v>45777</v>
      </c>
      <c r="AI457" s="163">
        <f>IFERROR(IF(($R457-AH457)&gt;=0,0,IF(($S457-AG457)&lt;0,0,IF(AND(($S457-AH457)&gt;0,(AG457-$R457)&gt;0),$V457/365*(AH457-AG457+1),IF(AND(($S457-AH457)&lt;=0,(AG457-$R457)&gt;0),$V457/365*($S457-AG457+1),$V457/365*(AH457-$R457+1))))),0)</f>
        <v>0</v>
      </c>
      <c r="AJ457" s="159">
        <f>AH457+1</f>
        <v>45778</v>
      </c>
      <c r="AK457" s="159">
        <f>AJ457+30</f>
        <v>45808</v>
      </c>
      <c r="AL457" s="163">
        <f>IFERROR(IF(($R457-AK457)&gt;=0,0,IF(($S457-AJ457)&lt;0,0,IF(AND(($S457-AK457)&gt;0,(AJ457-$R457)&gt;0),$V457/365*(AK457-AJ457+1),IF(AND(($S457-AK457)&lt;=0,(AJ457-$R457)&gt;0),$V457/365*($S457-AJ457+1),$V457/365*(AK457-$R457+1))))),0)</f>
        <v>0</v>
      </c>
      <c r="AM457" s="159">
        <f>AK457+1</f>
        <v>45809</v>
      </c>
      <c r="AN457" s="159">
        <f>AM457+29</f>
        <v>45838</v>
      </c>
      <c r="AO457" s="163">
        <f>IFERROR(IF(($R457-AN457)&gt;=0,0,IF(($S457-AM457)&lt;0,0,IF(AND(($S457-AN457)&gt;0,(AM457-$R457)&gt;0),$V457/365*(AN457-AM457+1),IF(AND(($S457-AN457)&lt;=0,(AM457-$R457)&gt;0),$V457/365*($S457-AM457+1),$V457/365*(AN457-$R457+1))))),0)</f>
        <v>0</v>
      </c>
      <c r="AP457" s="159">
        <f>AN457+1</f>
        <v>45839</v>
      </c>
      <c r="AQ457" s="159">
        <f>AP457+30</f>
        <v>45869</v>
      </c>
      <c r="AR457" s="163">
        <f>IFERROR(IF(($R457-AQ457)&gt;=0,0,IF(($S457-AP457)&lt;0,0,IF(AND(($S457-AQ457)&gt;0,(AP457-$R457)&gt;0),$V457/365*(AQ457-AP457+1),IF(AND(($S457-AQ457)&lt;=0,(AP457-$R457)&gt;0),$V457/365*($S457-AP457+1),$V457/365*(AQ457-$R457+1))))),0)</f>
        <v>0</v>
      </c>
      <c r="AS457" s="159">
        <f>AQ457+1</f>
        <v>45870</v>
      </c>
      <c r="AT457" s="159">
        <f>AS457+30</f>
        <v>45900</v>
      </c>
      <c r="AU457" s="163">
        <f>IFERROR(IF(($R457-AT457)&gt;=0,0,IF(($S457-AS457)&lt;0,0,IF(AND(($S457-AT457)&gt;0,(AS457-$R457)&gt;0),$V457/365*(AT457-AS457+1),IF(AND(($S457-AT457)&lt;=0,(AS457-$R457)&gt;0),$V457/365*($S457-AS457+1),$V457/365*(AT457-$R457+1))))),0)</f>
        <v>0</v>
      </c>
      <c r="AV457" s="159">
        <f>AT457+1</f>
        <v>45901</v>
      </c>
      <c r="AW457" s="159">
        <f>AV457+29</f>
        <v>45930</v>
      </c>
      <c r="AX457" s="163">
        <f>IFERROR(IF(($R457-AW457)&gt;=0,0,IF(($S457-AV457)&lt;0,0,IF(AND(($S457-AW457)&gt;0,(AV457-$R457)&gt;0),$V457/365*(AW457-AV457+1),IF(AND(($S457-AW457)&lt;=0,(AV457-$R457)&gt;0),$V457/365*($S457-AV457+1),$V457/365*(AW457-$R457+1))))),0)</f>
        <v>0</v>
      </c>
      <c r="AY457" s="159">
        <f>AW457+1</f>
        <v>45931</v>
      </c>
      <c r="AZ457" s="159">
        <f>AY457+30</f>
        <v>45961</v>
      </c>
      <c r="BA457" s="163">
        <f>IFERROR(IF(($R457-AZ457)&gt;=0,0,IF(($S457-AY457)&lt;0,0,IF(AND(($S457-AZ457)&gt;0,(AY457-$R457)&gt;0),$V457/365*(AZ457-AY457+1),IF(AND(($S457-AZ457)&lt;=0,(AY457-$R457)&gt;0),$V457/365*($S457-AY457+1),$V457/365*(AZ457-$R457+1))))),0)</f>
        <v>0</v>
      </c>
      <c r="BB457" s="159">
        <f>AZ457+1</f>
        <v>45962</v>
      </c>
      <c r="BC457" s="159">
        <f>BB457+29</f>
        <v>45991</v>
      </c>
      <c r="BD457" s="163">
        <f>IFERROR(IF(($R457-BC457)&gt;=0,0,IF(($S457-BB457)&lt;0,0,IF(AND(($S457-BC457)&gt;0,(BB457-$R457)&gt;0),$V457/365*(BC457-BB457+1),IF(AND(($S457-BC457)&lt;=0,(BB457-$R457)&gt;0),$V457/365*($S457-BB457+1),$V457/365*(BC457-$R457+1))))),0)</f>
        <v>0</v>
      </c>
      <c r="BE457" s="159">
        <f>BC457+1</f>
        <v>45992</v>
      </c>
      <c r="BF457" s="159">
        <f>BE457+30</f>
        <v>46022</v>
      </c>
      <c r="BG457" s="163">
        <f>IFERROR(IF(($R457-BF457)&gt;=0,0,IF(($S457-BE457)&lt;0,0,IF(AND(($S457-BF457)&gt;0,(BE457-$R457)&gt;0),$V457/365*(BF457-BE457+1),IF(AND(($S457-BF457)&lt;=0,(BE457-$R457)&gt;0),$V457/365*($S457-BE457+1),$V457/365*(BF457-$R457+1))))),0)</f>
        <v>0</v>
      </c>
      <c r="BH457" s="159">
        <v>46023</v>
      </c>
      <c r="BI457" s="159">
        <f>BH457+30</f>
        <v>46053</v>
      </c>
      <c r="BJ457" s="163">
        <f>IFERROR(IF(($R457-BI457)&gt;=0,0,IF(($S457-BH457)&lt;0,0,IF(AND(($S457-BI457)&gt;0,(BH457-$R457)&gt;0),$V457/365*(BI457-BH457+1),IF(AND(($S457-BI457)&lt;=0,(BH457-$R457)&gt;0),$V457/365*($S457-BH457+1),$V457/365*(BI457-$R457+1))))),0)</f>
        <v>0</v>
      </c>
      <c r="BK457" s="159">
        <f>BI457+1</f>
        <v>46054</v>
      </c>
      <c r="BL457" s="159">
        <f>BK457+27</f>
        <v>46081</v>
      </c>
      <c r="BM457" s="163">
        <f>IFERROR(IF(($R457-BL457)&gt;=0,0,IF(($S457-BK457)&lt;0,0,IF(AND(($S457-BL457)&gt;0,(BK457-$R457)&gt;0),$V457/365*(BL457-BK457+1),IF(AND(($S457-BL457)&lt;=0,(BK457-$R457)&gt;0),$V457/365*($S457-BK457+1),$V457/365*(BL457-$R457+1))))),0)</f>
        <v>0</v>
      </c>
      <c r="BN457" s="159">
        <f>BL457+1</f>
        <v>46082</v>
      </c>
      <c r="BO457" s="159">
        <f>BN457+30</f>
        <v>46112</v>
      </c>
      <c r="BP457" s="163">
        <f>IFERROR(IF(($R457-BO457)&gt;=0,0,IF(($S457-BN457)&lt;0,0,IF(AND(($S457-BO457)&gt;0,(BN457-$R457)&gt;0),$V457/365*(BO457-BN457+1),IF(AND(($S457-BO457)&lt;=0,(BN457-$R457)&gt;0),$V457/365*($S457-BN457+1),$V457/365*(BO457-$R457+1))))),0)</f>
        <v>0</v>
      </c>
      <c r="BQ457" s="159">
        <f>BO457+1</f>
        <v>46113</v>
      </c>
      <c r="BR457" s="159">
        <f>BQ457+29</f>
        <v>46142</v>
      </c>
      <c r="BS457" s="163">
        <f>IFERROR(IF(($R457-BR457)&gt;=0,0,IF(($S457-BQ457)&lt;0,0,IF(AND(($S457-BR457)&gt;0,(BQ457-$R457)&gt;0),$V457/365*(BR457-BQ457+1),IF(AND(($S457-BR457)&lt;=0,(BQ457-$R457)&gt;0),$V457/365*($S457-BQ457+1),$V457/365*(BR457-$R457+1))))),0)</f>
        <v>0</v>
      </c>
      <c r="BT457" s="159">
        <f>BR457+1</f>
        <v>46143</v>
      </c>
      <c r="BU457" s="159">
        <f>BT457+30</f>
        <v>46173</v>
      </c>
      <c r="BV457" s="163">
        <f>IFERROR(IF(($R457-BU457)&gt;=0,0,IF(($S457-BT457)&lt;0,0,IF(AND(($S457-BU457)&gt;0,(BT457-$R457)&gt;0),$V457/365*(BU457-BT457+1),IF(AND(($S457-BU457)&lt;=0,(BT457-$R457)&gt;0),$V457/365*($S457-BT457+1),$V457/365*(BU457-$R457+1))))),0)</f>
        <v>0</v>
      </c>
      <c r="BW457" s="159">
        <f>BU457+1</f>
        <v>46174</v>
      </c>
      <c r="BX457" s="159">
        <f>BW457+29</f>
        <v>46203</v>
      </c>
      <c r="BY457" s="163">
        <f>IFERROR(IF(($R457-BX457)&gt;=0,0,IF(($S457-BW457)&lt;0,0,IF(AND(($S457-BX457)&gt;0,(BW457-$R457)&gt;0),$V457/365*(BX457-BW457+1),IF(AND(($S457-BX457)&lt;=0,(BW457-$R457)&gt;0),$V457/365*($S457-BW457+1),$V457/365*(BX457-$R457+1))))),0)</f>
        <v>0</v>
      </c>
      <c r="BZ457" s="159">
        <f>BX457+1</f>
        <v>46204</v>
      </c>
      <c r="CA457" s="159">
        <f>BZ457+30</f>
        <v>46234</v>
      </c>
      <c r="CB457" s="163">
        <f>IFERROR(IF(($R457-CA457)&gt;=0,0,IF(($S457-BZ457)&lt;0,0,IF(AND(($S457-CA457)&gt;0,(BZ457-$R457)&gt;0),$V457/365*(CA457-BZ457+1),IF(AND(($S457-CA457)&lt;=0,(BZ457-$R457)&gt;0),$V457/365*($S457-BZ457+1),$V457/365*(CA457-$R457+1))))),0)</f>
        <v>0</v>
      </c>
      <c r="CC457" s="159">
        <f>CA457+1</f>
        <v>46235</v>
      </c>
      <c r="CD457" s="159">
        <f>CC457+30</f>
        <v>46265</v>
      </c>
      <c r="CE457" s="163">
        <f>IFERROR(IF(($R457-CD457)&gt;=0,0,IF(($S457-CC457)&lt;0,0,IF(AND(($S457-CD457)&gt;0,(CC457-$R457)&gt;0),$V457/365*(CD457-CC457+1),IF(AND(($S457-CD457)&lt;=0,(CC457-$R457)&gt;0),$V457/365*($S457-CC457+1),$V457/365*(CD457-$R457+1))))),0)</f>
        <v>0</v>
      </c>
      <c r="CF457" s="159">
        <f>CD457+1</f>
        <v>46266</v>
      </c>
      <c r="CG457" s="159">
        <f>CF457+29</f>
        <v>46295</v>
      </c>
      <c r="CH457" s="163">
        <f>IFERROR(IF(($R457-CG457)&gt;=0,0,IF(($S457-CF457)&lt;0,0,IF(AND(($S457-CG457)&gt;0,(CF457-$R457)&gt;0),$V457/365*(CG457-CF457+1),IF(AND(($S457-CG457)&lt;=0,(CF457-$R457)&gt;0),$V457/365*($S457-CF457+1),$V457/365*(CG457-$R457+1))))),0)</f>
        <v>0</v>
      </c>
      <c r="CI457" s="159">
        <f>CG457+1</f>
        <v>46296</v>
      </c>
      <c r="CJ457" s="159">
        <f>CI457+30</f>
        <v>46326</v>
      </c>
      <c r="CK457" s="163">
        <f>IFERROR(IF(($R457-CJ457)&gt;=0,0,IF(($S457-CI457)&lt;0,0,IF(AND(($S457-CJ457)&gt;0,(CI457-$R457)&gt;0),$V457/365*(CJ457-CI457+1),IF(AND(($S457-CJ457)&lt;=0,(CI457-$R457)&gt;0),$V457/365*($S457-CI457+1),$V457/365*(CJ457-$R457+1))))),0)</f>
        <v>0</v>
      </c>
      <c r="CL457" s="159">
        <f>CJ457+1</f>
        <v>46327</v>
      </c>
      <c r="CM457" s="159">
        <f>CL457+29</f>
        <v>46356</v>
      </c>
      <c r="CN457" s="163">
        <f>IFERROR(IF(($R457-CM457)&gt;=0,0,IF(($S457-CL457)&lt;0,0,IF(AND(($S457-CM457)&gt;0,(CL457-$R457)&gt;0),$V457/365*(CM457-CL457+1),IF(AND(($S457-CM457)&lt;=0,(CL457-$R457)&gt;0),$V457/365*($S457-CL457+1),$V457/365*(CM457-$R457+1))))),0)</f>
        <v>0</v>
      </c>
      <c r="CO457" s="159">
        <f>CM457+1</f>
        <v>46357</v>
      </c>
      <c r="CP457" s="159">
        <f>CO457+30</f>
        <v>46387</v>
      </c>
      <c r="CQ457" s="163">
        <f>IFERROR(IF(($R457-CP457)&gt;=0,0,IF(($S457-CO457)&lt;0,0,IF(AND(($S457-CP457)&gt;0,(CO457-$R457)&gt;0),$V457/365*(CP457-CO457+1),IF(AND(($S457-CP457)&lt;=0,(CO457-$R457)&gt;0),$V457/365*($S457-CO457+1),$V457/365*(CP457-$R457+1))))),0)</f>
        <v>0</v>
      </c>
    </row>
    <row r="458" s="85" customFormat="1" ht="24" customHeight="1" outlineLevel="4" spans="1:95">
      <c r="A458" s="128" t="s">
        <v>2815</v>
      </c>
      <c r="B458" s="129"/>
      <c r="C458" s="129"/>
      <c r="D458" s="129"/>
      <c r="E458" s="129"/>
      <c r="F458" s="129"/>
      <c r="G458" s="130"/>
      <c r="H458" s="131"/>
      <c r="I458" s="131"/>
      <c r="J458" s="131"/>
      <c r="K458" s="131"/>
      <c r="L458" s="154"/>
      <c r="M458" s="154"/>
      <c r="N458" s="131"/>
      <c r="O458" s="131"/>
      <c r="P458" s="131"/>
      <c r="Q458" s="131"/>
      <c r="R458" s="131"/>
      <c r="S458" s="131"/>
      <c r="T458" s="131"/>
      <c r="U458" s="131"/>
      <c r="V458" s="131"/>
      <c r="W458" s="131"/>
      <c r="X458" s="131"/>
      <c r="Y458" s="131"/>
      <c r="Z458" s="131"/>
      <c r="AA458" s="131"/>
      <c r="AB458" s="131"/>
      <c r="AC458" s="131"/>
      <c r="AD458" s="131"/>
      <c r="AE458" s="131"/>
      <c r="AF458" s="131"/>
      <c r="AG458" s="131"/>
      <c r="AH458" s="131"/>
      <c r="AI458" s="131"/>
      <c r="AJ458" s="131"/>
      <c r="AK458" s="131"/>
      <c r="AL458" s="131"/>
      <c r="AM458" s="131"/>
      <c r="AN458" s="131"/>
      <c r="AO458" s="131"/>
      <c r="AP458" s="131"/>
      <c r="AQ458" s="131"/>
      <c r="AR458" s="131"/>
      <c r="AS458" s="131"/>
      <c r="AT458" s="131"/>
      <c r="AU458" s="131"/>
      <c r="AV458" s="131"/>
      <c r="AW458" s="131"/>
      <c r="AX458" s="131"/>
      <c r="AY458" s="131"/>
      <c r="AZ458" s="131"/>
      <c r="BA458" s="131"/>
      <c r="BB458" s="131"/>
      <c r="BC458" s="131"/>
      <c r="BD458" s="131"/>
      <c r="BE458" s="131"/>
      <c r="BF458" s="131"/>
      <c r="BG458" s="131"/>
      <c r="BH458" s="131"/>
      <c r="BI458" s="131"/>
      <c r="BJ458" s="131"/>
      <c r="BK458" s="131"/>
      <c r="BL458" s="131"/>
      <c r="BM458" s="131"/>
      <c r="BN458" s="131"/>
      <c r="BO458" s="131"/>
      <c r="BP458" s="131"/>
      <c r="BQ458" s="131"/>
      <c r="BR458" s="131"/>
      <c r="BS458" s="131"/>
      <c r="BT458" s="131"/>
      <c r="BU458" s="131"/>
      <c r="BV458" s="131"/>
      <c r="BW458" s="131"/>
      <c r="BX458" s="131"/>
      <c r="BY458" s="131"/>
      <c r="BZ458" s="131"/>
      <c r="CA458" s="131"/>
      <c r="CB458" s="131"/>
      <c r="CC458" s="131"/>
      <c r="CD458" s="131"/>
      <c r="CE458" s="131"/>
      <c r="CF458" s="131"/>
      <c r="CG458" s="131"/>
      <c r="CH458" s="131"/>
      <c r="CI458" s="131"/>
      <c r="CJ458" s="131"/>
      <c r="CK458" s="131"/>
      <c r="CL458" s="131"/>
      <c r="CM458" s="131"/>
      <c r="CN458" s="131"/>
      <c r="CO458" s="131"/>
      <c r="CP458" s="131"/>
      <c r="CQ458" s="131"/>
    </row>
    <row r="459" ht="24" customHeight="1" outlineLevel="2" spans="1:95">
      <c r="A459" s="49"/>
      <c r="B459" s="117" t="s">
        <v>793</v>
      </c>
      <c r="C459" s="118" t="s">
        <v>1492</v>
      </c>
      <c r="D459" s="49" t="s">
        <v>1493</v>
      </c>
      <c r="E459" s="117"/>
      <c r="F459" s="117"/>
      <c r="G459" s="117"/>
      <c r="H459" s="119">
        <f>X459+AA459+AD459+AG459+AJ459+AM459+AP459+AS459+AV459+AY459+BB459+BE459</f>
        <v>0</v>
      </c>
      <c r="I459" s="119">
        <f>Y459+AB459+AE459+AH459+AK459+AN459+AQ459+AT459+AW459+AZ459+BC459+BF459</f>
        <v>0</v>
      </c>
      <c r="J459" s="119">
        <f>Z459+AC459+AF459+AI459+AL459+AO459+AR459+AU459+AX459+BA459+BD459+BG459</f>
        <v>0</v>
      </c>
      <c r="K459" s="119"/>
      <c r="L459" s="150"/>
      <c r="M459" s="150"/>
      <c r="N459" s="119"/>
      <c r="O459" s="119"/>
      <c r="P459" s="119"/>
      <c r="Q459" s="119"/>
      <c r="R459" s="119"/>
      <c r="S459" s="119"/>
      <c r="T459" s="119"/>
      <c r="U459" s="119"/>
      <c r="V459" s="119"/>
      <c r="W459" s="119"/>
      <c r="X459" s="119">
        <f>VLOOKUP($C459,'1 预算编制表单'!$C:$BJ,27,FALSE)</f>
        <v>0</v>
      </c>
      <c r="Y459" s="119">
        <f>X459-Z459</f>
        <v>0</v>
      </c>
      <c r="Z459" s="119">
        <f>SUM(Z460:Z464)</f>
        <v>0</v>
      </c>
      <c r="AA459" s="119">
        <f>VLOOKUP($C459,'1 预算编制表单'!$C:$BJ,30,FALSE)</f>
        <v>0</v>
      </c>
      <c r="AB459" s="119">
        <f>AA459-AC459</f>
        <v>0</v>
      </c>
      <c r="AC459" s="119">
        <f>SUM(AC460:AC464)</f>
        <v>0</v>
      </c>
      <c r="AD459" s="119">
        <f>VLOOKUP($C459,'1 预算编制表单'!$C:$BJ,33,FALSE)</f>
        <v>0</v>
      </c>
      <c r="AE459" s="119">
        <f>AD459-AF459</f>
        <v>0</v>
      </c>
      <c r="AF459" s="119">
        <f>SUM(AF460:AF464)</f>
        <v>0</v>
      </c>
      <c r="AG459" s="119">
        <f>VLOOKUP($C459,'1 预算编制表单'!$C:$BJ,36,FALSE)</f>
        <v>0</v>
      </c>
      <c r="AH459" s="119">
        <f>AG459-AI459</f>
        <v>0</v>
      </c>
      <c r="AI459" s="119">
        <f>SUM(AI460:AI464)</f>
        <v>0</v>
      </c>
      <c r="AJ459" s="119">
        <f>VLOOKUP($C459,'1 预算编制表单'!$C:$BJ,39,FALSE)</f>
        <v>0</v>
      </c>
      <c r="AK459" s="119">
        <f>AJ459-AL459</f>
        <v>0</v>
      </c>
      <c r="AL459" s="119">
        <f>SUM(AL460:AL464)</f>
        <v>0</v>
      </c>
      <c r="AM459" s="119">
        <f>VLOOKUP($C459,'1 预算编制表单'!$C:$BJ,42,FALSE)</f>
        <v>0</v>
      </c>
      <c r="AN459" s="119">
        <f>AM459-AO459</f>
        <v>0</v>
      </c>
      <c r="AO459" s="119">
        <f>SUM(AO460:AO464)</f>
        <v>0</v>
      </c>
      <c r="AP459" s="119">
        <f>VLOOKUP($C459,'1 预算编制表单'!$C:$BJ,45,FALSE)</f>
        <v>0</v>
      </c>
      <c r="AQ459" s="119">
        <f>AP459-AR459</f>
        <v>0</v>
      </c>
      <c r="AR459" s="119">
        <f>SUM(AR460:AR464)</f>
        <v>0</v>
      </c>
      <c r="AS459" s="119">
        <f>VLOOKUP($C459,'1 预算编制表单'!$C:$BJ,48,FALSE)</f>
        <v>0</v>
      </c>
      <c r="AT459" s="119">
        <f>AS459-AU459</f>
        <v>0</v>
      </c>
      <c r="AU459" s="119">
        <f>SUM(AU460:AU464)</f>
        <v>0</v>
      </c>
      <c r="AV459" s="119">
        <f>VLOOKUP($C459,'1 预算编制表单'!$C:$BJ,51,FALSE)</f>
        <v>0</v>
      </c>
      <c r="AW459" s="119">
        <f>AV459-AX459</f>
        <v>0</v>
      </c>
      <c r="AX459" s="119">
        <f>SUM(AX460:AX464)</f>
        <v>0</v>
      </c>
      <c r="AY459" s="119">
        <f>VLOOKUP($C459,'1 预算编制表单'!$C:$BJ,54,FALSE)</f>
        <v>0</v>
      </c>
      <c r="AZ459" s="119">
        <f>AY459-BA459</f>
        <v>0</v>
      </c>
      <c r="BA459" s="119">
        <f>SUM(BA460:BA464)</f>
        <v>0</v>
      </c>
      <c r="BB459" s="119">
        <f>VLOOKUP($C459,'1 预算编制表单'!$C:$BJ,57,FALSE)</f>
        <v>0</v>
      </c>
      <c r="BC459" s="119">
        <f>BB459-BD459</f>
        <v>0</v>
      </c>
      <c r="BD459" s="119">
        <f>SUM(BD460:BD464)</f>
        <v>0</v>
      </c>
      <c r="BE459" s="119">
        <f>VLOOKUP($C459,'1 预算编制表单'!$C:$BJ,60,FALSE)</f>
        <v>0</v>
      </c>
      <c r="BF459" s="119">
        <f>BE459-BG459</f>
        <v>0</v>
      </c>
      <c r="BG459" s="119">
        <f>SUM(BG460:BG464)</f>
        <v>0</v>
      </c>
      <c r="BH459" s="119">
        <f>VLOOKUP($C459,'1 预算编制表单'!$C:$BJ,27,FALSE)</f>
        <v>0</v>
      </c>
      <c r="BI459" s="119">
        <f>BH459-BJ459</f>
        <v>0</v>
      </c>
      <c r="BJ459" s="119">
        <f>SUM(BJ460:BJ464)</f>
        <v>0</v>
      </c>
      <c r="BK459" s="119">
        <f>VLOOKUP($C459,'1 预算编制表单'!$C:$BJ,30,FALSE)</f>
        <v>0</v>
      </c>
      <c r="BL459" s="119">
        <f>BK459-BM459</f>
        <v>0</v>
      </c>
      <c r="BM459" s="119">
        <f>SUM(BM460:BM464)</f>
        <v>0</v>
      </c>
      <c r="BN459" s="119">
        <f>VLOOKUP($C459,'1 预算编制表单'!$C:$BJ,33,FALSE)</f>
        <v>0</v>
      </c>
      <c r="BO459" s="119">
        <f>BN459-BP459</f>
        <v>0</v>
      </c>
      <c r="BP459" s="119">
        <f>SUM(BP460:BP464)</f>
        <v>0</v>
      </c>
      <c r="BQ459" s="119">
        <f>VLOOKUP($C459,'1 预算编制表单'!$C:$BJ,36,FALSE)</f>
        <v>0</v>
      </c>
      <c r="BR459" s="119">
        <f>BQ459-BS459</f>
        <v>0</v>
      </c>
      <c r="BS459" s="119">
        <f>SUM(BS460:BS464)</f>
        <v>0</v>
      </c>
      <c r="BT459" s="119">
        <f>VLOOKUP($C459,'1 预算编制表单'!$C:$BJ,39,FALSE)</f>
        <v>0</v>
      </c>
      <c r="BU459" s="119">
        <f>BT459-BV459</f>
        <v>0</v>
      </c>
      <c r="BV459" s="119">
        <f>SUM(BV460:BV464)</f>
        <v>0</v>
      </c>
      <c r="BW459" s="119">
        <f>VLOOKUP($C459,'1 预算编制表单'!$C:$BJ,42,FALSE)</f>
        <v>0</v>
      </c>
      <c r="BX459" s="119">
        <f>BW459-BY459</f>
        <v>0</v>
      </c>
      <c r="BY459" s="119">
        <f>SUM(BY460:BY464)</f>
        <v>0</v>
      </c>
      <c r="BZ459" s="119">
        <f>VLOOKUP($C459,'1 预算编制表单'!$C:$BJ,45,FALSE)</f>
        <v>0</v>
      </c>
      <c r="CA459" s="119">
        <f>BZ459-CB459</f>
        <v>0</v>
      </c>
      <c r="CB459" s="119">
        <f>SUM(CB460:CB464)</f>
        <v>0</v>
      </c>
      <c r="CC459" s="119">
        <f>VLOOKUP($C459,'1 预算编制表单'!$C:$BJ,48,FALSE)</f>
        <v>0</v>
      </c>
      <c r="CD459" s="119">
        <f>CC459-CE459</f>
        <v>0</v>
      </c>
      <c r="CE459" s="119">
        <f>SUM(CE460:CE464)</f>
        <v>0</v>
      </c>
      <c r="CF459" s="119">
        <f>VLOOKUP($C459,'1 预算编制表单'!$C:$BJ,51,FALSE)</f>
        <v>0</v>
      </c>
      <c r="CG459" s="119">
        <f>CF459-CH459</f>
        <v>0</v>
      </c>
      <c r="CH459" s="119">
        <f>SUM(CH460:CH464)</f>
        <v>0</v>
      </c>
      <c r="CI459" s="119">
        <f>VLOOKUP($C459,'1 预算编制表单'!$C:$BJ,54,FALSE)</f>
        <v>0</v>
      </c>
      <c r="CJ459" s="119">
        <f>CI459-CK459</f>
        <v>0</v>
      </c>
      <c r="CK459" s="119">
        <f>SUM(CK460:CK464)</f>
        <v>0</v>
      </c>
      <c r="CL459" s="119">
        <f>VLOOKUP($C459,'1 预算编制表单'!$C:$BJ,57,FALSE)</f>
        <v>0</v>
      </c>
      <c r="CM459" s="119">
        <f>CL459-CN459</f>
        <v>0</v>
      </c>
      <c r="CN459" s="119">
        <f>SUM(CN460:CN464)</f>
        <v>0</v>
      </c>
      <c r="CO459" s="119">
        <f>VLOOKUP($C459,'1 预算编制表单'!$C:$BJ,60,FALSE)</f>
        <v>0</v>
      </c>
      <c r="CP459" s="119">
        <f>CO459-CQ459</f>
        <v>0</v>
      </c>
      <c r="CQ459" s="119">
        <f>SUM(CQ460:CQ464)</f>
        <v>0</v>
      </c>
    </row>
    <row r="460" s="85" customFormat="1" ht="24" customHeight="1" outlineLevel="3" spans="1:95">
      <c r="A460" s="124"/>
      <c r="B460" s="125"/>
      <c r="C460" s="126"/>
      <c r="D460" s="124"/>
      <c r="E460" s="125"/>
      <c r="F460" s="125"/>
      <c r="G460" s="125"/>
      <c r="H460" s="127"/>
      <c r="I460" s="127"/>
      <c r="J460" s="127">
        <f>Z460+AC460+AF460+AI460+AL460+AO460+AR460+AU460+AX460+BA460+BD460+BG460</f>
        <v>0</v>
      </c>
      <c r="K460" s="127">
        <v>1</v>
      </c>
      <c r="L460" s="152"/>
      <c r="M460" s="153">
        <f>IFERROR(VLOOKUP($L460,'2-2 引出数据_合同数据仓库'!$B$2:$BP$10000,3,FALSE),0)</f>
        <v>0</v>
      </c>
      <c r="N460" s="127"/>
      <c r="O460" s="153">
        <f>IFERROR(VLOOKUP((LEFT(VLOOKUP($L460,'2-2 引出数据_合同数据仓库'!$B$2:$BP$10000,64,FALSE),15)&amp;(RIGHT(VLOOKUP($L460,'2-2 引出数据_合同数据仓库'!$B$2:$BP$10000,64,FALSE),4)+1)),'2-2 引出数据_合同数据仓库'!$B$2:$BP$10000,3,FALSE),0)</f>
        <v>0</v>
      </c>
      <c r="P460" s="127"/>
      <c r="Q460" s="127">
        <f>IFERROR(VLOOKUP($L460,'2-2 引出数据_合同数据仓库'!$B$2:$BP$10000,28,FALSE),0)</f>
        <v>0</v>
      </c>
      <c r="R460" s="127">
        <f>IFERROR(VLOOKUP($L460,'2-2 引出数据_合同数据仓库'!$B$2:$BP$10000,29,FALSE),0)</f>
        <v>0</v>
      </c>
      <c r="S460" s="127">
        <f>IFERROR(VLOOKUP($L460,'2-2 引出数据_合同数据仓库'!$B$2:$BP$10000,4,FALSE),0)</f>
        <v>0</v>
      </c>
      <c r="T460" s="127"/>
      <c r="U460" s="127">
        <f>IFERROR(VLOOKUP($L460,'2-2 引出数据_合同数据仓库'!$B$2:$BP$10000,15,FALSE),0)</f>
        <v>0</v>
      </c>
      <c r="V460" s="127">
        <f>U460/(S460-R460+1)*365</f>
        <v>0</v>
      </c>
      <c r="W460" s="127"/>
      <c r="X460" s="159">
        <v>45658</v>
      </c>
      <c r="Y460" s="159">
        <f>X460+30</f>
        <v>45688</v>
      </c>
      <c r="Z460" s="163">
        <f>IFERROR(IF(($R460-Y460)&gt;=0,0,IF(($S460-X460)&lt;0,0,IF(AND(($S460-Y460)&gt;0,(X460-$R460)&gt;0),$V460/365*(Y460-X460+1),IF(AND(($S460-Y460)&lt;=0,(X460-$R460)&gt;0),$V460/365*($S460-X460+1),$V460/365*(Y460-$R460+1))))),0)</f>
        <v>0</v>
      </c>
      <c r="AA460" s="159">
        <f>Y460+1</f>
        <v>45689</v>
      </c>
      <c r="AB460" s="159">
        <f>AA460+27</f>
        <v>45716</v>
      </c>
      <c r="AC460" s="163">
        <f>IFERROR(IF(($R460-AB460)&gt;=0,0,IF(($S460-AA460)&lt;0,0,IF(AND(($S460-AB460)&gt;0,(AA460-$R460)&gt;0),$V460/365*(AB460-AA460+1),IF(AND(($S460-AB460)&lt;=0,(AA460-$R460)&gt;0),$V460/365*($S460-AA460+1),$V460/365*(AB460-$R460+1))))),0)</f>
        <v>0</v>
      </c>
      <c r="AD460" s="159">
        <f>AB460+1</f>
        <v>45717</v>
      </c>
      <c r="AE460" s="159">
        <f>AD460+30</f>
        <v>45747</v>
      </c>
      <c r="AF460" s="163">
        <f>IFERROR(IF(($R460-AE460)&gt;=0,0,IF(($S460-AD460)&lt;0,0,IF(AND(($S460-AE460)&gt;0,(AD460-$R460)&gt;0),$V460/365*(AE460-AD460+1),IF(AND(($S460-AE460)&lt;=0,(AD460-$R460)&gt;0),$V460/365*($S460-AD460+1),$V460/365*(AE460-$R460+1))))),0)</f>
        <v>0</v>
      </c>
      <c r="AG460" s="159">
        <f>AE460+1</f>
        <v>45748</v>
      </c>
      <c r="AH460" s="159">
        <f>AG460+29</f>
        <v>45777</v>
      </c>
      <c r="AI460" s="163">
        <f>IFERROR(IF(($R460-AH460)&gt;=0,0,IF(($S460-AG460)&lt;0,0,IF(AND(($S460-AH460)&gt;0,(AG460-$R460)&gt;0),$V460/365*(AH460-AG460+1),IF(AND(($S460-AH460)&lt;=0,(AG460-$R460)&gt;0),$V460/365*($S460-AG460+1),$V460/365*(AH460-$R460+1))))),0)</f>
        <v>0</v>
      </c>
      <c r="AJ460" s="159">
        <f>AH460+1</f>
        <v>45778</v>
      </c>
      <c r="AK460" s="159">
        <f>AJ460+30</f>
        <v>45808</v>
      </c>
      <c r="AL460" s="163">
        <f>IFERROR(IF(($R460-AK460)&gt;=0,0,IF(($S460-AJ460)&lt;0,0,IF(AND(($S460-AK460)&gt;0,(AJ460-$R460)&gt;0),$V460/365*(AK460-AJ460+1),IF(AND(($S460-AK460)&lt;=0,(AJ460-$R460)&gt;0),$V460/365*($S460-AJ460+1),$V460/365*(AK460-$R460+1))))),0)</f>
        <v>0</v>
      </c>
      <c r="AM460" s="159">
        <f>AK460+1</f>
        <v>45809</v>
      </c>
      <c r="AN460" s="159">
        <f>AM460+29</f>
        <v>45838</v>
      </c>
      <c r="AO460" s="163">
        <f>IFERROR(IF(($R460-AN460)&gt;=0,0,IF(($S460-AM460)&lt;0,0,IF(AND(($S460-AN460)&gt;0,(AM460-$R460)&gt;0),$V460/365*(AN460-AM460+1),IF(AND(($S460-AN460)&lt;=0,(AM460-$R460)&gt;0),$V460/365*($S460-AM460+1),$V460/365*(AN460-$R460+1))))),0)</f>
        <v>0</v>
      </c>
      <c r="AP460" s="159">
        <f>AN460+1</f>
        <v>45839</v>
      </c>
      <c r="AQ460" s="159">
        <f>AP460+30</f>
        <v>45869</v>
      </c>
      <c r="AR460" s="163">
        <f>IFERROR(IF(($R460-AQ460)&gt;=0,0,IF(($S460-AP460)&lt;0,0,IF(AND(($S460-AQ460)&gt;0,(AP460-$R460)&gt;0),$V460/365*(AQ460-AP460+1),IF(AND(($S460-AQ460)&lt;=0,(AP460-$R460)&gt;0),$V460/365*($S460-AP460+1),$V460/365*(AQ460-$R460+1))))),0)</f>
        <v>0</v>
      </c>
      <c r="AS460" s="159">
        <f>AQ460+1</f>
        <v>45870</v>
      </c>
      <c r="AT460" s="159">
        <f>AS460+30</f>
        <v>45900</v>
      </c>
      <c r="AU460" s="163">
        <f>IFERROR(IF(($R460-AT460)&gt;=0,0,IF(($S460-AS460)&lt;0,0,IF(AND(($S460-AT460)&gt;0,(AS460-$R460)&gt;0),$V460/365*(AT460-AS460+1),IF(AND(($S460-AT460)&lt;=0,(AS460-$R460)&gt;0),$V460/365*($S460-AS460+1),$V460/365*(AT460-$R460+1))))),0)</f>
        <v>0</v>
      </c>
      <c r="AV460" s="159">
        <f>AT460+1</f>
        <v>45901</v>
      </c>
      <c r="AW460" s="159">
        <f>AV460+29</f>
        <v>45930</v>
      </c>
      <c r="AX460" s="163">
        <f>IFERROR(IF(($R460-AW460)&gt;=0,0,IF(($S460-AV460)&lt;0,0,IF(AND(($S460-AW460)&gt;0,(AV460-$R460)&gt;0),$V460/365*(AW460-AV460+1),IF(AND(($S460-AW460)&lt;=0,(AV460-$R460)&gt;0),$V460/365*($S460-AV460+1),$V460/365*(AW460-$R460+1))))),0)</f>
        <v>0</v>
      </c>
      <c r="AY460" s="159">
        <f>AW460+1</f>
        <v>45931</v>
      </c>
      <c r="AZ460" s="159">
        <f>AY460+30</f>
        <v>45961</v>
      </c>
      <c r="BA460" s="163">
        <f>IFERROR(IF(($R460-AZ460)&gt;=0,0,IF(($S460-AY460)&lt;0,0,IF(AND(($S460-AZ460)&gt;0,(AY460-$R460)&gt;0),$V460/365*(AZ460-AY460+1),IF(AND(($S460-AZ460)&lt;=0,(AY460-$R460)&gt;0),$V460/365*($S460-AY460+1),$V460/365*(AZ460-$R460+1))))),0)</f>
        <v>0</v>
      </c>
      <c r="BB460" s="159">
        <f>AZ460+1</f>
        <v>45962</v>
      </c>
      <c r="BC460" s="159">
        <f>BB460+29</f>
        <v>45991</v>
      </c>
      <c r="BD460" s="163">
        <f>IFERROR(IF(($R460-BC460)&gt;=0,0,IF(($S460-BB460)&lt;0,0,IF(AND(($S460-BC460)&gt;0,(BB460-$R460)&gt;0),$V460/365*(BC460-BB460+1),IF(AND(($S460-BC460)&lt;=0,(BB460-$R460)&gt;0),$V460/365*($S460-BB460+1),$V460/365*(BC460-$R460+1))))),0)</f>
        <v>0</v>
      </c>
      <c r="BE460" s="159">
        <f>BC460+1</f>
        <v>45992</v>
      </c>
      <c r="BF460" s="159">
        <f>BE460+30</f>
        <v>46022</v>
      </c>
      <c r="BG460" s="163">
        <f>IFERROR(IF(($R460-BF460)&gt;=0,0,IF(($S460-BE460)&lt;0,0,IF(AND(($S460-BF460)&gt;0,(BE460-$R460)&gt;0),$V460/365*(BF460-BE460+1),IF(AND(($S460-BF460)&lt;=0,(BE460-$R460)&gt;0),$V460/365*($S460-BE460+1),$V460/365*(BF460-$R460+1))))),0)</f>
        <v>0</v>
      </c>
      <c r="BH460" s="159">
        <v>46023</v>
      </c>
      <c r="BI460" s="159">
        <f>BH460+30</f>
        <v>46053</v>
      </c>
      <c r="BJ460" s="163">
        <f>IFERROR(IF(($R460-BI460)&gt;=0,0,IF(($S460-BH460)&lt;0,0,IF(AND(($S460-BI460)&gt;0,(BH460-$R460)&gt;0),$V460/365*(BI460-BH460+1),IF(AND(($S460-BI460)&lt;=0,(BH460-$R460)&gt;0),$V460/365*($S460-BH460+1),$V460/365*(BI460-$R460+1))))),0)</f>
        <v>0</v>
      </c>
      <c r="BK460" s="159">
        <f>BI460+1</f>
        <v>46054</v>
      </c>
      <c r="BL460" s="159">
        <f>BK460+27</f>
        <v>46081</v>
      </c>
      <c r="BM460" s="163">
        <f>IFERROR(IF(($R460-BL460)&gt;=0,0,IF(($S460-BK460)&lt;0,0,IF(AND(($S460-BL460)&gt;0,(BK460-$R460)&gt;0),$V460/365*(BL460-BK460+1),IF(AND(($S460-BL460)&lt;=0,(BK460-$R460)&gt;0),$V460/365*($S460-BK460+1),$V460/365*(BL460-$R460+1))))),0)</f>
        <v>0</v>
      </c>
      <c r="BN460" s="159">
        <f>BL460+1</f>
        <v>46082</v>
      </c>
      <c r="BO460" s="159">
        <f>BN460+30</f>
        <v>46112</v>
      </c>
      <c r="BP460" s="163">
        <f>IFERROR(IF(($R460-BO460)&gt;=0,0,IF(($S460-BN460)&lt;0,0,IF(AND(($S460-BO460)&gt;0,(BN460-$R460)&gt;0),$V460/365*(BO460-BN460+1),IF(AND(($S460-BO460)&lt;=0,(BN460-$R460)&gt;0),$V460/365*($S460-BN460+1),$V460/365*(BO460-$R460+1))))),0)</f>
        <v>0</v>
      </c>
      <c r="BQ460" s="159">
        <f>BO460+1</f>
        <v>46113</v>
      </c>
      <c r="BR460" s="159">
        <f>BQ460+29</f>
        <v>46142</v>
      </c>
      <c r="BS460" s="163">
        <f>IFERROR(IF(($R460-BR460)&gt;=0,0,IF(($S460-BQ460)&lt;0,0,IF(AND(($S460-BR460)&gt;0,(BQ460-$R460)&gt;0),$V460/365*(BR460-BQ460+1),IF(AND(($S460-BR460)&lt;=0,(BQ460-$R460)&gt;0),$V460/365*($S460-BQ460+1),$V460/365*(BR460-$R460+1))))),0)</f>
        <v>0</v>
      </c>
      <c r="BT460" s="159">
        <f>BR460+1</f>
        <v>46143</v>
      </c>
      <c r="BU460" s="159">
        <f>BT460+30</f>
        <v>46173</v>
      </c>
      <c r="BV460" s="163">
        <f>IFERROR(IF(($R460-BU460)&gt;=0,0,IF(($S460-BT460)&lt;0,0,IF(AND(($S460-BU460)&gt;0,(BT460-$R460)&gt;0),$V460/365*(BU460-BT460+1),IF(AND(($S460-BU460)&lt;=0,(BT460-$R460)&gt;0),$V460/365*($S460-BT460+1),$V460/365*(BU460-$R460+1))))),0)</f>
        <v>0</v>
      </c>
      <c r="BW460" s="159">
        <f>BU460+1</f>
        <v>46174</v>
      </c>
      <c r="BX460" s="159">
        <f>BW460+29</f>
        <v>46203</v>
      </c>
      <c r="BY460" s="163">
        <f>IFERROR(IF(($R460-BX460)&gt;=0,0,IF(($S460-BW460)&lt;0,0,IF(AND(($S460-BX460)&gt;0,(BW460-$R460)&gt;0),$V460/365*(BX460-BW460+1),IF(AND(($S460-BX460)&lt;=0,(BW460-$R460)&gt;0),$V460/365*($S460-BW460+1),$V460/365*(BX460-$R460+1))))),0)</f>
        <v>0</v>
      </c>
      <c r="BZ460" s="159">
        <f>BX460+1</f>
        <v>46204</v>
      </c>
      <c r="CA460" s="159">
        <f>BZ460+30</f>
        <v>46234</v>
      </c>
      <c r="CB460" s="163">
        <f>IFERROR(IF(($R460-CA460)&gt;=0,0,IF(($S460-BZ460)&lt;0,0,IF(AND(($S460-CA460)&gt;0,(BZ460-$R460)&gt;0),$V460/365*(CA460-BZ460+1),IF(AND(($S460-CA460)&lt;=0,(BZ460-$R460)&gt;0),$V460/365*($S460-BZ460+1),$V460/365*(CA460-$R460+1))))),0)</f>
        <v>0</v>
      </c>
      <c r="CC460" s="159">
        <f>CA460+1</f>
        <v>46235</v>
      </c>
      <c r="CD460" s="159">
        <f>CC460+30</f>
        <v>46265</v>
      </c>
      <c r="CE460" s="163">
        <f>IFERROR(IF(($R460-CD460)&gt;=0,0,IF(($S460-CC460)&lt;0,0,IF(AND(($S460-CD460)&gt;0,(CC460-$R460)&gt;0),$V460/365*(CD460-CC460+1),IF(AND(($S460-CD460)&lt;=0,(CC460-$R460)&gt;0),$V460/365*($S460-CC460+1),$V460/365*(CD460-$R460+1))))),0)</f>
        <v>0</v>
      </c>
      <c r="CF460" s="159">
        <f>CD460+1</f>
        <v>46266</v>
      </c>
      <c r="CG460" s="159">
        <f>CF460+29</f>
        <v>46295</v>
      </c>
      <c r="CH460" s="163">
        <f>IFERROR(IF(($R460-CG460)&gt;=0,0,IF(($S460-CF460)&lt;0,0,IF(AND(($S460-CG460)&gt;0,(CF460-$R460)&gt;0),$V460/365*(CG460-CF460+1),IF(AND(($S460-CG460)&lt;=0,(CF460-$R460)&gt;0),$V460/365*($S460-CF460+1),$V460/365*(CG460-$R460+1))))),0)</f>
        <v>0</v>
      </c>
      <c r="CI460" s="159">
        <f>CG460+1</f>
        <v>46296</v>
      </c>
      <c r="CJ460" s="159">
        <f>CI460+30</f>
        <v>46326</v>
      </c>
      <c r="CK460" s="163">
        <f>IFERROR(IF(($R460-CJ460)&gt;=0,0,IF(($S460-CI460)&lt;0,0,IF(AND(($S460-CJ460)&gt;0,(CI460-$R460)&gt;0),$V460/365*(CJ460-CI460+1),IF(AND(($S460-CJ460)&lt;=0,(CI460-$R460)&gt;0),$V460/365*($S460-CI460+1),$V460/365*(CJ460-$R460+1))))),0)</f>
        <v>0</v>
      </c>
      <c r="CL460" s="159">
        <f>CJ460+1</f>
        <v>46327</v>
      </c>
      <c r="CM460" s="159">
        <f>CL460+29</f>
        <v>46356</v>
      </c>
      <c r="CN460" s="163">
        <f>IFERROR(IF(($R460-CM460)&gt;=0,0,IF(($S460-CL460)&lt;0,0,IF(AND(($S460-CM460)&gt;0,(CL460-$R460)&gt;0),$V460/365*(CM460-CL460+1),IF(AND(($S460-CM460)&lt;=0,(CL460-$R460)&gt;0),$V460/365*($S460-CL460+1),$V460/365*(CM460-$R460+1))))),0)</f>
        <v>0</v>
      </c>
      <c r="CO460" s="159">
        <f>CM460+1</f>
        <v>46357</v>
      </c>
      <c r="CP460" s="159">
        <f>CO460+30</f>
        <v>46387</v>
      </c>
      <c r="CQ460" s="163">
        <f>IFERROR(IF(($R460-CP460)&gt;=0,0,IF(($S460-CO460)&lt;0,0,IF(AND(($S460-CP460)&gt;0,(CO460-$R460)&gt;0),$V460/365*(CP460-CO460+1),IF(AND(($S460-CP460)&lt;=0,(CO460-$R460)&gt;0),$V460/365*($S460-CO460+1),$V460/365*(CP460-$R460+1))))),0)</f>
        <v>0</v>
      </c>
    </row>
    <row r="461" s="85" customFormat="1" ht="24" customHeight="1" outlineLevel="3" spans="1:95">
      <c r="A461" s="124"/>
      <c r="B461" s="125"/>
      <c r="C461" s="126"/>
      <c r="D461" s="124"/>
      <c r="E461" s="125"/>
      <c r="F461" s="125"/>
      <c r="G461" s="125"/>
      <c r="H461" s="127"/>
      <c r="I461" s="127"/>
      <c r="J461" s="127">
        <f>Z461+AC461+AF461+AI461+AL461+AO461+AR461+AU461+AX461+BA461+BD461+BG461</f>
        <v>0</v>
      </c>
      <c r="K461" s="127">
        <f>K460+1</f>
        <v>2</v>
      </c>
      <c r="L461" s="152"/>
      <c r="M461" s="153">
        <f>IFERROR(VLOOKUP($L461,'2-2 引出数据_合同数据仓库'!$B$2:$BP$10000,3,FALSE),0)</f>
        <v>0</v>
      </c>
      <c r="N461" s="127"/>
      <c r="O461" s="153">
        <f>IFERROR(VLOOKUP((LEFT(VLOOKUP($L461,'2-2 引出数据_合同数据仓库'!$B$2:$BP$10000,64,FALSE),15)&amp;(RIGHT(VLOOKUP($L461,'2-2 引出数据_合同数据仓库'!$B$2:$BP$10000,64,FALSE),4)+1)),'2-2 引出数据_合同数据仓库'!$B$2:$BP$10000,3,FALSE),0)</f>
        <v>0</v>
      </c>
      <c r="P461" s="127"/>
      <c r="Q461" s="127">
        <f>IFERROR(VLOOKUP($L461,'2-2 引出数据_合同数据仓库'!$B$2:$BP$10000,28,FALSE),0)</f>
        <v>0</v>
      </c>
      <c r="R461" s="127">
        <f>IFERROR(VLOOKUP($L461,'2-2 引出数据_合同数据仓库'!$B$2:$BP$10000,29,FALSE),0)</f>
        <v>0</v>
      </c>
      <c r="S461" s="127">
        <f>IFERROR(VLOOKUP($L461,'2-2 引出数据_合同数据仓库'!$B$2:$BP$10000,4,FALSE),0)</f>
        <v>0</v>
      </c>
      <c r="T461" s="127"/>
      <c r="U461" s="127">
        <f>IFERROR(VLOOKUP($L461,'2-2 引出数据_合同数据仓库'!$B$2:$BP$10000,15,FALSE),0)</f>
        <v>0</v>
      </c>
      <c r="V461" s="127">
        <f>U461/(S461-R461+1)*365</f>
        <v>0</v>
      </c>
      <c r="W461" s="127"/>
      <c r="X461" s="159">
        <v>45658</v>
      </c>
      <c r="Y461" s="159">
        <f>X461+30</f>
        <v>45688</v>
      </c>
      <c r="Z461" s="163">
        <f>IFERROR(IF(($R461-Y461)&gt;=0,0,IF(($S461-X461)&lt;0,0,IF(AND(($S461-Y461)&gt;0,(X461-$R461)&gt;0),$V461/365*(Y461-X461+1),IF(AND(($S461-Y461)&lt;=0,(X461-$R461)&gt;0),$V461/365*($S461-X461+1),$V461/365*(Y461-$R461+1))))),0)</f>
        <v>0</v>
      </c>
      <c r="AA461" s="159">
        <f>Y461+1</f>
        <v>45689</v>
      </c>
      <c r="AB461" s="159">
        <f>AA461+27</f>
        <v>45716</v>
      </c>
      <c r="AC461" s="163">
        <f>IFERROR(IF(($R461-AB461)&gt;=0,0,IF(($S461-AA461)&lt;0,0,IF(AND(($S461-AB461)&gt;0,(AA461-$R461)&gt;0),$V461/365*(AB461-AA461+1),IF(AND(($S461-AB461)&lt;=0,(AA461-$R461)&gt;0),$V461/365*($S461-AA461+1),$V461/365*(AB461-$R461+1))))),0)</f>
        <v>0</v>
      </c>
      <c r="AD461" s="159">
        <f>AB461+1</f>
        <v>45717</v>
      </c>
      <c r="AE461" s="159">
        <f>AD461+30</f>
        <v>45747</v>
      </c>
      <c r="AF461" s="163">
        <f>IFERROR(IF(($R461-AE461)&gt;=0,0,IF(($S461-AD461)&lt;0,0,IF(AND(($S461-AE461)&gt;0,(AD461-$R461)&gt;0),$V461/365*(AE461-AD461+1),IF(AND(($S461-AE461)&lt;=0,(AD461-$R461)&gt;0),$V461/365*($S461-AD461+1),$V461/365*(AE461-$R461+1))))),0)</f>
        <v>0</v>
      </c>
      <c r="AG461" s="159">
        <f>AE461+1</f>
        <v>45748</v>
      </c>
      <c r="AH461" s="159">
        <f>AG461+29</f>
        <v>45777</v>
      </c>
      <c r="AI461" s="163">
        <f>IFERROR(IF(($R461-AH461)&gt;=0,0,IF(($S461-AG461)&lt;0,0,IF(AND(($S461-AH461)&gt;0,(AG461-$R461)&gt;0),$V461/365*(AH461-AG461+1),IF(AND(($S461-AH461)&lt;=0,(AG461-$R461)&gt;0),$V461/365*($S461-AG461+1),$V461/365*(AH461-$R461+1))))),0)</f>
        <v>0</v>
      </c>
      <c r="AJ461" s="159">
        <f>AH461+1</f>
        <v>45778</v>
      </c>
      <c r="AK461" s="159">
        <f>AJ461+30</f>
        <v>45808</v>
      </c>
      <c r="AL461" s="163">
        <f>IFERROR(IF(($R461-AK461)&gt;=0,0,IF(($S461-AJ461)&lt;0,0,IF(AND(($S461-AK461)&gt;0,(AJ461-$R461)&gt;0),$V461/365*(AK461-AJ461+1),IF(AND(($S461-AK461)&lt;=0,(AJ461-$R461)&gt;0),$V461/365*($S461-AJ461+1),$V461/365*(AK461-$R461+1))))),0)</f>
        <v>0</v>
      </c>
      <c r="AM461" s="159">
        <f>AK461+1</f>
        <v>45809</v>
      </c>
      <c r="AN461" s="159">
        <f>AM461+29</f>
        <v>45838</v>
      </c>
      <c r="AO461" s="163">
        <f>IFERROR(IF(($R461-AN461)&gt;=0,0,IF(($S461-AM461)&lt;0,0,IF(AND(($S461-AN461)&gt;0,(AM461-$R461)&gt;0),$V461/365*(AN461-AM461+1),IF(AND(($S461-AN461)&lt;=0,(AM461-$R461)&gt;0),$V461/365*($S461-AM461+1),$V461/365*(AN461-$R461+1))))),0)</f>
        <v>0</v>
      </c>
      <c r="AP461" s="159">
        <f>AN461+1</f>
        <v>45839</v>
      </c>
      <c r="AQ461" s="159">
        <f>AP461+30</f>
        <v>45869</v>
      </c>
      <c r="AR461" s="163">
        <f>IFERROR(IF(($R461-AQ461)&gt;=0,0,IF(($S461-AP461)&lt;0,0,IF(AND(($S461-AQ461)&gt;0,(AP461-$R461)&gt;0),$V461/365*(AQ461-AP461+1),IF(AND(($S461-AQ461)&lt;=0,(AP461-$R461)&gt;0),$V461/365*($S461-AP461+1),$V461/365*(AQ461-$R461+1))))),0)</f>
        <v>0</v>
      </c>
      <c r="AS461" s="159">
        <f>AQ461+1</f>
        <v>45870</v>
      </c>
      <c r="AT461" s="159">
        <f>AS461+30</f>
        <v>45900</v>
      </c>
      <c r="AU461" s="163">
        <f>IFERROR(IF(($R461-AT461)&gt;=0,0,IF(($S461-AS461)&lt;0,0,IF(AND(($S461-AT461)&gt;0,(AS461-$R461)&gt;0),$V461/365*(AT461-AS461+1),IF(AND(($S461-AT461)&lt;=0,(AS461-$R461)&gt;0),$V461/365*($S461-AS461+1),$V461/365*(AT461-$R461+1))))),0)</f>
        <v>0</v>
      </c>
      <c r="AV461" s="159">
        <f>AT461+1</f>
        <v>45901</v>
      </c>
      <c r="AW461" s="159">
        <f>AV461+29</f>
        <v>45930</v>
      </c>
      <c r="AX461" s="163">
        <f>IFERROR(IF(($R461-AW461)&gt;=0,0,IF(($S461-AV461)&lt;0,0,IF(AND(($S461-AW461)&gt;0,(AV461-$R461)&gt;0),$V461/365*(AW461-AV461+1),IF(AND(($S461-AW461)&lt;=0,(AV461-$R461)&gt;0),$V461/365*($S461-AV461+1),$V461/365*(AW461-$R461+1))))),0)</f>
        <v>0</v>
      </c>
      <c r="AY461" s="159">
        <f>AW461+1</f>
        <v>45931</v>
      </c>
      <c r="AZ461" s="159">
        <f>AY461+30</f>
        <v>45961</v>
      </c>
      <c r="BA461" s="163">
        <f>IFERROR(IF(($R461-AZ461)&gt;=0,0,IF(($S461-AY461)&lt;0,0,IF(AND(($S461-AZ461)&gt;0,(AY461-$R461)&gt;0),$V461/365*(AZ461-AY461+1),IF(AND(($S461-AZ461)&lt;=0,(AY461-$R461)&gt;0),$V461/365*($S461-AY461+1),$V461/365*(AZ461-$R461+1))))),0)</f>
        <v>0</v>
      </c>
      <c r="BB461" s="159">
        <f>AZ461+1</f>
        <v>45962</v>
      </c>
      <c r="BC461" s="159">
        <f>BB461+29</f>
        <v>45991</v>
      </c>
      <c r="BD461" s="163">
        <f>IFERROR(IF(($R461-BC461)&gt;=0,0,IF(($S461-BB461)&lt;0,0,IF(AND(($S461-BC461)&gt;0,(BB461-$R461)&gt;0),$V461/365*(BC461-BB461+1),IF(AND(($S461-BC461)&lt;=0,(BB461-$R461)&gt;0),$V461/365*($S461-BB461+1),$V461/365*(BC461-$R461+1))))),0)</f>
        <v>0</v>
      </c>
      <c r="BE461" s="159">
        <f>BC461+1</f>
        <v>45992</v>
      </c>
      <c r="BF461" s="159">
        <f>BE461+30</f>
        <v>46022</v>
      </c>
      <c r="BG461" s="163">
        <f>IFERROR(IF(($R461-BF461)&gt;=0,0,IF(($S461-BE461)&lt;0,0,IF(AND(($S461-BF461)&gt;0,(BE461-$R461)&gt;0),$V461/365*(BF461-BE461+1),IF(AND(($S461-BF461)&lt;=0,(BE461-$R461)&gt;0),$V461/365*($S461-BE461+1),$V461/365*(BF461-$R461+1))))),0)</f>
        <v>0</v>
      </c>
      <c r="BH461" s="159">
        <v>46023</v>
      </c>
      <c r="BI461" s="159">
        <f>BH461+30</f>
        <v>46053</v>
      </c>
      <c r="BJ461" s="163">
        <f>IFERROR(IF(($R461-BI461)&gt;=0,0,IF(($S461-BH461)&lt;0,0,IF(AND(($S461-BI461)&gt;0,(BH461-$R461)&gt;0),$V461/365*(BI461-BH461+1),IF(AND(($S461-BI461)&lt;=0,(BH461-$R461)&gt;0),$V461/365*($S461-BH461+1),$V461/365*(BI461-$R461+1))))),0)</f>
        <v>0</v>
      </c>
      <c r="BK461" s="159">
        <f>BI461+1</f>
        <v>46054</v>
      </c>
      <c r="BL461" s="159">
        <f>BK461+27</f>
        <v>46081</v>
      </c>
      <c r="BM461" s="163">
        <f>IFERROR(IF(($R461-BL461)&gt;=0,0,IF(($S461-BK461)&lt;0,0,IF(AND(($S461-BL461)&gt;0,(BK461-$R461)&gt;0),$V461/365*(BL461-BK461+1),IF(AND(($S461-BL461)&lt;=0,(BK461-$R461)&gt;0),$V461/365*($S461-BK461+1),$V461/365*(BL461-$R461+1))))),0)</f>
        <v>0</v>
      </c>
      <c r="BN461" s="159">
        <f>BL461+1</f>
        <v>46082</v>
      </c>
      <c r="BO461" s="159">
        <f>BN461+30</f>
        <v>46112</v>
      </c>
      <c r="BP461" s="163">
        <f>IFERROR(IF(($R461-BO461)&gt;=0,0,IF(($S461-BN461)&lt;0,0,IF(AND(($S461-BO461)&gt;0,(BN461-$R461)&gt;0),$V461/365*(BO461-BN461+1),IF(AND(($S461-BO461)&lt;=0,(BN461-$R461)&gt;0),$V461/365*($S461-BN461+1),$V461/365*(BO461-$R461+1))))),0)</f>
        <v>0</v>
      </c>
      <c r="BQ461" s="159">
        <f>BO461+1</f>
        <v>46113</v>
      </c>
      <c r="BR461" s="159">
        <f>BQ461+29</f>
        <v>46142</v>
      </c>
      <c r="BS461" s="163">
        <f>IFERROR(IF(($R461-BR461)&gt;=0,0,IF(($S461-BQ461)&lt;0,0,IF(AND(($S461-BR461)&gt;0,(BQ461-$R461)&gt;0),$V461/365*(BR461-BQ461+1),IF(AND(($S461-BR461)&lt;=0,(BQ461-$R461)&gt;0),$V461/365*($S461-BQ461+1),$V461/365*(BR461-$R461+1))))),0)</f>
        <v>0</v>
      </c>
      <c r="BT461" s="159">
        <f>BR461+1</f>
        <v>46143</v>
      </c>
      <c r="BU461" s="159">
        <f>BT461+30</f>
        <v>46173</v>
      </c>
      <c r="BV461" s="163">
        <f>IFERROR(IF(($R461-BU461)&gt;=0,0,IF(($S461-BT461)&lt;0,0,IF(AND(($S461-BU461)&gt;0,(BT461-$R461)&gt;0),$V461/365*(BU461-BT461+1),IF(AND(($S461-BU461)&lt;=0,(BT461-$R461)&gt;0),$V461/365*($S461-BT461+1),$V461/365*(BU461-$R461+1))))),0)</f>
        <v>0</v>
      </c>
      <c r="BW461" s="159">
        <f>BU461+1</f>
        <v>46174</v>
      </c>
      <c r="BX461" s="159">
        <f>BW461+29</f>
        <v>46203</v>
      </c>
      <c r="BY461" s="163">
        <f>IFERROR(IF(($R461-BX461)&gt;=0,0,IF(($S461-BW461)&lt;0,0,IF(AND(($S461-BX461)&gt;0,(BW461-$R461)&gt;0),$V461/365*(BX461-BW461+1),IF(AND(($S461-BX461)&lt;=0,(BW461-$R461)&gt;0),$V461/365*($S461-BW461+1),$V461/365*(BX461-$R461+1))))),0)</f>
        <v>0</v>
      </c>
      <c r="BZ461" s="159">
        <f>BX461+1</f>
        <v>46204</v>
      </c>
      <c r="CA461" s="159">
        <f>BZ461+30</f>
        <v>46234</v>
      </c>
      <c r="CB461" s="163">
        <f>IFERROR(IF(($R461-CA461)&gt;=0,0,IF(($S461-BZ461)&lt;0,0,IF(AND(($S461-CA461)&gt;0,(BZ461-$R461)&gt;0),$V461/365*(CA461-BZ461+1),IF(AND(($S461-CA461)&lt;=0,(BZ461-$R461)&gt;0),$V461/365*($S461-BZ461+1),$V461/365*(CA461-$R461+1))))),0)</f>
        <v>0</v>
      </c>
      <c r="CC461" s="159">
        <f>CA461+1</f>
        <v>46235</v>
      </c>
      <c r="CD461" s="159">
        <f>CC461+30</f>
        <v>46265</v>
      </c>
      <c r="CE461" s="163">
        <f>IFERROR(IF(($R461-CD461)&gt;=0,0,IF(($S461-CC461)&lt;0,0,IF(AND(($S461-CD461)&gt;0,(CC461-$R461)&gt;0),$V461/365*(CD461-CC461+1),IF(AND(($S461-CD461)&lt;=0,(CC461-$R461)&gt;0),$V461/365*($S461-CC461+1),$V461/365*(CD461-$R461+1))))),0)</f>
        <v>0</v>
      </c>
      <c r="CF461" s="159">
        <f>CD461+1</f>
        <v>46266</v>
      </c>
      <c r="CG461" s="159">
        <f>CF461+29</f>
        <v>46295</v>
      </c>
      <c r="CH461" s="163">
        <f>IFERROR(IF(($R461-CG461)&gt;=0,0,IF(($S461-CF461)&lt;0,0,IF(AND(($S461-CG461)&gt;0,(CF461-$R461)&gt;0),$V461/365*(CG461-CF461+1),IF(AND(($S461-CG461)&lt;=0,(CF461-$R461)&gt;0),$V461/365*($S461-CF461+1),$V461/365*(CG461-$R461+1))))),0)</f>
        <v>0</v>
      </c>
      <c r="CI461" s="159">
        <f>CG461+1</f>
        <v>46296</v>
      </c>
      <c r="CJ461" s="159">
        <f>CI461+30</f>
        <v>46326</v>
      </c>
      <c r="CK461" s="163">
        <f>IFERROR(IF(($R461-CJ461)&gt;=0,0,IF(($S461-CI461)&lt;0,0,IF(AND(($S461-CJ461)&gt;0,(CI461-$R461)&gt;0),$V461/365*(CJ461-CI461+1),IF(AND(($S461-CJ461)&lt;=0,(CI461-$R461)&gt;0),$V461/365*($S461-CI461+1),$V461/365*(CJ461-$R461+1))))),0)</f>
        <v>0</v>
      </c>
      <c r="CL461" s="159">
        <f>CJ461+1</f>
        <v>46327</v>
      </c>
      <c r="CM461" s="159">
        <f>CL461+29</f>
        <v>46356</v>
      </c>
      <c r="CN461" s="163">
        <f>IFERROR(IF(($R461-CM461)&gt;=0,0,IF(($S461-CL461)&lt;0,0,IF(AND(($S461-CM461)&gt;0,(CL461-$R461)&gt;0),$V461/365*(CM461-CL461+1),IF(AND(($S461-CM461)&lt;=0,(CL461-$R461)&gt;0),$V461/365*($S461-CL461+1),$V461/365*(CM461-$R461+1))))),0)</f>
        <v>0</v>
      </c>
      <c r="CO461" s="159">
        <f>CM461+1</f>
        <v>46357</v>
      </c>
      <c r="CP461" s="159">
        <f>CO461+30</f>
        <v>46387</v>
      </c>
      <c r="CQ461" s="163">
        <f>IFERROR(IF(($R461-CP461)&gt;=0,0,IF(($S461-CO461)&lt;0,0,IF(AND(($S461-CP461)&gt;0,(CO461-$R461)&gt;0),$V461/365*(CP461-CO461+1),IF(AND(($S461-CP461)&lt;=0,(CO461-$R461)&gt;0),$V461/365*($S461-CO461+1),$V461/365*(CP461-$R461+1))))),0)</f>
        <v>0</v>
      </c>
    </row>
    <row r="462" s="85" customFormat="1" ht="24" customHeight="1" outlineLevel="3" spans="1:95">
      <c r="A462" s="124"/>
      <c r="B462" s="125"/>
      <c r="C462" s="126"/>
      <c r="D462" s="124"/>
      <c r="E462" s="125"/>
      <c r="F462" s="125"/>
      <c r="G462" s="125"/>
      <c r="H462" s="127"/>
      <c r="I462" s="127"/>
      <c r="J462" s="127">
        <f>Z462+AC462+AF462+AI462+AL462+AO462+AR462+AU462+AX462+BA462+BD462+BG462</f>
        <v>0</v>
      </c>
      <c r="K462" s="127">
        <f>K461+1</f>
        <v>3</v>
      </c>
      <c r="L462" s="152"/>
      <c r="M462" s="153">
        <f>IFERROR(VLOOKUP($L462,'2-2 引出数据_合同数据仓库'!$B$2:$BP$10000,3,FALSE),0)</f>
        <v>0</v>
      </c>
      <c r="N462" s="127"/>
      <c r="O462" s="153">
        <f>IFERROR(VLOOKUP((LEFT(VLOOKUP($L462,'2-2 引出数据_合同数据仓库'!$B$2:$BP$10000,64,FALSE),15)&amp;(RIGHT(VLOOKUP($L462,'2-2 引出数据_合同数据仓库'!$B$2:$BP$10000,64,FALSE),4)+1)),'2-2 引出数据_合同数据仓库'!$B$2:$BP$10000,3,FALSE),0)</f>
        <v>0</v>
      </c>
      <c r="P462" s="127"/>
      <c r="Q462" s="127">
        <f>IFERROR(VLOOKUP($L462,'2-2 引出数据_合同数据仓库'!$B$2:$BP$10000,28,FALSE),0)</f>
        <v>0</v>
      </c>
      <c r="R462" s="127">
        <f>IFERROR(VLOOKUP($L462,'2-2 引出数据_合同数据仓库'!$B$2:$BP$10000,29,FALSE),0)</f>
        <v>0</v>
      </c>
      <c r="S462" s="127">
        <f>IFERROR(VLOOKUP($L462,'2-2 引出数据_合同数据仓库'!$B$2:$BP$10000,4,FALSE),0)</f>
        <v>0</v>
      </c>
      <c r="T462" s="127"/>
      <c r="U462" s="127">
        <f>IFERROR(VLOOKUP($L462,'2-2 引出数据_合同数据仓库'!$B$2:$BP$10000,15,FALSE),0)</f>
        <v>0</v>
      </c>
      <c r="V462" s="127">
        <f>U462/(S462-R462+1)*365</f>
        <v>0</v>
      </c>
      <c r="W462" s="127"/>
      <c r="X462" s="159">
        <v>45658</v>
      </c>
      <c r="Y462" s="159">
        <f>X462+30</f>
        <v>45688</v>
      </c>
      <c r="Z462" s="163">
        <f>IFERROR(IF(($R462-Y462)&gt;=0,0,IF(($S462-X462)&lt;0,0,IF(AND(($S462-Y462)&gt;0,(X462-$R462)&gt;0),$V462/365*(Y462-X462+1),IF(AND(($S462-Y462)&lt;=0,(X462-$R462)&gt;0),$V462/365*($S462-X462+1),$V462/365*(Y462-$R462+1))))),0)</f>
        <v>0</v>
      </c>
      <c r="AA462" s="159">
        <f>Y462+1</f>
        <v>45689</v>
      </c>
      <c r="AB462" s="159">
        <f>AA462+27</f>
        <v>45716</v>
      </c>
      <c r="AC462" s="163">
        <f>IFERROR(IF(($R462-AB462)&gt;=0,0,IF(($S462-AA462)&lt;0,0,IF(AND(($S462-AB462)&gt;0,(AA462-$R462)&gt;0),$V462/365*(AB462-AA462+1),IF(AND(($S462-AB462)&lt;=0,(AA462-$R462)&gt;0),$V462/365*($S462-AA462+1),$V462/365*(AB462-$R462+1))))),0)</f>
        <v>0</v>
      </c>
      <c r="AD462" s="159">
        <f>AB462+1</f>
        <v>45717</v>
      </c>
      <c r="AE462" s="159">
        <f>AD462+30</f>
        <v>45747</v>
      </c>
      <c r="AF462" s="163">
        <f>IFERROR(IF(($R462-AE462)&gt;=0,0,IF(($S462-AD462)&lt;0,0,IF(AND(($S462-AE462)&gt;0,(AD462-$R462)&gt;0),$V462/365*(AE462-AD462+1),IF(AND(($S462-AE462)&lt;=0,(AD462-$R462)&gt;0),$V462/365*($S462-AD462+1),$V462/365*(AE462-$R462+1))))),0)</f>
        <v>0</v>
      </c>
      <c r="AG462" s="159">
        <f>AE462+1</f>
        <v>45748</v>
      </c>
      <c r="AH462" s="159">
        <f>AG462+29</f>
        <v>45777</v>
      </c>
      <c r="AI462" s="163">
        <f>IFERROR(IF(($R462-AH462)&gt;=0,0,IF(($S462-AG462)&lt;0,0,IF(AND(($S462-AH462)&gt;0,(AG462-$R462)&gt;0),$V462/365*(AH462-AG462+1),IF(AND(($S462-AH462)&lt;=0,(AG462-$R462)&gt;0),$V462/365*($S462-AG462+1),$V462/365*(AH462-$R462+1))))),0)</f>
        <v>0</v>
      </c>
      <c r="AJ462" s="159">
        <f>AH462+1</f>
        <v>45778</v>
      </c>
      <c r="AK462" s="159">
        <f>AJ462+30</f>
        <v>45808</v>
      </c>
      <c r="AL462" s="163">
        <f>IFERROR(IF(($R462-AK462)&gt;=0,0,IF(($S462-AJ462)&lt;0,0,IF(AND(($S462-AK462)&gt;0,(AJ462-$R462)&gt;0),$V462/365*(AK462-AJ462+1),IF(AND(($S462-AK462)&lt;=0,(AJ462-$R462)&gt;0),$V462/365*($S462-AJ462+1),$V462/365*(AK462-$R462+1))))),0)</f>
        <v>0</v>
      </c>
      <c r="AM462" s="159">
        <f>AK462+1</f>
        <v>45809</v>
      </c>
      <c r="AN462" s="159">
        <f>AM462+29</f>
        <v>45838</v>
      </c>
      <c r="AO462" s="163">
        <f>IFERROR(IF(($R462-AN462)&gt;=0,0,IF(($S462-AM462)&lt;0,0,IF(AND(($S462-AN462)&gt;0,(AM462-$R462)&gt;0),$V462/365*(AN462-AM462+1),IF(AND(($S462-AN462)&lt;=0,(AM462-$R462)&gt;0),$V462/365*($S462-AM462+1),$V462/365*(AN462-$R462+1))))),0)</f>
        <v>0</v>
      </c>
      <c r="AP462" s="159">
        <f>AN462+1</f>
        <v>45839</v>
      </c>
      <c r="AQ462" s="159">
        <f>AP462+30</f>
        <v>45869</v>
      </c>
      <c r="AR462" s="163">
        <f>IFERROR(IF(($R462-AQ462)&gt;=0,0,IF(($S462-AP462)&lt;0,0,IF(AND(($S462-AQ462)&gt;0,(AP462-$R462)&gt;0),$V462/365*(AQ462-AP462+1),IF(AND(($S462-AQ462)&lt;=0,(AP462-$R462)&gt;0),$V462/365*($S462-AP462+1),$V462/365*(AQ462-$R462+1))))),0)</f>
        <v>0</v>
      </c>
      <c r="AS462" s="159">
        <f>AQ462+1</f>
        <v>45870</v>
      </c>
      <c r="AT462" s="159">
        <f>AS462+30</f>
        <v>45900</v>
      </c>
      <c r="AU462" s="163">
        <f>IFERROR(IF(($R462-AT462)&gt;=0,0,IF(($S462-AS462)&lt;0,0,IF(AND(($S462-AT462)&gt;0,(AS462-$R462)&gt;0),$V462/365*(AT462-AS462+1),IF(AND(($S462-AT462)&lt;=0,(AS462-$R462)&gt;0),$V462/365*($S462-AS462+1),$V462/365*(AT462-$R462+1))))),0)</f>
        <v>0</v>
      </c>
      <c r="AV462" s="159">
        <f>AT462+1</f>
        <v>45901</v>
      </c>
      <c r="AW462" s="159">
        <f>AV462+29</f>
        <v>45930</v>
      </c>
      <c r="AX462" s="163">
        <f>IFERROR(IF(($R462-AW462)&gt;=0,0,IF(($S462-AV462)&lt;0,0,IF(AND(($S462-AW462)&gt;0,(AV462-$R462)&gt;0),$V462/365*(AW462-AV462+1),IF(AND(($S462-AW462)&lt;=0,(AV462-$R462)&gt;0),$V462/365*($S462-AV462+1),$V462/365*(AW462-$R462+1))))),0)</f>
        <v>0</v>
      </c>
      <c r="AY462" s="159">
        <f>AW462+1</f>
        <v>45931</v>
      </c>
      <c r="AZ462" s="159">
        <f>AY462+30</f>
        <v>45961</v>
      </c>
      <c r="BA462" s="163">
        <f>IFERROR(IF(($R462-AZ462)&gt;=0,0,IF(($S462-AY462)&lt;0,0,IF(AND(($S462-AZ462)&gt;0,(AY462-$R462)&gt;0),$V462/365*(AZ462-AY462+1),IF(AND(($S462-AZ462)&lt;=0,(AY462-$R462)&gt;0),$V462/365*($S462-AY462+1),$V462/365*(AZ462-$R462+1))))),0)</f>
        <v>0</v>
      </c>
      <c r="BB462" s="159">
        <f>AZ462+1</f>
        <v>45962</v>
      </c>
      <c r="BC462" s="159">
        <f>BB462+29</f>
        <v>45991</v>
      </c>
      <c r="BD462" s="163">
        <f>IFERROR(IF(($R462-BC462)&gt;=0,0,IF(($S462-BB462)&lt;0,0,IF(AND(($S462-BC462)&gt;0,(BB462-$R462)&gt;0),$V462/365*(BC462-BB462+1),IF(AND(($S462-BC462)&lt;=0,(BB462-$R462)&gt;0),$V462/365*($S462-BB462+1),$V462/365*(BC462-$R462+1))))),0)</f>
        <v>0</v>
      </c>
      <c r="BE462" s="159">
        <f>BC462+1</f>
        <v>45992</v>
      </c>
      <c r="BF462" s="159">
        <f>BE462+30</f>
        <v>46022</v>
      </c>
      <c r="BG462" s="163">
        <f>IFERROR(IF(($R462-BF462)&gt;=0,0,IF(($S462-BE462)&lt;0,0,IF(AND(($S462-BF462)&gt;0,(BE462-$R462)&gt;0),$V462/365*(BF462-BE462+1),IF(AND(($S462-BF462)&lt;=0,(BE462-$R462)&gt;0),$V462/365*($S462-BE462+1),$V462/365*(BF462-$R462+1))))),0)</f>
        <v>0</v>
      </c>
      <c r="BH462" s="159">
        <v>46023</v>
      </c>
      <c r="BI462" s="159">
        <f>BH462+30</f>
        <v>46053</v>
      </c>
      <c r="BJ462" s="163">
        <f>IFERROR(IF(($R462-BI462)&gt;=0,0,IF(($S462-BH462)&lt;0,0,IF(AND(($S462-BI462)&gt;0,(BH462-$R462)&gt;0),$V462/365*(BI462-BH462+1),IF(AND(($S462-BI462)&lt;=0,(BH462-$R462)&gt;0),$V462/365*($S462-BH462+1),$V462/365*(BI462-$R462+1))))),0)</f>
        <v>0</v>
      </c>
      <c r="BK462" s="159">
        <f>BI462+1</f>
        <v>46054</v>
      </c>
      <c r="BL462" s="159">
        <f>BK462+27</f>
        <v>46081</v>
      </c>
      <c r="BM462" s="163">
        <f>IFERROR(IF(($R462-BL462)&gt;=0,0,IF(($S462-BK462)&lt;0,0,IF(AND(($S462-BL462)&gt;0,(BK462-$R462)&gt;0),$V462/365*(BL462-BK462+1),IF(AND(($S462-BL462)&lt;=0,(BK462-$R462)&gt;0),$V462/365*($S462-BK462+1),$V462/365*(BL462-$R462+1))))),0)</f>
        <v>0</v>
      </c>
      <c r="BN462" s="159">
        <f>BL462+1</f>
        <v>46082</v>
      </c>
      <c r="BO462" s="159">
        <f>BN462+30</f>
        <v>46112</v>
      </c>
      <c r="BP462" s="163">
        <f>IFERROR(IF(($R462-BO462)&gt;=0,0,IF(($S462-BN462)&lt;0,0,IF(AND(($S462-BO462)&gt;0,(BN462-$R462)&gt;0),$V462/365*(BO462-BN462+1),IF(AND(($S462-BO462)&lt;=0,(BN462-$R462)&gt;0),$V462/365*($S462-BN462+1),$V462/365*(BO462-$R462+1))))),0)</f>
        <v>0</v>
      </c>
      <c r="BQ462" s="159">
        <f>BO462+1</f>
        <v>46113</v>
      </c>
      <c r="BR462" s="159">
        <f>BQ462+29</f>
        <v>46142</v>
      </c>
      <c r="BS462" s="163">
        <f>IFERROR(IF(($R462-BR462)&gt;=0,0,IF(($S462-BQ462)&lt;0,0,IF(AND(($S462-BR462)&gt;0,(BQ462-$R462)&gt;0),$V462/365*(BR462-BQ462+1),IF(AND(($S462-BR462)&lt;=0,(BQ462-$R462)&gt;0),$V462/365*($S462-BQ462+1),$V462/365*(BR462-$R462+1))))),0)</f>
        <v>0</v>
      </c>
      <c r="BT462" s="159">
        <f>BR462+1</f>
        <v>46143</v>
      </c>
      <c r="BU462" s="159">
        <f>BT462+30</f>
        <v>46173</v>
      </c>
      <c r="BV462" s="163">
        <f>IFERROR(IF(($R462-BU462)&gt;=0,0,IF(($S462-BT462)&lt;0,0,IF(AND(($S462-BU462)&gt;0,(BT462-$R462)&gt;0),$V462/365*(BU462-BT462+1),IF(AND(($S462-BU462)&lt;=0,(BT462-$R462)&gt;0),$V462/365*($S462-BT462+1),$V462/365*(BU462-$R462+1))))),0)</f>
        <v>0</v>
      </c>
      <c r="BW462" s="159">
        <f>BU462+1</f>
        <v>46174</v>
      </c>
      <c r="BX462" s="159">
        <f>BW462+29</f>
        <v>46203</v>
      </c>
      <c r="BY462" s="163">
        <f>IFERROR(IF(($R462-BX462)&gt;=0,0,IF(($S462-BW462)&lt;0,0,IF(AND(($S462-BX462)&gt;0,(BW462-$R462)&gt;0),$V462/365*(BX462-BW462+1),IF(AND(($S462-BX462)&lt;=0,(BW462-$R462)&gt;0),$V462/365*($S462-BW462+1),$V462/365*(BX462-$R462+1))))),0)</f>
        <v>0</v>
      </c>
      <c r="BZ462" s="159">
        <f>BX462+1</f>
        <v>46204</v>
      </c>
      <c r="CA462" s="159">
        <f>BZ462+30</f>
        <v>46234</v>
      </c>
      <c r="CB462" s="163">
        <f>IFERROR(IF(($R462-CA462)&gt;=0,0,IF(($S462-BZ462)&lt;0,0,IF(AND(($S462-CA462)&gt;0,(BZ462-$R462)&gt;0),$V462/365*(CA462-BZ462+1),IF(AND(($S462-CA462)&lt;=0,(BZ462-$R462)&gt;0),$V462/365*($S462-BZ462+1),$V462/365*(CA462-$R462+1))))),0)</f>
        <v>0</v>
      </c>
      <c r="CC462" s="159">
        <f>CA462+1</f>
        <v>46235</v>
      </c>
      <c r="CD462" s="159">
        <f>CC462+30</f>
        <v>46265</v>
      </c>
      <c r="CE462" s="163">
        <f>IFERROR(IF(($R462-CD462)&gt;=0,0,IF(($S462-CC462)&lt;0,0,IF(AND(($S462-CD462)&gt;0,(CC462-$R462)&gt;0),$V462/365*(CD462-CC462+1),IF(AND(($S462-CD462)&lt;=0,(CC462-$R462)&gt;0),$V462/365*($S462-CC462+1),$V462/365*(CD462-$R462+1))))),0)</f>
        <v>0</v>
      </c>
      <c r="CF462" s="159">
        <f>CD462+1</f>
        <v>46266</v>
      </c>
      <c r="CG462" s="159">
        <f>CF462+29</f>
        <v>46295</v>
      </c>
      <c r="CH462" s="163">
        <f>IFERROR(IF(($R462-CG462)&gt;=0,0,IF(($S462-CF462)&lt;0,0,IF(AND(($S462-CG462)&gt;0,(CF462-$R462)&gt;0),$V462/365*(CG462-CF462+1),IF(AND(($S462-CG462)&lt;=0,(CF462-$R462)&gt;0),$V462/365*($S462-CF462+1),$V462/365*(CG462-$R462+1))))),0)</f>
        <v>0</v>
      </c>
      <c r="CI462" s="159">
        <f>CG462+1</f>
        <v>46296</v>
      </c>
      <c r="CJ462" s="159">
        <f>CI462+30</f>
        <v>46326</v>
      </c>
      <c r="CK462" s="163">
        <f>IFERROR(IF(($R462-CJ462)&gt;=0,0,IF(($S462-CI462)&lt;0,0,IF(AND(($S462-CJ462)&gt;0,(CI462-$R462)&gt;0),$V462/365*(CJ462-CI462+1),IF(AND(($S462-CJ462)&lt;=0,(CI462-$R462)&gt;0),$V462/365*($S462-CI462+1),$V462/365*(CJ462-$R462+1))))),0)</f>
        <v>0</v>
      </c>
      <c r="CL462" s="159">
        <f>CJ462+1</f>
        <v>46327</v>
      </c>
      <c r="CM462" s="159">
        <f>CL462+29</f>
        <v>46356</v>
      </c>
      <c r="CN462" s="163">
        <f>IFERROR(IF(($R462-CM462)&gt;=0,0,IF(($S462-CL462)&lt;0,0,IF(AND(($S462-CM462)&gt;0,(CL462-$R462)&gt;0),$V462/365*(CM462-CL462+1),IF(AND(($S462-CM462)&lt;=0,(CL462-$R462)&gt;0),$V462/365*($S462-CL462+1),$V462/365*(CM462-$R462+1))))),0)</f>
        <v>0</v>
      </c>
      <c r="CO462" s="159">
        <f>CM462+1</f>
        <v>46357</v>
      </c>
      <c r="CP462" s="159">
        <f>CO462+30</f>
        <v>46387</v>
      </c>
      <c r="CQ462" s="163">
        <f>IFERROR(IF(($R462-CP462)&gt;=0,0,IF(($S462-CO462)&lt;0,0,IF(AND(($S462-CP462)&gt;0,(CO462-$R462)&gt;0),$V462/365*(CP462-CO462+1),IF(AND(($S462-CP462)&lt;=0,(CO462-$R462)&gt;0),$V462/365*($S462-CO462+1),$V462/365*(CP462-$R462+1))))),0)</f>
        <v>0</v>
      </c>
    </row>
    <row r="463" s="85" customFormat="1" ht="24" customHeight="1" outlineLevel="3" spans="1:95">
      <c r="A463" s="124"/>
      <c r="B463" s="125"/>
      <c r="C463" s="126"/>
      <c r="D463" s="124"/>
      <c r="E463" s="125"/>
      <c r="F463" s="125"/>
      <c r="G463" s="125"/>
      <c r="H463" s="127"/>
      <c r="I463" s="127"/>
      <c r="J463" s="127">
        <f>Z463+AC463+AF463+AI463+AL463+AO463+AR463+AU463+AX463+BA463+BD463+BG463</f>
        <v>0</v>
      </c>
      <c r="K463" s="127">
        <f>K462+1</f>
        <v>4</v>
      </c>
      <c r="L463" s="152"/>
      <c r="M463" s="153">
        <f>IFERROR(VLOOKUP($L463,'2-2 引出数据_合同数据仓库'!$B$2:$BP$10000,3,FALSE),0)</f>
        <v>0</v>
      </c>
      <c r="N463" s="127"/>
      <c r="O463" s="153">
        <f>IFERROR(VLOOKUP((LEFT(VLOOKUP($L463,'2-2 引出数据_合同数据仓库'!$B$2:$BP$10000,64,FALSE),15)&amp;(RIGHT(VLOOKUP($L463,'2-2 引出数据_合同数据仓库'!$B$2:$BP$10000,64,FALSE),4)+1)),'2-2 引出数据_合同数据仓库'!$B$2:$BP$10000,3,FALSE),0)</f>
        <v>0</v>
      </c>
      <c r="P463" s="127"/>
      <c r="Q463" s="127">
        <f>IFERROR(VLOOKUP($L463,'2-2 引出数据_合同数据仓库'!$B$2:$BP$10000,28,FALSE),0)</f>
        <v>0</v>
      </c>
      <c r="R463" s="127">
        <f>IFERROR(VLOOKUP($L463,'2-2 引出数据_合同数据仓库'!$B$2:$BP$10000,29,FALSE),0)</f>
        <v>0</v>
      </c>
      <c r="S463" s="127">
        <f>IFERROR(VLOOKUP($L463,'2-2 引出数据_合同数据仓库'!$B$2:$BP$10000,4,FALSE),0)</f>
        <v>0</v>
      </c>
      <c r="T463" s="127"/>
      <c r="U463" s="127">
        <f>IFERROR(VLOOKUP($L463,'2-2 引出数据_合同数据仓库'!$B$2:$BP$10000,15,FALSE),0)</f>
        <v>0</v>
      </c>
      <c r="V463" s="127">
        <f>U463/(S463-R463+1)*365</f>
        <v>0</v>
      </c>
      <c r="W463" s="127"/>
      <c r="X463" s="159">
        <v>45658</v>
      </c>
      <c r="Y463" s="159">
        <f>X463+30</f>
        <v>45688</v>
      </c>
      <c r="Z463" s="163">
        <f>IFERROR(IF(($R463-Y463)&gt;=0,0,IF(($S463-X463)&lt;0,0,IF(AND(($S463-Y463)&gt;0,(X463-$R463)&gt;0),$V463/365*(Y463-X463+1),IF(AND(($S463-Y463)&lt;=0,(X463-$R463)&gt;0),$V463/365*($S463-X463+1),$V463/365*(Y463-$R463+1))))),0)</f>
        <v>0</v>
      </c>
      <c r="AA463" s="159">
        <f>Y463+1</f>
        <v>45689</v>
      </c>
      <c r="AB463" s="159">
        <f>AA463+27</f>
        <v>45716</v>
      </c>
      <c r="AC463" s="163">
        <f>IFERROR(IF(($R463-AB463)&gt;=0,0,IF(($S463-AA463)&lt;0,0,IF(AND(($S463-AB463)&gt;0,(AA463-$R463)&gt;0),$V463/365*(AB463-AA463+1),IF(AND(($S463-AB463)&lt;=0,(AA463-$R463)&gt;0),$V463/365*($S463-AA463+1),$V463/365*(AB463-$R463+1))))),0)</f>
        <v>0</v>
      </c>
      <c r="AD463" s="159">
        <f>AB463+1</f>
        <v>45717</v>
      </c>
      <c r="AE463" s="159">
        <f>AD463+30</f>
        <v>45747</v>
      </c>
      <c r="AF463" s="163">
        <f>IFERROR(IF(($R463-AE463)&gt;=0,0,IF(($S463-AD463)&lt;0,0,IF(AND(($S463-AE463)&gt;0,(AD463-$R463)&gt;0),$V463/365*(AE463-AD463+1),IF(AND(($S463-AE463)&lt;=0,(AD463-$R463)&gt;0),$V463/365*($S463-AD463+1),$V463/365*(AE463-$R463+1))))),0)</f>
        <v>0</v>
      </c>
      <c r="AG463" s="159">
        <f>AE463+1</f>
        <v>45748</v>
      </c>
      <c r="AH463" s="159">
        <f>AG463+29</f>
        <v>45777</v>
      </c>
      <c r="AI463" s="163">
        <f>IFERROR(IF(($R463-AH463)&gt;=0,0,IF(($S463-AG463)&lt;0,0,IF(AND(($S463-AH463)&gt;0,(AG463-$R463)&gt;0),$V463/365*(AH463-AG463+1),IF(AND(($S463-AH463)&lt;=0,(AG463-$R463)&gt;0),$V463/365*($S463-AG463+1),$V463/365*(AH463-$R463+1))))),0)</f>
        <v>0</v>
      </c>
      <c r="AJ463" s="159">
        <f>AH463+1</f>
        <v>45778</v>
      </c>
      <c r="AK463" s="159">
        <f>AJ463+30</f>
        <v>45808</v>
      </c>
      <c r="AL463" s="163">
        <f>IFERROR(IF(($R463-AK463)&gt;=0,0,IF(($S463-AJ463)&lt;0,0,IF(AND(($S463-AK463)&gt;0,(AJ463-$R463)&gt;0),$V463/365*(AK463-AJ463+1),IF(AND(($S463-AK463)&lt;=0,(AJ463-$R463)&gt;0),$V463/365*($S463-AJ463+1),$V463/365*(AK463-$R463+1))))),0)</f>
        <v>0</v>
      </c>
      <c r="AM463" s="159">
        <f>AK463+1</f>
        <v>45809</v>
      </c>
      <c r="AN463" s="159">
        <f>AM463+29</f>
        <v>45838</v>
      </c>
      <c r="AO463" s="163">
        <f>IFERROR(IF(($R463-AN463)&gt;=0,0,IF(($S463-AM463)&lt;0,0,IF(AND(($S463-AN463)&gt;0,(AM463-$R463)&gt;0),$V463/365*(AN463-AM463+1),IF(AND(($S463-AN463)&lt;=0,(AM463-$R463)&gt;0),$V463/365*($S463-AM463+1),$V463/365*(AN463-$R463+1))))),0)</f>
        <v>0</v>
      </c>
      <c r="AP463" s="159">
        <f>AN463+1</f>
        <v>45839</v>
      </c>
      <c r="AQ463" s="159">
        <f>AP463+30</f>
        <v>45869</v>
      </c>
      <c r="AR463" s="163">
        <f>IFERROR(IF(($R463-AQ463)&gt;=0,0,IF(($S463-AP463)&lt;0,0,IF(AND(($S463-AQ463)&gt;0,(AP463-$R463)&gt;0),$V463/365*(AQ463-AP463+1),IF(AND(($S463-AQ463)&lt;=0,(AP463-$R463)&gt;0),$V463/365*($S463-AP463+1),$V463/365*(AQ463-$R463+1))))),0)</f>
        <v>0</v>
      </c>
      <c r="AS463" s="159">
        <f>AQ463+1</f>
        <v>45870</v>
      </c>
      <c r="AT463" s="159">
        <f>AS463+30</f>
        <v>45900</v>
      </c>
      <c r="AU463" s="163">
        <f>IFERROR(IF(($R463-AT463)&gt;=0,0,IF(($S463-AS463)&lt;0,0,IF(AND(($S463-AT463)&gt;0,(AS463-$R463)&gt;0),$V463/365*(AT463-AS463+1),IF(AND(($S463-AT463)&lt;=0,(AS463-$R463)&gt;0),$V463/365*($S463-AS463+1),$V463/365*(AT463-$R463+1))))),0)</f>
        <v>0</v>
      </c>
      <c r="AV463" s="159">
        <f>AT463+1</f>
        <v>45901</v>
      </c>
      <c r="AW463" s="159">
        <f>AV463+29</f>
        <v>45930</v>
      </c>
      <c r="AX463" s="163">
        <f>IFERROR(IF(($R463-AW463)&gt;=0,0,IF(($S463-AV463)&lt;0,0,IF(AND(($S463-AW463)&gt;0,(AV463-$R463)&gt;0),$V463/365*(AW463-AV463+1),IF(AND(($S463-AW463)&lt;=0,(AV463-$R463)&gt;0),$V463/365*($S463-AV463+1),$V463/365*(AW463-$R463+1))))),0)</f>
        <v>0</v>
      </c>
      <c r="AY463" s="159">
        <f>AW463+1</f>
        <v>45931</v>
      </c>
      <c r="AZ463" s="159">
        <f>AY463+30</f>
        <v>45961</v>
      </c>
      <c r="BA463" s="163">
        <f>IFERROR(IF(($R463-AZ463)&gt;=0,0,IF(($S463-AY463)&lt;0,0,IF(AND(($S463-AZ463)&gt;0,(AY463-$R463)&gt;0),$V463/365*(AZ463-AY463+1),IF(AND(($S463-AZ463)&lt;=0,(AY463-$R463)&gt;0),$V463/365*($S463-AY463+1),$V463/365*(AZ463-$R463+1))))),0)</f>
        <v>0</v>
      </c>
      <c r="BB463" s="159">
        <f>AZ463+1</f>
        <v>45962</v>
      </c>
      <c r="BC463" s="159">
        <f>BB463+29</f>
        <v>45991</v>
      </c>
      <c r="BD463" s="163">
        <f>IFERROR(IF(($R463-BC463)&gt;=0,0,IF(($S463-BB463)&lt;0,0,IF(AND(($S463-BC463)&gt;0,(BB463-$R463)&gt;0),$V463/365*(BC463-BB463+1),IF(AND(($S463-BC463)&lt;=0,(BB463-$R463)&gt;0),$V463/365*($S463-BB463+1),$V463/365*(BC463-$R463+1))))),0)</f>
        <v>0</v>
      </c>
      <c r="BE463" s="159">
        <f>BC463+1</f>
        <v>45992</v>
      </c>
      <c r="BF463" s="159">
        <f>BE463+30</f>
        <v>46022</v>
      </c>
      <c r="BG463" s="163">
        <f>IFERROR(IF(($R463-BF463)&gt;=0,0,IF(($S463-BE463)&lt;0,0,IF(AND(($S463-BF463)&gt;0,(BE463-$R463)&gt;0),$V463/365*(BF463-BE463+1),IF(AND(($S463-BF463)&lt;=0,(BE463-$R463)&gt;0),$V463/365*($S463-BE463+1),$V463/365*(BF463-$R463+1))))),0)</f>
        <v>0</v>
      </c>
      <c r="BH463" s="159">
        <v>46023</v>
      </c>
      <c r="BI463" s="159">
        <f>BH463+30</f>
        <v>46053</v>
      </c>
      <c r="BJ463" s="163">
        <f>IFERROR(IF(($R463-BI463)&gt;=0,0,IF(($S463-BH463)&lt;0,0,IF(AND(($S463-BI463)&gt;0,(BH463-$R463)&gt;0),$V463/365*(BI463-BH463+1),IF(AND(($S463-BI463)&lt;=0,(BH463-$R463)&gt;0),$V463/365*($S463-BH463+1),$V463/365*(BI463-$R463+1))))),0)</f>
        <v>0</v>
      </c>
      <c r="BK463" s="159">
        <f>BI463+1</f>
        <v>46054</v>
      </c>
      <c r="BL463" s="159">
        <f>BK463+27</f>
        <v>46081</v>
      </c>
      <c r="BM463" s="163">
        <f>IFERROR(IF(($R463-BL463)&gt;=0,0,IF(($S463-BK463)&lt;0,0,IF(AND(($S463-BL463)&gt;0,(BK463-$R463)&gt;0),$V463/365*(BL463-BK463+1),IF(AND(($S463-BL463)&lt;=0,(BK463-$R463)&gt;0),$V463/365*($S463-BK463+1),$V463/365*(BL463-$R463+1))))),0)</f>
        <v>0</v>
      </c>
      <c r="BN463" s="159">
        <f>BL463+1</f>
        <v>46082</v>
      </c>
      <c r="BO463" s="159">
        <f>BN463+30</f>
        <v>46112</v>
      </c>
      <c r="BP463" s="163">
        <f>IFERROR(IF(($R463-BO463)&gt;=0,0,IF(($S463-BN463)&lt;0,0,IF(AND(($S463-BO463)&gt;0,(BN463-$R463)&gt;0),$V463/365*(BO463-BN463+1),IF(AND(($S463-BO463)&lt;=0,(BN463-$R463)&gt;0),$V463/365*($S463-BN463+1),$V463/365*(BO463-$R463+1))))),0)</f>
        <v>0</v>
      </c>
      <c r="BQ463" s="159">
        <f>BO463+1</f>
        <v>46113</v>
      </c>
      <c r="BR463" s="159">
        <f>BQ463+29</f>
        <v>46142</v>
      </c>
      <c r="BS463" s="163">
        <f>IFERROR(IF(($R463-BR463)&gt;=0,0,IF(($S463-BQ463)&lt;0,0,IF(AND(($S463-BR463)&gt;0,(BQ463-$R463)&gt;0),$V463/365*(BR463-BQ463+1),IF(AND(($S463-BR463)&lt;=0,(BQ463-$R463)&gt;0),$V463/365*($S463-BQ463+1),$V463/365*(BR463-$R463+1))))),0)</f>
        <v>0</v>
      </c>
      <c r="BT463" s="159">
        <f>BR463+1</f>
        <v>46143</v>
      </c>
      <c r="BU463" s="159">
        <f>BT463+30</f>
        <v>46173</v>
      </c>
      <c r="BV463" s="163">
        <f>IFERROR(IF(($R463-BU463)&gt;=0,0,IF(($S463-BT463)&lt;0,0,IF(AND(($S463-BU463)&gt;0,(BT463-$R463)&gt;0),$V463/365*(BU463-BT463+1),IF(AND(($S463-BU463)&lt;=0,(BT463-$R463)&gt;0),$V463/365*($S463-BT463+1),$V463/365*(BU463-$R463+1))))),0)</f>
        <v>0</v>
      </c>
      <c r="BW463" s="159">
        <f>BU463+1</f>
        <v>46174</v>
      </c>
      <c r="BX463" s="159">
        <f>BW463+29</f>
        <v>46203</v>
      </c>
      <c r="BY463" s="163">
        <f>IFERROR(IF(($R463-BX463)&gt;=0,0,IF(($S463-BW463)&lt;0,0,IF(AND(($S463-BX463)&gt;0,(BW463-$R463)&gt;0),$V463/365*(BX463-BW463+1),IF(AND(($S463-BX463)&lt;=0,(BW463-$R463)&gt;0),$V463/365*($S463-BW463+1),$V463/365*(BX463-$R463+1))))),0)</f>
        <v>0</v>
      </c>
      <c r="BZ463" s="159">
        <f>BX463+1</f>
        <v>46204</v>
      </c>
      <c r="CA463" s="159">
        <f>BZ463+30</f>
        <v>46234</v>
      </c>
      <c r="CB463" s="163">
        <f>IFERROR(IF(($R463-CA463)&gt;=0,0,IF(($S463-BZ463)&lt;0,0,IF(AND(($S463-CA463)&gt;0,(BZ463-$R463)&gt;0),$V463/365*(CA463-BZ463+1),IF(AND(($S463-CA463)&lt;=0,(BZ463-$R463)&gt;0),$V463/365*($S463-BZ463+1),$V463/365*(CA463-$R463+1))))),0)</f>
        <v>0</v>
      </c>
      <c r="CC463" s="159">
        <f>CA463+1</f>
        <v>46235</v>
      </c>
      <c r="CD463" s="159">
        <f>CC463+30</f>
        <v>46265</v>
      </c>
      <c r="CE463" s="163">
        <f>IFERROR(IF(($R463-CD463)&gt;=0,0,IF(($S463-CC463)&lt;0,0,IF(AND(($S463-CD463)&gt;0,(CC463-$R463)&gt;0),$V463/365*(CD463-CC463+1),IF(AND(($S463-CD463)&lt;=0,(CC463-$R463)&gt;0),$V463/365*($S463-CC463+1),$V463/365*(CD463-$R463+1))))),0)</f>
        <v>0</v>
      </c>
      <c r="CF463" s="159">
        <f>CD463+1</f>
        <v>46266</v>
      </c>
      <c r="CG463" s="159">
        <f>CF463+29</f>
        <v>46295</v>
      </c>
      <c r="CH463" s="163">
        <f>IFERROR(IF(($R463-CG463)&gt;=0,0,IF(($S463-CF463)&lt;0,0,IF(AND(($S463-CG463)&gt;0,(CF463-$R463)&gt;0),$V463/365*(CG463-CF463+1),IF(AND(($S463-CG463)&lt;=0,(CF463-$R463)&gt;0),$V463/365*($S463-CF463+1),$V463/365*(CG463-$R463+1))))),0)</f>
        <v>0</v>
      </c>
      <c r="CI463" s="159">
        <f>CG463+1</f>
        <v>46296</v>
      </c>
      <c r="CJ463" s="159">
        <f>CI463+30</f>
        <v>46326</v>
      </c>
      <c r="CK463" s="163">
        <f>IFERROR(IF(($R463-CJ463)&gt;=0,0,IF(($S463-CI463)&lt;0,0,IF(AND(($S463-CJ463)&gt;0,(CI463-$R463)&gt;0),$V463/365*(CJ463-CI463+1),IF(AND(($S463-CJ463)&lt;=0,(CI463-$R463)&gt;0),$V463/365*($S463-CI463+1),$V463/365*(CJ463-$R463+1))))),0)</f>
        <v>0</v>
      </c>
      <c r="CL463" s="159">
        <f>CJ463+1</f>
        <v>46327</v>
      </c>
      <c r="CM463" s="159">
        <f>CL463+29</f>
        <v>46356</v>
      </c>
      <c r="CN463" s="163">
        <f>IFERROR(IF(($R463-CM463)&gt;=0,0,IF(($S463-CL463)&lt;0,0,IF(AND(($S463-CM463)&gt;0,(CL463-$R463)&gt;0),$V463/365*(CM463-CL463+1),IF(AND(($S463-CM463)&lt;=0,(CL463-$R463)&gt;0),$V463/365*($S463-CL463+1),$V463/365*(CM463-$R463+1))))),0)</f>
        <v>0</v>
      </c>
      <c r="CO463" s="159">
        <f>CM463+1</f>
        <v>46357</v>
      </c>
      <c r="CP463" s="159">
        <f>CO463+30</f>
        <v>46387</v>
      </c>
      <c r="CQ463" s="163">
        <f>IFERROR(IF(($R463-CP463)&gt;=0,0,IF(($S463-CO463)&lt;0,0,IF(AND(($S463-CP463)&gt;0,(CO463-$R463)&gt;0),$V463/365*(CP463-CO463+1),IF(AND(($S463-CP463)&lt;=0,(CO463-$R463)&gt;0),$V463/365*($S463-CO463+1),$V463/365*(CP463-$R463+1))))),0)</f>
        <v>0</v>
      </c>
    </row>
    <row r="464" s="85" customFormat="1" ht="24" customHeight="1" outlineLevel="4" spans="1:95">
      <c r="A464" s="128" t="s">
        <v>2815</v>
      </c>
      <c r="B464" s="129"/>
      <c r="C464" s="129"/>
      <c r="D464" s="129"/>
      <c r="E464" s="129"/>
      <c r="F464" s="129"/>
      <c r="G464" s="130"/>
      <c r="H464" s="131"/>
      <c r="I464" s="131"/>
      <c r="J464" s="131"/>
      <c r="K464" s="131"/>
      <c r="L464" s="154"/>
      <c r="M464" s="154"/>
      <c r="N464" s="131"/>
      <c r="O464" s="131"/>
      <c r="P464" s="131"/>
      <c r="Q464" s="131"/>
      <c r="R464" s="131"/>
      <c r="S464" s="131"/>
      <c r="T464" s="131"/>
      <c r="U464" s="131"/>
      <c r="V464" s="131"/>
      <c r="W464" s="131"/>
      <c r="X464" s="131"/>
      <c r="Y464" s="131"/>
      <c r="Z464" s="131"/>
      <c r="AA464" s="131"/>
      <c r="AB464" s="131"/>
      <c r="AC464" s="131"/>
      <c r="AD464" s="131"/>
      <c r="AE464" s="131"/>
      <c r="AF464" s="131"/>
      <c r="AG464" s="131"/>
      <c r="AH464" s="131"/>
      <c r="AI464" s="131"/>
      <c r="AJ464" s="131"/>
      <c r="AK464" s="131"/>
      <c r="AL464" s="131"/>
      <c r="AM464" s="131"/>
      <c r="AN464" s="131"/>
      <c r="AO464" s="131"/>
      <c r="AP464" s="131"/>
      <c r="AQ464" s="131"/>
      <c r="AR464" s="131"/>
      <c r="AS464" s="131"/>
      <c r="AT464" s="131"/>
      <c r="AU464" s="131"/>
      <c r="AV464" s="131"/>
      <c r="AW464" s="131"/>
      <c r="AX464" s="131"/>
      <c r="AY464" s="131"/>
      <c r="AZ464" s="131"/>
      <c r="BA464" s="131"/>
      <c r="BB464" s="131"/>
      <c r="BC464" s="131"/>
      <c r="BD464" s="131"/>
      <c r="BE464" s="131"/>
      <c r="BF464" s="131"/>
      <c r="BG464" s="131"/>
      <c r="BH464" s="131"/>
      <c r="BI464" s="131"/>
      <c r="BJ464" s="131"/>
      <c r="BK464" s="131"/>
      <c r="BL464" s="131"/>
      <c r="BM464" s="131"/>
      <c r="BN464" s="131"/>
      <c r="BO464" s="131"/>
      <c r="BP464" s="131"/>
      <c r="BQ464" s="131"/>
      <c r="BR464" s="131"/>
      <c r="BS464" s="131"/>
      <c r="BT464" s="131"/>
      <c r="BU464" s="131"/>
      <c r="BV464" s="131"/>
      <c r="BW464" s="131"/>
      <c r="BX464" s="131"/>
      <c r="BY464" s="131"/>
      <c r="BZ464" s="131"/>
      <c r="CA464" s="131"/>
      <c r="CB464" s="131"/>
      <c r="CC464" s="131"/>
      <c r="CD464" s="131"/>
      <c r="CE464" s="131"/>
      <c r="CF464" s="131"/>
      <c r="CG464" s="131"/>
      <c r="CH464" s="131"/>
      <c r="CI464" s="131"/>
      <c r="CJ464" s="131"/>
      <c r="CK464" s="131"/>
      <c r="CL464" s="131"/>
      <c r="CM464" s="131"/>
      <c r="CN464" s="131"/>
      <c r="CO464" s="131"/>
      <c r="CP464" s="131"/>
      <c r="CQ464" s="131"/>
    </row>
    <row r="465" ht="24" customHeight="1" outlineLevel="2" spans="1:95">
      <c r="A465" s="49"/>
      <c r="B465" s="117" t="s">
        <v>793</v>
      </c>
      <c r="C465" s="118" t="s">
        <v>1548</v>
      </c>
      <c r="D465" s="49" t="s">
        <v>1549</v>
      </c>
      <c r="E465" s="117"/>
      <c r="F465" s="117"/>
      <c r="G465" s="117"/>
      <c r="H465" s="119">
        <f>X465+AA465+AD465+AG465+AJ465+AM465+AP465+AS465+AV465+AY465+BB465+BE465</f>
        <v>0</v>
      </c>
      <c r="I465" s="119">
        <f>Y465+AB465+AE465+AH465+AK465+AN465+AQ465+AT465+AW465+AZ465+BC465+BF465</f>
        <v>0</v>
      </c>
      <c r="J465" s="119">
        <f>Z465+AC465+AF465+AI465+AL465+AO465+AR465+AU465+AX465+BA465+BD465+BG465</f>
        <v>0</v>
      </c>
      <c r="K465" s="119"/>
      <c r="L465" s="150"/>
      <c r="M465" s="150"/>
      <c r="N465" s="119"/>
      <c r="O465" s="119"/>
      <c r="P465" s="119"/>
      <c r="Q465" s="119"/>
      <c r="R465" s="119"/>
      <c r="S465" s="119"/>
      <c r="T465" s="119"/>
      <c r="U465" s="119"/>
      <c r="V465" s="119"/>
      <c r="W465" s="119"/>
      <c r="X465" s="119">
        <f>VLOOKUP($C465,'1 预算编制表单'!$C:$BJ,27,FALSE)</f>
        <v>0</v>
      </c>
      <c r="Y465" s="119">
        <f>X465-Z465</f>
        <v>0</v>
      </c>
      <c r="Z465" s="119">
        <f>SUM(Z466:Z470)</f>
        <v>0</v>
      </c>
      <c r="AA465" s="119">
        <f>VLOOKUP($C465,'1 预算编制表单'!$C:$BJ,30,FALSE)</f>
        <v>0</v>
      </c>
      <c r="AB465" s="119">
        <f>AA465-AC465</f>
        <v>0</v>
      </c>
      <c r="AC465" s="119">
        <f>SUM(AC466:AC470)</f>
        <v>0</v>
      </c>
      <c r="AD465" s="119">
        <f>VLOOKUP($C465,'1 预算编制表单'!$C:$BJ,33,FALSE)</f>
        <v>0</v>
      </c>
      <c r="AE465" s="119">
        <f>AD465-AF465</f>
        <v>0</v>
      </c>
      <c r="AF465" s="119">
        <f>SUM(AF466:AF470)</f>
        <v>0</v>
      </c>
      <c r="AG465" s="119">
        <f>VLOOKUP($C465,'1 预算编制表单'!$C:$BJ,36,FALSE)</f>
        <v>0</v>
      </c>
      <c r="AH465" s="119">
        <f>AG465-AI465</f>
        <v>0</v>
      </c>
      <c r="AI465" s="119">
        <f>SUM(AI466:AI470)</f>
        <v>0</v>
      </c>
      <c r="AJ465" s="119">
        <f>VLOOKUP($C465,'1 预算编制表单'!$C:$BJ,39,FALSE)</f>
        <v>0</v>
      </c>
      <c r="AK465" s="119">
        <f>AJ465-AL465</f>
        <v>0</v>
      </c>
      <c r="AL465" s="119">
        <f>SUM(AL466:AL470)</f>
        <v>0</v>
      </c>
      <c r="AM465" s="119">
        <f>VLOOKUP($C465,'1 预算编制表单'!$C:$BJ,42,FALSE)</f>
        <v>0</v>
      </c>
      <c r="AN465" s="119">
        <f>AM465-AO465</f>
        <v>0</v>
      </c>
      <c r="AO465" s="119">
        <f>SUM(AO466:AO470)</f>
        <v>0</v>
      </c>
      <c r="AP465" s="119">
        <f>VLOOKUP($C465,'1 预算编制表单'!$C:$BJ,45,FALSE)</f>
        <v>0</v>
      </c>
      <c r="AQ465" s="119">
        <f>AP465-AR465</f>
        <v>0</v>
      </c>
      <c r="AR465" s="119">
        <f>SUM(AR466:AR470)</f>
        <v>0</v>
      </c>
      <c r="AS465" s="119">
        <f>VLOOKUP($C465,'1 预算编制表单'!$C:$BJ,48,FALSE)</f>
        <v>0</v>
      </c>
      <c r="AT465" s="119">
        <f>AS465-AU465</f>
        <v>0</v>
      </c>
      <c r="AU465" s="119">
        <f>SUM(AU466:AU470)</f>
        <v>0</v>
      </c>
      <c r="AV465" s="119">
        <f>VLOOKUP($C465,'1 预算编制表单'!$C:$BJ,51,FALSE)</f>
        <v>0</v>
      </c>
      <c r="AW465" s="119">
        <f>AV465-AX465</f>
        <v>0</v>
      </c>
      <c r="AX465" s="119">
        <f>SUM(AX466:AX470)</f>
        <v>0</v>
      </c>
      <c r="AY465" s="119">
        <f>VLOOKUP($C465,'1 预算编制表单'!$C:$BJ,54,FALSE)</f>
        <v>0</v>
      </c>
      <c r="AZ465" s="119">
        <f>AY465-BA465</f>
        <v>0</v>
      </c>
      <c r="BA465" s="119">
        <f>SUM(BA466:BA470)</f>
        <v>0</v>
      </c>
      <c r="BB465" s="119">
        <f>VLOOKUP($C465,'1 预算编制表单'!$C:$BJ,57,FALSE)</f>
        <v>0</v>
      </c>
      <c r="BC465" s="119">
        <f>BB465-BD465</f>
        <v>0</v>
      </c>
      <c r="BD465" s="119">
        <f>SUM(BD466:BD470)</f>
        <v>0</v>
      </c>
      <c r="BE465" s="119">
        <f>VLOOKUP($C465,'1 预算编制表单'!$C:$BJ,60,FALSE)</f>
        <v>0</v>
      </c>
      <c r="BF465" s="119">
        <f>BE465-BG465</f>
        <v>0</v>
      </c>
      <c r="BG465" s="119">
        <f>SUM(BG466:BG470)</f>
        <v>0</v>
      </c>
      <c r="BH465" s="119">
        <f>VLOOKUP($C465,'1 预算编制表单'!$C:$BJ,27,FALSE)</f>
        <v>0</v>
      </c>
      <c r="BI465" s="119">
        <f>BH465-BJ465</f>
        <v>0</v>
      </c>
      <c r="BJ465" s="119">
        <f>SUM(BJ466:BJ470)</f>
        <v>0</v>
      </c>
      <c r="BK465" s="119">
        <f>VLOOKUP($C465,'1 预算编制表单'!$C:$BJ,30,FALSE)</f>
        <v>0</v>
      </c>
      <c r="BL465" s="119">
        <f>BK465-BM465</f>
        <v>0</v>
      </c>
      <c r="BM465" s="119">
        <f>SUM(BM466:BM470)</f>
        <v>0</v>
      </c>
      <c r="BN465" s="119">
        <f>VLOOKUP($C465,'1 预算编制表单'!$C:$BJ,33,FALSE)</f>
        <v>0</v>
      </c>
      <c r="BO465" s="119">
        <f>BN465-BP465</f>
        <v>0</v>
      </c>
      <c r="BP465" s="119">
        <f>SUM(BP466:BP470)</f>
        <v>0</v>
      </c>
      <c r="BQ465" s="119">
        <f>VLOOKUP($C465,'1 预算编制表单'!$C:$BJ,36,FALSE)</f>
        <v>0</v>
      </c>
      <c r="BR465" s="119">
        <f>BQ465-BS465</f>
        <v>0</v>
      </c>
      <c r="BS465" s="119">
        <f>SUM(BS466:BS470)</f>
        <v>0</v>
      </c>
      <c r="BT465" s="119">
        <f>VLOOKUP($C465,'1 预算编制表单'!$C:$BJ,39,FALSE)</f>
        <v>0</v>
      </c>
      <c r="BU465" s="119">
        <f>BT465-BV465</f>
        <v>0</v>
      </c>
      <c r="BV465" s="119">
        <f>SUM(BV466:BV470)</f>
        <v>0</v>
      </c>
      <c r="BW465" s="119">
        <f>VLOOKUP($C465,'1 预算编制表单'!$C:$BJ,42,FALSE)</f>
        <v>0</v>
      </c>
      <c r="BX465" s="119">
        <f>BW465-BY465</f>
        <v>0</v>
      </c>
      <c r="BY465" s="119">
        <f>SUM(BY466:BY470)</f>
        <v>0</v>
      </c>
      <c r="BZ465" s="119">
        <f>VLOOKUP($C465,'1 预算编制表单'!$C:$BJ,45,FALSE)</f>
        <v>0</v>
      </c>
      <c r="CA465" s="119">
        <f>BZ465-CB465</f>
        <v>0</v>
      </c>
      <c r="CB465" s="119">
        <f>SUM(CB466:CB470)</f>
        <v>0</v>
      </c>
      <c r="CC465" s="119">
        <f>VLOOKUP($C465,'1 预算编制表单'!$C:$BJ,48,FALSE)</f>
        <v>0</v>
      </c>
      <c r="CD465" s="119">
        <f>CC465-CE465</f>
        <v>0</v>
      </c>
      <c r="CE465" s="119">
        <f>SUM(CE466:CE470)</f>
        <v>0</v>
      </c>
      <c r="CF465" s="119">
        <f>VLOOKUP($C465,'1 预算编制表单'!$C:$BJ,51,FALSE)</f>
        <v>0</v>
      </c>
      <c r="CG465" s="119">
        <f>CF465-CH465</f>
        <v>0</v>
      </c>
      <c r="CH465" s="119">
        <f>SUM(CH466:CH470)</f>
        <v>0</v>
      </c>
      <c r="CI465" s="119">
        <f>VLOOKUP($C465,'1 预算编制表单'!$C:$BJ,54,FALSE)</f>
        <v>0</v>
      </c>
      <c r="CJ465" s="119">
        <f>CI465-CK465</f>
        <v>0</v>
      </c>
      <c r="CK465" s="119">
        <f>SUM(CK466:CK470)</f>
        <v>0</v>
      </c>
      <c r="CL465" s="119">
        <f>VLOOKUP($C465,'1 预算编制表单'!$C:$BJ,57,FALSE)</f>
        <v>0</v>
      </c>
      <c r="CM465" s="119">
        <f>CL465-CN465</f>
        <v>0</v>
      </c>
      <c r="CN465" s="119">
        <f>SUM(CN466:CN470)</f>
        <v>0</v>
      </c>
      <c r="CO465" s="119">
        <f>VLOOKUP($C465,'1 预算编制表单'!$C:$BJ,60,FALSE)</f>
        <v>0</v>
      </c>
      <c r="CP465" s="119">
        <f>CO465-CQ465</f>
        <v>0</v>
      </c>
      <c r="CQ465" s="119">
        <f>SUM(CQ466:CQ470)</f>
        <v>0</v>
      </c>
    </row>
    <row r="466" s="85" customFormat="1" ht="24" customHeight="1" outlineLevel="3" spans="1:95">
      <c r="A466" s="124"/>
      <c r="B466" s="125"/>
      <c r="C466" s="126"/>
      <c r="D466" s="124"/>
      <c r="E466" s="125"/>
      <c r="F466" s="125"/>
      <c r="G466" s="125"/>
      <c r="H466" s="127"/>
      <c r="I466" s="127"/>
      <c r="J466" s="127">
        <f>Z466+AC466+AF466+AI466+AL466+AO466+AR466+AU466+AX466+BA466+BD466+BG466</f>
        <v>0</v>
      </c>
      <c r="K466" s="127">
        <v>1</v>
      </c>
      <c r="L466" s="152"/>
      <c r="M466" s="153">
        <f>IFERROR(VLOOKUP($L466,'2-2 引出数据_合同数据仓库'!$B$2:$BP$10000,3,FALSE),0)</f>
        <v>0</v>
      </c>
      <c r="N466" s="127"/>
      <c r="O466" s="153">
        <f>IFERROR(VLOOKUP((LEFT(VLOOKUP($L466,'2-2 引出数据_合同数据仓库'!$B$2:$BP$10000,64,FALSE),15)&amp;(RIGHT(VLOOKUP($L466,'2-2 引出数据_合同数据仓库'!$B$2:$BP$10000,64,FALSE),4)+1)),'2-2 引出数据_合同数据仓库'!$B$2:$BP$10000,3,FALSE),0)</f>
        <v>0</v>
      </c>
      <c r="P466" s="127"/>
      <c r="Q466" s="127">
        <f>IFERROR(VLOOKUP($L466,'2-2 引出数据_合同数据仓库'!$B$2:$BP$10000,28,FALSE),0)</f>
        <v>0</v>
      </c>
      <c r="R466" s="127">
        <f>IFERROR(VLOOKUP($L466,'2-2 引出数据_合同数据仓库'!$B$2:$BP$10000,29,FALSE),0)</f>
        <v>0</v>
      </c>
      <c r="S466" s="127">
        <f>IFERROR(VLOOKUP($L466,'2-2 引出数据_合同数据仓库'!$B$2:$BP$10000,4,FALSE),0)</f>
        <v>0</v>
      </c>
      <c r="T466" s="127"/>
      <c r="U466" s="127">
        <f>IFERROR(VLOOKUP($L466,'2-2 引出数据_合同数据仓库'!$B$2:$BP$10000,15,FALSE),0)</f>
        <v>0</v>
      </c>
      <c r="V466" s="127">
        <f>U466/(S466-R466+1)*365</f>
        <v>0</v>
      </c>
      <c r="W466" s="127"/>
      <c r="X466" s="159">
        <v>45658</v>
      </c>
      <c r="Y466" s="159">
        <f>X466+30</f>
        <v>45688</v>
      </c>
      <c r="Z466" s="163">
        <f>IFERROR(IF(($R466-Y466)&gt;=0,0,IF(($S466-X466)&lt;0,0,IF(AND(($S466-Y466)&gt;0,(X466-$R466)&gt;0),$V466/365*(Y466-X466+1),IF(AND(($S466-Y466)&lt;=0,(X466-$R466)&gt;0),$V466/365*($S466-X466+1),$V466/365*(Y466-$R466+1))))),0)</f>
        <v>0</v>
      </c>
      <c r="AA466" s="159">
        <f>Y466+1</f>
        <v>45689</v>
      </c>
      <c r="AB466" s="159">
        <f>AA466+27</f>
        <v>45716</v>
      </c>
      <c r="AC466" s="163">
        <f>IFERROR(IF(($R466-AB466)&gt;=0,0,IF(($S466-AA466)&lt;0,0,IF(AND(($S466-AB466)&gt;0,(AA466-$R466)&gt;0),$V466/365*(AB466-AA466+1),IF(AND(($S466-AB466)&lt;=0,(AA466-$R466)&gt;0),$V466/365*($S466-AA466+1),$V466/365*(AB466-$R466+1))))),0)</f>
        <v>0</v>
      </c>
      <c r="AD466" s="159">
        <f>AB466+1</f>
        <v>45717</v>
      </c>
      <c r="AE466" s="159">
        <f>AD466+30</f>
        <v>45747</v>
      </c>
      <c r="AF466" s="163">
        <f>IFERROR(IF(($R466-AE466)&gt;=0,0,IF(($S466-AD466)&lt;0,0,IF(AND(($S466-AE466)&gt;0,(AD466-$R466)&gt;0),$V466/365*(AE466-AD466+1),IF(AND(($S466-AE466)&lt;=0,(AD466-$R466)&gt;0),$V466/365*($S466-AD466+1),$V466/365*(AE466-$R466+1))))),0)</f>
        <v>0</v>
      </c>
      <c r="AG466" s="159">
        <f>AE466+1</f>
        <v>45748</v>
      </c>
      <c r="AH466" s="159">
        <f>AG466+29</f>
        <v>45777</v>
      </c>
      <c r="AI466" s="163">
        <f>IFERROR(IF(($R466-AH466)&gt;=0,0,IF(($S466-AG466)&lt;0,0,IF(AND(($S466-AH466)&gt;0,(AG466-$R466)&gt;0),$V466/365*(AH466-AG466+1),IF(AND(($S466-AH466)&lt;=0,(AG466-$R466)&gt;0),$V466/365*($S466-AG466+1),$V466/365*(AH466-$R466+1))))),0)</f>
        <v>0</v>
      </c>
      <c r="AJ466" s="159">
        <f>AH466+1</f>
        <v>45778</v>
      </c>
      <c r="AK466" s="159">
        <f>AJ466+30</f>
        <v>45808</v>
      </c>
      <c r="AL466" s="163">
        <f>IFERROR(IF(($R466-AK466)&gt;=0,0,IF(($S466-AJ466)&lt;0,0,IF(AND(($S466-AK466)&gt;0,(AJ466-$R466)&gt;0),$V466/365*(AK466-AJ466+1),IF(AND(($S466-AK466)&lt;=0,(AJ466-$R466)&gt;0),$V466/365*($S466-AJ466+1),$V466/365*(AK466-$R466+1))))),0)</f>
        <v>0</v>
      </c>
      <c r="AM466" s="159">
        <f>AK466+1</f>
        <v>45809</v>
      </c>
      <c r="AN466" s="159">
        <f>AM466+29</f>
        <v>45838</v>
      </c>
      <c r="AO466" s="163">
        <f>IFERROR(IF(($R466-AN466)&gt;=0,0,IF(($S466-AM466)&lt;0,0,IF(AND(($S466-AN466)&gt;0,(AM466-$R466)&gt;0),$V466/365*(AN466-AM466+1),IF(AND(($S466-AN466)&lt;=0,(AM466-$R466)&gt;0),$V466/365*($S466-AM466+1),$V466/365*(AN466-$R466+1))))),0)</f>
        <v>0</v>
      </c>
      <c r="AP466" s="159">
        <f>AN466+1</f>
        <v>45839</v>
      </c>
      <c r="AQ466" s="159">
        <f>AP466+30</f>
        <v>45869</v>
      </c>
      <c r="AR466" s="163">
        <f>IFERROR(IF(($R466-AQ466)&gt;=0,0,IF(($S466-AP466)&lt;0,0,IF(AND(($S466-AQ466)&gt;0,(AP466-$R466)&gt;0),$V466/365*(AQ466-AP466+1),IF(AND(($S466-AQ466)&lt;=0,(AP466-$R466)&gt;0),$V466/365*($S466-AP466+1),$V466/365*(AQ466-$R466+1))))),0)</f>
        <v>0</v>
      </c>
      <c r="AS466" s="159">
        <f>AQ466+1</f>
        <v>45870</v>
      </c>
      <c r="AT466" s="159">
        <f>AS466+30</f>
        <v>45900</v>
      </c>
      <c r="AU466" s="163">
        <f>IFERROR(IF(($R466-AT466)&gt;=0,0,IF(($S466-AS466)&lt;0,0,IF(AND(($S466-AT466)&gt;0,(AS466-$R466)&gt;0),$V466/365*(AT466-AS466+1),IF(AND(($S466-AT466)&lt;=0,(AS466-$R466)&gt;0),$V466/365*($S466-AS466+1),$V466/365*(AT466-$R466+1))))),0)</f>
        <v>0</v>
      </c>
      <c r="AV466" s="159">
        <f>AT466+1</f>
        <v>45901</v>
      </c>
      <c r="AW466" s="159">
        <f>AV466+29</f>
        <v>45930</v>
      </c>
      <c r="AX466" s="163">
        <f>IFERROR(IF(($R466-AW466)&gt;=0,0,IF(($S466-AV466)&lt;0,0,IF(AND(($S466-AW466)&gt;0,(AV466-$R466)&gt;0),$V466/365*(AW466-AV466+1),IF(AND(($S466-AW466)&lt;=0,(AV466-$R466)&gt;0),$V466/365*($S466-AV466+1),$V466/365*(AW466-$R466+1))))),0)</f>
        <v>0</v>
      </c>
      <c r="AY466" s="159">
        <f>AW466+1</f>
        <v>45931</v>
      </c>
      <c r="AZ466" s="159">
        <f>AY466+30</f>
        <v>45961</v>
      </c>
      <c r="BA466" s="163">
        <f>IFERROR(IF(($R466-AZ466)&gt;=0,0,IF(($S466-AY466)&lt;0,0,IF(AND(($S466-AZ466)&gt;0,(AY466-$R466)&gt;0),$V466/365*(AZ466-AY466+1),IF(AND(($S466-AZ466)&lt;=0,(AY466-$R466)&gt;0),$V466/365*($S466-AY466+1),$V466/365*(AZ466-$R466+1))))),0)</f>
        <v>0</v>
      </c>
      <c r="BB466" s="159">
        <f>AZ466+1</f>
        <v>45962</v>
      </c>
      <c r="BC466" s="159">
        <f>BB466+29</f>
        <v>45991</v>
      </c>
      <c r="BD466" s="163">
        <f>IFERROR(IF(($R466-BC466)&gt;=0,0,IF(($S466-BB466)&lt;0,0,IF(AND(($S466-BC466)&gt;0,(BB466-$R466)&gt;0),$V466/365*(BC466-BB466+1),IF(AND(($S466-BC466)&lt;=0,(BB466-$R466)&gt;0),$V466/365*($S466-BB466+1),$V466/365*(BC466-$R466+1))))),0)</f>
        <v>0</v>
      </c>
      <c r="BE466" s="159">
        <f>BC466+1</f>
        <v>45992</v>
      </c>
      <c r="BF466" s="159">
        <f>BE466+30</f>
        <v>46022</v>
      </c>
      <c r="BG466" s="163">
        <f>IFERROR(IF(($R466-BF466)&gt;=0,0,IF(($S466-BE466)&lt;0,0,IF(AND(($S466-BF466)&gt;0,(BE466-$R466)&gt;0),$V466/365*(BF466-BE466+1),IF(AND(($S466-BF466)&lt;=0,(BE466-$R466)&gt;0),$V466/365*($S466-BE466+1),$V466/365*(BF466-$R466+1))))),0)</f>
        <v>0</v>
      </c>
      <c r="BH466" s="159">
        <v>46023</v>
      </c>
      <c r="BI466" s="159">
        <f>BH466+30</f>
        <v>46053</v>
      </c>
      <c r="BJ466" s="163">
        <f>IFERROR(IF(($R466-BI466)&gt;=0,0,IF(($S466-BH466)&lt;0,0,IF(AND(($S466-BI466)&gt;0,(BH466-$R466)&gt;0),$V466/365*(BI466-BH466+1),IF(AND(($S466-BI466)&lt;=0,(BH466-$R466)&gt;0),$V466/365*($S466-BH466+1),$V466/365*(BI466-$R466+1))))),0)</f>
        <v>0</v>
      </c>
      <c r="BK466" s="159">
        <f>BI466+1</f>
        <v>46054</v>
      </c>
      <c r="BL466" s="159">
        <f>BK466+27</f>
        <v>46081</v>
      </c>
      <c r="BM466" s="163">
        <f>IFERROR(IF(($R466-BL466)&gt;=0,0,IF(($S466-BK466)&lt;0,0,IF(AND(($S466-BL466)&gt;0,(BK466-$R466)&gt;0),$V466/365*(BL466-BK466+1),IF(AND(($S466-BL466)&lt;=0,(BK466-$R466)&gt;0),$V466/365*($S466-BK466+1),$V466/365*(BL466-$R466+1))))),0)</f>
        <v>0</v>
      </c>
      <c r="BN466" s="159">
        <f>BL466+1</f>
        <v>46082</v>
      </c>
      <c r="BO466" s="159">
        <f>BN466+30</f>
        <v>46112</v>
      </c>
      <c r="BP466" s="163">
        <f>IFERROR(IF(($R466-BO466)&gt;=0,0,IF(($S466-BN466)&lt;0,0,IF(AND(($S466-BO466)&gt;0,(BN466-$R466)&gt;0),$V466/365*(BO466-BN466+1),IF(AND(($S466-BO466)&lt;=0,(BN466-$R466)&gt;0),$V466/365*($S466-BN466+1),$V466/365*(BO466-$R466+1))))),0)</f>
        <v>0</v>
      </c>
      <c r="BQ466" s="159">
        <f>BO466+1</f>
        <v>46113</v>
      </c>
      <c r="BR466" s="159">
        <f>BQ466+29</f>
        <v>46142</v>
      </c>
      <c r="BS466" s="163">
        <f>IFERROR(IF(($R466-BR466)&gt;=0,0,IF(($S466-BQ466)&lt;0,0,IF(AND(($S466-BR466)&gt;0,(BQ466-$R466)&gt;0),$V466/365*(BR466-BQ466+1),IF(AND(($S466-BR466)&lt;=0,(BQ466-$R466)&gt;0),$V466/365*($S466-BQ466+1),$V466/365*(BR466-$R466+1))))),0)</f>
        <v>0</v>
      </c>
      <c r="BT466" s="159">
        <f>BR466+1</f>
        <v>46143</v>
      </c>
      <c r="BU466" s="159">
        <f>BT466+30</f>
        <v>46173</v>
      </c>
      <c r="BV466" s="163">
        <f>IFERROR(IF(($R466-BU466)&gt;=0,0,IF(($S466-BT466)&lt;0,0,IF(AND(($S466-BU466)&gt;0,(BT466-$R466)&gt;0),$V466/365*(BU466-BT466+1),IF(AND(($S466-BU466)&lt;=0,(BT466-$R466)&gt;0),$V466/365*($S466-BT466+1),$V466/365*(BU466-$R466+1))))),0)</f>
        <v>0</v>
      </c>
      <c r="BW466" s="159">
        <f>BU466+1</f>
        <v>46174</v>
      </c>
      <c r="BX466" s="159">
        <f>BW466+29</f>
        <v>46203</v>
      </c>
      <c r="BY466" s="163">
        <f>IFERROR(IF(($R466-BX466)&gt;=0,0,IF(($S466-BW466)&lt;0,0,IF(AND(($S466-BX466)&gt;0,(BW466-$R466)&gt;0),$V466/365*(BX466-BW466+1),IF(AND(($S466-BX466)&lt;=0,(BW466-$R466)&gt;0),$V466/365*($S466-BW466+1),$V466/365*(BX466-$R466+1))))),0)</f>
        <v>0</v>
      </c>
      <c r="BZ466" s="159">
        <f>BX466+1</f>
        <v>46204</v>
      </c>
      <c r="CA466" s="159">
        <f>BZ466+30</f>
        <v>46234</v>
      </c>
      <c r="CB466" s="163">
        <f>IFERROR(IF(($R466-CA466)&gt;=0,0,IF(($S466-BZ466)&lt;0,0,IF(AND(($S466-CA466)&gt;0,(BZ466-$R466)&gt;0),$V466/365*(CA466-BZ466+1),IF(AND(($S466-CA466)&lt;=0,(BZ466-$R466)&gt;0),$V466/365*($S466-BZ466+1),$V466/365*(CA466-$R466+1))))),0)</f>
        <v>0</v>
      </c>
      <c r="CC466" s="159">
        <f>CA466+1</f>
        <v>46235</v>
      </c>
      <c r="CD466" s="159">
        <f>CC466+30</f>
        <v>46265</v>
      </c>
      <c r="CE466" s="163">
        <f>IFERROR(IF(($R466-CD466)&gt;=0,0,IF(($S466-CC466)&lt;0,0,IF(AND(($S466-CD466)&gt;0,(CC466-$R466)&gt;0),$V466/365*(CD466-CC466+1),IF(AND(($S466-CD466)&lt;=0,(CC466-$R466)&gt;0),$V466/365*($S466-CC466+1),$V466/365*(CD466-$R466+1))))),0)</f>
        <v>0</v>
      </c>
      <c r="CF466" s="159">
        <f>CD466+1</f>
        <v>46266</v>
      </c>
      <c r="CG466" s="159">
        <f>CF466+29</f>
        <v>46295</v>
      </c>
      <c r="CH466" s="163">
        <f>IFERROR(IF(($R466-CG466)&gt;=0,0,IF(($S466-CF466)&lt;0,0,IF(AND(($S466-CG466)&gt;0,(CF466-$R466)&gt;0),$V466/365*(CG466-CF466+1),IF(AND(($S466-CG466)&lt;=0,(CF466-$R466)&gt;0),$V466/365*($S466-CF466+1),$V466/365*(CG466-$R466+1))))),0)</f>
        <v>0</v>
      </c>
      <c r="CI466" s="159">
        <f>CG466+1</f>
        <v>46296</v>
      </c>
      <c r="CJ466" s="159">
        <f>CI466+30</f>
        <v>46326</v>
      </c>
      <c r="CK466" s="163">
        <f>IFERROR(IF(($R466-CJ466)&gt;=0,0,IF(($S466-CI466)&lt;0,0,IF(AND(($S466-CJ466)&gt;0,(CI466-$R466)&gt;0),$V466/365*(CJ466-CI466+1),IF(AND(($S466-CJ466)&lt;=0,(CI466-$R466)&gt;0),$V466/365*($S466-CI466+1),$V466/365*(CJ466-$R466+1))))),0)</f>
        <v>0</v>
      </c>
      <c r="CL466" s="159">
        <f>CJ466+1</f>
        <v>46327</v>
      </c>
      <c r="CM466" s="159">
        <f>CL466+29</f>
        <v>46356</v>
      </c>
      <c r="CN466" s="163">
        <f>IFERROR(IF(($R466-CM466)&gt;=0,0,IF(($S466-CL466)&lt;0,0,IF(AND(($S466-CM466)&gt;0,(CL466-$R466)&gt;0),$V466/365*(CM466-CL466+1),IF(AND(($S466-CM466)&lt;=0,(CL466-$R466)&gt;0),$V466/365*($S466-CL466+1),$V466/365*(CM466-$R466+1))))),0)</f>
        <v>0</v>
      </c>
      <c r="CO466" s="159">
        <f>CM466+1</f>
        <v>46357</v>
      </c>
      <c r="CP466" s="159">
        <f>CO466+30</f>
        <v>46387</v>
      </c>
      <c r="CQ466" s="163">
        <f>IFERROR(IF(($R466-CP466)&gt;=0,0,IF(($S466-CO466)&lt;0,0,IF(AND(($S466-CP466)&gt;0,(CO466-$R466)&gt;0),$V466/365*(CP466-CO466+1),IF(AND(($S466-CP466)&lt;=0,(CO466-$R466)&gt;0),$V466/365*($S466-CO466+1),$V466/365*(CP466-$R466+1))))),0)</f>
        <v>0</v>
      </c>
    </row>
    <row r="467" s="85" customFormat="1" ht="24" customHeight="1" outlineLevel="3" spans="1:95">
      <c r="A467" s="124"/>
      <c r="B467" s="125"/>
      <c r="C467" s="126"/>
      <c r="D467" s="124"/>
      <c r="E467" s="125"/>
      <c r="F467" s="125"/>
      <c r="G467" s="125"/>
      <c r="H467" s="127"/>
      <c r="I467" s="127"/>
      <c r="J467" s="127">
        <f>Z467+AC467+AF467+AI467+AL467+AO467+AR467+AU467+AX467+BA467+BD467+BG467</f>
        <v>0</v>
      </c>
      <c r="K467" s="127">
        <f>K466+1</f>
        <v>2</v>
      </c>
      <c r="L467" s="152"/>
      <c r="M467" s="153">
        <f>IFERROR(VLOOKUP($L467,'2-2 引出数据_合同数据仓库'!$B$2:$BP$10000,3,FALSE),0)</f>
        <v>0</v>
      </c>
      <c r="N467" s="127"/>
      <c r="O467" s="153">
        <f>IFERROR(VLOOKUP((LEFT(VLOOKUP($L467,'2-2 引出数据_合同数据仓库'!$B$2:$BP$10000,64,FALSE),15)&amp;(RIGHT(VLOOKUP($L467,'2-2 引出数据_合同数据仓库'!$B$2:$BP$10000,64,FALSE),4)+1)),'2-2 引出数据_合同数据仓库'!$B$2:$BP$10000,3,FALSE),0)</f>
        <v>0</v>
      </c>
      <c r="P467" s="127"/>
      <c r="Q467" s="127">
        <f>IFERROR(VLOOKUP($L467,'2-2 引出数据_合同数据仓库'!$B$2:$BP$10000,28,FALSE),0)</f>
        <v>0</v>
      </c>
      <c r="R467" s="127">
        <f>IFERROR(VLOOKUP($L467,'2-2 引出数据_合同数据仓库'!$B$2:$BP$10000,29,FALSE),0)</f>
        <v>0</v>
      </c>
      <c r="S467" s="127">
        <f>IFERROR(VLOOKUP($L467,'2-2 引出数据_合同数据仓库'!$B$2:$BP$10000,4,FALSE),0)</f>
        <v>0</v>
      </c>
      <c r="T467" s="127"/>
      <c r="U467" s="127">
        <f>IFERROR(VLOOKUP($L467,'2-2 引出数据_合同数据仓库'!$B$2:$BP$10000,15,FALSE),0)</f>
        <v>0</v>
      </c>
      <c r="V467" s="127">
        <f>U467/(S467-R467+1)*365</f>
        <v>0</v>
      </c>
      <c r="W467" s="127"/>
      <c r="X467" s="159">
        <v>45658</v>
      </c>
      <c r="Y467" s="159">
        <f>X467+30</f>
        <v>45688</v>
      </c>
      <c r="Z467" s="163">
        <f>IFERROR(IF(($R467-Y467)&gt;=0,0,IF(($S467-X467)&lt;0,0,IF(AND(($S467-Y467)&gt;0,(X467-$R467)&gt;0),$V467/365*(Y467-X467+1),IF(AND(($S467-Y467)&lt;=0,(X467-$R467)&gt;0),$V467/365*($S467-X467+1),$V467/365*(Y467-$R467+1))))),0)</f>
        <v>0</v>
      </c>
      <c r="AA467" s="159">
        <f>Y467+1</f>
        <v>45689</v>
      </c>
      <c r="AB467" s="159">
        <f>AA467+27</f>
        <v>45716</v>
      </c>
      <c r="AC467" s="163">
        <f>IFERROR(IF(($R467-AB467)&gt;=0,0,IF(($S467-AA467)&lt;0,0,IF(AND(($S467-AB467)&gt;0,(AA467-$R467)&gt;0),$V467/365*(AB467-AA467+1),IF(AND(($S467-AB467)&lt;=0,(AA467-$R467)&gt;0),$V467/365*($S467-AA467+1),$V467/365*(AB467-$R467+1))))),0)</f>
        <v>0</v>
      </c>
      <c r="AD467" s="159">
        <f>AB467+1</f>
        <v>45717</v>
      </c>
      <c r="AE467" s="159">
        <f>AD467+30</f>
        <v>45747</v>
      </c>
      <c r="AF467" s="163">
        <f>IFERROR(IF(($R467-AE467)&gt;=0,0,IF(($S467-AD467)&lt;0,0,IF(AND(($S467-AE467)&gt;0,(AD467-$R467)&gt;0),$V467/365*(AE467-AD467+1),IF(AND(($S467-AE467)&lt;=0,(AD467-$R467)&gt;0),$V467/365*($S467-AD467+1),$V467/365*(AE467-$R467+1))))),0)</f>
        <v>0</v>
      </c>
      <c r="AG467" s="159">
        <f>AE467+1</f>
        <v>45748</v>
      </c>
      <c r="AH467" s="159">
        <f>AG467+29</f>
        <v>45777</v>
      </c>
      <c r="AI467" s="163">
        <f>IFERROR(IF(($R467-AH467)&gt;=0,0,IF(($S467-AG467)&lt;0,0,IF(AND(($S467-AH467)&gt;0,(AG467-$R467)&gt;0),$V467/365*(AH467-AG467+1),IF(AND(($S467-AH467)&lt;=0,(AG467-$R467)&gt;0),$V467/365*($S467-AG467+1),$V467/365*(AH467-$R467+1))))),0)</f>
        <v>0</v>
      </c>
      <c r="AJ467" s="159">
        <f>AH467+1</f>
        <v>45778</v>
      </c>
      <c r="AK467" s="159">
        <f>AJ467+30</f>
        <v>45808</v>
      </c>
      <c r="AL467" s="163">
        <f>IFERROR(IF(($R467-AK467)&gt;=0,0,IF(($S467-AJ467)&lt;0,0,IF(AND(($S467-AK467)&gt;0,(AJ467-$R467)&gt;0),$V467/365*(AK467-AJ467+1),IF(AND(($S467-AK467)&lt;=0,(AJ467-$R467)&gt;0),$V467/365*($S467-AJ467+1),$V467/365*(AK467-$R467+1))))),0)</f>
        <v>0</v>
      </c>
      <c r="AM467" s="159">
        <f>AK467+1</f>
        <v>45809</v>
      </c>
      <c r="AN467" s="159">
        <f>AM467+29</f>
        <v>45838</v>
      </c>
      <c r="AO467" s="163">
        <f>IFERROR(IF(($R467-AN467)&gt;=0,0,IF(($S467-AM467)&lt;0,0,IF(AND(($S467-AN467)&gt;0,(AM467-$R467)&gt;0),$V467/365*(AN467-AM467+1),IF(AND(($S467-AN467)&lt;=0,(AM467-$R467)&gt;0),$V467/365*($S467-AM467+1),$V467/365*(AN467-$R467+1))))),0)</f>
        <v>0</v>
      </c>
      <c r="AP467" s="159">
        <f>AN467+1</f>
        <v>45839</v>
      </c>
      <c r="AQ467" s="159">
        <f>AP467+30</f>
        <v>45869</v>
      </c>
      <c r="AR467" s="163">
        <f>IFERROR(IF(($R467-AQ467)&gt;=0,0,IF(($S467-AP467)&lt;0,0,IF(AND(($S467-AQ467)&gt;0,(AP467-$R467)&gt;0),$V467/365*(AQ467-AP467+1),IF(AND(($S467-AQ467)&lt;=0,(AP467-$R467)&gt;0),$V467/365*($S467-AP467+1),$V467/365*(AQ467-$R467+1))))),0)</f>
        <v>0</v>
      </c>
      <c r="AS467" s="159">
        <f>AQ467+1</f>
        <v>45870</v>
      </c>
      <c r="AT467" s="159">
        <f>AS467+30</f>
        <v>45900</v>
      </c>
      <c r="AU467" s="163">
        <f>IFERROR(IF(($R467-AT467)&gt;=0,0,IF(($S467-AS467)&lt;0,0,IF(AND(($S467-AT467)&gt;0,(AS467-$R467)&gt;0),$V467/365*(AT467-AS467+1),IF(AND(($S467-AT467)&lt;=0,(AS467-$R467)&gt;0),$V467/365*($S467-AS467+1),$V467/365*(AT467-$R467+1))))),0)</f>
        <v>0</v>
      </c>
      <c r="AV467" s="159">
        <f>AT467+1</f>
        <v>45901</v>
      </c>
      <c r="AW467" s="159">
        <f>AV467+29</f>
        <v>45930</v>
      </c>
      <c r="AX467" s="163">
        <f>IFERROR(IF(($R467-AW467)&gt;=0,0,IF(($S467-AV467)&lt;0,0,IF(AND(($S467-AW467)&gt;0,(AV467-$R467)&gt;0),$V467/365*(AW467-AV467+1),IF(AND(($S467-AW467)&lt;=0,(AV467-$R467)&gt;0),$V467/365*($S467-AV467+1),$V467/365*(AW467-$R467+1))))),0)</f>
        <v>0</v>
      </c>
      <c r="AY467" s="159">
        <f>AW467+1</f>
        <v>45931</v>
      </c>
      <c r="AZ467" s="159">
        <f>AY467+30</f>
        <v>45961</v>
      </c>
      <c r="BA467" s="163">
        <f>IFERROR(IF(($R467-AZ467)&gt;=0,0,IF(($S467-AY467)&lt;0,0,IF(AND(($S467-AZ467)&gt;0,(AY467-$R467)&gt;0),$V467/365*(AZ467-AY467+1),IF(AND(($S467-AZ467)&lt;=0,(AY467-$R467)&gt;0),$V467/365*($S467-AY467+1),$V467/365*(AZ467-$R467+1))))),0)</f>
        <v>0</v>
      </c>
      <c r="BB467" s="159">
        <f>AZ467+1</f>
        <v>45962</v>
      </c>
      <c r="BC467" s="159">
        <f>BB467+29</f>
        <v>45991</v>
      </c>
      <c r="BD467" s="163">
        <f>IFERROR(IF(($R467-BC467)&gt;=0,0,IF(($S467-BB467)&lt;0,0,IF(AND(($S467-BC467)&gt;0,(BB467-$R467)&gt;0),$V467/365*(BC467-BB467+1),IF(AND(($S467-BC467)&lt;=0,(BB467-$R467)&gt;0),$V467/365*($S467-BB467+1),$V467/365*(BC467-$R467+1))))),0)</f>
        <v>0</v>
      </c>
      <c r="BE467" s="159">
        <f>BC467+1</f>
        <v>45992</v>
      </c>
      <c r="BF467" s="159">
        <f>BE467+30</f>
        <v>46022</v>
      </c>
      <c r="BG467" s="163">
        <f>IFERROR(IF(($R467-BF467)&gt;=0,0,IF(($S467-BE467)&lt;0,0,IF(AND(($S467-BF467)&gt;0,(BE467-$R467)&gt;0),$V467/365*(BF467-BE467+1),IF(AND(($S467-BF467)&lt;=0,(BE467-$R467)&gt;0),$V467/365*($S467-BE467+1),$V467/365*(BF467-$R467+1))))),0)</f>
        <v>0</v>
      </c>
      <c r="BH467" s="159">
        <v>46023</v>
      </c>
      <c r="BI467" s="159">
        <f>BH467+30</f>
        <v>46053</v>
      </c>
      <c r="BJ467" s="163">
        <f>IFERROR(IF(($R467-BI467)&gt;=0,0,IF(($S467-BH467)&lt;0,0,IF(AND(($S467-BI467)&gt;0,(BH467-$R467)&gt;0),$V467/365*(BI467-BH467+1),IF(AND(($S467-BI467)&lt;=0,(BH467-$R467)&gt;0),$V467/365*($S467-BH467+1),$V467/365*(BI467-$R467+1))))),0)</f>
        <v>0</v>
      </c>
      <c r="BK467" s="159">
        <f>BI467+1</f>
        <v>46054</v>
      </c>
      <c r="BL467" s="159">
        <f>BK467+27</f>
        <v>46081</v>
      </c>
      <c r="BM467" s="163">
        <f>IFERROR(IF(($R467-BL467)&gt;=0,0,IF(($S467-BK467)&lt;0,0,IF(AND(($S467-BL467)&gt;0,(BK467-$R467)&gt;0),$V467/365*(BL467-BK467+1),IF(AND(($S467-BL467)&lt;=0,(BK467-$R467)&gt;0),$V467/365*($S467-BK467+1),$V467/365*(BL467-$R467+1))))),0)</f>
        <v>0</v>
      </c>
      <c r="BN467" s="159">
        <f>BL467+1</f>
        <v>46082</v>
      </c>
      <c r="BO467" s="159">
        <f>BN467+30</f>
        <v>46112</v>
      </c>
      <c r="BP467" s="163">
        <f>IFERROR(IF(($R467-BO467)&gt;=0,0,IF(($S467-BN467)&lt;0,0,IF(AND(($S467-BO467)&gt;0,(BN467-$R467)&gt;0),$V467/365*(BO467-BN467+1),IF(AND(($S467-BO467)&lt;=0,(BN467-$R467)&gt;0),$V467/365*($S467-BN467+1),$V467/365*(BO467-$R467+1))))),0)</f>
        <v>0</v>
      </c>
      <c r="BQ467" s="159">
        <f>BO467+1</f>
        <v>46113</v>
      </c>
      <c r="BR467" s="159">
        <f>BQ467+29</f>
        <v>46142</v>
      </c>
      <c r="BS467" s="163">
        <f>IFERROR(IF(($R467-BR467)&gt;=0,0,IF(($S467-BQ467)&lt;0,0,IF(AND(($S467-BR467)&gt;0,(BQ467-$R467)&gt;0),$V467/365*(BR467-BQ467+1),IF(AND(($S467-BR467)&lt;=0,(BQ467-$R467)&gt;0),$V467/365*($S467-BQ467+1),$V467/365*(BR467-$R467+1))))),0)</f>
        <v>0</v>
      </c>
      <c r="BT467" s="159">
        <f>BR467+1</f>
        <v>46143</v>
      </c>
      <c r="BU467" s="159">
        <f>BT467+30</f>
        <v>46173</v>
      </c>
      <c r="BV467" s="163">
        <f>IFERROR(IF(($R467-BU467)&gt;=0,0,IF(($S467-BT467)&lt;0,0,IF(AND(($S467-BU467)&gt;0,(BT467-$R467)&gt;0),$V467/365*(BU467-BT467+1),IF(AND(($S467-BU467)&lt;=0,(BT467-$R467)&gt;0),$V467/365*($S467-BT467+1),$V467/365*(BU467-$R467+1))))),0)</f>
        <v>0</v>
      </c>
      <c r="BW467" s="159">
        <f>BU467+1</f>
        <v>46174</v>
      </c>
      <c r="BX467" s="159">
        <f>BW467+29</f>
        <v>46203</v>
      </c>
      <c r="BY467" s="163">
        <f>IFERROR(IF(($R467-BX467)&gt;=0,0,IF(($S467-BW467)&lt;0,0,IF(AND(($S467-BX467)&gt;0,(BW467-$R467)&gt;0),$V467/365*(BX467-BW467+1),IF(AND(($S467-BX467)&lt;=0,(BW467-$R467)&gt;0),$V467/365*($S467-BW467+1),$V467/365*(BX467-$R467+1))))),0)</f>
        <v>0</v>
      </c>
      <c r="BZ467" s="159">
        <f>BX467+1</f>
        <v>46204</v>
      </c>
      <c r="CA467" s="159">
        <f>BZ467+30</f>
        <v>46234</v>
      </c>
      <c r="CB467" s="163">
        <f>IFERROR(IF(($R467-CA467)&gt;=0,0,IF(($S467-BZ467)&lt;0,0,IF(AND(($S467-CA467)&gt;0,(BZ467-$R467)&gt;0),$V467/365*(CA467-BZ467+1),IF(AND(($S467-CA467)&lt;=0,(BZ467-$R467)&gt;0),$V467/365*($S467-BZ467+1),$V467/365*(CA467-$R467+1))))),0)</f>
        <v>0</v>
      </c>
      <c r="CC467" s="159">
        <f>CA467+1</f>
        <v>46235</v>
      </c>
      <c r="CD467" s="159">
        <f>CC467+30</f>
        <v>46265</v>
      </c>
      <c r="CE467" s="163">
        <f>IFERROR(IF(($R467-CD467)&gt;=0,0,IF(($S467-CC467)&lt;0,0,IF(AND(($S467-CD467)&gt;0,(CC467-$R467)&gt;0),$V467/365*(CD467-CC467+1),IF(AND(($S467-CD467)&lt;=0,(CC467-$R467)&gt;0),$V467/365*($S467-CC467+1),$V467/365*(CD467-$R467+1))))),0)</f>
        <v>0</v>
      </c>
      <c r="CF467" s="159">
        <f>CD467+1</f>
        <v>46266</v>
      </c>
      <c r="CG467" s="159">
        <f>CF467+29</f>
        <v>46295</v>
      </c>
      <c r="CH467" s="163">
        <f>IFERROR(IF(($R467-CG467)&gt;=0,0,IF(($S467-CF467)&lt;0,0,IF(AND(($S467-CG467)&gt;0,(CF467-$R467)&gt;0),$V467/365*(CG467-CF467+1),IF(AND(($S467-CG467)&lt;=0,(CF467-$R467)&gt;0),$V467/365*($S467-CF467+1),$V467/365*(CG467-$R467+1))))),0)</f>
        <v>0</v>
      </c>
      <c r="CI467" s="159">
        <f>CG467+1</f>
        <v>46296</v>
      </c>
      <c r="CJ467" s="159">
        <f>CI467+30</f>
        <v>46326</v>
      </c>
      <c r="CK467" s="163">
        <f>IFERROR(IF(($R467-CJ467)&gt;=0,0,IF(($S467-CI467)&lt;0,0,IF(AND(($S467-CJ467)&gt;0,(CI467-$R467)&gt;0),$V467/365*(CJ467-CI467+1),IF(AND(($S467-CJ467)&lt;=0,(CI467-$R467)&gt;0),$V467/365*($S467-CI467+1),$V467/365*(CJ467-$R467+1))))),0)</f>
        <v>0</v>
      </c>
      <c r="CL467" s="159">
        <f>CJ467+1</f>
        <v>46327</v>
      </c>
      <c r="CM467" s="159">
        <f>CL467+29</f>
        <v>46356</v>
      </c>
      <c r="CN467" s="163">
        <f>IFERROR(IF(($R467-CM467)&gt;=0,0,IF(($S467-CL467)&lt;0,0,IF(AND(($S467-CM467)&gt;0,(CL467-$R467)&gt;0),$V467/365*(CM467-CL467+1),IF(AND(($S467-CM467)&lt;=0,(CL467-$R467)&gt;0),$V467/365*($S467-CL467+1),$V467/365*(CM467-$R467+1))))),0)</f>
        <v>0</v>
      </c>
      <c r="CO467" s="159">
        <f>CM467+1</f>
        <v>46357</v>
      </c>
      <c r="CP467" s="159">
        <f>CO467+30</f>
        <v>46387</v>
      </c>
      <c r="CQ467" s="163">
        <f>IFERROR(IF(($R467-CP467)&gt;=0,0,IF(($S467-CO467)&lt;0,0,IF(AND(($S467-CP467)&gt;0,(CO467-$R467)&gt;0),$V467/365*(CP467-CO467+1),IF(AND(($S467-CP467)&lt;=0,(CO467-$R467)&gt;0),$V467/365*($S467-CO467+1),$V467/365*(CP467-$R467+1))))),0)</f>
        <v>0</v>
      </c>
    </row>
    <row r="468" s="85" customFormat="1" ht="24" customHeight="1" outlineLevel="3" spans="1:95">
      <c r="A468" s="124"/>
      <c r="B468" s="125"/>
      <c r="C468" s="126"/>
      <c r="D468" s="124"/>
      <c r="E468" s="125"/>
      <c r="F468" s="125"/>
      <c r="G468" s="125"/>
      <c r="H468" s="127"/>
      <c r="I468" s="127"/>
      <c r="J468" s="127">
        <f>Z468+AC468+AF468+AI468+AL468+AO468+AR468+AU468+AX468+BA468+BD468+BG468</f>
        <v>0</v>
      </c>
      <c r="K468" s="127">
        <f>K467+1</f>
        <v>3</v>
      </c>
      <c r="L468" s="152"/>
      <c r="M468" s="153">
        <f>IFERROR(VLOOKUP($L468,'2-2 引出数据_合同数据仓库'!$B$2:$BP$10000,3,FALSE),0)</f>
        <v>0</v>
      </c>
      <c r="N468" s="127"/>
      <c r="O468" s="153">
        <f>IFERROR(VLOOKUP((LEFT(VLOOKUP($L468,'2-2 引出数据_合同数据仓库'!$B$2:$BP$10000,64,FALSE),15)&amp;(RIGHT(VLOOKUP($L468,'2-2 引出数据_合同数据仓库'!$B$2:$BP$10000,64,FALSE),4)+1)),'2-2 引出数据_合同数据仓库'!$B$2:$BP$10000,3,FALSE),0)</f>
        <v>0</v>
      </c>
      <c r="P468" s="127"/>
      <c r="Q468" s="127">
        <f>IFERROR(VLOOKUP($L468,'2-2 引出数据_合同数据仓库'!$B$2:$BP$10000,28,FALSE),0)</f>
        <v>0</v>
      </c>
      <c r="R468" s="127">
        <f>IFERROR(VLOOKUP($L468,'2-2 引出数据_合同数据仓库'!$B$2:$BP$10000,29,FALSE),0)</f>
        <v>0</v>
      </c>
      <c r="S468" s="127">
        <f>IFERROR(VLOOKUP($L468,'2-2 引出数据_合同数据仓库'!$B$2:$BP$10000,4,FALSE),0)</f>
        <v>0</v>
      </c>
      <c r="T468" s="127"/>
      <c r="U468" s="127">
        <f>IFERROR(VLOOKUP($L468,'2-2 引出数据_合同数据仓库'!$B$2:$BP$10000,15,FALSE),0)</f>
        <v>0</v>
      </c>
      <c r="V468" s="127">
        <f>U468/(S468-R468+1)*365</f>
        <v>0</v>
      </c>
      <c r="W468" s="127"/>
      <c r="X468" s="159">
        <v>45658</v>
      </c>
      <c r="Y468" s="159">
        <f>X468+30</f>
        <v>45688</v>
      </c>
      <c r="Z468" s="163">
        <f>IFERROR(IF(($R468-Y468)&gt;=0,0,IF(($S468-X468)&lt;0,0,IF(AND(($S468-Y468)&gt;0,(X468-$R468)&gt;0),$V468/365*(Y468-X468+1),IF(AND(($S468-Y468)&lt;=0,(X468-$R468)&gt;0),$V468/365*($S468-X468+1),$V468/365*(Y468-$R468+1))))),0)</f>
        <v>0</v>
      </c>
      <c r="AA468" s="159">
        <f>Y468+1</f>
        <v>45689</v>
      </c>
      <c r="AB468" s="159">
        <f>AA468+27</f>
        <v>45716</v>
      </c>
      <c r="AC468" s="163">
        <f>IFERROR(IF(($R468-AB468)&gt;=0,0,IF(($S468-AA468)&lt;0,0,IF(AND(($S468-AB468)&gt;0,(AA468-$R468)&gt;0),$V468/365*(AB468-AA468+1),IF(AND(($S468-AB468)&lt;=0,(AA468-$R468)&gt;0),$V468/365*($S468-AA468+1),$V468/365*(AB468-$R468+1))))),0)</f>
        <v>0</v>
      </c>
      <c r="AD468" s="159">
        <f>AB468+1</f>
        <v>45717</v>
      </c>
      <c r="AE468" s="159">
        <f>AD468+30</f>
        <v>45747</v>
      </c>
      <c r="AF468" s="163">
        <f>IFERROR(IF(($R468-AE468)&gt;=0,0,IF(($S468-AD468)&lt;0,0,IF(AND(($S468-AE468)&gt;0,(AD468-$R468)&gt;0),$V468/365*(AE468-AD468+1),IF(AND(($S468-AE468)&lt;=0,(AD468-$R468)&gt;0),$V468/365*($S468-AD468+1),$V468/365*(AE468-$R468+1))))),0)</f>
        <v>0</v>
      </c>
      <c r="AG468" s="159">
        <f>AE468+1</f>
        <v>45748</v>
      </c>
      <c r="AH468" s="159">
        <f>AG468+29</f>
        <v>45777</v>
      </c>
      <c r="AI468" s="163">
        <f>IFERROR(IF(($R468-AH468)&gt;=0,0,IF(($S468-AG468)&lt;0,0,IF(AND(($S468-AH468)&gt;0,(AG468-$R468)&gt;0),$V468/365*(AH468-AG468+1),IF(AND(($S468-AH468)&lt;=0,(AG468-$R468)&gt;0),$V468/365*($S468-AG468+1),$V468/365*(AH468-$R468+1))))),0)</f>
        <v>0</v>
      </c>
      <c r="AJ468" s="159">
        <f>AH468+1</f>
        <v>45778</v>
      </c>
      <c r="AK468" s="159">
        <f>AJ468+30</f>
        <v>45808</v>
      </c>
      <c r="AL468" s="163">
        <f>IFERROR(IF(($R468-AK468)&gt;=0,0,IF(($S468-AJ468)&lt;0,0,IF(AND(($S468-AK468)&gt;0,(AJ468-$R468)&gt;0),$V468/365*(AK468-AJ468+1),IF(AND(($S468-AK468)&lt;=0,(AJ468-$R468)&gt;0),$V468/365*($S468-AJ468+1),$V468/365*(AK468-$R468+1))))),0)</f>
        <v>0</v>
      </c>
      <c r="AM468" s="159">
        <f>AK468+1</f>
        <v>45809</v>
      </c>
      <c r="AN468" s="159">
        <f>AM468+29</f>
        <v>45838</v>
      </c>
      <c r="AO468" s="163">
        <f>IFERROR(IF(($R468-AN468)&gt;=0,0,IF(($S468-AM468)&lt;0,0,IF(AND(($S468-AN468)&gt;0,(AM468-$R468)&gt;0),$V468/365*(AN468-AM468+1),IF(AND(($S468-AN468)&lt;=0,(AM468-$R468)&gt;0),$V468/365*($S468-AM468+1),$V468/365*(AN468-$R468+1))))),0)</f>
        <v>0</v>
      </c>
      <c r="AP468" s="159">
        <f>AN468+1</f>
        <v>45839</v>
      </c>
      <c r="AQ468" s="159">
        <f>AP468+30</f>
        <v>45869</v>
      </c>
      <c r="AR468" s="163">
        <f>IFERROR(IF(($R468-AQ468)&gt;=0,0,IF(($S468-AP468)&lt;0,0,IF(AND(($S468-AQ468)&gt;0,(AP468-$R468)&gt;0),$V468/365*(AQ468-AP468+1),IF(AND(($S468-AQ468)&lt;=0,(AP468-$R468)&gt;0),$V468/365*($S468-AP468+1),$V468/365*(AQ468-$R468+1))))),0)</f>
        <v>0</v>
      </c>
      <c r="AS468" s="159">
        <f>AQ468+1</f>
        <v>45870</v>
      </c>
      <c r="AT468" s="159">
        <f>AS468+30</f>
        <v>45900</v>
      </c>
      <c r="AU468" s="163">
        <f>IFERROR(IF(($R468-AT468)&gt;=0,0,IF(($S468-AS468)&lt;0,0,IF(AND(($S468-AT468)&gt;0,(AS468-$R468)&gt;0),$V468/365*(AT468-AS468+1),IF(AND(($S468-AT468)&lt;=0,(AS468-$R468)&gt;0),$V468/365*($S468-AS468+1),$V468/365*(AT468-$R468+1))))),0)</f>
        <v>0</v>
      </c>
      <c r="AV468" s="159">
        <f>AT468+1</f>
        <v>45901</v>
      </c>
      <c r="AW468" s="159">
        <f>AV468+29</f>
        <v>45930</v>
      </c>
      <c r="AX468" s="163">
        <f>IFERROR(IF(($R468-AW468)&gt;=0,0,IF(($S468-AV468)&lt;0,0,IF(AND(($S468-AW468)&gt;0,(AV468-$R468)&gt;0),$V468/365*(AW468-AV468+1),IF(AND(($S468-AW468)&lt;=0,(AV468-$R468)&gt;0),$V468/365*($S468-AV468+1),$V468/365*(AW468-$R468+1))))),0)</f>
        <v>0</v>
      </c>
      <c r="AY468" s="159">
        <f>AW468+1</f>
        <v>45931</v>
      </c>
      <c r="AZ468" s="159">
        <f>AY468+30</f>
        <v>45961</v>
      </c>
      <c r="BA468" s="163">
        <f>IFERROR(IF(($R468-AZ468)&gt;=0,0,IF(($S468-AY468)&lt;0,0,IF(AND(($S468-AZ468)&gt;0,(AY468-$R468)&gt;0),$V468/365*(AZ468-AY468+1),IF(AND(($S468-AZ468)&lt;=0,(AY468-$R468)&gt;0),$V468/365*($S468-AY468+1),$V468/365*(AZ468-$R468+1))))),0)</f>
        <v>0</v>
      </c>
      <c r="BB468" s="159">
        <f>AZ468+1</f>
        <v>45962</v>
      </c>
      <c r="BC468" s="159">
        <f>BB468+29</f>
        <v>45991</v>
      </c>
      <c r="BD468" s="163">
        <f>IFERROR(IF(($R468-BC468)&gt;=0,0,IF(($S468-BB468)&lt;0,0,IF(AND(($S468-BC468)&gt;0,(BB468-$R468)&gt;0),$V468/365*(BC468-BB468+1),IF(AND(($S468-BC468)&lt;=0,(BB468-$R468)&gt;0),$V468/365*($S468-BB468+1),$V468/365*(BC468-$R468+1))))),0)</f>
        <v>0</v>
      </c>
      <c r="BE468" s="159">
        <f>BC468+1</f>
        <v>45992</v>
      </c>
      <c r="BF468" s="159">
        <f>BE468+30</f>
        <v>46022</v>
      </c>
      <c r="BG468" s="163">
        <f>IFERROR(IF(($R468-BF468)&gt;=0,0,IF(($S468-BE468)&lt;0,0,IF(AND(($S468-BF468)&gt;0,(BE468-$R468)&gt;0),$V468/365*(BF468-BE468+1),IF(AND(($S468-BF468)&lt;=0,(BE468-$R468)&gt;0),$V468/365*($S468-BE468+1),$V468/365*(BF468-$R468+1))))),0)</f>
        <v>0</v>
      </c>
      <c r="BH468" s="159">
        <v>46023</v>
      </c>
      <c r="BI468" s="159">
        <f>BH468+30</f>
        <v>46053</v>
      </c>
      <c r="BJ468" s="163">
        <f>IFERROR(IF(($R468-BI468)&gt;=0,0,IF(($S468-BH468)&lt;0,0,IF(AND(($S468-BI468)&gt;0,(BH468-$R468)&gt;0),$V468/365*(BI468-BH468+1),IF(AND(($S468-BI468)&lt;=0,(BH468-$R468)&gt;0),$V468/365*($S468-BH468+1),$V468/365*(BI468-$R468+1))))),0)</f>
        <v>0</v>
      </c>
      <c r="BK468" s="159">
        <f>BI468+1</f>
        <v>46054</v>
      </c>
      <c r="BL468" s="159">
        <f>BK468+27</f>
        <v>46081</v>
      </c>
      <c r="BM468" s="163">
        <f>IFERROR(IF(($R468-BL468)&gt;=0,0,IF(($S468-BK468)&lt;0,0,IF(AND(($S468-BL468)&gt;0,(BK468-$R468)&gt;0),$V468/365*(BL468-BK468+1),IF(AND(($S468-BL468)&lt;=0,(BK468-$R468)&gt;0),$V468/365*($S468-BK468+1),$V468/365*(BL468-$R468+1))))),0)</f>
        <v>0</v>
      </c>
      <c r="BN468" s="159">
        <f>BL468+1</f>
        <v>46082</v>
      </c>
      <c r="BO468" s="159">
        <f>BN468+30</f>
        <v>46112</v>
      </c>
      <c r="BP468" s="163">
        <f>IFERROR(IF(($R468-BO468)&gt;=0,0,IF(($S468-BN468)&lt;0,0,IF(AND(($S468-BO468)&gt;0,(BN468-$R468)&gt;0),$V468/365*(BO468-BN468+1),IF(AND(($S468-BO468)&lt;=0,(BN468-$R468)&gt;0),$V468/365*($S468-BN468+1),$V468/365*(BO468-$R468+1))))),0)</f>
        <v>0</v>
      </c>
      <c r="BQ468" s="159">
        <f>BO468+1</f>
        <v>46113</v>
      </c>
      <c r="BR468" s="159">
        <f>BQ468+29</f>
        <v>46142</v>
      </c>
      <c r="BS468" s="163">
        <f>IFERROR(IF(($R468-BR468)&gt;=0,0,IF(($S468-BQ468)&lt;0,0,IF(AND(($S468-BR468)&gt;0,(BQ468-$R468)&gt;0),$V468/365*(BR468-BQ468+1),IF(AND(($S468-BR468)&lt;=0,(BQ468-$R468)&gt;0),$V468/365*($S468-BQ468+1),$V468/365*(BR468-$R468+1))))),0)</f>
        <v>0</v>
      </c>
      <c r="BT468" s="159">
        <f>BR468+1</f>
        <v>46143</v>
      </c>
      <c r="BU468" s="159">
        <f>BT468+30</f>
        <v>46173</v>
      </c>
      <c r="BV468" s="163">
        <f>IFERROR(IF(($R468-BU468)&gt;=0,0,IF(($S468-BT468)&lt;0,0,IF(AND(($S468-BU468)&gt;0,(BT468-$R468)&gt;0),$V468/365*(BU468-BT468+1),IF(AND(($S468-BU468)&lt;=0,(BT468-$R468)&gt;0),$V468/365*($S468-BT468+1),$V468/365*(BU468-$R468+1))))),0)</f>
        <v>0</v>
      </c>
      <c r="BW468" s="159">
        <f>BU468+1</f>
        <v>46174</v>
      </c>
      <c r="BX468" s="159">
        <f>BW468+29</f>
        <v>46203</v>
      </c>
      <c r="BY468" s="163">
        <f>IFERROR(IF(($R468-BX468)&gt;=0,0,IF(($S468-BW468)&lt;0,0,IF(AND(($S468-BX468)&gt;0,(BW468-$R468)&gt;0),$V468/365*(BX468-BW468+1),IF(AND(($S468-BX468)&lt;=0,(BW468-$R468)&gt;0),$V468/365*($S468-BW468+1),$V468/365*(BX468-$R468+1))))),0)</f>
        <v>0</v>
      </c>
      <c r="BZ468" s="159">
        <f>BX468+1</f>
        <v>46204</v>
      </c>
      <c r="CA468" s="159">
        <f>BZ468+30</f>
        <v>46234</v>
      </c>
      <c r="CB468" s="163">
        <f>IFERROR(IF(($R468-CA468)&gt;=0,0,IF(($S468-BZ468)&lt;0,0,IF(AND(($S468-CA468)&gt;0,(BZ468-$R468)&gt;0),$V468/365*(CA468-BZ468+1),IF(AND(($S468-CA468)&lt;=0,(BZ468-$R468)&gt;0),$V468/365*($S468-BZ468+1),$V468/365*(CA468-$R468+1))))),0)</f>
        <v>0</v>
      </c>
      <c r="CC468" s="159">
        <f>CA468+1</f>
        <v>46235</v>
      </c>
      <c r="CD468" s="159">
        <f>CC468+30</f>
        <v>46265</v>
      </c>
      <c r="CE468" s="163">
        <f>IFERROR(IF(($R468-CD468)&gt;=0,0,IF(($S468-CC468)&lt;0,0,IF(AND(($S468-CD468)&gt;0,(CC468-$R468)&gt;0),$V468/365*(CD468-CC468+1),IF(AND(($S468-CD468)&lt;=0,(CC468-$R468)&gt;0),$V468/365*($S468-CC468+1),$V468/365*(CD468-$R468+1))))),0)</f>
        <v>0</v>
      </c>
      <c r="CF468" s="159">
        <f>CD468+1</f>
        <v>46266</v>
      </c>
      <c r="CG468" s="159">
        <f>CF468+29</f>
        <v>46295</v>
      </c>
      <c r="CH468" s="163">
        <f>IFERROR(IF(($R468-CG468)&gt;=0,0,IF(($S468-CF468)&lt;0,0,IF(AND(($S468-CG468)&gt;0,(CF468-$R468)&gt;0),$V468/365*(CG468-CF468+1),IF(AND(($S468-CG468)&lt;=0,(CF468-$R468)&gt;0),$V468/365*($S468-CF468+1),$V468/365*(CG468-$R468+1))))),0)</f>
        <v>0</v>
      </c>
      <c r="CI468" s="159">
        <f>CG468+1</f>
        <v>46296</v>
      </c>
      <c r="CJ468" s="159">
        <f>CI468+30</f>
        <v>46326</v>
      </c>
      <c r="CK468" s="163">
        <f>IFERROR(IF(($R468-CJ468)&gt;=0,0,IF(($S468-CI468)&lt;0,0,IF(AND(($S468-CJ468)&gt;0,(CI468-$R468)&gt;0),$V468/365*(CJ468-CI468+1),IF(AND(($S468-CJ468)&lt;=0,(CI468-$R468)&gt;0),$V468/365*($S468-CI468+1),$V468/365*(CJ468-$R468+1))))),0)</f>
        <v>0</v>
      </c>
      <c r="CL468" s="159">
        <f>CJ468+1</f>
        <v>46327</v>
      </c>
      <c r="CM468" s="159">
        <f>CL468+29</f>
        <v>46356</v>
      </c>
      <c r="CN468" s="163">
        <f>IFERROR(IF(($R468-CM468)&gt;=0,0,IF(($S468-CL468)&lt;0,0,IF(AND(($S468-CM468)&gt;0,(CL468-$R468)&gt;0),$V468/365*(CM468-CL468+1),IF(AND(($S468-CM468)&lt;=0,(CL468-$R468)&gt;0),$V468/365*($S468-CL468+1),$V468/365*(CM468-$R468+1))))),0)</f>
        <v>0</v>
      </c>
      <c r="CO468" s="159">
        <f>CM468+1</f>
        <v>46357</v>
      </c>
      <c r="CP468" s="159">
        <f>CO468+30</f>
        <v>46387</v>
      </c>
      <c r="CQ468" s="163">
        <f>IFERROR(IF(($R468-CP468)&gt;=0,0,IF(($S468-CO468)&lt;0,0,IF(AND(($S468-CP468)&gt;0,(CO468-$R468)&gt;0),$V468/365*(CP468-CO468+1),IF(AND(($S468-CP468)&lt;=0,(CO468-$R468)&gt;0),$V468/365*($S468-CO468+1),$V468/365*(CP468-$R468+1))))),0)</f>
        <v>0</v>
      </c>
    </row>
    <row r="469" s="85" customFormat="1" ht="24" customHeight="1" outlineLevel="3" spans="1:95">
      <c r="A469" s="124"/>
      <c r="B469" s="125"/>
      <c r="C469" s="126"/>
      <c r="D469" s="124"/>
      <c r="E469" s="125"/>
      <c r="F469" s="125"/>
      <c r="G469" s="125"/>
      <c r="H469" s="127"/>
      <c r="I469" s="127"/>
      <c r="J469" s="127">
        <f>Z469+AC469+AF469+AI469+AL469+AO469+AR469+AU469+AX469+BA469+BD469+BG469</f>
        <v>0</v>
      </c>
      <c r="K469" s="127">
        <f>K468+1</f>
        <v>4</v>
      </c>
      <c r="L469" s="152"/>
      <c r="M469" s="153">
        <f>IFERROR(VLOOKUP($L469,'2-2 引出数据_合同数据仓库'!$B$2:$BP$10000,3,FALSE),0)</f>
        <v>0</v>
      </c>
      <c r="N469" s="127"/>
      <c r="O469" s="153">
        <f>IFERROR(VLOOKUP((LEFT(VLOOKUP($L469,'2-2 引出数据_合同数据仓库'!$B$2:$BP$10000,64,FALSE),15)&amp;(RIGHT(VLOOKUP($L469,'2-2 引出数据_合同数据仓库'!$B$2:$BP$10000,64,FALSE),4)+1)),'2-2 引出数据_合同数据仓库'!$B$2:$BP$10000,3,FALSE),0)</f>
        <v>0</v>
      </c>
      <c r="P469" s="127"/>
      <c r="Q469" s="127">
        <f>IFERROR(VLOOKUP($L469,'2-2 引出数据_合同数据仓库'!$B$2:$BP$10000,28,FALSE),0)</f>
        <v>0</v>
      </c>
      <c r="R469" s="127">
        <f>IFERROR(VLOOKUP($L469,'2-2 引出数据_合同数据仓库'!$B$2:$BP$10000,29,FALSE),0)</f>
        <v>0</v>
      </c>
      <c r="S469" s="127">
        <f>IFERROR(VLOOKUP($L469,'2-2 引出数据_合同数据仓库'!$B$2:$BP$10000,4,FALSE),0)</f>
        <v>0</v>
      </c>
      <c r="T469" s="127"/>
      <c r="U469" s="127">
        <f>IFERROR(VLOOKUP($L469,'2-2 引出数据_合同数据仓库'!$B$2:$BP$10000,15,FALSE),0)</f>
        <v>0</v>
      </c>
      <c r="V469" s="127">
        <f>U469/(S469-R469+1)*365</f>
        <v>0</v>
      </c>
      <c r="W469" s="127"/>
      <c r="X469" s="159">
        <v>45658</v>
      </c>
      <c r="Y469" s="159">
        <f>X469+30</f>
        <v>45688</v>
      </c>
      <c r="Z469" s="163">
        <f>IFERROR(IF(($R469-Y469)&gt;=0,0,IF(($S469-X469)&lt;0,0,IF(AND(($S469-Y469)&gt;0,(X469-$R469)&gt;0),$V469/365*(Y469-X469+1),IF(AND(($S469-Y469)&lt;=0,(X469-$R469)&gt;0),$V469/365*($S469-X469+1),$V469/365*(Y469-$R469+1))))),0)</f>
        <v>0</v>
      </c>
      <c r="AA469" s="159">
        <f>Y469+1</f>
        <v>45689</v>
      </c>
      <c r="AB469" s="159">
        <f>AA469+27</f>
        <v>45716</v>
      </c>
      <c r="AC469" s="163">
        <f>IFERROR(IF(($R469-AB469)&gt;=0,0,IF(($S469-AA469)&lt;0,0,IF(AND(($S469-AB469)&gt;0,(AA469-$R469)&gt;0),$V469/365*(AB469-AA469+1),IF(AND(($S469-AB469)&lt;=0,(AA469-$R469)&gt;0),$V469/365*($S469-AA469+1),$V469/365*(AB469-$R469+1))))),0)</f>
        <v>0</v>
      </c>
      <c r="AD469" s="159">
        <f>AB469+1</f>
        <v>45717</v>
      </c>
      <c r="AE469" s="159">
        <f>AD469+30</f>
        <v>45747</v>
      </c>
      <c r="AF469" s="163">
        <f>IFERROR(IF(($R469-AE469)&gt;=0,0,IF(($S469-AD469)&lt;0,0,IF(AND(($S469-AE469)&gt;0,(AD469-$R469)&gt;0),$V469/365*(AE469-AD469+1),IF(AND(($S469-AE469)&lt;=0,(AD469-$R469)&gt;0),$V469/365*($S469-AD469+1),$V469/365*(AE469-$R469+1))))),0)</f>
        <v>0</v>
      </c>
      <c r="AG469" s="159">
        <f>AE469+1</f>
        <v>45748</v>
      </c>
      <c r="AH469" s="159">
        <f>AG469+29</f>
        <v>45777</v>
      </c>
      <c r="AI469" s="163">
        <f>IFERROR(IF(($R469-AH469)&gt;=0,0,IF(($S469-AG469)&lt;0,0,IF(AND(($S469-AH469)&gt;0,(AG469-$R469)&gt;0),$V469/365*(AH469-AG469+1),IF(AND(($S469-AH469)&lt;=0,(AG469-$R469)&gt;0),$V469/365*($S469-AG469+1),$V469/365*(AH469-$R469+1))))),0)</f>
        <v>0</v>
      </c>
      <c r="AJ469" s="159">
        <f>AH469+1</f>
        <v>45778</v>
      </c>
      <c r="AK469" s="159">
        <f>AJ469+30</f>
        <v>45808</v>
      </c>
      <c r="AL469" s="163">
        <f>IFERROR(IF(($R469-AK469)&gt;=0,0,IF(($S469-AJ469)&lt;0,0,IF(AND(($S469-AK469)&gt;0,(AJ469-$R469)&gt;0),$V469/365*(AK469-AJ469+1),IF(AND(($S469-AK469)&lt;=0,(AJ469-$R469)&gt;0),$V469/365*($S469-AJ469+1),$V469/365*(AK469-$R469+1))))),0)</f>
        <v>0</v>
      </c>
      <c r="AM469" s="159">
        <f>AK469+1</f>
        <v>45809</v>
      </c>
      <c r="AN469" s="159">
        <f>AM469+29</f>
        <v>45838</v>
      </c>
      <c r="AO469" s="163">
        <f>IFERROR(IF(($R469-AN469)&gt;=0,0,IF(($S469-AM469)&lt;0,0,IF(AND(($S469-AN469)&gt;0,(AM469-$R469)&gt;0),$V469/365*(AN469-AM469+1),IF(AND(($S469-AN469)&lt;=0,(AM469-$R469)&gt;0),$V469/365*($S469-AM469+1),$V469/365*(AN469-$R469+1))))),0)</f>
        <v>0</v>
      </c>
      <c r="AP469" s="159">
        <f>AN469+1</f>
        <v>45839</v>
      </c>
      <c r="AQ469" s="159">
        <f>AP469+30</f>
        <v>45869</v>
      </c>
      <c r="AR469" s="163">
        <f>IFERROR(IF(($R469-AQ469)&gt;=0,0,IF(($S469-AP469)&lt;0,0,IF(AND(($S469-AQ469)&gt;0,(AP469-$R469)&gt;0),$V469/365*(AQ469-AP469+1),IF(AND(($S469-AQ469)&lt;=0,(AP469-$R469)&gt;0),$V469/365*($S469-AP469+1),$V469/365*(AQ469-$R469+1))))),0)</f>
        <v>0</v>
      </c>
      <c r="AS469" s="159">
        <f>AQ469+1</f>
        <v>45870</v>
      </c>
      <c r="AT469" s="159">
        <f>AS469+30</f>
        <v>45900</v>
      </c>
      <c r="AU469" s="163">
        <f>IFERROR(IF(($R469-AT469)&gt;=0,0,IF(($S469-AS469)&lt;0,0,IF(AND(($S469-AT469)&gt;0,(AS469-$R469)&gt;0),$V469/365*(AT469-AS469+1),IF(AND(($S469-AT469)&lt;=0,(AS469-$R469)&gt;0),$V469/365*($S469-AS469+1),$V469/365*(AT469-$R469+1))))),0)</f>
        <v>0</v>
      </c>
      <c r="AV469" s="159">
        <f>AT469+1</f>
        <v>45901</v>
      </c>
      <c r="AW469" s="159">
        <f>AV469+29</f>
        <v>45930</v>
      </c>
      <c r="AX469" s="163">
        <f>IFERROR(IF(($R469-AW469)&gt;=0,0,IF(($S469-AV469)&lt;0,0,IF(AND(($S469-AW469)&gt;0,(AV469-$R469)&gt;0),$V469/365*(AW469-AV469+1),IF(AND(($S469-AW469)&lt;=0,(AV469-$R469)&gt;0),$V469/365*($S469-AV469+1),$V469/365*(AW469-$R469+1))))),0)</f>
        <v>0</v>
      </c>
      <c r="AY469" s="159">
        <f>AW469+1</f>
        <v>45931</v>
      </c>
      <c r="AZ469" s="159">
        <f>AY469+30</f>
        <v>45961</v>
      </c>
      <c r="BA469" s="163">
        <f>IFERROR(IF(($R469-AZ469)&gt;=0,0,IF(($S469-AY469)&lt;0,0,IF(AND(($S469-AZ469)&gt;0,(AY469-$R469)&gt;0),$V469/365*(AZ469-AY469+1),IF(AND(($S469-AZ469)&lt;=0,(AY469-$R469)&gt;0),$V469/365*($S469-AY469+1),$V469/365*(AZ469-$R469+1))))),0)</f>
        <v>0</v>
      </c>
      <c r="BB469" s="159">
        <f>AZ469+1</f>
        <v>45962</v>
      </c>
      <c r="BC469" s="159">
        <f>BB469+29</f>
        <v>45991</v>
      </c>
      <c r="BD469" s="163">
        <f>IFERROR(IF(($R469-BC469)&gt;=0,0,IF(($S469-BB469)&lt;0,0,IF(AND(($S469-BC469)&gt;0,(BB469-$R469)&gt;0),$V469/365*(BC469-BB469+1),IF(AND(($S469-BC469)&lt;=0,(BB469-$R469)&gt;0),$V469/365*($S469-BB469+1),$V469/365*(BC469-$R469+1))))),0)</f>
        <v>0</v>
      </c>
      <c r="BE469" s="159">
        <f>BC469+1</f>
        <v>45992</v>
      </c>
      <c r="BF469" s="159">
        <f>BE469+30</f>
        <v>46022</v>
      </c>
      <c r="BG469" s="163">
        <f>IFERROR(IF(($R469-BF469)&gt;=0,0,IF(($S469-BE469)&lt;0,0,IF(AND(($S469-BF469)&gt;0,(BE469-$R469)&gt;0),$V469/365*(BF469-BE469+1),IF(AND(($S469-BF469)&lt;=0,(BE469-$R469)&gt;0),$V469/365*($S469-BE469+1),$V469/365*(BF469-$R469+1))))),0)</f>
        <v>0</v>
      </c>
      <c r="BH469" s="159">
        <v>46023</v>
      </c>
      <c r="BI469" s="159">
        <f>BH469+30</f>
        <v>46053</v>
      </c>
      <c r="BJ469" s="163">
        <f>IFERROR(IF(($R469-BI469)&gt;=0,0,IF(($S469-BH469)&lt;0,0,IF(AND(($S469-BI469)&gt;0,(BH469-$R469)&gt;0),$V469/365*(BI469-BH469+1),IF(AND(($S469-BI469)&lt;=0,(BH469-$R469)&gt;0),$V469/365*($S469-BH469+1),$V469/365*(BI469-$R469+1))))),0)</f>
        <v>0</v>
      </c>
      <c r="BK469" s="159">
        <f>BI469+1</f>
        <v>46054</v>
      </c>
      <c r="BL469" s="159">
        <f>BK469+27</f>
        <v>46081</v>
      </c>
      <c r="BM469" s="163">
        <f>IFERROR(IF(($R469-BL469)&gt;=0,0,IF(($S469-BK469)&lt;0,0,IF(AND(($S469-BL469)&gt;0,(BK469-$R469)&gt;0),$V469/365*(BL469-BK469+1),IF(AND(($S469-BL469)&lt;=0,(BK469-$R469)&gt;0),$V469/365*($S469-BK469+1),$V469/365*(BL469-$R469+1))))),0)</f>
        <v>0</v>
      </c>
      <c r="BN469" s="159">
        <f>BL469+1</f>
        <v>46082</v>
      </c>
      <c r="BO469" s="159">
        <f>BN469+30</f>
        <v>46112</v>
      </c>
      <c r="BP469" s="163">
        <f>IFERROR(IF(($R469-BO469)&gt;=0,0,IF(($S469-BN469)&lt;0,0,IF(AND(($S469-BO469)&gt;0,(BN469-$R469)&gt;0),$V469/365*(BO469-BN469+1),IF(AND(($S469-BO469)&lt;=0,(BN469-$R469)&gt;0),$V469/365*($S469-BN469+1),$V469/365*(BO469-$R469+1))))),0)</f>
        <v>0</v>
      </c>
      <c r="BQ469" s="159">
        <f>BO469+1</f>
        <v>46113</v>
      </c>
      <c r="BR469" s="159">
        <f>BQ469+29</f>
        <v>46142</v>
      </c>
      <c r="BS469" s="163">
        <f>IFERROR(IF(($R469-BR469)&gt;=0,0,IF(($S469-BQ469)&lt;0,0,IF(AND(($S469-BR469)&gt;0,(BQ469-$R469)&gt;0),$V469/365*(BR469-BQ469+1),IF(AND(($S469-BR469)&lt;=0,(BQ469-$R469)&gt;0),$V469/365*($S469-BQ469+1),$V469/365*(BR469-$R469+1))))),0)</f>
        <v>0</v>
      </c>
      <c r="BT469" s="159">
        <f>BR469+1</f>
        <v>46143</v>
      </c>
      <c r="BU469" s="159">
        <f>BT469+30</f>
        <v>46173</v>
      </c>
      <c r="BV469" s="163">
        <f>IFERROR(IF(($R469-BU469)&gt;=0,0,IF(($S469-BT469)&lt;0,0,IF(AND(($S469-BU469)&gt;0,(BT469-$R469)&gt;0),$V469/365*(BU469-BT469+1),IF(AND(($S469-BU469)&lt;=0,(BT469-$R469)&gt;0),$V469/365*($S469-BT469+1),$V469/365*(BU469-$R469+1))))),0)</f>
        <v>0</v>
      </c>
      <c r="BW469" s="159">
        <f>BU469+1</f>
        <v>46174</v>
      </c>
      <c r="BX469" s="159">
        <f>BW469+29</f>
        <v>46203</v>
      </c>
      <c r="BY469" s="163">
        <f>IFERROR(IF(($R469-BX469)&gt;=0,0,IF(($S469-BW469)&lt;0,0,IF(AND(($S469-BX469)&gt;0,(BW469-$R469)&gt;0),$V469/365*(BX469-BW469+1),IF(AND(($S469-BX469)&lt;=0,(BW469-$R469)&gt;0),$V469/365*($S469-BW469+1),$V469/365*(BX469-$R469+1))))),0)</f>
        <v>0</v>
      </c>
      <c r="BZ469" s="159">
        <f>BX469+1</f>
        <v>46204</v>
      </c>
      <c r="CA469" s="159">
        <f>BZ469+30</f>
        <v>46234</v>
      </c>
      <c r="CB469" s="163">
        <f>IFERROR(IF(($R469-CA469)&gt;=0,0,IF(($S469-BZ469)&lt;0,0,IF(AND(($S469-CA469)&gt;0,(BZ469-$R469)&gt;0),$V469/365*(CA469-BZ469+1),IF(AND(($S469-CA469)&lt;=0,(BZ469-$R469)&gt;0),$V469/365*($S469-BZ469+1),$V469/365*(CA469-$R469+1))))),0)</f>
        <v>0</v>
      </c>
      <c r="CC469" s="159">
        <f>CA469+1</f>
        <v>46235</v>
      </c>
      <c r="CD469" s="159">
        <f>CC469+30</f>
        <v>46265</v>
      </c>
      <c r="CE469" s="163">
        <f>IFERROR(IF(($R469-CD469)&gt;=0,0,IF(($S469-CC469)&lt;0,0,IF(AND(($S469-CD469)&gt;0,(CC469-$R469)&gt;0),$V469/365*(CD469-CC469+1),IF(AND(($S469-CD469)&lt;=0,(CC469-$R469)&gt;0),$V469/365*($S469-CC469+1),$V469/365*(CD469-$R469+1))))),0)</f>
        <v>0</v>
      </c>
      <c r="CF469" s="159">
        <f>CD469+1</f>
        <v>46266</v>
      </c>
      <c r="CG469" s="159">
        <f>CF469+29</f>
        <v>46295</v>
      </c>
      <c r="CH469" s="163">
        <f>IFERROR(IF(($R469-CG469)&gt;=0,0,IF(($S469-CF469)&lt;0,0,IF(AND(($S469-CG469)&gt;0,(CF469-$R469)&gt;0),$V469/365*(CG469-CF469+1),IF(AND(($S469-CG469)&lt;=0,(CF469-$R469)&gt;0),$V469/365*($S469-CF469+1),$V469/365*(CG469-$R469+1))))),0)</f>
        <v>0</v>
      </c>
      <c r="CI469" s="159">
        <f>CG469+1</f>
        <v>46296</v>
      </c>
      <c r="CJ469" s="159">
        <f>CI469+30</f>
        <v>46326</v>
      </c>
      <c r="CK469" s="163">
        <f>IFERROR(IF(($R469-CJ469)&gt;=0,0,IF(($S469-CI469)&lt;0,0,IF(AND(($S469-CJ469)&gt;0,(CI469-$R469)&gt;0),$V469/365*(CJ469-CI469+1),IF(AND(($S469-CJ469)&lt;=0,(CI469-$R469)&gt;0),$V469/365*($S469-CI469+1),$V469/365*(CJ469-$R469+1))))),0)</f>
        <v>0</v>
      </c>
      <c r="CL469" s="159">
        <f>CJ469+1</f>
        <v>46327</v>
      </c>
      <c r="CM469" s="159">
        <f>CL469+29</f>
        <v>46356</v>
      </c>
      <c r="CN469" s="163">
        <f>IFERROR(IF(($R469-CM469)&gt;=0,0,IF(($S469-CL469)&lt;0,0,IF(AND(($S469-CM469)&gt;0,(CL469-$R469)&gt;0),$V469/365*(CM469-CL469+1),IF(AND(($S469-CM469)&lt;=0,(CL469-$R469)&gt;0),$V469/365*($S469-CL469+1),$V469/365*(CM469-$R469+1))))),0)</f>
        <v>0</v>
      </c>
      <c r="CO469" s="159">
        <f>CM469+1</f>
        <v>46357</v>
      </c>
      <c r="CP469" s="159">
        <f>CO469+30</f>
        <v>46387</v>
      </c>
      <c r="CQ469" s="163">
        <f>IFERROR(IF(($R469-CP469)&gt;=0,0,IF(($S469-CO469)&lt;0,0,IF(AND(($S469-CP469)&gt;0,(CO469-$R469)&gt;0),$V469/365*(CP469-CO469+1),IF(AND(($S469-CP469)&lt;=0,(CO469-$R469)&gt;0),$V469/365*($S469-CO469+1),$V469/365*(CP469-$R469+1))))),0)</f>
        <v>0</v>
      </c>
    </row>
    <row r="470" s="85" customFormat="1" ht="24" customHeight="1" outlineLevel="4" spans="1:95">
      <c r="A470" s="128" t="s">
        <v>2815</v>
      </c>
      <c r="B470" s="129"/>
      <c r="C470" s="129"/>
      <c r="D470" s="129"/>
      <c r="E470" s="129"/>
      <c r="F470" s="129"/>
      <c r="G470" s="130"/>
      <c r="H470" s="131"/>
      <c r="I470" s="131"/>
      <c r="J470" s="131"/>
      <c r="K470" s="131"/>
      <c r="L470" s="154"/>
      <c r="M470" s="154"/>
      <c r="N470" s="131"/>
      <c r="O470" s="131"/>
      <c r="P470" s="131"/>
      <c r="Q470" s="131"/>
      <c r="R470" s="131"/>
      <c r="S470" s="131"/>
      <c r="T470" s="131"/>
      <c r="U470" s="131"/>
      <c r="V470" s="131"/>
      <c r="W470" s="131"/>
      <c r="X470" s="131"/>
      <c r="Y470" s="131"/>
      <c r="Z470" s="131"/>
      <c r="AA470" s="131"/>
      <c r="AB470" s="131"/>
      <c r="AC470" s="131"/>
      <c r="AD470" s="131"/>
      <c r="AE470" s="131"/>
      <c r="AF470" s="131"/>
      <c r="AG470" s="131"/>
      <c r="AH470" s="131"/>
      <c r="AI470" s="131"/>
      <c r="AJ470" s="131"/>
      <c r="AK470" s="131"/>
      <c r="AL470" s="131"/>
      <c r="AM470" s="131"/>
      <c r="AN470" s="131"/>
      <c r="AO470" s="131"/>
      <c r="AP470" s="131"/>
      <c r="AQ470" s="131"/>
      <c r="AR470" s="131"/>
      <c r="AS470" s="131"/>
      <c r="AT470" s="131"/>
      <c r="AU470" s="131"/>
      <c r="AV470" s="131"/>
      <c r="AW470" s="131"/>
      <c r="AX470" s="131"/>
      <c r="AY470" s="131"/>
      <c r="AZ470" s="131"/>
      <c r="BA470" s="131"/>
      <c r="BB470" s="131"/>
      <c r="BC470" s="131"/>
      <c r="BD470" s="131"/>
      <c r="BE470" s="131"/>
      <c r="BF470" s="131"/>
      <c r="BG470" s="131"/>
      <c r="BH470" s="131"/>
      <c r="BI470" s="131"/>
      <c r="BJ470" s="131"/>
      <c r="BK470" s="131"/>
      <c r="BL470" s="131"/>
      <c r="BM470" s="131"/>
      <c r="BN470" s="131"/>
      <c r="BO470" s="131"/>
      <c r="BP470" s="131"/>
      <c r="BQ470" s="131"/>
      <c r="BR470" s="131"/>
      <c r="BS470" s="131"/>
      <c r="BT470" s="131"/>
      <c r="BU470" s="131"/>
      <c r="BV470" s="131"/>
      <c r="BW470" s="131"/>
      <c r="BX470" s="131"/>
      <c r="BY470" s="131"/>
      <c r="BZ470" s="131"/>
      <c r="CA470" s="131"/>
      <c r="CB470" s="131"/>
      <c r="CC470" s="131"/>
      <c r="CD470" s="131"/>
      <c r="CE470" s="131"/>
      <c r="CF470" s="131"/>
      <c r="CG470" s="131"/>
      <c r="CH470" s="131"/>
      <c r="CI470" s="131"/>
      <c r="CJ470" s="131"/>
      <c r="CK470" s="131"/>
      <c r="CL470" s="131"/>
      <c r="CM470" s="131"/>
      <c r="CN470" s="131"/>
      <c r="CO470" s="131"/>
      <c r="CP470" s="131"/>
      <c r="CQ470" s="131"/>
    </row>
    <row r="471" ht="24" customHeight="1" outlineLevel="2" spans="1:95">
      <c r="A471" s="49"/>
      <c r="B471" s="117" t="s">
        <v>793</v>
      </c>
      <c r="C471" s="118" t="s">
        <v>1563</v>
      </c>
      <c r="D471" s="49" t="s">
        <v>1564</v>
      </c>
      <c r="E471" s="117" t="s">
        <v>1565</v>
      </c>
      <c r="F471" s="117"/>
      <c r="G471" s="117" t="s">
        <v>937</v>
      </c>
      <c r="H471" s="119">
        <f>X471+AA471+AD471+AG471+AJ471+AM471+AP471+AS471+AV471+AY471+BB471+BE471</f>
        <v>0</v>
      </c>
      <c r="I471" s="119">
        <f>Y471+AB471+AE471+AH471+AK471+AN471+AQ471+AT471+AW471+AZ471+BC471+BF471</f>
        <v>-3664.90695890411</v>
      </c>
      <c r="J471" s="119">
        <f>Z471+AC471+AF471+AI471+AL471+AO471+AR471+AU471+AX471+BA471+BD471+BG471</f>
        <v>3664.90695890411</v>
      </c>
      <c r="K471" s="119"/>
      <c r="L471" s="150"/>
      <c r="M471" s="150"/>
      <c r="N471" s="119"/>
      <c r="O471" s="119"/>
      <c r="P471" s="119"/>
      <c r="Q471" s="119"/>
      <c r="R471" s="119"/>
      <c r="S471" s="119"/>
      <c r="T471" s="119"/>
      <c r="U471" s="119"/>
      <c r="V471" s="119"/>
      <c r="W471" s="119"/>
      <c r="X471" s="119">
        <f>VLOOKUP($C471,'1 预算编制表单'!$C:$BJ,27,FALSE)</f>
        <v>0</v>
      </c>
      <c r="Y471" s="119">
        <f>X471-Z471</f>
        <v>0</v>
      </c>
      <c r="Z471" s="119">
        <f>SUM(Z472:Z476)</f>
        <v>0</v>
      </c>
      <c r="AA471" s="119">
        <f>VLOOKUP($C471,'1 预算编制表单'!$C:$BJ,30,FALSE)</f>
        <v>0</v>
      </c>
      <c r="AB471" s="119">
        <f>AA471-AC471</f>
        <v>0</v>
      </c>
      <c r="AC471" s="119">
        <f>SUM(AC472:AC476)</f>
        <v>0</v>
      </c>
      <c r="AD471" s="119">
        <f>VLOOKUP($C471,'1 预算编制表单'!$C:$BJ,33,FALSE)</f>
        <v>0</v>
      </c>
      <c r="AE471" s="119">
        <f>AD471-AF471</f>
        <v>0</v>
      </c>
      <c r="AF471" s="119">
        <f>SUM(AF472:AF476)</f>
        <v>0</v>
      </c>
      <c r="AG471" s="119">
        <f>VLOOKUP($C471,'1 预算编制表单'!$C:$BJ,36,FALSE)</f>
        <v>0</v>
      </c>
      <c r="AH471" s="119">
        <f>AG471-AI471</f>
        <v>0</v>
      </c>
      <c r="AI471" s="119">
        <f>SUM(AI472:AI476)</f>
        <v>0</v>
      </c>
      <c r="AJ471" s="119">
        <f>VLOOKUP($C471,'1 预算编制表单'!$C:$BJ,39,FALSE)</f>
        <v>0</v>
      </c>
      <c r="AK471" s="119">
        <f>AJ471-AL471</f>
        <v>0</v>
      </c>
      <c r="AL471" s="119">
        <f>SUM(AL472:AL476)</f>
        <v>0</v>
      </c>
      <c r="AM471" s="119">
        <f>VLOOKUP($C471,'1 预算编制表单'!$C:$BJ,42,FALSE)</f>
        <v>0</v>
      </c>
      <c r="AN471" s="119">
        <f>AM471-AO471</f>
        <v>0</v>
      </c>
      <c r="AO471" s="119">
        <f>SUM(AO472:AO476)</f>
        <v>0</v>
      </c>
      <c r="AP471" s="119">
        <f>VLOOKUP($C471,'1 预算编制表单'!$C:$BJ,45,FALSE)</f>
        <v>0</v>
      </c>
      <c r="AQ471" s="119">
        <f>AP471-AR471</f>
        <v>-617.457150684932</v>
      </c>
      <c r="AR471" s="119">
        <f>SUM(AR472:AR476)</f>
        <v>617.457150684932</v>
      </c>
      <c r="AS471" s="119">
        <f>VLOOKUP($C471,'1 预算编制表单'!$C:$BJ,48,FALSE)</f>
        <v>0</v>
      </c>
      <c r="AT471" s="119">
        <f>AS471-AU471</f>
        <v>-617.457150684932</v>
      </c>
      <c r="AU471" s="119">
        <f>SUM(AU472:AU476)</f>
        <v>617.457150684932</v>
      </c>
      <c r="AV471" s="119">
        <f>VLOOKUP($C471,'1 预算编制表单'!$C:$BJ,51,FALSE)</f>
        <v>0</v>
      </c>
      <c r="AW471" s="119">
        <f>AV471-AX471</f>
        <v>-597.539178082192</v>
      </c>
      <c r="AX471" s="119">
        <f>SUM(AX472:AX476)</f>
        <v>597.539178082192</v>
      </c>
      <c r="AY471" s="119">
        <f>VLOOKUP($C471,'1 预算编制表单'!$C:$BJ,54,FALSE)</f>
        <v>0</v>
      </c>
      <c r="AZ471" s="119">
        <f>AY471-BA471</f>
        <v>-617.457150684932</v>
      </c>
      <c r="BA471" s="119">
        <f>SUM(BA472:BA476)</f>
        <v>617.457150684932</v>
      </c>
      <c r="BB471" s="119">
        <f>VLOOKUP($C471,'1 预算编制表单'!$C:$BJ,57,FALSE)</f>
        <v>0</v>
      </c>
      <c r="BC471" s="119">
        <f>BB471-BD471</f>
        <v>-597.539178082192</v>
      </c>
      <c r="BD471" s="119">
        <f>SUM(BD472:BD476)</f>
        <v>597.539178082192</v>
      </c>
      <c r="BE471" s="119">
        <f>VLOOKUP($C471,'1 预算编制表单'!$C:$BJ,60,FALSE)</f>
        <v>0</v>
      </c>
      <c r="BF471" s="119">
        <f>BE471-BG471</f>
        <v>-617.457150684932</v>
      </c>
      <c r="BG471" s="119">
        <f>SUM(BG472:BG476)</f>
        <v>617.457150684932</v>
      </c>
      <c r="BH471" s="119">
        <f>VLOOKUP($C471,'1 预算编制表单'!$C:$BJ,27,FALSE)</f>
        <v>0</v>
      </c>
      <c r="BI471" s="119">
        <f>BH471-BJ471</f>
        <v>-617.457150684932</v>
      </c>
      <c r="BJ471" s="119">
        <f>SUM(BJ472:BJ476)</f>
        <v>617.457150684932</v>
      </c>
      <c r="BK471" s="119">
        <f>VLOOKUP($C471,'1 预算编制表单'!$C:$BJ,30,FALSE)</f>
        <v>0</v>
      </c>
      <c r="BL471" s="119">
        <f>BK471-BM471</f>
        <v>-557.703232876712</v>
      </c>
      <c r="BM471" s="119">
        <f>SUM(BM472:BM476)</f>
        <v>557.703232876712</v>
      </c>
      <c r="BN471" s="119">
        <f>VLOOKUP($C471,'1 预算编制表单'!$C:$BJ,33,FALSE)</f>
        <v>0</v>
      </c>
      <c r="BO471" s="119">
        <f>BN471-BP471</f>
        <v>-617.457150684932</v>
      </c>
      <c r="BP471" s="119">
        <f>SUM(BP472:BP476)</f>
        <v>617.457150684932</v>
      </c>
      <c r="BQ471" s="119">
        <f>VLOOKUP($C471,'1 预算编制表单'!$C:$BJ,36,FALSE)</f>
        <v>0</v>
      </c>
      <c r="BR471" s="119">
        <f>BQ471-BS471</f>
        <v>-597.539178082192</v>
      </c>
      <c r="BS471" s="119">
        <f>SUM(BS472:BS476)</f>
        <v>597.539178082192</v>
      </c>
      <c r="BT471" s="119">
        <f>VLOOKUP($C471,'1 预算编制表单'!$C:$BJ,39,FALSE)</f>
        <v>0</v>
      </c>
      <c r="BU471" s="119">
        <f>BT471-BV471</f>
        <v>-617.457150684932</v>
      </c>
      <c r="BV471" s="119">
        <f>SUM(BV472:BV476)</f>
        <v>617.457150684932</v>
      </c>
      <c r="BW471" s="119">
        <f>VLOOKUP($C471,'1 预算编制表单'!$C:$BJ,42,FALSE)</f>
        <v>0</v>
      </c>
      <c r="BX471" s="119">
        <f>BW471-BY471</f>
        <v>-597.539178082192</v>
      </c>
      <c r="BY471" s="119">
        <f>SUM(BY472:BY476)</f>
        <v>597.539178082192</v>
      </c>
      <c r="BZ471" s="119">
        <f>VLOOKUP($C471,'1 预算编制表单'!$C:$BJ,45,FALSE)</f>
        <v>0</v>
      </c>
      <c r="CA471" s="119">
        <f>BZ471-CB471</f>
        <v>0</v>
      </c>
      <c r="CB471" s="119">
        <f>SUM(CB472:CB476)</f>
        <v>0</v>
      </c>
      <c r="CC471" s="119">
        <f>VLOOKUP($C471,'1 预算编制表单'!$C:$BJ,48,FALSE)</f>
        <v>0</v>
      </c>
      <c r="CD471" s="119">
        <f>CC471-CE471</f>
        <v>0</v>
      </c>
      <c r="CE471" s="119">
        <f>SUM(CE472:CE476)</f>
        <v>0</v>
      </c>
      <c r="CF471" s="119">
        <f>VLOOKUP($C471,'1 预算编制表单'!$C:$BJ,51,FALSE)</f>
        <v>0</v>
      </c>
      <c r="CG471" s="119">
        <f>CF471-CH471</f>
        <v>0</v>
      </c>
      <c r="CH471" s="119">
        <f>SUM(CH472:CH476)</f>
        <v>0</v>
      </c>
      <c r="CI471" s="119">
        <f>VLOOKUP($C471,'1 预算编制表单'!$C:$BJ,54,FALSE)</f>
        <v>0</v>
      </c>
      <c r="CJ471" s="119">
        <f>CI471-CK471</f>
        <v>0</v>
      </c>
      <c r="CK471" s="119">
        <f>SUM(CK472:CK476)</f>
        <v>0</v>
      </c>
      <c r="CL471" s="119">
        <f>VLOOKUP($C471,'1 预算编制表单'!$C:$BJ,57,FALSE)</f>
        <v>0</v>
      </c>
      <c r="CM471" s="119">
        <f>CL471-CN471</f>
        <v>0</v>
      </c>
      <c r="CN471" s="119">
        <f>SUM(CN472:CN476)</f>
        <v>0</v>
      </c>
      <c r="CO471" s="119">
        <f>VLOOKUP($C471,'1 预算编制表单'!$C:$BJ,60,FALSE)</f>
        <v>0</v>
      </c>
      <c r="CP471" s="119">
        <f>CO471-CQ471</f>
        <v>0</v>
      </c>
      <c r="CQ471" s="119">
        <f>SUM(CQ472:CQ476)</f>
        <v>0</v>
      </c>
    </row>
    <row r="472" s="85" customFormat="1" ht="24" customHeight="1" outlineLevel="3" spans="1:95">
      <c r="A472" s="124"/>
      <c r="B472" s="125"/>
      <c r="C472" s="126"/>
      <c r="D472" s="124"/>
      <c r="E472" s="125"/>
      <c r="F472" s="125"/>
      <c r="G472" s="125"/>
      <c r="H472" s="127"/>
      <c r="I472" s="127"/>
      <c r="J472" s="127">
        <f>Z472+AC472+AF472+AI472+AL472+AO472+AR472+AU472+AX472+BA472+BD472+BG472</f>
        <v>3664.90695890411</v>
      </c>
      <c r="K472" s="127">
        <v>1</v>
      </c>
      <c r="L472" s="152" t="s">
        <v>2873</v>
      </c>
      <c r="M472" s="153" t="str">
        <f>IFERROR(VLOOKUP($L472,'2-2 引出数据_合同数据仓库'!$B$2:$BP$10000,3,FALSE),0)</f>
        <v>关于深圳区域公司非住一片区深圳金地中心项目2025年防雷检测服务合同</v>
      </c>
      <c r="N472" s="127"/>
      <c r="O472" s="153">
        <f>IFERROR(VLOOKUP((LEFT(VLOOKUP($L472,'2-2 引出数据_合同数据仓库'!$B$2:$BP$10000,64,FALSE),15)&amp;(RIGHT(VLOOKUP($L472,'2-2 引出数据_合同数据仓库'!$B$2:$BP$10000,64,FALSE),4)+1)),'2-2 引出数据_合同数据仓库'!$B$2:$BP$10000,3,FALSE),0)</f>
        <v>0</v>
      </c>
      <c r="P472" s="127"/>
      <c r="Q472" s="127" t="str">
        <f>IFERROR(VLOOKUP($L472,'2-2 引出数据_合同数据仓库'!$B$2:$BP$10000,28,FALSE),0)</f>
        <v>2025-07-01</v>
      </c>
      <c r="R472" s="127" t="str">
        <f>IFERROR(VLOOKUP($L472,'2-2 引出数据_合同数据仓库'!$B$2:$BP$10000,29,FALSE),0)</f>
        <v>2025-07-01</v>
      </c>
      <c r="S472" s="127" t="str">
        <f>IFERROR(VLOOKUP($L472,'2-2 引出数据_合同数据仓库'!$B$2:$BP$10000,4,FALSE),0)</f>
        <v>2026-06-30</v>
      </c>
      <c r="T472" s="127"/>
      <c r="U472" s="127">
        <f>IFERROR(VLOOKUP($L472,'2-2 引出数据_合同数据仓库'!$B$2:$BP$10000,15,FALSE),0)</f>
        <v>7270.06</v>
      </c>
      <c r="V472" s="127">
        <f>U472/(S472-R472+1)*365</f>
        <v>7270.06</v>
      </c>
      <c r="W472" s="127"/>
      <c r="X472" s="159">
        <v>45658</v>
      </c>
      <c r="Y472" s="159">
        <f>X472+30</f>
        <v>45688</v>
      </c>
      <c r="Z472" s="163">
        <f>IFERROR(IF(($R472-Y472)&gt;=0,0,IF(($S472-X472)&lt;0,0,IF(AND(($S472-Y472)&gt;0,(X472-$R472)&gt;0),$V472/365*(Y472-X472+1),IF(AND(($S472-Y472)&lt;=0,(X472-$R472)&gt;0),$V472/365*($S472-X472+1),$V472/365*(Y472-$R472+1))))),0)</f>
        <v>0</v>
      </c>
      <c r="AA472" s="159">
        <f>Y472+1</f>
        <v>45689</v>
      </c>
      <c r="AB472" s="159">
        <f>AA472+27</f>
        <v>45716</v>
      </c>
      <c r="AC472" s="163">
        <f>IFERROR(IF(($R472-AB472)&gt;=0,0,IF(($S472-AA472)&lt;0,0,IF(AND(($S472-AB472)&gt;0,(AA472-$R472)&gt;0),$V472/365*(AB472-AA472+1),IF(AND(($S472-AB472)&lt;=0,(AA472-$R472)&gt;0),$V472/365*($S472-AA472+1),$V472/365*(AB472-$R472+1))))),0)</f>
        <v>0</v>
      </c>
      <c r="AD472" s="159">
        <f>AB472+1</f>
        <v>45717</v>
      </c>
      <c r="AE472" s="159">
        <f>AD472+30</f>
        <v>45747</v>
      </c>
      <c r="AF472" s="163">
        <f>IFERROR(IF(($R472-AE472)&gt;=0,0,IF(($S472-AD472)&lt;0,0,IF(AND(($S472-AE472)&gt;0,(AD472-$R472)&gt;0),$V472/365*(AE472-AD472+1),IF(AND(($S472-AE472)&lt;=0,(AD472-$R472)&gt;0),$V472/365*($S472-AD472+1),$V472/365*(AE472-$R472+1))))),0)</f>
        <v>0</v>
      </c>
      <c r="AG472" s="159">
        <f>AE472+1</f>
        <v>45748</v>
      </c>
      <c r="AH472" s="159">
        <f>AG472+29</f>
        <v>45777</v>
      </c>
      <c r="AI472" s="163">
        <f>IFERROR(IF(($R472-AH472)&gt;=0,0,IF(($S472-AG472)&lt;0,0,IF(AND(($S472-AH472)&gt;0,(AG472-$R472)&gt;0),$V472/365*(AH472-AG472+1),IF(AND(($S472-AH472)&lt;=0,(AG472-$R472)&gt;0),$V472/365*($S472-AG472+1),$V472/365*(AH472-$R472+1))))),0)</f>
        <v>0</v>
      </c>
      <c r="AJ472" s="159">
        <f>AH472+1</f>
        <v>45778</v>
      </c>
      <c r="AK472" s="159">
        <f>AJ472+30</f>
        <v>45808</v>
      </c>
      <c r="AL472" s="163">
        <f>IFERROR(IF(($R472-AK472)&gt;=0,0,IF(($S472-AJ472)&lt;0,0,IF(AND(($S472-AK472)&gt;0,(AJ472-$R472)&gt;0),$V472/365*(AK472-AJ472+1),IF(AND(($S472-AK472)&lt;=0,(AJ472-$R472)&gt;0),$V472/365*($S472-AJ472+1),$V472/365*(AK472-$R472+1))))),0)</f>
        <v>0</v>
      </c>
      <c r="AM472" s="159">
        <f>AK472+1</f>
        <v>45809</v>
      </c>
      <c r="AN472" s="159">
        <f>AM472+29</f>
        <v>45838</v>
      </c>
      <c r="AO472" s="163">
        <f>IFERROR(IF(($R472-AN472)&gt;=0,0,IF(($S472-AM472)&lt;0,0,IF(AND(($S472-AN472)&gt;0,(AM472-$R472)&gt;0),$V472/365*(AN472-AM472+1),IF(AND(($S472-AN472)&lt;=0,(AM472-$R472)&gt;0),$V472/365*($S472-AM472+1),$V472/365*(AN472-$R472+1))))),0)</f>
        <v>0</v>
      </c>
      <c r="AP472" s="159">
        <f>AN472+1</f>
        <v>45839</v>
      </c>
      <c r="AQ472" s="159">
        <f>AP472+30</f>
        <v>45869</v>
      </c>
      <c r="AR472" s="163">
        <f>IFERROR(IF(($R472-AQ472)&gt;=0,0,IF(($S472-AP472)&lt;0,0,IF(AND(($S472-AQ472)&gt;0,(AP472-$R472)&gt;0),$V472/365*(AQ472-AP472+1),IF(AND(($S472-AQ472)&lt;=0,(AP472-$R472)&gt;0),$V472/365*($S472-AP472+1),$V472/365*(AQ472-$R472+1))))),0)</f>
        <v>617.457150684932</v>
      </c>
      <c r="AS472" s="159">
        <f>AQ472+1</f>
        <v>45870</v>
      </c>
      <c r="AT472" s="159">
        <f>AS472+30</f>
        <v>45900</v>
      </c>
      <c r="AU472" s="163">
        <f>IFERROR(IF(($R472-AT472)&gt;=0,0,IF(($S472-AS472)&lt;0,0,IF(AND(($S472-AT472)&gt;0,(AS472-$R472)&gt;0),$V472/365*(AT472-AS472+1),IF(AND(($S472-AT472)&lt;=0,(AS472-$R472)&gt;0),$V472/365*($S472-AS472+1),$V472/365*(AT472-$R472+1))))),0)</f>
        <v>617.457150684932</v>
      </c>
      <c r="AV472" s="159">
        <f>AT472+1</f>
        <v>45901</v>
      </c>
      <c r="AW472" s="159">
        <f>AV472+29</f>
        <v>45930</v>
      </c>
      <c r="AX472" s="163">
        <f>IFERROR(IF(($R472-AW472)&gt;=0,0,IF(($S472-AV472)&lt;0,0,IF(AND(($S472-AW472)&gt;0,(AV472-$R472)&gt;0),$V472/365*(AW472-AV472+1),IF(AND(($S472-AW472)&lt;=0,(AV472-$R472)&gt;0),$V472/365*($S472-AV472+1),$V472/365*(AW472-$R472+1))))),0)</f>
        <v>597.539178082192</v>
      </c>
      <c r="AY472" s="159">
        <f>AW472+1</f>
        <v>45931</v>
      </c>
      <c r="AZ472" s="159">
        <f>AY472+30</f>
        <v>45961</v>
      </c>
      <c r="BA472" s="163">
        <f>IFERROR(IF(($R472-AZ472)&gt;=0,0,IF(($S472-AY472)&lt;0,0,IF(AND(($S472-AZ472)&gt;0,(AY472-$R472)&gt;0),$V472/365*(AZ472-AY472+1),IF(AND(($S472-AZ472)&lt;=0,(AY472-$R472)&gt;0),$V472/365*($S472-AY472+1),$V472/365*(AZ472-$R472+1))))),0)</f>
        <v>617.457150684932</v>
      </c>
      <c r="BB472" s="159">
        <f>AZ472+1</f>
        <v>45962</v>
      </c>
      <c r="BC472" s="159">
        <f>BB472+29</f>
        <v>45991</v>
      </c>
      <c r="BD472" s="163">
        <f>IFERROR(IF(($R472-BC472)&gt;=0,0,IF(($S472-BB472)&lt;0,0,IF(AND(($S472-BC472)&gt;0,(BB472-$R472)&gt;0),$V472/365*(BC472-BB472+1),IF(AND(($S472-BC472)&lt;=0,(BB472-$R472)&gt;0),$V472/365*($S472-BB472+1),$V472/365*(BC472-$R472+1))))),0)</f>
        <v>597.539178082192</v>
      </c>
      <c r="BE472" s="159">
        <f>BC472+1</f>
        <v>45992</v>
      </c>
      <c r="BF472" s="159">
        <f>BE472+30</f>
        <v>46022</v>
      </c>
      <c r="BG472" s="163">
        <f>IFERROR(IF(($R472-BF472)&gt;=0,0,IF(($S472-BE472)&lt;0,0,IF(AND(($S472-BF472)&gt;0,(BE472-$R472)&gt;0),$V472/365*(BF472-BE472+1),IF(AND(($S472-BF472)&lt;=0,(BE472-$R472)&gt;0),$V472/365*($S472-BE472+1),$V472/365*(BF472-$R472+1))))),0)</f>
        <v>617.457150684932</v>
      </c>
      <c r="BH472" s="159">
        <v>46023</v>
      </c>
      <c r="BI472" s="159">
        <f>BH472+30</f>
        <v>46053</v>
      </c>
      <c r="BJ472" s="163">
        <f>IFERROR(IF(($R472-BI472)&gt;=0,0,IF(($S472-BH472)&lt;0,0,IF(AND(($S472-BI472)&gt;0,(BH472-$R472)&gt;0),$V472/365*(BI472-BH472+1),IF(AND(($S472-BI472)&lt;=0,(BH472-$R472)&gt;0),$V472/365*($S472-BH472+1),$V472/365*(BI472-$R472+1))))),0)</f>
        <v>617.457150684932</v>
      </c>
      <c r="BK472" s="159">
        <f>BI472+1</f>
        <v>46054</v>
      </c>
      <c r="BL472" s="159">
        <f>BK472+27</f>
        <v>46081</v>
      </c>
      <c r="BM472" s="163">
        <f>IFERROR(IF(($R472-BL472)&gt;=0,0,IF(($S472-BK472)&lt;0,0,IF(AND(($S472-BL472)&gt;0,(BK472-$R472)&gt;0),$V472/365*(BL472-BK472+1),IF(AND(($S472-BL472)&lt;=0,(BK472-$R472)&gt;0),$V472/365*($S472-BK472+1),$V472/365*(BL472-$R472+1))))),0)</f>
        <v>557.703232876712</v>
      </c>
      <c r="BN472" s="159">
        <f>BL472+1</f>
        <v>46082</v>
      </c>
      <c r="BO472" s="159">
        <f>BN472+30</f>
        <v>46112</v>
      </c>
      <c r="BP472" s="163">
        <f>IFERROR(IF(($R472-BO472)&gt;=0,0,IF(($S472-BN472)&lt;0,0,IF(AND(($S472-BO472)&gt;0,(BN472-$R472)&gt;0),$V472/365*(BO472-BN472+1),IF(AND(($S472-BO472)&lt;=0,(BN472-$R472)&gt;0),$V472/365*($S472-BN472+1),$V472/365*(BO472-$R472+1))))),0)</f>
        <v>617.457150684932</v>
      </c>
      <c r="BQ472" s="159">
        <f>BO472+1</f>
        <v>46113</v>
      </c>
      <c r="BR472" s="159">
        <f>BQ472+29</f>
        <v>46142</v>
      </c>
      <c r="BS472" s="163">
        <f>IFERROR(IF(($R472-BR472)&gt;=0,0,IF(($S472-BQ472)&lt;0,0,IF(AND(($S472-BR472)&gt;0,(BQ472-$R472)&gt;0),$V472/365*(BR472-BQ472+1),IF(AND(($S472-BR472)&lt;=0,(BQ472-$R472)&gt;0),$V472/365*($S472-BQ472+1),$V472/365*(BR472-$R472+1))))),0)</f>
        <v>597.539178082192</v>
      </c>
      <c r="BT472" s="159">
        <f>BR472+1</f>
        <v>46143</v>
      </c>
      <c r="BU472" s="159">
        <f>BT472+30</f>
        <v>46173</v>
      </c>
      <c r="BV472" s="163">
        <f>IFERROR(IF(($R472-BU472)&gt;=0,0,IF(($S472-BT472)&lt;0,0,IF(AND(($S472-BU472)&gt;0,(BT472-$R472)&gt;0),$V472/365*(BU472-BT472+1),IF(AND(($S472-BU472)&lt;=0,(BT472-$R472)&gt;0),$V472/365*($S472-BT472+1),$V472/365*(BU472-$R472+1))))),0)</f>
        <v>617.457150684932</v>
      </c>
      <c r="BW472" s="159">
        <f>BU472+1</f>
        <v>46174</v>
      </c>
      <c r="BX472" s="159">
        <f>BW472+29</f>
        <v>46203</v>
      </c>
      <c r="BY472" s="163">
        <f>IFERROR(IF(($R472-BX472)&gt;=0,0,IF(($S472-BW472)&lt;0,0,IF(AND(($S472-BX472)&gt;0,(BW472-$R472)&gt;0),$V472/365*(BX472-BW472+1),IF(AND(($S472-BX472)&lt;=0,(BW472-$R472)&gt;0),$V472/365*($S472-BW472+1),$V472/365*(BX472-$R472+1))))),0)</f>
        <v>597.539178082192</v>
      </c>
      <c r="BZ472" s="159">
        <f>BX472+1</f>
        <v>46204</v>
      </c>
      <c r="CA472" s="159">
        <f>BZ472+30</f>
        <v>46234</v>
      </c>
      <c r="CB472" s="163">
        <f>IFERROR(IF(($R472-CA472)&gt;=0,0,IF(($S472-BZ472)&lt;0,0,IF(AND(($S472-CA472)&gt;0,(BZ472-$R472)&gt;0),$V472/365*(CA472-BZ472+1),IF(AND(($S472-CA472)&lt;=0,(BZ472-$R472)&gt;0),$V472/365*($S472-BZ472+1),$V472/365*(CA472-$R472+1))))),0)</f>
        <v>0</v>
      </c>
      <c r="CC472" s="159">
        <f>CA472+1</f>
        <v>46235</v>
      </c>
      <c r="CD472" s="159">
        <f>CC472+30</f>
        <v>46265</v>
      </c>
      <c r="CE472" s="163">
        <f>IFERROR(IF(($R472-CD472)&gt;=0,0,IF(($S472-CC472)&lt;0,0,IF(AND(($S472-CD472)&gt;0,(CC472-$R472)&gt;0),$V472/365*(CD472-CC472+1),IF(AND(($S472-CD472)&lt;=0,(CC472-$R472)&gt;0),$V472/365*($S472-CC472+1),$V472/365*(CD472-$R472+1))))),0)</f>
        <v>0</v>
      </c>
      <c r="CF472" s="159">
        <f>CD472+1</f>
        <v>46266</v>
      </c>
      <c r="CG472" s="159">
        <f>CF472+29</f>
        <v>46295</v>
      </c>
      <c r="CH472" s="163">
        <f>IFERROR(IF(($R472-CG472)&gt;=0,0,IF(($S472-CF472)&lt;0,0,IF(AND(($S472-CG472)&gt;0,(CF472-$R472)&gt;0),$V472/365*(CG472-CF472+1),IF(AND(($S472-CG472)&lt;=0,(CF472-$R472)&gt;0),$V472/365*($S472-CF472+1),$V472/365*(CG472-$R472+1))))),0)</f>
        <v>0</v>
      </c>
      <c r="CI472" s="159">
        <f>CG472+1</f>
        <v>46296</v>
      </c>
      <c r="CJ472" s="159">
        <f>CI472+30</f>
        <v>46326</v>
      </c>
      <c r="CK472" s="163">
        <f>IFERROR(IF(($R472-CJ472)&gt;=0,0,IF(($S472-CI472)&lt;0,0,IF(AND(($S472-CJ472)&gt;0,(CI472-$R472)&gt;0),$V472/365*(CJ472-CI472+1),IF(AND(($S472-CJ472)&lt;=0,(CI472-$R472)&gt;0),$V472/365*($S472-CI472+1),$V472/365*(CJ472-$R472+1))))),0)</f>
        <v>0</v>
      </c>
      <c r="CL472" s="159">
        <f>CJ472+1</f>
        <v>46327</v>
      </c>
      <c r="CM472" s="159">
        <f>CL472+29</f>
        <v>46356</v>
      </c>
      <c r="CN472" s="163">
        <f>IFERROR(IF(($R472-CM472)&gt;=0,0,IF(($S472-CL472)&lt;0,0,IF(AND(($S472-CM472)&gt;0,(CL472-$R472)&gt;0),$V472/365*(CM472-CL472+1),IF(AND(($S472-CM472)&lt;=0,(CL472-$R472)&gt;0),$V472/365*($S472-CL472+1),$V472/365*(CM472-$R472+1))))),0)</f>
        <v>0</v>
      </c>
      <c r="CO472" s="159">
        <f>CM472+1</f>
        <v>46357</v>
      </c>
      <c r="CP472" s="159">
        <f>CO472+30</f>
        <v>46387</v>
      </c>
      <c r="CQ472" s="163">
        <f>IFERROR(IF(($R472-CP472)&gt;=0,0,IF(($S472-CO472)&lt;0,0,IF(AND(($S472-CP472)&gt;0,(CO472-$R472)&gt;0),$V472/365*(CP472-CO472+1),IF(AND(($S472-CP472)&lt;=0,(CO472-$R472)&gt;0),$V472/365*($S472-CO472+1),$V472/365*(CP472-$R472+1))))),0)</f>
        <v>0</v>
      </c>
    </row>
    <row r="473" s="85" customFormat="1" ht="24" customHeight="1" outlineLevel="3" spans="1:95">
      <c r="A473" s="124"/>
      <c r="B473" s="125"/>
      <c r="C473" s="126"/>
      <c r="D473" s="124"/>
      <c r="E473" s="125"/>
      <c r="F473" s="125"/>
      <c r="G473" s="125"/>
      <c r="H473" s="127"/>
      <c r="I473" s="127"/>
      <c r="J473" s="127">
        <f>Z473+AC473+AF473+AI473+AL473+AO473+AR473+AU473+AX473+BA473+BD473+BG473</f>
        <v>0</v>
      </c>
      <c r="K473" s="127">
        <f>K472+1</f>
        <v>2</v>
      </c>
      <c r="L473" s="152" t="s">
        <v>2874</v>
      </c>
      <c r="M473" s="153" t="str">
        <f>IFERROR(VLOOKUP($L473,'2-2 引出数据_合同数据仓库'!$B$2:$BP$10000,3,FALSE),0)</f>
        <v>深圳金地中心防雷检测服务合同</v>
      </c>
      <c r="N473" s="127"/>
      <c r="O473" s="153">
        <f>IFERROR(VLOOKUP((LEFT(VLOOKUP($L473,'2-2 引出数据_合同数据仓库'!$B$2:$BP$10000,64,FALSE),15)&amp;(RIGHT(VLOOKUP($L473,'2-2 引出数据_合同数据仓库'!$B$2:$BP$10000,64,FALSE),4)+1)),'2-2 引出数据_合同数据仓库'!$B$2:$BP$10000,3,FALSE),0)</f>
        <v>0</v>
      </c>
      <c r="P473" s="127"/>
      <c r="Q473" s="127" t="str">
        <f>IFERROR(VLOOKUP($L473,'2-2 引出数据_合同数据仓库'!$B$2:$BP$10000,28,FALSE),0)</f>
        <v>2023-11-07</v>
      </c>
      <c r="R473" s="127" t="str">
        <f>IFERROR(VLOOKUP($L473,'2-2 引出数据_合同数据仓库'!$B$2:$BP$10000,29,FALSE),0)</f>
        <v>2023-12-01</v>
      </c>
      <c r="S473" s="127" t="str">
        <f>IFERROR(VLOOKUP($L473,'2-2 引出数据_合同数据仓库'!$B$2:$BP$10000,4,FALSE),0)</f>
        <v>2024-09-30</v>
      </c>
      <c r="T473" s="127"/>
      <c r="U473" s="127">
        <f>IFERROR(VLOOKUP($L473,'2-2 引出数据_合同数据仓库'!$B$2:$BP$10000,15,FALSE),0)</f>
        <v>6180</v>
      </c>
      <c r="V473" s="127">
        <f>U473/(S473-R473+1)*365</f>
        <v>7395.73770491803</v>
      </c>
      <c r="W473" s="127"/>
      <c r="X473" s="159">
        <v>45658</v>
      </c>
      <c r="Y473" s="159">
        <f>X473+30</f>
        <v>45688</v>
      </c>
      <c r="Z473" s="163">
        <f>IFERROR(IF(($R473-Y473)&gt;=0,0,IF(($S473-X473)&lt;0,0,IF(AND(($S473-Y473)&gt;0,(X473-$R473)&gt;0),$V473/365*(Y473-X473+1),IF(AND(($S473-Y473)&lt;=0,(X473-$R473)&gt;0),$V473/365*($S473-X473+1),$V473/365*(Y473-$R473+1))))),0)</f>
        <v>0</v>
      </c>
      <c r="AA473" s="159">
        <f>Y473+1</f>
        <v>45689</v>
      </c>
      <c r="AB473" s="159">
        <f>AA473+27</f>
        <v>45716</v>
      </c>
      <c r="AC473" s="163">
        <f>IFERROR(IF(($R473-AB473)&gt;=0,0,IF(($S473-AA473)&lt;0,0,IF(AND(($S473-AB473)&gt;0,(AA473-$R473)&gt;0),$V473/365*(AB473-AA473+1),IF(AND(($S473-AB473)&lt;=0,(AA473-$R473)&gt;0),$V473/365*($S473-AA473+1),$V473/365*(AB473-$R473+1))))),0)</f>
        <v>0</v>
      </c>
      <c r="AD473" s="159">
        <f>AB473+1</f>
        <v>45717</v>
      </c>
      <c r="AE473" s="159">
        <f>AD473+30</f>
        <v>45747</v>
      </c>
      <c r="AF473" s="163">
        <f>IFERROR(IF(($R473-AE473)&gt;=0,0,IF(($S473-AD473)&lt;0,0,IF(AND(($S473-AE473)&gt;0,(AD473-$R473)&gt;0),$V473/365*(AE473-AD473+1),IF(AND(($S473-AE473)&lt;=0,(AD473-$R473)&gt;0),$V473/365*($S473-AD473+1),$V473/365*(AE473-$R473+1))))),0)</f>
        <v>0</v>
      </c>
      <c r="AG473" s="159">
        <f>AE473+1</f>
        <v>45748</v>
      </c>
      <c r="AH473" s="159">
        <f>AG473+29</f>
        <v>45777</v>
      </c>
      <c r="AI473" s="163">
        <f>IFERROR(IF(($R473-AH473)&gt;=0,0,IF(($S473-AG473)&lt;0,0,IF(AND(($S473-AH473)&gt;0,(AG473-$R473)&gt;0),$V473/365*(AH473-AG473+1),IF(AND(($S473-AH473)&lt;=0,(AG473-$R473)&gt;0),$V473/365*($S473-AG473+1),$V473/365*(AH473-$R473+1))))),0)</f>
        <v>0</v>
      </c>
      <c r="AJ473" s="159">
        <f>AH473+1</f>
        <v>45778</v>
      </c>
      <c r="AK473" s="159">
        <f>AJ473+30</f>
        <v>45808</v>
      </c>
      <c r="AL473" s="163">
        <f>IFERROR(IF(($R473-AK473)&gt;=0,0,IF(($S473-AJ473)&lt;0,0,IF(AND(($S473-AK473)&gt;0,(AJ473-$R473)&gt;0),$V473/365*(AK473-AJ473+1),IF(AND(($S473-AK473)&lt;=0,(AJ473-$R473)&gt;0),$V473/365*($S473-AJ473+1),$V473/365*(AK473-$R473+1))))),0)</f>
        <v>0</v>
      </c>
      <c r="AM473" s="159">
        <f>AK473+1</f>
        <v>45809</v>
      </c>
      <c r="AN473" s="159">
        <f>AM473+29</f>
        <v>45838</v>
      </c>
      <c r="AO473" s="163">
        <f>IFERROR(IF(($R473-AN473)&gt;=0,0,IF(($S473-AM473)&lt;0,0,IF(AND(($S473-AN473)&gt;0,(AM473-$R473)&gt;0),$V473/365*(AN473-AM473+1),IF(AND(($S473-AN473)&lt;=0,(AM473-$R473)&gt;0),$V473/365*($S473-AM473+1),$V473/365*(AN473-$R473+1))))),0)</f>
        <v>0</v>
      </c>
      <c r="AP473" s="159">
        <f>AN473+1</f>
        <v>45839</v>
      </c>
      <c r="AQ473" s="159">
        <f>AP473+30</f>
        <v>45869</v>
      </c>
      <c r="AR473" s="163">
        <f>IFERROR(IF(($R473-AQ473)&gt;=0,0,IF(($S473-AP473)&lt;0,0,IF(AND(($S473-AQ473)&gt;0,(AP473-$R473)&gt;0),$V473/365*(AQ473-AP473+1),IF(AND(($S473-AQ473)&lt;=0,(AP473-$R473)&gt;0),$V473/365*($S473-AP473+1),$V473/365*(AQ473-$R473+1))))),0)</f>
        <v>0</v>
      </c>
      <c r="AS473" s="159">
        <f>AQ473+1</f>
        <v>45870</v>
      </c>
      <c r="AT473" s="159">
        <f>AS473+30</f>
        <v>45900</v>
      </c>
      <c r="AU473" s="163">
        <f>IFERROR(IF(($R473-AT473)&gt;=0,0,IF(($S473-AS473)&lt;0,0,IF(AND(($S473-AT473)&gt;0,(AS473-$R473)&gt;0),$V473/365*(AT473-AS473+1),IF(AND(($S473-AT473)&lt;=0,(AS473-$R473)&gt;0),$V473/365*($S473-AS473+1),$V473/365*(AT473-$R473+1))))),0)</f>
        <v>0</v>
      </c>
      <c r="AV473" s="159">
        <f>AT473+1</f>
        <v>45901</v>
      </c>
      <c r="AW473" s="159">
        <f>AV473+29</f>
        <v>45930</v>
      </c>
      <c r="AX473" s="163">
        <f>IFERROR(IF(($R473-AW473)&gt;=0,0,IF(($S473-AV473)&lt;0,0,IF(AND(($S473-AW473)&gt;0,(AV473-$R473)&gt;0),$V473/365*(AW473-AV473+1),IF(AND(($S473-AW473)&lt;=0,(AV473-$R473)&gt;0),$V473/365*($S473-AV473+1),$V473/365*(AW473-$R473+1))))),0)</f>
        <v>0</v>
      </c>
      <c r="AY473" s="159">
        <f>AW473+1</f>
        <v>45931</v>
      </c>
      <c r="AZ473" s="159">
        <f>AY473+30</f>
        <v>45961</v>
      </c>
      <c r="BA473" s="163">
        <f>IFERROR(IF(($R473-AZ473)&gt;=0,0,IF(($S473-AY473)&lt;0,0,IF(AND(($S473-AZ473)&gt;0,(AY473-$R473)&gt;0),$V473/365*(AZ473-AY473+1),IF(AND(($S473-AZ473)&lt;=0,(AY473-$R473)&gt;0),$V473/365*($S473-AY473+1),$V473/365*(AZ473-$R473+1))))),0)</f>
        <v>0</v>
      </c>
      <c r="BB473" s="159">
        <f>AZ473+1</f>
        <v>45962</v>
      </c>
      <c r="BC473" s="159">
        <f>BB473+29</f>
        <v>45991</v>
      </c>
      <c r="BD473" s="163">
        <f>IFERROR(IF(($R473-BC473)&gt;=0,0,IF(($S473-BB473)&lt;0,0,IF(AND(($S473-BC473)&gt;0,(BB473-$R473)&gt;0),$V473/365*(BC473-BB473+1),IF(AND(($S473-BC473)&lt;=0,(BB473-$R473)&gt;0),$V473/365*($S473-BB473+1),$V473/365*(BC473-$R473+1))))),0)</f>
        <v>0</v>
      </c>
      <c r="BE473" s="159">
        <f>BC473+1</f>
        <v>45992</v>
      </c>
      <c r="BF473" s="159">
        <f>BE473+30</f>
        <v>46022</v>
      </c>
      <c r="BG473" s="163">
        <f>IFERROR(IF(($R473-BF473)&gt;=0,0,IF(($S473-BE473)&lt;0,0,IF(AND(($S473-BF473)&gt;0,(BE473-$R473)&gt;0),$V473/365*(BF473-BE473+1),IF(AND(($S473-BF473)&lt;=0,(BE473-$R473)&gt;0),$V473/365*($S473-BE473+1),$V473/365*(BF473-$R473+1))))),0)</f>
        <v>0</v>
      </c>
      <c r="BH473" s="159">
        <v>46023</v>
      </c>
      <c r="BI473" s="159">
        <f>BH473+30</f>
        <v>46053</v>
      </c>
      <c r="BJ473" s="163">
        <f>IFERROR(IF(($R473-BI473)&gt;=0,0,IF(($S473-BH473)&lt;0,0,IF(AND(($S473-BI473)&gt;0,(BH473-$R473)&gt;0),$V473/365*(BI473-BH473+1),IF(AND(($S473-BI473)&lt;=0,(BH473-$R473)&gt;0),$V473/365*($S473-BH473+1),$V473/365*(BI473-$R473+1))))),0)</f>
        <v>0</v>
      </c>
      <c r="BK473" s="159">
        <f>BI473+1</f>
        <v>46054</v>
      </c>
      <c r="BL473" s="159">
        <f>BK473+27</f>
        <v>46081</v>
      </c>
      <c r="BM473" s="163">
        <f>IFERROR(IF(($R473-BL473)&gt;=0,0,IF(($S473-BK473)&lt;0,0,IF(AND(($S473-BL473)&gt;0,(BK473-$R473)&gt;0),$V473/365*(BL473-BK473+1),IF(AND(($S473-BL473)&lt;=0,(BK473-$R473)&gt;0),$V473/365*($S473-BK473+1),$V473/365*(BL473-$R473+1))))),0)</f>
        <v>0</v>
      </c>
      <c r="BN473" s="159">
        <f>BL473+1</f>
        <v>46082</v>
      </c>
      <c r="BO473" s="159">
        <f>BN473+30</f>
        <v>46112</v>
      </c>
      <c r="BP473" s="163">
        <f>IFERROR(IF(($R473-BO473)&gt;=0,0,IF(($S473-BN473)&lt;0,0,IF(AND(($S473-BO473)&gt;0,(BN473-$R473)&gt;0),$V473/365*(BO473-BN473+1),IF(AND(($S473-BO473)&lt;=0,(BN473-$R473)&gt;0),$V473/365*($S473-BN473+1),$V473/365*(BO473-$R473+1))))),0)</f>
        <v>0</v>
      </c>
      <c r="BQ473" s="159">
        <f>BO473+1</f>
        <v>46113</v>
      </c>
      <c r="BR473" s="159">
        <f>BQ473+29</f>
        <v>46142</v>
      </c>
      <c r="BS473" s="163">
        <f>IFERROR(IF(($R473-BR473)&gt;=0,0,IF(($S473-BQ473)&lt;0,0,IF(AND(($S473-BR473)&gt;0,(BQ473-$R473)&gt;0),$V473/365*(BR473-BQ473+1),IF(AND(($S473-BR473)&lt;=0,(BQ473-$R473)&gt;0),$V473/365*($S473-BQ473+1),$V473/365*(BR473-$R473+1))))),0)</f>
        <v>0</v>
      </c>
      <c r="BT473" s="159">
        <f>BR473+1</f>
        <v>46143</v>
      </c>
      <c r="BU473" s="159">
        <f>BT473+30</f>
        <v>46173</v>
      </c>
      <c r="BV473" s="163">
        <f>IFERROR(IF(($R473-BU473)&gt;=0,0,IF(($S473-BT473)&lt;0,0,IF(AND(($S473-BU473)&gt;0,(BT473-$R473)&gt;0),$V473/365*(BU473-BT473+1),IF(AND(($S473-BU473)&lt;=0,(BT473-$R473)&gt;0),$V473/365*($S473-BT473+1),$V473/365*(BU473-$R473+1))))),0)</f>
        <v>0</v>
      </c>
      <c r="BW473" s="159">
        <f>BU473+1</f>
        <v>46174</v>
      </c>
      <c r="BX473" s="159">
        <f>BW473+29</f>
        <v>46203</v>
      </c>
      <c r="BY473" s="163">
        <f>IFERROR(IF(($R473-BX473)&gt;=0,0,IF(($S473-BW473)&lt;0,0,IF(AND(($S473-BX473)&gt;0,(BW473-$R473)&gt;0),$V473/365*(BX473-BW473+1),IF(AND(($S473-BX473)&lt;=0,(BW473-$R473)&gt;0),$V473/365*($S473-BW473+1),$V473/365*(BX473-$R473+1))))),0)</f>
        <v>0</v>
      </c>
      <c r="BZ473" s="159">
        <f>BX473+1</f>
        <v>46204</v>
      </c>
      <c r="CA473" s="159">
        <f>BZ473+30</f>
        <v>46234</v>
      </c>
      <c r="CB473" s="163">
        <f>IFERROR(IF(($R473-CA473)&gt;=0,0,IF(($S473-BZ473)&lt;0,0,IF(AND(($S473-CA473)&gt;0,(BZ473-$R473)&gt;0),$V473/365*(CA473-BZ473+1),IF(AND(($S473-CA473)&lt;=0,(BZ473-$R473)&gt;0),$V473/365*($S473-BZ473+1),$V473/365*(CA473-$R473+1))))),0)</f>
        <v>0</v>
      </c>
      <c r="CC473" s="159">
        <f>CA473+1</f>
        <v>46235</v>
      </c>
      <c r="CD473" s="159">
        <f>CC473+30</f>
        <v>46265</v>
      </c>
      <c r="CE473" s="163">
        <f>IFERROR(IF(($R473-CD473)&gt;=0,0,IF(($S473-CC473)&lt;0,0,IF(AND(($S473-CD473)&gt;0,(CC473-$R473)&gt;0),$V473/365*(CD473-CC473+1),IF(AND(($S473-CD473)&lt;=0,(CC473-$R473)&gt;0),$V473/365*($S473-CC473+1),$V473/365*(CD473-$R473+1))))),0)</f>
        <v>0</v>
      </c>
      <c r="CF473" s="159">
        <f>CD473+1</f>
        <v>46266</v>
      </c>
      <c r="CG473" s="159">
        <f>CF473+29</f>
        <v>46295</v>
      </c>
      <c r="CH473" s="163">
        <f>IFERROR(IF(($R473-CG473)&gt;=0,0,IF(($S473-CF473)&lt;0,0,IF(AND(($S473-CG473)&gt;0,(CF473-$R473)&gt;0),$V473/365*(CG473-CF473+1),IF(AND(($S473-CG473)&lt;=0,(CF473-$R473)&gt;0),$V473/365*($S473-CF473+1),$V473/365*(CG473-$R473+1))))),0)</f>
        <v>0</v>
      </c>
      <c r="CI473" s="159">
        <f>CG473+1</f>
        <v>46296</v>
      </c>
      <c r="CJ473" s="159">
        <f>CI473+30</f>
        <v>46326</v>
      </c>
      <c r="CK473" s="163">
        <f>IFERROR(IF(($R473-CJ473)&gt;=0,0,IF(($S473-CI473)&lt;0,0,IF(AND(($S473-CJ473)&gt;0,(CI473-$R473)&gt;0),$V473/365*(CJ473-CI473+1),IF(AND(($S473-CJ473)&lt;=0,(CI473-$R473)&gt;0),$V473/365*($S473-CI473+1),$V473/365*(CJ473-$R473+1))))),0)</f>
        <v>0</v>
      </c>
      <c r="CL473" s="159">
        <f>CJ473+1</f>
        <v>46327</v>
      </c>
      <c r="CM473" s="159">
        <f>CL473+29</f>
        <v>46356</v>
      </c>
      <c r="CN473" s="163">
        <f>IFERROR(IF(($R473-CM473)&gt;=0,0,IF(($S473-CL473)&lt;0,0,IF(AND(($S473-CM473)&gt;0,(CL473-$R473)&gt;0),$V473/365*(CM473-CL473+1),IF(AND(($S473-CM473)&lt;=0,(CL473-$R473)&gt;0),$V473/365*($S473-CL473+1),$V473/365*(CM473-$R473+1))))),0)</f>
        <v>0</v>
      </c>
      <c r="CO473" s="159">
        <f>CM473+1</f>
        <v>46357</v>
      </c>
      <c r="CP473" s="159">
        <f>CO473+30</f>
        <v>46387</v>
      </c>
      <c r="CQ473" s="163">
        <f>IFERROR(IF(($R473-CP473)&gt;=0,0,IF(($S473-CO473)&lt;0,0,IF(AND(($S473-CP473)&gt;0,(CO473-$R473)&gt;0),$V473/365*(CP473-CO473+1),IF(AND(($S473-CP473)&lt;=0,(CO473-$R473)&gt;0),$V473/365*($S473-CO473+1),$V473/365*(CP473-$R473+1))))),0)</f>
        <v>0</v>
      </c>
    </row>
    <row r="474" s="85" customFormat="1" ht="24" customHeight="1" outlineLevel="3" spans="1:95">
      <c r="A474" s="124"/>
      <c r="B474" s="125"/>
      <c r="C474" s="126"/>
      <c r="D474" s="124"/>
      <c r="E474" s="125"/>
      <c r="F474" s="125"/>
      <c r="G474" s="125"/>
      <c r="H474" s="127"/>
      <c r="I474" s="127"/>
      <c r="J474" s="127">
        <f>Z474+AC474+AF474+AI474+AL474+AO474+AR474+AU474+AX474+BA474+BD474+BG474</f>
        <v>0</v>
      </c>
      <c r="K474" s="127">
        <f>K473+1</f>
        <v>3</v>
      </c>
      <c r="L474" s="152"/>
      <c r="M474" s="153">
        <f>IFERROR(VLOOKUP($L474,'2-2 引出数据_合同数据仓库'!$B$2:$BP$10000,3,FALSE),0)</f>
        <v>0</v>
      </c>
      <c r="N474" s="127"/>
      <c r="O474" s="153">
        <f>IFERROR(VLOOKUP((LEFT(VLOOKUP($L474,'2-2 引出数据_合同数据仓库'!$B$2:$BP$10000,64,FALSE),15)&amp;(RIGHT(VLOOKUP($L474,'2-2 引出数据_合同数据仓库'!$B$2:$BP$10000,64,FALSE),4)+1)),'2-2 引出数据_合同数据仓库'!$B$2:$BP$10000,3,FALSE),0)</f>
        <v>0</v>
      </c>
      <c r="P474" s="127"/>
      <c r="Q474" s="127">
        <f>IFERROR(VLOOKUP($L474,'2-2 引出数据_合同数据仓库'!$B$2:$BP$10000,28,FALSE),0)</f>
        <v>0</v>
      </c>
      <c r="R474" s="127">
        <f>IFERROR(VLOOKUP($L474,'2-2 引出数据_合同数据仓库'!$B$2:$BP$10000,29,FALSE),0)</f>
        <v>0</v>
      </c>
      <c r="S474" s="127">
        <f>IFERROR(VLOOKUP($L474,'2-2 引出数据_合同数据仓库'!$B$2:$BP$10000,4,FALSE),0)</f>
        <v>0</v>
      </c>
      <c r="T474" s="127"/>
      <c r="U474" s="127">
        <f>IFERROR(VLOOKUP($L474,'2-2 引出数据_合同数据仓库'!$B$2:$BP$10000,15,FALSE),0)</f>
        <v>0</v>
      </c>
      <c r="V474" s="127">
        <f>U474/(S474-R474+1)*365</f>
        <v>0</v>
      </c>
      <c r="W474" s="127"/>
      <c r="X474" s="159">
        <v>45658</v>
      </c>
      <c r="Y474" s="159">
        <f>X474+30</f>
        <v>45688</v>
      </c>
      <c r="Z474" s="163">
        <f>IFERROR(IF(($R474-Y474)&gt;=0,0,IF(($S474-X474)&lt;0,0,IF(AND(($S474-Y474)&gt;0,(X474-$R474)&gt;0),$V474/365*(Y474-X474+1),IF(AND(($S474-Y474)&lt;=0,(X474-$R474)&gt;0),$V474/365*($S474-X474+1),$V474/365*(Y474-$R474+1))))),0)</f>
        <v>0</v>
      </c>
      <c r="AA474" s="159">
        <f>Y474+1</f>
        <v>45689</v>
      </c>
      <c r="AB474" s="159">
        <f>AA474+27</f>
        <v>45716</v>
      </c>
      <c r="AC474" s="163">
        <f>IFERROR(IF(($R474-AB474)&gt;=0,0,IF(($S474-AA474)&lt;0,0,IF(AND(($S474-AB474)&gt;0,(AA474-$R474)&gt;0),$V474/365*(AB474-AA474+1),IF(AND(($S474-AB474)&lt;=0,(AA474-$R474)&gt;0),$V474/365*($S474-AA474+1),$V474/365*(AB474-$R474+1))))),0)</f>
        <v>0</v>
      </c>
      <c r="AD474" s="159">
        <f>AB474+1</f>
        <v>45717</v>
      </c>
      <c r="AE474" s="159">
        <f>AD474+30</f>
        <v>45747</v>
      </c>
      <c r="AF474" s="163">
        <f>IFERROR(IF(($R474-AE474)&gt;=0,0,IF(($S474-AD474)&lt;0,0,IF(AND(($S474-AE474)&gt;0,(AD474-$R474)&gt;0),$V474/365*(AE474-AD474+1),IF(AND(($S474-AE474)&lt;=0,(AD474-$R474)&gt;0),$V474/365*($S474-AD474+1),$V474/365*(AE474-$R474+1))))),0)</f>
        <v>0</v>
      </c>
      <c r="AG474" s="159">
        <f>AE474+1</f>
        <v>45748</v>
      </c>
      <c r="AH474" s="159">
        <f>AG474+29</f>
        <v>45777</v>
      </c>
      <c r="AI474" s="163">
        <f>IFERROR(IF(($R474-AH474)&gt;=0,0,IF(($S474-AG474)&lt;0,0,IF(AND(($S474-AH474)&gt;0,(AG474-$R474)&gt;0),$V474/365*(AH474-AG474+1),IF(AND(($S474-AH474)&lt;=0,(AG474-$R474)&gt;0),$V474/365*($S474-AG474+1),$V474/365*(AH474-$R474+1))))),0)</f>
        <v>0</v>
      </c>
      <c r="AJ474" s="159">
        <f>AH474+1</f>
        <v>45778</v>
      </c>
      <c r="AK474" s="159">
        <f>AJ474+30</f>
        <v>45808</v>
      </c>
      <c r="AL474" s="163">
        <f>IFERROR(IF(($R474-AK474)&gt;=0,0,IF(($S474-AJ474)&lt;0,0,IF(AND(($S474-AK474)&gt;0,(AJ474-$R474)&gt;0),$V474/365*(AK474-AJ474+1),IF(AND(($S474-AK474)&lt;=0,(AJ474-$R474)&gt;0),$V474/365*($S474-AJ474+1),$V474/365*(AK474-$R474+1))))),0)</f>
        <v>0</v>
      </c>
      <c r="AM474" s="159">
        <f>AK474+1</f>
        <v>45809</v>
      </c>
      <c r="AN474" s="159">
        <f>AM474+29</f>
        <v>45838</v>
      </c>
      <c r="AO474" s="163">
        <f>IFERROR(IF(($R474-AN474)&gt;=0,0,IF(($S474-AM474)&lt;0,0,IF(AND(($S474-AN474)&gt;0,(AM474-$R474)&gt;0),$V474/365*(AN474-AM474+1),IF(AND(($S474-AN474)&lt;=0,(AM474-$R474)&gt;0),$V474/365*($S474-AM474+1),$V474/365*(AN474-$R474+1))))),0)</f>
        <v>0</v>
      </c>
      <c r="AP474" s="159">
        <f>AN474+1</f>
        <v>45839</v>
      </c>
      <c r="AQ474" s="159">
        <f>AP474+30</f>
        <v>45869</v>
      </c>
      <c r="AR474" s="163">
        <f>IFERROR(IF(($R474-AQ474)&gt;=0,0,IF(($S474-AP474)&lt;0,0,IF(AND(($S474-AQ474)&gt;0,(AP474-$R474)&gt;0),$V474/365*(AQ474-AP474+1),IF(AND(($S474-AQ474)&lt;=0,(AP474-$R474)&gt;0),$V474/365*($S474-AP474+1),$V474/365*(AQ474-$R474+1))))),0)</f>
        <v>0</v>
      </c>
      <c r="AS474" s="159">
        <f>AQ474+1</f>
        <v>45870</v>
      </c>
      <c r="AT474" s="159">
        <f>AS474+30</f>
        <v>45900</v>
      </c>
      <c r="AU474" s="163">
        <f>IFERROR(IF(($R474-AT474)&gt;=0,0,IF(($S474-AS474)&lt;0,0,IF(AND(($S474-AT474)&gt;0,(AS474-$R474)&gt;0),$V474/365*(AT474-AS474+1),IF(AND(($S474-AT474)&lt;=0,(AS474-$R474)&gt;0),$V474/365*($S474-AS474+1),$V474/365*(AT474-$R474+1))))),0)</f>
        <v>0</v>
      </c>
      <c r="AV474" s="159">
        <f>AT474+1</f>
        <v>45901</v>
      </c>
      <c r="AW474" s="159">
        <f>AV474+29</f>
        <v>45930</v>
      </c>
      <c r="AX474" s="163">
        <f>IFERROR(IF(($R474-AW474)&gt;=0,0,IF(($S474-AV474)&lt;0,0,IF(AND(($S474-AW474)&gt;0,(AV474-$R474)&gt;0),$V474/365*(AW474-AV474+1),IF(AND(($S474-AW474)&lt;=0,(AV474-$R474)&gt;0),$V474/365*($S474-AV474+1),$V474/365*(AW474-$R474+1))))),0)</f>
        <v>0</v>
      </c>
      <c r="AY474" s="159">
        <f>AW474+1</f>
        <v>45931</v>
      </c>
      <c r="AZ474" s="159">
        <f>AY474+30</f>
        <v>45961</v>
      </c>
      <c r="BA474" s="163">
        <f>IFERROR(IF(($R474-AZ474)&gt;=0,0,IF(($S474-AY474)&lt;0,0,IF(AND(($S474-AZ474)&gt;0,(AY474-$R474)&gt;0),$V474/365*(AZ474-AY474+1),IF(AND(($S474-AZ474)&lt;=0,(AY474-$R474)&gt;0),$V474/365*($S474-AY474+1),$V474/365*(AZ474-$R474+1))))),0)</f>
        <v>0</v>
      </c>
      <c r="BB474" s="159">
        <f>AZ474+1</f>
        <v>45962</v>
      </c>
      <c r="BC474" s="159">
        <f>BB474+29</f>
        <v>45991</v>
      </c>
      <c r="BD474" s="163">
        <f>IFERROR(IF(($R474-BC474)&gt;=0,0,IF(($S474-BB474)&lt;0,0,IF(AND(($S474-BC474)&gt;0,(BB474-$R474)&gt;0),$V474/365*(BC474-BB474+1),IF(AND(($S474-BC474)&lt;=0,(BB474-$R474)&gt;0),$V474/365*($S474-BB474+1),$V474/365*(BC474-$R474+1))))),0)</f>
        <v>0</v>
      </c>
      <c r="BE474" s="159">
        <f>BC474+1</f>
        <v>45992</v>
      </c>
      <c r="BF474" s="159">
        <f>BE474+30</f>
        <v>46022</v>
      </c>
      <c r="BG474" s="163">
        <f>IFERROR(IF(($R474-BF474)&gt;=0,0,IF(($S474-BE474)&lt;0,0,IF(AND(($S474-BF474)&gt;0,(BE474-$R474)&gt;0),$V474/365*(BF474-BE474+1),IF(AND(($S474-BF474)&lt;=0,(BE474-$R474)&gt;0),$V474/365*($S474-BE474+1),$V474/365*(BF474-$R474+1))))),0)</f>
        <v>0</v>
      </c>
      <c r="BH474" s="159">
        <v>46023</v>
      </c>
      <c r="BI474" s="159">
        <f>BH474+30</f>
        <v>46053</v>
      </c>
      <c r="BJ474" s="163">
        <f>IFERROR(IF(($R474-BI474)&gt;=0,0,IF(($S474-BH474)&lt;0,0,IF(AND(($S474-BI474)&gt;0,(BH474-$R474)&gt;0),$V474/365*(BI474-BH474+1),IF(AND(($S474-BI474)&lt;=0,(BH474-$R474)&gt;0),$V474/365*($S474-BH474+1),$V474/365*(BI474-$R474+1))))),0)</f>
        <v>0</v>
      </c>
      <c r="BK474" s="159">
        <f>BI474+1</f>
        <v>46054</v>
      </c>
      <c r="BL474" s="159">
        <f>BK474+27</f>
        <v>46081</v>
      </c>
      <c r="BM474" s="163">
        <f>IFERROR(IF(($R474-BL474)&gt;=0,0,IF(($S474-BK474)&lt;0,0,IF(AND(($S474-BL474)&gt;0,(BK474-$R474)&gt;0),$V474/365*(BL474-BK474+1),IF(AND(($S474-BL474)&lt;=0,(BK474-$R474)&gt;0),$V474/365*($S474-BK474+1),$V474/365*(BL474-$R474+1))))),0)</f>
        <v>0</v>
      </c>
      <c r="BN474" s="159">
        <f>BL474+1</f>
        <v>46082</v>
      </c>
      <c r="BO474" s="159">
        <f>BN474+30</f>
        <v>46112</v>
      </c>
      <c r="BP474" s="163">
        <f>IFERROR(IF(($R474-BO474)&gt;=0,0,IF(($S474-BN474)&lt;0,0,IF(AND(($S474-BO474)&gt;0,(BN474-$R474)&gt;0),$V474/365*(BO474-BN474+1),IF(AND(($S474-BO474)&lt;=0,(BN474-$R474)&gt;0),$V474/365*($S474-BN474+1),$V474/365*(BO474-$R474+1))))),0)</f>
        <v>0</v>
      </c>
      <c r="BQ474" s="159">
        <f>BO474+1</f>
        <v>46113</v>
      </c>
      <c r="BR474" s="159">
        <f>BQ474+29</f>
        <v>46142</v>
      </c>
      <c r="BS474" s="163">
        <f>IFERROR(IF(($R474-BR474)&gt;=0,0,IF(($S474-BQ474)&lt;0,0,IF(AND(($S474-BR474)&gt;0,(BQ474-$R474)&gt;0),$V474/365*(BR474-BQ474+1),IF(AND(($S474-BR474)&lt;=0,(BQ474-$R474)&gt;0),$V474/365*($S474-BQ474+1),$V474/365*(BR474-$R474+1))))),0)</f>
        <v>0</v>
      </c>
      <c r="BT474" s="159">
        <f>BR474+1</f>
        <v>46143</v>
      </c>
      <c r="BU474" s="159">
        <f>BT474+30</f>
        <v>46173</v>
      </c>
      <c r="BV474" s="163">
        <f>IFERROR(IF(($R474-BU474)&gt;=0,0,IF(($S474-BT474)&lt;0,0,IF(AND(($S474-BU474)&gt;0,(BT474-$R474)&gt;0),$V474/365*(BU474-BT474+1),IF(AND(($S474-BU474)&lt;=0,(BT474-$R474)&gt;0),$V474/365*($S474-BT474+1),$V474/365*(BU474-$R474+1))))),0)</f>
        <v>0</v>
      </c>
      <c r="BW474" s="159">
        <f>BU474+1</f>
        <v>46174</v>
      </c>
      <c r="BX474" s="159">
        <f>BW474+29</f>
        <v>46203</v>
      </c>
      <c r="BY474" s="163">
        <f>IFERROR(IF(($R474-BX474)&gt;=0,0,IF(($S474-BW474)&lt;0,0,IF(AND(($S474-BX474)&gt;0,(BW474-$R474)&gt;0),$V474/365*(BX474-BW474+1),IF(AND(($S474-BX474)&lt;=0,(BW474-$R474)&gt;0),$V474/365*($S474-BW474+1),$V474/365*(BX474-$R474+1))))),0)</f>
        <v>0</v>
      </c>
      <c r="BZ474" s="159">
        <f>BX474+1</f>
        <v>46204</v>
      </c>
      <c r="CA474" s="159">
        <f>BZ474+30</f>
        <v>46234</v>
      </c>
      <c r="CB474" s="163">
        <f>IFERROR(IF(($R474-CA474)&gt;=0,0,IF(($S474-BZ474)&lt;0,0,IF(AND(($S474-CA474)&gt;0,(BZ474-$R474)&gt;0),$V474/365*(CA474-BZ474+1),IF(AND(($S474-CA474)&lt;=0,(BZ474-$R474)&gt;0),$V474/365*($S474-BZ474+1),$V474/365*(CA474-$R474+1))))),0)</f>
        <v>0</v>
      </c>
      <c r="CC474" s="159">
        <f>CA474+1</f>
        <v>46235</v>
      </c>
      <c r="CD474" s="159">
        <f>CC474+30</f>
        <v>46265</v>
      </c>
      <c r="CE474" s="163">
        <f>IFERROR(IF(($R474-CD474)&gt;=0,0,IF(($S474-CC474)&lt;0,0,IF(AND(($S474-CD474)&gt;0,(CC474-$R474)&gt;0),$V474/365*(CD474-CC474+1),IF(AND(($S474-CD474)&lt;=0,(CC474-$R474)&gt;0),$V474/365*($S474-CC474+1),$V474/365*(CD474-$R474+1))))),0)</f>
        <v>0</v>
      </c>
      <c r="CF474" s="159">
        <f>CD474+1</f>
        <v>46266</v>
      </c>
      <c r="CG474" s="159">
        <f>CF474+29</f>
        <v>46295</v>
      </c>
      <c r="CH474" s="163">
        <f>IFERROR(IF(($R474-CG474)&gt;=0,0,IF(($S474-CF474)&lt;0,0,IF(AND(($S474-CG474)&gt;0,(CF474-$R474)&gt;0),$V474/365*(CG474-CF474+1),IF(AND(($S474-CG474)&lt;=0,(CF474-$R474)&gt;0),$V474/365*($S474-CF474+1),$V474/365*(CG474-$R474+1))))),0)</f>
        <v>0</v>
      </c>
      <c r="CI474" s="159">
        <f>CG474+1</f>
        <v>46296</v>
      </c>
      <c r="CJ474" s="159">
        <f>CI474+30</f>
        <v>46326</v>
      </c>
      <c r="CK474" s="163">
        <f>IFERROR(IF(($R474-CJ474)&gt;=0,0,IF(($S474-CI474)&lt;0,0,IF(AND(($S474-CJ474)&gt;0,(CI474-$R474)&gt;0),$V474/365*(CJ474-CI474+1),IF(AND(($S474-CJ474)&lt;=0,(CI474-$R474)&gt;0),$V474/365*($S474-CI474+1),$V474/365*(CJ474-$R474+1))))),0)</f>
        <v>0</v>
      </c>
      <c r="CL474" s="159">
        <f>CJ474+1</f>
        <v>46327</v>
      </c>
      <c r="CM474" s="159">
        <f>CL474+29</f>
        <v>46356</v>
      </c>
      <c r="CN474" s="163">
        <f>IFERROR(IF(($R474-CM474)&gt;=0,0,IF(($S474-CL474)&lt;0,0,IF(AND(($S474-CM474)&gt;0,(CL474-$R474)&gt;0),$V474/365*(CM474-CL474+1),IF(AND(($S474-CM474)&lt;=0,(CL474-$R474)&gt;0),$V474/365*($S474-CL474+1),$V474/365*(CM474-$R474+1))))),0)</f>
        <v>0</v>
      </c>
      <c r="CO474" s="159">
        <f>CM474+1</f>
        <v>46357</v>
      </c>
      <c r="CP474" s="159">
        <f>CO474+30</f>
        <v>46387</v>
      </c>
      <c r="CQ474" s="163">
        <f>IFERROR(IF(($R474-CP474)&gt;=0,0,IF(($S474-CO474)&lt;0,0,IF(AND(($S474-CP474)&gt;0,(CO474-$R474)&gt;0),$V474/365*(CP474-CO474+1),IF(AND(($S474-CP474)&lt;=0,(CO474-$R474)&gt;0),$V474/365*($S474-CO474+1),$V474/365*(CP474-$R474+1))))),0)</f>
        <v>0</v>
      </c>
    </row>
    <row r="475" s="85" customFormat="1" ht="24" customHeight="1" outlineLevel="3" spans="1:95">
      <c r="A475" s="124"/>
      <c r="B475" s="125"/>
      <c r="C475" s="126"/>
      <c r="D475" s="124"/>
      <c r="E475" s="125"/>
      <c r="F475" s="125"/>
      <c r="G475" s="125"/>
      <c r="H475" s="127"/>
      <c r="I475" s="127"/>
      <c r="J475" s="127">
        <f>Z475+AC475+AF475+AI475+AL475+AO475+AR475+AU475+AX475+BA475+BD475+BG475</f>
        <v>0</v>
      </c>
      <c r="K475" s="127">
        <f>K474+1</f>
        <v>4</v>
      </c>
      <c r="L475" s="152"/>
      <c r="M475" s="153">
        <f>IFERROR(VLOOKUP($L475,'2-2 引出数据_合同数据仓库'!$B$2:$BP$10000,3,FALSE),0)</f>
        <v>0</v>
      </c>
      <c r="N475" s="127"/>
      <c r="O475" s="153">
        <f>IFERROR(VLOOKUP((LEFT(VLOOKUP($L475,'2-2 引出数据_合同数据仓库'!$B$2:$BP$10000,64,FALSE),15)&amp;(RIGHT(VLOOKUP($L475,'2-2 引出数据_合同数据仓库'!$B$2:$BP$10000,64,FALSE),4)+1)),'2-2 引出数据_合同数据仓库'!$B$2:$BP$10000,3,FALSE),0)</f>
        <v>0</v>
      </c>
      <c r="P475" s="127"/>
      <c r="Q475" s="127">
        <f>IFERROR(VLOOKUP($L475,'2-2 引出数据_合同数据仓库'!$B$2:$BP$10000,28,FALSE),0)</f>
        <v>0</v>
      </c>
      <c r="R475" s="127">
        <f>IFERROR(VLOOKUP($L475,'2-2 引出数据_合同数据仓库'!$B$2:$BP$10000,29,FALSE),0)</f>
        <v>0</v>
      </c>
      <c r="S475" s="127">
        <f>IFERROR(VLOOKUP($L475,'2-2 引出数据_合同数据仓库'!$B$2:$BP$10000,4,FALSE),0)</f>
        <v>0</v>
      </c>
      <c r="T475" s="127"/>
      <c r="U475" s="127">
        <f>IFERROR(VLOOKUP($L475,'2-2 引出数据_合同数据仓库'!$B$2:$BP$10000,15,FALSE),0)</f>
        <v>0</v>
      </c>
      <c r="V475" s="127">
        <f>U475/(S475-R475+1)*365</f>
        <v>0</v>
      </c>
      <c r="W475" s="127"/>
      <c r="X475" s="159">
        <v>45658</v>
      </c>
      <c r="Y475" s="159">
        <f>X475+30</f>
        <v>45688</v>
      </c>
      <c r="Z475" s="163">
        <f>IFERROR(IF(($R475-Y475)&gt;=0,0,IF(($S475-X475)&lt;0,0,IF(AND(($S475-Y475)&gt;0,(X475-$R475)&gt;0),$V475/365*(Y475-X475+1),IF(AND(($S475-Y475)&lt;=0,(X475-$R475)&gt;0),$V475/365*($S475-X475+1),$V475/365*(Y475-$R475+1))))),0)</f>
        <v>0</v>
      </c>
      <c r="AA475" s="159">
        <f>Y475+1</f>
        <v>45689</v>
      </c>
      <c r="AB475" s="159">
        <f>AA475+27</f>
        <v>45716</v>
      </c>
      <c r="AC475" s="163">
        <f>IFERROR(IF(($R475-AB475)&gt;=0,0,IF(($S475-AA475)&lt;0,0,IF(AND(($S475-AB475)&gt;0,(AA475-$R475)&gt;0),$V475/365*(AB475-AA475+1),IF(AND(($S475-AB475)&lt;=0,(AA475-$R475)&gt;0),$V475/365*($S475-AA475+1),$V475/365*(AB475-$R475+1))))),0)</f>
        <v>0</v>
      </c>
      <c r="AD475" s="159">
        <f>AB475+1</f>
        <v>45717</v>
      </c>
      <c r="AE475" s="159">
        <f>AD475+30</f>
        <v>45747</v>
      </c>
      <c r="AF475" s="163">
        <f>IFERROR(IF(($R475-AE475)&gt;=0,0,IF(($S475-AD475)&lt;0,0,IF(AND(($S475-AE475)&gt;0,(AD475-$R475)&gt;0),$V475/365*(AE475-AD475+1),IF(AND(($S475-AE475)&lt;=0,(AD475-$R475)&gt;0),$V475/365*($S475-AD475+1),$V475/365*(AE475-$R475+1))))),0)</f>
        <v>0</v>
      </c>
      <c r="AG475" s="159">
        <f>AE475+1</f>
        <v>45748</v>
      </c>
      <c r="AH475" s="159">
        <f>AG475+29</f>
        <v>45777</v>
      </c>
      <c r="AI475" s="163">
        <f>IFERROR(IF(($R475-AH475)&gt;=0,0,IF(($S475-AG475)&lt;0,0,IF(AND(($S475-AH475)&gt;0,(AG475-$R475)&gt;0),$V475/365*(AH475-AG475+1),IF(AND(($S475-AH475)&lt;=0,(AG475-$R475)&gt;0),$V475/365*($S475-AG475+1),$V475/365*(AH475-$R475+1))))),0)</f>
        <v>0</v>
      </c>
      <c r="AJ475" s="159">
        <f>AH475+1</f>
        <v>45778</v>
      </c>
      <c r="AK475" s="159">
        <f>AJ475+30</f>
        <v>45808</v>
      </c>
      <c r="AL475" s="163">
        <f>IFERROR(IF(($R475-AK475)&gt;=0,0,IF(($S475-AJ475)&lt;0,0,IF(AND(($S475-AK475)&gt;0,(AJ475-$R475)&gt;0),$V475/365*(AK475-AJ475+1),IF(AND(($S475-AK475)&lt;=0,(AJ475-$R475)&gt;0),$V475/365*($S475-AJ475+1),$V475/365*(AK475-$R475+1))))),0)</f>
        <v>0</v>
      </c>
      <c r="AM475" s="159">
        <f>AK475+1</f>
        <v>45809</v>
      </c>
      <c r="AN475" s="159">
        <f>AM475+29</f>
        <v>45838</v>
      </c>
      <c r="AO475" s="163">
        <f>IFERROR(IF(($R475-AN475)&gt;=0,0,IF(($S475-AM475)&lt;0,0,IF(AND(($S475-AN475)&gt;0,(AM475-$R475)&gt;0),$V475/365*(AN475-AM475+1),IF(AND(($S475-AN475)&lt;=0,(AM475-$R475)&gt;0),$V475/365*($S475-AM475+1),$V475/365*(AN475-$R475+1))))),0)</f>
        <v>0</v>
      </c>
      <c r="AP475" s="159">
        <f>AN475+1</f>
        <v>45839</v>
      </c>
      <c r="AQ475" s="159">
        <f>AP475+30</f>
        <v>45869</v>
      </c>
      <c r="AR475" s="163">
        <f>IFERROR(IF(($R475-AQ475)&gt;=0,0,IF(($S475-AP475)&lt;0,0,IF(AND(($S475-AQ475)&gt;0,(AP475-$R475)&gt;0),$V475/365*(AQ475-AP475+1),IF(AND(($S475-AQ475)&lt;=0,(AP475-$R475)&gt;0),$V475/365*($S475-AP475+1),$V475/365*(AQ475-$R475+1))))),0)</f>
        <v>0</v>
      </c>
      <c r="AS475" s="159">
        <f>AQ475+1</f>
        <v>45870</v>
      </c>
      <c r="AT475" s="159">
        <f>AS475+30</f>
        <v>45900</v>
      </c>
      <c r="AU475" s="163">
        <f>IFERROR(IF(($R475-AT475)&gt;=0,0,IF(($S475-AS475)&lt;0,0,IF(AND(($S475-AT475)&gt;0,(AS475-$R475)&gt;0),$V475/365*(AT475-AS475+1),IF(AND(($S475-AT475)&lt;=0,(AS475-$R475)&gt;0),$V475/365*($S475-AS475+1),$V475/365*(AT475-$R475+1))))),0)</f>
        <v>0</v>
      </c>
      <c r="AV475" s="159">
        <f>AT475+1</f>
        <v>45901</v>
      </c>
      <c r="AW475" s="159">
        <f>AV475+29</f>
        <v>45930</v>
      </c>
      <c r="AX475" s="163">
        <f>IFERROR(IF(($R475-AW475)&gt;=0,0,IF(($S475-AV475)&lt;0,0,IF(AND(($S475-AW475)&gt;0,(AV475-$R475)&gt;0),$V475/365*(AW475-AV475+1),IF(AND(($S475-AW475)&lt;=0,(AV475-$R475)&gt;0),$V475/365*($S475-AV475+1),$V475/365*(AW475-$R475+1))))),0)</f>
        <v>0</v>
      </c>
      <c r="AY475" s="159">
        <f>AW475+1</f>
        <v>45931</v>
      </c>
      <c r="AZ475" s="159">
        <f>AY475+30</f>
        <v>45961</v>
      </c>
      <c r="BA475" s="163">
        <f>IFERROR(IF(($R475-AZ475)&gt;=0,0,IF(($S475-AY475)&lt;0,0,IF(AND(($S475-AZ475)&gt;0,(AY475-$R475)&gt;0),$V475/365*(AZ475-AY475+1),IF(AND(($S475-AZ475)&lt;=0,(AY475-$R475)&gt;0),$V475/365*($S475-AY475+1),$V475/365*(AZ475-$R475+1))))),0)</f>
        <v>0</v>
      </c>
      <c r="BB475" s="159">
        <f>AZ475+1</f>
        <v>45962</v>
      </c>
      <c r="BC475" s="159">
        <f>BB475+29</f>
        <v>45991</v>
      </c>
      <c r="BD475" s="163">
        <f>IFERROR(IF(($R475-BC475)&gt;=0,0,IF(($S475-BB475)&lt;0,0,IF(AND(($S475-BC475)&gt;0,(BB475-$R475)&gt;0),$V475/365*(BC475-BB475+1),IF(AND(($S475-BC475)&lt;=0,(BB475-$R475)&gt;0),$V475/365*($S475-BB475+1),$V475/365*(BC475-$R475+1))))),0)</f>
        <v>0</v>
      </c>
      <c r="BE475" s="159">
        <f>BC475+1</f>
        <v>45992</v>
      </c>
      <c r="BF475" s="159">
        <f>BE475+30</f>
        <v>46022</v>
      </c>
      <c r="BG475" s="163">
        <f>IFERROR(IF(($R475-BF475)&gt;=0,0,IF(($S475-BE475)&lt;0,0,IF(AND(($S475-BF475)&gt;0,(BE475-$R475)&gt;0),$V475/365*(BF475-BE475+1),IF(AND(($S475-BF475)&lt;=0,(BE475-$R475)&gt;0),$V475/365*($S475-BE475+1),$V475/365*(BF475-$R475+1))))),0)</f>
        <v>0</v>
      </c>
      <c r="BH475" s="159">
        <v>46023</v>
      </c>
      <c r="BI475" s="159">
        <f>BH475+30</f>
        <v>46053</v>
      </c>
      <c r="BJ475" s="163">
        <f>IFERROR(IF(($R475-BI475)&gt;=0,0,IF(($S475-BH475)&lt;0,0,IF(AND(($S475-BI475)&gt;0,(BH475-$R475)&gt;0),$V475/365*(BI475-BH475+1),IF(AND(($S475-BI475)&lt;=0,(BH475-$R475)&gt;0),$V475/365*($S475-BH475+1),$V475/365*(BI475-$R475+1))))),0)</f>
        <v>0</v>
      </c>
      <c r="BK475" s="159">
        <f>BI475+1</f>
        <v>46054</v>
      </c>
      <c r="BL475" s="159">
        <f>BK475+27</f>
        <v>46081</v>
      </c>
      <c r="BM475" s="163">
        <f>IFERROR(IF(($R475-BL475)&gt;=0,0,IF(($S475-BK475)&lt;0,0,IF(AND(($S475-BL475)&gt;0,(BK475-$R475)&gt;0),$V475/365*(BL475-BK475+1),IF(AND(($S475-BL475)&lt;=0,(BK475-$R475)&gt;0),$V475/365*($S475-BK475+1),$V475/365*(BL475-$R475+1))))),0)</f>
        <v>0</v>
      </c>
      <c r="BN475" s="159">
        <f>BL475+1</f>
        <v>46082</v>
      </c>
      <c r="BO475" s="159">
        <f>BN475+30</f>
        <v>46112</v>
      </c>
      <c r="BP475" s="163">
        <f>IFERROR(IF(($R475-BO475)&gt;=0,0,IF(($S475-BN475)&lt;0,0,IF(AND(($S475-BO475)&gt;0,(BN475-$R475)&gt;0),$V475/365*(BO475-BN475+1),IF(AND(($S475-BO475)&lt;=0,(BN475-$R475)&gt;0),$V475/365*($S475-BN475+1),$V475/365*(BO475-$R475+1))))),0)</f>
        <v>0</v>
      </c>
      <c r="BQ475" s="159">
        <f>BO475+1</f>
        <v>46113</v>
      </c>
      <c r="BR475" s="159">
        <f>BQ475+29</f>
        <v>46142</v>
      </c>
      <c r="BS475" s="163">
        <f>IFERROR(IF(($R475-BR475)&gt;=0,0,IF(($S475-BQ475)&lt;0,0,IF(AND(($S475-BR475)&gt;0,(BQ475-$R475)&gt;0),$V475/365*(BR475-BQ475+1),IF(AND(($S475-BR475)&lt;=0,(BQ475-$R475)&gt;0),$V475/365*($S475-BQ475+1),$V475/365*(BR475-$R475+1))))),0)</f>
        <v>0</v>
      </c>
      <c r="BT475" s="159">
        <f>BR475+1</f>
        <v>46143</v>
      </c>
      <c r="BU475" s="159">
        <f>BT475+30</f>
        <v>46173</v>
      </c>
      <c r="BV475" s="163">
        <f>IFERROR(IF(($R475-BU475)&gt;=0,0,IF(($S475-BT475)&lt;0,0,IF(AND(($S475-BU475)&gt;0,(BT475-$R475)&gt;0),$V475/365*(BU475-BT475+1),IF(AND(($S475-BU475)&lt;=0,(BT475-$R475)&gt;0),$V475/365*($S475-BT475+1),$V475/365*(BU475-$R475+1))))),0)</f>
        <v>0</v>
      </c>
      <c r="BW475" s="159">
        <f>BU475+1</f>
        <v>46174</v>
      </c>
      <c r="BX475" s="159">
        <f>BW475+29</f>
        <v>46203</v>
      </c>
      <c r="BY475" s="163">
        <f>IFERROR(IF(($R475-BX475)&gt;=0,0,IF(($S475-BW475)&lt;0,0,IF(AND(($S475-BX475)&gt;0,(BW475-$R475)&gt;0),$V475/365*(BX475-BW475+1),IF(AND(($S475-BX475)&lt;=0,(BW475-$R475)&gt;0),$V475/365*($S475-BW475+1),$V475/365*(BX475-$R475+1))))),0)</f>
        <v>0</v>
      </c>
      <c r="BZ475" s="159">
        <f>BX475+1</f>
        <v>46204</v>
      </c>
      <c r="CA475" s="159">
        <f>BZ475+30</f>
        <v>46234</v>
      </c>
      <c r="CB475" s="163">
        <f>IFERROR(IF(($R475-CA475)&gt;=0,0,IF(($S475-BZ475)&lt;0,0,IF(AND(($S475-CA475)&gt;0,(BZ475-$R475)&gt;0),$V475/365*(CA475-BZ475+1),IF(AND(($S475-CA475)&lt;=0,(BZ475-$R475)&gt;0),$V475/365*($S475-BZ475+1),$V475/365*(CA475-$R475+1))))),0)</f>
        <v>0</v>
      </c>
      <c r="CC475" s="159">
        <f>CA475+1</f>
        <v>46235</v>
      </c>
      <c r="CD475" s="159">
        <f>CC475+30</f>
        <v>46265</v>
      </c>
      <c r="CE475" s="163">
        <f>IFERROR(IF(($R475-CD475)&gt;=0,0,IF(($S475-CC475)&lt;0,0,IF(AND(($S475-CD475)&gt;0,(CC475-$R475)&gt;0),$V475/365*(CD475-CC475+1),IF(AND(($S475-CD475)&lt;=0,(CC475-$R475)&gt;0),$V475/365*($S475-CC475+1),$V475/365*(CD475-$R475+1))))),0)</f>
        <v>0</v>
      </c>
      <c r="CF475" s="159">
        <f>CD475+1</f>
        <v>46266</v>
      </c>
      <c r="CG475" s="159">
        <f>CF475+29</f>
        <v>46295</v>
      </c>
      <c r="CH475" s="163">
        <f>IFERROR(IF(($R475-CG475)&gt;=0,0,IF(($S475-CF475)&lt;0,0,IF(AND(($S475-CG475)&gt;0,(CF475-$R475)&gt;0),$V475/365*(CG475-CF475+1),IF(AND(($S475-CG475)&lt;=0,(CF475-$R475)&gt;0),$V475/365*($S475-CF475+1),$V475/365*(CG475-$R475+1))))),0)</f>
        <v>0</v>
      </c>
      <c r="CI475" s="159">
        <f>CG475+1</f>
        <v>46296</v>
      </c>
      <c r="CJ475" s="159">
        <f>CI475+30</f>
        <v>46326</v>
      </c>
      <c r="CK475" s="163">
        <f>IFERROR(IF(($R475-CJ475)&gt;=0,0,IF(($S475-CI475)&lt;0,0,IF(AND(($S475-CJ475)&gt;0,(CI475-$R475)&gt;0),$V475/365*(CJ475-CI475+1),IF(AND(($S475-CJ475)&lt;=0,(CI475-$R475)&gt;0),$V475/365*($S475-CI475+1),$V475/365*(CJ475-$R475+1))))),0)</f>
        <v>0</v>
      </c>
      <c r="CL475" s="159">
        <f>CJ475+1</f>
        <v>46327</v>
      </c>
      <c r="CM475" s="159">
        <f>CL475+29</f>
        <v>46356</v>
      </c>
      <c r="CN475" s="163">
        <f>IFERROR(IF(($R475-CM475)&gt;=0,0,IF(($S475-CL475)&lt;0,0,IF(AND(($S475-CM475)&gt;0,(CL475-$R475)&gt;0),$V475/365*(CM475-CL475+1),IF(AND(($S475-CM475)&lt;=0,(CL475-$R475)&gt;0),$V475/365*($S475-CL475+1),$V475/365*(CM475-$R475+1))))),0)</f>
        <v>0</v>
      </c>
      <c r="CO475" s="159">
        <f>CM475+1</f>
        <v>46357</v>
      </c>
      <c r="CP475" s="159">
        <f>CO475+30</f>
        <v>46387</v>
      </c>
      <c r="CQ475" s="163">
        <f>IFERROR(IF(($R475-CP475)&gt;=0,0,IF(($S475-CO475)&lt;0,0,IF(AND(($S475-CP475)&gt;0,(CO475-$R475)&gt;0),$V475/365*(CP475-CO475+1),IF(AND(($S475-CP475)&lt;=0,(CO475-$R475)&gt;0),$V475/365*($S475-CO475+1),$V475/365*(CP475-$R475+1))))),0)</f>
        <v>0</v>
      </c>
    </row>
    <row r="476" s="85" customFormat="1" ht="24" customHeight="1" outlineLevel="4" spans="1:95">
      <c r="A476" s="128" t="s">
        <v>2815</v>
      </c>
      <c r="B476" s="129"/>
      <c r="C476" s="129"/>
      <c r="D476" s="129"/>
      <c r="E476" s="129"/>
      <c r="F476" s="129"/>
      <c r="G476" s="130"/>
      <c r="H476" s="131"/>
      <c r="I476" s="131"/>
      <c r="J476" s="131"/>
      <c r="K476" s="131"/>
      <c r="L476" s="154"/>
      <c r="M476" s="154"/>
      <c r="N476" s="131"/>
      <c r="O476" s="131"/>
      <c r="P476" s="131"/>
      <c r="Q476" s="131"/>
      <c r="R476" s="131"/>
      <c r="S476" s="131"/>
      <c r="T476" s="131"/>
      <c r="U476" s="131"/>
      <c r="V476" s="131"/>
      <c r="W476" s="131"/>
      <c r="X476" s="131"/>
      <c r="Y476" s="131"/>
      <c r="Z476" s="131"/>
      <c r="AA476" s="131"/>
      <c r="AB476" s="131"/>
      <c r="AC476" s="131"/>
      <c r="AD476" s="131"/>
      <c r="AE476" s="131"/>
      <c r="AF476" s="131"/>
      <c r="AG476" s="131"/>
      <c r="AH476" s="131"/>
      <c r="AI476" s="131"/>
      <c r="AJ476" s="131"/>
      <c r="AK476" s="131"/>
      <c r="AL476" s="131"/>
      <c r="AM476" s="131"/>
      <c r="AN476" s="131"/>
      <c r="AO476" s="131"/>
      <c r="AP476" s="131"/>
      <c r="AQ476" s="131"/>
      <c r="AR476" s="131"/>
      <c r="AS476" s="131"/>
      <c r="AT476" s="131"/>
      <c r="AU476" s="131"/>
      <c r="AV476" s="131"/>
      <c r="AW476" s="131"/>
      <c r="AX476" s="131"/>
      <c r="AY476" s="131"/>
      <c r="AZ476" s="131"/>
      <c r="BA476" s="131"/>
      <c r="BB476" s="131"/>
      <c r="BC476" s="131"/>
      <c r="BD476" s="131"/>
      <c r="BE476" s="131"/>
      <c r="BF476" s="131"/>
      <c r="BG476" s="131"/>
      <c r="BH476" s="131"/>
      <c r="BI476" s="131"/>
      <c r="BJ476" s="131"/>
      <c r="BK476" s="131"/>
      <c r="BL476" s="131"/>
      <c r="BM476" s="131"/>
      <c r="BN476" s="131"/>
      <c r="BO476" s="131"/>
      <c r="BP476" s="131"/>
      <c r="BQ476" s="131"/>
      <c r="BR476" s="131"/>
      <c r="BS476" s="131"/>
      <c r="BT476" s="131"/>
      <c r="BU476" s="131"/>
      <c r="BV476" s="131"/>
      <c r="BW476" s="131"/>
      <c r="BX476" s="131"/>
      <c r="BY476" s="131"/>
      <c r="BZ476" s="131"/>
      <c r="CA476" s="131"/>
      <c r="CB476" s="131"/>
      <c r="CC476" s="131"/>
      <c r="CD476" s="131"/>
      <c r="CE476" s="131"/>
      <c r="CF476" s="131"/>
      <c r="CG476" s="131"/>
      <c r="CH476" s="131"/>
      <c r="CI476" s="131"/>
      <c r="CJ476" s="131"/>
      <c r="CK476" s="131"/>
      <c r="CL476" s="131"/>
      <c r="CM476" s="131"/>
      <c r="CN476" s="131"/>
      <c r="CO476" s="131"/>
      <c r="CP476" s="131"/>
      <c r="CQ476" s="131"/>
    </row>
    <row r="477" ht="24" customHeight="1" outlineLevel="2" spans="1:95">
      <c r="A477" s="49"/>
      <c r="B477" s="117" t="s">
        <v>793</v>
      </c>
      <c r="C477" s="118" t="s">
        <v>1566</v>
      </c>
      <c r="D477" s="49" t="s">
        <v>1567</v>
      </c>
      <c r="E477" s="117" t="s">
        <v>1568</v>
      </c>
      <c r="F477" s="117"/>
      <c r="G477" s="117" t="s">
        <v>937</v>
      </c>
      <c r="H477" s="119">
        <f>X477+AA477+AD477+AG477+AJ477+AM477+AP477+AS477+AV477+AY477+BB477+BE477</f>
        <v>0</v>
      </c>
      <c r="I477" s="119">
        <f>Y477+AB477+AE477+AH477+AK477+AN477+AQ477+AT477+AW477+AZ477+BC477+BF477</f>
        <v>0</v>
      </c>
      <c r="J477" s="119">
        <f>Z477+AC477+AF477+AI477+AL477+AO477+AR477+AU477+AX477+BA477+BD477+BG477</f>
        <v>0</v>
      </c>
      <c r="K477" s="119"/>
      <c r="L477" s="150"/>
      <c r="M477" s="150"/>
      <c r="N477" s="119"/>
      <c r="O477" s="119"/>
      <c r="P477" s="119"/>
      <c r="Q477" s="119"/>
      <c r="R477" s="119"/>
      <c r="S477" s="119"/>
      <c r="T477" s="119"/>
      <c r="U477" s="119"/>
      <c r="V477" s="119"/>
      <c r="W477" s="119"/>
      <c r="X477" s="119">
        <f>VLOOKUP($C477,'1 预算编制表单'!$C:$BJ,27,FALSE)</f>
        <v>0</v>
      </c>
      <c r="Y477" s="119">
        <f>X477-Z477</f>
        <v>0</v>
      </c>
      <c r="Z477" s="119">
        <f>SUM(Z478:Z482)</f>
        <v>0</v>
      </c>
      <c r="AA477" s="119">
        <f>VLOOKUP($C477,'1 预算编制表单'!$C:$BJ,30,FALSE)</f>
        <v>0</v>
      </c>
      <c r="AB477" s="119">
        <f>AA477-AC477</f>
        <v>0</v>
      </c>
      <c r="AC477" s="119">
        <f>SUM(AC478:AC482)</f>
        <v>0</v>
      </c>
      <c r="AD477" s="119">
        <f>VLOOKUP($C477,'1 预算编制表单'!$C:$BJ,33,FALSE)</f>
        <v>0</v>
      </c>
      <c r="AE477" s="119">
        <f>AD477-AF477</f>
        <v>0</v>
      </c>
      <c r="AF477" s="119">
        <f>SUM(AF478:AF482)</f>
        <v>0</v>
      </c>
      <c r="AG477" s="119">
        <f>VLOOKUP($C477,'1 预算编制表单'!$C:$BJ,36,FALSE)</f>
        <v>0</v>
      </c>
      <c r="AH477" s="119">
        <f>AG477-AI477</f>
        <v>0</v>
      </c>
      <c r="AI477" s="119">
        <f>SUM(AI478:AI482)</f>
        <v>0</v>
      </c>
      <c r="AJ477" s="119">
        <f>VLOOKUP($C477,'1 预算编制表单'!$C:$BJ,39,FALSE)</f>
        <v>0</v>
      </c>
      <c r="AK477" s="119">
        <f>AJ477-AL477</f>
        <v>0</v>
      </c>
      <c r="AL477" s="119">
        <f>SUM(AL478:AL482)</f>
        <v>0</v>
      </c>
      <c r="AM477" s="119">
        <f>VLOOKUP($C477,'1 预算编制表单'!$C:$BJ,42,FALSE)</f>
        <v>0</v>
      </c>
      <c r="AN477" s="119">
        <f>AM477-AO477</f>
        <v>0</v>
      </c>
      <c r="AO477" s="119">
        <f>SUM(AO478:AO482)</f>
        <v>0</v>
      </c>
      <c r="AP477" s="119">
        <f>VLOOKUP($C477,'1 预算编制表单'!$C:$BJ,45,FALSE)</f>
        <v>0</v>
      </c>
      <c r="AQ477" s="119">
        <f>AP477-AR477</f>
        <v>0</v>
      </c>
      <c r="AR477" s="119">
        <f>SUM(AR478:AR482)</f>
        <v>0</v>
      </c>
      <c r="AS477" s="119">
        <f>VLOOKUP($C477,'1 预算编制表单'!$C:$BJ,48,FALSE)</f>
        <v>0</v>
      </c>
      <c r="AT477" s="119">
        <f>AS477-AU477</f>
        <v>0</v>
      </c>
      <c r="AU477" s="119">
        <f>SUM(AU478:AU482)</f>
        <v>0</v>
      </c>
      <c r="AV477" s="119">
        <f>VLOOKUP($C477,'1 预算编制表单'!$C:$BJ,51,FALSE)</f>
        <v>0</v>
      </c>
      <c r="AW477" s="119">
        <f>AV477-AX477</f>
        <v>0</v>
      </c>
      <c r="AX477" s="119">
        <f>SUM(AX478:AX482)</f>
        <v>0</v>
      </c>
      <c r="AY477" s="119">
        <f>VLOOKUP($C477,'1 预算编制表单'!$C:$BJ,54,FALSE)</f>
        <v>0</v>
      </c>
      <c r="AZ477" s="119">
        <f>AY477-BA477</f>
        <v>0</v>
      </c>
      <c r="BA477" s="119">
        <f>SUM(BA478:BA482)</f>
        <v>0</v>
      </c>
      <c r="BB477" s="119">
        <f>VLOOKUP($C477,'1 预算编制表单'!$C:$BJ,57,FALSE)</f>
        <v>0</v>
      </c>
      <c r="BC477" s="119">
        <f>BB477-BD477</f>
        <v>0</v>
      </c>
      <c r="BD477" s="119">
        <f>SUM(BD478:BD482)</f>
        <v>0</v>
      </c>
      <c r="BE477" s="119">
        <f>VLOOKUP($C477,'1 预算编制表单'!$C:$BJ,60,FALSE)</f>
        <v>0</v>
      </c>
      <c r="BF477" s="119">
        <f>BE477-BG477</f>
        <v>0</v>
      </c>
      <c r="BG477" s="119">
        <f>SUM(BG478:BG482)</f>
        <v>0</v>
      </c>
      <c r="BH477" s="119">
        <f>VLOOKUP($C477,'1 预算编制表单'!$C:$BJ,27,FALSE)</f>
        <v>0</v>
      </c>
      <c r="BI477" s="119">
        <f>BH477-BJ477</f>
        <v>0</v>
      </c>
      <c r="BJ477" s="119">
        <f>SUM(BJ478:BJ482)</f>
        <v>0</v>
      </c>
      <c r="BK477" s="119">
        <f>VLOOKUP($C477,'1 预算编制表单'!$C:$BJ,30,FALSE)</f>
        <v>0</v>
      </c>
      <c r="BL477" s="119">
        <f>BK477-BM477</f>
        <v>0</v>
      </c>
      <c r="BM477" s="119">
        <f>SUM(BM478:BM482)</f>
        <v>0</v>
      </c>
      <c r="BN477" s="119">
        <f>VLOOKUP($C477,'1 预算编制表单'!$C:$BJ,33,FALSE)</f>
        <v>0</v>
      </c>
      <c r="BO477" s="119">
        <f>BN477-BP477</f>
        <v>0</v>
      </c>
      <c r="BP477" s="119">
        <f>SUM(BP478:BP482)</f>
        <v>0</v>
      </c>
      <c r="BQ477" s="119">
        <f>VLOOKUP($C477,'1 预算编制表单'!$C:$BJ,36,FALSE)</f>
        <v>0</v>
      </c>
      <c r="BR477" s="119">
        <f>BQ477-BS477</f>
        <v>0</v>
      </c>
      <c r="BS477" s="119">
        <f>SUM(BS478:BS482)</f>
        <v>0</v>
      </c>
      <c r="BT477" s="119">
        <f>VLOOKUP($C477,'1 预算编制表单'!$C:$BJ,39,FALSE)</f>
        <v>0</v>
      </c>
      <c r="BU477" s="119">
        <f>BT477-BV477</f>
        <v>0</v>
      </c>
      <c r="BV477" s="119">
        <f>SUM(BV478:BV482)</f>
        <v>0</v>
      </c>
      <c r="BW477" s="119">
        <f>VLOOKUP($C477,'1 预算编制表单'!$C:$BJ,42,FALSE)</f>
        <v>0</v>
      </c>
      <c r="BX477" s="119">
        <f>BW477-BY477</f>
        <v>0</v>
      </c>
      <c r="BY477" s="119">
        <f>SUM(BY478:BY482)</f>
        <v>0</v>
      </c>
      <c r="BZ477" s="119">
        <f>VLOOKUP($C477,'1 预算编制表单'!$C:$BJ,45,FALSE)</f>
        <v>0</v>
      </c>
      <c r="CA477" s="119">
        <f>BZ477-CB477</f>
        <v>0</v>
      </c>
      <c r="CB477" s="119">
        <f>SUM(CB478:CB482)</f>
        <v>0</v>
      </c>
      <c r="CC477" s="119">
        <f>VLOOKUP($C477,'1 预算编制表单'!$C:$BJ,48,FALSE)</f>
        <v>0</v>
      </c>
      <c r="CD477" s="119">
        <f>CC477-CE477</f>
        <v>0</v>
      </c>
      <c r="CE477" s="119">
        <f>SUM(CE478:CE482)</f>
        <v>0</v>
      </c>
      <c r="CF477" s="119">
        <f>VLOOKUP($C477,'1 预算编制表单'!$C:$BJ,51,FALSE)</f>
        <v>0</v>
      </c>
      <c r="CG477" s="119">
        <f>CF477-CH477</f>
        <v>0</v>
      </c>
      <c r="CH477" s="119">
        <f>SUM(CH478:CH482)</f>
        <v>0</v>
      </c>
      <c r="CI477" s="119">
        <f>VLOOKUP($C477,'1 预算编制表单'!$C:$BJ,54,FALSE)</f>
        <v>0</v>
      </c>
      <c r="CJ477" s="119">
        <f>CI477-CK477</f>
        <v>0</v>
      </c>
      <c r="CK477" s="119">
        <f>SUM(CK478:CK482)</f>
        <v>0</v>
      </c>
      <c r="CL477" s="119">
        <f>VLOOKUP($C477,'1 预算编制表单'!$C:$BJ,57,FALSE)</f>
        <v>0</v>
      </c>
      <c r="CM477" s="119">
        <f>CL477-CN477</f>
        <v>0</v>
      </c>
      <c r="CN477" s="119">
        <f>SUM(CN478:CN482)</f>
        <v>0</v>
      </c>
      <c r="CO477" s="119">
        <f>VLOOKUP($C477,'1 预算编制表单'!$C:$BJ,60,FALSE)</f>
        <v>0</v>
      </c>
      <c r="CP477" s="119">
        <f>CO477-CQ477</f>
        <v>0</v>
      </c>
      <c r="CQ477" s="119">
        <f>SUM(CQ478:CQ482)</f>
        <v>0</v>
      </c>
    </row>
    <row r="478" s="85" customFormat="1" ht="24" customHeight="1" outlineLevel="3" spans="1:95">
      <c r="A478" s="124"/>
      <c r="B478" s="125"/>
      <c r="C478" s="126"/>
      <c r="D478" s="124"/>
      <c r="E478" s="125"/>
      <c r="F478" s="125"/>
      <c r="G478" s="125"/>
      <c r="H478" s="127"/>
      <c r="I478" s="127"/>
      <c r="J478" s="127">
        <f>Z478+AC478+AF478+AI478+AL478+AO478+AR478+AU478+AX478+BA478+BD478+BG478</f>
        <v>0</v>
      </c>
      <c r="K478" s="127">
        <v>1</v>
      </c>
      <c r="L478" s="152" t="s">
        <v>2875</v>
      </c>
      <c r="M478" s="153" t="str">
        <f>IFERROR(VLOOKUP($L478,'2-2 引出数据_合同数据仓库'!$B$2:$BP$10000,3,FALSE),0)</f>
        <v>深圳金地中心中央空调系统水质处理合同</v>
      </c>
      <c r="N478" s="127"/>
      <c r="O478" s="153">
        <f>IFERROR(VLOOKUP((LEFT(VLOOKUP($L478,'2-2 引出数据_合同数据仓库'!$B$2:$BP$10000,64,FALSE),15)&amp;(RIGHT(VLOOKUP($L478,'2-2 引出数据_合同数据仓库'!$B$2:$BP$10000,64,FALSE),4)+1)),'2-2 引出数据_合同数据仓库'!$B$2:$BP$10000,3,FALSE),0)</f>
        <v>0</v>
      </c>
      <c r="P478" s="127"/>
      <c r="Q478" s="127" t="str">
        <f>IFERROR(VLOOKUP($L478,'2-2 引出数据_合同数据仓库'!$B$2:$BP$10000,28,FALSE),0)</f>
        <v>2023-04-21 15:04:46:172</v>
      </c>
      <c r="R478" s="127" t="str">
        <f>IFERROR(VLOOKUP($L478,'2-2 引出数据_合同数据仓库'!$B$2:$BP$10000,29,FALSE),0)</f>
        <v>2023-06-01</v>
      </c>
      <c r="S478" s="127" t="str">
        <f>IFERROR(VLOOKUP($L478,'2-2 引出数据_合同数据仓库'!$B$2:$BP$10000,4,FALSE),0)</f>
        <v>2024-05-31</v>
      </c>
      <c r="T478" s="127"/>
      <c r="U478" s="127">
        <f>IFERROR(VLOOKUP($L478,'2-2 引出数据_合同数据仓库'!$B$2:$BP$10000,15,FALSE),0)</f>
        <v>46800</v>
      </c>
      <c r="V478" s="127">
        <f>U478/(S478-R478+1)*365</f>
        <v>46672.131147541</v>
      </c>
      <c r="W478" s="127"/>
      <c r="X478" s="159">
        <v>45658</v>
      </c>
      <c r="Y478" s="159">
        <f>X478+30</f>
        <v>45688</v>
      </c>
      <c r="Z478" s="163">
        <f>IFERROR(IF(($R478-Y478)&gt;=0,0,IF(($S478-X478)&lt;0,0,IF(AND(($S478-Y478)&gt;0,(X478-$R478)&gt;0),$V478/365*(Y478-X478+1),IF(AND(($S478-Y478)&lt;=0,(X478-$R478)&gt;0),$V478/365*($S478-X478+1),$V478/365*(Y478-$R478+1))))),0)</f>
        <v>0</v>
      </c>
      <c r="AA478" s="159">
        <f>Y478+1</f>
        <v>45689</v>
      </c>
      <c r="AB478" s="159">
        <f>AA478+27</f>
        <v>45716</v>
      </c>
      <c r="AC478" s="163">
        <f>IFERROR(IF(($R478-AB478)&gt;=0,0,IF(($S478-AA478)&lt;0,0,IF(AND(($S478-AB478)&gt;0,(AA478-$R478)&gt;0),$V478/365*(AB478-AA478+1),IF(AND(($S478-AB478)&lt;=0,(AA478-$R478)&gt;0),$V478/365*($S478-AA478+1),$V478/365*(AB478-$R478+1))))),0)</f>
        <v>0</v>
      </c>
      <c r="AD478" s="159">
        <f>AB478+1</f>
        <v>45717</v>
      </c>
      <c r="AE478" s="159">
        <f>AD478+30</f>
        <v>45747</v>
      </c>
      <c r="AF478" s="163">
        <f>IFERROR(IF(($R478-AE478)&gt;=0,0,IF(($S478-AD478)&lt;0,0,IF(AND(($S478-AE478)&gt;0,(AD478-$R478)&gt;0),$V478/365*(AE478-AD478+1),IF(AND(($S478-AE478)&lt;=0,(AD478-$R478)&gt;0),$V478/365*($S478-AD478+1),$V478/365*(AE478-$R478+1))))),0)</f>
        <v>0</v>
      </c>
      <c r="AG478" s="159">
        <f>AE478+1</f>
        <v>45748</v>
      </c>
      <c r="AH478" s="159">
        <f>AG478+29</f>
        <v>45777</v>
      </c>
      <c r="AI478" s="163">
        <f>IFERROR(IF(($R478-AH478)&gt;=0,0,IF(($S478-AG478)&lt;0,0,IF(AND(($S478-AH478)&gt;0,(AG478-$R478)&gt;0),$V478/365*(AH478-AG478+1),IF(AND(($S478-AH478)&lt;=0,(AG478-$R478)&gt;0),$V478/365*($S478-AG478+1),$V478/365*(AH478-$R478+1))))),0)</f>
        <v>0</v>
      </c>
      <c r="AJ478" s="159">
        <f>AH478+1</f>
        <v>45778</v>
      </c>
      <c r="AK478" s="159">
        <f>AJ478+30</f>
        <v>45808</v>
      </c>
      <c r="AL478" s="163">
        <f>IFERROR(IF(($R478-AK478)&gt;=0,0,IF(($S478-AJ478)&lt;0,0,IF(AND(($S478-AK478)&gt;0,(AJ478-$R478)&gt;0),$V478/365*(AK478-AJ478+1),IF(AND(($S478-AK478)&lt;=0,(AJ478-$R478)&gt;0),$V478/365*($S478-AJ478+1),$V478/365*(AK478-$R478+1))))),0)</f>
        <v>0</v>
      </c>
      <c r="AM478" s="159">
        <f>AK478+1</f>
        <v>45809</v>
      </c>
      <c r="AN478" s="159">
        <f>AM478+29</f>
        <v>45838</v>
      </c>
      <c r="AO478" s="163">
        <f>IFERROR(IF(($R478-AN478)&gt;=0,0,IF(($S478-AM478)&lt;0,0,IF(AND(($S478-AN478)&gt;0,(AM478-$R478)&gt;0),$V478/365*(AN478-AM478+1),IF(AND(($S478-AN478)&lt;=0,(AM478-$R478)&gt;0),$V478/365*($S478-AM478+1),$V478/365*(AN478-$R478+1))))),0)</f>
        <v>0</v>
      </c>
      <c r="AP478" s="159">
        <f>AN478+1</f>
        <v>45839</v>
      </c>
      <c r="AQ478" s="159">
        <f>AP478+30</f>
        <v>45869</v>
      </c>
      <c r="AR478" s="163">
        <f>IFERROR(IF(($R478-AQ478)&gt;=0,0,IF(($S478-AP478)&lt;0,0,IF(AND(($S478-AQ478)&gt;0,(AP478-$R478)&gt;0),$V478/365*(AQ478-AP478+1),IF(AND(($S478-AQ478)&lt;=0,(AP478-$R478)&gt;0),$V478/365*($S478-AP478+1),$V478/365*(AQ478-$R478+1))))),0)</f>
        <v>0</v>
      </c>
      <c r="AS478" s="159">
        <f>AQ478+1</f>
        <v>45870</v>
      </c>
      <c r="AT478" s="159">
        <f>AS478+30</f>
        <v>45900</v>
      </c>
      <c r="AU478" s="163">
        <f>IFERROR(IF(($R478-AT478)&gt;=0,0,IF(($S478-AS478)&lt;0,0,IF(AND(($S478-AT478)&gt;0,(AS478-$R478)&gt;0),$V478/365*(AT478-AS478+1),IF(AND(($S478-AT478)&lt;=0,(AS478-$R478)&gt;0),$V478/365*($S478-AS478+1),$V478/365*(AT478-$R478+1))))),0)</f>
        <v>0</v>
      </c>
      <c r="AV478" s="159">
        <f>AT478+1</f>
        <v>45901</v>
      </c>
      <c r="AW478" s="159">
        <f>AV478+29</f>
        <v>45930</v>
      </c>
      <c r="AX478" s="163">
        <f>IFERROR(IF(($R478-AW478)&gt;=0,0,IF(($S478-AV478)&lt;0,0,IF(AND(($S478-AW478)&gt;0,(AV478-$R478)&gt;0),$V478/365*(AW478-AV478+1),IF(AND(($S478-AW478)&lt;=0,(AV478-$R478)&gt;0),$V478/365*($S478-AV478+1),$V478/365*(AW478-$R478+1))))),0)</f>
        <v>0</v>
      </c>
      <c r="AY478" s="159">
        <f>AW478+1</f>
        <v>45931</v>
      </c>
      <c r="AZ478" s="159">
        <f>AY478+30</f>
        <v>45961</v>
      </c>
      <c r="BA478" s="163">
        <f>IFERROR(IF(($R478-AZ478)&gt;=0,0,IF(($S478-AY478)&lt;0,0,IF(AND(($S478-AZ478)&gt;0,(AY478-$R478)&gt;0),$V478/365*(AZ478-AY478+1),IF(AND(($S478-AZ478)&lt;=0,(AY478-$R478)&gt;0),$V478/365*($S478-AY478+1),$V478/365*(AZ478-$R478+1))))),0)</f>
        <v>0</v>
      </c>
      <c r="BB478" s="159">
        <f>AZ478+1</f>
        <v>45962</v>
      </c>
      <c r="BC478" s="159">
        <f>BB478+29</f>
        <v>45991</v>
      </c>
      <c r="BD478" s="163">
        <f>IFERROR(IF(($R478-BC478)&gt;=0,0,IF(($S478-BB478)&lt;0,0,IF(AND(($S478-BC478)&gt;0,(BB478-$R478)&gt;0),$V478/365*(BC478-BB478+1),IF(AND(($S478-BC478)&lt;=0,(BB478-$R478)&gt;0),$V478/365*($S478-BB478+1),$V478/365*(BC478-$R478+1))))),0)</f>
        <v>0</v>
      </c>
      <c r="BE478" s="159">
        <f>BC478+1</f>
        <v>45992</v>
      </c>
      <c r="BF478" s="159">
        <f>BE478+30</f>
        <v>46022</v>
      </c>
      <c r="BG478" s="163">
        <f>IFERROR(IF(($R478-BF478)&gt;=0,0,IF(($S478-BE478)&lt;0,0,IF(AND(($S478-BF478)&gt;0,(BE478-$R478)&gt;0),$V478/365*(BF478-BE478+1),IF(AND(($S478-BF478)&lt;=0,(BE478-$R478)&gt;0),$V478/365*($S478-BE478+1),$V478/365*(BF478-$R478+1))))),0)</f>
        <v>0</v>
      </c>
      <c r="BH478" s="159">
        <v>46023</v>
      </c>
      <c r="BI478" s="159">
        <f>BH478+30</f>
        <v>46053</v>
      </c>
      <c r="BJ478" s="163">
        <f>IFERROR(IF(($R478-BI478)&gt;=0,0,IF(($S478-BH478)&lt;0,0,IF(AND(($S478-BI478)&gt;0,(BH478-$R478)&gt;0),$V478/365*(BI478-BH478+1),IF(AND(($S478-BI478)&lt;=0,(BH478-$R478)&gt;0),$V478/365*($S478-BH478+1),$V478/365*(BI478-$R478+1))))),0)</f>
        <v>0</v>
      </c>
      <c r="BK478" s="159">
        <f>BI478+1</f>
        <v>46054</v>
      </c>
      <c r="BL478" s="159">
        <f>BK478+27</f>
        <v>46081</v>
      </c>
      <c r="BM478" s="163">
        <f>IFERROR(IF(($R478-BL478)&gt;=0,0,IF(($S478-BK478)&lt;0,0,IF(AND(($S478-BL478)&gt;0,(BK478-$R478)&gt;0),$V478/365*(BL478-BK478+1),IF(AND(($S478-BL478)&lt;=0,(BK478-$R478)&gt;0),$V478/365*($S478-BK478+1),$V478/365*(BL478-$R478+1))))),0)</f>
        <v>0</v>
      </c>
      <c r="BN478" s="159">
        <f>BL478+1</f>
        <v>46082</v>
      </c>
      <c r="BO478" s="159">
        <f>BN478+30</f>
        <v>46112</v>
      </c>
      <c r="BP478" s="163">
        <f>IFERROR(IF(($R478-BO478)&gt;=0,0,IF(($S478-BN478)&lt;0,0,IF(AND(($S478-BO478)&gt;0,(BN478-$R478)&gt;0),$V478/365*(BO478-BN478+1),IF(AND(($S478-BO478)&lt;=0,(BN478-$R478)&gt;0),$V478/365*($S478-BN478+1),$V478/365*(BO478-$R478+1))))),0)</f>
        <v>0</v>
      </c>
      <c r="BQ478" s="159">
        <f>BO478+1</f>
        <v>46113</v>
      </c>
      <c r="BR478" s="159">
        <f>BQ478+29</f>
        <v>46142</v>
      </c>
      <c r="BS478" s="163">
        <f>IFERROR(IF(($R478-BR478)&gt;=0,0,IF(($S478-BQ478)&lt;0,0,IF(AND(($S478-BR478)&gt;0,(BQ478-$R478)&gt;0),$V478/365*(BR478-BQ478+1),IF(AND(($S478-BR478)&lt;=0,(BQ478-$R478)&gt;0),$V478/365*($S478-BQ478+1),$V478/365*(BR478-$R478+1))))),0)</f>
        <v>0</v>
      </c>
      <c r="BT478" s="159">
        <f>BR478+1</f>
        <v>46143</v>
      </c>
      <c r="BU478" s="159">
        <f>BT478+30</f>
        <v>46173</v>
      </c>
      <c r="BV478" s="163">
        <f>IFERROR(IF(($R478-BU478)&gt;=0,0,IF(($S478-BT478)&lt;0,0,IF(AND(($S478-BU478)&gt;0,(BT478-$R478)&gt;0),$V478/365*(BU478-BT478+1),IF(AND(($S478-BU478)&lt;=0,(BT478-$R478)&gt;0),$V478/365*($S478-BT478+1),$V478/365*(BU478-$R478+1))))),0)</f>
        <v>0</v>
      </c>
      <c r="BW478" s="159">
        <f>BU478+1</f>
        <v>46174</v>
      </c>
      <c r="BX478" s="159">
        <f>BW478+29</f>
        <v>46203</v>
      </c>
      <c r="BY478" s="163">
        <f>IFERROR(IF(($R478-BX478)&gt;=0,0,IF(($S478-BW478)&lt;0,0,IF(AND(($S478-BX478)&gt;0,(BW478-$R478)&gt;0),$V478/365*(BX478-BW478+1),IF(AND(($S478-BX478)&lt;=0,(BW478-$R478)&gt;0),$V478/365*($S478-BW478+1),$V478/365*(BX478-$R478+1))))),0)</f>
        <v>0</v>
      </c>
      <c r="BZ478" s="159">
        <f>BX478+1</f>
        <v>46204</v>
      </c>
      <c r="CA478" s="159">
        <f>BZ478+30</f>
        <v>46234</v>
      </c>
      <c r="CB478" s="163">
        <f>IFERROR(IF(($R478-CA478)&gt;=0,0,IF(($S478-BZ478)&lt;0,0,IF(AND(($S478-CA478)&gt;0,(BZ478-$R478)&gt;0),$V478/365*(CA478-BZ478+1),IF(AND(($S478-CA478)&lt;=0,(BZ478-$R478)&gt;0),$V478/365*($S478-BZ478+1),$V478/365*(CA478-$R478+1))))),0)</f>
        <v>0</v>
      </c>
      <c r="CC478" s="159">
        <f>CA478+1</f>
        <v>46235</v>
      </c>
      <c r="CD478" s="159">
        <f>CC478+30</f>
        <v>46265</v>
      </c>
      <c r="CE478" s="163">
        <f>IFERROR(IF(($R478-CD478)&gt;=0,0,IF(($S478-CC478)&lt;0,0,IF(AND(($S478-CD478)&gt;0,(CC478-$R478)&gt;0),$V478/365*(CD478-CC478+1),IF(AND(($S478-CD478)&lt;=0,(CC478-$R478)&gt;0),$V478/365*($S478-CC478+1),$V478/365*(CD478-$R478+1))))),0)</f>
        <v>0</v>
      </c>
      <c r="CF478" s="159">
        <f>CD478+1</f>
        <v>46266</v>
      </c>
      <c r="CG478" s="159">
        <f>CF478+29</f>
        <v>46295</v>
      </c>
      <c r="CH478" s="163">
        <f>IFERROR(IF(($R478-CG478)&gt;=0,0,IF(($S478-CF478)&lt;0,0,IF(AND(($S478-CG478)&gt;0,(CF478-$R478)&gt;0),$V478/365*(CG478-CF478+1),IF(AND(($S478-CG478)&lt;=0,(CF478-$R478)&gt;0),$V478/365*($S478-CF478+1),$V478/365*(CG478-$R478+1))))),0)</f>
        <v>0</v>
      </c>
      <c r="CI478" s="159">
        <f>CG478+1</f>
        <v>46296</v>
      </c>
      <c r="CJ478" s="159">
        <f>CI478+30</f>
        <v>46326</v>
      </c>
      <c r="CK478" s="163">
        <f>IFERROR(IF(($R478-CJ478)&gt;=0,0,IF(($S478-CI478)&lt;0,0,IF(AND(($S478-CJ478)&gt;0,(CI478-$R478)&gt;0),$V478/365*(CJ478-CI478+1),IF(AND(($S478-CJ478)&lt;=0,(CI478-$R478)&gt;0),$V478/365*($S478-CI478+1),$V478/365*(CJ478-$R478+1))))),0)</f>
        <v>0</v>
      </c>
      <c r="CL478" s="159">
        <f>CJ478+1</f>
        <v>46327</v>
      </c>
      <c r="CM478" s="159">
        <f>CL478+29</f>
        <v>46356</v>
      </c>
      <c r="CN478" s="163">
        <f>IFERROR(IF(($R478-CM478)&gt;=0,0,IF(($S478-CL478)&lt;0,0,IF(AND(($S478-CM478)&gt;0,(CL478-$R478)&gt;0),$V478/365*(CM478-CL478+1),IF(AND(($S478-CM478)&lt;=0,(CL478-$R478)&gt;0),$V478/365*($S478-CL478+1),$V478/365*(CM478-$R478+1))))),0)</f>
        <v>0</v>
      </c>
      <c r="CO478" s="159">
        <f>CM478+1</f>
        <v>46357</v>
      </c>
      <c r="CP478" s="159">
        <f>CO478+30</f>
        <v>46387</v>
      </c>
      <c r="CQ478" s="163">
        <f>IFERROR(IF(($R478-CP478)&gt;=0,0,IF(($S478-CO478)&lt;0,0,IF(AND(($S478-CP478)&gt;0,(CO478-$R478)&gt;0),$V478/365*(CP478-CO478+1),IF(AND(($S478-CP478)&lt;=0,(CO478-$R478)&gt;0),$V478/365*($S478-CO478+1),$V478/365*(CP478-$R478+1))))),0)</f>
        <v>0</v>
      </c>
    </row>
    <row r="479" s="85" customFormat="1" ht="24" customHeight="1" outlineLevel="3" spans="1:95">
      <c r="A479" s="124"/>
      <c r="B479" s="125"/>
      <c r="C479" s="126"/>
      <c r="D479" s="124"/>
      <c r="E479" s="125"/>
      <c r="F479" s="125"/>
      <c r="G479" s="125"/>
      <c r="H479" s="127"/>
      <c r="I479" s="127"/>
      <c r="J479" s="127">
        <f>Z479+AC479+AF479+AI479+AL479+AO479+AR479+AU479+AX479+BA479+BD479+BG479</f>
        <v>0</v>
      </c>
      <c r="K479" s="127">
        <f>K478+1</f>
        <v>2</v>
      </c>
      <c r="L479" s="152"/>
      <c r="M479" s="153">
        <f>IFERROR(VLOOKUP($L479,'2-2 引出数据_合同数据仓库'!$B$2:$BP$10000,3,FALSE),0)</f>
        <v>0</v>
      </c>
      <c r="N479" s="127"/>
      <c r="O479" s="153">
        <f>IFERROR(VLOOKUP((LEFT(VLOOKUP($L479,'2-2 引出数据_合同数据仓库'!$B$2:$BP$10000,64,FALSE),15)&amp;(RIGHT(VLOOKUP($L479,'2-2 引出数据_合同数据仓库'!$B$2:$BP$10000,64,FALSE),4)+1)),'2-2 引出数据_合同数据仓库'!$B$2:$BP$10000,3,FALSE),0)</f>
        <v>0</v>
      </c>
      <c r="P479" s="127"/>
      <c r="Q479" s="127">
        <f>IFERROR(VLOOKUP($L479,'2-2 引出数据_合同数据仓库'!$B$2:$BP$10000,28,FALSE),0)</f>
        <v>0</v>
      </c>
      <c r="R479" s="127">
        <f>IFERROR(VLOOKUP($L479,'2-2 引出数据_合同数据仓库'!$B$2:$BP$10000,29,FALSE),0)</f>
        <v>0</v>
      </c>
      <c r="S479" s="127">
        <f>IFERROR(VLOOKUP($L479,'2-2 引出数据_合同数据仓库'!$B$2:$BP$10000,4,FALSE),0)</f>
        <v>0</v>
      </c>
      <c r="T479" s="127"/>
      <c r="U479" s="127">
        <f>IFERROR(VLOOKUP($L479,'2-2 引出数据_合同数据仓库'!$B$2:$BP$10000,15,FALSE),0)</f>
        <v>0</v>
      </c>
      <c r="V479" s="127">
        <f>U479/(S479-R479+1)*365</f>
        <v>0</v>
      </c>
      <c r="W479" s="127"/>
      <c r="X479" s="159">
        <v>45658</v>
      </c>
      <c r="Y479" s="159">
        <f>X479+30</f>
        <v>45688</v>
      </c>
      <c r="Z479" s="163">
        <f>IFERROR(IF(($R479-Y479)&gt;=0,0,IF(($S479-X479)&lt;0,0,IF(AND(($S479-Y479)&gt;0,(X479-$R479)&gt;0),$V479/365*(Y479-X479+1),IF(AND(($S479-Y479)&lt;=0,(X479-$R479)&gt;0),$V479/365*($S479-X479+1),$V479/365*(Y479-$R479+1))))),0)</f>
        <v>0</v>
      </c>
      <c r="AA479" s="159">
        <f>Y479+1</f>
        <v>45689</v>
      </c>
      <c r="AB479" s="159">
        <f>AA479+27</f>
        <v>45716</v>
      </c>
      <c r="AC479" s="163">
        <f>IFERROR(IF(($R479-AB479)&gt;=0,0,IF(($S479-AA479)&lt;0,0,IF(AND(($S479-AB479)&gt;0,(AA479-$R479)&gt;0),$V479/365*(AB479-AA479+1),IF(AND(($S479-AB479)&lt;=0,(AA479-$R479)&gt;0),$V479/365*($S479-AA479+1),$V479/365*(AB479-$R479+1))))),0)</f>
        <v>0</v>
      </c>
      <c r="AD479" s="159">
        <f>AB479+1</f>
        <v>45717</v>
      </c>
      <c r="AE479" s="159">
        <f>AD479+30</f>
        <v>45747</v>
      </c>
      <c r="AF479" s="163">
        <f>IFERROR(IF(($R479-AE479)&gt;=0,0,IF(($S479-AD479)&lt;0,0,IF(AND(($S479-AE479)&gt;0,(AD479-$R479)&gt;0),$V479/365*(AE479-AD479+1),IF(AND(($S479-AE479)&lt;=0,(AD479-$R479)&gt;0),$V479/365*($S479-AD479+1),$V479/365*(AE479-$R479+1))))),0)</f>
        <v>0</v>
      </c>
      <c r="AG479" s="159">
        <f>AE479+1</f>
        <v>45748</v>
      </c>
      <c r="AH479" s="159">
        <f>AG479+29</f>
        <v>45777</v>
      </c>
      <c r="AI479" s="163">
        <f>IFERROR(IF(($R479-AH479)&gt;=0,0,IF(($S479-AG479)&lt;0,0,IF(AND(($S479-AH479)&gt;0,(AG479-$R479)&gt;0),$V479/365*(AH479-AG479+1),IF(AND(($S479-AH479)&lt;=0,(AG479-$R479)&gt;0),$V479/365*($S479-AG479+1),$V479/365*(AH479-$R479+1))))),0)</f>
        <v>0</v>
      </c>
      <c r="AJ479" s="159">
        <f>AH479+1</f>
        <v>45778</v>
      </c>
      <c r="AK479" s="159">
        <f>AJ479+30</f>
        <v>45808</v>
      </c>
      <c r="AL479" s="163">
        <f>IFERROR(IF(($R479-AK479)&gt;=0,0,IF(($S479-AJ479)&lt;0,0,IF(AND(($S479-AK479)&gt;0,(AJ479-$R479)&gt;0),$V479/365*(AK479-AJ479+1),IF(AND(($S479-AK479)&lt;=0,(AJ479-$R479)&gt;0),$V479/365*($S479-AJ479+1),$V479/365*(AK479-$R479+1))))),0)</f>
        <v>0</v>
      </c>
      <c r="AM479" s="159">
        <f>AK479+1</f>
        <v>45809</v>
      </c>
      <c r="AN479" s="159">
        <f>AM479+29</f>
        <v>45838</v>
      </c>
      <c r="AO479" s="163">
        <f>IFERROR(IF(($R479-AN479)&gt;=0,0,IF(($S479-AM479)&lt;0,0,IF(AND(($S479-AN479)&gt;0,(AM479-$R479)&gt;0),$V479/365*(AN479-AM479+1),IF(AND(($S479-AN479)&lt;=0,(AM479-$R479)&gt;0),$V479/365*($S479-AM479+1),$V479/365*(AN479-$R479+1))))),0)</f>
        <v>0</v>
      </c>
      <c r="AP479" s="159">
        <f>AN479+1</f>
        <v>45839</v>
      </c>
      <c r="AQ479" s="159">
        <f>AP479+30</f>
        <v>45869</v>
      </c>
      <c r="AR479" s="163">
        <f>IFERROR(IF(($R479-AQ479)&gt;=0,0,IF(($S479-AP479)&lt;0,0,IF(AND(($S479-AQ479)&gt;0,(AP479-$R479)&gt;0),$V479/365*(AQ479-AP479+1),IF(AND(($S479-AQ479)&lt;=0,(AP479-$R479)&gt;0),$V479/365*($S479-AP479+1),$V479/365*(AQ479-$R479+1))))),0)</f>
        <v>0</v>
      </c>
      <c r="AS479" s="159">
        <f>AQ479+1</f>
        <v>45870</v>
      </c>
      <c r="AT479" s="159">
        <f>AS479+30</f>
        <v>45900</v>
      </c>
      <c r="AU479" s="163">
        <f>IFERROR(IF(($R479-AT479)&gt;=0,0,IF(($S479-AS479)&lt;0,0,IF(AND(($S479-AT479)&gt;0,(AS479-$R479)&gt;0),$V479/365*(AT479-AS479+1),IF(AND(($S479-AT479)&lt;=0,(AS479-$R479)&gt;0),$V479/365*($S479-AS479+1),$V479/365*(AT479-$R479+1))))),0)</f>
        <v>0</v>
      </c>
      <c r="AV479" s="159">
        <f>AT479+1</f>
        <v>45901</v>
      </c>
      <c r="AW479" s="159">
        <f>AV479+29</f>
        <v>45930</v>
      </c>
      <c r="AX479" s="163">
        <f>IFERROR(IF(($R479-AW479)&gt;=0,0,IF(($S479-AV479)&lt;0,0,IF(AND(($S479-AW479)&gt;0,(AV479-$R479)&gt;0),$V479/365*(AW479-AV479+1),IF(AND(($S479-AW479)&lt;=0,(AV479-$R479)&gt;0),$V479/365*($S479-AV479+1),$V479/365*(AW479-$R479+1))))),0)</f>
        <v>0</v>
      </c>
      <c r="AY479" s="159">
        <f>AW479+1</f>
        <v>45931</v>
      </c>
      <c r="AZ479" s="159">
        <f>AY479+30</f>
        <v>45961</v>
      </c>
      <c r="BA479" s="163">
        <f>IFERROR(IF(($R479-AZ479)&gt;=0,0,IF(($S479-AY479)&lt;0,0,IF(AND(($S479-AZ479)&gt;0,(AY479-$R479)&gt;0),$V479/365*(AZ479-AY479+1),IF(AND(($S479-AZ479)&lt;=0,(AY479-$R479)&gt;0),$V479/365*($S479-AY479+1),$V479/365*(AZ479-$R479+1))))),0)</f>
        <v>0</v>
      </c>
      <c r="BB479" s="159">
        <f>AZ479+1</f>
        <v>45962</v>
      </c>
      <c r="BC479" s="159">
        <f>BB479+29</f>
        <v>45991</v>
      </c>
      <c r="BD479" s="163">
        <f>IFERROR(IF(($R479-BC479)&gt;=0,0,IF(($S479-BB479)&lt;0,0,IF(AND(($S479-BC479)&gt;0,(BB479-$R479)&gt;0),$V479/365*(BC479-BB479+1),IF(AND(($S479-BC479)&lt;=0,(BB479-$R479)&gt;0),$V479/365*($S479-BB479+1),$V479/365*(BC479-$R479+1))))),0)</f>
        <v>0</v>
      </c>
      <c r="BE479" s="159">
        <f>BC479+1</f>
        <v>45992</v>
      </c>
      <c r="BF479" s="159">
        <f>BE479+30</f>
        <v>46022</v>
      </c>
      <c r="BG479" s="163">
        <f>IFERROR(IF(($R479-BF479)&gt;=0,0,IF(($S479-BE479)&lt;0,0,IF(AND(($S479-BF479)&gt;0,(BE479-$R479)&gt;0),$V479/365*(BF479-BE479+1),IF(AND(($S479-BF479)&lt;=0,(BE479-$R479)&gt;0),$V479/365*($S479-BE479+1),$V479/365*(BF479-$R479+1))))),0)</f>
        <v>0</v>
      </c>
      <c r="BH479" s="159">
        <v>46023</v>
      </c>
      <c r="BI479" s="159">
        <f>BH479+30</f>
        <v>46053</v>
      </c>
      <c r="BJ479" s="163">
        <f>IFERROR(IF(($R479-BI479)&gt;=0,0,IF(($S479-BH479)&lt;0,0,IF(AND(($S479-BI479)&gt;0,(BH479-$R479)&gt;0),$V479/365*(BI479-BH479+1),IF(AND(($S479-BI479)&lt;=0,(BH479-$R479)&gt;0),$V479/365*($S479-BH479+1),$V479/365*(BI479-$R479+1))))),0)</f>
        <v>0</v>
      </c>
      <c r="BK479" s="159">
        <f>BI479+1</f>
        <v>46054</v>
      </c>
      <c r="BL479" s="159">
        <f>BK479+27</f>
        <v>46081</v>
      </c>
      <c r="BM479" s="163">
        <f>IFERROR(IF(($R479-BL479)&gt;=0,0,IF(($S479-BK479)&lt;0,0,IF(AND(($S479-BL479)&gt;0,(BK479-$R479)&gt;0),$V479/365*(BL479-BK479+1),IF(AND(($S479-BL479)&lt;=0,(BK479-$R479)&gt;0),$V479/365*($S479-BK479+1),$V479/365*(BL479-$R479+1))))),0)</f>
        <v>0</v>
      </c>
      <c r="BN479" s="159">
        <f>BL479+1</f>
        <v>46082</v>
      </c>
      <c r="BO479" s="159">
        <f>BN479+30</f>
        <v>46112</v>
      </c>
      <c r="BP479" s="163">
        <f>IFERROR(IF(($R479-BO479)&gt;=0,0,IF(($S479-BN479)&lt;0,0,IF(AND(($S479-BO479)&gt;0,(BN479-$R479)&gt;0),$V479/365*(BO479-BN479+1),IF(AND(($S479-BO479)&lt;=0,(BN479-$R479)&gt;0),$V479/365*($S479-BN479+1),$V479/365*(BO479-$R479+1))))),0)</f>
        <v>0</v>
      </c>
      <c r="BQ479" s="159">
        <f>BO479+1</f>
        <v>46113</v>
      </c>
      <c r="BR479" s="159">
        <f>BQ479+29</f>
        <v>46142</v>
      </c>
      <c r="BS479" s="163">
        <f>IFERROR(IF(($R479-BR479)&gt;=0,0,IF(($S479-BQ479)&lt;0,0,IF(AND(($S479-BR479)&gt;0,(BQ479-$R479)&gt;0),$V479/365*(BR479-BQ479+1),IF(AND(($S479-BR479)&lt;=0,(BQ479-$R479)&gt;0),$V479/365*($S479-BQ479+1),$V479/365*(BR479-$R479+1))))),0)</f>
        <v>0</v>
      </c>
      <c r="BT479" s="159">
        <f>BR479+1</f>
        <v>46143</v>
      </c>
      <c r="BU479" s="159">
        <f>BT479+30</f>
        <v>46173</v>
      </c>
      <c r="BV479" s="163">
        <f>IFERROR(IF(($R479-BU479)&gt;=0,0,IF(($S479-BT479)&lt;0,0,IF(AND(($S479-BU479)&gt;0,(BT479-$R479)&gt;0),$V479/365*(BU479-BT479+1),IF(AND(($S479-BU479)&lt;=0,(BT479-$R479)&gt;0),$V479/365*($S479-BT479+1),$V479/365*(BU479-$R479+1))))),0)</f>
        <v>0</v>
      </c>
      <c r="BW479" s="159">
        <f>BU479+1</f>
        <v>46174</v>
      </c>
      <c r="BX479" s="159">
        <f>BW479+29</f>
        <v>46203</v>
      </c>
      <c r="BY479" s="163">
        <f>IFERROR(IF(($R479-BX479)&gt;=0,0,IF(($S479-BW479)&lt;0,0,IF(AND(($S479-BX479)&gt;0,(BW479-$R479)&gt;0),$V479/365*(BX479-BW479+1),IF(AND(($S479-BX479)&lt;=0,(BW479-$R479)&gt;0),$V479/365*($S479-BW479+1),$V479/365*(BX479-$R479+1))))),0)</f>
        <v>0</v>
      </c>
      <c r="BZ479" s="159">
        <f>BX479+1</f>
        <v>46204</v>
      </c>
      <c r="CA479" s="159">
        <f>BZ479+30</f>
        <v>46234</v>
      </c>
      <c r="CB479" s="163">
        <f>IFERROR(IF(($R479-CA479)&gt;=0,0,IF(($S479-BZ479)&lt;0,0,IF(AND(($S479-CA479)&gt;0,(BZ479-$R479)&gt;0),$V479/365*(CA479-BZ479+1),IF(AND(($S479-CA479)&lt;=0,(BZ479-$R479)&gt;0),$V479/365*($S479-BZ479+1),$V479/365*(CA479-$R479+1))))),0)</f>
        <v>0</v>
      </c>
      <c r="CC479" s="159">
        <f>CA479+1</f>
        <v>46235</v>
      </c>
      <c r="CD479" s="159">
        <f>CC479+30</f>
        <v>46265</v>
      </c>
      <c r="CE479" s="163">
        <f>IFERROR(IF(($R479-CD479)&gt;=0,0,IF(($S479-CC479)&lt;0,0,IF(AND(($S479-CD479)&gt;0,(CC479-$R479)&gt;0),$V479/365*(CD479-CC479+1),IF(AND(($S479-CD479)&lt;=0,(CC479-$R479)&gt;0),$V479/365*($S479-CC479+1),$V479/365*(CD479-$R479+1))))),0)</f>
        <v>0</v>
      </c>
      <c r="CF479" s="159">
        <f>CD479+1</f>
        <v>46266</v>
      </c>
      <c r="CG479" s="159">
        <f>CF479+29</f>
        <v>46295</v>
      </c>
      <c r="CH479" s="163">
        <f>IFERROR(IF(($R479-CG479)&gt;=0,0,IF(($S479-CF479)&lt;0,0,IF(AND(($S479-CG479)&gt;0,(CF479-$R479)&gt;0),$V479/365*(CG479-CF479+1),IF(AND(($S479-CG479)&lt;=0,(CF479-$R479)&gt;0),$V479/365*($S479-CF479+1),$V479/365*(CG479-$R479+1))))),0)</f>
        <v>0</v>
      </c>
      <c r="CI479" s="159">
        <f>CG479+1</f>
        <v>46296</v>
      </c>
      <c r="CJ479" s="159">
        <f>CI479+30</f>
        <v>46326</v>
      </c>
      <c r="CK479" s="163">
        <f>IFERROR(IF(($R479-CJ479)&gt;=0,0,IF(($S479-CI479)&lt;0,0,IF(AND(($S479-CJ479)&gt;0,(CI479-$R479)&gt;0),$V479/365*(CJ479-CI479+1),IF(AND(($S479-CJ479)&lt;=0,(CI479-$R479)&gt;0),$V479/365*($S479-CI479+1),$V479/365*(CJ479-$R479+1))))),0)</f>
        <v>0</v>
      </c>
      <c r="CL479" s="159">
        <f>CJ479+1</f>
        <v>46327</v>
      </c>
      <c r="CM479" s="159">
        <f>CL479+29</f>
        <v>46356</v>
      </c>
      <c r="CN479" s="163">
        <f>IFERROR(IF(($R479-CM479)&gt;=0,0,IF(($S479-CL479)&lt;0,0,IF(AND(($S479-CM479)&gt;0,(CL479-$R479)&gt;0),$V479/365*(CM479-CL479+1),IF(AND(($S479-CM479)&lt;=0,(CL479-$R479)&gt;0),$V479/365*($S479-CL479+1),$V479/365*(CM479-$R479+1))))),0)</f>
        <v>0</v>
      </c>
      <c r="CO479" s="159">
        <f>CM479+1</f>
        <v>46357</v>
      </c>
      <c r="CP479" s="159">
        <f>CO479+30</f>
        <v>46387</v>
      </c>
      <c r="CQ479" s="163">
        <f>IFERROR(IF(($R479-CP479)&gt;=0,0,IF(($S479-CO479)&lt;0,0,IF(AND(($S479-CP479)&gt;0,(CO479-$R479)&gt;0),$V479/365*(CP479-CO479+1),IF(AND(($S479-CP479)&lt;=0,(CO479-$R479)&gt;0),$V479/365*($S479-CO479+1),$V479/365*(CP479-$R479+1))))),0)</f>
        <v>0</v>
      </c>
    </row>
    <row r="480" s="85" customFormat="1" ht="24" customHeight="1" outlineLevel="3" spans="1:95">
      <c r="A480" s="124"/>
      <c r="B480" s="125"/>
      <c r="C480" s="126"/>
      <c r="D480" s="124"/>
      <c r="E480" s="125"/>
      <c r="F480" s="125"/>
      <c r="G480" s="125"/>
      <c r="H480" s="127"/>
      <c r="I480" s="127"/>
      <c r="J480" s="127">
        <f>Z480+AC480+AF480+AI480+AL480+AO480+AR480+AU480+AX480+BA480+BD480+BG480</f>
        <v>0</v>
      </c>
      <c r="K480" s="127">
        <f>K479+1</f>
        <v>3</v>
      </c>
      <c r="L480" s="152"/>
      <c r="M480" s="153">
        <f>IFERROR(VLOOKUP($L480,'2-2 引出数据_合同数据仓库'!$B$2:$BP$10000,3,FALSE),0)</f>
        <v>0</v>
      </c>
      <c r="N480" s="127"/>
      <c r="O480" s="153">
        <f>IFERROR(VLOOKUP((LEFT(VLOOKUP($L480,'2-2 引出数据_合同数据仓库'!$B$2:$BP$10000,64,FALSE),15)&amp;(RIGHT(VLOOKUP($L480,'2-2 引出数据_合同数据仓库'!$B$2:$BP$10000,64,FALSE),4)+1)),'2-2 引出数据_合同数据仓库'!$B$2:$BP$10000,3,FALSE),0)</f>
        <v>0</v>
      </c>
      <c r="P480" s="127"/>
      <c r="Q480" s="127">
        <f>IFERROR(VLOOKUP($L480,'2-2 引出数据_合同数据仓库'!$B$2:$BP$10000,28,FALSE),0)</f>
        <v>0</v>
      </c>
      <c r="R480" s="127">
        <f>IFERROR(VLOOKUP($L480,'2-2 引出数据_合同数据仓库'!$B$2:$BP$10000,29,FALSE),0)</f>
        <v>0</v>
      </c>
      <c r="S480" s="127">
        <f>IFERROR(VLOOKUP($L480,'2-2 引出数据_合同数据仓库'!$B$2:$BP$10000,4,FALSE),0)</f>
        <v>0</v>
      </c>
      <c r="T480" s="127"/>
      <c r="U480" s="127">
        <f>IFERROR(VLOOKUP($L480,'2-2 引出数据_合同数据仓库'!$B$2:$BP$10000,15,FALSE),0)</f>
        <v>0</v>
      </c>
      <c r="V480" s="127">
        <f>U480/(S480-R480+1)*365</f>
        <v>0</v>
      </c>
      <c r="W480" s="127"/>
      <c r="X480" s="159">
        <v>45658</v>
      </c>
      <c r="Y480" s="159">
        <f>X480+30</f>
        <v>45688</v>
      </c>
      <c r="Z480" s="163">
        <f>IFERROR(IF(($R480-Y480)&gt;=0,0,IF(($S480-X480)&lt;0,0,IF(AND(($S480-Y480)&gt;0,(X480-$R480)&gt;0),$V480/365*(Y480-X480+1),IF(AND(($S480-Y480)&lt;=0,(X480-$R480)&gt;0),$V480/365*($S480-X480+1),$V480/365*(Y480-$R480+1))))),0)</f>
        <v>0</v>
      </c>
      <c r="AA480" s="159">
        <f>Y480+1</f>
        <v>45689</v>
      </c>
      <c r="AB480" s="159">
        <f>AA480+27</f>
        <v>45716</v>
      </c>
      <c r="AC480" s="163">
        <f>IFERROR(IF(($R480-AB480)&gt;=0,0,IF(($S480-AA480)&lt;0,0,IF(AND(($S480-AB480)&gt;0,(AA480-$R480)&gt;0),$V480/365*(AB480-AA480+1),IF(AND(($S480-AB480)&lt;=0,(AA480-$R480)&gt;0),$V480/365*($S480-AA480+1),$V480/365*(AB480-$R480+1))))),0)</f>
        <v>0</v>
      </c>
      <c r="AD480" s="159">
        <f>AB480+1</f>
        <v>45717</v>
      </c>
      <c r="AE480" s="159">
        <f>AD480+30</f>
        <v>45747</v>
      </c>
      <c r="AF480" s="163">
        <f>IFERROR(IF(($R480-AE480)&gt;=0,0,IF(($S480-AD480)&lt;0,0,IF(AND(($S480-AE480)&gt;0,(AD480-$R480)&gt;0),$V480/365*(AE480-AD480+1),IF(AND(($S480-AE480)&lt;=0,(AD480-$R480)&gt;0),$V480/365*($S480-AD480+1),$V480/365*(AE480-$R480+1))))),0)</f>
        <v>0</v>
      </c>
      <c r="AG480" s="159">
        <f>AE480+1</f>
        <v>45748</v>
      </c>
      <c r="AH480" s="159">
        <f>AG480+29</f>
        <v>45777</v>
      </c>
      <c r="AI480" s="163">
        <f>IFERROR(IF(($R480-AH480)&gt;=0,0,IF(($S480-AG480)&lt;0,0,IF(AND(($S480-AH480)&gt;0,(AG480-$R480)&gt;0),$V480/365*(AH480-AG480+1),IF(AND(($S480-AH480)&lt;=0,(AG480-$R480)&gt;0),$V480/365*($S480-AG480+1),$V480/365*(AH480-$R480+1))))),0)</f>
        <v>0</v>
      </c>
      <c r="AJ480" s="159">
        <f>AH480+1</f>
        <v>45778</v>
      </c>
      <c r="AK480" s="159">
        <f>AJ480+30</f>
        <v>45808</v>
      </c>
      <c r="AL480" s="163">
        <f>IFERROR(IF(($R480-AK480)&gt;=0,0,IF(($S480-AJ480)&lt;0,0,IF(AND(($S480-AK480)&gt;0,(AJ480-$R480)&gt;0),$V480/365*(AK480-AJ480+1),IF(AND(($S480-AK480)&lt;=0,(AJ480-$R480)&gt;0),$V480/365*($S480-AJ480+1),$V480/365*(AK480-$R480+1))))),0)</f>
        <v>0</v>
      </c>
      <c r="AM480" s="159">
        <f>AK480+1</f>
        <v>45809</v>
      </c>
      <c r="AN480" s="159">
        <f>AM480+29</f>
        <v>45838</v>
      </c>
      <c r="AO480" s="163">
        <f>IFERROR(IF(($R480-AN480)&gt;=0,0,IF(($S480-AM480)&lt;0,0,IF(AND(($S480-AN480)&gt;0,(AM480-$R480)&gt;0),$V480/365*(AN480-AM480+1),IF(AND(($S480-AN480)&lt;=0,(AM480-$R480)&gt;0),$V480/365*($S480-AM480+1),$V480/365*(AN480-$R480+1))))),0)</f>
        <v>0</v>
      </c>
      <c r="AP480" s="159">
        <f>AN480+1</f>
        <v>45839</v>
      </c>
      <c r="AQ480" s="159">
        <f>AP480+30</f>
        <v>45869</v>
      </c>
      <c r="AR480" s="163">
        <f>IFERROR(IF(($R480-AQ480)&gt;=0,0,IF(($S480-AP480)&lt;0,0,IF(AND(($S480-AQ480)&gt;0,(AP480-$R480)&gt;0),$V480/365*(AQ480-AP480+1),IF(AND(($S480-AQ480)&lt;=0,(AP480-$R480)&gt;0),$V480/365*($S480-AP480+1),$V480/365*(AQ480-$R480+1))))),0)</f>
        <v>0</v>
      </c>
      <c r="AS480" s="159">
        <f>AQ480+1</f>
        <v>45870</v>
      </c>
      <c r="AT480" s="159">
        <f>AS480+30</f>
        <v>45900</v>
      </c>
      <c r="AU480" s="163">
        <f>IFERROR(IF(($R480-AT480)&gt;=0,0,IF(($S480-AS480)&lt;0,0,IF(AND(($S480-AT480)&gt;0,(AS480-$R480)&gt;0),$V480/365*(AT480-AS480+1),IF(AND(($S480-AT480)&lt;=0,(AS480-$R480)&gt;0),$V480/365*($S480-AS480+1),$V480/365*(AT480-$R480+1))))),0)</f>
        <v>0</v>
      </c>
      <c r="AV480" s="159">
        <f>AT480+1</f>
        <v>45901</v>
      </c>
      <c r="AW480" s="159">
        <f>AV480+29</f>
        <v>45930</v>
      </c>
      <c r="AX480" s="163">
        <f>IFERROR(IF(($R480-AW480)&gt;=0,0,IF(($S480-AV480)&lt;0,0,IF(AND(($S480-AW480)&gt;0,(AV480-$R480)&gt;0),$V480/365*(AW480-AV480+1),IF(AND(($S480-AW480)&lt;=0,(AV480-$R480)&gt;0),$V480/365*($S480-AV480+1),$V480/365*(AW480-$R480+1))))),0)</f>
        <v>0</v>
      </c>
      <c r="AY480" s="159">
        <f>AW480+1</f>
        <v>45931</v>
      </c>
      <c r="AZ480" s="159">
        <f>AY480+30</f>
        <v>45961</v>
      </c>
      <c r="BA480" s="163">
        <f>IFERROR(IF(($R480-AZ480)&gt;=0,0,IF(($S480-AY480)&lt;0,0,IF(AND(($S480-AZ480)&gt;0,(AY480-$R480)&gt;0),$V480/365*(AZ480-AY480+1),IF(AND(($S480-AZ480)&lt;=0,(AY480-$R480)&gt;0),$V480/365*($S480-AY480+1),$V480/365*(AZ480-$R480+1))))),0)</f>
        <v>0</v>
      </c>
      <c r="BB480" s="159">
        <f>AZ480+1</f>
        <v>45962</v>
      </c>
      <c r="BC480" s="159">
        <f>BB480+29</f>
        <v>45991</v>
      </c>
      <c r="BD480" s="163">
        <f>IFERROR(IF(($R480-BC480)&gt;=0,0,IF(($S480-BB480)&lt;0,0,IF(AND(($S480-BC480)&gt;0,(BB480-$R480)&gt;0),$V480/365*(BC480-BB480+1),IF(AND(($S480-BC480)&lt;=0,(BB480-$R480)&gt;0),$V480/365*($S480-BB480+1),$V480/365*(BC480-$R480+1))))),0)</f>
        <v>0</v>
      </c>
      <c r="BE480" s="159">
        <f>BC480+1</f>
        <v>45992</v>
      </c>
      <c r="BF480" s="159">
        <f>BE480+30</f>
        <v>46022</v>
      </c>
      <c r="BG480" s="163">
        <f>IFERROR(IF(($R480-BF480)&gt;=0,0,IF(($S480-BE480)&lt;0,0,IF(AND(($S480-BF480)&gt;0,(BE480-$R480)&gt;0),$V480/365*(BF480-BE480+1),IF(AND(($S480-BF480)&lt;=0,(BE480-$R480)&gt;0),$V480/365*($S480-BE480+1),$V480/365*(BF480-$R480+1))))),0)</f>
        <v>0</v>
      </c>
      <c r="BH480" s="159">
        <v>46023</v>
      </c>
      <c r="BI480" s="159">
        <f>BH480+30</f>
        <v>46053</v>
      </c>
      <c r="BJ480" s="163">
        <f>IFERROR(IF(($R480-BI480)&gt;=0,0,IF(($S480-BH480)&lt;0,0,IF(AND(($S480-BI480)&gt;0,(BH480-$R480)&gt;0),$V480/365*(BI480-BH480+1),IF(AND(($S480-BI480)&lt;=0,(BH480-$R480)&gt;0),$V480/365*($S480-BH480+1),$V480/365*(BI480-$R480+1))))),0)</f>
        <v>0</v>
      </c>
      <c r="BK480" s="159">
        <f>BI480+1</f>
        <v>46054</v>
      </c>
      <c r="BL480" s="159">
        <f>BK480+27</f>
        <v>46081</v>
      </c>
      <c r="BM480" s="163">
        <f>IFERROR(IF(($R480-BL480)&gt;=0,0,IF(($S480-BK480)&lt;0,0,IF(AND(($S480-BL480)&gt;0,(BK480-$R480)&gt;0),$V480/365*(BL480-BK480+1),IF(AND(($S480-BL480)&lt;=0,(BK480-$R480)&gt;0),$V480/365*($S480-BK480+1),$V480/365*(BL480-$R480+1))))),0)</f>
        <v>0</v>
      </c>
      <c r="BN480" s="159">
        <f>BL480+1</f>
        <v>46082</v>
      </c>
      <c r="BO480" s="159">
        <f>BN480+30</f>
        <v>46112</v>
      </c>
      <c r="BP480" s="163">
        <f>IFERROR(IF(($R480-BO480)&gt;=0,0,IF(($S480-BN480)&lt;0,0,IF(AND(($S480-BO480)&gt;0,(BN480-$R480)&gt;0),$V480/365*(BO480-BN480+1),IF(AND(($S480-BO480)&lt;=0,(BN480-$R480)&gt;0),$V480/365*($S480-BN480+1),$V480/365*(BO480-$R480+1))))),0)</f>
        <v>0</v>
      </c>
      <c r="BQ480" s="159">
        <f>BO480+1</f>
        <v>46113</v>
      </c>
      <c r="BR480" s="159">
        <f>BQ480+29</f>
        <v>46142</v>
      </c>
      <c r="BS480" s="163">
        <f>IFERROR(IF(($R480-BR480)&gt;=0,0,IF(($S480-BQ480)&lt;0,0,IF(AND(($S480-BR480)&gt;0,(BQ480-$R480)&gt;0),$V480/365*(BR480-BQ480+1),IF(AND(($S480-BR480)&lt;=0,(BQ480-$R480)&gt;0),$V480/365*($S480-BQ480+1),$V480/365*(BR480-$R480+1))))),0)</f>
        <v>0</v>
      </c>
      <c r="BT480" s="159">
        <f>BR480+1</f>
        <v>46143</v>
      </c>
      <c r="BU480" s="159">
        <f>BT480+30</f>
        <v>46173</v>
      </c>
      <c r="BV480" s="163">
        <f>IFERROR(IF(($R480-BU480)&gt;=0,0,IF(($S480-BT480)&lt;0,0,IF(AND(($S480-BU480)&gt;0,(BT480-$R480)&gt;0),$V480/365*(BU480-BT480+1),IF(AND(($S480-BU480)&lt;=0,(BT480-$R480)&gt;0),$V480/365*($S480-BT480+1),$V480/365*(BU480-$R480+1))))),0)</f>
        <v>0</v>
      </c>
      <c r="BW480" s="159">
        <f>BU480+1</f>
        <v>46174</v>
      </c>
      <c r="BX480" s="159">
        <f>BW480+29</f>
        <v>46203</v>
      </c>
      <c r="BY480" s="163">
        <f>IFERROR(IF(($R480-BX480)&gt;=0,0,IF(($S480-BW480)&lt;0,0,IF(AND(($S480-BX480)&gt;0,(BW480-$R480)&gt;0),$V480/365*(BX480-BW480+1),IF(AND(($S480-BX480)&lt;=0,(BW480-$R480)&gt;0),$V480/365*($S480-BW480+1),$V480/365*(BX480-$R480+1))))),0)</f>
        <v>0</v>
      </c>
      <c r="BZ480" s="159">
        <f>BX480+1</f>
        <v>46204</v>
      </c>
      <c r="CA480" s="159">
        <f>BZ480+30</f>
        <v>46234</v>
      </c>
      <c r="CB480" s="163">
        <f>IFERROR(IF(($R480-CA480)&gt;=0,0,IF(($S480-BZ480)&lt;0,0,IF(AND(($S480-CA480)&gt;0,(BZ480-$R480)&gt;0),$V480/365*(CA480-BZ480+1),IF(AND(($S480-CA480)&lt;=0,(BZ480-$R480)&gt;0),$V480/365*($S480-BZ480+1),$V480/365*(CA480-$R480+1))))),0)</f>
        <v>0</v>
      </c>
      <c r="CC480" s="159">
        <f>CA480+1</f>
        <v>46235</v>
      </c>
      <c r="CD480" s="159">
        <f>CC480+30</f>
        <v>46265</v>
      </c>
      <c r="CE480" s="163">
        <f>IFERROR(IF(($R480-CD480)&gt;=0,0,IF(($S480-CC480)&lt;0,0,IF(AND(($S480-CD480)&gt;0,(CC480-$R480)&gt;0),$V480/365*(CD480-CC480+1),IF(AND(($S480-CD480)&lt;=0,(CC480-$R480)&gt;0),$V480/365*($S480-CC480+1),$V480/365*(CD480-$R480+1))))),0)</f>
        <v>0</v>
      </c>
      <c r="CF480" s="159">
        <f>CD480+1</f>
        <v>46266</v>
      </c>
      <c r="CG480" s="159">
        <f>CF480+29</f>
        <v>46295</v>
      </c>
      <c r="CH480" s="163">
        <f>IFERROR(IF(($R480-CG480)&gt;=0,0,IF(($S480-CF480)&lt;0,0,IF(AND(($S480-CG480)&gt;0,(CF480-$R480)&gt;0),$V480/365*(CG480-CF480+1),IF(AND(($S480-CG480)&lt;=0,(CF480-$R480)&gt;0),$V480/365*($S480-CF480+1),$V480/365*(CG480-$R480+1))))),0)</f>
        <v>0</v>
      </c>
      <c r="CI480" s="159">
        <f>CG480+1</f>
        <v>46296</v>
      </c>
      <c r="CJ480" s="159">
        <f>CI480+30</f>
        <v>46326</v>
      </c>
      <c r="CK480" s="163">
        <f>IFERROR(IF(($R480-CJ480)&gt;=0,0,IF(($S480-CI480)&lt;0,0,IF(AND(($S480-CJ480)&gt;0,(CI480-$R480)&gt;0),$V480/365*(CJ480-CI480+1),IF(AND(($S480-CJ480)&lt;=0,(CI480-$R480)&gt;0),$V480/365*($S480-CI480+1),$V480/365*(CJ480-$R480+1))))),0)</f>
        <v>0</v>
      </c>
      <c r="CL480" s="159">
        <f>CJ480+1</f>
        <v>46327</v>
      </c>
      <c r="CM480" s="159">
        <f>CL480+29</f>
        <v>46356</v>
      </c>
      <c r="CN480" s="163">
        <f>IFERROR(IF(($R480-CM480)&gt;=0,0,IF(($S480-CL480)&lt;0,0,IF(AND(($S480-CM480)&gt;0,(CL480-$R480)&gt;0),$V480/365*(CM480-CL480+1),IF(AND(($S480-CM480)&lt;=0,(CL480-$R480)&gt;0),$V480/365*($S480-CL480+1),$V480/365*(CM480-$R480+1))))),0)</f>
        <v>0</v>
      </c>
      <c r="CO480" s="159">
        <f>CM480+1</f>
        <v>46357</v>
      </c>
      <c r="CP480" s="159">
        <f>CO480+30</f>
        <v>46387</v>
      </c>
      <c r="CQ480" s="163">
        <f>IFERROR(IF(($R480-CP480)&gt;=0,0,IF(($S480-CO480)&lt;0,0,IF(AND(($S480-CP480)&gt;0,(CO480-$R480)&gt;0),$V480/365*(CP480-CO480+1),IF(AND(($S480-CP480)&lt;=0,(CO480-$R480)&gt;0),$V480/365*($S480-CO480+1),$V480/365*(CP480-$R480+1))))),0)</f>
        <v>0</v>
      </c>
    </row>
    <row r="481" s="85" customFormat="1" ht="24" customHeight="1" outlineLevel="3" spans="1:95">
      <c r="A481" s="124"/>
      <c r="B481" s="125"/>
      <c r="C481" s="126"/>
      <c r="D481" s="124"/>
      <c r="E481" s="125"/>
      <c r="F481" s="125"/>
      <c r="G481" s="125"/>
      <c r="H481" s="127"/>
      <c r="I481" s="127"/>
      <c r="J481" s="127">
        <f>Z481+AC481+AF481+AI481+AL481+AO481+AR481+AU481+AX481+BA481+BD481+BG481</f>
        <v>0</v>
      </c>
      <c r="K481" s="127">
        <f>K480+1</f>
        <v>4</v>
      </c>
      <c r="L481" s="152"/>
      <c r="M481" s="153">
        <f>IFERROR(VLOOKUP($L481,'2-2 引出数据_合同数据仓库'!$B$2:$BP$10000,3,FALSE),0)</f>
        <v>0</v>
      </c>
      <c r="N481" s="127"/>
      <c r="O481" s="153">
        <f>IFERROR(VLOOKUP((LEFT(VLOOKUP($L481,'2-2 引出数据_合同数据仓库'!$B$2:$BP$10000,64,FALSE),15)&amp;(RIGHT(VLOOKUP($L481,'2-2 引出数据_合同数据仓库'!$B$2:$BP$10000,64,FALSE),4)+1)),'2-2 引出数据_合同数据仓库'!$B$2:$BP$10000,3,FALSE),0)</f>
        <v>0</v>
      </c>
      <c r="P481" s="127"/>
      <c r="Q481" s="127">
        <f>IFERROR(VLOOKUP($L481,'2-2 引出数据_合同数据仓库'!$B$2:$BP$10000,28,FALSE),0)</f>
        <v>0</v>
      </c>
      <c r="R481" s="127">
        <f>IFERROR(VLOOKUP($L481,'2-2 引出数据_合同数据仓库'!$B$2:$BP$10000,29,FALSE),0)</f>
        <v>0</v>
      </c>
      <c r="S481" s="127">
        <f>IFERROR(VLOOKUP($L481,'2-2 引出数据_合同数据仓库'!$B$2:$BP$10000,4,FALSE),0)</f>
        <v>0</v>
      </c>
      <c r="T481" s="127"/>
      <c r="U481" s="127">
        <f>IFERROR(VLOOKUP($L481,'2-2 引出数据_合同数据仓库'!$B$2:$BP$10000,15,FALSE),0)</f>
        <v>0</v>
      </c>
      <c r="V481" s="127">
        <f>U481/(S481-R481+1)*365</f>
        <v>0</v>
      </c>
      <c r="W481" s="127"/>
      <c r="X481" s="159">
        <v>45658</v>
      </c>
      <c r="Y481" s="159">
        <f>X481+30</f>
        <v>45688</v>
      </c>
      <c r="Z481" s="163">
        <f>IFERROR(IF(($R481-Y481)&gt;=0,0,IF(($S481-X481)&lt;0,0,IF(AND(($S481-Y481)&gt;0,(X481-$R481)&gt;0),$V481/365*(Y481-X481+1),IF(AND(($S481-Y481)&lt;=0,(X481-$R481)&gt;0),$V481/365*($S481-X481+1),$V481/365*(Y481-$R481+1))))),0)</f>
        <v>0</v>
      </c>
      <c r="AA481" s="159">
        <f>Y481+1</f>
        <v>45689</v>
      </c>
      <c r="AB481" s="159">
        <f>AA481+27</f>
        <v>45716</v>
      </c>
      <c r="AC481" s="163">
        <f>IFERROR(IF(($R481-AB481)&gt;=0,0,IF(($S481-AA481)&lt;0,0,IF(AND(($S481-AB481)&gt;0,(AA481-$R481)&gt;0),$V481/365*(AB481-AA481+1),IF(AND(($S481-AB481)&lt;=0,(AA481-$R481)&gt;0),$V481/365*($S481-AA481+1),$V481/365*(AB481-$R481+1))))),0)</f>
        <v>0</v>
      </c>
      <c r="AD481" s="159">
        <f>AB481+1</f>
        <v>45717</v>
      </c>
      <c r="AE481" s="159">
        <f>AD481+30</f>
        <v>45747</v>
      </c>
      <c r="AF481" s="163">
        <f>IFERROR(IF(($R481-AE481)&gt;=0,0,IF(($S481-AD481)&lt;0,0,IF(AND(($S481-AE481)&gt;0,(AD481-$R481)&gt;0),$V481/365*(AE481-AD481+1),IF(AND(($S481-AE481)&lt;=0,(AD481-$R481)&gt;0),$V481/365*($S481-AD481+1),$V481/365*(AE481-$R481+1))))),0)</f>
        <v>0</v>
      </c>
      <c r="AG481" s="159">
        <f>AE481+1</f>
        <v>45748</v>
      </c>
      <c r="AH481" s="159">
        <f>AG481+29</f>
        <v>45777</v>
      </c>
      <c r="AI481" s="163">
        <f>IFERROR(IF(($R481-AH481)&gt;=0,0,IF(($S481-AG481)&lt;0,0,IF(AND(($S481-AH481)&gt;0,(AG481-$R481)&gt;0),$V481/365*(AH481-AG481+1),IF(AND(($S481-AH481)&lt;=0,(AG481-$R481)&gt;0),$V481/365*($S481-AG481+1),$V481/365*(AH481-$R481+1))))),0)</f>
        <v>0</v>
      </c>
      <c r="AJ481" s="159">
        <f>AH481+1</f>
        <v>45778</v>
      </c>
      <c r="AK481" s="159">
        <f>AJ481+30</f>
        <v>45808</v>
      </c>
      <c r="AL481" s="163">
        <f>IFERROR(IF(($R481-AK481)&gt;=0,0,IF(($S481-AJ481)&lt;0,0,IF(AND(($S481-AK481)&gt;0,(AJ481-$R481)&gt;0),$V481/365*(AK481-AJ481+1),IF(AND(($S481-AK481)&lt;=0,(AJ481-$R481)&gt;0),$V481/365*($S481-AJ481+1),$V481/365*(AK481-$R481+1))))),0)</f>
        <v>0</v>
      </c>
      <c r="AM481" s="159">
        <f>AK481+1</f>
        <v>45809</v>
      </c>
      <c r="AN481" s="159">
        <f>AM481+29</f>
        <v>45838</v>
      </c>
      <c r="AO481" s="163">
        <f>IFERROR(IF(($R481-AN481)&gt;=0,0,IF(($S481-AM481)&lt;0,0,IF(AND(($S481-AN481)&gt;0,(AM481-$R481)&gt;0),$V481/365*(AN481-AM481+1),IF(AND(($S481-AN481)&lt;=0,(AM481-$R481)&gt;0),$V481/365*($S481-AM481+1),$V481/365*(AN481-$R481+1))))),0)</f>
        <v>0</v>
      </c>
      <c r="AP481" s="159">
        <f>AN481+1</f>
        <v>45839</v>
      </c>
      <c r="AQ481" s="159">
        <f>AP481+30</f>
        <v>45869</v>
      </c>
      <c r="AR481" s="163">
        <f>IFERROR(IF(($R481-AQ481)&gt;=0,0,IF(($S481-AP481)&lt;0,0,IF(AND(($S481-AQ481)&gt;0,(AP481-$R481)&gt;0),$V481/365*(AQ481-AP481+1),IF(AND(($S481-AQ481)&lt;=0,(AP481-$R481)&gt;0),$V481/365*($S481-AP481+1),$V481/365*(AQ481-$R481+1))))),0)</f>
        <v>0</v>
      </c>
      <c r="AS481" s="159">
        <f>AQ481+1</f>
        <v>45870</v>
      </c>
      <c r="AT481" s="159">
        <f>AS481+30</f>
        <v>45900</v>
      </c>
      <c r="AU481" s="163">
        <f>IFERROR(IF(($R481-AT481)&gt;=0,0,IF(($S481-AS481)&lt;0,0,IF(AND(($S481-AT481)&gt;0,(AS481-$R481)&gt;0),$V481/365*(AT481-AS481+1),IF(AND(($S481-AT481)&lt;=0,(AS481-$R481)&gt;0),$V481/365*($S481-AS481+1),$V481/365*(AT481-$R481+1))))),0)</f>
        <v>0</v>
      </c>
      <c r="AV481" s="159">
        <f>AT481+1</f>
        <v>45901</v>
      </c>
      <c r="AW481" s="159">
        <f>AV481+29</f>
        <v>45930</v>
      </c>
      <c r="AX481" s="163">
        <f>IFERROR(IF(($R481-AW481)&gt;=0,0,IF(($S481-AV481)&lt;0,0,IF(AND(($S481-AW481)&gt;0,(AV481-$R481)&gt;0),$V481/365*(AW481-AV481+1),IF(AND(($S481-AW481)&lt;=0,(AV481-$R481)&gt;0),$V481/365*($S481-AV481+1),$V481/365*(AW481-$R481+1))))),0)</f>
        <v>0</v>
      </c>
      <c r="AY481" s="159">
        <f>AW481+1</f>
        <v>45931</v>
      </c>
      <c r="AZ481" s="159">
        <f>AY481+30</f>
        <v>45961</v>
      </c>
      <c r="BA481" s="163">
        <f>IFERROR(IF(($R481-AZ481)&gt;=0,0,IF(($S481-AY481)&lt;0,0,IF(AND(($S481-AZ481)&gt;0,(AY481-$R481)&gt;0),$V481/365*(AZ481-AY481+1),IF(AND(($S481-AZ481)&lt;=0,(AY481-$R481)&gt;0),$V481/365*($S481-AY481+1),$V481/365*(AZ481-$R481+1))))),0)</f>
        <v>0</v>
      </c>
      <c r="BB481" s="159">
        <f>AZ481+1</f>
        <v>45962</v>
      </c>
      <c r="BC481" s="159">
        <f>BB481+29</f>
        <v>45991</v>
      </c>
      <c r="BD481" s="163">
        <f>IFERROR(IF(($R481-BC481)&gt;=0,0,IF(($S481-BB481)&lt;0,0,IF(AND(($S481-BC481)&gt;0,(BB481-$R481)&gt;0),$V481/365*(BC481-BB481+1),IF(AND(($S481-BC481)&lt;=0,(BB481-$R481)&gt;0),$V481/365*($S481-BB481+1),$V481/365*(BC481-$R481+1))))),0)</f>
        <v>0</v>
      </c>
      <c r="BE481" s="159">
        <f>BC481+1</f>
        <v>45992</v>
      </c>
      <c r="BF481" s="159">
        <f>BE481+30</f>
        <v>46022</v>
      </c>
      <c r="BG481" s="163">
        <f>IFERROR(IF(($R481-BF481)&gt;=0,0,IF(($S481-BE481)&lt;0,0,IF(AND(($S481-BF481)&gt;0,(BE481-$R481)&gt;0),$V481/365*(BF481-BE481+1),IF(AND(($S481-BF481)&lt;=0,(BE481-$R481)&gt;0),$V481/365*($S481-BE481+1),$V481/365*(BF481-$R481+1))))),0)</f>
        <v>0</v>
      </c>
      <c r="BH481" s="159">
        <v>46023</v>
      </c>
      <c r="BI481" s="159">
        <f>BH481+30</f>
        <v>46053</v>
      </c>
      <c r="BJ481" s="163">
        <f>IFERROR(IF(($R481-BI481)&gt;=0,0,IF(($S481-BH481)&lt;0,0,IF(AND(($S481-BI481)&gt;0,(BH481-$R481)&gt;0),$V481/365*(BI481-BH481+1),IF(AND(($S481-BI481)&lt;=0,(BH481-$R481)&gt;0),$V481/365*($S481-BH481+1),$V481/365*(BI481-$R481+1))))),0)</f>
        <v>0</v>
      </c>
      <c r="BK481" s="159">
        <f>BI481+1</f>
        <v>46054</v>
      </c>
      <c r="BL481" s="159">
        <f>BK481+27</f>
        <v>46081</v>
      </c>
      <c r="BM481" s="163">
        <f>IFERROR(IF(($R481-BL481)&gt;=0,0,IF(($S481-BK481)&lt;0,0,IF(AND(($S481-BL481)&gt;0,(BK481-$R481)&gt;0),$V481/365*(BL481-BK481+1),IF(AND(($S481-BL481)&lt;=0,(BK481-$R481)&gt;0),$V481/365*($S481-BK481+1),$V481/365*(BL481-$R481+1))))),0)</f>
        <v>0</v>
      </c>
      <c r="BN481" s="159">
        <f>BL481+1</f>
        <v>46082</v>
      </c>
      <c r="BO481" s="159">
        <f>BN481+30</f>
        <v>46112</v>
      </c>
      <c r="BP481" s="163">
        <f>IFERROR(IF(($R481-BO481)&gt;=0,0,IF(($S481-BN481)&lt;0,0,IF(AND(($S481-BO481)&gt;0,(BN481-$R481)&gt;0),$V481/365*(BO481-BN481+1),IF(AND(($S481-BO481)&lt;=0,(BN481-$R481)&gt;0),$V481/365*($S481-BN481+1),$V481/365*(BO481-$R481+1))))),0)</f>
        <v>0</v>
      </c>
      <c r="BQ481" s="159">
        <f>BO481+1</f>
        <v>46113</v>
      </c>
      <c r="BR481" s="159">
        <f>BQ481+29</f>
        <v>46142</v>
      </c>
      <c r="BS481" s="163">
        <f>IFERROR(IF(($R481-BR481)&gt;=0,0,IF(($S481-BQ481)&lt;0,0,IF(AND(($S481-BR481)&gt;0,(BQ481-$R481)&gt;0),$V481/365*(BR481-BQ481+1),IF(AND(($S481-BR481)&lt;=0,(BQ481-$R481)&gt;0),$V481/365*($S481-BQ481+1),$V481/365*(BR481-$R481+1))))),0)</f>
        <v>0</v>
      </c>
      <c r="BT481" s="159">
        <f>BR481+1</f>
        <v>46143</v>
      </c>
      <c r="BU481" s="159">
        <f>BT481+30</f>
        <v>46173</v>
      </c>
      <c r="BV481" s="163">
        <f>IFERROR(IF(($R481-BU481)&gt;=0,0,IF(($S481-BT481)&lt;0,0,IF(AND(($S481-BU481)&gt;0,(BT481-$R481)&gt;0),$V481/365*(BU481-BT481+1),IF(AND(($S481-BU481)&lt;=0,(BT481-$R481)&gt;0),$V481/365*($S481-BT481+1),$V481/365*(BU481-$R481+1))))),0)</f>
        <v>0</v>
      </c>
      <c r="BW481" s="159">
        <f>BU481+1</f>
        <v>46174</v>
      </c>
      <c r="BX481" s="159">
        <f>BW481+29</f>
        <v>46203</v>
      </c>
      <c r="BY481" s="163">
        <f>IFERROR(IF(($R481-BX481)&gt;=0,0,IF(($S481-BW481)&lt;0,0,IF(AND(($S481-BX481)&gt;0,(BW481-$R481)&gt;0),$V481/365*(BX481-BW481+1),IF(AND(($S481-BX481)&lt;=0,(BW481-$R481)&gt;0),$V481/365*($S481-BW481+1),$V481/365*(BX481-$R481+1))))),0)</f>
        <v>0</v>
      </c>
      <c r="BZ481" s="159">
        <f>BX481+1</f>
        <v>46204</v>
      </c>
      <c r="CA481" s="159">
        <f>BZ481+30</f>
        <v>46234</v>
      </c>
      <c r="CB481" s="163">
        <f>IFERROR(IF(($R481-CA481)&gt;=0,0,IF(($S481-BZ481)&lt;0,0,IF(AND(($S481-CA481)&gt;0,(BZ481-$R481)&gt;0),$V481/365*(CA481-BZ481+1),IF(AND(($S481-CA481)&lt;=0,(BZ481-$R481)&gt;0),$V481/365*($S481-BZ481+1),$V481/365*(CA481-$R481+1))))),0)</f>
        <v>0</v>
      </c>
      <c r="CC481" s="159">
        <f>CA481+1</f>
        <v>46235</v>
      </c>
      <c r="CD481" s="159">
        <f>CC481+30</f>
        <v>46265</v>
      </c>
      <c r="CE481" s="163">
        <f>IFERROR(IF(($R481-CD481)&gt;=0,0,IF(($S481-CC481)&lt;0,0,IF(AND(($S481-CD481)&gt;0,(CC481-$R481)&gt;0),$V481/365*(CD481-CC481+1),IF(AND(($S481-CD481)&lt;=0,(CC481-$R481)&gt;0),$V481/365*($S481-CC481+1),$V481/365*(CD481-$R481+1))))),0)</f>
        <v>0</v>
      </c>
      <c r="CF481" s="159">
        <f>CD481+1</f>
        <v>46266</v>
      </c>
      <c r="CG481" s="159">
        <f>CF481+29</f>
        <v>46295</v>
      </c>
      <c r="CH481" s="163">
        <f>IFERROR(IF(($R481-CG481)&gt;=0,0,IF(($S481-CF481)&lt;0,0,IF(AND(($S481-CG481)&gt;0,(CF481-$R481)&gt;0),$V481/365*(CG481-CF481+1),IF(AND(($S481-CG481)&lt;=0,(CF481-$R481)&gt;0),$V481/365*($S481-CF481+1),$V481/365*(CG481-$R481+1))))),0)</f>
        <v>0</v>
      </c>
      <c r="CI481" s="159">
        <f>CG481+1</f>
        <v>46296</v>
      </c>
      <c r="CJ481" s="159">
        <f>CI481+30</f>
        <v>46326</v>
      </c>
      <c r="CK481" s="163">
        <f>IFERROR(IF(($R481-CJ481)&gt;=0,0,IF(($S481-CI481)&lt;0,0,IF(AND(($S481-CJ481)&gt;0,(CI481-$R481)&gt;0),$V481/365*(CJ481-CI481+1),IF(AND(($S481-CJ481)&lt;=0,(CI481-$R481)&gt;0),$V481/365*($S481-CI481+1),$V481/365*(CJ481-$R481+1))))),0)</f>
        <v>0</v>
      </c>
      <c r="CL481" s="159">
        <f>CJ481+1</f>
        <v>46327</v>
      </c>
      <c r="CM481" s="159">
        <f>CL481+29</f>
        <v>46356</v>
      </c>
      <c r="CN481" s="163">
        <f>IFERROR(IF(($R481-CM481)&gt;=0,0,IF(($S481-CL481)&lt;0,0,IF(AND(($S481-CM481)&gt;0,(CL481-$R481)&gt;0),$V481/365*(CM481-CL481+1),IF(AND(($S481-CM481)&lt;=0,(CL481-$R481)&gt;0),$V481/365*($S481-CL481+1),$V481/365*(CM481-$R481+1))))),0)</f>
        <v>0</v>
      </c>
      <c r="CO481" s="159">
        <f>CM481+1</f>
        <v>46357</v>
      </c>
      <c r="CP481" s="159">
        <f>CO481+30</f>
        <v>46387</v>
      </c>
      <c r="CQ481" s="163">
        <f>IFERROR(IF(($R481-CP481)&gt;=0,0,IF(($S481-CO481)&lt;0,0,IF(AND(($S481-CP481)&gt;0,(CO481-$R481)&gt;0),$V481/365*(CP481-CO481+1),IF(AND(($S481-CP481)&lt;=0,(CO481-$R481)&gt;0),$V481/365*($S481-CO481+1),$V481/365*(CP481-$R481+1))))),0)</f>
        <v>0</v>
      </c>
    </row>
    <row r="482" s="85" customFormat="1" ht="24" customHeight="1" outlineLevel="4" spans="1:95">
      <c r="A482" s="128" t="s">
        <v>2815</v>
      </c>
      <c r="B482" s="129"/>
      <c r="C482" s="129"/>
      <c r="D482" s="129"/>
      <c r="E482" s="129"/>
      <c r="F482" s="129"/>
      <c r="G482" s="130"/>
      <c r="H482" s="131"/>
      <c r="I482" s="131"/>
      <c r="J482" s="131"/>
      <c r="K482" s="131"/>
      <c r="L482" s="154"/>
      <c r="M482" s="154"/>
      <c r="N482" s="131"/>
      <c r="O482" s="131"/>
      <c r="P482" s="131"/>
      <c r="Q482" s="131"/>
      <c r="R482" s="131"/>
      <c r="S482" s="131"/>
      <c r="T482" s="131"/>
      <c r="U482" s="131"/>
      <c r="V482" s="131"/>
      <c r="W482" s="131"/>
      <c r="X482" s="131"/>
      <c r="Y482" s="131"/>
      <c r="Z482" s="131"/>
      <c r="AA482" s="131"/>
      <c r="AB482" s="131"/>
      <c r="AC482" s="131"/>
      <c r="AD482" s="131"/>
      <c r="AE482" s="131"/>
      <c r="AF482" s="131"/>
      <c r="AG482" s="131"/>
      <c r="AH482" s="131"/>
      <c r="AI482" s="131"/>
      <c r="AJ482" s="131"/>
      <c r="AK482" s="131"/>
      <c r="AL482" s="131"/>
      <c r="AM482" s="131"/>
      <c r="AN482" s="131"/>
      <c r="AO482" s="131"/>
      <c r="AP482" s="131"/>
      <c r="AQ482" s="131"/>
      <c r="AR482" s="131"/>
      <c r="AS482" s="131"/>
      <c r="AT482" s="131"/>
      <c r="AU482" s="131"/>
      <c r="AV482" s="131"/>
      <c r="AW482" s="131"/>
      <c r="AX482" s="131"/>
      <c r="AY482" s="131"/>
      <c r="AZ482" s="131"/>
      <c r="BA482" s="131"/>
      <c r="BB482" s="131"/>
      <c r="BC482" s="131"/>
      <c r="BD482" s="131"/>
      <c r="BE482" s="131"/>
      <c r="BF482" s="131"/>
      <c r="BG482" s="131"/>
      <c r="BH482" s="131"/>
      <c r="BI482" s="131"/>
      <c r="BJ482" s="131"/>
      <c r="BK482" s="131"/>
      <c r="BL482" s="131"/>
      <c r="BM482" s="131"/>
      <c r="BN482" s="131"/>
      <c r="BO482" s="131"/>
      <c r="BP482" s="131"/>
      <c r="BQ482" s="131"/>
      <c r="BR482" s="131"/>
      <c r="BS482" s="131"/>
      <c r="BT482" s="131"/>
      <c r="BU482" s="131"/>
      <c r="BV482" s="131"/>
      <c r="BW482" s="131"/>
      <c r="BX482" s="131"/>
      <c r="BY482" s="131"/>
      <c r="BZ482" s="131"/>
      <c r="CA482" s="131"/>
      <c r="CB482" s="131"/>
      <c r="CC482" s="131"/>
      <c r="CD482" s="131"/>
      <c r="CE482" s="131"/>
      <c r="CF482" s="131"/>
      <c r="CG482" s="131"/>
      <c r="CH482" s="131"/>
      <c r="CI482" s="131"/>
      <c r="CJ482" s="131"/>
      <c r="CK482" s="131"/>
      <c r="CL482" s="131"/>
      <c r="CM482" s="131"/>
      <c r="CN482" s="131"/>
      <c r="CO482" s="131"/>
      <c r="CP482" s="131"/>
      <c r="CQ482" s="131"/>
    </row>
    <row r="483" ht="24" customHeight="1" outlineLevel="2" spans="1:95">
      <c r="A483" s="49"/>
      <c r="B483" s="117" t="s">
        <v>793</v>
      </c>
      <c r="C483" s="118" t="s">
        <v>1569</v>
      </c>
      <c r="D483" s="49" t="s">
        <v>1570</v>
      </c>
      <c r="E483" s="117" t="s">
        <v>1571</v>
      </c>
      <c r="F483" s="117"/>
      <c r="G483" s="117" t="s">
        <v>937</v>
      </c>
      <c r="H483" s="119">
        <f>X483+AA483+AD483+AG483+AJ483+AM483+AP483+AS483+AV483+AY483+BB483+BE483</f>
        <v>0</v>
      </c>
      <c r="I483" s="119">
        <f>Y483+AB483+AE483+AH483+AK483+AN483+AQ483+AT483+AW483+AZ483+BC483+BF483</f>
        <v>0</v>
      </c>
      <c r="J483" s="119">
        <f>Z483+AC483+AF483+AI483+AL483+AO483+AR483+AU483+AX483+BA483+BD483+BG483</f>
        <v>0</v>
      </c>
      <c r="K483" s="119"/>
      <c r="L483" s="150"/>
      <c r="M483" s="150"/>
      <c r="N483" s="119"/>
      <c r="O483" s="119"/>
      <c r="P483" s="119"/>
      <c r="Q483" s="119"/>
      <c r="R483" s="119"/>
      <c r="S483" s="119"/>
      <c r="T483" s="119"/>
      <c r="U483" s="119"/>
      <c r="V483" s="119"/>
      <c r="W483" s="119"/>
      <c r="X483" s="119">
        <f>VLOOKUP($C483,'1 预算编制表单'!$C:$BJ,27,FALSE)</f>
        <v>0</v>
      </c>
      <c r="Y483" s="119">
        <f>X483-Z483</f>
        <v>0</v>
      </c>
      <c r="Z483" s="119">
        <f>SUM(Z484:Z488)</f>
        <v>0</v>
      </c>
      <c r="AA483" s="119">
        <f>VLOOKUP($C483,'1 预算编制表单'!$C:$BJ,30,FALSE)</f>
        <v>0</v>
      </c>
      <c r="AB483" s="119">
        <f>AA483-AC483</f>
        <v>0</v>
      </c>
      <c r="AC483" s="119">
        <f>SUM(AC484:AC488)</f>
        <v>0</v>
      </c>
      <c r="AD483" s="119">
        <f>VLOOKUP($C483,'1 预算编制表单'!$C:$BJ,33,FALSE)</f>
        <v>0</v>
      </c>
      <c r="AE483" s="119">
        <f>AD483-AF483</f>
        <v>0</v>
      </c>
      <c r="AF483" s="119">
        <f>SUM(AF484:AF488)</f>
        <v>0</v>
      </c>
      <c r="AG483" s="119">
        <f>VLOOKUP($C483,'1 预算编制表单'!$C:$BJ,36,FALSE)</f>
        <v>0</v>
      </c>
      <c r="AH483" s="119">
        <f>AG483-AI483</f>
        <v>0</v>
      </c>
      <c r="AI483" s="119">
        <f>SUM(AI484:AI488)</f>
        <v>0</v>
      </c>
      <c r="AJ483" s="119">
        <f>VLOOKUP($C483,'1 预算编制表单'!$C:$BJ,39,FALSE)</f>
        <v>0</v>
      </c>
      <c r="AK483" s="119">
        <f>AJ483-AL483</f>
        <v>0</v>
      </c>
      <c r="AL483" s="119">
        <f>SUM(AL484:AL488)</f>
        <v>0</v>
      </c>
      <c r="AM483" s="119">
        <f>VLOOKUP($C483,'1 预算编制表单'!$C:$BJ,42,FALSE)</f>
        <v>0</v>
      </c>
      <c r="AN483" s="119">
        <f>AM483-AO483</f>
        <v>0</v>
      </c>
      <c r="AO483" s="119">
        <f>SUM(AO484:AO488)</f>
        <v>0</v>
      </c>
      <c r="AP483" s="119">
        <f>VLOOKUP($C483,'1 预算编制表单'!$C:$BJ,45,FALSE)</f>
        <v>0</v>
      </c>
      <c r="AQ483" s="119">
        <f>AP483-AR483</f>
        <v>0</v>
      </c>
      <c r="AR483" s="119">
        <f>SUM(AR484:AR488)</f>
        <v>0</v>
      </c>
      <c r="AS483" s="119">
        <f>VLOOKUP($C483,'1 预算编制表单'!$C:$BJ,48,FALSE)</f>
        <v>0</v>
      </c>
      <c r="AT483" s="119">
        <f>AS483-AU483</f>
        <v>0</v>
      </c>
      <c r="AU483" s="119">
        <f>SUM(AU484:AU488)</f>
        <v>0</v>
      </c>
      <c r="AV483" s="119">
        <f>VLOOKUP($C483,'1 预算编制表单'!$C:$BJ,51,FALSE)</f>
        <v>0</v>
      </c>
      <c r="AW483" s="119">
        <f>AV483-AX483</f>
        <v>0</v>
      </c>
      <c r="AX483" s="119">
        <f>SUM(AX484:AX488)</f>
        <v>0</v>
      </c>
      <c r="AY483" s="119">
        <f>VLOOKUP($C483,'1 预算编制表单'!$C:$BJ,54,FALSE)</f>
        <v>0</v>
      </c>
      <c r="AZ483" s="119">
        <f>AY483-BA483</f>
        <v>0</v>
      </c>
      <c r="BA483" s="119">
        <f>SUM(BA484:BA488)</f>
        <v>0</v>
      </c>
      <c r="BB483" s="119">
        <f>VLOOKUP($C483,'1 预算编制表单'!$C:$BJ,57,FALSE)</f>
        <v>0</v>
      </c>
      <c r="BC483" s="119">
        <f>BB483-BD483</f>
        <v>0</v>
      </c>
      <c r="BD483" s="119">
        <f>SUM(BD484:BD488)</f>
        <v>0</v>
      </c>
      <c r="BE483" s="119">
        <f>VLOOKUP($C483,'1 预算编制表单'!$C:$BJ,60,FALSE)</f>
        <v>0</v>
      </c>
      <c r="BF483" s="119">
        <f>BE483-BG483</f>
        <v>0</v>
      </c>
      <c r="BG483" s="119">
        <f>SUM(BG484:BG488)</f>
        <v>0</v>
      </c>
      <c r="BH483" s="119">
        <f>VLOOKUP($C483,'1 预算编制表单'!$C:$BJ,27,FALSE)</f>
        <v>0</v>
      </c>
      <c r="BI483" s="119">
        <f>BH483-BJ483</f>
        <v>0</v>
      </c>
      <c r="BJ483" s="119">
        <f>SUM(BJ484:BJ488)</f>
        <v>0</v>
      </c>
      <c r="BK483" s="119">
        <f>VLOOKUP($C483,'1 预算编制表单'!$C:$BJ,30,FALSE)</f>
        <v>0</v>
      </c>
      <c r="BL483" s="119">
        <f>BK483-BM483</f>
        <v>0</v>
      </c>
      <c r="BM483" s="119">
        <f>SUM(BM484:BM488)</f>
        <v>0</v>
      </c>
      <c r="BN483" s="119">
        <f>VLOOKUP($C483,'1 预算编制表单'!$C:$BJ,33,FALSE)</f>
        <v>0</v>
      </c>
      <c r="BO483" s="119">
        <f>BN483-BP483</f>
        <v>0</v>
      </c>
      <c r="BP483" s="119">
        <f>SUM(BP484:BP488)</f>
        <v>0</v>
      </c>
      <c r="BQ483" s="119">
        <f>VLOOKUP($C483,'1 预算编制表单'!$C:$BJ,36,FALSE)</f>
        <v>0</v>
      </c>
      <c r="BR483" s="119">
        <f>BQ483-BS483</f>
        <v>0</v>
      </c>
      <c r="BS483" s="119">
        <f>SUM(BS484:BS488)</f>
        <v>0</v>
      </c>
      <c r="BT483" s="119">
        <f>VLOOKUP($C483,'1 预算编制表单'!$C:$BJ,39,FALSE)</f>
        <v>0</v>
      </c>
      <c r="BU483" s="119">
        <f>BT483-BV483</f>
        <v>0</v>
      </c>
      <c r="BV483" s="119">
        <f>SUM(BV484:BV488)</f>
        <v>0</v>
      </c>
      <c r="BW483" s="119">
        <f>VLOOKUP($C483,'1 预算编制表单'!$C:$BJ,42,FALSE)</f>
        <v>0</v>
      </c>
      <c r="BX483" s="119">
        <f>BW483-BY483</f>
        <v>0</v>
      </c>
      <c r="BY483" s="119">
        <f>SUM(BY484:BY488)</f>
        <v>0</v>
      </c>
      <c r="BZ483" s="119">
        <f>VLOOKUP($C483,'1 预算编制表单'!$C:$BJ,45,FALSE)</f>
        <v>0</v>
      </c>
      <c r="CA483" s="119">
        <f>BZ483-CB483</f>
        <v>0</v>
      </c>
      <c r="CB483" s="119">
        <f>SUM(CB484:CB488)</f>
        <v>0</v>
      </c>
      <c r="CC483" s="119">
        <f>VLOOKUP($C483,'1 预算编制表单'!$C:$BJ,48,FALSE)</f>
        <v>0</v>
      </c>
      <c r="CD483" s="119">
        <f>CC483-CE483</f>
        <v>0</v>
      </c>
      <c r="CE483" s="119">
        <f>SUM(CE484:CE488)</f>
        <v>0</v>
      </c>
      <c r="CF483" s="119">
        <f>VLOOKUP($C483,'1 预算编制表单'!$C:$BJ,51,FALSE)</f>
        <v>0</v>
      </c>
      <c r="CG483" s="119">
        <f>CF483-CH483</f>
        <v>0</v>
      </c>
      <c r="CH483" s="119">
        <f>SUM(CH484:CH488)</f>
        <v>0</v>
      </c>
      <c r="CI483" s="119">
        <f>VLOOKUP($C483,'1 预算编制表单'!$C:$BJ,54,FALSE)</f>
        <v>0</v>
      </c>
      <c r="CJ483" s="119">
        <f>CI483-CK483</f>
        <v>0</v>
      </c>
      <c r="CK483" s="119">
        <f>SUM(CK484:CK488)</f>
        <v>0</v>
      </c>
      <c r="CL483" s="119">
        <f>VLOOKUP($C483,'1 预算编制表单'!$C:$BJ,57,FALSE)</f>
        <v>0</v>
      </c>
      <c r="CM483" s="119">
        <f>CL483-CN483</f>
        <v>0</v>
      </c>
      <c r="CN483" s="119">
        <f>SUM(CN484:CN488)</f>
        <v>0</v>
      </c>
      <c r="CO483" s="119">
        <f>VLOOKUP($C483,'1 预算编制表单'!$C:$BJ,60,FALSE)</f>
        <v>0</v>
      </c>
      <c r="CP483" s="119">
        <f>CO483-CQ483</f>
        <v>0</v>
      </c>
      <c r="CQ483" s="119">
        <f>SUM(CQ484:CQ488)</f>
        <v>0</v>
      </c>
    </row>
    <row r="484" s="85" customFormat="1" ht="24" customHeight="1" outlineLevel="3" spans="1:95">
      <c r="A484" s="124"/>
      <c r="B484" s="125"/>
      <c r="C484" s="126"/>
      <c r="D484" s="124"/>
      <c r="E484" s="125"/>
      <c r="F484" s="125"/>
      <c r="G484" s="125"/>
      <c r="H484" s="127"/>
      <c r="I484" s="127"/>
      <c r="J484" s="127">
        <f>Z484+AC484+AF484+AI484+AL484+AO484+AR484+AU484+AX484+BA484+BD484+BG484</f>
        <v>0</v>
      </c>
      <c r="K484" s="127">
        <v>1</v>
      </c>
      <c r="L484" s="152"/>
      <c r="M484" s="153">
        <f>IFERROR(VLOOKUP($L484,'2-2 引出数据_合同数据仓库'!$B$2:$BP$10000,3,FALSE),0)</f>
        <v>0</v>
      </c>
      <c r="N484" s="127"/>
      <c r="O484" s="153">
        <f>IFERROR(VLOOKUP((LEFT(VLOOKUP($L484,'2-2 引出数据_合同数据仓库'!$B$2:$BP$10000,64,FALSE),15)&amp;(RIGHT(VLOOKUP($L484,'2-2 引出数据_合同数据仓库'!$B$2:$BP$10000,64,FALSE),4)+1)),'2-2 引出数据_合同数据仓库'!$B$2:$BP$10000,3,FALSE),0)</f>
        <v>0</v>
      </c>
      <c r="P484" s="127"/>
      <c r="Q484" s="127">
        <f>IFERROR(VLOOKUP($L484,'2-2 引出数据_合同数据仓库'!$B$2:$BP$10000,28,FALSE),0)</f>
        <v>0</v>
      </c>
      <c r="R484" s="127">
        <f>IFERROR(VLOOKUP($L484,'2-2 引出数据_合同数据仓库'!$B$2:$BP$10000,29,FALSE),0)</f>
        <v>0</v>
      </c>
      <c r="S484" s="127">
        <f>IFERROR(VLOOKUP($L484,'2-2 引出数据_合同数据仓库'!$B$2:$BP$10000,4,FALSE),0)</f>
        <v>0</v>
      </c>
      <c r="T484" s="127"/>
      <c r="U484" s="127">
        <f>IFERROR(VLOOKUP($L484,'2-2 引出数据_合同数据仓库'!$B$2:$BP$10000,15,FALSE),0)</f>
        <v>0</v>
      </c>
      <c r="V484" s="127">
        <f>U484/(S484-R484+1)*365</f>
        <v>0</v>
      </c>
      <c r="W484" s="127"/>
      <c r="X484" s="159">
        <v>45658</v>
      </c>
      <c r="Y484" s="159">
        <f>X484+30</f>
        <v>45688</v>
      </c>
      <c r="Z484" s="163">
        <f>IFERROR(IF(($R484-Y484)&gt;=0,0,IF(($S484-X484)&lt;0,0,IF(AND(($S484-Y484)&gt;0,(X484-$R484)&gt;0),$V484/365*(Y484-X484+1),IF(AND(($S484-Y484)&lt;=0,(X484-$R484)&gt;0),$V484/365*($S484-X484+1),$V484/365*(Y484-$R484+1))))),0)</f>
        <v>0</v>
      </c>
      <c r="AA484" s="159">
        <f>Y484+1</f>
        <v>45689</v>
      </c>
      <c r="AB484" s="159">
        <f>AA484+27</f>
        <v>45716</v>
      </c>
      <c r="AC484" s="163">
        <f>IFERROR(IF(($R484-AB484)&gt;=0,0,IF(($S484-AA484)&lt;0,0,IF(AND(($S484-AB484)&gt;0,(AA484-$R484)&gt;0),$V484/365*(AB484-AA484+1),IF(AND(($S484-AB484)&lt;=0,(AA484-$R484)&gt;0),$V484/365*($S484-AA484+1),$V484/365*(AB484-$R484+1))))),0)</f>
        <v>0</v>
      </c>
      <c r="AD484" s="159">
        <f>AB484+1</f>
        <v>45717</v>
      </c>
      <c r="AE484" s="159">
        <f>AD484+30</f>
        <v>45747</v>
      </c>
      <c r="AF484" s="163">
        <f>IFERROR(IF(($R484-AE484)&gt;=0,0,IF(($S484-AD484)&lt;0,0,IF(AND(($S484-AE484)&gt;0,(AD484-$R484)&gt;0),$V484/365*(AE484-AD484+1),IF(AND(($S484-AE484)&lt;=0,(AD484-$R484)&gt;0),$V484/365*($S484-AD484+1),$V484/365*(AE484-$R484+1))))),0)</f>
        <v>0</v>
      </c>
      <c r="AG484" s="159">
        <f>AE484+1</f>
        <v>45748</v>
      </c>
      <c r="AH484" s="159">
        <f>AG484+29</f>
        <v>45777</v>
      </c>
      <c r="AI484" s="163">
        <f>IFERROR(IF(($R484-AH484)&gt;=0,0,IF(($S484-AG484)&lt;0,0,IF(AND(($S484-AH484)&gt;0,(AG484-$R484)&gt;0),$V484/365*(AH484-AG484+1),IF(AND(($S484-AH484)&lt;=0,(AG484-$R484)&gt;0),$V484/365*($S484-AG484+1),$V484/365*(AH484-$R484+1))))),0)</f>
        <v>0</v>
      </c>
      <c r="AJ484" s="159">
        <f>AH484+1</f>
        <v>45778</v>
      </c>
      <c r="AK484" s="159">
        <f>AJ484+30</f>
        <v>45808</v>
      </c>
      <c r="AL484" s="163">
        <f>IFERROR(IF(($R484-AK484)&gt;=0,0,IF(($S484-AJ484)&lt;0,0,IF(AND(($S484-AK484)&gt;0,(AJ484-$R484)&gt;0),$V484/365*(AK484-AJ484+1),IF(AND(($S484-AK484)&lt;=0,(AJ484-$R484)&gt;0),$V484/365*($S484-AJ484+1),$V484/365*(AK484-$R484+1))))),0)</f>
        <v>0</v>
      </c>
      <c r="AM484" s="159">
        <f>AK484+1</f>
        <v>45809</v>
      </c>
      <c r="AN484" s="159">
        <f>AM484+29</f>
        <v>45838</v>
      </c>
      <c r="AO484" s="163">
        <f>IFERROR(IF(($R484-AN484)&gt;=0,0,IF(($S484-AM484)&lt;0,0,IF(AND(($S484-AN484)&gt;0,(AM484-$R484)&gt;0),$V484/365*(AN484-AM484+1),IF(AND(($S484-AN484)&lt;=0,(AM484-$R484)&gt;0),$V484/365*($S484-AM484+1),$V484/365*(AN484-$R484+1))))),0)</f>
        <v>0</v>
      </c>
      <c r="AP484" s="159">
        <f>AN484+1</f>
        <v>45839</v>
      </c>
      <c r="AQ484" s="159">
        <f>AP484+30</f>
        <v>45869</v>
      </c>
      <c r="AR484" s="163">
        <f>IFERROR(IF(($R484-AQ484)&gt;=0,0,IF(($S484-AP484)&lt;0,0,IF(AND(($S484-AQ484)&gt;0,(AP484-$R484)&gt;0),$V484/365*(AQ484-AP484+1),IF(AND(($S484-AQ484)&lt;=0,(AP484-$R484)&gt;0),$V484/365*($S484-AP484+1),$V484/365*(AQ484-$R484+1))))),0)</f>
        <v>0</v>
      </c>
      <c r="AS484" s="159">
        <f>AQ484+1</f>
        <v>45870</v>
      </c>
      <c r="AT484" s="159">
        <f>AS484+30</f>
        <v>45900</v>
      </c>
      <c r="AU484" s="163">
        <f>IFERROR(IF(($R484-AT484)&gt;=0,0,IF(($S484-AS484)&lt;0,0,IF(AND(($S484-AT484)&gt;0,(AS484-$R484)&gt;0),$V484/365*(AT484-AS484+1),IF(AND(($S484-AT484)&lt;=0,(AS484-$R484)&gt;0),$V484/365*($S484-AS484+1),$V484/365*(AT484-$R484+1))))),0)</f>
        <v>0</v>
      </c>
      <c r="AV484" s="159">
        <f>AT484+1</f>
        <v>45901</v>
      </c>
      <c r="AW484" s="159">
        <f>AV484+29</f>
        <v>45930</v>
      </c>
      <c r="AX484" s="163">
        <f>IFERROR(IF(($R484-AW484)&gt;=0,0,IF(($S484-AV484)&lt;0,0,IF(AND(($S484-AW484)&gt;0,(AV484-$R484)&gt;0),$V484/365*(AW484-AV484+1),IF(AND(($S484-AW484)&lt;=0,(AV484-$R484)&gt;0),$V484/365*($S484-AV484+1),$V484/365*(AW484-$R484+1))))),0)</f>
        <v>0</v>
      </c>
      <c r="AY484" s="159">
        <f>AW484+1</f>
        <v>45931</v>
      </c>
      <c r="AZ484" s="159">
        <f>AY484+30</f>
        <v>45961</v>
      </c>
      <c r="BA484" s="163">
        <f>IFERROR(IF(($R484-AZ484)&gt;=0,0,IF(($S484-AY484)&lt;0,0,IF(AND(($S484-AZ484)&gt;0,(AY484-$R484)&gt;0),$V484/365*(AZ484-AY484+1),IF(AND(($S484-AZ484)&lt;=0,(AY484-$R484)&gt;0),$V484/365*($S484-AY484+1),$V484/365*(AZ484-$R484+1))))),0)</f>
        <v>0</v>
      </c>
      <c r="BB484" s="159">
        <f>AZ484+1</f>
        <v>45962</v>
      </c>
      <c r="BC484" s="159">
        <f>BB484+29</f>
        <v>45991</v>
      </c>
      <c r="BD484" s="163">
        <f>IFERROR(IF(($R484-BC484)&gt;=0,0,IF(($S484-BB484)&lt;0,0,IF(AND(($S484-BC484)&gt;0,(BB484-$R484)&gt;0),$V484/365*(BC484-BB484+1),IF(AND(($S484-BC484)&lt;=0,(BB484-$R484)&gt;0),$V484/365*($S484-BB484+1),$V484/365*(BC484-$R484+1))))),0)</f>
        <v>0</v>
      </c>
      <c r="BE484" s="159">
        <f>BC484+1</f>
        <v>45992</v>
      </c>
      <c r="BF484" s="159">
        <f>BE484+30</f>
        <v>46022</v>
      </c>
      <c r="BG484" s="163">
        <f>IFERROR(IF(($R484-BF484)&gt;=0,0,IF(($S484-BE484)&lt;0,0,IF(AND(($S484-BF484)&gt;0,(BE484-$R484)&gt;0),$V484/365*(BF484-BE484+1),IF(AND(($S484-BF484)&lt;=0,(BE484-$R484)&gt;0),$V484/365*($S484-BE484+1),$V484/365*(BF484-$R484+1))))),0)</f>
        <v>0</v>
      </c>
      <c r="BH484" s="159">
        <v>46023</v>
      </c>
      <c r="BI484" s="159">
        <f>BH484+30</f>
        <v>46053</v>
      </c>
      <c r="BJ484" s="163">
        <f>IFERROR(IF(($R484-BI484)&gt;=0,0,IF(($S484-BH484)&lt;0,0,IF(AND(($S484-BI484)&gt;0,(BH484-$R484)&gt;0),$V484/365*(BI484-BH484+1),IF(AND(($S484-BI484)&lt;=0,(BH484-$R484)&gt;0),$V484/365*($S484-BH484+1),$V484/365*(BI484-$R484+1))))),0)</f>
        <v>0</v>
      </c>
      <c r="BK484" s="159">
        <f>BI484+1</f>
        <v>46054</v>
      </c>
      <c r="BL484" s="159">
        <f>BK484+27</f>
        <v>46081</v>
      </c>
      <c r="BM484" s="163">
        <f>IFERROR(IF(($R484-BL484)&gt;=0,0,IF(($S484-BK484)&lt;0,0,IF(AND(($S484-BL484)&gt;0,(BK484-$R484)&gt;0),$V484/365*(BL484-BK484+1),IF(AND(($S484-BL484)&lt;=0,(BK484-$R484)&gt;0),$V484/365*($S484-BK484+1),$V484/365*(BL484-$R484+1))))),0)</f>
        <v>0</v>
      </c>
      <c r="BN484" s="159">
        <f>BL484+1</f>
        <v>46082</v>
      </c>
      <c r="BO484" s="159">
        <f>BN484+30</f>
        <v>46112</v>
      </c>
      <c r="BP484" s="163">
        <f>IFERROR(IF(($R484-BO484)&gt;=0,0,IF(($S484-BN484)&lt;0,0,IF(AND(($S484-BO484)&gt;0,(BN484-$R484)&gt;0),$V484/365*(BO484-BN484+1),IF(AND(($S484-BO484)&lt;=0,(BN484-$R484)&gt;0),$V484/365*($S484-BN484+1),$V484/365*(BO484-$R484+1))))),0)</f>
        <v>0</v>
      </c>
      <c r="BQ484" s="159">
        <f>BO484+1</f>
        <v>46113</v>
      </c>
      <c r="BR484" s="159">
        <f>BQ484+29</f>
        <v>46142</v>
      </c>
      <c r="BS484" s="163">
        <f>IFERROR(IF(($R484-BR484)&gt;=0,0,IF(($S484-BQ484)&lt;0,0,IF(AND(($S484-BR484)&gt;0,(BQ484-$R484)&gt;0),$V484/365*(BR484-BQ484+1),IF(AND(($S484-BR484)&lt;=0,(BQ484-$R484)&gt;0),$V484/365*($S484-BQ484+1),$V484/365*(BR484-$R484+1))))),0)</f>
        <v>0</v>
      </c>
      <c r="BT484" s="159">
        <f>BR484+1</f>
        <v>46143</v>
      </c>
      <c r="BU484" s="159">
        <f>BT484+30</f>
        <v>46173</v>
      </c>
      <c r="BV484" s="163">
        <f>IFERROR(IF(($R484-BU484)&gt;=0,0,IF(($S484-BT484)&lt;0,0,IF(AND(($S484-BU484)&gt;0,(BT484-$R484)&gt;0),$V484/365*(BU484-BT484+1),IF(AND(($S484-BU484)&lt;=0,(BT484-$R484)&gt;0),$V484/365*($S484-BT484+1),$V484/365*(BU484-$R484+1))))),0)</f>
        <v>0</v>
      </c>
      <c r="BW484" s="159">
        <f>BU484+1</f>
        <v>46174</v>
      </c>
      <c r="BX484" s="159">
        <f>BW484+29</f>
        <v>46203</v>
      </c>
      <c r="BY484" s="163">
        <f>IFERROR(IF(($R484-BX484)&gt;=0,0,IF(($S484-BW484)&lt;0,0,IF(AND(($S484-BX484)&gt;0,(BW484-$R484)&gt;0),$V484/365*(BX484-BW484+1),IF(AND(($S484-BX484)&lt;=0,(BW484-$R484)&gt;0),$V484/365*($S484-BW484+1),$V484/365*(BX484-$R484+1))))),0)</f>
        <v>0</v>
      </c>
      <c r="BZ484" s="159">
        <f>BX484+1</f>
        <v>46204</v>
      </c>
      <c r="CA484" s="159">
        <f>BZ484+30</f>
        <v>46234</v>
      </c>
      <c r="CB484" s="163">
        <f>IFERROR(IF(($R484-CA484)&gt;=0,0,IF(($S484-BZ484)&lt;0,0,IF(AND(($S484-CA484)&gt;0,(BZ484-$R484)&gt;0),$V484/365*(CA484-BZ484+1),IF(AND(($S484-CA484)&lt;=0,(BZ484-$R484)&gt;0),$V484/365*($S484-BZ484+1),$V484/365*(CA484-$R484+1))))),0)</f>
        <v>0</v>
      </c>
      <c r="CC484" s="159">
        <f>CA484+1</f>
        <v>46235</v>
      </c>
      <c r="CD484" s="159">
        <f>CC484+30</f>
        <v>46265</v>
      </c>
      <c r="CE484" s="163">
        <f>IFERROR(IF(($R484-CD484)&gt;=0,0,IF(($S484-CC484)&lt;0,0,IF(AND(($S484-CD484)&gt;0,(CC484-$R484)&gt;0),$V484/365*(CD484-CC484+1),IF(AND(($S484-CD484)&lt;=0,(CC484-$R484)&gt;0),$V484/365*($S484-CC484+1),$V484/365*(CD484-$R484+1))))),0)</f>
        <v>0</v>
      </c>
      <c r="CF484" s="159">
        <f>CD484+1</f>
        <v>46266</v>
      </c>
      <c r="CG484" s="159">
        <f>CF484+29</f>
        <v>46295</v>
      </c>
      <c r="CH484" s="163">
        <f>IFERROR(IF(($R484-CG484)&gt;=0,0,IF(($S484-CF484)&lt;0,0,IF(AND(($S484-CG484)&gt;0,(CF484-$R484)&gt;0),$V484/365*(CG484-CF484+1),IF(AND(($S484-CG484)&lt;=0,(CF484-$R484)&gt;0),$V484/365*($S484-CF484+1),$V484/365*(CG484-$R484+1))))),0)</f>
        <v>0</v>
      </c>
      <c r="CI484" s="159">
        <f>CG484+1</f>
        <v>46296</v>
      </c>
      <c r="CJ484" s="159">
        <f>CI484+30</f>
        <v>46326</v>
      </c>
      <c r="CK484" s="163">
        <f>IFERROR(IF(($R484-CJ484)&gt;=0,0,IF(($S484-CI484)&lt;0,0,IF(AND(($S484-CJ484)&gt;0,(CI484-$R484)&gt;0),$V484/365*(CJ484-CI484+1),IF(AND(($S484-CJ484)&lt;=0,(CI484-$R484)&gt;0),$V484/365*($S484-CI484+1),$V484/365*(CJ484-$R484+1))))),0)</f>
        <v>0</v>
      </c>
      <c r="CL484" s="159">
        <f>CJ484+1</f>
        <v>46327</v>
      </c>
      <c r="CM484" s="159">
        <f>CL484+29</f>
        <v>46356</v>
      </c>
      <c r="CN484" s="163">
        <f>IFERROR(IF(($R484-CM484)&gt;=0,0,IF(($S484-CL484)&lt;0,0,IF(AND(($S484-CM484)&gt;0,(CL484-$R484)&gt;0),$V484/365*(CM484-CL484+1),IF(AND(($S484-CM484)&lt;=0,(CL484-$R484)&gt;0),$V484/365*($S484-CL484+1),$V484/365*(CM484-$R484+1))))),0)</f>
        <v>0</v>
      </c>
      <c r="CO484" s="159">
        <f>CM484+1</f>
        <v>46357</v>
      </c>
      <c r="CP484" s="159">
        <f>CO484+30</f>
        <v>46387</v>
      </c>
      <c r="CQ484" s="163">
        <f>IFERROR(IF(($R484-CP484)&gt;=0,0,IF(($S484-CO484)&lt;0,0,IF(AND(($S484-CP484)&gt;0,(CO484-$R484)&gt;0),$V484/365*(CP484-CO484+1),IF(AND(($S484-CP484)&lt;=0,(CO484-$R484)&gt;0),$V484/365*($S484-CO484+1),$V484/365*(CP484-$R484+1))))),0)</f>
        <v>0</v>
      </c>
    </row>
    <row r="485" s="85" customFormat="1" ht="24" customHeight="1" outlineLevel="3" spans="1:95">
      <c r="A485" s="124"/>
      <c r="B485" s="125"/>
      <c r="C485" s="126"/>
      <c r="D485" s="124"/>
      <c r="E485" s="125"/>
      <c r="F485" s="125"/>
      <c r="G485" s="125"/>
      <c r="H485" s="127"/>
      <c r="I485" s="127"/>
      <c r="J485" s="127">
        <f>Z485+AC485+AF485+AI485+AL485+AO485+AR485+AU485+AX485+BA485+BD485+BG485</f>
        <v>0</v>
      </c>
      <c r="K485" s="127">
        <f>K484+1</f>
        <v>2</v>
      </c>
      <c r="L485" s="152"/>
      <c r="M485" s="153">
        <f>IFERROR(VLOOKUP($L485,'2-2 引出数据_合同数据仓库'!$B$2:$BP$10000,3,FALSE),0)</f>
        <v>0</v>
      </c>
      <c r="N485" s="127"/>
      <c r="O485" s="153">
        <f>IFERROR(VLOOKUP((LEFT(VLOOKUP($L485,'2-2 引出数据_合同数据仓库'!$B$2:$BP$10000,64,FALSE),15)&amp;(RIGHT(VLOOKUP($L485,'2-2 引出数据_合同数据仓库'!$B$2:$BP$10000,64,FALSE),4)+1)),'2-2 引出数据_合同数据仓库'!$B$2:$BP$10000,3,FALSE),0)</f>
        <v>0</v>
      </c>
      <c r="P485" s="127"/>
      <c r="Q485" s="127">
        <f>IFERROR(VLOOKUP($L485,'2-2 引出数据_合同数据仓库'!$B$2:$BP$10000,28,FALSE),0)</f>
        <v>0</v>
      </c>
      <c r="R485" s="127">
        <f>IFERROR(VLOOKUP($L485,'2-2 引出数据_合同数据仓库'!$B$2:$BP$10000,29,FALSE),0)</f>
        <v>0</v>
      </c>
      <c r="S485" s="127">
        <f>IFERROR(VLOOKUP($L485,'2-2 引出数据_合同数据仓库'!$B$2:$BP$10000,4,FALSE),0)</f>
        <v>0</v>
      </c>
      <c r="T485" s="127"/>
      <c r="U485" s="127">
        <f>IFERROR(VLOOKUP($L485,'2-2 引出数据_合同数据仓库'!$B$2:$BP$10000,15,FALSE),0)</f>
        <v>0</v>
      </c>
      <c r="V485" s="127">
        <f>U485/(S485-R485+1)*365</f>
        <v>0</v>
      </c>
      <c r="W485" s="127"/>
      <c r="X485" s="159">
        <v>45658</v>
      </c>
      <c r="Y485" s="159">
        <f>X485+30</f>
        <v>45688</v>
      </c>
      <c r="Z485" s="163">
        <f>IFERROR(IF(($R485-Y485)&gt;=0,0,IF(($S485-X485)&lt;0,0,IF(AND(($S485-Y485)&gt;0,(X485-$R485)&gt;0),$V485/365*(Y485-X485+1),IF(AND(($S485-Y485)&lt;=0,(X485-$R485)&gt;0),$V485/365*($S485-X485+1),$V485/365*(Y485-$R485+1))))),0)</f>
        <v>0</v>
      </c>
      <c r="AA485" s="159">
        <f>Y485+1</f>
        <v>45689</v>
      </c>
      <c r="AB485" s="159">
        <f>AA485+27</f>
        <v>45716</v>
      </c>
      <c r="AC485" s="163">
        <f>IFERROR(IF(($R485-AB485)&gt;=0,0,IF(($S485-AA485)&lt;0,0,IF(AND(($S485-AB485)&gt;0,(AA485-$R485)&gt;0),$V485/365*(AB485-AA485+1),IF(AND(($S485-AB485)&lt;=0,(AA485-$R485)&gt;0),$V485/365*($S485-AA485+1),$V485/365*(AB485-$R485+1))))),0)</f>
        <v>0</v>
      </c>
      <c r="AD485" s="159">
        <f>AB485+1</f>
        <v>45717</v>
      </c>
      <c r="AE485" s="159">
        <f>AD485+30</f>
        <v>45747</v>
      </c>
      <c r="AF485" s="163">
        <f>IFERROR(IF(($R485-AE485)&gt;=0,0,IF(($S485-AD485)&lt;0,0,IF(AND(($S485-AE485)&gt;0,(AD485-$R485)&gt;0),$V485/365*(AE485-AD485+1),IF(AND(($S485-AE485)&lt;=0,(AD485-$R485)&gt;0),$V485/365*($S485-AD485+1),$V485/365*(AE485-$R485+1))))),0)</f>
        <v>0</v>
      </c>
      <c r="AG485" s="159">
        <f>AE485+1</f>
        <v>45748</v>
      </c>
      <c r="AH485" s="159">
        <f>AG485+29</f>
        <v>45777</v>
      </c>
      <c r="AI485" s="163">
        <f>IFERROR(IF(($R485-AH485)&gt;=0,0,IF(($S485-AG485)&lt;0,0,IF(AND(($S485-AH485)&gt;0,(AG485-$R485)&gt;0),$V485/365*(AH485-AG485+1),IF(AND(($S485-AH485)&lt;=0,(AG485-$R485)&gt;0),$V485/365*($S485-AG485+1),$V485/365*(AH485-$R485+1))))),0)</f>
        <v>0</v>
      </c>
      <c r="AJ485" s="159">
        <f>AH485+1</f>
        <v>45778</v>
      </c>
      <c r="AK485" s="159">
        <f>AJ485+30</f>
        <v>45808</v>
      </c>
      <c r="AL485" s="163">
        <f>IFERROR(IF(($R485-AK485)&gt;=0,0,IF(($S485-AJ485)&lt;0,0,IF(AND(($S485-AK485)&gt;0,(AJ485-$R485)&gt;0),$V485/365*(AK485-AJ485+1),IF(AND(($S485-AK485)&lt;=0,(AJ485-$R485)&gt;0),$V485/365*($S485-AJ485+1),$V485/365*(AK485-$R485+1))))),0)</f>
        <v>0</v>
      </c>
      <c r="AM485" s="159">
        <f>AK485+1</f>
        <v>45809</v>
      </c>
      <c r="AN485" s="159">
        <f>AM485+29</f>
        <v>45838</v>
      </c>
      <c r="AO485" s="163">
        <f>IFERROR(IF(($R485-AN485)&gt;=0,0,IF(($S485-AM485)&lt;0,0,IF(AND(($S485-AN485)&gt;0,(AM485-$R485)&gt;0),$V485/365*(AN485-AM485+1),IF(AND(($S485-AN485)&lt;=0,(AM485-$R485)&gt;0),$V485/365*($S485-AM485+1),$V485/365*(AN485-$R485+1))))),0)</f>
        <v>0</v>
      </c>
      <c r="AP485" s="159">
        <f>AN485+1</f>
        <v>45839</v>
      </c>
      <c r="AQ485" s="159">
        <f>AP485+30</f>
        <v>45869</v>
      </c>
      <c r="AR485" s="163">
        <f>IFERROR(IF(($R485-AQ485)&gt;=0,0,IF(($S485-AP485)&lt;0,0,IF(AND(($S485-AQ485)&gt;0,(AP485-$R485)&gt;0),$V485/365*(AQ485-AP485+1),IF(AND(($S485-AQ485)&lt;=0,(AP485-$R485)&gt;0),$V485/365*($S485-AP485+1),$V485/365*(AQ485-$R485+1))))),0)</f>
        <v>0</v>
      </c>
      <c r="AS485" s="159">
        <f>AQ485+1</f>
        <v>45870</v>
      </c>
      <c r="AT485" s="159">
        <f>AS485+30</f>
        <v>45900</v>
      </c>
      <c r="AU485" s="163">
        <f>IFERROR(IF(($R485-AT485)&gt;=0,0,IF(($S485-AS485)&lt;0,0,IF(AND(($S485-AT485)&gt;0,(AS485-$R485)&gt;0),$V485/365*(AT485-AS485+1),IF(AND(($S485-AT485)&lt;=0,(AS485-$R485)&gt;0),$V485/365*($S485-AS485+1),$V485/365*(AT485-$R485+1))))),0)</f>
        <v>0</v>
      </c>
      <c r="AV485" s="159">
        <f>AT485+1</f>
        <v>45901</v>
      </c>
      <c r="AW485" s="159">
        <f>AV485+29</f>
        <v>45930</v>
      </c>
      <c r="AX485" s="163">
        <f>IFERROR(IF(($R485-AW485)&gt;=0,0,IF(($S485-AV485)&lt;0,0,IF(AND(($S485-AW485)&gt;0,(AV485-$R485)&gt;0),$V485/365*(AW485-AV485+1),IF(AND(($S485-AW485)&lt;=0,(AV485-$R485)&gt;0),$V485/365*($S485-AV485+1),$V485/365*(AW485-$R485+1))))),0)</f>
        <v>0</v>
      </c>
      <c r="AY485" s="159">
        <f>AW485+1</f>
        <v>45931</v>
      </c>
      <c r="AZ485" s="159">
        <f>AY485+30</f>
        <v>45961</v>
      </c>
      <c r="BA485" s="163">
        <f>IFERROR(IF(($R485-AZ485)&gt;=0,0,IF(($S485-AY485)&lt;0,0,IF(AND(($S485-AZ485)&gt;0,(AY485-$R485)&gt;0),$V485/365*(AZ485-AY485+1),IF(AND(($S485-AZ485)&lt;=0,(AY485-$R485)&gt;0),$V485/365*($S485-AY485+1),$V485/365*(AZ485-$R485+1))))),0)</f>
        <v>0</v>
      </c>
      <c r="BB485" s="159">
        <f>AZ485+1</f>
        <v>45962</v>
      </c>
      <c r="BC485" s="159">
        <f>BB485+29</f>
        <v>45991</v>
      </c>
      <c r="BD485" s="163">
        <f>IFERROR(IF(($R485-BC485)&gt;=0,0,IF(($S485-BB485)&lt;0,0,IF(AND(($S485-BC485)&gt;0,(BB485-$R485)&gt;0),$V485/365*(BC485-BB485+1),IF(AND(($S485-BC485)&lt;=0,(BB485-$R485)&gt;0),$V485/365*($S485-BB485+1),$V485/365*(BC485-$R485+1))))),0)</f>
        <v>0</v>
      </c>
      <c r="BE485" s="159">
        <f>BC485+1</f>
        <v>45992</v>
      </c>
      <c r="BF485" s="159">
        <f>BE485+30</f>
        <v>46022</v>
      </c>
      <c r="BG485" s="163">
        <f>IFERROR(IF(($R485-BF485)&gt;=0,0,IF(($S485-BE485)&lt;0,0,IF(AND(($S485-BF485)&gt;0,(BE485-$R485)&gt;0),$V485/365*(BF485-BE485+1),IF(AND(($S485-BF485)&lt;=0,(BE485-$R485)&gt;0),$V485/365*($S485-BE485+1),$V485/365*(BF485-$R485+1))))),0)</f>
        <v>0</v>
      </c>
      <c r="BH485" s="159">
        <v>46023</v>
      </c>
      <c r="BI485" s="159">
        <f>BH485+30</f>
        <v>46053</v>
      </c>
      <c r="BJ485" s="163">
        <f>IFERROR(IF(($R485-BI485)&gt;=0,0,IF(($S485-BH485)&lt;0,0,IF(AND(($S485-BI485)&gt;0,(BH485-$R485)&gt;0),$V485/365*(BI485-BH485+1),IF(AND(($S485-BI485)&lt;=0,(BH485-$R485)&gt;0),$V485/365*($S485-BH485+1),$V485/365*(BI485-$R485+1))))),0)</f>
        <v>0</v>
      </c>
      <c r="BK485" s="159">
        <f>BI485+1</f>
        <v>46054</v>
      </c>
      <c r="BL485" s="159">
        <f>BK485+27</f>
        <v>46081</v>
      </c>
      <c r="BM485" s="163">
        <f>IFERROR(IF(($R485-BL485)&gt;=0,0,IF(($S485-BK485)&lt;0,0,IF(AND(($S485-BL485)&gt;0,(BK485-$R485)&gt;0),$V485/365*(BL485-BK485+1),IF(AND(($S485-BL485)&lt;=0,(BK485-$R485)&gt;0),$V485/365*($S485-BK485+1),$V485/365*(BL485-$R485+1))))),0)</f>
        <v>0</v>
      </c>
      <c r="BN485" s="159">
        <f>BL485+1</f>
        <v>46082</v>
      </c>
      <c r="BO485" s="159">
        <f>BN485+30</f>
        <v>46112</v>
      </c>
      <c r="BP485" s="163">
        <f>IFERROR(IF(($R485-BO485)&gt;=0,0,IF(($S485-BN485)&lt;0,0,IF(AND(($S485-BO485)&gt;0,(BN485-$R485)&gt;0),$V485/365*(BO485-BN485+1),IF(AND(($S485-BO485)&lt;=0,(BN485-$R485)&gt;0),$V485/365*($S485-BN485+1),$V485/365*(BO485-$R485+1))))),0)</f>
        <v>0</v>
      </c>
      <c r="BQ485" s="159">
        <f>BO485+1</f>
        <v>46113</v>
      </c>
      <c r="BR485" s="159">
        <f>BQ485+29</f>
        <v>46142</v>
      </c>
      <c r="BS485" s="163">
        <f>IFERROR(IF(($R485-BR485)&gt;=0,0,IF(($S485-BQ485)&lt;0,0,IF(AND(($S485-BR485)&gt;0,(BQ485-$R485)&gt;0),$V485/365*(BR485-BQ485+1),IF(AND(($S485-BR485)&lt;=0,(BQ485-$R485)&gt;0),$V485/365*($S485-BQ485+1),$V485/365*(BR485-$R485+1))))),0)</f>
        <v>0</v>
      </c>
      <c r="BT485" s="159">
        <f>BR485+1</f>
        <v>46143</v>
      </c>
      <c r="BU485" s="159">
        <f>BT485+30</f>
        <v>46173</v>
      </c>
      <c r="BV485" s="163">
        <f>IFERROR(IF(($R485-BU485)&gt;=0,0,IF(($S485-BT485)&lt;0,0,IF(AND(($S485-BU485)&gt;0,(BT485-$R485)&gt;0),$V485/365*(BU485-BT485+1),IF(AND(($S485-BU485)&lt;=0,(BT485-$R485)&gt;0),$V485/365*($S485-BT485+1),$V485/365*(BU485-$R485+1))))),0)</f>
        <v>0</v>
      </c>
      <c r="BW485" s="159">
        <f>BU485+1</f>
        <v>46174</v>
      </c>
      <c r="BX485" s="159">
        <f>BW485+29</f>
        <v>46203</v>
      </c>
      <c r="BY485" s="163">
        <f>IFERROR(IF(($R485-BX485)&gt;=0,0,IF(($S485-BW485)&lt;0,0,IF(AND(($S485-BX485)&gt;0,(BW485-$R485)&gt;0),$V485/365*(BX485-BW485+1),IF(AND(($S485-BX485)&lt;=0,(BW485-$R485)&gt;0),$V485/365*($S485-BW485+1),$V485/365*(BX485-$R485+1))))),0)</f>
        <v>0</v>
      </c>
      <c r="BZ485" s="159">
        <f>BX485+1</f>
        <v>46204</v>
      </c>
      <c r="CA485" s="159">
        <f>BZ485+30</f>
        <v>46234</v>
      </c>
      <c r="CB485" s="163">
        <f>IFERROR(IF(($R485-CA485)&gt;=0,0,IF(($S485-BZ485)&lt;0,0,IF(AND(($S485-CA485)&gt;0,(BZ485-$R485)&gt;0),$V485/365*(CA485-BZ485+1),IF(AND(($S485-CA485)&lt;=0,(BZ485-$R485)&gt;0),$V485/365*($S485-BZ485+1),$V485/365*(CA485-$R485+1))))),0)</f>
        <v>0</v>
      </c>
      <c r="CC485" s="159">
        <f>CA485+1</f>
        <v>46235</v>
      </c>
      <c r="CD485" s="159">
        <f>CC485+30</f>
        <v>46265</v>
      </c>
      <c r="CE485" s="163">
        <f>IFERROR(IF(($R485-CD485)&gt;=0,0,IF(($S485-CC485)&lt;0,0,IF(AND(($S485-CD485)&gt;0,(CC485-$R485)&gt;0),$V485/365*(CD485-CC485+1),IF(AND(($S485-CD485)&lt;=0,(CC485-$R485)&gt;0),$V485/365*($S485-CC485+1),$V485/365*(CD485-$R485+1))))),0)</f>
        <v>0</v>
      </c>
      <c r="CF485" s="159">
        <f>CD485+1</f>
        <v>46266</v>
      </c>
      <c r="CG485" s="159">
        <f>CF485+29</f>
        <v>46295</v>
      </c>
      <c r="CH485" s="163">
        <f>IFERROR(IF(($R485-CG485)&gt;=0,0,IF(($S485-CF485)&lt;0,0,IF(AND(($S485-CG485)&gt;0,(CF485-$R485)&gt;0),$V485/365*(CG485-CF485+1),IF(AND(($S485-CG485)&lt;=0,(CF485-$R485)&gt;0),$V485/365*($S485-CF485+1),$V485/365*(CG485-$R485+1))))),0)</f>
        <v>0</v>
      </c>
      <c r="CI485" s="159">
        <f>CG485+1</f>
        <v>46296</v>
      </c>
      <c r="CJ485" s="159">
        <f>CI485+30</f>
        <v>46326</v>
      </c>
      <c r="CK485" s="163">
        <f>IFERROR(IF(($R485-CJ485)&gt;=0,0,IF(($S485-CI485)&lt;0,0,IF(AND(($S485-CJ485)&gt;0,(CI485-$R485)&gt;0),$V485/365*(CJ485-CI485+1),IF(AND(($S485-CJ485)&lt;=0,(CI485-$R485)&gt;0),$V485/365*($S485-CI485+1),$V485/365*(CJ485-$R485+1))))),0)</f>
        <v>0</v>
      </c>
      <c r="CL485" s="159">
        <f>CJ485+1</f>
        <v>46327</v>
      </c>
      <c r="CM485" s="159">
        <f>CL485+29</f>
        <v>46356</v>
      </c>
      <c r="CN485" s="163">
        <f>IFERROR(IF(($R485-CM485)&gt;=0,0,IF(($S485-CL485)&lt;0,0,IF(AND(($S485-CM485)&gt;0,(CL485-$R485)&gt;0),$V485/365*(CM485-CL485+1),IF(AND(($S485-CM485)&lt;=0,(CL485-$R485)&gt;0),$V485/365*($S485-CL485+1),$V485/365*(CM485-$R485+1))))),0)</f>
        <v>0</v>
      </c>
      <c r="CO485" s="159">
        <f>CM485+1</f>
        <v>46357</v>
      </c>
      <c r="CP485" s="159">
        <f>CO485+30</f>
        <v>46387</v>
      </c>
      <c r="CQ485" s="163">
        <f>IFERROR(IF(($R485-CP485)&gt;=0,0,IF(($S485-CO485)&lt;0,0,IF(AND(($S485-CP485)&gt;0,(CO485-$R485)&gt;0),$V485/365*(CP485-CO485+1),IF(AND(($S485-CP485)&lt;=0,(CO485-$R485)&gt;0),$V485/365*($S485-CO485+1),$V485/365*(CP485-$R485+1))))),0)</f>
        <v>0</v>
      </c>
    </row>
    <row r="486" s="85" customFormat="1" ht="24" customHeight="1" outlineLevel="3" spans="1:95">
      <c r="A486" s="124"/>
      <c r="B486" s="125"/>
      <c r="C486" s="126"/>
      <c r="D486" s="124"/>
      <c r="E486" s="125"/>
      <c r="F486" s="125"/>
      <c r="G486" s="125"/>
      <c r="H486" s="127"/>
      <c r="I486" s="127"/>
      <c r="J486" s="127">
        <f>Z486+AC486+AF486+AI486+AL486+AO486+AR486+AU486+AX486+BA486+BD486+BG486</f>
        <v>0</v>
      </c>
      <c r="K486" s="127">
        <f>K485+1</f>
        <v>3</v>
      </c>
      <c r="L486" s="152"/>
      <c r="M486" s="153">
        <f>IFERROR(VLOOKUP($L486,'2-2 引出数据_合同数据仓库'!$B$2:$BP$10000,3,FALSE),0)</f>
        <v>0</v>
      </c>
      <c r="N486" s="127"/>
      <c r="O486" s="153">
        <f>IFERROR(VLOOKUP((LEFT(VLOOKUP($L486,'2-2 引出数据_合同数据仓库'!$B$2:$BP$10000,64,FALSE),15)&amp;(RIGHT(VLOOKUP($L486,'2-2 引出数据_合同数据仓库'!$B$2:$BP$10000,64,FALSE),4)+1)),'2-2 引出数据_合同数据仓库'!$B$2:$BP$10000,3,FALSE),0)</f>
        <v>0</v>
      </c>
      <c r="P486" s="127"/>
      <c r="Q486" s="127">
        <f>IFERROR(VLOOKUP($L486,'2-2 引出数据_合同数据仓库'!$B$2:$BP$10000,28,FALSE),0)</f>
        <v>0</v>
      </c>
      <c r="R486" s="127">
        <f>IFERROR(VLOOKUP($L486,'2-2 引出数据_合同数据仓库'!$B$2:$BP$10000,29,FALSE),0)</f>
        <v>0</v>
      </c>
      <c r="S486" s="127">
        <f>IFERROR(VLOOKUP($L486,'2-2 引出数据_合同数据仓库'!$B$2:$BP$10000,4,FALSE),0)</f>
        <v>0</v>
      </c>
      <c r="T486" s="127"/>
      <c r="U486" s="127">
        <f>IFERROR(VLOOKUP($L486,'2-2 引出数据_合同数据仓库'!$B$2:$BP$10000,15,FALSE),0)</f>
        <v>0</v>
      </c>
      <c r="V486" s="127">
        <f>U486/(S486-R486+1)*365</f>
        <v>0</v>
      </c>
      <c r="W486" s="127"/>
      <c r="X486" s="159">
        <v>45658</v>
      </c>
      <c r="Y486" s="159">
        <f>X486+30</f>
        <v>45688</v>
      </c>
      <c r="Z486" s="163">
        <f>IFERROR(IF(($R486-Y486)&gt;=0,0,IF(($S486-X486)&lt;0,0,IF(AND(($S486-Y486)&gt;0,(X486-$R486)&gt;0),$V486/365*(Y486-X486+1),IF(AND(($S486-Y486)&lt;=0,(X486-$R486)&gt;0),$V486/365*($S486-X486+1),$V486/365*(Y486-$R486+1))))),0)</f>
        <v>0</v>
      </c>
      <c r="AA486" s="159">
        <f>Y486+1</f>
        <v>45689</v>
      </c>
      <c r="AB486" s="159">
        <f>AA486+27</f>
        <v>45716</v>
      </c>
      <c r="AC486" s="163">
        <f>IFERROR(IF(($R486-AB486)&gt;=0,0,IF(($S486-AA486)&lt;0,0,IF(AND(($S486-AB486)&gt;0,(AA486-$R486)&gt;0),$V486/365*(AB486-AA486+1),IF(AND(($S486-AB486)&lt;=0,(AA486-$R486)&gt;0),$V486/365*($S486-AA486+1),$V486/365*(AB486-$R486+1))))),0)</f>
        <v>0</v>
      </c>
      <c r="AD486" s="159">
        <f>AB486+1</f>
        <v>45717</v>
      </c>
      <c r="AE486" s="159">
        <f>AD486+30</f>
        <v>45747</v>
      </c>
      <c r="AF486" s="163">
        <f>IFERROR(IF(($R486-AE486)&gt;=0,0,IF(($S486-AD486)&lt;0,0,IF(AND(($S486-AE486)&gt;0,(AD486-$R486)&gt;0),$V486/365*(AE486-AD486+1),IF(AND(($S486-AE486)&lt;=0,(AD486-$R486)&gt;0),$V486/365*($S486-AD486+1),$V486/365*(AE486-$R486+1))))),0)</f>
        <v>0</v>
      </c>
      <c r="AG486" s="159">
        <f>AE486+1</f>
        <v>45748</v>
      </c>
      <c r="AH486" s="159">
        <f>AG486+29</f>
        <v>45777</v>
      </c>
      <c r="AI486" s="163">
        <f>IFERROR(IF(($R486-AH486)&gt;=0,0,IF(($S486-AG486)&lt;0,0,IF(AND(($S486-AH486)&gt;0,(AG486-$R486)&gt;0),$V486/365*(AH486-AG486+1),IF(AND(($S486-AH486)&lt;=0,(AG486-$R486)&gt;0),$V486/365*($S486-AG486+1),$V486/365*(AH486-$R486+1))))),0)</f>
        <v>0</v>
      </c>
      <c r="AJ486" s="159">
        <f>AH486+1</f>
        <v>45778</v>
      </c>
      <c r="AK486" s="159">
        <f>AJ486+30</f>
        <v>45808</v>
      </c>
      <c r="AL486" s="163">
        <f>IFERROR(IF(($R486-AK486)&gt;=0,0,IF(($S486-AJ486)&lt;0,0,IF(AND(($S486-AK486)&gt;0,(AJ486-$R486)&gt;0),$V486/365*(AK486-AJ486+1),IF(AND(($S486-AK486)&lt;=0,(AJ486-$R486)&gt;0),$V486/365*($S486-AJ486+1),$V486/365*(AK486-$R486+1))))),0)</f>
        <v>0</v>
      </c>
      <c r="AM486" s="159">
        <f>AK486+1</f>
        <v>45809</v>
      </c>
      <c r="AN486" s="159">
        <f>AM486+29</f>
        <v>45838</v>
      </c>
      <c r="AO486" s="163">
        <f>IFERROR(IF(($R486-AN486)&gt;=0,0,IF(($S486-AM486)&lt;0,0,IF(AND(($S486-AN486)&gt;0,(AM486-$R486)&gt;0),$V486/365*(AN486-AM486+1),IF(AND(($S486-AN486)&lt;=0,(AM486-$R486)&gt;0),$V486/365*($S486-AM486+1),$V486/365*(AN486-$R486+1))))),0)</f>
        <v>0</v>
      </c>
      <c r="AP486" s="159">
        <f>AN486+1</f>
        <v>45839</v>
      </c>
      <c r="AQ486" s="159">
        <f>AP486+30</f>
        <v>45869</v>
      </c>
      <c r="AR486" s="163">
        <f>IFERROR(IF(($R486-AQ486)&gt;=0,0,IF(($S486-AP486)&lt;0,0,IF(AND(($S486-AQ486)&gt;0,(AP486-$R486)&gt;0),$V486/365*(AQ486-AP486+1),IF(AND(($S486-AQ486)&lt;=0,(AP486-$R486)&gt;0),$V486/365*($S486-AP486+1),$V486/365*(AQ486-$R486+1))))),0)</f>
        <v>0</v>
      </c>
      <c r="AS486" s="159">
        <f>AQ486+1</f>
        <v>45870</v>
      </c>
      <c r="AT486" s="159">
        <f>AS486+30</f>
        <v>45900</v>
      </c>
      <c r="AU486" s="163">
        <f>IFERROR(IF(($R486-AT486)&gt;=0,0,IF(($S486-AS486)&lt;0,0,IF(AND(($S486-AT486)&gt;0,(AS486-$R486)&gt;0),$V486/365*(AT486-AS486+1),IF(AND(($S486-AT486)&lt;=0,(AS486-$R486)&gt;0),$V486/365*($S486-AS486+1),$V486/365*(AT486-$R486+1))))),0)</f>
        <v>0</v>
      </c>
      <c r="AV486" s="159">
        <f>AT486+1</f>
        <v>45901</v>
      </c>
      <c r="AW486" s="159">
        <f>AV486+29</f>
        <v>45930</v>
      </c>
      <c r="AX486" s="163">
        <f>IFERROR(IF(($R486-AW486)&gt;=0,0,IF(($S486-AV486)&lt;0,0,IF(AND(($S486-AW486)&gt;0,(AV486-$R486)&gt;0),$V486/365*(AW486-AV486+1),IF(AND(($S486-AW486)&lt;=0,(AV486-$R486)&gt;0),$V486/365*($S486-AV486+1),$V486/365*(AW486-$R486+1))))),0)</f>
        <v>0</v>
      </c>
      <c r="AY486" s="159">
        <f>AW486+1</f>
        <v>45931</v>
      </c>
      <c r="AZ486" s="159">
        <f>AY486+30</f>
        <v>45961</v>
      </c>
      <c r="BA486" s="163">
        <f>IFERROR(IF(($R486-AZ486)&gt;=0,0,IF(($S486-AY486)&lt;0,0,IF(AND(($S486-AZ486)&gt;0,(AY486-$R486)&gt;0),$V486/365*(AZ486-AY486+1),IF(AND(($S486-AZ486)&lt;=0,(AY486-$R486)&gt;0),$V486/365*($S486-AY486+1),$V486/365*(AZ486-$R486+1))))),0)</f>
        <v>0</v>
      </c>
      <c r="BB486" s="159">
        <f>AZ486+1</f>
        <v>45962</v>
      </c>
      <c r="BC486" s="159">
        <f>BB486+29</f>
        <v>45991</v>
      </c>
      <c r="BD486" s="163">
        <f>IFERROR(IF(($R486-BC486)&gt;=0,0,IF(($S486-BB486)&lt;0,0,IF(AND(($S486-BC486)&gt;0,(BB486-$R486)&gt;0),$V486/365*(BC486-BB486+1),IF(AND(($S486-BC486)&lt;=0,(BB486-$R486)&gt;0),$V486/365*($S486-BB486+1),$V486/365*(BC486-$R486+1))))),0)</f>
        <v>0</v>
      </c>
      <c r="BE486" s="159">
        <f>BC486+1</f>
        <v>45992</v>
      </c>
      <c r="BF486" s="159">
        <f>BE486+30</f>
        <v>46022</v>
      </c>
      <c r="BG486" s="163">
        <f>IFERROR(IF(($R486-BF486)&gt;=0,0,IF(($S486-BE486)&lt;0,0,IF(AND(($S486-BF486)&gt;0,(BE486-$R486)&gt;0),$V486/365*(BF486-BE486+1),IF(AND(($S486-BF486)&lt;=0,(BE486-$R486)&gt;0),$V486/365*($S486-BE486+1),$V486/365*(BF486-$R486+1))))),0)</f>
        <v>0</v>
      </c>
      <c r="BH486" s="159">
        <v>46023</v>
      </c>
      <c r="BI486" s="159">
        <f>BH486+30</f>
        <v>46053</v>
      </c>
      <c r="BJ486" s="163">
        <f>IFERROR(IF(($R486-BI486)&gt;=0,0,IF(($S486-BH486)&lt;0,0,IF(AND(($S486-BI486)&gt;0,(BH486-$R486)&gt;0),$V486/365*(BI486-BH486+1),IF(AND(($S486-BI486)&lt;=0,(BH486-$R486)&gt;0),$V486/365*($S486-BH486+1),$V486/365*(BI486-$R486+1))))),0)</f>
        <v>0</v>
      </c>
      <c r="BK486" s="159">
        <f>BI486+1</f>
        <v>46054</v>
      </c>
      <c r="BL486" s="159">
        <f>BK486+27</f>
        <v>46081</v>
      </c>
      <c r="BM486" s="163">
        <f>IFERROR(IF(($R486-BL486)&gt;=0,0,IF(($S486-BK486)&lt;0,0,IF(AND(($S486-BL486)&gt;0,(BK486-$R486)&gt;0),$V486/365*(BL486-BK486+1),IF(AND(($S486-BL486)&lt;=0,(BK486-$R486)&gt;0),$V486/365*($S486-BK486+1),$V486/365*(BL486-$R486+1))))),0)</f>
        <v>0</v>
      </c>
      <c r="BN486" s="159">
        <f>BL486+1</f>
        <v>46082</v>
      </c>
      <c r="BO486" s="159">
        <f>BN486+30</f>
        <v>46112</v>
      </c>
      <c r="BP486" s="163">
        <f>IFERROR(IF(($R486-BO486)&gt;=0,0,IF(($S486-BN486)&lt;0,0,IF(AND(($S486-BO486)&gt;0,(BN486-$R486)&gt;0),$V486/365*(BO486-BN486+1),IF(AND(($S486-BO486)&lt;=0,(BN486-$R486)&gt;0),$V486/365*($S486-BN486+1),$V486/365*(BO486-$R486+1))))),0)</f>
        <v>0</v>
      </c>
      <c r="BQ486" s="159">
        <f>BO486+1</f>
        <v>46113</v>
      </c>
      <c r="BR486" s="159">
        <f>BQ486+29</f>
        <v>46142</v>
      </c>
      <c r="BS486" s="163">
        <f>IFERROR(IF(($R486-BR486)&gt;=0,0,IF(($S486-BQ486)&lt;0,0,IF(AND(($S486-BR486)&gt;0,(BQ486-$R486)&gt;0),$V486/365*(BR486-BQ486+1),IF(AND(($S486-BR486)&lt;=0,(BQ486-$R486)&gt;0),$V486/365*($S486-BQ486+1),$V486/365*(BR486-$R486+1))))),0)</f>
        <v>0</v>
      </c>
      <c r="BT486" s="159">
        <f>BR486+1</f>
        <v>46143</v>
      </c>
      <c r="BU486" s="159">
        <f>BT486+30</f>
        <v>46173</v>
      </c>
      <c r="BV486" s="163">
        <f>IFERROR(IF(($R486-BU486)&gt;=0,0,IF(($S486-BT486)&lt;0,0,IF(AND(($S486-BU486)&gt;0,(BT486-$R486)&gt;0),$V486/365*(BU486-BT486+1),IF(AND(($S486-BU486)&lt;=0,(BT486-$R486)&gt;0),$V486/365*($S486-BT486+1),$V486/365*(BU486-$R486+1))))),0)</f>
        <v>0</v>
      </c>
      <c r="BW486" s="159">
        <f>BU486+1</f>
        <v>46174</v>
      </c>
      <c r="BX486" s="159">
        <f>BW486+29</f>
        <v>46203</v>
      </c>
      <c r="BY486" s="163">
        <f>IFERROR(IF(($R486-BX486)&gt;=0,0,IF(($S486-BW486)&lt;0,0,IF(AND(($S486-BX486)&gt;0,(BW486-$R486)&gt;0),$V486/365*(BX486-BW486+1),IF(AND(($S486-BX486)&lt;=0,(BW486-$R486)&gt;0),$V486/365*($S486-BW486+1),$V486/365*(BX486-$R486+1))))),0)</f>
        <v>0</v>
      </c>
      <c r="BZ486" s="159">
        <f>BX486+1</f>
        <v>46204</v>
      </c>
      <c r="CA486" s="159">
        <f>BZ486+30</f>
        <v>46234</v>
      </c>
      <c r="CB486" s="163">
        <f>IFERROR(IF(($R486-CA486)&gt;=0,0,IF(($S486-BZ486)&lt;0,0,IF(AND(($S486-CA486)&gt;0,(BZ486-$R486)&gt;0),$V486/365*(CA486-BZ486+1),IF(AND(($S486-CA486)&lt;=0,(BZ486-$R486)&gt;0),$V486/365*($S486-BZ486+1),$V486/365*(CA486-$R486+1))))),0)</f>
        <v>0</v>
      </c>
      <c r="CC486" s="159">
        <f>CA486+1</f>
        <v>46235</v>
      </c>
      <c r="CD486" s="159">
        <f>CC486+30</f>
        <v>46265</v>
      </c>
      <c r="CE486" s="163">
        <f>IFERROR(IF(($R486-CD486)&gt;=0,0,IF(($S486-CC486)&lt;0,0,IF(AND(($S486-CD486)&gt;0,(CC486-$R486)&gt;0),$V486/365*(CD486-CC486+1),IF(AND(($S486-CD486)&lt;=0,(CC486-$R486)&gt;0),$V486/365*($S486-CC486+1),$V486/365*(CD486-$R486+1))))),0)</f>
        <v>0</v>
      </c>
      <c r="CF486" s="159">
        <f>CD486+1</f>
        <v>46266</v>
      </c>
      <c r="CG486" s="159">
        <f>CF486+29</f>
        <v>46295</v>
      </c>
      <c r="CH486" s="163">
        <f>IFERROR(IF(($R486-CG486)&gt;=0,0,IF(($S486-CF486)&lt;0,0,IF(AND(($S486-CG486)&gt;0,(CF486-$R486)&gt;0),$V486/365*(CG486-CF486+1),IF(AND(($S486-CG486)&lt;=0,(CF486-$R486)&gt;0),$V486/365*($S486-CF486+1),$V486/365*(CG486-$R486+1))))),0)</f>
        <v>0</v>
      </c>
      <c r="CI486" s="159">
        <f>CG486+1</f>
        <v>46296</v>
      </c>
      <c r="CJ486" s="159">
        <f>CI486+30</f>
        <v>46326</v>
      </c>
      <c r="CK486" s="163">
        <f>IFERROR(IF(($R486-CJ486)&gt;=0,0,IF(($S486-CI486)&lt;0,0,IF(AND(($S486-CJ486)&gt;0,(CI486-$R486)&gt;0),$V486/365*(CJ486-CI486+1),IF(AND(($S486-CJ486)&lt;=0,(CI486-$R486)&gt;0),$V486/365*($S486-CI486+1),$V486/365*(CJ486-$R486+1))))),0)</f>
        <v>0</v>
      </c>
      <c r="CL486" s="159">
        <f>CJ486+1</f>
        <v>46327</v>
      </c>
      <c r="CM486" s="159">
        <f>CL486+29</f>
        <v>46356</v>
      </c>
      <c r="CN486" s="163">
        <f>IFERROR(IF(($R486-CM486)&gt;=0,0,IF(($S486-CL486)&lt;0,0,IF(AND(($S486-CM486)&gt;0,(CL486-$R486)&gt;0),$V486/365*(CM486-CL486+1),IF(AND(($S486-CM486)&lt;=0,(CL486-$R486)&gt;0),$V486/365*($S486-CL486+1),$V486/365*(CM486-$R486+1))))),0)</f>
        <v>0</v>
      </c>
      <c r="CO486" s="159">
        <f>CM486+1</f>
        <v>46357</v>
      </c>
      <c r="CP486" s="159">
        <f>CO486+30</f>
        <v>46387</v>
      </c>
      <c r="CQ486" s="163">
        <f>IFERROR(IF(($R486-CP486)&gt;=0,0,IF(($S486-CO486)&lt;0,0,IF(AND(($S486-CP486)&gt;0,(CO486-$R486)&gt;0),$V486/365*(CP486-CO486+1),IF(AND(($S486-CP486)&lt;=0,(CO486-$R486)&gt;0),$V486/365*($S486-CO486+1),$V486/365*(CP486-$R486+1))))),0)</f>
        <v>0</v>
      </c>
    </row>
    <row r="487" s="85" customFormat="1" ht="24" customHeight="1" outlineLevel="3" spans="1:95">
      <c r="A487" s="124"/>
      <c r="B487" s="125"/>
      <c r="C487" s="126"/>
      <c r="D487" s="124"/>
      <c r="E487" s="125"/>
      <c r="F487" s="125"/>
      <c r="G487" s="125"/>
      <c r="H487" s="127"/>
      <c r="I487" s="127"/>
      <c r="J487" s="127">
        <f>Z487+AC487+AF487+AI487+AL487+AO487+AR487+AU487+AX487+BA487+BD487+BG487</f>
        <v>0</v>
      </c>
      <c r="K487" s="127">
        <f>K486+1</f>
        <v>4</v>
      </c>
      <c r="L487" s="152"/>
      <c r="M487" s="153">
        <f>IFERROR(VLOOKUP($L487,'2-2 引出数据_合同数据仓库'!$B$2:$BP$10000,3,FALSE),0)</f>
        <v>0</v>
      </c>
      <c r="N487" s="127"/>
      <c r="O487" s="153">
        <f>IFERROR(VLOOKUP((LEFT(VLOOKUP($L487,'2-2 引出数据_合同数据仓库'!$B$2:$BP$10000,64,FALSE),15)&amp;(RIGHT(VLOOKUP($L487,'2-2 引出数据_合同数据仓库'!$B$2:$BP$10000,64,FALSE),4)+1)),'2-2 引出数据_合同数据仓库'!$B$2:$BP$10000,3,FALSE),0)</f>
        <v>0</v>
      </c>
      <c r="P487" s="127"/>
      <c r="Q487" s="127">
        <f>IFERROR(VLOOKUP($L487,'2-2 引出数据_合同数据仓库'!$B$2:$BP$10000,28,FALSE),0)</f>
        <v>0</v>
      </c>
      <c r="R487" s="127">
        <f>IFERROR(VLOOKUP($L487,'2-2 引出数据_合同数据仓库'!$B$2:$BP$10000,29,FALSE),0)</f>
        <v>0</v>
      </c>
      <c r="S487" s="127">
        <f>IFERROR(VLOOKUP($L487,'2-2 引出数据_合同数据仓库'!$B$2:$BP$10000,4,FALSE),0)</f>
        <v>0</v>
      </c>
      <c r="T487" s="127"/>
      <c r="U487" s="127">
        <f>IFERROR(VLOOKUP($L487,'2-2 引出数据_合同数据仓库'!$B$2:$BP$10000,15,FALSE),0)</f>
        <v>0</v>
      </c>
      <c r="V487" s="127">
        <f>U487/(S487-R487+1)*365</f>
        <v>0</v>
      </c>
      <c r="W487" s="127"/>
      <c r="X487" s="159">
        <v>45658</v>
      </c>
      <c r="Y487" s="159">
        <f>X487+30</f>
        <v>45688</v>
      </c>
      <c r="Z487" s="163">
        <f>IFERROR(IF(($R487-Y487)&gt;=0,0,IF(($S487-X487)&lt;0,0,IF(AND(($S487-Y487)&gt;0,(X487-$R487)&gt;0),$V487/365*(Y487-X487+1),IF(AND(($S487-Y487)&lt;=0,(X487-$R487)&gt;0),$V487/365*($S487-X487+1),$V487/365*(Y487-$R487+1))))),0)</f>
        <v>0</v>
      </c>
      <c r="AA487" s="159">
        <f>Y487+1</f>
        <v>45689</v>
      </c>
      <c r="AB487" s="159">
        <f>AA487+27</f>
        <v>45716</v>
      </c>
      <c r="AC487" s="163">
        <f>IFERROR(IF(($R487-AB487)&gt;=0,0,IF(($S487-AA487)&lt;0,0,IF(AND(($S487-AB487)&gt;0,(AA487-$R487)&gt;0),$V487/365*(AB487-AA487+1),IF(AND(($S487-AB487)&lt;=0,(AA487-$R487)&gt;0),$V487/365*($S487-AA487+1),$V487/365*(AB487-$R487+1))))),0)</f>
        <v>0</v>
      </c>
      <c r="AD487" s="159">
        <f>AB487+1</f>
        <v>45717</v>
      </c>
      <c r="AE487" s="159">
        <f>AD487+30</f>
        <v>45747</v>
      </c>
      <c r="AF487" s="163">
        <f>IFERROR(IF(($R487-AE487)&gt;=0,0,IF(($S487-AD487)&lt;0,0,IF(AND(($S487-AE487)&gt;0,(AD487-$R487)&gt;0),$V487/365*(AE487-AD487+1),IF(AND(($S487-AE487)&lt;=0,(AD487-$R487)&gt;0),$V487/365*($S487-AD487+1),$V487/365*(AE487-$R487+1))))),0)</f>
        <v>0</v>
      </c>
      <c r="AG487" s="159">
        <f>AE487+1</f>
        <v>45748</v>
      </c>
      <c r="AH487" s="159">
        <f>AG487+29</f>
        <v>45777</v>
      </c>
      <c r="AI487" s="163">
        <f>IFERROR(IF(($R487-AH487)&gt;=0,0,IF(($S487-AG487)&lt;0,0,IF(AND(($S487-AH487)&gt;0,(AG487-$R487)&gt;0),$V487/365*(AH487-AG487+1),IF(AND(($S487-AH487)&lt;=0,(AG487-$R487)&gt;0),$V487/365*($S487-AG487+1),$V487/365*(AH487-$R487+1))))),0)</f>
        <v>0</v>
      </c>
      <c r="AJ487" s="159">
        <f>AH487+1</f>
        <v>45778</v>
      </c>
      <c r="AK487" s="159">
        <f>AJ487+30</f>
        <v>45808</v>
      </c>
      <c r="AL487" s="163">
        <f>IFERROR(IF(($R487-AK487)&gt;=0,0,IF(($S487-AJ487)&lt;0,0,IF(AND(($S487-AK487)&gt;0,(AJ487-$R487)&gt;0),$V487/365*(AK487-AJ487+1),IF(AND(($S487-AK487)&lt;=0,(AJ487-$R487)&gt;0),$V487/365*($S487-AJ487+1),$V487/365*(AK487-$R487+1))))),0)</f>
        <v>0</v>
      </c>
      <c r="AM487" s="159">
        <f>AK487+1</f>
        <v>45809</v>
      </c>
      <c r="AN487" s="159">
        <f>AM487+29</f>
        <v>45838</v>
      </c>
      <c r="AO487" s="163">
        <f>IFERROR(IF(($R487-AN487)&gt;=0,0,IF(($S487-AM487)&lt;0,0,IF(AND(($S487-AN487)&gt;0,(AM487-$R487)&gt;0),$V487/365*(AN487-AM487+1),IF(AND(($S487-AN487)&lt;=0,(AM487-$R487)&gt;0),$V487/365*($S487-AM487+1),$V487/365*(AN487-$R487+1))))),0)</f>
        <v>0</v>
      </c>
      <c r="AP487" s="159">
        <f>AN487+1</f>
        <v>45839</v>
      </c>
      <c r="AQ487" s="159">
        <f>AP487+30</f>
        <v>45869</v>
      </c>
      <c r="AR487" s="163">
        <f>IFERROR(IF(($R487-AQ487)&gt;=0,0,IF(($S487-AP487)&lt;0,0,IF(AND(($S487-AQ487)&gt;0,(AP487-$R487)&gt;0),$V487/365*(AQ487-AP487+1),IF(AND(($S487-AQ487)&lt;=0,(AP487-$R487)&gt;0),$V487/365*($S487-AP487+1),$V487/365*(AQ487-$R487+1))))),0)</f>
        <v>0</v>
      </c>
      <c r="AS487" s="159">
        <f>AQ487+1</f>
        <v>45870</v>
      </c>
      <c r="AT487" s="159">
        <f>AS487+30</f>
        <v>45900</v>
      </c>
      <c r="AU487" s="163">
        <f>IFERROR(IF(($R487-AT487)&gt;=0,0,IF(($S487-AS487)&lt;0,0,IF(AND(($S487-AT487)&gt;0,(AS487-$R487)&gt;0),$V487/365*(AT487-AS487+1),IF(AND(($S487-AT487)&lt;=0,(AS487-$R487)&gt;0),$V487/365*($S487-AS487+1),$V487/365*(AT487-$R487+1))))),0)</f>
        <v>0</v>
      </c>
      <c r="AV487" s="159">
        <f>AT487+1</f>
        <v>45901</v>
      </c>
      <c r="AW487" s="159">
        <f>AV487+29</f>
        <v>45930</v>
      </c>
      <c r="AX487" s="163">
        <f>IFERROR(IF(($R487-AW487)&gt;=0,0,IF(($S487-AV487)&lt;0,0,IF(AND(($S487-AW487)&gt;0,(AV487-$R487)&gt;0),$V487/365*(AW487-AV487+1),IF(AND(($S487-AW487)&lt;=0,(AV487-$R487)&gt;0),$V487/365*($S487-AV487+1),$V487/365*(AW487-$R487+1))))),0)</f>
        <v>0</v>
      </c>
      <c r="AY487" s="159">
        <f>AW487+1</f>
        <v>45931</v>
      </c>
      <c r="AZ487" s="159">
        <f>AY487+30</f>
        <v>45961</v>
      </c>
      <c r="BA487" s="163">
        <f>IFERROR(IF(($R487-AZ487)&gt;=0,0,IF(($S487-AY487)&lt;0,0,IF(AND(($S487-AZ487)&gt;0,(AY487-$R487)&gt;0),$V487/365*(AZ487-AY487+1),IF(AND(($S487-AZ487)&lt;=0,(AY487-$R487)&gt;0),$V487/365*($S487-AY487+1),$V487/365*(AZ487-$R487+1))))),0)</f>
        <v>0</v>
      </c>
      <c r="BB487" s="159">
        <f>AZ487+1</f>
        <v>45962</v>
      </c>
      <c r="BC487" s="159">
        <f>BB487+29</f>
        <v>45991</v>
      </c>
      <c r="BD487" s="163">
        <f>IFERROR(IF(($R487-BC487)&gt;=0,0,IF(($S487-BB487)&lt;0,0,IF(AND(($S487-BC487)&gt;0,(BB487-$R487)&gt;0),$V487/365*(BC487-BB487+1),IF(AND(($S487-BC487)&lt;=0,(BB487-$R487)&gt;0),$V487/365*($S487-BB487+1),$V487/365*(BC487-$R487+1))))),0)</f>
        <v>0</v>
      </c>
      <c r="BE487" s="159">
        <f>BC487+1</f>
        <v>45992</v>
      </c>
      <c r="BF487" s="159">
        <f>BE487+30</f>
        <v>46022</v>
      </c>
      <c r="BG487" s="163">
        <f>IFERROR(IF(($R487-BF487)&gt;=0,0,IF(($S487-BE487)&lt;0,0,IF(AND(($S487-BF487)&gt;0,(BE487-$R487)&gt;0),$V487/365*(BF487-BE487+1),IF(AND(($S487-BF487)&lt;=0,(BE487-$R487)&gt;0),$V487/365*($S487-BE487+1),$V487/365*(BF487-$R487+1))))),0)</f>
        <v>0</v>
      </c>
      <c r="BH487" s="159">
        <v>46023</v>
      </c>
      <c r="BI487" s="159">
        <f>BH487+30</f>
        <v>46053</v>
      </c>
      <c r="BJ487" s="163">
        <f>IFERROR(IF(($R487-BI487)&gt;=0,0,IF(($S487-BH487)&lt;0,0,IF(AND(($S487-BI487)&gt;0,(BH487-$R487)&gt;0),$V487/365*(BI487-BH487+1),IF(AND(($S487-BI487)&lt;=0,(BH487-$R487)&gt;0),$V487/365*($S487-BH487+1),$V487/365*(BI487-$R487+1))))),0)</f>
        <v>0</v>
      </c>
      <c r="BK487" s="159">
        <f>BI487+1</f>
        <v>46054</v>
      </c>
      <c r="BL487" s="159">
        <f>BK487+27</f>
        <v>46081</v>
      </c>
      <c r="BM487" s="163">
        <f>IFERROR(IF(($R487-BL487)&gt;=0,0,IF(($S487-BK487)&lt;0,0,IF(AND(($S487-BL487)&gt;0,(BK487-$R487)&gt;0),$V487/365*(BL487-BK487+1),IF(AND(($S487-BL487)&lt;=0,(BK487-$R487)&gt;0),$V487/365*($S487-BK487+1),$V487/365*(BL487-$R487+1))))),0)</f>
        <v>0</v>
      </c>
      <c r="BN487" s="159">
        <f>BL487+1</f>
        <v>46082</v>
      </c>
      <c r="BO487" s="159">
        <f>BN487+30</f>
        <v>46112</v>
      </c>
      <c r="BP487" s="163">
        <f>IFERROR(IF(($R487-BO487)&gt;=0,0,IF(($S487-BN487)&lt;0,0,IF(AND(($S487-BO487)&gt;0,(BN487-$R487)&gt;0),$V487/365*(BO487-BN487+1),IF(AND(($S487-BO487)&lt;=0,(BN487-$R487)&gt;0),$V487/365*($S487-BN487+1),$V487/365*(BO487-$R487+1))))),0)</f>
        <v>0</v>
      </c>
      <c r="BQ487" s="159">
        <f>BO487+1</f>
        <v>46113</v>
      </c>
      <c r="BR487" s="159">
        <f>BQ487+29</f>
        <v>46142</v>
      </c>
      <c r="BS487" s="163">
        <f>IFERROR(IF(($R487-BR487)&gt;=0,0,IF(($S487-BQ487)&lt;0,0,IF(AND(($S487-BR487)&gt;0,(BQ487-$R487)&gt;0),$V487/365*(BR487-BQ487+1),IF(AND(($S487-BR487)&lt;=0,(BQ487-$R487)&gt;0),$V487/365*($S487-BQ487+1),$V487/365*(BR487-$R487+1))))),0)</f>
        <v>0</v>
      </c>
      <c r="BT487" s="159">
        <f>BR487+1</f>
        <v>46143</v>
      </c>
      <c r="BU487" s="159">
        <f>BT487+30</f>
        <v>46173</v>
      </c>
      <c r="BV487" s="163">
        <f>IFERROR(IF(($R487-BU487)&gt;=0,0,IF(($S487-BT487)&lt;0,0,IF(AND(($S487-BU487)&gt;0,(BT487-$R487)&gt;0),$V487/365*(BU487-BT487+1),IF(AND(($S487-BU487)&lt;=0,(BT487-$R487)&gt;0),$V487/365*($S487-BT487+1),$V487/365*(BU487-$R487+1))))),0)</f>
        <v>0</v>
      </c>
      <c r="BW487" s="159">
        <f>BU487+1</f>
        <v>46174</v>
      </c>
      <c r="BX487" s="159">
        <f>BW487+29</f>
        <v>46203</v>
      </c>
      <c r="BY487" s="163">
        <f>IFERROR(IF(($R487-BX487)&gt;=0,0,IF(($S487-BW487)&lt;0,0,IF(AND(($S487-BX487)&gt;0,(BW487-$R487)&gt;0),$V487/365*(BX487-BW487+1),IF(AND(($S487-BX487)&lt;=0,(BW487-$R487)&gt;0),$V487/365*($S487-BW487+1),$V487/365*(BX487-$R487+1))))),0)</f>
        <v>0</v>
      </c>
      <c r="BZ487" s="159">
        <f>BX487+1</f>
        <v>46204</v>
      </c>
      <c r="CA487" s="159">
        <f>BZ487+30</f>
        <v>46234</v>
      </c>
      <c r="CB487" s="163">
        <f>IFERROR(IF(($R487-CA487)&gt;=0,0,IF(($S487-BZ487)&lt;0,0,IF(AND(($S487-CA487)&gt;0,(BZ487-$R487)&gt;0),$V487/365*(CA487-BZ487+1),IF(AND(($S487-CA487)&lt;=0,(BZ487-$R487)&gt;0),$V487/365*($S487-BZ487+1),$V487/365*(CA487-$R487+1))))),0)</f>
        <v>0</v>
      </c>
      <c r="CC487" s="159">
        <f>CA487+1</f>
        <v>46235</v>
      </c>
      <c r="CD487" s="159">
        <f>CC487+30</f>
        <v>46265</v>
      </c>
      <c r="CE487" s="163">
        <f>IFERROR(IF(($R487-CD487)&gt;=0,0,IF(($S487-CC487)&lt;0,0,IF(AND(($S487-CD487)&gt;0,(CC487-$R487)&gt;0),$V487/365*(CD487-CC487+1),IF(AND(($S487-CD487)&lt;=0,(CC487-$R487)&gt;0),$V487/365*($S487-CC487+1),$V487/365*(CD487-$R487+1))))),0)</f>
        <v>0</v>
      </c>
      <c r="CF487" s="159">
        <f>CD487+1</f>
        <v>46266</v>
      </c>
      <c r="CG487" s="159">
        <f>CF487+29</f>
        <v>46295</v>
      </c>
      <c r="CH487" s="163">
        <f>IFERROR(IF(($R487-CG487)&gt;=0,0,IF(($S487-CF487)&lt;0,0,IF(AND(($S487-CG487)&gt;0,(CF487-$R487)&gt;0),$V487/365*(CG487-CF487+1),IF(AND(($S487-CG487)&lt;=0,(CF487-$R487)&gt;0),$V487/365*($S487-CF487+1),$V487/365*(CG487-$R487+1))))),0)</f>
        <v>0</v>
      </c>
      <c r="CI487" s="159">
        <f>CG487+1</f>
        <v>46296</v>
      </c>
      <c r="CJ487" s="159">
        <f>CI487+30</f>
        <v>46326</v>
      </c>
      <c r="CK487" s="163">
        <f>IFERROR(IF(($R487-CJ487)&gt;=0,0,IF(($S487-CI487)&lt;0,0,IF(AND(($S487-CJ487)&gt;0,(CI487-$R487)&gt;0),$V487/365*(CJ487-CI487+1),IF(AND(($S487-CJ487)&lt;=0,(CI487-$R487)&gt;0),$V487/365*($S487-CI487+1),$V487/365*(CJ487-$R487+1))))),0)</f>
        <v>0</v>
      </c>
      <c r="CL487" s="159">
        <f>CJ487+1</f>
        <v>46327</v>
      </c>
      <c r="CM487" s="159">
        <f>CL487+29</f>
        <v>46356</v>
      </c>
      <c r="CN487" s="163">
        <f>IFERROR(IF(($R487-CM487)&gt;=0,0,IF(($S487-CL487)&lt;0,0,IF(AND(($S487-CM487)&gt;0,(CL487-$R487)&gt;0),$V487/365*(CM487-CL487+1),IF(AND(($S487-CM487)&lt;=0,(CL487-$R487)&gt;0),$V487/365*($S487-CL487+1),$V487/365*(CM487-$R487+1))))),0)</f>
        <v>0</v>
      </c>
      <c r="CO487" s="159">
        <f>CM487+1</f>
        <v>46357</v>
      </c>
      <c r="CP487" s="159">
        <f>CO487+30</f>
        <v>46387</v>
      </c>
      <c r="CQ487" s="163">
        <f>IFERROR(IF(($R487-CP487)&gt;=0,0,IF(($S487-CO487)&lt;0,0,IF(AND(($S487-CP487)&gt;0,(CO487-$R487)&gt;0),$V487/365*(CP487-CO487+1),IF(AND(($S487-CP487)&lt;=0,(CO487-$R487)&gt;0),$V487/365*($S487-CO487+1),$V487/365*(CP487-$R487+1))))),0)</f>
        <v>0</v>
      </c>
    </row>
    <row r="488" s="85" customFormat="1" ht="24" customHeight="1" outlineLevel="4" spans="1:95">
      <c r="A488" s="128" t="s">
        <v>2815</v>
      </c>
      <c r="B488" s="129"/>
      <c r="C488" s="129"/>
      <c r="D488" s="129"/>
      <c r="E488" s="129"/>
      <c r="F488" s="129"/>
      <c r="G488" s="130"/>
      <c r="H488" s="131"/>
      <c r="I488" s="131"/>
      <c r="J488" s="131"/>
      <c r="K488" s="131"/>
      <c r="L488" s="154"/>
      <c r="M488" s="154"/>
      <c r="N488" s="131"/>
      <c r="O488" s="131"/>
      <c r="P488" s="131"/>
      <c r="Q488" s="131"/>
      <c r="R488" s="131"/>
      <c r="S488" s="131"/>
      <c r="T488" s="131"/>
      <c r="U488" s="131"/>
      <c r="V488" s="131"/>
      <c r="W488" s="131"/>
      <c r="X488" s="131"/>
      <c r="Y488" s="131"/>
      <c r="Z488" s="131"/>
      <c r="AA488" s="131"/>
      <c r="AB488" s="131"/>
      <c r="AC488" s="131"/>
      <c r="AD488" s="131"/>
      <c r="AE488" s="131"/>
      <c r="AF488" s="131"/>
      <c r="AG488" s="131"/>
      <c r="AH488" s="131"/>
      <c r="AI488" s="131"/>
      <c r="AJ488" s="131"/>
      <c r="AK488" s="131"/>
      <c r="AL488" s="131"/>
      <c r="AM488" s="131"/>
      <c r="AN488" s="131"/>
      <c r="AO488" s="131"/>
      <c r="AP488" s="131"/>
      <c r="AQ488" s="131"/>
      <c r="AR488" s="131"/>
      <c r="AS488" s="131"/>
      <c r="AT488" s="131"/>
      <c r="AU488" s="131"/>
      <c r="AV488" s="131"/>
      <c r="AW488" s="131"/>
      <c r="AX488" s="131"/>
      <c r="AY488" s="131"/>
      <c r="AZ488" s="131"/>
      <c r="BA488" s="131"/>
      <c r="BB488" s="131"/>
      <c r="BC488" s="131"/>
      <c r="BD488" s="131"/>
      <c r="BE488" s="131"/>
      <c r="BF488" s="131"/>
      <c r="BG488" s="131"/>
      <c r="BH488" s="131"/>
      <c r="BI488" s="131"/>
      <c r="BJ488" s="131"/>
      <c r="BK488" s="131"/>
      <c r="BL488" s="131"/>
      <c r="BM488" s="131"/>
      <c r="BN488" s="131"/>
      <c r="BO488" s="131"/>
      <c r="BP488" s="131"/>
      <c r="BQ488" s="131"/>
      <c r="BR488" s="131"/>
      <c r="BS488" s="131"/>
      <c r="BT488" s="131"/>
      <c r="BU488" s="131"/>
      <c r="BV488" s="131"/>
      <c r="BW488" s="131"/>
      <c r="BX488" s="131"/>
      <c r="BY488" s="131"/>
      <c r="BZ488" s="131"/>
      <c r="CA488" s="131"/>
      <c r="CB488" s="131"/>
      <c r="CC488" s="131"/>
      <c r="CD488" s="131"/>
      <c r="CE488" s="131"/>
      <c r="CF488" s="131"/>
      <c r="CG488" s="131"/>
      <c r="CH488" s="131"/>
      <c r="CI488" s="131"/>
      <c r="CJ488" s="131"/>
      <c r="CK488" s="131"/>
      <c r="CL488" s="131"/>
      <c r="CM488" s="131"/>
      <c r="CN488" s="131"/>
      <c r="CO488" s="131"/>
      <c r="CP488" s="131"/>
      <c r="CQ488" s="131"/>
    </row>
    <row r="489" ht="24" customHeight="1" outlineLevel="2" spans="1:95">
      <c r="A489" s="49"/>
      <c r="B489" s="117" t="s">
        <v>793</v>
      </c>
      <c r="C489" s="118" t="s">
        <v>1572</v>
      </c>
      <c r="D489" s="49" t="s">
        <v>1573</v>
      </c>
      <c r="E489" s="117"/>
      <c r="F489" s="117"/>
      <c r="G489" s="117" t="s">
        <v>937</v>
      </c>
      <c r="H489" s="119">
        <f>X489+AA489+AD489+AG489+AJ489+AM489+AP489+AS489+AV489+AY489+BB489+BE489</f>
        <v>0</v>
      </c>
      <c r="I489" s="119">
        <f>Y489+AB489+AE489+AH489+AK489+AN489+AQ489+AT489+AW489+AZ489+BC489+BF489</f>
        <v>0</v>
      </c>
      <c r="J489" s="119">
        <f>Z489+AC489+AF489+AI489+AL489+AO489+AR489+AU489+AX489+BA489+BD489+BG489</f>
        <v>0</v>
      </c>
      <c r="K489" s="119"/>
      <c r="L489" s="150"/>
      <c r="M489" s="150"/>
      <c r="N489" s="119"/>
      <c r="O489" s="119"/>
      <c r="P489" s="119"/>
      <c r="Q489" s="119"/>
      <c r="R489" s="119"/>
      <c r="S489" s="119"/>
      <c r="T489" s="119"/>
      <c r="U489" s="119"/>
      <c r="V489" s="119"/>
      <c r="W489" s="119"/>
      <c r="X489" s="119">
        <f>VLOOKUP($C489,'1 预算编制表单'!$C:$BJ,27,FALSE)</f>
        <v>0</v>
      </c>
      <c r="Y489" s="119">
        <f>X489-Z489</f>
        <v>0</v>
      </c>
      <c r="Z489" s="119">
        <f>SUM(Z490:Z494)</f>
        <v>0</v>
      </c>
      <c r="AA489" s="119">
        <f>VLOOKUP($C489,'1 预算编制表单'!$C:$BJ,30,FALSE)</f>
        <v>0</v>
      </c>
      <c r="AB489" s="119">
        <f>AA489-AC489</f>
        <v>0</v>
      </c>
      <c r="AC489" s="119">
        <f>SUM(AC490:AC494)</f>
        <v>0</v>
      </c>
      <c r="AD489" s="119">
        <f>VLOOKUP($C489,'1 预算编制表单'!$C:$BJ,33,FALSE)</f>
        <v>0</v>
      </c>
      <c r="AE489" s="119">
        <f>AD489-AF489</f>
        <v>0</v>
      </c>
      <c r="AF489" s="119">
        <f>SUM(AF490:AF494)</f>
        <v>0</v>
      </c>
      <c r="AG489" s="119">
        <f>VLOOKUP($C489,'1 预算编制表单'!$C:$BJ,36,FALSE)</f>
        <v>0</v>
      </c>
      <c r="AH489" s="119">
        <f>AG489-AI489</f>
        <v>0</v>
      </c>
      <c r="AI489" s="119">
        <f>SUM(AI490:AI494)</f>
        <v>0</v>
      </c>
      <c r="AJ489" s="119">
        <f>VLOOKUP($C489,'1 预算编制表单'!$C:$BJ,39,FALSE)</f>
        <v>0</v>
      </c>
      <c r="AK489" s="119">
        <f>AJ489-AL489</f>
        <v>0</v>
      </c>
      <c r="AL489" s="119">
        <f>SUM(AL490:AL494)</f>
        <v>0</v>
      </c>
      <c r="AM489" s="119">
        <f>VLOOKUP($C489,'1 预算编制表单'!$C:$BJ,42,FALSE)</f>
        <v>0</v>
      </c>
      <c r="AN489" s="119">
        <f>AM489-AO489</f>
        <v>0</v>
      </c>
      <c r="AO489" s="119">
        <f>SUM(AO490:AO494)</f>
        <v>0</v>
      </c>
      <c r="AP489" s="119">
        <f>VLOOKUP($C489,'1 预算编制表单'!$C:$BJ,45,FALSE)</f>
        <v>0</v>
      </c>
      <c r="AQ489" s="119">
        <f>AP489-AR489</f>
        <v>0</v>
      </c>
      <c r="AR489" s="119">
        <f>SUM(AR490:AR494)</f>
        <v>0</v>
      </c>
      <c r="AS489" s="119">
        <f>VLOOKUP($C489,'1 预算编制表单'!$C:$BJ,48,FALSE)</f>
        <v>0</v>
      </c>
      <c r="AT489" s="119">
        <f>AS489-AU489</f>
        <v>0</v>
      </c>
      <c r="AU489" s="119">
        <f>SUM(AU490:AU494)</f>
        <v>0</v>
      </c>
      <c r="AV489" s="119">
        <f>VLOOKUP($C489,'1 预算编制表单'!$C:$BJ,51,FALSE)</f>
        <v>0</v>
      </c>
      <c r="AW489" s="119">
        <f>AV489-AX489</f>
        <v>0</v>
      </c>
      <c r="AX489" s="119">
        <f>SUM(AX490:AX494)</f>
        <v>0</v>
      </c>
      <c r="AY489" s="119">
        <f>VLOOKUP($C489,'1 预算编制表单'!$C:$BJ,54,FALSE)</f>
        <v>0</v>
      </c>
      <c r="AZ489" s="119">
        <f>AY489-BA489</f>
        <v>0</v>
      </c>
      <c r="BA489" s="119">
        <f>SUM(BA490:BA494)</f>
        <v>0</v>
      </c>
      <c r="BB489" s="119">
        <f>VLOOKUP($C489,'1 预算编制表单'!$C:$BJ,57,FALSE)</f>
        <v>0</v>
      </c>
      <c r="BC489" s="119">
        <f>BB489-BD489</f>
        <v>0</v>
      </c>
      <c r="BD489" s="119">
        <f>SUM(BD490:BD494)</f>
        <v>0</v>
      </c>
      <c r="BE489" s="119">
        <f>VLOOKUP($C489,'1 预算编制表单'!$C:$BJ,60,FALSE)</f>
        <v>0</v>
      </c>
      <c r="BF489" s="119">
        <f>BE489-BG489</f>
        <v>0</v>
      </c>
      <c r="BG489" s="119">
        <f>SUM(BG490:BG494)</f>
        <v>0</v>
      </c>
      <c r="BH489" s="119">
        <f>VLOOKUP($C489,'1 预算编制表单'!$C:$BJ,27,FALSE)</f>
        <v>0</v>
      </c>
      <c r="BI489" s="119">
        <f>BH489-BJ489</f>
        <v>0</v>
      </c>
      <c r="BJ489" s="119">
        <f>SUM(BJ490:BJ494)</f>
        <v>0</v>
      </c>
      <c r="BK489" s="119">
        <f>VLOOKUP($C489,'1 预算编制表单'!$C:$BJ,30,FALSE)</f>
        <v>0</v>
      </c>
      <c r="BL489" s="119">
        <f>BK489-BM489</f>
        <v>0</v>
      </c>
      <c r="BM489" s="119">
        <f>SUM(BM490:BM494)</f>
        <v>0</v>
      </c>
      <c r="BN489" s="119">
        <f>VLOOKUP($C489,'1 预算编制表单'!$C:$BJ,33,FALSE)</f>
        <v>0</v>
      </c>
      <c r="BO489" s="119">
        <f>BN489-BP489</f>
        <v>0</v>
      </c>
      <c r="BP489" s="119">
        <f>SUM(BP490:BP494)</f>
        <v>0</v>
      </c>
      <c r="BQ489" s="119">
        <f>VLOOKUP($C489,'1 预算编制表单'!$C:$BJ,36,FALSE)</f>
        <v>0</v>
      </c>
      <c r="BR489" s="119">
        <f>BQ489-BS489</f>
        <v>0</v>
      </c>
      <c r="BS489" s="119">
        <f>SUM(BS490:BS494)</f>
        <v>0</v>
      </c>
      <c r="BT489" s="119">
        <f>VLOOKUP($C489,'1 预算编制表单'!$C:$BJ,39,FALSE)</f>
        <v>0</v>
      </c>
      <c r="BU489" s="119">
        <f>BT489-BV489</f>
        <v>0</v>
      </c>
      <c r="BV489" s="119">
        <f>SUM(BV490:BV494)</f>
        <v>0</v>
      </c>
      <c r="BW489" s="119">
        <f>VLOOKUP($C489,'1 预算编制表单'!$C:$BJ,42,FALSE)</f>
        <v>0</v>
      </c>
      <c r="BX489" s="119">
        <f>BW489-BY489</f>
        <v>0</v>
      </c>
      <c r="BY489" s="119">
        <f>SUM(BY490:BY494)</f>
        <v>0</v>
      </c>
      <c r="BZ489" s="119">
        <f>VLOOKUP($C489,'1 预算编制表单'!$C:$BJ,45,FALSE)</f>
        <v>0</v>
      </c>
      <c r="CA489" s="119">
        <f>BZ489-CB489</f>
        <v>0</v>
      </c>
      <c r="CB489" s="119">
        <f>SUM(CB490:CB494)</f>
        <v>0</v>
      </c>
      <c r="CC489" s="119">
        <f>VLOOKUP($C489,'1 预算编制表单'!$C:$BJ,48,FALSE)</f>
        <v>0</v>
      </c>
      <c r="CD489" s="119">
        <f>CC489-CE489</f>
        <v>0</v>
      </c>
      <c r="CE489" s="119">
        <f>SUM(CE490:CE494)</f>
        <v>0</v>
      </c>
      <c r="CF489" s="119">
        <f>VLOOKUP($C489,'1 预算编制表单'!$C:$BJ,51,FALSE)</f>
        <v>0</v>
      </c>
      <c r="CG489" s="119">
        <f>CF489-CH489</f>
        <v>0</v>
      </c>
      <c r="CH489" s="119">
        <f>SUM(CH490:CH494)</f>
        <v>0</v>
      </c>
      <c r="CI489" s="119">
        <f>VLOOKUP($C489,'1 预算编制表单'!$C:$BJ,54,FALSE)</f>
        <v>0</v>
      </c>
      <c r="CJ489" s="119">
        <f>CI489-CK489</f>
        <v>0</v>
      </c>
      <c r="CK489" s="119">
        <f>SUM(CK490:CK494)</f>
        <v>0</v>
      </c>
      <c r="CL489" s="119">
        <f>VLOOKUP($C489,'1 预算编制表单'!$C:$BJ,57,FALSE)</f>
        <v>0</v>
      </c>
      <c r="CM489" s="119">
        <f>CL489-CN489</f>
        <v>0</v>
      </c>
      <c r="CN489" s="119">
        <f>SUM(CN490:CN494)</f>
        <v>0</v>
      </c>
      <c r="CO489" s="119">
        <f>VLOOKUP($C489,'1 预算编制表单'!$C:$BJ,60,FALSE)</f>
        <v>0</v>
      </c>
      <c r="CP489" s="119">
        <f>CO489-CQ489</f>
        <v>0</v>
      </c>
      <c r="CQ489" s="119">
        <f>SUM(CQ490:CQ494)</f>
        <v>0</v>
      </c>
    </row>
    <row r="490" s="85" customFormat="1" ht="24" customHeight="1" outlineLevel="3" spans="1:95">
      <c r="A490" s="124"/>
      <c r="B490" s="125"/>
      <c r="C490" s="126" t="s">
        <v>1574</v>
      </c>
      <c r="D490" s="124" t="s">
        <v>2876</v>
      </c>
      <c r="E490" s="125"/>
      <c r="F490" s="125"/>
      <c r="G490" s="125"/>
      <c r="H490" s="127"/>
      <c r="I490" s="127"/>
      <c r="J490" s="127">
        <f>Z490+AC490+AF490+AI490+AL490+AO490+AR490+AU490+AX490+BA490+BD490+BG490</f>
        <v>0</v>
      </c>
      <c r="K490" s="155"/>
      <c r="L490" s="156"/>
      <c r="M490" s="156"/>
      <c r="N490" s="155"/>
      <c r="O490" s="156"/>
      <c r="P490" s="155"/>
      <c r="Q490" s="155"/>
      <c r="R490" s="155"/>
      <c r="S490" s="155"/>
      <c r="T490" s="155"/>
      <c r="U490" s="155"/>
      <c r="V490" s="155"/>
      <c r="W490" s="127"/>
      <c r="X490" s="159"/>
      <c r="Y490" s="159"/>
      <c r="Z490" s="155">
        <f>报销单计算表!B19</f>
        <v>0</v>
      </c>
      <c r="AA490" s="164"/>
      <c r="AB490" s="164"/>
      <c r="AC490" s="155">
        <f>报销单计算表!C19</f>
        <v>0</v>
      </c>
      <c r="AD490" s="164"/>
      <c r="AE490" s="164"/>
      <c r="AF490" s="155">
        <f>报销单计算表!D19</f>
        <v>0</v>
      </c>
      <c r="AG490" s="159"/>
      <c r="AH490" s="159"/>
      <c r="AI490" s="155">
        <f>报销单计算表!E19</f>
        <v>0</v>
      </c>
      <c r="AJ490" s="164"/>
      <c r="AK490" s="164"/>
      <c r="AL490" s="155">
        <f>报销单计算表!F19</f>
        <v>0</v>
      </c>
      <c r="AM490" s="164"/>
      <c r="AN490" s="164"/>
      <c r="AO490" s="155">
        <f>报销单计算表!G19</f>
        <v>0</v>
      </c>
      <c r="AP490" s="159"/>
      <c r="AQ490" s="159"/>
      <c r="AR490" s="155">
        <f>报销单计算表!H19</f>
        <v>0</v>
      </c>
      <c r="AS490" s="164"/>
      <c r="AT490" s="164"/>
      <c r="AU490" s="155">
        <f>报销单计算表!I19</f>
        <v>0</v>
      </c>
      <c r="AV490" s="164"/>
      <c r="AW490" s="164"/>
      <c r="AX490" s="155">
        <f>报销单计算表!J19</f>
        <v>0</v>
      </c>
      <c r="AY490" s="159"/>
      <c r="AZ490" s="164"/>
      <c r="BA490" s="155">
        <f>报销单计算表!K19</f>
        <v>0</v>
      </c>
      <c r="BB490" s="164"/>
      <c r="BC490" s="164"/>
      <c r="BD490" s="155">
        <f>报销单计算表!L19</f>
        <v>0</v>
      </c>
      <c r="BE490" s="164"/>
      <c r="BF490" s="164"/>
      <c r="BG490" s="155">
        <f>报销单计算表!M19</f>
        <v>0</v>
      </c>
      <c r="BH490" s="164">
        <v>46023</v>
      </c>
      <c r="BI490" s="164">
        <f>BH490+30</f>
        <v>46053</v>
      </c>
      <c r="BJ490" s="155">
        <f>IFERROR(IF(($R490-BI490)&gt;=0,0,IF(($S490-BH490)&lt;0,0,IF(AND(($S490-BI490)&gt;0,(BH490-$R490)&gt;0),$V490/365*(BI490-BH490+1),IF(AND(($S490-BI490)&lt;=0,(BH490-$R490)&gt;0),$V490/365*($S490-BH490+1),$V490/365*(BI490-$R490+1))))),0)</f>
        <v>0</v>
      </c>
      <c r="BK490" s="159">
        <f>BI490+1</f>
        <v>46054</v>
      </c>
      <c r="BL490" s="159">
        <f>BK490+27</f>
        <v>46081</v>
      </c>
      <c r="BM490" s="168">
        <f>IFERROR(IF(($R490-BL490)&gt;=0,0,IF(($S490-BK490)&lt;0,0,IF(AND(($S490-BL490)&gt;0,(BK490-$R490)&gt;0),$V490/365*(BL490-BK490+1),IF(AND(($S490-BL490)&lt;=0,(BK490-$R490)&gt;0),$V490/365*($S490-BK490+1),$V490/365*(BL490-$R490+1))))),0)</f>
        <v>0</v>
      </c>
      <c r="BN490" s="159">
        <f>BL490+1</f>
        <v>46082</v>
      </c>
      <c r="BO490" s="159">
        <f>BN490+30</f>
        <v>46112</v>
      </c>
      <c r="BP490" s="168">
        <f>IFERROR(IF(($R490-BO490)&gt;=0,0,IF(($S490-BN490)&lt;0,0,IF(AND(($S490-BO490)&gt;0,(BN490-$R490)&gt;0),$V490/365*(BO490-BN490+1),IF(AND(($S490-BO490)&lt;=0,(BN490-$R490)&gt;0),$V490/365*($S490-BN490+1),$V490/365*(BO490-$R490+1))))),0)</f>
        <v>0</v>
      </c>
      <c r="BQ490" s="159">
        <f>BO490+1</f>
        <v>46113</v>
      </c>
      <c r="BR490" s="159">
        <f>BQ490+29</f>
        <v>46142</v>
      </c>
      <c r="BS490" s="168">
        <f>IFERROR(IF(($R490-BR490)&gt;=0,0,IF(($S490-BQ490)&lt;0,0,IF(AND(($S490-BR490)&gt;0,(BQ490-$R490)&gt;0),$V490/365*(BR490-BQ490+1),IF(AND(($S490-BR490)&lt;=0,(BQ490-$R490)&gt;0),$V490/365*($S490-BQ490+1),$V490/365*(BR490-$R490+1))))),0)</f>
        <v>0</v>
      </c>
      <c r="BT490" s="159">
        <f>BR490+1</f>
        <v>46143</v>
      </c>
      <c r="BU490" s="159">
        <f>BT490+30</f>
        <v>46173</v>
      </c>
      <c r="BV490" s="168">
        <f>IFERROR(IF(($R490-BU490)&gt;=0,0,IF(($S490-BT490)&lt;0,0,IF(AND(($S490-BU490)&gt;0,(BT490-$R490)&gt;0),$V490/365*(BU490-BT490+1),IF(AND(($S490-BU490)&lt;=0,(BT490-$R490)&gt;0),$V490/365*($S490-BT490+1),$V490/365*(BU490-$R490+1))))),0)</f>
        <v>0</v>
      </c>
      <c r="BW490" s="159">
        <f>BU490+1</f>
        <v>46174</v>
      </c>
      <c r="BX490" s="159">
        <f>BW490+29</f>
        <v>46203</v>
      </c>
      <c r="BY490" s="168">
        <f>IFERROR(IF(($R490-BX490)&gt;=0,0,IF(($S490-BW490)&lt;0,0,IF(AND(($S490-BX490)&gt;0,(BW490-$R490)&gt;0),$V490/365*(BX490-BW490+1),IF(AND(($S490-BX490)&lt;=0,(BW490-$R490)&gt;0),$V490/365*($S490-BW490+1),$V490/365*(BX490-$R490+1))))),0)</f>
        <v>0</v>
      </c>
      <c r="BZ490" s="159">
        <f>BX490+1</f>
        <v>46204</v>
      </c>
      <c r="CA490" s="159">
        <f>BZ490+30</f>
        <v>46234</v>
      </c>
      <c r="CB490" s="168">
        <f>IFERROR(IF(($R490-CA490)&gt;=0,0,IF(($S490-BZ490)&lt;0,0,IF(AND(($S490-CA490)&gt;0,(BZ490-$R490)&gt;0),$V490/365*(CA490-BZ490+1),IF(AND(($S490-CA490)&lt;=0,(BZ490-$R490)&gt;0),$V490/365*($S490-BZ490+1),$V490/365*(CA490-$R490+1))))),0)</f>
        <v>0</v>
      </c>
      <c r="CC490" s="159">
        <f>CA490+1</f>
        <v>46235</v>
      </c>
      <c r="CD490" s="159">
        <f>CC490+30</f>
        <v>46265</v>
      </c>
      <c r="CE490" s="168">
        <f>IFERROR(IF(($R490-CD490)&gt;=0,0,IF(($S490-CC490)&lt;0,0,IF(AND(($S490-CD490)&gt;0,(CC490-$R490)&gt;0),$V490/365*(CD490-CC490+1),IF(AND(($S490-CD490)&lt;=0,(CC490-$R490)&gt;0),$V490/365*($S490-CC490+1),$V490/365*(CD490-$R490+1))))),0)</f>
        <v>0</v>
      </c>
      <c r="CF490" s="159">
        <f>CD490+1</f>
        <v>46266</v>
      </c>
      <c r="CG490" s="159">
        <f>CF490+29</f>
        <v>46295</v>
      </c>
      <c r="CH490" s="168">
        <f>IFERROR(IF(($R490-CG490)&gt;=0,0,IF(($S490-CF490)&lt;0,0,IF(AND(($S490-CG490)&gt;0,(CF490-$R490)&gt;0),$V490/365*(CG490-CF490+1),IF(AND(($S490-CG490)&lt;=0,(CF490-$R490)&gt;0),$V490/365*($S490-CF490+1),$V490/365*(CG490-$R490+1))))),0)</f>
        <v>0</v>
      </c>
      <c r="CI490" s="159">
        <f>CG490+1</f>
        <v>46296</v>
      </c>
      <c r="CJ490" s="159">
        <f>CI490+30</f>
        <v>46326</v>
      </c>
      <c r="CK490" s="168">
        <f>IFERROR(IF(($R490-CJ490)&gt;=0,0,IF(($S490-CI490)&lt;0,0,IF(AND(($S490-CJ490)&gt;0,(CI490-$R490)&gt;0),$V490/365*(CJ490-CI490+1),IF(AND(($S490-CJ490)&lt;=0,(CI490-$R490)&gt;0),$V490/365*($S490-CI490+1),$V490/365*(CJ490-$R490+1))))),0)</f>
        <v>0</v>
      </c>
      <c r="CL490" s="159">
        <f>CJ490+1</f>
        <v>46327</v>
      </c>
      <c r="CM490" s="159">
        <f>CL490+29</f>
        <v>46356</v>
      </c>
      <c r="CN490" s="168">
        <f>IFERROR(IF(($R490-CM490)&gt;=0,0,IF(($S490-CL490)&lt;0,0,IF(AND(($S490-CM490)&gt;0,(CL490-$R490)&gt;0),$V490/365*(CM490-CL490+1),IF(AND(($S490-CM490)&lt;=0,(CL490-$R490)&gt;0),$V490/365*($S490-CL490+1),$V490/365*(CM490-$R490+1))))),0)</f>
        <v>0</v>
      </c>
      <c r="CO490" s="159">
        <f>CM490+1</f>
        <v>46357</v>
      </c>
      <c r="CP490" s="159">
        <f>CO490+30</f>
        <v>46387</v>
      </c>
      <c r="CQ490" s="168">
        <f>IFERROR(IF(($R490-CP490)&gt;=0,0,IF(($S490-CO490)&lt;0,0,IF(AND(($S490-CP490)&gt;0,(CO490-$R490)&gt;0),$V490/365*(CP490-CO490+1),IF(AND(($S490-CP490)&lt;=0,(CO490-$R490)&gt;0),$V490/365*($S490-CO490+1),$V490/365*(CP490-$R490+1))))),0)</f>
        <v>0</v>
      </c>
    </row>
    <row r="491" s="85" customFormat="1" ht="24" customHeight="1" outlineLevel="3" spans="1:95">
      <c r="A491" s="124"/>
      <c r="B491" s="125"/>
      <c r="C491" s="126"/>
      <c r="D491" s="124"/>
      <c r="E491" s="125"/>
      <c r="F491" s="125"/>
      <c r="G491" s="125"/>
      <c r="H491" s="127"/>
      <c r="I491" s="127"/>
      <c r="J491" s="127">
        <f>Z491+AC491+AF491+AI491+AL491+AO491+AR491+AU491+AX491+BA491+BD491+BG491</f>
        <v>0</v>
      </c>
      <c r="K491" s="127">
        <f>K490+1</f>
        <v>1</v>
      </c>
      <c r="L491" s="152"/>
      <c r="M491" s="153">
        <f>IFERROR(VLOOKUP($L491,'2-2 引出数据_合同数据仓库'!$B$2:$BP$10000,3,FALSE),0)</f>
        <v>0</v>
      </c>
      <c r="N491" s="127"/>
      <c r="O491" s="153">
        <f>IFERROR(VLOOKUP((LEFT(VLOOKUP($L491,'2-2 引出数据_合同数据仓库'!$B$2:$BP$10000,64,FALSE),15)&amp;(RIGHT(VLOOKUP($L491,'2-2 引出数据_合同数据仓库'!$B$2:$BP$10000,64,FALSE),4)+1)),'2-2 引出数据_合同数据仓库'!$B$2:$BP$10000,3,FALSE),0)</f>
        <v>0</v>
      </c>
      <c r="P491" s="127"/>
      <c r="Q491" s="127">
        <f>IFERROR(VLOOKUP($L491,'2-2 引出数据_合同数据仓库'!$B$2:$BP$10000,28,FALSE),0)</f>
        <v>0</v>
      </c>
      <c r="R491" s="127">
        <f>IFERROR(VLOOKUP($L491,'2-2 引出数据_合同数据仓库'!$B$2:$BP$10000,29,FALSE),0)</f>
        <v>0</v>
      </c>
      <c r="S491" s="127">
        <f>IFERROR(VLOOKUP($L491,'2-2 引出数据_合同数据仓库'!$B$2:$BP$10000,4,FALSE),0)</f>
        <v>0</v>
      </c>
      <c r="T491" s="127"/>
      <c r="U491" s="127">
        <f>IFERROR(VLOOKUP($L491,'2-2 引出数据_合同数据仓库'!$B$2:$BP$10000,15,FALSE),0)</f>
        <v>0</v>
      </c>
      <c r="V491" s="127">
        <f>U491/(S491-R491+1)*365</f>
        <v>0</v>
      </c>
      <c r="W491" s="127"/>
      <c r="X491" s="159">
        <v>45658</v>
      </c>
      <c r="Y491" s="159">
        <f>X491+30</f>
        <v>45688</v>
      </c>
      <c r="Z491" s="163">
        <f>IFERROR(IF(($R491-Y491)&gt;=0,0,IF(($S491-X491)&lt;0,0,IF(AND(($S491-Y491)&gt;0,(X491-$R491)&gt;0),$V491/365*(Y491-X491+1),IF(AND(($S491-Y491)&lt;=0,(X491-$R491)&gt;0),$V491/365*($S491-X491+1),$V491/365*(Y491-$R491+1))))),0)</f>
        <v>0</v>
      </c>
      <c r="AA491" s="159">
        <f>Y491+1</f>
        <v>45689</v>
      </c>
      <c r="AB491" s="159">
        <f>AA491+27</f>
        <v>45716</v>
      </c>
      <c r="AC491" s="163">
        <f>IFERROR(IF(($R491-AB491)&gt;=0,0,IF(($S491-AA491)&lt;0,0,IF(AND(($S491-AB491)&gt;0,(AA491-$R491)&gt;0),$V491/365*(AB491-AA491+1),IF(AND(($S491-AB491)&lt;=0,(AA491-$R491)&gt;0),$V491/365*($S491-AA491+1),$V491/365*(AB491-$R491+1))))),0)</f>
        <v>0</v>
      </c>
      <c r="AD491" s="159">
        <f>AB491+1</f>
        <v>45717</v>
      </c>
      <c r="AE491" s="159">
        <f>AD491+30</f>
        <v>45747</v>
      </c>
      <c r="AF491" s="163">
        <f>IFERROR(IF(($R491-AE491)&gt;=0,0,IF(($S491-AD491)&lt;0,0,IF(AND(($S491-AE491)&gt;0,(AD491-$R491)&gt;0),$V491/365*(AE491-AD491+1),IF(AND(($S491-AE491)&lt;=0,(AD491-$R491)&gt;0),$V491/365*($S491-AD491+1),$V491/365*(AE491-$R491+1))))),0)</f>
        <v>0</v>
      </c>
      <c r="AG491" s="159">
        <f>AE491+1</f>
        <v>45748</v>
      </c>
      <c r="AH491" s="159">
        <f>AG491+29</f>
        <v>45777</v>
      </c>
      <c r="AI491" s="163">
        <f>IFERROR(IF(($R491-AH491)&gt;=0,0,IF(($S491-AG491)&lt;0,0,IF(AND(($S491-AH491)&gt;0,(AG491-$R491)&gt;0),$V491/365*(AH491-AG491+1),IF(AND(($S491-AH491)&lt;=0,(AG491-$R491)&gt;0),$V491/365*($S491-AG491+1),$V491/365*(AH491-$R491+1))))),0)</f>
        <v>0</v>
      </c>
      <c r="AJ491" s="159">
        <f>AH491+1</f>
        <v>45778</v>
      </c>
      <c r="AK491" s="159">
        <f>AJ491+30</f>
        <v>45808</v>
      </c>
      <c r="AL491" s="163">
        <f>IFERROR(IF(($R491-AK491)&gt;=0,0,IF(($S491-AJ491)&lt;0,0,IF(AND(($S491-AK491)&gt;0,(AJ491-$R491)&gt;0),$V491/365*(AK491-AJ491+1),IF(AND(($S491-AK491)&lt;=0,(AJ491-$R491)&gt;0),$V491/365*($S491-AJ491+1),$V491/365*(AK491-$R491+1))))),0)</f>
        <v>0</v>
      </c>
      <c r="AM491" s="159">
        <f>AK491+1</f>
        <v>45809</v>
      </c>
      <c r="AN491" s="159">
        <f>AM491+29</f>
        <v>45838</v>
      </c>
      <c r="AO491" s="163">
        <f>IFERROR(IF(($R491-AN491)&gt;=0,0,IF(($S491-AM491)&lt;0,0,IF(AND(($S491-AN491)&gt;0,(AM491-$R491)&gt;0),$V491/365*(AN491-AM491+1),IF(AND(($S491-AN491)&lt;=0,(AM491-$R491)&gt;0),$V491/365*($S491-AM491+1),$V491/365*(AN491-$R491+1))))),0)</f>
        <v>0</v>
      </c>
      <c r="AP491" s="159">
        <f>AN491+1</f>
        <v>45839</v>
      </c>
      <c r="AQ491" s="159">
        <f>AP491+30</f>
        <v>45869</v>
      </c>
      <c r="AR491" s="163">
        <f>IFERROR(IF(($R491-AQ491)&gt;=0,0,IF(($S491-AP491)&lt;0,0,IF(AND(($S491-AQ491)&gt;0,(AP491-$R491)&gt;0),$V491/365*(AQ491-AP491+1),IF(AND(($S491-AQ491)&lt;=0,(AP491-$R491)&gt;0),$V491/365*($S491-AP491+1),$V491/365*(AQ491-$R491+1))))),0)</f>
        <v>0</v>
      </c>
      <c r="AS491" s="159">
        <f>AQ491+1</f>
        <v>45870</v>
      </c>
      <c r="AT491" s="159">
        <f>AS491+30</f>
        <v>45900</v>
      </c>
      <c r="AU491" s="163">
        <f>IFERROR(IF(($R491-AT491)&gt;=0,0,IF(($S491-AS491)&lt;0,0,IF(AND(($S491-AT491)&gt;0,(AS491-$R491)&gt;0),$V491/365*(AT491-AS491+1),IF(AND(($S491-AT491)&lt;=0,(AS491-$R491)&gt;0),$V491/365*($S491-AS491+1),$V491/365*(AT491-$R491+1))))),0)</f>
        <v>0</v>
      </c>
      <c r="AV491" s="159">
        <f>AT491+1</f>
        <v>45901</v>
      </c>
      <c r="AW491" s="159">
        <f>AV491+29</f>
        <v>45930</v>
      </c>
      <c r="AX491" s="163">
        <f>IFERROR(IF(($R491-AW491)&gt;=0,0,IF(($S491-AV491)&lt;0,0,IF(AND(($S491-AW491)&gt;0,(AV491-$R491)&gt;0),$V491/365*(AW491-AV491+1),IF(AND(($S491-AW491)&lt;=0,(AV491-$R491)&gt;0),$V491/365*($S491-AV491+1),$V491/365*(AW491-$R491+1))))),0)</f>
        <v>0</v>
      </c>
      <c r="AY491" s="159">
        <f>AW491+1</f>
        <v>45931</v>
      </c>
      <c r="AZ491" s="159">
        <f>AY491+30</f>
        <v>45961</v>
      </c>
      <c r="BA491" s="163">
        <f>IFERROR(IF(($R491-AZ491)&gt;=0,0,IF(($S491-AY491)&lt;0,0,IF(AND(($S491-AZ491)&gt;0,(AY491-$R491)&gt;0),$V491/365*(AZ491-AY491+1),IF(AND(($S491-AZ491)&lt;=0,(AY491-$R491)&gt;0),$V491/365*($S491-AY491+1),$V491/365*(AZ491-$R491+1))))),0)</f>
        <v>0</v>
      </c>
      <c r="BB491" s="159">
        <f>AZ491+1</f>
        <v>45962</v>
      </c>
      <c r="BC491" s="159">
        <f>BB491+29</f>
        <v>45991</v>
      </c>
      <c r="BD491" s="163">
        <f>IFERROR(IF(($R491-BC491)&gt;=0,0,IF(($S491-BB491)&lt;0,0,IF(AND(($S491-BC491)&gt;0,(BB491-$R491)&gt;0),$V491/365*(BC491-BB491+1),IF(AND(($S491-BC491)&lt;=0,(BB491-$R491)&gt;0),$V491/365*($S491-BB491+1),$V491/365*(BC491-$R491+1))))),0)</f>
        <v>0</v>
      </c>
      <c r="BE491" s="159">
        <f>BC491+1</f>
        <v>45992</v>
      </c>
      <c r="BF491" s="159">
        <f>BE491+30</f>
        <v>46022</v>
      </c>
      <c r="BG491" s="163">
        <f>IFERROR(IF(($R491-BF491)&gt;=0,0,IF(($S491-BE491)&lt;0,0,IF(AND(($S491-BF491)&gt;0,(BE491-$R491)&gt;0),$V491/365*(BF491-BE491+1),IF(AND(($S491-BF491)&lt;=0,(BE491-$R491)&gt;0),$V491/365*($S491-BE491+1),$V491/365*(BF491-$R491+1))))),0)</f>
        <v>0</v>
      </c>
      <c r="BH491" s="159">
        <v>46023</v>
      </c>
      <c r="BI491" s="159">
        <f>BH491+30</f>
        <v>46053</v>
      </c>
      <c r="BJ491" s="163">
        <f>IFERROR(IF(($R491-BI491)&gt;=0,0,IF(($S491-BH491)&lt;0,0,IF(AND(($S491-BI491)&gt;0,(BH491-$R491)&gt;0),$V491/365*(BI491-BH491+1),IF(AND(($S491-BI491)&lt;=0,(BH491-$R491)&gt;0),$V491/365*($S491-BH491+1),$V491/365*(BI491-$R491+1))))),0)</f>
        <v>0</v>
      </c>
      <c r="BK491" s="159">
        <f>BI491+1</f>
        <v>46054</v>
      </c>
      <c r="BL491" s="159">
        <f>BK491+27</f>
        <v>46081</v>
      </c>
      <c r="BM491" s="163">
        <f>IFERROR(IF(($R491-BL491)&gt;=0,0,IF(($S491-BK491)&lt;0,0,IF(AND(($S491-BL491)&gt;0,(BK491-$R491)&gt;0),$V491/365*(BL491-BK491+1),IF(AND(($S491-BL491)&lt;=0,(BK491-$R491)&gt;0),$V491/365*($S491-BK491+1),$V491/365*(BL491-$R491+1))))),0)</f>
        <v>0</v>
      </c>
      <c r="BN491" s="159">
        <f>BL491+1</f>
        <v>46082</v>
      </c>
      <c r="BO491" s="159">
        <f>BN491+30</f>
        <v>46112</v>
      </c>
      <c r="BP491" s="163">
        <f>IFERROR(IF(($R491-BO491)&gt;=0,0,IF(($S491-BN491)&lt;0,0,IF(AND(($S491-BO491)&gt;0,(BN491-$R491)&gt;0),$V491/365*(BO491-BN491+1),IF(AND(($S491-BO491)&lt;=0,(BN491-$R491)&gt;0),$V491/365*($S491-BN491+1),$V491/365*(BO491-$R491+1))))),0)</f>
        <v>0</v>
      </c>
      <c r="BQ491" s="159">
        <f>BO491+1</f>
        <v>46113</v>
      </c>
      <c r="BR491" s="159">
        <f>BQ491+29</f>
        <v>46142</v>
      </c>
      <c r="BS491" s="163">
        <f>IFERROR(IF(($R491-BR491)&gt;=0,0,IF(($S491-BQ491)&lt;0,0,IF(AND(($S491-BR491)&gt;0,(BQ491-$R491)&gt;0),$V491/365*(BR491-BQ491+1),IF(AND(($S491-BR491)&lt;=0,(BQ491-$R491)&gt;0),$V491/365*($S491-BQ491+1),$V491/365*(BR491-$R491+1))))),0)</f>
        <v>0</v>
      </c>
      <c r="BT491" s="159">
        <f>BR491+1</f>
        <v>46143</v>
      </c>
      <c r="BU491" s="159">
        <f>BT491+30</f>
        <v>46173</v>
      </c>
      <c r="BV491" s="163">
        <f>IFERROR(IF(($R491-BU491)&gt;=0,0,IF(($S491-BT491)&lt;0,0,IF(AND(($S491-BU491)&gt;0,(BT491-$R491)&gt;0),$V491/365*(BU491-BT491+1),IF(AND(($S491-BU491)&lt;=0,(BT491-$R491)&gt;0),$V491/365*($S491-BT491+1),$V491/365*(BU491-$R491+1))))),0)</f>
        <v>0</v>
      </c>
      <c r="BW491" s="159">
        <f>BU491+1</f>
        <v>46174</v>
      </c>
      <c r="BX491" s="159">
        <f>BW491+29</f>
        <v>46203</v>
      </c>
      <c r="BY491" s="163">
        <f>IFERROR(IF(($R491-BX491)&gt;=0,0,IF(($S491-BW491)&lt;0,0,IF(AND(($S491-BX491)&gt;0,(BW491-$R491)&gt;0),$V491/365*(BX491-BW491+1),IF(AND(($S491-BX491)&lt;=0,(BW491-$R491)&gt;0),$V491/365*($S491-BW491+1),$V491/365*(BX491-$R491+1))))),0)</f>
        <v>0</v>
      </c>
      <c r="BZ491" s="159">
        <f>BX491+1</f>
        <v>46204</v>
      </c>
      <c r="CA491" s="159">
        <f>BZ491+30</f>
        <v>46234</v>
      </c>
      <c r="CB491" s="163">
        <f>IFERROR(IF(($R491-CA491)&gt;=0,0,IF(($S491-BZ491)&lt;0,0,IF(AND(($S491-CA491)&gt;0,(BZ491-$R491)&gt;0),$V491/365*(CA491-BZ491+1),IF(AND(($S491-CA491)&lt;=0,(BZ491-$R491)&gt;0),$V491/365*($S491-BZ491+1),$V491/365*(CA491-$R491+1))))),0)</f>
        <v>0</v>
      </c>
      <c r="CC491" s="159">
        <f>CA491+1</f>
        <v>46235</v>
      </c>
      <c r="CD491" s="159">
        <f>CC491+30</f>
        <v>46265</v>
      </c>
      <c r="CE491" s="163">
        <f>IFERROR(IF(($R491-CD491)&gt;=0,0,IF(($S491-CC491)&lt;0,0,IF(AND(($S491-CD491)&gt;0,(CC491-$R491)&gt;0),$V491/365*(CD491-CC491+1),IF(AND(($S491-CD491)&lt;=0,(CC491-$R491)&gt;0),$V491/365*($S491-CC491+1),$V491/365*(CD491-$R491+1))))),0)</f>
        <v>0</v>
      </c>
      <c r="CF491" s="159">
        <f>CD491+1</f>
        <v>46266</v>
      </c>
      <c r="CG491" s="159">
        <f>CF491+29</f>
        <v>46295</v>
      </c>
      <c r="CH491" s="163">
        <f>IFERROR(IF(($R491-CG491)&gt;=0,0,IF(($S491-CF491)&lt;0,0,IF(AND(($S491-CG491)&gt;0,(CF491-$R491)&gt;0),$V491/365*(CG491-CF491+1),IF(AND(($S491-CG491)&lt;=0,(CF491-$R491)&gt;0),$V491/365*($S491-CF491+1),$V491/365*(CG491-$R491+1))))),0)</f>
        <v>0</v>
      </c>
      <c r="CI491" s="159">
        <f>CG491+1</f>
        <v>46296</v>
      </c>
      <c r="CJ491" s="159">
        <f>CI491+30</f>
        <v>46326</v>
      </c>
      <c r="CK491" s="163">
        <f>IFERROR(IF(($R491-CJ491)&gt;=0,0,IF(($S491-CI491)&lt;0,0,IF(AND(($S491-CJ491)&gt;0,(CI491-$R491)&gt;0),$V491/365*(CJ491-CI491+1),IF(AND(($S491-CJ491)&lt;=0,(CI491-$R491)&gt;0),$V491/365*($S491-CI491+1),$V491/365*(CJ491-$R491+1))))),0)</f>
        <v>0</v>
      </c>
      <c r="CL491" s="159">
        <f>CJ491+1</f>
        <v>46327</v>
      </c>
      <c r="CM491" s="159">
        <f>CL491+29</f>
        <v>46356</v>
      </c>
      <c r="CN491" s="163">
        <f>IFERROR(IF(($R491-CM491)&gt;=0,0,IF(($S491-CL491)&lt;0,0,IF(AND(($S491-CM491)&gt;0,(CL491-$R491)&gt;0),$V491/365*(CM491-CL491+1),IF(AND(($S491-CM491)&lt;=0,(CL491-$R491)&gt;0),$V491/365*($S491-CL491+1),$V491/365*(CM491-$R491+1))))),0)</f>
        <v>0</v>
      </c>
      <c r="CO491" s="159">
        <f>CM491+1</f>
        <v>46357</v>
      </c>
      <c r="CP491" s="159">
        <f>CO491+30</f>
        <v>46387</v>
      </c>
      <c r="CQ491" s="163">
        <f>IFERROR(IF(($R491-CP491)&gt;=0,0,IF(($S491-CO491)&lt;0,0,IF(AND(($S491-CP491)&gt;0,(CO491-$R491)&gt;0),$V491/365*(CP491-CO491+1),IF(AND(($S491-CP491)&lt;=0,(CO491-$R491)&gt;0),$V491/365*($S491-CO491+1),$V491/365*(CP491-$R491+1))))),0)</f>
        <v>0</v>
      </c>
    </row>
    <row r="492" s="85" customFormat="1" ht="24" customHeight="1" outlineLevel="3" spans="1:95">
      <c r="A492" s="124"/>
      <c r="B492" s="125"/>
      <c r="C492" s="126"/>
      <c r="D492" s="124"/>
      <c r="E492" s="125"/>
      <c r="F492" s="125"/>
      <c r="G492" s="125"/>
      <c r="H492" s="127"/>
      <c r="I492" s="127"/>
      <c r="J492" s="127">
        <f>Z492+AC492+AF492+AI492+AL492+AO492+AR492+AU492+AX492+BA492+BD492+BG492</f>
        <v>0</v>
      </c>
      <c r="K492" s="127">
        <f>K491+1</f>
        <v>2</v>
      </c>
      <c r="L492" s="152"/>
      <c r="M492" s="153">
        <f>IFERROR(VLOOKUP($L492,'2-2 引出数据_合同数据仓库'!$B$2:$BP$10000,3,FALSE),0)</f>
        <v>0</v>
      </c>
      <c r="N492" s="127"/>
      <c r="O492" s="153">
        <f>IFERROR(VLOOKUP((LEFT(VLOOKUP($L492,'2-2 引出数据_合同数据仓库'!$B$2:$BP$10000,64,FALSE),15)&amp;(RIGHT(VLOOKUP($L492,'2-2 引出数据_合同数据仓库'!$B$2:$BP$10000,64,FALSE),4)+1)),'2-2 引出数据_合同数据仓库'!$B$2:$BP$10000,3,FALSE),0)</f>
        <v>0</v>
      </c>
      <c r="P492" s="127"/>
      <c r="Q492" s="127">
        <f>IFERROR(VLOOKUP($L492,'2-2 引出数据_合同数据仓库'!$B$2:$BP$10000,28,FALSE),0)</f>
        <v>0</v>
      </c>
      <c r="R492" s="127">
        <f>IFERROR(VLOOKUP($L492,'2-2 引出数据_合同数据仓库'!$B$2:$BP$10000,29,FALSE),0)</f>
        <v>0</v>
      </c>
      <c r="S492" s="127">
        <f>IFERROR(VLOOKUP($L492,'2-2 引出数据_合同数据仓库'!$B$2:$BP$10000,4,FALSE),0)</f>
        <v>0</v>
      </c>
      <c r="T492" s="127"/>
      <c r="U492" s="127">
        <f>IFERROR(VLOOKUP($L492,'2-2 引出数据_合同数据仓库'!$B$2:$BP$10000,15,FALSE),0)</f>
        <v>0</v>
      </c>
      <c r="V492" s="127">
        <f>U492/(S492-R492+1)*365</f>
        <v>0</v>
      </c>
      <c r="W492" s="127"/>
      <c r="X492" s="159">
        <v>45658</v>
      </c>
      <c r="Y492" s="159">
        <f>X492+30</f>
        <v>45688</v>
      </c>
      <c r="Z492" s="163">
        <f>IFERROR(IF(($R492-Y492)&gt;=0,0,IF(($S492-X492)&lt;0,0,IF(AND(($S492-Y492)&gt;0,(X492-$R492)&gt;0),$V492/365*(Y492-X492+1),IF(AND(($S492-Y492)&lt;=0,(X492-$R492)&gt;0),$V492/365*($S492-X492+1),$V492/365*(Y492-$R492+1))))),0)</f>
        <v>0</v>
      </c>
      <c r="AA492" s="159">
        <f>Y492+1</f>
        <v>45689</v>
      </c>
      <c r="AB492" s="159">
        <f>AA492+27</f>
        <v>45716</v>
      </c>
      <c r="AC492" s="163">
        <f>IFERROR(IF(($R492-AB492)&gt;=0,0,IF(($S492-AA492)&lt;0,0,IF(AND(($S492-AB492)&gt;0,(AA492-$R492)&gt;0),$V492/365*(AB492-AA492+1),IF(AND(($S492-AB492)&lt;=0,(AA492-$R492)&gt;0),$V492/365*($S492-AA492+1),$V492/365*(AB492-$R492+1))))),0)</f>
        <v>0</v>
      </c>
      <c r="AD492" s="159">
        <f>AB492+1</f>
        <v>45717</v>
      </c>
      <c r="AE492" s="159">
        <f>AD492+30</f>
        <v>45747</v>
      </c>
      <c r="AF492" s="163">
        <f>IFERROR(IF(($R492-AE492)&gt;=0,0,IF(($S492-AD492)&lt;0,0,IF(AND(($S492-AE492)&gt;0,(AD492-$R492)&gt;0),$V492/365*(AE492-AD492+1),IF(AND(($S492-AE492)&lt;=0,(AD492-$R492)&gt;0),$V492/365*($S492-AD492+1),$V492/365*(AE492-$R492+1))))),0)</f>
        <v>0</v>
      </c>
      <c r="AG492" s="159">
        <f>AE492+1</f>
        <v>45748</v>
      </c>
      <c r="AH492" s="159">
        <f>AG492+29</f>
        <v>45777</v>
      </c>
      <c r="AI492" s="163">
        <f>IFERROR(IF(($R492-AH492)&gt;=0,0,IF(($S492-AG492)&lt;0,0,IF(AND(($S492-AH492)&gt;0,(AG492-$R492)&gt;0),$V492/365*(AH492-AG492+1),IF(AND(($S492-AH492)&lt;=0,(AG492-$R492)&gt;0),$V492/365*($S492-AG492+1),$V492/365*(AH492-$R492+1))))),0)</f>
        <v>0</v>
      </c>
      <c r="AJ492" s="159">
        <f>AH492+1</f>
        <v>45778</v>
      </c>
      <c r="AK492" s="159">
        <f>AJ492+30</f>
        <v>45808</v>
      </c>
      <c r="AL492" s="163">
        <f>IFERROR(IF(($R492-AK492)&gt;=0,0,IF(($S492-AJ492)&lt;0,0,IF(AND(($S492-AK492)&gt;0,(AJ492-$R492)&gt;0),$V492/365*(AK492-AJ492+1),IF(AND(($S492-AK492)&lt;=0,(AJ492-$R492)&gt;0),$V492/365*($S492-AJ492+1),$V492/365*(AK492-$R492+1))))),0)</f>
        <v>0</v>
      </c>
      <c r="AM492" s="159">
        <f>AK492+1</f>
        <v>45809</v>
      </c>
      <c r="AN492" s="159">
        <f>AM492+29</f>
        <v>45838</v>
      </c>
      <c r="AO492" s="163">
        <f>IFERROR(IF(($R492-AN492)&gt;=0,0,IF(($S492-AM492)&lt;0,0,IF(AND(($S492-AN492)&gt;0,(AM492-$R492)&gt;0),$V492/365*(AN492-AM492+1),IF(AND(($S492-AN492)&lt;=0,(AM492-$R492)&gt;0),$V492/365*($S492-AM492+1),$V492/365*(AN492-$R492+1))))),0)</f>
        <v>0</v>
      </c>
      <c r="AP492" s="159">
        <f>AN492+1</f>
        <v>45839</v>
      </c>
      <c r="AQ492" s="159">
        <f>AP492+30</f>
        <v>45869</v>
      </c>
      <c r="AR492" s="163">
        <f>IFERROR(IF(($R492-AQ492)&gt;=0,0,IF(($S492-AP492)&lt;0,0,IF(AND(($S492-AQ492)&gt;0,(AP492-$R492)&gt;0),$V492/365*(AQ492-AP492+1),IF(AND(($S492-AQ492)&lt;=0,(AP492-$R492)&gt;0),$V492/365*($S492-AP492+1),$V492/365*(AQ492-$R492+1))))),0)</f>
        <v>0</v>
      </c>
      <c r="AS492" s="159">
        <f>AQ492+1</f>
        <v>45870</v>
      </c>
      <c r="AT492" s="159">
        <f>AS492+30</f>
        <v>45900</v>
      </c>
      <c r="AU492" s="163">
        <f>IFERROR(IF(($R492-AT492)&gt;=0,0,IF(($S492-AS492)&lt;0,0,IF(AND(($S492-AT492)&gt;0,(AS492-$R492)&gt;0),$V492/365*(AT492-AS492+1),IF(AND(($S492-AT492)&lt;=0,(AS492-$R492)&gt;0),$V492/365*($S492-AS492+1),$V492/365*(AT492-$R492+1))))),0)</f>
        <v>0</v>
      </c>
      <c r="AV492" s="159">
        <f>AT492+1</f>
        <v>45901</v>
      </c>
      <c r="AW492" s="159">
        <f>AV492+29</f>
        <v>45930</v>
      </c>
      <c r="AX492" s="163">
        <f>IFERROR(IF(($R492-AW492)&gt;=0,0,IF(($S492-AV492)&lt;0,0,IF(AND(($S492-AW492)&gt;0,(AV492-$R492)&gt;0),$V492/365*(AW492-AV492+1),IF(AND(($S492-AW492)&lt;=0,(AV492-$R492)&gt;0),$V492/365*($S492-AV492+1),$V492/365*(AW492-$R492+1))))),0)</f>
        <v>0</v>
      </c>
      <c r="AY492" s="159">
        <f>AW492+1</f>
        <v>45931</v>
      </c>
      <c r="AZ492" s="159">
        <f>AY492+30</f>
        <v>45961</v>
      </c>
      <c r="BA492" s="163">
        <f>IFERROR(IF(($R492-AZ492)&gt;=0,0,IF(($S492-AY492)&lt;0,0,IF(AND(($S492-AZ492)&gt;0,(AY492-$R492)&gt;0),$V492/365*(AZ492-AY492+1),IF(AND(($S492-AZ492)&lt;=0,(AY492-$R492)&gt;0),$V492/365*($S492-AY492+1),$V492/365*(AZ492-$R492+1))))),0)</f>
        <v>0</v>
      </c>
      <c r="BB492" s="159">
        <f>AZ492+1</f>
        <v>45962</v>
      </c>
      <c r="BC492" s="159">
        <f>BB492+29</f>
        <v>45991</v>
      </c>
      <c r="BD492" s="163">
        <f>IFERROR(IF(($R492-BC492)&gt;=0,0,IF(($S492-BB492)&lt;0,0,IF(AND(($S492-BC492)&gt;0,(BB492-$R492)&gt;0),$V492/365*(BC492-BB492+1),IF(AND(($S492-BC492)&lt;=0,(BB492-$R492)&gt;0),$V492/365*($S492-BB492+1),$V492/365*(BC492-$R492+1))))),0)</f>
        <v>0</v>
      </c>
      <c r="BE492" s="159">
        <f>BC492+1</f>
        <v>45992</v>
      </c>
      <c r="BF492" s="159">
        <f>BE492+30</f>
        <v>46022</v>
      </c>
      <c r="BG492" s="163">
        <f>IFERROR(IF(($R492-BF492)&gt;=0,0,IF(($S492-BE492)&lt;0,0,IF(AND(($S492-BF492)&gt;0,(BE492-$R492)&gt;0),$V492/365*(BF492-BE492+1),IF(AND(($S492-BF492)&lt;=0,(BE492-$R492)&gt;0),$V492/365*($S492-BE492+1),$V492/365*(BF492-$R492+1))))),0)</f>
        <v>0</v>
      </c>
      <c r="BH492" s="159">
        <v>46023</v>
      </c>
      <c r="BI492" s="159">
        <f>BH492+30</f>
        <v>46053</v>
      </c>
      <c r="BJ492" s="163">
        <f>IFERROR(IF(($R492-BI492)&gt;=0,0,IF(($S492-BH492)&lt;0,0,IF(AND(($S492-BI492)&gt;0,(BH492-$R492)&gt;0),$V492/365*(BI492-BH492+1),IF(AND(($S492-BI492)&lt;=0,(BH492-$R492)&gt;0),$V492/365*($S492-BH492+1),$V492/365*(BI492-$R492+1))))),0)</f>
        <v>0</v>
      </c>
      <c r="BK492" s="159">
        <f>BI492+1</f>
        <v>46054</v>
      </c>
      <c r="BL492" s="159">
        <f>BK492+27</f>
        <v>46081</v>
      </c>
      <c r="BM492" s="163">
        <f>IFERROR(IF(($R492-BL492)&gt;=0,0,IF(($S492-BK492)&lt;0,0,IF(AND(($S492-BL492)&gt;0,(BK492-$R492)&gt;0),$V492/365*(BL492-BK492+1),IF(AND(($S492-BL492)&lt;=0,(BK492-$R492)&gt;0),$V492/365*($S492-BK492+1),$V492/365*(BL492-$R492+1))))),0)</f>
        <v>0</v>
      </c>
      <c r="BN492" s="159">
        <f>BL492+1</f>
        <v>46082</v>
      </c>
      <c r="BO492" s="159">
        <f>BN492+30</f>
        <v>46112</v>
      </c>
      <c r="BP492" s="163">
        <f>IFERROR(IF(($R492-BO492)&gt;=0,0,IF(($S492-BN492)&lt;0,0,IF(AND(($S492-BO492)&gt;0,(BN492-$R492)&gt;0),$V492/365*(BO492-BN492+1),IF(AND(($S492-BO492)&lt;=0,(BN492-$R492)&gt;0),$V492/365*($S492-BN492+1),$V492/365*(BO492-$R492+1))))),0)</f>
        <v>0</v>
      </c>
      <c r="BQ492" s="159">
        <f>BO492+1</f>
        <v>46113</v>
      </c>
      <c r="BR492" s="159">
        <f>BQ492+29</f>
        <v>46142</v>
      </c>
      <c r="BS492" s="163">
        <f>IFERROR(IF(($R492-BR492)&gt;=0,0,IF(($S492-BQ492)&lt;0,0,IF(AND(($S492-BR492)&gt;0,(BQ492-$R492)&gt;0),$V492/365*(BR492-BQ492+1),IF(AND(($S492-BR492)&lt;=0,(BQ492-$R492)&gt;0),$V492/365*($S492-BQ492+1),$V492/365*(BR492-$R492+1))))),0)</f>
        <v>0</v>
      </c>
      <c r="BT492" s="159">
        <f>BR492+1</f>
        <v>46143</v>
      </c>
      <c r="BU492" s="159">
        <f>BT492+30</f>
        <v>46173</v>
      </c>
      <c r="BV492" s="163">
        <f>IFERROR(IF(($R492-BU492)&gt;=0,0,IF(($S492-BT492)&lt;0,0,IF(AND(($S492-BU492)&gt;0,(BT492-$R492)&gt;0),$V492/365*(BU492-BT492+1),IF(AND(($S492-BU492)&lt;=0,(BT492-$R492)&gt;0),$V492/365*($S492-BT492+1),$V492/365*(BU492-$R492+1))))),0)</f>
        <v>0</v>
      </c>
      <c r="BW492" s="159">
        <f>BU492+1</f>
        <v>46174</v>
      </c>
      <c r="BX492" s="159">
        <f>BW492+29</f>
        <v>46203</v>
      </c>
      <c r="BY492" s="163">
        <f>IFERROR(IF(($R492-BX492)&gt;=0,0,IF(($S492-BW492)&lt;0,0,IF(AND(($S492-BX492)&gt;0,(BW492-$R492)&gt;0),$V492/365*(BX492-BW492+1),IF(AND(($S492-BX492)&lt;=0,(BW492-$R492)&gt;0),$V492/365*($S492-BW492+1),$V492/365*(BX492-$R492+1))))),0)</f>
        <v>0</v>
      </c>
      <c r="BZ492" s="159">
        <f>BX492+1</f>
        <v>46204</v>
      </c>
      <c r="CA492" s="159">
        <f>BZ492+30</f>
        <v>46234</v>
      </c>
      <c r="CB492" s="163">
        <f>IFERROR(IF(($R492-CA492)&gt;=0,0,IF(($S492-BZ492)&lt;0,0,IF(AND(($S492-CA492)&gt;0,(BZ492-$R492)&gt;0),$V492/365*(CA492-BZ492+1),IF(AND(($S492-CA492)&lt;=0,(BZ492-$R492)&gt;0),$V492/365*($S492-BZ492+1),$V492/365*(CA492-$R492+1))))),0)</f>
        <v>0</v>
      </c>
      <c r="CC492" s="159">
        <f>CA492+1</f>
        <v>46235</v>
      </c>
      <c r="CD492" s="159">
        <f>CC492+30</f>
        <v>46265</v>
      </c>
      <c r="CE492" s="163">
        <f>IFERROR(IF(($R492-CD492)&gt;=0,0,IF(($S492-CC492)&lt;0,0,IF(AND(($S492-CD492)&gt;0,(CC492-$R492)&gt;0),$V492/365*(CD492-CC492+1),IF(AND(($S492-CD492)&lt;=0,(CC492-$R492)&gt;0),$V492/365*($S492-CC492+1),$V492/365*(CD492-$R492+1))))),0)</f>
        <v>0</v>
      </c>
      <c r="CF492" s="159">
        <f>CD492+1</f>
        <v>46266</v>
      </c>
      <c r="CG492" s="159">
        <f>CF492+29</f>
        <v>46295</v>
      </c>
      <c r="CH492" s="163">
        <f>IFERROR(IF(($R492-CG492)&gt;=0,0,IF(($S492-CF492)&lt;0,0,IF(AND(($S492-CG492)&gt;0,(CF492-$R492)&gt;0),$V492/365*(CG492-CF492+1),IF(AND(($S492-CG492)&lt;=0,(CF492-$R492)&gt;0),$V492/365*($S492-CF492+1),$V492/365*(CG492-$R492+1))))),0)</f>
        <v>0</v>
      </c>
      <c r="CI492" s="159">
        <f>CG492+1</f>
        <v>46296</v>
      </c>
      <c r="CJ492" s="159">
        <f>CI492+30</f>
        <v>46326</v>
      </c>
      <c r="CK492" s="163">
        <f>IFERROR(IF(($R492-CJ492)&gt;=0,0,IF(($S492-CI492)&lt;0,0,IF(AND(($S492-CJ492)&gt;0,(CI492-$R492)&gt;0),$V492/365*(CJ492-CI492+1),IF(AND(($S492-CJ492)&lt;=0,(CI492-$R492)&gt;0),$V492/365*($S492-CI492+1),$V492/365*(CJ492-$R492+1))))),0)</f>
        <v>0</v>
      </c>
      <c r="CL492" s="159">
        <f>CJ492+1</f>
        <v>46327</v>
      </c>
      <c r="CM492" s="159">
        <f>CL492+29</f>
        <v>46356</v>
      </c>
      <c r="CN492" s="163">
        <f>IFERROR(IF(($R492-CM492)&gt;=0,0,IF(($S492-CL492)&lt;0,0,IF(AND(($S492-CM492)&gt;0,(CL492-$R492)&gt;0),$V492/365*(CM492-CL492+1),IF(AND(($S492-CM492)&lt;=0,(CL492-$R492)&gt;0),$V492/365*($S492-CL492+1),$V492/365*(CM492-$R492+1))))),0)</f>
        <v>0</v>
      </c>
      <c r="CO492" s="159">
        <f>CM492+1</f>
        <v>46357</v>
      </c>
      <c r="CP492" s="159">
        <f>CO492+30</f>
        <v>46387</v>
      </c>
      <c r="CQ492" s="163">
        <f>IFERROR(IF(($R492-CP492)&gt;=0,0,IF(($S492-CO492)&lt;0,0,IF(AND(($S492-CP492)&gt;0,(CO492-$R492)&gt;0),$V492/365*(CP492-CO492+1),IF(AND(($S492-CP492)&lt;=0,(CO492-$R492)&gt;0),$V492/365*($S492-CO492+1),$V492/365*(CP492-$R492+1))))),0)</f>
        <v>0</v>
      </c>
    </row>
    <row r="493" s="85" customFormat="1" ht="24" customHeight="1" outlineLevel="3" spans="1:95">
      <c r="A493" s="124"/>
      <c r="B493" s="125"/>
      <c r="C493" s="126"/>
      <c r="D493" s="124"/>
      <c r="E493" s="125"/>
      <c r="F493" s="125"/>
      <c r="G493" s="125"/>
      <c r="H493" s="127"/>
      <c r="I493" s="127"/>
      <c r="J493" s="127">
        <f>Z493+AC493+AF493+AI493+AL493+AO493+AR493+AU493+AX493+BA493+BD493+BG493</f>
        <v>0</v>
      </c>
      <c r="K493" s="127">
        <f>K492+1</f>
        <v>3</v>
      </c>
      <c r="L493" s="152"/>
      <c r="M493" s="153">
        <f>IFERROR(VLOOKUP($L493,'2-2 引出数据_合同数据仓库'!$B$2:$BP$10000,3,FALSE),0)</f>
        <v>0</v>
      </c>
      <c r="N493" s="127"/>
      <c r="O493" s="153">
        <f>IFERROR(VLOOKUP((LEFT(VLOOKUP($L493,'2-2 引出数据_合同数据仓库'!$B$2:$BP$10000,64,FALSE),15)&amp;(RIGHT(VLOOKUP($L493,'2-2 引出数据_合同数据仓库'!$B$2:$BP$10000,64,FALSE),4)+1)),'2-2 引出数据_合同数据仓库'!$B$2:$BP$10000,3,FALSE),0)</f>
        <v>0</v>
      </c>
      <c r="P493" s="127"/>
      <c r="Q493" s="127">
        <f>IFERROR(VLOOKUP($L493,'2-2 引出数据_合同数据仓库'!$B$2:$BP$10000,28,FALSE),0)</f>
        <v>0</v>
      </c>
      <c r="R493" s="127">
        <f>IFERROR(VLOOKUP($L493,'2-2 引出数据_合同数据仓库'!$B$2:$BP$10000,29,FALSE),0)</f>
        <v>0</v>
      </c>
      <c r="S493" s="127">
        <f>IFERROR(VLOOKUP($L493,'2-2 引出数据_合同数据仓库'!$B$2:$BP$10000,4,FALSE),0)</f>
        <v>0</v>
      </c>
      <c r="T493" s="127"/>
      <c r="U493" s="127">
        <f>IFERROR(VLOOKUP($L493,'2-2 引出数据_合同数据仓库'!$B$2:$BP$10000,15,FALSE),0)</f>
        <v>0</v>
      </c>
      <c r="V493" s="127">
        <f>U493/(S493-R493+1)*365</f>
        <v>0</v>
      </c>
      <c r="W493" s="127"/>
      <c r="X493" s="159">
        <v>45658</v>
      </c>
      <c r="Y493" s="159">
        <f>X493+30</f>
        <v>45688</v>
      </c>
      <c r="Z493" s="163">
        <f>IFERROR(IF(($R493-Y493)&gt;=0,0,IF(($S493-X493)&lt;0,0,IF(AND(($S493-Y493)&gt;0,(X493-$R493)&gt;0),$V493/365*(Y493-X493+1),IF(AND(($S493-Y493)&lt;=0,(X493-$R493)&gt;0),$V493/365*($S493-X493+1),$V493/365*(Y493-$R493+1))))),0)</f>
        <v>0</v>
      </c>
      <c r="AA493" s="159">
        <f>Y493+1</f>
        <v>45689</v>
      </c>
      <c r="AB493" s="159">
        <f>AA493+27</f>
        <v>45716</v>
      </c>
      <c r="AC493" s="163">
        <f>IFERROR(IF(($R493-AB493)&gt;=0,0,IF(($S493-AA493)&lt;0,0,IF(AND(($S493-AB493)&gt;0,(AA493-$R493)&gt;0),$V493/365*(AB493-AA493+1),IF(AND(($S493-AB493)&lt;=0,(AA493-$R493)&gt;0),$V493/365*($S493-AA493+1),$V493/365*(AB493-$R493+1))))),0)</f>
        <v>0</v>
      </c>
      <c r="AD493" s="159">
        <f>AB493+1</f>
        <v>45717</v>
      </c>
      <c r="AE493" s="159">
        <f>AD493+30</f>
        <v>45747</v>
      </c>
      <c r="AF493" s="163">
        <f>IFERROR(IF(($R493-AE493)&gt;=0,0,IF(($S493-AD493)&lt;0,0,IF(AND(($S493-AE493)&gt;0,(AD493-$R493)&gt;0),$V493/365*(AE493-AD493+1),IF(AND(($S493-AE493)&lt;=0,(AD493-$R493)&gt;0),$V493/365*($S493-AD493+1),$V493/365*(AE493-$R493+1))))),0)</f>
        <v>0</v>
      </c>
      <c r="AG493" s="159">
        <f>AE493+1</f>
        <v>45748</v>
      </c>
      <c r="AH493" s="159">
        <f>AG493+29</f>
        <v>45777</v>
      </c>
      <c r="AI493" s="163">
        <f>IFERROR(IF(($R493-AH493)&gt;=0,0,IF(($S493-AG493)&lt;0,0,IF(AND(($S493-AH493)&gt;0,(AG493-$R493)&gt;0),$V493/365*(AH493-AG493+1),IF(AND(($S493-AH493)&lt;=0,(AG493-$R493)&gt;0),$V493/365*($S493-AG493+1),$V493/365*(AH493-$R493+1))))),0)</f>
        <v>0</v>
      </c>
      <c r="AJ493" s="159">
        <f>AH493+1</f>
        <v>45778</v>
      </c>
      <c r="AK493" s="159">
        <f>AJ493+30</f>
        <v>45808</v>
      </c>
      <c r="AL493" s="163">
        <f>IFERROR(IF(($R493-AK493)&gt;=0,0,IF(($S493-AJ493)&lt;0,0,IF(AND(($S493-AK493)&gt;0,(AJ493-$R493)&gt;0),$V493/365*(AK493-AJ493+1),IF(AND(($S493-AK493)&lt;=0,(AJ493-$R493)&gt;0),$V493/365*($S493-AJ493+1),$V493/365*(AK493-$R493+1))))),0)</f>
        <v>0</v>
      </c>
      <c r="AM493" s="159">
        <f>AK493+1</f>
        <v>45809</v>
      </c>
      <c r="AN493" s="159">
        <f>AM493+29</f>
        <v>45838</v>
      </c>
      <c r="AO493" s="163">
        <f>IFERROR(IF(($R493-AN493)&gt;=0,0,IF(($S493-AM493)&lt;0,0,IF(AND(($S493-AN493)&gt;0,(AM493-$R493)&gt;0),$V493/365*(AN493-AM493+1),IF(AND(($S493-AN493)&lt;=0,(AM493-$R493)&gt;0),$V493/365*($S493-AM493+1),$V493/365*(AN493-$R493+1))))),0)</f>
        <v>0</v>
      </c>
      <c r="AP493" s="159">
        <f>AN493+1</f>
        <v>45839</v>
      </c>
      <c r="AQ493" s="159">
        <f>AP493+30</f>
        <v>45869</v>
      </c>
      <c r="AR493" s="163">
        <f>IFERROR(IF(($R493-AQ493)&gt;=0,0,IF(($S493-AP493)&lt;0,0,IF(AND(($S493-AQ493)&gt;0,(AP493-$R493)&gt;0),$V493/365*(AQ493-AP493+1),IF(AND(($S493-AQ493)&lt;=0,(AP493-$R493)&gt;0),$V493/365*($S493-AP493+1),$V493/365*(AQ493-$R493+1))))),0)</f>
        <v>0</v>
      </c>
      <c r="AS493" s="159">
        <f>AQ493+1</f>
        <v>45870</v>
      </c>
      <c r="AT493" s="159">
        <f>AS493+30</f>
        <v>45900</v>
      </c>
      <c r="AU493" s="163">
        <f>IFERROR(IF(($R493-AT493)&gt;=0,0,IF(($S493-AS493)&lt;0,0,IF(AND(($S493-AT493)&gt;0,(AS493-$R493)&gt;0),$V493/365*(AT493-AS493+1),IF(AND(($S493-AT493)&lt;=0,(AS493-$R493)&gt;0),$V493/365*($S493-AS493+1),$V493/365*(AT493-$R493+1))))),0)</f>
        <v>0</v>
      </c>
      <c r="AV493" s="159">
        <f>AT493+1</f>
        <v>45901</v>
      </c>
      <c r="AW493" s="159">
        <f>AV493+29</f>
        <v>45930</v>
      </c>
      <c r="AX493" s="163">
        <f>IFERROR(IF(($R493-AW493)&gt;=0,0,IF(($S493-AV493)&lt;0,0,IF(AND(($S493-AW493)&gt;0,(AV493-$R493)&gt;0),$V493/365*(AW493-AV493+1),IF(AND(($S493-AW493)&lt;=0,(AV493-$R493)&gt;0),$V493/365*($S493-AV493+1),$V493/365*(AW493-$R493+1))))),0)</f>
        <v>0</v>
      </c>
      <c r="AY493" s="159">
        <f>AW493+1</f>
        <v>45931</v>
      </c>
      <c r="AZ493" s="159">
        <f>AY493+30</f>
        <v>45961</v>
      </c>
      <c r="BA493" s="163">
        <f>IFERROR(IF(($R493-AZ493)&gt;=0,0,IF(($S493-AY493)&lt;0,0,IF(AND(($S493-AZ493)&gt;0,(AY493-$R493)&gt;0),$V493/365*(AZ493-AY493+1),IF(AND(($S493-AZ493)&lt;=0,(AY493-$R493)&gt;0),$V493/365*($S493-AY493+1),$V493/365*(AZ493-$R493+1))))),0)</f>
        <v>0</v>
      </c>
      <c r="BB493" s="159">
        <f>AZ493+1</f>
        <v>45962</v>
      </c>
      <c r="BC493" s="159">
        <f>BB493+29</f>
        <v>45991</v>
      </c>
      <c r="BD493" s="163">
        <f>IFERROR(IF(($R493-BC493)&gt;=0,0,IF(($S493-BB493)&lt;0,0,IF(AND(($S493-BC493)&gt;0,(BB493-$R493)&gt;0),$V493/365*(BC493-BB493+1),IF(AND(($S493-BC493)&lt;=0,(BB493-$R493)&gt;0),$V493/365*($S493-BB493+1),$V493/365*(BC493-$R493+1))))),0)</f>
        <v>0</v>
      </c>
      <c r="BE493" s="159">
        <f>BC493+1</f>
        <v>45992</v>
      </c>
      <c r="BF493" s="159">
        <f>BE493+30</f>
        <v>46022</v>
      </c>
      <c r="BG493" s="163">
        <f>IFERROR(IF(($R493-BF493)&gt;=0,0,IF(($S493-BE493)&lt;0,0,IF(AND(($S493-BF493)&gt;0,(BE493-$R493)&gt;0),$V493/365*(BF493-BE493+1),IF(AND(($S493-BF493)&lt;=0,(BE493-$R493)&gt;0),$V493/365*($S493-BE493+1),$V493/365*(BF493-$R493+1))))),0)</f>
        <v>0</v>
      </c>
      <c r="BH493" s="159">
        <v>46023</v>
      </c>
      <c r="BI493" s="159">
        <f>BH493+30</f>
        <v>46053</v>
      </c>
      <c r="BJ493" s="163">
        <f>IFERROR(IF(($R493-BI493)&gt;=0,0,IF(($S493-BH493)&lt;0,0,IF(AND(($S493-BI493)&gt;0,(BH493-$R493)&gt;0),$V493/365*(BI493-BH493+1),IF(AND(($S493-BI493)&lt;=0,(BH493-$R493)&gt;0),$V493/365*($S493-BH493+1),$V493/365*(BI493-$R493+1))))),0)</f>
        <v>0</v>
      </c>
      <c r="BK493" s="159">
        <f>BI493+1</f>
        <v>46054</v>
      </c>
      <c r="BL493" s="159">
        <f>BK493+27</f>
        <v>46081</v>
      </c>
      <c r="BM493" s="163">
        <f>IFERROR(IF(($R493-BL493)&gt;=0,0,IF(($S493-BK493)&lt;0,0,IF(AND(($S493-BL493)&gt;0,(BK493-$R493)&gt;0),$V493/365*(BL493-BK493+1),IF(AND(($S493-BL493)&lt;=0,(BK493-$R493)&gt;0),$V493/365*($S493-BK493+1),$V493/365*(BL493-$R493+1))))),0)</f>
        <v>0</v>
      </c>
      <c r="BN493" s="159">
        <f>BL493+1</f>
        <v>46082</v>
      </c>
      <c r="BO493" s="159">
        <f>BN493+30</f>
        <v>46112</v>
      </c>
      <c r="BP493" s="163">
        <f>IFERROR(IF(($R493-BO493)&gt;=0,0,IF(($S493-BN493)&lt;0,0,IF(AND(($S493-BO493)&gt;0,(BN493-$R493)&gt;0),$V493/365*(BO493-BN493+1),IF(AND(($S493-BO493)&lt;=0,(BN493-$R493)&gt;0),$V493/365*($S493-BN493+1),$V493/365*(BO493-$R493+1))))),0)</f>
        <v>0</v>
      </c>
      <c r="BQ493" s="159">
        <f>BO493+1</f>
        <v>46113</v>
      </c>
      <c r="BR493" s="159">
        <f>BQ493+29</f>
        <v>46142</v>
      </c>
      <c r="BS493" s="163">
        <f>IFERROR(IF(($R493-BR493)&gt;=0,0,IF(($S493-BQ493)&lt;0,0,IF(AND(($S493-BR493)&gt;0,(BQ493-$R493)&gt;0),$V493/365*(BR493-BQ493+1),IF(AND(($S493-BR493)&lt;=0,(BQ493-$R493)&gt;0),$V493/365*($S493-BQ493+1),$V493/365*(BR493-$R493+1))))),0)</f>
        <v>0</v>
      </c>
      <c r="BT493" s="159">
        <f>BR493+1</f>
        <v>46143</v>
      </c>
      <c r="BU493" s="159">
        <f>BT493+30</f>
        <v>46173</v>
      </c>
      <c r="BV493" s="163">
        <f>IFERROR(IF(($R493-BU493)&gt;=0,0,IF(($S493-BT493)&lt;0,0,IF(AND(($S493-BU493)&gt;0,(BT493-$R493)&gt;0),$V493/365*(BU493-BT493+1),IF(AND(($S493-BU493)&lt;=0,(BT493-$R493)&gt;0),$V493/365*($S493-BT493+1),$V493/365*(BU493-$R493+1))))),0)</f>
        <v>0</v>
      </c>
      <c r="BW493" s="159">
        <f>BU493+1</f>
        <v>46174</v>
      </c>
      <c r="BX493" s="159">
        <f>BW493+29</f>
        <v>46203</v>
      </c>
      <c r="BY493" s="163">
        <f>IFERROR(IF(($R493-BX493)&gt;=0,0,IF(($S493-BW493)&lt;0,0,IF(AND(($S493-BX493)&gt;0,(BW493-$R493)&gt;0),$V493/365*(BX493-BW493+1),IF(AND(($S493-BX493)&lt;=0,(BW493-$R493)&gt;0),$V493/365*($S493-BW493+1),$V493/365*(BX493-$R493+1))))),0)</f>
        <v>0</v>
      </c>
      <c r="BZ493" s="159">
        <f>BX493+1</f>
        <v>46204</v>
      </c>
      <c r="CA493" s="159">
        <f>BZ493+30</f>
        <v>46234</v>
      </c>
      <c r="CB493" s="163">
        <f>IFERROR(IF(($R493-CA493)&gt;=0,0,IF(($S493-BZ493)&lt;0,0,IF(AND(($S493-CA493)&gt;0,(BZ493-$R493)&gt;0),$V493/365*(CA493-BZ493+1),IF(AND(($S493-CA493)&lt;=0,(BZ493-$R493)&gt;0),$V493/365*($S493-BZ493+1),$V493/365*(CA493-$R493+1))))),0)</f>
        <v>0</v>
      </c>
      <c r="CC493" s="159">
        <f>CA493+1</f>
        <v>46235</v>
      </c>
      <c r="CD493" s="159">
        <f>CC493+30</f>
        <v>46265</v>
      </c>
      <c r="CE493" s="163">
        <f>IFERROR(IF(($R493-CD493)&gt;=0,0,IF(($S493-CC493)&lt;0,0,IF(AND(($S493-CD493)&gt;0,(CC493-$R493)&gt;0),$V493/365*(CD493-CC493+1),IF(AND(($S493-CD493)&lt;=0,(CC493-$R493)&gt;0),$V493/365*($S493-CC493+1),$V493/365*(CD493-$R493+1))))),0)</f>
        <v>0</v>
      </c>
      <c r="CF493" s="159">
        <f>CD493+1</f>
        <v>46266</v>
      </c>
      <c r="CG493" s="159">
        <f>CF493+29</f>
        <v>46295</v>
      </c>
      <c r="CH493" s="163">
        <f>IFERROR(IF(($R493-CG493)&gt;=0,0,IF(($S493-CF493)&lt;0,0,IF(AND(($S493-CG493)&gt;0,(CF493-$R493)&gt;0),$V493/365*(CG493-CF493+1),IF(AND(($S493-CG493)&lt;=0,(CF493-$R493)&gt;0),$V493/365*($S493-CF493+1),$V493/365*(CG493-$R493+1))))),0)</f>
        <v>0</v>
      </c>
      <c r="CI493" s="159">
        <f>CG493+1</f>
        <v>46296</v>
      </c>
      <c r="CJ493" s="159">
        <f>CI493+30</f>
        <v>46326</v>
      </c>
      <c r="CK493" s="163">
        <f>IFERROR(IF(($R493-CJ493)&gt;=0,0,IF(($S493-CI493)&lt;0,0,IF(AND(($S493-CJ493)&gt;0,(CI493-$R493)&gt;0),$V493/365*(CJ493-CI493+1),IF(AND(($S493-CJ493)&lt;=0,(CI493-$R493)&gt;0),$V493/365*($S493-CI493+1),$V493/365*(CJ493-$R493+1))))),0)</f>
        <v>0</v>
      </c>
      <c r="CL493" s="159">
        <f>CJ493+1</f>
        <v>46327</v>
      </c>
      <c r="CM493" s="159">
        <f>CL493+29</f>
        <v>46356</v>
      </c>
      <c r="CN493" s="163">
        <f>IFERROR(IF(($R493-CM493)&gt;=0,0,IF(($S493-CL493)&lt;0,0,IF(AND(($S493-CM493)&gt;0,(CL493-$R493)&gt;0),$V493/365*(CM493-CL493+1),IF(AND(($S493-CM493)&lt;=0,(CL493-$R493)&gt;0),$V493/365*($S493-CL493+1),$V493/365*(CM493-$R493+1))))),0)</f>
        <v>0</v>
      </c>
      <c r="CO493" s="159">
        <f>CM493+1</f>
        <v>46357</v>
      </c>
      <c r="CP493" s="159">
        <f>CO493+30</f>
        <v>46387</v>
      </c>
      <c r="CQ493" s="163">
        <f>IFERROR(IF(($R493-CP493)&gt;=0,0,IF(($S493-CO493)&lt;0,0,IF(AND(($S493-CP493)&gt;0,(CO493-$R493)&gt;0),$V493/365*(CP493-CO493+1),IF(AND(($S493-CP493)&lt;=0,(CO493-$R493)&gt;0),$V493/365*($S493-CO493+1),$V493/365*(CP493-$R493+1))))),0)</f>
        <v>0</v>
      </c>
    </row>
    <row r="494" s="85" customFormat="1" outlineLevel="4" spans="1:95">
      <c r="A494" s="128" t="s">
        <v>2815</v>
      </c>
      <c r="B494" s="129"/>
      <c r="C494" s="129"/>
      <c r="D494" s="129"/>
      <c r="E494" s="129"/>
      <c r="F494" s="129"/>
      <c r="G494" s="130"/>
      <c r="H494" s="131"/>
      <c r="I494" s="131"/>
      <c r="J494" s="131"/>
      <c r="K494" s="131"/>
      <c r="L494" s="154"/>
      <c r="M494" s="154"/>
      <c r="N494" s="131"/>
      <c r="O494" s="131"/>
      <c r="P494" s="131"/>
      <c r="Q494" s="131"/>
      <c r="R494" s="131"/>
      <c r="S494" s="131"/>
      <c r="T494" s="131"/>
      <c r="U494" s="131"/>
      <c r="V494" s="131"/>
      <c r="W494" s="131"/>
      <c r="X494" s="131"/>
      <c r="Y494" s="131"/>
      <c r="Z494" s="131"/>
      <c r="AA494" s="131"/>
      <c r="AB494" s="131"/>
      <c r="AC494" s="131"/>
      <c r="AD494" s="131"/>
      <c r="AE494" s="131"/>
      <c r="AF494" s="131"/>
      <c r="AG494" s="131"/>
      <c r="AH494" s="131"/>
      <c r="AI494" s="131"/>
      <c r="AJ494" s="131"/>
      <c r="AK494" s="131"/>
      <c r="AL494" s="131"/>
      <c r="AM494" s="131"/>
      <c r="AN494" s="131"/>
      <c r="AO494" s="131"/>
      <c r="AP494" s="131"/>
      <c r="AQ494" s="131"/>
      <c r="AR494" s="131"/>
      <c r="AS494" s="131"/>
      <c r="AT494" s="131"/>
      <c r="AU494" s="131"/>
      <c r="AV494" s="131"/>
      <c r="AW494" s="131"/>
      <c r="AX494" s="131"/>
      <c r="AY494" s="131"/>
      <c r="AZ494" s="131"/>
      <c r="BA494" s="131"/>
      <c r="BB494" s="131"/>
      <c r="BC494" s="131"/>
      <c r="BD494" s="131"/>
      <c r="BE494" s="131"/>
      <c r="BF494" s="131"/>
      <c r="BG494" s="131"/>
      <c r="BH494" s="131"/>
      <c r="BI494" s="131"/>
      <c r="BJ494" s="131"/>
      <c r="BK494" s="131"/>
      <c r="BL494" s="131"/>
      <c r="BM494" s="131"/>
      <c r="BN494" s="131"/>
      <c r="BO494" s="131"/>
      <c r="BP494" s="131"/>
      <c r="BQ494" s="131"/>
      <c r="BR494" s="131"/>
      <c r="BS494" s="131"/>
      <c r="BT494" s="131"/>
      <c r="BU494" s="131"/>
      <c r="BV494" s="131"/>
      <c r="BW494" s="131"/>
      <c r="BX494" s="131"/>
      <c r="BY494" s="131"/>
      <c r="BZ494" s="131"/>
      <c r="CA494" s="131"/>
      <c r="CB494" s="131"/>
      <c r="CC494" s="131"/>
      <c r="CD494" s="131"/>
      <c r="CE494" s="131"/>
      <c r="CF494" s="131"/>
      <c r="CG494" s="131"/>
      <c r="CH494" s="131"/>
      <c r="CI494" s="131"/>
      <c r="CJ494" s="131"/>
      <c r="CK494" s="131"/>
      <c r="CL494" s="131"/>
      <c r="CM494" s="131"/>
      <c r="CN494" s="131"/>
      <c r="CO494" s="131"/>
      <c r="CP494" s="131"/>
      <c r="CQ494" s="131"/>
    </row>
    <row r="495" ht="24" customHeight="1" outlineLevel="2" spans="1:95">
      <c r="A495" s="49"/>
      <c r="B495" s="117" t="s">
        <v>793</v>
      </c>
      <c r="C495" s="118" t="s">
        <v>1590</v>
      </c>
      <c r="D495" s="49" t="s">
        <v>1591</v>
      </c>
      <c r="E495" s="117" t="s">
        <v>1592</v>
      </c>
      <c r="F495" s="117"/>
      <c r="G495" s="117" t="s">
        <v>937</v>
      </c>
      <c r="H495" s="119">
        <f>X495+AA495+AD495+AG495+AJ495+AM495+AP495+AS495+AV495+AY495+BB495+BE495</f>
        <v>0</v>
      </c>
      <c r="I495" s="119">
        <f>Y495+AB495+AE495+AH495+AK495+AN495+AQ495+AT495+AW495+AZ495+BC495+BF495</f>
        <v>0</v>
      </c>
      <c r="J495" s="119">
        <f>Z495+AC495+AF495+AI495+AL495+AO495+AR495+AU495+AX495+BA495+BD495+BG495</f>
        <v>0</v>
      </c>
      <c r="K495" s="119"/>
      <c r="L495" s="150"/>
      <c r="M495" s="150"/>
      <c r="N495" s="119"/>
      <c r="O495" s="119"/>
      <c r="P495" s="119"/>
      <c r="Q495" s="119"/>
      <c r="R495" s="119"/>
      <c r="S495" s="119"/>
      <c r="T495" s="119"/>
      <c r="U495" s="119"/>
      <c r="V495" s="119"/>
      <c r="W495" s="119"/>
      <c r="X495" s="119">
        <f>VLOOKUP($C495,'1 预算编制表单'!$C:$BJ,27,FALSE)</f>
        <v>0</v>
      </c>
      <c r="Y495" s="119">
        <f>X495-Z495</f>
        <v>0</v>
      </c>
      <c r="Z495" s="119">
        <f>SUM(Z496:Z500)</f>
        <v>0</v>
      </c>
      <c r="AA495" s="119">
        <f>VLOOKUP($C495,'1 预算编制表单'!$C:$BJ,30,FALSE)</f>
        <v>0</v>
      </c>
      <c r="AB495" s="119">
        <f>AA495-AC495</f>
        <v>0</v>
      </c>
      <c r="AC495" s="119">
        <f>SUM(AC496:AC500)</f>
        <v>0</v>
      </c>
      <c r="AD495" s="119">
        <f>VLOOKUP($C495,'1 预算编制表单'!$C:$BJ,33,FALSE)</f>
        <v>0</v>
      </c>
      <c r="AE495" s="119">
        <f>AD495-AF495</f>
        <v>0</v>
      </c>
      <c r="AF495" s="119">
        <f>SUM(AF496:AF500)</f>
        <v>0</v>
      </c>
      <c r="AG495" s="119">
        <f>VLOOKUP($C495,'1 预算编制表单'!$C:$BJ,36,FALSE)</f>
        <v>0</v>
      </c>
      <c r="AH495" s="119">
        <f>AG495-AI495</f>
        <v>0</v>
      </c>
      <c r="AI495" s="119">
        <f>SUM(AI496:AI500)</f>
        <v>0</v>
      </c>
      <c r="AJ495" s="119">
        <f>VLOOKUP($C495,'1 预算编制表单'!$C:$BJ,39,FALSE)</f>
        <v>0</v>
      </c>
      <c r="AK495" s="119">
        <f>AJ495-AL495</f>
        <v>0</v>
      </c>
      <c r="AL495" s="119">
        <f>SUM(AL496:AL500)</f>
        <v>0</v>
      </c>
      <c r="AM495" s="119">
        <f>VLOOKUP($C495,'1 预算编制表单'!$C:$BJ,42,FALSE)</f>
        <v>0</v>
      </c>
      <c r="AN495" s="119">
        <f>AM495-AO495</f>
        <v>0</v>
      </c>
      <c r="AO495" s="119">
        <f>SUM(AO496:AO500)</f>
        <v>0</v>
      </c>
      <c r="AP495" s="119">
        <f>VLOOKUP($C495,'1 预算编制表单'!$C:$BJ,45,FALSE)</f>
        <v>0</v>
      </c>
      <c r="AQ495" s="119">
        <f>AP495-AR495</f>
        <v>0</v>
      </c>
      <c r="AR495" s="119">
        <f>SUM(AR496:AR500)</f>
        <v>0</v>
      </c>
      <c r="AS495" s="119">
        <f>VLOOKUP($C495,'1 预算编制表单'!$C:$BJ,48,FALSE)</f>
        <v>0</v>
      </c>
      <c r="AT495" s="119">
        <f>AS495-AU495</f>
        <v>0</v>
      </c>
      <c r="AU495" s="119">
        <f>SUM(AU496:AU500)</f>
        <v>0</v>
      </c>
      <c r="AV495" s="119">
        <f>VLOOKUP($C495,'1 预算编制表单'!$C:$BJ,51,FALSE)</f>
        <v>0</v>
      </c>
      <c r="AW495" s="119">
        <f>AV495-AX495</f>
        <v>0</v>
      </c>
      <c r="AX495" s="119">
        <f>SUM(AX496:AX500)</f>
        <v>0</v>
      </c>
      <c r="AY495" s="119">
        <f>VLOOKUP($C495,'1 预算编制表单'!$C:$BJ,54,FALSE)</f>
        <v>0</v>
      </c>
      <c r="AZ495" s="119">
        <f>AY495-BA495</f>
        <v>0</v>
      </c>
      <c r="BA495" s="119">
        <f>SUM(BA496:BA500)</f>
        <v>0</v>
      </c>
      <c r="BB495" s="119">
        <f>VLOOKUP($C495,'1 预算编制表单'!$C:$BJ,57,FALSE)</f>
        <v>0</v>
      </c>
      <c r="BC495" s="119">
        <f>BB495-BD495</f>
        <v>0</v>
      </c>
      <c r="BD495" s="119">
        <f>SUM(BD496:BD500)</f>
        <v>0</v>
      </c>
      <c r="BE495" s="119">
        <f>VLOOKUP($C495,'1 预算编制表单'!$C:$BJ,60,FALSE)</f>
        <v>0</v>
      </c>
      <c r="BF495" s="119">
        <f>BE495-BG495</f>
        <v>0</v>
      </c>
      <c r="BG495" s="119">
        <f>SUM(BG496:BG500)</f>
        <v>0</v>
      </c>
      <c r="BH495" s="119">
        <f>VLOOKUP($C495,'1 预算编制表单'!$C:$BJ,27,FALSE)</f>
        <v>0</v>
      </c>
      <c r="BI495" s="119">
        <f>BH495-BJ495</f>
        <v>0</v>
      </c>
      <c r="BJ495" s="119">
        <f>SUM(BJ496:BJ500)</f>
        <v>0</v>
      </c>
      <c r="BK495" s="119">
        <f>VLOOKUP($C495,'1 预算编制表单'!$C:$BJ,30,FALSE)</f>
        <v>0</v>
      </c>
      <c r="BL495" s="119">
        <f>BK495-BM495</f>
        <v>0</v>
      </c>
      <c r="BM495" s="119">
        <f>SUM(BM496:BM500)</f>
        <v>0</v>
      </c>
      <c r="BN495" s="119">
        <f>VLOOKUP($C495,'1 预算编制表单'!$C:$BJ,33,FALSE)</f>
        <v>0</v>
      </c>
      <c r="BO495" s="119">
        <f>BN495-BP495</f>
        <v>0</v>
      </c>
      <c r="BP495" s="119">
        <f>SUM(BP496:BP500)</f>
        <v>0</v>
      </c>
      <c r="BQ495" s="119">
        <f>VLOOKUP($C495,'1 预算编制表单'!$C:$BJ,36,FALSE)</f>
        <v>0</v>
      </c>
      <c r="BR495" s="119">
        <f>BQ495-BS495</f>
        <v>0</v>
      </c>
      <c r="BS495" s="119">
        <f>SUM(BS496:BS500)</f>
        <v>0</v>
      </c>
      <c r="BT495" s="119">
        <f>VLOOKUP($C495,'1 预算编制表单'!$C:$BJ,39,FALSE)</f>
        <v>0</v>
      </c>
      <c r="BU495" s="119">
        <f>BT495-BV495</f>
        <v>0</v>
      </c>
      <c r="BV495" s="119">
        <f>SUM(BV496:BV500)</f>
        <v>0</v>
      </c>
      <c r="BW495" s="119">
        <f>VLOOKUP($C495,'1 预算编制表单'!$C:$BJ,42,FALSE)</f>
        <v>0</v>
      </c>
      <c r="BX495" s="119">
        <f>BW495-BY495</f>
        <v>0</v>
      </c>
      <c r="BY495" s="119">
        <f>SUM(BY496:BY500)</f>
        <v>0</v>
      </c>
      <c r="BZ495" s="119">
        <f>VLOOKUP($C495,'1 预算编制表单'!$C:$BJ,45,FALSE)</f>
        <v>0</v>
      </c>
      <c r="CA495" s="119">
        <f>BZ495-CB495</f>
        <v>0</v>
      </c>
      <c r="CB495" s="119">
        <f>SUM(CB496:CB500)</f>
        <v>0</v>
      </c>
      <c r="CC495" s="119">
        <f>VLOOKUP($C495,'1 预算编制表单'!$C:$BJ,48,FALSE)</f>
        <v>0</v>
      </c>
      <c r="CD495" s="119">
        <f>CC495-CE495</f>
        <v>0</v>
      </c>
      <c r="CE495" s="119">
        <f>SUM(CE496:CE500)</f>
        <v>0</v>
      </c>
      <c r="CF495" s="119">
        <f>VLOOKUP($C495,'1 预算编制表单'!$C:$BJ,51,FALSE)</f>
        <v>0</v>
      </c>
      <c r="CG495" s="119">
        <f>CF495-CH495</f>
        <v>0</v>
      </c>
      <c r="CH495" s="119">
        <f>SUM(CH496:CH500)</f>
        <v>0</v>
      </c>
      <c r="CI495" s="119">
        <f>VLOOKUP($C495,'1 预算编制表单'!$C:$BJ,54,FALSE)</f>
        <v>0</v>
      </c>
      <c r="CJ495" s="119">
        <f>CI495-CK495</f>
        <v>0</v>
      </c>
      <c r="CK495" s="119">
        <f>SUM(CK496:CK500)</f>
        <v>0</v>
      </c>
      <c r="CL495" s="119">
        <f>VLOOKUP($C495,'1 预算编制表单'!$C:$BJ,57,FALSE)</f>
        <v>0</v>
      </c>
      <c r="CM495" s="119">
        <f>CL495-CN495</f>
        <v>0</v>
      </c>
      <c r="CN495" s="119">
        <f>SUM(CN496:CN500)</f>
        <v>0</v>
      </c>
      <c r="CO495" s="119">
        <f>VLOOKUP($C495,'1 预算编制表单'!$C:$BJ,60,FALSE)</f>
        <v>0</v>
      </c>
      <c r="CP495" s="119">
        <f>CO495-CQ495</f>
        <v>0</v>
      </c>
      <c r="CQ495" s="119">
        <f>SUM(CQ496:CQ500)</f>
        <v>0</v>
      </c>
    </row>
    <row r="496" s="85" customFormat="1" ht="24" customHeight="1" outlineLevel="3" spans="1:95">
      <c r="A496" s="124"/>
      <c r="B496" s="125"/>
      <c r="C496" s="126"/>
      <c r="D496" s="124"/>
      <c r="E496" s="125"/>
      <c r="F496" s="125"/>
      <c r="G496" s="125"/>
      <c r="H496" s="127"/>
      <c r="I496" s="127"/>
      <c r="J496" s="127">
        <f>Z496+AC496+AF496+AI496+AL496+AO496+AR496+AU496+AX496+BA496+BD496+BG496</f>
        <v>0</v>
      </c>
      <c r="K496" s="127">
        <v>1</v>
      </c>
      <c r="L496" s="152"/>
      <c r="M496" s="153">
        <f>IFERROR(VLOOKUP($L496,'2-2 引出数据_合同数据仓库'!$B$2:$BP$10000,3,FALSE),0)</f>
        <v>0</v>
      </c>
      <c r="N496" s="127"/>
      <c r="O496" s="153">
        <f>IFERROR(VLOOKUP((LEFT(VLOOKUP($L496,'2-2 引出数据_合同数据仓库'!$B$2:$BP$10000,64,FALSE),15)&amp;(RIGHT(VLOOKUP($L496,'2-2 引出数据_合同数据仓库'!$B$2:$BP$10000,64,FALSE),4)+1)),'2-2 引出数据_合同数据仓库'!$B$2:$BP$10000,3,FALSE),0)</f>
        <v>0</v>
      </c>
      <c r="P496" s="127"/>
      <c r="Q496" s="127">
        <f>IFERROR(VLOOKUP($L496,'2-2 引出数据_合同数据仓库'!$B$2:$BP$10000,28,FALSE),0)</f>
        <v>0</v>
      </c>
      <c r="R496" s="127">
        <f>IFERROR(VLOOKUP($L496,'2-2 引出数据_合同数据仓库'!$B$2:$BP$10000,29,FALSE),0)</f>
        <v>0</v>
      </c>
      <c r="S496" s="127">
        <f>IFERROR(VLOOKUP($L496,'2-2 引出数据_合同数据仓库'!$B$2:$BP$10000,4,FALSE),0)</f>
        <v>0</v>
      </c>
      <c r="T496" s="127"/>
      <c r="U496" s="127">
        <f>IFERROR(VLOOKUP($L496,'2-2 引出数据_合同数据仓库'!$B$2:$BP$10000,15,FALSE),0)</f>
        <v>0</v>
      </c>
      <c r="V496" s="127">
        <f>U496/(S496-R496+1)*365</f>
        <v>0</v>
      </c>
      <c r="W496" s="127"/>
      <c r="X496" s="159">
        <v>45658</v>
      </c>
      <c r="Y496" s="159">
        <f>X496+30</f>
        <v>45688</v>
      </c>
      <c r="Z496" s="163">
        <f>IFERROR(IF(($R496-Y496)&gt;=0,0,IF(($S496-X496)&lt;0,0,IF(AND(($S496-Y496)&gt;0,(X496-$R496)&gt;0),$V496/365*(Y496-X496+1),IF(AND(($S496-Y496)&lt;=0,(X496-$R496)&gt;0),$V496/365*($S496-X496+1),$V496/365*(Y496-$R496+1))))),0)</f>
        <v>0</v>
      </c>
      <c r="AA496" s="159">
        <f>Y496+1</f>
        <v>45689</v>
      </c>
      <c r="AB496" s="159">
        <f>AA496+27</f>
        <v>45716</v>
      </c>
      <c r="AC496" s="163">
        <f>IFERROR(IF(($R496-AB496)&gt;=0,0,IF(($S496-AA496)&lt;0,0,IF(AND(($S496-AB496)&gt;0,(AA496-$R496)&gt;0),$V496/365*(AB496-AA496+1),IF(AND(($S496-AB496)&lt;=0,(AA496-$R496)&gt;0),$V496/365*($S496-AA496+1),$V496/365*(AB496-$R496+1))))),0)</f>
        <v>0</v>
      </c>
      <c r="AD496" s="159">
        <f>AB496+1</f>
        <v>45717</v>
      </c>
      <c r="AE496" s="159">
        <f>AD496+30</f>
        <v>45747</v>
      </c>
      <c r="AF496" s="163">
        <f>IFERROR(IF(($R496-AE496)&gt;=0,0,IF(($S496-AD496)&lt;0,0,IF(AND(($S496-AE496)&gt;0,(AD496-$R496)&gt;0),$V496/365*(AE496-AD496+1),IF(AND(($S496-AE496)&lt;=0,(AD496-$R496)&gt;0),$V496/365*($S496-AD496+1),$V496/365*(AE496-$R496+1))))),0)</f>
        <v>0</v>
      </c>
      <c r="AG496" s="159">
        <f>AE496+1</f>
        <v>45748</v>
      </c>
      <c r="AH496" s="159">
        <f>AG496+29</f>
        <v>45777</v>
      </c>
      <c r="AI496" s="163">
        <f>IFERROR(IF(($R496-AH496)&gt;=0,0,IF(($S496-AG496)&lt;0,0,IF(AND(($S496-AH496)&gt;0,(AG496-$R496)&gt;0),$V496/365*(AH496-AG496+1),IF(AND(($S496-AH496)&lt;=0,(AG496-$R496)&gt;0),$V496/365*($S496-AG496+1),$V496/365*(AH496-$R496+1))))),0)</f>
        <v>0</v>
      </c>
      <c r="AJ496" s="159">
        <f>AH496+1</f>
        <v>45778</v>
      </c>
      <c r="AK496" s="159">
        <f>AJ496+30</f>
        <v>45808</v>
      </c>
      <c r="AL496" s="163">
        <f>IFERROR(IF(($R496-AK496)&gt;=0,0,IF(($S496-AJ496)&lt;0,0,IF(AND(($S496-AK496)&gt;0,(AJ496-$R496)&gt;0),$V496/365*(AK496-AJ496+1),IF(AND(($S496-AK496)&lt;=0,(AJ496-$R496)&gt;0),$V496/365*($S496-AJ496+1),$V496/365*(AK496-$R496+1))))),0)</f>
        <v>0</v>
      </c>
      <c r="AM496" s="159">
        <f>AK496+1</f>
        <v>45809</v>
      </c>
      <c r="AN496" s="159">
        <f>AM496+29</f>
        <v>45838</v>
      </c>
      <c r="AO496" s="163">
        <f>IFERROR(IF(($R496-AN496)&gt;=0,0,IF(($S496-AM496)&lt;0,0,IF(AND(($S496-AN496)&gt;0,(AM496-$R496)&gt;0),$V496/365*(AN496-AM496+1),IF(AND(($S496-AN496)&lt;=0,(AM496-$R496)&gt;0),$V496/365*($S496-AM496+1),$V496/365*(AN496-$R496+1))))),0)</f>
        <v>0</v>
      </c>
      <c r="AP496" s="159">
        <f>AN496+1</f>
        <v>45839</v>
      </c>
      <c r="AQ496" s="159">
        <f>AP496+30</f>
        <v>45869</v>
      </c>
      <c r="AR496" s="163">
        <f>IFERROR(IF(($R496-AQ496)&gt;=0,0,IF(($S496-AP496)&lt;0,0,IF(AND(($S496-AQ496)&gt;0,(AP496-$R496)&gt;0),$V496/365*(AQ496-AP496+1),IF(AND(($S496-AQ496)&lt;=0,(AP496-$R496)&gt;0),$V496/365*($S496-AP496+1),$V496/365*(AQ496-$R496+1))))),0)</f>
        <v>0</v>
      </c>
      <c r="AS496" s="159">
        <f>AQ496+1</f>
        <v>45870</v>
      </c>
      <c r="AT496" s="159">
        <f>AS496+30</f>
        <v>45900</v>
      </c>
      <c r="AU496" s="163">
        <f>IFERROR(IF(($R496-AT496)&gt;=0,0,IF(($S496-AS496)&lt;0,0,IF(AND(($S496-AT496)&gt;0,(AS496-$R496)&gt;0),$V496/365*(AT496-AS496+1),IF(AND(($S496-AT496)&lt;=0,(AS496-$R496)&gt;0),$V496/365*($S496-AS496+1),$V496/365*(AT496-$R496+1))))),0)</f>
        <v>0</v>
      </c>
      <c r="AV496" s="159">
        <f>AT496+1</f>
        <v>45901</v>
      </c>
      <c r="AW496" s="159">
        <f>AV496+29</f>
        <v>45930</v>
      </c>
      <c r="AX496" s="163">
        <f>IFERROR(IF(($R496-AW496)&gt;=0,0,IF(($S496-AV496)&lt;0,0,IF(AND(($S496-AW496)&gt;0,(AV496-$R496)&gt;0),$V496/365*(AW496-AV496+1),IF(AND(($S496-AW496)&lt;=0,(AV496-$R496)&gt;0),$V496/365*($S496-AV496+1),$V496/365*(AW496-$R496+1))))),0)</f>
        <v>0</v>
      </c>
      <c r="AY496" s="159">
        <f>AW496+1</f>
        <v>45931</v>
      </c>
      <c r="AZ496" s="159">
        <f>AY496+30</f>
        <v>45961</v>
      </c>
      <c r="BA496" s="163">
        <f>IFERROR(IF(($R496-AZ496)&gt;=0,0,IF(($S496-AY496)&lt;0,0,IF(AND(($S496-AZ496)&gt;0,(AY496-$R496)&gt;0),$V496/365*(AZ496-AY496+1),IF(AND(($S496-AZ496)&lt;=0,(AY496-$R496)&gt;0),$V496/365*($S496-AY496+1),$V496/365*(AZ496-$R496+1))))),0)</f>
        <v>0</v>
      </c>
      <c r="BB496" s="159">
        <f>AZ496+1</f>
        <v>45962</v>
      </c>
      <c r="BC496" s="159">
        <f>BB496+29</f>
        <v>45991</v>
      </c>
      <c r="BD496" s="163">
        <f>IFERROR(IF(($R496-BC496)&gt;=0,0,IF(($S496-BB496)&lt;0,0,IF(AND(($S496-BC496)&gt;0,(BB496-$R496)&gt;0),$V496/365*(BC496-BB496+1),IF(AND(($S496-BC496)&lt;=0,(BB496-$R496)&gt;0),$V496/365*($S496-BB496+1),$V496/365*(BC496-$R496+1))))),0)</f>
        <v>0</v>
      </c>
      <c r="BE496" s="159">
        <f>BC496+1</f>
        <v>45992</v>
      </c>
      <c r="BF496" s="159">
        <f>BE496+30</f>
        <v>46022</v>
      </c>
      <c r="BG496" s="163">
        <f>IFERROR(IF(($R496-BF496)&gt;=0,0,IF(($S496-BE496)&lt;0,0,IF(AND(($S496-BF496)&gt;0,(BE496-$R496)&gt;0),$V496/365*(BF496-BE496+1),IF(AND(($S496-BF496)&lt;=0,(BE496-$R496)&gt;0),$V496/365*($S496-BE496+1),$V496/365*(BF496-$R496+1))))),0)</f>
        <v>0</v>
      </c>
      <c r="BH496" s="159">
        <v>46023</v>
      </c>
      <c r="BI496" s="159">
        <f>BH496+30</f>
        <v>46053</v>
      </c>
      <c r="BJ496" s="163">
        <f>IFERROR(IF(($R496-BI496)&gt;=0,0,IF(($S496-BH496)&lt;0,0,IF(AND(($S496-BI496)&gt;0,(BH496-$R496)&gt;0),$V496/365*(BI496-BH496+1),IF(AND(($S496-BI496)&lt;=0,(BH496-$R496)&gt;0),$V496/365*($S496-BH496+1),$V496/365*(BI496-$R496+1))))),0)</f>
        <v>0</v>
      </c>
      <c r="BK496" s="159">
        <f>BI496+1</f>
        <v>46054</v>
      </c>
      <c r="BL496" s="159">
        <f>BK496+27</f>
        <v>46081</v>
      </c>
      <c r="BM496" s="163">
        <f>IFERROR(IF(($R496-BL496)&gt;=0,0,IF(($S496-BK496)&lt;0,0,IF(AND(($S496-BL496)&gt;0,(BK496-$R496)&gt;0),$V496/365*(BL496-BK496+1),IF(AND(($S496-BL496)&lt;=0,(BK496-$R496)&gt;0),$V496/365*($S496-BK496+1),$V496/365*(BL496-$R496+1))))),0)</f>
        <v>0</v>
      </c>
      <c r="BN496" s="159">
        <f>BL496+1</f>
        <v>46082</v>
      </c>
      <c r="BO496" s="159">
        <f>BN496+30</f>
        <v>46112</v>
      </c>
      <c r="BP496" s="163">
        <f>IFERROR(IF(($R496-BO496)&gt;=0,0,IF(($S496-BN496)&lt;0,0,IF(AND(($S496-BO496)&gt;0,(BN496-$R496)&gt;0),$V496/365*(BO496-BN496+1),IF(AND(($S496-BO496)&lt;=0,(BN496-$R496)&gt;0),$V496/365*($S496-BN496+1),$V496/365*(BO496-$R496+1))))),0)</f>
        <v>0</v>
      </c>
      <c r="BQ496" s="159">
        <f>BO496+1</f>
        <v>46113</v>
      </c>
      <c r="BR496" s="159">
        <f>BQ496+29</f>
        <v>46142</v>
      </c>
      <c r="BS496" s="163">
        <f>IFERROR(IF(($R496-BR496)&gt;=0,0,IF(($S496-BQ496)&lt;0,0,IF(AND(($S496-BR496)&gt;0,(BQ496-$R496)&gt;0),$V496/365*(BR496-BQ496+1),IF(AND(($S496-BR496)&lt;=0,(BQ496-$R496)&gt;0),$V496/365*($S496-BQ496+1),$V496/365*(BR496-$R496+1))))),0)</f>
        <v>0</v>
      </c>
      <c r="BT496" s="159">
        <f>BR496+1</f>
        <v>46143</v>
      </c>
      <c r="BU496" s="159">
        <f>BT496+30</f>
        <v>46173</v>
      </c>
      <c r="BV496" s="163">
        <f>IFERROR(IF(($R496-BU496)&gt;=0,0,IF(($S496-BT496)&lt;0,0,IF(AND(($S496-BU496)&gt;0,(BT496-$R496)&gt;0),$V496/365*(BU496-BT496+1),IF(AND(($S496-BU496)&lt;=0,(BT496-$R496)&gt;0),$V496/365*($S496-BT496+1),$V496/365*(BU496-$R496+1))))),0)</f>
        <v>0</v>
      </c>
      <c r="BW496" s="159">
        <f>BU496+1</f>
        <v>46174</v>
      </c>
      <c r="BX496" s="159">
        <f>BW496+29</f>
        <v>46203</v>
      </c>
      <c r="BY496" s="163">
        <f>IFERROR(IF(($R496-BX496)&gt;=0,0,IF(($S496-BW496)&lt;0,0,IF(AND(($S496-BX496)&gt;0,(BW496-$R496)&gt;0),$V496/365*(BX496-BW496+1),IF(AND(($S496-BX496)&lt;=0,(BW496-$R496)&gt;0),$V496/365*($S496-BW496+1),$V496/365*(BX496-$R496+1))))),0)</f>
        <v>0</v>
      </c>
      <c r="BZ496" s="159">
        <f>BX496+1</f>
        <v>46204</v>
      </c>
      <c r="CA496" s="159">
        <f>BZ496+30</f>
        <v>46234</v>
      </c>
      <c r="CB496" s="163">
        <f>IFERROR(IF(($R496-CA496)&gt;=0,0,IF(($S496-BZ496)&lt;0,0,IF(AND(($S496-CA496)&gt;0,(BZ496-$R496)&gt;0),$V496/365*(CA496-BZ496+1),IF(AND(($S496-CA496)&lt;=0,(BZ496-$R496)&gt;0),$V496/365*($S496-BZ496+1),$V496/365*(CA496-$R496+1))))),0)</f>
        <v>0</v>
      </c>
      <c r="CC496" s="159">
        <f>CA496+1</f>
        <v>46235</v>
      </c>
      <c r="CD496" s="159">
        <f>CC496+30</f>
        <v>46265</v>
      </c>
      <c r="CE496" s="163">
        <f>IFERROR(IF(($R496-CD496)&gt;=0,0,IF(($S496-CC496)&lt;0,0,IF(AND(($S496-CD496)&gt;0,(CC496-$R496)&gt;0),$V496/365*(CD496-CC496+1),IF(AND(($S496-CD496)&lt;=0,(CC496-$R496)&gt;0),$V496/365*($S496-CC496+1),$V496/365*(CD496-$R496+1))))),0)</f>
        <v>0</v>
      </c>
      <c r="CF496" s="159">
        <f>CD496+1</f>
        <v>46266</v>
      </c>
      <c r="CG496" s="159">
        <f>CF496+29</f>
        <v>46295</v>
      </c>
      <c r="CH496" s="163">
        <f>IFERROR(IF(($R496-CG496)&gt;=0,0,IF(($S496-CF496)&lt;0,0,IF(AND(($S496-CG496)&gt;0,(CF496-$R496)&gt;0),$V496/365*(CG496-CF496+1),IF(AND(($S496-CG496)&lt;=0,(CF496-$R496)&gt;0),$V496/365*($S496-CF496+1),$V496/365*(CG496-$R496+1))))),0)</f>
        <v>0</v>
      </c>
      <c r="CI496" s="159">
        <f>CG496+1</f>
        <v>46296</v>
      </c>
      <c r="CJ496" s="159">
        <f>CI496+30</f>
        <v>46326</v>
      </c>
      <c r="CK496" s="163">
        <f>IFERROR(IF(($R496-CJ496)&gt;=0,0,IF(($S496-CI496)&lt;0,0,IF(AND(($S496-CJ496)&gt;0,(CI496-$R496)&gt;0),$V496/365*(CJ496-CI496+1),IF(AND(($S496-CJ496)&lt;=0,(CI496-$R496)&gt;0),$V496/365*($S496-CI496+1),$V496/365*(CJ496-$R496+1))))),0)</f>
        <v>0</v>
      </c>
      <c r="CL496" s="159">
        <f>CJ496+1</f>
        <v>46327</v>
      </c>
      <c r="CM496" s="159">
        <f>CL496+29</f>
        <v>46356</v>
      </c>
      <c r="CN496" s="163">
        <f>IFERROR(IF(($R496-CM496)&gt;=0,0,IF(($S496-CL496)&lt;0,0,IF(AND(($S496-CM496)&gt;0,(CL496-$R496)&gt;0),$V496/365*(CM496-CL496+1),IF(AND(($S496-CM496)&lt;=0,(CL496-$R496)&gt;0),$V496/365*($S496-CL496+1),$V496/365*(CM496-$R496+1))))),0)</f>
        <v>0</v>
      </c>
      <c r="CO496" s="159">
        <f>CM496+1</f>
        <v>46357</v>
      </c>
      <c r="CP496" s="159">
        <f>CO496+30</f>
        <v>46387</v>
      </c>
      <c r="CQ496" s="163">
        <f>IFERROR(IF(($R496-CP496)&gt;=0,0,IF(($S496-CO496)&lt;0,0,IF(AND(($S496-CP496)&gt;0,(CO496-$R496)&gt;0),$V496/365*(CP496-CO496+1),IF(AND(($S496-CP496)&lt;=0,(CO496-$R496)&gt;0),$V496/365*($S496-CO496+1),$V496/365*(CP496-$R496+1))))),0)</f>
        <v>0</v>
      </c>
    </row>
    <row r="497" s="85" customFormat="1" ht="24" customHeight="1" outlineLevel="3" spans="1:95">
      <c r="A497" s="124"/>
      <c r="B497" s="125"/>
      <c r="C497" s="126"/>
      <c r="D497" s="124"/>
      <c r="E497" s="125"/>
      <c r="F497" s="125"/>
      <c r="G497" s="125"/>
      <c r="H497" s="127"/>
      <c r="I497" s="127"/>
      <c r="J497" s="127">
        <f>Z497+AC497+AF497+AI497+AL497+AO497+AR497+AU497+AX497+BA497+BD497+BG497</f>
        <v>0</v>
      </c>
      <c r="K497" s="127">
        <f>K496+1</f>
        <v>2</v>
      </c>
      <c r="L497" s="152"/>
      <c r="M497" s="153">
        <f>IFERROR(VLOOKUP($L497,'2-2 引出数据_合同数据仓库'!$B$2:$BP$10000,3,FALSE),0)</f>
        <v>0</v>
      </c>
      <c r="N497" s="127"/>
      <c r="O497" s="153">
        <f>IFERROR(VLOOKUP((LEFT(VLOOKUP($L497,'2-2 引出数据_合同数据仓库'!$B$2:$BP$10000,64,FALSE),15)&amp;(RIGHT(VLOOKUP($L497,'2-2 引出数据_合同数据仓库'!$B$2:$BP$10000,64,FALSE),4)+1)),'2-2 引出数据_合同数据仓库'!$B$2:$BP$10000,3,FALSE),0)</f>
        <v>0</v>
      </c>
      <c r="P497" s="127"/>
      <c r="Q497" s="127">
        <f>IFERROR(VLOOKUP($L497,'2-2 引出数据_合同数据仓库'!$B$2:$BP$10000,28,FALSE),0)</f>
        <v>0</v>
      </c>
      <c r="R497" s="127">
        <f>IFERROR(VLOOKUP($L497,'2-2 引出数据_合同数据仓库'!$B$2:$BP$10000,29,FALSE),0)</f>
        <v>0</v>
      </c>
      <c r="S497" s="127">
        <f>IFERROR(VLOOKUP($L497,'2-2 引出数据_合同数据仓库'!$B$2:$BP$10000,4,FALSE),0)</f>
        <v>0</v>
      </c>
      <c r="T497" s="127"/>
      <c r="U497" s="127">
        <f>IFERROR(VLOOKUP($L497,'2-2 引出数据_合同数据仓库'!$B$2:$BP$10000,15,FALSE),0)</f>
        <v>0</v>
      </c>
      <c r="V497" s="127">
        <f>U497/(S497-R497+1)*365</f>
        <v>0</v>
      </c>
      <c r="W497" s="127"/>
      <c r="X497" s="159">
        <v>45658</v>
      </c>
      <c r="Y497" s="159">
        <f>X497+30</f>
        <v>45688</v>
      </c>
      <c r="Z497" s="163">
        <f>IFERROR(IF(($R497-Y497)&gt;=0,0,IF(($S497-X497)&lt;0,0,IF(AND(($S497-Y497)&gt;0,(X497-$R497)&gt;0),$V497/365*(Y497-X497+1),IF(AND(($S497-Y497)&lt;=0,(X497-$R497)&gt;0),$V497/365*($S497-X497+1),$V497/365*(Y497-$R497+1))))),0)</f>
        <v>0</v>
      </c>
      <c r="AA497" s="159">
        <f>Y497+1</f>
        <v>45689</v>
      </c>
      <c r="AB497" s="159">
        <f>AA497+27</f>
        <v>45716</v>
      </c>
      <c r="AC497" s="163">
        <f>IFERROR(IF(($R497-AB497)&gt;=0,0,IF(($S497-AA497)&lt;0,0,IF(AND(($S497-AB497)&gt;0,(AA497-$R497)&gt;0),$V497/365*(AB497-AA497+1),IF(AND(($S497-AB497)&lt;=0,(AA497-$R497)&gt;0),$V497/365*($S497-AA497+1),$V497/365*(AB497-$R497+1))))),0)</f>
        <v>0</v>
      </c>
      <c r="AD497" s="159">
        <f>AB497+1</f>
        <v>45717</v>
      </c>
      <c r="AE497" s="159">
        <f>AD497+30</f>
        <v>45747</v>
      </c>
      <c r="AF497" s="163">
        <f>IFERROR(IF(($R497-AE497)&gt;=0,0,IF(($S497-AD497)&lt;0,0,IF(AND(($S497-AE497)&gt;0,(AD497-$R497)&gt;0),$V497/365*(AE497-AD497+1),IF(AND(($S497-AE497)&lt;=0,(AD497-$R497)&gt;0),$V497/365*($S497-AD497+1),$V497/365*(AE497-$R497+1))))),0)</f>
        <v>0</v>
      </c>
      <c r="AG497" s="159">
        <f>AE497+1</f>
        <v>45748</v>
      </c>
      <c r="AH497" s="159">
        <f>AG497+29</f>
        <v>45777</v>
      </c>
      <c r="AI497" s="163">
        <f>IFERROR(IF(($R497-AH497)&gt;=0,0,IF(($S497-AG497)&lt;0,0,IF(AND(($S497-AH497)&gt;0,(AG497-$R497)&gt;0),$V497/365*(AH497-AG497+1),IF(AND(($S497-AH497)&lt;=0,(AG497-$R497)&gt;0),$V497/365*($S497-AG497+1),$V497/365*(AH497-$R497+1))))),0)</f>
        <v>0</v>
      </c>
      <c r="AJ497" s="159">
        <f>AH497+1</f>
        <v>45778</v>
      </c>
      <c r="AK497" s="159">
        <f>AJ497+30</f>
        <v>45808</v>
      </c>
      <c r="AL497" s="163">
        <f>IFERROR(IF(($R497-AK497)&gt;=0,0,IF(($S497-AJ497)&lt;0,0,IF(AND(($S497-AK497)&gt;0,(AJ497-$R497)&gt;0),$V497/365*(AK497-AJ497+1),IF(AND(($S497-AK497)&lt;=0,(AJ497-$R497)&gt;0),$V497/365*($S497-AJ497+1),$V497/365*(AK497-$R497+1))))),0)</f>
        <v>0</v>
      </c>
      <c r="AM497" s="159">
        <f>AK497+1</f>
        <v>45809</v>
      </c>
      <c r="AN497" s="159">
        <f>AM497+29</f>
        <v>45838</v>
      </c>
      <c r="AO497" s="163">
        <f>IFERROR(IF(($R497-AN497)&gt;=0,0,IF(($S497-AM497)&lt;0,0,IF(AND(($S497-AN497)&gt;0,(AM497-$R497)&gt;0),$V497/365*(AN497-AM497+1),IF(AND(($S497-AN497)&lt;=0,(AM497-$R497)&gt;0),$V497/365*($S497-AM497+1),$V497/365*(AN497-$R497+1))))),0)</f>
        <v>0</v>
      </c>
      <c r="AP497" s="159">
        <f>AN497+1</f>
        <v>45839</v>
      </c>
      <c r="AQ497" s="159">
        <f>AP497+30</f>
        <v>45869</v>
      </c>
      <c r="AR497" s="163">
        <f>IFERROR(IF(($R497-AQ497)&gt;=0,0,IF(($S497-AP497)&lt;0,0,IF(AND(($S497-AQ497)&gt;0,(AP497-$R497)&gt;0),$V497/365*(AQ497-AP497+1),IF(AND(($S497-AQ497)&lt;=0,(AP497-$R497)&gt;0),$V497/365*($S497-AP497+1),$V497/365*(AQ497-$R497+1))))),0)</f>
        <v>0</v>
      </c>
      <c r="AS497" s="159">
        <f>AQ497+1</f>
        <v>45870</v>
      </c>
      <c r="AT497" s="159">
        <f>AS497+30</f>
        <v>45900</v>
      </c>
      <c r="AU497" s="163">
        <f>IFERROR(IF(($R497-AT497)&gt;=0,0,IF(($S497-AS497)&lt;0,0,IF(AND(($S497-AT497)&gt;0,(AS497-$R497)&gt;0),$V497/365*(AT497-AS497+1),IF(AND(($S497-AT497)&lt;=0,(AS497-$R497)&gt;0),$V497/365*($S497-AS497+1),$V497/365*(AT497-$R497+1))))),0)</f>
        <v>0</v>
      </c>
      <c r="AV497" s="159">
        <f>AT497+1</f>
        <v>45901</v>
      </c>
      <c r="AW497" s="159">
        <f>AV497+29</f>
        <v>45930</v>
      </c>
      <c r="AX497" s="163">
        <f>IFERROR(IF(($R497-AW497)&gt;=0,0,IF(($S497-AV497)&lt;0,0,IF(AND(($S497-AW497)&gt;0,(AV497-$R497)&gt;0),$V497/365*(AW497-AV497+1),IF(AND(($S497-AW497)&lt;=0,(AV497-$R497)&gt;0),$V497/365*($S497-AV497+1),$V497/365*(AW497-$R497+1))))),0)</f>
        <v>0</v>
      </c>
      <c r="AY497" s="159">
        <f>AW497+1</f>
        <v>45931</v>
      </c>
      <c r="AZ497" s="159">
        <f>AY497+30</f>
        <v>45961</v>
      </c>
      <c r="BA497" s="163">
        <f>IFERROR(IF(($R497-AZ497)&gt;=0,0,IF(($S497-AY497)&lt;0,0,IF(AND(($S497-AZ497)&gt;0,(AY497-$R497)&gt;0),$V497/365*(AZ497-AY497+1),IF(AND(($S497-AZ497)&lt;=0,(AY497-$R497)&gt;0),$V497/365*($S497-AY497+1),$V497/365*(AZ497-$R497+1))))),0)</f>
        <v>0</v>
      </c>
      <c r="BB497" s="159">
        <f>AZ497+1</f>
        <v>45962</v>
      </c>
      <c r="BC497" s="159">
        <f>BB497+29</f>
        <v>45991</v>
      </c>
      <c r="BD497" s="163">
        <f>IFERROR(IF(($R497-BC497)&gt;=0,0,IF(($S497-BB497)&lt;0,0,IF(AND(($S497-BC497)&gt;0,(BB497-$R497)&gt;0),$V497/365*(BC497-BB497+1),IF(AND(($S497-BC497)&lt;=0,(BB497-$R497)&gt;0),$V497/365*($S497-BB497+1),$V497/365*(BC497-$R497+1))))),0)</f>
        <v>0</v>
      </c>
      <c r="BE497" s="159">
        <f>BC497+1</f>
        <v>45992</v>
      </c>
      <c r="BF497" s="159">
        <f>BE497+30</f>
        <v>46022</v>
      </c>
      <c r="BG497" s="163">
        <f>IFERROR(IF(($R497-BF497)&gt;=0,0,IF(($S497-BE497)&lt;0,0,IF(AND(($S497-BF497)&gt;0,(BE497-$R497)&gt;0),$V497/365*(BF497-BE497+1),IF(AND(($S497-BF497)&lt;=0,(BE497-$R497)&gt;0),$V497/365*($S497-BE497+1),$V497/365*(BF497-$R497+1))))),0)</f>
        <v>0</v>
      </c>
      <c r="BH497" s="159">
        <v>46023</v>
      </c>
      <c r="BI497" s="159">
        <f>BH497+30</f>
        <v>46053</v>
      </c>
      <c r="BJ497" s="163">
        <f>IFERROR(IF(($R497-BI497)&gt;=0,0,IF(($S497-BH497)&lt;0,0,IF(AND(($S497-BI497)&gt;0,(BH497-$R497)&gt;0),$V497/365*(BI497-BH497+1),IF(AND(($S497-BI497)&lt;=0,(BH497-$R497)&gt;0),$V497/365*($S497-BH497+1),$V497/365*(BI497-$R497+1))))),0)</f>
        <v>0</v>
      </c>
      <c r="BK497" s="159">
        <f>BI497+1</f>
        <v>46054</v>
      </c>
      <c r="BL497" s="159">
        <f>BK497+27</f>
        <v>46081</v>
      </c>
      <c r="BM497" s="163">
        <f>IFERROR(IF(($R497-BL497)&gt;=0,0,IF(($S497-BK497)&lt;0,0,IF(AND(($S497-BL497)&gt;0,(BK497-$R497)&gt;0),$V497/365*(BL497-BK497+1),IF(AND(($S497-BL497)&lt;=0,(BK497-$R497)&gt;0),$V497/365*($S497-BK497+1),$V497/365*(BL497-$R497+1))))),0)</f>
        <v>0</v>
      </c>
      <c r="BN497" s="159">
        <f>BL497+1</f>
        <v>46082</v>
      </c>
      <c r="BO497" s="159">
        <f>BN497+30</f>
        <v>46112</v>
      </c>
      <c r="BP497" s="163">
        <f>IFERROR(IF(($R497-BO497)&gt;=0,0,IF(($S497-BN497)&lt;0,0,IF(AND(($S497-BO497)&gt;0,(BN497-$R497)&gt;0),$V497/365*(BO497-BN497+1),IF(AND(($S497-BO497)&lt;=0,(BN497-$R497)&gt;0),$V497/365*($S497-BN497+1),$V497/365*(BO497-$R497+1))))),0)</f>
        <v>0</v>
      </c>
      <c r="BQ497" s="159">
        <f>BO497+1</f>
        <v>46113</v>
      </c>
      <c r="BR497" s="159">
        <f>BQ497+29</f>
        <v>46142</v>
      </c>
      <c r="BS497" s="163">
        <f>IFERROR(IF(($R497-BR497)&gt;=0,0,IF(($S497-BQ497)&lt;0,0,IF(AND(($S497-BR497)&gt;0,(BQ497-$R497)&gt;0),$V497/365*(BR497-BQ497+1),IF(AND(($S497-BR497)&lt;=0,(BQ497-$R497)&gt;0),$V497/365*($S497-BQ497+1),$V497/365*(BR497-$R497+1))))),0)</f>
        <v>0</v>
      </c>
      <c r="BT497" s="159">
        <f>BR497+1</f>
        <v>46143</v>
      </c>
      <c r="BU497" s="159">
        <f>BT497+30</f>
        <v>46173</v>
      </c>
      <c r="BV497" s="163">
        <f>IFERROR(IF(($R497-BU497)&gt;=0,0,IF(($S497-BT497)&lt;0,0,IF(AND(($S497-BU497)&gt;0,(BT497-$R497)&gt;0),$V497/365*(BU497-BT497+1),IF(AND(($S497-BU497)&lt;=0,(BT497-$R497)&gt;0),$V497/365*($S497-BT497+1),$V497/365*(BU497-$R497+1))))),0)</f>
        <v>0</v>
      </c>
      <c r="BW497" s="159">
        <f>BU497+1</f>
        <v>46174</v>
      </c>
      <c r="BX497" s="159">
        <f>BW497+29</f>
        <v>46203</v>
      </c>
      <c r="BY497" s="163">
        <f>IFERROR(IF(($R497-BX497)&gt;=0,0,IF(($S497-BW497)&lt;0,0,IF(AND(($S497-BX497)&gt;0,(BW497-$R497)&gt;0),$V497/365*(BX497-BW497+1),IF(AND(($S497-BX497)&lt;=0,(BW497-$R497)&gt;0),$V497/365*($S497-BW497+1),$V497/365*(BX497-$R497+1))))),0)</f>
        <v>0</v>
      </c>
      <c r="BZ497" s="159">
        <f>BX497+1</f>
        <v>46204</v>
      </c>
      <c r="CA497" s="159">
        <f>BZ497+30</f>
        <v>46234</v>
      </c>
      <c r="CB497" s="163">
        <f>IFERROR(IF(($R497-CA497)&gt;=0,0,IF(($S497-BZ497)&lt;0,0,IF(AND(($S497-CA497)&gt;0,(BZ497-$R497)&gt;0),$V497/365*(CA497-BZ497+1),IF(AND(($S497-CA497)&lt;=0,(BZ497-$R497)&gt;0),$V497/365*($S497-BZ497+1),$V497/365*(CA497-$R497+1))))),0)</f>
        <v>0</v>
      </c>
      <c r="CC497" s="159">
        <f>CA497+1</f>
        <v>46235</v>
      </c>
      <c r="CD497" s="159">
        <f>CC497+30</f>
        <v>46265</v>
      </c>
      <c r="CE497" s="163">
        <f>IFERROR(IF(($R497-CD497)&gt;=0,0,IF(($S497-CC497)&lt;0,0,IF(AND(($S497-CD497)&gt;0,(CC497-$R497)&gt;0),$V497/365*(CD497-CC497+1),IF(AND(($S497-CD497)&lt;=0,(CC497-$R497)&gt;0),$V497/365*($S497-CC497+1),$V497/365*(CD497-$R497+1))))),0)</f>
        <v>0</v>
      </c>
      <c r="CF497" s="159">
        <f>CD497+1</f>
        <v>46266</v>
      </c>
      <c r="CG497" s="159">
        <f>CF497+29</f>
        <v>46295</v>
      </c>
      <c r="CH497" s="163">
        <f>IFERROR(IF(($R497-CG497)&gt;=0,0,IF(($S497-CF497)&lt;0,0,IF(AND(($S497-CG497)&gt;0,(CF497-$R497)&gt;0),$V497/365*(CG497-CF497+1),IF(AND(($S497-CG497)&lt;=0,(CF497-$R497)&gt;0),$V497/365*($S497-CF497+1),$V497/365*(CG497-$R497+1))))),0)</f>
        <v>0</v>
      </c>
      <c r="CI497" s="159">
        <f>CG497+1</f>
        <v>46296</v>
      </c>
      <c r="CJ497" s="159">
        <f>CI497+30</f>
        <v>46326</v>
      </c>
      <c r="CK497" s="163">
        <f>IFERROR(IF(($R497-CJ497)&gt;=0,0,IF(($S497-CI497)&lt;0,0,IF(AND(($S497-CJ497)&gt;0,(CI497-$R497)&gt;0),$V497/365*(CJ497-CI497+1),IF(AND(($S497-CJ497)&lt;=0,(CI497-$R497)&gt;0),$V497/365*($S497-CI497+1),$V497/365*(CJ497-$R497+1))))),0)</f>
        <v>0</v>
      </c>
      <c r="CL497" s="159">
        <f>CJ497+1</f>
        <v>46327</v>
      </c>
      <c r="CM497" s="159">
        <f>CL497+29</f>
        <v>46356</v>
      </c>
      <c r="CN497" s="163">
        <f>IFERROR(IF(($R497-CM497)&gt;=0,0,IF(($S497-CL497)&lt;0,0,IF(AND(($S497-CM497)&gt;0,(CL497-$R497)&gt;0),$V497/365*(CM497-CL497+1),IF(AND(($S497-CM497)&lt;=0,(CL497-$R497)&gt;0),$V497/365*($S497-CL497+1),$V497/365*(CM497-$R497+1))))),0)</f>
        <v>0</v>
      </c>
      <c r="CO497" s="159">
        <f>CM497+1</f>
        <v>46357</v>
      </c>
      <c r="CP497" s="159">
        <f>CO497+30</f>
        <v>46387</v>
      </c>
      <c r="CQ497" s="163">
        <f>IFERROR(IF(($R497-CP497)&gt;=0,0,IF(($S497-CO497)&lt;0,0,IF(AND(($S497-CP497)&gt;0,(CO497-$R497)&gt;0),$V497/365*(CP497-CO497+1),IF(AND(($S497-CP497)&lt;=0,(CO497-$R497)&gt;0),$V497/365*($S497-CO497+1),$V497/365*(CP497-$R497+1))))),0)</f>
        <v>0</v>
      </c>
    </row>
    <row r="498" s="85" customFormat="1" ht="24" customHeight="1" outlineLevel="3" spans="1:95">
      <c r="A498" s="124"/>
      <c r="B498" s="125"/>
      <c r="C498" s="126"/>
      <c r="D498" s="124"/>
      <c r="E498" s="125"/>
      <c r="F498" s="125"/>
      <c r="G498" s="125"/>
      <c r="H498" s="127"/>
      <c r="I498" s="127"/>
      <c r="J498" s="127">
        <f>Z498+AC498+AF498+AI498+AL498+AO498+AR498+AU498+AX498+BA498+BD498+BG498</f>
        <v>0</v>
      </c>
      <c r="K498" s="127">
        <f>K497+1</f>
        <v>3</v>
      </c>
      <c r="L498" s="152"/>
      <c r="M498" s="153">
        <f>IFERROR(VLOOKUP($L498,'2-2 引出数据_合同数据仓库'!$B$2:$BP$10000,3,FALSE),0)</f>
        <v>0</v>
      </c>
      <c r="N498" s="127"/>
      <c r="O498" s="153">
        <f>IFERROR(VLOOKUP((LEFT(VLOOKUP($L498,'2-2 引出数据_合同数据仓库'!$B$2:$BP$10000,64,FALSE),15)&amp;(RIGHT(VLOOKUP($L498,'2-2 引出数据_合同数据仓库'!$B$2:$BP$10000,64,FALSE),4)+1)),'2-2 引出数据_合同数据仓库'!$B$2:$BP$10000,3,FALSE),0)</f>
        <v>0</v>
      </c>
      <c r="P498" s="127"/>
      <c r="Q498" s="127">
        <f>IFERROR(VLOOKUP($L498,'2-2 引出数据_合同数据仓库'!$B$2:$BP$10000,28,FALSE),0)</f>
        <v>0</v>
      </c>
      <c r="R498" s="127">
        <f>IFERROR(VLOOKUP($L498,'2-2 引出数据_合同数据仓库'!$B$2:$BP$10000,29,FALSE),0)</f>
        <v>0</v>
      </c>
      <c r="S498" s="127">
        <f>IFERROR(VLOOKUP($L498,'2-2 引出数据_合同数据仓库'!$B$2:$BP$10000,4,FALSE),0)</f>
        <v>0</v>
      </c>
      <c r="T498" s="127"/>
      <c r="U498" s="127">
        <f>IFERROR(VLOOKUP($L498,'2-2 引出数据_合同数据仓库'!$B$2:$BP$10000,15,FALSE),0)</f>
        <v>0</v>
      </c>
      <c r="V498" s="127">
        <f>U498/(S498-R498+1)*365</f>
        <v>0</v>
      </c>
      <c r="W498" s="127"/>
      <c r="X498" s="159">
        <v>45658</v>
      </c>
      <c r="Y498" s="159">
        <f>X498+30</f>
        <v>45688</v>
      </c>
      <c r="Z498" s="163">
        <f>IFERROR(IF(($R498-Y498)&gt;=0,0,IF(($S498-X498)&lt;0,0,IF(AND(($S498-Y498)&gt;0,(X498-$R498)&gt;0),$V498/365*(Y498-X498+1),IF(AND(($S498-Y498)&lt;=0,(X498-$R498)&gt;0),$V498/365*($S498-X498+1),$V498/365*(Y498-$R498+1))))),0)</f>
        <v>0</v>
      </c>
      <c r="AA498" s="159">
        <f>Y498+1</f>
        <v>45689</v>
      </c>
      <c r="AB498" s="159">
        <f>AA498+27</f>
        <v>45716</v>
      </c>
      <c r="AC498" s="163">
        <f>IFERROR(IF(($R498-AB498)&gt;=0,0,IF(($S498-AA498)&lt;0,0,IF(AND(($S498-AB498)&gt;0,(AA498-$R498)&gt;0),$V498/365*(AB498-AA498+1),IF(AND(($S498-AB498)&lt;=0,(AA498-$R498)&gt;0),$V498/365*($S498-AA498+1),$V498/365*(AB498-$R498+1))))),0)</f>
        <v>0</v>
      </c>
      <c r="AD498" s="159">
        <f>AB498+1</f>
        <v>45717</v>
      </c>
      <c r="AE498" s="159">
        <f>AD498+30</f>
        <v>45747</v>
      </c>
      <c r="AF498" s="163">
        <f>IFERROR(IF(($R498-AE498)&gt;=0,0,IF(($S498-AD498)&lt;0,0,IF(AND(($S498-AE498)&gt;0,(AD498-$R498)&gt;0),$V498/365*(AE498-AD498+1),IF(AND(($S498-AE498)&lt;=0,(AD498-$R498)&gt;0),$V498/365*($S498-AD498+1),$V498/365*(AE498-$R498+1))))),0)</f>
        <v>0</v>
      </c>
      <c r="AG498" s="159">
        <f>AE498+1</f>
        <v>45748</v>
      </c>
      <c r="AH498" s="159">
        <f>AG498+29</f>
        <v>45777</v>
      </c>
      <c r="AI498" s="163">
        <f>IFERROR(IF(($R498-AH498)&gt;=0,0,IF(($S498-AG498)&lt;0,0,IF(AND(($S498-AH498)&gt;0,(AG498-$R498)&gt;0),$V498/365*(AH498-AG498+1),IF(AND(($S498-AH498)&lt;=0,(AG498-$R498)&gt;0),$V498/365*($S498-AG498+1),$V498/365*(AH498-$R498+1))))),0)</f>
        <v>0</v>
      </c>
      <c r="AJ498" s="159">
        <f>AH498+1</f>
        <v>45778</v>
      </c>
      <c r="AK498" s="159">
        <f>AJ498+30</f>
        <v>45808</v>
      </c>
      <c r="AL498" s="163">
        <f>IFERROR(IF(($R498-AK498)&gt;=0,0,IF(($S498-AJ498)&lt;0,0,IF(AND(($S498-AK498)&gt;0,(AJ498-$R498)&gt;0),$V498/365*(AK498-AJ498+1),IF(AND(($S498-AK498)&lt;=0,(AJ498-$R498)&gt;0),$V498/365*($S498-AJ498+1),$V498/365*(AK498-$R498+1))))),0)</f>
        <v>0</v>
      </c>
      <c r="AM498" s="159">
        <f>AK498+1</f>
        <v>45809</v>
      </c>
      <c r="AN498" s="159">
        <f>AM498+29</f>
        <v>45838</v>
      </c>
      <c r="AO498" s="163">
        <f>IFERROR(IF(($R498-AN498)&gt;=0,0,IF(($S498-AM498)&lt;0,0,IF(AND(($S498-AN498)&gt;0,(AM498-$R498)&gt;0),$V498/365*(AN498-AM498+1),IF(AND(($S498-AN498)&lt;=0,(AM498-$R498)&gt;0),$V498/365*($S498-AM498+1),$V498/365*(AN498-$R498+1))))),0)</f>
        <v>0</v>
      </c>
      <c r="AP498" s="159">
        <f>AN498+1</f>
        <v>45839</v>
      </c>
      <c r="AQ498" s="159">
        <f>AP498+30</f>
        <v>45869</v>
      </c>
      <c r="AR498" s="163">
        <f>IFERROR(IF(($R498-AQ498)&gt;=0,0,IF(($S498-AP498)&lt;0,0,IF(AND(($S498-AQ498)&gt;0,(AP498-$R498)&gt;0),$V498/365*(AQ498-AP498+1),IF(AND(($S498-AQ498)&lt;=0,(AP498-$R498)&gt;0),$V498/365*($S498-AP498+1),$V498/365*(AQ498-$R498+1))))),0)</f>
        <v>0</v>
      </c>
      <c r="AS498" s="159">
        <f>AQ498+1</f>
        <v>45870</v>
      </c>
      <c r="AT498" s="159">
        <f>AS498+30</f>
        <v>45900</v>
      </c>
      <c r="AU498" s="163">
        <f>IFERROR(IF(($R498-AT498)&gt;=0,0,IF(($S498-AS498)&lt;0,0,IF(AND(($S498-AT498)&gt;0,(AS498-$R498)&gt;0),$V498/365*(AT498-AS498+1),IF(AND(($S498-AT498)&lt;=0,(AS498-$R498)&gt;0),$V498/365*($S498-AS498+1),$V498/365*(AT498-$R498+1))))),0)</f>
        <v>0</v>
      </c>
      <c r="AV498" s="159">
        <f>AT498+1</f>
        <v>45901</v>
      </c>
      <c r="AW498" s="159">
        <f>AV498+29</f>
        <v>45930</v>
      </c>
      <c r="AX498" s="163">
        <f>IFERROR(IF(($R498-AW498)&gt;=0,0,IF(($S498-AV498)&lt;0,0,IF(AND(($S498-AW498)&gt;0,(AV498-$R498)&gt;0),$V498/365*(AW498-AV498+1),IF(AND(($S498-AW498)&lt;=0,(AV498-$R498)&gt;0),$V498/365*($S498-AV498+1),$V498/365*(AW498-$R498+1))))),0)</f>
        <v>0</v>
      </c>
      <c r="AY498" s="159">
        <f>AW498+1</f>
        <v>45931</v>
      </c>
      <c r="AZ498" s="159">
        <f>AY498+30</f>
        <v>45961</v>
      </c>
      <c r="BA498" s="163">
        <f>IFERROR(IF(($R498-AZ498)&gt;=0,0,IF(($S498-AY498)&lt;0,0,IF(AND(($S498-AZ498)&gt;0,(AY498-$R498)&gt;0),$V498/365*(AZ498-AY498+1),IF(AND(($S498-AZ498)&lt;=0,(AY498-$R498)&gt;0),$V498/365*($S498-AY498+1),$V498/365*(AZ498-$R498+1))))),0)</f>
        <v>0</v>
      </c>
      <c r="BB498" s="159">
        <f>AZ498+1</f>
        <v>45962</v>
      </c>
      <c r="BC498" s="159">
        <f>BB498+29</f>
        <v>45991</v>
      </c>
      <c r="BD498" s="163">
        <f>IFERROR(IF(($R498-BC498)&gt;=0,0,IF(($S498-BB498)&lt;0,0,IF(AND(($S498-BC498)&gt;0,(BB498-$R498)&gt;0),$V498/365*(BC498-BB498+1),IF(AND(($S498-BC498)&lt;=0,(BB498-$R498)&gt;0),$V498/365*($S498-BB498+1),$V498/365*(BC498-$R498+1))))),0)</f>
        <v>0</v>
      </c>
      <c r="BE498" s="159">
        <f>BC498+1</f>
        <v>45992</v>
      </c>
      <c r="BF498" s="159">
        <f>BE498+30</f>
        <v>46022</v>
      </c>
      <c r="BG498" s="163">
        <f>IFERROR(IF(($R498-BF498)&gt;=0,0,IF(($S498-BE498)&lt;0,0,IF(AND(($S498-BF498)&gt;0,(BE498-$R498)&gt;0),$V498/365*(BF498-BE498+1),IF(AND(($S498-BF498)&lt;=0,(BE498-$R498)&gt;0),$V498/365*($S498-BE498+1),$V498/365*(BF498-$R498+1))))),0)</f>
        <v>0</v>
      </c>
      <c r="BH498" s="159">
        <v>46023</v>
      </c>
      <c r="BI498" s="159">
        <f>BH498+30</f>
        <v>46053</v>
      </c>
      <c r="BJ498" s="163">
        <f>IFERROR(IF(($R498-BI498)&gt;=0,0,IF(($S498-BH498)&lt;0,0,IF(AND(($S498-BI498)&gt;0,(BH498-$R498)&gt;0),$V498/365*(BI498-BH498+1),IF(AND(($S498-BI498)&lt;=0,(BH498-$R498)&gt;0),$V498/365*($S498-BH498+1),$V498/365*(BI498-$R498+1))))),0)</f>
        <v>0</v>
      </c>
      <c r="BK498" s="159">
        <f>BI498+1</f>
        <v>46054</v>
      </c>
      <c r="BL498" s="159">
        <f>BK498+27</f>
        <v>46081</v>
      </c>
      <c r="BM498" s="163">
        <f>IFERROR(IF(($R498-BL498)&gt;=0,0,IF(($S498-BK498)&lt;0,0,IF(AND(($S498-BL498)&gt;0,(BK498-$R498)&gt;0),$V498/365*(BL498-BK498+1),IF(AND(($S498-BL498)&lt;=0,(BK498-$R498)&gt;0),$V498/365*($S498-BK498+1),$V498/365*(BL498-$R498+1))))),0)</f>
        <v>0</v>
      </c>
      <c r="BN498" s="159">
        <f>BL498+1</f>
        <v>46082</v>
      </c>
      <c r="BO498" s="159">
        <f>BN498+30</f>
        <v>46112</v>
      </c>
      <c r="BP498" s="163">
        <f>IFERROR(IF(($R498-BO498)&gt;=0,0,IF(($S498-BN498)&lt;0,0,IF(AND(($S498-BO498)&gt;0,(BN498-$R498)&gt;0),$V498/365*(BO498-BN498+1),IF(AND(($S498-BO498)&lt;=0,(BN498-$R498)&gt;0),$V498/365*($S498-BN498+1),$V498/365*(BO498-$R498+1))))),0)</f>
        <v>0</v>
      </c>
      <c r="BQ498" s="159">
        <f>BO498+1</f>
        <v>46113</v>
      </c>
      <c r="BR498" s="159">
        <f>BQ498+29</f>
        <v>46142</v>
      </c>
      <c r="BS498" s="163">
        <f>IFERROR(IF(($R498-BR498)&gt;=0,0,IF(($S498-BQ498)&lt;0,0,IF(AND(($S498-BR498)&gt;0,(BQ498-$R498)&gt;0),$V498/365*(BR498-BQ498+1),IF(AND(($S498-BR498)&lt;=0,(BQ498-$R498)&gt;0),$V498/365*($S498-BQ498+1),$V498/365*(BR498-$R498+1))))),0)</f>
        <v>0</v>
      </c>
      <c r="BT498" s="159">
        <f>BR498+1</f>
        <v>46143</v>
      </c>
      <c r="BU498" s="159">
        <f>BT498+30</f>
        <v>46173</v>
      </c>
      <c r="BV498" s="163">
        <f>IFERROR(IF(($R498-BU498)&gt;=0,0,IF(($S498-BT498)&lt;0,0,IF(AND(($S498-BU498)&gt;0,(BT498-$R498)&gt;0),$V498/365*(BU498-BT498+1),IF(AND(($S498-BU498)&lt;=0,(BT498-$R498)&gt;0),$V498/365*($S498-BT498+1),$V498/365*(BU498-$R498+1))))),0)</f>
        <v>0</v>
      </c>
      <c r="BW498" s="159">
        <f>BU498+1</f>
        <v>46174</v>
      </c>
      <c r="BX498" s="159">
        <f>BW498+29</f>
        <v>46203</v>
      </c>
      <c r="BY498" s="163">
        <f>IFERROR(IF(($R498-BX498)&gt;=0,0,IF(($S498-BW498)&lt;0,0,IF(AND(($S498-BX498)&gt;0,(BW498-$R498)&gt;0),$V498/365*(BX498-BW498+1),IF(AND(($S498-BX498)&lt;=0,(BW498-$R498)&gt;0),$V498/365*($S498-BW498+1),$V498/365*(BX498-$R498+1))))),0)</f>
        <v>0</v>
      </c>
      <c r="BZ498" s="159">
        <f>BX498+1</f>
        <v>46204</v>
      </c>
      <c r="CA498" s="159">
        <f>BZ498+30</f>
        <v>46234</v>
      </c>
      <c r="CB498" s="163">
        <f>IFERROR(IF(($R498-CA498)&gt;=0,0,IF(($S498-BZ498)&lt;0,0,IF(AND(($S498-CA498)&gt;0,(BZ498-$R498)&gt;0),$V498/365*(CA498-BZ498+1),IF(AND(($S498-CA498)&lt;=0,(BZ498-$R498)&gt;0),$V498/365*($S498-BZ498+1),$V498/365*(CA498-$R498+1))))),0)</f>
        <v>0</v>
      </c>
      <c r="CC498" s="159">
        <f>CA498+1</f>
        <v>46235</v>
      </c>
      <c r="CD498" s="159">
        <f>CC498+30</f>
        <v>46265</v>
      </c>
      <c r="CE498" s="163">
        <f>IFERROR(IF(($R498-CD498)&gt;=0,0,IF(($S498-CC498)&lt;0,0,IF(AND(($S498-CD498)&gt;0,(CC498-$R498)&gt;0),$V498/365*(CD498-CC498+1),IF(AND(($S498-CD498)&lt;=0,(CC498-$R498)&gt;0),$V498/365*($S498-CC498+1),$V498/365*(CD498-$R498+1))))),0)</f>
        <v>0</v>
      </c>
      <c r="CF498" s="159">
        <f>CD498+1</f>
        <v>46266</v>
      </c>
      <c r="CG498" s="159">
        <f>CF498+29</f>
        <v>46295</v>
      </c>
      <c r="CH498" s="163">
        <f>IFERROR(IF(($R498-CG498)&gt;=0,0,IF(($S498-CF498)&lt;0,0,IF(AND(($S498-CG498)&gt;0,(CF498-$R498)&gt;0),$V498/365*(CG498-CF498+1),IF(AND(($S498-CG498)&lt;=0,(CF498-$R498)&gt;0),$V498/365*($S498-CF498+1),$V498/365*(CG498-$R498+1))))),0)</f>
        <v>0</v>
      </c>
      <c r="CI498" s="159">
        <f>CG498+1</f>
        <v>46296</v>
      </c>
      <c r="CJ498" s="159">
        <f>CI498+30</f>
        <v>46326</v>
      </c>
      <c r="CK498" s="163">
        <f>IFERROR(IF(($R498-CJ498)&gt;=0,0,IF(($S498-CI498)&lt;0,0,IF(AND(($S498-CJ498)&gt;0,(CI498-$R498)&gt;0),$V498/365*(CJ498-CI498+1),IF(AND(($S498-CJ498)&lt;=0,(CI498-$R498)&gt;0),$V498/365*($S498-CI498+1),$V498/365*(CJ498-$R498+1))))),0)</f>
        <v>0</v>
      </c>
      <c r="CL498" s="159">
        <f>CJ498+1</f>
        <v>46327</v>
      </c>
      <c r="CM498" s="159">
        <f>CL498+29</f>
        <v>46356</v>
      </c>
      <c r="CN498" s="163">
        <f>IFERROR(IF(($R498-CM498)&gt;=0,0,IF(($S498-CL498)&lt;0,0,IF(AND(($S498-CM498)&gt;0,(CL498-$R498)&gt;0),$V498/365*(CM498-CL498+1),IF(AND(($S498-CM498)&lt;=0,(CL498-$R498)&gt;0),$V498/365*($S498-CL498+1),$V498/365*(CM498-$R498+1))))),0)</f>
        <v>0</v>
      </c>
      <c r="CO498" s="159">
        <f>CM498+1</f>
        <v>46357</v>
      </c>
      <c r="CP498" s="159">
        <f>CO498+30</f>
        <v>46387</v>
      </c>
      <c r="CQ498" s="163">
        <f>IFERROR(IF(($R498-CP498)&gt;=0,0,IF(($S498-CO498)&lt;0,0,IF(AND(($S498-CP498)&gt;0,(CO498-$R498)&gt;0),$V498/365*(CP498-CO498+1),IF(AND(($S498-CP498)&lt;=0,(CO498-$R498)&gt;0),$V498/365*($S498-CO498+1),$V498/365*(CP498-$R498+1))))),0)</f>
        <v>0</v>
      </c>
    </row>
    <row r="499" s="85" customFormat="1" ht="24" customHeight="1" outlineLevel="3" spans="1:95">
      <c r="A499" s="124"/>
      <c r="B499" s="125"/>
      <c r="C499" s="126"/>
      <c r="D499" s="124"/>
      <c r="E499" s="125"/>
      <c r="F499" s="125"/>
      <c r="G499" s="125"/>
      <c r="H499" s="127"/>
      <c r="I499" s="127"/>
      <c r="J499" s="127">
        <f>Z499+AC499+AF499+AI499+AL499+AO499+AR499+AU499+AX499+BA499+BD499+BG499</f>
        <v>0</v>
      </c>
      <c r="K499" s="127">
        <f>K498+1</f>
        <v>4</v>
      </c>
      <c r="L499" s="152"/>
      <c r="M499" s="153">
        <f>IFERROR(VLOOKUP($L499,'2-2 引出数据_合同数据仓库'!$B$2:$BP$10000,3,FALSE),0)</f>
        <v>0</v>
      </c>
      <c r="N499" s="127"/>
      <c r="O499" s="153">
        <f>IFERROR(VLOOKUP((LEFT(VLOOKUP($L499,'2-2 引出数据_合同数据仓库'!$B$2:$BP$10000,64,FALSE),15)&amp;(RIGHT(VLOOKUP($L499,'2-2 引出数据_合同数据仓库'!$B$2:$BP$10000,64,FALSE),4)+1)),'2-2 引出数据_合同数据仓库'!$B$2:$BP$10000,3,FALSE),0)</f>
        <v>0</v>
      </c>
      <c r="P499" s="127"/>
      <c r="Q499" s="127">
        <f>IFERROR(VLOOKUP($L499,'2-2 引出数据_合同数据仓库'!$B$2:$BP$10000,28,FALSE),0)</f>
        <v>0</v>
      </c>
      <c r="R499" s="127">
        <f>IFERROR(VLOOKUP($L499,'2-2 引出数据_合同数据仓库'!$B$2:$BP$10000,29,FALSE),0)</f>
        <v>0</v>
      </c>
      <c r="S499" s="127">
        <f>IFERROR(VLOOKUP($L499,'2-2 引出数据_合同数据仓库'!$B$2:$BP$10000,4,FALSE),0)</f>
        <v>0</v>
      </c>
      <c r="T499" s="127"/>
      <c r="U499" s="127">
        <f>IFERROR(VLOOKUP($L499,'2-2 引出数据_合同数据仓库'!$B$2:$BP$10000,15,FALSE),0)</f>
        <v>0</v>
      </c>
      <c r="V499" s="127">
        <f>U499/(S499-R499+1)*365</f>
        <v>0</v>
      </c>
      <c r="W499" s="127"/>
      <c r="X499" s="159">
        <v>45658</v>
      </c>
      <c r="Y499" s="159">
        <f>X499+30</f>
        <v>45688</v>
      </c>
      <c r="Z499" s="163">
        <f>IFERROR(IF(($R499-Y499)&gt;=0,0,IF(($S499-X499)&lt;0,0,IF(AND(($S499-Y499)&gt;0,(X499-$R499)&gt;0),$V499/365*(Y499-X499+1),IF(AND(($S499-Y499)&lt;=0,(X499-$R499)&gt;0),$V499/365*($S499-X499+1),$V499/365*(Y499-$R499+1))))),0)</f>
        <v>0</v>
      </c>
      <c r="AA499" s="159">
        <f>Y499+1</f>
        <v>45689</v>
      </c>
      <c r="AB499" s="159">
        <f>AA499+27</f>
        <v>45716</v>
      </c>
      <c r="AC499" s="163">
        <f>IFERROR(IF(($R499-AB499)&gt;=0,0,IF(($S499-AA499)&lt;0,0,IF(AND(($S499-AB499)&gt;0,(AA499-$R499)&gt;0),$V499/365*(AB499-AA499+1),IF(AND(($S499-AB499)&lt;=0,(AA499-$R499)&gt;0),$V499/365*($S499-AA499+1),$V499/365*(AB499-$R499+1))))),0)</f>
        <v>0</v>
      </c>
      <c r="AD499" s="159">
        <f>AB499+1</f>
        <v>45717</v>
      </c>
      <c r="AE499" s="159">
        <f>AD499+30</f>
        <v>45747</v>
      </c>
      <c r="AF499" s="163">
        <f>IFERROR(IF(($R499-AE499)&gt;=0,0,IF(($S499-AD499)&lt;0,0,IF(AND(($S499-AE499)&gt;0,(AD499-$R499)&gt;0),$V499/365*(AE499-AD499+1),IF(AND(($S499-AE499)&lt;=0,(AD499-$R499)&gt;0),$V499/365*($S499-AD499+1),$V499/365*(AE499-$R499+1))))),0)</f>
        <v>0</v>
      </c>
      <c r="AG499" s="159">
        <f>AE499+1</f>
        <v>45748</v>
      </c>
      <c r="AH499" s="159">
        <f>AG499+29</f>
        <v>45777</v>
      </c>
      <c r="AI499" s="163">
        <f>IFERROR(IF(($R499-AH499)&gt;=0,0,IF(($S499-AG499)&lt;0,0,IF(AND(($S499-AH499)&gt;0,(AG499-$R499)&gt;0),$V499/365*(AH499-AG499+1),IF(AND(($S499-AH499)&lt;=0,(AG499-$R499)&gt;0),$V499/365*($S499-AG499+1),$V499/365*(AH499-$R499+1))))),0)</f>
        <v>0</v>
      </c>
      <c r="AJ499" s="159">
        <f>AH499+1</f>
        <v>45778</v>
      </c>
      <c r="AK499" s="159">
        <f>AJ499+30</f>
        <v>45808</v>
      </c>
      <c r="AL499" s="163">
        <f>IFERROR(IF(($R499-AK499)&gt;=0,0,IF(($S499-AJ499)&lt;0,0,IF(AND(($S499-AK499)&gt;0,(AJ499-$R499)&gt;0),$V499/365*(AK499-AJ499+1),IF(AND(($S499-AK499)&lt;=0,(AJ499-$R499)&gt;0),$V499/365*($S499-AJ499+1),$V499/365*(AK499-$R499+1))))),0)</f>
        <v>0</v>
      </c>
      <c r="AM499" s="159">
        <f>AK499+1</f>
        <v>45809</v>
      </c>
      <c r="AN499" s="159">
        <f>AM499+29</f>
        <v>45838</v>
      </c>
      <c r="AO499" s="163">
        <f>IFERROR(IF(($R499-AN499)&gt;=0,0,IF(($S499-AM499)&lt;0,0,IF(AND(($S499-AN499)&gt;0,(AM499-$R499)&gt;0),$V499/365*(AN499-AM499+1),IF(AND(($S499-AN499)&lt;=0,(AM499-$R499)&gt;0),$V499/365*($S499-AM499+1),$V499/365*(AN499-$R499+1))))),0)</f>
        <v>0</v>
      </c>
      <c r="AP499" s="159">
        <f>AN499+1</f>
        <v>45839</v>
      </c>
      <c r="AQ499" s="159">
        <f>AP499+30</f>
        <v>45869</v>
      </c>
      <c r="AR499" s="163">
        <f>IFERROR(IF(($R499-AQ499)&gt;=0,0,IF(($S499-AP499)&lt;0,0,IF(AND(($S499-AQ499)&gt;0,(AP499-$R499)&gt;0),$V499/365*(AQ499-AP499+1),IF(AND(($S499-AQ499)&lt;=0,(AP499-$R499)&gt;0),$V499/365*($S499-AP499+1),$V499/365*(AQ499-$R499+1))))),0)</f>
        <v>0</v>
      </c>
      <c r="AS499" s="159">
        <f>AQ499+1</f>
        <v>45870</v>
      </c>
      <c r="AT499" s="159">
        <f>AS499+30</f>
        <v>45900</v>
      </c>
      <c r="AU499" s="163">
        <f>IFERROR(IF(($R499-AT499)&gt;=0,0,IF(($S499-AS499)&lt;0,0,IF(AND(($S499-AT499)&gt;0,(AS499-$R499)&gt;0),$V499/365*(AT499-AS499+1),IF(AND(($S499-AT499)&lt;=0,(AS499-$R499)&gt;0),$V499/365*($S499-AS499+1),$V499/365*(AT499-$R499+1))))),0)</f>
        <v>0</v>
      </c>
      <c r="AV499" s="159">
        <f>AT499+1</f>
        <v>45901</v>
      </c>
      <c r="AW499" s="159">
        <f>AV499+29</f>
        <v>45930</v>
      </c>
      <c r="AX499" s="163">
        <f>IFERROR(IF(($R499-AW499)&gt;=0,0,IF(($S499-AV499)&lt;0,0,IF(AND(($S499-AW499)&gt;0,(AV499-$R499)&gt;0),$V499/365*(AW499-AV499+1),IF(AND(($S499-AW499)&lt;=0,(AV499-$R499)&gt;0),$V499/365*($S499-AV499+1),$V499/365*(AW499-$R499+1))))),0)</f>
        <v>0</v>
      </c>
      <c r="AY499" s="159">
        <f>AW499+1</f>
        <v>45931</v>
      </c>
      <c r="AZ499" s="159">
        <f>AY499+30</f>
        <v>45961</v>
      </c>
      <c r="BA499" s="163">
        <f>IFERROR(IF(($R499-AZ499)&gt;=0,0,IF(($S499-AY499)&lt;0,0,IF(AND(($S499-AZ499)&gt;0,(AY499-$R499)&gt;0),$V499/365*(AZ499-AY499+1),IF(AND(($S499-AZ499)&lt;=0,(AY499-$R499)&gt;0),$V499/365*($S499-AY499+1),$V499/365*(AZ499-$R499+1))))),0)</f>
        <v>0</v>
      </c>
      <c r="BB499" s="159">
        <f>AZ499+1</f>
        <v>45962</v>
      </c>
      <c r="BC499" s="159">
        <f>BB499+29</f>
        <v>45991</v>
      </c>
      <c r="BD499" s="163">
        <f>IFERROR(IF(($R499-BC499)&gt;=0,0,IF(($S499-BB499)&lt;0,0,IF(AND(($S499-BC499)&gt;0,(BB499-$R499)&gt;0),$V499/365*(BC499-BB499+1),IF(AND(($S499-BC499)&lt;=0,(BB499-$R499)&gt;0),$V499/365*($S499-BB499+1),$V499/365*(BC499-$R499+1))))),0)</f>
        <v>0</v>
      </c>
      <c r="BE499" s="159">
        <f>BC499+1</f>
        <v>45992</v>
      </c>
      <c r="BF499" s="159">
        <f>BE499+30</f>
        <v>46022</v>
      </c>
      <c r="BG499" s="163">
        <f>IFERROR(IF(($R499-BF499)&gt;=0,0,IF(($S499-BE499)&lt;0,0,IF(AND(($S499-BF499)&gt;0,(BE499-$R499)&gt;0),$V499/365*(BF499-BE499+1),IF(AND(($S499-BF499)&lt;=0,(BE499-$R499)&gt;0),$V499/365*($S499-BE499+1),$V499/365*(BF499-$R499+1))))),0)</f>
        <v>0</v>
      </c>
      <c r="BH499" s="159">
        <v>46023</v>
      </c>
      <c r="BI499" s="159">
        <f>BH499+30</f>
        <v>46053</v>
      </c>
      <c r="BJ499" s="163">
        <f>IFERROR(IF(($R499-BI499)&gt;=0,0,IF(($S499-BH499)&lt;0,0,IF(AND(($S499-BI499)&gt;0,(BH499-$R499)&gt;0),$V499/365*(BI499-BH499+1),IF(AND(($S499-BI499)&lt;=0,(BH499-$R499)&gt;0),$V499/365*($S499-BH499+1),$V499/365*(BI499-$R499+1))))),0)</f>
        <v>0</v>
      </c>
      <c r="BK499" s="159">
        <f>BI499+1</f>
        <v>46054</v>
      </c>
      <c r="BL499" s="159">
        <f>BK499+27</f>
        <v>46081</v>
      </c>
      <c r="BM499" s="163">
        <f>IFERROR(IF(($R499-BL499)&gt;=0,0,IF(($S499-BK499)&lt;0,0,IF(AND(($S499-BL499)&gt;0,(BK499-$R499)&gt;0),$V499/365*(BL499-BK499+1),IF(AND(($S499-BL499)&lt;=0,(BK499-$R499)&gt;0),$V499/365*($S499-BK499+1),$V499/365*(BL499-$R499+1))))),0)</f>
        <v>0</v>
      </c>
      <c r="BN499" s="159">
        <f>BL499+1</f>
        <v>46082</v>
      </c>
      <c r="BO499" s="159">
        <f>BN499+30</f>
        <v>46112</v>
      </c>
      <c r="BP499" s="163">
        <f>IFERROR(IF(($R499-BO499)&gt;=0,0,IF(($S499-BN499)&lt;0,0,IF(AND(($S499-BO499)&gt;0,(BN499-$R499)&gt;0),$V499/365*(BO499-BN499+1),IF(AND(($S499-BO499)&lt;=0,(BN499-$R499)&gt;0),$V499/365*($S499-BN499+1),$V499/365*(BO499-$R499+1))))),0)</f>
        <v>0</v>
      </c>
      <c r="BQ499" s="159">
        <f>BO499+1</f>
        <v>46113</v>
      </c>
      <c r="BR499" s="159">
        <f>BQ499+29</f>
        <v>46142</v>
      </c>
      <c r="BS499" s="163">
        <f>IFERROR(IF(($R499-BR499)&gt;=0,0,IF(($S499-BQ499)&lt;0,0,IF(AND(($S499-BR499)&gt;0,(BQ499-$R499)&gt;0),$V499/365*(BR499-BQ499+1),IF(AND(($S499-BR499)&lt;=0,(BQ499-$R499)&gt;0),$V499/365*($S499-BQ499+1),$V499/365*(BR499-$R499+1))))),0)</f>
        <v>0</v>
      </c>
      <c r="BT499" s="159">
        <f>BR499+1</f>
        <v>46143</v>
      </c>
      <c r="BU499" s="159">
        <f>BT499+30</f>
        <v>46173</v>
      </c>
      <c r="BV499" s="163">
        <f>IFERROR(IF(($R499-BU499)&gt;=0,0,IF(($S499-BT499)&lt;0,0,IF(AND(($S499-BU499)&gt;0,(BT499-$R499)&gt;0),$V499/365*(BU499-BT499+1),IF(AND(($S499-BU499)&lt;=0,(BT499-$R499)&gt;0),$V499/365*($S499-BT499+1),$V499/365*(BU499-$R499+1))))),0)</f>
        <v>0</v>
      </c>
      <c r="BW499" s="159">
        <f>BU499+1</f>
        <v>46174</v>
      </c>
      <c r="BX499" s="159">
        <f>BW499+29</f>
        <v>46203</v>
      </c>
      <c r="BY499" s="163">
        <f>IFERROR(IF(($R499-BX499)&gt;=0,0,IF(($S499-BW499)&lt;0,0,IF(AND(($S499-BX499)&gt;0,(BW499-$R499)&gt;0),$V499/365*(BX499-BW499+1),IF(AND(($S499-BX499)&lt;=0,(BW499-$R499)&gt;0),$V499/365*($S499-BW499+1),$V499/365*(BX499-$R499+1))))),0)</f>
        <v>0</v>
      </c>
      <c r="BZ499" s="159">
        <f>BX499+1</f>
        <v>46204</v>
      </c>
      <c r="CA499" s="159">
        <f>BZ499+30</f>
        <v>46234</v>
      </c>
      <c r="CB499" s="163">
        <f>IFERROR(IF(($R499-CA499)&gt;=0,0,IF(($S499-BZ499)&lt;0,0,IF(AND(($S499-CA499)&gt;0,(BZ499-$R499)&gt;0),$V499/365*(CA499-BZ499+1),IF(AND(($S499-CA499)&lt;=0,(BZ499-$R499)&gt;0),$V499/365*($S499-BZ499+1),$V499/365*(CA499-$R499+1))))),0)</f>
        <v>0</v>
      </c>
      <c r="CC499" s="159">
        <f>CA499+1</f>
        <v>46235</v>
      </c>
      <c r="CD499" s="159">
        <f>CC499+30</f>
        <v>46265</v>
      </c>
      <c r="CE499" s="163">
        <f>IFERROR(IF(($R499-CD499)&gt;=0,0,IF(($S499-CC499)&lt;0,0,IF(AND(($S499-CD499)&gt;0,(CC499-$R499)&gt;0),$V499/365*(CD499-CC499+1),IF(AND(($S499-CD499)&lt;=0,(CC499-$R499)&gt;0),$V499/365*($S499-CC499+1),$V499/365*(CD499-$R499+1))))),0)</f>
        <v>0</v>
      </c>
      <c r="CF499" s="159">
        <f>CD499+1</f>
        <v>46266</v>
      </c>
      <c r="CG499" s="159">
        <f>CF499+29</f>
        <v>46295</v>
      </c>
      <c r="CH499" s="163">
        <f>IFERROR(IF(($R499-CG499)&gt;=0,0,IF(($S499-CF499)&lt;0,0,IF(AND(($S499-CG499)&gt;0,(CF499-$R499)&gt;0),$V499/365*(CG499-CF499+1),IF(AND(($S499-CG499)&lt;=0,(CF499-$R499)&gt;0),$V499/365*($S499-CF499+1),$V499/365*(CG499-$R499+1))))),0)</f>
        <v>0</v>
      </c>
      <c r="CI499" s="159">
        <f>CG499+1</f>
        <v>46296</v>
      </c>
      <c r="CJ499" s="159">
        <f>CI499+30</f>
        <v>46326</v>
      </c>
      <c r="CK499" s="163">
        <f>IFERROR(IF(($R499-CJ499)&gt;=0,0,IF(($S499-CI499)&lt;0,0,IF(AND(($S499-CJ499)&gt;0,(CI499-$R499)&gt;0),$V499/365*(CJ499-CI499+1),IF(AND(($S499-CJ499)&lt;=0,(CI499-$R499)&gt;0),$V499/365*($S499-CI499+1),$V499/365*(CJ499-$R499+1))))),0)</f>
        <v>0</v>
      </c>
      <c r="CL499" s="159">
        <f>CJ499+1</f>
        <v>46327</v>
      </c>
      <c r="CM499" s="159">
        <f>CL499+29</f>
        <v>46356</v>
      </c>
      <c r="CN499" s="163">
        <f>IFERROR(IF(($R499-CM499)&gt;=0,0,IF(($S499-CL499)&lt;0,0,IF(AND(($S499-CM499)&gt;0,(CL499-$R499)&gt;0),$V499/365*(CM499-CL499+1),IF(AND(($S499-CM499)&lt;=0,(CL499-$R499)&gt;0),$V499/365*($S499-CL499+1),$V499/365*(CM499-$R499+1))))),0)</f>
        <v>0</v>
      </c>
      <c r="CO499" s="159">
        <f>CM499+1</f>
        <v>46357</v>
      </c>
      <c r="CP499" s="159">
        <f>CO499+30</f>
        <v>46387</v>
      </c>
      <c r="CQ499" s="163">
        <f>IFERROR(IF(($R499-CP499)&gt;=0,0,IF(($S499-CO499)&lt;0,0,IF(AND(($S499-CP499)&gt;0,(CO499-$R499)&gt;0),$V499/365*(CP499-CO499+1),IF(AND(($S499-CP499)&lt;=0,(CO499-$R499)&gt;0),$V499/365*($S499-CO499+1),$V499/365*(CP499-$R499+1))))),0)</f>
        <v>0</v>
      </c>
    </row>
    <row r="500" s="85" customFormat="1" ht="24" customHeight="1" outlineLevel="4" spans="1:95">
      <c r="A500" s="128" t="s">
        <v>2815</v>
      </c>
      <c r="B500" s="129"/>
      <c r="C500" s="129"/>
      <c r="D500" s="129"/>
      <c r="E500" s="129"/>
      <c r="F500" s="129"/>
      <c r="G500" s="130"/>
      <c r="H500" s="131"/>
      <c r="I500" s="131"/>
      <c r="J500" s="131"/>
      <c r="K500" s="131"/>
      <c r="L500" s="154"/>
      <c r="M500" s="154"/>
      <c r="N500" s="131"/>
      <c r="O500" s="131"/>
      <c r="P500" s="131"/>
      <c r="Q500" s="131"/>
      <c r="R500" s="131"/>
      <c r="S500" s="131"/>
      <c r="T500" s="131"/>
      <c r="U500" s="131"/>
      <c r="V500" s="131"/>
      <c r="W500" s="131"/>
      <c r="X500" s="131"/>
      <c r="Y500" s="131"/>
      <c r="Z500" s="131"/>
      <c r="AA500" s="131"/>
      <c r="AB500" s="131"/>
      <c r="AC500" s="131"/>
      <c r="AD500" s="131"/>
      <c r="AE500" s="131"/>
      <c r="AF500" s="131"/>
      <c r="AG500" s="131"/>
      <c r="AH500" s="131"/>
      <c r="AI500" s="131"/>
      <c r="AJ500" s="131"/>
      <c r="AK500" s="131"/>
      <c r="AL500" s="131"/>
      <c r="AM500" s="131"/>
      <c r="AN500" s="131"/>
      <c r="AO500" s="131"/>
      <c r="AP500" s="131"/>
      <c r="AQ500" s="131"/>
      <c r="AR500" s="131"/>
      <c r="AS500" s="131"/>
      <c r="AT500" s="131"/>
      <c r="AU500" s="131"/>
      <c r="AV500" s="131"/>
      <c r="AW500" s="131"/>
      <c r="AX500" s="131"/>
      <c r="AY500" s="131"/>
      <c r="AZ500" s="131"/>
      <c r="BA500" s="131"/>
      <c r="BB500" s="131"/>
      <c r="BC500" s="131"/>
      <c r="BD500" s="131"/>
      <c r="BE500" s="131"/>
      <c r="BF500" s="131"/>
      <c r="BG500" s="131"/>
      <c r="BH500" s="131"/>
      <c r="BI500" s="131"/>
      <c r="BJ500" s="131"/>
      <c r="BK500" s="131"/>
      <c r="BL500" s="131"/>
      <c r="BM500" s="131"/>
      <c r="BN500" s="131"/>
      <c r="BO500" s="131"/>
      <c r="BP500" s="131"/>
      <c r="BQ500" s="131"/>
      <c r="BR500" s="131"/>
      <c r="BS500" s="131"/>
      <c r="BT500" s="131"/>
      <c r="BU500" s="131"/>
      <c r="BV500" s="131"/>
      <c r="BW500" s="131"/>
      <c r="BX500" s="131"/>
      <c r="BY500" s="131"/>
      <c r="BZ500" s="131"/>
      <c r="CA500" s="131"/>
      <c r="CB500" s="131"/>
      <c r="CC500" s="131"/>
      <c r="CD500" s="131"/>
      <c r="CE500" s="131"/>
      <c r="CF500" s="131"/>
      <c r="CG500" s="131"/>
      <c r="CH500" s="131"/>
      <c r="CI500" s="131"/>
      <c r="CJ500" s="131"/>
      <c r="CK500" s="131"/>
      <c r="CL500" s="131"/>
      <c r="CM500" s="131"/>
      <c r="CN500" s="131"/>
      <c r="CO500" s="131"/>
      <c r="CP500" s="131"/>
      <c r="CQ500" s="131"/>
    </row>
    <row r="501" ht="24" customHeight="1" outlineLevel="2" spans="1:95">
      <c r="A501" s="49"/>
      <c r="B501" s="117" t="s">
        <v>793</v>
      </c>
      <c r="C501" s="118" t="s">
        <v>1593</v>
      </c>
      <c r="D501" s="49" t="s">
        <v>1594</v>
      </c>
      <c r="E501" s="117" t="s">
        <v>1595</v>
      </c>
      <c r="F501" s="117"/>
      <c r="G501" s="117" t="s">
        <v>937</v>
      </c>
      <c r="H501" s="119">
        <f>X501+AA501+AD501+AG501+AJ501+AM501+AP501+AS501+AV501+AY501+BB501+BE501</f>
        <v>0</v>
      </c>
      <c r="I501" s="119">
        <f>Y501+AB501+AE501+AH501+AK501+AN501+AQ501+AT501+AW501+AZ501+BC501+BF501</f>
        <v>0</v>
      </c>
      <c r="J501" s="119">
        <f>Z501+AC501+AF501+AI501+AL501+AO501+AR501+AU501+AX501+BA501+BD501+BG501</f>
        <v>0</v>
      </c>
      <c r="K501" s="119"/>
      <c r="L501" s="150"/>
      <c r="M501" s="150"/>
      <c r="N501" s="119"/>
      <c r="O501" s="119"/>
      <c r="P501" s="119"/>
      <c r="Q501" s="119"/>
      <c r="R501" s="119"/>
      <c r="S501" s="119"/>
      <c r="T501" s="119"/>
      <c r="U501" s="119"/>
      <c r="V501" s="119"/>
      <c r="W501" s="119"/>
      <c r="X501" s="119">
        <f>VLOOKUP($C501,'1 预算编制表单'!$C:$BJ,27,FALSE)</f>
        <v>0</v>
      </c>
      <c r="Y501" s="119">
        <f>X501-Z501</f>
        <v>0</v>
      </c>
      <c r="Z501" s="119">
        <f>SUM(Z502:Z506)</f>
        <v>0</v>
      </c>
      <c r="AA501" s="119">
        <f>VLOOKUP($C501,'1 预算编制表单'!$C:$BJ,30,FALSE)</f>
        <v>0</v>
      </c>
      <c r="AB501" s="119">
        <f>AA501-AC501</f>
        <v>0</v>
      </c>
      <c r="AC501" s="119">
        <f>SUM(AC502:AC506)</f>
        <v>0</v>
      </c>
      <c r="AD501" s="119">
        <f>VLOOKUP($C501,'1 预算编制表单'!$C:$BJ,33,FALSE)</f>
        <v>0</v>
      </c>
      <c r="AE501" s="119">
        <f>AD501-AF501</f>
        <v>0</v>
      </c>
      <c r="AF501" s="119">
        <f>SUM(AF502:AF506)</f>
        <v>0</v>
      </c>
      <c r="AG501" s="119">
        <f>VLOOKUP($C501,'1 预算编制表单'!$C:$BJ,36,FALSE)</f>
        <v>0</v>
      </c>
      <c r="AH501" s="119">
        <f>AG501-AI501</f>
        <v>0</v>
      </c>
      <c r="AI501" s="119">
        <f>SUM(AI502:AI506)</f>
        <v>0</v>
      </c>
      <c r="AJ501" s="119">
        <f>VLOOKUP($C501,'1 预算编制表单'!$C:$BJ,39,FALSE)</f>
        <v>0</v>
      </c>
      <c r="AK501" s="119">
        <f>AJ501-AL501</f>
        <v>0</v>
      </c>
      <c r="AL501" s="119">
        <f>SUM(AL502:AL506)</f>
        <v>0</v>
      </c>
      <c r="AM501" s="119">
        <f>VLOOKUP($C501,'1 预算编制表单'!$C:$BJ,42,FALSE)</f>
        <v>0</v>
      </c>
      <c r="AN501" s="119">
        <f>AM501-AO501</f>
        <v>0</v>
      </c>
      <c r="AO501" s="119">
        <f>SUM(AO502:AO506)</f>
        <v>0</v>
      </c>
      <c r="AP501" s="119">
        <f>VLOOKUP($C501,'1 预算编制表单'!$C:$BJ,45,FALSE)</f>
        <v>0</v>
      </c>
      <c r="AQ501" s="119">
        <f>AP501-AR501</f>
        <v>0</v>
      </c>
      <c r="AR501" s="119">
        <f>SUM(AR502:AR506)</f>
        <v>0</v>
      </c>
      <c r="AS501" s="119">
        <f>VLOOKUP($C501,'1 预算编制表单'!$C:$BJ,48,FALSE)</f>
        <v>0</v>
      </c>
      <c r="AT501" s="119">
        <f>AS501-AU501</f>
        <v>0</v>
      </c>
      <c r="AU501" s="119">
        <f>SUM(AU502:AU506)</f>
        <v>0</v>
      </c>
      <c r="AV501" s="119">
        <f>VLOOKUP($C501,'1 预算编制表单'!$C:$BJ,51,FALSE)</f>
        <v>0</v>
      </c>
      <c r="AW501" s="119">
        <f>AV501-AX501</f>
        <v>0</v>
      </c>
      <c r="AX501" s="119">
        <f>SUM(AX502:AX506)</f>
        <v>0</v>
      </c>
      <c r="AY501" s="119">
        <f>VLOOKUP($C501,'1 预算编制表单'!$C:$BJ,54,FALSE)</f>
        <v>0</v>
      </c>
      <c r="AZ501" s="119">
        <f>AY501-BA501</f>
        <v>0</v>
      </c>
      <c r="BA501" s="119">
        <f>SUM(BA502:BA506)</f>
        <v>0</v>
      </c>
      <c r="BB501" s="119">
        <f>VLOOKUP($C501,'1 预算编制表单'!$C:$BJ,57,FALSE)</f>
        <v>0</v>
      </c>
      <c r="BC501" s="119">
        <f>BB501-BD501</f>
        <v>0</v>
      </c>
      <c r="BD501" s="119">
        <f>SUM(BD502:BD506)</f>
        <v>0</v>
      </c>
      <c r="BE501" s="119">
        <f>VLOOKUP($C501,'1 预算编制表单'!$C:$BJ,60,FALSE)</f>
        <v>0</v>
      </c>
      <c r="BF501" s="119">
        <f>BE501-BG501</f>
        <v>0</v>
      </c>
      <c r="BG501" s="119">
        <f>SUM(BG502:BG506)</f>
        <v>0</v>
      </c>
      <c r="BH501" s="119">
        <f>VLOOKUP($C501,'1 预算编制表单'!$C:$BJ,27,FALSE)</f>
        <v>0</v>
      </c>
      <c r="BI501" s="119">
        <f>BH501-BJ501</f>
        <v>0</v>
      </c>
      <c r="BJ501" s="119">
        <f>SUM(BJ502:BJ506)</f>
        <v>0</v>
      </c>
      <c r="BK501" s="119">
        <f>VLOOKUP($C501,'1 预算编制表单'!$C:$BJ,30,FALSE)</f>
        <v>0</v>
      </c>
      <c r="BL501" s="119">
        <f>BK501-BM501</f>
        <v>0</v>
      </c>
      <c r="BM501" s="119">
        <f>SUM(BM502:BM506)</f>
        <v>0</v>
      </c>
      <c r="BN501" s="119">
        <f>VLOOKUP($C501,'1 预算编制表单'!$C:$BJ,33,FALSE)</f>
        <v>0</v>
      </c>
      <c r="BO501" s="119">
        <f>BN501-BP501</f>
        <v>0</v>
      </c>
      <c r="BP501" s="119">
        <f>SUM(BP502:BP506)</f>
        <v>0</v>
      </c>
      <c r="BQ501" s="119">
        <f>VLOOKUP($C501,'1 预算编制表单'!$C:$BJ,36,FALSE)</f>
        <v>0</v>
      </c>
      <c r="BR501" s="119">
        <f>BQ501-BS501</f>
        <v>0</v>
      </c>
      <c r="BS501" s="119">
        <f>SUM(BS502:BS506)</f>
        <v>0</v>
      </c>
      <c r="BT501" s="119">
        <f>VLOOKUP($C501,'1 预算编制表单'!$C:$BJ,39,FALSE)</f>
        <v>0</v>
      </c>
      <c r="BU501" s="119">
        <f>BT501-BV501</f>
        <v>0</v>
      </c>
      <c r="BV501" s="119">
        <f>SUM(BV502:BV506)</f>
        <v>0</v>
      </c>
      <c r="BW501" s="119">
        <f>VLOOKUP($C501,'1 预算编制表单'!$C:$BJ,42,FALSE)</f>
        <v>0</v>
      </c>
      <c r="BX501" s="119">
        <f>BW501-BY501</f>
        <v>0</v>
      </c>
      <c r="BY501" s="119">
        <f>SUM(BY502:BY506)</f>
        <v>0</v>
      </c>
      <c r="BZ501" s="119">
        <f>VLOOKUP($C501,'1 预算编制表单'!$C:$BJ,45,FALSE)</f>
        <v>0</v>
      </c>
      <c r="CA501" s="119">
        <f>BZ501-CB501</f>
        <v>0</v>
      </c>
      <c r="CB501" s="119">
        <f>SUM(CB502:CB506)</f>
        <v>0</v>
      </c>
      <c r="CC501" s="119">
        <f>VLOOKUP($C501,'1 预算编制表单'!$C:$BJ,48,FALSE)</f>
        <v>0</v>
      </c>
      <c r="CD501" s="119">
        <f>CC501-CE501</f>
        <v>0</v>
      </c>
      <c r="CE501" s="119">
        <f>SUM(CE502:CE506)</f>
        <v>0</v>
      </c>
      <c r="CF501" s="119">
        <f>VLOOKUP($C501,'1 预算编制表单'!$C:$BJ,51,FALSE)</f>
        <v>0</v>
      </c>
      <c r="CG501" s="119">
        <f>CF501-CH501</f>
        <v>0</v>
      </c>
      <c r="CH501" s="119">
        <f>SUM(CH502:CH506)</f>
        <v>0</v>
      </c>
      <c r="CI501" s="119">
        <f>VLOOKUP($C501,'1 预算编制表单'!$C:$BJ,54,FALSE)</f>
        <v>0</v>
      </c>
      <c r="CJ501" s="119">
        <f>CI501-CK501</f>
        <v>0</v>
      </c>
      <c r="CK501" s="119">
        <f>SUM(CK502:CK506)</f>
        <v>0</v>
      </c>
      <c r="CL501" s="119">
        <f>VLOOKUP($C501,'1 预算编制表单'!$C:$BJ,57,FALSE)</f>
        <v>0</v>
      </c>
      <c r="CM501" s="119">
        <f>CL501-CN501</f>
        <v>0</v>
      </c>
      <c r="CN501" s="119">
        <f>SUM(CN502:CN506)</f>
        <v>0</v>
      </c>
      <c r="CO501" s="119">
        <f>VLOOKUP($C501,'1 预算编制表单'!$C:$BJ,60,FALSE)</f>
        <v>0</v>
      </c>
      <c r="CP501" s="119">
        <f>CO501-CQ501</f>
        <v>0</v>
      </c>
      <c r="CQ501" s="119">
        <f>SUM(CQ502:CQ506)</f>
        <v>0</v>
      </c>
    </row>
    <row r="502" s="85" customFormat="1" ht="24" customHeight="1" outlineLevel="3" spans="1:95">
      <c r="A502" s="124"/>
      <c r="B502" s="125"/>
      <c r="C502" s="126"/>
      <c r="D502" s="124"/>
      <c r="E502" s="125"/>
      <c r="F502" s="125"/>
      <c r="G502" s="125"/>
      <c r="H502" s="127"/>
      <c r="I502" s="127"/>
      <c r="J502" s="127">
        <f>Z502+AC502+AF502+AI502+AL502+AO502+AR502+AU502+AX502+BA502+BD502+BG502</f>
        <v>0</v>
      </c>
      <c r="K502" s="127">
        <v>1</v>
      </c>
      <c r="L502" s="152"/>
      <c r="M502" s="153">
        <f>IFERROR(VLOOKUP($L502,'2-2 引出数据_合同数据仓库'!$B$2:$BP$10000,3,FALSE),0)</f>
        <v>0</v>
      </c>
      <c r="N502" s="127"/>
      <c r="O502" s="153">
        <f>IFERROR(VLOOKUP((LEFT(VLOOKUP($L502,'2-2 引出数据_合同数据仓库'!$B$2:$BP$10000,64,FALSE),15)&amp;(RIGHT(VLOOKUP($L502,'2-2 引出数据_合同数据仓库'!$B$2:$BP$10000,64,FALSE),4)+1)),'2-2 引出数据_合同数据仓库'!$B$2:$BP$10000,3,FALSE),0)</f>
        <v>0</v>
      </c>
      <c r="P502" s="127"/>
      <c r="Q502" s="127">
        <f>IFERROR(VLOOKUP($L502,'2-2 引出数据_合同数据仓库'!$B$2:$BP$10000,28,FALSE),0)</f>
        <v>0</v>
      </c>
      <c r="R502" s="127">
        <f>IFERROR(VLOOKUP($L502,'2-2 引出数据_合同数据仓库'!$B$2:$BP$10000,29,FALSE),0)</f>
        <v>0</v>
      </c>
      <c r="S502" s="127">
        <f>IFERROR(VLOOKUP($L502,'2-2 引出数据_合同数据仓库'!$B$2:$BP$10000,4,FALSE),0)</f>
        <v>0</v>
      </c>
      <c r="T502" s="127"/>
      <c r="U502" s="127">
        <f>IFERROR(VLOOKUP($L502,'2-2 引出数据_合同数据仓库'!$B$2:$BP$10000,15,FALSE),0)</f>
        <v>0</v>
      </c>
      <c r="V502" s="127">
        <f>U502/(S502-R502+1)*365</f>
        <v>0</v>
      </c>
      <c r="W502" s="127"/>
      <c r="X502" s="159">
        <v>45658</v>
      </c>
      <c r="Y502" s="159">
        <f>X502+30</f>
        <v>45688</v>
      </c>
      <c r="Z502" s="163">
        <f>IFERROR(IF(($R502-Y502)&gt;=0,0,IF(($S502-X502)&lt;0,0,IF(AND(($S502-Y502)&gt;0,(X502-$R502)&gt;0),$V502/365*(Y502-X502+1),IF(AND(($S502-Y502)&lt;=0,(X502-$R502)&gt;0),$V502/365*($S502-X502+1),$V502/365*(Y502-$R502+1))))),0)</f>
        <v>0</v>
      </c>
      <c r="AA502" s="159">
        <f>Y502+1</f>
        <v>45689</v>
      </c>
      <c r="AB502" s="159">
        <f>AA502+27</f>
        <v>45716</v>
      </c>
      <c r="AC502" s="163">
        <f>IFERROR(IF(($R502-AB502)&gt;=0,0,IF(($S502-AA502)&lt;0,0,IF(AND(($S502-AB502)&gt;0,(AA502-$R502)&gt;0),$V502/365*(AB502-AA502+1),IF(AND(($S502-AB502)&lt;=0,(AA502-$R502)&gt;0),$V502/365*($S502-AA502+1),$V502/365*(AB502-$R502+1))))),0)</f>
        <v>0</v>
      </c>
      <c r="AD502" s="159">
        <f>AB502+1</f>
        <v>45717</v>
      </c>
      <c r="AE502" s="159">
        <f>AD502+30</f>
        <v>45747</v>
      </c>
      <c r="AF502" s="163">
        <f>IFERROR(IF(($R502-AE502)&gt;=0,0,IF(($S502-AD502)&lt;0,0,IF(AND(($S502-AE502)&gt;0,(AD502-$R502)&gt;0),$V502/365*(AE502-AD502+1),IF(AND(($S502-AE502)&lt;=0,(AD502-$R502)&gt;0),$V502/365*($S502-AD502+1),$V502/365*(AE502-$R502+1))))),0)</f>
        <v>0</v>
      </c>
      <c r="AG502" s="159">
        <f>AE502+1</f>
        <v>45748</v>
      </c>
      <c r="AH502" s="159">
        <f>AG502+29</f>
        <v>45777</v>
      </c>
      <c r="AI502" s="163">
        <f>IFERROR(IF(($R502-AH502)&gt;=0,0,IF(($S502-AG502)&lt;0,0,IF(AND(($S502-AH502)&gt;0,(AG502-$R502)&gt;0),$V502/365*(AH502-AG502+1),IF(AND(($S502-AH502)&lt;=0,(AG502-$R502)&gt;0),$V502/365*($S502-AG502+1),$V502/365*(AH502-$R502+1))))),0)</f>
        <v>0</v>
      </c>
      <c r="AJ502" s="159">
        <f>AH502+1</f>
        <v>45778</v>
      </c>
      <c r="AK502" s="159">
        <f>AJ502+30</f>
        <v>45808</v>
      </c>
      <c r="AL502" s="163">
        <f>IFERROR(IF(($R502-AK502)&gt;=0,0,IF(($S502-AJ502)&lt;0,0,IF(AND(($S502-AK502)&gt;0,(AJ502-$R502)&gt;0),$V502/365*(AK502-AJ502+1),IF(AND(($S502-AK502)&lt;=0,(AJ502-$R502)&gt;0),$V502/365*($S502-AJ502+1),$V502/365*(AK502-$R502+1))))),0)</f>
        <v>0</v>
      </c>
      <c r="AM502" s="159">
        <f>AK502+1</f>
        <v>45809</v>
      </c>
      <c r="AN502" s="159">
        <f>AM502+29</f>
        <v>45838</v>
      </c>
      <c r="AO502" s="163">
        <f>IFERROR(IF(($R502-AN502)&gt;=0,0,IF(($S502-AM502)&lt;0,0,IF(AND(($S502-AN502)&gt;0,(AM502-$R502)&gt;0),$V502/365*(AN502-AM502+1),IF(AND(($S502-AN502)&lt;=0,(AM502-$R502)&gt;0),$V502/365*($S502-AM502+1),$V502/365*(AN502-$R502+1))))),0)</f>
        <v>0</v>
      </c>
      <c r="AP502" s="159">
        <f>AN502+1</f>
        <v>45839</v>
      </c>
      <c r="AQ502" s="159">
        <f>AP502+30</f>
        <v>45869</v>
      </c>
      <c r="AR502" s="163">
        <f>IFERROR(IF(($R502-AQ502)&gt;=0,0,IF(($S502-AP502)&lt;0,0,IF(AND(($S502-AQ502)&gt;0,(AP502-$R502)&gt;0),$V502/365*(AQ502-AP502+1),IF(AND(($S502-AQ502)&lt;=0,(AP502-$R502)&gt;0),$V502/365*($S502-AP502+1),$V502/365*(AQ502-$R502+1))))),0)</f>
        <v>0</v>
      </c>
      <c r="AS502" s="159">
        <f>AQ502+1</f>
        <v>45870</v>
      </c>
      <c r="AT502" s="159">
        <f>AS502+30</f>
        <v>45900</v>
      </c>
      <c r="AU502" s="163">
        <f>IFERROR(IF(($R502-AT502)&gt;=0,0,IF(($S502-AS502)&lt;0,0,IF(AND(($S502-AT502)&gt;0,(AS502-$R502)&gt;0),$V502/365*(AT502-AS502+1),IF(AND(($S502-AT502)&lt;=0,(AS502-$R502)&gt;0),$V502/365*($S502-AS502+1),$V502/365*(AT502-$R502+1))))),0)</f>
        <v>0</v>
      </c>
      <c r="AV502" s="159">
        <f>AT502+1</f>
        <v>45901</v>
      </c>
      <c r="AW502" s="159">
        <f>AV502+29</f>
        <v>45930</v>
      </c>
      <c r="AX502" s="163">
        <f>IFERROR(IF(($R502-AW502)&gt;=0,0,IF(($S502-AV502)&lt;0,0,IF(AND(($S502-AW502)&gt;0,(AV502-$R502)&gt;0),$V502/365*(AW502-AV502+1),IF(AND(($S502-AW502)&lt;=0,(AV502-$R502)&gt;0),$V502/365*($S502-AV502+1),$V502/365*(AW502-$R502+1))))),0)</f>
        <v>0</v>
      </c>
      <c r="AY502" s="159">
        <f>AW502+1</f>
        <v>45931</v>
      </c>
      <c r="AZ502" s="159">
        <f>AY502+30</f>
        <v>45961</v>
      </c>
      <c r="BA502" s="163">
        <f>IFERROR(IF(($R502-AZ502)&gt;=0,0,IF(($S502-AY502)&lt;0,0,IF(AND(($S502-AZ502)&gt;0,(AY502-$R502)&gt;0),$V502/365*(AZ502-AY502+1),IF(AND(($S502-AZ502)&lt;=0,(AY502-$R502)&gt;0),$V502/365*($S502-AY502+1),$V502/365*(AZ502-$R502+1))))),0)</f>
        <v>0</v>
      </c>
      <c r="BB502" s="159">
        <f>AZ502+1</f>
        <v>45962</v>
      </c>
      <c r="BC502" s="159">
        <f>BB502+29</f>
        <v>45991</v>
      </c>
      <c r="BD502" s="163">
        <f>IFERROR(IF(($R502-BC502)&gt;=0,0,IF(($S502-BB502)&lt;0,0,IF(AND(($S502-BC502)&gt;0,(BB502-$R502)&gt;0),$V502/365*(BC502-BB502+1),IF(AND(($S502-BC502)&lt;=0,(BB502-$R502)&gt;0),$V502/365*($S502-BB502+1),$V502/365*(BC502-$R502+1))))),0)</f>
        <v>0</v>
      </c>
      <c r="BE502" s="159">
        <f>BC502+1</f>
        <v>45992</v>
      </c>
      <c r="BF502" s="159">
        <f>BE502+30</f>
        <v>46022</v>
      </c>
      <c r="BG502" s="163">
        <f>IFERROR(IF(($R502-BF502)&gt;=0,0,IF(($S502-BE502)&lt;0,0,IF(AND(($S502-BF502)&gt;0,(BE502-$R502)&gt;0),$V502/365*(BF502-BE502+1),IF(AND(($S502-BF502)&lt;=0,(BE502-$R502)&gt;0),$V502/365*($S502-BE502+1),$V502/365*(BF502-$R502+1))))),0)</f>
        <v>0</v>
      </c>
      <c r="BH502" s="159">
        <v>46023</v>
      </c>
      <c r="BI502" s="159">
        <f>BH502+30</f>
        <v>46053</v>
      </c>
      <c r="BJ502" s="163">
        <f>IFERROR(IF(($R502-BI502)&gt;=0,0,IF(($S502-BH502)&lt;0,0,IF(AND(($S502-BI502)&gt;0,(BH502-$R502)&gt;0),$V502/365*(BI502-BH502+1),IF(AND(($S502-BI502)&lt;=0,(BH502-$R502)&gt;0),$V502/365*($S502-BH502+1),$V502/365*(BI502-$R502+1))))),0)</f>
        <v>0</v>
      </c>
      <c r="BK502" s="159">
        <f>BI502+1</f>
        <v>46054</v>
      </c>
      <c r="BL502" s="159">
        <f>BK502+27</f>
        <v>46081</v>
      </c>
      <c r="BM502" s="163">
        <f>IFERROR(IF(($R502-BL502)&gt;=0,0,IF(($S502-BK502)&lt;0,0,IF(AND(($S502-BL502)&gt;0,(BK502-$R502)&gt;0),$V502/365*(BL502-BK502+1),IF(AND(($S502-BL502)&lt;=0,(BK502-$R502)&gt;0),$V502/365*($S502-BK502+1),$V502/365*(BL502-$R502+1))))),0)</f>
        <v>0</v>
      </c>
      <c r="BN502" s="159">
        <f>BL502+1</f>
        <v>46082</v>
      </c>
      <c r="BO502" s="159">
        <f>BN502+30</f>
        <v>46112</v>
      </c>
      <c r="BP502" s="163">
        <f>IFERROR(IF(($R502-BO502)&gt;=0,0,IF(($S502-BN502)&lt;0,0,IF(AND(($S502-BO502)&gt;0,(BN502-$R502)&gt;0),$V502/365*(BO502-BN502+1),IF(AND(($S502-BO502)&lt;=0,(BN502-$R502)&gt;0),$V502/365*($S502-BN502+1),$V502/365*(BO502-$R502+1))))),0)</f>
        <v>0</v>
      </c>
      <c r="BQ502" s="159">
        <f>BO502+1</f>
        <v>46113</v>
      </c>
      <c r="BR502" s="159">
        <f>BQ502+29</f>
        <v>46142</v>
      </c>
      <c r="BS502" s="163">
        <f>IFERROR(IF(($R502-BR502)&gt;=0,0,IF(($S502-BQ502)&lt;0,0,IF(AND(($S502-BR502)&gt;0,(BQ502-$R502)&gt;0),$V502/365*(BR502-BQ502+1),IF(AND(($S502-BR502)&lt;=0,(BQ502-$R502)&gt;0),$V502/365*($S502-BQ502+1),$V502/365*(BR502-$R502+1))))),0)</f>
        <v>0</v>
      </c>
      <c r="BT502" s="159">
        <f>BR502+1</f>
        <v>46143</v>
      </c>
      <c r="BU502" s="159">
        <f>BT502+30</f>
        <v>46173</v>
      </c>
      <c r="BV502" s="163">
        <f>IFERROR(IF(($R502-BU502)&gt;=0,0,IF(($S502-BT502)&lt;0,0,IF(AND(($S502-BU502)&gt;0,(BT502-$R502)&gt;0),$V502/365*(BU502-BT502+1),IF(AND(($S502-BU502)&lt;=0,(BT502-$R502)&gt;0),$V502/365*($S502-BT502+1),$V502/365*(BU502-$R502+1))))),0)</f>
        <v>0</v>
      </c>
      <c r="BW502" s="159">
        <f>BU502+1</f>
        <v>46174</v>
      </c>
      <c r="BX502" s="159">
        <f>BW502+29</f>
        <v>46203</v>
      </c>
      <c r="BY502" s="163">
        <f>IFERROR(IF(($R502-BX502)&gt;=0,0,IF(($S502-BW502)&lt;0,0,IF(AND(($S502-BX502)&gt;0,(BW502-$R502)&gt;0),$V502/365*(BX502-BW502+1),IF(AND(($S502-BX502)&lt;=0,(BW502-$R502)&gt;0),$V502/365*($S502-BW502+1),$V502/365*(BX502-$R502+1))))),0)</f>
        <v>0</v>
      </c>
      <c r="BZ502" s="159">
        <f>BX502+1</f>
        <v>46204</v>
      </c>
      <c r="CA502" s="159">
        <f>BZ502+30</f>
        <v>46234</v>
      </c>
      <c r="CB502" s="163">
        <f>IFERROR(IF(($R502-CA502)&gt;=0,0,IF(($S502-BZ502)&lt;0,0,IF(AND(($S502-CA502)&gt;0,(BZ502-$R502)&gt;0),$V502/365*(CA502-BZ502+1),IF(AND(($S502-CA502)&lt;=0,(BZ502-$R502)&gt;0),$V502/365*($S502-BZ502+1),$V502/365*(CA502-$R502+1))))),0)</f>
        <v>0</v>
      </c>
      <c r="CC502" s="159">
        <f>CA502+1</f>
        <v>46235</v>
      </c>
      <c r="CD502" s="159">
        <f>CC502+30</f>
        <v>46265</v>
      </c>
      <c r="CE502" s="163">
        <f>IFERROR(IF(($R502-CD502)&gt;=0,0,IF(($S502-CC502)&lt;0,0,IF(AND(($S502-CD502)&gt;0,(CC502-$R502)&gt;0),$V502/365*(CD502-CC502+1),IF(AND(($S502-CD502)&lt;=0,(CC502-$R502)&gt;0),$V502/365*($S502-CC502+1),$V502/365*(CD502-$R502+1))))),0)</f>
        <v>0</v>
      </c>
      <c r="CF502" s="159">
        <f>CD502+1</f>
        <v>46266</v>
      </c>
      <c r="CG502" s="159">
        <f>CF502+29</f>
        <v>46295</v>
      </c>
      <c r="CH502" s="163">
        <f>IFERROR(IF(($R502-CG502)&gt;=0,0,IF(($S502-CF502)&lt;0,0,IF(AND(($S502-CG502)&gt;0,(CF502-$R502)&gt;0),$V502/365*(CG502-CF502+1),IF(AND(($S502-CG502)&lt;=0,(CF502-$R502)&gt;0),$V502/365*($S502-CF502+1),$V502/365*(CG502-$R502+1))))),0)</f>
        <v>0</v>
      </c>
      <c r="CI502" s="159">
        <f>CG502+1</f>
        <v>46296</v>
      </c>
      <c r="CJ502" s="159">
        <f>CI502+30</f>
        <v>46326</v>
      </c>
      <c r="CK502" s="163">
        <f>IFERROR(IF(($R502-CJ502)&gt;=0,0,IF(($S502-CI502)&lt;0,0,IF(AND(($S502-CJ502)&gt;0,(CI502-$R502)&gt;0),$V502/365*(CJ502-CI502+1),IF(AND(($S502-CJ502)&lt;=0,(CI502-$R502)&gt;0),$V502/365*($S502-CI502+1),$V502/365*(CJ502-$R502+1))))),0)</f>
        <v>0</v>
      </c>
      <c r="CL502" s="159">
        <f>CJ502+1</f>
        <v>46327</v>
      </c>
      <c r="CM502" s="159">
        <f>CL502+29</f>
        <v>46356</v>
      </c>
      <c r="CN502" s="163">
        <f>IFERROR(IF(($R502-CM502)&gt;=0,0,IF(($S502-CL502)&lt;0,0,IF(AND(($S502-CM502)&gt;0,(CL502-$R502)&gt;0),$V502/365*(CM502-CL502+1),IF(AND(($S502-CM502)&lt;=0,(CL502-$R502)&gt;0),$V502/365*($S502-CL502+1),$V502/365*(CM502-$R502+1))))),0)</f>
        <v>0</v>
      </c>
      <c r="CO502" s="159">
        <f>CM502+1</f>
        <v>46357</v>
      </c>
      <c r="CP502" s="159">
        <f>CO502+30</f>
        <v>46387</v>
      </c>
      <c r="CQ502" s="163">
        <f>IFERROR(IF(($R502-CP502)&gt;=0,0,IF(($S502-CO502)&lt;0,0,IF(AND(($S502-CP502)&gt;0,(CO502-$R502)&gt;0),$V502/365*(CP502-CO502+1),IF(AND(($S502-CP502)&lt;=0,(CO502-$R502)&gt;0),$V502/365*($S502-CO502+1),$V502/365*(CP502-$R502+1))))),0)</f>
        <v>0</v>
      </c>
    </row>
    <row r="503" s="85" customFormat="1" ht="24" customHeight="1" outlineLevel="3" spans="1:95">
      <c r="A503" s="124"/>
      <c r="B503" s="125"/>
      <c r="C503" s="126"/>
      <c r="D503" s="124"/>
      <c r="E503" s="125"/>
      <c r="F503" s="125"/>
      <c r="G503" s="125"/>
      <c r="H503" s="127"/>
      <c r="I503" s="127"/>
      <c r="J503" s="127">
        <f>Z503+AC503+AF503+AI503+AL503+AO503+AR503+AU503+AX503+BA503+BD503+BG503</f>
        <v>0</v>
      </c>
      <c r="K503" s="127">
        <f>K502+1</f>
        <v>2</v>
      </c>
      <c r="L503" s="152"/>
      <c r="M503" s="153">
        <f>IFERROR(VLOOKUP($L503,'2-2 引出数据_合同数据仓库'!$B$2:$BP$10000,3,FALSE),0)</f>
        <v>0</v>
      </c>
      <c r="N503" s="127"/>
      <c r="O503" s="153">
        <f>IFERROR(VLOOKUP((LEFT(VLOOKUP($L503,'2-2 引出数据_合同数据仓库'!$B$2:$BP$10000,64,FALSE),15)&amp;(RIGHT(VLOOKUP($L503,'2-2 引出数据_合同数据仓库'!$B$2:$BP$10000,64,FALSE),4)+1)),'2-2 引出数据_合同数据仓库'!$B$2:$BP$10000,3,FALSE),0)</f>
        <v>0</v>
      </c>
      <c r="P503" s="127"/>
      <c r="Q503" s="127">
        <f>IFERROR(VLOOKUP($L503,'2-2 引出数据_合同数据仓库'!$B$2:$BP$10000,28,FALSE),0)</f>
        <v>0</v>
      </c>
      <c r="R503" s="127">
        <f>IFERROR(VLOOKUP($L503,'2-2 引出数据_合同数据仓库'!$B$2:$BP$10000,29,FALSE),0)</f>
        <v>0</v>
      </c>
      <c r="S503" s="127">
        <f>IFERROR(VLOOKUP($L503,'2-2 引出数据_合同数据仓库'!$B$2:$BP$10000,4,FALSE),0)</f>
        <v>0</v>
      </c>
      <c r="T503" s="127"/>
      <c r="U503" s="127">
        <f>IFERROR(VLOOKUP($L503,'2-2 引出数据_合同数据仓库'!$B$2:$BP$10000,15,FALSE),0)</f>
        <v>0</v>
      </c>
      <c r="V503" s="127">
        <f>U503/(S503-R503+1)*365</f>
        <v>0</v>
      </c>
      <c r="W503" s="127"/>
      <c r="X503" s="159">
        <v>45658</v>
      </c>
      <c r="Y503" s="159">
        <f>X503+30</f>
        <v>45688</v>
      </c>
      <c r="Z503" s="163">
        <f>IFERROR(IF(($R503-Y503)&gt;=0,0,IF(($S503-X503)&lt;0,0,IF(AND(($S503-Y503)&gt;0,(X503-$R503)&gt;0),$V503/365*(Y503-X503+1),IF(AND(($S503-Y503)&lt;=0,(X503-$R503)&gt;0),$V503/365*($S503-X503+1),$V503/365*(Y503-$R503+1))))),0)</f>
        <v>0</v>
      </c>
      <c r="AA503" s="159">
        <f>Y503+1</f>
        <v>45689</v>
      </c>
      <c r="AB503" s="159">
        <f>AA503+27</f>
        <v>45716</v>
      </c>
      <c r="AC503" s="163">
        <f>IFERROR(IF(($R503-AB503)&gt;=0,0,IF(($S503-AA503)&lt;0,0,IF(AND(($S503-AB503)&gt;0,(AA503-$R503)&gt;0),$V503/365*(AB503-AA503+1),IF(AND(($S503-AB503)&lt;=0,(AA503-$R503)&gt;0),$V503/365*($S503-AA503+1),$V503/365*(AB503-$R503+1))))),0)</f>
        <v>0</v>
      </c>
      <c r="AD503" s="159">
        <f>AB503+1</f>
        <v>45717</v>
      </c>
      <c r="AE503" s="159">
        <f>AD503+30</f>
        <v>45747</v>
      </c>
      <c r="AF503" s="163">
        <f>IFERROR(IF(($R503-AE503)&gt;=0,0,IF(($S503-AD503)&lt;0,0,IF(AND(($S503-AE503)&gt;0,(AD503-$R503)&gt;0),$V503/365*(AE503-AD503+1),IF(AND(($S503-AE503)&lt;=0,(AD503-$R503)&gt;0),$V503/365*($S503-AD503+1),$V503/365*(AE503-$R503+1))))),0)</f>
        <v>0</v>
      </c>
      <c r="AG503" s="159">
        <f>AE503+1</f>
        <v>45748</v>
      </c>
      <c r="AH503" s="159">
        <f>AG503+29</f>
        <v>45777</v>
      </c>
      <c r="AI503" s="163">
        <f>IFERROR(IF(($R503-AH503)&gt;=0,0,IF(($S503-AG503)&lt;0,0,IF(AND(($S503-AH503)&gt;0,(AG503-$R503)&gt;0),$V503/365*(AH503-AG503+1),IF(AND(($S503-AH503)&lt;=0,(AG503-$R503)&gt;0),$V503/365*($S503-AG503+1),$V503/365*(AH503-$R503+1))))),0)</f>
        <v>0</v>
      </c>
      <c r="AJ503" s="159">
        <f>AH503+1</f>
        <v>45778</v>
      </c>
      <c r="AK503" s="159">
        <f>AJ503+30</f>
        <v>45808</v>
      </c>
      <c r="AL503" s="163">
        <f>IFERROR(IF(($R503-AK503)&gt;=0,0,IF(($S503-AJ503)&lt;0,0,IF(AND(($S503-AK503)&gt;0,(AJ503-$R503)&gt;0),$V503/365*(AK503-AJ503+1),IF(AND(($S503-AK503)&lt;=0,(AJ503-$R503)&gt;0),$V503/365*($S503-AJ503+1),$V503/365*(AK503-$R503+1))))),0)</f>
        <v>0</v>
      </c>
      <c r="AM503" s="159">
        <f>AK503+1</f>
        <v>45809</v>
      </c>
      <c r="AN503" s="159">
        <f>AM503+29</f>
        <v>45838</v>
      </c>
      <c r="AO503" s="163">
        <f>IFERROR(IF(($R503-AN503)&gt;=0,0,IF(($S503-AM503)&lt;0,0,IF(AND(($S503-AN503)&gt;0,(AM503-$R503)&gt;0),$V503/365*(AN503-AM503+1),IF(AND(($S503-AN503)&lt;=0,(AM503-$R503)&gt;0),$V503/365*($S503-AM503+1),$V503/365*(AN503-$R503+1))))),0)</f>
        <v>0</v>
      </c>
      <c r="AP503" s="159">
        <f>AN503+1</f>
        <v>45839</v>
      </c>
      <c r="AQ503" s="159">
        <f>AP503+30</f>
        <v>45869</v>
      </c>
      <c r="AR503" s="163">
        <f>IFERROR(IF(($R503-AQ503)&gt;=0,0,IF(($S503-AP503)&lt;0,0,IF(AND(($S503-AQ503)&gt;0,(AP503-$R503)&gt;0),$V503/365*(AQ503-AP503+1),IF(AND(($S503-AQ503)&lt;=0,(AP503-$R503)&gt;0),$V503/365*($S503-AP503+1),$V503/365*(AQ503-$R503+1))))),0)</f>
        <v>0</v>
      </c>
      <c r="AS503" s="159">
        <f>AQ503+1</f>
        <v>45870</v>
      </c>
      <c r="AT503" s="159">
        <f>AS503+30</f>
        <v>45900</v>
      </c>
      <c r="AU503" s="163">
        <f>IFERROR(IF(($R503-AT503)&gt;=0,0,IF(($S503-AS503)&lt;0,0,IF(AND(($S503-AT503)&gt;0,(AS503-$R503)&gt;0),$V503/365*(AT503-AS503+1),IF(AND(($S503-AT503)&lt;=0,(AS503-$R503)&gt;0),$V503/365*($S503-AS503+1),$V503/365*(AT503-$R503+1))))),0)</f>
        <v>0</v>
      </c>
      <c r="AV503" s="159">
        <f>AT503+1</f>
        <v>45901</v>
      </c>
      <c r="AW503" s="159">
        <f>AV503+29</f>
        <v>45930</v>
      </c>
      <c r="AX503" s="163">
        <f>IFERROR(IF(($R503-AW503)&gt;=0,0,IF(($S503-AV503)&lt;0,0,IF(AND(($S503-AW503)&gt;0,(AV503-$R503)&gt;0),$V503/365*(AW503-AV503+1),IF(AND(($S503-AW503)&lt;=0,(AV503-$R503)&gt;0),$V503/365*($S503-AV503+1),$V503/365*(AW503-$R503+1))))),0)</f>
        <v>0</v>
      </c>
      <c r="AY503" s="159">
        <f>AW503+1</f>
        <v>45931</v>
      </c>
      <c r="AZ503" s="159">
        <f>AY503+30</f>
        <v>45961</v>
      </c>
      <c r="BA503" s="163">
        <f>IFERROR(IF(($R503-AZ503)&gt;=0,0,IF(($S503-AY503)&lt;0,0,IF(AND(($S503-AZ503)&gt;0,(AY503-$R503)&gt;0),$V503/365*(AZ503-AY503+1),IF(AND(($S503-AZ503)&lt;=0,(AY503-$R503)&gt;0),$V503/365*($S503-AY503+1),$V503/365*(AZ503-$R503+1))))),0)</f>
        <v>0</v>
      </c>
      <c r="BB503" s="159">
        <f>AZ503+1</f>
        <v>45962</v>
      </c>
      <c r="BC503" s="159">
        <f>BB503+29</f>
        <v>45991</v>
      </c>
      <c r="BD503" s="163">
        <f>IFERROR(IF(($R503-BC503)&gt;=0,0,IF(($S503-BB503)&lt;0,0,IF(AND(($S503-BC503)&gt;0,(BB503-$R503)&gt;0),$V503/365*(BC503-BB503+1),IF(AND(($S503-BC503)&lt;=0,(BB503-$R503)&gt;0),$V503/365*($S503-BB503+1),$V503/365*(BC503-$R503+1))))),0)</f>
        <v>0</v>
      </c>
      <c r="BE503" s="159">
        <f>BC503+1</f>
        <v>45992</v>
      </c>
      <c r="BF503" s="159">
        <f>BE503+30</f>
        <v>46022</v>
      </c>
      <c r="BG503" s="163">
        <f>IFERROR(IF(($R503-BF503)&gt;=0,0,IF(($S503-BE503)&lt;0,0,IF(AND(($S503-BF503)&gt;0,(BE503-$R503)&gt;0),$V503/365*(BF503-BE503+1),IF(AND(($S503-BF503)&lt;=0,(BE503-$R503)&gt;0),$V503/365*($S503-BE503+1),$V503/365*(BF503-$R503+1))))),0)</f>
        <v>0</v>
      </c>
      <c r="BH503" s="159">
        <v>46023</v>
      </c>
      <c r="BI503" s="159">
        <f>BH503+30</f>
        <v>46053</v>
      </c>
      <c r="BJ503" s="163">
        <f>IFERROR(IF(($R503-BI503)&gt;=0,0,IF(($S503-BH503)&lt;0,0,IF(AND(($S503-BI503)&gt;0,(BH503-$R503)&gt;0),$V503/365*(BI503-BH503+1),IF(AND(($S503-BI503)&lt;=0,(BH503-$R503)&gt;0),$V503/365*($S503-BH503+1),$V503/365*(BI503-$R503+1))))),0)</f>
        <v>0</v>
      </c>
      <c r="BK503" s="159">
        <f>BI503+1</f>
        <v>46054</v>
      </c>
      <c r="BL503" s="159">
        <f>BK503+27</f>
        <v>46081</v>
      </c>
      <c r="BM503" s="163">
        <f>IFERROR(IF(($R503-BL503)&gt;=0,0,IF(($S503-BK503)&lt;0,0,IF(AND(($S503-BL503)&gt;0,(BK503-$R503)&gt;0),$V503/365*(BL503-BK503+1),IF(AND(($S503-BL503)&lt;=0,(BK503-$R503)&gt;0),$V503/365*($S503-BK503+1),$V503/365*(BL503-$R503+1))))),0)</f>
        <v>0</v>
      </c>
      <c r="BN503" s="159">
        <f>BL503+1</f>
        <v>46082</v>
      </c>
      <c r="BO503" s="159">
        <f>BN503+30</f>
        <v>46112</v>
      </c>
      <c r="BP503" s="163">
        <f>IFERROR(IF(($R503-BO503)&gt;=0,0,IF(($S503-BN503)&lt;0,0,IF(AND(($S503-BO503)&gt;0,(BN503-$R503)&gt;0),$V503/365*(BO503-BN503+1),IF(AND(($S503-BO503)&lt;=0,(BN503-$R503)&gt;0),$V503/365*($S503-BN503+1),$V503/365*(BO503-$R503+1))))),0)</f>
        <v>0</v>
      </c>
      <c r="BQ503" s="159">
        <f>BO503+1</f>
        <v>46113</v>
      </c>
      <c r="BR503" s="159">
        <f>BQ503+29</f>
        <v>46142</v>
      </c>
      <c r="BS503" s="163">
        <f>IFERROR(IF(($R503-BR503)&gt;=0,0,IF(($S503-BQ503)&lt;0,0,IF(AND(($S503-BR503)&gt;0,(BQ503-$R503)&gt;0),$V503/365*(BR503-BQ503+1),IF(AND(($S503-BR503)&lt;=0,(BQ503-$R503)&gt;0),$V503/365*($S503-BQ503+1),$V503/365*(BR503-$R503+1))))),0)</f>
        <v>0</v>
      </c>
      <c r="BT503" s="159">
        <f>BR503+1</f>
        <v>46143</v>
      </c>
      <c r="BU503" s="159">
        <f>BT503+30</f>
        <v>46173</v>
      </c>
      <c r="BV503" s="163">
        <f>IFERROR(IF(($R503-BU503)&gt;=0,0,IF(($S503-BT503)&lt;0,0,IF(AND(($S503-BU503)&gt;0,(BT503-$R503)&gt;0),$V503/365*(BU503-BT503+1),IF(AND(($S503-BU503)&lt;=0,(BT503-$R503)&gt;0),$V503/365*($S503-BT503+1),$V503/365*(BU503-$R503+1))))),0)</f>
        <v>0</v>
      </c>
      <c r="BW503" s="159">
        <f>BU503+1</f>
        <v>46174</v>
      </c>
      <c r="BX503" s="159">
        <f>BW503+29</f>
        <v>46203</v>
      </c>
      <c r="BY503" s="163">
        <f>IFERROR(IF(($R503-BX503)&gt;=0,0,IF(($S503-BW503)&lt;0,0,IF(AND(($S503-BX503)&gt;0,(BW503-$R503)&gt;0),$V503/365*(BX503-BW503+1),IF(AND(($S503-BX503)&lt;=0,(BW503-$R503)&gt;0),$V503/365*($S503-BW503+1),$V503/365*(BX503-$R503+1))))),0)</f>
        <v>0</v>
      </c>
      <c r="BZ503" s="159">
        <f>BX503+1</f>
        <v>46204</v>
      </c>
      <c r="CA503" s="159">
        <f>BZ503+30</f>
        <v>46234</v>
      </c>
      <c r="CB503" s="163">
        <f>IFERROR(IF(($R503-CA503)&gt;=0,0,IF(($S503-BZ503)&lt;0,0,IF(AND(($S503-CA503)&gt;0,(BZ503-$R503)&gt;0),$V503/365*(CA503-BZ503+1),IF(AND(($S503-CA503)&lt;=0,(BZ503-$R503)&gt;0),$V503/365*($S503-BZ503+1),$V503/365*(CA503-$R503+1))))),0)</f>
        <v>0</v>
      </c>
      <c r="CC503" s="159">
        <f>CA503+1</f>
        <v>46235</v>
      </c>
      <c r="CD503" s="159">
        <f>CC503+30</f>
        <v>46265</v>
      </c>
      <c r="CE503" s="163">
        <f>IFERROR(IF(($R503-CD503)&gt;=0,0,IF(($S503-CC503)&lt;0,0,IF(AND(($S503-CD503)&gt;0,(CC503-$R503)&gt;0),$V503/365*(CD503-CC503+1),IF(AND(($S503-CD503)&lt;=0,(CC503-$R503)&gt;0),$V503/365*($S503-CC503+1),$V503/365*(CD503-$R503+1))))),0)</f>
        <v>0</v>
      </c>
      <c r="CF503" s="159">
        <f>CD503+1</f>
        <v>46266</v>
      </c>
      <c r="CG503" s="159">
        <f>CF503+29</f>
        <v>46295</v>
      </c>
      <c r="CH503" s="163">
        <f>IFERROR(IF(($R503-CG503)&gt;=0,0,IF(($S503-CF503)&lt;0,0,IF(AND(($S503-CG503)&gt;0,(CF503-$R503)&gt;0),$V503/365*(CG503-CF503+1),IF(AND(($S503-CG503)&lt;=0,(CF503-$R503)&gt;0),$V503/365*($S503-CF503+1),$V503/365*(CG503-$R503+1))))),0)</f>
        <v>0</v>
      </c>
      <c r="CI503" s="159">
        <f>CG503+1</f>
        <v>46296</v>
      </c>
      <c r="CJ503" s="159">
        <f>CI503+30</f>
        <v>46326</v>
      </c>
      <c r="CK503" s="163">
        <f>IFERROR(IF(($R503-CJ503)&gt;=0,0,IF(($S503-CI503)&lt;0,0,IF(AND(($S503-CJ503)&gt;0,(CI503-$R503)&gt;0),$V503/365*(CJ503-CI503+1),IF(AND(($S503-CJ503)&lt;=0,(CI503-$R503)&gt;0),$V503/365*($S503-CI503+1),$V503/365*(CJ503-$R503+1))))),0)</f>
        <v>0</v>
      </c>
      <c r="CL503" s="159">
        <f>CJ503+1</f>
        <v>46327</v>
      </c>
      <c r="CM503" s="159">
        <f>CL503+29</f>
        <v>46356</v>
      </c>
      <c r="CN503" s="163">
        <f>IFERROR(IF(($R503-CM503)&gt;=0,0,IF(($S503-CL503)&lt;0,0,IF(AND(($S503-CM503)&gt;0,(CL503-$R503)&gt;0),$V503/365*(CM503-CL503+1),IF(AND(($S503-CM503)&lt;=0,(CL503-$R503)&gt;0),$V503/365*($S503-CL503+1),$V503/365*(CM503-$R503+1))))),0)</f>
        <v>0</v>
      </c>
      <c r="CO503" s="159">
        <f>CM503+1</f>
        <v>46357</v>
      </c>
      <c r="CP503" s="159">
        <f>CO503+30</f>
        <v>46387</v>
      </c>
      <c r="CQ503" s="163">
        <f>IFERROR(IF(($R503-CP503)&gt;=0,0,IF(($S503-CO503)&lt;0,0,IF(AND(($S503-CP503)&gt;0,(CO503-$R503)&gt;0),$V503/365*(CP503-CO503+1),IF(AND(($S503-CP503)&lt;=0,(CO503-$R503)&gt;0),$V503/365*($S503-CO503+1),$V503/365*(CP503-$R503+1))))),0)</f>
        <v>0</v>
      </c>
    </row>
    <row r="504" s="85" customFormat="1" ht="24" customHeight="1" outlineLevel="3" spans="1:95">
      <c r="A504" s="124"/>
      <c r="B504" s="125"/>
      <c r="C504" s="126"/>
      <c r="D504" s="124"/>
      <c r="E504" s="125"/>
      <c r="F504" s="125"/>
      <c r="G504" s="125"/>
      <c r="H504" s="127"/>
      <c r="I504" s="127"/>
      <c r="J504" s="127">
        <f>Z504+AC504+AF504+AI504+AL504+AO504+AR504+AU504+AX504+BA504+BD504+BG504</f>
        <v>0</v>
      </c>
      <c r="K504" s="127">
        <f>K503+1</f>
        <v>3</v>
      </c>
      <c r="L504" s="152"/>
      <c r="M504" s="153">
        <f>IFERROR(VLOOKUP($L504,'2-2 引出数据_合同数据仓库'!$B$2:$BP$10000,3,FALSE),0)</f>
        <v>0</v>
      </c>
      <c r="N504" s="127"/>
      <c r="O504" s="153">
        <f>IFERROR(VLOOKUP((LEFT(VLOOKUP($L504,'2-2 引出数据_合同数据仓库'!$B$2:$BP$10000,64,FALSE),15)&amp;(RIGHT(VLOOKUP($L504,'2-2 引出数据_合同数据仓库'!$B$2:$BP$10000,64,FALSE),4)+1)),'2-2 引出数据_合同数据仓库'!$B$2:$BP$10000,3,FALSE),0)</f>
        <v>0</v>
      </c>
      <c r="P504" s="127"/>
      <c r="Q504" s="127">
        <f>IFERROR(VLOOKUP($L504,'2-2 引出数据_合同数据仓库'!$B$2:$BP$10000,28,FALSE),0)</f>
        <v>0</v>
      </c>
      <c r="R504" s="127">
        <f>IFERROR(VLOOKUP($L504,'2-2 引出数据_合同数据仓库'!$B$2:$BP$10000,29,FALSE),0)</f>
        <v>0</v>
      </c>
      <c r="S504" s="127">
        <f>IFERROR(VLOOKUP($L504,'2-2 引出数据_合同数据仓库'!$B$2:$BP$10000,4,FALSE),0)</f>
        <v>0</v>
      </c>
      <c r="T504" s="127"/>
      <c r="U504" s="127">
        <f>IFERROR(VLOOKUP($L504,'2-2 引出数据_合同数据仓库'!$B$2:$BP$10000,15,FALSE),0)</f>
        <v>0</v>
      </c>
      <c r="V504" s="127">
        <f>U504/(S504-R504+1)*365</f>
        <v>0</v>
      </c>
      <c r="W504" s="127"/>
      <c r="X504" s="159">
        <v>45658</v>
      </c>
      <c r="Y504" s="159">
        <f>X504+30</f>
        <v>45688</v>
      </c>
      <c r="Z504" s="163">
        <f>IFERROR(IF(($R504-Y504)&gt;=0,0,IF(($S504-X504)&lt;0,0,IF(AND(($S504-Y504)&gt;0,(X504-$R504)&gt;0),$V504/365*(Y504-X504+1),IF(AND(($S504-Y504)&lt;=0,(X504-$R504)&gt;0),$V504/365*($S504-X504+1),$V504/365*(Y504-$R504+1))))),0)</f>
        <v>0</v>
      </c>
      <c r="AA504" s="159">
        <f>Y504+1</f>
        <v>45689</v>
      </c>
      <c r="AB504" s="159">
        <f>AA504+27</f>
        <v>45716</v>
      </c>
      <c r="AC504" s="163">
        <f>IFERROR(IF(($R504-AB504)&gt;=0,0,IF(($S504-AA504)&lt;0,0,IF(AND(($S504-AB504)&gt;0,(AA504-$R504)&gt;0),$V504/365*(AB504-AA504+1),IF(AND(($S504-AB504)&lt;=0,(AA504-$R504)&gt;0),$V504/365*($S504-AA504+1),$V504/365*(AB504-$R504+1))))),0)</f>
        <v>0</v>
      </c>
      <c r="AD504" s="159">
        <f>AB504+1</f>
        <v>45717</v>
      </c>
      <c r="AE504" s="159">
        <f>AD504+30</f>
        <v>45747</v>
      </c>
      <c r="AF504" s="163">
        <f>IFERROR(IF(($R504-AE504)&gt;=0,0,IF(($S504-AD504)&lt;0,0,IF(AND(($S504-AE504)&gt;0,(AD504-$R504)&gt;0),$V504/365*(AE504-AD504+1),IF(AND(($S504-AE504)&lt;=0,(AD504-$R504)&gt;0),$V504/365*($S504-AD504+1),$V504/365*(AE504-$R504+1))))),0)</f>
        <v>0</v>
      </c>
      <c r="AG504" s="159">
        <f>AE504+1</f>
        <v>45748</v>
      </c>
      <c r="AH504" s="159">
        <f>AG504+29</f>
        <v>45777</v>
      </c>
      <c r="AI504" s="163">
        <f>IFERROR(IF(($R504-AH504)&gt;=0,0,IF(($S504-AG504)&lt;0,0,IF(AND(($S504-AH504)&gt;0,(AG504-$R504)&gt;0),$V504/365*(AH504-AG504+1),IF(AND(($S504-AH504)&lt;=0,(AG504-$R504)&gt;0),$V504/365*($S504-AG504+1),$V504/365*(AH504-$R504+1))))),0)</f>
        <v>0</v>
      </c>
      <c r="AJ504" s="159">
        <f>AH504+1</f>
        <v>45778</v>
      </c>
      <c r="AK504" s="159">
        <f>AJ504+30</f>
        <v>45808</v>
      </c>
      <c r="AL504" s="163">
        <f>IFERROR(IF(($R504-AK504)&gt;=0,0,IF(($S504-AJ504)&lt;0,0,IF(AND(($S504-AK504)&gt;0,(AJ504-$R504)&gt;0),$V504/365*(AK504-AJ504+1),IF(AND(($S504-AK504)&lt;=0,(AJ504-$R504)&gt;0),$V504/365*($S504-AJ504+1),$V504/365*(AK504-$R504+1))))),0)</f>
        <v>0</v>
      </c>
      <c r="AM504" s="159">
        <f>AK504+1</f>
        <v>45809</v>
      </c>
      <c r="AN504" s="159">
        <f>AM504+29</f>
        <v>45838</v>
      </c>
      <c r="AO504" s="163">
        <f>IFERROR(IF(($R504-AN504)&gt;=0,0,IF(($S504-AM504)&lt;0,0,IF(AND(($S504-AN504)&gt;0,(AM504-$R504)&gt;0),$V504/365*(AN504-AM504+1),IF(AND(($S504-AN504)&lt;=0,(AM504-$R504)&gt;0),$V504/365*($S504-AM504+1),$V504/365*(AN504-$R504+1))))),0)</f>
        <v>0</v>
      </c>
      <c r="AP504" s="159">
        <f>AN504+1</f>
        <v>45839</v>
      </c>
      <c r="AQ504" s="159">
        <f>AP504+30</f>
        <v>45869</v>
      </c>
      <c r="AR504" s="163">
        <f>IFERROR(IF(($R504-AQ504)&gt;=0,0,IF(($S504-AP504)&lt;0,0,IF(AND(($S504-AQ504)&gt;0,(AP504-$R504)&gt;0),$V504/365*(AQ504-AP504+1),IF(AND(($S504-AQ504)&lt;=0,(AP504-$R504)&gt;0),$V504/365*($S504-AP504+1),$V504/365*(AQ504-$R504+1))))),0)</f>
        <v>0</v>
      </c>
      <c r="AS504" s="159">
        <f>AQ504+1</f>
        <v>45870</v>
      </c>
      <c r="AT504" s="159">
        <f>AS504+30</f>
        <v>45900</v>
      </c>
      <c r="AU504" s="163">
        <f>IFERROR(IF(($R504-AT504)&gt;=0,0,IF(($S504-AS504)&lt;0,0,IF(AND(($S504-AT504)&gt;0,(AS504-$R504)&gt;0),$V504/365*(AT504-AS504+1),IF(AND(($S504-AT504)&lt;=0,(AS504-$R504)&gt;0),$V504/365*($S504-AS504+1),$V504/365*(AT504-$R504+1))))),0)</f>
        <v>0</v>
      </c>
      <c r="AV504" s="159">
        <f>AT504+1</f>
        <v>45901</v>
      </c>
      <c r="AW504" s="159">
        <f>AV504+29</f>
        <v>45930</v>
      </c>
      <c r="AX504" s="163">
        <f>IFERROR(IF(($R504-AW504)&gt;=0,0,IF(($S504-AV504)&lt;0,0,IF(AND(($S504-AW504)&gt;0,(AV504-$R504)&gt;0),$V504/365*(AW504-AV504+1),IF(AND(($S504-AW504)&lt;=0,(AV504-$R504)&gt;0),$V504/365*($S504-AV504+1),$V504/365*(AW504-$R504+1))))),0)</f>
        <v>0</v>
      </c>
      <c r="AY504" s="159">
        <f>AW504+1</f>
        <v>45931</v>
      </c>
      <c r="AZ504" s="159">
        <f>AY504+30</f>
        <v>45961</v>
      </c>
      <c r="BA504" s="163">
        <f>IFERROR(IF(($R504-AZ504)&gt;=0,0,IF(($S504-AY504)&lt;0,0,IF(AND(($S504-AZ504)&gt;0,(AY504-$R504)&gt;0),$V504/365*(AZ504-AY504+1),IF(AND(($S504-AZ504)&lt;=0,(AY504-$R504)&gt;0),$V504/365*($S504-AY504+1),$V504/365*(AZ504-$R504+1))))),0)</f>
        <v>0</v>
      </c>
      <c r="BB504" s="159">
        <f>AZ504+1</f>
        <v>45962</v>
      </c>
      <c r="BC504" s="159">
        <f>BB504+29</f>
        <v>45991</v>
      </c>
      <c r="BD504" s="163">
        <f>IFERROR(IF(($R504-BC504)&gt;=0,0,IF(($S504-BB504)&lt;0,0,IF(AND(($S504-BC504)&gt;0,(BB504-$R504)&gt;0),$V504/365*(BC504-BB504+1),IF(AND(($S504-BC504)&lt;=0,(BB504-$R504)&gt;0),$V504/365*($S504-BB504+1),$V504/365*(BC504-$R504+1))))),0)</f>
        <v>0</v>
      </c>
      <c r="BE504" s="159">
        <f>BC504+1</f>
        <v>45992</v>
      </c>
      <c r="BF504" s="159">
        <f>BE504+30</f>
        <v>46022</v>
      </c>
      <c r="BG504" s="163">
        <f>IFERROR(IF(($R504-BF504)&gt;=0,0,IF(($S504-BE504)&lt;0,0,IF(AND(($S504-BF504)&gt;0,(BE504-$R504)&gt;0),$V504/365*(BF504-BE504+1),IF(AND(($S504-BF504)&lt;=0,(BE504-$R504)&gt;0),$V504/365*($S504-BE504+1),$V504/365*(BF504-$R504+1))))),0)</f>
        <v>0</v>
      </c>
      <c r="BH504" s="159">
        <v>46023</v>
      </c>
      <c r="BI504" s="159">
        <f>BH504+30</f>
        <v>46053</v>
      </c>
      <c r="BJ504" s="163">
        <f>IFERROR(IF(($R504-BI504)&gt;=0,0,IF(($S504-BH504)&lt;0,0,IF(AND(($S504-BI504)&gt;0,(BH504-$R504)&gt;0),$V504/365*(BI504-BH504+1),IF(AND(($S504-BI504)&lt;=0,(BH504-$R504)&gt;0),$V504/365*($S504-BH504+1),$V504/365*(BI504-$R504+1))))),0)</f>
        <v>0</v>
      </c>
      <c r="BK504" s="159">
        <f>BI504+1</f>
        <v>46054</v>
      </c>
      <c r="BL504" s="159">
        <f>BK504+27</f>
        <v>46081</v>
      </c>
      <c r="BM504" s="163">
        <f>IFERROR(IF(($R504-BL504)&gt;=0,0,IF(($S504-BK504)&lt;0,0,IF(AND(($S504-BL504)&gt;0,(BK504-$R504)&gt;0),$V504/365*(BL504-BK504+1),IF(AND(($S504-BL504)&lt;=0,(BK504-$R504)&gt;0),$V504/365*($S504-BK504+1),$V504/365*(BL504-$R504+1))))),0)</f>
        <v>0</v>
      </c>
      <c r="BN504" s="159">
        <f>BL504+1</f>
        <v>46082</v>
      </c>
      <c r="BO504" s="159">
        <f>BN504+30</f>
        <v>46112</v>
      </c>
      <c r="BP504" s="163">
        <f>IFERROR(IF(($R504-BO504)&gt;=0,0,IF(($S504-BN504)&lt;0,0,IF(AND(($S504-BO504)&gt;0,(BN504-$R504)&gt;0),$V504/365*(BO504-BN504+1),IF(AND(($S504-BO504)&lt;=0,(BN504-$R504)&gt;0),$V504/365*($S504-BN504+1),$V504/365*(BO504-$R504+1))))),0)</f>
        <v>0</v>
      </c>
      <c r="BQ504" s="159">
        <f>BO504+1</f>
        <v>46113</v>
      </c>
      <c r="BR504" s="159">
        <f>BQ504+29</f>
        <v>46142</v>
      </c>
      <c r="BS504" s="163">
        <f>IFERROR(IF(($R504-BR504)&gt;=0,0,IF(($S504-BQ504)&lt;0,0,IF(AND(($S504-BR504)&gt;0,(BQ504-$R504)&gt;0),$V504/365*(BR504-BQ504+1),IF(AND(($S504-BR504)&lt;=0,(BQ504-$R504)&gt;0),$V504/365*($S504-BQ504+1),$V504/365*(BR504-$R504+1))))),0)</f>
        <v>0</v>
      </c>
      <c r="BT504" s="159">
        <f>BR504+1</f>
        <v>46143</v>
      </c>
      <c r="BU504" s="159">
        <f>BT504+30</f>
        <v>46173</v>
      </c>
      <c r="BV504" s="163">
        <f>IFERROR(IF(($R504-BU504)&gt;=0,0,IF(($S504-BT504)&lt;0,0,IF(AND(($S504-BU504)&gt;0,(BT504-$R504)&gt;0),$V504/365*(BU504-BT504+1),IF(AND(($S504-BU504)&lt;=0,(BT504-$R504)&gt;0),$V504/365*($S504-BT504+1),$V504/365*(BU504-$R504+1))))),0)</f>
        <v>0</v>
      </c>
      <c r="BW504" s="159">
        <f>BU504+1</f>
        <v>46174</v>
      </c>
      <c r="BX504" s="159">
        <f>BW504+29</f>
        <v>46203</v>
      </c>
      <c r="BY504" s="163">
        <f>IFERROR(IF(($R504-BX504)&gt;=0,0,IF(($S504-BW504)&lt;0,0,IF(AND(($S504-BX504)&gt;0,(BW504-$R504)&gt;0),$V504/365*(BX504-BW504+1),IF(AND(($S504-BX504)&lt;=0,(BW504-$R504)&gt;0),$V504/365*($S504-BW504+1),$V504/365*(BX504-$R504+1))))),0)</f>
        <v>0</v>
      </c>
      <c r="BZ504" s="159">
        <f>BX504+1</f>
        <v>46204</v>
      </c>
      <c r="CA504" s="159">
        <f>BZ504+30</f>
        <v>46234</v>
      </c>
      <c r="CB504" s="163">
        <f>IFERROR(IF(($R504-CA504)&gt;=0,0,IF(($S504-BZ504)&lt;0,0,IF(AND(($S504-CA504)&gt;0,(BZ504-$R504)&gt;0),$V504/365*(CA504-BZ504+1),IF(AND(($S504-CA504)&lt;=0,(BZ504-$R504)&gt;0),$V504/365*($S504-BZ504+1),$V504/365*(CA504-$R504+1))))),0)</f>
        <v>0</v>
      </c>
      <c r="CC504" s="159">
        <f>CA504+1</f>
        <v>46235</v>
      </c>
      <c r="CD504" s="159">
        <f>CC504+30</f>
        <v>46265</v>
      </c>
      <c r="CE504" s="163">
        <f>IFERROR(IF(($R504-CD504)&gt;=0,0,IF(($S504-CC504)&lt;0,0,IF(AND(($S504-CD504)&gt;0,(CC504-$R504)&gt;0),$V504/365*(CD504-CC504+1),IF(AND(($S504-CD504)&lt;=0,(CC504-$R504)&gt;0),$V504/365*($S504-CC504+1),$V504/365*(CD504-$R504+1))))),0)</f>
        <v>0</v>
      </c>
      <c r="CF504" s="159">
        <f>CD504+1</f>
        <v>46266</v>
      </c>
      <c r="CG504" s="159">
        <f>CF504+29</f>
        <v>46295</v>
      </c>
      <c r="CH504" s="163">
        <f>IFERROR(IF(($R504-CG504)&gt;=0,0,IF(($S504-CF504)&lt;0,0,IF(AND(($S504-CG504)&gt;0,(CF504-$R504)&gt;0),$V504/365*(CG504-CF504+1),IF(AND(($S504-CG504)&lt;=0,(CF504-$R504)&gt;0),$V504/365*($S504-CF504+1),$V504/365*(CG504-$R504+1))))),0)</f>
        <v>0</v>
      </c>
      <c r="CI504" s="159">
        <f>CG504+1</f>
        <v>46296</v>
      </c>
      <c r="CJ504" s="159">
        <f>CI504+30</f>
        <v>46326</v>
      </c>
      <c r="CK504" s="163">
        <f>IFERROR(IF(($R504-CJ504)&gt;=0,0,IF(($S504-CI504)&lt;0,0,IF(AND(($S504-CJ504)&gt;0,(CI504-$R504)&gt;0),$V504/365*(CJ504-CI504+1),IF(AND(($S504-CJ504)&lt;=0,(CI504-$R504)&gt;0),$V504/365*($S504-CI504+1),$V504/365*(CJ504-$R504+1))))),0)</f>
        <v>0</v>
      </c>
      <c r="CL504" s="159">
        <f>CJ504+1</f>
        <v>46327</v>
      </c>
      <c r="CM504" s="159">
        <f>CL504+29</f>
        <v>46356</v>
      </c>
      <c r="CN504" s="163">
        <f>IFERROR(IF(($R504-CM504)&gt;=0,0,IF(($S504-CL504)&lt;0,0,IF(AND(($S504-CM504)&gt;0,(CL504-$R504)&gt;0),$V504/365*(CM504-CL504+1),IF(AND(($S504-CM504)&lt;=0,(CL504-$R504)&gt;0),$V504/365*($S504-CL504+1),$V504/365*(CM504-$R504+1))))),0)</f>
        <v>0</v>
      </c>
      <c r="CO504" s="159">
        <f>CM504+1</f>
        <v>46357</v>
      </c>
      <c r="CP504" s="159">
        <f>CO504+30</f>
        <v>46387</v>
      </c>
      <c r="CQ504" s="163">
        <f>IFERROR(IF(($R504-CP504)&gt;=0,0,IF(($S504-CO504)&lt;0,0,IF(AND(($S504-CP504)&gt;0,(CO504-$R504)&gt;0),$V504/365*(CP504-CO504+1),IF(AND(($S504-CP504)&lt;=0,(CO504-$R504)&gt;0),$V504/365*($S504-CO504+1),$V504/365*(CP504-$R504+1))))),0)</f>
        <v>0</v>
      </c>
    </row>
    <row r="505" s="85" customFormat="1" ht="24" customHeight="1" outlineLevel="3" spans="1:95">
      <c r="A505" s="124"/>
      <c r="B505" s="125"/>
      <c r="C505" s="126"/>
      <c r="D505" s="124"/>
      <c r="E505" s="125"/>
      <c r="F505" s="125"/>
      <c r="G505" s="125"/>
      <c r="H505" s="127"/>
      <c r="I505" s="127"/>
      <c r="J505" s="127">
        <f>Z505+AC505+AF505+AI505+AL505+AO505+AR505+AU505+AX505+BA505+BD505+BG505</f>
        <v>0</v>
      </c>
      <c r="K505" s="127">
        <f>K504+1</f>
        <v>4</v>
      </c>
      <c r="L505" s="152"/>
      <c r="M505" s="153">
        <f>IFERROR(VLOOKUP($L505,'2-2 引出数据_合同数据仓库'!$B$2:$BP$10000,3,FALSE),0)</f>
        <v>0</v>
      </c>
      <c r="N505" s="127"/>
      <c r="O505" s="153">
        <f>IFERROR(VLOOKUP((LEFT(VLOOKUP($L505,'2-2 引出数据_合同数据仓库'!$B$2:$BP$10000,64,FALSE),15)&amp;(RIGHT(VLOOKUP($L505,'2-2 引出数据_合同数据仓库'!$B$2:$BP$10000,64,FALSE),4)+1)),'2-2 引出数据_合同数据仓库'!$B$2:$BP$10000,3,FALSE),0)</f>
        <v>0</v>
      </c>
      <c r="P505" s="127"/>
      <c r="Q505" s="127">
        <f>IFERROR(VLOOKUP($L505,'2-2 引出数据_合同数据仓库'!$B$2:$BP$10000,28,FALSE),0)</f>
        <v>0</v>
      </c>
      <c r="R505" s="127">
        <f>IFERROR(VLOOKUP($L505,'2-2 引出数据_合同数据仓库'!$B$2:$BP$10000,29,FALSE),0)</f>
        <v>0</v>
      </c>
      <c r="S505" s="127">
        <f>IFERROR(VLOOKUP($L505,'2-2 引出数据_合同数据仓库'!$B$2:$BP$10000,4,FALSE),0)</f>
        <v>0</v>
      </c>
      <c r="T505" s="127"/>
      <c r="U505" s="127">
        <f>IFERROR(VLOOKUP($L505,'2-2 引出数据_合同数据仓库'!$B$2:$BP$10000,15,FALSE),0)</f>
        <v>0</v>
      </c>
      <c r="V505" s="127">
        <f>U505/(S505-R505+1)*365</f>
        <v>0</v>
      </c>
      <c r="W505" s="127"/>
      <c r="X505" s="159">
        <v>45658</v>
      </c>
      <c r="Y505" s="159">
        <f>X505+30</f>
        <v>45688</v>
      </c>
      <c r="Z505" s="163">
        <f>IFERROR(IF(($R505-Y505)&gt;=0,0,IF(($S505-X505)&lt;0,0,IF(AND(($S505-Y505)&gt;0,(X505-$R505)&gt;0),$V505/365*(Y505-X505+1),IF(AND(($S505-Y505)&lt;=0,(X505-$R505)&gt;0),$V505/365*($S505-X505+1),$V505/365*(Y505-$R505+1))))),0)</f>
        <v>0</v>
      </c>
      <c r="AA505" s="159">
        <f>Y505+1</f>
        <v>45689</v>
      </c>
      <c r="AB505" s="159">
        <f>AA505+27</f>
        <v>45716</v>
      </c>
      <c r="AC505" s="163">
        <f>IFERROR(IF(($R505-AB505)&gt;=0,0,IF(($S505-AA505)&lt;0,0,IF(AND(($S505-AB505)&gt;0,(AA505-$R505)&gt;0),$V505/365*(AB505-AA505+1),IF(AND(($S505-AB505)&lt;=0,(AA505-$R505)&gt;0),$V505/365*($S505-AA505+1),$V505/365*(AB505-$R505+1))))),0)</f>
        <v>0</v>
      </c>
      <c r="AD505" s="159">
        <f>AB505+1</f>
        <v>45717</v>
      </c>
      <c r="AE505" s="159">
        <f>AD505+30</f>
        <v>45747</v>
      </c>
      <c r="AF505" s="163">
        <f>IFERROR(IF(($R505-AE505)&gt;=0,0,IF(($S505-AD505)&lt;0,0,IF(AND(($S505-AE505)&gt;0,(AD505-$R505)&gt;0),$V505/365*(AE505-AD505+1),IF(AND(($S505-AE505)&lt;=0,(AD505-$R505)&gt;0),$V505/365*($S505-AD505+1),$V505/365*(AE505-$R505+1))))),0)</f>
        <v>0</v>
      </c>
      <c r="AG505" s="159">
        <f>AE505+1</f>
        <v>45748</v>
      </c>
      <c r="AH505" s="159">
        <f>AG505+29</f>
        <v>45777</v>
      </c>
      <c r="AI505" s="163">
        <f>IFERROR(IF(($R505-AH505)&gt;=0,0,IF(($S505-AG505)&lt;0,0,IF(AND(($S505-AH505)&gt;0,(AG505-$R505)&gt;0),$V505/365*(AH505-AG505+1),IF(AND(($S505-AH505)&lt;=0,(AG505-$R505)&gt;0),$V505/365*($S505-AG505+1),$V505/365*(AH505-$R505+1))))),0)</f>
        <v>0</v>
      </c>
      <c r="AJ505" s="159">
        <f>AH505+1</f>
        <v>45778</v>
      </c>
      <c r="AK505" s="159">
        <f>AJ505+30</f>
        <v>45808</v>
      </c>
      <c r="AL505" s="163">
        <f>IFERROR(IF(($R505-AK505)&gt;=0,0,IF(($S505-AJ505)&lt;0,0,IF(AND(($S505-AK505)&gt;0,(AJ505-$R505)&gt;0),$V505/365*(AK505-AJ505+1),IF(AND(($S505-AK505)&lt;=0,(AJ505-$R505)&gt;0),$V505/365*($S505-AJ505+1),$V505/365*(AK505-$R505+1))))),0)</f>
        <v>0</v>
      </c>
      <c r="AM505" s="159">
        <f>AK505+1</f>
        <v>45809</v>
      </c>
      <c r="AN505" s="159">
        <f>AM505+29</f>
        <v>45838</v>
      </c>
      <c r="AO505" s="163">
        <f>IFERROR(IF(($R505-AN505)&gt;=0,0,IF(($S505-AM505)&lt;0,0,IF(AND(($S505-AN505)&gt;0,(AM505-$R505)&gt;0),$V505/365*(AN505-AM505+1),IF(AND(($S505-AN505)&lt;=0,(AM505-$R505)&gt;0),$V505/365*($S505-AM505+1),$V505/365*(AN505-$R505+1))))),0)</f>
        <v>0</v>
      </c>
      <c r="AP505" s="159">
        <f>AN505+1</f>
        <v>45839</v>
      </c>
      <c r="AQ505" s="159">
        <f>AP505+30</f>
        <v>45869</v>
      </c>
      <c r="AR505" s="163">
        <f>IFERROR(IF(($R505-AQ505)&gt;=0,0,IF(($S505-AP505)&lt;0,0,IF(AND(($S505-AQ505)&gt;0,(AP505-$R505)&gt;0),$V505/365*(AQ505-AP505+1),IF(AND(($S505-AQ505)&lt;=0,(AP505-$R505)&gt;0),$V505/365*($S505-AP505+1),$V505/365*(AQ505-$R505+1))))),0)</f>
        <v>0</v>
      </c>
      <c r="AS505" s="159">
        <f>AQ505+1</f>
        <v>45870</v>
      </c>
      <c r="AT505" s="159">
        <f>AS505+30</f>
        <v>45900</v>
      </c>
      <c r="AU505" s="163">
        <f>IFERROR(IF(($R505-AT505)&gt;=0,0,IF(($S505-AS505)&lt;0,0,IF(AND(($S505-AT505)&gt;0,(AS505-$R505)&gt;0),$V505/365*(AT505-AS505+1),IF(AND(($S505-AT505)&lt;=0,(AS505-$R505)&gt;0),$V505/365*($S505-AS505+1),$V505/365*(AT505-$R505+1))))),0)</f>
        <v>0</v>
      </c>
      <c r="AV505" s="159">
        <f>AT505+1</f>
        <v>45901</v>
      </c>
      <c r="AW505" s="159">
        <f>AV505+29</f>
        <v>45930</v>
      </c>
      <c r="AX505" s="163">
        <f>IFERROR(IF(($R505-AW505)&gt;=0,0,IF(($S505-AV505)&lt;0,0,IF(AND(($S505-AW505)&gt;0,(AV505-$R505)&gt;0),$V505/365*(AW505-AV505+1),IF(AND(($S505-AW505)&lt;=0,(AV505-$R505)&gt;0),$V505/365*($S505-AV505+1),$V505/365*(AW505-$R505+1))))),0)</f>
        <v>0</v>
      </c>
      <c r="AY505" s="159">
        <f>AW505+1</f>
        <v>45931</v>
      </c>
      <c r="AZ505" s="159">
        <f>AY505+30</f>
        <v>45961</v>
      </c>
      <c r="BA505" s="163">
        <f>IFERROR(IF(($R505-AZ505)&gt;=0,0,IF(($S505-AY505)&lt;0,0,IF(AND(($S505-AZ505)&gt;0,(AY505-$R505)&gt;0),$V505/365*(AZ505-AY505+1),IF(AND(($S505-AZ505)&lt;=0,(AY505-$R505)&gt;0),$V505/365*($S505-AY505+1),$V505/365*(AZ505-$R505+1))))),0)</f>
        <v>0</v>
      </c>
      <c r="BB505" s="159">
        <f>AZ505+1</f>
        <v>45962</v>
      </c>
      <c r="BC505" s="159">
        <f>BB505+29</f>
        <v>45991</v>
      </c>
      <c r="BD505" s="163">
        <f>IFERROR(IF(($R505-BC505)&gt;=0,0,IF(($S505-BB505)&lt;0,0,IF(AND(($S505-BC505)&gt;0,(BB505-$R505)&gt;0),$V505/365*(BC505-BB505+1),IF(AND(($S505-BC505)&lt;=0,(BB505-$R505)&gt;0),$V505/365*($S505-BB505+1),$V505/365*(BC505-$R505+1))))),0)</f>
        <v>0</v>
      </c>
      <c r="BE505" s="159">
        <f>BC505+1</f>
        <v>45992</v>
      </c>
      <c r="BF505" s="159">
        <f>BE505+30</f>
        <v>46022</v>
      </c>
      <c r="BG505" s="163">
        <f>IFERROR(IF(($R505-BF505)&gt;=0,0,IF(($S505-BE505)&lt;0,0,IF(AND(($S505-BF505)&gt;0,(BE505-$R505)&gt;0),$V505/365*(BF505-BE505+1),IF(AND(($S505-BF505)&lt;=0,(BE505-$R505)&gt;0),$V505/365*($S505-BE505+1),$V505/365*(BF505-$R505+1))))),0)</f>
        <v>0</v>
      </c>
      <c r="BH505" s="159">
        <v>46023</v>
      </c>
      <c r="BI505" s="159">
        <f>BH505+30</f>
        <v>46053</v>
      </c>
      <c r="BJ505" s="163">
        <f>IFERROR(IF(($R505-BI505)&gt;=0,0,IF(($S505-BH505)&lt;0,0,IF(AND(($S505-BI505)&gt;0,(BH505-$R505)&gt;0),$V505/365*(BI505-BH505+1),IF(AND(($S505-BI505)&lt;=0,(BH505-$R505)&gt;0),$V505/365*($S505-BH505+1),$V505/365*(BI505-$R505+1))))),0)</f>
        <v>0</v>
      </c>
      <c r="BK505" s="159">
        <f>BI505+1</f>
        <v>46054</v>
      </c>
      <c r="BL505" s="159">
        <f>BK505+27</f>
        <v>46081</v>
      </c>
      <c r="BM505" s="163">
        <f>IFERROR(IF(($R505-BL505)&gt;=0,0,IF(($S505-BK505)&lt;0,0,IF(AND(($S505-BL505)&gt;0,(BK505-$R505)&gt;0),$V505/365*(BL505-BK505+1),IF(AND(($S505-BL505)&lt;=0,(BK505-$R505)&gt;0),$V505/365*($S505-BK505+1),$V505/365*(BL505-$R505+1))))),0)</f>
        <v>0</v>
      </c>
      <c r="BN505" s="159">
        <f>BL505+1</f>
        <v>46082</v>
      </c>
      <c r="BO505" s="159">
        <f>BN505+30</f>
        <v>46112</v>
      </c>
      <c r="BP505" s="163">
        <f>IFERROR(IF(($R505-BO505)&gt;=0,0,IF(($S505-BN505)&lt;0,0,IF(AND(($S505-BO505)&gt;0,(BN505-$R505)&gt;0),$V505/365*(BO505-BN505+1),IF(AND(($S505-BO505)&lt;=0,(BN505-$R505)&gt;0),$V505/365*($S505-BN505+1),$V505/365*(BO505-$R505+1))))),0)</f>
        <v>0</v>
      </c>
      <c r="BQ505" s="159">
        <f>BO505+1</f>
        <v>46113</v>
      </c>
      <c r="BR505" s="159">
        <f>BQ505+29</f>
        <v>46142</v>
      </c>
      <c r="BS505" s="163">
        <f>IFERROR(IF(($R505-BR505)&gt;=0,0,IF(($S505-BQ505)&lt;0,0,IF(AND(($S505-BR505)&gt;0,(BQ505-$R505)&gt;0),$V505/365*(BR505-BQ505+1),IF(AND(($S505-BR505)&lt;=0,(BQ505-$R505)&gt;0),$V505/365*($S505-BQ505+1),$V505/365*(BR505-$R505+1))))),0)</f>
        <v>0</v>
      </c>
      <c r="BT505" s="159">
        <f>BR505+1</f>
        <v>46143</v>
      </c>
      <c r="BU505" s="159">
        <f>BT505+30</f>
        <v>46173</v>
      </c>
      <c r="BV505" s="163">
        <f>IFERROR(IF(($R505-BU505)&gt;=0,0,IF(($S505-BT505)&lt;0,0,IF(AND(($S505-BU505)&gt;0,(BT505-$R505)&gt;0),$V505/365*(BU505-BT505+1),IF(AND(($S505-BU505)&lt;=0,(BT505-$R505)&gt;0),$V505/365*($S505-BT505+1),$V505/365*(BU505-$R505+1))))),0)</f>
        <v>0</v>
      </c>
      <c r="BW505" s="159">
        <f>BU505+1</f>
        <v>46174</v>
      </c>
      <c r="BX505" s="159">
        <f>BW505+29</f>
        <v>46203</v>
      </c>
      <c r="BY505" s="163">
        <f>IFERROR(IF(($R505-BX505)&gt;=0,0,IF(($S505-BW505)&lt;0,0,IF(AND(($S505-BX505)&gt;0,(BW505-$R505)&gt;0),$V505/365*(BX505-BW505+1),IF(AND(($S505-BX505)&lt;=0,(BW505-$R505)&gt;0),$V505/365*($S505-BW505+1),$V505/365*(BX505-$R505+1))))),0)</f>
        <v>0</v>
      </c>
      <c r="BZ505" s="159">
        <f>BX505+1</f>
        <v>46204</v>
      </c>
      <c r="CA505" s="159">
        <f>BZ505+30</f>
        <v>46234</v>
      </c>
      <c r="CB505" s="163">
        <f>IFERROR(IF(($R505-CA505)&gt;=0,0,IF(($S505-BZ505)&lt;0,0,IF(AND(($S505-CA505)&gt;0,(BZ505-$R505)&gt;0),$V505/365*(CA505-BZ505+1),IF(AND(($S505-CA505)&lt;=0,(BZ505-$R505)&gt;0),$V505/365*($S505-BZ505+1),$V505/365*(CA505-$R505+1))))),0)</f>
        <v>0</v>
      </c>
      <c r="CC505" s="159">
        <f>CA505+1</f>
        <v>46235</v>
      </c>
      <c r="CD505" s="159">
        <f>CC505+30</f>
        <v>46265</v>
      </c>
      <c r="CE505" s="163">
        <f>IFERROR(IF(($R505-CD505)&gt;=0,0,IF(($S505-CC505)&lt;0,0,IF(AND(($S505-CD505)&gt;0,(CC505-$R505)&gt;0),$V505/365*(CD505-CC505+1),IF(AND(($S505-CD505)&lt;=0,(CC505-$R505)&gt;0),$V505/365*($S505-CC505+1),$V505/365*(CD505-$R505+1))))),0)</f>
        <v>0</v>
      </c>
      <c r="CF505" s="159">
        <f>CD505+1</f>
        <v>46266</v>
      </c>
      <c r="CG505" s="159">
        <f>CF505+29</f>
        <v>46295</v>
      </c>
      <c r="CH505" s="163">
        <f>IFERROR(IF(($R505-CG505)&gt;=0,0,IF(($S505-CF505)&lt;0,0,IF(AND(($S505-CG505)&gt;0,(CF505-$R505)&gt;0),$V505/365*(CG505-CF505+1),IF(AND(($S505-CG505)&lt;=0,(CF505-$R505)&gt;0),$V505/365*($S505-CF505+1),$V505/365*(CG505-$R505+1))))),0)</f>
        <v>0</v>
      </c>
      <c r="CI505" s="159">
        <f>CG505+1</f>
        <v>46296</v>
      </c>
      <c r="CJ505" s="159">
        <f>CI505+30</f>
        <v>46326</v>
      </c>
      <c r="CK505" s="163">
        <f>IFERROR(IF(($R505-CJ505)&gt;=0,0,IF(($S505-CI505)&lt;0,0,IF(AND(($S505-CJ505)&gt;0,(CI505-$R505)&gt;0),$V505/365*(CJ505-CI505+1),IF(AND(($S505-CJ505)&lt;=0,(CI505-$R505)&gt;0),$V505/365*($S505-CI505+1),$V505/365*(CJ505-$R505+1))))),0)</f>
        <v>0</v>
      </c>
      <c r="CL505" s="159">
        <f>CJ505+1</f>
        <v>46327</v>
      </c>
      <c r="CM505" s="159">
        <f>CL505+29</f>
        <v>46356</v>
      </c>
      <c r="CN505" s="163">
        <f>IFERROR(IF(($R505-CM505)&gt;=0,0,IF(($S505-CL505)&lt;0,0,IF(AND(($S505-CM505)&gt;0,(CL505-$R505)&gt;0),$V505/365*(CM505-CL505+1),IF(AND(($S505-CM505)&lt;=0,(CL505-$R505)&gt;0),$V505/365*($S505-CL505+1),$V505/365*(CM505-$R505+1))))),0)</f>
        <v>0</v>
      </c>
      <c r="CO505" s="159">
        <f>CM505+1</f>
        <v>46357</v>
      </c>
      <c r="CP505" s="159">
        <f>CO505+30</f>
        <v>46387</v>
      </c>
      <c r="CQ505" s="163">
        <f>IFERROR(IF(($R505-CP505)&gt;=0,0,IF(($S505-CO505)&lt;0,0,IF(AND(($S505-CP505)&gt;0,(CO505-$R505)&gt;0),$V505/365*(CP505-CO505+1),IF(AND(($S505-CP505)&lt;=0,(CO505-$R505)&gt;0),$V505/365*($S505-CO505+1),$V505/365*(CP505-$R505+1))))),0)</f>
        <v>0</v>
      </c>
    </row>
    <row r="506" s="85" customFormat="1" ht="24" customHeight="1" outlineLevel="4" spans="1:95">
      <c r="A506" s="128" t="s">
        <v>2815</v>
      </c>
      <c r="B506" s="129"/>
      <c r="C506" s="129"/>
      <c r="D506" s="129"/>
      <c r="E506" s="129"/>
      <c r="F506" s="129"/>
      <c r="G506" s="130"/>
      <c r="H506" s="131"/>
      <c r="I506" s="131"/>
      <c r="J506" s="131"/>
      <c r="K506" s="131"/>
      <c r="L506" s="154"/>
      <c r="M506" s="154"/>
      <c r="N506" s="131"/>
      <c r="O506" s="131"/>
      <c r="P506" s="131"/>
      <c r="Q506" s="131"/>
      <c r="R506" s="131"/>
      <c r="S506" s="131"/>
      <c r="T506" s="131"/>
      <c r="U506" s="131"/>
      <c r="V506" s="131"/>
      <c r="W506" s="131"/>
      <c r="X506" s="131"/>
      <c r="Y506" s="131"/>
      <c r="Z506" s="131"/>
      <c r="AA506" s="131"/>
      <c r="AB506" s="131"/>
      <c r="AC506" s="131"/>
      <c r="AD506" s="131"/>
      <c r="AE506" s="131"/>
      <c r="AF506" s="131"/>
      <c r="AG506" s="131"/>
      <c r="AH506" s="131"/>
      <c r="AI506" s="131"/>
      <c r="AJ506" s="131"/>
      <c r="AK506" s="131"/>
      <c r="AL506" s="131"/>
      <c r="AM506" s="131"/>
      <c r="AN506" s="131"/>
      <c r="AO506" s="131"/>
      <c r="AP506" s="131"/>
      <c r="AQ506" s="131"/>
      <c r="AR506" s="131"/>
      <c r="AS506" s="131"/>
      <c r="AT506" s="131"/>
      <c r="AU506" s="131"/>
      <c r="AV506" s="131"/>
      <c r="AW506" s="131"/>
      <c r="AX506" s="131"/>
      <c r="AY506" s="131"/>
      <c r="AZ506" s="131"/>
      <c r="BA506" s="131"/>
      <c r="BB506" s="131"/>
      <c r="BC506" s="131"/>
      <c r="BD506" s="131"/>
      <c r="BE506" s="131"/>
      <c r="BF506" s="131"/>
      <c r="BG506" s="131"/>
      <c r="BH506" s="131"/>
      <c r="BI506" s="131"/>
      <c r="BJ506" s="131"/>
      <c r="BK506" s="131"/>
      <c r="BL506" s="131"/>
      <c r="BM506" s="131"/>
      <c r="BN506" s="131"/>
      <c r="BO506" s="131"/>
      <c r="BP506" s="131"/>
      <c r="BQ506" s="131"/>
      <c r="BR506" s="131"/>
      <c r="BS506" s="131"/>
      <c r="BT506" s="131"/>
      <c r="BU506" s="131"/>
      <c r="BV506" s="131"/>
      <c r="BW506" s="131"/>
      <c r="BX506" s="131"/>
      <c r="BY506" s="131"/>
      <c r="BZ506" s="131"/>
      <c r="CA506" s="131"/>
      <c r="CB506" s="131"/>
      <c r="CC506" s="131"/>
      <c r="CD506" s="131"/>
      <c r="CE506" s="131"/>
      <c r="CF506" s="131"/>
      <c r="CG506" s="131"/>
      <c r="CH506" s="131"/>
      <c r="CI506" s="131"/>
      <c r="CJ506" s="131"/>
      <c r="CK506" s="131"/>
      <c r="CL506" s="131"/>
      <c r="CM506" s="131"/>
      <c r="CN506" s="131"/>
      <c r="CO506" s="131"/>
      <c r="CP506" s="131"/>
      <c r="CQ506" s="131"/>
    </row>
    <row r="507" ht="24" customHeight="1" outlineLevel="2" spans="1:95">
      <c r="A507" s="49"/>
      <c r="B507" s="117" t="s">
        <v>793</v>
      </c>
      <c r="C507" s="118" t="s">
        <v>1596</v>
      </c>
      <c r="D507" s="49" t="s">
        <v>1597</v>
      </c>
      <c r="E507" s="117"/>
      <c r="F507" s="117"/>
      <c r="G507" s="117"/>
      <c r="H507" s="119">
        <f>X507+AA507+AD507+AG507+AJ507+AM507+AP507+AS507+AV507+AY507+BB507+BE507</f>
        <v>0</v>
      </c>
      <c r="I507" s="119">
        <f>Y507+AB507+AE507+AH507+AK507+AN507+AQ507+AT507+AW507+AZ507+BC507+BF507</f>
        <v>0</v>
      </c>
      <c r="J507" s="119">
        <f>Z507+AC507+AF507+AI507+AL507+AO507+AR507+AU507+AX507+BA507+BD507+BG507</f>
        <v>0</v>
      </c>
      <c r="K507" s="119"/>
      <c r="L507" s="150"/>
      <c r="M507" s="150"/>
      <c r="N507" s="119"/>
      <c r="O507" s="119"/>
      <c r="P507" s="119"/>
      <c r="Q507" s="119"/>
      <c r="R507" s="119"/>
      <c r="S507" s="119"/>
      <c r="T507" s="119"/>
      <c r="U507" s="119"/>
      <c r="V507" s="119"/>
      <c r="W507" s="119"/>
      <c r="X507" s="119">
        <f>VLOOKUP($C507,'1 预算编制表单'!$C:$BJ,27,FALSE)</f>
        <v>0</v>
      </c>
      <c r="Y507" s="119">
        <f>X507-Z507</f>
        <v>0</v>
      </c>
      <c r="Z507" s="119">
        <f>SUM(Z508:Z512)</f>
        <v>0</v>
      </c>
      <c r="AA507" s="119">
        <f>VLOOKUP($C507,'1 预算编制表单'!$C:$BJ,30,FALSE)</f>
        <v>0</v>
      </c>
      <c r="AB507" s="119">
        <f>AA507-AC507</f>
        <v>0</v>
      </c>
      <c r="AC507" s="119">
        <f>SUM(AC508:AC512)</f>
        <v>0</v>
      </c>
      <c r="AD507" s="119">
        <f>VLOOKUP($C507,'1 预算编制表单'!$C:$BJ,33,FALSE)</f>
        <v>0</v>
      </c>
      <c r="AE507" s="119">
        <f>AD507-AF507</f>
        <v>0</v>
      </c>
      <c r="AF507" s="119">
        <f>SUM(AF508:AF512)</f>
        <v>0</v>
      </c>
      <c r="AG507" s="119">
        <f>VLOOKUP($C507,'1 预算编制表单'!$C:$BJ,36,FALSE)</f>
        <v>0</v>
      </c>
      <c r="AH507" s="119">
        <f>AG507-AI507</f>
        <v>0</v>
      </c>
      <c r="AI507" s="119">
        <f>SUM(AI508:AI512)</f>
        <v>0</v>
      </c>
      <c r="AJ507" s="119">
        <f>VLOOKUP($C507,'1 预算编制表单'!$C:$BJ,39,FALSE)</f>
        <v>0</v>
      </c>
      <c r="AK507" s="119">
        <f>AJ507-AL507</f>
        <v>0</v>
      </c>
      <c r="AL507" s="119">
        <f>SUM(AL508:AL512)</f>
        <v>0</v>
      </c>
      <c r="AM507" s="119">
        <f>VLOOKUP($C507,'1 预算编制表单'!$C:$BJ,42,FALSE)</f>
        <v>0</v>
      </c>
      <c r="AN507" s="119">
        <f>AM507-AO507</f>
        <v>0</v>
      </c>
      <c r="AO507" s="119">
        <f>SUM(AO508:AO512)</f>
        <v>0</v>
      </c>
      <c r="AP507" s="119">
        <f>VLOOKUP($C507,'1 预算编制表单'!$C:$BJ,45,FALSE)</f>
        <v>0</v>
      </c>
      <c r="AQ507" s="119">
        <f>AP507-AR507</f>
        <v>0</v>
      </c>
      <c r="AR507" s="119">
        <f>SUM(AR508:AR512)</f>
        <v>0</v>
      </c>
      <c r="AS507" s="119">
        <f>VLOOKUP($C507,'1 预算编制表单'!$C:$BJ,48,FALSE)</f>
        <v>0</v>
      </c>
      <c r="AT507" s="119">
        <f>AS507-AU507</f>
        <v>0</v>
      </c>
      <c r="AU507" s="119">
        <f>SUM(AU508:AU512)</f>
        <v>0</v>
      </c>
      <c r="AV507" s="119">
        <f>VLOOKUP($C507,'1 预算编制表单'!$C:$BJ,51,FALSE)</f>
        <v>0</v>
      </c>
      <c r="AW507" s="119">
        <f>AV507-AX507</f>
        <v>0</v>
      </c>
      <c r="AX507" s="119">
        <f>SUM(AX508:AX512)</f>
        <v>0</v>
      </c>
      <c r="AY507" s="119">
        <f>VLOOKUP($C507,'1 预算编制表单'!$C:$BJ,54,FALSE)</f>
        <v>0</v>
      </c>
      <c r="AZ507" s="119">
        <f>AY507-BA507</f>
        <v>0</v>
      </c>
      <c r="BA507" s="119">
        <f>SUM(BA508:BA512)</f>
        <v>0</v>
      </c>
      <c r="BB507" s="119">
        <f>VLOOKUP($C507,'1 预算编制表单'!$C:$BJ,57,FALSE)</f>
        <v>0</v>
      </c>
      <c r="BC507" s="119">
        <f>BB507-BD507</f>
        <v>0</v>
      </c>
      <c r="BD507" s="119">
        <f>SUM(BD508:BD512)</f>
        <v>0</v>
      </c>
      <c r="BE507" s="119">
        <f>VLOOKUP($C507,'1 预算编制表单'!$C:$BJ,60,FALSE)</f>
        <v>0</v>
      </c>
      <c r="BF507" s="119">
        <f>BE507-BG507</f>
        <v>0</v>
      </c>
      <c r="BG507" s="119">
        <f>SUM(BG508:BG512)</f>
        <v>0</v>
      </c>
      <c r="BH507" s="119">
        <f>VLOOKUP($C507,'1 预算编制表单'!$C:$BJ,27,FALSE)</f>
        <v>0</v>
      </c>
      <c r="BI507" s="119">
        <f>BH507-BJ507</f>
        <v>0</v>
      </c>
      <c r="BJ507" s="119">
        <f>SUM(BJ508:BJ512)</f>
        <v>0</v>
      </c>
      <c r="BK507" s="119">
        <f>VLOOKUP($C507,'1 预算编制表单'!$C:$BJ,30,FALSE)</f>
        <v>0</v>
      </c>
      <c r="BL507" s="119">
        <f>BK507-BM507</f>
        <v>0</v>
      </c>
      <c r="BM507" s="119">
        <f>SUM(BM508:BM512)</f>
        <v>0</v>
      </c>
      <c r="BN507" s="119">
        <f>VLOOKUP($C507,'1 预算编制表单'!$C:$BJ,33,FALSE)</f>
        <v>0</v>
      </c>
      <c r="BO507" s="119">
        <f>BN507-BP507</f>
        <v>0</v>
      </c>
      <c r="BP507" s="119">
        <f>SUM(BP508:BP512)</f>
        <v>0</v>
      </c>
      <c r="BQ507" s="119">
        <f>VLOOKUP($C507,'1 预算编制表单'!$C:$BJ,36,FALSE)</f>
        <v>0</v>
      </c>
      <c r="BR507" s="119">
        <f>BQ507-BS507</f>
        <v>0</v>
      </c>
      <c r="BS507" s="119">
        <f>SUM(BS508:BS512)</f>
        <v>0</v>
      </c>
      <c r="BT507" s="119">
        <f>VLOOKUP($C507,'1 预算编制表单'!$C:$BJ,39,FALSE)</f>
        <v>0</v>
      </c>
      <c r="BU507" s="119">
        <f>BT507-BV507</f>
        <v>0</v>
      </c>
      <c r="BV507" s="119">
        <f>SUM(BV508:BV512)</f>
        <v>0</v>
      </c>
      <c r="BW507" s="119">
        <f>VLOOKUP($C507,'1 预算编制表单'!$C:$BJ,42,FALSE)</f>
        <v>0</v>
      </c>
      <c r="BX507" s="119">
        <f>BW507-BY507</f>
        <v>0</v>
      </c>
      <c r="BY507" s="119">
        <f>SUM(BY508:BY512)</f>
        <v>0</v>
      </c>
      <c r="BZ507" s="119">
        <f>VLOOKUP($C507,'1 预算编制表单'!$C:$BJ,45,FALSE)</f>
        <v>0</v>
      </c>
      <c r="CA507" s="119">
        <f>BZ507-CB507</f>
        <v>0</v>
      </c>
      <c r="CB507" s="119">
        <f>SUM(CB508:CB512)</f>
        <v>0</v>
      </c>
      <c r="CC507" s="119">
        <f>VLOOKUP($C507,'1 预算编制表单'!$C:$BJ,48,FALSE)</f>
        <v>0</v>
      </c>
      <c r="CD507" s="119">
        <f>CC507-CE507</f>
        <v>0</v>
      </c>
      <c r="CE507" s="119">
        <f>SUM(CE508:CE512)</f>
        <v>0</v>
      </c>
      <c r="CF507" s="119">
        <f>VLOOKUP($C507,'1 预算编制表单'!$C:$BJ,51,FALSE)</f>
        <v>0</v>
      </c>
      <c r="CG507" s="119">
        <f>CF507-CH507</f>
        <v>0</v>
      </c>
      <c r="CH507" s="119">
        <f>SUM(CH508:CH512)</f>
        <v>0</v>
      </c>
      <c r="CI507" s="119">
        <f>VLOOKUP($C507,'1 预算编制表单'!$C:$BJ,54,FALSE)</f>
        <v>0</v>
      </c>
      <c r="CJ507" s="119">
        <f>CI507-CK507</f>
        <v>0</v>
      </c>
      <c r="CK507" s="119">
        <f>SUM(CK508:CK512)</f>
        <v>0</v>
      </c>
      <c r="CL507" s="119">
        <f>VLOOKUP($C507,'1 预算编制表单'!$C:$BJ,57,FALSE)</f>
        <v>0</v>
      </c>
      <c r="CM507" s="119">
        <f>CL507-CN507</f>
        <v>0</v>
      </c>
      <c r="CN507" s="119">
        <f>SUM(CN508:CN512)</f>
        <v>0</v>
      </c>
      <c r="CO507" s="119">
        <f>VLOOKUP($C507,'1 预算编制表单'!$C:$BJ,60,FALSE)</f>
        <v>0</v>
      </c>
      <c r="CP507" s="119">
        <f>CO507-CQ507</f>
        <v>0</v>
      </c>
      <c r="CQ507" s="119">
        <f>SUM(CQ508:CQ512)</f>
        <v>0</v>
      </c>
    </row>
    <row r="508" s="85" customFormat="1" ht="24" customHeight="1" outlineLevel="3" spans="1:95">
      <c r="A508" s="124"/>
      <c r="B508" s="125"/>
      <c r="C508" s="126"/>
      <c r="D508" s="124"/>
      <c r="E508" s="125"/>
      <c r="F508" s="125"/>
      <c r="G508" s="125"/>
      <c r="H508" s="127"/>
      <c r="I508" s="127"/>
      <c r="J508" s="127">
        <f>Z508+AC508+AF508+AI508+AL508+AO508+AR508+AU508+AX508+BA508+BD508+BG508</f>
        <v>0</v>
      </c>
      <c r="K508" s="127">
        <v>1</v>
      </c>
      <c r="L508" s="152"/>
      <c r="M508" s="153">
        <f>IFERROR(VLOOKUP($L508,'2-2 引出数据_合同数据仓库'!$B$2:$BP$10000,3,FALSE),0)</f>
        <v>0</v>
      </c>
      <c r="N508" s="127"/>
      <c r="O508" s="153">
        <f>IFERROR(VLOOKUP((LEFT(VLOOKUP($L508,'2-2 引出数据_合同数据仓库'!$B$2:$BP$10000,64,FALSE),15)&amp;(RIGHT(VLOOKUP($L508,'2-2 引出数据_合同数据仓库'!$B$2:$BP$10000,64,FALSE),4)+1)),'2-2 引出数据_合同数据仓库'!$B$2:$BP$10000,3,FALSE),0)</f>
        <v>0</v>
      </c>
      <c r="P508" s="127"/>
      <c r="Q508" s="127">
        <f>IFERROR(VLOOKUP($L508,'2-2 引出数据_合同数据仓库'!$B$2:$BP$10000,28,FALSE),0)</f>
        <v>0</v>
      </c>
      <c r="R508" s="127">
        <f>IFERROR(VLOOKUP($L508,'2-2 引出数据_合同数据仓库'!$B$2:$BP$10000,29,FALSE),0)</f>
        <v>0</v>
      </c>
      <c r="S508" s="127">
        <f>IFERROR(VLOOKUP($L508,'2-2 引出数据_合同数据仓库'!$B$2:$BP$10000,4,FALSE),0)</f>
        <v>0</v>
      </c>
      <c r="T508" s="127"/>
      <c r="U508" s="127">
        <f>IFERROR(VLOOKUP($L508,'2-2 引出数据_合同数据仓库'!$B$2:$BP$10000,15,FALSE),0)</f>
        <v>0</v>
      </c>
      <c r="V508" s="127">
        <f>U508/(S508-R508+1)*365</f>
        <v>0</v>
      </c>
      <c r="W508" s="127"/>
      <c r="X508" s="159">
        <v>45658</v>
      </c>
      <c r="Y508" s="159">
        <f>X508+30</f>
        <v>45688</v>
      </c>
      <c r="Z508" s="163">
        <f>IFERROR(IF(($R508-Y508)&gt;=0,0,IF(($S508-X508)&lt;0,0,IF(AND(($S508-Y508)&gt;0,(X508-$R508)&gt;0),$V508/365*(Y508-X508+1),IF(AND(($S508-Y508)&lt;=0,(X508-$R508)&gt;0),$V508/365*($S508-X508+1),$V508/365*(Y508-$R508+1))))),0)</f>
        <v>0</v>
      </c>
      <c r="AA508" s="159">
        <f>Y508+1</f>
        <v>45689</v>
      </c>
      <c r="AB508" s="159">
        <f>AA508+27</f>
        <v>45716</v>
      </c>
      <c r="AC508" s="163">
        <f>IFERROR(IF(($R508-AB508)&gt;=0,0,IF(($S508-AA508)&lt;0,0,IF(AND(($S508-AB508)&gt;0,(AA508-$R508)&gt;0),$V508/365*(AB508-AA508+1),IF(AND(($S508-AB508)&lt;=0,(AA508-$R508)&gt;0),$V508/365*($S508-AA508+1),$V508/365*(AB508-$R508+1))))),0)</f>
        <v>0</v>
      </c>
      <c r="AD508" s="159">
        <f>AB508+1</f>
        <v>45717</v>
      </c>
      <c r="AE508" s="159">
        <f>AD508+30</f>
        <v>45747</v>
      </c>
      <c r="AF508" s="163">
        <f>IFERROR(IF(($R508-AE508)&gt;=0,0,IF(($S508-AD508)&lt;0,0,IF(AND(($S508-AE508)&gt;0,(AD508-$R508)&gt;0),$V508/365*(AE508-AD508+1),IF(AND(($S508-AE508)&lt;=0,(AD508-$R508)&gt;0),$V508/365*($S508-AD508+1),$V508/365*(AE508-$R508+1))))),0)</f>
        <v>0</v>
      </c>
      <c r="AG508" s="159">
        <f>AE508+1</f>
        <v>45748</v>
      </c>
      <c r="AH508" s="159">
        <f>AG508+29</f>
        <v>45777</v>
      </c>
      <c r="AI508" s="163">
        <f>IFERROR(IF(($R508-AH508)&gt;=0,0,IF(($S508-AG508)&lt;0,0,IF(AND(($S508-AH508)&gt;0,(AG508-$R508)&gt;0),$V508/365*(AH508-AG508+1),IF(AND(($S508-AH508)&lt;=0,(AG508-$R508)&gt;0),$V508/365*($S508-AG508+1),$V508/365*(AH508-$R508+1))))),0)</f>
        <v>0</v>
      </c>
      <c r="AJ508" s="159">
        <f>AH508+1</f>
        <v>45778</v>
      </c>
      <c r="AK508" s="159">
        <f>AJ508+30</f>
        <v>45808</v>
      </c>
      <c r="AL508" s="163">
        <f>IFERROR(IF(($R508-AK508)&gt;=0,0,IF(($S508-AJ508)&lt;0,0,IF(AND(($S508-AK508)&gt;0,(AJ508-$R508)&gt;0),$V508/365*(AK508-AJ508+1),IF(AND(($S508-AK508)&lt;=0,(AJ508-$R508)&gt;0),$V508/365*($S508-AJ508+1),$V508/365*(AK508-$R508+1))))),0)</f>
        <v>0</v>
      </c>
      <c r="AM508" s="159">
        <f>AK508+1</f>
        <v>45809</v>
      </c>
      <c r="AN508" s="159">
        <f>AM508+29</f>
        <v>45838</v>
      </c>
      <c r="AO508" s="163">
        <f>IFERROR(IF(($R508-AN508)&gt;=0,0,IF(($S508-AM508)&lt;0,0,IF(AND(($S508-AN508)&gt;0,(AM508-$R508)&gt;0),$V508/365*(AN508-AM508+1),IF(AND(($S508-AN508)&lt;=0,(AM508-$R508)&gt;0),$V508/365*($S508-AM508+1),$V508/365*(AN508-$R508+1))))),0)</f>
        <v>0</v>
      </c>
      <c r="AP508" s="159">
        <f>AN508+1</f>
        <v>45839</v>
      </c>
      <c r="AQ508" s="159">
        <f>AP508+30</f>
        <v>45869</v>
      </c>
      <c r="AR508" s="163">
        <f>IFERROR(IF(($R508-AQ508)&gt;=0,0,IF(($S508-AP508)&lt;0,0,IF(AND(($S508-AQ508)&gt;0,(AP508-$R508)&gt;0),$V508/365*(AQ508-AP508+1),IF(AND(($S508-AQ508)&lt;=0,(AP508-$R508)&gt;0),$V508/365*($S508-AP508+1),$V508/365*(AQ508-$R508+1))))),0)</f>
        <v>0</v>
      </c>
      <c r="AS508" s="159">
        <f>AQ508+1</f>
        <v>45870</v>
      </c>
      <c r="AT508" s="159">
        <f>AS508+30</f>
        <v>45900</v>
      </c>
      <c r="AU508" s="163">
        <f>IFERROR(IF(($R508-AT508)&gt;=0,0,IF(($S508-AS508)&lt;0,0,IF(AND(($S508-AT508)&gt;0,(AS508-$R508)&gt;0),$V508/365*(AT508-AS508+1),IF(AND(($S508-AT508)&lt;=0,(AS508-$R508)&gt;0),$V508/365*($S508-AS508+1),$V508/365*(AT508-$R508+1))))),0)</f>
        <v>0</v>
      </c>
      <c r="AV508" s="159">
        <f>AT508+1</f>
        <v>45901</v>
      </c>
      <c r="AW508" s="159">
        <f>AV508+29</f>
        <v>45930</v>
      </c>
      <c r="AX508" s="163">
        <f>IFERROR(IF(($R508-AW508)&gt;=0,0,IF(($S508-AV508)&lt;0,0,IF(AND(($S508-AW508)&gt;0,(AV508-$R508)&gt;0),$V508/365*(AW508-AV508+1),IF(AND(($S508-AW508)&lt;=0,(AV508-$R508)&gt;0),$V508/365*($S508-AV508+1),$V508/365*(AW508-$R508+1))))),0)</f>
        <v>0</v>
      </c>
      <c r="AY508" s="159">
        <f>AW508+1</f>
        <v>45931</v>
      </c>
      <c r="AZ508" s="159">
        <f>AY508+30</f>
        <v>45961</v>
      </c>
      <c r="BA508" s="163">
        <f>IFERROR(IF(($R508-AZ508)&gt;=0,0,IF(($S508-AY508)&lt;0,0,IF(AND(($S508-AZ508)&gt;0,(AY508-$R508)&gt;0),$V508/365*(AZ508-AY508+1),IF(AND(($S508-AZ508)&lt;=0,(AY508-$R508)&gt;0),$V508/365*($S508-AY508+1),$V508/365*(AZ508-$R508+1))))),0)</f>
        <v>0</v>
      </c>
      <c r="BB508" s="159">
        <f>AZ508+1</f>
        <v>45962</v>
      </c>
      <c r="BC508" s="159">
        <f>BB508+29</f>
        <v>45991</v>
      </c>
      <c r="BD508" s="163">
        <f>IFERROR(IF(($R508-BC508)&gt;=0,0,IF(($S508-BB508)&lt;0,0,IF(AND(($S508-BC508)&gt;0,(BB508-$R508)&gt;0),$V508/365*(BC508-BB508+1),IF(AND(($S508-BC508)&lt;=0,(BB508-$R508)&gt;0),$V508/365*($S508-BB508+1),$V508/365*(BC508-$R508+1))))),0)</f>
        <v>0</v>
      </c>
      <c r="BE508" s="159">
        <f>BC508+1</f>
        <v>45992</v>
      </c>
      <c r="BF508" s="159">
        <f>BE508+30</f>
        <v>46022</v>
      </c>
      <c r="BG508" s="163">
        <f>IFERROR(IF(($R508-BF508)&gt;=0,0,IF(($S508-BE508)&lt;0,0,IF(AND(($S508-BF508)&gt;0,(BE508-$R508)&gt;0),$V508/365*(BF508-BE508+1),IF(AND(($S508-BF508)&lt;=0,(BE508-$R508)&gt;0),$V508/365*($S508-BE508+1),$V508/365*(BF508-$R508+1))))),0)</f>
        <v>0</v>
      </c>
      <c r="BH508" s="159">
        <v>46023</v>
      </c>
      <c r="BI508" s="159">
        <f>BH508+30</f>
        <v>46053</v>
      </c>
      <c r="BJ508" s="163">
        <f>IFERROR(IF(($R508-BI508)&gt;=0,0,IF(($S508-BH508)&lt;0,0,IF(AND(($S508-BI508)&gt;0,(BH508-$R508)&gt;0),$V508/365*(BI508-BH508+1),IF(AND(($S508-BI508)&lt;=0,(BH508-$R508)&gt;0),$V508/365*($S508-BH508+1),$V508/365*(BI508-$R508+1))))),0)</f>
        <v>0</v>
      </c>
      <c r="BK508" s="159">
        <f>BI508+1</f>
        <v>46054</v>
      </c>
      <c r="BL508" s="159">
        <f>BK508+27</f>
        <v>46081</v>
      </c>
      <c r="BM508" s="163">
        <f>IFERROR(IF(($R508-BL508)&gt;=0,0,IF(($S508-BK508)&lt;0,0,IF(AND(($S508-BL508)&gt;0,(BK508-$R508)&gt;0),$V508/365*(BL508-BK508+1),IF(AND(($S508-BL508)&lt;=0,(BK508-$R508)&gt;0),$V508/365*($S508-BK508+1),$V508/365*(BL508-$R508+1))))),0)</f>
        <v>0</v>
      </c>
      <c r="BN508" s="159">
        <f>BL508+1</f>
        <v>46082</v>
      </c>
      <c r="BO508" s="159">
        <f>BN508+30</f>
        <v>46112</v>
      </c>
      <c r="BP508" s="163">
        <f>IFERROR(IF(($R508-BO508)&gt;=0,0,IF(($S508-BN508)&lt;0,0,IF(AND(($S508-BO508)&gt;0,(BN508-$R508)&gt;0),$V508/365*(BO508-BN508+1),IF(AND(($S508-BO508)&lt;=0,(BN508-$R508)&gt;0),$V508/365*($S508-BN508+1),$V508/365*(BO508-$R508+1))))),0)</f>
        <v>0</v>
      </c>
      <c r="BQ508" s="159">
        <f>BO508+1</f>
        <v>46113</v>
      </c>
      <c r="BR508" s="159">
        <f>BQ508+29</f>
        <v>46142</v>
      </c>
      <c r="BS508" s="163">
        <f>IFERROR(IF(($R508-BR508)&gt;=0,0,IF(($S508-BQ508)&lt;0,0,IF(AND(($S508-BR508)&gt;0,(BQ508-$R508)&gt;0),$V508/365*(BR508-BQ508+1),IF(AND(($S508-BR508)&lt;=0,(BQ508-$R508)&gt;0),$V508/365*($S508-BQ508+1),$V508/365*(BR508-$R508+1))))),0)</f>
        <v>0</v>
      </c>
      <c r="BT508" s="159">
        <f>BR508+1</f>
        <v>46143</v>
      </c>
      <c r="BU508" s="159">
        <f>BT508+30</f>
        <v>46173</v>
      </c>
      <c r="BV508" s="163">
        <f>IFERROR(IF(($R508-BU508)&gt;=0,0,IF(($S508-BT508)&lt;0,0,IF(AND(($S508-BU508)&gt;0,(BT508-$R508)&gt;0),$V508/365*(BU508-BT508+1),IF(AND(($S508-BU508)&lt;=0,(BT508-$R508)&gt;0),$V508/365*($S508-BT508+1),$V508/365*(BU508-$R508+1))))),0)</f>
        <v>0</v>
      </c>
      <c r="BW508" s="159">
        <f>BU508+1</f>
        <v>46174</v>
      </c>
      <c r="BX508" s="159">
        <f>BW508+29</f>
        <v>46203</v>
      </c>
      <c r="BY508" s="163">
        <f>IFERROR(IF(($R508-BX508)&gt;=0,0,IF(($S508-BW508)&lt;0,0,IF(AND(($S508-BX508)&gt;0,(BW508-$R508)&gt;0),$V508/365*(BX508-BW508+1),IF(AND(($S508-BX508)&lt;=0,(BW508-$R508)&gt;0),$V508/365*($S508-BW508+1),$V508/365*(BX508-$R508+1))))),0)</f>
        <v>0</v>
      </c>
      <c r="BZ508" s="159">
        <f>BX508+1</f>
        <v>46204</v>
      </c>
      <c r="CA508" s="159">
        <f>BZ508+30</f>
        <v>46234</v>
      </c>
      <c r="CB508" s="163">
        <f>IFERROR(IF(($R508-CA508)&gt;=0,0,IF(($S508-BZ508)&lt;0,0,IF(AND(($S508-CA508)&gt;0,(BZ508-$R508)&gt;0),$V508/365*(CA508-BZ508+1),IF(AND(($S508-CA508)&lt;=0,(BZ508-$R508)&gt;0),$V508/365*($S508-BZ508+1),$V508/365*(CA508-$R508+1))))),0)</f>
        <v>0</v>
      </c>
      <c r="CC508" s="159">
        <f>CA508+1</f>
        <v>46235</v>
      </c>
      <c r="CD508" s="159">
        <f>CC508+30</f>
        <v>46265</v>
      </c>
      <c r="CE508" s="163">
        <f>IFERROR(IF(($R508-CD508)&gt;=0,0,IF(($S508-CC508)&lt;0,0,IF(AND(($S508-CD508)&gt;0,(CC508-$R508)&gt;0),$V508/365*(CD508-CC508+1),IF(AND(($S508-CD508)&lt;=0,(CC508-$R508)&gt;0),$V508/365*($S508-CC508+1),$V508/365*(CD508-$R508+1))))),0)</f>
        <v>0</v>
      </c>
      <c r="CF508" s="159">
        <f>CD508+1</f>
        <v>46266</v>
      </c>
      <c r="CG508" s="159">
        <f>CF508+29</f>
        <v>46295</v>
      </c>
      <c r="CH508" s="163">
        <f>IFERROR(IF(($R508-CG508)&gt;=0,0,IF(($S508-CF508)&lt;0,0,IF(AND(($S508-CG508)&gt;0,(CF508-$R508)&gt;0),$V508/365*(CG508-CF508+1),IF(AND(($S508-CG508)&lt;=0,(CF508-$R508)&gt;0),$V508/365*($S508-CF508+1),$V508/365*(CG508-$R508+1))))),0)</f>
        <v>0</v>
      </c>
      <c r="CI508" s="159">
        <f>CG508+1</f>
        <v>46296</v>
      </c>
      <c r="CJ508" s="159">
        <f>CI508+30</f>
        <v>46326</v>
      </c>
      <c r="CK508" s="163">
        <f>IFERROR(IF(($R508-CJ508)&gt;=0,0,IF(($S508-CI508)&lt;0,0,IF(AND(($S508-CJ508)&gt;0,(CI508-$R508)&gt;0),$V508/365*(CJ508-CI508+1),IF(AND(($S508-CJ508)&lt;=0,(CI508-$R508)&gt;0),$V508/365*($S508-CI508+1),$V508/365*(CJ508-$R508+1))))),0)</f>
        <v>0</v>
      </c>
      <c r="CL508" s="159">
        <f>CJ508+1</f>
        <v>46327</v>
      </c>
      <c r="CM508" s="159">
        <f>CL508+29</f>
        <v>46356</v>
      </c>
      <c r="CN508" s="163">
        <f>IFERROR(IF(($R508-CM508)&gt;=0,0,IF(($S508-CL508)&lt;0,0,IF(AND(($S508-CM508)&gt;0,(CL508-$R508)&gt;0),$V508/365*(CM508-CL508+1),IF(AND(($S508-CM508)&lt;=0,(CL508-$R508)&gt;0),$V508/365*($S508-CL508+1),$V508/365*(CM508-$R508+1))))),0)</f>
        <v>0</v>
      </c>
      <c r="CO508" s="159">
        <f>CM508+1</f>
        <v>46357</v>
      </c>
      <c r="CP508" s="159">
        <f>CO508+30</f>
        <v>46387</v>
      </c>
      <c r="CQ508" s="163">
        <f>IFERROR(IF(($R508-CP508)&gt;=0,0,IF(($S508-CO508)&lt;0,0,IF(AND(($S508-CP508)&gt;0,(CO508-$R508)&gt;0),$V508/365*(CP508-CO508+1),IF(AND(($S508-CP508)&lt;=0,(CO508-$R508)&gt;0),$V508/365*($S508-CO508+1),$V508/365*(CP508-$R508+1))))),0)</f>
        <v>0</v>
      </c>
    </row>
    <row r="509" s="85" customFormat="1" ht="24" customHeight="1" outlineLevel="3" spans="1:95">
      <c r="A509" s="124"/>
      <c r="B509" s="125"/>
      <c r="C509" s="126"/>
      <c r="D509" s="124"/>
      <c r="E509" s="125"/>
      <c r="F509" s="125"/>
      <c r="G509" s="125"/>
      <c r="H509" s="127"/>
      <c r="I509" s="127"/>
      <c r="J509" s="127">
        <f>Z509+AC509+AF509+AI509+AL509+AO509+AR509+AU509+AX509+BA509+BD509+BG509</f>
        <v>0</v>
      </c>
      <c r="K509" s="127">
        <f>K508+1</f>
        <v>2</v>
      </c>
      <c r="L509" s="152"/>
      <c r="M509" s="153">
        <f>IFERROR(VLOOKUP($L509,'2-2 引出数据_合同数据仓库'!$B$2:$BP$10000,3,FALSE),0)</f>
        <v>0</v>
      </c>
      <c r="N509" s="127"/>
      <c r="O509" s="153">
        <f>IFERROR(VLOOKUP((LEFT(VLOOKUP($L509,'2-2 引出数据_合同数据仓库'!$B$2:$BP$10000,64,FALSE),15)&amp;(RIGHT(VLOOKUP($L509,'2-2 引出数据_合同数据仓库'!$B$2:$BP$10000,64,FALSE),4)+1)),'2-2 引出数据_合同数据仓库'!$B$2:$BP$10000,3,FALSE),0)</f>
        <v>0</v>
      </c>
      <c r="P509" s="127"/>
      <c r="Q509" s="127">
        <f>IFERROR(VLOOKUP($L509,'2-2 引出数据_合同数据仓库'!$B$2:$BP$10000,28,FALSE),0)</f>
        <v>0</v>
      </c>
      <c r="R509" s="127">
        <f>IFERROR(VLOOKUP($L509,'2-2 引出数据_合同数据仓库'!$B$2:$BP$10000,29,FALSE),0)</f>
        <v>0</v>
      </c>
      <c r="S509" s="127">
        <f>IFERROR(VLOOKUP($L509,'2-2 引出数据_合同数据仓库'!$B$2:$BP$10000,4,FALSE),0)</f>
        <v>0</v>
      </c>
      <c r="T509" s="127"/>
      <c r="U509" s="127">
        <f>IFERROR(VLOOKUP($L509,'2-2 引出数据_合同数据仓库'!$B$2:$BP$10000,15,FALSE),0)</f>
        <v>0</v>
      </c>
      <c r="V509" s="127">
        <f>U509/(S509-R509+1)*365</f>
        <v>0</v>
      </c>
      <c r="W509" s="127"/>
      <c r="X509" s="159">
        <v>45658</v>
      </c>
      <c r="Y509" s="159">
        <f>X509+30</f>
        <v>45688</v>
      </c>
      <c r="Z509" s="163">
        <f>IFERROR(IF(($R509-Y509)&gt;=0,0,IF(($S509-X509)&lt;0,0,IF(AND(($S509-Y509)&gt;0,(X509-$R509)&gt;0),$V509/365*(Y509-X509+1),IF(AND(($S509-Y509)&lt;=0,(X509-$R509)&gt;0),$V509/365*($S509-X509+1),$V509/365*(Y509-$R509+1))))),0)</f>
        <v>0</v>
      </c>
      <c r="AA509" s="159">
        <f>Y509+1</f>
        <v>45689</v>
      </c>
      <c r="AB509" s="159">
        <f>AA509+27</f>
        <v>45716</v>
      </c>
      <c r="AC509" s="163">
        <f>IFERROR(IF(($R509-AB509)&gt;=0,0,IF(($S509-AA509)&lt;0,0,IF(AND(($S509-AB509)&gt;0,(AA509-$R509)&gt;0),$V509/365*(AB509-AA509+1),IF(AND(($S509-AB509)&lt;=0,(AA509-$R509)&gt;0),$V509/365*($S509-AA509+1),$V509/365*(AB509-$R509+1))))),0)</f>
        <v>0</v>
      </c>
      <c r="AD509" s="159">
        <f>AB509+1</f>
        <v>45717</v>
      </c>
      <c r="AE509" s="159">
        <f>AD509+30</f>
        <v>45747</v>
      </c>
      <c r="AF509" s="163">
        <f>IFERROR(IF(($R509-AE509)&gt;=0,0,IF(($S509-AD509)&lt;0,0,IF(AND(($S509-AE509)&gt;0,(AD509-$R509)&gt;0),$V509/365*(AE509-AD509+1),IF(AND(($S509-AE509)&lt;=0,(AD509-$R509)&gt;0),$V509/365*($S509-AD509+1),$V509/365*(AE509-$R509+1))))),0)</f>
        <v>0</v>
      </c>
      <c r="AG509" s="159">
        <f>AE509+1</f>
        <v>45748</v>
      </c>
      <c r="AH509" s="159">
        <f>AG509+29</f>
        <v>45777</v>
      </c>
      <c r="AI509" s="163">
        <f>IFERROR(IF(($R509-AH509)&gt;=0,0,IF(($S509-AG509)&lt;0,0,IF(AND(($S509-AH509)&gt;0,(AG509-$R509)&gt;0),$V509/365*(AH509-AG509+1),IF(AND(($S509-AH509)&lt;=0,(AG509-$R509)&gt;0),$V509/365*($S509-AG509+1),$V509/365*(AH509-$R509+1))))),0)</f>
        <v>0</v>
      </c>
      <c r="AJ509" s="159">
        <f>AH509+1</f>
        <v>45778</v>
      </c>
      <c r="AK509" s="159">
        <f>AJ509+30</f>
        <v>45808</v>
      </c>
      <c r="AL509" s="163">
        <f>IFERROR(IF(($R509-AK509)&gt;=0,0,IF(($S509-AJ509)&lt;0,0,IF(AND(($S509-AK509)&gt;0,(AJ509-$R509)&gt;0),$V509/365*(AK509-AJ509+1),IF(AND(($S509-AK509)&lt;=0,(AJ509-$R509)&gt;0),$V509/365*($S509-AJ509+1),$V509/365*(AK509-$R509+1))))),0)</f>
        <v>0</v>
      </c>
      <c r="AM509" s="159">
        <f>AK509+1</f>
        <v>45809</v>
      </c>
      <c r="AN509" s="159">
        <f>AM509+29</f>
        <v>45838</v>
      </c>
      <c r="AO509" s="163">
        <f>IFERROR(IF(($R509-AN509)&gt;=0,0,IF(($S509-AM509)&lt;0,0,IF(AND(($S509-AN509)&gt;0,(AM509-$R509)&gt;0),$V509/365*(AN509-AM509+1),IF(AND(($S509-AN509)&lt;=0,(AM509-$R509)&gt;0),$V509/365*($S509-AM509+1),$V509/365*(AN509-$R509+1))))),0)</f>
        <v>0</v>
      </c>
      <c r="AP509" s="159">
        <f>AN509+1</f>
        <v>45839</v>
      </c>
      <c r="AQ509" s="159">
        <f>AP509+30</f>
        <v>45869</v>
      </c>
      <c r="AR509" s="163">
        <f>IFERROR(IF(($R509-AQ509)&gt;=0,0,IF(($S509-AP509)&lt;0,0,IF(AND(($S509-AQ509)&gt;0,(AP509-$R509)&gt;0),$V509/365*(AQ509-AP509+1),IF(AND(($S509-AQ509)&lt;=0,(AP509-$R509)&gt;0),$V509/365*($S509-AP509+1),$V509/365*(AQ509-$R509+1))))),0)</f>
        <v>0</v>
      </c>
      <c r="AS509" s="159">
        <f>AQ509+1</f>
        <v>45870</v>
      </c>
      <c r="AT509" s="159">
        <f>AS509+30</f>
        <v>45900</v>
      </c>
      <c r="AU509" s="163">
        <f>IFERROR(IF(($R509-AT509)&gt;=0,0,IF(($S509-AS509)&lt;0,0,IF(AND(($S509-AT509)&gt;0,(AS509-$R509)&gt;0),$V509/365*(AT509-AS509+1),IF(AND(($S509-AT509)&lt;=0,(AS509-$R509)&gt;0),$V509/365*($S509-AS509+1),$V509/365*(AT509-$R509+1))))),0)</f>
        <v>0</v>
      </c>
      <c r="AV509" s="159">
        <f>AT509+1</f>
        <v>45901</v>
      </c>
      <c r="AW509" s="159">
        <f>AV509+29</f>
        <v>45930</v>
      </c>
      <c r="AX509" s="163">
        <f>IFERROR(IF(($R509-AW509)&gt;=0,0,IF(($S509-AV509)&lt;0,0,IF(AND(($S509-AW509)&gt;0,(AV509-$R509)&gt;0),$V509/365*(AW509-AV509+1),IF(AND(($S509-AW509)&lt;=0,(AV509-$R509)&gt;0),$V509/365*($S509-AV509+1),$V509/365*(AW509-$R509+1))))),0)</f>
        <v>0</v>
      </c>
      <c r="AY509" s="159">
        <f>AW509+1</f>
        <v>45931</v>
      </c>
      <c r="AZ509" s="159">
        <f>AY509+30</f>
        <v>45961</v>
      </c>
      <c r="BA509" s="163">
        <f>IFERROR(IF(($R509-AZ509)&gt;=0,0,IF(($S509-AY509)&lt;0,0,IF(AND(($S509-AZ509)&gt;0,(AY509-$R509)&gt;0),$V509/365*(AZ509-AY509+1),IF(AND(($S509-AZ509)&lt;=0,(AY509-$R509)&gt;0),$V509/365*($S509-AY509+1),$V509/365*(AZ509-$R509+1))))),0)</f>
        <v>0</v>
      </c>
      <c r="BB509" s="159">
        <f>AZ509+1</f>
        <v>45962</v>
      </c>
      <c r="BC509" s="159">
        <f>BB509+29</f>
        <v>45991</v>
      </c>
      <c r="BD509" s="163">
        <f>IFERROR(IF(($R509-BC509)&gt;=0,0,IF(($S509-BB509)&lt;0,0,IF(AND(($S509-BC509)&gt;0,(BB509-$R509)&gt;0),$V509/365*(BC509-BB509+1),IF(AND(($S509-BC509)&lt;=0,(BB509-$R509)&gt;0),$V509/365*($S509-BB509+1),$V509/365*(BC509-$R509+1))))),0)</f>
        <v>0</v>
      </c>
      <c r="BE509" s="159">
        <f>BC509+1</f>
        <v>45992</v>
      </c>
      <c r="BF509" s="159">
        <f>BE509+30</f>
        <v>46022</v>
      </c>
      <c r="BG509" s="163">
        <f>IFERROR(IF(($R509-BF509)&gt;=0,0,IF(($S509-BE509)&lt;0,0,IF(AND(($S509-BF509)&gt;0,(BE509-$R509)&gt;0),$V509/365*(BF509-BE509+1),IF(AND(($S509-BF509)&lt;=0,(BE509-$R509)&gt;0),$V509/365*($S509-BE509+1),$V509/365*(BF509-$R509+1))))),0)</f>
        <v>0</v>
      </c>
      <c r="BH509" s="159">
        <v>46023</v>
      </c>
      <c r="BI509" s="159">
        <f>BH509+30</f>
        <v>46053</v>
      </c>
      <c r="BJ509" s="163">
        <f>IFERROR(IF(($R509-BI509)&gt;=0,0,IF(($S509-BH509)&lt;0,0,IF(AND(($S509-BI509)&gt;0,(BH509-$R509)&gt;0),$V509/365*(BI509-BH509+1),IF(AND(($S509-BI509)&lt;=0,(BH509-$R509)&gt;0),$V509/365*($S509-BH509+1),$V509/365*(BI509-$R509+1))))),0)</f>
        <v>0</v>
      </c>
      <c r="BK509" s="159">
        <f>BI509+1</f>
        <v>46054</v>
      </c>
      <c r="BL509" s="159">
        <f>BK509+27</f>
        <v>46081</v>
      </c>
      <c r="BM509" s="163">
        <f>IFERROR(IF(($R509-BL509)&gt;=0,0,IF(($S509-BK509)&lt;0,0,IF(AND(($S509-BL509)&gt;0,(BK509-$R509)&gt;0),$V509/365*(BL509-BK509+1),IF(AND(($S509-BL509)&lt;=0,(BK509-$R509)&gt;0),$V509/365*($S509-BK509+1),$V509/365*(BL509-$R509+1))))),0)</f>
        <v>0</v>
      </c>
      <c r="BN509" s="159">
        <f>BL509+1</f>
        <v>46082</v>
      </c>
      <c r="BO509" s="159">
        <f>BN509+30</f>
        <v>46112</v>
      </c>
      <c r="BP509" s="163">
        <f>IFERROR(IF(($R509-BO509)&gt;=0,0,IF(($S509-BN509)&lt;0,0,IF(AND(($S509-BO509)&gt;0,(BN509-$R509)&gt;0),$V509/365*(BO509-BN509+1),IF(AND(($S509-BO509)&lt;=0,(BN509-$R509)&gt;0),$V509/365*($S509-BN509+1),$V509/365*(BO509-$R509+1))))),0)</f>
        <v>0</v>
      </c>
      <c r="BQ509" s="159">
        <f>BO509+1</f>
        <v>46113</v>
      </c>
      <c r="BR509" s="159">
        <f>BQ509+29</f>
        <v>46142</v>
      </c>
      <c r="BS509" s="163">
        <f>IFERROR(IF(($R509-BR509)&gt;=0,0,IF(($S509-BQ509)&lt;0,0,IF(AND(($S509-BR509)&gt;0,(BQ509-$R509)&gt;0),$V509/365*(BR509-BQ509+1),IF(AND(($S509-BR509)&lt;=0,(BQ509-$R509)&gt;0),$V509/365*($S509-BQ509+1),$V509/365*(BR509-$R509+1))))),0)</f>
        <v>0</v>
      </c>
      <c r="BT509" s="159">
        <f>BR509+1</f>
        <v>46143</v>
      </c>
      <c r="BU509" s="159">
        <f>BT509+30</f>
        <v>46173</v>
      </c>
      <c r="BV509" s="163">
        <f>IFERROR(IF(($R509-BU509)&gt;=0,0,IF(($S509-BT509)&lt;0,0,IF(AND(($S509-BU509)&gt;0,(BT509-$R509)&gt;0),$V509/365*(BU509-BT509+1),IF(AND(($S509-BU509)&lt;=0,(BT509-$R509)&gt;0),$V509/365*($S509-BT509+1),$V509/365*(BU509-$R509+1))))),0)</f>
        <v>0</v>
      </c>
      <c r="BW509" s="159">
        <f>BU509+1</f>
        <v>46174</v>
      </c>
      <c r="BX509" s="159">
        <f>BW509+29</f>
        <v>46203</v>
      </c>
      <c r="BY509" s="163">
        <f>IFERROR(IF(($R509-BX509)&gt;=0,0,IF(($S509-BW509)&lt;0,0,IF(AND(($S509-BX509)&gt;0,(BW509-$R509)&gt;0),$V509/365*(BX509-BW509+1),IF(AND(($S509-BX509)&lt;=0,(BW509-$R509)&gt;0),$V509/365*($S509-BW509+1),$V509/365*(BX509-$R509+1))))),0)</f>
        <v>0</v>
      </c>
      <c r="BZ509" s="159">
        <f>BX509+1</f>
        <v>46204</v>
      </c>
      <c r="CA509" s="159">
        <f>BZ509+30</f>
        <v>46234</v>
      </c>
      <c r="CB509" s="163">
        <f>IFERROR(IF(($R509-CA509)&gt;=0,0,IF(($S509-BZ509)&lt;0,0,IF(AND(($S509-CA509)&gt;0,(BZ509-$R509)&gt;0),$V509/365*(CA509-BZ509+1),IF(AND(($S509-CA509)&lt;=0,(BZ509-$R509)&gt;0),$V509/365*($S509-BZ509+1),$V509/365*(CA509-$R509+1))))),0)</f>
        <v>0</v>
      </c>
      <c r="CC509" s="159">
        <f>CA509+1</f>
        <v>46235</v>
      </c>
      <c r="CD509" s="159">
        <f>CC509+30</f>
        <v>46265</v>
      </c>
      <c r="CE509" s="163">
        <f>IFERROR(IF(($R509-CD509)&gt;=0,0,IF(($S509-CC509)&lt;0,0,IF(AND(($S509-CD509)&gt;0,(CC509-$R509)&gt;0),$V509/365*(CD509-CC509+1),IF(AND(($S509-CD509)&lt;=0,(CC509-$R509)&gt;0),$V509/365*($S509-CC509+1),$V509/365*(CD509-$R509+1))))),0)</f>
        <v>0</v>
      </c>
      <c r="CF509" s="159">
        <f>CD509+1</f>
        <v>46266</v>
      </c>
      <c r="CG509" s="159">
        <f>CF509+29</f>
        <v>46295</v>
      </c>
      <c r="CH509" s="163">
        <f>IFERROR(IF(($R509-CG509)&gt;=0,0,IF(($S509-CF509)&lt;0,0,IF(AND(($S509-CG509)&gt;0,(CF509-$R509)&gt;0),$V509/365*(CG509-CF509+1),IF(AND(($S509-CG509)&lt;=0,(CF509-$R509)&gt;0),$V509/365*($S509-CF509+1),$V509/365*(CG509-$R509+1))))),0)</f>
        <v>0</v>
      </c>
      <c r="CI509" s="159">
        <f>CG509+1</f>
        <v>46296</v>
      </c>
      <c r="CJ509" s="159">
        <f>CI509+30</f>
        <v>46326</v>
      </c>
      <c r="CK509" s="163">
        <f>IFERROR(IF(($R509-CJ509)&gt;=0,0,IF(($S509-CI509)&lt;0,0,IF(AND(($S509-CJ509)&gt;0,(CI509-$R509)&gt;0),$V509/365*(CJ509-CI509+1),IF(AND(($S509-CJ509)&lt;=0,(CI509-$R509)&gt;0),$V509/365*($S509-CI509+1),$V509/365*(CJ509-$R509+1))))),0)</f>
        <v>0</v>
      </c>
      <c r="CL509" s="159">
        <f>CJ509+1</f>
        <v>46327</v>
      </c>
      <c r="CM509" s="159">
        <f>CL509+29</f>
        <v>46356</v>
      </c>
      <c r="CN509" s="163">
        <f>IFERROR(IF(($R509-CM509)&gt;=0,0,IF(($S509-CL509)&lt;0,0,IF(AND(($S509-CM509)&gt;0,(CL509-$R509)&gt;0),$V509/365*(CM509-CL509+1),IF(AND(($S509-CM509)&lt;=0,(CL509-$R509)&gt;0),$V509/365*($S509-CL509+1),$V509/365*(CM509-$R509+1))))),0)</f>
        <v>0</v>
      </c>
      <c r="CO509" s="159">
        <f>CM509+1</f>
        <v>46357</v>
      </c>
      <c r="CP509" s="159">
        <f>CO509+30</f>
        <v>46387</v>
      </c>
      <c r="CQ509" s="163">
        <f>IFERROR(IF(($R509-CP509)&gt;=0,0,IF(($S509-CO509)&lt;0,0,IF(AND(($S509-CP509)&gt;0,(CO509-$R509)&gt;0),$V509/365*(CP509-CO509+1),IF(AND(($S509-CP509)&lt;=0,(CO509-$R509)&gt;0),$V509/365*($S509-CO509+1),$V509/365*(CP509-$R509+1))))),0)</f>
        <v>0</v>
      </c>
    </row>
    <row r="510" s="85" customFormat="1" ht="24" customHeight="1" outlineLevel="3" spans="1:95">
      <c r="A510" s="124"/>
      <c r="B510" s="125"/>
      <c r="C510" s="126"/>
      <c r="D510" s="124"/>
      <c r="E510" s="125"/>
      <c r="F510" s="125"/>
      <c r="G510" s="125"/>
      <c r="H510" s="127"/>
      <c r="I510" s="127"/>
      <c r="J510" s="127">
        <f>Z510+AC510+AF510+AI510+AL510+AO510+AR510+AU510+AX510+BA510+BD510+BG510</f>
        <v>0</v>
      </c>
      <c r="K510" s="127">
        <f>K509+1</f>
        <v>3</v>
      </c>
      <c r="L510" s="152"/>
      <c r="M510" s="153">
        <f>IFERROR(VLOOKUP($L510,'2-2 引出数据_合同数据仓库'!$B$2:$BP$10000,3,FALSE),0)</f>
        <v>0</v>
      </c>
      <c r="N510" s="127"/>
      <c r="O510" s="153">
        <f>IFERROR(VLOOKUP((LEFT(VLOOKUP($L510,'2-2 引出数据_合同数据仓库'!$B$2:$BP$10000,64,FALSE),15)&amp;(RIGHT(VLOOKUP($L510,'2-2 引出数据_合同数据仓库'!$B$2:$BP$10000,64,FALSE),4)+1)),'2-2 引出数据_合同数据仓库'!$B$2:$BP$10000,3,FALSE),0)</f>
        <v>0</v>
      </c>
      <c r="P510" s="127"/>
      <c r="Q510" s="127">
        <f>IFERROR(VLOOKUP($L510,'2-2 引出数据_合同数据仓库'!$B$2:$BP$10000,28,FALSE),0)</f>
        <v>0</v>
      </c>
      <c r="R510" s="127">
        <f>IFERROR(VLOOKUP($L510,'2-2 引出数据_合同数据仓库'!$B$2:$BP$10000,29,FALSE),0)</f>
        <v>0</v>
      </c>
      <c r="S510" s="127">
        <f>IFERROR(VLOOKUP($L510,'2-2 引出数据_合同数据仓库'!$B$2:$BP$10000,4,FALSE),0)</f>
        <v>0</v>
      </c>
      <c r="T510" s="127"/>
      <c r="U510" s="127">
        <f>IFERROR(VLOOKUP($L510,'2-2 引出数据_合同数据仓库'!$B$2:$BP$10000,15,FALSE),0)</f>
        <v>0</v>
      </c>
      <c r="V510" s="127">
        <f>U510/(S510-R510+1)*365</f>
        <v>0</v>
      </c>
      <c r="W510" s="127"/>
      <c r="X510" s="159">
        <v>45658</v>
      </c>
      <c r="Y510" s="159">
        <f>X510+30</f>
        <v>45688</v>
      </c>
      <c r="Z510" s="163">
        <f>IFERROR(IF(($R510-Y510)&gt;=0,0,IF(($S510-X510)&lt;0,0,IF(AND(($S510-Y510)&gt;0,(X510-$R510)&gt;0),$V510/365*(Y510-X510+1),IF(AND(($S510-Y510)&lt;=0,(X510-$R510)&gt;0),$V510/365*($S510-X510+1),$V510/365*(Y510-$R510+1))))),0)</f>
        <v>0</v>
      </c>
      <c r="AA510" s="159">
        <f>Y510+1</f>
        <v>45689</v>
      </c>
      <c r="AB510" s="159">
        <f>AA510+27</f>
        <v>45716</v>
      </c>
      <c r="AC510" s="163">
        <f>IFERROR(IF(($R510-AB510)&gt;=0,0,IF(($S510-AA510)&lt;0,0,IF(AND(($S510-AB510)&gt;0,(AA510-$R510)&gt;0),$V510/365*(AB510-AA510+1),IF(AND(($S510-AB510)&lt;=0,(AA510-$R510)&gt;0),$V510/365*($S510-AA510+1),$V510/365*(AB510-$R510+1))))),0)</f>
        <v>0</v>
      </c>
      <c r="AD510" s="159">
        <f>AB510+1</f>
        <v>45717</v>
      </c>
      <c r="AE510" s="159">
        <f>AD510+30</f>
        <v>45747</v>
      </c>
      <c r="AF510" s="163">
        <f>IFERROR(IF(($R510-AE510)&gt;=0,0,IF(($S510-AD510)&lt;0,0,IF(AND(($S510-AE510)&gt;0,(AD510-$R510)&gt;0),$V510/365*(AE510-AD510+1),IF(AND(($S510-AE510)&lt;=0,(AD510-$R510)&gt;0),$V510/365*($S510-AD510+1),$V510/365*(AE510-$R510+1))))),0)</f>
        <v>0</v>
      </c>
      <c r="AG510" s="159">
        <f>AE510+1</f>
        <v>45748</v>
      </c>
      <c r="AH510" s="159">
        <f>AG510+29</f>
        <v>45777</v>
      </c>
      <c r="AI510" s="163">
        <f>IFERROR(IF(($R510-AH510)&gt;=0,0,IF(($S510-AG510)&lt;0,0,IF(AND(($S510-AH510)&gt;0,(AG510-$R510)&gt;0),$V510/365*(AH510-AG510+1),IF(AND(($S510-AH510)&lt;=0,(AG510-$R510)&gt;0),$V510/365*($S510-AG510+1),$V510/365*(AH510-$R510+1))))),0)</f>
        <v>0</v>
      </c>
      <c r="AJ510" s="159">
        <f>AH510+1</f>
        <v>45778</v>
      </c>
      <c r="AK510" s="159">
        <f>AJ510+30</f>
        <v>45808</v>
      </c>
      <c r="AL510" s="163">
        <f>IFERROR(IF(($R510-AK510)&gt;=0,0,IF(($S510-AJ510)&lt;0,0,IF(AND(($S510-AK510)&gt;0,(AJ510-$R510)&gt;0),$V510/365*(AK510-AJ510+1),IF(AND(($S510-AK510)&lt;=0,(AJ510-$R510)&gt;0),$V510/365*($S510-AJ510+1),$V510/365*(AK510-$R510+1))))),0)</f>
        <v>0</v>
      </c>
      <c r="AM510" s="159">
        <f>AK510+1</f>
        <v>45809</v>
      </c>
      <c r="AN510" s="159">
        <f>AM510+29</f>
        <v>45838</v>
      </c>
      <c r="AO510" s="163">
        <f>IFERROR(IF(($R510-AN510)&gt;=0,0,IF(($S510-AM510)&lt;0,0,IF(AND(($S510-AN510)&gt;0,(AM510-$R510)&gt;0),$V510/365*(AN510-AM510+1),IF(AND(($S510-AN510)&lt;=0,(AM510-$R510)&gt;0),$V510/365*($S510-AM510+1),$V510/365*(AN510-$R510+1))))),0)</f>
        <v>0</v>
      </c>
      <c r="AP510" s="159">
        <f>AN510+1</f>
        <v>45839</v>
      </c>
      <c r="AQ510" s="159">
        <f>AP510+30</f>
        <v>45869</v>
      </c>
      <c r="AR510" s="163">
        <f>IFERROR(IF(($R510-AQ510)&gt;=0,0,IF(($S510-AP510)&lt;0,0,IF(AND(($S510-AQ510)&gt;0,(AP510-$R510)&gt;0),$V510/365*(AQ510-AP510+1),IF(AND(($S510-AQ510)&lt;=0,(AP510-$R510)&gt;0),$V510/365*($S510-AP510+1),$V510/365*(AQ510-$R510+1))))),0)</f>
        <v>0</v>
      </c>
      <c r="AS510" s="159">
        <f>AQ510+1</f>
        <v>45870</v>
      </c>
      <c r="AT510" s="159">
        <f>AS510+30</f>
        <v>45900</v>
      </c>
      <c r="AU510" s="163">
        <f>IFERROR(IF(($R510-AT510)&gt;=0,0,IF(($S510-AS510)&lt;0,0,IF(AND(($S510-AT510)&gt;0,(AS510-$R510)&gt;0),$V510/365*(AT510-AS510+1),IF(AND(($S510-AT510)&lt;=0,(AS510-$R510)&gt;0),$V510/365*($S510-AS510+1),$V510/365*(AT510-$R510+1))))),0)</f>
        <v>0</v>
      </c>
      <c r="AV510" s="159">
        <f>AT510+1</f>
        <v>45901</v>
      </c>
      <c r="AW510" s="159">
        <f>AV510+29</f>
        <v>45930</v>
      </c>
      <c r="AX510" s="163">
        <f>IFERROR(IF(($R510-AW510)&gt;=0,0,IF(($S510-AV510)&lt;0,0,IF(AND(($S510-AW510)&gt;0,(AV510-$R510)&gt;0),$V510/365*(AW510-AV510+1),IF(AND(($S510-AW510)&lt;=0,(AV510-$R510)&gt;0),$V510/365*($S510-AV510+1),$V510/365*(AW510-$R510+1))))),0)</f>
        <v>0</v>
      </c>
      <c r="AY510" s="159">
        <f>AW510+1</f>
        <v>45931</v>
      </c>
      <c r="AZ510" s="159">
        <f>AY510+30</f>
        <v>45961</v>
      </c>
      <c r="BA510" s="163">
        <f>IFERROR(IF(($R510-AZ510)&gt;=0,0,IF(($S510-AY510)&lt;0,0,IF(AND(($S510-AZ510)&gt;0,(AY510-$R510)&gt;0),$V510/365*(AZ510-AY510+1),IF(AND(($S510-AZ510)&lt;=0,(AY510-$R510)&gt;0),$V510/365*($S510-AY510+1),$V510/365*(AZ510-$R510+1))))),0)</f>
        <v>0</v>
      </c>
      <c r="BB510" s="159">
        <f>AZ510+1</f>
        <v>45962</v>
      </c>
      <c r="BC510" s="159">
        <f>BB510+29</f>
        <v>45991</v>
      </c>
      <c r="BD510" s="163">
        <f>IFERROR(IF(($R510-BC510)&gt;=0,0,IF(($S510-BB510)&lt;0,0,IF(AND(($S510-BC510)&gt;0,(BB510-$R510)&gt;0),$V510/365*(BC510-BB510+1),IF(AND(($S510-BC510)&lt;=0,(BB510-$R510)&gt;0),$V510/365*($S510-BB510+1),$V510/365*(BC510-$R510+1))))),0)</f>
        <v>0</v>
      </c>
      <c r="BE510" s="159">
        <f>BC510+1</f>
        <v>45992</v>
      </c>
      <c r="BF510" s="159">
        <f>BE510+30</f>
        <v>46022</v>
      </c>
      <c r="BG510" s="163">
        <f>IFERROR(IF(($R510-BF510)&gt;=0,0,IF(($S510-BE510)&lt;0,0,IF(AND(($S510-BF510)&gt;0,(BE510-$R510)&gt;0),$V510/365*(BF510-BE510+1),IF(AND(($S510-BF510)&lt;=0,(BE510-$R510)&gt;0),$V510/365*($S510-BE510+1),$V510/365*(BF510-$R510+1))))),0)</f>
        <v>0</v>
      </c>
      <c r="BH510" s="159">
        <v>46023</v>
      </c>
      <c r="BI510" s="159">
        <f>BH510+30</f>
        <v>46053</v>
      </c>
      <c r="BJ510" s="163">
        <f>IFERROR(IF(($R510-BI510)&gt;=0,0,IF(($S510-BH510)&lt;0,0,IF(AND(($S510-BI510)&gt;0,(BH510-$R510)&gt;0),$V510/365*(BI510-BH510+1),IF(AND(($S510-BI510)&lt;=0,(BH510-$R510)&gt;0),$V510/365*($S510-BH510+1),$V510/365*(BI510-$R510+1))))),0)</f>
        <v>0</v>
      </c>
      <c r="BK510" s="159">
        <f>BI510+1</f>
        <v>46054</v>
      </c>
      <c r="BL510" s="159">
        <f>BK510+27</f>
        <v>46081</v>
      </c>
      <c r="BM510" s="163">
        <f>IFERROR(IF(($R510-BL510)&gt;=0,0,IF(($S510-BK510)&lt;0,0,IF(AND(($S510-BL510)&gt;0,(BK510-$R510)&gt;0),$V510/365*(BL510-BK510+1),IF(AND(($S510-BL510)&lt;=0,(BK510-$R510)&gt;0),$V510/365*($S510-BK510+1),$V510/365*(BL510-$R510+1))))),0)</f>
        <v>0</v>
      </c>
      <c r="BN510" s="159">
        <f>BL510+1</f>
        <v>46082</v>
      </c>
      <c r="BO510" s="159">
        <f>BN510+30</f>
        <v>46112</v>
      </c>
      <c r="BP510" s="163">
        <f>IFERROR(IF(($R510-BO510)&gt;=0,0,IF(($S510-BN510)&lt;0,0,IF(AND(($S510-BO510)&gt;0,(BN510-$R510)&gt;0),$V510/365*(BO510-BN510+1),IF(AND(($S510-BO510)&lt;=0,(BN510-$R510)&gt;0),$V510/365*($S510-BN510+1),$V510/365*(BO510-$R510+1))))),0)</f>
        <v>0</v>
      </c>
      <c r="BQ510" s="159">
        <f>BO510+1</f>
        <v>46113</v>
      </c>
      <c r="BR510" s="159">
        <f>BQ510+29</f>
        <v>46142</v>
      </c>
      <c r="BS510" s="163">
        <f>IFERROR(IF(($R510-BR510)&gt;=0,0,IF(($S510-BQ510)&lt;0,0,IF(AND(($S510-BR510)&gt;0,(BQ510-$R510)&gt;0),$V510/365*(BR510-BQ510+1),IF(AND(($S510-BR510)&lt;=0,(BQ510-$R510)&gt;0),$V510/365*($S510-BQ510+1),$V510/365*(BR510-$R510+1))))),0)</f>
        <v>0</v>
      </c>
      <c r="BT510" s="159">
        <f>BR510+1</f>
        <v>46143</v>
      </c>
      <c r="BU510" s="159">
        <f>BT510+30</f>
        <v>46173</v>
      </c>
      <c r="BV510" s="163">
        <f>IFERROR(IF(($R510-BU510)&gt;=0,0,IF(($S510-BT510)&lt;0,0,IF(AND(($S510-BU510)&gt;0,(BT510-$R510)&gt;0),$V510/365*(BU510-BT510+1),IF(AND(($S510-BU510)&lt;=0,(BT510-$R510)&gt;0),$V510/365*($S510-BT510+1),$V510/365*(BU510-$R510+1))))),0)</f>
        <v>0</v>
      </c>
      <c r="BW510" s="159">
        <f>BU510+1</f>
        <v>46174</v>
      </c>
      <c r="BX510" s="159">
        <f>BW510+29</f>
        <v>46203</v>
      </c>
      <c r="BY510" s="163">
        <f>IFERROR(IF(($R510-BX510)&gt;=0,0,IF(($S510-BW510)&lt;0,0,IF(AND(($S510-BX510)&gt;0,(BW510-$R510)&gt;0),$V510/365*(BX510-BW510+1),IF(AND(($S510-BX510)&lt;=0,(BW510-$R510)&gt;0),$V510/365*($S510-BW510+1),$V510/365*(BX510-$R510+1))))),0)</f>
        <v>0</v>
      </c>
      <c r="BZ510" s="159">
        <f>BX510+1</f>
        <v>46204</v>
      </c>
      <c r="CA510" s="159">
        <f>BZ510+30</f>
        <v>46234</v>
      </c>
      <c r="CB510" s="163">
        <f>IFERROR(IF(($R510-CA510)&gt;=0,0,IF(($S510-BZ510)&lt;0,0,IF(AND(($S510-CA510)&gt;0,(BZ510-$R510)&gt;0),$V510/365*(CA510-BZ510+1),IF(AND(($S510-CA510)&lt;=0,(BZ510-$R510)&gt;0),$V510/365*($S510-BZ510+1),$V510/365*(CA510-$R510+1))))),0)</f>
        <v>0</v>
      </c>
      <c r="CC510" s="159">
        <f>CA510+1</f>
        <v>46235</v>
      </c>
      <c r="CD510" s="159">
        <f>CC510+30</f>
        <v>46265</v>
      </c>
      <c r="CE510" s="163">
        <f>IFERROR(IF(($R510-CD510)&gt;=0,0,IF(($S510-CC510)&lt;0,0,IF(AND(($S510-CD510)&gt;0,(CC510-$R510)&gt;0),$V510/365*(CD510-CC510+1),IF(AND(($S510-CD510)&lt;=0,(CC510-$R510)&gt;0),$V510/365*($S510-CC510+1),$V510/365*(CD510-$R510+1))))),0)</f>
        <v>0</v>
      </c>
      <c r="CF510" s="159">
        <f>CD510+1</f>
        <v>46266</v>
      </c>
      <c r="CG510" s="159">
        <f>CF510+29</f>
        <v>46295</v>
      </c>
      <c r="CH510" s="163">
        <f>IFERROR(IF(($R510-CG510)&gt;=0,0,IF(($S510-CF510)&lt;0,0,IF(AND(($S510-CG510)&gt;0,(CF510-$R510)&gt;0),$V510/365*(CG510-CF510+1),IF(AND(($S510-CG510)&lt;=0,(CF510-$R510)&gt;0),$V510/365*($S510-CF510+1),$V510/365*(CG510-$R510+1))))),0)</f>
        <v>0</v>
      </c>
      <c r="CI510" s="159">
        <f>CG510+1</f>
        <v>46296</v>
      </c>
      <c r="CJ510" s="159">
        <f>CI510+30</f>
        <v>46326</v>
      </c>
      <c r="CK510" s="163">
        <f>IFERROR(IF(($R510-CJ510)&gt;=0,0,IF(($S510-CI510)&lt;0,0,IF(AND(($S510-CJ510)&gt;0,(CI510-$R510)&gt;0),$V510/365*(CJ510-CI510+1),IF(AND(($S510-CJ510)&lt;=0,(CI510-$R510)&gt;0),$V510/365*($S510-CI510+1),$V510/365*(CJ510-$R510+1))))),0)</f>
        <v>0</v>
      </c>
      <c r="CL510" s="159">
        <f>CJ510+1</f>
        <v>46327</v>
      </c>
      <c r="CM510" s="159">
        <f>CL510+29</f>
        <v>46356</v>
      </c>
      <c r="CN510" s="163">
        <f>IFERROR(IF(($R510-CM510)&gt;=0,0,IF(($S510-CL510)&lt;0,0,IF(AND(($S510-CM510)&gt;0,(CL510-$R510)&gt;0),$V510/365*(CM510-CL510+1),IF(AND(($S510-CM510)&lt;=0,(CL510-$R510)&gt;0),$V510/365*($S510-CL510+1),$V510/365*(CM510-$R510+1))))),0)</f>
        <v>0</v>
      </c>
      <c r="CO510" s="159">
        <f>CM510+1</f>
        <v>46357</v>
      </c>
      <c r="CP510" s="159">
        <f>CO510+30</f>
        <v>46387</v>
      </c>
      <c r="CQ510" s="163">
        <f>IFERROR(IF(($R510-CP510)&gt;=0,0,IF(($S510-CO510)&lt;0,0,IF(AND(($S510-CP510)&gt;0,(CO510-$R510)&gt;0),$V510/365*(CP510-CO510+1),IF(AND(($S510-CP510)&lt;=0,(CO510-$R510)&gt;0),$V510/365*($S510-CO510+1),$V510/365*(CP510-$R510+1))))),0)</f>
        <v>0</v>
      </c>
    </row>
    <row r="511" s="85" customFormat="1" ht="24" customHeight="1" outlineLevel="3" spans="1:95">
      <c r="A511" s="124"/>
      <c r="B511" s="125"/>
      <c r="C511" s="126"/>
      <c r="D511" s="124"/>
      <c r="E511" s="125"/>
      <c r="F511" s="125"/>
      <c r="G511" s="125"/>
      <c r="H511" s="127"/>
      <c r="I511" s="127"/>
      <c r="J511" s="127">
        <f>Z511+AC511+AF511+AI511+AL511+AO511+AR511+AU511+AX511+BA511+BD511+BG511</f>
        <v>0</v>
      </c>
      <c r="K511" s="127">
        <f>K510+1</f>
        <v>4</v>
      </c>
      <c r="L511" s="152"/>
      <c r="M511" s="153">
        <f>IFERROR(VLOOKUP($L511,'2-2 引出数据_合同数据仓库'!$B$2:$BP$10000,3,FALSE),0)</f>
        <v>0</v>
      </c>
      <c r="N511" s="127"/>
      <c r="O511" s="153">
        <f>IFERROR(VLOOKUP((LEFT(VLOOKUP($L511,'2-2 引出数据_合同数据仓库'!$B$2:$BP$10000,64,FALSE),15)&amp;(RIGHT(VLOOKUP($L511,'2-2 引出数据_合同数据仓库'!$B$2:$BP$10000,64,FALSE),4)+1)),'2-2 引出数据_合同数据仓库'!$B$2:$BP$10000,3,FALSE),0)</f>
        <v>0</v>
      </c>
      <c r="P511" s="127"/>
      <c r="Q511" s="127">
        <f>IFERROR(VLOOKUP($L511,'2-2 引出数据_合同数据仓库'!$B$2:$BP$10000,28,FALSE),0)</f>
        <v>0</v>
      </c>
      <c r="R511" s="127">
        <f>IFERROR(VLOOKUP($L511,'2-2 引出数据_合同数据仓库'!$B$2:$BP$10000,29,FALSE),0)</f>
        <v>0</v>
      </c>
      <c r="S511" s="127">
        <f>IFERROR(VLOOKUP($L511,'2-2 引出数据_合同数据仓库'!$B$2:$BP$10000,4,FALSE),0)</f>
        <v>0</v>
      </c>
      <c r="T511" s="127"/>
      <c r="U511" s="127">
        <f>IFERROR(VLOOKUP($L511,'2-2 引出数据_合同数据仓库'!$B$2:$BP$10000,15,FALSE),0)</f>
        <v>0</v>
      </c>
      <c r="V511" s="127">
        <f>U511/(S511-R511+1)*365</f>
        <v>0</v>
      </c>
      <c r="W511" s="127"/>
      <c r="X511" s="159">
        <v>45658</v>
      </c>
      <c r="Y511" s="159">
        <f>X511+30</f>
        <v>45688</v>
      </c>
      <c r="Z511" s="163">
        <f>IFERROR(IF(($R511-Y511)&gt;=0,0,IF(($S511-X511)&lt;0,0,IF(AND(($S511-Y511)&gt;0,(X511-$R511)&gt;0),$V511/365*(Y511-X511+1),IF(AND(($S511-Y511)&lt;=0,(X511-$R511)&gt;0),$V511/365*($S511-X511+1),$V511/365*(Y511-$R511+1))))),0)</f>
        <v>0</v>
      </c>
      <c r="AA511" s="159">
        <f>Y511+1</f>
        <v>45689</v>
      </c>
      <c r="AB511" s="159">
        <f>AA511+27</f>
        <v>45716</v>
      </c>
      <c r="AC511" s="163">
        <f>IFERROR(IF(($R511-AB511)&gt;=0,0,IF(($S511-AA511)&lt;0,0,IF(AND(($S511-AB511)&gt;0,(AA511-$R511)&gt;0),$V511/365*(AB511-AA511+1),IF(AND(($S511-AB511)&lt;=0,(AA511-$R511)&gt;0),$V511/365*($S511-AA511+1),$V511/365*(AB511-$R511+1))))),0)</f>
        <v>0</v>
      </c>
      <c r="AD511" s="159">
        <f>AB511+1</f>
        <v>45717</v>
      </c>
      <c r="AE511" s="159">
        <f>AD511+30</f>
        <v>45747</v>
      </c>
      <c r="AF511" s="163">
        <f>IFERROR(IF(($R511-AE511)&gt;=0,0,IF(($S511-AD511)&lt;0,0,IF(AND(($S511-AE511)&gt;0,(AD511-$R511)&gt;0),$V511/365*(AE511-AD511+1),IF(AND(($S511-AE511)&lt;=0,(AD511-$R511)&gt;0),$V511/365*($S511-AD511+1),$V511/365*(AE511-$R511+1))))),0)</f>
        <v>0</v>
      </c>
      <c r="AG511" s="159">
        <f>AE511+1</f>
        <v>45748</v>
      </c>
      <c r="AH511" s="159">
        <f>AG511+29</f>
        <v>45777</v>
      </c>
      <c r="AI511" s="163">
        <f>IFERROR(IF(($R511-AH511)&gt;=0,0,IF(($S511-AG511)&lt;0,0,IF(AND(($S511-AH511)&gt;0,(AG511-$R511)&gt;0),$V511/365*(AH511-AG511+1),IF(AND(($S511-AH511)&lt;=0,(AG511-$R511)&gt;0),$V511/365*($S511-AG511+1),$V511/365*(AH511-$R511+1))))),0)</f>
        <v>0</v>
      </c>
      <c r="AJ511" s="159">
        <f>AH511+1</f>
        <v>45778</v>
      </c>
      <c r="AK511" s="159">
        <f>AJ511+30</f>
        <v>45808</v>
      </c>
      <c r="AL511" s="163">
        <f>IFERROR(IF(($R511-AK511)&gt;=0,0,IF(($S511-AJ511)&lt;0,0,IF(AND(($S511-AK511)&gt;0,(AJ511-$R511)&gt;0),$V511/365*(AK511-AJ511+1),IF(AND(($S511-AK511)&lt;=0,(AJ511-$R511)&gt;0),$V511/365*($S511-AJ511+1),$V511/365*(AK511-$R511+1))))),0)</f>
        <v>0</v>
      </c>
      <c r="AM511" s="159">
        <f>AK511+1</f>
        <v>45809</v>
      </c>
      <c r="AN511" s="159">
        <f>AM511+29</f>
        <v>45838</v>
      </c>
      <c r="AO511" s="163">
        <f>IFERROR(IF(($R511-AN511)&gt;=0,0,IF(($S511-AM511)&lt;0,0,IF(AND(($S511-AN511)&gt;0,(AM511-$R511)&gt;0),$V511/365*(AN511-AM511+1),IF(AND(($S511-AN511)&lt;=0,(AM511-$R511)&gt;0),$V511/365*($S511-AM511+1),$V511/365*(AN511-$R511+1))))),0)</f>
        <v>0</v>
      </c>
      <c r="AP511" s="159">
        <f>AN511+1</f>
        <v>45839</v>
      </c>
      <c r="AQ511" s="159">
        <f>AP511+30</f>
        <v>45869</v>
      </c>
      <c r="AR511" s="163">
        <f>IFERROR(IF(($R511-AQ511)&gt;=0,0,IF(($S511-AP511)&lt;0,0,IF(AND(($S511-AQ511)&gt;0,(AP511-$R511)&gt;0),$V511/365*(AQ511-AP511+1),IF(AND(($S511-AQ511)&lt;=0,(AP511-$R511)&gt;0),$V511/365*($S511-AP511+1),$V511/365*(AQ511-$R511+1))))),0)</f>
        <v>0</v>
      </c>
      <c r="AS511" s="159">
        <f>AQ511+1</f>
        <v>45870</v>
      </c>
      <c r="AT511" s="159">
        <f>AS511+30</f>
        <v>45900</v>
      </c>
      <c r="AU511" s="163">
        <f>IFERROR(IF(($R511-AT511)&gt;=0,0,IF(($S511-AS511)&lt;0,0,IF(AND(($S511-AT511)&gt;0,(AS511-$R511)&gt;0),$V511/365*(AT511-AS511+1),IF(AND(($S511-AT511)&lt;=0,(AS511-$R511)&gt;0),$V511/365*($S511-AS511+1),$V511/365*(AT511-$R511+1))))),0)</f>
        <v>0</v>
      </c>
      <c r="AV511" s="159">
        <f>AT511+1</f>
        <v>45901</v>
      </c>
      <c r="AW511" s="159">
        <f>AV511+29</f>
        <v>45930</v>
      </c>
      <c r="AX511" s="163">
        <f>IFERROR(IF(($R511-AW511)&gt;=0,0,IF(($S511-AV511)&lt;0,0,IF(AND(($S511-AW511)&gt;0,(AV511-$R511)&gt;0),$V511/365*(AW511-AV511+1),IF(AND(($S511-AW511)&lt;=0,(AV511-$R511)&gt;0),$V511/365*($S511-AV511+1),$V511/365*(AW511-$R511+1))))),0)</f>
        <v>0</v>
      </c>
      <c r="AY511" s="159">
        <f>AW511+1</f>
        <v>45931</v>
      </c>
      <c r="AZ511" s="159">
        <f>AY511+30</f>
        <v>45961</v>
      </c>
      <c r="BA511" s="163">
        <f>IFERROR(IF(($R511-AZ511)&gt;=0,0,IF(($S511-AY511)&lt;0,0,IF(AND(($S511-AZ511)&gt;0,(AY511-$R511)&gt;0),$V511/365*(AZ511-AY511+1),IF(AND(($S511-AZ511)&lt;=0,(AY511-$R511)&gt;0),$V511/365*($S511-AY511+1),$V511/365*(AZ511-$R511+1))))),0)</f>
        <v>0</v>
      </c>
      <c r="BB511" s="159">
        <f>AZ511+1</f>
        <v>45962</v>
      </c>
      <c r="BC511" s="159">
        <f>BB511+29</f>
        <v>45991</v>
      </c>
      <c r="BD511" s="163">
        <f>IFERROR(IF(($R511-BC511)&gt;=0,0,IF(($S511-BB511)&lt;0,0,IF(AND(($S511-BC511)&gt;0,(BB511-$R511)&gt;0),$V511/365*(BC511-BB511+1),IF(AND(($S511-BC511)&lt;=0,(BB511-$R511)&gt;0),$V511/365*($S511-BB511+1),$V511/365*(BC511-$R511+1))))),0)</f>
        <v>0</v>
      </c>
      <c r="BE511" s="159">
        <f>BC511+1</f>
        <v>45992</v>
      </c>
      <c r="BF511" s="159">
        <f>BE511+30</f>
        <v>46022</v>
      </c>
      <c r="BG511" s="163">
        <f>IFERROR(IF(($R511-BF511)&gt;=0,0,IF(($S511-BE511)&lt;0,0,IF(AND(($S511-BF511)&gt;0,(BE511-$R511)&gt;0),$V511/365*(BF511-BE511+1),IF(AND(($S511-BF511)&lt;=0,(BE511-$R511)&gt;0),$V511/365*($S511-BE511+1),$V511/365*(BF511-$R511+1))))),0)</f>
        <v>0</v>
      </c>
      <c r="BH511" s="159">
        <v>46023</v>
      </c>
      <c r="BI511" s="159">
        <f>BH511+30</f>
        <v>46053</v>
      </c>
      <c r="BJ511" s="163">
        <f>IFERROR(IF(($R511-BI511)&gt;=0,0,IF(($S511-BH511)&lt;0,0,IF(AND(($S511-BI511)&gt;0,(BH511-$R511)&gt;0),$V511/365*(BI511-BH511+1),IF(AND(($S511-BI511)&lt;=0,(BH511-$R511)&gt;0),$V511/365*($S511-BH511+1),$V511/365*(BI511-$R511+1))))),0)</f>
        <v>0</v>
      </c>
      <c r="BK511" s="159">
        <f>BI511+1</f>
        <v>46054</v>
      </c>
      <c r="BL511" s="159">
        <f>BK511+27</f>
        <v>46081</v>
      </c>
      <c r="BM511" s="163">
        <f>IFERROR(IF(($R511-BL511)&gt;=0,0,IF(($S511-BK511)&lt;0,0,IF(AND(($S511-BL511)&gt;0,(BK511-$R511)&gt;0),$V511/365*(BL511-BK511+1),IF(AND(($S511-BL511)&lt;=0,(BK511-$R511)&gt;0),$V511/365*($S511-BK511+1),$V511/365*(BL511-$R511+1))))),0)</f>
        <v>0</v>
      </c>
      <c r="BN511" s="159">
        <f>BL511+1</f>
        <v>46082</v>
      </c>
      <c r="BO511" s="159">
        <f>BN511+30</f>
        <v>46112</v>
      </c>
      <c r="BP511" s="163">
        <f>IFERROR(IF(($R511-BO511)&gt;=0,0,IF(($S511-BN511)&lt;0,0,IF(AND(($S511-BO511)&gt;0,(BN511-$R511)&gt;0),$V511/365*(BO511-BN511+1),IF(AND(($S511-BO511)&lt;=0,(BN511-$R511)&gt;0),$V511/365*($S511-BN511+1),$V511/365*(BO511-$R511+1))))),0)</f>
        <v>0</v>
      </c>
      <c r="BQ511" s="159">
        <f>BO511+1</f>
        <v>46113</v>
      </c>
      <c r="BR511" s="159">
        <f>BQ511+29</f>
        <v>46142</v>
      </c>
      <c r="BS511" s="163">
        <f>IFERROR(IF(($R511-BR511)&gt;=0,0,IF(($S511-BQ511)&lt;0,0,IF(AND(($S511-BR511)&gt;0,(BQ511-$R511)&gt;0),$V511/365*(BR511-BQ511+1),IF(AND(($S511-BR511)&lt;=0,(BQ511-$R511)&gt;0),$V511/365*($S511-BQ511+1),$V511/365*(BR511-$R511+1))))),0)</f>
        <v>0</v>
      </c>
      <c r="BT511" s="159">
        <f>BR511+1</f>
        <v>46143</v>
      </c>
      <c r="BU511" s="159">
        <f>BT511+30</f>
        <v>46173</v>
      </c>
      <c r="BV511" s="163">
        <f>IFERROR(IF(($R511-BU511)&gt;=0,0,IF(($S511-BT511)&lt;0,0,IF(AND(($S511-BU511)&gt;0,(BT511-$R511)&gt;0),$V511/365*(BU511-BT511+1),IF(AND(($S511-BU511)&lt;=0,(BT511-$R511)&gt;0),$V511/365*($S511-BT511+1),$V511/365*(BU511-$R511+1))))),0)</f>
        <v>0</v>
      </c>
      <c r="BW511" s="159">
        <f>BU511+1</f>
        <v>46174</v>
      </c>
      <c r="BX511" s="159">
        <f>BW511+29</f>
        <v>46203</v>
      </c>
      <c r="BY511" s="163">
        <f>IFERROR(IF(($R511-BX511)&gt;=0,0,IF(($S511-BW511)&lt;0,0,IF(AND(($S511-BX511)&gt;0,(BW511-$R511)&gt;0),$V511/365*(BX511-BW511+1),IF(AND(($S511-BX511)&lt;=0,(BW511-$R511)&gt;0),$V511/365*($S511-BW511+1),$V511/365*(BX511-$R511+1))))),0)</f>
        <v>0</v>
      </c>
      <c r="BZ511" s="159">
        <f>BX511+1</f>
        <v>46204</v>
      </c>
      <c r="CA511" s="159">
        <f>BZ511+30</f>
        <v>46234</v>
      </c>
      <c r="CB511" s="163">
        <f>IFERROR(IF(($R511-CA511)&gt;=0,0,IF(($S511-BZ511)&lt;0,0,IF(AND(($S511-CA511)&gt;0,(BZ511-$R511)&gt;0),$V511/365*(CA511-BZ511+1),IF(AND(($S511-CA511)&lt;=0,(BZ511-$R511)&gt;0),$V511/365*($S511-BZ511+1),$V511/365*(CA511-$R511+1))))),0)</f>
        <v>0</v>
      </c>
      <c r="CC511" s="159">
        <f>CA511+1</f>
        <v>46235</v>
      </c>
      <c r="CD511" s="159">
        <f>CC511+30</f>
        <v>46265</v>
      </c>
      <c r="CE511" s="163">
        <f>IFERROR(IF(($R511-CD511)&gt;=0,0,IF(($S511-CC511)&lt;0,0,IF(AND(($S511-CD511)&gt;0,(CC511-$R511)&gt;0),$V511/365*(CD511-CC511+1),IF(AND(($S511-CD511)&lt;=0,(CC511-$R511)&gt;0),$V511/365*($S511-CC511+1),$V511/365*(CD511-$R511+1))))),0)</f>
        <v>0</v>
      </c>
      <c r="CF511" s="159">
        <f>CD511+1</f>
        <v>46266</v>
      </c>
      <c r="CG511" s="159">
        <f>CF511+29</f>
        <v>46295</v>
      </c>
      <c r="CH511" s="163">
        <f>IFERROR(IF(($R511-CG511)&gt;=0,0,IF(($S511-CF511)&lt;0,0,IF(AND(($S511-CG511)&gt;0,(CF511-$R511)&gt;0),$V511/365*(CG511-CF511+1),IF(AND(($S511-CG511)&lt;=0,(CF511-$R511)&gt;0),$V511/365*($S511-CF511+1),$V511/365*(CG511-$R511+1))))),0)</f>
        <v>0</v>
      </c>
      <c r="CI511" s="159">
        <f>CG511+1</f>
        <v>46296</v>
      </c>
      <c r="CJ511" s="159">
        <f>CI511+30</f>
        <v>46326</v>
      </c>
      <c r="CK511" s="163">
        <f>IFERROR(IF(($R511-CJ511)&gt;=0,0,IF(($S511-CI511)&lt;0,0,IF(AND(($S511-CJ511)&gt;0,(CI511-$R511)&gt;0),$V511/365*(CJ511-CI511+1),IF(AND(($S511-CJ511)&lt;=0,(CI511-$R511)&gt;0),$V511/365*($S511-CI511+1),$V511/365*(CJ511-$R511+1))))),0)</f>
        <v>0</v>
      </c>
      <c r="CL511" s="159">
        <f>CJ511+1</f>
        <v>46327</v>
      </c>
      <c r="CM511" s="159">
        <f>CL511+29</f>
        <v>46356</v>
      </c>
      <c r="CN511" s="163">
        <f>IFERROR(IF(($R511-CM511)&gt;=0,0,IF(($S511-CL511)&lt;0,0,IF(AND(($S511-CM511)&gt;0,(CL511-$R511)&gt;0),$V511/365*(CM511-CL511+1),IF(AND(($S511-CM511)&lt;=0,(CL511-$R511)&gt;0),$V511/365*($S511-CL511+1),$V511/365*(CM511-$R511+1))))),0)</f>
        <v>0</v>
      </c>
      <c r="CO511" s="159">
        <f>CM511+1</f>
        <v>46357</v>
      </c>
      <c r="CP511" s="159">
        <f>CO511+30</f>
        <v>46387</v>
      </c>
      <c r="CQ511" s="163">
        <f>IFERROR(IF(($R511-CP511)&gt;=0,0,IF(($S511-CO511)&lt;0,0,IF(AND(($S511-CP511)&gt;0,(CO511-$R511)&gt;0),$V511/365*(CP511-CO511+1),IF(AND(($S511-CP511)&lt;=0,(CO511-$R511)&gt;0),$V511/365*($S511-CO511+1),$V511/365*(CP511-$R511+1))))),0)</f>
        <v>0</v>
      </c>
    </row>
    <row r="512" s="85" customFormat="1" ht="24" customHeight="1" outlineLevel="4" spans="1:95">
      <c r="A512" s="128" t="s">
        <v>2815</v>
      </c>
      <c r="B512" s="129"/>
      <c r="C512" s="129"/>
      <c r="D512" s="129"/>
      <c r="E512" s="129"/>
      <c r="F512" s="129"/>
      <c r="G512" s="130"/>
      <c r="H512" s="131"/>
      <c r="I512" s="131"/>
      <c r="J512" s="131"/>
      <c r="K512" s="131"/>
      <c r="L512" s="154"/>
      <c r="M512" s="154"/>
      <c r="N512" s="131"/>
      <c r="O512" s="131"/>
      <c r="P512" s="131"/>
      <c r="Q512" s="131"/>
      <c r="R512" s="131"/>
      <c r="S512" s="131"/>
      <c r="T512" s="131"/>
      <c r="U512" s="131"/>
      <c r="V512" s="131"/>
      <c r="W512" s="131"/>
      <c r="X512" s="131"/>
      <c r="Y512" s="131"/>
      <c r="Z512" s="131"/>
      <c r="AA512" s="131"/>
      <c r="AB512" s="131"/>
      <c r="AC512" s="131"/>
      <c r="AD512" s="131"/>
      <c r="AE512" s="131"/>
      <c r="AF512" s="131"/>
      <c r="AG512" s="131"/>
      <c r="AH512" s="131"/>
      <c r="AI512" s="131"/>
      <c r="AJ512" s="131"/>
      <c r="AK512" s="131"/>
      <c r="AL512" s="131"/>
      <c r="AM512" s="131"/>
      <c r="AN512" s="131"/>
      <c r="AO512" s="131"/>
      <c r="AP512" s="131"/>
      <c r="AQ512" s="131"/>
      <c r="AR512" s="131"/>
      <c r="AS512" s="131"/>
      <c r="AT512" s="131"/>
      <c r="AU512" s="131"/>
      <c r="AV512" s="131"/>
      <c r="AW512" s="131"/>
      <c r="AX512" s="131"/>
      <c r="AY512" s="131"/>
      <c r="AZ512" s="131"/>
      <c r="BA512" s="131"/>
      <c r="BB512" s="131"/>
      <c r="BC512" s="131"/>
      <c r="BD512" s="131"/>
      <c r="BE512" s="131"/>
      <c r="BF512" s="131"/>
      <c r="BG512" s="131"/>
      <c r="BH512" s="131"/>
      <c r="BI512" s="131"/>
      <c r="BJ512" s="131"/>
      <c r="BK512" s="131"/>
      <c r="BL512" s="131"/>
      <c r="BM512" s="131"/>
      <c r="BN512" s="131"/>
      <c r="BO512" s="131"/>
      <c r="BP512" s="131"/>
      <c r="BQ512" s="131"/>
      <c r="BR512" s="131"/>
      <c r="BS512" s="131"/>
      <c r="BT512" s="131"/>
      <c r="BU512" s="131"/>
      <c r="BV512" s="131"/>
      <c r="BW512" s="131"/>
      <c r="BX512" s="131"/>
      <c r="BY512" s="131"/>
      <c r="BZ512" s="131"/>
      <c r="CA512" s="131"/>
      <c r="CB512" s="131"/>
      <c r="CC512" s="131"/>
      <c r="CD512" s="131"/>
      <c r="CE512" s="131"/>
      <c r="CF512" s="131"/>
      <c r="CG512" s="131"/>
      <c r="CH512" s="131"/>
      <c r="CI512" s="131"/>
      <c r="CJ512" s="131"/>
      <c r="CK512" s="131"/>
      <c r="CL512" s="131"/>
      <c r="CM512" s="131"/>
      <c r="CN512" s="131"/>
      <c r="CO512" s="131"/>
      <c r="CP512" s="131"/>
      <c r="CQ512" s="131"/>
    </row>
    <row r="513" ht="24" customHeight="1" outlineLevel="2" spans="1:95">
      <c r="A513" s="49"/>
      <c r="B513" s="117" t="s">
        <v>793</v>
      </c>
      <c r="C513" s="118" t="s">
        <v>1616</v>
      </c>
      <c r="D513" s="49" t="s">
        <v>1617</v>
      </c>
      <c r="E513" s="117" t="s">
        <v>1618</v>
      </c>
      <c r="F513" s="117" t="s">
        <v>1619</v>
      </c>
      <c r="G513" s="117" t="s">
        <v>937</v>
      </c>
      <c r="H513" s="119">
        <f>X513+AA513+AD513+AG513+AJ513+AM513+AP513+AS513+AV513+AY513+BB513+BE513</f>
        <v>0</v>
      </c>
      <c r="I513" s="119">
        <f>Y513+AB513+AE513+AH513+AK513+AN513+AQ513+AT513+AW513+AZ513+BC513+BF513</f>
        <v>-20695.8904109589</v>
      </c>
      <c r="J513" s="119">
        <f>Z513+AC513+AF513+AI513+AL513+AO513+AR513+AU513+AX513+BA513+BD513+BG513</f>
        <v>20695.8904109589</v>
      </c>
      <c r="K513" s="119"/>
      <c r="L513" s="150"/>
      <c r="M513" s="150"/>
      <c r="N513" s="119"/>
      <c r="O513" s="119"/>
      <c r="P513" s="119"/>
      <c r="Q513" s="119"/>
      <c r="R513" s="119"/>
      <c r="S513" s="119"/>
      <c r="T513" s="119"/>
      <c r="U513" s="119"/>
      <c r="V513" s="119"/>
      <c r="W513" s="119"/>
      <c r="X513" s="119">
        <f>VLOOKUP($C513,'1 预算编制表单'!$C:$BJ,27,FALSE)</f>
        <v>0</v>
      </c>
      <c r="Y513" s="119">
        <f>X513-Z513</f>
        <v>-2547.94520547945</v>
      </c>
      <c r="Z513" s="119">
        <f>SUM(Z514:Z518)</f>
        <v>2547.94520547945</v>
      </c>
      <c r="AA513" s="119">
        <f>VLOOKUP($C513,'1 预算编制表单'!$C:$BJ,30,FALSE)</f>
        <v>0</v>
      </c>
      <c r="AB513" s="119">
        <f>AA513-AC513</f>
        <v>-2301.3698630137</v>
      </c>
      <c r="AC513" s="119">
        <f>SUM(AC514:AC518)</f>
        <v>2301.3698630137</v>
      </c>
      <c r="AD513" s="119">
        <f>VLOOKUP($C513,'1 预算编制表单'!$C:$BJ,33,FALSE)</f>
        <v>0</v>
      </c>
      <c r="AE513" s="119">
        <f>AD513-AF513</f>
        <v>-2547.94520547945</v>
      </c>
      <c r="AF513" s="119">
        <f>SUM(AF514:AF518)</f>
        <v>2547.94520547945</v>
      </c>
      <c r="AG513" s="119">
        <f>VLOOKUP($C513,'1 预算编制表单'!$C:$BJ,36,FALSE)</f>
        <v>0</v>
      </c>
      <c r="AH513" s="119">
        <f>AG513-AI513</f>
        <v>-2465.75342465753</v>
      </c>
      <c r="AI513" s="119">
        <f>SUM(AI514:AI518)</f>
        <v>2465.75342465753</v>
      </c>
      <c r="AJ513" s="119">
        <f>VLOOKUP($C513,'1 预算编制表单'!$C:$BJ,39,FALSE)</f>
        <v>0</v>
      </c>
      <c r="AK513" s="119">
        <f>AJ513-AL513</f>
        <v>-2547.94520547945</v>
      </c>
      <c r="AL513" s="119">
        <f>SUM(AL514:AL518)</f>
        <v>2547.94520547945</v>
      </c>
      <c r="AM513" s="119">
        <f>VLOOKUP($C513,'1 预算编制表单'!$C:$BJ,42,FALSE)</f>
        <v>0</v>
      </c>
      <c r="AN513" s="119">
        <f>AM513-AO513</f>
        <v>-2224.65753424658</v>
      </c>
      <c r="AO513" s="119">
        <f>SUM(AO514:AO518)</f>
        <v>2224.65753424658</v>
      </c>
      <c r="AP513" s="119">
        <f>VLOOKUP($C513,'1 预算编制表单'!$C:$BJ,45,FALSE)</f>
        <v>0</v>
      </c>
      <c r="AQ513" s="119">
        <f>AP513-AR513</f>
        <v>-1868.49315068493</v>
      </c>
      <c r="AR513" s="119">
        <f>SUM(AR514:AR518)</f>
        <v>1868.49315068493</v>
      </c>
      <c r="AS513" s="119">
        <f>VLOOKUP($C513,'1 预算编制表单'!$C:$BJ,48,FALSE)</f>
        <v>0</v>
      </c>
      <c r="AT513" s="119">
        <f>AS513-AU513</f>
        <v>-849.315068493151</v>
      </c>
      <c r="AU513" s="119">
        <f>SUM(AU514:AU518)</f>
        <v>849.315068493151</v>
      </c>
      <c r="AV513" s="119">
        <f>VLOOKUP($C513,'1 预算编制表单'!$C:$BJ,51,FALSE)</f>
        <v>0</v>
      </c>
      <c r="AW513" s="119">
        <f>AV513-AX513</f>
        <v>-821.917808219178</v>
      </c>
      <c r="AX513" s="119">
        <f>SUM(AX514:AX518)</f>
        <v>821.917808219178</v>
      </c>
      <c r="AY513" s="119">
        <f>VLOOKUP($C513,'1 预算编制表单'!$C:$BJ,54,FALSE)</f>
        <v>0</v>
      </c>
      <c r="AZ513" s="119">
        <f>AY513-BA513</f>
        <v>-849.315068493151</v>
      </c>
      <c r="BA513" s="119">
        <f>SUM(BA514:BA518)</f>
        <v>849.315068493151</v>
      </c>
      <c r="BB513" s="119">
        <f>VLOOKUP($C513,'1 预算编制表单'!$C:$BJ,57,FALSE)</f>
        <v>0</v>
      </c>
      <c r="BC513" s="119">
        <f>BB513-BD513</f>
        <v>-821.917808219178</v>
      </c>
      <c r="BD513" s="119">
        <f>SUM(BD514:BD518)</f>
        <v>821.917808219178</v>
      </c>
      <c r="BE513" s="119">
        <f>VLOOKUP($C513,'1 预算编制表单'!$C:$BJ,60,FALSE)</f>
        <v>0</v>
      </c>
      <c r="BF513" s="119">
        <f>BE513-BG513</f>
        <v>-849.315068493151</v>
      </c>
      <c r="BG513" s="119">
        <f>SUM(BG514:BG518)</f>
        <v>849.315068493151</v>
      </c>
      <c r="BH513" s="119">
        <f>VLOOKUP($C513,'1 预算编制表单'!$C:$BJ,27,FALSE)</f>
        <v>0</v>
      </c>
      <c r="BI513" s="119">
        <f>BH513-BJ513</f>
        <v>0</v>
      </c>
      <c r="BJ513" s="119">
        <f>SUM(BJ514:BJ518)</f>
        <v>0</v>
      </c>
      <c r="BK513" s="119">
        <f>VLOOKUP($C513,'1 预算编制表单'!$C:$BJ,30,FALSE)</f>
        <v>0</v>
      </c>
      <c r="BL513" s="119">
        <f>BK513-BM513</f>
        <v>0</v>
      </c>
      <c r="BM513" s="119">
        <f>SUM(BM514:BM518)</f>
        <v>0</v>
      </c>
      <c r="BN513" s="119">
        <f>VLOOKUP($C513,'1 预算编制表单'!$C:$BJ,33,FALSE)</f>
        <v>0</v>
      </c>
      <c r="BO513" s="119">
        <f>BN513-BP513</f>
        <v>0</v>
      </c>
      <c r="BP513" s="119">
        <f>SUM(BP514:BP518)</f>
        <v>0</v>
      </c>
      <c r="BQ513" s="119">
        <f>VLOOKUP($C513,'1 预算编制表单'!$C:$BJ,36,FALSE)</f>
        <v>0</v>
      </c>
      <c r="BR513" s="119">
        <f>BQ513-BS513</f>
        <v>0</v>
      </c>
      <c r="BS513" s="119">
        <f>SUM(BS514:BS518)</f>
        <v>0</v>
      </c>
      <c r="BT513" s="119">
        <f>VLOOKUP($C513,'1 预算编制表单'!$C:$BJ,39,FALSE)</f>
        <v>0</v>
      </c>
      <c r="BU513" s="119">
        <f>BT513-BV513</f>
        <v>0</v>
      </c>
      <c r="BV513" s="119">
        <f>SUM(BV514:BV518)</f>
        <v>0</v>
      </c>
      <c r="BW513" s="119">
        <f>VLOOKUP($C513,'1 预算编制表单'!$C:$BJ,42,FALSE)</f>
        <v>0</v>
      </c>
      <c r="BX513" s="119">
        <f>BW513-BY513</f>
        <v>0</v>
      </c>
      <c r="BY513" s="119">
        <f>SUM(BY514:BY518)</f>
        <v>0</v>
      </c>
      <c r="BZ513" s="119">
        <f>VLOOKUP($C513,'1 预算编制表单'!$C:$BJ,45,FALSE)</f>
        <v>0</v>
      </c>
      <c r="CA513" s="119">
        <f>BZ513-CB513</f>
        <v>0</v>
      </c>
      <c r="CB513" s="119">
        <f>SUM(CB514:CB518)</f>
        <v>0</v>
      </c>
      <c r="CC513" s="119">
        <f>VLOOKUP($C513,'1 预算编制表单'!$C:$BJ,48,FALSE)</f>
        <v>0</v>
      </c>
      <c r="CD513" s="119">
        <f>CC513-CE513</f>
        <v>0</v>
      </c>
      <c r="CE513" s="119">
        <f>SUM(CE514:CE518)</f>
        <v>0</v>
      </c>
      <c r="CF513" s="119">
        <f>VLOOKUP($C513,'1 预算编制表单'!$C:$BJ,51,FALSE)</f>
        <v>0</v>
      </c>
      <c r="CG513" s="119">
        <f>CF513-CH513</f>
        <v>0</v>
      </c>
      <c r="CH513" s="119">
        <f>SUM(CH514:CH518)</f>
        <v>0</v>
      </c>
      <c r="CI513" s="119">
        <f>VLOOKUP($C513,'1 预算编制表单'!$C:$BJ,54,FALSE)</f>
        <v>0</v>
      </c>
      <c r="CJ513" s="119">
        <f>CI513-CK513</f>
        <v>0</v>
      </c>
      <c r="CK513" s="119">
        <f>SUM(CK514:CK518)</f>
        <v>0</v>
      </c>
      <c r="CL513" s="119">
        <f>VLOOKUP($C513,'1 预算编制表单'!$C:$BJ,57,FALSE)</f>
        <v>0</v>
      </c>
      <c r="CM513" s="119">
        <f>CL513-CN513</f>
        <v>0</v>
      </c>
      <c r="CN513" s="119">
        <f>SUM(CN514:CN518)</f>
        <v>0</v>
      </c>
      <c r="CO513" s="119">
        <f>VLOOKUP($C513,'1 预算编制表单'!$C:$BJ,60,FALSE)</f>
        <v>0</v>
      </c>
      <c r="CP513" s="119">
        <f>CO513-CQ513</f>
        <v>0</v>
      </c>
      <c r="CQ513" s="119">
        <f>SUM(CQ514:CQ518)</f>
        <v>0</v>
      </c>
    </row>
    <row r="514" s="85" customFormat="1" ht="24" customHeight="1" outlineLevel="3" spans="1:95">
      <c r="A514" s="124"/>
      <c r="B514" s="125"/>
      <c r="C514" s="126"/>
      <c r="D514" s="124"/>
      <c r="E514" s="125"/>
      <c r="F514" s="125"/>
      <c r="G514" s="125"/>
      <c r="H514" s="127"/>
      <c r="I514" s="127"/>
      <c r="J514" s="127">
        <f>Z514+AC514+AF514+AI514+AL514+AO514+AR514+AU514+AX514+BA514+BD514+BG514</f>
        <v>0</v>
      </c>
      <c r="K514" s="127">
        <v>1</v>
      </c>
      <c r="L514" s="152" t="s">
        <v>2877</v>
      </c>
      <c r="M514" s="153" t="str">
        <f>IFERROR(VLOOKUP($L514,'2-2 引出数据_合同数据仓库'!$B$2:$BP$10000,3,FALSE),0)</f>
        <v>深圳金地中心电气安全检测服务合同</v>
      </c>
      <c r="N514" s="127"/>
      <c r="O514" s="153">
        <f>IFERROR(VLOOKUP((LEFT(VLOOKUP($L514,'2-2 引出数据_合同数据仓库'!$B$2:$BP$10000,64,FALSE),15)&amp;(RIGHT(VLOOKUP($L514,'2-2 引出数据_合同数据仓库'!$B$2:$BP$10000,64,FALSE),4)+1)),'2-2 引出数据_合同数据仓库'!$B$2:$BP$10000,3,FALSE),0)</f>
        <v>0</v>
      </c>
      <c r="P514" s="127"/>
      <c r="Q514" s="127" t="str">
        <f>IFERROR(VLOOKUP($L514,'2-2 引出数据_合同数据仓库'!$B$2:$BP$10000,28,FALSE),0)</f>
        <v>2023-11-28</v>
      </c>
      <c r="R514" s="127" t="str">
        <f>IFERROR(VLOOKUP($L514,'2-2 引出数据_合同数据仓库'!$B$2:$BP$10000,29,FALSE),0)</f>
        <v>2023-12-01</v>
      </c>
      <c r="S514" s="127" t="str">
        <f>IFERROR(VLOOKUP($L514,'2-2 引出数据_合同数据仓库'!$B$2:$BP$10000,4,FALSE),0)</f>
        <v>2023-12-31</v>
      </c>
      <c r="T514" s="127"/>
      <c r="U514" s="127">
        <f>IFERROR(VLOOKUP($L514,'2-2 引出数据_合同数据仓库'!$B$2:$BP$10000,15,FALSE),0)</f>
        <v>11118</v>
      </c>
      <c r="V514" s="127">
        <f>U514/(S514-R514+1)*365</f>
        <v>130905.483870968</v>
      </c>
      <c r="W514" s="127"/>
      <c r="X514" s="159">
        <v>45658</v>
      </c>
      <c r="Y514" s="159">
        <f>X514+30</f>
        <v>45688</v>
      </c>
      <c r="Z514" s="163">
        <f>IFERROR(IF(($R514-Y514)&gt;=0,0,IF(($S514-X514)&lt;0,0,IF(AND(($S514-Y514)&gt;0,(X514-$R514)&gt;0),$V514/365*(Y514-X514+1),IF(AND(($S514-Y514)&lt;=0,(X514-$R514)&gt;0),$V514/365*($S514-X514+1),$V514/365*(Y514-$R514+1))))),0)</f>
        <v>0</v>
      </c>
      <c r="AA514" s="159">
        <f>Y514+1</f>
        <v>45689</v>
      </c>
      <c r="AB514" s="159">
        <f>AA514+27</f>
        <v>45716</v>
      </c>
      <c r="AC514" s="163">
        <f>IFERROR(IF(($R514-AB514)&gt;=0,0,IF(($S514-AA514)&lt;0,0,IF(AND(($S514-AB514)&gt;0,(AA514-$R514)&gt;0),$V514/365*(AB514-AA514+1),IF(AND(($S514-AB514)&lt;=0,(AA514-$R514)&gt;0),$V514/365*($S514-AA514+1),$V514/365*(AB514-$R514+1))))),0)</f>
        <v>0</v>
      </c>
      <c r="AD514" s="159">
        <f>AB514+1</f>
        <v>45717</v>
      </c>
      <c r="AE514" s="159">
        <f>AD514+30</f>
        <v>45747</v>
      </c>
      <c r="AF514" s="163">
        <f>IFERROR(IF(($R514-AE514)&gt;=0,0,IF(($S514-AD514)&lt;0,0,IF(AND(($S514-AE514)&gt;0,(AD514-$R514)&gt;0),$V514/365*(AE514-AD514+1),IF(AND(($S514-AE514)&lt;=0,(AD514-$R514)&gt;0),$V514/365*($S514-AD514+1),$V514/365*(AE514-$R514+1))))),0)</f>
        <v>0</v>
      </c>
      <c r="AG514" s="159">
        <f>AE514+1</f>
        <v>45748</v>
      </c>
      <c r="AH514" s="159">
        <f>AG514+29</f>
        <v>45777</v>
      </c>
      <c r="AI514" s="163">
        <f>IFERROR(IF(($R514-AH514)&gt;=0,0,IF(($S514-AG514)&lt;0,0,IF(AND(($S514-AH514)&gt;0,(AG514-$R514)&gt;0),$V514/365*(AH514-AG514+1),IF(AND(($S514-AH514)&lt;=0,(AG514-$R514)&gt;0),$V514/365*($S514-AG514+1),$V514/365*(AH514-$R514+1))))),0)</f>
        <v>0</v>
      </c>
      <c r="AJ514" s="159">
        <f>AH514+1</f>
        <v>45778</v>
      </c>
      <c r="AK514" s="159">
        <f>AJ514+30</f>
        <v>45808</v>
      </c>
      <c r="AL514" s="163">
        <f>IFERROR(IF(($R514-AK514)&gt;=0,0,IF(($S514-AJ514)&lt;0,0,IF(AND(($S514-AK514)&gt;0,(AJ514-$R514)&gt;0),$V514/365*(AK514-AJ514+1),IF(AND(($S514-AK514)&lt;=0,(AJ514-$R514)&gt;0),$V514/365*($S514-AJ514+1),$V514/365*(AK514-$R514+1))))),0)</f>
        <v>0</v>
      </c>
      <c r="AM514" s="159">
        <f>AK514+1</f>
        <v>45809</v>
      </c>
      <c r="AN514" s="159">
        <f>AM514+29</f>
        <v>45838</v>
      </c>
      <c r="AO514" s="163">
        <f>IFERROR(IF(($R514-AN514)&gt;=0,0,IF(($S514-AM514)&lt;0,0,IF(AND(($S514-AN514)&gt;0,(AM514-$R514)&gt;0),$V514/365*(AN514-AM514+1),IF(AND(($S514-AN514)&lt;=0,(AM514-$R514)&gt;0),$V514/365*($S514-AM514+1),$V514/365*(AN514-$R514+1))))),0)</f>
        <v>0</v>
      </c>
      <c r="AP514" s="159">
        <f>AN514+1</f>
        <v>45839</v>
      </c>
      <c r="AQ514" s="159">
        <f>AP514+30</f>
        <v>45869</v>
      </c>
      <c r="AR514" s="163">
        <f>IFERROR(IF(($R514-AQ514)&gt;=0,0,IF(($S514-AP514)&lt;0,0,IF(AND(($S514-AQ514)&gt;0,(AP514-$R514)&gt;0),$V514/365*(AQ514-AP514+1),IF(AND(($S514-AQ514)&lt;=0,(AP514-$R514)&gt;0),$V514/365*($S514-AP514+1),$V514/365*(AQ514-$R514+1))))),0)</f>
        <v>0</v>
      </c>
      <c r="AS514" s="159">
        <f>AQ514+1</f>
        <v>45870</v>
      </c>
      <c r="AT514" s="159">
        <f>AS514+30</f>
        <v>45900</v>
      </c>
      <c r="AU514" s="163">
        <f>IFERROR(IF(($R514-AT514)&gt;=0,0,IF(($S514-AS514)&lt;0,0,IF(AND(($S514-AT514)&gt;0,(AS514-$R514)&gt;0),$V514/365*(AT514-AS514+1),IF(AND(($S514-AT514)&lt;=0,(AS514-$R514)&gt;0),$V514/365*($S514-AS514+1),$V514/365*(AT514-$R514+1))))),0)</f>
        <v>0</v>
      </c>
      <c r="AV514" s="159">
        <f>AT514+1</f>
        <v>45901</v>
      </c>
      <c r="AW514" s="159">
        <f>AV514+29</f>
        <v>45930</v>
      </c>
      <c r="AX514" s="163">
        <f>IFERROR(IF(($R514-AW514)&gt;=0,0,IF(($S514-AV514)&lt;0,0,IF(AND(($S514-AW514)&gt;0,(AV514-$R514)&gt;0),$V514/365*(AW514-AV514+1),IF(AND(($S514-AW514)&lt;=0,(AV514-$R514)&gt;0),$V514/365*($S514-AV514+1),$V514/365*(AW514-$R514+1))))),0)</f>
        <v>0</v>
      </c>
      <c r="AY514" s="159">
        <f>AW514+1</f>
        <v>45931</v>
      </c>
      <c r="AZ514" s="159">
        <f>AY514+30</f>
        <v>45961</v>
      </c>
      <c r="BA514" s="163">
        <f>IFERROR(IF(($R514-AZ514)&gt;=0,0,IF(($S514-AY514)&lt;0,0,IF(AND(($S514-AZ514)&gt;0,(AY514-$R514)&gt;0),$V514/365*(AZ514-AY514+1),IF(AND(($S514-AZ514)&lt;=0,(AY514-$R514)&gt;0),$V514/365*($S514-AY514+1),$V514/365*(AZ514-$R514+1))))),0)</f>
        <v>0</v>
      </c>
      <c r="BB514" s="159">
        <f>AZ514+1</f>
        <v>45962</v>
      </c>
      <c r="BC514" s="159">
        <f>BB514+29</f>
        <v>45991</v>
      </c>
      <c r="BD514" s="163">
        <f>IFERROR(IF(($R514-BC514)&gt;=0,0,IF(($S514-BB514)&lt;0,0,IF(AND(($S514-BC514)&gt;0,(BB514-$R514)&gt;0),$V514/365*(BC514-BB514+1),IF(AND(($S514-BC514)&lt;=0,(BB514-$R514)&gt;0),$V514/365*($S514-BB514+1),$V514/365*(BC514-$R514+1))))),0)</f>
        <v>0</v>
      </c>
      <c r="BE514" s="159">
        <f>BC514+1</f>
        <v>45992</v>
      </c>
      <c r="BF514" s="159">
        <f>BE514+30</f>
        <v>46022</v>
      </c>
      <c r="BG514" s="163">
        <f>IFERROR(IF(($R514-BF514)&gt;=0,0,IF(($S514-BE514)&lt;0,0,IF(AND(($S514-BF514)&gt;0,(BE514-$R514)&gt;0),$V514/365*(BF514-BE514+1),IF(AND(($S514-BF514)&lt;=0,(BE514-$R514)&gt;0),$V514/365*($S514-BE514+1),$V514/365*(BF514-$R514+1))))),0)</f>
        <v>0</v>
      </c>
      <c r="BH514" s="159">
        <v>46023</v>
      </c>
      <c r="BI514" s="159">
        <f>BH514+30</f>
        <v>46053</v>
      </c>
      <c r="BJ514" s="163">
        <f>IFERROR(IF(($R514-BI514)&gt;=0,0,IF(($S514-BH514)&lt;0,0,IF(AND(($S514-BI514)&gt;0,(BH514-$R514)&gt;0),$V514/365*(BI514-BH514+1),IF(AND(($S514-BI514)&lt;=0,(BH514-$R514)&gt;0),$V514/365*($S514-BH514+1),$V514/365*(BI514-$R514+1))))),0)</f>
        <v>0</v>
      </c>
      <c r="BK514" s="159">
        <f>BI514+1</f>
        <v>46054</v>
      </c>
      <c r="BL514" s="159">
        <f>BK514+27</f>
        <v>46081</v>
      </c>
      <c r="BM514" s="163">
        <f>IFERROR(IF(($R514-BL514)&gt;=0,0,IF(($S514-BK514)&lt;0,0,IF(AND(($S514-BL514)&gt;0,(BK514-$R514)&gt;0),$V514/365*(BL514-BK514+1),IF(AND(($S514-BL514)&lt;=0,(BK514-$R514)&gt;0),$V514/365*($S514-BK514+1),$V514/365*(BL514-$R514+1))))),0)</f>
        <v>0</v>
      </c>
      <c r="BN514" s="159">
        <f>BL514+1</f>
        <v>46082</v>
      </c>
      <c r="BO514" s="159">
        <f>BN514+30</f>
        <v>46112</v>
      </c>
      <c r="BP514" s="163">
        <f>IFERROR(IF(($R514-BO514)&gt;=0,0,IF(($S514-BN514)&lt;0,0,IF(AND(($S514-BO514)&gt;0,(BN514-$R514)&gt;0),$V514/365*(BO514-BN514+1),IF(AND(($S514-BO514)&lt;=0,(BN514-$R514)&gt;0),$V514/365*($S514-BN514+1),$V514/365*(BO514-$R514+1))))),0)</f>
        <v>0</v>
      </c>
      <c r="BQ514" s="159">
        <f>BO514+1</f>
        <v>46113</v>
      </c>
      <c r="BR514" s="159">
        <f>BQ514+29</f>
        <v>46142</v>
      </c>
      <c r="BS514" s="163">
        <f>IFERROR(IF(($R514-BR514)&gt;=0,0,IF(($S514-BQ514)&lt;0,0,IF(AND(($S514-BR514)&gt;0,(BQ514-$R514)&gt;0),$V514/365*(BR514-BQ514+1),IF(AND(($S514-BR514)&lt;=0,(BQ514-$R514)&gt;0),$V514/365*($S514-BQ514+1),$V514/365*(BR514-$R514+1))))),0)</f>
        <v>0</v>
      </c>
      <c r="BT514" s="159">
        <f>BR514+1</f>
        <v>46143</v>
      </c>
      <c r="BU514" s="159">
        <f>BT514+30</f>
        <v>46173</v>
      </c>
      <c r="BV514" s="163">
        <f>IFERROR(IF(($R514-BU514)&gt;=0,0,IF(($S514-BT514)&lt;0,0,IF(AND(($S514-BU514)&gt;0,(BT514-$R514)&gt;0),$V514/365*(BU514-BT514+1),IF(AND(($S514-BU514)&lt;=0,(BT514-$R514)&gt;0),$V514/365*($S514-BT514+1),$V514/365*(BU514-$R514+1))))),0)</f>
        <v>0</v>
      </c>
      <c r="BW514" s="159">
        <f>BU514+1</f>
        <v>46174</v>
      </c>
      <c r="BX514" s="159">
        <f>BW514+29</f>
        <v>46203</v>
      </c>
      <c r="BY514" s="163">
        <f>IFERROR(IF(($R514-BX514)&gt;=0,0,IF(($S514-BW514)&lt;0,0,IF(AND(($S514-BX514)&gt;0,(BW514-$R514)&gt;0),$V514/365*(BX514-BW514+1),IF(AND(($S514-BX514)&lt;=0,(BW514-$R514)&gt;0),$V514/365*($S514-BW514+1),$V514/365*(BX514-$R514+1))))),0)</f>
        <v>0</v>
      </c>
      <c r="BZ514" s="159">
        <f>BX514+1</f>
        <v>46204</v>
      </c>
      <c r="CA514" s="159">
        <f>BZ514+30</f>
        <v>46234</v>
      </c>
      <c r="CB514" s="163">
        <f>IFERROR(IF(($R514-CA514)&gt;=0,0,IF(($S514-BZ514)&lt;0,0,IF(AND(($S514-CA514)&gt;0,(BZ514-$R514)&gt;0),$V514/365*(CA514-BZ514+1),IF(AND(($S514-CA514)&lt;=0,(BZ514-$R514)&gt;0),$V514/365*($S514-BZ514+1),$V514/365*(CA514-$R514+1))))),0)</f>
        <v>0</v>
      </c>
      <c r="CC514" s="159">
        <f>CA514+1</f>
        <v>46235</v>
      </c>
      <c r="CD514" s="159">
        <f>CC514+30</f>
        <v>46265</v>
      </c>
      <c r="CE514" s="163">
        <f>IFERROR(IF(($R514-CD514)&gt;=0,0,IF(($S514-CC514)&lt;0,0,IF(AND(($S514-CD514)&gt;0,(CC514-$R514)&gt;0),$V514/365*(CD514-CC514+1),IF(AND(($S514-CD514)&lt;=0,(CC514-$R514)&gt;0),$V514/365*($S514-CC514+1),$V514/365*(CD514-$R514+1))))),0)</f>
        <v>0</v>
      </c>
      <c r="CF514" s="159">
        <f>CD514+1</f>
        <v>46266</v>
      </c>
      <c r="CG514" s="159">
        <f>CF514+29</f>
        <v>46295</v>
      </c>
      <c r="CH514" s="163">
        <f>IFERROR(IF(($R514-CG514)&gt;=0,0,IF(($S514-CF514)&lt;0,0,IF(AND(($S514-CG514)&gt;0,(CF514-$R514)&gt;0),$V514/365*(CG514-CF514+1),IF(AND(($S514-CG514)&lt;=0,(CF514-$R514)&gt;0),$V514/365*($S514-CF514+1),$V514/365*(CG514-$R514+1))))),0)</f>
        <v>0</v>
      </c>
      <c r="CI514" s="159">
        <f>CG514+1</f>
        <v>46296</v>
      </c>
      <c r="CJ514" s="159">
        <f>CI514+30</f>
        <v>46326</v>
      </c>
      <c r="CK514" s="163">
        <f>IFERROR(IF(($R514-CJ514)&gt;=0,0,IF(($S514-CI514)&lt;0,0,IF(AND(($S514-CJ514)&gt;0,(CI514-$R514)&gt;0),$V514/365*(CJ514-CI514+1),IF(AND(($S514-CJ514)&lt;=0,(CI514-$R514)&gt;0),$V514/365*($S514-CI514+1),$V514/365*(CJ514-$R514+1))))),0)</f>
        <v>0</v>
      </c>
      <c r="CL514" s="159">
        <f>CJ514+1</f>
        <v>46327</v>
      </c>
      <c r="CM514" s="159">
        <f>CL514+29</f>
        <v>46356</v>
      </c>
      <c r="CN514" s="163">
        <f>IFERROR(IF(($R514-CM514)&gt;=0,0,IF(($S514-CL514)&lt;0,0,IF(AND(($S514-CM514)&gt;0,(CL514-$R514)&gt;0),$V514/365*(CM514-CL514+1),IF(AND(($S514-CM514)&lt;=0,(CL514-$R514)&gt;0),$V514/365*($S514-CL514+1),$V514/365*(CM514-$R514+1))))),0)</f>
        <v>0</v>
      </c>
      <c r="CO514" s="159">
        <f>CM514+1</f>
        <v>46357</v>
      </c>
      <c r="CP514" s="159">
        <f>CO514+30</f>
        <v>46387</v>
      </c>
      <c r="CQ514" s="163">
        <f>IFERROR(IF(($R514-CP514)&gt;=0,0,IF(($S514-CO514)&lt;0,0,IF(AND(($S514-CP514)&gt;0,(CO514-$R514)&gt;0),$V514/365*(CP514-CO514+1),IF(AND(($S514-CP514)&lt;=0,(CO514-$R514)&gt;0),$V514/365*($S514-CO514+1),$V514/365*(CP514-$R514+1))))),0)</f>
        <v>0</v>
      </c>
    </row>
    <row r="515" s="85" customFormat="1" ht="24" customHeight="1" outlineLevel="3" spans="1:95">
      <c r="A515" s="124"/>
      <c r="B515" s="125"/>
      <c r="C515" s="126"/>
      <c r="D515" s="124"/>
      <c r="E515" s="125"/>
      <c r="F515" s="125"/>
      <c r="G515" s="125"/>
      <c r="H515" s="127"/>
      <c r="I515" s="127"/>
      <c r="J515" s="127">
        <f>Z515+AC515+AF515+AI515+AL515+AO515+AR515+AU515+AX515+BA515+BD515+BG515</f>
        <v>3726.02739726027</v>
      </c>
      <c r="K515" s="127">
        <f>K514+1</f>
        <v>2</v>
      </c>
      <c r="L515" s="152" t="s">
        <v>2878</v>
      </c>
      <c r="M515" s="153" t="str">
        <f>IFERROR(VLOOKUP($L515,'2-2 引出数据_合同数据仓库'!$B$2:$BP$10000,3,FALSE),0)</f>
        <v>关于粤东一管理中心深圳金地中心水量平衡测试服务合同</v>
      </c>
      <c r="N515" s="127"/>
      <c r="O515" s="153">
        <f>IFERROR(VLOOKUP((LEFT(VLOOKUP($L515,'2-2 引出数据_合同数据仓库'!$B$2:$BP$10000,64,FALSE),15)&amp;(RIGHT(VLOOKUP($L515,'2-2 引出数据_合同数据仓库'!$B$2:$BP$10000,64,FALSE),4)+1)),'2-2 引出数据_合同数据仓库'!$B$2:$BP$10000,3,FALSE),0)</f>
        <v>0</v>
      </c>
      <c r="P515" s="127"/>
      <c r="Q515" s="127" t="str">
        <f>IFERROR(VLOOKUP($L515,'2-2 引出数据_合同数据仓库'!$B$2:$BP$10000,28,FALSE),0)</f>
        <v>2024-06-06</v>
      </c>
      <c r="R515" s="127" t="str">
        <f>IFERROR(VLOOKUP($L515,'2-2 引出数据_合同数据仓库'!$B$2:$BP$10000,29,FALSE),0)</f>
        <v>2024-06-20</v>
      </c>
      <c r="S515" s="127" t="str">
        <f>IFERROR(VLOOKUP($L515,'2-2 引出数据_合同数据仓库'!$B$2:$BP$10000,4,FALSE),0)</f>
        <v>2025-06-19</v>
      </c>
      <c r="T515" s="127"/>
      <c r="U515" s="127">
        <f>IFERROR(VLOOKUP($L515,'2-2 引出数据_合同数据仓库'!$B$2:$BP$10000,15,FALSE),0)</f>
        <v>8000</v>
      </c>
      <c r="V515" s="127">
        <f>U515/(S515-R515+1)*365</f>
        <v>8000</v>
      </c>
      <c r="W515" s="127"/>
      <c r="X515" s="159">
        <v>45658</v>
      </c>
      <c r="Y515" s="159">
        <f>X515+30</f>
        <v>45688</v>
      </c>
      <c r="Z515" s="163">
        <f>IFERROR(IF(($R515-Y515)&gt;=0,0,IF(($S515-X515)&lt;0,0,IF(AND(($S515-Y515)&gt;0,(X515-$R515)&gt;0),$V515/365*(Y515-X515+1),IF(AND(($S515-Y515)&lt;=0,(X515-$R515)&gt;0),$V515/365*($S515-X515+1),$V515/365*(Y515-$R515+1))))),0)</f>
        <v>679.452054794521</v>
      </c>
      <c r="AA515" s="159">
        <f>Y515+1</f>
        <v>45689</v>
      </c>
      <c r="AB515" s="159">
        <f>AA515+27</f>
        <v>45716</v>
      </c>
      <c r="AC515" s="163">
        <f>IFERROR(IF(($R515-AB515)&gt;=0,0,IF(($S515-AA515)&lt;0,0,IF(AND(($S515-AB515)&gt;0,(AA515-$R515)&gt;0),$V515/365*(AB515-AA515+1),IF(AND(($S515-AB515)&lt;=0,(AA515-$R515)&gt;0),$V515/365*($S515-AA515+1),$V515/365*(AB515-$R515+1))))),0)</f>
        <v>613.698630136986</v>
      </c>
      <c r="AD515" s="159">
        <f>AB515+1</f>
        <v>45717</v>
      </c>
      <c r="AE515" s="159">
        <f>AD515+30</f>
        <v>45747</v>
      </c>
      <c r="AF515" s="163">
        <f>IFERROR(IF(($R515-AE515)&gt;=0,0,IF(($S515-AD515)&lt;0,0,IF(AND(($S515-AE515)&gt;0,(AD515-$R515)&gt;0),$V515/365*(AE515-AD515+1),IF(AND(($S515-AE515)&lt;=0,(AD515-$R515)&gt;0),$V515/365*($S515-AD515+1),$V515/365*(AE515-$R515+1))))),0)</f>
        <v>679.452054794521</v>
      </c>
      <c r="AG515" s="159">
        <f>AE515+1</f>
        <v>45748</v>
      </c>
      <c r="AH515" s="159">
        <f>AG515+29</f>
        <v>45777</v>
      </c>
      <c r="AI515" s="163">
        <f>IFERROR(IF(($R515-AH515)&gt;=0,0,IF(($S515-AG515)&lt;0,0,IF(AND(($S515-AH515)&gt;0,(AG515-$R515)&gt;0),$V515/365*(AH515-AG515+1),IF(AND(($S515-AH515)&lt;=0,(AG515-$R515)&gt;0),$V515/365*($S515-AG515+1),$V515/365*(AH515-$R515+1))))),0)</f>
        <v>657.534246575342</v>
      </c>
      <c r="AJ515" s="159">
        <f>AH515+1</f>
        <v>45778</v>
      </c>
      <c r="AK515" s="159">
        <f>AJ515+30</f>
        <v>45808</v>
      </c>
      <c r="AL515" s="163">
        <f>IFERROR(IF(($R515-AK515)&gt;=0,0,IF(($S515-AJ515)&lt;0,0,IF(AND(($S515-AK515)&gt;0,(AJ515-$R515)&gt;0),$V515/365*(AK515-AJ515+1),IF(AND(($S515-AK515)&lt;=0,(AJ515-$R515)&gt;0),$V515/365*($S515-AJ515+1),$V515/365*(AK515-$R515+1))))),0)</f>
        <v>679.452054794521</v>
      </c>
      <c r="AM515" s="159">
        <f>AK515+1</f>
        <v>45809</v>
      </c>
      <c r="AN515" s="159">
        <f>AM515+29</f>
        <v>45838</v>
      </c>
      <c r="AO515" s="163">
        <f>IFERROR(IF(($R515-AN515)&gt;=0,0,IF(($S515-AM515)&lt;0,0,IF(AND(($S515-AN515)&gt;0,(AM515-$R515)&gt;0),$V515/365*(AN515-AM515+1),IF(AND(($S515-AN515)&lt;=0,(AM515-$R515)&gt;0),$V515/365*($S515-AM515+1),$V515/365*(AN515-$R515+1))))),0)</f>
        <v>416.438356164384</v>
      </c>
      <c r="AP515" s="159">
        <f>AN515+1</f>
        <v>45839</v>
      </c>
      <c r="AQ515" s="159">
        <f>AP515+30</f>
        <v>45869</v>
      </c>
      <c r="AR515" s="163">
        <f>IFERROR(IF(($R515-AQ515)&gt;=0,0,IF(($S515-AP515)&lt;0,0,IF(AND(($S515-AQ515)&gt;0,(AP515-$R515)&gt;0),$V515/365*(AQ515-AP515+1),IF(AND(($S515-AQ515)&lt;=0,(AP515-$R515)&gt;0),$V515/365*($S515-AP515+1),$V515/365*(AQ515-$R515+1))))),0)</f>
        <v>0</v>
      </c>
      <c r="AS515" s="159">
        <f>AQ515+1</f>
        <v>45870</v>
      </c>
      <c r="AT515" s="159">
        <f>AS515+30</f>
        <v>45900</v>
      </c>
      <c r="AU515" s="163">
        <f>IFERROR(IF(($R515-AT515)&gt;=0,0,IF(($S515-AS515)&lt;0,0,IF(AND(($S515-AT515)&gt;0,(AS515-$R515)&gt;0),$V515/365*(AT515-AS515+1),IF(AND(($S515-AT515)&lt;=0,(AS515-$R515)&gt;0),$V515/365*($S515-AS515+1),$V515/365*(AT515-$R515+1))))),0)</f>
        <v>0</v>
      </c>
      <c r="AV515" s="159">
        <f>AT515+1</f>
        <v>45901</v>
      </c>
      <c r="AW515" s="159">
        <f>AV515+29</f>
        <v>45930</v>
      </c>
      <c r="AX515" s="163">
        <f>IFERROR(IF(($R515-AW515)&gt;=0,0,IF(($S515-AV515)&lt;0,0,IF(AND(($S515-AW515)&gt;0,(AV515-$R515)&gt;0),$V515/365*(AW515-AV515+1),IF(AND(($S515-AW515)&lt;=0,(AV515-$R515)&gt;0),$V515/365*($S515-AV515+1),$V515/365*(AW515-$R515+1))))),0)</f>
        <v>0</v>
      </c>
      <c r="AY515" s="159">
        <f>AW515+1</f>
        <v>45931</v>
      </c>
      <c r="AZ515" s="159">
        <f>AY515+30</f>
        <v>45961</v>
      </c>
      <c r="BA515" s="163">
        <f>IFERROR(IF(($R515-AZ515)&gt;=0,0,IF(($S515-AY515)&lt;0,0,IF(AND(($S515-AZ515)&gt;0,(AY515-$R515)&gt;0),$V515/365*(AZ515-AY515+1),IF(AND(($S515-AZ515)&lt;=0,(AY515-$R515)&gt;0),$V515/365*($S515-AY515+1),$V515/365*(AZ515-$R515+1))))),0)</f>
        <v>0</v>
      </c>
      <c r="BB515" s="159">
        <f>AZ515+1</f>
        <v>45962</v>
      </c>
      <c r="BC515" s="159">
        <f>BB515+29</f>
        <v>45991</v>
      </c>
      <c r="BD515" s="163">
        <f>IFERROR(IF(($R515-BC515)&gt;=0,0,IF(($S515-BB515)&lt;0,0,IF(AND(($S515-BC515)&gt;0,(BB515-$R515)&gt;0),$V515/365*(BC515-BB515+1),IF(AND(($S515-BC515)&lt;=0,(BB515-$R515)&gt;0),$V515/365*($S515-BB515+1),$V515/365*(BC515-$R515+1))))),0)</f>
        <v>0</v>
      </c>
      <c r="BE515" s="159">
        <f>BC515+1</f>
        <v>45992</v>
      </c>
      <c r="BF515" s="159">
        <f>BE515+30</f>
        <v>46022</v>
      </c>
      <c r="BG515" s="163">
        <f>IFERROR(IF(($R515-BF515)&gt;=0,0,IF(($S515-BE515)&lt;0,0,IF(AND(($S515-BF515)&gt;0,(BE515-$R515)&gt;0),$V515/365*(BF515-BE515+1),IF(AND(($S515-BF515)&lt;=0,(BE515-$R515)&gt;0),$V515/365*($S515-BE515+1),$V515/365*(BF515-$R515+1))))),0)</f>
        <v>0</v>
      </c>
      <c r="BH515" s="159">
        <v>46023</v>
      </c>
      <c r="BI515" s="159">
        <f>BH515+30</f>
        <v>46053</v>
      </c>
      <c r="BJ515" s="163">
        <f>IFERROR(IF(($R515-BI515)&gt;=0,0,IF(($S515-BH515)&lt;0,0,IF(AND(($S515-BI515)&gt;0,(BH515-$R515)&gt;0),$V515/365*(BI515-BH515+1),IF(AND(($S515-BI515)&lt;=0,(BH515-$R515)&gt;0),$V515/365*($S515-BH515+1),$V515/365*(BI515-$R515+1))))),0)</f>
        <v>0</v>
      </c>
      <c r="BK515" s="159">
        <f>BI515+1</f>
        <v>46054</v>
      </c>
      <c r="BL515" s="159">
        <f>BK515+27</f>
        <v>46081</v>
      </c>
      <c r="BM515" s="163">
        <f>IFERROR(IF(($R515-BL515)&gt;=0,0,IF(($S515-BK515)&lt;0,0,IF(AND(($S515-BL515)&gt;0,(BK515-$R515)&gt;0),$V515/365*(BL515-BK515+1),IF(AND(($S515-BL515)&lt;=0,(BK515-$R515)&gt;0),$V515/365*($S515-BK515+1),$V515/365*(BL515-$R515+1))))),0)</f>
        <v>0</v>
      </c>
      <c r="BN515" s="159">
        <f>BL515+1</f>
        <v>46082</v>
      </c>
      <c r="BO515" s="159">
        <f>BN515+30</f>
        <v>46112</v>
      </c>
      <c r="BP515" s="163">
        <f>IFERROR(IF(($R515-BO515)&gt;=0,0,IF(($S515-BN515)&lt;0,0,IF(AND(($S515-BO515)&gt;0,(BN515-$R515)&gt;0),$V515/365*(BO515-BN515+1),IF(AND(($S515-BO515)&lt;=0,(BN515-$R515)&gt;0),$V515/365*($S515-BN515+1),$V515/365*(BO515-$R515+1))))),0)</f>
        <v>0</v>
      </c>
      <c r="BQ515" s="159">
        <f>BO515+1</f>
        <v>46113</v>
      </c>
      <c r="BR515" s="159">
        <f>BQ515+29</f>
        <v>46142</v>
      </c>
      <c r="BS515" s="163">
        <f>IFERROR(IF(($R515-BR515)&gt;=0,0,IF(($S515-BQ515)&lt;0,0,IF(AND(($S515-BR515)&gt;0,(BQ515-$R515)&gt;0),$V515/365*(BR515-BQ515+1),IF(AND(($S515-BR515)&lt;=0,(BQ515-$R515)&gt;0),$V515/365*($S515-BQ515+1),$V515/365*(BR515-$R515+1))))),0)</f>
        <v>0</v>
      </c>
      <c r="BT515" s="159">
        <f>BR515+1</f>
        <v>46143</v>
      </c>
      <c r="BU515" s="159">
        <f>BT515+30</f>
        <v>46173</v>
      </c>
      <c r="BV515" s="163">
        <f>IFERROR(IF(($R515-BU515)&gt;=0,0,IF(($S515-BT515)&lt;0,0,IF(AND(($S515-BU515)&gt;0,(BT515-$R515)&gt;0),$V515/365*(BU515-BT515+1),IF(AND(($S515-BU515)&lt;=0,(BT515-$R515)&gt;0),$V515/365*($S515-BT515+1),$V515/365*(BU515-$R515+1))))),0)</f>
        <v>0</v>
      </c>
      <c r="BW515" s="159">
        <f>BU515+1</f>
        <v>46174</v>
      </c>
      <c r="BX515" s="159">
        <f>BW515+29</f>
        <v>46203</v>
      </c>
      <c r="BY515" s="163">
        <f>IFERROR(IF(($R515-BX515)&gt;=0,0,IF(($S515-BW515)&lt;0,0,IF(AND(($S515-BX515)&gt;0,(BW515-$R515)&gt;0),$V515/365*(BX515-BW515+1),IF(AND(($S515-BX515)&lt;=0,(BW515-$R515)&gt;0),$V515/365*($S515-BW515+1),$V515/365*(BX515-$R515+1))))),0)</f>
        <v>0</v>
      </c>
      <c r="BZ515" s="159">
        <f>BX515+1</f>
        <v>46204</v>
      </c>
      <c r="CA515" s="159">
        <f>BZ515+30</f>
        <v>46234</v>
      </c>
      <c r="CB515" s="163">
        <f>IFERROR(IF(($R515-CA515)&gt;=0,0,IF(($S515-BZ515)&lt;0,0,IF(AND(($S515-CA515)&gt;0,(BZ515-$R515)&gt;0),$V515/365*(CA515-BZ515+1),IF(AND(($S515-CA515)&lt;=0,(BZ515-$R515)&gt;0),$V515/365*($S515-BZ515+1),$V515/365*(CA515-$R515+1))))),0)</f>
        <v>0</v>
      </c>
      <c r="CC515" s="159">
        <f>CA515+1</f>
        <v>46235</v>
      </c>
      <c r="CD515" s="159">
        <f>CC515+30</f>
        <v>46265</v>
      </c>
      <c r="CE515" s="163">
        <f>IFERROR(IF(($R515-CD515)&gt;=0,0,IF(($S515-CC515)&lt;0,0,IF(AND(($S515-CD515)&gt;0,(CC515-$R515)&gt;0),$V515/365*(CD515-CC515+1),IF(AND(($S515-CD515)&lt;=0,(CC515-$R515)&gt;0),$V515/365*($S515-CC515+1),$V515/365*(CD515-$R515+1))))),0)</f>
        <v>0</v>
      </c>
      <c r="CF515" s="159">
        <f>CD515+1</f>
        <v>46266</v>
      </c>
      <c r="CG515" s="159">
        <f>CF515+29</f>
        <v>46295</v>
      </c>
      <c r="CH515" s="163">
        <f>IFERROR(IF(($R515-CG515)&gt;=0,0,IF(($S515-CF515)&lt;0,0,IF(AND(($S515-CG515)&gt;0,(CF515-$R515)&gt;0),$V515/365*(CG515-CF515+1),IF(AND(($S515-CG515)&lt;=0,(CF515-$R515)&gt;0),$V515/365*($S515-CF515+1),$V515/365*(CG515-$R515+1))))),0)</f>
        <v>0</v>
      </c>
      <c r="CI515" s="159">
        <f>CG515+1</f>
        <v>46296</v>
      </c>
      <c r="CJ515" s="159">
        <f>CI515+30</f>
        <v>46326</v>
      </c>
      <c r="CK515" s="163">
        <f>IFERROR(IF(($R515-CJ515)&gt;=0,0,IF(($S515-CI515)&lt;0,0,IF(AND(($S515-CJ515)&gt;0,(CI515-$R515)&gt;0),$V515/365*(CJ515-CI515+1),IF(AND(($S515-CJ515)&lt;=0,(CI515-$R515)&gt;0),$V515/365*($S515-CI515+1),$V515/365*(CJ515-$R515+1))))),0)</f>
        <v>0</v>
      </c>
      <c r="CL515" s="159">
        <f>CJ515+1</f>
        <v>46327</v>
      </c>
      <c r="CM515" s="159">
        <f>CL515+29</f>
        <v>46356</v>
      </c>
      <c r="CN515" s="163">
        <f>IFERROR(IF(($R515-CM515)&gt;=0,0,IF(($S515-CL515)&lt;0,0,IF(AND(($S515-CM515)&gt;0,(CL515-$R515)&gt;0),$V515/365*(CM515-CL515+1),IF(AND(($S515-CM515)&lt;=0,(CL515-$R515)&gt;0),$V515/365*($S515-CL515+1),$V515/365*(CM515-$R515+1))))),0)</f>
        <v>0</v>
      </c>
      <c r="CO515" s="159">
        <f>CM515+1</f>
        <v>46357</v>
      </c>
      <c r="CP515" s="159">
        <f>CO515+30</f>
        <v>46387</v>
      </c>
      <c r="CQ515" s="163">
        <f>IFERROR(IF(($R515-CP515)&gt;=0,0,IF(($S515-CO515)&lt;0,0,IF(AND(($S515-CP515)&gt;0,(CO515-$R515)&gt;0),$V515/365*(CP515-CO515+1),IF(AND(($S515-CP515)&lt;=0,(CO515-$R515)&gt;0),$V515/365*($S515-CO515+1),$V515/365*(CP515-$R515+1))))),0)</f>
        <v>0</v>
      </c>
    </row>
    <row r="516" s="85" customFormat="1" ht="24" customHeight="1" outlineLevel="3" spans="1:95">
      <c r="A516" s="124"/>
      <c r="B516" s="125"/>
      <c r="C516" s="126"/>
      <c r="D516" s="124"/>
      <c r="E516" s="125"/>
      <c r="F516" s="125"/>
      <c r="G516" s="125"/>
      <c r="H516" s="127"/>
      <c r="I516" s="127"/>
      <c r="J516" s="127">
        <f>Z516+AC516+AF516+AI516+AL516+AO516+AR516+AU516+AX516+BA516+BD516+BG516</f>
        <v>10000</v>
      </c>
      <c r="K516" s="127">
        <f>K515+1</f>
        <v>3</v>
      </c>
      <c r="L516" s="152" t="s">
        <v>2879</v>
      </c>
      <c r="M516" s="153" t="str">
        <f>IFERROR(VLOOKUP($L516,'2-2 引出数据_合同数据仓库'!$B$2:$BP$10000,3,FALSE),0)</f>
        <v>深圳金地中心电气安全检测服务合同</v>
      </c>
      <c r="N516" s="127"/>
      <c r="O516" s="153">
        <f>IFERROR(VLOOKUP((LEFT(VLOOKUP($L516,'2-2 引出数据_合同数据仓库'!$B$2:$BP$10000,64,FALSE),15)&amp;(RIGHT(VLOOKUP($L516,'2-2 引出数据_合同数据仓库'!$B$2:$BP$10000,64,FALSE),4)+1)),'2-2 引出数据_合同数据仓库'!$B$2:$BP$10000,3,FALSE),0)</f>
        <v>0</v>
      </c>
      <c r="P516" s="127"/>
      <c r="Q516" s="127" t="str">
        <f>IFERROR(VLOOKUP($L516,'2-2 引出数据_合同数据仓库'!$B$2:$BP$10000,28,FALSE),0)</f>
        <v>2025-01-01</v>
      </c>
      <c r="R516" s="127" t="str">
        <f>IFERROR(VLOOKUP($L516,'2-2 引出数据_合同数据仓库'!$B$2:$BP$10000,29,FALSE),0)</f>
        <v>2025-01-01</v>
      </c>
      <c r="S516" s="127" t="str">
        <f>IFERROR(VLOOKUP($L516,'2-2 引出数据_合同数据仓库'!$B$2:$BP$10000,4,FALSE),0)</f>
        <v>2025-12-31</v>
      </c>
      <c r="T516" s="127"/>
      <c r="U516" s="127">
        <f>IFERROR(VLOOKUP($L516,'2-2 引出数据_合同数据仓库'!$B$2:$BP$10000,15,FALSE),0)</f>
        <v>10000</v>
      </c>
      <c r="V516" s="127">
        <f>U516/(S516-R516+1)*365</f>
        <v>10000</v>
      </c>
      <c r="W516" s="127"/>
      <c r="X516" s="159">
        <v>45658</v>
      </c>
      <c r="Y516" s="159">
        <f>X516+30</f>
        <v>45688</v>
      </c>
      <c r="Z516" s="163">
        <f>IFERROR(IF(($R516-Y516)&gt;=0,0,IF(($S516-X516)&lt;0,0,IF(AND(($S516-Y516)&gt;0,(X516-$R516)&gt;0),$V516/365*(Y516-X516+1),IF(AND(($S516-Y516)&lt;=0,(X516-$R516)&gt;0),$V516/365*($S516-X516+1),$V516/365*(Y516-$R516+1))))),0)</f>
        <v>849.315068493151</v>
      </c>
      <c r="AA516" s="159">
        <f>Y516+1</f>
        <v>45689</v>
      </c>
      <c r="AB516" s="159">
        <f>AA516+27</f>
        <v>45716</v>
      </c>
      <c r="AC516" s="163">
        <f>IFERROR(IF(($R516-AB516)&gt;=0,0,IF(($S516-AA516)&lt;0,0,IF(AND(($S516-AB516)&gt;0,(AA516-$R516)&gt;0),$V516/365*(AB516-AA516+1),IF(AND(($S516-AB516)&lt;=0,(AA516-$R516)&gt;0),$V516/365*($S516-AA516+1),$V516/365*(AB516-$R516+1))))),0)</f>
        <v>767.123287671233</v>
      </c>
      <c r="AD516" s="159">
        <f>AB516+1</f>
        <v>45717</v>
      </c>
      <c r="AE516" s="159">
        <f>AD516+30</f>
        <v>45747</v>
      </c>
      <c r="AF516" s="163">
        <f>IFERROR(IF(($R516-AE516)&gt;=0,0,IF(($S516-AD516)&lt;0,0,IF(AND(($S516-AE516)&gt;0,(AD516-$R516)&gt;0),$V516/365*(AE516-AD516+1),IF(AND(($S516-AE516)&lt;=0,(AD516-$R516)&gt;0),$V516/365*($S516-AD516+1),$V516/365*(AE516-$R516+1))))),0)</f>
        <v>849.315068493151</v>
      </c>
      <c r="AG516" s="159">
        <f>AE516+1</f>
        <v>45748</v>
      </c>
      <c r="AH516" s="159">
        <f>AG516+29</f>
        <v>45777</v>
      </c>
      <c r="AI516" s="163">
        <f>IFERROR(IF(($R516-AH516)&gt;=0,0,IF(($S516-AG516)&lt;0,0,IF(AND(($S516-AH516)&gt;0,(AG516-$R516)&gt;0),$V516/365*(AH516-AG516+1),IF(AND(($S516-AH516)&lt;=0,(AG516-$R516)&gt;0),$V516/365*($S516-AG516+1),$V516/365*(AH516-$R516+1))))),0)</f>
        <v>821.917808219178</v>
      </c>
      <c r="AJ516" s="159">
        <f>AH516+1</f>
        <v>45778</v>
      </c>
      <c r="AK516" s="159">
        <f>AJ516+30</f>
        <v>45808</v>
      </c>
      <c r="AL516" s="163">
        <f>IFERROR(IF(($R516-AK516)&gt;=0,0,IF(($S516-AJ516)&lt;0,0,IF(AND(($S516-AK516)&gt;0,(AJ516-$R516)&gt;0),$V516/365*(AK516-AJ516+1),IF(AND(($S516-AK516)&lt;=0,(AJ516-$R516)&gt;0),$V516/365*($S516-AJ516+1),$V516/365*(AK516-$R516+1))))),0)</f>
        <v>849.315068493151</v>
      </c>
      <c r="AM516" s="159">
        <f>AK516+1</f>
        <v>45809</v>
      </c>
      <c r="AN516" s="159">
        <f>AM516+29</f>
        <v>45838</v>
      </c>
      <c r="AO516" s="163">
        <f>IFERROR(IF(($R516-AN516)&gt;=0,0,IF(($S516-AM516)&lt;0,0,IF(AND(($S516-AN516)&gt;0,(AM516-$R516)&gt;0),$V516/365*(AN516-AM516+1),IF(AND(($S516-AN516)&lt;=0,(AM516-$R516)&gt;0),$V516/365*($S516-AM516+1),$V516/365*(AN516-$R516+1))))),0)</f>
        <v>821.917808219178</v>
      </c>
      <c r="AP516" s="159">
        <f>AN516+1</f>
        <v>45839</v>
      </c>
      <c r="AQ516" s="159">
        <f>AP516+30</f>
        <v>45869</v>
      </c>
      <c r="AR516" s="163">
        <f>IFERROR(IF(($R516-AQ516)&gt;=0,0,IF(($S516-AP516)&lt;0,0,IF(AND(($S516-AQ516)&gt;0,(AP516-$R516)&gt;0),$V516/365*(AQ516-AP516+1),IF(AND(($S516-AQ516)&lt;=0,(AP516-$R516)&gt;0),$V516/365*($S516-AP516+1),$V516/365*(AQ516-$R516+1))))),0)</f>
        <v>849.315068493151</v>
      </c>
      <c r="AS516" s="159">
        <f>AQ516+1</f>
        <v>45870</v>
      </c>
      <c r="AT516" s="159">
        <f>AS516+30</f>
        <v>45900</v>
      </c>
      <c r="AU516" s="163">
        <f>IFERROR(IF(($R516-AT516)&gt;=0,0,IF(($S516-AS516)&lt;0,0,IF(AND(($S516-AT516)&gt;0,(AS516-$R516)&gt;0),$V516/365*(AT516-AS516+1),IF(AND(($S516-AT516)&lt;=0,(AS516-$R516)&gt;0),$V516/365*($S516-AS516+1),$V516/365*(AT516-$R516+1))))),0)</f>
        <v>849.315068493151</v>
      </c>
      <c r="AV516" s="159">
        <f>AT516+1</f>
        <v>45901</v>
      </c>
      <c r="AW516" s="159">
        <f>AV516+29</f>
        <v>45930</v>
      </c>
      <c r="AX516" s="163">
        <f>IFERROR(IF(($R516-AW516)&gt;=0,0,IF(($S516-AV516)&lt;0,0,IF(AND(($S516-AW516)&gt;0,(AV516-$R516)&gt;0),$V516/365*(AW516-AV516+1),IF(AND(($S516-AW516)&lt;=0,(AV516-$R516)&gt;0),$V516/365*($S516-AV516+1),$V516/365*(AW516-$R516+1))))),0)</f>
        <v>821.917808219178</v>
      </c>
      <c r="AY516" s="159">
        <f>AW516+1</f>
        <v>45931</v>
      </c>
      <c r="AZ516" s="159">
        <f>AY516+30</f>
        <v>45961</v>
      </c>
      <c r="BA516" s="163">
        <f>IFERROR(IF(($R516-AZ516)&gt;=0,0,IF(($S516-AY516)&lt;0,0,IF(AND(($S516-AZ516)&gt;0,(AY516-$R516)&gt;0),$V516/365*(AZ516-AY516+1),IF(AND(($S516-AZ516)&lt;=0,(AY516-$R516)&gt;0),$V516/365*($S516-AY516+1),$V516/365*(AZ516-$R516+1))))),0)</f>
        <v>849.315068493151</v>
      </c>
      <c r="BB516" s="159">
        <f>AZ516+1</f>
        <v>45962</v>
      </c>
      <c r="BC516" s="159">
        <f>BB516+29</f>
        <v>45991</v>
      </c>
      <c r="BD516" s="163">
        <f>IFERROR(IF(($R516-BC516)&gt;=0,0,IF(($S516-BB516)&lt;0,0,IF(AND(($S516-BC516)&gt;0,(BB516-$R516)&gt;0),$V516/365*(BC516-BB516+1),IF(AND(($S516-BC516)&lt;=0,(BB516-$R516)&gt;0),$V516/365*($S516-BB516+1),$V516/365*(BC516-$R516+1))))),0)</f>
        <v>821.917808219178</v>
      </c>
      <c r="BE516" s="159">
        <f>BC516+1</f>
        <v>45992</v>
      </c>
      <c r="BF516" s="159">
        <f>BE516+30</f>
        <v>46022</v>
      </c>
      <c r="BG516" s="163">
        <f>IFERROR(IF(($R516-BF516)&gt;=0,0,IF(($S516-BE516)&lt;0,0,IF(AND(($S516-BF516)&gt;0,(BE516-$R516)&gt;0),$V516/365*(BF516-BE516+1),IF(AND(($S516-BF516)&lt;=0,(BE516-$R516)&gt;0),$V516/365*($S516-BE516+1),$V516/365*(BF516-$R516+1))))),0)</f>
        <v>849.315068493151</v>
      </c>
      <c r="BH516" s="159">
        <v>46023</v>
      </c>
      <c r="BI516" s="159">
        <f>BH516+30</f>
        <v>46053</v>
      </c>
      <c r="BJ516" s="163">
        <f>IFERROR(IF(($R516-BI516)&gt;=0,0,IF(($S516-BH516)&lt;0,0,IF(AND(($S516-BI516)&gt;0,(BH516-$R516)&gt;0),$V516/365*(BI516-BH516+1),IF(AND(($S516-BI516)&lt;=0,(BH516-$R516)&gt;0),$V516/365*($S516-BH516+1),$V516/365*(BI516-$R516+1))))),0)</f>
        <v>0</v>
      </c>
      <c r="BK516" s="159">
        <f>BI516+1</f>
        <v>46054</v>
      </c>
      <c r="BL516" s="159">
        <f>BK516+27</f>
        <v>46081</v>
      </c>
      <c r="BM516" s="163">
        <f>IFERROR(IF(($R516-BL516)&gt;=0,0,IF(($S516-BK516)&lt;0,0,IF(AND(($S516-BL516)&gt;0,(BK516-$R516)&gt;0),$V516/365*(BL516-BK516+1),IF(AND(($S516-BL516)&lt;=0,(BK516-$R516)&gt;0),$V516/365*($S516-BK516+1),$V516/365*(BL516-$R516+1))))),0)</f>
        <v>0</v>
      </c>
      <c r="BN516" s="159">
        <f>BL516+1</f>
        <v>46082</v>
      </c>
      <c r="BO516" s="159">
        <f>BN516+30</f>
        <v>46112</v>
      </c>
      <c r="BP516" s="163">
        <f>IFERROR(IF(($R516-BO516)&gt;=0,0,IF(($S516-BN516)&lt;0,0,IF(AND(($S516-BO516)&gt;0,(BN516-$R516)&gt;0),$V516/365*(BO516-BN516+1),IF(AND(($S516-BO516)&lt;=0,(BN516-$R516)&gt;0),$V516/365*($S516-BN516+1),$V516/365*(BO516-$R516+1))))),0)</f>
        <v>0</v>
      </c>
      <c r="BQ516" s="159">
        <f>BO516+1</f>
        <v>46113</v>
      </c>
      <c r="BR516" s="159">
        <f>BQ516+29</f>
        <v>46142</v>
      </c>
      <c r="BS516" s="163">
        <f>IFERROR(IF(($R516-BR516)&gt;=0,0,IF(($S516-BQ516)&lt;0,0,IF(AND(($S516-BR516)&gt;0,(BQ516-$R516)&gt;0),$V516/365*(BR516-BQ516+1),IF(AND(($S516-BR516)&lt;=0,(BQ516-$R516)&gt;0),$V516/365*($S516-BQ516+1),$V516/365*(BR516-$R516+1))))),0)</f>
        <v>0</v>
      </c>
      <c r="BT516" s="159">
        <f>BR516+1</f>
        <v>46143</v>
      </c>
      <c r="BU516" s="159">
        <f>BT516+30</f>
        <v>46173</v>
      </c>
      <c r="BV516" s="163">
        <f>IFERROR(IF(($R516-BU516)&gt;=0,0,IF(($S516-BT516)&lt;0,0,IF(AND(($S516-BU516)&gt;0,(BT516-$R516)&gt;0),$V516/365*(BU516-BT516+1),IF(AND(($S516-BU516)&lt;=0,(BT516-$R516)&gt;0),$V516/365*($S516-BT516+1),$V516/365*(BU516-$R516+1))))),0)</f>
        <v>0</v>
      </c>
      <c r="BW516" s="159">
        <f>BU516+1</f>
        <v>46174</v>
      </c>
      <c r="BX516" s="159">
        <f>BW516+29</f>
        <v>46203</v>
      </c>
      <c r="BY516" s="163">
        <f>IFERROR(IF(($R516-BX516)&gt;=0,0,IF(($S516-BW516)&lt;0,0,IF(AND(($S516-BX516)&gt;0,(BW516-$R516)&gt;0),$V516/365*(BX516-BW516+1),IF(AND(($S516-BX516)&lt;=0,(BW516-$R516)&gt;0),$V516/365*($S516-BW516+1),$V516/365*(BX516-$R516+1))))),0)</f>
        <v>0</v>
      </c>
      <c r="BZ516" s="159">
        <f>BX516+1</f>
        <v>46204</v>
      </c>
      <c r="CA516" s="159">
        <f>BZ516+30</f>
        <v>46234</v>
      </c>
      <c r="CB516" s="163">
        <f>IFERROR(IF(($R516-CA516)&gt;=0,0,IF(($S516-BZ516)&lt;0,0,IF(AND(($S516-CA516)&gt;0,(BZ516-$R516)&gt;0),$V516/365*(CA516-BZ516+1),IF(AND(($S516-CA516)&lt;=0,(BZ516-$R516)&gt;0),$V516/365*($S516-BZ516+1),$V516/365*(CA516-$R516+1))))),0)</f>
        <v>0</v>
      </c>
      <c r="CC516" s="159">
        <f>CA516+1</f>
        <v>46235</v>
      </c>
      <c r="CD516" s="159">
        <f>CC516+30</f>
        <v>46265</v>
      </c>
      <c r="CE516" s="163">
        <f>IFERROR(IF(($R516-CD516)&gt;=0,0,IF(($S516-CC516)&lt;0,0,IF(AND(($S516-CD516)&gt;0,(CC516-$R516)&gt;0),$V516/365*(CD516-CC516+1),IF(AND(($S516-CD516)&lt;=0,(CC516-$R516)&gt;0),$V516/365*($S516-CC516+1),$V516/365*(CD516-$R516+1))))),0)</f>
        <v>0</v>
      </c>
      <c r="CF516" s="159">
        <f>CD516+1</f>
        <v>46266</v>
      </c>
      <c r="CG516" s="159">
        <f>CF516+29</f>
        <v>46295</v>
      </c>
      <c r="CH516" s="163">
        <f>IFERROR(IF(($R516-CG516)&gt;=0,0,IF(($S516-CF516)&lt;0,0,IF(AND(($S516-CG516)&gt;0,(CF516-$R516)&gt;0),$V516/365*(CG516-CF516+1),IF(AND(($S516-CG516)&lt;=0,(CF516-$R516)&gt;0),$V516/365*($S516-CF516+1),$V516/365*(CG516-$R516+1))))),0)</f>
        <v>0</v>
      </c>
      <c r="CI516" s="159">
        <f>CG516+1</f>
        <v>46296</v>
      </c>
      <c r="CJ516" s="159">
        <f>CI516+30</f>
        <v>46326</v>
      </c>
      <c r="CK516" s="163">
        <f>IFERROR(IF(($R516-CJ516)&gt;=0,0,IF(($S516-CI516)&lt;0,0,IF(AND(($S516-CJ516)&gt;0,(CI516-$R516)&gt;0),$V516/365*(CJ516-CI516+1),IF(AND(($S516-CJ516)&lt;=0,(CI516-$R516)&gt;0),$V516/365*($S516-CI516+1),$V516/365*(CJ516-$R516+1))))),0)</f>
        <v>0</v>
      </c>
      <c r="CL516" s="159">
        <f>CJ516+1</f>
        <v>46327</v>
      </c>
      <c r="CM516" s="159">
        <f>CL516+29</f>
        <v>46356</v>
      </c>
      <c r="CN516" s="163">
        <f>IFERROR(IF(($R516-CM516)&gt;=0,0,IF(($S516-CL516)&lt;0,0,IF(AND(($S516-CM516)&gt;0,(CL516-$R516)&gt;0),$V516/365*(CM516-CL516+1),IF(AND(($S516-CM516)&lt;=0,(CL516-$R516)&gt;0),$V516/365*($S516-CL516+1),$V516/365*(CM516-$R516+1))))),0)</f>
        <v>0</v>
      </c>
      <c r="CO516" s="159">
        <f>CM516+1</f>
        <v>46357</v>
      </c>
      <c r="CP516" s="159">
        <f>CO516+30</f>
        <v>46387</v>
      </c>
      <c r="CQ516" s="163">
        <f>IFERROR(IF(($R516-CP516)&gt;=0,0,IF(($S516-CO516)&lt;0,0,IF(AND(($S516-CP516)&gt;0,(CO516-$R516)&gt;0),$V516/365*(CP516-CO516+1),IF(AND(($S516-CP516)&lt;=0,(CO516-$R516)&gt;0),$V516/365*($S516-CO516+1),$V516/365*(CP516-$R516+1))))),0)</f>
        <v>0</v>
      </c>
    </row>
    <row r="517" s="85" customFormat="1" ht="24" customHeight="1" outlineLevel="3" spans="1:95">
      <c r="A517" s="124"/>
      <c r="B517" s="125"/>
      <c r="C517" s="126"/>
      <c r="D517" s="124"/>
      <c r="E517" s="125"/>
      <c r="F517" s="125"/>
      <c r="G517" s="125"/>
      <c r="H517" s="127"/>
      <c r="I517" s="127"/>
      <c r="J517" s="127">
        <f>Z517+AC517+AF517+AI517+AL517+AO517+AR517+AU517+AX517+BA517+BD517+BG517</f>
        <v>6969.86301369863</v>
      </c>
      <c r="K517" s="127">
        <f>K516+1</f>
        <v>4</v>
      </c>
      <c r="L517" s="152" t="s">
        <v>2880</v>
      </c>
      <c r="M517" s="153" t="str">
        <f>IFERROR(VLOOKUP($L517,'2-2 引出数据_合同数据仓库'!$B$2:$BP$10000,3,FALSE),0)</f>
        <v>深圳金地中心屋面LOGO检测服务合同</v>
      </c>
      <c r="N517" s="127"/>
      <c r="O517" s="153">
        <f>IFERROR(VLOOKUP((LEFT(VLOOKUP($L517,'2-2 引出数据_合同数据仓库'!$B$2:$BP$10000,64,FALSE),15)&amp;(RIGHT(VLOOKUP($L517,'2-2 引出数据_合同数据仓库'!$B$2:$BP$10000,64,FALSE),4)+1)),'2-2 引出数据_合同数据仓库'!$B$2:$BP$10000,3,FALSE),0)</f>
        <v>0</v>
      </c>
      <c r="P517" s="127"/>
      <c r="Q517" s="127" t="str">
        <f>IFERROR(VLOOKUP($L517,'2-2 引出数据_合同数据仓库'!$B$2:$BP$10000,28,FALSE),0)</f>
        <v>2024-08-01</v>
      </c>
      <c r="R517" s="127" t="str">
        <f>IFERROR(VLOOKUP($L517,'2-2 引出数据_合同数据仓库'!$B$2:$BP$10000,29,FALSE),0)</f>
        <v>2024-08-01</v>
      </c>
      <c r="S517" s="127" t="str">
        <f>IFERROR(VLOOKUP($L517,'2-2 引出数据_合同数据仓库'!$B$2:$BP$10000,4,FALSE),0)</f>
        <v>2025-07-31</v>
      </c>
      <c r="T517" s="127"/>
      <c r="U517" s="127">
        <f>IFERROR(VLOOKUP($L517,'2-2 引出数据_合同数据仓库'!$B$2:$BP$10000,15,FALSE),0)</f>
        <v>12000</v>
      </c>
      <c r="V517" s="127">
        <f>U517/(S517-R517+1)*365</f>
        <v>12000</v>
      </c>
      <c r="W517" s="127"/>
      <c r="X517" s="159">
        <v>45658</v>
      </c>
      <c r="Y517" s="159">
        <f>X517+30</f>
        <v>45688</v>
      </c>
      <c r="Z517" s="163">
        <f>IFERROR(IF(($R517-Y517)&gt;=0,0,IF(($S517-X517)&lt;0,0,IF(AND(($S517-Y517)&gt;0,(X517-$R517)&gt;0),$V517/365*(Y517-X517+1),IF(AND(($S517-Y517)&lt;=0,(X517-$R517)&gt;0),$V517/365*($S517-X517+1),$V517/365*(Y517-$R517+1))))),0)</f>
        <v>1019.17808219178</v>
      </c>
      <c r="AA517" s="159">
        <f>Y517+1</f>
        <v>45689</v>
      </c>
      <c r="AB517" s="159">
        <f>AA517+27</f>
        <v>45716</v>
      </c>
      <c r="AC517" s="163">
        <f>IFERROR(IF(($R517-AB517)&gt;=0,0,IF(($S517-AA517)&lt;0,0,IF(AND(($S517-AB517)&gt;0,(AA517-$R517)&gt;0),$V517/365*(AB517-AA517+1),IF(AND(($S517-AB517)&lt;=0,(AA517-$R517)&gt;0),$V517/365*($S517-AA517+1),$V517/365*(AB517-$R517+1))))),0)</f>
        <v>920.54794520548</v>
      </c>
      <c r="AD517" s="159">
        <f>AB517+1</f>
        <v>45717</v>
      </c>
      <c r="AE517" s="159">
        <f>AD517+30</f>
        <v>45747</v>
      </c>
      <c r="AF517" s="163">
        <f>IFERROR(IF(($R517-AE517)&gt;=0,0,IF(($S517-AD517)&lt;0,0,IF(AND(($S517-AE517)&gt;0,(AD517-$R517)&gt;0),$V517/365*(AE517-AD517+1),IF(AND(($S517-AE517)&lt;=0,(AD517-$R517)&gt;0),$V517/365*($S517-AD517+1),$V517/365*(AE517-$R517+1))))),0)</f>
        <v>1019.17808219178</v>
      </c>
      <c r="AG517" s="159">
        <f>AE517+1</f>
        <v>45748</v>
      </c>
      <c r="AH517" s="159">
        <f>AG517+29</f>
        <v>45777</v>
      </c>
      <c r="AI517" s="163">
        <f>IFERROR(IF(($R517-AH517)&gt;=0,0,IF(($S517-AG517)&lt;0,0,IF(AND(($S517-AH517)&gt;0,(AG517-$R517)&gt;0),$V517/365*(AH517-AG517+1),IF(AND(($S517-AH517)&lt;=0,(AG517-$R517)&gt;0),$V517/365*($S517-AG517+1),$V517/365*(AH517-$R517+1))))),0)</f>
        <v>986.301369863014</v>
      </c>
      <c r="AJ517" s="159">
        <f>AH517+1</f>
        <v>45778</v>
      </c>
      <c r="AK517" s="159">
        <f>AJ517+30</f>
        <v>45808</v>
      </c>
      <c r="AL517" s="163">
        <f>IFERROR(IF(($R517-AK517)&gt;=0,0,IF(($S517-AJ517)&lt;0,0,IF(AND(($S517-AK517)&gt;0,(AJ517-$R517)&gt;0),$V517/365*(AK517-AJ517+1),IF(AND(($S517-AK517)&lt;=0,(AJ517-$R517)&gt;0),$V517/365*($S517-AJ517+1),$V517/365*(AK517-$R517+1))))),0)</f>
        <v>1019.17808219178</v>
      </c>
      <c r="AM517" s="159">
        <f>AK517+1</f>
        <v>45809</v>
      </c>
      <c r="AN517" s="159">
        <f>AM517+29</f>
        <v>45838</v>
      </c>
      <c r="AO517" s="163">
        <f>IFERROR(IF(($R517-AN517)&gt;=0,0,IF(($S517-AM517)&lt;0,0,IF(AND(($S517-AN517)&gt;0,(AM517-$R517)&gt;0),$V517/365*(AN517-AM517+1),IF(AND(($S517-AN517)&lt;=0,(AM517-$R517)&gt;0),$V517/365*($S517-AM517+1),$V517/365*(AN517-$R517+1))))),0)</f>
        <v>986.301369863014</v>
      </c>
      <c r="AP517" s="159">
        <f>AN517+1</f>
        <v>45839</v>
      </c>
      <c r="AQ517" s="159">
        <f>AP517+30</f>
        <v>45869</v>
      </c>
      <c r="AR517" s="163">
        <f>IFERROR(IF(($R517-AQ517)&gt;=0,0,IF(($S517-AP517)&lt;0,0,IF(AND(($S517-AQ517)&gt;0,(AP517-$R517)&gt;0),$V517/365*(AQ517-AP517+1),IF(AND(($S517-AQ517)&lt;=0,(AP517-$R517)&gt;0),$V517/365*($S517-AP517+1),$V517/365*(AQ517-$R517+1))))),0)</f>
        <v>1019.17808219178</v>
      </c>
      <c r="AS517" s="159">
        <f>AQ517+1</f>
        <v>45870</v>
      </c>
      <c r="AT517" s="159">
        <f>AS517+30</f>
        <v>45900</v>
      </c>
      <c r="AU517" s="163">
        <f>IFERROR(IF(($R517-AT517)&gt;=0,0,IF(($S517-AS517)&lt;0,0,IF(AND(($S517-AT517)&gt;0,(AS517-$R517)&gt;0),$V517/365*(AT517-AS517+1),IF(AND(($S517-AT517)&lt;=0,(AS517-$R517)&gt;0),$V517/365*($S517-AS517+1),$V517/365*(AT517-$R517+1))))),0)</f>
        <v>0</v>
      </c>
      <c r="AV517" s="159">
        <f>AT517+1</f>
        <v>45901</v>
      </c>
      <c r="AW517" s="159">
        <f>AV517+29</f>
        <v>45930</v>
      </c>
      <c r="AX517" s="163">
        <f>IFERROR(IF(($R517-AW517)&gt;=0,0,IF(($S517-AV517)&lt;0,0,IF(AND(($S517-AW517)&gt;0,(AV517-$R517)&gt;0),$V517/365*(AW517-AV517+1),IF(AND(($S517-AW517)&lt;=0,(AV517-$R517)&gt;0),$V517/365*($S517-AV517+1),$V517/365*(AW517-$R517+1))))),0)</f>
        <v>0</v>
      </c>
      <c r="AY517" s="159">
        <f>AW517+1</f>
        <v>45931</v>
      </c>
      <c r="AZ517" s="159">
        <f>AY517+30</f>
        <v>45961</v>
      </c>
      <c r="BA517" s="163">
        <f>IFERROR(IF(($R517-AZ517)&gt;=0,0,IF(($S517-AY517)&lt;0,0,IF(AND(($S517-AZ517)&gt;0,(AY517-$R517)&gt;0),$V517/365*(AZ517-AY517+1),IF(AND(($S517-AZ517)&lt;=0,(AY517-$R517)&gt;0),$V517/365*($S517-AY517+1),$V517/365*(AZ517-$R517+1))))),0)</f>
        <v>0</v>
      </c>
      <c r="BB517" s="159">
        <f>AZ517+1</f>
        <v>45962</v>
      </c>
      <c r="BC517" s="159">
        <f>BB517+29</f>
        <v>45991</v>
      </c>
      <c r="BD517" s="163">
        <f>IFERROR(IF(($R517-BC517)&gt;=0,0,IF(($S517-BB517)&lt;0,0,IF(AND(($S517-BC517)&gt;0,(BB517-$R517)&gt;0),$V517/365*(BC517-BB517+1),IF(AND(($S517-BC517)&lt;=0,(BB517-$R517)&gt;0),$V517/365*($S517-BB517+1),$V517/365*(BC517-$R517+1))))),0)</f>
        <v>0</v>
      </c>
      <c r="BE517" s="159">
        <f>BC517+1</f>
        <v>45992</v>
      </c>
      <c r="BF517" s="159">
        <f>BE517+30</f>
        <v>46022</v>
      </c>
      <c r="BG517" s="163">
        <f>IFERROR(IF(($R517-BF517)&gt;=0,0,IF(($S517-BE517)&lt;0,0,IF(AND(($S517-BF517)&gt;0,(BE517-$R517)&gt;0),$V517/365*(BF517-BE517+1),IF(AND(($S517-BF517)&lt;=0,(BE517-$R517)&gt;0),$V517/365*($S517-BE517+1),$V517/365*(BF517-$R517+1))))),0)</f>
        <v>0</v>
      </c>
      <c r="BH517" s="159">
        <v>46023</v>
      </c>
      <c r="BI517" s="159">
        <f>BH517+30</f>
        <v>46053</v>
      </c>
      <c r="BJ517" s="163">
        <f>IFERROR(IF(($R517-BI517)&gt;=0,0,IF(($S517-BH517)&lt;0,0,IF(AND(($S517-BI517)&gt;0,(BH517-$R517)&gt;0),$V517/365*(BI517-BH517+1),IF(AND(($S517-BI517)&lt;=0,(BH517-$R517)&gt;0),$V517/365*($S517-BH517+1),$V517/365*(BI517-$R517+1))))),0)</f>
        <v>0</v>
      </c>
      <c r="BK517" s="159">
        <f>BI517+1</f>
        <v>46054</v>
      </c>
      <c r="BL517" s="159">
        <f>BK517+27</f>
        <v>46081</v>
      </c>
      <c r="BM517" s="163">
        <f>IFERROR(IF(($R517-BL517)&gt;=0,0,IF(($S517-BK517)&lt;0,0,IF(AND(($S517-BL517)&gt;0,(BK517-$R517)&gt;0),$V517/365*(BL517-BK517+1),IF(AND(($S517-BL517)&lt;=0,(BK517-$R517)&gt;0),$V517/365*($S517-BK517+1),$V517/365*(BL517-$R517+1))))),0)</f>
        <v>0</v>
      </c>
      <c r="BN517" s="159">
        <f>BL517+1</f>
        <v>46082</v>
      </c>
      <c r="BO517" s="159">
        <f>BN517+30</f>
        <v>46112</v>
      </c>
      <c r="BP517" s="163">
        <f>IFERROR(IF(($R517-BO517)&gt;=0,0,IF(($S517-BN517)&lt;0,0,IF(AND(($S517-BO517)&gt;0,(BN517-$R517)&gt;0),$V517/365*(BO517-BN517+1),IF(AND(($S517-BO517)&lt;=0,(BN517-$R517)&gt;0),$V517/365*($S517-BN517+1),$V517/365*(BO517-$R517+1))))),0)</f>
        <v>0</v>
      </c>
      <c r="BQ517" s="159">
        <f>BO517+1</f>
        <v>46113</v>
      </c>
      <c r="BR517" s="159">
        <f>BQ517+29</f>
        <v>46142</v>
      </c>
      <c r="BS517" s="163">
        <f>IFERROR(IF(($R517-BR517)&gt;=0,0,IF(($S517-BQ517)&lt;0,0,IF(AND(($S517-BR517)&gt;0,(BQ517-$R517)&gt;0),$V517/365*(BR517-BQ517+1),IF(AND(($S517-BR517)&lt;=0,(BQ517-$R517)&gt;0),$V517/365*($S517-BQ517+1),$V517/365*(BR517-$R517+1))))),0)</f>
        <v>0</v>
      </c>
      <c r="BT517" s="159">
        <f>BR517+1</f>
        <v>46143</v>
      </c>
      <c r="BU517" s="159">
        <f>BT517+30</f>
        <v>46173</v>
      </c>
      <c r="BV517" s="163">
        <f>IFERROR(IF(($R517-BU517)&gt;=0,0,IF(($S517-BT517)&lt;0,0,IF(AND(($S517-BU517)&gt;0,(BT517-$R517)&gt;0),$V517/365*(BU517-BT517+1),IF(AND(($S517-BU517)&lt;=0,(BT517-$R517)&gt;0),$V517/365*($S517-BT517+1),$V517/365*(BU517-$R517+1))))),0)</f>
        <v>0</v>
      </c>
      <c r="BW517" s="159">
        <f>BU517+1</f>
        <v>46174</v>
      </c>
      <c r="BX517" s="159">
        <f>BW517+29</f>
        <v>46203</v>
      </c>
      <c r="BY517" s="163">
        <f>IFERROR(IF(($R517-BX517)&gt;=0,0,IF(($S517-BW517)&lt;0,0,IF(AND(($S517-BX517)&gt;0,(BW517-$R517)&gt;0),$V517/365*(BX517-BW517+1),IF(AND(($S517-BX517)&lt;=0,(BW517-$R517)&gt;0),$V517/365*($S517-BW517+1),$V517/365*(BX517-$R517+1))))),0)</f>
        <v>0</v>
      </c>
      <c r="BZ517" s="159">
        <f>BX517+1</f>
        <v>46204</v>
      </c>
      <c r="CA517" s="159">
        <f>BZ517+30</f>
        <v>46234</v>
      </c>
      <c r="CB517" s="163">
        <f>IFERROR(IF(($R517-CA517)&gt;=0,0,IF(($S517-BZ517)&lt;0,0,IF(AND(($S517-CA517)&gt;0,(BZ517-$R517)&gt;0),$V517/365*(CA517-BZ517+1),IF(AND(($S517-CA517)&lt;=0,(BZ517-$R517)&gt;0),$V517/365*($S517-BZ517+1),$V517/365*(CA517-$R517+1))))),0)</f>
        <v>0</v>
      </c>
      <c r="CC517" s="159">
        <f>CA517+1</f>
        <v>46235</v>
      </c>
      <c r="CD517" s="159">
        <f>CC517+30</f>
        <v>46265</v>
      </c>
      <c r="CE517" s="163">
        <f>IFERROR(IF(($R517-CD517)&gt;=0,0,IF(($S517-CC517)&lt;0,0,IF(AND(($S517-CD517)&gt;0,(CC517-$R517)&gt;0),$V517/365*(CD517-CC517+1),IF(AND(($S517-CD517)&lt;=0,(CC517-$R517)&gt;0),$V517/365*($S517-CC517+1),$V517/365*(CD517-$R517+1))))),0)</f>
        <v>0</v>
      </c>
      <c r="CF517" s="159">
        <f>CD517+1</f>
        <v>46266</v>
      </c>
      <c r="CG517" s="159">
        <f>CF517+29</f>
        <v>46295</v>
      </c>
      <c r="CH517" s="163">
        <f>IFERROR(IF(($R517-CG517)&gt;=0,0,IF(($S517-CF517)&lt;0,0,IF(AND(($S517-CG517)&gt;0,(CF517-$R517)&gt;0),$V517/365*(CG517-CF517+1),IF(AND(($S517-CG517)&lt;=0,(CF517-$R517)&gt;0),$V517/365*($S517-CF517+1),$V517/365*(CG517-$R517+1))))),0)</f>
        <v>0</v>
      </c>
      <c r="CI517" s="159">
        <f>CG517+1</f>
        <v>46296</v>
      </c>
      <c r="CJ517" s="159">
        <f>CI517+30</f>
        <v>46326</v>
      </c>
      <c r="CK517" s="163">
        <f>IFERROR(IF(($R517-CJ517)&gt;=0,0,IF(($S517-CI517)&lt;0,0,IF(AND(($S517-CJ517)&gt;0,(CI517-$R517)&gt;0),$V517/365*(CJ517-CI517+1),IF(AND(($S517-CJ517)&lt;=0,(CI517-$R517)&gt;0),$V517/365*($S517-CI517+1),$V517/365*(CJ517-$R517+1))))),0)</f>
        <v>0</v>
      </c>
      <c r="CL517" s="159">
        <f>CJ517+1</f>
        <v>46327</v>
      </c>
      <c r="CM517" s="159">
        <f>CL517+29</f>
        <v>46356</v>
      </c>
      <c r="CN517" s="163">
        <f>IFERROR(IF(($R517-CM517)&gt;=0,0,IF(($S517-CL517)&lt;0,0,IF(AND(($S517-CM517)&gt;0,(CL517-$R517)&gt;0),$V517/365*(CM517-CL517+1),IF(AND(($S517-CM517)&lt;=0,(CL517-$R517)&gt;0),$V517/365*($S517-CL517+1),$V517/365*(CM517-$R517+1))))),0)</f>
        <v>0</v>
      </c>
      <c r="CO517" s="159">
        <f>CM517+1</f>
        <v>46357</v>
      </c>
      <c r="CP517" s="159">
        <f>CO517+30</f>
        <v>46387</v>
      </c>
      <c r="CQ517" s="163">
        <f>IFERROR(IF(($R517-CP517)&gt;=0,0,IF(($S517-CO517)&lt;0,0,IF(AND(($S517-CP517)&gt;0,(CO517-$R517)&gt;0),$V517/365*(CP517-CO517+1),IF(AND(($S517-CP517)&lt;=0,(CO517-$R517)&gt;0),$V517/365*($S517-CO517+1),$V517/365*(CP517-$R517+1))))),0)</f>
        <v>0</v>
      </c>
    </row>
    <row r="518" s="85" customFormat="1" ht="24" customHeight="1" outlineLevel="4" spans="1:95">
      <c r="A518" s="128" t="s">
        <v>2815</v>
      </c>
      <c r="B518" s="129"/>
      <c r="C518" s="129"/>
      <c r="D518" s="129"/>
      <c r="E518" s="129"/>
      <c r="F518" s="129"/>
      <c r="G518" s="130"/>
      <c r="H518" s="131"/>
      <c r="I518" s="131"/>
      <c r="J518" s="131"/>
      <c r="K518" s="131"/>
      <c r="L518" s="154"/>
      <c r="M518" s="154"/>
      <c r="N518" s="131"/>
      <c r="O518" s="154"/>
      <c r="P518" s="131"/>
      <c r="Q518" s="131"/>
      <c r="R518" s="131"/>
      <c r="S518" s="131"/>
      <c r="T518" s="131"/>
      <c r="U518" s="131"/>
      <c r="V518" s="131"/>
      <c r="W518" s="131"/>
      <c r="X518" s="131"/>
      <c r="Y518" s="131"/>
      <c r="Z518" s="131"/>
      <c r="AA518" s="131"/>
      <c r="AB518" s="131"/>
      <c r="AC518" s="131"/>
      <c r="AD518" s="131"/>
      <c r="AE518" s="131"/>
      <c r="AF518" s="131"/>
      <c r="AG518" s="131"/>
      <c r="AH518" s="131"/>
      <c r="AI518" s="131"/>
      <c r="AJ518" s="131"/>
      <c r="AK518" s="131"/>
      <c r="AL518" s="131"/>
      <c r="AM518" s="131"/>
      <c r="AN518" s="131"/>
      <c r="AO518" s="131"/>
      <c r="AP518" s="131"/>
      <c r="AQ518" s="131"/>
      <c r="AR518" s="131"/>
      <c r="AS518" s="131"/>
      <c r="AT518" s="131"/>
      <c r="AU518" s="131"/>
      <c r="AV518" s="131"/>
      <c r="AW518" s="131"/>
      <c r="AX518" s="131"/>
      <c r="AY518" s="131"/>
      <c r="AZ518" s="131"/>
      <c r="BA518" s="131"/>
      <c r="BB518" s="131"/>
      <c r="BC518" s="131"/>
      <c r="BD518" s="131"/>
      <c r="BE518" s="131"/>
      <c r="BF518" s="131"/>
      <c r="BG518" s="131"/>
      <c r="BH518" s="131"/>
      <c r="BI518" s="131"/>
      <c r="BJ518" s="131"/>
      <c r="BK518" s="131"/>
      <c r="BL518" s="131"/>
      <c r="BM518" s="131"/>
      <c r="BN518" s="131"/>
      <c r="BO518" s="131"/>
      <c r="BP518" s="131"/>
      <c r="BQ518" s="131"/>
      <c r="BR518" s="131"/>
      <c r="BS518" s="131"/>
      <c r="BT518" s="131"/>
      <c r="BU518" s="131"/>
      <c r="BV518" s="131"/>
      <c r="BW518" s="131"/>
      <c r="BX518" s="131"/>
      <c r="BY518" s="131"/>
      <c r="BZ518" s="131"/>
      <c r="CA518" s="131"/>
      <c r="CB518" s="131"/>
      <c r="CC518" s="131"/>
      <c r="CD518" s="131"/>
      <c r="CE518" s="131"/>
      <c r="CF518" s="131"/>
      <c r="CG518" s="131"/>
      <c r="CH518" s="131"/>
      <c r="CI518" s="131"/>
      <c r="CJ518" s="131"/>
      <c r="CK518" s="131"/>
      <c r="CL518" s="131"/>
      <c r="CM518" s="131"/>
      <c r="CN518" s="131"/>
      <c r="CO518" s="131"/>
      <c r="CP518" s="131"/>
      <c r="CQ518" s="131"/>
    </row>
    <row r="519" ht="24" customHeight="1" spans="1:95">
      <c r="A519" s="110"/>
      <c r="B519" s="111" t="s">
        <v>788</v>
      </c>
      <c r="C519" s="112">
        <v>1.2</v>
      </c>
      <c r="D519" s="110" t="s">
        <v>9</v>
      </c>
      <c r="E519" s="111"/>
      <c r="F519" s="111"/>
      <c r="G519" s="111"/>
      <c r="H519" s="169">
        <f t="shared" ref="H519:H524" si="309">X519+AA519+AD519+AG519+AJ519+AM519+AP519+AS519+AV519+AY519+BB519+BE519</f>
        <v>418585.769911505</v>
      </c>
      <c r="I519" s="169">
        <f t="shared" ref="I519:I524" si="310">Y519+AB519+AE519+AH519+AK519+AN519+AQ519+AT519+AW519+AZ519+BC519+BF519</f>
        <v>241359.309911505</v>
      </c>
      <c r="J519" s="169">
        <f t="shared" ref="J519:J524" si="311">Z519+AC519+AF519+AI519+AL519+AO519+AR519+AU519+AX519+BA519+BD519+BG519</f>
        <v>177226.46</v>
      </c>
      <c r="K519" s="169"/>
      <c r="L519" s="170"/>
      <c r="M519" s="170"/>
      <c r="N519" s="169"/>
      <c r="O519" s="170"/>
      <c r="P519" s="169"/>
      <c r="Q519" s="169"/>
      <c r="R519" s="169"/>
      <c r="S519" s="169"/>
      <c r="T519" s="169"/>
      <c r="U519" s="169"/>
      <c r="V519" s="169"/>
      <c r="W519" s="169"/>
      <c r="X519" s="169">
        <f>VLOOKUP($C519,'1 预算编制表单'!$C:$BJ,27,FALSE)</f>
        <v>34882.1474926254</v>
      </c>
      <c r="Y519" s="169">
        <f>Y520+Y527+Y531+Y535+Y538+Y542</f>
        <v>11736.1474926254</v>
      </c>
      <c r="Z519" s="169">
        <f>Z520+Z527+Z531+Z535+Z538+Z542</f>
        <v>23146</v>
      </c>
      <c r="AA519" s="169">
        <f>VLOOKUP($C519,'1 预算编制表单'!$C:$BJ,30,FALSE)</f>
        <v>34882.1474926254</v>
      </c>
      <c r="AB519" s="169">
        <f>AB520+AB527+AB531+AB535+AB538+AB542</f>
        <v>20888.5974926254</v>
      </c>
      <c r="AC519" s="169">
        <f>AC520+AC527+AC531+AC535+AC538+AC542</f>
        <v>13993.55</v>
      </c>
      <c r="AD519" s="169">
        <f>VLOOKUP($C519,'1 预算编制表单'!$C:$BJ,33,FALSE)</f>
        <v>34882.1474926254</v>
      </c>
      <c r="AE519" s="169">
        <f>AE520+AE527+AE531+AE535+AE538+AE542</f>
        <v>24615.9974926254</v>
      </c>
      <c r="AF519" s="169">
        <f>AF520+AF527+AF531+AF535+AF538+AF542</f>
        <v>10266.15</v>
      </c>
      <c r="AG519" s="169">
        <f>VLOOKUP($C519,'1 预算编制表单'!$C:$BJ,36,FALSE)</f>
        <v>34882.1474926254</v>
      </c>
      <c r="AH519" s="169">
        <f>AH520+AH527+AH531+AH535+AH538+AH542</f>
        <v>13483.2874926254</v>
      </c>
      <c r="AI519" s="169">
        <f>AI520+AI527+AI531+AI535+AI538+AI542</f>
        <v>21398.86</v>
      </c>
      <c r="AJ519" s="169">
        <f>VLOOKUP($C519,'1 预算编制表单'!$C:$BJ,39,FALSE)</f>
        <v>34882.1474926254</v>
      </c>
      <c r="AK519" s="169">
        <f>AK520+AK527+AK531+AK535+AK538+AK542</f>
        <v>27248.2574926254</v>
      </c>
      <c r="AL519" s="169">
        <f>AL520+AL527+AL531+AL535+AL538+AL542</f>
        <v>7633.89</v>
      </c>
      <c r="AM519" s="169">
        <f>VLOOKUP($C519,'1 预算编制表单'!$C:$BJ,42,FALSE)</f>
        <v>34882.1474926254</v>
      </c>
      <c r="AN519" s="169">
        <f>AN520+AN527+AN531+AN535+AN538+AN542</f>
        <v>-34746.1325073746</v>
      </c>
      <c r="AO519" s="169">
        <f>AO520+AO527+AO531+AO535+AO538+AO542</f>
        <v>69628.28</v>
      </c>
      <c r="AP519" s="169">
        <f>VLOOKUP($C519,'1 预算编制表单'!$C:$BJ,45,FALSE)</f>
        <v>34882.1474926254</v>
      </c>
      <c r="AQ519" s="169">
        <f>AQ520+AQ527+AQ531+AQ535+AQ538+AQ542</f>
        <v>15680.0574926254</v>
      </c>
      <c r="AR519" s="169">
        <f>AR520+AR527+AR531+AR535+AR538+AR542</f>
        <v>19202.09</v>
      </c>
      <c r="AS519" s="169">
        <f>VLOOKUP($C519,'1 预算编制表单'!$C:$BJ,48,FALSE)</f>
        <v>34882.1474926254</v>
      </c>
      <c r="AT519" s="169">
        <f>AT520+AT527+AT531+AT535+AT538+AT542</f>
        <v>22924.5074926254</v>
      </c>
      <c r="AU519" s="169">
        <f>AU520+AU527+AU531+AU535+AU538+AU542</f>
        <v>11957.64</v>
      </c>
      <c r="AV519" s="169">
        <f>VLOOKUP($C519,'1 预算编制表单'!$C:$BJ,51,FALSE)</f>
        <v>34882.1474926254</v>
      </c>
      <c r="AW519" s="169">
        <f>AW520+AW527+AW531+AW535+AW538+AW542</f>
        <v>34882.1474926254</v>
      </c>
      <c r="AX519" s="169">
        <f>AX520+AX527+AX531+AX535+AX538+AX542</f>
        <v>0</v>
      </c>
      <c r="AY519" s="169">
        <f>VLOOKUP($C519,'1 预算编制表单'!$C:$BJ,54,FALSE)</f>
        <v>34882.1474926254</v>
      </c>
      <c r="AZ519" s="169">
        <f>AZ520+AZ527+AZ531+AZ535+AZ538+AZ542</f>
        <v>34882.1474926254</v>
      </c>
      <c r="BA519" s="169">
        <f>BA520+BA527+BA531+BA535+BA538+BA542</f>
        <v>0</v>
      </c>
      <c r="BB519" s="169">
        <f>VLOOKUP($C519,'1 预算编制表单'!$C:$BJ,57,FALSE)</f>
        <v>34882.1474926254</v>
      </c>
      <c r="BC519" s="169">
        <f>BC520+BC527+BC531+BC535+BC538+BC542</f>
        <v>34882.1474926254</v>
      </c>
      <c r="BD519" s="169">
        <f>BD520+BD527+BD531+BD535+BD538+BD542</f>
        <v>0</v>
      </c>
      <c r="BE519" s="169">
        <f>VLOOKUP($C519,'1 预算编制表单'!$C:$BJ,60,FALSE)</f>
        <v>34882.1474926254</v>
      </c>
      <c r="BF519" s="169">
        <f>BF520+BF527+BF531+BF535+BF538+BF542</f>
        <v>34882.1474926254</v>
      </c>
      <c r="BG519" s="169">
        <f>BG520+BG527+BG531+BG535+BG538+BG542</f>
        <v>0</v>
      </c>
      <c r="BH519" s="169">
        <f>VLOOKUP($C519,'1 预算编制表单'!$C:$BJ,27,FALSE)</f>
        <v>34882.1474926254</v>
      </c>
      <c r="BI519" s="169">
        <f>BI520+BI527+BI531+BI535+BI538+BI542</f>
        <v>34882.1474926254</v>
      </c>
      <c r="BJ519" s="169">
        <f>BJ520+BJ527+BJ531+BJ535+BJ538+BJ542</f>
        <v>0</v>
      </c>
      <c r="BK519" s="169">
        <f>VLOOKUP($C519,'1 预算编制表单'!$C:$BJ,30,FALSE)</f>
        <v>34882.1474926254</v>
      </c>
      <c r="BL519" s="169">
        <f>BL520+BL527+BL531+BL535+BL538+BL542</f>
        <v>34882.1474926254</v>
      </c>
      <c r="BM519" s="169">
        <f>BM520+BM527+BM531+BM535+BM538+BM542</f>
        <v>0</v>
      </c>
      <c r="BN519" s="169">
        <f>VLOOKUP($C519,'1 预算编制表单'!$C:$BJ,33,FALSE)</f>
        <v>34882.1474926254</v>
      </c>
      <c r="BO519" s="169">
        <f>BO520+BO527+BO531+BO535+BO538+BO542</f>
        <v>34882.1474926254</v>
      </c>
      <c r="BP519" s="169">
        <f>BP520+BP527+BP531+BP535+BP538+BP542</f>
        <v>0</v>
      </c>
      <c r="BQ519" s="169">
        <f>VLOOKUP($C519,'1 预算编制表单'!$C:$BJ,36,FALSE)</f>
        <v>34882.1474926254</v>
      </c>
      <c r="BR519" s="169">
        <f>BR520+BR527+BR531+BR535+BR538+BR542</f>
        <v>34882.1474926254</v>
      </c>
      <c r="BS519" s="169">
        <f>BS520+BS527+BS531+BS535+BS538+BS542</f>
        <v>0</v>
      </c>
      <c r="BT519" s="169">
        <f>VLOOKUP($C519,'1 预算编制表单'!$C:$BJ,39,FALSE)</f>
        <v>34882.1474926254</v>
      </c>
      <c r="BU519" s="169">
        <f>BU520+BU527+BU531+BU535+BU538+BU542</f>
        <v>34882.1474926254</v>
      </c>
      <c r="BV519" s="169">
        <f>BV520+BV527+BV531+BV535+BV538+BV542</f>
        <v>0</v>
      </c>
      <c r="BW519" s="169">
        <f>VLOOKUP($C519,'1 预算编制表单'!$C:$BJ,42,FALSE)</f>
        <v>34882.1474926254</v>
      </c>
      <c r="BX519" s="169">
        <f>BX520+BX527+BX531+BX535+BX538+BX542</f>
        <v>34882.1474926254</v>
      </c>
      <c r="BY519" s="169">
        <f>BY520+BY527+BY531+BY535+BY538+BY542</f>
        <v>0</v>
      </c>
      <c r="BZ519" s="169">
        <f>VLOOKUP($C519,'1 预算编制表单'!$C:$BJ,45,FALSE)</f>
        <v>34882.1474926254</v>
      </c>
      <c r="CA519" s="169">
        <f>CA520+CA527+CA531+CA535+CA538+CA542</f>
        <v>34882.1474926254</v>
      </c>
      <c r="CB519" s="169">
        <f>CB520+CB527+CB531+CB535+CB538+CB542</f>
        <v>0</v>
      </c>
      <c r="CC519" s="169">
        <f>VLOOKUP($C519,'1 预算编制表单'!$C:$BJ,48,FALSE)</f>
        <v>34882.1474926254</v>
      </c>
      <c r="CD519" s="169">
        <f>CD520+CD527+CD531+CD535+CD538+CD542</f>
        <v>34882.1474926254</v>
      </c>
      <c r="CE519" s="169">
        <f>CE520+CE527+CE531+CE535+CE538+CE542</f>
        <v>0</v>
      </c>
      <c r="CF519" s="169">
        <f>VLOOKUP($C519,'1 预算编制表单'!$C:$BJ,51,FALSE)</f>
        <v>34882.1474926254</v>
      </c>
      <c r="CG519" s="169">
        <f>CG520+CG527+CG531+CG535+CG538+CG542</f>
        <v>34882.1474926254</v>
      </c>
      <c r="CH519" s="169">
        <f>CH520+CH527+CH531+CH535+CH538+CH542</f>
        <v>0</v>
      </c>
      <c r="CI519" s="169">
        <f>VLOOKUP($C519,'1 预算编制表单'!$C:$BJ,54,FALSE)</f>
        <v>34882.1474926254</v>
      </c>
      <c r="CJ519" s="169">
        <f>CJ520+CJ527+CJ531+CJ535+CJ538+CJ542</f>
        <v>34882.1474926254</v>
      </c>
      <c r="CK519" s="169">
        <f>CK520+CK527+CK531+CK535+CK538+CK542</f>
        <v>0</v>
      </c>
      <c r="CL519" s="169">
        <f>VLOOKUP($C519,'1 预算编制表单'!$C:$BJ,57,FALSE)</f>
        <v>34882.1474926254</v>
      </c>
      <c r="CM519" s="169">
        <f>CM520+CM527+CM531+CM535+CM538+CM542</f>
        <v>34882.1474926254</v>
      </c>
      <c r="CN519" s="169">
        <f>CN520+CN527+CN531+CN535+CN538+CN542</f>
        <v>0</v>
      </c>
      <c r="CO519" s="169">
        <f>VLOOKUP($C519,'1 预算编制表单'!$C:$BJ,60,FALSE)</f>
        <v>34882.1474926254</v>
      </c>
      <c r="CP519" s="169">
        <f>CP520+CP527+CP531+CP535+CP538+CP542</f>
        <v>34882.1474926254</v>
      </c>
      <c r="CQ519" s="169">
        <f>CQ520+CQ527+CQ531+CQ535+CQ538+CQ542</f>
        <v>0</v>
      </c>
    </row>
    <row r="520" ht="24" customHeight="1" outlineLevel="1" spans="1:95">
      <c r="A520" s="22"/>
      <c r="B520" s="114" t="s">
        <v>788</v>
      </c>
      <c r="C520" s="115" t="s">
        <v>1620</v>
      </c>
      <c r="D520" s="22" t="s">
        <v>1621</v>
      </c>
      <c r="E520" s="114"/>
      <c r="F520" s="114"/>
      <c r="G520" s="114"/>
      <c r="H520" s="116">
        <f t="shared" si="309"/>
        <v>418585.769911505</v>
      </c>
      <c r="I520" s="116">
        <f t="shared" si="310"/>
        <v>386545.409911505</v>
      </c>
      <c r="J520" s="116">
        <f t="shared" si="311"/>
        <v>32040.36</v>
      </c>
      <c r="K520" s="116"/>
      <c r="L520" s="149"/>
      <c r="M520" s="149"/>
      <c r="N520" s="116"/>
      <c r="O520" s="149"/>
      <c r="P520" s="116"/>
      <c r="Q520" s="116"/>
      <c r="R520" s="116"/>
      <c r="S520" s="116"/>
      <c r="T520" s="116"/>
      <c r="U520" s="116"/>
      <c r="V520" s="116"/>
      <c r="W520" s="116"/>
      <c r="X520" s="116">
        <f>VLOOKUP($C520,'1 预算编制表单'!$C:$BJ,27,FALSE)</f>
        <v>34882.1474926254</v>
      </c>
      <c r="Y520" s="116">
        <f>X520-Z520</f>
        <v>11736.1474926254</v>
      </c>
      <c r="Z520" s="116">
        <f>Z521+Z522+Z523+Z524</f>
        <v>23146</v>
      </c>
      <c r="AA520" s="116">
        <f>VLOOKUP($C520,'1 预算编制表单'!$C:$BJ,30,FALSE)</f>
        <v>34882.1474926254</v>
      </c>
      <c r="AB520" s="116">
        <f>AA520-AC520</f>
        <v>34882.1474926254</v>
      </c>
      <c r="AC520" s="116">
        <f>AC521+AC522+AC523+AC524</f>
        <v>0</v>
      </c>
      <c r="AD520" s="116">
        <f>VLOOKUP($C520,'1 预算编制表单'!$C:$BJ,33,FALSE)</f>
        <v>34882.1474926254</v>
      </c>
      <c r="AE520" s="116">
        <f>AD520-AF520</f>
        <v>31492.1474926254</v>
      </c>
      <c r="AF520" s="116">
        <f>AF521+AF522+AF523+AF524</f>
        <v>3390</v>
      </c>
      <c r="AG520" s="116">
        <f>VLOOKUP($C520,'1 预算编制表单'!$C:$BJ,36,FALSE)</f>
        <v>34882.1474926254</v>
      </c>
      <c r="AH520" s="116">
        <f>AG520-AI520</f>
        <v>34882.1474926254</v>
      </c>
      <c r="AI520" s="116">
        <f>AI521+AI522+AI523+AI524</f>
        <v>0</v>
      </c>
      <c r="AJ520" s="116">
        <f>VLOOKUP($C520,'1 预算编制表单'!$C:$BJ,39,FALSE)</f>
        <v>34882.1474926254</v>
      </c>
      <c r="AK520" s="116">
        <f>AJ520-AL520</f>
        <v>34339.7474926254</v>
      </c>
      <c r="AL520" s="116">
        <f>AL521+AL522+AL523+AL524</f>
        <v>542.4</v>
      </c>
      <c r="AM520" s="116">
        <f>VLOOKUP($C520,'1 预算编制表单'!$C:$BJ,42,FALSE)</f>
        <v>34882.1474926254</v>
      </c>
      <c r="AN520" s="116">
        <f>AM520-AO520</f>
        <v>32921.5974926254</v>
      </c>
      <c r="AO520" s="116">
        <f>AO521+AO522+AO523+AO524</f>
        <v>1960.55</v>
      </c>
      <c r="AP520" s="116">
        <f>VLOOKUP($C520,'1 预算编制表单'!$C:$BJ,45,FALSE)</f>
        <v>34882.1474926254</v>
      </c>
      <c r="AQ520" s="116">
        <f>AP520-AR520</f>
        <v>31880.7374926254</v>
      </c>
      <c r="AR520" s="116">
        <f>AR521+AR522+AR523+AR524</f>
        <v>3001.41</v>
      </c>
      <c r="AS520" s="116">
        <f>VLOOKUP($C520,'1 预算编制表单'!$C:$BJ,48,FALSE)</f>
        <v>34882.1474926254</v>
      </c>
      <c r="AT520" s="116">
        <f>AS520-AU520</f>
        <v>34882.1474926254</v>
      </c>
      <c r="AU520" s="116">
        <f>AU521+AU522+AU523+AU524</f>
        <v>0</v>
      </c>
      <c r="AV520" s="116">
        <f>VLOOKUP($C520,'1 预算编制表单'!$C:$BJ,51,FALSE)</f>
        <v>34882.1474926254</v>
      </c>
      <c r="AW520" s="116">
        <f>AV520-AX520</f>
        <v>34882.1474926254</v>
      </c>
      <c r="AX520" s="116">
        <f>AX521+AX522+AX523+AX524</f>
        <v>0</v>
      </c>
      <c r="AY520" s="116">
        <f>VLOOKUP($C520,'1 预算编制表单'!$C:$BJ,54,FALSE)</f>
        <v>34882.1474926254</v>
      </c>
      <c r="AZ520" s="116">
        <f>AY520-BA520</f>
        <v>34882.1474926254</v>
      </c>
      <c r="BA520" s="116">
        <f>BA521+BA522+BA523+BA524</f>
        <v>0</v>
      </c>
      <c r="BB520" s="116">
        <f>VLOOKUP($C520,'1 预算编制表单'!$C:$BJ,57,FALSE)</f>
        <v>34882.1474926254</v>
      </c>
      <c r="BC520" s="116">
        <f>BB520-BD520</f>
        <v>34882.1474926254</v>
      </c>
      <c r="BD520" s="116">
        <f>BD521+BD522+BD523+BD524</f>
        <v>0</v>
      </c>
      <c r="BE520" s="116">
        <f>VLOOKUP($C520,'1 预算编制表单'!$C:$BJ,60,FALSE)</f>
        <v>34882.1474926254</v>
      </c>
      <c r="BF520" s="116">
        <f>BE520-BG520</f>
        <v>34882.1474926254</v>
      </c>
      <c r="BG520" s="116">
        <f>BG521+BG522+BG523+BG524</f>
        <v>0</v>
      </c>
      <c r="BH520" s="116">
        <f>VLOOKUP($C520,'1 预算编制表单'!$C:$BJ,27,FALSE)</f>
        <v>34882.1474926254</v>
      </c>
      <c r="BI520" s="116">
        <f t="shared" ref="BI520:BI525" si="312">BH520-BJ520</f>
        <v>34882.1474926254</v>
      </c>
      <c r="BJ520" s="116">
        <f>BJ521+BJ522+BJ523+BJ524</f>
        <v>0</v>
      </c>
      <c r="BK520" s="116">
        <f>VLOOKUP($C520,'1 预算编制表单'!$C:$BJ,30,FALSE)</f>
        <v>34882.1474926254</v>
      </c>
      <c r="BL520" s="116">
        <f t="shared" ref="BL520:BL525" si="313">BK520-BM520</f>
        <v>34882.1474926254</v>
      </c>
      <c r="BM520" s="116">
        <f>BM521+BM522+BM523+BM524</f>
        <v>0</v>
      </c>
      <c r="BN520" s="116">
        <f>VLOOKUP($C520,'1 预算编制表单'!$C:$BJ,33,FALSE)</f>
        <v>34882.1474926254</v>
      </c>
      <c r="BO520" s="116">
        <f t="shared" ref="BO520:BO525" si="314">BN520-BP520</f>
        <v>34882.1474926254</v>
      </c>
      <c r="BP520" s="116">
        <f>BP521+BP522+BP523+BP524</f>
        <v>0</v>
      </c>
      <c r="BQ520" s="116">
        <f>VLOOKUP($C520,'1 预算编制表单'!$C:$BJ,36,FALSE)</f>
        <v>34882.1474926254</v>
      </c>
      <c r="BR520" s="116">
        <f t="shared" ref="BR520:BR525" si="315">BQ520-BS520</f>
        <v>34882.1474926254</v>
      </c>
      <c r="BS520" s="116">
        <f>BS521+BS522+BS523+BS524</f>
        <v>0</v>
      </c>
      <c r="BT520" s="116">
        <f>VLOOKUP($C520,'1 预算编制表单'!$C:$BJ,39,FALSE)</f>
        <v>34882.1474926254</v>
      </c>
      <c r="BU520" s="116">
        <f t="shared" ref="BU520:BU525" si="316">BT520-BV520</f>
        <v>34882.1474926254</v>
      </c>
      <c r="BV520" s="116">
        <f>BV521+BV522+BV523+BV524</f>
        <v>0</v>
      </c>
      <c r="BW520" s="116">
        <f>VLOOKUP($C520,'1 预算编制表单'!$C:$BJ,42,FALSE)</f>
        <v>34882.1474926254</v>
      </c>
      <c r="BX520" s="116">
        <f t="shared" ref="BX520:BX525" si="317">BW520-BY520</f>
        <v>34882.1474926254</v>
      </c>
      <c r="BY520" s="116">
        <f>BY521+BY522+BY523+BY524</f>
        <v>0</v>
      </c>
      <c r="BZ520" s="116">
        <f>VLOOKUP($C520,'1 预算编制表单'!$C:$BJ,45,FALSE)</f>
        <v>34882.1474926254</v>
      </c>
      <c r="CA520" s="116">
        <f t="shared" ref="CA520:CA525" si="318">BZ520-CB520</f>
        <v>34882.1474926254</v>
      </c>
      <c r="CB520" s="116">
        <f>CB521+CB522+CB523+CB524</f>
        <v>0</v>
      </c>
      <c r="CC520" s="116">
        <f>VLOOKUP($C520,'1 预算编制表单'!$C:$BJ,48,FALSE)</f>
        <v>34882.1474926254</v>
      </c>
      <c r="CD520" s="116">
        <f t="shared" ref="CD520:CD525" si="319">CC520-CE520</f>
        <v>34882.1474926254</v>
      </c>
      <c r="CE520" s="116">
        <f>CE521+CE522+CE523+CE524</f>
        <v>0</v>
      </c>
      <c r="CF520" s="116">
        <f>VLOOKUP($C520,'1 预算编制表单'!$C:$BJ,51,FALSE)</f>
        <v>34882.1474926254</v>
      </c>
      <c r="CG520" s="116">
        <f t="shared" ref="CG520:CG525" si="320">CF520-CH520</f>
        <v>34882.1474926254</v>
      </c>
      <c r="CH520" s="116">
        <f>CH521+CH522+CH523+CH524</f>
        <v>0</v>
      </c>
      <c r="CI520" s="116">
        <f>VLOOKUP($C520,'1 预算编制表单'!$C:$BJ,54,FALSE)</f>
        <v>34882.1474926254</v>
      </c>
      <c r="CJ520" s="116">
        <f t="shared" ref="CJ520:CJ525" si="321">CI520-CK520</f>
        <v>34882.1474926254</v>
      </c>
      <c r="CK520" s="116">
        <f>CK521+CK522+CK523+CK524</f>
        <v>0</v>
      </c>
      <c r="CL520" s="116">
        <f>VLOOKUP($C520,'1 预算编制表单'!$C:$BJ,57,FALSE)</f>
        <v>34882.1474926254</v>
      </c>
      <c r="CM520" s="116">
        <f t="shared" ref="CM520:CM525" si="322">CL520-CN520</f>
        <v>34882.1474926254</v>
      </c>
      <c r="CN520" s="116">
        <f>CN521+CN522+CN523+CN524</f>
        <v>0</v>
      </c>
      <c r="CO520" s="116">
        <f>VLOOKUP($C520,'1 预算编制表单'!$C:$BJ,60,FALSE)</f>
        <v>34882.1474926254</v>
      </c>
      <c r="CP520" s="116">
        <f t="shared" ref="CP520:CP525" si="323">CO520-CQ520</f>
        <v>34882.1474926254</v>
      </c>
      <c r="CQ520" s="116">
        <f>CQ521+CQ522+CQ523+CQ524</f>
        <v>0</v>
      </c>
    </row>
    <row r="521" ht="24" customHeight="1" outlineLevel="2" spans="1:95">
      <c r="A521" s="49"/>
      <c r="B521" s="117" t="s">
        <v>788</v>
      </c>
      <c r="C521" s="118" t="s">
        <v>1622</v>
      </c>
      <c r="D521" s="49" t="s">
        <v>1623</v>
      </c>
      <c r="E521" s="117"/>
      <c r="F521" s="117"/>
      <c r="G521" s="117"/>
      <c r="H521" s="119">
        <f t="shared" si="309"/>
        <v>353585.769911505</v>
      </c>
      <c r="I521" s="119">
        <f t="shared" si="310"/>
        <v>350195.769911505</v>
      </c>
      <c r="J521" s="119">
        <f t="shared" si="311"/>
        <v>3390</v>
      </c>
      <c r="K521" s="119"/>
      <c r="L521" s="150"/>
      <c r="M521" s="150"/>
      <c r="N521" s="119"/>
      <c r="O521" s="150"/>
      <c r="P521" s="119"/>
      <c r="Q521" s="119"/>
      <c r="R521" s="119"/>
      <c r="S521" s="119"/>
      <c r="T521" s="119"/>
      <c r="U521" s="119"/>
      <c r="V521" s="119"/>
      <c r="W521" s="119"/>
      <c r="X521" s="119">
        <f>VLOOKUP($C521,'1 预算编制表单'!$C:$BJ,27,FALSE)</f>
        <v>29465.4808259587</v>
      </c>
      <c r="Y521" s="119">
        <f>X521-Z521</f>
        <v>29465.4808259587</v>
      </c>
      <c r="Z521" s="119">
        <f>SUMIF(物资过程计算表!$B:$B,$C521,物资过程计算表!$D:$D)</f>
        <v>0</v>
      </c>
      <c r="AA521" s="119">
        <f>VLOOKUP($C521,'1 预算编制表单'!$C:$BJ,30,FALSE)</f>
        <v>29465.4808259587</v>
      </c>
      <c r="AB521" s="119">
        <f>AA521-AC521</f>
        <v>29465.4808259587</v>
      </c>
      <c r="AC521" s="119">
        <f>SUMIF(物资过程计算表!$B:$B,$C521,物资过程计算表!E:E)</f>
        <v>0</v>
      </c>
      <c r="AD521" s="119">
        <f>VLOOKUP($C521,'1 预算编制表单'!$C:$BJ,33,FALSE)</f>
        <v>29465.4808259587</v>
      </c>
      <c r="AE521" s="119">
        <f>AD521-AF521</f>
        <v>26075.4808259587</v>
      </c>
      <c r="AF521" s="119">
        <f>SUMIF(物资过程计算表!$B:$B,$C521,物资过程计算表!F:F)</f>
        <v>3390</v>
      </c>
      <c r="AG521" s="119">
        <f>VLOOKUP($C521,'1 预算编制表单'!$C:$BJ,36,FALSE)</f>
        <v>29465.4808259587</v>
      </c>
      <c r="AH521" s="119">
        <f>AG521-AI521</f>
        <v>29465.4808259587</v>
      </c>
      <c r="AI521" s="119">
        <f>SUMIF(物资过程计算表!$B:$B,$C521,物资过程计算表!G:G)</f>
        <v>0</v>
      </c>
      <c r="AJ521" s="119">
        <f>VLOOKUP($C521,'1 预算编制表单'!$C:$BJ,39,FALSE)</f>
        <v>29465.4808259587</v>
      </c>
      <c r="AK521" s="119">
        <f>AJ521-AL521</f>
        <v>29465.4808259587</v>
      </c>
      <c r="AL521" s="119">
        <f>SUMIF(物资过程计算表!$B:$B,$C521,物资过程计算表!H:H)</f>
        <v>0</v>
      </c>
      <c r="AM521" s="119">
        <f>VLOOKUP($C521,'1 预算编制表单'!$C:$BJ,42,FALSE)</f>
        <v>29465.4808259587</v>
      </c>
      <c r="AN521" s="119">
        <f>AM521-AO521</f>
        <v>29465.4808259587</v>
      </c>
      <c r="AO521" s="119">
        <f>SUMIF(物资过程计算表!$B:$B,$C521,物资过程计算表!I:I)</f>
        <v>0</v>
      </c>
      <c r="AP521" s="119">
        <f>VLOOKUP($C521,'1 预算编制表单'!$C:$BJ,45,FALSE)</f>
        <v>29465.4808259587</v>
      </c>
      <c r="AQ521" s="119">
        <f>AP521-AR521</f>
        <v>29465.4808259587</v>
      </c>
      <c r="AR521" s="119">
        <f>SUMIF(物资过程计算表!$B:$B,$C521,物资过程计算表!J:J)</f>
        <v>0</v>
      </c>
      <c r="AS521" s="119">
        <f>VLOOKUP($C521,'1 预算编制表单'!$C:$BJ,48,FALSE)</f>
        <v>29465.4808259587</v>
      </c>
      <c r="AT521" s="119">
        <f>AS521-AU521</f>
        <v>29465.4808259587</v>
      </c>
      <c r="AU521" s="119">
        <f>SUMIF(物资过程计算表!$B:$B,$C521,物资过程计算表!K:K)</f>
        <v>0</v>
      </c>
      <c r="AV521" s="119">
        <f>VLOOKUP($C521,'1 预算编制表单'!$C:$BJ,51,FALSE)</f>
        <v>29465.4808259587</v>
      </c>
      <c r="AW521" s="119">
        <f>AV521-AX521</f>
        <v>29465.4808259587</v>
      </c>
      <c r="AX521" s="119">
        <f>SUMIF(物资过程计算表!$B:$B,$C521,物资过程计算表!L:L)</f>
        <v>0</v>
      </c>
      <c r="AY521" s="119">
        <f>VLOOKUP($C521,'1 预算编制表单'!$C:$BJ,54,FALSE)</f>
        <v>29465.4808259587</v>
      </c>
      <c r="AZ521" s="119">
        <f>AY521-BA521</f>
        <v>29465.4808259587</v>
      </c>
      <c r="BA521" s="119">
        <f>SUMIF(物资过程计算表!$B:$B,$C521,物资过程计算表!M:M)</f>
        <v>0</v>
      </c>
      <c r="BB521" s="119">
        <f>VLOOKUP($C521,'1 预算编制表单'!$C:$BJ,57,FALSE)</f>
        <v>29465.4808259587</v>
      </c>
      <c r="BC521" s="119">
        <f>BB521-BD521</f>
        <v>29465.4808259587</v>
      </c>
      <c r="BD521" s="119">
        <f>SUMIF(物资过程计算表!$B:$B,$C521,物资过程计算表!N:N)</f>
        <v>0</v>
      </c>
      <c r="BE521" s="119">
        <f>VLOOKUP($C521,'1 预算编制表单'!$C:$BJ,60,FALSE)</f>
        <v>29465.4808259587</v>
      </c>
      <c r="BF521" s="119">
        <f>BE521-BG521</f>
        <v>29465.4808259587</v>
      </c>
      <c r="BG521" s="119">
        <f>SUMIF(物资过程计算表!$B:$B,$C521,物资过程计算表!O:O)</f>
        <v>0</v>
      </c>
      <c r="BH521" s="119">
        <f>VLOOKUP($C521,'1 预算编制表单'!$C:$BJ,27,FALSE)</f>
        <v>29465.4808259587</v>
      </c>
      <c r="BI521" s="119">
        <f t="shared" si="312"/>
        <v>29465.4808259587</v>
      </c>
      <c r="BJ521" s="119"/>
      <c r="BK521" s="119">
        <f>VLOOKUP($C521,'1 预算编制表单'!$C:$BJ,30,FALSE)</f>
        <v>29465.4808259587</v>
      </c>
      <c r="BL521" s="119">
        <f t="shared" si="313"/>
        <v>29465.4808259587</v>
      </c>
      <c r="BM521" s="119"/>
      <c r="BN521" s="119">
        <f>VLOOKUP($C521,'1 预算编制表单'!$C:$BJ,33,FALSE)</f>
        <v>29465.4808259587</v>
      </c>
      <c r="BO521" s="119">
        <f t="shared" si="314"/>
        <v>29465.4808259587</v>
      </c>
      <c r="BP521" s="119"/>
      <c r="BQ521" s="119">
        <f>VLOOKUP($C521,'1 预算编制表单'!$C:$BJ,36,FALSE)</f>
        <v>29465.4808259587</v>
      </c>
      <c r="BR521" s="119">
        <f t="shared" si="315"/>
        <v>29465.4808259587</v>
      </c>
      <c r="BS521" s="119"/>
      <c r="BT521" s="119">
        <f>VLOOKUP($C521,'1 预算编制表单'!$C:$BJ,39,FALSE)</f>
        <v>29465.4808259587</v>
      </c>
      <c r="BU521" s="119">
        <f t="shared" si="316"/>
        <v>29465.4808259587</v>
      </c>
      <c r="BV521" s="119"/>
      <c r="BW521" s="119">
        <f>VLOOKUP($C521,'1 预算编制表单'!$C:$BJ,42,FALSE)</f>
        <v>29465.4808259587</v>
      </c>
      <c r="BX521" s="119">
        <f t="shared" si="317"/>
        <v>29465.4808259587</v>
      </c>
      <c r="BY521" s="119"/>
      <c r="BZ521" s="119">
        <f>VLOOKUP($C521,'1 预算编制表单'!$C:$BJ,45,FALSE)</f>
        <v>29465.4808259587</v>
      </c>
      <c r="CA521" s="119">
        <f t="shared" si="318"/>
        <v>29465.4808259587</v>
      </c>
      <c r="CB521" s="119"/>
      <c r="CC521" s="119">
        <f>VLOOKUP($C521,'1 预算编制表单'!$C:$BJ,48,FALSE)</f>
        <v>29465.4808259587</v>
      </c>
      <c r="CD521" s="119">
        <f t="shared" si="319"/>
        <v>29465.4808259587</v>
      </c>
      <c r="CE521" s="119"/>
      <c r="CF521" s="119">
        <f>VLOOKUP($C521,'1 预算编制表单'!$C:$BJ,51,FALSE)</f>
        <v>29465.4808259587</v>
      </c>
      <c r="CG521" s="119">
        <f t="shared" si="320"/>
        <v>29465.4808259587</v>
      </c>
      <c r="CH521" s="119"/>
      <c r="CI521" s="119">
        <f>VLOOKUP($C521,'1 预算编制表单'!$C:$BJ,54,FALSE)</f>
        <v>29465.4808259587</v>
      </c>
      <c r="CJ521" s="119">
        <f t="shared" si="321"/>
        <v>29465.4808259587</v>
      </c>
      <c r="CK521" s="119"/>
      <c r="CL521" s="119">
        <f>VLOOKUP($C521,'1 预算编制表单'!$C:$BJ,57,FALSE)</f>
        <v>29465.4808259587</v>
      </c>
      <c r="CM521" s="119">
        <f t="shared" si="322"/>
        <v>29465.4808259587</v>
      </c>
      <c r="CN521" s="119"/>
      <c r="CO521" s="119">
        <f>VLOOKUP($C521,'1 预算编制表单'!$C:$BJ,60,FALSE)</f>
        <v>29465.4808259587</v>
      </c>
      <c r="CP521" s="119">
        <f t="shared" si="323"/>
        <v>29465.4808259587</v>
      </c>
      <c r="CQ521" s="119"/>
    </row>
    <row r="522" ht="24" customHeight="1" outlineLevel="2" spans="1:95">
      <c r="A522" s="49"/>
      <c r="B522" s="117" t="s">
        <v>788</v>
      </c>
      <c r="C522" s="118" t="s">
        <v>1664</v>
      </c>
      <c r="D522" s="49" t="s">
        <v>1665</v>
      </c>
      <c r="E522" s="117"/>
      <c r="F522" s="117"/>
      <c r="G522" s="117"/>
      <c r="H522" s="119">
        <f t="shared" si="309"/>
        <v>0</v>
      </c>
      <c r="I522" s="119">
        <f t="shared" si="310"/>
        <v>-4898.21</v>
      </c>
      <c r="J522" s="119">
        <f t="shared" si="311"/>
        <v>4898.21</v>
      </c>
      <c r="K522" s="119"/>
      <c r="L522" s="150"/>
      <c r="M522" s="150"/>
      <c r="N522" s="119"/>
      <c r="O522" s="150"/>
      <c r="P522" s="119"/>
      <c r="Q522" s="119"/>
      <c r="R522" s="119"/>
      <c r="S522" s="119"/>
      <c r="T522" s="119"/>
      <c r="U522" s="119"/>
      <c r="V522" s="119"/>
      <c r="W522" s="119"/>
      <c r="X522" s="119">
        <f>VLOOKUP($C522,'1 预算编制表单'!$C:$BJ,27,FALSE)</f>
        <v>0</v>
      </c>
      <c r="Y522" s="119">
        <f>X522-Z522</f>
        <v>0</v>
      </c>
      <c r="Z522" s="119">
        <f>SUMIF(物资过程计算表!$B:$B,$C522,物资过程计算表!$D:$D)</f>
        <v>0</v>
      </c>
      <c r="AA522" s="119">
        <f>VLOOKUP($C522,'1 预算编制表单'!$C:$BJ,30,FALSE)</f>
        <v>0</v>
      </c>
      <c r="AB522" s="119">
        <f>AA522-AC522</f>
        <v>0</v>
      </c>
      <c r="AC522" s="119">
        <f>SUMIF(物资过程计算表!$B:$B,$C522,物资过程计算表!E:E)</f>
        <v>0</v>
      </c>
      <c r="AD522" s="119">
        <f>VLOOKUP($C522,'1 预算编制表单'!$C:$BJ,33,FALSE)</f>
        <v>0</v>
      </c>
      <c r="AE522" s="119">
        <f>AD522-AF522</f>
        <v>0</v>
      </c>
      <c r="AF522" s="119">
        <f>SUMIF(物资过程计算表!$B:$B,$C522,物资过程计算表!F:F)</f>
        <v>0</v>
      </c>
      <c r="AG522" s="119">
        <f>VLOOKUP($C522,'1 预算编制表单'!$C:$BJ,36,FALSE)</f>
        <v>0</v>
      </c>
      <c r="AH522" s="119">
        <f>AG522-AI522</f>
        <v>0</v>
      </c>
      <c r="AI522" s="119">
        <f>SUMIF(物资过程计算表!$B:$B,$C522,物资过程计算表!G:G)</f>
        <v>0</v>
      </c>
      <c r="AJ522" s="119">
        <f>VLOOKUP($C522,'1 预算编制表单'!$C:$BJ,39,FALSE)</f>
        <v>0</v>
      </c>
      <c r="AK522" s="119">
        <f>AJ522-AL522</f>
        <v>-542.4</v>
      </c>
      <c r="AL522" s="119">
        <f>SUMIF(物资过程计算表!$B:$B,$C522,物资过程计算表!H:H)</f>
        <v>542.4</v>
      </c>
      <c r="AM522" s="119">
        <f>VLOOKUP($C522,'1 预算编制表单'!$C:$BJ,42,FALSE)</f>
        <v>0</v>
      </c>
      <c r="AN522" s="119">
        <f>AM522-AO522</f>
        <v>-1808</v>
      </c>
      <c r="AO522" s="119">
        <f>SUMIF(物资过程计算表!$B:$B,$C522,物资过程计算表!I:I)</f>
        <v>1808</v>
      </c>
      <c r="AP522" s="119">
        <f>VLOOKUP($C522,'1 预算编制表单'!$C:$BJ,45,FALSE)</f>
        <v>0</v>
      </c>
      <c r="AQ522" s="119">
        <f>AP522-AR522</f>
        <v>-2547.81</v>
      </c>
      <c r="AR522" s="119">
        <f>SUMIF(物资过程计算表!$B:$B,$C522,物资过程计算表!J:J)</f>
        <v>2547.81</v>
      </c>
      <c r="AS522" s="119">
        <f>VLOOKUP($C522,'1 预算编制表单'!$C:$BJ,48,FALSE)</f>
        <v>0</v>
      </c>
      <c r="AT522" s="119">
        <f>AS522-AU522</f>
        <v>0</v>
      </c>
      <c r="AU522" s="119">
        <f>SUMIF(物资过程计算表!$B:$B,$C522,物资过程计算表!K:K)</f>
        <v>0</v>
      </c>
      <c r="AV522" s="119">
        <f>VLOOKUP($C522,'1 预算编制表单'!$C:$BJ,51,FALSE)</f>
        <v>0</v>
      </c>
      <c r="AW522" s="119">
        <f>AV522-AX522</f>
        <v>0</v>
      </c>
      <c r="AX522" s="119">
        <f>SUMIF(物资过程计算表!$B:$B,$C522,物资过程计算表!L:L)</f>
        <v>0</v>
      </c>
      <c r="AY522" s="119">
        <f>VLOOKUP($C522,'1 预算编制表单'!$C:$BJ,54,FALSE)</f>
        <v>0</v>
      </c>
      <c r="AZ522" s="119">
        <f>AY522-BA522</f>
        <v>0</v>
      </c>
      <c r="BA522" s="119">
        <f>SUMIF(物资过程计算表!$B:$B,$C522,物资过程计算表!M:M)</f>
        <v>0</v>
      </c>
      <c r="BB522" s="119">
        <f>VLOOKUP($C522,'1 预算编制表单'!$C:$BJ,57,FALSE)</f>
        <v>0</v>
      </c>
      <c r="BC522" s="119">
        <f>BB522-BD522</f>
        <v>0</v>
      </c>
      <c r="BD522" s="119">
        <f>SUMIF(物资过程计算表!$B:$B,$C522,物资过程计算表!N:N)</f>
        <v>0</v>
      </c>
      <c r="BE522" s="119">
        <f>VLOOKUP($C522,'1 预算编制表单'!$C:$BJ,60,FALSE)</f>
        <v>0</v>
      </c>
      <c r="BF522" s="119">
        <f>BE522-BG522</f>
        <v>0</v>
      </c>
      <c r="BG522" s="119">
        <f>SUMIF(物资过程计算表!$B:$B,$C522,物资过程计算表!O:O)</f>
        <v>0</v>
      </c>
      <c r="BH522" s="119">
        <f>VLOOKUP($C522,'1 预算编制表单'!$C:$BJ,27,FALSE)</f>
        <v>0</v>
      </c>
      <c r="BI522" s="119">
        <f t="shared" si="312"/>
        <v>0</v>
      </c>
      <c r="BJ522" s="119"/>
      <c r="BK522" s="119">
        <f>VLOOKUP($C522,'1 预算编制表单'!$C:$BJ,30,FALSE)</f>
        <v>0</v>
      </c>
      <c r="BL522" s="119">
        <f t="shared" si="313"/>
        <v>0</v>
      </c>
      <c r="BM522" s="119"/>
      <c r="BN522" s="119">
        <f>VLOOKUP($C522,'1 预算编制表单'!$C:$BJ,33,FALSE)</f>
        <v>0</v>
      </c>
      <c r="BO522" s="119">
        <f t="shared" si="314"/>
        <v>0</v>
      </c>
      <c r="BP522" s="119"/>
      <c r="BQ522" s="119">
        <f>VLOOKUP($C522,'1 预算编制表单'!$C:$BJ,36,FALSE)</f>
        <v>0</v>
      </c>
      <c r="BR522" s="119">
        <f t="shared" si="315"/>
        <v>0</v>
      </c>
      <c r="BS522" s="119"/>
      <c r="BT522" s="119">
        <f>VLOOKUP($C522,'1 预算编制表单'!$C:$BJ,39,FALSE)</f>
        <v>0</v>
      </c>
      <c r="BU522" s="119">
        <f t="shared" si="316"/>
        <v>0</v>
      </c>
      <c r="BV522" s="119"/>
      <c r="BW522" s="119">
        <f>VLOOKUP($C522,'1 预算编制表单'!$C:$BJ,42,FALSE)</f>
        <v>0</v>
      </c>
      <c r="BX522" s="119">
        <f t="shared" si="317"/>
        <v>0</v>
      </c>
      <c r="BY522" s="119"/>
      <c r="BZ522" s="119">
        <f>VLOOKUP($C522,'1 预算编制表单'!$C:$BJ,45,FALSE)</f>
        <v>0</v>
      </c>
      <c r="CA522" s="119">
        <f t="shared" si="318"/>
        <v>0</v>
      </c>
      <c r="CB522" s="119"/>
      <c r="CC522" s="119">
        <f>VLOOKUP($C522,'1 预算编制表单'!$C:$BJ,48,FALSE)</f>
        <v>0</v>
      </c>
      <c r="CD522" s="119">
        <f t="shared" si="319"/>
        <v>0</v>
      </c>
      <c r="CE522" s="119"/>
      <c r="CF522" s="119">
        <f>VLOOKUP($C522,'1 预算编制表单'!$C:$BJ,51,FALSE)</f>
        <v>0</v>
      </c>
      <c r="CG522" s="119">
        <f t="shared" si="320"/>
        <v>0</v>
      </c>
      <c r="CH522" s="119"/>
      <c r="CI522" s="119">
        <f>VLOOKUP($C522,'1 预算编制表单'!$C:$BJ,54,FALSE)</f>
        <v>0</v>
      </c>
      <c r="CJ522" s="119">
        <f t="shared" si="321"/>
        <v>0</v>
      </c>
      <c r="CK522" s="119"/>
      <c r="CL522" s="119">
        <f>VLOOKUP($C522,'1 预算编制表单'!$C:$BJ,57,FALSE)</f>
        <v>0</v>
      </c>
      <c r="CM522" s="119">
        <f t="shared" si="322"/>
        <v>0</v>
      </c>
      <c r="CN522" s="119"/>
      <c r="CO522" s="119">
        <f>VLOOKUP($C522,'1 预算编制表单'!$C:$BJ,60,FALSE)</f>
        <v>0</v>
      </c>
      <c r="CP522" s="119">
        <f t="shared" si="323"/>
        <v>0</v>
      </c>
      <c r="CQ522" s="119"/>
    </row>
    <row r="523" ht="24" customHeight="1" outlineLevel="2" spans="1:95">
      <c r="A523" s="49"/>
      <c r="B523" s="117" t="s">
        <v>788</v>
      </c>
      <c r="C523" s="118" t="s">
        <v>1697</v>
      </c>
      <c r="D523" s="49" t="s">
        <v>1698</v>
      </c>
      <c r="E523" s="117"/>
      <c r="F523" s="117"/>
      <c r="G523" s="117"/>
      <c r="H523" s="119">
        <f t="shared" si="309"/>
        <v>0</v>
      </c>
      <c r="I523" s="119">
        <f t="shared" si="310"/>
        <v>-606.15</v>
      </c>
      <c r="J523" s="119">
        <f t="shared" si="311"/>
        <v>606.15</v>
      </c>
      <c r="K523" s="119"/>
      <c r="L523" s="150"/>
      <c r="M523" s="150"/>
      <c r="N523" s="119"/>
      <c r="O523" s="150"/>
      <c r="P523" s="119"/>
      <c r="Q523" s="119"/>
      <c r="R523" s="119"/>
      <c r="S523" s="119"/>
      <c r="T523" s="119"/>
      <c r="U523" s="119"/>
      <c r="V523" s="119"/>
      <c r="W523" s="119"/>
      <c r="X523" s="119">
        <f>VLOOKUP($C523,'1 预算编制表单'!$C:$BJ,27,FALSE)</f>
        <v>0</v>
      </c>
      <c r="Y523" s="119">
        <f>X523-Z523</f>
        <v>0</v>
      </c>
      <c r="Z523" s="119">
        <f>SUMIF(物资过程计算表!$B:$B,$C523,物资过程计算表!$D:$D)</f>
        <v>0</v>
      </c>
      <c r="AA523" s="119">
        <f>VLOOKUP($C523,'1 预算编制表单'!$C:$BJ,30,FALSE)</f>
        <v>0</v>
      </c>
      <c r="AB523" s="119">
        <f>AA523-AC523</f>
        <v>0</v>
      </c>
      <c r="AC523" s="119">
        <f>SUMIF(物资过程计算表!$B:$B,$C523,物资过程计算表!E:E)</f>
        <v>0</v>
      </c>
      <c r="AD523" s="119">
        <f>VLOOKUP($C523,'1 预算编制表单'!$C:$BJ,33,FALSE)</f>
        <v>0</v>
      </c>
      <c r="AE523" s="119">
        <f>AD523-AF523</f>
        <v>0</v>
      </c>
      <c r="AF523" s="119">
        <f>SUMIF(物资过程计算表!$B:$B,$C523,物资过程计算表!F:F)</f>
        <v>0</v>
      </c>
      <c r="AG523" s="119">
        <f>VLOOKUP($C523,'1 预算编制表单'!$C:$BJ,36,FALSE)</f>
        <v>0</v>
      </c>
      <c r="AH523" s="119">
        <f>AG523-AI523</f>
        <v>0</v>
      </c>
      <c r="AI523" s="119">
        <f>SUMIF(物资过程计算表!$B:$B,$C523,物资过程计算表!G:G)</f>
        <v>0</v>
      </c>
      <c r="AJ523" s="119">
        <f>VLOOKUP($C523,'1 预算编制表单'!$C:$BJ,39,FALSE)</f>
        <v>0</v>
      </c>
      <c r="AK523" s="119">
        <f>AJ523-AL523</f>
        <v>0</v>
      </c>
      <c r="AL523" s="119">
        <f>SUMIF(物资过程计算表!$B:$B,$C523,物资过程计算表!H:H)</f>
        <v>0</v>
      </c>
      <c r="AM523" s="119">
        <f>VLOOKUP($C523,'1 预算编制表单'!$C:$BJ,42,FALSE)</f>
        <v>0</v>
      </c>
      <c r="AN523" s="119">
        <f>AM523-AO523</f>
        <v>-152.55</v>
      </c>
      <c r="AO523" s="119">
        <f>SUMIF(物资过程计算表!$B:$B,$C523,物资过程计算表!I:I)</f>
        <v>152.55</v>
      </c>
      <c r="AP523" s="119">
        <f>VLOOKUP($C523,'1 预算编制表单'!$C:$BJ,45,FALSE)</f>
        <v>0</v>
      </c>
      <c r="AQ523" s="119">
        <f>AP523-AR523</f>
        <v>-453.6</v>
      </c>
      <c r="AR523" s="119">
        <f>SUMIF(物资过程计算表!$B:$B,$C523,物资过程计算表!J:J)</f>
        <v>453.6</v>
      </c>
      <c r="AS523" s="119">
        <f>VLOOKUP($C523,'1 预算编制表单'!$C:$BJ,48,FALSE)</f>
        <v>0</v>
      </c>
      <c r="AT523" s="119">
        <f>AS523-AU523</f>
        <v>0</v>
      </c>
      <c r="AU523" s="119">
        <f>SUMIF(物资过程计算表!$B:$B,$C523,物资过程计算表!K:K)</f>
        <v>0</v>
      </c>
      <c r="AV523" s="119">
        <f>VLOOKUP($C523,'1 预算编制表单'!$C:$BJ,51,FALSE)</f>
        <v>0</v>
      </c>
      <c r="AW523" s="119">
        <f>AV523-AX523</f>
        <v>0</v>
      </c>
      <c r="AX523" s="119">
        <f>SUMIF(物资过程计算表!$B:$B,$C523,物资过程计算表!L:L)</f>
        <v>0</v>
      </c>
      <c r="AY523" s="119">
        <f>VLOOKUP($C523,'1 预算编制表单'!$C:$BJ,54,FALSE)</f>
        <v>0</v>
      </c>
      <c r="AZ523" s="119">
        <f>AY523-BA523</f>
        <v>0</v>
      </c>
      <c r="BA523" s="119">
        <f>SUMIF(物资过程计算表!$B:$B,$C523,物资过程计算表!M:M)</f>
        <v>0</v>
      </c>
      <c r="BB523" s="119">
        <f>VLOOKUP($C523,'1 预算编制表单'!$C:$BJ,57,FALSE)</f>
        <v>0</v>
      </c>
      <c r="BC523" s="119">
        <f>BB523-BD523</f>
        <v>0</v>
      </c>
      <c r="BD523" s="119">
        <f>SUMIF(物资过程计算表!$B:$B,$C523,物资过程计算表!N:N)</f>
        <v>0</v>
      </c>
      <c r="BE523" s="119">
        <f>VLOOKUP($C523,'1 预算编制表单'!$C:$BJ,60,FALSE)</f>
        <v>0</v>
      </c>
      <c r="BF523" s="119">
        <f>BE523-BG523</f>
        <v>0</v>
      </c>
      <c r="BG523" s="119">
        <f>SUMIF(物资过程计算表!$B:$B,$C523,物资过程计算表!O:O)</f>
        <v>0</v>
      </c>
      <c r="BH523" s="119">
        <f>VLOOKUP($C523,'1 预算编制表单'!$C:$BJ,27,FALSE)</f>
        <v>0</v>
      </c>
      <c r="BI523" s="119">
        <f t="shared" si="312"/>
        <v>0</v>
      </c>
      <c r="BJ523" s="119"/>
      <c r="BK523" s="119">
        <f>VLOOKUP($C523,'1 预算编制表单'!$C:$BJ,30,FALSE)</f>
        <v>0</v>
      </c>
      <c r="BL523" s="119">
        <f t="shared" si="313"/>
        <v>0</v>
      </c>
      <c r="BM523" s="119"/>
      <c r="BN523" s="119">
        <f>VLOOKUP($C523,'1 预算编制表单'!$C:$BJ,33,FALSE)</f>
        <v>0</v>
      </c>
      <c r="BO523" s="119">
        <f t="shared" si="314"/>
        <v>0</v>
      </c>
      <c r="BP523" s="119"/>
      <c r="BQ523" s="119">
        <f>VLOOKUP($C523,'1 预算编制表单'!$C:$BJ,36,FALSE)</f>
        <v>0</v>
      </c>
      <c r="BR523" s="119">
        <f t="shared" si="315"/>
        <v>0</v>
      </c>
      <c r="BS523" s="119"/>
      <c r="BT523" s="119">
        <f>VLOOKUP($C523,'1 预算编制表单'!$C:$BJ,39,FALSE)</f>
        <v>0</v>
      </c>
      <c r="BU523" s="119">
        <f t="shared" si="316"/>
        <v>0</v>
      </c>
      <c r="BV523" s="119"/>
      <c r="BW523" s="119">
        <f>VLOOKUP($C523,'1 预算编制表单'!$C:$BJ,42,FALSE)</f>
        <v>0</v>
      </c>
      <c r="BX523" s="119">
        <f t="shared" si="317"/>
        <v>0</v>
      </c>
      <c r="BY523" s="119"/>
      <c r="BZ523" s="119">
        <f>VLOOKUP($C523,'1 预算编制表单'!$C:$BJ,45,FALSE)</f>
        <v>0</v>
      </c>
      <c r="CA523" s="119">
        <f t="shared" si="318"/>
        <v>0</v>
      </c>
      <c r="CB523" s="119"/>
      <c r="CC523" s="119">
        <f>VLOOKUP($C523,'1 预算编制表单'!$C:$BJ,48,FALSE)</f>
        <v>0</v>
      </c>
      <c r="CD523" s="119">
        <f t="shared" si="319"/>
        <v>0</v>
      </c>
      <c r="CE523" s="119"/>
      <c r="CF523" s="119">
        <f>VLOOKUP($C523,'1 预算编制表单'!$C:$BJ,51,FALSE)</f>
        <v>0</v>
      </c>
      <c r="CG523" s="119">
        <f t="shared" si="320"/>
        <v>0</v>
      </c>
      <c r="CH523" s="119"/>
      <c r="CI523" s="119">
        <f>VLOOKUP($C523,'1 预算编制表单'!$C:$BJ,54,FALSE)</f>
        <v>0</v>
      </c>
      <c r="CJ523" s="119">
        <f t="shared" si="321"/>
        <v>0</v>
      </c>
      <c r="CK523" s="119"/>
      <c r="CL523" s="119">
        <f>VLOOKUP($C523,'1 预算编制表单'!$C:$BJ,57,FALSE)</f>
        <v>0</v>
      </c>
      <c r="CM523" s="119">
        <f t="shared" si="322"/>
        <v>0</v>
      </c>
      <c r="CN523" s="119"/>
      <c r="CO523" s="119">
        <f>VLOOKUP($C523,'1 预算编制表单'!$C:$BJ,60,FALSE)</f>
        <v>0</v>
      </c>
      <c r="CP523" s="119">
        <f t="shared" si="323"/>
        <v>0</v>
      </c>
      <c r="CQ523" s="119"/>
    </row>
    <row r="524" ht="24" customHeight="1" outlineLevel="2" spans="1:95">
      <c r="A524" s="49"/>
      <c r="B524" s="117" t="s">
        <v>788</v>
      </c>
      <c r="C524" s="118" t="s">
        <v>1720</v>
      </c>
      <c r="D524" s="49" t="s">
        <v>2881</v>
      </c>
      <c r="E524" s="117"/>
      <c r="F524" s="117"/>
      <c r="G524" s="117" t="s">
        <v>937</v>
      </c>
      <c r="H524" s="119">
        <f t="shared" si="309"/>
        <v>65000</v>
      </c>
      <c r="I524" s="119">
        <f t="shared" si="310"/>
        <v>41854</v>
      </c>
      <c r="J524" s="119">
        <f t="shared" si="311"/>
        <v>23146</v>
      </c>
      <c r="K524" s="119"/>
      <c r="L524" s="150"/>
      <c r="M524" s="150"/>
      <c r="N524" s="119"/>
      <c r="O524" s="150"/>
      <c r="P524" s="119"/>
      <c r="Q524" s="119"/>
      <c r="R524" s="119"/>
      <c r="S524" s="119"/>
      <c r="T524" s="119"/>
      <c r="U524" s="119"/>
      <c r="V524" s="119"/>
      <c r="W524" s="119"/>
      <c r="X524" s="119">
        <f>X525</f>
        <v>5416.66666666667</v>
      </c>
      <c r="Y524" s="119">
        <f>X524-Z524</f>
        <v>-17729.3333333333</v>
      </c>
      <c r="Z524" s="119">
        <f>SUM(Z525:Z526)</f>
        <v>23146</v>
      </c>
      <c r="AA524" s="119">
        <f>VLOOKUP($C524,'1 预算编制表单'!$C:$BJ,30,FALSE)</f>
        <v>5416.66666666667</v>
      </c>
      <c r="AB524" s="119">
        <f>AA524-AC524</f>
        <v>5416.66666666667</v>
      </c>
      <c r="AC524" s="119">
        <f>SUM(AC525:AC526)</f>
        <v>0</v>
      </c>
      <c r="AD524" s="119">
        <f>VLOOKUP($C524,'1 预算编制表单'!$C:$BJ,33,FALSE)</f>
        <v>5416.66666666667</v>
      </c>
      <c r="AE524" s="119">
        <f>AD524-AF524</f>
        <v>5416.66666666667</v>
      </c>
      <c r="AF524" s="119">
        <f>SUM(AF525:AF526)</f>
        <v>0</v>
      </c>
      <c r="AG524" s="119">
        <f>VLOOKUP($C524,'1 预算编制表单'!$C:$BJ,36,FALSE)</f>
        <v>5416.66666666667</v>
      </c>
      <c r="AH524" s="119">
        <f>AG524-AI524</f>
        <v>5416.66666666667</v>
      </c>
      <c r="AI524" s="119">
        <f>SUM(AI525:AI526)</f>
        <v>0</v>
      </c>
      <c r="AJ524" s="119">
        <f>VLOOKUP($C524,'1 预算编制表单'!$C:$BJ,39,FALSE)</f>
        <v>5416.66666666667</v>
      </c>
      <c r="AK524" s="119">
        <f>AJ524-AL524</f>
        <v>5416.66666666667</v>
      </c>
      <c r="AL524" s="119">
        <f>SUM(AL525:AL526)</f>
        <v>0</v>
      </c>
      <c r="AM524" s="119">
        <f>VLOOKUP($C524,'1 预算编制表单'!$C:$BJ,42,FALSE)</f>
        <v>5416.66666666667</v>
      </c>
      <c r="AN524" s="119">
        <f>AM524-AO524</f>
        <v>5416.66666666667</v>
      </c>
      <c r="AO524" s="119">
        <f>SUM(AO525:AO526)</f>
        <v>0</v>
      </c>
      <c r="AP524" s="119">
        <f>VLOOKUP($C524,'1 预算编制表单'!$C:$BJ,45,FALSE)</f>
        <v>5416.66666666667</v>
      </c>
      <c r="AQ524" s="119">
        <f>AP524-AR524</f>
        <v>5416.66666666667</v>
      </c>
      <c r="AR524" s="119">
        <f>SUM(AR525:AR526)</f>
        <v>0</v>
      </c>
      <c r="AS524" s="119">
        <f>VLOOKUP($C524,'1 预算编制表单'!$C:$BJ,48,FALSE)</f>
        <v>5416.66666666667</v>
      </c>
      <c r="AT524" s="119">
        <f>AS524-AU524</f>
        <v>5416.66666666667</v>
      </c>
      <c r="AU524" s="119">
        <f>SUM(AU525:AU526)</f>
        <v>0</v>
      </c>
      <c r="AV524" s="119">
        <f>VLOOKUP($C524,'1 预算编制表单'!$C:$BJ,51,FALSE)</f>
        <v>5416.66666666667</v>
      </c>
      <c r="AW524" s="119">
        <f>AV524-AX524</f>
        <v>5416.66666666667</v>
      </c>
      <c r="AX524" s="119">
        <f>SUM(AX525:AX526)</f>
        <v>0</v>
      </c>
      <c r="AY524" s="119">
        <f>VLOOKUP($C524,'1 预算编制表单'!$C:$BJ,54,FALSE)</f>
        <v>5416.66666666667</v>
      </c>
      <c r="AZ524" s="119">
        <f>AY524-BA524</f>
        <v>5416.66666666667</v>
      </c>
      <c r="BA524" s="119">
        <f>SUM(BA525:BA526)</f>
        <v>0</v>
      </c>
      <c r="BB524" s="119">
        <f>VLOOKUP($C524,'1 预算编制表单'!$C:$BJ,57,FALSE)</f>
        <v>5416.66666666667</v>
      </c>
      <c r="BC524" s="119">
        <f>BB524-BD524</f>
        <v>5416.66666666667</v>
      </c>
      <c r="BD524" s="119">
        <f>SUM(BD525:BD526)</f>
        <v>0</v>
      </c>
      <c r="BE524" s="119">
        <f>VLOOKUP($C524,'1 预算编制表单'!$C:$BJ,60,FALSE)</f>
        <v>5416.66666666667</v>
      </c>
      <c r="BF524" s="119">
        <f>BE524-BG524</f>
        <v>5416.66666666667</v>
      </c>
      <c r="BG524" s="119">
        <f>SUM(BG525:BG526)</f>
        <v>0</v>
      </c>
      <c r="BH524" s="119">
        <f>VLOOKUP($C524,'1 预算编制表单'!$C:$BJ,27,FALSE)</f>
        <v>5416.66666666667</v>
      </c>
      <c r="BI524" s="119">
        <f t="shared" si="312"/>
        <v>5416.66666666667</v>
      </c>
      <c r="BJ524" s="119"/>
      <c r="BK524" s="119">
        <f>VLOOKUP($C524,'1 预算编制表单'!$C:$BJ,30,FALSE)</f>
        <v>5416.66666666667</v>
      </c>
      <c r="BL524" s="119">
        <f t="shared" si="313"/>
        <v>5416.66666666667</v>
      </c>
      <c r="BM524" s="119"/>
      <c r="BN524" s="119">
        <f>VLOOKUP($C524,'1 预算编制表单'!$C:$BJ,33,FALSE)</f>
        <v>5416.66666666667</v>
      </c>
      <c r="BO524" s="119">
        <f t="shared" si="314"/>
        <v>5416.66666666667</v>
      </c>
      <c r="BP524" s="119"/>
      <c r="BQ524" s="119">
        <f>VLOOKUP($C524,'1 预算编制表单'!$C:$BJ,36,FALSE)</f>
        <v>5416.66666666667</v>
      </c>
      <c r="BR524" s="119">
        <f t="shared" si="315"/>
        <v>5416.66666666667</v>
      </c>
      <c r="BS524" s="119"/>
      <c r="BT524" s="119">
        <f>VLOOKUP($C524,'1 预算编制表单'!$C:$BJ,39,FALSE)</f>
        <v>5416.66666666667</v>
      </c>
      <c r="BU524" s="119">
        <f t="shared" si="316"/>
        <v>5416.66666666667</v>
      </c>
      <c r="BV524" s="119"/>
      <c r="BW524" s="119">
        <f>VLOOKUP($C524,'1 预算编制表单'!$C:$BJ,42,FALSE)</f>
        <v>5416.66666666667</v>
      </c>
      <c r="BX524" s="119">
        <f t="shared" si="317"/>
        <v>5416.66666666667</v>
      </c>
      <c r="BY524" s="119"/>
      <c r="BZ524" s="119">
        <f>VLOOKUP($C524,'1 预算编制表单'!$C:$BJ,45,FALSE)</f>
        <v>5416.66666666667</v>
      </c>
      <c r="CA524" s="119">
        <f t="shared" si="318"/>
        <v>5416.66666666667</v>
      </c>
      <c r="CB524" s="119"/>
      <c r="CC524" s="119">
        <f>VLOOKUP($C524,'1 预算编制表单'!$C:$BJ,48,FALSE)</f>
        <v>5416.66666666667</v>
      </c>
      <c r="CD524" s="119">
        <f t="shared" si="319"/>
        <v>5416.66666666667</v>
      </c>
      <c r="CE524" s="119"/>
      <c r="CF524" s="119">
        <f>VLOOKUP($C524,'1 预算编制表单'!$C:$BJ,51,FALSE)</f>
        <v>5416.66666666667</v>
      </c>
      <c r="CG524" s="119">
        <f t="shared" si="320"/>
        <v>5416.66666666667</v>
      </c>
      <c r="CH524" s="119"/>
      <c r="CI524" s="119">
        <f>VLOOKUP($C524,'1 预算编制表单'!$C:$BJ,54,FALSE)</f>
        <v>5416.66666666667</v>
      </c>
      <c r="CJ524" s="119">
        <f t="shared" si="321"/>
        <v>5416.66666666667</v>
      </c>
      <c r="CK524" s="119"/>
      <c r="CL524" s="119">
        <f>VLOOKUP($C524,'1 预算编制表单'!$C:$BJ,57,FALSE)</f>
        <v>5416.66666666667</v>
      </c>
      <c r="CM524" s="119">
        <f t="shared" si="322"/>
        <v>5416.66666666667</v>
      </c>
      <c r="CN524" s="119"/>
      <c r="CO524" s="119">
        <f>VLOOKUP($C524,'1 预算编制表单'!$C:$BJ,60,FALSE)</f>
        <v>5416.66666666667</v>
      </c>
      <c r="CP524" s="119">
        <f t="shared" si="323"/>
        <v>5416.66666666667</v>
      </c>
      <c r="CQ524" s="119"/>
    </row>
    <row r="525" ht="24" customHeight="1" outlineLevel="2" spans="1:95">
      <c r="A525" s="49"/>
      <c r="B525" s="117"/>
      <c r="C525" s="118"/>
      <c r="D525" s="49" t="s">
        <v>1721</v>
      </c>
      <c r="E525" s="117"/>
      <c r="F525" s="117"/>
      <c r="G525" s="117" t="s">
        <v>937</v>
      </c>
      <c r="H525" s="119"/>
      <c r="I525" s="119"/>
      <c r="J525" s="119"/>
      <c r="K525" s="119"/>
      <c r="L525" s="150"/>
      <c r="M525" s="150"/>
      <c r="N525" s="119"/>
      <c r="O525" s="150"/>
      <c r="P525" s="119"/>
      <c r="Q525" s="119"/>
      <c r="R525" s="119"/>
      <c r="S525" s="119"/>
      <c r="T525" s="119"/>
      <c r="U525" s="119"/>
      <c r="V525" s="119"/>
      <c r="W525" s="119"/>
      <c r="X525" s="119">
        <f>VLOOKUP($C524,'1 预算编制表单'!$C:$BJ,27,FALSE)</f>
        <v>5416.66666666667</v>
      </c>
      <c r="Y525" s="119"/>
      <c r="Z525" s="119">
        <f>SUMIF(物资过程计算表!$B:$B,$C525,物资过程计算表!$D:$D)</f>
        <v>0</v>
      </c>
      <c r="AA525" s="119">
        <f>VLOOKUP($C524,'1 预算编制表单'!$C:$BJ,30,FALSE)</f>
        <v>5416.66666666667</v>
      </c>
      <c r="AB525" s="119"/>
      <c r="AC525" s="119">
        <f>SUMIF(物资过程计算表!$B:$B,$C525,物资过程计算表!E:E)</f>
        <v>0</v>
      </c>
      <c r="AD525" s="119">
        <f>VLOOKUP($C524,'1 预算编制表单'!$C:$BJ,33,FALSE)</f>
        <v>5416.66666666667</v>
      </c>
      <c r="AE525" s="119"/>
      <c r="AF525" s="119">
        <f>SUMIF(物资过程计算表!$B:$B,$C525,物资过程计算表!F:F)</f>
        <v>0</v>
      </c>
      <c r="AG525" s="119">
        <f>VLOOKUP($C524,'1 预算编制表单'!$C:$BJ,36,FALSE)</f>
        <v>5416.66666666667</v>
      </c>
      <c r="AH525" s="119"/>
      <c r="AI525" s="119">
        <f>SUMIF(物资过程计算表!$B:$B,$C525,物资过程计算表!G:G)</f>
        <v>0</v>
      </c>
      <c r="AJ525" s="119">
        <f>VLOOKUP($C524,'1 预算编制表单'!$C:$BJ,39,FALSE)</f>
        <v>5416.66666666667</v>
      </c>
      <c r="AK525" s="119"/>
      <c r="AL525" s="119">
        <f>SUMIF(物资过程计算表!$B:$B,$C525,物资过程计算表!H:H)</f>
        <v>0</v>
      </c>
      <c r="AM525" s="119">
        <f>VLOOKUP($C524,'1 预算编制表单'!$C:$BJ,42,FALSE)</f>
        <v>5416.66666666667</v>
      </c>
      <c r="AN525" s="119"/>
      <c r="AO525" s="119">
        <f>SUMIF(物资过程计算表!$B:$B,$C525,物资过程计算表!I:I)</f>
        <v>0</v>
      </c>
      <c r="AP525" s="119">
        <f>VLOOKUP($C524,'1 预算编制表单'!$C:$BJ,45,FALSE)</f>
        <v>5416.66666666667</v>
      </c>
      <c r="AQ525" s="119"/>
      <c r="AR525" s="119">
        <f>SUMIF(物资过程计算表!$B:$B,$C525,物资过程计算表!J:J)</f>
        <v>0</v>
      </c>
      <c r="AS525" s="119">
        <f>VLOOKUP($C524,'1 预算编制表单'!$C:$BJ,48,FALSE)</f>
        <v>5416.66666666667</v>
      </c>
      <c r="AT525" s="119"/>
      <c r="AU525" s="119">
        <f>SUMIF(物资过程计算表!$B:$B,$C525,物资过程计算表!K:K)</f>
        <v>0</v>
      </c>
      <c r="AV525" s="119">
        <f>VLOOKUP($C524,'1 预算编制表单'!$C:$BJ,51,FALSE)</f>
        <v>5416.66666666667</v>
      </c>
      <c r="AW525" s="119"/>
      <c r="AX525" s="119">
        <f>SUMIF(物资过程计算表!$B:$B,$C525,物资过程计算表!L:L)</f>
        <v>0</v>
      </c>
      <c r="AY525" s="119">
        <f>VLOOKUP($C524,'1 预算编制表单'!$C:$BJ,54,FALSE)</f>
        <v>5416.66666666667</v>
      </c>
      <c r="AZ525" s="119"/>
      <c r="BA525" s="119">
        <f>SUMIF(物资过程计算表!$B:$B,$C525,物资过程计算表!M:M)</f>
        <v>0</v>
      </c>
      <c r="BB525" s="119">
        <f>VLOOKUP($C524,'1 预算编制表单'!$C:$BJ,57,FALSE)</f>
        <v>5416.66666666667</v>
      </c>
      <c r="BC525" s="119"/>
      <c r="BD525" s="119">
        <f>SUMIF(物资过程计算表!$B:$B,$C525,物资过程计算表!N:N)</f>
        <v>0</v>
      </c>
      <c r="BE525" s="119">
        <f>VLOOKUP($C524,'1 预算编制表单'!$C:$BJ,60,FALSE)</f>
        <v>5416.66666666667</v>
      </c>
      <c r="BF525" s="119"/>
      <c r="BG525" s="119">
        <f>SUMIF(物资过程计算表!$B:$B,$C525,物资过程计算表!O:O)</f>
        <v>0</v>
      </c>
      <c r="BH525" s="119">
        <f>VLOOKUP($C524,'1 预算编制表单'!$C:$BJ,27,FALSE)</f>
        <v>5416.66666666667</v>
      </c>
      <c r="BI525" s="119">
        <f t="shared" si="312"/>
        <v>5416.66666666667</v>
      </c>
      <c r="BJ525" s="119"/>
      <c r="BK525" s="119">
        <f>VLOOKUP($C524,'1 预算编制表单'!$C:$BJ,30,FALSE)</f>
        <v>5416.66666666667</v>
      </c>
      <c r="BL525" s="119">
        <f t="shared" si="313"/>
        <v>5416.66666666667</v>
      </c>
      <c r="BM525" s="119"/>
      <c r="BN525" s="119">
        <f>VLOOKUP($C524,'1 预算编制表单'!$C:$BJ,33,FALSE)</f>
        <v>5416.66666666667</v>
      </c>
      <c r="BO525" s="119">
        <f t="shared" si="314"/>
        <v>5416.66666666667</v>
      </c>
      <c r="BP525" s="119"/>
      <c r="BQ525" s="119">
        <f>VLOOKUP($C524,'1 预算编制表单'!$C:$BJ,36,FALSE)</f>
        <v>5416.66666666667</v>
      </c>
      <c r="BR525" s="119">
        <f t="shared" si="315"/>
        <v>5416.66666666667</v>
      </c>
      <c r="BS525" s="119"/>
      <c r="BT525" s="119">
        <f>VLOOKUP($C524,'1 预算编制表单'!$C:$BJ,39,FALSE)</f>
        <v>5416.66666666667</v>
      </c>
      <c r="BU525" s="119">
        <f t="shared" si="316"/>
        <v>5416.66666666667</v>
      </c>
      <c r="BV525" s="119"/>
      <c r="BW525" s="119">
        <f>VLOOKUP($C524,'1 预算编制表单'!$C:$BJ,42,FALSE)</f>
        <v>5416.66666666667</v>
      </c>
      <c r="BX525" s="119">
        <f t="shared" si="317"/>
        <v>5416.66666666667</v>
      </c>
      <c r="BY525" s="119"/>
      <c r="BZ525" s="119">
        <f>VLOOKUP($C524,'1 预算编制表单'!$C:$BJ,45,FALSE)</f>
        <v>5416.66666666667</v>
      </c>
      <c r="CA525" s="119">
        <f t="shared" si="318"/>
        <v>5416.66666666667</v>
      </c>
      <c r="CB525" s="119"/>
      <c r="CC525" s="119">
        <f>VLOOKUP($C524,'1 预算编制表单'!$C:$BJ,48,FALSE)</f>
        <v>5416.66666666667</v>
      </c>
      <c r="CD525" s="119">
        <f t="shared" si="319"/>
        <v>5416.66666666667</v>
      </c>
      <c r="CE525" s="119"/>
      <c r="CF525" s="119">
        <f>VLOOKUP($C524,'1 预算编制表单'!$C:$BJ,51,FALSE)</f>
        <v>5416.66666666667</v>
      </c>
      <c r="CG525" s="119">
        <f t="shared" si="320"/>
        <v>5416.66666666667</v>
      </c>
      <c r="CH525" s="119"/>
      <c r="CI525" s="119">
        <f>VLOOKUP($C524,'1 预算编制表单'!$C:$BJ,54,FALSE)</f>
        <v>5416.66666666667</v>
      </c>
      <c r="CJ525" s="119">
        <f t="shared" si="321"/>
        <v>5416.66666666667</v>
      </c>
      <c r="CK525" s="119"/>
      <c r="CL525" s="119">
        <f>VLOOKUP($C524,'1 预算编制表单'!$C:$BJ,57,FALSE)</f>
        <v>5416.66666666667</v>
      </c>
      <c r="CM525" s="119">
        <f t="shared" si="322"/>
        <v>5416.66666666667</v>
      </c>
      <c r="CN525" s="119"/>
      <c r="CO525" s="119">
        <f>VLOOKUP($C524,'1 预算编制表单'!$C:$BJ,60,FALSE)</f>
        <v>5416.66666666667</v>
      </c>
      <c r="CP525" s="119">
        <f t="shared" si="323"/>
        <v>5416.66666666667</v>
      </c>
      <c r="CQ525" s="119"/>
    </row>
    <row r="526" ht="24" customHeight="1" outlineLevel="2" spans="1:95">
      <c r="A526" s="49"/>
      <c r="B526" s="117"/>
      <c r="C526" s="118"/>
      <c r="D526" s="49" t="s">
        <v>2882</v>
      </c>
      <c r="E526" s="117"/>
      <c r="F526" s="117"/>
      <c r="G526" s="117"/>
      <c r="H526" s="119"/>
      <c r="I526" s="119"/>
      <c r="J526" s="119"/>
      <c r="K526" s="119"/>
      <c r="L526" s="150"/>
      <c r="M526" s="150"/>
      <c r="N526" s="119"/>
      <c r="O526" s="150"/>
      <c r="P526" s="119"/>
      <c r="Q526" s="119"/>
      <c r="R526" s="119"/>
      <c r="S526" s="119"/>
      <c r="T526" s="119"/>
      <c r="U526" s="119"/>
      <c r="V526" s="119"/>
      <c r="W526" s="119"/>
      <c r="X526" s="119"/>
      <c r="Y526" s="119"/>
      <c r="Z526" s="119">
        <f>报销单计算表!B14</f>
        <v>23146</v>
      </c>
      <c r="AA526" s="119"/>
      <c r="AB526" s="119"/>
      <c r="AC526" s="119">
        <f>报销单计算表!C14</f>
        <v>0</v>
      </c>
      <c r="AD526" s="119"/>
      <c r="AE526" s="119"/>
      <c r="AF526" s="119">
        <f>报销单计算表!D14</f>
        <v>0</v>
      </c>
      <c r="AG526" s="119"/>
      <c r="AH526" s="119"/>
      <c r="AI526" s="119">
        <f>报销单计算表!E14</f>
        <v>0</v>
      </c>
      <c r="AJ526" s="119"/>
      <c r="AK526" s="119"/>
      <c r="AL526" s="119">
        <f>报销单计算表!F14</f>
        <v>0</v>
      </c>
      <c r="AM526" s="119"/>
      <c r="AN526" s="119"/>
      <c r="AO526" s="119">
        <f>报销单计算表!G14</f>
        <v>0</v>
      </c>
      <c r="AP526" s="119"/>
      <c r="AQ526" s="119"/>
      <c r="AR526" s="119">
        <f>报销单计算表!H14</f>
        <v>0</v>
      </c>
      <c r="AS526" s="119"/>
      <c r="AT526" s="119"/>
      <c r="AU526" s="119">
        <f>报销单计算表!I14</f>
        <v>0</v>
      </c>
      <c r="AV526" s="119"/>
      <c r="AW526" s="119"/>
      <c r="AX526" s="119">
        <f>报销单计算表!J14</f>
        <v>0</v>
      </c>
      <c r="AY526" s="119"/>
      <c r="AZ526" s="119"/>
      <c r="BA526" s="119">
        <f>报销单计算表!K14</f>
        <v>0</v>
      </c>
      <c r="BB526" s="119"/>
      <c r="BC526" s="119"/>
      <c r="BD526" s="119">
        <f>报销单计算表!L14</f>
        <v>0</v>
      </c>
      <c r="BE526" s="119"/>
      <c r="BF526" s="119"/>
      <c r="BG526" s="119">
        <f>报销单计算表!M14</f>
        <v>0</v>
      </c>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c r="CF526" s="119"/>
      <c r="CG526" s="119"/>
      <c r="CH526" s="119"/>
      <c r="CI526" s="119"/>
      <c r="CJ526" s="119"/>
      <c r="CK526" s="119"/>
      <c r="CL526" s="119"/>
      <c r="CM526" s="119"/>
      <c r="CN526" s="119"/>
      <c r="CO526" s="119"/>
      <c r="CP526" s="119"/>
      <c r="CQ526" s="119"/>
    </row>
    <row r="527" ht="24" customHeight="1" outlineLevel="1" spans="1:95">
      <c r="A527" s="22"/>
      <c r="B527" s="114" t="s">
        <v>788</v>
      </c>
      <c r="C527" s="115" t="s">
        <v>1758</v>
      </c>
      <c r="D527" s="22" t="s">
        <v>1759</v>
      </c>
      <c r="E527" s="114"/>
      <c r="F527" s="114"/>
      <c r="G527" s="114"/>
      <c r="H527" s="116">
        <f t="shared" ref="H527:H548" si="324">X527+AA527+AD527+AG527+AJ527+AM527+AP527+AS527+AV527+AY527+BB527+BE527</f>
        <v>0</v>
      </c>
      <c r="I527" s="116">
        <f t="shared" ref="I527:I548" si="325">Y527+AB527+AE527+AH527+AK527+AN527+AQ527+AT527+AW527+AZ527+BC527+BF527</f>
        <v>-105282.01</v>
      </c>
      <c r="J527" s="116">
        <f t="shared" ref="J527:J552" si="326">Z527+AC527+AF527+AI527+AL527+AO527+AR527+AU527+AX527+BA527+BD527+BG527</f>
        <v>105282.01</v>
      </c>
      <c r="K527" s="116"/>
      <c r="L527" s="149"/>
      <c r="M527" s="149"/>
      <c r="N527" s="116"/>
      <c r="O527" s="149"/>
      <c r="P527" s="116"/>
      <c r="Q527" s="116"/>
      <c r="R527" s="116"/>
      <c r="S527" s="116"/>
      <c r="T527" s="116"/>
      <c r="U527" s="116"/>
      <c r="V527" s="116"/>
      <c r="W527" s="116"/>
      <c r="X527" s="116">
        <f>VLOOKUP($C527,'1 预算编制表单'!$C:$BJ,27,FALSE)</f>
        <v>0</v>
      </c>
      <c r="Y527" s="116">
        <f t="shared" ref="Y527:Y546" si="327">X527-Z527</f>
        <v>0</v>
      </c>
      <c r="Z527" s="116">
        <f>Z528+Z529+Z530</f>
        <v>0</v>
      </c>
      <c r="AA527" s="116">
        <f>VLOOKUP($C527,'1 预算编制表单'!$C:$BJ,30,FALSE)</f>
        <v>0</v>
      </c>
      <c r="AB527" s="116">
        <f t="shared" ref="AB527:AB546" si="328">AA527-AC527</f>
        <v>-13441.55</v>
      </c>
      <c r="AC527" s="116">
        <f>AC528+AC529+AC530</f>
        <v>13441.55</v>
      </c>
      <c r="AD527" s="116">
        <f>VLOOKUP($C527,'1 预算编制表单'!$C:$BJ,33,FALSE)</f>
        <v>0</v>
      </c>
      <c r="AE527" s="116">
        <f t="shared" ref="AE527:AE546" si="329">AD527-AF527</f>
        <v>-288</v>
      </c>
      <c r="AF527" s="116">
        <f>AF528+AF529+AF530</f>
        <v>288</v>
      </c>
      <c r="AG527" s="116">
        <f>VLOOKUP($C527,'1 预算编制表单'!$C:$BJ,36,FALSE)</f>
        <v>0</v>
      </c>
      <c r="AH527" s="116">
        <f t="shared" ref="AH527:AH546" si="330">AG527-AI527</f>
        <v>-17378.76</v>
      </c>
      <c r="AI527" s="116">
        <f>AI528+AI529+AI530</f>
        <v>17378.76</v>
      </c>
      <c r="AJ527" s="116">
        <f>VLOOKUP($C527,'1 预算编制表单'!$C:$BJ,39,FALSE)</f>
        <v>0</v>
      </c>
      <c r="AK527" s="116">
        <f t="shared" ref="AK527:AK546" si="331">AJ527-AL527</f>
        <v>-1440</v>
      </c>
      <c r="AL527" s="116">
        <f>AL528+AL529+AL530</f>
        <v>1440</v>
      </c>
      <c r="AM527" s="116">
        <f>VLOOKUP($C527,'1 预算编制表单'!$C:$BJ,42,FALSE)</f>
        <v>0</v>
      </c>
      <c r="AN527" s="116">
        <f t="shared" ref="AN527:AN546" si="332">AM527-AO527</f>
        <v>-58993.89</v>
      </c>
      <c r="AO527" s="116">
        <f>AO528+AO529+AO530</f>
        <v>58993.89</v>
      </c>
      <c r="AP527" s="116">
        <f>VLOOKUP($C527,'1 预算编制表单'!$C:$BJ,45,FALSE)</f>
        <v>0</v>
      </c>
      <c r="AQ527" s="116">
        <f t="shared" ref="AQ527:AQ546" si="333">AP527-AR527</f>
        <v>-3988.92</v>
      </c>
      <c r="AR527" s="116">
        <f>AR528+AR529+AR530</f>
        <v>3988.92</v>
      </c>
      <c r="AS527" s="116">
        <f>VLOOKUP($C527,'1 预算编制表单'!$C:$BJ,48,FALSE)</f>
        <v>0</v>
      </c>
      <c r="AT527" s="116">
        <f t="shared" ref="AT527:AT546" si="334">AS527-AU527</f>
        <v>-9750.89</v>
      </c>
      <c r="AU527" s="116">
        <f>AU528+AU529+AU530</f>
        <v>9750.89</v>
      </c>
      <c r="AV527" s="116">
        <f>VLOOKUP($C527,'1 预算编制表单'!$C:$BJ,51,FALSE)</f>
        <v>0</v>
      </c>
      <c r="AW527" s="116">
        <f t="shared" ref="AW527:AW546" si="335">AV527-AX527</f>
        <v>0</v>
      </c>
      <c r="AX527" s="116">
        <f>AX528+AX529+AX530</f>
        <v>0</v>
      </c>
      <c r="AY527" s="116">
        <f>VLOOKUP($C527,'1 预算编制表单'!$C:$BJ,54,FALSE)</f>
        <v>0</v>
      </c>
      <c r="AZ527" s="116">
        <f t="shared" ref="AZ527:AZ546" si="336">AY527-BA527</f>
        <v>0</v>
      </c>
      <c r="BA527" s="116">
        <f>BA528+BA529+BA530</f>
        <v>0</v>
      </c>
      <c r="BB527" s="116">
        <f>VLOOKUP($C527,'1 预算编制表单'!$C:$BJ,57,FALSE)</f>
        <v>0</v>
      </c>
      <c r="BC527" s="116">
        <f t="shared" ref="BC527:BC546" si="337">BB527-BD527</f>
        <v>0</v>
      </c>
      <c r="BD527" s="116">
        <f>BD528+BD529+BD530</f>
        <v>0</v>
      </c>
      <c r="BE527" s="116">
        <f>VLOOKUP($C527,'1 预算编制表单'!$C:$BJ,60,FALSE)</f>
        <v>0</v>
      </c>
      <c r="BF527" s="116">
        <f t="shared" ref="BF527:BF546" si="338">BE527-BG527</f>
        <v>0</v>
      </c>
      <c r="BG527" s="116">
        <f>BG528+BG529+BG530</f>
        <v>0</v>
      </c>
      <c r="BH527" s="116">
        <f>VLOOKUP($C527,'1 预算编制表单'!$C:$BJ,27,FALSE)</f>
        <v>0</v>
      </c>
      <c r="BI527" s="116">
        <f t="shared" ref="BI527:BI546" si="339">BH527-BJ527</f>
        <v>0</v>
      </c>
      <c r="BJ527" s="116">
        <f>BJ528+BJ529+BJ530</f>
        <v>0</v>
      </c>
      <c r="BK527" s="116">
        <f>VLOOKUP($C527,'1 预算编制表单'!$C:$BJ,30,FALSE)</f>
        <v>0</v>
      </c>
      <c r="BL527" s="116">
        <f t="shared" ref="BL527:BL546" si="340">BK527-BM527</f>
        <v>0</v>
      </c>
      <c r="BM527" s="116">
        <f>BM528+BM529+BM530</f>
        <v>0</v>
      </c>
      <c r="BN527" s="116">
        <f>VLOOKUP($C527,'1 预算编制表单'!$C:$BJ,33,FALSE)</f>
        <v>0</v>
      </c>
      <c r="BO527" s="116">
        <f t="shared" ref="BO527:BO546" si="341">BN527-BP527</f>
        <v>0</v>
      </c>
      <c r="BP527" s="116">
        <f>BP528+BP529+BP530</f>
        <v>0</v>
      </c>
      <c r="BQ527" s="116">
        <f>VLOOKUP($C527,'1 预算编制表单'!$C:$BJ,36,FALSE)</f>
        <v>0</v>
      </c>
      <c r="BR527" s="116">
        <f t="shared" ref="BR527:BR546" si="342">BQ527-BS527</f>
        <v>0</v>
      </c>
      <c r="BS527" s="116">
        <f>BS528+BS529+BS530</f>
        <v>0</v>
      </c>
      <c r="BT527" s="116">
        <f>VLOOKUP($C527,'1 预算编制表单'!$C:$BJ,39,FALSE)</f>
        <v>0</v>
      </c>
      <c r="BU527" s="116">
        <f t="shared" ref="BU527:BU546" si="343">BT527-BV527</f>
        <v>0</v>
      </c>
      <c r="BV527" s="116">
        <f>BV528+BV529+BV530</f>
        <v>0</v>
      </c>
      <c r="BW527" s="116">
        <f>VLOOKUP($C527,'1 预算编制表单'!$C:$BJ,42,FALSE)</f>
        <v>0</v>
      </c>
      <c r="BX527" s="116">
        <f t="shared" ref="BX527:BX546" si="344">BW527-BY527</f>
        <v>0</v>
      </c>
      <c r="BY527" s="116">
        <f>BY528+BY529+BY530</f>
        <v>0</v>
      </c>
      <c r="BZ527" s="116">
        <f>VLOOKUP($C527,'1 预算编制表单'!$C:$BJ,45,FALSE)</f>
        <v>0</v>
      </c>
      <c r="CA527" s="116">
        <f t="shared" ref="CA527:CA546" si="345">BZ527-CB527</f>
        <v>0</v>
      </c>
      <c r="CB527" s="116">
        <f>CB528+CB529+CB530</f>
        <v>0</v>
      </c>
      <c r="CC527" s="116">
        <f>VLOOKUP($C527,'1 预算编制表单'!$C:$BJ,48,FALSE)</f>
        <v>0</v>
      </c>
      <c r="CD527" s="116">
        <f t="shared" ref="CD527:CD546" si="346">CC527-CE527</f>
        <v>0</v>
      </c>
      <c r="CE527" s="116">
        <f>CE528+CE529+CE530</f>
        <v>0</v>
      </c>
      <c r="CF527" s="116">
        <f>VLOOKUP($C527,'1 预算编制表单'!$C:$BJ,51,FALSE)</f>
        <v>0</v>
      </c>
      <c r="CG527" s="116">
        <f t="shared" ref="CG527:CG546" si="347">CF527-CH527</f>
        <v>0</v>
      </c>
      <c r="CH527" s="116">
        <f>CH528+CH529+CH530</f>
        <v>0</v>
      </c>
      <c r="CI527" s="116">
        <f>VLOOKUP($C527,'1 预算编制表单'!$C:$BJ,54,FALSE)</f>
        <v>0</v>
      </c>
      <c r="CJ527" s="116">
        <f t="shared" ref="CJ527:CJ546" si="348">CI527-CK527</f>
        <v>0</v>
      </c>
      <c r="CK527" s="116">
        <f>CK528+CK529+CK530</f>
        <v>0</v>
      </c>
      <c r="CL527" s="116">
        <f>VLOOKUP($C527,'1 预算编制表单'!$C:$BJ,57,FALSE)</f>
        <v>0</v>
      </c>
      <c r="CM527" s="116">
        <f t="shared" ref="CM527:CM546" si="349">CL527-CN527</f>
        <v>0</v>
      </c>
      <c r="CN527" s="116">
        <f>CN528+CN529+CN530</f>
        <v>0</v>
      </c>
      <c r="CO527" s="116">
        <f>VLOOKUP($C527,'1 预算编制表单'!$C:$BJ,60,FALSE)</f>
        <v>0</v>
      </c>
      <c r="CP527" s="116">
        <f t="shared" ref="CP527:CP546" si="350">CO527-CQ527</f>
        <v>0</v>
      </c>
      <c r="CQ527" s="116">
        <f>CQ528+CQ529+CQ530</f>
        <v>0</v>
      </c>
    </row>
    <row r="528" ht="24" customHeight="1" outlineLevel="2" spans="1:95">
      <c r="A528" s="49"/>
      <c r="B528" s="117" t="s">
        <v>788</v>
      </c>
      <c r="C528" s="118" t="s">
        <v>1760</v>
      </c>
      <c r="D528" s="49" t="s">
        <v>1761</v>
      </c>
      <c r="E528" s="117"/>
      <c r="F528" s="117"/>
      <c r="G528" s="117"/>
      <c r="H528" s="119">
        <f t="shared" si="324"/>
        <v>0</v>
      </c>
      <c r="I528" s="119">
        <f t="shared" si="325"/>
        <v>-6912</v>
      </c>
      <c r="J528" s="119">
        <f t="shared" si="326"/>
        <v>6912</v>
      </c>
      <c r="K528" s="119"/>
      <c r="L528" s="150"/>
      <c r="M528" s="150"/>
      <c r="N528" s="119"/>
      <c r="O528" s="150"/>
      <c r="P528" s="119"/>
      <c r="Q528" s="119"/>
      <c r="R528" s="119"/>
      <c r="S528" s="119"/>
      <c r="T528" s="119"/>
      <c r="U528" s="119"/>
      <c r="V528" s="119"/>
      <c r="W528" s="119"/>
      <c r="X528" s="119">
        <f>VLOOKUP($C528,'1 预算编制表单'!$C:$BJ,27,FALSE)</f>
        <v>0</v>
      </c>
      <c r="Y528" s="119">
        <f t="shared" si="327"/>
        <v>0</v>
      </c>
      <c r="Z528" s="119">
        <f>SUMIF(物资过程计算表!$B:$B,$C528,物资过程计算表!$D:$D)</f>
        <v>0</v>
      </c>
      <c r="AA528" s="119">
        <f>VLOOKUP($C528,'1 预算编制表单'!$C:$BJ,30,FALSE)</f>
        <v>0</v>
      </c>
      <c r="AB528" s="119">
        <f t="shared" si="328"/>
        <v>0</v>
      </c>
      <c r="AC528" s="119">
        <f>SUMIF(物资过程计算表!$B:$B,$C528,物资过程计算表!E:E)</f>
        <v>0</v>
      </c>
      <c r="AD528" s="119">
        <f>VLOOKUP($C528,'1 预算编制表单'!$C:$BJ,33,FALSE)</f>
        <v>0</v>
      </c>
      <c r="AE528" s="119">
        <f t="shared" si="329"/>
        <v>-288</v>
      </c>
      <c r="AF528" s="119">
        <f>SUMIF(物资过程计算表!$B:$B,$C528,物资过程计算表!F:F)</f>
        <v>288</v>
      </c>
      <c r="AG528" s="119">
        <f>VLOOKUP($C528,'1 预算编制表单'!$C:$BJ,36,FALSE)</f>
        <v>0</v>
      </c>
      <c r="AH528" s="119">
        <f t="shared" si="330"/>
        <v>0</v>
      </c>
      <c r="AI528" s="119">
        <f>SUMIF(物资过程计算表!$B:$B,$C528,物资过程计算表!G:G)</f>
        <v>0</v>
      </c>
      <c r="AJ528" s="119">
        <f>VLOOKUP($C528,'1 预算编制表单'!$C:$BJ,39,FALSE)</f>
        <v>0</v>
      </c>
      <c r="AK528" s="119">
        <f t="shared" si="331"/>
        <v>-1440</v>
      </c>
      <c r="AL528" s="119">
        <f>SUMIF(物资过程计算表!$B:$B,$C528,物资过程计算表!H:H)</f>
        <v>1440</v>
      </c>
      <c r="AM528" s="119">
        <f>VLOOKUP($C528,'1 预算编制表单'!$C:$BJ,42,FALSE)</f>
        <v>0</v>
      </c>
      <c r="AN528" s="119">
        <f t="shared" si="332"/>
        <v>-1728</v>
      </c>
      <c r="AO528" s="119">
        <f>SUMIF(物资过程计算表!$B:$B,$C528,物资过程计算表!I:I)</f>
        <v>1728</v>
      </c>
      <c r="AP528" s="119">
        <f>VLOOKUP($C528,'1 预算编制表单'!$C:$BJ,45,FALSE)</f>
        <v>0</v>
      </c>
      <c r="AQ528" s="119">
        <f t="shared" si="333"/>
        <v>-3456</v>
      </c>
      <c r="AR528" s="119">
        <f>SUMIF(物资过程计算表!$B:$B,$C528,物资过程计算表!J:J)</f>
        <v>3456</v>
      </c>
      <c r="AS528" s="119">
        <f>VLOOKUP($C528,'1 预算编制表单'!$C:$BJ,48,FALSE)</f>
        <v>0</v>
      </c>
      <c r="AT528" s="119">
        <f t="shared" si="334"/>
        <v>0</v>
      </c>
      <c r="AU528" s="119">
        <f>SUMIF(物资过程计算表!$B:$B,$C528,物资过程计算表!K:K)</f>
        <v>0</v>
      </c>
      <c r="AV528" s="119">
        <f>VLOOKUP($C528,'1 预算编制表单'!$C:$BJ,51,FALSE)</f>
        <v>0</v>
      </c>
      <c r="AW528" s="119">
        <f t="shared" si="335"/>
        <v>0</v>
      </c>
      <c r="AX528" s="119">
        <f>SUMIF(物资过程计算表!$B:$B,$C528,物资过程计算表!L:L)</f>
        <v>0</v>
      </c>
      <c r="AY528" s="119">
        <f>VLOOKUP($C528,'1 预算编制表单'!$C:$BJ,54,FALSE)</f>
        <v>0</v>
      </c>
      <c r="AZ528" s="119">
        <f t="shared" si="336"/>
        <v>0</v>
      </c>
      <c r="BA528" s="119">
        <f>SUMIF(物资过程计算表!$B:$B,$C528,物资过程计算表!M:M)</f>
        <v>0</v>
      </c>
      <c r="BB528" s="119">
        <f>VLOOKUP($C528,'1 预算编制表单'!$C:$BJ,57,FALSE)</f>
        <v>0</v>
      </c>
      <c r="BC528" s="119">
        <f t="shared" si="337"/>
        <v>0</v>
      </c>
      <c r="BD528" s="119">
        <f>SUMIF(物资过程计算表!$B:$B,$C528,物资过程计算表!N:N)</f>
        <v>0</v>
      </c>
      <c r="BE528" s="119">
        <f>VLOOKUP($C528,'1 预算编制表单'!$C:$BJ,60,FALSE)</f>
        <v>0</v>
      </c>
      <c r="BF528" s="119">
        <f t="shared" si="338"/>
        <v>0</v>
      </c>
      <c r="BG528" s="119">
        <f>SUMIF(物资过程计算表!$B:$B,$C528,物资过程计算表!O:O)</f>
        <v>0</v>
      </c>
      <c r="BH528" s="119">
        <f>VLOOKUP($C528,'1 预算编制表单'!$C:$BJ,27,FALSE)</f>
        <v>0</v>
      </c>
      <c r="BI528" s="119">
        <f t="shared" si="339"/>
        <v>0</v>
      </c>
      <c r="BJ528" s="119"/>
      <c r="BK528" s="119">
        <f>VLOOKUP($C528,'1 预算编制表单'!$C:$BJ,30,FALSE)</f>
        <v>0</v>
      </c>
      <c r="BL528" s="119">
        <f t="shared" si="340"/>
        <v>0</v>
      </c>
      <c r="BM528" s="119"/>
      <c r="BN528" s="119">
        <f>VLOOKUP($C528,'1 预算编制表单'!$C:$BJ,33,FALSE)</f>
        <v>0</v>
      </c>
      <c r="BO528" s="119">
        <f t="shared" si="341"/>
        <v>0</v>
      </c>
      <c r="BP528" s="119"/>
      <c r="BQ528" s="119">
        <f>VLOOKUP($C528,'1 预算编制表单'!$C:$BJ,36,FALSE)</f>
        <v>0</v>
      </c>
      <c r="BR528" s="119">
        <f t="shared" si="342"/>
        <v>0</v>
      </c>
      <c r="BS528" s="119"/>
      <c r="BT528" s="119">
        <f>VLOOKUP($C528,'1 预算编制表单'!$C:$BJ,39,FALSE)</f>
        <v>0</v>
      </c>
      <c r="BU528" s="119">
        <f t="shared" si="343"/>
        <v>0</v>
      </c>
      <c r="BV528" s="119"/>
      <c r="BW528" s="119">
        <f>VLOOKUP($C528,'1 预算编制表单'!$C:$BJ,42,FALSE)</f>
        <v>0</v>
      </c>
      <c r="BX528" s="119">
        <f t="shared" si="344"/>
        <v>0</v>
      </c>
      <c r="BY528" s="119"/>
      <c r="BZ528" s="119">
        <f>VLOOKUP($C528,'1 预算编制表单'!$C:$BJ,45,FALSE)</f>
        <v>0</v>
      </c>
      <c r="CA528" s="119">
        <f t="shared" si="345"/>
        <v>0</v>
      </c>
      <c r="CB528" s="119"/>
      <c r="CC528" s="119">
        <f>VLOOKUP($C528,'1 预算编制表单'!$C:$BJ,48,FALSE)</f>
        <v>0</v>
      </c>
      <c r="CD528" s="119">
        <f t="shared" si="346"/>
        <v>0</v>
      </c>
      <c r="CE528" s="119"/>
      <c r="CF528" s="119">
        <f>VLOOKUP($C528,'1 预算编制表单'!$C:$BJ,51,FALSE)</f>
        <v>0</v>
      </c>
      <c r="CG528" s="119">
        <f t="shared" si="347"/>
        <v>0</v>
      </c>
      <c r="CH528" s="119"/>
      <c r="CI528" s="119">
        <f>VLOOKUP($C528,'1 预算编制表单'!$C:$BJ,54,FALSE)</f>
        <v>0</v>
      </c>
      <c r="CJ528" s="119">
        <f t="shared" si="348"/>
        <v>0</v>
      </c>
      <c r="CK528" s="119"/>
      <c r="CL528" s="119">
        <f>VLOOKUP($C528,'1 预算编制表单'!$C:$BJ,57,FALSE)</f>
        <v>0</v>
      </c>
      <c r="CM528" s="119">
        <f t="shared" si="349"/>
        <v>0</v>
      </c>
      <c r="CN528" s="119"/>
      <c r="CO528" s="119">
        <f>VLOOKUP($C528,'1 预算编制表单'!$C:$BJ,60,FALSE)</f>
        <v>0</v>
      </c>
      <c r="CP528" s="119">
        <f t="shared" si="350"/>
        <v>0</v>
      </c>
      <c r="CQ528" s="119"/>
    </row>
    <row r="529" ht="24" customHeight="1" outlineLevel="2" spans="1:95">
      <c r="A529" s="49"/>
      <c r="B529" s="117" t="s">
        <v>788</v>
      </c>
      <c r="C529" s="118" t="s">
        <v>1780</v>
      </c>
      <c r="D529" s="49" t="s">
        <v>1781</v>
      </c>
      <c r="E529" s="117"/>
      <c r="F529" s="117"/>
      <c r="G529" s="117"/>
      <c r="H529" s="119">
        <f t="shared" si="324"/>
        <v>0</v>
      </c>
      <c r="I529" s="119">
        <f t="shared" si="325"/>
        <v>-720</v>
      </c>
      <c r="J529" s="119">
        <f t="shared" si="326"/>
        <v>720</v>
      </c>
      <c r="K529" s="119"/>
      <c r="L529" s="150"/>
      <c r="M529" s="150"/>
      <c r="N529" s="119"/>
      <c r="O529" s="150"/>
      <c r="P529" s="119"/>
      <c r="Q529" s="119"/>
      <c r="R529" s="119"/>
      <c r="S529" s="119"/>
      <c r="T529" s="119"/>
      <c r="U529" s="119"/>
      <c r="V529" s="119"/>
      <c r="W529" s="119"/>
      <c r="X529" s="119">
        <f>VLOOKUP($C529,'1 预算编制表单'!$C:$BJ,27,FALSE)</f>
        <v>0</v>
      </c>
      <c r="Y529" s="119">
        <f t="shared" si="327"/>
        <v>0</v>
      </c>
      <c r="Z529" s="119">
        <f>SUMIF(物资过程计算表!$B:$B,$C529,物资过程计算表!$D:$D)</f>
        <v>0</v>
      </c>
      <c r="AA529" s="119">
        <f>VLOOKUP($C529,'1 预算编制表单'!$C:$BJ,30,FALSE)</f>
        <v>0</v>
      </c>
      <c r="AB529" s="119">
        <f t="shared" si="328"/>
        <v>-179.2</v>
      </c>
      <c r="AC529" s="119">
        <f>SUMIF(物资过程计算表!$B:$B,$C529,物资过程计算表!E:E)</f>
        <v>179.2</v>
      </c>
      <c r="AD529" s="119">
        <f>VLOOKUP($C529,'1 预算编制表单'!$C:$BJ,33,FALSE)</f>
        <v>0</v>
      </c>
      <c r="AE529" s="119">
        <f t="shared" si="329"/>
        <v>0</v>
      </c>
      <c r="AF529" s="119">
        <f>SUMIF(物资过程计算表!$B:$B,$C529,物资过程计算表!F:F)</f>
        <v>0</v>
      </c>
      <c r="AG529" s="119">
        <f>VLOOKUP($C529,'1 预算编制表单'!$C:$BJ,36,FALSE)</f>
        <v>0</v>
      </c>
      <c r="AH529" s="119">
        <f t="shared" si="330"/>
        <v>-540.8</v>
      </c>
      <c r="AI529" s="119">
        <f>SUMIF(物资过程计算表!$B:$B,$C529,物资过程计算表!G:G)</f>
        <v>540.8</v>
      </c>
      <c r="AJ529" s="119">
        <f>VLOOKUP($C529,'1 预算编制表单'!$C:$BJ,39,FALSE)</f>
        <v>0</v>
      </c>
      <c r="AK529" s="119">
        <f t="shared" si="331"/>
        <v>0</v>
      </c>
      <c r="AL529" s="119">
        <f>SUMIF(物资过程计算表!$B:$B,$C529,物资过程计算表!H:H)</f>
        <v>0</v>
      </c>
      <c r="AM529" s="119">
        <f>VLOOKUP($C529,'1 预算编制表单'!$C:$BJ,42,FALSE)</f>
        <v>0</v>
      </c>
      <c r="AN529" s="119">
        <f t="shared" si="332"/>
        <v>0</v>
      </c>
      <c r="AO529" s="119">
        <f>SUMIF(物资过程计算表!$B:$B,$C529,物资过程计算表!I:I)</f>
        <v>0</v>
      </c>
      <c r="AP529" s="119">
        <f>VLOOKUP($C529,'1 预算编制表单'!$C:$BJ,45,FALSE)</f>
        <v>0</v>
      </c>
      <c r="AQ529" s="119">
        <f t="shared" si="333"/>
        <v>0</v>
      </c>
      <c r="AR529" s="119">
        <f>SUMIF(物资过程计算表!$B:$B,$C529,物资过程计算表!J:J)</f>
        <v>0</v>
      </c>
      <c r="AS529" s="119">
        <f>VLOOKUP($C529,'1 预算编制表单'!$C:$BJ,48,FALSE)</f>
        <v>0</v>
      </c>
      <c r="AT529" s="119">
        <f t="shared" si="334"/>
        <v>0</v>
      </c>
      <c r="AU529" s="119">
        <f>SUMIF(物资过程计算表!$B:$B,$C529,物资过程计算表!K:K)</f>
        <v>0</v>
      </c>
      <c r="AV529" s="119">
        <f>VLOOKUP($C529,'1 预算编制表单'!$C:$BJ,51,FALSE)</f>
        <v>0</v>
      </c>
      <c r="AW529" s="119">
        <f t="shared" si="335"/>
        <v>0</v>
      </c>
      <c r="AX529" s="119">
        <f>SUMIF(物资过程计算表!$B:$B,$C529,物资过程计算表!L:L)</f>
        <v>0</v>
      </c>
      <c r="AY529" s="119">
        <f>VLOOKUP($C529,'1 预算编制表单'!$C:$BJ,54,FALSE)</f>
        <v>0</v>
      </c>
      <c r="AZ529" s="119">
        <f t="shared" si="336"/>
        <v>0</v>
      </c>
      <c r="BA529" s="119">
        <f>SUMIF(物资过程计算表!$B:$B,$C529,物资过程计算表!M:M)</f>
        <v>0</v>
      </c>
      <c r="BB529" s="119">
        <f>VLOOKUP($C529,'1 预算编制表单'!$C:$BJ,57,FALSE)</f>
        <v>0</v>
      </c>
      <c r="BC529" s="119">
        <f t="shared" si="337"/>
        <v>0</v>
      </c>
      <c r="BD529" s="119">
        <f>SUMIF(物资过程计算表!$B:$B,$C529,物资过程计算表!N:N)</f>
        <v>0</v>
      </c>
      <c r="BE529" s="119">
        <f>VLOOKUP($C529,'1 预算编制表单'!$C:$BJ,60,FALSE)</f>
        <v>0</v>
      </c>
      <c r="BF529" s="119">
        <f t="shared" si="338"/>
        <v>0</v>
      </c>
      <c r="BG529" s="119">
        <f>SUMIF(物资过程计算表!$B:$B,$C529,物资过程计算表!O:O)</f>
        <v>0</v>
      </c>
      <c r="BH529" s="119">
        <f>VLOOKUP($C529,'1 预算编制表单'!$C:$BJ,27,FALSE)</f>
        <v>0</v>
      </c>
      <c r="BI529" s="119">
        <f t="shared" si="339"/>
        <v>0</v>
      </c>
      <c r="BJ529" s="119"/>
      <c r="BK529" s="119">
        <f>VLOOKUP($C529,'1 预算编制表单'!$C:$BJ,30,FALSE)</f>
        <v>0</v>
      </c>
      <c r="BL529" s="119">
        <f t="shared" si="340"/>
        <v>0</v>
      </c>
      <c r="BM529" s="119"/>
      <c r="BN529" s="119">
        <f>VLOOKUP($C529,'1 预算编制表单'!$C:$BJ,33,FALSE)</f>
        <v>0</v>
      </c>
      <c r="BO529" s="119">
        <f t="shared" si="341"/>
        <v>0</v>
      </c>
      <c r="BP529" s="119"/>
      <c r="BQ529" s="119">
        <f>VLOOKUP($C529,'1 预算编制表单'!$C:$BJ,36,FALSE)</f>
        <v>0</v>
      </c>
      <c r="BR529" s="119">
        <f t="shared" si="342"/>
        <v>0</v>
      </c>
      <c r="BS529" s="119"/>
      <c r="BT529" s="119">
        <f>VLOOKUP($C529,'1 预算编制表单'!$C:$BJ,39,FALSE)</f>
        <v>0</v>
      </c>
      <c r="BU529" s="119">
        <f t="shared" si="343"/>
        <v>0</v>
      </c>
      <c r="BV529" s="119"/>
      <c r="BW529" s="119">
        <f>VLOOKUP($C529,'1 预算编制表单'!$C:$BJ,42,FALSE)</f>
        <v>0</v>
      </c>
      <c r="BX529" s="119">
        <f t="shared" si="344"/>
        <v>0</v>
      </c>
      <c r="BY529" s="119"/>
      <c r="BZ529" s="119">
        <f>VLOOKUP($C529,'1 预算编制表单'!$C:$BJ,45,FALSE)</f>
        <v>0</v>
      </c>
      <c r="CA529" s="119">
        <f t="shared" si="345"/>
        <v>0</v>
      </c>
      <c r="CB529" s="119"/>
      <c r="CC529" s="119">
        <f>VLOOKUP($C529,'1 预算编制表单'!$C:$BJ,48,FALSE)</f>
        <v>0</v>
      </c>
      <c r="CD529" s="119">
        <f t="shared" si="346"/>
        <v>0</v>
      </c>
      <c r="CE529" s="119"/>
      <c r="CF529" s="119">
        <f>VLOOKUP($C529,'1 预算编制表单'!$C:$BJ,51,FALSE)</f>
        <v>0</v>
      </c>
      <c r="CG529" s="119">
        <f t="shared" si="347"/>
        <v>0</v>
      </c>
      <c r="CH529" s="119"/>
      <c r="CI529" s="119">
        <f>VLOOKUP($C529,'1 预算编制表单'!$C:$BJ,54,FALSE)</f>
        <v>0</v>
      </c>
      <c r="CJ529" s="119">
        <f t="shared" si="348"/>
        <v>0</v>
      </c>
      <c r="CK529" s="119"/>
      <c r="CL529" s="119">
        <f>VLOOKUP($C529,'1 预算编制表单'!$C:$BJ,57,FALSE)</f>
        <v>0</v>
      </c>
      <c r="CM529" s="119">
        <f t="shared" si="349"/>
        <v>0</v>
      </c>
      <c r="CN529" s="119"/>
      <c r="CO529" s="119">
        <f>VLOOKUP($C529,'1 预算编制表单'!$C:$BJ,60,FALSE)</f>
        <v>0</v>
      </c>
      <c r="CP529" s="119">
        <f t="shared" si="350"/>
        <v>0</v>
      </c>
      <c r="CQ529" s="119"/>
    </row>
    <row r="530" ht="24" customHeight="1" outlineLevel="2" spans="1:95">
      <c r="A530" s="49"/>
      <c r="B530" s="117" t="s">
        <v>788</v>
      </c>
      <c r="C530" s="118" t="s">
        <v>1793</v>
      </c>
      <c r="D530" s="49" t="s">
        <v>1794</v>
      </c>
      <c r="E530" s="117"/>
      <c r="F530" s="117"/>
      <c r="G530" s="117"/>
      <c r="H530" s="119">
        <f t="shared" si="324"/>
        <v>0</v>
      </c>
      <c r="I530" s="119">
        <f t="shared" si="325"/>
        <v>-97650.01</v>
      </c>
      <c r="J530" s="119">
        <f t="shared" si="326"/>
        <v>97650.01</v>
      </c>
      <c r="K530" s="119"/>
      <c r="L530" s="150"/>
      <c r="M530" s="150"/>
      <c r="N530" s="119"/>
      <c r="O530" s="150"/>
      <c r="P530" s="119"/>
      <c r="Q530" s="119"/>
      <c r="R530" s="119"/>
      <c r="S530" s="119"/>
      <c r="T530" s="119"/>
      <c r="U530" s="119"/>
      <c r="V530" s="119"/>
      <c r="W530" s="119"/>
      <c r="X530" s="119">
        <f>VLOOKUP($C530,'1 预算编制表单'!$C:$BJ,27,FALSE)</f>
        <v>0</v>
      </c>
      <c r="Y530" s="119">
        <f t="shared" si="327"/>
        <v>0</v>
      </c>
      <c r="Z530" s="119">
        <f>SUMIF(物资过程计算表!$B:$B,$C530,物资过程计算表!$D:$D)</f>
        <v>0</v>
      </c>
      <c r="AA530" s="119">
        <f>VLOOKUP($C530,'1 预算编制表单'!$C:$BJ,30,FALSE)</f>
        <v>0</v>
      </c>
      <c r="AB530" s="119">
        <f t="shared" si="328"/>
        <v>-13262.35</v>
      </c>
      <c r="AC530" s="119">
        <f>SUMIF(物资过程计算表!$B:$B,$C530,物资过程计算表!E:E)</f>
        <v>13262.35</v>
      </c>
      <c r="AD530" s="119">
        <f>VLOOKUP($C530,'1 预算编制表单'!$C:$BJ,33,FALSE)</f>
        <v>0</v>
      </c>
      <c r="AE530" s="119">
        <f t="shared" si="329"/>
        <v>0</v>
      </c>
      <c r="AF530" s="119">
        <f>SUMIF(物资过程计算表!$B:$B,$C530,物资过程计算表!F:F)</f>
        <v>0</v>
      </c>
      <c r="AG530" s="119">
        <f>VLOOKUP($C530,'1 预算编制表单'!$C:$BJ,36,FALSE)</f>
        <v>0</v>
      </c>
      <c r="AH530" s="119">
        <f t="shared" si="330"/>
        <v>-16837.96</v>
      </c>
      <c r="AI530" s="119">
        <f>SUMIF(物资过程计算表!$B:$B,$C530,物资过程计算表!G:G)</f>
        <v>16837.96</v>
      </c>
      <c r="AJ530" s="119">
        <f>VLOOKUP($C530,'1 预算编制表单'!$C:$BJ,39,FALSE)</f>
        <v>0</v>
      </c>
      <c r="AK530" s="119">
        <f t="shared" si="331"/>
        <v>0</v>
      </c>
      <c r="AL530" s="119">
        <f>SUMIF(物资过程计算表!$B:$B,$C530,物资过程计算表!H:H)</f>
        <v>0</v>
      </c>
      <c r="AM530" s="119">
        <f>VLOOKUP($C530,'1 预算编制表单'!$C:$BJ,42,FALSE)</f>
        <v>0</v>
      </c>
      <c r="AN530" s="119">
        <f t="shared" si="332"/>
        <v>-57265.89</v>
      </c>
      <c r="AO530" s="119">
        <f>SUMIF(物资过程计算表!$B:$B,$C530,物资过程计算表!I:I)</f>
        <v>57265.89</v>
      </c>
      <c r="AP530" s="119">
        <f>VLOOKUP($C530,'1 预算编制表单'!$C:$BJ,45,FALSE)</f>
        <v>0</v>
      </c>
      <c r="AQ530" s="119">
        <f t="shared" si="333"/>
        <v>-532.92</v>
      </c>
      <c r="AR530" s="119">
        <f>SUMIF(物资过程计算表!$B:$B,$C530,物资过程计算表!J:J)</f>
        <v>532.92</v>
      </c>
      <c r="AS530" s="119">
        <f>VLOOKUP($C530,'1 预算编制表单'!$C:$BJ,48,FALSE)</f>
        <v>0</v>
      </c>
      <c r="AT530" s="119">
        <f t="shared" si="334"/>
        <v>-9750.89</v>
      </c>
      <c r="AU530" s="119">
        <f>SUMIF(物资过程计算表!$B:$B,$C530,物资过程计算表!K:K)</f>
        <v>9750.89</v>
      </c>
      <c r="AV530" s="119">
        <f>VLOOKUP($C530,'1 预算编制表单'!$C:$BJ,51,FALSE)</f>
        <v>0</v>
      </c>
      <c r="AW530" s="119">
        <f t="shared" si="335"/>
        <v>0</v>
      </c>
      <c r="AX530" s="119">
        <f>SUMIF(物资过程计算表!$B:$B,$C530,物资过程计算表!L:L)</f>
        <v>0</v>
      </c>
      <c r="AY530" s="119">
        <f>VLOOKUP($C530,'1 预算编制表单'!$C:$BJ,54,FALSE)</f>
        <v>0</v>
      </c>
      <c r="AZ530" s="119">
        <f t="shared" si="336"/>
        <v>0</v>
      </c>
      <c r="BA530" s="119">
        <f>SUMIF(物资过程计算表!$B:$B,$C530,物资过程计算表!M:M)</f>
        <v>0</v>
      </c>
      <c r="BB530" s="119">
        <f>VLOOKUP($C530,'1 预算编制表单'!$C:$BJ,57,FALSE)</f>
        <v>0</v>
      </c>
      <c r="BC530" s="119">
        <f t="shared" si="337"/>
        <v>0</v>
      </c>
      <c r="BD530" s="119">
        <f>SUMIF(物资过程计算表!$B:$B,$C530,物资过程计算表!N:N)</f>
        <v>0</v>
      </c>
      <c r="BE530" s="119">
        <f>VLOOKUP($C530,'1 预算编制表单'!$C:$BJ,60,FALSE)</f>
        <v>0</v>
      </c>
      <c r="BF530" s="119">
        <f t="shared" si="338"/>
        <v>0</v>
      </c>
      <c r="BG530" s="119">
        <f>SUMIF(物资过程计算表!$B:$B,$C530,物资过程计算表!O:O)</f>
        <v>0</v>
      </c>
      <c r="BH530" s="119">
        <f>VLOOKUP($C530,'1 预算编制表单'!$C:$BJ,27,FALSE)</f>
        <v>0</v>
      </c>
      <c r="BI530" s="119">
        <f t="shared" si="339"/>
        <v>0</v>
      </c>
      <c r="BJ530" s="119"/>
      <c r="BK530" s="119">
        <f>VLOOKUP($C530,'1 预算编制表单'!$C:$BJ,30,FALSE)</f>
        <v>0</v>
      </c>
      <c r="BL530" s="119">
        <f t="shared" si="340"/>
        <v>0</v>
      </c>
      <c r="BM530" s="119"/>
      <c r="BN530" s="119">
        <f>VLOOKUP($C530,'1 预算编制表单'!$C:$BJ,33,FALSE)</f>
        <v>0</v>
      </c>
      <c r="BO530" s="119">
        <f t="shared" si="341"/>
        <v>0</v>
      </c>
      <c r="BP530" s="119"/>
      <c r="BQ530" s="119">
        <f>VLOOKUP($C530,'1 预算编制表单'!$C:$BJ,36,FALSE)</f>
        <v>0</v>
      </c>
      <c r="BR530" s="119">
        <f t="shared" si="342"/>
        <v>0</v>
      </c>
      <c r="BS530" s="119"/>
      <c r="BT530" s="119">
        <f>VLOOKUP($C530,'1 预算编制表单'!$C:$BJ,39,FALSE)</f>
        <v>0</v>
      </c>
      <c r="BU530" s="119">
        <f t="shared" si="343"/>
        <v>0</v>
      </c>
      <c r="BV530" s="119"/>
      <c r="BW530" s="119">
        <f>VLOOKUP($C530,'1 预算编制表单'!$C:$BJ,42,FALSE)</f>
        <v>0</v>
      </c>
      <c r="BX530" s="119">
        <f t="shared" si="344"/>
        <v>0</v>
      </c>
      <c r="BY530" s="119"/>
      <c r="BZ530" s="119">
        <f>VLOOKUP($C530,'1 预算编制表单'!$C:$BJ,45,FALSE)</f>
        <v>0</v>
      </c>
      <c r="CA530" s="119">
        <f t="shared" si="345"/>
        <v>0</v>
      </c>
      <c r="CB530" s="119"/>
      <c r="CC530" s="119">
        <f>VLOOKUP($C530,'1 预算编制表单'!$C:$BJ,48,FALSE)</f>
        <v>0</v>
      </c>
      <c r="CD530" s="119">
        <f t="shared" si="346"/>
        <v>0</v>
      </c>
      <c r="CE530" s="119"/>
      <c r="CF530" s="119">
        <f>VLOOKUP($C530,'1 预算编制表单'!$C:$BJ,51,FALSE)</f>
        <v>0</v>
      </c>
      <c r="CG530" s="119">
        <f t="shared" si="347"/>
        <v>0</v>
      </c>
      <c r="CH530" s="119"/>
      <c r="CI530" s="119">
        <f>VLOOKUP($C530,'1 预算编制表单'!$C:$BJ,54,FALSE)</f>
        <v>0</v>
      </c>
      <c r="CJ530" s="119">
        <f t="shared" si="348"/>
        <v>0</v>
      </c>
      <c r="CK530" s="119"/>
      <c r="CL530" s="119">
        <f>VLOOKUP($C530,'1 预算编制表单'!$C:$BJ,57,FALSE)</f>
        <v>0</v>
      </c>
      <c r="CM530" s="119">
        <f t="shared" si="349"/>
        <v>0</v>
      </c>
      <c r="CN530" s="119"/>
      <c r="CO530" s="119">
        <f>VLOOKUP($C530,'1 预算编制表单'!$C:$BJ,60,FALSE)</f>
        <v>0</v>
      </c>
      <c r="CP530" s="119">
        <f t="shared" si="350"/>
        <v>0</v>
      </c>
      <c r="CQ530" s="119"/>
    </row>
    <row r="531" ht="24" customHeight="1" outlineLevel="1" spans="1:95">
      <c r="A531" s="22"/>
      <c r="B531" s="114" t="s">
        <v>788</v>
      </c>
      <c r="C531" s="115" t="s">
        <v>1846</v>
      </c>
      <c r="D531" s="22" t="s">
        <v>1847</v>
      </c>
      <c r="E531" s="114"/>
      <c r="F531" s="114"/>
      <c r="G531" s="114"/>
      <c r="H531" s="116">
        <f t="shared" si="324"/>
        <v>0</v>
      </c>
      <c r="I531" s="116">
        <f t="shared" si="325"/>
        <v>-280</v>
      </c>
      <c r="J531" s="116">
        <f t="shared" si="326"/>
        <v>280</v>
      </c>
      <c r="K531" s="116"/>
      <c r="L531" s="149"/>
      <c r="M531" s="149"/>
      <c r="N531" s="116"/>
      <c r="O531" s="149"/>
      <c r="P531" s="116"/>
      <c r="Q531" s="116"/>
      <c r="R531" s="116"/>
      <c r="S531" s="116"/>
      <c r="T531" s="116"/>
      <c r="U531" s="116"/>
      <c r="V531" s="116"/>
      <c r="W531" s="116"/>
      <c r="X531" s="116">
        <f>VLOOKUP($C531,'1 预算编制表单'!$C:$BJ,27,FALSE)</f>
        <v>0</v>
      </c>
      <c r="Y531" s="116">
        <f t="shared" si="327"/>
        <v>0</v>
      </c>
      <c r="Z531" s="116">
        <f>Z532+Z533+Z534</f>
        <v>0</v>
      </c>
      <c r="AA531" s="116">
        <f>VLOOKUP($C531,'1 预算编制表单'!$C:$BJ,30,FALSE)</f>
        <v>0</v>
      </c>
      <c r="AB531" s="116">
        <f t="shared" si="328"/>
        <v>-280</v>
      </c>
      <c r="AC531" s="116">
        <f>AC532+AC533+AC534</f>
        <v>280</v>
      </c>
      <c r="AD531" s="116">
        <f>VLOOKUP($C531,'1 预算编制表单'!$C:$BJ,33,FALSE)</f>
        <v>0</v>
      </c>
      <c r="AE531" s="116">
        <f t="shared" si="329"/>
        <v>0</v>
      </c>
      <c r="AF531" s="116">
        <f>AF532+AF533+AF534</f>
        <v>0</v>
      </c>
      <c r="AG531" s="116">
        <f>VLOOKUP($C531,'1 预算编制表单'!$C:$BJ,36,FALSE)</f>
        <v>0</v>
      </c>
      <c r="AH531" s="116">
        <f t="shared" si="330"/>
        <v>0</v>
      </c>
      <c r="AI531" s="116">
        <f>AI532+AI533+AI534</f>
        <v>0</v>
      </c>
      <c r="AJ531" s="116">
        <f>VLOOKUP($C531,'1 预算编制表单'!$C:$BJ,39,FALSE)</f>
        <v>0</v>
      </c>
      <c r="AK531" s="116">
        <f t="shared" si="331"/>
        <v>0</v>
      </c>
      <c r="AL531" s="116">
        <f>AL532+AL533+AL534</f>
        <v>0</v>
      </c>
      <c r="AM531" s="116">
        <f>VLOOKUP($C531,'1 预算编制表单'!$C:$BJ,42,FALSE)</f>
        <v>0</v>
      </c>
      <c r="AN531" s="116">
        <f t="shared" si="332"/>
        <v>0</v>
      </c>
      <c r="AO531" s="116">
        <f>AO532+AO533+AO534</f>
        <v>0</v>
      </c>
      <c r="AP531" s="116">
        <f>VLOOKUP($C531,'1 预算编制表单'!$C:$BJ,45,FALSE)</f>
        <v>0</v>
      </c>
      <c r="AQ531" s="116">
        <f t="shared" si="333"/>
        <v>0</v>
      </c>
      <c r="AR531" s="116">
        <f>AR532+AR533+AR534</f>
        <v>0</v>
      </c>
      <c r="AS531" s="116">
        <f>VLOOKUP($C531,'1 预算编制表单'!$C:$BJ,48,FALSE)</f>
        <v>0</v>
      </c>
      <c r="AT531" s="116">
        <f t="shared" si="334"/>
        <v>0</v>
      </c>
      <c r="AU531" s="116">
        <f>AU532+AU533+AU534</f>
        <v>0</v>
      </c>
      <c r="AV531" s="116">
        <f>VLOOKUP($C531,'1 预算编制表单'!$C:$BJ,51,FALSE)</f>
        <v>0</v>
      </c>
      <c r="AW531" s="116">
        <f t="shared" si="335"/>
        <v>0</v>
      </c>
      <c r="AX531" s="116">
        <f>AX532+AX533+AX534</f>
        <v>0</v>
      </c>
      <c r="AY531" s="116">
        <f>VLOOKUP($C531,'1 预算编制表单'!$C:$BJ,54,FALSE)</f>
        <v>0</v>
      </c>
      <c r="AZ531" s="116">
        <f t="shared" si="336"/>
        <v>0</v>
      </c>
      <c r="BA531" s="116">
        <f>BA532+BA533+BA534</f>
        <v>0</v>
      </c>
      <c r="BB531" s="116">
        <f>VLOOKUP($C531,'1 预算编制表单'!$C:$BJ,57,FALSE)</f>
        <v>0</v>
      </c>
      <c r="BC531" s="116">
        <f t="shared" si="337"/>
        <v>0</v>
      </c>
      <c r="BD531" s="116">
        <f>BD532+BD533+BD534</f>
        <v>0</v>
      </c>
      <c r="BE531" s="116">
        <f>VLOOKUP($C531,'1 预算编制表单'!$C:$BJ,60,FALSE)</f>
        <v>0</v>
      </c>
      <c r="BF531" s="116">
        <f t="shared" si="338"/>
        <v>0</v>
      </c>
      <c r="BG531" s="116">
        <f>BG532+BG533+BG534</f>
        <v>0</v>
      </c>
      <c r="BH531" s="116">
        <f>VLOOKUP($C531,'1 预算编制表单'!$C:$BJ,27,FALSE)</f>
        <v>0</v>
      </c>
      <c r="BI531" s="116">
        <f t="shared" si="339"/>
        <v>0</v>
      </c>
      <c r="BJ531" s="116">
        <f>BJ532+BJ533+BJ534</f>
        <v>0</v>
      </c>
      <c r="BK531" s="116">
        <f>VLOOKUP($C531,'1 预算编制表单'!$C:$BJ,30,FALSE)</f>
        <v>0</v>
      </c>
      <c r="BL531" s="116">
        <f t="shared" si="340"/>
        <v>0</v>
      </c>
      <c r="BM531" s="116">
        <f>BM532+BM533+BM534</f>
        <v>0</v>
      </c>
      <c r="BN531" s="116">
        <f>VLOOKUP($C531,'1 预算编制表单'!$C:$BJ,33,FALSE)</f>
        <v>0</v>
      </c>
      <c r="BO531" s="116">
        <f t="shared" si="341"/>
        <v>0</v>
      </c>
      <c r="BP531" s="116">
        <f>BP532+BP533+BP534</f>
        <v>0</v>
      </c>
      <c r="BQ531" s="116">
        <f>VLOOKUP($C531,'1 预算编制表单'!$C:$BJ,36,FALSE)</f>
        <v>0</v>
      </c>
      <c r="BR531" s="116">
        <f t="shared" si="342"/>
        <v>0</v>
      </c>
      <c r="BS531" s="116">
        <f>BS532+BS533+BS534</f>
        <v>0</v>
      </c>
      <c r="BT531" s="116">
        <f>VLOOKUP($C531,'1 预算编制表单'!$C:$BJ,39,FALSE)</f>
        <v>0</v>
      </c>
      <c r="BU531" s="116">
        <f t="shared" si="343"/>
        <v>0</v>
      </c>
      <c r="BV531" s="116">
        <f>BV532+BV533+BV534</f>
        <v>0</v>
      </c>
      <c r="BW531" s="116">
        <f>VLOOKUP($C531,'1 预算编制表单'!$C:$BJ,42,FALSE)</f>
        <v>0</v>
      </c>
      <c r="BX531" s="116">
        <f t="shared" si="344"/>
        <v>0</v>
      </c>
      <c r="BY531" s="116">
        <f>BY532+BY533+BY534</f>
        <v>0</v>
      </c>
      <c r="BZ531" s="116">
        <f>VLOOKUP($C531,'1 预算编制表单'!$C:$BJ,45,FALSE)</f>
        <v>0</v>
      </c>
      <c r="CA531" s="116">
        <f t="shared" si="345"/>
        <v>0</v>
      </c>
      <c r="CB531" s="116">
        <f>CB532+CB533+CB534</f>
        <v>0</v>
      </c>
      <c r="CC531" s="116">
        <f>VLOOKUP($C531,'1 预算编制表单'!$C:$BJ,48,FALSE)</f>
        <v>0</v>
      </c>
      <c r="CD531" s="116">
        <f t="shared" si="346"/>
        <v>0</v>
      </c>
      <c r="CE531" s="116">
        <f>CE532+CE533+CE534</f>
        <v>0</v>
      </c>
      <c r="CF531" s="116">
        <f>VLOOKUP($C531,'1 预算编制表单'!$C:$BJ,51,FALSE)</f>
        <v>0</v>
      </c>
      <c r="CG531" s="116">
        <f t="shared" si="347"/>
        <v>0</v>
      </c>
      <c r="CH531" s="116">
        <f>CH532+CH533+CH534</f>
        <v>0</v>
      </c>
      <c r="CI531" s="116">
        <f>VLOOKUP($C531,'1 预算编制表单'!$C:$BJ,54,FALSE)</f>
        <v>0</v>
      </c>
      <c r="CJ531" s="116">
        <f t="shared" si="348"/>
        <v>0</v>
      </c>
      <c r="CK531" s="116">
        <f>CK532+CK533+CK534</f>
        <v>0</v>
      </c>
      <c r="CL531" s="116">
        <f>VLOOKUP($C531,'1 预算编制表单'!$C:$BJ,57,FALSE)</f>
        <v>0</v>
      </c>
      <c r="CM531" s="116">
        <f t="shared" si="349"/>
        <v>0</v>
      </c>
      <c r="CN531" s="116">
        <f>CN532+CN533+CN534</f>
        <v>0</v>
      </c>
      <c r="CO531" s="116">
        <f>VLOOKUP($C531,'1 预算编制表单'!$C:$BJ,60,FALSE)</f>
        <v>0</v>
      </c>
      <c r="CP531" s="116">
        <f t="shared" si="350"/>
        <v>0</v>
      </c>
      <c r="CQ531" s="116">
        <f>CQ532+CQ533+CQ534</f>
        <v>0</v>
      </c>
    </row>
    <row r="532" ht="24" customHeight="1" outlineLevel="2" spans="1:95">
      <c r="A532" s="49"/>
      <c r="B532" s="117" t="s">
        <v>788</v>
      </c>
      <c r="C532" s="118" t="s">
        <v>1848</v>
      </c>
      <c r="D532" s="49" t="s">
        <v>1849</v>
      </c>
      <c r="E532" s="117"/>
      <c r="F532" s="117"/>
      <c r="G532" s="117"/>
      <c r="H532" s="119">
        <f t="shared" si="324"/>
        <v>0</v>
      </c>
      <c r="I532" s="119">
        <f t="shared" si="325"/>
        <v>0</v>
      </c>
      <c r="J532" s="119">
        <f t="shared" si="326"/>
        <v>0</v>
      </c>
      <c r="K532" s="119"/>
      <c r="L532" s="150"/>
      <c r="M532" s="150"/>
      <c r="N532" s="119"/>
      <c r="O532" s="150"/>
      <c r="P532" s="119"/>
      <c r="Q532" s="119"/>
      <c r="R532" s="119"/>
      <c r="S532" s="119"/>
      <c r="T532" s="119"/>
      <c r="U532" s="119"/>
      <c r="V532" s="119"/>
      <c r="W532" s="119"/>
      <c r="X532" s="119">
        <f>VLOOKUP($C532,'1 预算编制表单'!$C:$BJ,27,FALSE)</f>
        <v>0</v>
      </c>
      <c r="Y532" s="119">
        <f t="shared" si="327"/>
        <v>0</v>
      </c>
      <c r="Z532" s="119">
        <f>SUMIF(物资过程计算表!$B:$B,$C532,物资过程计算表!$D:$D)</f>
        <v>0</v>
      </c>
      <c r="AA532" s="119">
        <f>VLOOKUP($C532,'1 预算编制表单'!$C:$BJ,30,FALSE)</f>
        <v>0</v>
      </c>
      <c r="AB532" s="119">
        <f t="shared" si="328"/>
        <v>0</v>
      </c>
      <c r="AC532" s="119">
        <f>SUMIF(物资过程计算表!$B:$B,$C532,物资过程计算表!E:E)</f>
        <v>0</v>
      </c>
      <c r="AD532" s="119">
        <f>VLOOKUP($C532,'1 预算编制表单'!$C:$BJ,33,FALSE)</f>
        <v>0</v>
      </c>
      <c r="AE532" s="119">
        <f t="shared" si="329"/>
        <v>0</v>
      </c>
      <c r="AF532" s="119">
        <f>SUMIF(物资过程计算表!$B:$B,$C532,物资过程计算表!F:F)</f>
        <v>0</v>
      </c>
      <c r="AG532" s="119">
        <f>VLOOKUP($C532,'1 预算编制表单'!$C:$BJ,36,FALSE)</f>
        <v>0</v>
      </c>
      <c r="AH532" s="119">
        <f t="shared" si="330"/>
        <v>0</v>
      </c>
      <c r="AI532" s="119">
        <f>SUMIF(物资过程计算表!$B:$B,$C532,物资过程计算表!G:G)</f>
        <v>0</v>
      </c>
      <c r="AJ532" s="119">
        <f>VLOOKUP($C532,'1 预算编制表单'!$C:$BJ,39,FALSE)</f>
        <v>0</v>
      </c>
      <c r="AK532" s="119">
        <f t="shared" si="331"/>
        <v>0</v>
      </c>
      <c r="AL532" s="119">
        <f>SUMIF(物资过程计算表!$B:$B,$C532,物资过程计算表!H:H)</f>
        <v>0</v>
      </c>
      <c r="AM532" s="119">
        <f>VLOOKUP($C532,'1 预算编制表单'!$C:$BJ,42,FALSE)</f>
        <v>0</v>
      </c>
      <c r="AN532" s="119">
        <f t="shared" si="332"/>
        <v>0</v>
      </c>
      <c r="AO532" s="119">
        <f>SUMIF(物资过程计算表!$B:$B,$C532,物资过程计算表!I:I)</f>
        <v>0</v>
      </c>
      <c r="AP532" s="119">
        <f>VLOOKUP($C532,'1 预算编制表单'!$C:$BJ,45,FALSE)</f>
        <v>0</v>
      </c>
      <c r="AQ532" s="119">
        <f t="shared" si="333"/>
        <v>0</v>
      </c>
      <c r="AR532" s="119">
        <f>SUMIF(物资过程计算表!$B:$B,$C532,物资过程计算表!J:J)</f>
        <v>0</v>
      </c>
      <c r="AS532" s="119">
        <f>VLOOKUP($C532,'1 预算编制表单'!$C:$BJ,48,FALSE)</f>
        <v>0</v>
      </c>
      <c r="AT532" s="119">
        <f t="shared" si="334"/>
        <v>0</v>
      </c>
      <c r="AU532" s="119">
        <f>SUMIF(物资过程计算表!$B:$B,$C532,物资过程计算表!K:K)</f>
        <v>0</v>
      </c>
      <c r="AV532" s="119">
        <f>VLOOKUP($C532,'1 预算编制表单'!$C:$BJ,51,FALSE)</f>
        <v>0</v>
      </c>
      <c r="AW532" s="119">
        <f t="shared" si="335"/>
        <v>0</v>
      </c>
      <c r="AX532" s="119">
        <f>SUMIF(物资过程计算表!$B:$B,$C532,物资过程计算表!L:L)</f>
        <v>0</v>
      </c>
      <c r="AY532" s="119">
        <f>VLOOKUP($C532,'1 预算编制表单'!$C:$BJ,54,FALSE)</f>
        <v>0</v>
      </c>
      <c r="AZ532" s="119">
        <f t="shared" si="336"/>
        <v>0</v>
      </c>
      <c r="BA532" s="119">
        <f>SUMIF(物资过程计算表!$B:$B,$C532,物资过程计算表!M:M)</f>
        <v>0</v>
      </c>
      <c r="BB532" s="119">
        <f>VLOOKUP($C532,'1 预算编制表单'!$C:$BJ,57,FALSE)</f>
        <v>0</v>
      </c>
      <c r="BC532" s="119">
        <f t="shared" si="337"/>
        <v>0</v>
      </c>
      <c r="BD532" s="119">
        <f>SUMIF(物资过程计算表!$B:$B,$C532,物资过程计算表!N:N)</f>
        <v>0</v>
      </c>
      <c r="BE532" s="119">
        <f>VLOOKUP($C532,'1 预算编制表单'!$C:$BJ,60,FALSE)</f>
        <v>0</v>
      </c>
      <c r="BF532" s="119">
        <f t="shared" si="338"/>
        <v>0</v>
      </c>
      <c r="BG532" s="119">
        <f>SUMIF(物资过程计算表!$B:$B,$C532,物资过程计算表!O:O)</f>
        <v>0</v>
      </c>
      <c r="BH532" s="119">
        <f>VLOOKUP($C532,'1 预算编制表单'!$C:$BJ,27,FALSE)</f>
        <v>0</v>
      </c>
      <c r="BI532" s="119">
        <f t="shared" si="339"/>
        <v>0</v>
      </c>
      <c r="BJ532" s="119"/>
      <c r="BK532" s="119">
        <f>VLOOKUP($C532,'1 预算编制表单'!$C:$BJ,30,FALSE)</f>
        <v>0</v>
      </c>
      <c r="BL532" s="119">
        <f t="shared" si="340"/>
        <v>0</v>
      </c>
      <c r="BM532" s="119"/>
      <c r="BN532" s="119">
        <f>VLOOKUP($C532,'1 预算编制表单'!$C:$BJ,33,FALSE)</f>
        <v>0</v>
      </c>
      <c r="BO532" s="119">
        <f t="shared" si="341"/>
        <v>0</v>
      </c>
      <c r="BP532" s="119"/>
      <c r="BQ532" s="119">
        <f>VLOOKUP($C532,'1 预算编制表单'!$C:$BJ,36,FALSE)</f>
        <v>0</v>
      </c>
      <c r="BR532" s="119">
        <f t="shared" si="342"/>
        <v>0</v>
      </c>
      <c r="BS532" s="119"/>
      <c r="BT532" s="119">
        <f>VLOOKUP($C532,'1 预算编制表单'!$C:$BJ,39,FALSE)</f>
        <v>0</v>
      </c>
      <c r="BU532" s="119">
        <f t="shared" si="343"/>
        <v>0</v>
      </c>
      <c r="BV532" s="119"/>
      <c r="BW532" s="119">
        <f>VLOOKUP($C532,'1 预算编制表单'!$C:$BJ,42,FALSE)</f>
        <v>0</v>
      </c>
      <c r="BX532" s="119">
        <f t="shared" si="344"/>
        <v>0</v>
      </c>
      <c r="BY532" s="119"/>
      <c r="BZ532" s="119">
        <f>VLOOKUP($C532,'1 预算编制表单'!$C:$BJ,45,FALSE)</f>
        <v>0</v>
      </c>
      <c r="CA532" s="119">
        <f t="shared" si="345"/>
        <v>0</v>
      </c>
      <c r="CB532" s="119"/>
      <c r="CC532" s="119">
        <f>VLOOKUP($C532,'1 预算编制表单'!$C:$BJ,48,FALSE)</f>
        <v>0</v>
      </c>
      <c r="CD532" s="119">
        <f t="shared" si="346"/>
        <v>0</v>
      </c>
      <c r="CE532" s="119"/>
      <c r="CF532" s="119">
        <f>VLOOKUP($C532,'1 预算编制表单'!$C:$BJ,51,FALSE)</f>
        <v>0</v>
      </c>
      <c r="CG532" s="119">
        <f t="shared" si="347"/>
        <v>0</v>
      </c>
      <c r="CH532" s="119"/>
      <c r="CI532" s="119">
        <f>VLOOKUP($C532,'1 预算编制表单'!$C:$BJ,54,FALSE)</f>
        <v>0</v>
      </c>
      <c r="CJ532" s="119">
        <f t="shared" si="348"/>
        <v>0</v>
      </c>
      <c r="CK532" s="119"/>
      <c r="CL532" s="119">
        <f>VLOOKUP($C532,'1 预算编制表单'!$C:$BJ,57,FALSE)</f>
        <v>0</v>
      </c>
      <c r="CM532" s="119">
        <f t="shared" si="349"/>
        <v>0</v>
      </c>
      <c r="CN532" s="119"/>
      <c r="CO532" s="119">
        <f>VLOOKUP($C532,'1 预算编制表单'!$C:$BJ,60,FALSE)</f>
        <v>0</v>
      </c>
      <c r="CP532" s="119">
        <f t="shared" si="350"/>
        <v>0</v>
      </c>
      <c r="CQ532" s="119"/>
    </row>
    <row r="533" ht="24" customHeight="1" outlineLevel="2" spans="1:95">
      <c r="A533" s="49"/>
      <c r="B533" s="117" t="s">
        <v>788</v>
      </c>
      <c r="C533" s="118" t="s">
        <v>1860</v>
      </c>
      <c r="D533" s="49" t="s">
        <v>1861</v>
      </c>
      <c r="E533" s="117"/>
      <c r="F533" s="117"/>
      <c r="G533" s="117"/>
      <c r="H533" s="119">
        <f t="shared" si="324"/>
        <v>0</v>
      </c>
      <c r="I533" s="119">
        <f t="shared" si="325"/>
        <v>-280</v>
      </c>
      <c r="J533" s="119">
        <f t="shared" si="326"/>
        <v>280</v>
      </c>
      <c r="K533" s="119"/>
      <c r="L533" s="150"/>
      <c r="M533" s="150"/>
      <c r="N533" s="119"/>
      <c r="O533" s="150"/>
      <c r="P533" s="119"/>
      <c r="Q533" s="119"/>
      <c r="R533" s="119"/>
      <c r="S533" s="119"/>
      <c r="T533" s="119"/>
      <c r="U533" s="119"/>
      <c r="V533" s="119"/>
      <c r="W533" s="119"/>
      <c r="X533" s="119">
        <f>VLOOKUP($C533,'1 预算编制表单'!$C:$BJ,27,FALSE)</f>
        <v>0</v>
      </c>
      <c r="Y533" s="119">
        <f t="shared" si="327"/>
        <v>0</v>
      </c>
      <c r="Z533" s="119">
        <f>SUMIF(物资过程计算表!$B:$B,$C533,物资过程计算表!$D:$D)</f>
        <v>0</v>
      </c>
      <c r="AA533" s="119">
        <f>VLOOKUP($C533,'1 预算编制表单'!$C:$BJ,30,FALSE)</f>
        <v>0</v>
      </c>
      <c r="AB533" s="119">
        <f t="shared" si="328"/>
        <v>-280</v>
      </c>
      <c r="AC533" s="119">
        <f>SUMIF(物资过程计算表!$B:$B,$C533,物资过程计算表!E:E)</f>
        <v>280</v>
      </c>
      <c r="AD533" s="119">
        <f>VLOOKUP($C533,'1 预算编制表单'!$C:$BJ,33,FALSE)</f>
        <v>0</v>
      </c>
      <c r="AE533" s="119">
        <f t="shared" si="329"/>
        <v>0</v>
      </c>
      <c r="AF533" s="119">
        <f>SUMIF(物资过程计算表!$B:$B,$C533,物资过程计算表!F:F)</f>
        <v>0</v>
      </c>
      <c r="AG533" s="119">
        <f>VLOOKUP($C533,'1 预算编制表单'!$C:$BJ,36,FALSE)</f>
        <v>0</v>
      </c>
      <c r="AH533" s="119">
        <f t="shared" si="330"/>
        <v>0</v>
      </c>
      <c r="AI533" s="119">
        <f>SUMIF(物资过程计算表!$B:$B,$C533,物资过程计算表!G:G)</f>
        <v>0</v>
      </c>
      <c r="AJ533" s="119">
        <f>VLOOKUP($C533,'1 预算编制表单'!$C:$BJ,39,FALSE)</f>
        <v>0</v>
      </c>
      <c r="AK533" s="119">
        <f t="shared" si="331"/>
        <v>0</v>
      </c>
      <c r="AL533" s="119">
        <f>SUMIF(物资过程计算表!$B:$B,$C533,物资过程计算表!H:H)</f>
        <v>0</v>
      </c>
      <c r="AM533" s="119">
        <f>VLOOKUP($C533,'1 预算编制表单'!$C:$BJ,42,FALSE)</f>
        <v>0</v>
      </c>
      <c r="AN533" s="119">
        <f t="shared" si="332"/>
        <v>0</v>
      </c>
      <c r="AO533" s="119">
        <f>SUMIF(物资过程计算表!$B:$B,$C533,物资过程计算表!I:I)</f>
        <v>0</v>
      </c>
      <c r="AP533" s="119">
        <f>VLOOKUP($C533,'1 预算编制表单'!$C:$BJ,45,FALSE)</f>
        <v>0</v>
      </c>
      <c r="AQ533" s="119">
        <f t="shared" si="333"/>
        <v>0</v>
      </c>
      <c r="AR533" s="119">
        <f>SUMIF(物资过程计算表!$B:$B,$C533,物资过程计算表!J:J)</f>
        <v>0</v>
      </c>
      <c r="AS533" s="119">
        <f>VLOOKUP($C533,'1 预算编制表单'!$C:$BJ,48,FALSE)</f>
        <v>0</v>
      </c>
      <c r="AT533" s="119">
        <f t="shared" si="334"/>
        <v>0</v>
      </c>
      <c r="AU533" s="119">
        <f>SUMIF(物资过程计算表!$B:$B,$C533,物资过程计算表!K:K)</f>
        <v>0</v>
      </c>
      <c r="AV533" s="119">
        <f>VLOOKUP($C533,'1 预算编制表单'!$C:$BJ,51,FALSE)</f>
        <v>0</v>
      </c>
      <c r="AW533" s="119">
        <f t="shared" si="335"/>
        <v>0</v>
      </c>
      <c r="AX533" s="119">
        <f>SUMIF(物资过程计算表!$B:$B,$C533,物资过程计算表!L:L)</f>
        <v>0</v>
      </c>
      <c r="AY533" s="119">
        <f>VLOOKUP($C533,'1 预算编制表单'!$C:$BJ,54,FALSE)</f>
        <v>0</v>
      </c>
      <c r="AZ533" s="119">
        <f t="shared" si="336"/>
        <v>0</v>
      </c>
      <c r="BA533" s="119">
        <f>SUMIF(物资过程计算表!$B:$B,$C533,物资过程计算表!M:M)</f>
        <v>0</v>
      </c>
      <c r="BB533" s="119">
        <f>VLOOKUP($C533,'1 预算编制表单'!$C:$BJ,57,FALSE)</f>
        <v>0</v>
      </c>
      <c r="BC533" s="119">
        <f t="shared" si="337"/>
        <v>0</v>
      </c>
      <c r="BD533" s="119">
        <f>SUMIF(物资过程计算表!$B:$B,$C533,物资过程计算表!N:N)</f>
        <v>0</v>
      </c>
      <c r="BE533" s="119">
        <f>VLOOKUP($C533,'1 预算编制表单'!$C:$BJ,60,FALSE)</f>
        <v>0</v>
      </c>
      <c r="BF533" s="119">
        <f t="shared" si="338"/>
        <v>0</v>
      </c>
      <c r="BG533" s="119">
        <f>SUMIF(物资过程计算表!$B:$B,$C533,物资过程计算表!O:O)</f>
        <v>0</v>
      </c>
      <c r="BH533" s="119">
        <f>VLOOKUP($C533,'1 预算编制表单'!$C:$BJ,27,FALSE)</f>
        <v>0</v>
      </c>
      <c r="BI533" s="119">
        <f t="shared" si="339"/>
        <v>0</v>
      </c>
      <c r="BJ533" s="119"/>
      <c r="BK533" s="119">
        <f>VLOOKUP($C533,'1 预算编制表单'!$C:$BJ,30,FALSE)</f>
        <v>0</v>
      </c>
      <c r="BL533" s="119">
        <f t="shared" si="340"/>
        <v>0</v>
      </c>
      <c r="BM533" s="119"/>
      <c r="BN533" s="119">
        <f>VLOOKUP($C533,'1 预算编制表单'!$C:$BJ,33,FALSE)</f>
        <v>0</v>
      </c>
      <c r="BO533" s="119">
        <f t="shared" si="341"/>
        <v>0</v>
      </c>
      <c r="BP533" s="119"/>
      <c r="BQ533" s="119">
        <f>VLOOKUP($C533,'1 预算编制表单'!$C:$BJ,36,FALSE)</f>
        <v>0</v>
      </c>
      <c r="BR533" s="119">
        <f t="shared" si="342"/>
        <v>0</v>
      </c>
      <c r="BS533" s="119"/>
      <c r="BT533" s="119">
        <f>VLOOKUP($C533,'1 预算编制表单'!$C:$BJ,39,FALSE)</f>
        <v>0</v>
      </c>
      <c r="BU533" s="119">
        <f t="shared" si="343"/>
        <v>0</v>
      </c>
      <c r="BV533" s="119"/>
      <c r="BW533" s="119">
        <f>VLOOKUP($C533,'1 预算编制表单'!$C:$BJ,42,FALSE)</f>
        <v>0</v>
      </c>
      <c r="BX533" s="119">
        <f t="shared" si="344"/>
        <v>0</v>
      </c>
      <c r="BY533" s="119"/>
      <c r="BZ533" s="119">
        <f>VLOOKUP($C533,'1 预算编制表单'!$C:$BJ,45,FALSE)</f>
        <v>0</v>
      </c>
      <c r="CA533" s="119">
        <f t="shared" si="345"/>
        <v>0</v>
      </c>
      <c r="CB533" s="119"/>
      <c r="CC533" s="119">
        <f>VLOOKUP($C533,'1 预算编制表单'!$C:$BJ,48,FALSE)</f>
        <v>0</v>
      </c>
      <c r="CD533" s="119">
        <f t="shared" si="346"/>
        <v>0</v>
      </c>
      <c r="CE533" s="119"/>
      <c r="CF533" s="119">
        <f>VLOOKUP($C533,'1 预算编制表单'!$C:$BJ,51,FALSE)</f>
        <v>0</v>
      </c>
      <c r="CG533" s="119">
        <f t="shared" si="347"/>
        <v>0</v>
      </c>
      <c r="CH533" s="119"/>
      <c r="CI533" s="119">
        <f>VLOOKUP($C533,'1 预算编制表单'!$C:$BJ,54,FALSE)</f>
        <v>0</v>
      </c>
      <c r="CJ533" s="119">
        <f t="shared" si="348"/>
        <v>0</v>
      </c>
      <c r="CK533" s="119"/>
      <c r="CL533" s="119">
        <f>VLOOKUP($C533,'1 预算编制表单'!$C:$BJ,57,FALSE)</f>
        <v>0</v>
      </c>
      <c r="CM533" s="119">
        <f t="shared" si="349"/>
        <v>0</v>
      </c>
      <c r="CN533" s="119"/>
      <c r="CO533" s="119">
        <f>VLOOKUP($C533,'1 预算编制表单'!$C:$BJ,60,FALSE)</f>
        <v>0</v>
      </c>
      <c r="CP533" s="119">
        <f t="shared" si="350"/>
        <v>0</v>
      </c>
      <c r="CQ533" s="119"/>
    </row>
    <row r="534" ht="24" customHeight="1" outlineLevel="2" spans="1:95">
      <c r="A534" s="49"/>
      <c r="B534" s="117" t="s">
        <v>788</v>
      </c>
      <c r="C534" s="118" t="s">
        <v>1887</v>
      </c>
      <c r="D534" s="49" t="s">
        <v>1888</v>
      </c>
      <c r="E534" s="117"/>
      <c r="F534" s="117"/>
      <c r="G534" s="117"/>
      <c r="H534" s="119">
        <f t="shared" si="324"/>
        <v>0</v>
      </c>
      <c r="I534" s="119">
        <f t="shared" si="325"/>
        <v>0</v>
      </c>
      <c r="J534" s="119">
        <f t="shared" si="326"/>
        <v>0</v>
      </c>
      <c r="K534" s="119"/>
      <c r="L534" s="150"/>
      <c r="M534" s="150"/>
      <c r="N534" s="119"/>
      <c r="O534" s="150"/>
      <c r="P534" s="119"/>
      <c r="Q534" s="119"/>
      <c r="R534" s="119"/>
      <c r="S534" s="119"/>
      <c r="T534" s="119"/>
      <c r="U534" s="119"/>
      <c r="V534" s="119"/>
      <c r="W534" s="119"/>
      <c r="X534" s="119">
        <f>VLOOKUP($C534,'1 预算编制表单'!$C:$BJ,27,FALSE)</f>
        <v>0</v>
      </c>
      <c r="Y534" s="119">
        <f t="shared" si="327"/>
        <v>0</v>
      </c>
      <c r="Z534" s="119">
        <f>SUMIF(物资过程计算表!$B:$B,$C534,物资过程计算表!$D:$D)</f>
        <v>0</v>
      </c>
      <c r="AA534" s="119">
        <f>VLOOKUP($C534,'1 预算编制表单'!$C:$BJ,30,FALSE)</f>
        <v>0</v>
      </c>
      <c r="AB534" s="119">
        <f t="shared" si="328"/>
        <v>0</v>
      </c>
      <c r="AC534" s="119">
        <f>SUMIF(物资过程计算表!$B:$B,$C534,物资过程计算表!E:E)</f>
        <v>0</v>
      </c>
      <c r="AD534" s="119">
        <f>VLOOKUP($C534,'1 预算编制表单'!$C:$BJ,33,FALSE)</f>
        <v>0</v>
      </c>
      <c r="AE534" s="119">
        <f t="shared" si="329"/>
        <v>0</v>
      </c>
      <c r="AF534" s="119">
        <f>SUMIF(物资过程计算表!$B:$B,$C534,物资过程计算表!F:F)</f>
        <v>0</v>
      </c>
      <c r="AG534" s="119">
        <f>VLOOKUP($C534,'1 预算编制表单'!$C:$BJ,36,FALSE)</f>
        <v>0</v>
      </c>
      <c r="AH534" s="119">
        <f t="shared" si="330"/>
        <v>0</v>
      </c>
      <c r="AI534" s="119">
        <f>SUMIF(物资过程计算表!$B:$B,$C534,物资过程计算表!G:G)</f>
        <v>0</v>
      </c>
      <c r="AJ534" s="119">
        <f>VLOOKUP($C534,'1 预算编制表单'!$C:$BJ,39,FALSE)</f>
        <v>0</v>
      </c>
      <c r="AK534" s="119">
        <f t="shared" si="331"/>
        <v>0</v>
      </c>
      <c r="AL534" s="119">
        <f>SUMIF(物资过程计算表!$B:$B,$C534,物资过程计算表!H:H)</f>
        <v>0</v>
      </c>
      <c r="AM534" s="119">
        <f>VLOOKUP($C534,'1 预算编制表单'!$C:$BJ,42,FALSE)</f>
        <v>0</v>
      </c>
      <c r="AN534" s="119">
        <f t="shared" si="332"/>
        <v>0</v>
      </c>
      <c r="AO534" s="119">
        <f>SUMIF(物资过程计算表!$B:$B,$C534,物资过程计算表!I:I)</f>
        <v>0</v>
      </c>
      <c r="AP534" s="119">
        <f>VLOOKUP($C534,'1 预算编制表单'!$C:$BJ,45,FALSE)</f>
        <v>0</v>
      </c>
      <c r="AQ534" s="119">
        <f t="shared" si="333"/>
        <v>0</v>
      </c>
      <c r="AR534" s="119">
        <f>SUMIF(物资过程计算表!$B:$B,$C534,物资过程计算表!J:J)</f>
        <v>0</v>
      </c>
      <c r="AS534" s="119">
        <f>VLOOKUP($C534,'1 预算编制表单'!$C:$BJ,48,FALSE)</f>
        <v>0</v>
      </c>
      <c r="AT534" s="119">
        <f t="shared" si="334"/>
        <v>0</v>
      </c>
      <c r="AU534" s="119">
        <f>SUMIF(物资过程计算表!$B:$B,$C534,物资过程计算表!K:K)</f>
        <v>0</v>
      </c>
      <c r="AV534" s="119">
        <f>VLOOKUP($C534,'1 预算编制表单'!$C:$BJ,51,FALSE)</f>
        <v>0</v>
      </c>
      <c r="AW534" s="119">
        <f t="shared" si="335"/>
        <v>0</v>
      </c>
      <c r="AX534" s="119">
        <f>SUMIF(物资过程计算表!$B:$B,$C534,物资过程计算表!L:L)</f>
        <v>0</v>
      </c>
      <c r="AY534" s="119">
        <f>VLOOKUP($C534,'1 预算编制表单'!$C:$BJ,54,FALSE)</f>
        <v>0</v>
      </c>
      <c r="AZ534" s="119">
        <f t="shared" si="336"/>
        <v>0</v>
      </c>
      <c r="BA534" s="119">
        <f>SUMIF(物资过程计算表!$B:$B,$C534,物资过程计算表!M:M)</f>
        <v>0</v>
      </c>
      <c r="BB534" s="119">
        <f>VLOOKUP($C534,'1 预算编制表单'!$C:$BJ,57,FALSE)</f>
        <v>0</v>
      </c>
      <c r="BC534" s="119">
        <f t="shared" si="337"/>
        <v>0</v>
      </c>
      <c r="BD534" s="119">
        <f>SUMIF(物资过程计算表!$B:$B,$C534,物资过程计算表!N:N)</f>
        <v>0</v>
      </c>
      <c r="BE534" s="119">
        <f>VLOOKUP($C534,'1 预算编制表单'!$C:$BJ,60,FALSE)</f>
        <v>0</v>
      </c>
      <c r="BF534" s="119">
        <f t="shared" si="338"/>
        <v>0</v>
      </c>
      <c r="BG534" s="119">
        <f>SUMIF(物资过程计算表!$B:$B,$C534,物资过程计算表!O:O)</f>
        <v>0</v>
      </c>
      <c r="BH534" s="119">
        <f>VLOOKUP($C534,'1 预算编制表单'!$C:$BJ,27,FALSE)</f>
        <v>0</v>
      </c>
      <c r="BI534" s="119">
        <f t="shared" si="339"/>
        <v>0</v>
      </c>
      <c r="BJ534" s="119"/>
      <c r="BK534" s="119">
        <f>VLOOKUP($C534,'1 预算编制表单'!$C:$BJ,30,FALSE)</f>
        <v>0</v>
      </c>
      <c r="BL534" s="119">
        <f t="shared" si="340"/>
        <v>0</v>
      </c>
      <c r="BM534" s="119"/>
      <c r="BN534" s="119">
        <f>VLOOKUP($C534,'1 预算编制表单'!$C:$BJ,33,FALSE)</f>
        <v>0</v>
      </c>
      <c r="BO534" s="119">
        <f t="shared" si="341"/>
        <v>0</v>
      </c>
      <c r="BP534" s="119"/>
      <c r="BQ534" s="119">
        <f>VLOOKUP($C534,'1 预算编制表单'!$C:$BJ,36,FALSE)</f>
        <v>0</v>
      </c>
      <c r="BR534" s="119">
        <f t="shared" si="342"/>
        <v>0</v>
      </c>
      <c r="BS534" s="119"/>
      <c r="BT534" s="119">
        <f>VLOOKUP($C534,'1 预算编制表单'!$C:$BJ,39,FALSE)</f>
        <v>0</v>
      </c>
      <c r="BU534" s="119">
        <f t="shared" si="343"/>
        <v>0</v>
      </c>
      <c r="BV534" s="119"/>
      <c r="BW534" s="119">
        <f>VLOOKUP($C534,'1 预算编制表单'!$C:$BJ,42,FALSE)</f>
        <v>0</v>
      </c>
      <c r="BX534" s="119">
        <f t="shared" si="344"/>
        <v>0</v>
      </c>
      <c r="BY534" s="119"/>
      <c r="BZ534" s="119">
        <f>VLOOKUP($C534,'1 预算编制表单'!$C:$BJ,45,FALSE)</f>
        <v>0</v>
      </c>
      <c r="CA534" s="119">
        <f t="shared" si="345"/>
        <v>0</v>
      </c>
      <c r="CB534" s="119"/>
      <c r="CC534" s="119">
        <f>VLOOKUP($C534,'1 预算编制表单'!$C:$BJ,48,FALSE)</f>
        <v>0</v>
      </c>
      <c r="CD534" s="119">
        <f t="shared" si="346"/>
        <v>0</v>
      </c>
      <c r="CE534" s="119"/>
      <c r="CF534" s="119">
        <f>VLOOKUP($C534,'1 预算编制表单'!$C:$BJ,51,FALSE)</f>
        <v>0</v>
      </c>
      <c r="CG534" s="119">
        <f t="shared" si="347"/>
        <v>0</v>
      </c>
      <c r="CH534" s="119"/>
      <c r="CI534" s="119">
        <f>VLOOKUP($C534,'1 预算编制表单'!$C:$BJ,54,FALSE)</f>
        <v>0</v>
      </c>
      <c r="CJ534" s="119">
        <f t="shared" si="348"/>
        <v>0</v>
      </c>
      <c r="CK534" s="119"/>
      <c r="CL534" s="119">
        <f>VLOOKUP($C534,'1 预算编制表单'!$C:$BJ,57,FALSE)</f>
        <v>0</v>
      </c>
      <c r="CM534" s="119">
        <f t="shared" si="349"/>
        <v>0</v>
      </c>
      <c r="CN534" s="119"/>
      <c r="CO534" s="119">
        <f>VLOOKUP($C534,'1 预算编制表单'!$C:$BJ,60,FALSE)</f>
        <v>0</v>
      </c>
      <c r="CP534" s="119">
        <f t="shared" si="350"/>
        <v>0</v>
      </c>
      <c r="CQ534" s="119"/>
    </row>
    <row r="535" ht="24" customHeight="1" outlineLevel="1" spans="1:95">
      <c r="A535" s="22"/>
      <c r="B535" s="114" t="s">
        <v>788</v>
      </c>
      <c r="C535" s="115" t="s">
        <v>1912</v>
      </c>
      <c r="D535" s="22" t="s">
        <v>1913</v>
      </c>
      <c r="E535" s="114"/>
      <c r="F535" s="114"/>
      <c r="G535" s="114"/>
      <c r="H535" s="116">
        <f t="shared" si="324"/>
        <v>0</v>
      </c>
      <c r="I535" s="116">
        <f t="shared" si="325"/>
        <v>-7846.56</v>
      </c>
      <c r="J535" s="116">
        <f t="shared" si="326"/>
        <v>7846.56</v>
      </c>
      <c r="K535" s="116"/>
      <c r="L535" s="149"/>
      <c r="M535" s="149"/>
      <c r="N535" s="116"/>
      <c r="O535" s="149"/>
      <c r="P535" s="116"/>
      <c r="Q535" s="116"/>
      <c r="R535" s="116"/>
      <c r="S535" s="116"/>
      <c r="T535" s="116"/>
      <c r="U535" s="116"/>
      <c r="V535" s="116"/>
      <c r="W535" s="116"/>
      <c r="X535" s="116">
        <f>VLOOKUP($C535,'1 预算编制表单'!$C:$BJ,27,FALSE)</f>
        <v>0</v>
      </c>
      <c r="Y535" s="116">
        <f t="shared" si="327"/>
        <v>0</v>
      </c>
      <c r="Z535" s="116">
        <f>Z536+Z537</f>
        <v>0</v>
      </c>
      <c r="AA535" s="116">
        <f>VLOOKUP($C535,'1 预算编制表单'!$C:$BJ,30,FALSE)</f>
        <v>0</v>
      </c>
      <c r="AB535" s="116">
        <f t="shared" si="328"/>
        <v>0</v>
      </c>
      <c r="AC535" s="116">
        <f>AC536+AC537</f>
        <v>0</v>
      </c>
      <c r="AD535" s="116">
        <f>VLOOKUP($C535,'1 预算编制表单'!$C:$BJ,33,FALSE)</f>
        <v>0</v>
      </c>
      <c r="AE535" s="116">
        <f t="shared" si="329"/>
        <v>-1222.02</v>
      </c>
      <c r="AF535" s="116">
        <f>AF536+AF537</f>
        <v>1222.02</v>
      </c>
      <c r="AG535" s="116">
        <f>VLOOKUP($C535,'1 预算编制表单'!$C:$BJ,36,FALSE)</f>
        <v>0</v>
      </c>
      <c r="AH535" s="116">
        <f t="shared" si="330"/>
        <v>0</v>
      </c>
      <c r="AI535" s="116">
        <f>AI536+AI537</f>
        <v>0</v>
      </c>
      <c r="AJ535" s="116">
        <f>VLOOKUP($C535,'1 预算编制表单'!$C:$BJ,39,FALSE)</f>
        <v>0</v>
      </c>
      <c r="AK535" s="116">
        <f t="shared" si="331"/>
        <v>-2272.5</v>
      </c>
      <c r="AL535" s="116">
        <f>AL536+AL537</f>
        <v>2272.5</v>
      </c>
      <c r="AM535" s="116">
        <f>VLOOKUP($C535,'1 预算编制表单'!$C:$BJ,42,FALSE)</f>
        <v>0</v>
      </c>
      <c r="AN535" s="116">
        <f t="shared" si="332"/>
        <v>-548</v>
      </c>
      <c r="AO535" s="116">
        <f>AO536+AO537</f>
        <v>548</v>
      </c>
      <c r="AP535" s="116">
        <f>VLOOKUP($C535,'1 预算编制表单'!$C:$BJ,45,FALSE)</f>
        <v>0</v>
      </c>
      <c r="AQ535" s="116">
        <f t="shared" si="333"/>
        <v>-2564.04</v>
      </c>
      <c r="AR535" s="116">
        <f>AR536+AR537</f>
        <v>2564.04</v>
      </c>
      <c r="AS535" s="116">
        <f>VLOOKUP($C535,'1 预算编制表单'!$C:$BJ,48,FALSE)</f>
        <v>0</v>
      </c>
      <c r="AT535" s="116">
        <f t="shared" si="334"/>
        <v>-1240</v>
      </c>
      <c r="AU535" s="116">
        <f>AU536+AU537</f>
        <v>1240</v>
      </c>
      <c r="AV535" s="116">
        <f>VLOOKUP($C535,'1 预算编制表单'!$C:$BJ,51,FALSE)</f>
        <v>0</v>
      </c>
      <c r="AW535" s="116">
        <f t="shared" si="335"/>
        <v>0</v>
      </c>
      <c r="AX535" s="116">
        <f>AX536+AX537</f>
        <v>0</v>
      </c>
      <c r="AY535" s="116">
        <f>VLOOKUP($C535,'1 预算编制表单'!$C:$BJ,54,FALSE)</f>
        <v>0</v>
      </c>
      <c r="AZ535" s="116">
        <f t="shared" si="336"/>
        <v>0</v>
      </c>
      <c r="BA535" s="116">
        <f>BA536+BA537</f>
        <v>0</v>
      </c>
      <c r="BB535" s="116">
        <f>VLOOKUP($C535,'1 预算编制表单'!$C:$BJ,57,FALSE)</f>
        <v>0</v>
      </c>
      <c r="BC535" s="116">
        <f t="shared" si="337"/>
        <v>0</v>
      </c>
      <c r="BD535" s="116">
        <f>BD536+BD537</f>
        <v>0</v>
      </c>
      <c r="BE535" s="116">
        <f>VLOOKUP($C535,'1 预算编制表单'!$C:$BJ,60,FALSE)</f>
        <v>0</v>
      </c>
      <c r="BF535" s="116">
        <f t="shared" si="338"/>
        <v>0</v>
      </c>
      <c r="BG535" s="116">
        <f>BG536+BG537</f>
        <v>0</v>
      </c>
      <c r="BH535" s="116">
        <f>VLOOKUP($C535,'1 预算编制表单'!$C:$BJ,27,FALSE)</f>
        <v>0</v>
      </c>
      <c r="BI535" s="116">
        <f t="shared" si="339"/>
        <v>0</v>
      </c>
      <c r="BJ535" s="116">
        <f>BJ536+BJ537</f>
        <v>0</v>
      </c>
      <c r="BK535" s="116">
        <f>VLOOKUP($C535,'1 预算编制表单'!$C:$BJ,30,FALSE)</f>
        <v>0</v>
      </c>
      <c r="BL535" s="116">
        <f t="shared" si="340"/>
        <v>0</v>
      </c>
      <c r="BM535" s="116">
        <f>BM536+BM537</f>
        <v>0</v>
      </c>
      <c r="BN535" s="116">
        <f>VLOOKUP($C535,'1 预算编制表单'!$C:$BJ,33,FALSE)</f>
        <v>0</v>
      </c>
      <c r="BO535" s="116">
        <f t="shared" si="341"/>
        <v>0</v>
      </c>
      <c r="BP535" s="116">
        <f>BP536+BP537</f>
        <v>0</v>
      </c>
      <c r="BQ535" s="116">
        <f>VLOOKUP($C535,'1 预算编制表单'!$C:$BJ,36,FALSE)</f>
        <v>0</v>
      </c>
      <c r="BR535" s="116">
        <f t="shared" si="342"/>
        <v>0</v>
      </c>
      <c r="BS535" s="116">
        <f>BS536+BS537</f>
        <v>0</v>
      </c>
      <c r="BT535" s="116">
        <f>VLOOKUP($C535,'1 预算编制表单'!$C:$BJ,39,FALSE)</f>
        <v>0</v>
      </c>
      <c r="BU535" s="116">
        <f t="shared" si="343"/>
        <v>0</v>
      </c>
      <c r="BV535" s="116">
        <f>BV536+BV537</f>
        <v>0</v>
      </c>
      <c r="BW535" s="116">
        <f>VLOOKUP($C535,'1 预算编制表单'!$C:$BJ,42,FALSE)</f>
        <v>0</v>
      </c>
      <c r="BX535" s="116">
        <f t="shared" si="344"/>
        <v>0</v>
      </c>
      <c r="BY535" s="116">
        <f>BY536+BY537</f>
        <v>0</v>
      </c>
      <c r="BZ535" s="116">
        <f>VLOOKUP($C535,'1 预算编制表单'!$C:$BJ,45,FALSE)</f>
        <v>0</v>
      </c>
      <c r="CA535" s="116">
        <f t="shared" si="345"/>
        <v>0</v>
      </c>
      <c r="CB535" s="116">
        <f>CB536+CB537</f>
        <v>0</v>
      </c>
      <c r="CC535" s="116">
        <f>VLOOKUP($C535,'1 预算编制表单'!$C:$BJ,48,FALSE)</f>
        <v>0</v>
      </c>
      <c r="CD535" s="116">
        <f t="shared" si="346"/>
        <v>0</v>
      </c>
      <c r="CE535" s="116">
        <f>CE536+CE537</f>
        <v>0</v>
      </c>
      <c r="CF535" s="116">
        <f>VLOOKUP($C535,'1 预算编制表单'!$C:$BJ,51,FALSE)</f>
        <v>0</v>
      </c>
      <c r="CG535" s="116">
        <f t="shared" si="347"/>
        <v>0</v>
      </c>
      <c r="CH535" s="116">
        <f>CH536+CH537</f>
        <v>0</v>
      </c>
      <c r="CI535" s="116">
        <f>VLOOKUP($C535,'1 预算编制表单'!$C:$BJ,54,FALSE)</f>
        <v>0</v>
      </c>
      <c r="CJ535" s="116">
        <f t="shared" si="348"/>
        <v>0</v>
      </c>
      <c r="CK535" s="116">
        <f>CK536+CK537</f>
        <v>0</v>
      </c>
      <c r="CL535" s="116">
        <f>VLOOKUP($C535,'1 预算编制表单'!$C:$BJ,57,FALSE)</f>
        <v>0</v>
      </c>
      <c r="CM535" s="116">
        <f t="shared" si="349"/>
        <v>0</v>
      </c>
      <c r="CN535" s="116">
        <f>CN536+CN537</f>
        <v>0</v>
      </c>
      <c r="CO535" s="116">
        <f>VLOOKUP($C535,'1 预算编制表单'!$C:$BJ,60,FALSE)</f>
        <v>0</v>
      </c>
      <c r="CP535" s="116">
        <f t="shared" si="350"/>
        <v>0</v>
      </c>
      <c r="CQ535" s="116">
        <f>CQ536+CQ537</f>
        <v>0</v>
      </c>
    </row>
    <row r="536" ht="24" customHeight="1" outlineLevel="2" spans="1:95">
      <c r="A536" s="49"/>
      <c r="B536" s="117" t="s">
        <v>788</v>
      </c>
      <c r="C536" s="118" t="s">
        <v>1914</v>
      </c>
      <c r="D536" s="49" t="s">
        <v>1915</v>
      </c>
      <c r="E536" s="117"/>
      <c r="F536" s="117"/>
      <c r="G536" s="117"/>
      <c r="H536" s="119">
        <f t="shared" si="324"/>
        <v>0</v>
      </c>
      <c r="I536" s="119">
        <f t="shared" si="325"/>
        <v>-5834.06</v>
      </c>
      <c r="J536" s="119">
        <f t="shared" si="326"/>
        <v>5834.06</v>
      </c>
      <c r="K536" s="119"/>
      <c r="L536" s="150"/>
      <c r="M536" s="150"/>
      <c r="N536" s="119"/>
      <c r="O536" s="150"/>
      <c r="P536" s="119"/>
      <c r="Q536" s="119"/>
      <c r="R536" s="119"/>
      <c r="S536" s="119"/>
      <c r="T536" s="119"/>
      <c r="U536" s="119"/>
      <c r="V536" s="119"/>
      <c r="W536" s="119"/>
      <c r="X536" s="119">
        <f>VLOOKUP($C536,'1 预算编制表单'!$C:$BJ,27,FALSE)</f>
        <v>0</v>
      </c>
      <c r="Y536" s="119">
        <f t="shared" si="327"/>
        <v>0</v>
      </c>
      <c r="Z536" s="119">
        <f>SUMIF(物资过程计算表!$B:$B,$C536,物资过程计算表!$D:$D)</f>
        <v>0</v>
      </c>
      <c r="AA536" s="119">
        <f>VLOOKUP($C536,'1 预算编制表单'!$C:$BJ,30,FALSE)</f>
        <v>0</v>
      </c>
      <c r="AB536" s="119">
        <f t="shared" si="328"/>
        <v>0</v>
      </c>
      <c r="AC536" s="119">
        <f>SUMIF(物资过程计算表!$B:$B,$C536,物资过程计算表!E:E)</f>
        <v>0</v>
      </c>
      <c r="AD536" s="119">
        <f>VLOOKUP($C536,'1 预算编制表单'!$C:$BJ,33,FALSE)</f>
        <v>0</v>
      </c>
      <c r="AE536" s="119">
        <f t="shared" si="329"/>
        <v>-1222.02</v>
      </c>
      <c r="AF536" s="119">
        <f>SUMIF(物资过程计算表!$B:$B,$C536,物资过程计算表!F:F)</f>
        <v>1222.02</v>
      </c>
      <c r="AG536" s="119">
        <f>VLOOKUP($C536,'1 预算编制表单'!$C:$BJ,36,FALSE)</f>
        <v>0</v>
      </c>
      <c r="AH536" s="119">
        <f t="shared" si="330"/>
        <v>0</v>
      </c>
      <c r="AI536" s="119">
        <f>SUMIF(物资过程计算表!$B:$B,$C536,物资过程计算表!G:G)</f>
        <v>0</v>
      </c>
      <c r="AJ536" s="119">
        <f>VLOOKUP($C536,'1 预算编制表单'!$C:$BJ,39,FALSE)</f>
        <v>0</v>
      </c>
      <c r="AK536" s="119">
        <f t="shared" si="331"/>
        <v>-1740</v>
      </c>
      <c r="AL536" s="119">
        <f>SUMIF(物资过程计算表!$B:$B,$C536,物资过程计算表!H:H)</f>
        <v>1740</v>
      </c>
      <c r="AM536" s="119">
        <f>VLOOKUP($C536,'1 预算编制表单'!$C:$BJ,42,FALSE)</f>
        <v>0</v>
      </c>
      <c r="AN536" s="119">
        <f t="shared" si="332"/>
        <v>-308</v>
      </c>
      <c r="AO536" s="119">
        <f>SUMIF(物资过程计算表!$B:$B,$C536,物资过程计算表!I:I)</f>
        <v>308</v>
      </c>
      <c r="AP536" s="119">
        <f>VLOOKUP($C536,'1 预算编制表单'!$C:$BJ,45,FALSE)</f>
        <v>0</v>
      </c>
      <c r="AQ536" s="119">
        <f t="shared" si="333"/>
        <v>-2564.04</v>
      </c>
      <c r="AR536" s="119">
        <f>SUMIF(物资过程计算表!$B:$B,$C536,物资过程计算表!J:J)</f>
        <v>2564.04</v>
      </c>
      <c r="AS536" s="119">
        <f>VLOOKUP($C536,'1 预算编制表单'!$C:$BJ,48,FALSE)</f>
        <v>0</v>
      </c>
      <c r="AT536" s="119">
        <f t="shared" si="334"/>
        <v>0</v>
      </c>
      <c r="AU536" s="119">
        <f>SUMIF(物资过程计算表!$B:$B,$C536,物资过程计算表!K:K)</f>
        <v>0</v>
      </c>
      <c r="AV536" s="119">
        <f>VLOOKUP($C536,'1 预算编制表单'!$C:$BJ,51,FALSE)</f>
        <v>0</v>
      </c>
      <c r="AW536" s="119">
        <f t="shared" si="335"/>
        <v>0</v>
      </c>
      <c r="AX536" s="119">
        <f>SUMIF(物资过程计算表!$B:$B,$C536,物资过程计算表!L:L)</f>
        <v>0</v>
      </c>
      <c r="AY536" s="119">
        <f>VLOOKUP($C536,'1 预算编制表单'!$C:$BJ,54,FALSE)</f>
        <v>0</v>
      </c>
      <c r="AZ536" s="119">
        <f t="shared" si="336"/>
        <v>0</v>
      </c>
      <c r="BA536" s="119">
        <f>SUMIF(物资过程计算表!$B:$B,$C536,物资过程计算表!M:M)</f>
        <v>0</v>
      </c>
      <c r="BB536" s="119">
        <f>VLOOKUP($C536,'1 预算编制表单'!$C:$BJ,57,FALSE)</f>
        <v>0</v>
      </c>
      <c r="BC536" s="119">
        <f t="shared" si="337"/>
        <v>0</v>
      </c>
      <c r="BD536" s="119">
        <f>SUMIF(物资过程计算表!$B:$B,$C536,物资过程计算表!N:N)</f>
        <v>0</v>
      </c>
      <c r="BE536" s="119">
        <f>VLOOKUP($C536,'1 预算编制表单'!$C:$BJ,60,FALSE)</f>
        <v>0</v>
      </c>
      <c r="BF536" s="119">
        <f t="shared" si="338"/>
        <v>0</v>
      </c>
      <c r="BG536" s="119">
        <f>SUMIF(物资过程计算表!$B:$B,$C536,物资过程计算表!O:O)</f>
        <v>0</v>
      </c>
      <c r="BH536" s="119">
        <f>VLOOKUP($C536,'1 预算编制表单'!$C:$BJ,27,FALSE)</f>
        <v>0</v>
      </c>
      <c r="BI536" s="119">
        <f t="shared" si="339"/>
        <v>0</v>
      </c>
      <c r="BJ536" s="119"/>
      <c r="BK536" s="119">
        <f>VLOOKUP($C536,'1 预算编制表单'!$C:$BJ,30,FALSE)</f>
        <v>0</v>
      </c>
      <c r="BL536" s="119">
        <f t="shared" si="340"/>
        <v>0</v>
      </c>
      <c r="BM536" s="119"/>
      <c r="BN536" s="119">
        <f>VLOOKUP($C536,'1 预算编制表单'!$C:$BJ,33,FALSE)</f>
        <v>0</v>
      </c>
      <c r="BO536" s="119">
        <f t="shared" si="341"/>
        <v>0</v>
      </c>
      <c r="BP536" s="119"/>
      <c r="BQ536" s="119">
        <f>VLOOKUP($C536,'1 预算编制表单'!$C:$BJ,36,FALSE)</f>
        <v>0</v>
      </c>
      <c r="BR536" s="119">
        <f t="shared" si="342"/>
        <v>0</v>
      </c>
      <c r="BS536" s="119"/>
      <c r="BT536" s="119">
        <f>VLOOKUP($C536,'1 预算编制表单'!$C:$BJ,39,FALSE)</f>
        <v>0</v>
      </c>
      <c r="BU536" s="119">
        <f t="shared" si="343"/>
        <v>0</v>
      </c>
      <c r="BV536" s="119"/>
      <c r="BW536" s="119">
        <f>VLOOKUP($C536,'1 预算编制表单'!$C:$BJ,42,FALSE)</f>
        <v>0</v>
      </c>
      <c r="BX536" s="119">
        <f t="shared" si="344"/>
        <v>0</v>
      </c>
      <c r="BY536" s="119"/>
      <c r="BZ536" s="119">
        <f>VLOOKUP($C536,'1 预算编制表单'!$C:$BJ,45,FALSE)</f>
        <v>0</v>
      </c>
      <c r="CA536" s="119">
        <f t="shared" si="345"/>
        <v>0</v>
      </c>
      <c r="CB536" s="119"/>
      <c r="CC536" s="119">
        <f>VLOOKUP($C536,'1 预算编制表单'!$C:$BJ,48,FALSE)</f>
        <v>0</v>
      </c>
      <c r="CD536" s="119">
        <f t="shared" si="346"/>
        <v>0</v>
      </c>
      <c r="CE536" s="119"/>
      <c r="CF536" s="119">
        <f>VLOOKUP($C536,'1 预算编制表单'!$C:$BJ,51,FALSE)</f>
        <v>0</v>
      </c>
      <c r="CG536" s="119">
        <f t="shared" si="347"/>
        <v>0</v>
      </c>
      <c r="CH536" s="119"/>
      <c r="CI536" s="119">
        <f>VLOOKUP($C536,'1 预算编制表单'!$C:$BJ,54,FALSE)</f>
        <v>0</v>
      </c>
      <c r="CJ536" s="119">
        <f t="shared" si="348"/>
        <v>0</v>
      </c>
      <c r="CK536" s="119"/>
      <c r="CL536" s="119">
        <f>VLOOKUP($C536,'1 预算编制表单'!$C:$BJ,57,FALSE)</f>
        <v>0</v>
      </c>
      <c r="CM536" s="119">
        <f t="shared" si="349"/>
        <v>0</v>
      </c>
      <c r="CN536" s="119"/>
      <c r="CO536" s="119">
        <f>VLOOKUP($C536,'1 预算编制表单'!$C:$BJ,60,FALSE)</f>
        <v>0</v>
      </c>
      <c r="CP536" s="119">
        <f t="shared" si="350"/>
        <v>0</v>
      </c>
      <c r="CQ536" s="119"/>
    </row>
    <row r="537" ht="24" customHeight="1" outlineLevel="2" spans="1:95">
      <c r="A537" s="49"/>
      <c r="B537" s="117" t="s">
        <v>788</v>
      </c>
      <c r="C537" s="118" t="s">
        <v>1930</v>
      </c>
      <c r="D537" s="49" t="s">
        <v>1931</v>
      </c>
      <c r="E537" s="117"/>
      <c r="F537" s="117"/>
      <c r="G537" s="117"/>
      <c r="H537" s="119">
        <f t="shared" si="324"/>
        <v>0</v>
      </c>
      <c r="I537" s="119">
        <f t="shared" si="325"/>
        <v>-2012.5</v>
      </c>
      <c r="J537" s="119">
        <f t="shared" si="326"/>
        <v>2012.5</v>
      </c>
      <c r="K537" s="119"/>
      <c r="L537" s="150"/>
      <c r="M537" s="150"/>
      <c r="N537" s="119"/>
      <c r="O537" s="150"/>
      <c r="P537" s="119"/>
      <c r="Q537" s="119"/>
      <c r="R537" s="119"/>
      <c r="S537" s="119"/>
      <c r="T537" s="119"/>
      <c r="U537" s="119"/>
      <c r="V537" s="119"/>
      <c r="W537" s="119"/>
      <c r="X537" s="119">
        <f>VLOOKUP($C537,'1 预算编制表单'!$C:$BJ,27,FALSE)</f>
        <v>0</v>
      </c>
      <c r="Y537" s="119">
        <f t="shared" si="327"/>
        <v>0</v>
      </c>
      <c r="Z537" s="119">
        <f>SUMIF(物资过程计算表!$B:$B,$C537,物资过程计算表!$D:$D)</f>
        <v>0</v>
      </c>
      <c r="AA537" s="119">
        <f>VLOOKUP($C537,'1 预算编制表单'!$C:$BJ,30,FALSE)</f>
        <v>0</v>
      </c>
      <c r="AB537" s="119">
        <f t="shared" si="328"/>
        <v>0</v>
      </c>
      <c r="AC537" s="119">
        <f>SUMIF(物资过程计算表!$B:$B,$C537,物资过程计算表!E:E)</f>
        <v>0</v>
      </c>
      <c r="AD537" s="119">
        <f>VLOOKUP($C537,'1 预算编制表单'!$C:$BJ,33,FALSE)</f>
        <v>0</v>
      </c>
      <c r="AE537" s="119">
        <f t="shared" si="329"/>
        <v>0</v>
      </c>
      <c r="AF537" s="119">
        <f>SUMIF(物资过程计算表!$B:$B,$C537,物资过程计算表!F:F)</f>
        <v>0</v>
      </c>
      <c r="AG537" s="119">
        <f>VLOOKUP($C537,'1 预算编制表单'!$C:$BJ,36,FALSE)</f>
        <v>0</v>
      </c>
      <c r="AH537" s="119">
        <f t="shared" si="330"/>
        <v>0</v>
      </c>
      <c r="AI537" s="119">
        <f>SUMIF(物资过程计算表!$B:$B,$C537,物资过程计算表!G:G)</f>
        <v>0</v>
      </c>
      <c r="AJ537" s="119">
        <f>VLOOKUP($C537,'1 预算编制表单'!$C:$BJ,39,FALSE)</f>
        <v>0</v>
      </c>
      <c r="AK537" s="119">
        <f t="shared" si="331"/>
        <v>-532.5</v>
      </c>
      <c r="AL537" s="119">
        <f>SUMIF(物资过程计算表!$B:$B,$C537,物资过程计算表!H:H)</f>
        <v>532.5</v>
      </c>
      <c r="AM537" s="119">
        <f>VLOOKUP($C537,'1 预算编制表单'!$C:$BJ,42,FALSE)</f>
        <v>0</v>
      </c>
      <c r="AN537" s="119">
        <f t="shared" si="332"/>
        <v>-240</v>
      </c>
      <c r="AO537" s="119">
        <f>SUMIF(物资过程计算表!$B:$B,$C537,物资过程计算表!I:I)</f>
        <v>240</v>
      </c>
      <c r="AP537" s="119">
        <f>VLOOKUP($C537,'1 预算编制表单'!$C:$BJ,45,FALSE)</f>
        <v>0</v>
      </c>
      <c r="AQ537" s="119">
        <f t="shared" si="333"/>
        <v>0</v>
      </c>
      <c r="AR537" s="119">
        <f>SUMIF(物资过程计算表!$B:$B,$C537,物资过程计算表!J:J)</f>
        <v>0</v>
      </c>
      <c r="AS537" s="119">
        <f>VLOOKUP($C537,'1 预算编制表单'!$C:$BJ,48,FALSE)</f>
        <v>0</v>
      </c>
      <c r="AT537" s="119">
        <f t="shared" si="334"/>
        <v>-1240</v>
      </c>
      <c r="AU537" s="119">
        <f>SUMIF(物资过程计算表!$B:$B,$C537,物资过程计算表!K:K)</f>
        <v>1240</v>
      </c>
      <c r="AV537" s="119">
        <f>VLOOKUP($C537,'1 预算编制表单'!$C:$BJ,51,FALSE)</f>
        <v>0</v>
      </c>
      <c r="AW537" s="119">
        <f t="shared" si="335"/>
        <v>0</v>
      </c>
      <c r="AX537" s="119">
        <f>SUMIF(物资过程计算表!$B:$B,$C537,物资过程计算表!L:L)</f>
        <v>0</v>
      </c>
      <c r="AY537" s="119">
        <f>VLOOKUP($C537,'1 预算编制表单'!$C:$BJ,54,FALSE)</f>
        <v>0</v>
      </c>
      <c r="AZ537" s="119">
        <f t="shared" si="336"/>
        <v>0</v>
      </c>
      <c r="BA537" s="119">
        <f>SUMIF(物资过程计算表!$B:$B,$C537,物资过程计算表!M:M)</f>
        <v>0</v>
      </c>
      <c r="BB537" s="119">
        <f>VLOOKUP($C537,'1 预算编制表单'!$C:$BJ,57,FALSE)</f>
        <v>0</v>
      </c>
      <c r="BC537" s="119">
        <f t="shared" si="337"/>
        <v>0</v>
      </c>
      <c r="BD537" s="119">
        <f>SUMIF(物资过程计算表!$B:$B,$C537,物资过程计算表!N:N)</f>
        <v>0</v>
      </c>
      <c r="BE537" s="119">
        <f>VLOOKUP($C537,'1 预算编制表单'!$C:$BJ,60,FALSE)</f>
        <v>0</v>
      </c>
      <c r="BF537" s="119">
        <f t="shared" si="338"/>
        <v>0</v>
      </c>
      <c r="BG537" s="119">
        <f>SUMIF(物资过程计算表!$B:$B,$C537,物资过程计算表!O:O)</f>
        <v>0</v>
      </c>
      <c r="BH537" s="119">
        <f>VLOOKUP($C537,'1 预算编制表单'!$C:$BJ,27,FALSE)</f>
        <v>0</v>
      </c>
      <c r="BI537" s="119">
        <f t="shared" si="339"/>
        <v>0</v>
      </c>
      <c r="BJ537" s="119"/>
      <c r="BK537" s="119">
        <f>VLOOKUP($C537,'1 预算编制表单'!$C:$BJ,30,FALSE)</f>
        <v>0</v>
      </c>
      <c r="BL537" s="119">
        <f t="shared" si="340"/>
        <v>0</v>
      </c>
      <c r="BM537" s="119"/>
      <c r="BN537" s="119">
        <f>VLOOKUP($C537,'1 预算编制表单'!$C:$BJ,33,FALSE)</f>
        <v>0</v>
      </c>
      <c r="BO537" s="119">
        <f t="shared" si="341"/>
        <v>0</v>
      </c>
      <c r="BP537" s="119"/>
      <c r="BQ537" s="119">
        <f>VLOOKUP($C537,'1 预算编制表单'!$C:$BJ,36,FALSE)</f>
        <v>0</v>
      </c>
      <c r="BR537" s="119">
        <f t="shared" si="342"/>
        <v>0</v>
      </c>
      <c r="BS537" s="119"/>
      <c r="BT537" s="119">
        <f>VLOOKUP($C537,'1 预算编制表单'!$C:$BJ,39,FALSE)</f>
        <v>0</v>
      </c>
      <c r="BU537" s="119">
        <f t="shared" si="343"/>
        <v>0</v>
      </c>
      <c r="BV537" s="119"/>
      <c r="BW537" s="119">
        <f>VLOOKUP($C537,'1 预算编制表单'!$C:$BJ,42,FALSE)</f>
        <v>0</v>
      </c>
      <c r="BX537" s="119">
        <f t="shared" si="344"/>
        <v>0</v>
      </c>
      <c r="BY537" s="119"/>
      <c r="BZ537" s="119">
        <f>VLOOKUP($C537,'1 预算编制表单'!$C:$BJ,45,FALSE)</f>
        <v>0</v>
      </c>
      <c r="CA537" s="119">
        <f t="shared" si="345"/>
        <v>0</v>
      </c>
      <c r="CB537" s="119"/>
      <c r="CC537" s="119">
        <f>VLOOKUP($C537,'1 预算编制表单'!$C:$BJ,48,FALSE)</f>
        <v>0</v>
      </c>
      <c r="CD537" s="119">
        <f t="shared" si="346"/>
        <v>0</v>
      </c>
      <c r="CE537" s="119"/>
      <c r="CF537" s="119">
        <f>VLOOKUP($C537,'1 预算编制表单'!$C:$BJ,51,FALSE)</f>
        <v>0</v>
      </c>
      <c r="CG537" s="119">
        <f t="shared" si="347"/>
        <v>0</v>
      </c>
      <c r="CH537" s="119"/>
      <c r="CI537" s="119">
        <f>VLOOKUP($C537,'1 预算编制表单'!$C:$BJ,54,FALSE)</f>
        <v>0</v>
      </c>
      <c r="CJ537" s="119">
        <f t="shared" si="348"/>
        <v>0</v>
      </c>
      <c r="CK537" s="119"/>
      <c r="CL537" s="119">
        <f>VLOOKUP($C537,'1 预算编制表单'!$C:$BJ,57,FALSE)</f>
        <v>0</v>
      </c>
      <c r="CM537" s="119">
        <f t="shared" si="349"/>
        <v>0</v>
      </c>
      <c r="CN537" s="119"/>
      <c r="CO537" s="119">
        <f>VLOOKUP($C537,'1 预算编制表单'!$C:$BJ,60,FALSE)</f>
        <v>0</v>
      </c>
      <c r="CP537" s="119">
        <f t="shared" si="350"/>
        <v>0</v>
      </c>
      <c r="CQ537" s="119"/>
    </row>
    <row r="538" ht="24" customHeight="1" outlineLevel="1" spans="1:95">
      <c r="A538" s="22"/>
      <c r="B538" s="114" t="s">
        <v>788</v>
      </c>
      <c r="C538" s="115" t="s">
        <v>1953</v>
      </c>
      <c r="D538" s="22" t="s">
        <v>1954</v>
      </c>
      <c r="E538" s="114"/>
      <c r="F538" s="114"/>
      <c r="G538" s="114"/>
      <c r="H538" s="116">
        <f t="shared" si="324"/>
        <v>0</v>
      </c>
      <c r="I538" s="116">
        <f t="shared" si="325"/>
        <v>-11097.11</v>
      </c>
      <c r="J538" s="116">
        <f t="shared" si="326"/>
        <v>11097.11</v>
      </c>
      <c r="K538" s="116"/>
      <c r="L538" s="149"/>
      <c r="M538" s="149"/>
      <c r="N538" s="116"/>
      <c r="O538" s="149"/>
      <c r="P538" s="116"/>
      <c r="Q538" s="116"/>
      <c r="R538" s="116"/>
      <c r="S538" s="116"/>
      <c r="T538" s="116"/>
      <c r="U538" s="116"/>
      <c r="V538" s="116"/>
      <c r="W538" s="116"/>
      <c r="X538" s="116">
        <f>VLOOKUP($C538,'1 预算编制表单'!$C:$BJ,27,FALSE)</f>
        <v>0</v>
      </c>
      <c r="Y538" s="116">
        <f t="shared" si="327"/>
        <v>0</v>
      </c>
      <c r="Z538" s="116">
        <f>Z539+Z540+Z541</f>
        <v>0</v>
      </c>
      <c r="AA538" s="116">
        <f>VLOOKUP($C538,'1 预算编制表单'!$C:$BJ,30,FALSE)</f>
        <v>0</v>
      </c>
      <c r="AB538" s="116">
        <f t="shared" si="328"/>
        <v>-272</v>
      </c>
      <c r="AC538" s="116">
        <f>AC539+AC540+AC541</f>
        <v>272</v>
      </c>
      <c r="AD538" s="116">
        <f>VLOOKUP($C538,'1 预算编制表单'!$C:$BJ,33,FALSE)</f>
        <v>0</v>
      </c>
      <c r="AE538" s="116">
        <f t="shared" si="329"/>
        <v>-1099.93</v>
      </c>
      <c r="AF538" s="116">
        <f>AF539+AF540+AF541</f>
        <v>1099.93</v>
      </c>
      <c r="AG538" s="116">
        <f>VLOOKUP($C538,'1 预算编制表单'!$C:$BJ,36,FALSE)</f>
        <v>0</v>
      </c>
      <c r="AH538" s="116">
        <f t="shared" si="330"/>
        <v>-2260.2</v>
      </c>
      <c r="AI538" s="116">
        <f>AI539+AI540+AI541</f>
        <v>2260.2</v>
      </c>
      <c r="AJ538" s="116">
        <f>VLOOKUP($C538,'1 预算编制表单'!$C:$BJ,39,FALSE)</f>
        <v>0</v>
      </c>
      <c r="AK538" s="116">
        <f t="shared" si="331"/>
        <v>-2328</v>
      </c>
      <c r="AL538" s="116">
        <f>AL539+AL540+AL541</f>
        <v>2328</v>
      </c>
      <c r="AM538" s="116">
        <f>VLOOKUP($C538,'1 预算编制表单'!$C:$BJ,42,FALSE)</f>
        <v>0</v>
      </c>
      <c r="AN538" s="116">
        <f t="shared" si="332"/>
        <v>-4697.64</v>
      </c>
      <c r="AO538" s="116">
        <f>AO539+AO540+AO541</f>
        <v>4697.64</v>
      </c>
      <c r="AP538" s="116">
        <f>VLOOKUP($C538,'1 预算编制表单'!$C:$BJ,45,FALSE)</f>
        <v>0</v>
      </c>
      <c r="AQ538" s="116">
        <f t="shared" si="333"/>
        <v>-439.34</v>
      </c>
      <c r="AR538" s="116">
        <f>AR539+AR540+AR541</f>
        <v>439.34</v>
      </c>
      <c r="AS538" s="116">
        <f>VLOOKUP($C538,'1 预算编制表单'!$C:$BJ,48,FALSE)</f>
        <v>0</v>
      </c>
      <c r="AT538" s="116">
        <f t="shared" si="334"/>
        <v>0</v>
      </c>
      <c r="AU538" s="116">
        <f>AU539+AU540+AU541</f>
        <v>0</v>
      </c>
      <c r="AV538" s="116">
        <f>VLOOKUP($C538,'1 预算编制表单'!$C:$BJ,51,FALSE)</f>
        <v>0</v>
      </c>
      <c r="AW538" s="116">
        <f t="shared" si="335"/>
        <v>0</v>
      </c>
      <c r="AX538" s="116">
        <f>AX539+AX540+AX541</f>
        <v>0</v>
      </c>
      <c r="AY538" s="116">
        <f>VLOOKUP($C538,'1 预算编制表单'!$C:$BJ,54,FALSE)</f>
        <v>0</v>
      </c>
      <c r="AZ538" s="116">
        <f t="shared" si="336"/>
        <v>0</v>
      </c>
      <c r="BA538" s="116">
        <f>BA539+BA540+BA541</f>
        <v>0</v>
      </c>
      <c r="BB538" s="116">
        <f>VLOOKUP($C538,'1 预算编制表单'!$C:$BJ,57,FALSE)</f>
        <v>0</v>
      </c>
      <c r="BC538" s="116">
        <f t="shared" si="337"/>
        <v>0</v>
      </c>
      <c r="BD538" s="116">
        <f>BD539+BD540+BD541</f>
        <v>0</v>
      </c>
      <c r="BE538" s="116">
        <f>VLOOKUP($C538,'1 预算编制表单'!$C:$BJ,60,FALSE)</f>
        <v>0</v>
      </c>
      <c r="BF538" s="116">
        <f t="shared" si="338"/>
        <v>0</v>
      </c>
      <c r="BG538" s="116">
        <f>BG539+BG540+BG541</f>
        <v>0</v>
      </c>
      <c r="BH538" s="116">
        <f>VLOOKUP($C538,'1 预算编制表单'!$C:$BJ,27,FALSE)</f>
        <v>0</v>
      </c>
      <c r="BI538" s="116">
        <f t="shared" si="339"/>
        <v>0</v>
      </c>
      <c r="BJ538" s="116">
        <f>BJ539+BJ540+BJ541</f>
        <v>0</v>
      </c>
      <c r="BK538" s="116">
        <f>VLOOKUP($C538,'1 预算编制表单'!$C:$BJ,30,FALSE)</f>
        <v>0</v>
      </c>
      <c r="BL538" s="116">
        <f t="shared" si="340"/>
        <v>0</v>
      </c>
      <c r="BM538" s="116">
        <f>BM539+BM540+BM541</f>
        <v>0</v>
      </c>
      <c r="BN538" s="116">
        <f>VLOOKUP($C538,'1 预算编制表单'!$C:$BJ,33,FALSE)</f>
        <v>0</v>
      </c>
      <c r="BO538" s="116">
        <f t="shared" si="341"/>
        <v>0</v>
      </c>
      <c r="BP538" s="116">
        <f>BP539+BP540+BP541</f>
        <v>0</v>
      </c>
      <c r="BQ538" s="116">
        <f>VLOOKUP($C538,'1 预算编制表单'!$C:$BJ,36,FALSE)</f>
        <v>0</v>
      </c>
      <c r="BR538" s="116">
        <f t="shared" si="342"/>
        <v>0</v>
      </c>
      <c r="BS538" s="116">
        <f>BS539+BS540+BS541</f>
        <v>0</v>
      </c>
      <c r="BT538" s="116">
        <f>VLOOKUP($C538,'1 预算编制表单'!$C:$BJ,39,FALSE)</f>
        <v>0</v>
      </c>
      <c r="BU538" s="116">
        <f t="shared" si="343"/>
        <v>0</v>
      </c>
      <c r="BV538" s="116">
        <f>BV539+BV540+BV541</f>
        <v>0</v>
      </c>
      <c r="BW538" s="116">
        <f>VLOOKUP($C538,'1 预算编制表单'!$C:$BJ,42,FALSE)</f>
        <v>0</v>
      </c>
      <c r="BX538" s="116">
        <f t="shared" si="344"/>
        <v>0</v>
      </c>
      <c r="BY538" s="116">
        <f>BY539+BY540+BY541</f>
        <v>0</v>
      </c>
      <c r="BZ538" s="116">
        <f>VLOOKUP($C538,'1 预算编制表单'!$C:$BJ,45,FALSE)</f>
        <v>0</v>
      </c>
      <c r="CA538" s="116">
        <f t="shared" si="345"/>
        <v>0</v>
      </c>
      <c r="CB538" s="116">
        <f>CB539+CB540+CB541</f>
        <v>0</v>
      </c>
      <c r="CC538" s="116">
        <f>VLOOKUP($C538,'1 预算编制表单'!$C:$BJ,48,FALSE)</f>
        <v>0</v>
      </c>
      <c r="CD538" s="116">
        <f t="shared" si="346"/>
        <v>0</v>
      </c>
      <c r="CE538" s="116">
        <f>CE539+CE540+CE541</f>
        <v>0</v>
      </c>
      <c r="CF538" s="116">
        <f>VLOOKUP($C538,'1 预算编制表单'!$C:$BJ,51,FALSE)</f>
        <v>0</v>
      </c>
      <c r="CG538" s="116">
        <f t="shared" si="347"/>
        <v>0</v>
      </c>
      <c r="CH538" s="116">
        <f>CH539+CH540+CH541</f>
        <v>0</v>
      </c>
      <c r="CI538" s="116">
        <f>VLOOKUP($C538,'1 预算编制表单'!$C:$BJ,54,FALSE)</f>
        <v>0</v>
      </c>
      <c r="CJ538" s="116">
        <f t="shared" si="348"/>
        <v>0</v>
      </c>
      <c r="CK538" s="116">
        <f>CK539+CK540+CK541</f>
        <v>0</v>
      </c>
      <c r="CL538" s="116">
        <f>VLOOKUP($C538,'1 预算编制表单'!$C:$BJ,57,FALSE)</f>
        <v>0</v>
      </c>
      <c r="CM538" s="116">
        <f t="shared" si="349"/>
        <v>0</v>
      </c>
      <c r="CN538" s="116">
        <f>CN539+CN540+CN541</f>
        <v>0</v>
      </c>
      <c r="CO538" s="116">
        <f>VLOOKUP($C538,'1 预算编制表单'!$C:$BJ,60,FALSE)</f>
        <v>0</v>
      </c>
      <c r="CP538" s="116">
        <f t="shared" si="350"/>
        <v>0</v>
      </c>
      <c r="CQ538" s="116">
        <f>CQ539+CQ540+CQ541</f>
        <v>0</v>
      </c>
    </row>
    <row r="539" ht="24" customHeight="1" outlineLevel="2" spans="1:95">
      <c r="A539" s="49"/>
      <c r="B539" s="117" t="s">
        <v>788</v>
      </c>
      <c r="C539" s="118" t="s">
        <v>1955</v>
      </c>
      <c r="D539" s="49" t="s">
        <v>1956</v>
      </c>
      <c r="E539" s="117"/>
      <c r="F539" s="117"/>
      <c r="G539" s="117"/>
      <c r="H539" s="119">
        <f t="shared" si="324"/>
        <v>0</v>
      </c>
      <c r="I539" s="119">
        <f t="shared" si="325"/>
        <v>-10464.48</v>
      </c>
      <c r="J539" s="119">
        <f t="shared" si="326"/>
        <v>10464.48</v>
      </c>
      <c r="K539" s="119"/>
      <c r="L539" s="150"/>
      <c r="M539" s="150"/>
      <c r="N539" s="119"/>
      <c r="O539" s="150"/>
      <c r="P539" s="119"/>
      <c r="Q539" s="119"/>
      <c r="R539" s="119"/>
      <c r="S539" s="119"/>
      <c r="T539" s="119"/>
      <c r="U539" s="119"/>
      <c r="V539" s="119"/>
      <c r="W539" s="119"/>
      <c r="X539" s="119">
        <f>VLOOKUP($C539,'1 预算编制表单'!$C:$BJ,27,FALSE)</f>
        <v>0</v>
      </c>
      <c r="Y539" s="119">
        <f t="shared" si="327"/>
        <v>0</v>
      </c>
      <c r="Z539" s="119">
        <f>SUMIF(物资过程计算表!$B:$B,$C539,物资过程计算表!$D:$D)</f>
        <v>0</v>
      </c>
      <c r="AA539" s="119">
        <f>VLOOKUP($C539,'1 预算编制表单'!$C:$BJ,30,FALSE)</f>
        <v>0</v>
      </c>
      <c r="AB539" s="119">
        <f t="shared" si="328"/>
        <v>0</v>
      </c>
      <c r="AC539" s="119">
        <f>SUMIF(物资过程计算表!$B:$B,$C539,物资过程计算表!E:E)</f>
        <v>0</v>
      </c>
      <c r="AD539" s="119">
        <f>VLOOKUP($C539,'1 预算编制表单'!$C:$BJ,33,FALSE)</f>
        <v>0</v>
      </c>
      <c r="AE539" s="119">
        <f t="shared" si="329"/>
        <v>-900</v>
      </c>
      <c r="AF539" s="119">
        <f>SUMIF(物资过程计算表!$B:$B,$C539,物资过程计算表!F:F)</f>
        <v>900</v>
      </c>
      <c r="AG539" s="119">
        <f>VLOOKUP($C539,'1 预算编制表单'!$C:$BJ,36,FALSE)</f>
        <v>0</v>
      </c>
      <c r="AH539" s="119">
        <f t="shared" si="330"/>
        <v>-2208</v>
      </c>
      <c r="AI539" s="119">
        <f>SUMIF(物资过程计算表!$B:$B,$C539,物资过程计算表!G:G)</f>
        <v>2208</v>
      </c>
      <c r="AJ539" s="119">
        <f>VLOOKUP($C539,'1 预算编制表单'!$C:$BJ,39,FALSE)</f>
        <v>0</v>
      </c>
      <c r="AK539" s="119">
        <f t="shared" si="331"/>
        <v>-2328</v>
      </c>
      <c r="AL539" s="119">
        <f>SUMIF(物资过程计算表!$B:$B,$C539,物资过程计算表!H:H)</f>
        <v>2328</v>
      </c>
      <c r="AM539" s="119">
        <f>VLOOKUP($C539,'1 预算编制表单'!$C:$BJ,42,FALSE)</f>
        <v>0</v>
      </c>
      <c r="AN539" s="119">
        <f t="shared" si="332"/>
        <v>-4697.64</v>
      </c>
      <c r="AO539" s="119">
        <f>SUMIF(物资过程计算表!$B:$B,$C539,物资过程计算表!I:I)</f>
        <v>4697.64</v>
      </c>
      <c r="AP539" s="119">
        <f>VLOOKUP($C539,'1 预算编制表单'!$C:$BJ,45,FALSE)</f>
        <v>0</v>
      </c>
      <c r="AQ539" s="119">
        <f t="shared" si="333"/>
        <v>-330.84</v>
      </c>
      <c r="AR539" s="119">
        <f>SUMIF(物资过程计算表!$B:$B,$C539,物资过程计算表!J:J)</f>
        <v>330.84</v>
      </c>
      <c r="AS539" s="119">
        <f>VLOOKUP($C539,'1 预算编制表单'!$C:$BJ,48,FALSE)</f>
        <v>0</v>
      </c>
      <c r="AT539" s="119">
        <f t="shared" si="334"/>
        <v>0</v>
      </c>
      <c r="AU539" s="119">
        <f>SUMIF(物资过程计算表!$B:$B,$C539,物资过程计算表!K:K)</f>
        <v>0</v>
      </c>
      <c r="AV539" s="119">
        <f>VLOOKUP($C539,'1 预算编制表单'!$C:$BJ,51,FALSE)</f>
        <v>0</v>
      </c>
      <c r="AW539" s="119">
        <f t="shared" si="335"/>
        <v>0</v>
      </c>
      <c r="AX539" s="119">
        <f>SUMIF(物资过程计算表!$B:$B,$C539,物资过程计算表!L:L)</f>
        <v>0</v>
      </c>
      <c r="AY539" s="119">
        <f>VLOOKUP($C539,'1 预算编制表单'!$C:$BJ,54,FALSE)</f>
        <v>0</v>
      </c>
      <c r="AZ539" s="119">
        <f t="shared" si="336"/>
        <v>0</v>
      </c>
      <c r="BA539" s="119">
        <f>SUMIF(物资过程计算表!$B:$B,$C539,物资过程计算表!M:M)</f>
        <v>0</v>
      </c>
      <c r="BB539" s="119">
        <f>VLOOKUP($C539,'1 预算编制表单'!$C:$BJ,57,FALSE)</f>
        <v>0</v>
      </c>
      <c r="BC539" s="119">
        <f t="shared" si="337"/>
        <v>0</v>
      </c>
      <c r="BD539" s="119">
        <f>SUMIF(物资过程计算表!$B:$B,$C539,物资过程计算表!N:N)</f>
        <v>0</v>
      </c>
      <c r="BE539" s="119">
        <f>VLOOKUP($C539,'1 预算编制表单'!$C:$BJ,60,FALSE)</f>
        <v>0</v>
      </c>
      <c r="BF539" s="119">
        <f t="shared" si="338"/>
        <v>0</v>
      </c>
      <c r="BG539" s="119">
        <f>SUMIF(物资过程计算表!$B:$B,$C539,物资过程计算表!O:O)</f>
        <v>0</v>
      </c>
      <c r="BH539" s="119">
        <f>VLOOKUP($C539,'1 预算编制表单'!$C:$BJ,27,FALSE)</f>
        <v>0</v>
      </c>
      <c r="BI539" s="119">
        <f t="shared" si="339"/>
        <v>0</v>
      </c>
      <c r="BJ539" s="119"/>
      <c r="BK539" s="119">
        <f>VLOOKUP($C539,'1 预算编制表单'!$C:$BJ,30,FALSE)</f>
        <v>0</v>
      </c>
      <c r="BL539" s="119">
        <f t="shared" si="340"/>
        <v>0</v>
      </c>
      <c r="BM539" s="119"/>
      <c r="BN539" s="119">
        <f>VLOOKUP($C539,'1 预算编制表单'!$C:$BJ,33,FALSE)</f>
        <v>0</v>
      </c>
      <c r="BO539" s="119">
        <f t="shared" si="341"/>
        <v>0</v>
      </c>
      <c r="BP539" s="119"/>
      <c r="BQ539" s="119">
        <f>VLOOKUP($C539,'1 预算编制表单'!$C:$BJ,36,FALSE)</f>
        <v>0</v>
      </c>
      <c r="BR539" s="119">
        <f t="shared" si="342"/>
        <v>0</v>
      </c>
      <c r="BS539" s="119"/>
      <c r="BT539" s="119">
        <f>VLOOKUP($C539,'1 预算编制表单'!$C:$BJ,39,FALSE)</f>
        <v>0</v>
      </c>
      <c r="BU539" s="119">
        <f t="shared" si="343"/>
        <v>0</v>
      </c>
      <c r="BV539" s="119"/>
      <c r="BW539" s="119">
        <f>VLOOKUP($C539,'1 预算编制表单'!$C:$BJ,42,FALSE)</f>
        <v>0</v>
      </c>
      <c r="BX539" s="119">
        <f t="shared" si="344"/>
        <v>0</v>
      </c>
      <c r="BY539" s="119"/>
      <c r="BZ539" s="119">
        <f>VLOOKUP($C539,'1 预算编制表单'!$C:$BJ,45,FALSE)</f>
        <v>0</v>
      </c>
      <c r="CA539" s="119">
        <f t="shared" si="345"/>
        <v>0</v>
      </c>
      <c r="CB539" s="119"/>
      <c r="CC539" s="119">
        <f>VLOOKUP($C539,'1 预算编制表单'!$C:$BJ,48,FALSE)</f>
        <v>0</v>
      </c>
      <c r="CD539" s="119">
        <f t="shared" si="346"/>
        <v>0</v>
      </c>
      <c r="CE539" s="119"/>
      <c r="CF539" s="119">
        <f>VLOOKUP($C539,'1 预算编制表单'!$C:$BJ,51,FALSE)</f>
        <v>0</v>
      </c>
      <c r="CG539" s="119">
        <f t="shared" si="347"/>
        <v>0</v>
      </c>
      <c r="CH539" s="119"/>
      <c r="CI539" s="119">
        <f>VLOOKUP($C539,'1 预算编制表单'!$C:$BJ,54,FALSE)</f>
        <v>0</v>
      </c>
      <c r="CJ539" s="119">
        <f t="shared" si="348"/>
        <v>0</v>
      </c>
      <c r="CK539" s="119"/>
      <c r="CL539" s="119">
        <f>VLOOKUP($C539,'1 预算编制表单'!$C:$BJ,57,FALSE)</f>
        <v>0</v>
      </c>
      <c r="CM539" s="119">
        <f t="shared" si="349"/>
        <v>0</v>
      </c>
      <c r="CN539" s="119"/>
      <c r="CO539" s="119">
        <f>VLOOKUP($C539,'1 预算编制表单'!$C:$BJ,60,FALSE)</f>
        <v>0</v>
      </c>
      <c r="CP539" s="119">
        <f t="shared" si="350"/>
        <v>0</v>
      </c>
      <c r="CQ539" s="119"/>
    </row>
    <row r="540" ht="24" customHeight="1" outlineLevel="2" spans="1:95">
      <c r="A540" s="49"/>
      <c r="B540" s="117" t="s">
        <v>788</v>
      </c>
      <c r="C540" s="118" t="s">
        <v>1981</v>
      </c>
      <c r="D540" s="49" t="s">
        <v>1982</v>
      </c>
      <c r="E540" s="117"/>
      <c r="F540" s="117"/>
      <c r="G540" s="117"/>
      <c r="H540" s="119">
        <f t="shared" si="324"/>
        <v>0</v>
      </c>
      <c r="I540" s="119">
        <f t="shared" si="325"/>
        <v>-360.63</v>
      </c>
      <c r="J540" s="119">
        <f t="shared" si="326"/>
        <v>360.63</v>
      </c>
      <c r="K540" s="119"/>
      <c r="L540" s="150"/>
      <c r="M540" s="150"/>
      <c r="N540" s="119"/>
      <c r="O540" s="150"/>
      <c r="P540" s="119"/>
      <c r="Q540" s="119"/>
      <c r="R540" s="119"/>
      <c r="S540" s="119"/>
      <c r="T540" s="119"/>
      <c r="U540" s="119"/>
      <c r="V540" s="119"/>
      <c r="W540" s="119"/>
      <c r="X540" s="119">
        <f>VLOOKUP($C540,'1 预算编制表单'!$C:$BJ,27,FALSE)</f>
        <v>0</v>
      </c>
      <c r="Y540" s="119">
        <f t="shared" si="327"/>
        <v>0</v>
      </c>
      <c r="Z540" s="119">
        <f>SUMIF(物资过程计算表!$B:$B,$C540,物资过程计算表!$D:$D)</f>
        <v>0</v>
      </c>
      <c r="AA540" s="119">
        <f>VLOOKUP($C540,'1 预算编制表单'!$C:$BJ,30,FALSE)</f>
        <v>0</v>
      </c>
      <c r="AB540" s="119">
        <f t="shared" si="328"/>
        <v>0</v>
      </c>
      <c r="AC540" s="119">
        <f>SUMIF(物资过程计算表!$B:$B,$C540,物资过程计算表!E:E)</f>
        <v>0</v>
      </c>
      <c r="AD540" s="119">
        <f>VLOOKUP($C540,'1 预算编制表单'!$C:$BJ,33,FALSE)</f>
        <v>0</v>
      </c>
      <c r="AE540" s="119">
        <f t="shared" si="329"/>
        <v>-199.93</v>
      </c>
      <c r="AF540" s="119">
        <f>SUMIF(物资过程计算表!$B:$B,$C540,物资过程计算表!F:F)</f>
        <v>199.93</v>
      </c>
      <c r="AG540" s="119">
        <f>VLOOKUP($C540,'1 预算编制表单'!$C:$BJ,36,FALSE)</f>
        <v>0</v>
      </c>
      <c r="AH540" s="119">
        <f t="shared" si="330"/>
        <v>-52.2</v>
      </c>
      <c r="AI540" s="119">
        <f>SUMIF(物资过程计算表!$B:$B,$C540,物资过程计算表!G:G)</f>
        <v>52.2</v>
      </c>
      <c r="AJ540" s="119">
        <f>VLOOKUP($C540,'1 预算编制表单'!$C:$BJ,39,FALSE)</f>
        <v>0</v>
      </c>
      <c r="AK540" s="119">
        <f t="shared" si="331"/>
        <v>0</v>
      </c>
      <c r="AL540" s="119">
        <f>SUMIF(物资过程计算表!$B:$B,$C540,物资过程计算表!H:H)</f>
        <v>0</v>
      </c>
      <c r="AM540" s="119">
        <f>VLOOKUP($C540,'1 预算编制表单'!$C:$BJ,42,FALSE)</f>
        <v>0</v>
      </c>
      <c r="AN540" s="119">
        <f t="shared" si="332"/>
        <v>0</v>
      </c>
      <c r="AO540" s="119">
        <f>SUMIF(物资过程计算表!$B:$B,$C540,物资过程计算表!I:I)</f>
        <v>0</v>
      </c>
      <c r="AP540" s="119">
        <f>VLOOKUP($C540,'1 预算编制表单'!$C:$BJ,45,FALSE)</f>
        <v>0</v>
      </c>
      <c r="AQ540" s="119">
        <f t="shared" si="333"/>
        <v>-108.5</v>
      </c>
      <c r="AR540" s="119">
        <f>SUMIF(物资过程计算表!$B:$B,$C540,物资过程计算表!J:J)</f>
        <v>108.5</v>
      </c>
      <c r="AS540" s="119">
        <f>VLOOKUP($C540,'1 预算编制表单'!$C:$BJ,48,FALSE)</f>
        <v>0</v>
      </c>
      <c r="AT540" s="119">
        <f t="shared" si="334"/>
        <v>0</v>
      </c>
      <c r="AU540" s="119">
        <f>SUMIF(物资过程计算表!$B:$B,$C540,物资过程计算表!K:K)</f>
        <v>0</v>
      </c>
      <c r="AV540" s="119">
        <f>VLOOKUP($C540,'1 预算编制表单'!$C:$BJ,51,FALSE)</f>
        <v>0</v>
      </c>
      <c r="AW540" s="119">
        <f t="shared" si="335"/>
        <v>0</v>
      </c>
      <c r="AX540" s="119">
        <f>SUMIF(物资过程计算表!$B:$B,$C540,物资过程计算表!L:L)</f>
        <v>0</v>
      </c>
      <c r="AY540" s="119">
        <f>VLOOKUP($C540,'1 预算编制表单'!$C:$BJ,54,FALSE)</f>
        <v>0</v>
      </c>
      <c r="AZ540" s="119">
        <f t="shared" si="336"/>
        <v>0</v>
      </c>
      <c r="BA540" s="119">
        <f>SUMIF(物资过程计算表!$B:$B,$C540,物资过程计算表!M:M)</f>
        <v>0</v>
      </c>
      <c r="BB540" s="119">
        <f>VLOOKUP($C540,'1 预算编制表单'!$C:$BJ,57,FALSE)</f>
        <v>0</v>
      </c>
      <c r="BC540" s="119">
        <f t="shared" si="337"/>
        <v>0</v>
      </c>
      <c r="BD540" s="119">
        <f>SUMIF(物资过程计算表!$B:$B,$C540,物资过程计算表!N:N)</f>
        <v>0</v>
      </c>
      <c r="BE540" s="119">
        <f>VLOOKUP($C540,'1 预算编制表单'!$C:$BJ,60,FALSE)</f>
        <v>0</v>
      </c>
      <c r="BF540" s="119">
        <f t="shared" si="338"/>
        <v>0</v>
      </c>
      <c r="BG540" s="119">
        <f>SUMIF(物资过程计算表!$B:$B,$C540,物资过程计算表!O:O)</f>
        <v>0</v>
      </c>
      <c r="BH540" s="119">
        <f>VLOOKUP($C540,'1 预算编制表单'!$C:$BJ,27,FALSE)</f>
        <v>0</v>
      </c>
      <c r="BI540" s="119">
        <f t="shared" si="339"/>
        <v>0</v>
      </c>
      <c r="BJ540" s="119"/>
      <c r="BK540" s="119">
        <f>VLOOKUP($C540,'1 预算编制表单'!$C:$BJ,30,FALSE)</f>
        <v>0</v>
      </c>
      <c r="BL540" s="119">
        <f t="shared" si="340"/>
        <v>0</v>
      </c>
      <c r="BM540" s="119"/>
      <c r="BN540" s="119">
        <f>VLOOKUP($C540,'1 预算编制表单'!$C:$BJ,33,FALSE)</f>
        <v>0</v>
      </c>
      <c r="BO540" s="119">
        <f t="shared" si="341"/>
        <v>0</v>
      </c>
      <c r="BP540" s="119"/>
      <c r="BQ540" s="119">
        <f>VLOOKUP($C540,'1 预算编制表单'!$C:$BJ,36,FALSE)</f>
        <v>0</v>
      </c>
      <c r="BR540" s="119">
        <f t="shared" si="342"/>
        <v>0</v>
      </c>
      <c r="BS540" s="119"/>
      <c r="BT540" s="119">
        <f>VLOOKUP($C540,'1 预算编制表单'!$C:$BJ,39,FALSE)</f>
        <v>0</v>
      </c>
      <c r="BU540" s="119">
        <f t="shared" si="343"/>
        <v>0</v>
      </c>
      <c r="BV540" s="119"/>
      <c r="BW540" s="119">
        <f>VLOOKUP($C540,'1 预算编制表单'!$C:$BJ,42,FALSE)</f>
        <v>0</v>
      </c>
      <c r="BX540" s="119">
        <f t="shared" si="344"/>
        <v>0</v>
      </c>
      <c r="BY540" s="119"/>
      <c r="BZ540" s="119">
        <f>VLOOKUP($C540,'1 预算编制表单'!$C:$BJ,45,FALSE)</f>
        <v>0</v>
      </c>
      <c r="CA540" s="119">
        <f t="shared" si="345"/>
        <v>0</v>
      </c>
      <c r="CB540" s="119"/>
      <c r="CC540" s="119">
        <f>VLOOKUP($C540,'1 预算编制表单'!$C:$BJ,48,FALSE)</f>
        <v>0</v>
      </c>
      <c r="CD540" s="119">
        <f t="shared" si="346"/>
        <v>0</v>
      </c>
      <c r="CE540" s="119"/>
      <c r="CF540" s="119">
        <f>VLOOKUP($C540,'1 预算编制表单'!$C:$BJ,51,FALSE)</f>
        <v>0</v>
      </c>
      <c r="CG540" s="119">
        <f t="shared" si="347"/>
        <v>0</v>
      </c>
      <c r="CH540" s="119"/>
      <c r="CI540" s="119">
        <f>VLOOKUP($C540,'1 预算编制表单'!$C:$BJ,54,FALSE)</f>
        <v>0</v>
      </c>
      <c r="CJ540" s="119">
        <f t="shared" si="348"/>
        <v>0</v>
      </c>
      <c r="CK540" s="119"/>
      <c r="CL540" s="119">
        <f>VLOOKUP($C540,'1 预算编制表单'!$C:$BJ,57,FALSE)</f>
        <v>0</v>
      </c>
      <c r="CM540" s="119">
        <f t="shared" si="349"/>
        <v>0</v>
      </c>
      <c r="CN540" s="119"/>
      <c r="CO540" s="119">
        <f>VLOOKUP($C540,'1 预算编制表单'!$C:$BJ,60,FALSE)</f>
        <v>0</v>
      </c>
      <c r="CP540" s="119">
        <f t="shared" si="350"/>
        <v>0</v>
      </c>
      <c r="CQ540" s="119"/>
    </row>
    <row r="541" ht="24" customHeight="1" outlineLevel="2" spans="1:95">
      <c r="A541" s="49"/>
      <c r="B541" s="117" t="s">
        <v>788</v>
      </c>
      <c r="C541" s="118" t="s">
        <v>2007</v>
      </c>
      <c r="D541" s="49" t="s">
        <v>2008</v>
      </c>
      <c r="E541" s="117"/>
      <c r="F541" s="117"/>
      <c r="G541" s="117"/>
      <c r="H541" s="119">
        <f t="shared" si="324"/>
        <v>0</v>
      </c>
      <c r="I541" s="119">
        <f t="shared" si="325"/>
        <v>-272</v>
      </c>
      <c r="J541" s="119">
        <f t="shared" si="326"/>
        <v>272</v>
      </c>
      <c r="K541" s="119"/>
      <c r="L541" s="150"/>
      <c r="M541" s="150"/>
      <c r="N541" s="119"/>
      <c r="O541" s="150"/>
      <c r="P541" s="119"/>
      <c r="Q541" s="119"/>
      <c r="R541" s="119"/>
      <c r="S541" s="119"/>
      <c r="T541" s="119"/>
      <c r="U541" s="119"/>
      <c r="V541" s="119"/>
      <c r="W541" s="119"/>
      <c r="X541" s="119">
        <f>VLOOKUP($C541,'1 预算编制表单'!$C:$BJ,27,FALSE)</f>
        <v>0</v>
      </c>
      <c r="Y541" s="119">
        <f t="shared" si="327"/>
        <v>0</v>
      </c>
      <c r="Z541" s="119">
        <f>SUMIF(物资过程计算表!$B:$B,$C541,物资过程计算表!$D:$D)</f>
        <v>0</v>
      </c>
      <c r="AA541" s="119">
        <f>VLOOKUP($C541,'1 预算编制表单'!$C:$BJ,30,FALSE)</f>
        <v>0</v>
      </c>
      <c r="AB541" s="119">
        <f t="shared" si="328"/>
        <v>-272</v>
      </c>
      <c r="AC541" s="119">
        <f>SUMIF(物资过程计算表!$B:$B,$C541,物资过程计算表!E:E)</f>
        <v>272</v>
      </c>
      <c r="AD541" s="119">
        <f>VLOOKUP($C541,'1 预算编制表单'!$C:$BJ,33,FALSE)</f>
        <v>0</v>
      </c>
      <c r="AE541" s="119">
        <f t="shared" si="329"/>
        <v>0</v>
      </c>
      <c r="AF541" s="119">
        <f>SUMIF(物资过程计算表!$B:$B,$C541,物资过程计算表!F:F)</f>
        <v>0</v>
      </c>
      <c r="AG541" s="119">
        <f>VLOOKUP($C541,'1 预算编制表单'!$C:$BJ,36,FALSE)</f>
        <v>0</v>
      </c>
      <c r="AH541" s="119">
        <f t="shared" si="330"/>
        <v>0</v>
      </c>
      <c r="AI541" s="119">
        <f>SUMIF(物资过程计算表!$B:$B,$C541,物资过程计算表!G:G)</f>
        <v>0</v>
      </c>
      <c r="AJ541" s="119">
        <f>VLOOKUP($C541,'1 预算编制表单'!$C:$BJ,39,FALSE)</f>
        <v>0</v>
      </c>
      <c r="AK541" s="119">
        <f t="shared" si="331"/>
        <v>0</v>
      </c>
      <c r="AL541" s="119">
        <f>SUMIF(物资过程计算表!$B:$B,$C541,物资过程计算表!H:H)</f>
        <v>0</v>
      </c>
      <c r="AM541" s="119">
        <f>VLOOKUP($C541,'1 预算编制表单'!$C:$BJ,42,FALSE)</f>
        <v>0</v>
      </c>
      <c r="AN541" s="119">
        <f t="shared" si="332"/>
        <v>0</v>
      </c>
      <c r="AO541" s="119">
        <f>SUMIF(物资过程计算表!$B:$B,$C541,物资过程计算表!I:I)</f>
        <v>0</v>
      </c>
      <c r="AP541" s="119">
        <f>VLOOKUP($C541,'1 预算编制表单'!$C:$BJ,45,FALSE)</f>
        <v>0</v>
      </c>
      <c r="AQ541" s="119">
        <f t="shared" si="333"/>
        <v>0</v>
      </c>
      <c r="AR541" s="119">
        <f>SUMIF(物资过程计算表!$B:$B,$C541,物资过程计算表!J:J)</f>
        <v>0</v>
      </c>
      <c r="AS541" s="119">
        <f>VLOOKUP($C541,'1 预算编制表单'!$C:$BJ,48,FALSE)</f>
        <v>0</v>
      </c>
      <c r="AT541" s="119">
        <f t="shared" si="334"/>
        <v>0</v>
      </c>
      <c r="AU541" s="119">
        <f>SUMIF(物资过程计算表!$B:$B,$C541,物资过程计算表!K:K)</f>
        <v>0</v>
      </c>
      <c r="AV541" s="119">
        <f>VLOOKUP($C541,'1 预算编制表单'!$C:$BJ,51,FALSE)</f>
        <v>0</v>
      </c>
      <c r="AW541" s="119">
        <f t="shared" si="335"/>
        <v>0</v>
      </c>
      <c r="AX541" s="119">
        <f>SUMIF(物资过程计算表!$B:$B,$C541,物资过程计算表!L:L)</f>
        <v>0</v>
      </c>
      <c r="AY541" s="119">
        <f>VLOOKUP($C541,'1 预算编制表单'!$C:$BJ,54,FALSE)</f>
        <v>0</v>
      </c>
      <c r="AZ541" s="119">
        <f t="shared" si="336"/>
        <v>0</v>
      </c>
      <c r="BA541" s="119">
        <f>SUMIF(物资过程计算表!$B:$B,$C541,物资过程计算表!M:M)</f>
        <v>0</v>
      </c>
      <c r="BB541" s="119">
        <f>VLOOKUP($C541,'1 预算编制表单'!$C:$BJ,57,FALSE)</f>
        <v>0</v>
      </c>
      <c r="BC541" s="119">
        <f t="shared" si="337"/>
        <v>0</v>
      </c>
      <c r="BD541" s="119">
        <f>SUMIF(物资过程计算表!$B:$B,$C541,物资过程计算表!N:N)</f>
        <v>0</v>
      </c>
      <c r="BE541" s="119">
        <f>VLOOKUP($C541,'1 预算编制表单'!$C:$BJ,60,FALSE)</f>
        <v>0</v>
      </c>
      <c r="BF541" s="119">
        <f t="shared" si="338"/>
        <v>0</v>
      </c>
      <c r="BG541" s="119">
        <f>SUMIF(物资过程计算表!$B:$B,$C541,物资过程计算表!O:O)</f>
        <v>0</v>
      </c>
      <c r="BH541" s="119">
        <f>VLOOKUP($C541,'1 预算编制表单'!$C:$BJ,27,FALSE)</f>
        <v>0</v>
      </c>
      <c r="BI541" s="119">
        <f t="shared" si="339"/>
        <v>0</v>
      </c>
      <c r="BJ541" s="119"/>
      <c r="BK541" s="119">
        <f>VLOOKUP($C541,'1 预算编制表单'!$C:$BJ,30,FALSE)</f>
        <v>0</v>
      </c>
      <c r="BL541" s="119">
        <f t="shared" si="340"/>
        <v>0</v>
      </c>
      <c r="BM541" s="119"/>
      <c r="BN541" s="119">
        <f>VLOOKUP($C541,'1 预算编制表单'!$C:$BJ,33,FALSE)</f>
        <v>0</v>
      </c>
      <c r="BO541" s="119">
        <f t="shared" si="341"/>
        <v>0</v>
      </c>
      <c r="BP541" s="119"/>
      <c r="BQ541" s="119">
        <f>VLOOKUP($C541,'1 预算编制表单'!$C:$BJ,36,FALSE)</f>
        <v>0</v>
      </c>
      <c r="BR541" s="119">
        <f t="shared" si="342"/>
        <v>0</v>
      </c>
      <c r="BS541" s="119"/>
      <c r="BT541" s="119">
        <f>VLOOKUP($C541,'1 预算编制表单'!$C:$BJ,39,FALSE)</f>
        <v>0</v>
      </c>
      <c r="BU541" s="119">
        <f t="shared" si="343"/>
        <v>0</v>
      </c>
      <c r="BV541" s="119"/>
      <c r="BW541" s="119">
        <f>VLOOKUP($C541,'1 预算编制表单'!$C:$BJ,42,FALSE)</f>
        <v>0</v>
      </c>
      <c r="BX541" s="119">
        <f t="shared" si="344"/>
        <v>0</v>
      </c>
      <c r="BY541" s="119"/>
      <c r="BZ541" s="119">
        <f>VLOOKUP($C541,'1 预算编制表单'!$C:$BJ,45,FALSE)</f>
        <v>0</v>
      </c>
      <c r="CA541" s="119">
        <f t="shared" si="345"/>
        <v>0</v>
      </c>
      <c r="CB541" s="119"/>
      <c r="CC541" s="119">
        <f>VLOOKUP($C541,'1 预算编制表单'!$C:$BJ,48,FALSE)</f>
        <v>0</v>
      </c>
      <c r="CD541" s="119">
        <f t="shared" si="346"/>
        <v>0</v>
      </c>
      <c r="CE541" s="119"/>
      <c r="CF541" s="119">
        <f>VLOOKUP($C541,'1 预算编制表单'!$C:$BJ,51,FALSE)</f>
        <v>0</v>
      </c>
      <c r="CG541" s="119">
        <f t="shared" si="347"/>
        <v>0</v>
      </c>
      <c r="CH541" s="119"/>
      <c r="CI541" s="119">
        <f>VLOOKUP($C541,'1 预算编制表单'!$C:$BJ,54,FALSE)</f>
        <v>0</v>
      </c>
      <c r="CJ541" s="119">
        <f t="shared" si="348"/>
        <v>0</v>
      </c>
      <c r="CK541" s="119"/>
      <c r="CL541" s="119">
        <f>VLOOKUP($C541,'1 预算编制表单'!$C:$BJ,57,FALSE)</f>
        <v>0</v>
      </c>
      <c r="CM541" s="119">
        <f t="shared" si="349"/>
        <v>0</v>
      </c>
      <c r="CN541" s="119"/>
      <c r="CO541" s="119">
        <f>VLOOKUP($C541,'1 预算编制表单'!$C:$BJ,60,FALSE)</f>
        <v>0</v>
      </c>
      <c r="CP541" s="119">
        <f t="shared" si="350"/>
        <v>0</v>
      </c>
      <c r="CQ541" s="119"/>
    </row>
    <row r="542" ht="24" customHeight="1" outlineLevel="1" spans="1:95">
      <c r="A542" s="22"/>
      <c r="B542" s="114" t="s">
        <v>788</v>
      </c>
      <c r="C542" s="115" t="s">
        <v>2064</v>
      </c>
      <c r="D542" s="22" t="s">
        <v>2065</v>
      </c>
      <c r="E542" s="114"/>
      <c r="F542" s="114"/>
      <c r="G542" s="114"/>
      <c r="H542" s="116">
        <f t="shared" si="324"/>
        <v>0</v>
      </c>
      <c r="I542" s="116">
        <f t="shared" si="325"/>
        <v>-20680.42</v>
      </c>
      <c r="J542" s="116">
        <f t="shared" si="326"/>
        <v>20680.42</v>
      </c>
      <c r="K542" s="116"/>
      <c r="L542" s="149"/>
      <c r="M542" s="149"/>
      <c r="N542" s="116"/>
      <c r="O542" s="149"/>
      <c r="P542" s="116"/>
      <c r="Q542" s="116"/>
      <c r="R542" s="116"/>
      <c r="S542" s="116"/>
      <c r="T542" s="116"/>
      <c r="U542" s="116"/>
      <c r="V542" s="116"/>
      <c r="W542" s="116"/>
      <c r="X542" s="116">
        <f>VLOOKUP($C542,'1 预算编制表单'!$C:$BJ,27,FALSE)</f>
        <v>0</v>
      </c>
      <c r="Y542" s="116">
        <f t="shared" si="327"/>
        <v>0</v>
      </c>
      <c r="Z542" s="116">
        <f>Z543+Z544+Z545+Z546</f>
        <v>0</v>
      </c>
      <c r="AA542" s="116">
        <f>VLOOKUP($C542,'1 预算编制表单'!$C:$BJ,30,FALSE)</f>
        <v>0</v>
      </c>
      <c r="AB542" s="116">
        <f t="shared" si="328"/>
        <v>0</v>
      </c>
      <c r="AC542" s="116">
        <f>AC543+AC544+AC545+AC546</f>
        <v>0</v>
      </c>
      <c r="AD542" s="116">
        <f>VLOOKUP($C542,'1 预算编制表单'!$C:$BJ,33,FALSE)</f>
        <v>0</v>
      </c>
      <c r="AE542" s="116">
        <f t="shared" si="329"/>
        <v>-4266.2</v>
      </c>
      <c r="AF542" s="116">
        <f>AF543+AF544+AF545+AF546</f>
        <v>4266.2</v>
      </c>
      <c r="AG542" s="116">
        <f>VLOOKUP($C542,'1 预算编制表单'!$C:$BJ,36,FALSE)</f>
        <v>0</v>
      </c>
      <c r="AH542" s="116">
        <f t="shared" si="330"/>
        <v>-1759.9</v>
      </c>
      <c r="AI542" s="116">
        <f>AI543+AI544+AI545+AI546</f>
        <v>1759.9</v>
      </c>
      <c r="AJ542" s="116">
        <f>VLOOKUP($C542,'1 预算编制表单'!$C:$BJ,39,FALSE)</f>
        <v>0</v>
      </c>
      <c r="AK542" s="116">
        <f t="shared" si="331"/>
        <v>-1050.99</v>
      </c>
      <c r="AL542" s="116">
        <f>AL543+AL544+AL545+AL546</f>
        <v>1050.99</v>
      </c>
      <c r="AM542" s="116">
        <f>VLOOKUP($C542,'1 预算编制表单'!$C:$BJ,42,FALSE)</f>
        <v>0</v>
      </c>
      <c r="AN542" s="116">
        <f t="shared" si="332"/>
        <v>-3428.2</v>
      </c>
      <c r="AO542" s="116">
        <f>AO543+AO544+AO545+AO546</f>
        <v>3428.2</v>
      </c>
      <c r="AP542" s="116">
        <f>VLOOKUP($C542,'1 预算编制表单'!$C:$BJ,45,FALSE)</f>
        <v>0</v>
      </c>
      <c r="AQ542" s="116">
        <f t="shared" si="333"/>
        <v>-9208.38</v>
      </c>
      <c r="AR542" s="116">
        <f>AR543+AR544+AR545+AR546</f>
        <v>9208.38</v>
      </c>
      <c r="AS542" s="116">
        <f>VLOOKUP($C542,'1 预算编制表单'!$C:$BJ,48,FALSE)</f>
        <v>0</v>
      </c>
      <c r="AT542" s="116">
        <f t="shared" si="334"/>
        <v>-966.75</v>
      </c>
      <c r="AU542" s="116">
        <f>AU543+AU544+AU545+AU546</f>
        <v>966.75</v>
      </c>
      <c r="AV542" s="116">
        <f>VLOOKUP($C542,'1 预算编制表单'!$C:$BJ,51,FALSE)</f>
        <v>0</v>
      </c>
      <c r="AW542" s="116">
        <f t="shared" si="335"/>
        <v>0</v>
      </c>
      <c r="AX542" s="116">
        <f>AX543+AX544+AX545+AX546</f>
        <v>0</v>
      </c>
      <c r="AY542" s="116">
        <f>VLOOKUP($C542,'1 预算编制表单'!$C:$BJ,54,FALSE)</f>
        <v>0</v>
      </c>
      <c r="AZ542" s="116">
        <f t="shared" si="336"/>
        <v>0</v>
      </c>
      <c r="BA542" s="116">
        <f>BA543+BA544+BA545+BA546</f>
        <v>0</v>
      </c>
      <c r="BB542" s="116">
        <f>VLOOKUP($C542,'1 预算编制表单'!$C:$BJ,57,FALSE)</f>
        <v>0</v>
      </c>
      <c r="BC542" s="116">
        <f t="shared" si="337"/>
        <v>0</v>
      </c>
      <c r="BD542" s="116">
        <f>BD543+BD544+BD545+BD546</f>
        <v>0</v>
      </c>
      <c r="BE542" s="116">
        <f>VLOOKUP($C542,'1 预算编制表单'!$C:$BJ,60,FALSE)</f>
        <v>0</v>
      </c>
      <c r="BF542" s="116">
        <f t="shared" si="338"/>
        <v>0</v>
      </c>
      <c r="BG542" s="116">
        <f>BG543+BG544+BG545+BG546</f>
        <v>0</v>
      </c>
      <c r="BH542" s="116">
        <f>VLOOKUP($C542,'1 预算编制表单'!$C:$BJ,27,FALSE)</f>
        <v>0</v>
      </c>
      <c r="BI542" s="116">
        <f t="shared" si="339"/>
        <v>0</v>
      </c>
      <c r="BJ542" s="116">
        <f>BJ543+BJ544+BJ545+BJ546</f>
        <v>0</v>
      </c>
      <c r="BK542" s="116">
        <f>VLOOKUP($C542,'1 预算编制表单'!$C:$BJ,30,FALSE)</f>
        <v>0</v>
      </c>
      <c r="BL542" s="116">
        <f t="shared" si="340"/>
        <v>0</v>
      </c>
      <c r="BM542" s="116">
        <f>BM543+BM544+BM545+BM546</f>
        <v>0</v>
      </c>
      <c r="BN542" s="116">
        <f>VLOOKUP($C542,'1 预算编制表单'!$C:$BJ,33,FALSE)</f>
        <v>0</v>
      </c>
      <c r="BO542" s="116">
        <f t="shared" si="341"/>
        <v>0</v>
      </c>
      <c r="BP542" s="116">
        <f>BP543+BP544+BP545+BP546</f>
        <v>0</v>
      </c>
      <c r="BQ542" s="116">
        <f>VLOOKUP($C542,'1 预算编制表单'!$C:$BJ,36,FALSE)</f>
        <v>0</v>
      </c>
      <c r="BR542" s="116">
        <f t="shared" si="342"/>
        <v>0</v>
      </c>
      <c r="BS542" s="116">
        <f>BS543+BS544+BS545+BS546</f>
        <v>0</v>
      </c>
      <c r="BT542" s="116">
        <f>VLOOKUP($C542,'1 预算编制表单'!$C:$BJ,39,FALSE)</f>
        <v>0</v>
      </c>
      <c r="BU542" s="116">
        <f t="shared" si="343"/>
        <v>0</v>
      </c>
      <c r="BV542" s="116">
        <f>BV543+BV544+BV545+BV546</f>
        <v>0</v>
      </c>
      <c r="BW542" s="116">
        <f>VLOOKUP($C542,'1 预算编制表单'!$C:$BJ,42,FALSE)</f>
        <v>0</v>
      </c>
      <c r="BX542" s="116">
        <f t="shared" si="344"/>
        <v>0</v>
      </c>
      <c r="BY542" s="116">
        <f>BY543+BY544+BY545+BY546</f>
        <v>0</v>
      </c>
      <c r="BZ542" s="116">
        <f>VLOOKUP($C542,'1 预算编制表单'!$C:$BJ,45,FALSE)</f>
        <v>0</v>
      </c>
      <c r="CA542" s="116">
        <f t="shared" si="345"/>
        <v>0</v>
      </c>
      <c r="CB542" s="116">
        <f>CB543+CB544+CB545+CB546</f>
        <v>0</v>
      </c>
      <c r="CC542" s="116">
        <f>VLOOKUP($C542,'1 预算编制表单'!$C:$BJ,48,FALSE)</f>
        <v>0</v>
      </c>
      <c r="CD542" s="116">
        <f t="shared" si="346"/>
        <v>0</v>
      </c>
      <c r="CE542" s="116">
        <f>CE543+CE544+CE545+CE546</f>
        <v>0</v>
      </c>
      <c r="CF542" s="116">
        <f>VLOOKUP($C542,'1 预算编制表单'!$C:$BJ,51,FALSE)</f>
        <v>0</v>
      </c>
      <c r="CG542" s="116">
        <f t="shared" si="347"/>
        <v>0</v>
      </c>
      <c r="CH542" s="116">
        <f>CH543+CH544+CH545+CH546</f>
        <v>0</v>
      </c>
      <c r="CI542" s="116">
        <f>VLOOKUP($C542,'1 预算编制表单'!$C:$BJ,54,FALSE)</f>
        <v>0</v>
      </c>
      <c r="CJ542" s="116">
        <f t="shared" si="348"/>
        <v>0</v>
      </c>
      <c r="CK542" s="116">
        <f>CK543+CK544+CK545+CK546</f>
        <v>0</v>
      </c>
      <c r="CL542" s="116">
        <f>VLOOKUP($C542,'1 预算编制表单'!$C:$BJ,57,FALSE)</f>
        <v>0</v>
      </c>
      <c r="CM542" s="116">
        <f t="shared" si="349"/>
        <v>0</v>
      </c>
      <c r="CN542" s="116">
        <f>CN543+CN544+CN545+CN546</f>
        <v>0</v>
      </c>
      <c r="CO542" s="116">
        <f>VLOOKUP($C542,'1 预算编制表单'!$C:$BJ,60,FALSE)</f>
        <v>0</v>
      </c>
      <c r="CP542" s="116">
        <f t="shared" si="350"/>
        <v>0</v>
      </c>
      <c r="CQ542" s="116">
        <f>CQ543+CQ544+CQ545+CQ546</f>
        <v>0</v>
      </c>
    </row>
    <row r="543" ht="24" customHeight="1" outlineLevel="2" spans="1:95">
      <c r="A543" s="49"/>
      <c r="B543" s="117" t="s">
        <v>788</v>
      </c>
      <c r="C543" s="118" t="s">
        <v>2066</v>
      </c>
      <c r="D543" s="49" t="s">
        <v>2067</v>
      </c>
      <c r="E543" s="117"/>
      <c r="F543" s="117"/>
      <c r="G543" s="117"/>
      <c r="H543" s="119">
        <f t="shared" si="324"/>
        <v>0</v>
      </c>
      <c r="I543" s="119">
        <f t="shared" si="325"/>
        <v>-3281.8</v>
      </c>
      <c r="J543" s="119">
        <f t="shared" si="326"/>
        <v>3281.8</v>
      </c>
      <c r="K543" s="119"/>
      <c r="L543" s="150"/>
      <c r="M543" s="150"/>
      <c r="N543" s="119"/>
      <c r="O543" s="150"/>
      <c r="P543" s="119"/>
      <c r="Q543" s="119"/>
      <c r="R543" s="119"/>
      <c r="S543" s="119"/>
      <c r="T543" s="119"/>
      <c r="U543" s="119"/>
      <c r="V543" s="119"/>
      <c r="W543" s="119"/>
      <c r="X543" s="119">
        <f>VLOOKUP($C543,'1 预算编制表单'!$C:$BJ,27,FALSE)</f>
        <v>0</v>
      </c>
      <c r="Y543" s="119">
        <f t="shared" si="327"/>
        <v>0</v>
      </c>
      <c r="Z543" s="119">
        <f>SUMIF(物资过程计算表!$B:$B,$C543,物资过程计算表!$D:$D)</f>
        <v>0</v>
      </c>
      <c r="AA543" s="119">
        <f>VLOOKUP($C543,'1 预算编制表单'!$C:$BJ,30,FALSE)</f>
        <v>0</v>
      </c>
      <c r="AB543" s="119">
        <f t="shared" si="328"/>
        <v>0</v>
      </c>
      <c r="AC543" s="119">
        <f>SUMIF(物资过程计算表!$B:$B,$C543,物资过程计算表!E:E)</f>
        <v>0</v>
      </c>
      <c r="AD543" s="119">
        <f>VLOOKUP($C543,'1 预算编制表单'!$C:$BJ,33,FALSE)</f>
        <v>0</v>
      </c>
      <c r="AE543" s="119">
        <f t="shared" si="329"/>
        <v>-648</v>
      </c>
      <c r="AF543" s="119">
        <f>SUMIF(物资过程计算表!$B:$B,$C543,物资过程计算表!F:F)</f>
        <v>648</v>
      </c>
      <c r="AG543" s="119">
        <f>VLOOKUP($C543,'1 预算编制表单'!$C:$BJ,36,FALSE)</f>
        <v>0</v>
      </c>
      <c r="AH543" s="119">
        <f t="shared" si="330"/>
        <v>-433.8</v>
      </c>
      <c r="AI543" s="119">
        <f>SUMIF(物资过程计算表!$B:$B,$C543,物资过程计算表!G:G)</f>
        <v>433.8</v>
      </c>
      <c r="AJ543" s="119">
        <f>VLOOKUP($C543,'1 预算编制表单'!$C:$BJ,39,FALSE)</f>
        <v>0</v>
      </c>
      <c r="AK543" s="119">
        <f t="shared" si="331"/>
        <v>0</v>
      </c>
      <c r="AL543" s="119">
        <f>SUMIF(物资过程计算表!$B:$B,$C543,物资过程计算表!H:H)</f>
        <v>0</v>
      </c>
      <c r="AM543" s="119">
        <f>VLOOKUP($C543,'1 预算编制表单'!$C:$BJ,42,FALSE)</f>
        <v>0</v>
      </c>
      <c r="AN543" s="119">
        <f t="shared" si="332"/>
        <v>-2200</v>
      </c>
      <c r="AO543" s="119">
        <f>SUMIF(物资过程计算表!$B:$B,$C543,物资过程计算表!I:I)</f>
        <v>2200</v>
      </c>
      <c r="AP543" s="119">
        <f>VLOOKUP($C543,'1 预算编制表单'!$C:$BJ,45,FALSE)</f>
        <v>0</v>
      </c>
      <c r="AQ543" s="119">
        <f t="shared" si="333"/>
        <v>0</v>
      </c>
      <c r="AR543" s="119">
        <f>SUMIF(物资过程计算表!$B:$B,$C543,物资过程计算表!J:J)</f>
        <v>0</v>
      </c>
      <c r="AS543" s="119">
        <f>VLOOKUP($C543,'1 预算编制表单'!$C:$BJ,48,FALSE)</f>
        <v>0</v>
      </c>
      <c r="AT543" s="119">
        <f t="shared" si="334"/>
        <v>0</v>
      </c>
      <c r="AU543" s="119">
        <f>SUMIF(物资过程计算表!$B:$B,$C543,物资过程计算表!K:K)</f>
        <v>0</v>
      </c>
      <c r="AV543" s="119">
        <f>VLOOKUP($C543,'1 预算编制表单'!$C:$BJ,51,FALSE)</f>
        <v>0</v>
      </c>
      <c r="AW543" s="119">
        <f t="shared" si="335"/>
        <v>0</v>
      </c>
      <c r="AX543" s="119">
        <f>SUMIF(物资过程计算表!$B:$B,$C543,物资过程计算表!L:L)</f>
        <v>0</v>
      </c>
      <c r="AY543" s="119">
        <f>VLOOKUP($C543,'1 预算编制表单'!$C:$BJ,54,FALSE)</f>
        <v>0</v>
      </c>
      <c r="AZ543" s="119">
        <f t="shared" si="336"/>
        <v>0</v>
      </c>
      <c r="BA543" s="119">
        <f>SUMIF(物资过程计算表!$B:$B,$C543,物资过程计算表!M:M)</f>
        <v>0</v>
      </c>
      <c r="BB543" s="119">
        <f>VLOOKUP($C543,'1 预算编制表单'!$C:$BJ,57,FALSE)</f>
        <v>0</v>
      </c>
      <c r="BC543" s="119">
        <f t="shared" si="337"/>
        <v>0</v>
      </c>
      <c r="BD543" s="119">
        <f>SUMIF(物资过程计算表!$B:$B,$C543,物资过程计算表!N:N)</f>
        <v>0</v>
      </c>
      <c r="BE543" s="119">
        <f>VLOOKUP($C543,'1 预算编制表单'!$C:$BJ,60,FALSE)</f>
        <v>0</v>
      </c>
      <c r="BF543" s="119">
        <f t="shared" si="338"/>
        <v>0</v>
      </c>
      <c r="BG543" s="119">
        <f>SUMIF(物资过程计算表!$B:$B,$C543,物资过程计算表!O:O)</f>
        <v>0</v>
      </c>
      <c r="BH543" s="119">
        <f>VLOOKUP($C543,'1 预算编制表单'!$C:$BJ,27,FALSE)</f>
        <v>0</v>
      </c>
      <c r="BI543" s="119">
        <f t="shared" si="339"/>
        <v>0</v>
      </c>
      <c r="BJ543" s="119"/>
      <c r="BK543" s="119">
        <f>VLOOKUP($C543,'1 预算编制表单'!$C:$BJ,30,FALSE)</f>
        <v>0</v>
      </c>
      <c r="BL543" s="119">
        <f t="shared" si="340"/>
        <v>0</v>
      </c>
      <c r="BM543" s="119"/>
      <c r="BN543" s="119">
        <f>VLOOKUP($C543,'1 预算编制表单'!$C:$BJ,33,FALSE)</f>
        <v>0</v>
      </c>
      <c r="BO543" s="119">
        <f t="shared" si="341"/>
        <v>0</v>
      </c>
      <c r="BP543" s="119"/>
      <c r="BQ543" s="119">
        <f>VLOOKUP($C543,'1 预算编制表单'!$C:$BJ,36,FALSE)</f>
        <v>0</v>
      </c>
      <c r="BR543" s="119">
        <f t="shared" si="342"/>
        <v>0</v>
      </c>
      <c r="BS543" s="119"/>
      <c r="BT543" s="119">
        <f>VLOOKUP($C543,'1 预算编制表单'!$C:$BJ,39,FALSE)</f>
        <v>0</v>
      </c>
      <c r="BU543" s="119">
        <f t="shared" si="343"/>
        <v>0</v>
      </c>
      <c r="BV543" s="119"/>
      <c r="BW543" s="119">
        <f>VLOOKUP($C543,'1 预算编制表单'!$C:$BJ,42,FALSE)</f>
        <v>0</v>
      </c>
      <c r="BX543" s="119">
        <f t="shared" si="344"/>
        <v>0</v>
      </c>
      <c r="BY543" s="119"/>
      <c r="BZ543" s="119">
        <f>VLOOKUP($C543,'1 预算编制表单'!$C:$BJ,45,FALSE)</f>
        <v>0</v>
      </c>
      <c r="CA543" s="119">
        <f t="shared" si="345"/>
        <v>0</v>
      </c>
      <c r="CB543" s="119"/>
      <c r="CC543" s="119">
        <f>VLOOKUP($C543,'1 预算编制表单'!$C:$BJ,48,FALSE)</f>
        <v>0</v>
      </c>
      <c r="CD543" s="119">
        <f t="shared" si="346"/>
        <v>0</v>
      </c>
      <c r="CE543" s="119"/>
      <c r="CF543" s="119">
        <f>VLOOKUP($C543,'1 预算编制表单'!$C:$BJ,51,FALSE)</f>
        <v>0</v>
      </c>
      <c r="CG543" s="119">
        <f t="shared" si="347"/>
        <v>0</v>
      </c>
      <c r="CH543" s="119"/>
      <c r="CI543" s="119">
        <f>VLOOKUP($C543,'1 预算编制表单'!$C:$BJ,54,FALSE)</f>
        <v>0</v>
      </c>
      <c r="CJ543" s="119">
        <f t="shared" si="348"/>
        <v>0</v>
      </c>
      <c r="CK543" s="119"/>
      <c r="CL543" s="119">
        <f>VLOOKUP($C543,'1 预算编制表单'!$C:$BJ,57,FALSE)</f>
        <v>0</v>
      </c>
      <c r="CM543" s="119">
        <f t="shared" si="349"/>
        <v>0</v>
      </c>
      <c r="CN543" s="119"/>
      <c r="CO543" s="119">
        <f>VLOOKUP($C543,'1 预算编制表单'!$C:$BJ,60,FALSE)</f>
        <v>0</v>
      </c>
      <c r="CP543" s="119">
        <f t="shared" si="350"/>
        <v>0</v>
      </c>
      <c r="CQ543" s="119"/>
    </row>
    <row r="544" ht="24" customHeight="1" outlineLevel="2" spans="1:95">
      <c r="A544" s="49"/>
      <c r="B544" s="117" t="s">
        <v>788</v>
      </c>
      <c r="C544" s="118" t="s">
        <v>2089</v>
      </c>
      <c r="D544" s="49" t="s">
        <v>2090</v>
      </c>
      <c r="E544" s="117"/>
      <c r="F544" s="117"/>
      <c r="G544" s="117"/>
      <c r="H544" s="119">
        <f t="shared" si="324"/>
        <v>0</v>
      </c>
      <c r="I544" s="119">
        <f t="shared" si="325"/>
        <v>0</v>
      </c>
      <c r="J544" s="119">
        <f t="shared" si="326"/>
        <v>0</v>
      </c>
      <c r="K544" s="119"/>
      <c r="L544" s="150"/>
      <c r="M544" s="150"/>
      <c r="N544" s="119"/>
      <c r="O544" s="150"/>
      <c r="P544" s="119"/>
      <c r="Q544" s="119"/>
      <c r="R544" s="119"/>
      <c r="S544" s="119"/>
      <c r="T544" s="119"/>
      <c r="U544" s="119"/>
      <c r="V544" s="119"/>
      <c r="W544" s="119"/>
      <c r="X544" s="119">
        <f>VLOOKUP($C544,'1 预算编制表单'!$C:$BJ,27,FALSE)</f>
        <v>0</v>
      </c>
      <c r="Y544" s="119">
        <f t="shared" si="327"/>
        <v>0</v>
      </c>
      <c r="Z544" s="119">
        <f>SUMIF(物资过程计算表!$B:$B,$C544,物资过程计算表!$D:$D)</f>
        <v>0</v>
      </c>
      <c r="AA544" s="119">
        <f>VLOOKUP($C544,'1 预算编制表单'!$C:$BJ,30,FALSE)</f>
        <v>0</v>
      </c>
      <c r="AB544" s="119">
        <f t="shared" si="328"/>
        <v>0</v>
      </c>
      <c r="AC544" s="119">
        <f>SUMIF(物资过程计算表!$B:$B,$C544,物资过程计算表!E:E)</f>
        <v>0</v>
      </c>
      <c r="AD544" s="119">
        <f>VLOOKUP($C544,'1 预算编制表单'!$C:$BJ,33,FALSE)</f>
        <v>0</v>
      </c>
      <c r="AE544" s="119">
        <f t="shared" si="329"/>
        <v>0</v>
      </c>
      <c r="AF544" s="119">
        <f>SUMIF(物资过程计算表!$B:$B,$C544,物资过程计算表!F:F)</f>
        <v>0</v>
      </c>
      <c r="AG544" s="119">
        <f>VLOOKUP($C544,'1 预算编制表单'!$C:$BJ,36,FALSE)</f>
        <v>0</v>
      </c>
      <c r="AH544" s="119">
        <f t="shared" si="330"/>
        <v>0</v>
      </c>
      <c r="AI544" s="119">
        <f>SUMIF(物资过程计算表!$B:$B,$C544,物资过程计算表!G:G)</f>
        <v>0</v>
      </c>
      <c r="AJ544" s="119">
        <f>VLOOKUP($C544,'1 预算编制表单'!$C:$BJ,39,FALSE)</f>
        <v>0</v>
      </c>
      <c r="AK544" s="119">
        <f t="shared" si="331"/>
        <v>0</v>
      </c>
      <c r="AL544" s="119">
        <f>SUMIF(物资过程计算表!$B:$B,$C544,物资过程计算表!H:H)</f>
        <v>0</v>
      </c>
      <c r="AM544" s="119">
        <f>VLOOKUP($C544,'1 预算编制表单'!$C:$BJ,42,FALSE)</f>
        <v>0</v>
      </c>
      <c r="AN544" s="119">
        <f t="shared" si="332"/>
        <v>0</v>
      </c>
      <c r="AO544" s="119">
        <f>SUMIF(物资过程计算表!$B:$B,$C544,物资过程计算表!I:I)</f>
        <v>0</v>
      </c>
      <c r="AP544" s="119">
        <f>VLOOKUP($C544,'1 预算编制表单'!$C:$BJ,45,FALSE)</f>
        <v>0</v>
      </c>
      <c r="AQ544" s="119">
        <f t="shared" si="333"/>
        <v>0</v>
      </c>
      <c r="AR544" s="119">
        <f>SUMIF(物资过程计算表!$B:$B,$C544,物资过程计算表!J:J)</f>
        <v>0</v>
      </c>
      <c r="AS544" s="119">
        <f>VLOOKUP($C544,'1 预算编制表单'!$C:$BJ,48,FALSE)</f>
        <v>0</v>
      </c>
      <c r="AT544" s="119">
        <f t="shared" si="334"/>
        <v>0</v>
      </c>
      <c r="AU544" s="119">
        <f>SUMIF(物资过程计算表!$B:$B,$C544,物资过程计算表!K:K)</f>
        <v>0</v>
      </c>
      <c r="AV544" s="119">
        <f>VLOOKUP($C544,'1 预算编制表单'!$C:$BJ,51,FALSE)</f>
        <v>0</v>
      </c>
      <c r="AW544" s="119">
        <f t="shared" si="335"/>
        <v>0</v>
      </c>
      <c r="AX544" s="119">
        <f>SUMIF(物资过程计算表!$B:$B,$C544,物资过程计算表!L:L)</f>
        <v>0</v>
      </c>
      <c r="AY544" s="119">
        <f>VLOOKUP($C544,'1 预算编制表单'!$C:$BJ,54,FALSE)</f>
        <v>0</v>
      </c>
      <c r="AZ544" s="119">
        <f t="shared" si="336"/>
        <v>0</v>
      </c>
      <c r="BA544" s="119">
        <f>SUMIF(物资过程计算表!$B:$B,$C544,物资过程计算表!M:M)</f>
        <v>0</v>
      </c>
      <c r="BB544" s="119">
        <f>VLOOKUP($C544,'1 预算编制表单'!$C:$BJ,57,FALSE)</f>
        <v>0</v>
      </c>
      <c r="BC544" s="119">
        <f t="shared" si="337"/>
        <v>0</v>
      </c>
      <c r="BD544" s="119">
        <f>SUMIF(物资过程计算表!$B:$B,$C544,物资过程计算表!N:N)</f>
        <v>0</v>
      </c>
      <c r="BE544" s="119">
        <f>VLOOKUP($C544,'1 预算编制表单'!$C:$BJ,60,FALSE)</f>
        <v>0</v>
      </c>
      <c r="BF544" s="119">
        <f t="shared" si="338"/>
        <v>0</v>
      </c>
      <c r="BG544" s="119">
        <f>SUMIF(物资过程计算表!$B:$B,$C544,物资过程计算表!O:O)</f>
        <v>0</v>
      </c>
      <c r="BH544" s="119">
        <f>VLOOKUP($C544,'1 预算编制表单'!$C:$BJ,27,FALSE)</f>
        <v>0</v>
      </c>
      <c r="BI544" s="119">
        <f t="shared" si="339"/>
        <v>0</v>
      </c>
      <c r="BJ544" s="119"/>
      <c r="BK544" s="119">
        <f>VLOOKUP($C544,'1 预算编制表单'!$C:$BJ,30,FALSE)</f>
        <v>0</v>
      </c>
      <c r="BL544" s="119">
        <f t="shared" si="340"/>
        <v>0</v>
      </c>
      <c r="BM544" s="119"/>
      <c r="BN544" s="119">
        <f>VLOOKUP($C544,'1 预算编制表单'!$C:$BJ,33,FALSE)</f>
        <v>0</v>
      </c>
      <c r="BO544" s="119">
        <f t="shared" si="341"/>
        <v>0</v>
      </c>
      <c r="BP544" s="119"/>
      <c r="BQ544" s="119">
        <f>VLOOKUP($C544,'1 预算编制表单'!$C:$BJ,36,FALSE)</f>
        <v>0</v>
      </c>
      <c r="BR544" s="119">
        <f t="shared" si="342"/>
        <v>0</v>
      </c>
      <c r="BS544" s="119"/>
      <c r="BT544" s="119">
        <f>VLOOKUP($C544,'1 预算编制表单'!$C:$BJ,39,FALSE)</f>
        <v>0</v>
      </c>
      <c r="BU544" s="119">
        <f t="shared" si="343"/>
        <v>0</v>
      </c>
      <c r="BV544" s="119"/>
      <c r="BW544" s="119">
        <f>VLOOKUP($C544,'1 预算编制表单'!$C:$BJ,42,FALSE)</f>
        <v>0</v>
      </c>
      <c r="BX544" s="119">
        <f t="shared" si="344"/>
        <v>0</v>
      </c>
      <c r="BY544" s="119"/>
      <c r="BZ544" s="119">
        <f>VLOOKUP($C544,'1 预算编制表单'!$C:$BJ,45,FALSE)</f>
        <v>0</v>
      </c>
      <c r="CA544" s="119">
        <f t="shared" si="345"/>
        <v>0</v>
      </c>
      <c r="CB544" s="119"/>
      <c r="CC544" s="119">
        <f>VLOOKUP($C544,'1 预算编制表单'!$C:$BJ,48,FALSE)</f>
        <v>0</v>
      </c>
      <c r="CD544" s="119">
        <f t="shared" si="346"/>
        <v>0</v>
      </c>
      <c r="CE544" s="119"/>
      <c r="CF544" s="119">
        <f>VLOOKUP($C544,'1 预算编制表单'!$C:$BJ,51,FALSE)</f>
        <v>0</v>
      </c>
      <c r="CG544" s="119">
        <f t="shared" si="347"/>
        <v>0</v>
      </c>
      <c r="CH544" s="119"/>
      <c r="CI544" s="119">
        <f>VLOOKUP($C544,'1 预算编制表单'!$C:$BJ,54,FALSE)</f>
        <v>0</v>
      </c>
      <c r="CJ544" s="119">
        <f t="shared" si="348"/>
        <v>0</v>
      </c>
      <c r="CK544" s="119"/>
      <c r="CL544" s="119">
        <f>VLOOKUP($C544,'1 预算编制表单'!$C:$BJ,57,FALSE)</f>
        <v>0</v>
      </c>
      <c r="CM544" s="119">
        <f t="shared" si="349"/>
        <v>0</v>
      </c>
      <c r="CN544" s="119"/>
      <c r="CO544" s="119">
        <f>VLOOKUP($C544,'1 预算编制表单'!$C:$BJ,60,FALSE)</f>
        <v>0</v>
      </c>
      <c r="CP544" s="119">
        <f t="shared" si="350"/>
        <v>0</v>
      </c>
      <c r="CQ544" s="119"/>
    </row>
    <row r="545" ht="24" customHeight="1" outlineLevel="2" spans="1:95">
      <c r="A545" s="49"/>
      <c r="B545" s="117" t="s">
        <v>788</v>
      </c>
      <c r="C545" s="118" t="s">
        <v>2129</v>
      </c>
      <c r="D545" s="49" t="s">
        <v>2130</v>
      </c>
      <c r="E545" s="117"/>
      <c r="F545" s="117"/>
      <c r="G545" s="117"/>
      <c r="H545" s="119">
        <f t="shared" si="324"/>
        <v>0</v>
      </c>
      <c r="I545" s="119">
        <f t="shared" si="325"/>
        <v>-17398.62</v>
      </c>
      <c r="J545" s="119">
        <f t="shared" si="326"/>
        <v>17398.62</v>
      </c>
      <c r="K545" s="119"/>
      <c r="L545" s="150"/>
      <c r="M545" s="150"/>
      <c r="N545" s="119"/>
      <c r="O545" s="150"/>
      <c r="P545" s="119"/>
      <c r="Q545" s="119"/>
      <c r="R545" s="119"/>
      <c r="S545" s="119"/>
      <c r="T545" s="119"/>
      <c r="U545" s="119"/>
      <c r="V545" s="119"/>
      <c r="W545" s="119"/>
      <c r="X545" s="119">
        <f>VLOOKUP($C545,'1 预算编制表单'!$C:$BJ,27,FALSE)</f>
        <v>0</v>
      </c>
      <c r="Y545" s="119">
        <f t="shared" si="327"/>
        <v>0</v>
      </c>
      <c r="Z545" s="119">
        <f>SUMIF(物资过程计算表!$B:$B,$C545,物资过程计算表!$D:$D)</f>
        <v>0</v>
      </c>
      <c r="AA545" s="119">
        <f>VLOOKUP($C545,'1 预算编制表单'!$C:$BJ,30,FALSE)</f>
        <v>0</v>
      </c>
      <c r="AB545" s="119">
        <f t="shared" si="328"/>
        <v>0</v>
      </c>
      <c r="AC545" s="119">
        <f>SUMIF(物资过程计算表!$B:$B,$C545,物资过程计算表!E:E)</f>
        <v>0</v>
      </c>
      <c r="AD545" s="119">
        <f>VLOOKUP($C545,'1 预算编制表单'!$C:$BJ,33,FALSE)</f>
        <v>0</v>
      </c>
      <c r="AE545" s="119">
        <f t="shared" si="329"/>
        <v>-3618.2</v>
      </c>
      <c r="AF545" s="119">
        <f>SUMIF(物资过程计算表!$B:$B,$C545,物资过程计算表!F:F)</f>
        <v>3618.2</v>
      </c>
      <c r="AG545" s="119">
        <f>VLOOKUP($C545,'1 预算编制表单'!$C:$BJ,36,FALSE)</f>
        <v>0</v>
      </c>
      <c r="AH545" s="119">
        <f t="shared" si="330"/>
        <v>-1326.1</v>
      </c>
      <c r="AI545" s="119">
        <f>SUMIF(物资过程计算表!$B:$B,$C545,物资过程计算表!G:G)</f>
        <v>1326.1</v>
      </c>
      <c r="AJ545" s="119">
        <f>VLOOKUP($C545,'1 预算编制表单'!$C:$BJ,39,FALSE)</f>
        <v>0</v>
      </c>
      <c r="AK545" s="119">
        <f t="shared" si="331"/>
        <v>-1050.99</v>
      </c>
      <c r="AL545" s="119">
        <f>SUMIF(物资过程计算表!$B:$B,$C545,物资过程计算表!H:H)</f>
        <v>1050.99</v>
      </c>
      <c r="AM545" s="119">
        <f>VLOOKUP($C545,'1 预算编制表单'!$C:$BJ,42,FALSE)</f>
        <v>0</v>
      </c>
      <c r="AN545" s="119">
        <f t="shared" si="332"/>
        <v>-1228.2</v>
      </c>
      <c r="AO545" s="119">
        <f>SUMIF(物资过程计算表!$B:$B,$C545,物资过程计算表!I:I)</f>
        <v>1228.2</v>
      </c>
      <c r="AP545" s="119">
        <f>VLOOKUP($C545,'1 预算编制表单'!$C:$BJ,45,FALSE)</f>
        <v>0</v>
      </c>
      <c r="AQ545" s="119">
        <f t="shared" si="333"/>
        <v>-9208.38</v>
      </c>
      <c r="AR545" s="119">
        <f>SUMIF(物资过程计算表!$B:$B,$C545,物资过程计算表!J:J)</f>
        <v>9208.38</v>
      </c>
      <c r="AS545" s="119">
        <f>VLOOKUP($C545,'1 预算编制表单'!$C:$BJ,48,FALSE)</f>
        <v>0</v>
      </c>
      <c r="AT545" s="119">
        <f t="shared" si="334"/>
        <v>-966.75</v>
      </c>
      <c r="AU545" s="119">
        <f>SUMIF(物资过程计算表!$B:$B,$C545,物资过程计算表!K:K)</f>
        <v>966.75</v>
      </c>
      <c r="AV545" s="119">
        <f>VLOOKUP($C545,'1 预算编制表单'!$C:$BJ,51,FALSE)</f>
        <v>0</v>
      </c>
      <c r="AW545" s="119">
        <f t="shared" si="335"/>
        <v>0</v>
      </c>
      <c r="AX545" s="119">
        <f>SUMIF(物资过程计算表!$B:$B,$C545,物资过程计算表!L:L)</f>
        <v>0</v>
      </c>
      <c r="AY545" s="119">
        <f>VLOOKUP($C545,'1 预算编制表单'!$C:$BJ,54,FALSE)</f>
        <v>0</v>
      </c>
      <c r="AZ545" s="119">
        <f t="shared" si="336"/>
        <v>0</v>
      </c>
      <c r="BA545" s="119">
        <f>SUMIF(物资过程计算表!$B:$B,$C545,物资过程计算表!M:M)</f>
        <v>0</v>
      </c>
      <c r="BB545" s="119">
        <f>VLOOKUP($C545,'1 预算编制表单'!$C:$BJ,57,FALSE)</f>
        <v>0</v>
      </c>
      <c r="BC545" s="119">
        <f t="shared" si="337"/>
        <v>0</v>
      </c>
      <c r="BD545" s="119">
        <f>SUMIF(物资过程计算表!$B:$B,$C545,物资过程计算表!N:N)</f>
        <v>0</v>
      </c>
      <c r="BE545" s="119">
        <f>VLOOKUP($C545,'1 预算编制表单'!$C:$BJ,60,FALSE)</f>
        <v>0</v>
      </c>
      <c r="BF545" s="119">
        <f t="shared" si="338"/>
        <v>0</v>
      </c>
      <c r="BG545" s="119">
        <f>SUMIF(物资过程计算表!$B:$B,$C545,物资过程计算表!O:O)</f>
        <v>0</v>
      </c>
      <c r="BH545" s="119">
        <f>VLOOKUP($C545,'1 预算编制表单'!$C:$BJ,27,FALSE)</f>
        <v>0</v>
      </c>
      <c r="BI545" s="119">
        <f t="shared" si="339"/>
        <v>0</v>
      </c>
      <c r="BJ545" s="119"/>
      <c r="BK545" s="119">
        <f>VLOOKUP($C545,'1 预算编制表单'!$C:$BJ,30,FALSE)</f>
        <v>0</v>
      </c>
      <c r="BL545" s="119">
        <f t="shared" si="340"/>
        <v>0</v>
      </c>
      <c r="BM545" s="119"/>
      <c r="BN545" s="119">
        <f>VLOOKUP($C545,'1 预算编制表单'!$C:$BJ,33,FALSE)</f>
        <v>0</v>
      </c>
      <c r="BO545" s="119">
        <f t="shared" si="341"/>
        <v>0</v>
      </c>
      <c r="BP545" s="119"/>
      <c r="BQ545" s="119">
        <f>VLOOKUP($C545,'1 预算编制表单'!$C:$BJ,36,FALSE)</f>
        <v>0</v>
      </c>
      <c r="BR545" s="119">
        <f t="shared" si="342"/>
        <v>0</v>
      </c>
      <c r="BS545" s="119"/>
      <c r="BT545" s="119">
        <f>VLOOKUP($C545,'1 预算编制表单'!$C:$BJ,39,FALSE)</f>
        <v>0</v>
      </c>
      <c r="BU545" s="119">
        <f t="shared" si="343"/>
        <v>0</v>
      </c>
      <c r="BV545" s="119"/>
      <c r="BW545" s="119">
        <f>VLOOKUP($C545,'1 预算编制表单'!$C:$BJ,42,FALSE)</f>
        <v>0</v>
      </c>
      <c r="BX545" s="119">
        <f t="shared" si="344"/>
        <v>0</v>
      </c>
      <c r="BY545" s="119"/>
      <c r="BZ545" s="119">
        <f>VLOOKUP($C545,'1 预算编制表单'!$C:$BJ,45,FALSE)</f>
        <v>0</v>
      </c>
      <c r="CA545" s="119">
        <f t="shared" si="345"/>
        <v>0</v>
      </c>
      <c r="CB545" s="119"/>
      <c r="CC545" s="119">
        <f>VLOOKUP($C545,'1 预算编制表单'!$C:$BJ,48,FALSE)</f>
        <v>0</v>
      </c>
      <c r="CD545" s="119">
        <f t="shared" si="346"/>
        <v>0</v>
      </c>
      <c r="CE545" s="119"/>
      <c r="CF545" s="119">
        <f>VLOOKUP($C545,'1 预算编制表单'!$C:$BJ,51,FALSE)</f>
        <v>0</v>
      </c>
      <c r="CG545" s="119">
        <f t="shared" si="347"/>
        <v>0</v>
      </c>
      <c r="CH545" s="119"/>
      <c r="CI545" s="119">
        <f>VLOOKUP($C545,'1 预算编制表单'!$C:$BJ,54,FALSE)</f>
        <v>0</v>
      </c>
      <c r="CJ545" s="119">
        <f t="shared" si="348"/>
        <v>0</v>
      </c>
      <c r="CK545" s="119"/>
      <c r="CL545" s="119">
        <f>VLOOKUP($C545,'1 预算编制表单'!$C:$BJ,57,FALSE)</f>
        <v>0</v>
      </c>
      <c r="CM545" s="119">
        <f t="shared" si="349"/>
        <v>0</v>
      </c>
      <c r="CN545" s="119"/>
      <c r="CO545" s="119">
        <f>VLOOKUP($C545,'1 预算编制表单'!$C:$BJ,60,FALSE)</f>
        <v>0</v>
      </c>
      <c r="CP545" s="119">
        <f t="shared" si="350"/>
        <v>0</v>
      </c>
      <c r="CQ545" s="119"/>
    </row>
    <row r="546" ht="24" customHeight="1" outlineLevel="2" spans="1:95">
      <c r="A546" s="49"/>
      <c r="B546" s="117" t="s">
        <v>788</v>
      </c>
      <c r="C546" s="118" t="s">
        <v>2153</v>
      </c>
      <c r="D546" s="49" t="s">
        <v>2154</v>
      </c>
      <c r="E546" s="117"/>
      <c r="F546" s="117" t="s">
        <v>2133</v>
      </c>
      <c r="G546" s="117" t="s">
        <v>1845</v>
      </c>
      <c r="H546" s="119">
        <f t="shared" si="324"/>
        <v>0</v>
      </c>
      <c r="I546" s="119">
        <f t="shared" si="325"/>
        <v>0</v>
      </c>
      <c r="J546" s="119">
        <f t="shared" si="326"/>
        <v>0</v>
      </c>
      <c r="K546" s="119"/>
      <c r="L546" s="150"/>
      <c r="M546" s="150"/>
      <c r="N546" s="119"/>
      <c r="O546" s="150"/>
      <c r="P546" s="119"/>
      <c r="Q546" s="119"/>
      <c r="R546" s="119"/>
      <c r="S546" s="119"/>
      <c r="T546" s="119"/>
      <c r="U546" s="119"/>
      <c r="V546" s="119"/>
      <c r="W546" s="119"/>
      <c r="X546" s="119">
        <f>VLOOKUP($C546,'1 预算编制表单'!$C:$BJ,27,FALSE)</f>
        <v>0</v>
      </c>
      <c r="Y546" s="119">
        <f t="shared" si="327"/>
        <v>0</v>
      </c>
      <c r="Z546" s="119">
        <f>SUMIF(物资过程计算表!$B:$B,$C546,物资过程计算表!$D:$D)</f>
        <v>0</v>
      </c>
      <c r="AA546" s="119">
        <f>VLOOKUP($C546,'1 预算编制表单'!$C:$BJ,30,FALSE)</f>
        <v>0</v>
      </c>
      <c r="AB546" s="119">
        <f t="shared" si="328"/>
        <v>0</v>
      </c>
      <c r="AC546" s="119">
        <f>SUMIF(物资过程计算表!$B:$B,$C546,物资过程计算表!E:E)</f>
        <v>0</v>
      </c>
      <c r="AD546" s="119">
        <f>VLOOKUP($C546,'1 预算编制表单'!$C:$BJ,33,FALSE)</f>
        <v>0</v>
      </c>
      <c r="AE546" s="119">
        <f t="shared" si="329"/>
        <v>0</v>
      </c>
      <c r="AF546" s="119">
        <f>SUMIF(物资过程计算表!$B:$B,$C546,物资过程计算表!F:F)</f>
        <v>0</v>
      </c>
      <c r="AG546" s="119">
        <f>VLOOKUP($C546,'1 预算编制表单'!$C:$BJ,36,FALSE)</f>
        <v>0</v>
      </c>
      <c r="AH546" s="119">
        <f t="shared" si="330"/>
        <v>0</v>
      </c>
      <c r="AI546" s="119">
        <f>SUMIF(物资过程计算表!$B:$B,$C546,物资过程计算表!G:G)</f>
        <v>0</v>
      </c>
      <c r="AJ546" s="119">
        <f>VLOOKUP($C546,'1 预算编制表单'!$C:$BJ,39,FALSE)</f>
        <v>0</v>
      </c>
      <c r="AK546" s="119">
        <f t="shared" si="331"/>
        <v>0</v>
      </c>
      <c r="AL546" s="119">
        <f>SUMIF(物资过程计算表!$B:$B,$C546,物资过程计算表!H:H)</f>
        <v>0</v>
      </c>
      <c r="AM546" s="119">
        <f>VLOOKUP($C546,'1 预算编制表单'!$C:$BJ,42,FALSE)</f>
        <v>0</v>
      </c>
      <c r="AN546" s="119">
        <f t="shared" si="332"/>
        <v>0</v>
      </c>
      <c r="AO546" s="119">
        <f>SUMIF(物资过程计算表!$B:$B,$C546,物资过程计算表!I:I)</f>
        <v>0</v>
      </c>
      <c r="AP546" s="119">
        <f>VLOOKUP($C546,'1 预算编制表单'!$C:$BJ,45,FALSE)</f>
        <v>0</v>
      </c>
      <c r="AQ546" s="119">
        <f t="shared" si="333"/>
        <v>0</v>
      </c>
      <c r="AR546" s="119">
        <f>SUMIF(物资过程计算表!$B:$B,$C546,物资过程计算表!J:J)</f>
        <v>0</v>
      </c>
      <c r="AS546" s="119">
        <f>VLOOKUP($C546,'1 预算编制表单'!$C:$BJ,48,FALSE)</f>
        <v>0</v>
      </c>
      <c r="AT546" s="119">
        <f t="shared" si="334"/>
        <v>0</v>
      </c>
      <c r="AU546" s="119">
        <f>SUMIF(物资过程计算表!$B:$B,$C546,物资过程计算表!K:K)</f>
        <v>0</v>
      </c>
      <c r="AV546" s="119">
        <f>VLOOKUP($C546,'1 预算编制表单'!$C:$BJ,51,FALSE)</f>
        <v>0</v>
      </c>
      <c r="AW546" s="119">
        <f t="shared" si="335"/>
        <v>0</v>
      </c>
      <c r="AX546" s="119">
        <f>SUMIF(物资过程计算表!$B:$B,$C546,物资过程计算表!L:L)</f>
        <v>0</v>
      </c>
      <c r="AY546" s="119">
        <f>VLOOKUP($C546,'1 预算编制表单'!$C:$BJ,54,FALSE)</f>
        <v>0</v>
      </c>
      <c r="AZ546" s="119">
        <f t="shared" si="336"/>
        <v>0</v>
      </c>
      <c r="BA546" s="119">
        <f>SUMIF(物资过程计算表!$B:$B,$C546,物资过程计算表!M:M)</f>
        <v>0</v>
      </c>
      <c r="BB546" s="119">
        <f>VLOOKUP($C546,'1 预算编制表单'!$C:$BJ,57,FALSE)</f>
        <v>0</v>
      </c>
      <c r="BC546" s="119">
        <f t="shared" si="337"/>
        <v>0</v>
      </c>
      <c r="BD546" s="119">
        <f>SUMIF(物资过程计算表!$B:$B,$C546,物资过程计算表!N:N)</f>
        <v>0</v>
      </c>
      <c r="BE546" s="119">
        <f>VLOOKUP($C546,'1 预算编制表单'!$C:$BJ,60,FALSE)</f>
        <v>0</v>
      </c>
      <c r="BF546" s="119">
        <f t="shared" si="338"/>
        <v>0</v>
      </c>
      <c r="BG546" s="119">
        <f>SUMIF(物资过程计算表!$B:$B,$C546,物资过程计算表!O:O)</f>
        <v>0</v>
      </c>
      <c r="BH546" s="119">
        <f>VLOOKUP($C546,'1 预算编制表单'!$C:$BJ,27,FALSE)</f>
        <v>0</v>
      </c>
      <c r="BI546" s="119">
        <f t="shared" si="339"/>
        <v>0</v>
      </c>
      <c r="BJ546" s="119"/>
      <c r="BK546" s="119">
        <f>VLOOKUP($C546,'1 预算编制表单'!$C:$BJ,30,FALSE)</f>
        <v>0</v>
      </c>
      <c r="BL546" s="119">
        <f t="shared" si="340"/>
        <v>0</v>
      </c>
      <c r="BM546" s="119"/>
      <c r="BN546" s="119">
        <f>VLOOKUP($C546,'1 预算编制表单'!$C:$BJ,33,FALSE)</f>
        <v>0</v>
      </c>
      <c r="BO546" s="119">
        <f t="shared" si="341"/>
        <v>0</v>
      </c>
      <c r="BP546" s="119"/>
      <c r="BQ546" s="119">
        <f>VLOOKUP($C546,'1 预算编制表单'!$C:$BJ,36,FALSE)</f>
        <v>0</v>
      </c>
      <c r="BR546" s="119">
        <f t="shared" si="342"/>
        <v>0</v>
      </c>
      <c r="BS546" s="119"/>
      <c r="BT546" s="119">
        <f>VLOOKUP($C546,'1 预算编制表单'!$C:$BJ,39,FALSE)</f>
        <v>0</v>
      </c>
      <c r="BU546" s="119">
        <f t="shared" si="343"/>
        <v>0</v>
      </c>
      <c r="BV546" s="119"/>
      <c r="BW546" s="119">
        <f>VLOOKUP($C546,'1 预算编制表单'!$C:$BJ,42,FALSE)</f>
        <v>0</v>
      </c>
      <c r="BX546" s="119">
        <f t="shared" si="344"/>
        <v>0</v>
      </c>
      <c r="BY546" s="119"/>
      <c r="BZ546" s="119">
        <f>VLOOKUP($C546,'1 预算编制表单'!$C:$BJ,45,FALSE)</f>
        <v>0</v>
      </c>
      <c r="CA546" s="119">
        <f t="shared" si="345"/>
        <v>0</v>
      </c>
      <c r="CB546" s="119"/>
      <c r="CC546" s="119">
        <f>VLOOKUP($C546,'1 预算编制表单'!$C:$BJ,48,FALSE)</f>
        <v>0</v>
      </c>
      <c r="CD546" s="119">
        <f t="shared" si="346"/>
        <v>0</v>
      </c>
      <c r="CE546" s="119"/>
      <c r="CF546" s="119">
        <f>VLOOKUP($C546,'1 预算编制表单'!$C:$BJ,51,FALSE)</f>
        <v>0</v>
      </c>
      <c r="CG546" s="119">
        <f t="shared" si="347"/>
        <v>0</v>
      </c>
      <c r="CH546" s="119"/>
      <c r="CI546" s="119">
        <f>VLOOKUP($C546,'1 预算编制表单'!$C:$BJ,54,FALSE)</f>
        <v>0</v>
      </c>
      <c r="CJ546" s="119">
        <f t="shared" si="348"/>
        <v>0</v>
      </c>
      <c r="CK546" s="119"/>
      <c r="CL546" s="119">
        <f>VLOOKUP($C546,'1 预算编制表单'!$C:$BJ,57,FALSE)</f>
        <v>0</v>
      </c>
      <c r="CM546" s="119">
        <f t="shared" si="349"/>
        <v>0</v>
      </c>
      <c r="CN546" s="119"/>
      <c r="CO546" s="119">
        <f>VLOOKUP($C546,'1 预算编制表单'!$C:$BJ,60,FALSE)</f>
        <v>0</v>
      </c>
      <c r="CP546" s="119">
        <f t="shared" si="350"/>
        <v>0</v>
      </c>
      <c r="CQ546" s="119"/>
    </row>
    <row r="547" ht="24" customHeight="1" spans="1:95">
      <c r="A547" s="110"/>
      <c r="B547" s="111" t="s">
        <v>788</v>
      </c>
      <c r="C547" s="112">
        <v>1.3</v>
      </c>
      <c r="D547" s="110" t="s">
        <v>64</v>
      </c>
      <c r="E547" s="111"/>
      <c r="F547" s="111"/>
      <c r="G547" s="111"/>
      <c r="H547" s="169">
        <f t="shared" si="324"/>
        <v>385280</v>
      </c>
      <c r="I547" s="169">
        <f t="shared" si="325"/>
        <v>227673.584082703</v>
      </c>
      <c r="J547" s="169">
        <f t="shared" si="326"/>
        <v>157606.415917297</v>
      </c>
      <c r="K547" s="169"/>
      <c r="L547" s="170"/>
      <c r="M547" s="170"/>
      <c r="N547" s="169"/>
      <c r="O547" s="170"/>
      <c r="P547" s="169"/>
      <c r="Q547" s="169"/>
      <c r="R547" s="169"/>
      <c r="S547" s="169"/>
      <c r="T547" s="169"/>
      <c r="U547" s="169"/>
      <c r="V547" s="169"/>
      <c r="W547" s="169"/>
      <c r="X547" s="169">
        <f>VLOOKUP($C547,'1 预算编制表单'!$C:$BJ,27,FALSE)</f>
        <v>32106.6666666667</v>
      </c>
      <c r="Y547" s="169">
        <f>Y548+Y554+Y564+Y570+Y576+Y582+Y588+Y594+Y600+Y606</f>
        <v>18366.0537671108</v>
      </c>
      <c r="Z547" s="169">
        <f>Z548+Z554+Z564+Z570+Z576+Z582+Z588+Z594+Z600+Z606</f>
        <v>13740.6128995558</v>
      </c>
      <c r="AA547" s="169">
        <f>VLOOKUP($C547,'1 预算编制表单'!$C:$BJ,30,FALSE)</f>
        <v>32106.6666666667</v>
      </c>
      <c r="AB547" s="169">
        <f>AB548+AB554+AB564+AB570+AB576+AB582+AB588+AB594+AB600+AB606</f>
        <v>20107.2873789955</v>
      </c>
      <c r="AC547" s="169">
        <f>AC548+AC554+AC564+AC570+AC576+AC582+AC588+AC594+AC600+AC606</f>
        <v>11999.3792876712</v>
      </c>
      <c r="AD547" s="169">
        <f>VLOOKUP($C547,'1 预算编制表单'!$C:$BJ,33,FALSE)</f>
        <v>32106.6666666667</v>
      </c>
      <c r="AE547" s="169">
        <f>AE548+AE554+AE564+AE570+AE576+AE582+AE588+AE594+AE600+AE606</f>
        <v>18821.6395981735</v>
      </c>
      <c r="AF547" s="169">
        <f>AF548+AF554+AF564+AF570+AF576+AF582+AF588+AF594+AF600+AF606</f>
        <v>13285.0270684931</v>
      </c>
      <c r="AG547" s="169">
        <f>VLOOKUP($C547,'1 预算编制表单'!$C:$BJ,36,FALSE)</f>
        <v>32106.6666666667</v>
      </c>
      <c r="AH547" s="169">
        <f>AH548+AH554+AH564+AH570+AH576+AH582+AH588+AH594+AH600+AH606</f>
        <v>19360.736803653</v>
      </c>
      <c r="AI547" s="169">
        <f>AI548+AI554+AI564+AI570+AI576+AI582+AI588+AI594+AI600+AI606</f>
        <v>12745.9298630137</v>
      </c>
      <c r="AJ547" s="169">
        <f>VLOOKUP($C547,'1 预算编制表单'!$C:$BJ,39,FALSE)</f>
        <v>32106.6666666667</v>
      </c>
      <c r="AK547" s="169">
        <f>AK548+AK554+AK564+AK570+AK576+AK582+AK588+AK594+AK600+AK606</f>
        <v>20361.5711050228</v>
      </c>
      <c r="AL547" s="169">
        <f>AL548+AL554+AL564+AL570+AL576+AL582+AL588+AL594+AL600+AL606</f>
        <v>11745.0955616438</v>
      </c>
      <c r="AM547" s="169">
        <f>VLOOKUP($C547,'1 预算编制表单'!$C:$BJ,42,FALSE)</f>
        <v>32106.6666666667</v>
      </c>
      <c r="AN547" s="169">
        <f>AN548+AN554+AN564+AN570+AN576+AN582+AN588+AN594+AN600+AN606</f>
        <v>22531.2025570776</v>
      </c>
      <c r="AO547" s="169">
        <f>AO548+AO554+AO564+AO570+AO576+AO582+AO588+AO594+AO600+AO606</f>
        <v>9575.46410958904</v>
      </c>
      <c r="AP547" s="169">
        <f>VLOOKUP($C547,'1 预算编制表单'!$C:$BJ,45,FALSE)</f>
        <v>32106.6666666667</v>
      </c>
      <c r="AQ547" s="169">
        <f>AQ548+AQ554+AQ564+AQ570+AQ576+AQ582+AQ588+AQ594+AQ600+AQ606</f>
        <v>21149.2567147242</v>
      </c>
      <c r="AR547" s="169">
        <f>AR548+AR554+AR564+AR570+AR576+AR582+AR588+AR594+AR600+AR606</f>
        <v>10957.4099519425</v>
      </c>
      <c r="AS547" s="169">
        <f>VLOOKUP($C547,'1 预算编制表单'!$C:$BJ,48,FALSE)</f>
        <v>32106.6666666667</v>
      </c>
      <c r="AT547" s="169">
        <f>AT548+AT554+AT564+AT570+AT576+AT582+AT588+AT594+AT600+AT606</f>
        <v>16556.7228611423</v>
      </c>
      <c r="AU547" s="169">
        <f>AU548+AU554+AU564+AU570+AU576+AU582+AU588+AU594+AU600+AU606</f>
        <v>15549.9438055244</v>
      </c>
      <c r="AV547" s="169">
        <f>VLOOKUP($C547,'1 预算编制表单'!$C:$BJ,51,FALSE)</f>
        <v>32106.6666666667</v>
      </c>
      <c r="AW547" s="169">
        <f>AW548+AW554+AW564+AW570+AW576+AW582+AW588+AW594+AW600+AW606</f>
        <v>17469.2928557526</v>
      </c>
      <c r="AX547" s="169">
        <f>AX548+AX554+AX564+AX570+AX576+AX582+AX588+AX594+AX600+AX606</f>
        <v>14637.373810914</v>
      </c>
      <c r="AY547" s="169">
        <f>VLOOKUP($C547,'1 预算编制表单'!$C:$BJ,54,FALSE)</f>
        <v>32106.6666666667</v>
      </c>
      <c r="AZ547" s="169">
        <f>AZ548+AZ554+AZ564+AZ570+AZ576+AZ582+AZ588+AZ594+AZ600+AZ606</f>
        <v>16981.3803953888</v>
      </c>
      <c r="BA547" s="169">
        <f>BA548+BA554+BA564+BA570+BA576+BA582+BA588+BA594+BA600+BA606</f>
        <v>15125.2862712778</v>
      </c>
      <c r="BB547" s="169">
        <f>VLOOKUP($C547,'1 预算编制表单'!$C:$BJ,57,FALSE)</f>
        <v>32106.6666666667</v>
      </c>
      <c r="BC547" s="169">
        <f>BC548+BC554+BC564+BC570+BC576+BC582+BC588+BC594+BC600+BC606</f>
        <v>17469.2928557526</v>
      </c>
      <c r="BD547" s="169">
        <f>BD548+BD554+BD564+BD570+BD576+BD582+BD588+BD594+BD600+BD606</f>
        <v>14637.373810914</v>
      </c>
      <c r="BE547" s="169">
        <f>VLOOKUP($C547,'1 预算编制表单'!$C:$BJ,60,FALSE)</f>
        <v>32106.6666666667</v>
      </c>
      <c r="BF547" s="169">
        <f>BF548+BF554+BF564+BF570+BF576+BF582+BF588+BF594+BF600+BF606</f>
        <v>18499.1471899094</v>
      </c>
      <c r="BG547" s="169">
        <f>BG548+BG554+BG564+BG570+BG576+BG582+BG588+BG594+BG600+BG606</f>
        <v>13607.5194767572</v>
      </c>
      <c r="BH547" s="169">
        <f>VLOOKUP($C547,'1 预算编制表单'!$C:$BJ,27,FALSE)</f>
        <v>32106.6666666667</v>
      </c>
      <c r="BI547" s="169">
        <f>BI548+BI554+BI564+BI570+BI576+BI582+BI588+BI594+BI600+BI606</f>
        <v>18499.1471899094</v>
      </c>
      <c r="BJ547" s="169">
        <f>BJ548+BJ554+BJ564+BJ570+BJ576+BJ582+BJ588+BJ594+BJ600+BJ606</f>
        <v>13607.5194767572</v>
      </c>
      <c r="BK547" s="169">
        <f>VLOOKUP($C547,'1 预算编制表单'!$C:$BJ,30,FALSE)</f>
        <v>32106.6666666667</v>
      </c>
      <c r="BL547" s="169">
        <f>BL548+BL554+BL564+BL570+BL576+BL582+BL588+BL594+BL600+BL606</f>
        <v>19816.0039134665</v>
      </c>
      <c r="BM547" s="169">
        <f>BM548+BM554+BM564+BM570+BM576+BM582+BM588+BM594+BM600+BM606</f>
        <v>12290.6627532001</v>
      </c>
      <c r="BN547" s="169">
        <f>VLOOKUP($C547,'1 预算编制表单'!$C:$BJ,33,FALSE)</f>
        <v>32106.6666666667</v>
      </c>
      <c r="BO547" s="169">
        <f>BO548+BO554+BO564+BO570+BO576+BO582+BO588+BO594+BO600+BO606</f>
        <v>18499.1471899094</v>
      </c>
      <c r="BP547" s="169">
        <f>BP548+BP554+BP564+BP570+BP576+BP582+BP588+BP594+BP600+BP606</f>
        <v>13607.5194767572</v>
      </c>
      <c r="BQ547" s="169">
        <f>VLOOKUP($C547,'1 预算编制表单'!$C:$BJ,36,FALSE)</f>
        <v>32106.6666666667</v>
      </c>
      <c r="BR547" s="169">
        <f>BR548+BR554+BR564+BR570+BR576+BR582+BR588+BR594+BR600+BR606</f>
        <v>18938.0994310952</v>
      </c>
      <c r="BS547" s="169">
        <f>BS548+BS554+BS564+BS570+BS576+BS582+BS588+BS594+BS600+BS606</f>
        <v>13168.5672355715</v>
      </c>
      <c r="BT547" s="169">
        <f>VLOOKUP($C547,'1 预算编制表单'!$C:$BJ,39,FALSE)</f>
        <v>32106.6666666667</v>
      </c>
      <c r="BU547" s="169">
        <f>BU548+BU554+BU564+BU570+BU576+BU582+BU588+BU594+BU600+BU606</f>
        <v>18499.1471899094</v>
      </c>
      <c r="BV547" s="169">
        <f>BV548+BV554+BV564+BV570+BV576+BV582+BV588+BV594+BV600+BV606</f>
        <v>13607.5194767572</v>
      </c>
      <c r="BW547" s="169">
        <f>VLOOKUP($C547,'1 预算编制表单'!$C:$BJ,42,FALSE)</f>
        <v>32106.6666666667</v>
      </c>
      <c r="BX547" s="169">
        <f>BX548+BX554+BX564+BX570+BX576+BX582+BX588+BX594+BX600+BX606</f>
        <v>22669.2775132869</v>
      </c>
      <c r="BY547" s="169">
        <f>BY548+BY554+BY564+BY570+BY576+BY582+BY588+BY594+BY600+BY606</f>
        <v>9437.38915337974</v>
      </c>
      <c r="BZ547" s="169">
        <f>VLOOKUP($C547,'1 预算编制表单'!$C:$BJ,45,FALSE)</f>
        <v>32106.6666666667</v>
      </c>
      <c r="CA547" s="169">
        <f>CA548+CA554+CA564+CA570+CA576+CA582+CA588+CA594+CA600+CA606</f>
        <v>25412.5834486114</v>
      </c>
      <c r="CB547" s="169">
        <f>CB548+CB554+CB564+CB570+CB576+CB582+CB588+CB594+CB600+CB606</f>
        <v>6694.08321805524</v>
      </c>
      <c r="CC547" s="169">
        <f>VLOOKUP($C547,'1 预算编制表单'!$C:$BJ,48,FALSE)</f>
        <v>32106.6666666667</v>
      </c>
      <c r="CD547" s="169">
        <f>CD548+CD554+CD564+CD570+CD576+CD582+CD588+CD594+CD600+CD606</f>
        <v>31062.0515981735</v>
      </c>
      <c r="CE547" s="169">
        <f>CE548+CE554+CE564+CE570+CE576+CE582+CE588+CE594+CE600+CE606</f>
        <v>1044.61506849315</v>
      </c>
      <c r="CF547" s="169">
        <f>VLOOKUP($C547,'1 预算编制表单'!$C:$BJ,51,FALSE)</f>
        <v>32106.6666666667</v>
      </c>
      <c r="CG547" s="169">
        <f>CG548+CG554+CG564+CG570+CG576+CG582+CG588+CG594+CG600+CG606</f>
        <v>31095.7488584475</v>
      </c>
      <c r="CH547" s="169">
        <f>CH548+CH554+CH564+CH570+CH576+CH582+CH588+CH594+CH600+CH606</f>
        <v>1010.91780821918</v>
      </c>
      <c r="CI547" s="169">
        <f>VLOOKUP($C547,'1 预算编制表单'!$C:$BJ,54,FALSE)</f>
        <v>32106.6666666667</v>
      </c>
      <c r="CJ547" s="169">
        <f>CJ548+CJ554+CJ564+CJ570+CJ576+CJ582+CJ588+CJ594+CJ600+CJ606</f>
        <v>31062.0515981735</v>
      </c>
      <c r="CK547" s="169">
        <f>CK548+CK554+CK564+CK570+CK576+CK582+CK588+CK594+CK600+CK606</f>
        <v>1044.61506849315</v>
      </c>
      <c r="CL547" s="169">
        <f>VLOOKUP($C547,'1 预算编制表单'!$C:$BJ,57,FALSE)</f>
        <v>32106.6666666667</v>
      </c>
      <c r="CM547" s="169">
        <f>CM548+CM554+CM564+CM570+CM576+CM582+CM588+CM594+CM600+CM606</f>
        <v>31095.7488584475</v>
      </c>
      <c r="CN547" s="169">
        <f>CN548+CN554+CN564+CN570+CN576+CN582+CN588+CN594+CN600+CN606</f>
        <v>1010.91780821918</v>
      </c>
      <c r="CO547" s="169">
        <f>VLOOKUP($C547,'1 预算编制表单'!$C:$BJ,60,FALSE)</f>
        <v>32106.6666666667</v>
      </c>
      <c r="CP547" s="169">
        <f>CP548+CP554+CP564+CP570+CP576+CP582+CP588+CP594+CP600+CP606</f>
        <v>31258.6680365297</v>
      </c>
      <c r="CQ547" s="169">
        <f>CQ548+CQ554+CQ564+CQ570+CQ576+CQ582+CQ588+CQ594+CQ600+CQ606</f>
        <v>847.998630136986</v>
      </c>
    </row>
    <row r="548" ht="24" customHeight="1" outlineLevel="1" spans="1:95">
      <c r="A548" s="22"/>
      <c r="B548" s="114" t="s">
        <v>793</v>
      </c>
      <c r="C548" s="115" t="s">
        <v>2155</v>
      </c>
      <c r="D548" s="22" t="s">
        <v>2156</v>
      </c>
      <c r="E548" s="114"/>
      <c r="F548" s="114"/>
      <c r="G548" s="114"/>
      <c r="H548" s="116">
        <f t="shared" si="324"/>
        <v>355280</v>
      </c>
      <c r="I548" s="116">
        <f t="shared" si="325"/>
        <v>355280</v>
      </c>
      <c r="J548" s="116">
        <f t="shared" si="326"/>
        <v>0</v>
      </c>
      <c r="K548" s="116"/>
      <c r="L548" s="149"/>
      <c r="M548" s="149"/>
      <c r="N548" s="116"/>
      <c r="O548" s="149"/>
      <c r="P548" s="116"/>
      <c r="Q548" s="116"/>
      <c r="R548" s="116"/>
      <c r="S548" s="116"/>
      <c r="T548" s="116"/>
      <c r="U548" s="116"/>
      <c r="V548" s="116"/>
      <c r="W548" s="116"/>
      <c r="X548" s="116">
        <f>VLOOKUP($C548,'1 预算编制表单'!$C:$BJ,27,FALSE)</f>
        <v>29606.6666666667</v>
      </c>
      <c r="Y548" s="116">
        <f>X548-Z548</f>
        <v>29606.6666666667</v>
      </c>
      <c r="Z548" s="116">
        <f>SUM(Z549:Z553)</f>
        <v>0</v>
      </c>
      <c r="AA548" s="116">
        <f>VLOOKUP($C548,'1 预算编制表单'!$C:$BJ,30,FALSE)</f>
        <v>29606.6666666667</v>
      </c>
      <c r="AB548" s="116">
        <f>AA548-AC548</f>
        <v>29606.6666666667</v>
      </c>
      <c r="AC548" s="116">
        <f>SUM(AC549:AC553)</f>
        <v>0</v>
      </c>
      <c r="AD548" s="116">
        <f>VLOOKUP($C548,'1 预算编制表单'!$C:$BJ,33,FALSE)</f>
        <v>29606.6666666667</v>
      </c>
      <c r="AE548" s="116">
        <f>AD548-AF548</f>
        <v>29606.6666666667</v>
      </c>
      <c r="AF548" s="116">
        <f>SUM(AF549:AF553)</f>
        <v>0</v>
      </c>
      <c r="AG548" s="116">
        <f>VLOOKUP($C548,'1 预算编制表单'!$C:$BJ,36,FALSE)</f>
        <v>29606.6666666667</v>
      </c>
      <c r="AH548" s="116">
        <f>AG548-AI548</f>
        <v>29606.6666666667</v>
      </c>
      <c r="AI548" s="116">
        <f>SUM(AI549:AI553)</f>
        <v>0</v>
      </c>
      <c r="AJ548" s="116">
        <f>VLOOKUP($C548,'1 预算编制表单'!$C:$BJ,39,FALSE)</f>
        <v>29606.6666666667</v>
      </c>
      <c r="AK548" s="116">
        <f>AJ548-AL548</f>
        <v>29606.6666666667</v>
      </c>
      <c r="AL548" s="116">
        <f>SUM(AL549:AL553)</f>
        <v>0</v>
      </c>
      <c r="AM548" s="116">
        <f>VLOOKUP($C548,'1 预算编制表单'!$C:$BJ,42,FALSE)</f>
        <v>29606.6666666667</v>
      </c>
      <c r="AN548" s="116">
        <f>AM548-AO548</f>
        <v>29606.6666666667</v>
      </c>
      <c r="AO548" s="116">
        <f>SUM(AO549:AO553)</f>
        <v>0</v>
      </c>
      <c r="AP548" s="116">
        <f>VLOOKUP($C548,'1 预算编制表单'!$C:$BJ,45,FALSE)</f>
        <v>29606.6666666667</v>
      </c>
      <c r="AQ548" s="116">
        <f>AP548-AR548</f>
        <v>29606.6666666667</v>
      </c>
      <c r="AR548" s="116">
        <f>SUM(AR549:AR553)</f>
        <v>0</v>
      </c>
      <c r="AS548" s="116">
        <f>VLOOKUP($C548,'1 预算编制表单'!$C:$BJ,48,FALSE)</f>
        <v>29606.6666666667</v>
      </c>
      <c r="AT548" s="116">
        <f>AS548-AU548</f>
        <v>29606.6666666667</v>
      </c>
      <c r="AU548" s="116">
        <f>SUM(AU549:AU553)</f>
        <v>0</v>
      </c>
      <c r="AV548" s="116">
        <f>VLOOKUP($C548,'1 预算编制表单'!$C:$BJ,51,FALSE)</f>
        <v>29606.6666666667</v>
      </c>
      <c r="AW548" s="116">
        <f>AV548-AX548</f>
        <v>29606.6666666667</v>
      </c>
      <c r="AX548" s="116">
        <f>SUM(AX549:AX553)</f>
        <v>0</v>
      </c>
      <c r="AY548" s="116">
        <f>VLOOKUP($C548,'1 预算编制表单'!$C:$BJ,54,FALSE)</f>
        <v>29606.6666666667</v>
      </c>
      <c r="AZ548" s="116">
        <f>AY548-BA548</f>
        <v>29606.6666666667</v>
      </c>
      <c r="BA548" s="116">
        <f>SUM(BA549:BA553)</f>
        <v>0</v>
      </c>
      <c r="BB548" s="116">
        <f>VLOOKUP($C548,'1 预算编制表单'!$C:$BJ,57,FALSE)</f>
        <v>29606.6666666667</v>
      </c>
      <c r="BC548" s="116">
        <f>BB548-BD548</f>
        <v>29606.6666666667</v>
      </c>
      <c r="BD548" s="116">
        <f>SUM(BD549:BD553)</f>
        <v>0</v>
      </c>
      <c r="BE548" s="116">
        <f>VLOOKUP($C548,'1 预算编制表单'!$C:$BJ,60,FALSE)</f>
        <v>29606.6666666667</v>
      </c>
      <c r="BF548" s="116">
        <f>BE548-BG548</f>
        <v>29606.6666666667</v>
      </c>
      <c r="BG548" s="116">
        <f>SUM(BG549:BG553)</f>
        <v>0</v>
      </c>
      <c r="BH548" s="116">
        <f>VLOOKUP($C548,'1 预算编制表单'!$C:$BJ,27,FALSE)</f>
        <v>29606.6666666667</v>
      </c>
      <c r="BI548" s="116">
        <f>BH548-BJ548</f>
        <v>29606.6666666667</v>
      </c>
      <c r="BJ548" s="116">
        <f>SUM(BJ549:BJ553)</f>
        <v>0</v>
      </c>
      <c r="BK548" s="116">
        <f>VLOOKUP($C548,'1 预算编制表单'!$C:$BJ,30,FALSE)</f>
        <v>29606.6666666667</v>
      </c>
      <c r="BL548" s="116">
        <f>BK548-BM548</f>
        <v>29606.6666666667</v>
      </c>
      <c r="BM548" s="116">
        <f>SUM(BM549:BM553)</f>
        <v>0</v>
      </c>
      <c r="BN548" s="116">
        <f>VLOOKUP($C548,'1 预算编制表单'!$C:$BJ,33,FALSE)</f>
        <v>29606.6666666667</v>
      </c>
      <c r="BO548" s="116">
        <f>BN548-BP548</f>
        <v>29606.6666666667</v>
      </c>
      <c r="BP548" s="116">
        <f>SUM(BP549:BP553)</f>
        <v>0</v>
      </c>
      <c r="BQ548" s="116">
        <f>VLOOKUP($C548,'1 预算编制表单'!$C:$BJ,36,FALSE)</f>
        <v>29606.6666666667</v>
      </c>
      <c r="BR548" s="116">
        <f>BQ548-BS548</f>
        <v>29606.6666666667</v>
      </c>
      <c r="BS548" s="116">
        <f>SUM(BS549:BS553)</f>
        <v>0</v>
      </c>
      <c r="BT548" s="116">
        <f>VLOOKUP($C548,'1 预算编制表单'!$C:$BJ,39,FALSE)</f>
        <v>29606.6666666667</v>
      </c>
      <c r="BU548" s="116">
        <f>BT548-BV548</f>
        <v>29606.6666666667</v>
      </c>
      <c r="BV548" s="116">
        <f>SUM(BV549:BV553)</f>
        <v>0</v>
      </c>
      <c r="BW548" s="116">
        <f>VLOOKUP($C548,'1 预算编制表单'!$C:$BJ,42,FALSE)</f>
        <v>29606.6666666667</v>
      </c>
      <c r="BX548" s="116">
        <f>BW548-BY548</f>
        <v>29606.6666666667</v>
      </c>
      <c r="BY548" s="116">
        <f>SUM(BY549:BY553)</f>
        <v>0</v>
      </c>
      <c r="BZ548" s="116">
        <f>VLOOKUP($C548,'1 预算编制表单'!$C:$BJ,45,FALSE)</f>
        <v>29606.6666666667</v>
      </c>
      <c r="CA548" s="116">
        <f>BZ548-CB548</f>
        <v>29606.6666666667</v>
      </c>
      <c r="CB548" s="116">
        <f>SUM(CB549:CB553)</f>
        <v>0</v>
      </c>
      <c r="CC548" s="116">
        <f>VLOOKUP($C548,'1 预算编制表单'!$C:$BJ,48,FALSE)</f>
        <v>29606.6666666667</v>
      </c>
      <c r="CD548" s="116">
        <f>CC548-CE548</f>
        <v>29606.6666666667</v>
      </c>
      <c r="CE548" s="116">
        <f>SUM(CE549:CE553)</f>
        <v>0</v>
      </c>
      <c r="CF548" s="116">
        <f>VLOOKUP($C548,'1 预算编制表单'!$C:$BJ,51,FALSE)</f>
        <v>29606.6666666667</v>
      </c>
      <c r="CG548" s="116">
        <f>CF548-CH548</f>
        <v>29606.6666666667</v>
      </c>
      <c r="CH548" s="116">
        <f>SUM(CH549:CH553)</f>
        <v>0</v>
      </c>
      <c r="CI548" s="116">
        <f>VLOOKUP($C548,'1 预算编制表单'!$C:$BJ,54,FALSE)</f>
        <v>29606.6666666667</v>
      </c>
      <c r="CJ548" s="116">
        <f>CI548-CK548</f>
        <v>29606.6666666667</v>
      </c>
      <c r="CK548" s="116">
        <f>SUM(CK549:CK553)</f>
        <v>0</v>
      </c>
      <c r="CL548" s="116">
        <f>VLOOKUP($C548,'1 预算编制表单'!$C:$BJ,57,FALSE)</f>
        <v>29606.6666666667</v>
      </c>
      <c r="CM548" s="116">
        <f>CL548-CN548</f>
        <v>29606.6666666667</v>
      </c>
      <c r="CN548" s="116">
        <f>SUM(CN549:CN553)</f>
        <v>0</v>
      </c>
      <c r="CO548" s="116">
        <f>VLOOKUP($C548,'1 预算编制表单'!$C:$BJ,60,FALSE)</f>
        <v>29606.6666666667</v>
      </c>
      <c r="CP548" s="116">
        <f>CO548-CQ548</f>
        <v>29606.6666666667</v>
      </c>
      <c r="CQ548" s="116">
        <f>SUM(CQ549:CQ553)</f>
        <v>0</v>
      </c>
    </row>
    <row r="549" s="85" customFormat="1" ht="24" customHeight="1" outlineLevel="2" spans="1:95">
      <c r="A549" s="124"/>
      <c r="B549" s="125"/>
      <c r="C549" s="126"/>
      <c r="D549" s="124"/>
      <c r="E549" s="125"/>
      <c r="F549" s="125"/>
      <c r="G549" s="125"/>
      <c r="H549" s="127"/>
      <c r="I549" s="127"/>
      <c r="J549" s="127">
        <f t="shared" si="326"/>
        <v>0</v>
      </c>
      <c r="K549" s="127">
        <v>1</v>
      </c>
      <c r="L549" s="152"/>
      <c r="M549" s="153">
        <f>IFERROR(VLOOKUP($L549,'2-2 引出数据_合同数据仓库'!$B$2:$BP$10000,3,FALSE),0)</f>
        <v>0</v>
      </c>
      <c r="N549" s="127"/>
      <c r="O549" s="153">
        <f>IFERROR(VLOOKUP((LEFT(VLOOKUP($L549,'2-2 引出数据_合同数据仓库'!$B$2:$BP$10000,64,FALSE),15)&amp;(RIGHT(VLOOKUP($L549,'2-2 引出数据_合同数据仓库'!$B$2:$BP$10000,64,FALSE),4)+1)),'2-2 引出数据_合同数据仓库'!$B$2:$BP$10000,3,FALSE),0)</f>
        <v>0</v>
      </c>
      <c r="P549" s="127"/>
      <c r="Q549" s="127">
        <f>IFERROR(VLOOKUP($L549,'2-2 引出数据_合同数据仓库'!$B$2:$BP$10000,28,FALSE),0)</f>
        <v>0</v>
      </c>
      <c r="R549" s="127">
        <f>IFERROR(VLOOKUP($L549,'2-2 引出数据_合同数据仓库'!$B$2:$BP$10000,29,FALSE),0)</f>
        <v>0</v>
      </c>
      <c r="S549" s="127">
        <f>IFERROR(VLOOKUP($L549,'2-2 引出数据_合同数据仓库'!$B$2:$BP$10000,4,FALSE),0)</f>
        <v>0</v>
      </c>
      <c r="T549" s="127"/>
      <c r="U549" s="127">
        <f>IFERROR(VLOOKUP($L549,'2-2 引出数据_合同数据仓库'!$B$2:$BP$10000,15,FALSE),0)</f>
        <v>0</v>
      </c>
      <c r="V549" s="127">
        <f>U549/(S549-R549+1)*365</f>
        <v>0</v>
      </c>
      <c r="W549" s="127"/>
      <c r="X549" s="159">
        <v>45658</v>
      </c>
      <c r="Y549" s="159">
        <f>X549+30</f>
        <v>45688</v>
      </c>
      <c r="Z549" s="163">
        <f>IFERROR(IF(($R549-Y549)&gt;=0,0,IF(($S549-X549)&lt;0,0,IF(AND(($S549-Y549)&gt;0,(X549-$R549)&gt;0),$V549/365*(Y549-X549+1),IF(AND(($S549-Y549)&lt;=0,(X549-$R549)&gt;0),$V549/365*($S549-X549+1),$V549/365*(Y549-$R549+1))))),0)</f>
        <v>0</v>
      </c>
      <c r="AA549" s="159">
        <f>Y549+1</f>
        <v>45689</v>
      </c>
      <c r="AB549" s="159">
        <f>AA549+27</f>
        <v>45716</v>
      </c>
      <c r="AC549" s="163">
        <f>IFERROR(IF(($R549-AB549)&gt;=0,0,IF(($S549-AA549)&lt;0,0,IF(AND(($S549-AB549)&gt;0,(AA549-$R549)&gt;0),$V549/365*(AB549-AA549+1),IF(AND(($S549-AB549)&lt;=0,(AA549-$R549)&gt;0),$V549/365*($S549-AA549+1),$V549/365*(AB549-$R549+1))))),0)</f>
        <v>0</v>
      </c>
      <c r="AD549" s="159">
        <f>AB549+1</f>
        <v>45717</v>
      </c>
      <c r="AE549" s="159">
        <f>AD549+30</f>
        <v>45747</v>
      </c>
      <c r="AF549" s="163">
        <f>IFERROR(IF(($R549-AE549)&gt;=0,0,IF(($S549-AD549)&lt;0,0,IF(AND(($S549-AE549)&gt;0,(AD549-$R549)&gt;0),$V549/365*(AE549-AD549+1),IF(AND(($S549-AE549)&lt;=0,(AD549-$R549)&gt;0),$V549/365*($S549-AD549+1),$V549/365*(AE549-$R549+1))))),0)</f>
        <v>0</v>
      </c>
      <c r="AG549" s="159">
        <f>AE549+1</f>
        <v>45748</v>
      </c>
      <c r="AH549" s="159">
        <f>AG549+29</f>
        <v>45777</v>
      </c>
      <c r="AI549" s="163">
        <f>IFERROR(IF(($R549-AH549)&gt;=0,0,IF(($S549-AG549)&lt;0,0,IF(AND(($S549-AH549)&gt;0,(AG549-$R549)&gt;0),$V549/365*(AH549-AG549+1),IF(AND(($S549-AH549)&lt;=0,(AG549-$R549)&gt;0),$V549/365*($S549-AG549+1),$V549/365*(AH549-$R549+1))))),0)</f>
        <v>0</v>
      </c>
      <c r="AJ549" s="159">
        <f>AH549+1</f>
        <v>45778</v>
      </c>
      <c r="AK549" s="159">
        <f>AJ549+30</f>
        <v>45808</v>
      </c>
      <c r="AL549" s="163">
        <f>IFERROR(IF(($R549-AK549)&gt;=0,0,IF(($S549-AJ549)&lt;0,0,IF(AND(($S549-AK549)&gt;0,(AJ549-$R549)&gt;0),$V549/365*(AK549-AJ549+1),IF(AND(($S549-AK549)&lt;=0,(AJ549-$R549)&gt;0),$V549/365*($S549-AJ549+1),$V549/365*(AK549-$R549+1))))),0)</f>
        <v>0</v>
      </c>
      <c r="AM549" s="159">
        <f>AK549+1</f>
        <v>45809</v>
      </c>
      <c r="AN549" s="159">
        <f>AM549+29</f>
        <v>45838</v>
      </c>
      <c r="AO549" s="163">
        <f>IFERROR(IF(($R549-AN549)&gt;=0,0,IF(($S549-AM549)&lt;0,0,IF(AND(($S549-AN549)&gt;0,(AM549-$R549)&gt;0),$V549/365*(AN549-AM549+1),IF(AND(($S549-AN549)&lt;=0,(AM549-$R549)&gt;0),$V549/365*($S549-AM549+1),$V549/365*(AN549-$R549+1))))),0)</f>
        <v>0</v>
      </c>
      <c r="AP549" s="159">
        <f>AN549+1</f>
        <v>45839</v>
      </c>
      <c r="AQ549" s="159">
        <f>AP549+30</f>
        <v>45869</v>
      </c>
      <c r="AR549" s="163">
        <f>IFERROR(IF(($R549-AQ549)&gt;=0,0,IF(($S549-AP549)&lt;0,0,IF(AND(($S549-AQ549)&gt;0,(AP549-$R549)&gt;0),$V549/365*(AQ549-AP549+1),IF(AND(($S549-AQ549)&lt;=0,(AP549-$R549)&gt;0),$V549/365*($S549-AP549+1),$V549/365*(AQ549-$R549+1))))),0)</f>
        <v>0</v>
      </c>
      <c r="AS549" s="159">
        <f>AQ549+1</f>
        <v>45870</v>
      </c>
      <c r="AT549" s="159">
        <f>AS549+30</f>
        <v>45900</v>
      </c>
      <c r="AU549" s="163">
        <f>IFERROR(IF(($R549-AT549)&gt;=0,0,IF(($S549-AS549)&lt;0,0,IF(AND(($S549-AT549)&gt;0,(AS549-$R549)&gt;0),$V549/365*(AT549-AS549+1),IF(AND(($S549-AT549)&lt;=0,(AS549-$R549)&gt;0),$V549/365*($S549-AS549+1),$V549/365*(AT549-$R549+1))))),0)</f>
        <v>0</v>
      </c>
      <c r="AV549" s="159">
        <f>AT549+1</f>
        <v>45901</v>
      </c>
      <c r="AW549" s="159">
        <f>AV549+29</f>
        <v>45930</v>
      </c>
      <c r="AX549" s="163">
        <f>IFERROR(IF(($R549-AW549)&gt;=0,0,IF(($S549-AV549)&lt;0,0,IF(AND(($S549-AW549)&gt;0,(AV549-$R549)&gt;0),$V549/365*(AW549-AV549+1),IF(AND(($S549-AW549)&lt;=0,(AV549-$R549)&gt;0),$V549/365*($S549-AV549+1),$V549/365*(AW549-$R549+1))))),0)</f>
        <v>0</v>
      </c>
      <c r="AY549" s="159">
        <f>AW549+1</f>
        <v>45931</v>
      </c>
      <c r="AZ549" s="159">
        <f>AY549+30</f>
        <v>45961</v>
      </c>
      <c r="BA549" s="163">
        <f>IFERROR(IF(($R549-AZ549)&gt;=0,0,IF(($S549-AY549)&lt;0,0,IF(AND(($S549-AZ549)&gt;0,(AY549-$R549)&gt;0),$V549/365*(AZ549-AY549+1),IF(AND(($S549-AZ549)&lt;=0,(AY549-$R549)&gt;0),$V549/365*($S549-AY549+1),$V549/365*(AZ549-$R549+1))))),0)</f>
        <v>0</v>
      </c>
      <c r="BB549" s="159">
        <f>AZ549+1</f>
        <v>45962</v>
      </c>
      <c r="BC549" s="159">
        <f>BB549+29</f>
        <v>45991</v>
      </c>
      <c r="BD549" s="163">
        <f>IFERROR(IF(($R549-BC549)&gt;=0,0,IF(($S549-BB549)&lt;0,0,IF(AND(($S549-BC549)&gt;0,(BB549-$R549)&gt;0),$V549/365*(BC549-BB549+1),IF(AND(($S549-BC549)&lt;=0,(BB549-$R549)&gt;0),$V549/365*($S549-BB549+1),$V549/365*(BC549-$R549+1))))),0)</f>
        <v>0</v>
      </c>
      <c r="BE549" s="159">
        <f>BC549+1</f>
        <v>45992</v>
      </c>
      <c r="BF549" s="159">
        <f>BE549+30</f>
        <v>46022</v>
      </c>
      <c r="BG549" s="163">
        <f>IFERROR(IF(($R549-BF549)&gt;=0,0,IF(($S549-BE549)&lt;0,0,IF(AND(($S549-BF549)&gt;0,(BE549-$R549)&gt;0),$V549/365*(BF549-BE549+1),IF(AND(($S549-BF549)&lt;=0,(BE549-$R549)&gt;0),$V549/365*($S549-BE549+1),$V549/365*(BF549-$R549+1))))),0)</f>
        <v>0</v>
      </c>
      <c r="BH549" s="159">
        <v>46023</v>
      </c>
      <c r="BI549" s="159">
        <f>BH549+30</f>
        <v>46053</v>
      </c>
      <c r="BJ549" s="163">
        <f>IFERROR(IF(($R549-BI549)&gt;=0,0,IF(($S549-BH549)&lt;0,0,IF(AND(($S549-BI549)&gt;0,(BH549-$R549)&gt;0),$V549/365*(BI549-BH549+1),IF(AND(($S549-BI549)&lt;=0,(BH549-$R549)&gt;0),$V549/365*($S549-BH549+1),$V549/365*(BI549-$R549+1))))),0)</f>
        <v>0</v>
      </c>
      <c r="BK549" s="159">
        <f>BI549+1</f>
        <v>46054</v>
      </c>
      <c r="BL549" s="159">
        <f>BK549+27</f>
        <v>46081</v>
      </c>
      <c r="BM549" s="163">
        <f>IFERROR(IF(($R549-BL549)&gt;=0,0,IF(($S549-BK549)&lt;0,0,IF(AND(($S549-BL549)&gt;0,(BK549-$R549)&gt;0),$V549/365*(BL549-BK549+1),IF(AND(($S549-BL549)&lt;=0,(BK549-$R549)&gt;0),$V549/365*($S549-BK549+1),$V549/365*(BL549-$R549+1))))),0)</f>
        <v>0</v>
      </c>
      <c r="BN549" s="159">
        <f>BL549+1</f>
        <v>46082</v>
      </c>
      <c r="BO549" s="159">
        <f>BN549+30</f>
        <v>46112</v>
      </c>
      <c r="BP549" s="163">
        <f>IFERROR(IF(($R549-BO549)&gt;=0,0,IF(($S549-BN549)&lt;0,0,IF(AND(($S549-BO549)&gt;0,(BN549-$R549)&gt;0),$V549/365*(BO549-BN549+1),IF(AND(($S549-BO549)&lt;=0,(BN549-$R549)&gt;0),$V549/365*($S549-BN549+1),$V549/365*(BO549-$R549+1))))),0)</f>
        <v>0</v>
      </c>
      <c r="BQ549" s="159">
        <f>BO549+1</f>
        <v>46113</v>
      </c>
      <c r="BR549" s="159">
        <f>BQ549+29</f>
        <v>46142</v>
      </c>
      <c r="BS549" s="163">
        <f>IFERROR(IF(($R549-BR549)&gt;=0,0,IF(($S549-BQ549)&lt;0,0,IF(AND(($S549-BR549)&gt;0,(BQ549-$R549)&gt;0),$V549/365*(BR549-BQ549+1),IF(AND(($S549-BR549)&lt;=0,(BQ549-$R549)&gt;0),$V549/365*($S549-BQ549+1),$V549/365*(BR549-$R549+1))))),0)</f>
        <v>0</v>
      </c>
      <c r="BT549" s="159">
        <f>BR549+1</f>
        <v>46143</v>
      </c>
      <c r="BU549" s="159">
        <f>BT549+30</f>
        <v>46173</v>
      </c>
      <c r="BV549" s="163">
        <f>IFERROR(IF(($R549-BU549)&gt;=0,0,IF(($S549-BT549)&lt;0,0,IF(AND(($S549-BU549)&gt;0,(BT549-$R549)&gt;0),$V549/365*(BU549-BT549+1),IF(AND(($S549-BU549)&lt;=0,(BT549-$R549)&gt;0),$V549/365*($S549-BT549+1),$V549/365*(BU549-$R549+1))))),0)</f>
        <v>0</v>
      </c>
      <c r="BW549" s="159">
        <f>BU549+1</f>
        <v>46174</v>
      </c>
      <c r="BX549" s="159">
        <f>BW549+29</f>
        <v>46203</v>
      </c>
      <c r="BY549" s="163">
        <f>IFERROR(IF(($R549-BX549)&gt;=0,0,IF(($S549-BW549)&lt;0,0,IF(AND(($S549-BX549)&gt;0,(BW549-$R549)&gt;0),$V549/365*(BX549-BW549+1),IF(AND(($S549-BX549)&lt;=0,(BW549-$R549)&gt;0),$V549/365*($S549-BW549+1),$V549/365*(BX549-$R549+1))))),0)</f>
        <v>0</v>
      </c>
      <c r="BZ549" s="159">
        <f>BX549+1</f>
        <v>46204</v>
      </c>
      <c r="CA549" s="159">
        <f>BZ549+30</f>
        <v>46234</v>
      </c>
      <c r="CB549" s="163">
        <f>IFERROR(IF(($R549-CA549)&gt;=0,0,IF(($S549-BZ549)&lt;0,0,IF(AND(($S549-CA549)&gt;0,(BZ549-$R549)&gt;0),$V549/365*(CA549-BZ549+1),IF(AND(($S549-CA549)&lt;=0,(BZ549-$R549)&gt;0),$V549/365*($S549-BZ549+1),$V549/365*(CA549-$R549+1))))),0)</f>
        <v>0</v>
      </c>
      <c r="CC549" s="159">
        <f>CA549+1</f>
        <v>46235</v>
      </c>
      <c r="CD549" s="159">
        <f>CC549+30</f>
        <v>46265</v>
      </c>
      <c r="CE549" s="163">
        <f>IFERROR(IF(($R549-CD549)&gt;=0,0,IF(($S549-CC549)&lt;0,0,IF(AND(($S549-CD549)&gt;0,(CC549-$R549)&gt;0),$V549/365*(CD549-CC549+1),IF(AND(($S549-CD549)&lt;=0,(CC549-$R549)&gt;0),$V549/365*($S549-CC549+1),$V549/365*(CD549-$R549+1))))),0)</f>
        <v>0</v>
      </c>
      <c r="CF549" s="159">
        <f>CD549+1</f>
        <v>46266</v>
      </c>
      <c r="CG549" s="159">
        <f>CF549+29</f>
        <v>46295</v>
      </c>
      <c r="CH549" s="163">
        <f>IFERROR(IF(($R549-CG549)&gt;=0,0,IF(($S549-CF549)&lt;0,0,IF(AND(($S549-CG549)&gt;0,(CF549-$R549)&gt;0),$V549/365*(CG549-CF549+1),IF(AND(($S549-CG549)&lt;=0,(CF549-$R549)&gt;0),$V549/365*($S549-CF549+1),$V549/365*(CG549-$R549+1))))),0)</f>
        <v>0</v>
      </c>
      <c r="CI549" s="159">
        <f>CG549+1</f>
        <v>46296</v>
      </c>
      <c r="CJ549" s="159">
        <f>CI549+30</f>
        <v>46326</v>
      </c>
      <c r="CK549" s="163">
        <f>IFERROR(IF(($R549-CJ549)&gt;=0,0,IF(($S549-CI549)&lt;0,0,IF(AND(($S549-CJ549)&gt;0,(CI549-$R549)&gt;0),$V549/365*(CJ549-CI549+1),IF(AND(($S549-CJ549)&lt;=0,(CI549-$R549)&gt;0),$V549/365*($S549-CI549+1),$V549/365*(CJ549-$R549+1))))),0)</f>
        <v>0</v>
      </c>
      <c r="CL549" s="159">
        <f>CJ549+1</f>
        <v>46327</v>
      </c>
      <c r="CM549" s="159">
        <f>CL549+29</f>
        <v>46356</v>
      </c>
      <c r="CN549" s="163">
        <f>IFERROR(IF(($R549-CM549)&gt;=0,0,IF(($S549-CL549)&lt;0,0,IF(AND(($S549-CM549)&gt;0,(CL549-$R549)&gt;0),$V549/365*(CM549-CL549+1),IF(AND(($S549-CM549)&lt;=0,(CL549-$R549)&gt;0),$V549/365*($S549-CL549+1),$V549/365*(CM549-$R549+1))))),0)</f>
        <v>0</v>
      </c>
      <c r="CO549" s="159">
        <f>CM549+1</f>
        <v>46357</v>
      </c>
      <c r="CP549" s="159">
        <f>CO549+30</f>
        <v>46387</v>
      </c>
      <c r="CQ549" s="163">
        <f>IFERROR(IF(($R549-CP549)&gt;=0,0,IF(($S549-CO549)&lt;0,0,IF(AND(($S549-CP549)&gt;0,(CO549-$R549)&gt;0),$V549/365*(CP549-CO549+1),IF(AND(($S549-CP549)&lt;=0,(CO549-$R549)&gt;0),$V549/365*($S549-CO549+1),$V549/365*(CP549-$R549+1))))),0)</f>
        <v>0</v>
      </c>
    </row>
    <row r="550" s="85" customFormat="1" ht="24" customHeight="1" outlineLevel="2" spans="1:95">
      <c r="A550" s="124"/>
      <c r="B550" s="125"/>
      <c r="C550" s="126"/>
      <c r="D550" s="124"/>
      <c r="E550" s="125"/>
      <c r="F550" s="125"/>
      <c r="G550" s="125"/>
      <c r="H550" s="127"/>
      <c r="I550" s="127"/>
      <c r="J550" s="127">
        <f t="shared" si="326"/>
        <v>0</v>
      </c>
      <c r="K550" s="127">
        <f>K549+1</f>
        <v>2</v>
      </c>
      <c r="L550" s="152"/>
      <c r="M550" s="153">
        <f>IFERROR(VLOOKUP($L550,'2-2 引出数据_合同数据仓库'!$B$2:$BP$10000,3,FALSE),0)</f>
        <v>0</v>
      </c>
      <c r="N550" s="127"/>
      <c r="O550" s="153">
        <f>IFERROR(VLOOKUP((LEFT(VLOOKUP($L550,'2-2 引出数据_合同数据仓库'!$B$2:$BP$10000,64,FALSE),15)&amp;(RIGHT(VLOOKUP($L550,'2-2 引出数据_合同数据仓库'!$B$2:$BP$10000,64,FALSE),4)+1)),'2-2 引出数据_合同数据仓库'!$B$2:$BP$10000,3,FALSE),0)</f>
        <v>0</v>
      </c>
      <c r="P550" s="127"/>
      <c r="Q550" s="127">
        <f>IFERROR(VLOOKUP($L550,'2-2 引出数据_合同数据仓库'!$B$2:$BP$10000,28,FALSE),0)</f>
        <v>0</v>
      </c>
      <c r="R550" s="127">
        <f>IFERROR(VLOOKUP($L550,'2-2 引出数据_合同数据仓库'!$B$2:$BP$10000,29,FALSE),0)</f>
        <v>0</v>
      </c>
      <c r="S550" s="127">
        <f>IFERROR(VLOOKUP($L550,'2-2 引出数据_合同数据仓库'!$B$2:$BP$10000,4,FALSE),0)</f>
        <v>0</v>
      </c>
      <c r="T550" s="127"/>
      <c r="U550" s="127">
        <f>IFERROR(VLOOKUP($L550,'2-2 引出数据_合同数据仓库'!$B$2:$BP$10000,15,FALSE),0)</f>
        <v>0</v>
      </c>
      <c r="V550" s="127">
        <f>U550/(S550-R550+1)*365</f>
        <v>0</v>
      </c>
      <c r="W550" s="127"/>
      <c r="X550" s="159">
        <v>45658</v>
      </c>
      <c r="Y550" s="159">
        <f>X550+30</f>
        <v>45688</v>
      </c>
      <c r="Z550" s="163">
        <f>IFERROR(IF(($R550-Y550)&gt;=0,0,IF(($S550-X550)&lt;0,0,IF(AND(($S550-Y550)&gt;0,(X550-$R550)&gt;0),$V550/365*(Y550-X550+1),IF(AND(($S550-Y550)&lt;=0,(X550-$R550)&gt;0),$V550/365*($S550-X550+1),$V550/365*(Y550-$R550+1))))),0)</f>
        <v>0</v>
      </c>
      <c r="AA550" s="159">
        <f>Y550+1</f>
        <v>45689</v>
      </c>
      <c r="AB550" s="159">
        <f>AA550+27</f>
        <v>45716</v>
      </c>
      <c r="AC550" s="163">
        <f>IFERROR(IF(($R550-AB550)&gt;=0,0,IF(($S550-AA550)&lt;0,0,IF(AND(($S550-AB550)&gt;0,(AA550-$R550)&gt;0),$V550/365*(AB550-AA550+1),IF(AND(($S550-AB550)&lt;=0,(AA550-$R550)&gt;0),$V550/365*($S550-AA550+1),$V550/365*(AB550-$R550+1))))),0)</f>
        <v>0</v>
      </c>
      <c r="AD550" s="159">
        <f>AB550+1</f>
        <v>45717</v>
      </c>
      <c r="AE550" s="159">
        <f>AD550+30</f>
        <v>45747</v>
      </c>
      <c r="AF550" s="163">
        <f>IFERROR(IF(($R550-AE550)&gt;=0,0,IF(($S550-AD550)&lt;0,0,IF(AND(($S550-AE550)&gt;0,(AD550-$R550)&gt;0),$V550/365*(AE550-AD550+1),IF(AND(($S550-AE550)&lt;=0,(AD550-$R550)&gt;0),$V550/365*($S550-AD550+1),$V550/365*(AE550-$R550+1))))),0)</f>
        <v>0</v>
      </c>
      <c r="AG550" s="159">
        <f>AE550+1</f>
        <v>45748</v>
      </c>
      <c r="AH550" s="159">
        <f>AG550+29</f>
        <v>45777</v>
      </c>
      <c r="AI550" s="163">
        <f>IFERROR(IF(($R550-AH550)&gt;=0,0,IF(($S550-AG550)&lt;0,0,IF(AND(($S550-AH550)&gt;0,(AG550-$R550)&gt;0),$V550/365*(AH550-AG550+1),IF(AND(($S550-AH550)&lt;=0,(AG550-$R550)&gt;0),$V550/365*($S550-AG550+1),$V550/365*(AH550-$R550+1))))),0)</f>
        <v>0</v>
      </c>
      <c r="AJ550" s="159">
        <f>AH550+1</f>
        <v>45778</v>
      </c>
      <c r="AK550" s="159">
        <f>AJ550+30</f>
        <v>45808</v>
      </c>
      <c r="AL550" s="163">
        <f>IFERROR(IF(($R550-AK550)&gt;=0,0,IF(($S550-AJ550)&lt;0,0,IF(AND(($S550-AK550)&gt;0,(AJ550-$R550)&gt;0),$V550/365*(AK550-AJ550+1),IF(AND(($S550-AK550)&lt;=0,(AJ550-$R550)&gt;0),$V550/365*($S550-AJ550+1),$V550/365*(AK550-$R550+1))))),0)</f>
        <v>0</v>
      </c>
      <c r="AM550" s="159">
        <f>AK550+1</f>
        <v>45809</v>
      </c>
      <c r="AN550" s="159">
        <f>AM550+29</f>
        <v>45838</v>
      </c>
      <c r="AO550" s="163">
        <f>IFERROR(IF(($R550-AN550)&gt;=0,0,IF(($S550-AM550)&lt;0,0,IF(AND(($S550-AN550)&gt;0,(AM550-$R550)&gt;0),$V550/365*(AN550-AM550+1),IF(AND(($S550-AN550)&lt;=0,(AM550-$R550)&gt;0),$V550/365*($S550-AM550+1),$V550/365*(AN550-$R550+1))))),0)</f>
        <v>0</v>
      </c>
      <c r="AP550" s="159">
        <f>AN550+1</f>
        <v>45839</v>
      </c>
      <c r="AQ550" s="159">
        <f>AP550+30</f>
        <v>45869</v>
      </c>
      <c r="AR550" s="163">
        <f>IFERROR(IF(($R550-AQ550)&gt;=0,0,IF(($S550-AP550)&lt;0,0,IF(AND(($S550-AQ550)&gt;0,(AP550-$R550)&gt;0),$V550/365*(AQ550-AP550+1),IF(AND(($S550-AQ550)&lt;=0,(AP550-$R550)&gt;0),$V550/365*($S550-AP550+1),$V550/365*(AQ550-$R550+1))))),0)</f>
        <v>0</v>
      </c>
      <c r="AS550" s="159">
        <f>AQ550+1</f>
        <v>45870</v>
      </c>
      <c r="AT550" s="159">
        <f>AS550+30</f>
        <v>45900</v>
      </c>
      <c r="AU550" s="163">
        <f>IFERROR(IF(($R550-AT550)&gt;=0,0,IF(($S550-AS550)&lt;0,0,IF(AND(($S550-AT550)&gt;0,(AS550-$R550)&gt;0),$V550/365*(AT550-AS550+1),IF(AND(($S550-AT550)&lt;=0,(AS550-$R550)&gt;0),$V550/365*($S550-AS550+1),$V550/365*(AT550-$R550+1))))),0)</f>
        <v>0</v>
      </c>
      <c r="AV550" s="159">
        <f>AT550+1</f>
        <v>45901</v>
      </c>
      <c r="AW550" s="159">
        <f>AV550+29</f>
        <v>45930</v>
      </c>
      <c r="AX550" s="163">
        <f>IFERROR(IF(($R550-AW550)&gt;=0,0,IF(($S550-AV550)&lt;0,0,IF(AND(($S550-AW550)&gt;0,(AV550-$R550)&gt;0),$V550/365*(AW550-AV550+1),IF(AND(($S550-AW550)&lt;=0,(AV550-$R550)&gt;0),$V550/365*($S550-AV550+1),$V550/365*(AW550-$R550+1))))),0)</f>
        <v>0</v>
      </c>
      <c r="AY550" s="159">
        <f>AW550+1</f>
        <v>45931</v>
      </c>
      <c r="AZ550" s="159">
        <f>AY550+30</f>
        <v>45961</v>
      </c>
      <c r="BA550" s="163">
        <f>IFERROR(IF(($R550-AZ550)&gt;=0,0,IF(($S550-AY550)&lt;0,0,IF(AND(($S550-AZ550)&gt;0,(AY550-$R550)&gt;0),$V550/365*(AZ550-AY550+1),IF(AND(($S550-AZ550)&lt;=0,(AY550-$R550)&gt;0),$V550/365*($S550-AY550+1),$V550/365*(AZ550-$R550+1))))),0)</f>
        <v>0</v>
      </c>
      <c r="BB550" s="159">
        <f>AZ550+1</f>
        <v>45962</v>
      </c>
      <c r="BC550" s="159">
        <f>BB550+29</f>
        <v>45991</v>
      </c>
      <c r="BD550" s="163">
        <f>IFERROR(IF(($R550-BC550)&gt;=0,0,IF(($S550-BB550)&lt;0,0,IF(AND(($S550-BC550)&gt;0,(BB550-$R550)&gt;0),$V550/365*(BC550-BB550+1),IF(AND(($S550-BC550)&lt;=0,(BB550-$R550)&gt;0),$V550/365*($S550-BB550+1),$V550/365*(BC550-$R550+1))))),0)</f>
        <v>0</v>
      </c>
      <c r="BE550" s="159">
        <f>BC550+1</f>
        <v>45992</v>
      </c>
      <c r="BF550" s="159">
        <f>BE550+30</f>
        <v>46022</v>
      </c>
      <c r="BG550" s="163">
        <f>IFERROR(IF(($R550-BF550)&gt;=0,0,IF(($S550-BE550)&lt;0,0,IF(AND(($S550-BF550)&gt;0,(BE550-$R550)&gt;0),$V550/365*(BF550-BE550+1),IF(AND(($S550-BF550)&lt;=0,(BE550-$R550)&gt;0),$V550/365*($S550-BE550+1),$V550/365*(BF550-$R550+1))))),0)</f>
        <v>0</v>
      </c>
      <c r="BH550" s="159">
        <v>46023</v>
      </c>
      <c r="BI550" s="159">
        <f>BH550+30</f>
        <v>46053</v>
      </c>
      <c r="BJ550" s="163">
        <f>IFERROR(IF(($R550-BI550)&gt;=0,0,IF(($S550-BH550)&lt;0,0,IF(AND(($S550-BI550)&gt;0,(BH550-$R550)&gt;0),$V550/365*(BI550-BH550+1),IF(AND(($S550-BI550)&lt;=0,(BH550-$R550)&gt;0),$V550/365*($S550-BH550+1),$V550/365*(BI550-$R550+1))))),0)</f>
        <v>0</v>
      </c>
      <c r="BK550" s="159">
        <f>BI550+1</f>
        <v>46054</v>
      </c>
      <c r="BL550" s="159">
        <f>BK550+27</f>
        <v>46081</v>
      </c>
      <c r="BM550" s="163">
        <f>IFERROR(IF(($R550-BL550)&gt;=0,0,IF(($S550-BK550)&lt;0,0,IF(AND(($S550-BL550)&gt;0,(BK550-$R550)&gt;0),$V550/365*(BL550-BK550+1),IF(AND(($S550-BL550)&lt;=0,(BK550-$R550)&gt;0),$V550/365*($S550-BK550+1),$V550/365*(BL550-$R550+1))))),0)</f>
        <v>0</v>
      </c>
      <c r="BN550" s="159">
        <f>BL550+1</f>
        <v>46082</v>
      </c>
      <c r="BO550" s="159">
        <f>BN550+30</f>
        <v>46112</v>
      </c>
      <c r="BP550" s="163">
        <f>IFERROR(IF(($R550-BO550)&gt;=0,0,IF(($S550-BN550)&lt;0,0,IF(AND(($S550-BO550)&gt;0,(BN550-$R550)&gt;0),$V550/365*(BO550-BN550+1),IF(AND(($S550-BO550)&lt;=0,(BN550-$R550)&gt;0),$V550/365*($S550-BN550+1),$V550/365*(BO550-$R550+1))))),0)</f>
        <v>0</v>
      </c>
      <c r="BQ550" s="159">
        <f>BO550+1</f>
        <v>46113</v>
      </c>
      <c r="BR550" s="159">
        <f>BQ550+29</f>
        <v>46142</v>
      </c>
      <c r="BS550" s="163">
        <f>IFERROR(IF(($R550-BR550)&gt;=0,0,IF(($S550-BQ550)&lt;0,0,IF(AND(($S550-BR550)&gt;0,(BQ550-$R550)&gt;0),$V550/365*(BR550-BQ550+1),IF(AND(($S550-BR550)&lt;=0,(BQ550-$R550)&gt;0),$V550/365*($S550-BQ550+1),$V550/365*(BR550-$R550+1))))),0)</f>
        <v>0</v>
      </c>
      <c r="BT550" s="159">
        <f>BR550+1</f>
        <v>46143</v>
      </c>
      <c r="BU550" s="159">
        <f>BT550+30</f>
        <v>46173</v>
      </c>
      <c r="BV550" s="163">
        <f>IFERROR(IF(($R550-BU550)&gt;=0,0,IF(($S550-BT550)&lt;0,0,IF(AND(($S550-BU550)&gt;0,(BT550-$R550)&gt;0),$V550/365*(BU550-BT550+1),IF(AND(($S550-BU550)&lt;=0,(BT550-$R550)&gt;0),$V550/365*($S550-BT550+1),$V550/365*(BU550-$R550+1))))),0)</f>
        <v>0</v>
      </c>
      <c r="BW550" s="159">
        <f>BU550+1</f>
        <v>46174</v>
      </c>
      <c r="BX550" s="159">
        <f>BW550+29</f>
        <v>46203</v>
      </c>
      <c r="BY550" s="163">
        <f>IFERROR(IF(($R550-BX550)&gt;=0,0,IF(($S550-BW550)&lt;0,0,IF(AND(($S550-BX550)&gt;0,(BW550-$R550)&gt;0),$V550/365*(BX550-BW550+1),IF(AND(($S550-BX550)&lt;=0,(BW550-$R550)&gt;0),$V550/365*($S550-BW550+1),$V550/365*(BX550-$R550+1))))),0)</f>
        <v>0</v>
      </c>
      <c r="BZ550" s="159">
        <f>BX550+1</f>
        <v>46204</v>
      </c>
      <c r="CA550" s="159">
        <f>BZ550+30</f>
        <v>46234</v>
      </c>
      <c r="CB550" s="163">
        <f>IFERROR(IF(($R550-CA550)&gt;=0,0,IF(($S550-BZ550)&lt;0,0,IF(AND(($S550-CA550)&gt;0,(BZ550-$R550)&gt;0),$V550/365*(CA550-BZ550+1),IF(AND(($S550-CA550)&lt;=0,(BZ550-$R550)&gt;0),$V550/365*($S550-BZ550+1),$V550/365*(CA550-$R550+1))))),0)</f>
        <v>0</v>
      </c>
      <c r="CC550" s="159">
        <f>CA550+1</f>
        <v>46235</v>
      </c>
      <c r="CD550" s="159">
        <f>CC550+30</f>
        <v>46265</v>
      </c>
      <c r="CE550" s="163">
        <f>IFERROR(IF(($R550-CD550)&gt;=0,0,IF(($S550-CC550)&lt;0,0,IF(AND(($S550-CD550)&gt;0,(CC550-$R550)&gt;0),$V550/365*(CD550-CC550+1),IF(AND(($S550-CD550)&lt;=0,(CC550-$R550)&gt;0),$V550/365*($S550-CC550+1),$V550/365*(CD550-$R550+1))))),0)</f>
        <v>0</v>
      </c>
      <c r="CF550" s="159">
        <f>CD550+1</f>
        <v>46266</v>
      </c>
      <c r="CG550" s="159">
        <f>CF550+29</f>
        <v>46295</v>
      </c>
      <c r="CH550" s="163">
        <f>IFERROR(IF(($R550-CG550)&gt;=0,0,IF(($S550-CF550)&lt;0,0,IF(AND(($S550-CG550)&gt;0,(CF550-$R550)&gt;0),$V550/365*(CG550-CF550+1),IF(AND(($S550-CG550)&lt;=0,(CF550-$R550)&gt;0),$V550/365*($S550-CF550+1),$V550/365*(CG550-$R550+1))))),0)</f>
        <v>0</v>
      </c>
      <c r="CI550" s="159">
        <f>CG550+1</f>
        <v>46296</v>
      </c>
      <c r="CJ550" s="159">
        <f>CI550+30</f>
        <v>46326</v>
      </c>
      <c r="CK550" s="163">
        <f>IFERROR(IF(($R550-CJ550)&gt;=0,0,IF(($S550-CI550)&lt;0,0,IF(AND(($S550-CJ550)&gt;0,(CI550-$R550)&gt;0),$V550/365*(CJ550-CI550+1),IF(AND(($S550-CJ550)&lt;=0,(CI550-$R550)&gt;0),$V550/365*($S550-CI550+1),$V550/365*(CJ550-$R550+1))))),0)</f>
        <v>0</v>
      </c>
      <c r="CL550" s="159">
        <f>CJ550+1</f>
        <v>46327</v>
      </c>
      <c r="CM550" s="159">
        <f>CL550+29</f>
        <v>46356</v>
      </c>
      <c r="CN550" s="163">
        <f>IFERROR(IF(($R550-CM550)&gt;=0,0,IF(($S550-CL550)&lt;0,0,IF(AND(($S550-CM550)&gt;0,(CL550-$R550)&gt;0),$V550/365*(CM550-CL550+1),IF(AND(($S550-CM550)&lt;=0,(CL550-$R550)&gt;0),$V550/365*($S550-CL550+1),$V550/365*(CM550-$R550+1))))),0)</f>
        <v>0</v>
      </c>
      <c r="CO550" s="159">
        <f>CM550+1</f>
        <v>46357</v>
      </c>
      <c r="CP550" s="159">
        <f>CO550+30</f>
        <v>46387</v>
      </c>
      <c r="CQ550" s="163">
        <f>IFERROR(IF(($R550-CP550)&gt;=0,0,IF(($S550-CO550)&lt;0,0,IF(AND(($S550-CP550)&gt;0,(CO550-$R550)&gt;0),$V550/365*(CP550-CO550+1),IF(AND(($S550-CP550)&lt;=0,(CO550-$R550)&gt;0),$V550/365*($S550-CO550+1),$V550/365*(CP550-$R550+1))))),0)</f>
        <v>0</v>
      </c>
    </row>
    <row r="551" s="85" customFormat="1" ht="24" customHeight="1" outlineLevel="2" spans="1:95">
      <c r="A551" s="124"/>
      <c r="B551" s="125"/>
      <c r="C551" s="126"/>
      <c r="D551" s="124"/>
      <c r="E551" s="125"/>
      <c r="F551" s="125"/>
      <c r="G551" s="125"/>
      <c r="H551" s="127"/>
      <c r="I551" s="127"/>
      <c r="J551" s="127">
        <f t="shared" si="326"/>
        <v>0</v>
      </c>
      <c r="K551" s="127">
        <f>K550+1</f>
        <v>3</v>
      </c>
      <c r="L551" s="152"/>
      <c r="M551" s="153">
        <f>IFERROR(VLOOKUP($L551,'2-2 引出数据_合同数据仓库'!$B$2:$BP$10000,3,FALSE),0)</f>
        <v>0</v>
      </c>
      <c r="N551" s="127"/>
      <c r="O551" s="153">
        <f>IFERROR(VLOOKUP((LEFT(VLOOKUP($L551,'2-2 引出数据_合同数据仓库'!$B$2:$BP$10000,64,FALSE),15)&amp;(RIGHT(VLOOKUP($L551,'2-2 引出数据_合同数据仓库'!$B$2:$BP$10000,64,FALSE),4)+1)),'2-2 引出数据_合同数据仓库'!$B$2:$BP$10000,3,FALSE),0)</f>
        <v>0</v>
      </c>
      <c r="P551" s="127"/>
      <c r="Q551" s="127">
        <f>IFERROR(VLOOKUP($L551,'2-2 引出数据_合同数据仓库'!$B$2:$BP$10000,28,FALSE),0)</f>
        <v>0</v>
      </c>
      <c r="R551" s="127">
        <f>IFERROR(VLOOKUP($L551,'2-2 引出数据_合同数据仓库'!$B$2:$BP$10000,29,FALSE),0)</f>
        <v>0</v>
      </c>
      <c r="S551" s="127">
        <f>IFERROR(VLOOKUP($L551,'2-2 引出数据_合同数据仓库'!$B$2:$BP$10000,4,FALSE),0)</f>
        <v>0</v>
      </c>
      <c r="T551" s="127"/>
      <c r="U551" s="127">
        <f>IFERROR(VLOOKUP($L551,'2-2 引出数据_合同数据仓库'!$B$2:$BP$10000,15,FALSE),0)</f>
        <v>0</v>
      </c>
      <c r="V551" s="127">
        <f>U551/(S551-R551+1)*365</f>
        <v>0</v>
      </c>
      <c r="W551" s="127"/>
      <c r="X551" s="159">
        <v>45658</v>
      </c>
      <c r="Y551" s="159">
        <f>X551+30</f>
        <v>45688</v>
      </c>
      <c r="Z551" s="163">
        <f>IFERROR(IF(($R551-Y551)&gt;=0,0,IF(($S551-X551)&lt;0,0,IF(AND(($S551-Y551)&gt;0,(X551-$R551)&gt;0),$V551/365*(Y551-X551+1),IF(AND(($S551-Y551)&lt;=0,(X551-$R551)&gt;0),$V551/365*($S551-X551+1),$V551/365*(Y551-$R551+1))))),0)</f>
        <v>0</v>
      </c>
      <c r="AA551" s="159">
        <f>Y551+1</f>
        <v>45689</v>
      </c>
      <c r="AB551" s="159">
        <f>AA551+27</f>
        <v>45716</v>
      </c>
      <c r="AC551" s="163">
        <f>IFERROR(IF(($R551-AB551)&gt;=0,0,IF(($S551-AA551)&lt;0,0,IF(AND(($S551-AB551)&gt;0,(AA551-$R551)&gt;0),$V551/365*(AB551-AA551+1),IF(AND(($S551-AB551)&lt;=0,(AA551-$R551)&gt;0),$V551/365*($S551-AA551+1),$V551/365*(AB551-$R551+1))))),0)</f>
        <v>0</v>
      </c>
      <c r="AD551" s="159">
        <f>AB551+1</f>
        <v>45717</v>
      </c>
      <c r="AE551" s="159">
        <f>AD551+30</f>
        <v>45747</v>
      </c>
      <c r="AF551" s="163">
        <f>IFERROR(IF(($R551-AE551)&gt;=0,0,IF(($S551-AD551)&lt;0,0,IF(AND(($S551-AE551)&gt;0,(AD551-$R551)&gt;0),$V551/365*(AE551-AD551+1),IF(AND(($S551-AE551)&lt;=0,(AD551-$R551)&gt;0),$V551/365*($S551-AD551+1),$V551/365*(AE551-$R551+1))))),0)</f>
        <v>0</v>
      </c>
      <c r="AG551" s="159">
        <f>AE551+1</f>
        <v>45748</v>
      </c>
      <c r="AH551" s="159">
        <f>AG551+29</f>
        <v>45777</v>
      </c>
      <c r="AI551" s="163">
        <f>IFERROR(IF(($R551-AH551)&gt;=0,0,IF(($S551-AG551)&lt;0,0,IF(AND(($S551-AH551)&gt;0,(AG551-$R551)&gt;0),$V551/365*(AH551-AG551+1),IF(AND(($S551-AH551)&lt;=0,(AG551-$R551)&gt;0),$V551/365*($S551-AG551+1),$V551/365*(AH551-$R551+1))))),0)</f>
        <v>0</v>
      </c>
      <c r="AJ551" s="159">
        <f>AH551+1</f>
        <v>45778</v>
      </c>
      <c r="AK551" s="159">
        <f>AJ551+30</f>
        <v>45808</v>
      </c>
      <c r="AL551" s="163">
        <f>IFERROR(IF(($R551-AK551)&gt;=0,0,IF(($S551-AJ551)&lt;0,0,IF(AND(($S551-AK551)&gt;0,(AJ551-$R551)&gt;0),$V551/365*(AK551-AJ551+1),IF(AND(($S551-AK551)&lt;=0,(AJ551-$R551)&gt;0),$V551/365*($S551-AJ551+1),$V551/365*(AK551-$R551+1))))),0)</f>
        <v>0</v>
      </c>
      <c r="AM551" s="159">
        <f>AK551+1</f>
        <v>45809</v>
      </c>
      <c r="AN551" s="159">
        <f>AM551+29</f>
        <v>45838</v>
      </c>
      <c r="AO551" s="163">
        <f>IFERROR(IF(($R551-AN551)&gt;=0,0,IF(($S551-AM551)&lt;0,0,IF(AND(($S551-AN551)&gt;0,(AM551-$R551)&gt;0),$V551/365*(AN551-AM551+1),IF(AND(($S551-AN551)&lt;=0,(AM551-$R551)&gt;0),$V551/365*($S551-AM551+1),$V551/365*(AN551-$R551+1))))),0)</f>
        <v>0</v>
      </c>
      <c r="AP551" s="159">
        <f>AN551+1</f>
        <v>45839</v>
      </c>
      <c r="AQ551" s="159">
        <f>AP551+30</f>
        <v>45869</v>
      </c>
      <c r="AR551" s="163">
        <f>IFERROR(IF(($R551-AQ551)&gt;=0,0,IF(($S551-AP551)&lt;0,0,IF(AND(($S551-AQ551)&gt;0,(AP551-$R551)&gt;0),$V551/365*(AQ551-AP551+1),IF(AND(($S551-AQ551)&lt;=0,(AP551-$R551)&gt;0),$V551/365*($S551-AP551+1),$V551/365*(AQ551-$R551+1))))),0)</f>
        <v>0</v>
      </c>
      <c r="AS551" s="159">
        <f>AQ551+1</f>
        <v>45870</v>
      </c>
      <c r="AT551" s="159">
        <f>AS551+30</f>
        <v>45900</v>
      </c>
      <c r="AU551" s="163">
        <f>IFERROR(IF(($R551-AT551)&gt;=0,0,IF(($S551-AS551)&lt;0,0,IF(AND(($S551-AT551)&gt;0,(AS551-$R551)&gt;0),$V551/365*(AT551-AS551+1),IF(AND(($S551-AT551)&lt;=0,(AS551-$R551)&gt;0),$V551/365*($S551-AS551+1),$V551/365*(AT551-$R551+1))))),0)</f>
        <v>0</v>
      </c>
      <c r="AV551" s="159">
        <f>AT551+1</f>
        <v>45901</v>
      </c>
      <c r="AW551" s="159">
        <f>AV551+29</f>
        <v>45930</v>
      </c>
      <c r="AX551" s="163">
        <f>IFERROR(IF(($R551-AW551)&gt;=0,0,IF(($S551-AV551)&lt;0,0,IF(AND(($S551-AW551)&gt;0,(AV551-$R551)&gt;0),$V551/365*(AW551-AV551+1),IF(AND(($S551-AW551)&lt;=0,(AV551-$R551)&gt;0),$V551/365*($S551-AV551+1),$V551/365*(AW551-$R551+1))))),0)</f>
        <v>0</v>
      </c>
      <c r="AY551" s="159">
        <f>AW551+1</f>
        <v>45931</v>
      </c>
      <c r="AZ551" s="159">
        <f>AY551+30</f>
        <v>45961</v>
      </c>
      <c r="BA551" s="163">
        <f>IFERROR(IF(($R551-AZ551)&gt;=0,0,IF(($S551-AY551)&lt;0,0,IF(AND(($S551-AZ551)&gt;0,(AY551-$R551)&gt;0),$V551/365*(AZ551-AY551+1),IF(AND(($S551-AZ551)&lt;=0,(AY551-$R551)&gt;0),$V551/365*($S551-AY551+1),$V551/365*(AZ551-$R551+1))))),0)</f>
        <v>0</v>
      </c>
      <c r="BB551" s="159">
        <f>AZ551+1</f>
        <v>45962</v>
      </c>
      <c r="BC551" s="159">
        <f>BB551+29</f>
        <v>45991</v>
      </c>
      <c r="BD551" s="163">
        <f>IFERROR(IF(($R551-BC551)&gt;=0,0,IF(($S551-BB551)&lt;0,0,IF(AND(($S551-BC551)&gt;0,(BB551-$R551)&gt;0),$V551/365*(BC551-BB551+1),IF(AND(($S551-BC551)&lt;=0,(BB551-$R551)&gt;0),$V551/365*($S551-BB551+1),$V551/365*(BC551-$R551+1))))),0)</f>
        <v>0</v>
      </c>
      <c r="BE551" s="159">
        <f>BC551+1</f>
        <v>45992</v>
      </c>
      <c r="BF551" s="159">
        <f>BE551+30</f>
        <v>46022</v>
      </c>
      <c r="BG551" s="163">
        <f>IFERROR(IF(($R551-BF551)&gt;=0,0,IF(($S551-BE551)&lt;0,0,IF(AND(($S551-BF551)&gt;0,(BE551-$R551)&gt;0),$V551/365*(BF551-BE551+1),IF(AND(($S551-BF551)&lt;=0,(BE551-$R551)&gt;0),$V551/365*($S551-BE551+1),$V551/365*(BF551-$R551+1))))),0)</f>
        <v>0</v>
      </c>
      <c r="BH551" s="159">
        <v>46023</v>
      </c>
      <c r="BI551" s="159">
        <f>BH551+30</f>
        <v>46053</v>
      </c>
      <c r="BJ551" s="163">
        <f>IFERROR(IF(($R551-BI551)&gt;=0,0,IF(($S551-BH551)&lt;0,0,IF(AND(($S551-BI551)&gt;0,(BH551-$R551)&gt;0),$V551/365*(BI551-BH551+1),IF(AND(($S551-BI551)&lt;=0,(BH551-$R551)&gt;0),$V551/365*($S551-BH551+1),$V551/365*(BI551-$R551+1))))),0)</f>
        <v>0</v>
      </c>
      <c r="BK551" s="159">
        <f>BI551+1</f>
        <v>46054</v>
      </c>
      <c r="BL551" s="159">
        <f>BK551+27</f>
        <v>46081</v>
      </c>
      <c r="BM551" s="163">
        <f>IFERROR(IF(($R551-BL551)&gt;=0,0,IF(($S551-BK551)&lt;0,0,IF(AND(($S551-BL551)&gt;0,(BK551-$R551)&gt;0),$V551/365*(BL551-BK551+1),IF(AND(($S551-BL551)&lt;=0,(BK551-$R551)&gt;0),$V551/365*($S551-BK551+1),$V551/365*(BL551-$R551+1))))),0)</f>
        <v>0</v>
      </c>
      <c r="BN551" s="159">
        <f>BL551+1</f>
        <v>46082</v>
      </c>
      <c r="BO551" s="159">
        <f>BN551+30</f>
        <v>46112</v>
      </c>
      <c r="BP551" s="163">
        <f>IFERROR(IF(($R551-BO551)&gt;=0,0,IF(($S551-BN551)&lt;0,0,IF(AND(($S551-BO551)&gt;0,(BN551-$R551)&gt;0),$V551/365*(BO551-BN551+1),IF(AND(($S551-BO551)&lt;=0,(BN551-$R551)&gt;0),$V551/365*($S551-BN551+1),$V551/365*(BO551-$R551+1))))),0)</f>
        <v>0</v>
      </c>
      <c r="BQ551" s="159">
        <f>BO551+1</f>
        <v>46113</v>
      </c>
      <c r="BR551" s="159">
        <f>BQ551+29</f>
        <v>46142</v>
      </c>
      <c r="BS551" s="163">
        <f>IFERROR(IF(($R551-BR551)&gt;=0,0,IF(($S551-BQ551)&lt;0,0,IF(AND(($S551-BR551)&gt;0,(BQ551-$R551)&gt;0),$V551/365*(BR551-BQ551+1),IF(AND(($S551-BR551)&lt;=0,(BQ551-$R551)&gt;0),$V551/365*($S551-BQ551+1),$V551/365*(BR551-$R551+1))))),0)</f>
        <v>0</v>
      </c>
      <c r="BT551" s="159">
        <f>BR551+1</f>
        <v>46143</v>
      </c>
      <c r="BU551" s="159">
        <f>BT551+30</f>
        <v>46173</v>
      </c>
      <c r="BV551" s="163">
        <f>IFERROR(IF(($R551-BU551)&gt;=0,0,IF(($S551-BT551)&lt;0,0,IF(AND(($S551-BU551)&gt;0,(BT551-$R551)&gt;0),$V551/365*(BU551-BT551+1),IF(AND(($S551-BU551)&lt;=0,(BT551-$R551)&gt;0),$V551/365*($S551-BT551+1),$V551/365*(BU551-$R551+1))))),0)</f>
        <v>0</v>
      </c>
      <c r="BW551" s="159">
        <f>BU551+1</f>
        <v>46174</v>
      </c>
      <c r="BX551" s="159">
        <f>BW551+29</f>
        <v>46203</v>
      </c>
      <c r="BY551" s="163">
        <f>IFERROR(IF(($R551-BX551)&gt;=0,0,IF(($S551-BW551)&lt;0,0,IF(AND(($S551-BX551)&gt;0,(BW551-$R551)&gt;0),$V551/365*(BX551-BW551+1),IF(AND(($S551-BX551)&lt;=0,(BW551-$R551)&gt;0),$V551/365*($S551-BW551+1),$V551/365*(BX551-$R551+1))))),0)</f>
        <v>0</v>
      </c>
      <c r="BZ551" s="159">
        <f>BX551+1</f>
        <v>46204</v>
      </c>
      <c r="CA551" s="159">
        <f>BZ551+30</f>
        <v>46234</v>
      </c>
      <c r="CB551" s="163">
        <f>IFERROR(IF(($R551-CA551)&gt;=0,0,IF(($S551-BZ551)&lt;0,0,IF(AND(($S551-CA551)&gt;0,(BZ551-$R551)&gt;0),$V551/365*(CA551-BZ551+1),IF(AND(($S551-CA551)&lt;=0,(BZ551-$R551)&gt;0),$V551/365*($S551-BZ551+1),$V551/365*(CA551-$R551+1))))),0)</f>
        <v>0</v>
      </c>
      <c r="CC551" s="159">
        <f>CA551+1</f>
        <v>46235</v>
      </c>
      <c r="CD551" s="159">
        <f>CC551+30</f>
        <v>46265</v>
      </c>
      <c r="CE551" s="163">
        <f>IFERROR(IF(($R551-CD551)&gt;=0,0,IF(($S551-CC551)&lt;0,0,IF(AND(($S551-CD551)&gt;0,(CC551-$R551)&gt;0),$V551/365*(CD551-CC551+1),IF(AND(($S551-CD551)&lt;=0,(CC551-$R551)&gt;0),$V551/365*($S551-CC551+1),$V551/365*(CD551-$R551+1))))),0)</f>
        <v>0</v>
      </c>
      <c r="CF551" s="159">
        <f>CD551+1</f>
        <v>46266</v>
      </c>
      <c r="CG551" s="159">
        <f>CF551+29</f>
        <v>46295</v>
      </c>
      <c r="CH551" s="163">
        <f>IFERROR(IF(($R551-CG551)&gt;=0,0,IF(($S551-CF551)&lt;0,0,IF(AND(($S551-CG551)&gt;0,(CF551-$R551)&gt;0),$V551/365*(CG551-CF551+1),IF(AND(($S551-CG551)&lt;=0,(CF551-$R551)&gt;0),$V551/365*($S551-CF551+1),$V551/365*(CG551-$R551+1))))),0)</f>
        <v>0</v>
      </c>
      <c r="CI551" s="159">
        <f>CG551+1</f>
        <v>46296</v>
      </c>
      <c r="CJ551" s="159">
        <f>CI551+30</f>
        <v>46326</v>
      </c>
      <c r="CK551" s="163">
        <f>IFERROR(IF(($R551-CJ551)&gt;=0,0,IF(($S551-CI551)&lt;0,0,IF(AND(($S551-CJ551)&gt;0,(CI551-$R551)&gt;0),$V551/365*(CJ551-CI551+1),IF(AND(($S551-CJ551)&lt;=0,(CI551-$R551)&gt;0),$V551/365*($S551-CI551+1),$V551/365*(CJ551-$R551+1))))),0)</f>
        <v>0</v>
      </c>
      <c r="CL551" s="159">
        <f>CJ551+1</f>
        <v>46327</v>
      </c>
      <c r="CM551" s="159">
        <f>CL551+29</f>
        <v>46356</v>
      </c>
      <c r="CN551" s="163">
        <f>IFERROR(IF(($R551-CM551)&gt;=0,0,IF(($S551-CL551)&lt;0,0,IF(AND(($S551-CM551)&gt;0,(CL551-$R551)&gt;0),$V551/365*(CM551-CL551+1),IF(AND(($S551-CM551)&lt;=0,(CL551-$R551)&gt;0),$V551/365*($S551-CL551+1),$V551/365*(CM551-$R551+1))))),0)</f>
        <v>0</v>
      </c>
      <c r="CO551" s="159">
        <f>CM551+1</f>
        <v>46357</v>
      </c>
      <c r="CP551" s="159">
        <f>CO551+30</f>
        <v>46387</v>
      </c>
      <c r="CQ551" s="163">
        <f>IFERROR(IF(($R551-CP551)&gt;=0,0,IF(($S551-CO551)&lt;0,0,IF(AND(($S551-CP551)&gt;0,(CO551-$R551)&gt;0),$V551/365*(CP551-CO551+1),IF(AND(($S551-CP551)&lt;=0,(CO551-$R551)&gt;0),$V551/365*($S551-CO551+1),$V551/365*(CP551-$R551+1))))),0)</f>
        <v>0</v>
      </c>
    </row>
    <row r="552" s="85" customFormat="1" ht="24" customHeight="1" outlineLevel="2" spans="1:95">
      <c r="A552" s="124"/>
      <c r="B552" s="125"/>
      <c r="C552" s="126"/>
      <c r="D552" s="124"/>
      <c r="E552" s="125"/>
      <c r="F552" s="125"/>
      <c r="G552" s="125"/>
      <c r="H552" s="127"/>
      <c r="I552" s="127"/>
      <c r="J552" s="127">
        <f t="shared" si="326"/>
        <v>0</v>
      </c>
      <c r="K552" s="127">
        <f>K551+1</f>
        <v>4</v>
      </c>
      <c r="L552" s="152"/>
      <c r="M552" s="153">
        <f>IFERROR(VLOOKUP($L552,'2-2 引出数据_合同数据仓库'!$B$2:$BP$10000,3,FALSE),0)</f>
        <v>0</v>
      </c>
      <c r="N552" s="127"/>
      <c r="O552" s="153">
        <f>IFERROR(VLOOKUP((LEFT(VLOOKUP($L552,'2-2 引出数据_合同数据仓库'!$B$2:$BP$10000,64,FALSE),15)&amp;(RIGHT(VLOOKUP($L552,'2-2 引出数据_合同数据仓库'!$B$2:$BP$10000,64,FALSE),4)+1)),'2-2 引出数据_合同数据仓库'!$B$2:$BP$10000,3,FALSE),0)</f>
        <v>0</v>
      </c>
      <c r="P552" s="127"/>
      <c r="Q552" s="127">
        <f>IFERROR(VLOOKUP($L552,'2-2 引出数据_合同数据仓库'!$B$2:$BP$10000,28,FALSE),0)</f>
        <v>0</v>
      </c>
      <c r="R552" s="127">
        <f>IFERROR(VLOOKUP($L552,'2-2 引出数据_合同数据仓库'!$B$2:$BP$10000,29,FALSE),0)</f>
        <v>0</v>
      </c>
      <c r="S552" s="127">
        <f>IFERROR(VLOOKUP($L552,'2-2 引出数据_合同数据仓库'!$B$2:$BP$10000,4,FALSE),0)</f>
        <v>0</v>
      </c>
      <c r="T552" s="127"/>
      <c r="U552" s="127">
        <f>IFERROR(VLOOKUP($L552,'2-2 引出数据_合同数据仓库'!$B$2:$BP$10000,15,FALSE),0)</f>
        <v>0</v>
      </c>
      <c r="V552" s="127">
        <f>U552/(S552-R552+1)*365</f>
        <v>0</v>
      </c>
      <c r="W552" s="127"/>
      <c r="X552" s="159">
        <v>45658</v>
      </c>
      <c r="Y552" s="159">
        <f>X552+30</f>
        <v>45688</v>
      </c>
      <c r="Z552" s="163">
        <f>IFERROR(IF(($R552-Y552)&gt;=0,0,IF(($S552-X552)&lt;0,0,IF(AND(($S552-Y552)&gt;0,(X552-$R552)&gt;0),$V552/365*(Y552-X552+1),IF(AND(($S552-Y552)&lt;=0,(X552-$R552)&gt;0),$V552/365*($S552-X552+1),$V552/365*(Y552-$R552+1))))),0)</f>
        <v>0</v>
      </c>
      <c r="AA552" s="159">
        <f>Y552+1</f>
        <v>45689</v>
      </c>
      <c r="AB552" s="159">
        <f>AA552+27</f>
        <v>45716</v>
      </c>
      <c r="AC552" s="163">
        <f>IFERROR(IF(($R552-AB552)&gt;=0,0,IF(($S552-AA552)&lt;0,0,IF(AND(($S552-AB552)&gt;0,(AA552-$R552)&gt;0),$V552/365*(AB552-AA552+1),IF(AND(($S552-AB552)&lt;=0,(AA552-$R552)&gt;0),$V552/365*($S552-AA552+1),$V552/365*(AB552-$R552+1))))),0)</f>
        <v>0</v>
      </c>
      <c r="AD552" s="159">
        <f>AB552+1</f>
        <v>45717</v>
      </c>
      <c r="AE552" s="159">
        <f>AD552+30</f>
        <v>45747</v>
      </c>
      <c r="AF552" s="163">
        <f>IFERROR(IF(($R552-AE552)&gt;=0,0,IF(($S552-AD552)&lt;0,0,IF(AND(($S552-AE552)&gt;0,(AD552-$R552)&gt;0),$V552/365*(AE552-AD552+1),IF(AND(($S552-AE552)&lt;=0,(AD552-$R552)&gt;0),$V552/365*($S552-AD552+1),$V552/365*(AE552-$R552+1))))),0)</f>
        <v>0</v>
      </c>
      <c r="AG552" s="159">
        <f>AE552+1</f>
        <v>45748</v>
      </c>
      <c r="AH552" s="159">
        <f>AG552+29</f>
        <v>45777</v>
      </c>
      <c r="AI552" s="163">
        <f>IFERROR(IF(($R552-AH552)&gt;=0,0,IF(($S552-AG552)&lt;0,0,IF(AND(($S552-AH552)&gt;0,(AG552-$R552)&gt;0),$V552/365*(AH552-AG552+1),IF(AND(($S552-AH552)&lt;=0,(AG552-$R552)&gt;0),$V552/365*($S552-AG552+1),$V552/365*(AH552-$R552+1))))),0)</f>
        <v>0</v>
      </c>
      <c r="AJ552" s="159">
        <f>AH552+1</f>
        <v>45778</v>
      </c>
      <c r="AK552" s="159">
        <f>AJ552+30</f>
        <v>45808</v>
      </c>
      <c r="AL552" s="163">
        <f>IFERROR(IF(($R552-AK552)&gt;=0,0,IF(($S552-AJ552)&lt;0,0,IF(AND(($S552-AK552)&gt;0,(AJ552-$R552)&gt;0),$V552/365*(AK552-AJ552+1),IF(AND(($S552-AK552)&lt;=0,(AJ552-$R552)&gt;0),$V552/365*($S552-AJ552+1),$V552/365*(AK552-$R552+1))))),0)</f>
        <v>0</v>
      </c>
      <c r="AM552" s="159">
        <f>AK552+1</f>
        <v>45809</v>
      </c>
      <c r="AN552" s="159">
        <f>AM552+29</f>
        <v>45838</v>
      </c>
      <c r="AO552" s="163">
        <f>IFERROR(IF(($R552-AN552)&gt;=0,0,IF(($S552-AM552)&lt;0,0,IF(AND(($S552-AN552)&gt;0,(AM552-$R552)&gt;0),$V552/365*(AN552-AM552+1),IF(AND(($S552-AN552)&lt;=0,(AM552-$R552)&gt;0),$V552/365*($S552-AM552+1),$V552/365*(AN552-$R552+1))))),0)</f>
        <v>0</v>
      </c>
      <c r="AP552" s="159">
        <f>AN552+1</f>
        <v>45839</v>
      </c>
      <c r="AQ552" s="159">
        <f>AP552+30</f>
        <v>45869</v>
      </c>
      <c r="AR552" s="163">
        <f>IFERROR(IF(($R552-AQ552)&gt;=0,0,IF(($S552-AP552)&lt;0,0,IF(AND(($S552-AQ552)&gt;0,(AP552-$R552)&gt;0),$V552/365*(AQ552-AP552+1),IF(AND(($S552-AQ552)&lt;=0,(AP552-$R552)&gt;0),$V552/365*($S552-AP552+1),$V552/365*(AQ552-$R552+1))))),0)</f>
        <v>0</v>
      </c>
      <c r="AS552" s="159">
        <f>AQ552+1</f>
        <v>45870</v>
      </c>
      <c r="AT552" s="159">
        <f>AS552+30</f>
        <v>45900</v>
      </c>
      <c r="AU552" s="163">
        <f>IFERROR(IF(($R552-AT552)&gt;=0,0,IF(($S552-AS552)&lt;0,0,IF(AND(($S552-AT552)&gt;0,(AS552-$R552)&gt;0),$V552/365*(AT552-AS552+1),IF(AND(($S552-AT552)&lt;=0,(AS552-$R552)&gt;0),$V552/365*($S552-AS552+1),$V552/365*(AT552-$R552+1))))),0)</f>
        <v>0</v>
      </c>
      <c r="AV552" s="159">
        <f>AT552+1</f>
        <v>45901</v>
      </c>
      <c r="AW552" s="159">
        <f>AV552+29</f>
        <v>45930</v>
      </c>
      <c r="AX552" s="163">
        <f>IFERROR(IF(($R552-AW552)&gt;=0,0,IF(($S552-AV552)&lt;0,0,IF(AND(($S552-AW552)&gt;0,(AV552-$R552)&gt;0),$V552/365*(AW552-AV552+1),IF(AND(($S552-AW552)&lt;=0,(AV552-$R552)&gt;0),$V552/365*($S552-AV552+1),$V552/365*(AW552-$R552+1))))),0)</f>
        <v>0</v>
      </c>
      <c r="AY552" s="159">
        <f>AW552+1</f>
        <v>45931</v>
      </c>
      <c r="AZ552" s="159">
        <f>AY552+30</f>
        <v>45961</v>
      </c>
      <c r="BA552" s="163">
        <f>IFERROR(IF(($R552-AZ552)&gt;=0,0,IF(($S552-AY552)&lt;0,0,IF(AND(($S552-AZ552)&gt;0,(AY552-$R552)&gt;0),$V552/365*(AZ552-AY552+1),IF(AND(($S552-AZ552)&lt;=0,(AY552-$R552)&gt;0),$V552/365*($S552-AY552+1),$V552/365*(AZ552-$R552+1))))),0)</f>
        <v>0</v>
      </c>
      <c r="BB552" s="159">
        <f>AZ552+1</f>
        <v>45962</v>
      </c>
      <c r="BC552" s="159">
        <f>BB552+29</f>
        <v>45991</v>
      </c>
      <c r="BD552" s="163">
        <f>IFERROR(IF(($R552-BC552)&gt;=0,0,IF(($S552-BB552)&lt;0,0,IF(AND(($S552-BC552)&gt;0,(BB552-$R552)&gt;0),$V552/365*(BC552-BB552+1),IF(AND(($S552-BC552)&lt;=0,(BB552-$R552)&gt;0),$V552/365*($S552-BB552+1),$V552/365*(BC552-$R552+1))))),0)</f>
        <v>0</v>
      </c>
      <c r="BE552" s="159">
        <f>BC552+1</f>
        <v>45992</v>
      </c>
      <c r="BF552" s="159">
        <f>BE552+30</f>
        <v>46022</v>
      </c>
      <c r="BG552" s="163">
        <f>IFERROR(IF(($R552-BF552)&gt;=0,0,IF(($S552-BE552)&lt;0,0,IF(AND(($S552-BF552)&gt;0,(BE552-$R552)&gt;0),$V552/365*(BF552-BE552+1),IF(AND(($S552-BF552)&lt;=0,(BE552-$R552)&gt;0),$V552/365*($S552-BE552+1),$V552/365*(BF552-$R552+1))))),0)</f>
        <v>0</v>
      </c>
      <c r="BH552" s="159">
        <v>46023</v>
      </c>
      <c r="BI552" s="159">
        <f>BH552+30</f>
        <v>46053</v>
      </c>
      <c r="BJ552" s="163">
        <f>IFERROR(IF(($R552-BI552)&gt;=0,0,IF(($S552-BH552)&lt;0,0,IF(AND(($S552-BI552)&gt;0,(BH552-$R552)&gt;0),$V552/365*(BI552-BH552+1),IF(AND(($S552-BI552)&lt;=0,(BH552-$R552)&gt;0),$V552/365*($S552-BH552+1),$V552/365*(BI552-$R552+1))))),0)</f>
        <v>0</v>
      </c>
      <c r="BK552" s="159">
        <f>BI552+1</f>
        <v>46054</v>
      </c>
      <c r="BL552" s="159">
        <f>BK552+27</f>
        <v>46081</v>
      </c>
      <c r="BM552" s="163">
        <f>IFERROR(IF(($R552-BL552)&gt;=0,0,IF(($S552-BK552)&lt;0,0,IF(AND(($S552-BL552)&gt;0,(BK552-$R552)&gt;0),$V552/365*(BL552-BK552+1),IF(AND(($S552-BL552)&lt;=0,(BK552-$R552)&gt;0),$V552/365*($S552-BK552+1),$V552/365*(BL552-$R552+1))))),0)</f>
        <v>0</v>
      </c>
      <c r="BN552" s="159">
        <f>BL552+1</f>
        <v>46082</v>
      </c>
      <c r="BO552" s="159">
        <f>BN552+30</f>
        <v>46112</v>
      </c>
      <c r="BP552" s="163">
        <f>IFERROR(IF(($R552-BO552)&gt;=0,0,IF(($S552-BN552)&lt;0,0,IF(AND(($S552-BO552)&gt;0,(BN552-$R552)&gt;0),$V552/365*(BO552-BN552+1),IF(AND(($S552-BO552)&lt;=0,(BN552-$R552)&gt;0),$V552/365*($S552-BN552+1),$V552/365*(BO552-$R552+1))))),0)</f>
        <v>0</v>
      </c>
      <c r="BQ552" s="159">
        <f>BO552+1</f>
        <v>46113</v>
      </c>
      <c r="BR552" s="159">
        <f>BQ552+29</f>
        <v>46142</v>
      </c>
      <c r="BS552" s="163">
        <f>IFERROR(IF(($R552-BR552)&gt;=0,0,IF(($S552-BQ552)&lt;0,0,IF(AND(($S552-BR552)&gt;0,(BQ552-$R552)&gt;0),$V552/365*(BR552-BQ552+1),IF(AND(($S552-BR552)&lt;=0,(BQ552-$R552)&gt;0),$V552/365*($S552-BQ552+1),$V552/365*(BR552-$R552+1))))),0)</f>
        <v>0</v>
      </c>
      <c r="BT552" s="159">
        <f>BR552+1</f>
        <v>46143</v>
      </c>
      <c r="BU552" s="159">
        <f>BT552+30</f>
        <v>46173</v>
      </c>
      <c r="BV552" s="163">
        <f>IFERROR(IF(($R552-BU552)&gt;=0,0,IF(($S552-BT552)&lt;0,0,IF(AND(($S552-BU552)&gt;0,(BT552-$R552)&gt;0),$V552/365*(BU552-BT552+1),IF(AND(($S552-BU552)&lt;=0,(BT552-$R552)&gt;0),$V552/365*($S552-BT552+1),$V552/365*(BU552-$R552+1))))),0)</f>
        <v>0</v>
      </c>
      <c r="BW552" s="159">
        <f>BU552+1</f>
        <v>46174</v>
      </c>
      <c r="BX552" s="159">
        <f>BW552+29</f>
        <v>46203</v>
      </c>
      <c r="BY552" s="163">
        <f>IFERROR(IF(($R552-BX552)&gt;=0,0,IF(($S552-BW552)&lt;0,0,IF(AND(($S552-BX552)&gt;0,(BW552-$R552)&gt;0),$V552/365*(BX552-BW552+1),IF(AND(($S552-BX552)&lt;=0,(BW552-$R552)&gt;0),$V552/365*($S552-BW552+1),$V552/365*(BX552-$R552+1))))),0)</f>
        <v>0</v>
      </c>
      <c r="BZ552" s="159">
        <f>BX552+1</f>
        <v>46204</v>
      </c>
      <c r="CA552" s="159">
        <f>BZ552+30</f>
        <v>46234</v>
      </c>
      <c r="CB552" s="163">
        <f>IFERROR(IF(($R552-CA552)&gt;=0,0,IF(($S552-BZ552)&lt;0,0,IF(AND(($S552-CA552)&gt;0,(BZ552-$R552)&gt;0),$V552/365*(CA552-BZ552+1),IF(AND(($S552-CA552)&lt;=0,(BZ552-$R552)&gt;0),$V552/365*($S552-BZ552+1),$V552/365*(CA552-$R552+1))))),0)</f>
        <v>0</v>
      </c>
      <c r="CC552" s="159">
        <f>CA552+1</f>
        <v>46235</v>
      </c>
      <c r="CD552" s="159">
        <f>CC552+30</f>
        <v>46265</v>
      </c>
      <c r="CE552" s="163">
        <f>IFERROR(IF(($R552-CD552)&gt;=0,0,IF(($S552-CC552)&lt;0,0,IF(AND(($S552-CD552)&gt;0,(CC552-$R552)&gt;0),$V552/365*(CD552-CC552+1),IF(AND(($S552-CD552)&lt;=0,(CC552-$R552)&gt;0),$V552/365*($S552-CC552+1),$V552/365*(CD552-$R552+1))))),0)</f>
        <v>0</v>
      </c>
      <c r="CF552" s="159">
        <f>CD552+1</f>
        <v>46266</v>
      </c>
      <c r="CG552" s="159">
        <f>CF552+29</f>
        <v>46295</v>
      </c>
      <c r="CH552" s="163">
        <f>IFERROR(IF(($R552-CG552)&gt;=0,0,IF(($S552-CF552)&lt;0,0,IF(AND(($S552-CG552)&gt;0,(CF552-$R552)&gt;0),$V552/365*(CG552-CF552+1),IF(AND(($S552-CG552)&lt;=0,(CF552-$R552)&gt;0),$V552/365*($S552-CF552+1),$V552/365*(CG552-$R552+1))))),0)</f>
        <v>0</v>
      </c>
      <c r="CI552" s="159">
        <f>CG552+1</f>
        <v>46296</v>
      </c>
      <c r="CJ552" s="159">
        <f>CI552+30</f>
        <v>46326</v>
      </c>
      <c r="CK552" s="163">
        <f>IFERROR(IF(($R552-CJ552)&gt;=0,0,IF(($S552-CI552)&lt;0,0,IF(AND(($S552-CJ552)&gt;0,(CI552-$R552)&gt;0),$V552/365*(CJ552-CI552+1),IF(AND(($S552-CJ552)&lt;=0,(CI552-$R552)&gt;0),$V552/365*($S552-CI552+1),$V552/365*(CJ552-$R552+1))))),0)</f>
        <v>0</v>
      </c>
      <c r="CL552" s="159">
        <f>CJ552+1</f>
        <v>46327</v>
      </c>
      <c r="CM552" s="159">
        <f>CL552+29</f>
        <v>46356</v>
      </c>
      <c r="CN552" s="163">
        <f>IFERROR(IF(($R552-CM552)&gt;=0,0,IF(($S552-CL552)&lt;0,0,IF(AND(($S552-CM552)&gt;0,(CL552-$R552)&gt;0),$V552/365*(CM552-CL552+1),IF(AND(($S552-CM552)&lt;=0,(CL552-$R552)&gt;0),$V552/365*($S552-CL552+1),$V552/365*(CM552-$R552+1))))),0)</f>
        <v>0</v>
      </c>
      <c r="CO552" s="159">
        <f>CM552+1</f>
        <v>46357</v>
      </c>
      <c r="CP552" s="159">
        <f>CO552+30</f>
        <v>46387</v>
      </c>
      <c r="CQ552" s="163">
        <f>IFERROR(IF(($R552-CP552)&gt;=0,0,IF(($S552-CO552)&lt;0,0,IF(AND(($S552-CP552)&gt;0,(CO552-$R552)&gt;0),$V552/365*(CP552-CO552+1),IF(AND(($S552-CP552)&lt;=0,(CO552-$R552)&gt;0),$V552/365*($S552-CO552+1),$V552/365*(CP552-$R552+1))))),0)</f>
        <v>0</v>
      </c>
    </row>
    <row r="553" s="85" customFormat="1" ht="24" customHeight="1" outlineLevel="4" spans="1:95">
      <c r="A553" s="128" t="s">
        <v>2815</v>
      </c>
      <c r="B553" s="129"/>
      <c r="C553" s="129"/>
      <c r="D553" s="129"/>
      <c r="E553" s="129"/>
      <c r="F553" s="129"/>
      <c r="G553" s="130"/>
      <c r="H553" s="131"/>
      <c r="I553" s="131"/>
      <c r="J553" s="131"/>
      <c r="K553" s="131"/>
      <c r="L553" s="154"/>
      <c r="M553" s="154"/>
      <c r="N553" s="154"/>
      <c r="O553" s="154"/>
      <c r="P553" s="131"/>
      <c r="Q553" s="131"/>
      <c r="R553" s="131"/>
      <c r="S553" s="131"/>
      <c r="T553" s="131"/>
      <c r="U553" s="131"/>
      <c r="V553" s="131"/>
      <c r="W553" s="131"/>
      <c r="X553" s="131"/>
      <c r="Y553" s="131"/>
      <c r="Z553" s="131"/>
      <c r="AA553" s="131"/>
      <c r="AB553" s="131"/>
      <c r="AC553" s="131"/>
      <c r="AD553" s="131"/>
      <c r="AE553" s="131"/>
      <c r="AF553" s="131"/>
      <c r="AG553" s="131"/>
      <c r="AH553" s="131"/>
      <c r="AI553" s="131"/>
      <c r="AJ553" s="131"/>
      <c r="AK553" s="131"/>
      <c r="AL553" s="131"/>
      <c r="AM553" s="131"/>
      <c r="AN553" s="131"/>
      <c r="AO553" s="131"/>
      <c r="AP553" s="131"/>
      <c r="AQ553" s="131"/>
      <c r="AR553" s="131"/>
      <c r="AS553" s="131"/>
      <c r="AT553" s="131"/>
      <c r="AU553" s="131"/>
      <c r="AV553" s="131"/>
      <c r="AW553" s="131"/>
      <c r="AX553" s="131"/>
      <c r="AY553" s="131"/>
      <c r="AZ553" s="131"/>
      <c r="BA553" s="131"/>
      <c r="BB553" s="131"/>
      <c r="BC553" s="131"/>
      <c r="BD553" s="131"/>
      <c r="BE553" s="131"/>
      <c r="BF553" s="131"/>
      <c r="BG553" s="131"/>
      <c r="BH553" s="131"/>
      <c r="BI553" s="131"/>
      <c r="BJ553" s="131"/>
      <c r="BK553" s="131"/>
      <c r="BL553" s="131"/>
      <c r="BM553" s="131"/>
      <c r="BN553" s="131"/>
      <c r="BO553" s="131"/>
      <c r="BP553" s="131"/>
      <c r="BQ553" s="131"/>
      <c r="BR553" s="131"/>
      <c r="BS553" s="131"/>
      <c r="BT553" s="131"/>
      <c r="BU553" s="131"/>
      <c r="BV553" s="131"/>
      <c r="BW553" s="131"/>
      <c r="BX553" s="131"/>
      <c r="BY553" s="131"/>
      <c r="BZ553" s="131"/>
      <c r="CA553" s="131"/>
      <c r="CB553" s="131"/>
      <c r="CC553" s="131"/>
      <c r="CD553" s="131"/>
      <c r="CE553" s="131"/>
      <c r="CF553" s="131"/>
      <c r="CG553" s="131"/>
      <c r="CH553" s="131"/>
      <c r="CI553" s="131"/>
      <c r="CJ553" s="131"/>
      <c r="CK553" s="131"/>
      <c r="CL553" s="131"/>
      <c r="CM553" s="131"/>
      <c r="CN553" s="131"/>
      <c r="CO553" s="131"/>
      <c r="CP553" s="131"/>
      <c r="CQ553" s="131"/>
    </row>
    <row r="554" ht="24" customHeight="1" outlineLevel="1" spans="1:95">
      <c r="A554" s="22"/>
      <c r="B554" s="114" t="s">
        <v>793</v>
      </c>
      <c r="C554" s="115" t="s">
        <v>2191</v>
      </c>
      <c r="D554" s="22" t="s">
        <v>2192</v>
      </c>
      <c r="E554" s="114"/>
      <c r="F554" s="114"/>
      <c r="G554" s="114"/>
      <c r="H554" s="116">
        <f>X554+AA554+AD554+AG554+AJ554+AM554+AP554+AS554+AV554+AY554+BB554+BE554</f>
        <v>0</v>
      </c>
      <c r="I554" s="116">
        <f>Y554+AB554+AE554+AH554+AK554+AN554+AQ554+AT554+AW554+AZ554+BC554+BF554</f>
        <v>-17406.5771232877</v>
      </c>
      <c r="J554" s="116">
        <f t="shared" ref="J554:J562" si="351">Z554+AC554+AF554+AI554+AL554+AO554+AR554+AU554+AX554+BA554+BD554+BG554</f>
        <v>17406.5771232877</v>
      </c>
      <c r="K554" s="116"/>
      <c r="L554" s="149"/>
      <c r="M554" s="149"/>
      <c r="N554" s="149"/>
      <c r="O554" s="149"/>
      <c r="P554" s="116"/>
      <c r="Q554" s="116"/>
      <c r="R554" s="116"/>
      <c r="S554" s="116"/>
      <c r="T554" s="116"/>
      <c r="U554" s="116"/>
      <c r="V554" s="116"/>
      <c r="W554" s="116"/>
      <c r="X554" s="116">
        <f>VLOOKUP($C554,'1 预算编制表单'!$C:$BJ,27,FALSE)</f>
        <v>0</v>
      </c>
      <c r="Y554" s="116">
        <f>X554-Z554</f>
        <v>-1842.16438356164</v>
      </c>
      <c r="Z554" s="116">
        <f>SUM(Z555:Z563)</f>
        <v>1842.16438356164</v>
      </c>
      <c r="AA554" s="116">
        <f>VLOOKUP($C554,'1 预算编制表单'!$C:$BJ,30,FALSE)</f>
        <v>0</v>
      </c>
      <c r="AB554" s="116">
        <f>AA554-AC554</f>
        <v>-1663.8904109589</v>
      </c>
      <c r="AC554" s="116">
        <f>SUM(AC555:AC563)</f>
        <v>1663.8904109589</v>
      </c>
      <c r="AD554" s="116">
        <f>VLOOKUP($C554,'1 预算编制表单'!$C:$BJ,33,FALSE)</f>
        <v>0</v>
      </c>
      <c r="AE554" s="116">
        <f>AD554-AF554</f>
        <v>-1842.16438356164</v>
      </c>
      <c r="AF554" s="116">
        <f>SUM(AF555:AF563)</f>
        <v>1842.16438356164</v>
      </c>
      <c r="AG554" s="116">
        <f>VLOOKUP($C554,'1 预算编制表单'!$C:$BJ,36,FALSE)</f>
        <v>0</v>
      </c>
      <c r="AH554" s="116">
        <f>AG554-AI554</f>
        <v>-1672.19178082192</v>
      </c>
      <c r="AI554" s="116">
        <f>SUM(AI555:AI563)</f>
        <v>1672.19178082192</v>
      </c>
      <c r="AJ554" s="116">
        <f>VLOOKUP($C554,'1 预算编制表单'!$C:$BJ,39,FALSE)</f>
        <v>0</v>
      </c>
      <c r="AK554" s="116">
        <f>AJ554-AL554</f>
        <v>-1727.93150684932</v>
      </c>
      <c r="AL554" s="116">
        <f>SUM(AL555:AL563)</f>
        <v>1727.93150684932</v>
      </c>
      <c r="AM554" s="116">
        <f>VLOOKUP($C554,'1 预算编制表单'!$C:$BJ,42,FALSE)</f>
        <v>0</v>
      </c>
      <c r="AN554" s="116">
        <f>AM554-AO554</f>
        <v>-1672.19178082192</v>
      </c>
      <c r="AO554" s="116">
        <f>SUM(AO555:AO563)</f>
        <v>1672.19178082192</v>
      </c>
      <c r="AP554" s="116">
        <f>VLOOKUP($C554,'1 预算编制表单'!$C:$BJ,45,FALSE)</f>
        <v>0</v>
      </c>
      <c r="AQ554" s="116">
        <f>AP554-AR554</f>
        <v>0</v>
      </c>
      <c r="AR554" s="116">
        <f>SUM(AR555:AR563)</f>
        <v>0</v>
      </c>
      <c r="AS554" s="116">
        <f>VLOOKUP($C554,'1 预算编制表单'!$C:$BJ,48,FALSE)</f>
        <v>0</v>
      </c>
      <c r="AT554" s="116">
        <f>AS554-AU554</f>
        <v>-1415.47273972603</v>
      </c>
      <c r="AU554" s="116">
        <f>SUM(AU555:AU563)</f>
        <v>1415.47273972603</v>
      </c>
      <c r="AV554" s="116">
        <f>VLOOKUP($C554,'1 预算编制表单'!$C:$BJ,51,FALSE)</f>
        <v>0</v>
      </c>
      <c r="AW554" s="116">
        <f>AV554-AX554</f>
        <v>-1369.81232876712</v>
      </c>
      <c r="AX554" s="116">
        <f>SUM(AX555:AX563)</f>
        <v>1369.81232876712</v>
      </c>
      <c r="AY554" s="116">
        <f>VLOOKUP($C554,'1 预算编制表单'!$C:$BJ,54,FALSE)</f>
        <v>0</v>
      </c>
      <c r="AZ554" s="116">
        <f>AY554-BA554</f>
        <v>-1415.47273972603</v>
      </c>
      <c r="BA554" s="116">
        <f>SUM(BA555:BA563)</f>
        <v>1415.47273972603</v>
      </c>
      <c r="BB554" s="116">
        <f>VLOOKUP($C554,'1 预算编制表单'!$C:$BJ,57,FALSE)</f>
        <v>0</v>
      </c>
      <c r="BC554" s="116">
        <f>BB554-BD554</f>
        <v>-1369.81232876712</v>
      </c>
      <c r="BD554" s="116">
        <f>SUM(BD555:BD563)</f>
        <v>1369.81232876712</v>
      </c>
      <c r="BE554" s="116">
        <f>VLOOKUP($C554,'1 预算编制表单'!$C:$BJ,60,FALSE)</f>
        <v>0</v>
      </c>
      <c r="BF554" s="116">
        <f>BE554-BG554</f>
        <v>-1415.47273972603</v>
      </c>
      <c r="BG554" s="116">
        <f>SUM(BG555:BG563)</f>
        <v>1415.47273972603</v>
      </c>
      <c r="BH554" s="116">
        <f>VLOOKUP($C554,'1 预算编制表单'!$C:$BJ,27,FALSE)</f>
        <v>0</v>
      </c>
      <c r="BI554" s="116">
        <f>BH554-BJ554</f>
        <v>-1415.47273972603</v>
      </c>
      <c r="BJ554" s="116">
        <f>SUM(BJ555:BJ563)</f>
        <v>1415.47273972603</v>
      </c>
      <c r="BK554" s="116">
        <f>VLOOKUP($C554,'1 预算编制表单'!$C:$BJ,30,FALSE)</f>
        <v>0</v>
      </c>
      <c r="BL554" s="116">
        <f>BK554-BM554</f>
        <v>-1278.49150684932</v>
      </c>
      <c r="BM554" s="116">
        <f>SUM(BM555:BM563)</f>
        <v>1278.49150684932</v>
      </c>
      <c r="BN554" s="116">
        <f>VLOOKUP($C554,'1 预算编制表单'!$C:$BJ,33,FALSE)</f>
        <v>0</v>
      </c>
      <c r="BO554" s="116">
        <f>BN554-BP554</f>
        <v>-1415.47273972603</v>
      </c>
      <c r="BP554" s="116">
        <f>SUM(BP555:BP563)</f>
        <v>1415.47273972603</v>
      </c>
      <c r="BQ554" s="116">
        <f>VLOOKUP($C554,'1 预算编制表单'!$C:$BJ,36,FALSE)</f>
        <v>0</v>
      </c>
      <c r="BR554" s="116">
        <f>BQ554-BS554</f>
        <v>-1369.81232876712</v>
      </c>
      <c r="BS554" s="116">
        <f>SUM(BS555:BS563)</f>
        <v>1369.81232876712</v>
      </c>
      <c r="BT554" s="116">
        <f>VLOOKUP($C554,'1 预算编制表单'!$C:$BJ,39,FALSE)</f>
        <v>0</v>
      </c>
      <c r="BU554" s="116">
        <f>BT554-BV554</f>
        <v>-1415.47273972603</v>
      </c>
      <c r="BV554" s="116">
        <f>SUM(BV555:BV563)</f>
        <v>1415.47273972603</v>
      </c>
      <c r="BW554" s="116">
        <f>VLOOKUP($C554,'1 预算编制表单'!$C:$BJ,42,FALSE)</f>
        <v>0</v>
      </c>
      <c r="BX554" s="116">
        <f>BW554-BY554</f>
        <v>-1369.81232876712</v>
      </c>
      <c r="BY554" s="116">
        <f>SUM(BY555:BY563)</f>
        <v>1369.81232876712</v>
      </c>
      <c r="BZ554" s="116">
        <f>VLOOKUP($C554,'1 预算编制表单'!$C:$BJ,45,FALSE)</f>
        <v>0</v>
      </c>
      <c r="CA554" s="116">
        <f>BZ554-CB554</f>
        <v>-1415.47273972603</v>
      </c>
      <c r="CB554" s="116">
        <f>SUM(CB555:CB563)</f>
        <v>1415.47273972603</v>
      </c>
      <c r="CC554" s="116">
        <f>VLOOKUP($C554,'1 预算编制表单'!$C:$BJ,48,FALSE)</f>
        <v>0</v>
      </c>
      <c r="CD554" s="116">
        <f>CC554-CE554</f>
        <v>0</v>
      </c>
      <c r="CE554" s="116">
        <f>SUM(CE555:CE563)</f>
        <v>0</v>
      </c>
      <c r="CF554" s="116">
        <f>VLOOKUP($C554,'1 预算编制表单'!$C:$BJ,51,FALSE)</f>
        <v>0</v>
      </c>
      <c r="CG554" s="116">
        <f>CF554-CH554</f>
        <v>0</v>
      </c>
      <c r="CH554" s="116">
        <f>SUM(CH555:CH563)</f>
        <v>0</v>
      </c>
      <c r="CI554" s="116">
        <f>VLOOKUP($C554,'1 预算编制表单'!$C:$BJ,54,FALSE)</f>
        <v>0</v>
      </c>
      <c r="CJ554" s="116">
        <f>CI554-CK554</f>
        <v>0</v>
      </c>
      <c r="CK554" s="116">
        <f>SUM(CK555:CK563)</f>
        <v>0</v>
      </c>
      <c r="CL554" s="116">
        <f>VLOOKUP($C554,'1 预算编制表单'!$C:$BJ,57,FALSE)</f>
        <v>0</v>
      </c>
      <c r="CM554" s="116">
        <f>CL554-CN554</f>
        <v>0</v>
      </c>
      <c r="CN554" s="116">
        <f>SUM(CN555:CN563)</f>
        <v>0</v>
      </c>
      <c r="CO554" s="116">
        <f>VLOOKUP($C554,'1 预算编制表单'!$C:$BJ,60,FALSE)</f>
        <v>0</v>
      </c>
      <c r="CP554" s="116">
        <f>CO554-CQ554</f>
        <v>0</v>
      </c>
      <c r="CQ554" s="116">
        <f>SUM(CQ555:CQ563)</f>
        <v>0</v>
      </c>
    </row>
    <row r="555" s="85" customFormat="1" ht="24" customHeight="1" outlineLevel="2" spans="1:95">
      <c r="A555" s="124"/>
      <c r="B555" s="125"/>
      <c r="C555" s="126"/>
      <c r="D555" s="124"/>
      <c r="E555" s="125"/>
      <c r="F555" s="125"/>
      <c r="G555" s="125"/>
      <c r="H555" s="127"/>
      <c r="I555" s="127"/>
      <c r="J555" s="127">
        <f t="shared" si="351"/>
        <v>331.643835616438</v>
      </c>
      <c r="K555" s="127">
        <v>1</v>
      </c>
      <c r="L555" s="152" t="s">
        <v>2883</v>
      </c>
      <c r="M555" s="153" t="str">
        <f>IFERROR(VLOOKUP($L555,'2-2 引出数据_合同数据仓库'!$B$2:$BP$10000,3,FALSE),0)</f>
        <v>关于粤东一管理中心深圳金地中心项目低区L6电梯编码器更换服务合同</v>
      </c>
      <c r="N555" s="127"/>
      <c r="O555" s="153">
        <f>IFERROR(VLOOKUP((LEFT(VLOOKUP($L555,'2-2 引出数据_合同数据仓库'!$B$2:$BP$10000,64,FALSE),15)&amp;(RIGHT(VLOOKUP($L555,'2-2 引出数据_合同数据仓库'!$B$2:$BP$10000,64,FALSE),4)+1)),'2-2 引出数据_合同数据仓库'!$B$2:$BP$10000,3,FALSE),0)</f>
        <v>0</v>
      </c>
      <c r="P555" s="127"/>
      <c r="Q555" s="127" t="str">
        <f>IFERROR(VLOOKUP($L555,'2-2 引出数据_合同数据仓库'!$B$2:$BP$10000,28,FALSE),0)</f>
        <v>2024-03-15</v>
      </c>
      <c r="R555" s="127" t="str">
        <f>IFERROR(VLOOKUP($L555,'2-2 引出数据_合同数据仓库'!$B$2:$BP$10000,29,FALSE),0)</f>
        <v>2024-04-01</v>
      </c>
      <c r="S555" s="127" t="str">
        <f>IFERROR(VLOOKUP($L555,'2-2 引出数据_合同数据仓库'!$B$2:$BP$10000,4,FALSE),0)</f>
        <v>2025-03-31</v>
      </c>
      <c r="T555" s="127"/>
      <c r="U555" s="127">
        <f>IFERROR(VLOOKUP($L555,'2-2 引出数据_合同数据仓库'!$B$2:$BP$10000,15,FALSE),0)</f>
        <v>1345</v>
      </c>
      <c r="V555" s="127">
        <f t="shared" ref="V555:V562" si="352">U555/(S555-R555+1)*365</f>
        <v>1345</v>
      </c>
      <c r="W555" s="127"/>
      <c r="X555" s="159">
        <v>45658</v>
      </c>
      <c r="Y555" s="159">
        <f t="shared" ref="Y555:Y562" si="353">X555+30</f>
        <v>45688</v>
      </c>
      <c r="Z555" s="163">
        <f t="shared" ref="Z555:Z562" si="354">IFERROR(IF(($R555-Y555)&gt;=0,0,IF(($S555-X555)&lt;0,0,IF(AND(($S555-Y555)&gt;0,(X555-$R555)&gt;0),$V555/365*(Y555-X555+1),IF(AND(($S555-Y555)&lt;=0,(X555-$R555)&gt;0),$V555/365*($S555-X555+1),$V555/365*(Y555-$R555+1))))),0)</f>
        <v>114.232876712329</v>
      </c>
      <c r="AA555" s="159">
        <f t="shared" ref="AA555:AA562" si="355">Y555+1</f>
        <v>45689</v>
      </c>
      <c r="AB555" s="159">
        <f t="shared" ref="AB555:AB562" si="356">AA555+27</f>
        <v>45716</v>
      </c>
      <c r="AC555" s="163">
        <f t="shared" ref="AC555:AC562" si="357">IFERROR(IF(($R555-AB555)&gt;=0,0,IF(($S555-AA555)&lt;0,0,IF(AND(($S555-AB555)&gt;0,(AA555-$R555)&gt;0),$V555/365*(AB555-AA555+1),IF(AND(($S555-AB555)&lt;=0,(AA555-$R555)&gt;0),$V555/365*($S555-AA555+1),$V555/365*(AB555-$R555+1))))),0)</f>
        <v>103.178082191781</v>
      </c>
      <c r="AD555" s="159">
        <f t="shared" ref="AD555:AD562" si="358">AB555+1</f>
        <v>45717</v>
      </c>
      <c r="AE555" s="159">
        <f t="shared" ref="AE555:AE562" si="359">AD555+30</f>
        <v>45747</v>
      </c>
      <c r="AF555" s="163">
        <f t="shared" ref="AF555:AF562" si="360">IFERROR(IF(($R555-AE555)&gt;=0,0,IF(($S555-AD555)&lt;0,0,IF(AND(($S555-AE555)&gt;0,(AD555-$R555)&gt;0),$V555/365*(AE555-AD555+1),IF(AND(($S555-AE555)&lt;=0,(AD555-$R555)&gt;0),$V555/365*($S555-AD555+1),$V555/365*(AE555-$R555+1))))),0)</f>
        <v>114.232876712329</v>
      </c>
      <c r="AG555" s="159">
        <f t="shared" ref="AG555:AG562" si="361">AE555+1</f>
        <v>45748</v>
      </c>
      <c r="AH555" s="159">
        <f t="shared" ref="AH555:AH562" si="362">AG555+29</f>
        <v>45777</v>
      </c>
      <c r="AI555" s="163">
        <f t="shared" ref="AI555:AI562" si="363">IFERROR(IF(($R555-AH555)&gt;=0,0,IF(($S555-AG555)&lt;0,0,IF(AND(($S555-AH555)&gt;0,(AG555-$R555)&gt;0),$V555/365*(AH555-AG555+1),IF(AND(($S555-AH555)&lt;=0,(AG555-$R555)&gt;0),$V555/365*($S555-AG555+1),$V555/365*(AH555-$R555+1))))),0)</f>
        <v>0</v>
      </c>
      <c r="AJ555" s="159">
        <f t="shared" ref="AJ555:AJ562" si="364">AH555+1</f>
        <v>45778</v>
      </c>
      <c r="AK555" s="159">
        <f t="shared" ref="AK555:AK562" si="365">AJ555+30</f>
        <v>45808</v>
      </c>
      <c r="AL555" s="163">
        <f t="shared" ref="AL555:AL562" si="366">IFERROR(IF(($R555-AK555)&gt;=0,0,IF(($S555-AJ555)&lt;0,0,IF(AND(($S555-AK555)&gt;0,(AJ555-$R555)&gt;0),$V555/365*(AK555-AJ555+1),IF(AND(($S555-AK555)&lt;=0,(AJ555-$R555)&gt;0),$V555/365*($S555-AJ555+1),$V555/365*(AK555-$R555+1))))),0)</f>
        <v>0</v>
      </c>
      <c r="AM555" s="159">
        <f t="shared" ref="AM555:AM562" si="367">AK555+1</f>
        <v>45809</v>
      </c>
      <c r="AN555" s="159">
        <f t="shared" ref="AN555:AN562" si="368">AM555+29</f>
        <v>45838</v>
      </c>
      <c r="AO555" s="163">
        <f t="shared" ref="AO555:AO562" si="369">IFERROR(IF(($R555-AN555)&gt;=0,0,IF(($S555-AM555)&lt;0,0,IF(AND(($S555-AN555)&gt;0,(AM555-$R555)&gt;0),$V555/365*(AN555-AM555+1),IF(AND(($S555-AN555)&lt;=0,(AM555-$R555)&gt;0),$V555/365*($S555-AM555+1),$V555/365*(AN555-$R555+1))))),0)</f>
        <v>0</v>
      </c>
      <c r="AP555" s="159">
        <f t="shared" ref="AP555:AP562" si="370">AN555+1</f>
        <v>45839</v>
      </c>
      <c r="AQ555" s="159">
        <f t="shared" ref="AQ555:AQ562" si="371">AP555+30</f>
        <v>45869</v>
      </c>
      <c r="AR555" s="163">
        <f t="shared" ref="AR555:AR562" si="372">IFERROR(IF(($R555-AQ555)&gt;=0,0,IF(($S555-AP555)&lt;0,0,IF(AND(($S555-AQ555)&gt;0,(AP555-$R555)&gt;0),$V555/365*(AQ555-AP555+1),IF(AND(($S555-AQ555)&lt;=0,(AP555-$R555)&gt;0),$V555/365*($S555-AP555+1),$V555/365*(AQ555-$R555+1))))),0)</f>
        <v>0</v>
      </c>
      <c r="AS555" s="159">
        <f t="shared" ref="AS555:AS562" si="373">AQ555+1</f>
        <v>45870</v>
      </c>
      <c r="AT555" s="159">
        <f t="shared" ref="AT555:AT562" si="374">AS555+30</f>
        <v>45900</v>
      </c>
      <c r="AU555" s="163">
        <f t="shared" ref="AU555:AU562" si="375">IFERROR(IF(($R555-AT555)&gt;=0,0,IF(($S555-AS555)&lt;0,0,IF(AND(($S555-AT555)&gt;0,(AS555-$R555)&gt;0),$V555/365*(AT555-AS555+1),IF(AND(($S555-AT555)&lt;=0,(AS555-$R555)&gt;0),$V555/365*($S555-AS555+1),$V555/365*(AT555-$R555+1))))),0)</f>
        <v>0</v>
      </c>
      <c r="AV555" s="159">
        <f t="shared" ref="AV555:AV562" si="376">AT555+1</f>
        <v>45901</v>
      </c>
      <c r="AW555" s="159">
        <f t="shared" ref="AW555:AW562" si="377">AV555+29</f>
        <v>45930</v>
      </c>
      <c r="AX555" s="163">
        <f t="shared" ref="AX555:AX562" si="378">IFERROR(IF(($R555-AW555)&gt;=0,0,IF(($S555-AV555)&lt;0,0,IF(AND(($S555-AW555)&gt;0,(AV555-$R555)&gt;0),$V555/365*(AW555-AV555+1),IF(AND(($S555-AW555)&lt;=0,(AV555-$R555)&gt;0),$V555/365*($S555-AV555+1),$V555/365*(AW555-$R555+1))))),0)</f>
        <v>0</v>
      </c>
      <c r="AY555" s="159">
        <f t="shared" ref="AY555:AY562" si="379">AW555+1</f>
        <v>45931</v>
      </c>
      <c r="AZ555" s="159">
        <f t="shared" ref="AZ555:AZ562" si="380">AY555+30</f>
        <v>45961</v>
      </c>
      <c r="BA555" s="163">
        <f t="shared" ref="BA555:BA562" si="381">IFERROR(IF(($R555-AZ555)&gt;=0,0,IF(($S555-AY555)&lt;0,0,IF(AND(($S555-AZ555)&gt;0,(AY555-$R555)&gt;0),$V555/365*(AZ555-AY555+1),IF(AND(($S555-AZ555)&lt;=0,(AY555-$R555)&gt;0),$V555/365*($S555-AY555+1),$V555/365*(AZ555-$R555+1))))),0)</f>
        <v>0</v>
      </c>
      <c r="BB555" s="159">
        <f t="shared" ref="BB555:BB562" si="382">AZ555+1</f>
        <v>45962</v>
      </c>
      <c r="BC555" s="159">
        <f t="shared" ref="BC555:BC562" si="383">BB555+29</f>
        <v>45991</v>
      </c>
      <c r="BD555" s="163">
        <f t="shared" ref="BD555:BD562" si="384">IFERROR(IF(($R555-BC555)&gt;=0,0,IF(($S555-BB555)&lt;0,0,IF(AND(($S555-BC555)&gt;0,(BB555-$R555)&gt;0),$V555/365*(BC555-BB555+1),IF(AND(($S555-BC555)&lt;=0,(BB555-$R555)&gt;0),$V555/365*($S555-BB555+1),$V555/365*(BC555-$R555+1))))),0)</f>
        <v>0</v>
      </c>
      <c r="BE555" s="159">
        <f t="shared" ref="BE555:BE562" si="385">BC555+1</f>
        <v>45992</v>
      </c>
      <c r="BF555" s="159">
        <f t="shared" ref="BF555:BF562" si="386">BE555+30</f>
        <v>46022</v>
      </c>
      <c r="BG555" s="163">
        <f t="shared" ref="BG555:BG562" si="387">IFERROR(IF(($R555-BF555)&gt;=0,0,IF(($S555-BE555)&lt;0,0,IF(AND(($S555-BF555)&gt;0,(BE555-$R555)&gt;0),$V555/365*(BF555-BE555+1),IF(AND(($S555-BF555)&lt;=0,(BE555-$R555)&gt;0),$V555/365*($S555-BE555+1),$V555/365*(BF555-$R555+1))))),0)</f>
        <v>0</v>
      </c>
      <c r="BH555" s="159">
        <v>46023</v>
      </c>
      <c r="BI555" s="159">
        <f t="shared" ref="BI555:BI562" si="388">BH555+30</f>
        <v>46053</v>
      </c>
      <c r="BJ555" s="163">
        <f t="shared" ref="BJ555:BJ562" si="389">IFERROR(IF(($R555-BI555)&gt;=0,0,IF(($S555-BH555)&lt;0,0,IF(AND(($S555-BI555)&gt;0,(BH555-$R555)&gt;0),$V555/365*(BI555-BH555+1),IF(AND(($S555-BI555)&lt;=0,(BH555-$R555)&gt;0),$V555/365*($S555-BH555+1),$V555/365*(BI555-$R555+1))))),0)</f>
        <v>0</v>
      </c>
      <c r="BK555" s="159">
        <f t="shared" ref="BK555:BK562" si="390">BI555+1</f>
        <v>46054</v>
      </c>
      <c r="BL555" s="159">
        <f t="shared" ref="BL555:BL562" si="391">BK555+27</f>
        <v>46081</v>
      </c>
      <c r="BM555" s="163">
        <f t="shared" ref="BM555:BM562" si="392">IFERROR(IF(($R555-BL555)&gt;=0,0,IF(($S555-BK555)&lt;0,0,IF(AND(($S555-BL555)&gt;0,(BK555-$R555)&gt;0),$V555/365*(BL555-BK555+1),IF(AND(($S555-BL555)&lt;=0,(BK555-$R555)&gt;0),$V555/365*($S555-BK555+1),$V555/365*(BL555-$R555+1))))),0)</f>
        <v>0</v>
      </c>
      <c r="BN555" s="159">
        <f t="shared" ref="BN555:BN562" si="393">BL555+1</f>
        <v>46082</v>
      </c>
      <c r="BO555" s="159">
        <f t="shared" ref="BO555:BO562" si="394">BN555+30</f>
        <v>46112</v>
      </c>
      <c r="BP555" s="163">
        <f t="shared" ref="BP555:BP562" si="395">IFERROR(IF(($R555-BO555)&gt;=0,0,IF(($S555-BN555)&lt;0,0,IF(AND(($S555-BO555)&gt;0,(BN555-$R555)&gt;0),$V555/365*(BO555-BN555+1),IF(AND(($S555-BO555)&lt;=0,(BN555-$R555)&gt;0),$V555/365*($S555-BN555+1),$V555/365*(BO555-$R555+1))))),0)</f>
        <v>0</v>
      </c>
      <c r="BQ555" s="159">
        <f t="shared" ref="BQ555:BQ562" si="396">BO555+1</f>
        <v>46113</v>
      </c>
      <c r="BR555" s="159">
        <f t="shared" ref="BR555:BR562" si="397">BQ555+29</f>
        <v>46142</v>
      </c>
      <c r="BS555" s="163">
        <f t="shared" ref="BS555:BS562" si="398">IFERROR(IF(($R555-BR555)&gt;=0,0,IF(($S555-BQ555)&lt;0,0,IF(AND(($S555-BR555)&gt;0,(BQ555-$R555)&gt;0),$V555/365*(BR555-BQ555+1),IF(AND(($S555-BR555)&lt;=0,(BQ555-$R555)&gt;0),$V555/365*($S555-BQ555+1),$V555/365*(BR555-$R555+1))))),0)</f>
        <v>0</v>
      </c>
      <c r="BT555" s="159">
        <f t="shared" ref="BT555:BT562" si="399">BR555+1</f>
        <v>46143</v>
      </c>
      <c r="BU555" s="159">
        <f t="shared" ref="BU555:BU562" si="400">BT555+30</f>
        <v>46173</v>
      </c>
      <c r="BV555" s="163">
        <f t="shared" ref="BV555:BV562" si="401">IFERROR(IF(($R555-BU555)&gt;=0,0,IF(($S555-BT555)&lt;0,0,IF(AND(($S555-BU555)&gt;0,(BT555-$R555)&gt;0),$V555/365*(BU555-BT555+1),IF(AND(($S555-BU555)&lt;=0,(BT555-$R555)&gt;0),$V555/365*($S555-BT555+1),$V555/365*(BU555-$R555+1))))),0)</f>
        <v>0</v>
      </c>
      <c r="BW555" s="159">
        <f t="shared" ref="BW555:BW562" si="402">BU555+1</f>
        <v>46174</v>
      </c>
      <c r="BX555" s="159">
        <f t="shared" ref="BX555:BX562" si="403">BW555+29</f>
        <v>46203</v>
      </c>
      <c r="BY555" s="163">
        <f t="shared" ref="BY555:BY562" si="404">IFERROR(IF(($R555-BX555)&gt;=0,0,IF(($S555-BW555)&lt;0,0,IF(AND(($S555-BX555)&gt;0,(BW555-$R555)&gt;0),$V555/365*(BX555-BW555+1),IF(AND(($S555-BX555)&lt;=0,(BW555-$R555)&gt;0),$V555/365*($S555-BW555+1),$V555/365*(BX555-$R555+1))))),0)</f>
        <v>0</v>
      </c>
      <c r="BZ555" s="159">
        <f t="shared" ref="BZ555:BZ562" si="405">BX555+1</f>
        <v>46204</v>
      </c>
      <c r="CA555" s="159">
        <f t="shared" ref="CA555:CA562" si="406">BZ555+30</f>
        <v>46234</v>
      </c>
      <c r="CB555" s="163">
        <f t="shared" ref="CB555:CB562" si="407">IFERROR(IF(($R555-CA555)&gt;=0,0,IF(($S555-BZ555)&lt;0,0,IF(AND(($S555-CA555)&gt;0,(BZ555-$R555)&gt;0),$V555/365*(CA555-BZ555+1),IF(AND(($S555-CA555)&lt;=0,(BZ555-$R555)&gt;0),$V555/365*($S555-BZ555+1),$V555/365*(CA555-$R555+1))))),0)</f>
        <v>0</v>
      </c>
      <c r="CC555" s="159">
        <f t="shared" ref="CC555:CC562" si="408">CA555+1</f>
        <v>46235</v>
      </c>
      <c r="CD555" s="159">
        <f t="shared" ref="CD555:CD562" si="409">CC555+30</f>
        <v>46265</v>
      </c>
      <c r="CE555" s="163">
        <f t="shared" ref="CE555:CE562" si="410">IFERROR(IF(($R555-CD555)&gt;=0,0,IF(($S555-CC555)&lt;0,0,IF(AND(($S555-CD555)&gt;0,(CC555-$R555)&gt;0),$V555/365*(CD555-CC555+1),IF(AND(($S555-CD555)&lt;=0,(CC555-$R555)&gt;0),$V555/365*($S555-CC555+1),$V555/365*(CD555-$R555+1))))),0)</f>
        <v>0</v>
      </c>
      <c r="CF555" s="159">
        <f t="shared" ref="CF555:CF562" si="411">CD555+1</f>
        <v>46266</v>
      </c>
      <c r="CG555" s="159">
        <f t="shared" ref="CG555:CG562" si="412">CF555+29</f>
        <v>46295</v>
      </c>
      <c r="CH555" s="163">
        <f t="shared" ref="CH555:CH562" si="413">IFERROR(IF(($R555-CG555)&gt;=0,0,IF(($S555-CF555)&lt;0,0,IF(AND(($S555-CG555)&gt;0,(CF555-$R555)&gt;0),$V555/365*(CG555-CF555+1),IF(AND(($S555-CG555)&lt;=0,(CF555-$R555)&gt;0),$V555/365*($S555-CF555+1),$V555/365*(CG555-$R555+1))))),0)</f>
        <v>0</v>
      </c>
      <c r="CI555" s="159">
        <f t="shared" ref="CI555:CI562" si="414">CG555+1</f>
        <v>46296</v>
      </c>
      <c r="CJ555" s="159">
        <f t="shared" ref="CJ555:CJ562" si="415">CI555+30</f>
        <v>46326</v>
      </c>
      <c r="CK555" s="163">
        <f t="shared" ref="CK555:CK562" si="416">IFERROR(IF(($R555-CJ555)&gt;=0,0,IF(($S555-CI555)&lt;0,0,IF(AND(($S555-CJ555)&gt;0,(CI555-$R555)&gt;0),$V555/365*(CJ555-CI555+1),IF(AND(($S555-CJ555)&lt;=0,(CI555-$R555)&gt;0),$V555/365*($S555-CI555+1),$V555/365*(CJ555-$R555+1))))),0)</f>
        <v>0</v>
      </c>
      <c r="CL555" s="159">
        <f t="shared" ref="CL555:CL562" si="417">CJ555+1</f>
        <v>46327</v>
      </c>
      <c r="CM555" s="159">
        <f t="shared" ref="CM555:CM562" si="418">CL555+29</f>
        <v>46356</v>
      </c>
      <c r="CN555" s="163">
        <f t="shared" ref="CN555:CN562" si="419">IFERROR(IF(($R555-CM555)&gt;=0,0,IF(($S555-CL555)&lt;0,0,IF(AND(($S555-CM555)&gt;0,(CL555-$R555)&gt;0),$V555/365*(CM555-CL555+1),IF(AND(($S555-CM555)&lt;=0,(CL555-$R555)&gt;0),$V555/365*($S555-CL555+1),$V555/365*(CM555-$R555+1))))),0)</f>
        <v>0</v>
      </c>
      <c r="CO555" s="159">
        <f t="shared" ref="CO555:CO562" si="420">CM555+1</f>
        <v>46357</v>
      </c>
      <c r="CP555" s="159">
        <f t="shared" ref="CP555:CP562" si="421">CO555+30</f>
        <v>46387</v>
      </c>
      <c r="CQ555" s="163">
        <f t="shared" ref="CQ555:CQ562" si="422">IFERROR(IF(($R555-CP555)&gt;=0,0,IF(($S555-CO555)&lt;0,0,IF(AND(($S555-CP555)&gt;0,(CO555-$R555)&gt;0),$V555/365*(CP555-CO555+1),IF(AND(($S555-CP555)&lt;=0,(CO555-$R555)&gt;0),$V555/365*($S555-CO555+1),$V555/365*(CP555-$R555+1))))),0)</f>
        <v>0</v>
      </c>
    </row>
    <row r="556" s="85" customFormat="1" ht="24" customHeight="1" outlineLevel="2" spans="1:95">
      <c r="A556" s="124"/>
      <c r="B556" s="125"/>
      <c r="C556" s="126"/>
      <c r="D556" s="124"/>
      <c r="E556" s="125"/>
      <c r="F556" s="125"/>
      <c r="G556" s="125"/>
      <c r="H556" s="127"/>
      <c r="I556" s="127"/>
      <c r="J556" s="127">
        <f t="shared" si="351"/>
        <v>0</v>
      </c>
      <c r="K556" s="127">
        <f t="shared" ref="K556:K562" si="423">K555+1</f>
        <v>2</v>
      </c>
      <c r="L556" s="152" t="s">
        <v>2884</v>
      </c>
      <c r="M556" s="153" t="str">
        <f>IFERROR(VLOOKUP($L556,'2-2 引出数据_合同数据仓库'!$B$2:$BP$10000,3,FALSE),0)</f>
        <v>深圳金地中心电梯维修服务合同</v>
      </c>
      <c r="N556" s="127"/>
      <c r="O556" s="153">
        <f>IFERROR(VLOOKUP((LEFT(VLOOKUP($L556,'2-2 引出数据_合同数据仓库'!$B$2:$BP$10000,64,FALSE),15)&amp;(RIGHT(VLOOKUP($L556,'2-2 引出数据_合同数据仓库'!$B$2:$BP$10000,64,FALSE),4)+1)),'2-2 引出数据_合同数据仓库'!$B$2:$BP$10000,3,FALSE),0)</f>
        <v>0</v>
      </c>
      <c r="P556" s="127"/>
      <c r="Q556" s="127" t="str">
        <f>IFERROR(VLOOKUP($L556,'2-2 引出数据_合同数据仓库'!$B$2:$BP$10000,28,FALSE),0)</f>
        <v>2023-12-31</v>
      </c>
      <c r="R556" s="127" t="str">
        <f>IFERROR(VLOOKUP($L556,'2-2 引出数据_合同数据仓库'!$B$2:$BP$10000,29,FALSE),0)</f>
        <v>2024-01-01</v>
      </c>
      <c r="S556" s="127" t="str">
        <f>IFERROR(VLOOKUP($L556,'2-2 引出数据_合同数据仓库'!$B$2:$BP$10000,4,FALSE),0)</f>
        <v>2024-12-31</v>
      </c>
      <c r="T556" s="127"/>
      <c r="U556" s="127">
        <f>IFERROR(VLOOKUP($L556,'2-2 引出数据_合同数据仓库'!$B$2:$BP$10000,15,FALSE),0)</f>
        <v>9888</v>
      </c>
      <c r="V556" s="127">
        <f t="shared" si="352"/>
        <v>9860.98360655738</v>
      </c>
      <c r="W556" s="127"/>
      <c r="X556" s="159">
        <v>45658</v>
      </c>
      <c r="Y556" s="159">
        <f t="shared" si="353"/>
        <v>45688</v>
      </c>
      <c r="Z556" s="163">
        <f t="shared" si="354"/>
        <v>0</v>
      </c>
      <c r="AA556" s="159">
        <f t="shared" si="355"/>
        <v>45689</v>
      </c>
      <c r="AB556" s="159">
        <f t="shared" si="356"/>
        <v>45716</v>
      </c>
      <c r="AC556" s="163">
        <f t="shared" si="357"/>
        <v>0</v>
      </c>
      <c r="AD556" s="159">
        <f t="shared" si="358"/>
        <v>45717</v>
      </c>
      <c r="AE556" s="159">
        <f t="shared" si="359"/>
        <v>45747</v>
      </c>
      <c r="AF556" s="163">
        <f t="shared" si="360"/>
        <v>0</v>
      </c>
      <c r="AG556" s="159">
        <f t="shared" si="361"/>
        <v>45748</v>
      </c>
      <c r="AH556" s="159">
        <f t="shared" si="362"/>
        <v>45777</v>
      </c>
      <c r="AI556" s="163">
        <f t="shared" si="363"/>
        <v>0</v>
      </c>
      <c r="AJ556" s="159">
        <f t="shared" si="364"/>
        <v>45778</v>
      </c>
      <c r="AK556" s="159">
        <f t="shared" si="365"/>
        <v>45808</v>
      </c>
      <c r="AL556" s="163">
        <f t="shared" si="366"/>
        <v>0</v>
      </c>
      <c r="AM556" s="159">
        <f t="shared" si="367"/>
        <v>45809</v>
      </c>
      <c r="AN556" s="159">
        <f t="shared" si="368"/>
        <v>45838</v>
      </c>
      <c r="AO556" s="163">
        <f t="shared" si="369"/>
        <v>0</v>
      </c>
      <c r="AP556" s="159">
        <f t="shared" si="370"/>
        <v>45839</v>
      </c>
      <c r="AQ556" s="159">
        <f t="shared" si="371"/>
        <v>45869</v>
      </c>
      <c r="AR556" s="163">
        <f t="shared" si="372"/>
        <v>0</v>
      </c>
      <c r="AS556" s="159">
        <f t="shared" si="373"/>
        <v>45870</v>
      </c>
      <c r="AT556" s="159">
        <f t="shared" si="374"/>
        <v>45900</v>
      </c>
      <c r="AU556" s="163">
        <f t="shared" si="375"/>
        <v>0</v>
      </c>
      <c r="AV556" s="159">
        <f t="shared" si="376"/>
        <v>45901</v>
      </c>
      <c r="AW556" s="159">
        <f t="shared" si="377"/>
        <v>45930</v>
      </c>
      <c r="AX556" s="163">
        <f t="shared" si="378"/>
        <v>0</v>
      </c>
      <c r="AY556" s="159">
        <f t="shared" si="379"/>
        <v>45931</v>
      </c>
      <c r="AZ556" s="159">
        <f t="shared" si="380"/>
        <v>45961</v>
      </c>
      <c r="BA556" s="163">
        <f t="shared" si="381"/>
        <v>0</v>
      </c>
      <c r="BB556" s="159">
        <f t="shared" si="382"/>
        <v>45962</v>
      </c>
      <c r="BC556" s="159">
        <f t="shared" si="383"/>
        <v>45991</v>
      </c>
      <c r="BD556" s="163">
        <f t="shared" si="384"/>
        <v>0</v>
      </c>
      <c r="BE556" s="159">
        <f t="shared" si="385"/>
        <v>45992</v>
      </c>
      <c r="BF556" s="159">
        <f t="shared" si="386"/>
        <v>46022</v>
      </c>
      <c r="BG556" s="163">
        <f t="shared" si="387"/>
        <v>0</v>
      </c>
      <c r="BH556" s="159">
        <v>46023</v>
      </c>
      <c r="BI556" s="159">
        <f t="shared" si="388"/>
        <v>46053</v>
      </c>
      <c r="BJ556" s="163">
        <f t="shared" si="389"/>
        <v>0</v>
      </c>
      <c r="BK556" s="159">
        <f t="shared" si="390"/>
        <v>46054</v>
      </c>
      <c r="BL556" s="159">
        <f t="shared" si="391"/>
        <v>46081</v>
      </c>
      <c r="BM556" s="163">
        <f t="shared" si="392"/>
        <v>0</v>
      </c>
      <c r="BN556" s="159">
        <f t="shared" si="393"/>
        <v>46082</v>
      </c>
      <c r="BO556" s="159">
        <f t="shared" si="394"/>
        <v>46112</v>
      </c>
      <c r="BP556" s="163">
        <f t="shared" si="395"/>
        <v>0</v>
      </c>
      <c r="BQ556" s="159">
        <f t="shared" si="396"/>
        <v>46113</v>
      </c>
      <c r="BR556" s="159">
        <f t="shared" si="397"/>
        <v>46142</v>
      </c>
      <c r="BS556" s="163">
        <f t="shared" si="398"/>
        <v>0</v>
      </c>
      <c r="BT556" s="159">
        <f t="shared" si="399"/>
        <v>46143</v>
      </c>
      <c r="BU556" s="159">
        <f t="shared" si="400"/>
        <v>46173</v>
      </c>
      <c r="BV556" s="163">
        <f t="shared" si="401"/>
        <v>0</v>
      </c>
      <c r="BW556" s="159">
        <f t="shared" si="402"/>
        <v>46174</v>
      </c>
      <c r="BX556" s="159">
        <f t="shared" si="403"/>
        <v>46203</v>
      </c>
      <c r="BY556" s="163">
        <f t="shared" si="404"/>
        <v>0</v>
      </c>
      <c r="BZ556" s="159">
        <f t="shared" si="405"/>
        <v>46204</v>
      </c>
      <c r="CA556" s="159">
        <f t="shared" si="406"/>
        <v>46234</v>
      </c>
      <c r="CB556" s="163">
        <f t="shared" si="407"/>
        <v>0</v>
      </c>
      <c r="CC556" s="159">
        <f t="shared" si="408"/>
        <v>46235</v>
      </c>
      <c r="CD556" s="159">
        <f t="shared" si="409"/>
        <v>46265</v>
      </c>
      <c r="CE556" s="163">
        <f t="shared" si="410"/>
        <v>0</v>
      </c>
      <c r="CF556" s="159">
        <f t="shared" si="411"/>
        <v>46266</v>
      </c>
      <c r="CG556" s="159">
        <f t="shared" si="412"/>
        <v>46295</v>
      </c>
      <c r="CH556" s="163">
        <f t="shared" si="413"/>
        <v>0</v>
      </c>
      <c r="CI556" s="159">
        <f t="shared" si="414"/>
        <v>46296</v>
      </c>
      <c r="CJ556" s="159">
        <f t="shared" si="415"/>
        <v>46326</v>
      </c>
      <c r="CK556" s="163">
        <f t="shared" si="416"/>
        <v>0</v>
      </c>
      <c r="CL556" s="159">
        <f t="shared" si="417"/>
        <v>46327</v>
      </c>
      <c r="CM556" s="159">
        <f t="shared" si="418"/>
        <v>46356</v>
      </c>
      <c r="CN556" s="163">
        <f t="shared" si="419"/>
        <v>0</v>
      </c>
      <c r="CO556" s="159">
        <f t="shared" si="420"/>
        <v>46357</v>
      </c>
      <c r="CP556" s="159">
        <f t="shared" si="421"/>
        <v>46387</v>
      </c>
      <c r="CQ556" s="163">
        <f t="shared" si="422"/>
        <v>0</v>
      </c>
    </row>
    <row r="557" s="85" customFormat="1" ht="24" customHeight="1" outlineLevel="2" spans="1:95">
      <c r="A557" s="124"/>
      <c r="B557" s="125"/>
      <c r="C557" s="126"/>
      <c r="D557" s="124"/>
      <c r="E557" s="125"/>
      <c r="F557" s="125"/>
      <c r="G557" s="125"/>
      <c r="H557" s="127"/>
      <c r="I557" s="127"/>
      <c r="J557" s="127">
        <f t="shared" si="351"/>
        <v>0</v>
      </c>
      <c r="K557" s="127">
        <f t="shared" si="423"/>
        <v>3</v>
      </c>
      <c r="L557" s="152" t="s">
        <v>2885</v>
      </c>
      <c r="M557" s="153" t="str">
        <f>IFERROR(VLOOKUP($L557,'2-2 引出数据_合同数据仓库'!$B$2:$BP$10000,3,FALSE),0)</f>
        <v>深圳金地中心电梯维修服务合同</v>
      </c>
      <c r="N557" s="127"/>
      <c r="O557" s="153">
        <f>IFERROR(VLOOKUP((LEFT(VLOOKUP($L557,'2-2 引出数据_合同数据仓库'!$B$2:$BP$10000,64,FALSE),15)&amp;(RIGHT(VLOOKUP($L557,'2-2 引出数据_合同数据仓库'!$B$2:$BP$10000,64,FALSE),4)+1)),'2-2 引出数据_合同数据仓库'!$B$2:$BP$10000,3,FALSE),0)</f>
        <v>0</v>
      </c>
      <c r="P557" s="127"/>
      <c r="Q557" s="127" t="str">
        <f>IFERROR(VLOOKUP($L557,'2-2 引出数据_合同数据仓库'!$B$2:$BP$10000,28,FALSE),0)</f>
        <v>2023-12-31</v>
      </c>
      <c r="R557" s="127" t="str">
        <f>IFERROR(VLOOKUP($L557,'2-2 引出数据_合同数据仓库'!$B$2:$BP$10000,29,FALSE),0)</f>
        <v>2024-01-01</v>
      </c>
      <c r="S557" s="127" t="str">
        <f>IFERROR(VLOOKUP($L557,'2-2 引出数据_合同数据仓库'!$B$2:$BP$10000,4,FALSE),0)</f>
        <v>2024-12-31</v>
      </c>
      <c r="T557" s="127"/>
      <c r="U557" s="127">
        <f>IFERROR(VLOOKUP($L557,'2-2 引出数据_合同数据仓库'!$B$2:$BP$10000,15,FALSE),0)</f>
        <v>5089.48</v>
      </c>
      <c r="V557" s="127">
        <f t="shared" si="352"/>
        <v>5075.57431693989</v>
      </c>
      <c r="W557" s="127"/>
      <c r="X557" s="159">
        <v>45658</v>
      </c>
      <c r="Y557" s="159">
        <f t="shared" si="353"/>
        <v>45688</v>
      </c>
      <c r="Z557" s="163">
        <f t="shared" si="354"/>
        <v>0</v>
      </c>
      <c r="AA557" s="159">
        <f t="shared" si="355"/>
        <v>45689</v>
      </c>
      <c r="AB557" s="159">
        <f t="shared" si="356"/>
        <v>45716</v>
      </c>
      <c r="AC557" s="163">
        <f t="shared" si="357"/>
        <v>0</v>
      </c>
      <c r="AD557" s="159">
        <f t="shared" si="358"/>
        <v>45717</v>
      </c>
      <c r="AE557" s="159">
        <f t="shared" si="359"/>
        <v>45747</v>
      </c>
      <c r="AF557" s="163">
        <f t="shared" si="360"/>
        <v>0</v>
      </c>
      <c r="AG557" s="159">
        <f t="shared" si="361"/>
        <v>45748</v>
      </c>
      <c r="AH557" s="159">
        <f t="shared" si="362"/>
        <v>45777</v>
      </c>
      <c r="AI557" s="163">
        <f t="shared" si="363"/>
        <v>0</v>
      </c>
      <c r="AJ557" s="159">
        <f t="shared" si="364"/>
        <v>45778</v>
      </c>
      <c r="AK557" s="159">
        <f t="shared" si="365"/>
        <v>45808</v>
      </c>
      <c r="AL557" s="163">
        <f t="shared" si="366"/>
        <v>0</v>
      </c>
      <c r="AM557" s="159">
        <f t="shared" si="367"/>
        <v>45809</v>
      </c>
      <c r="AN557" s="159">
        <f t="shared" si="368"/>
        <v>45838</v>
      </c>
      <c r="AO557" s="163">
        <f t="shared" si="369"/>
        <v>0</v>
      </c>
      <c r="AP557" s="159">
        <f t="shared" si="370"/>
        <v>45839</v>
      </c>
      <c r="AQ557" s="159">
        <f t="shared" si="371"/>
        <v>45869</v>
      </c>
      <c r="AR557" s="163">
        <f t="shared" si="372"/>
        <v>0</v>
      </c>
      <c r="AS557" s="159">
        <f t="shared" si="373"/>
        <v>45870</v>
      </c>
      <c r="AT557" s="159">
        <f t="shared" si="374"/>
        <v>45900</v>
      </c>
      <c r="AU557" s="163">
        <f t="shared" si="375"/>
        <v>0</v>
      </c>
      <c r="AV557" s="159">
        <f t="shared" si="376"/>
        <v>45901</v>
      </c>
      <c r="AW557" s="159">
        <f t="shared" si="377"/>
        <v>45930</v>
      </c>
      <c r="AX557" s="163">
        <f t="shared" si="378"/>
        <v>0</v>
      </c>
      <c r="AY557" s="159">
        <f t="shared" si="379"/>
        <v>45931</v>
      </c>
      <c r="AZ557" s="159">
        <f t="shared" si="380"/>
        <v>45961</v>
      </c>
      <c r="BA557" s="163">
        <f t="shared" si="381"/>
        <v>0</v>
      </c>
      <c r="BB557" s="159">
        <f t="shared" si="382"/>
        <v>45962</v>
      </c>
      <c r="BC557" s="159">
        <f t="shared" si="383"/>
        <v>45991</v>
      </c>
      <c r="BD557" s="163">
        <f t="shared" si="384"/>
        <v>0</v>
      </c>
      <c r="BE557" s="159">
        <f t="shared" si="385"/>
        <v>45992</v>
      </c>
      <c r="BF557" s="159">
        <f t="shared" si="386"/>
        <v>46022</v>
      </c>
      <c r="BG557" s="163">
        <f t="shared" si="387"/>
        <v>0</v>
      </c>
      <c r="BH557" s="159">
        <v>46023</v>
      </c>
      <c r="BI557" s="159">
        <f t="shared" si="388"/>
        <v>46053</v>
      </c>
      <c r="BJ557" s="163">
        <f t="shared" si="389"/>
        <v>0</v>
      </c>
      <c r="BK557" s="159">
        <f t="shared" si="390"/>
        <v>46054</v>
      </c>
      <c r="BL557" s="159">
        <f t="shared" si="391"/>
        <v>46081</v>
      </c>
      <c r="BM557" s="163">
        <f t="shared" si="392"/>
        <v>0</v>
      </c>
      <c r="BN557" s="159">
        <f t="shared" si="393"/>
        <v>46082</v>
      </c>
      <c r="BO557" s="159">
        <f t="shared" si="394"/>
        <v>46112</v>
      </c>
      <c r="BP557" s="163">
        <f t="shared" si="395"/>
        <v>0</v>
      </c>
      <c r="BQ557" s="159">
        <f t="shared" si="396"/>
        <v>46113</v>
      </c>
      <c r="BR557" s="159">
        <f t="shared" si="397"/>
        <v>46142</v>
      </c>
      <c r="BS557" s="163">
        <f t="shared" si="398"/>
        <v>0</v>
      </c>
      <c r="BT557" s="159">
        <f t="shared" si="399"/>
        <v>46143</v>
      </c>
      <c r="BU557" s="159">
        <f t="shared" si="400"/>
        <v>46173</v>
      </c>
      <c r="BV557" s="163">
        <f t="shared" si="401"/>
        <v>0</v>
      </c>
      <c r="BW557" s="159">
        <f t="shared" si="402"/>
        <v>46174</v>
      </c>
      <c r="BX557" s="159">
        <f t="shared" si="403"/>
        <v>46203</v>
      </c>
      <c r="BY557" s="163">
        <f t="shared" si="404"/>
        <v>0</v>
      </c>
      <c r="BZ557" s="159">
        <f t="shared" si="405"/>
        <v>46204</v>
      </c>
      <c r="CA557" s="159">
        <f t="shared" si="406"/>
        <v>46234</v>
      </c>
      <c r="CB557" s="163">
        <f t="shared" si="407"/>
        <v>0</v>
      </c>
      <c r="CC557" s="159">
        <f t="shared" si="408"/>
        <v>46235</v>
      </c>
      <c r="CD557" s="159">
        <f t="shared" si="409"/>
        <v>46265</v>
      </c>
      <c r="CE557" s="163">
        <f t="shared" si="410"/>
        <v>0</v>
      </c>
      <c r="CF557" s="159">
        <f t="shared" si="411"/>
        <v>46266</v>
      </c>
      <c r="CG557" s="159">
        <f t="shared" si="412"/>
        <v>46295</v>
      </c>
      <c r="CH557" s="163">
        <f t="shared" si="413"/>
        <v>0</v>
      </c>
      <c r="CI557" s="159">
        <f t="shared" si="414"/>
        <v>46296</v>
      </c>
      <c r="CJ557" s="159">
        <f t="shared" si="415"/>
        <v>46326</v>
      </c>
      <c r="CK557" s="163">
        <f t="shared" si="416"/>
        <v>0</v>
      </c>
      <c r="CL557" s="159">
        <f t="shared" si="417"/>
        <v>46327</v>
      </c>
      <c r="CM557" s="159">
        <f t="shared" si="418"/>
        <v>46356</v>
      </c>
      <c r="CN557" s="163">
        <f t="shared" si="419"/>
        <v>0</v>
      </c>
      <c r="CO557" s="159">
        <f t="shared" si="420"/>
        <v>46357</v>
      </c>
      <c r="CP557" s="159">
        <f t="shared" si="421"/>
        <v>46387</v>
      </c>
      <c r="CQ557" s="163">
        <f t="shared" si="422"/>
        <v>0</v>
      </c>
    </row>
    <row r="558" s="85" customFormat="1" ht="24" customHeight="1" outlineLevel="2" spans="1:95">
      <c r="A558" s="124"/>
      <c r="B558" s="125"/>
      <c r="C558" s="126"/>
      <c r="D558" s="124"/>
      <c r="E558" s="125"/>
      <c r="F558" s="125"/>
      <c r="G558" s="125"/>
      <c r="H558" s="127"/>
      <c r="I558" s="127"/>
      <c r="J558" s="127">
        <f t="shared" si="351"/>
        <v>0</v>
      </c>
      <c r="K558" s="127">
        <f t="shared" si="423"/>
        <v>4</v>
      </c>
      <c r="L558" s="152" t="s">
        <v>2886</v>
      </c>
      <c r="M558" s="153" t="str">
        <f>IFERROR(VLOOKUP($L558,'2-2 引出数据_合同数据仓库'!$B$2:$BP$10000,3,FALSE),0)</f>
        <v>深圳金地中心低区L2电梯维修合同</v>
      </c>
      <c r="N558" s="127"/>
      <c r="O558" s="153">
        <f>IFERROR(VLOOKUP((LEFT(VLOOKUP($L558,'2-2 引出数据_合同数据仓库'!$B$2:$BP$10000,64,FALSE),15)&amp;(RIGHT(VLOOKUP($L558,'2-2 引出数据_合同数据仓库'!$B$2:$BP$10000,64,FALSE),4)+1)),'2-2 引出数据_合同数据仓库'!$B$2:$BP$10000,3,FALSE),0)</f>
        <v>0</v>
      </c>
      <c r="P558" s="127"/>
      <c r="Q558" s="127" t="str">
        <f>IFERROR(VLOOKUP($L558,'2-2 引出数据_合同数据仓库'!$B$2:$BP$10000,28,FALSE),0)</f>
        <v>2023-06-20</v>
      </c>
      <c r="R558" s="127" t="str">
        <f>IFERROR(VLOOKUP($L558,'2-2 引出数据_合同数据仓库'!$B$2:$BP$10000,29,FALSE),0)</f>
        <v>2023-06-20</v>
      </c>
      <c r="S558" s="127" t="str">
        <f>IFERROR(VLOOKUP($L558,'2-2 引出数据_合同数据仓库'!$B$2:$BP$10000,4,FALSE),0)</f>
        <v>2024-06-19</v>
      </c>
      <c r="T558" s="127"/>
      <c r="U558" s="127">
        <f>IFERROR(VLOOKUP($L558,'2-2 引出数据_合同数据仓库'!$B$2:$BP$10000,15,FALSE),0)</f>
        <v>45450</v>
      </c>
      <c r="V558" s="127">
        <f t="shared" si="352"/>
        <v>45325.8196721311</v>
      </c>
      <c r="W558" s="127"/>
      <c r="X558" s="159">
        <v>45658</v>
      </c>
      <c r="Y558" s="159">
        <f t="shared" si="353"/>
        <v>45688</v>
      </c>
      <c r="Z558" s="163">
        <f t="shared" si="354"/>
        <v>0</v>
      </c>
      <c r="AA558" s="159">
        <f t="shared" si="355"/>
        <v>45689</v>
      </c>
      <c r="AB558" s="159">
        <f t="shared" si="356"/>
        <v>45716</v>
      </c>
      <c r="AC558" s="163">
        <f t="shared" si="357"/>
        <v>0</v>
      </c>
      <c r="AD558" s="159">
        <f t="shared" si="358"/>
        <v>45717</v>
      </c>
      <c r="AE558" s="159">
        <f t="shared" si="359"/>
        <v>45747</v>
      </c>
      <c r="AF558" s="163">
        <f t="shared" si="360"/>
        <v>0</v>
      </c>
      <c r="AG558" s="159">
        <f t="shared" si="361"/>
        <v>45748</v>
      </c>
      <c r="AH558" s="159">
        <f t="shared" si="362"/>
        <v>45777</v>
      </c>
      <c r="AI558" s="163">
        <f t="shared" si="363"/>
        <v>0</v>
      </c>
      <c r="AJ558" s="159">
        <f t="shared" si="364"/>
        <v>45778</v>
      </c>
      <c r="AK558" s="159">
        <f t="shared" si="365"/>
        <v>45808</v>
      </c>
      <c r="AL558" s="163">
        <f t="shared" si="366"/>
        <v>0</v>
      </c>
      <c r="AM558" s="159">
        <f t="shared" si="367"/>
        <v>45809</v>
      </c>
      <c r="AN558" s="159">
        <f t="shared" si="368"/>
        <v>45838</v>
      </c>
      <c r="AO558" s="163">
        <f t="shared" si="369"/>
        <v>0</v>
      </c>
      <c r="AP558" s="159">
        <f t="shared" si="370"/>
        <v>45839</v>
      </c>
      <c r="AQ558" s="159">
        <f t="shared" si="371"/>
        <v>45869</v>
      </c>
      <c r="AR558" s="163">
        <f t="shared" si="372"/>
        <v>0</v>
      </c>
      <c r="AS558" s="159">
        <f t="shared" si="373"/>
        <v>45870</v>
      </c>
      <c r="AT558" s="159">
        <f t="shared" si="374"/>
        <v>45900</v>
      </c>
      <c r="AU558" s="163">
        <f t="shared" si="375"/>
        <v>0</v>
      </c>
      <c r="AV558" s="159">
        <f t="shared" si="376"/>
        <v>45901</v>
      </c>
      <c r="AW558" s="159">
        <f t="shared" si="377"/>
        <v>45930</v>
      </c>
      <c r="AX558" s="163">
        <f t="shared" si="378"/>
        <v>0</v>
      </c>
      <c r="AY558" s="159">
        <f t="shared" si="379"/>
        <v>45931</v>
      </c>
      <c r="AZ558" s="159">
        <f t="shared" si="380"/>
        <v>45961</v>
      </c>
      <c r="BA558" s="163">
        <f t="shared" si="381"/>
        <v>0</v>
      </c>
      <c r="BB558" s="159">
        <f t="shared" si="382"/>
        <v>45962</v>
      </c>
      <c r="BC558" s="159">
        <f t="shared" si="383"/>
        <v>45991</v>
      </c>
      <c r="BD558" s="163">
        <f t="shared" si="384"/>
        <v>0</v>
      </c>
      <c r="BE558" s="159">
        <f t="shared" si="385"/>
        <v>45992</v>
      </c>
      <c r="BF558" s="159">
        <f t="shared" si="386"/>
        <v>46022</v>
      </c>
      <c r="BG558" s="163">
        <f t="shared" si="387"/>
        <v>0</v>
      </c>
      <c r="BH558" s="159">
        <v>46023</v>
      </c>
      <c r="BI558" s="159">
        <f t="shared" si="388"/>
        <v>46053</v>
      </c>
      <c r="BJ558" s="163">
        <f t="shared" si="389"/>
        <v>0</v>
      </c>
      <c r="BK558" s="159">
        <f t="shared" si="390"/>
        <v>46054</v>
      </c>
      <c r="BL558" s="159">
        <f t="shared" si="391"/>
        <v>46081</v>
      </c>
      <c r="BM558" s="163">
        <f t="shared" si="392"/>
        <v>0</v>
      </c>
      <c r="BN558" s="159">
        <f t="shared" si="393"/>
        <v>46082</v>
      </c>
      <c r="BO558" s="159">
        <f t="shared" si="394"/>
        <v>46112</v>
      </c>
      <c r="BP558" s="163">
        <f t="shared" si="395"/>
        <v>0</v>
      </c>
      <c r="BQ558" s="159">
        <f t="shared" si="396"/>
        <v>46113</v>
      </c>
      <c r="BR558" s="159">
        <f t="shared" si="397"/>
        <v>46142</v>
      </c>
      <c r="BS558" s="163">
        <f t="shared" si="398"/>
        <v>0</v>
      </c>
      <c r="BT558" s="159">
        <f t="shared" si="399"/>
        <v>46143</v>
      </c>
      <c r="BU558" s="159">
        <f t="shared" si="400"/>
        <v>46173</v>
      </c>
      <c r="BV558" s="163">
        <f t="shared" si="401"/>
        <v>0</v>
      </c>
      <c r="BW558" s="159">
        <f t="shared" si="402"/>
        <v>46174</v>
      </c>
      <c r="BX558" s="159">
        <f t="shared" si="403"/>
        <v>46203</v>
      </c>
      <c r="BY558" s="163">
        <f t="shared" si="404"/>
        <v>0</v>
      </c>
      <c r="BZ558" s="159">
        <f t="shared" si="405"/>
        <v>46204</v>
      </c>
      <c r="CA558" s="159">
        <f t="shared" si="406"/>
        <v>46234</v>
      </c>
      <c r="CB558" s="163">
        <f t="shared" si="407"/>
        <v>0</v>
      </c>
      <c r="CC558" s="159">
        <f t="shared" si="408"/>
        <v>46235</v>
      </c>
      <c r="CD558" s="159">
        <f t="shared" si="409"/>
        <v>46265</v>
      </c>
      <c r="CE558" s="163">
        <f t="shared" si="410"/>
        <v>0</v>
      </c>
      <c r="CF558" s="159">
        <f t="shared" si="411"/>
        <v>46266</v>
      </c>
      <c r="CG558" s="159">
        <f t="shared" si="412"/>
        <v>46295</v>
      </c>
      <c r="CH558" s="163">
        <f t="shared" si="413"/>
        <v>0</v>
      </c>
      <c r="CI558" s="159">
        <f t="shared" si="414"/>
        <v>46296</v>
      </c>
      <c r="CJ558" s="159">
        <f t="shared" si="415"/>
        <v>46326</v>
      </c>
      <c r="CK558" s="163">
        <f t="shared" si="416"/>
        <v>0</v>
      </c>
      <c r="CL558" s="159">
        <f t="shared" si="417"/>
        <v>46327</v>
      </c>
      <c r="CM558" s="159">
        <f t="shared" si="418"/>
        <v>46356</v>
      </c>
      <c r="CN558" s="163">
        <f t="shared" si="419"/>
        <v>0</v>
      </c>
      <c r="CO558" s="159">
        <f t="shared" si="420"/>
        <v>46357</v>
      </c>
      <c r="CP558" s="159">
        <f t="shared" si="421"/>
        <v>46387</v>
      </c>
      <c r="CQ558" s="163">
        <f t="shared" si="422"/>
        <v>0</v>
      </c>
    </row>
    <row r="559" s="85" customFormat="1" ht="24" customHeight="1" outlineLevel="2" collapsed="1" spans="1:95">
      <c r="A559" s="124"/>
      <c r="B559" s="125"/>
      <c r="C559" s="126"/>
      <c r="D559" s="124"/>
      <c r="E559" s="125"/>
      <c r="F559" s="125"/>
      <c r="G559" s="125"/>
      <c r="H559" s="127"/>
      <c r="I559" s="127"/>
      <c r="J559" s="127">
        <f t="shared" si="351"/>
        <v>0</v>
      </c>
      <c r="K559" s="127">
        <f t="shared" si="423"/>
        <v>5</v>
      </c>
      <c r="L559" s="152" t="s">
        <v>2887</v>
      </c>
      <c r="M559" s="153" t="str">
        <f>IFERROR(VLOOKUP($L559,'2-2 引出数据_合同数据仓库'!$B$2:$BP$10000,3,FALSE),0)</f>
        <v>深圳金地中心VIP电梯钢丝绳维修合同</v>
      </c>
      <c r="N559" s="127"/>
      <c r="O559" s="153">
        <f>IFERROR(VLOOKUP((LEFT(VLOOKUP($L559,'2-2 引出数据_合同数据仓库'!$B$2:$BP$10000,64,FALSE),15)&amp;(RIGHT(VLOOKUP($L559,'2-2 引出数据_合同数据仓库'!$B$2:$BP$10000,64,FALSE),4)+1)),'2-2 引出数据_合同数据仓库'!$B$2:$BP$10000,3,FALSE),0)</f>
        <v>0</v>
      </c>
      <c r="P559" s="127"/>
      <c r="Q559" s="127" t="str">
        <f>IFERROR(VLOOKUP($L559,'2-2 引出数据_合同数据仓库'!$B$2:$BP$10000,28,FALSE),0)</f>
        <v>2023-04-25</v>
      </c>
      <c r="R559" s="127" t="str">
        <f>IFERROR(VLOOKUP($L559,'2-2 引出数据_合同数据仓库'!$B$2:$BP$10000,29,FALSE),0)</f>
        <v>2023-04-25</v>
      </c>
      <c r="S559" s="127" t="str">
        <f>IFERROR(VLOOKUP($L559,'2-2 引出数据_合同数据仓库'!$B$2:$BP$10000,4,FALSE),0)</f>
        <v>2024-04-24</v>
      </c>
      <c r="T559" s="127"/>
      <c r="U559" s="127">
        <f>IFERROR(VLOOKUP($L559,'2-2 引出数据_合同数据仓库'!$B$2:$BP$10000,15,FALSE),0)</f>
        <v>74210</v>
      </c>
      <c r="V559" s="127">
        <f t="shared" si="352"/>
        <v>74007.2404371585</v>
      </c>
      <c r="W559" s="127"/>
      <c r="X559" s="159">
        <v>45658</v>
      </c>
      <c r="Y559" s="159">
        <f t="shared" si="353"/>
        <v>45688</v>
      </c>
      <c r="Z559" s="163">
        <f t="shared" si="354"/>
        <v>0</v>
      </c>
      <c r="AA559" s="159">
        <f t="shared" si="355"/>
        <v>45689</v>
      </c>
      <c r="AB559" s="159">
        <f t="shared" si="356"/>
        <v>45716</v>
      </c>
      <c r="AC559" s="163">
        <f t="shared" si="357"/>
        <v>0</v>
      </c>
      <c r="AD559" s="159">
        <f t="shared" si="358"/>
        <v>45717</v>
      </c>
      <c r="AE559" s="159">
        <f t="shared" si="359"/>
        <v>45747</v>
      </c>
      <c r="AF559" s="163">
        <f t="shared" si="360"/>
        <v>0</v>
      </c>
      <c r="AG559" s="159">
        <f t="shared" si="361"/>
        <v>45748</v>
      </c>
      <c r="AH559" s="159">
        <f t="shared" si="362"/>
        <v>45777</v>
      </c>
      <c r="AI559" s="163">
        <f t="shared" si="363"/>
        <v>0</v>
      </c>
      <c r="AJ559" s="159">
        <f t="shared" si="364"/>
        <v>45778</v>
      </c>
      <c r="AK559" s="159">
        <f t="shared" si="365"/>
        <v>45808</v>
      </c>
      <c r="AL559" s="163">
        <f t="shared" si="366"/>
        <v>0</v>
      </c>
      <c r="AM559" s="159">
        <f t="shared" si="367"/>
        <v>45809</v>
      </c>
      <c r="AN559" s="159">
        <f t="shared" si="368"/>
        <v>45838</v>
      </c>
      <c r="AO559" s="163">
        <f t="shared" si="369"/>
        <v>0</v>
      </c>
      <c r="AP559" s="159">
        <f t="shared" si="370"/>
        <v>45839</v>
      </c>
      <c r="AQ559" s="159">
        <f t="shared" si="371"/>
        <v>45869</v>
      </c>
      <c r="AR559" s="163">
        <f t="shared" si="372"/>
        <v>0</v>
      </c>
      <c r="AS559" s="159">
        <f t="shared" si="373"/>
        <v>45870</v>
      </c>
      <c r="AT559" s="159">
        <f t="shared" si="374"/>
        <v>45900</v>
      </c>
      <c r="AU559" s="163">
        <f t="shared" si="375"/>
        <v>0</v>
      </c>
      <c r="AV559" s="159">
        <f t="shared" si="376"/>
        <v>45901</v>
      </c>
      <c r="AW559" s="159">
        <f t="shared" si="377"/>
        <v>45930</v>
      </c>
      <c r="AX559" s="163">
        <f t="shared" si="378"/>
        <v>0</v>
      </c>
      <c r="AY559" s="159">
        <f t="shared" si="379"/>
        <v>45931</v>
      </c>
      <c r="AZ559" s="159">
        <f t="shared" si="380"/>
        <v>45961</v>
      </c>
      <c r="BA559" s="163">
        <f t="shared" si="381"/>
        <v>0</v>
      </c>
      <c r="BB559" s="159">
        <f t="shared" si="382"/>
        <v>45962</v>
      </c>
      <c r="BC559" s="159">
        <f t="shared" si="383"/>
        <v>45991</v>
      </c>
      <c r="BD559" s="163">
        <f t="shared" si="384"/>
        <v>0</v>
      </c>
      <c r="BE559" s="159">
        <f t="shared" si="385"/>
        <v>45992</v>
      </c>
      <c r="BF559" s="159">
        <f t="shared" si="386"/>
        <v>46022</v>
      </c>
      <c r="BG559" s="163">
        <f t="shared" si="387"/>
        <v>0</v>
      </c>
      <c r="BH559" s="159">
        <v>46023</v>
      </c>
      <c r="BI559" s="159">
        <f t="shared" si="388"/>
        <v>46053</v>
      </c>
      <c r="BJ559" s="163">
        <f t="shared" si="389"/>
        <v>0</v>
      </c>
      <c r="BK559" s="159">
        <f t="shared" si="390"/>
        <v>46054</v>
      </c>
      <c r="BL559" s="159">
        <f t="shared" si="391"/>
        <v>46081</v>
      </c>
      <c r="BM559" s="163">
        <f t="shared" si="392"/>
        <v>0</v>
      </c>
      <c r="BN559" s="159">
        <f t="shared" si="393"/>
        <v>46082</v>
      </c>
      <c r="BO559" s="159">
        <f t="shared" si="394"/>
        <v>46112</v>
      </c>
      <c r="BP559" s="163">
        <f t="shared" si="395"/>
        <v>0</v>
      </c>
      <c r="BQ559" s="159">
        <f t="shared" si="396"/>
        <v>46113</v>
      </c>
      <c r="BR559" s="159">
        <f t="shared" si="397"/>
        <v>46142</v>
      </c>
      <c r="BS559" s="163">
        <f t="shared" si="398"/>
        <v>0</v>
      </c>
      <c r="BT559" s="159">
        <f t="shared" si="399"/>
        <v>46143</v>
      </c>
      <c r="BU559" s="159">
        <f t="shared" si="400"/>
        <v>46173</v>
      </c>
      <c r="BV559" s="163">
        <f t="shared" si="401"/>
        <v>0</v>
      </c>
      <c r="BW559" s="159">
        <f t="shared" si="402"/>
        <v>46174</v>
      </c>
      <c r="BX559" s="159">
        <f t="shared" si="403"/>
        <v>46203</v>
      </c>
      <c r="BY559" s="163">
        <f t="shared" si="404"/>
        <v>0</v>
      </c>
      <c r="BZ559" s="159">
        <f t="shared" si="405"/>
        <v>46204</v>
      </c>
      <c r="CA559" s="159">
        <f t="shared" si="406"/>
        <v>46234</v>
      </c>
      <c r="CB559" s="163">
        <f t="shared" si="407"/>
        <v>0</v>
      </c>
      <c r="CC559" s="159">
        <f t="shared" si="408"/>
        <v>46235</v>
      </c>
      <c r="CD559" s="159">
        <f t="shared" si="409"/>
        <v>46265</v>
      </c>
      <c r="CE559" s="163">
        <f t="shared" si="410"/>
        <v>0</v>
      </c>
      <c r="CF559" s="159">
        <f t="shared" si="411"/>
        <v>46266</v>
      </c>
      <c r="CG559" s="159">
        <f t="shared" si="412"/>
        <v>46295</v>
      </c>
      <c r="CH559" s="163">
        <f t="shared" si="413"/>
        <v>0</v>
      </c>
      <c r="CI559" s="159">
        <f t="shared" si="414"/>
        <v>46296</v>
      </c>
      <c r="CJ559" s="159">
        <f t="shared" si="415"/>
        <v>46326</v>
      </c>
      <c r="CK559" s="163">
        <f t="shared" si="416"/>
        <v>0</v>
      </c>
      <c r="CL559" s="159">
        <f t="shared" si="417"/>
        <v>46327</v>
      </c>
      <c r="CM559" s="159">
        <f t="shared" si="418"/>
        <v>46356</v>
      </c>
      <c r="CN559" s="163">
        <f t="shared" si="419"/>
        <v>0</v>
      </c>
      <c r="CO559" s="159">
        <f t="shared" si="420"/>
        <v>46357</v>
      </c>
      <c r="CP559" s="159">
        <f t="shared" si="421"/>
        <v>46387</v>
      </c>
      <c r="CQ559" s="163">
        <f t="shared" si="422"/>
        <v>0</v>
      </c>
    </row>
    <row r="560" s="85" customFormat="1" ht="24" customHeight="1" outlineLevel="2" spans="1:95">
      <c r="A560" s="124"/>
      <c r="B560" s="125"/>
      <c r="C560" s="126"/>
      <c r="D560" s="124"/>
      <c r="E560" s="125"/>
      <c r="F560" s="125"/>
      <c r="G560" s="125"/>
      <c r="H560" s="127"/>
      <c r="I560" s="127"/>
      <c r="J560" s="127">
        <f t="shared" si="351"/>
        <v>6986.04287671233</v>
      </c>
      <c r="K560" s="127">
        <f t="shared" si="423"/>
        <v>6</v>
      </c>
      <c r="L560" s="152" t="s">
        <v>2888</v>
      </c>
      <c r="M560" s="153" t="str">
        <f>IFERROR(VLOOKUP($L560,'2-2 引出数据_合同数据仓库'!$B$2:$BP$10000,3,FALSE),0)</f>
        <v>关于深圳区域公司非住一片区深圳金地中心项目2025年电梯钢丝绳裁剪服务合同</v>
      </c>
      <c r="N560" s="127"/>
      <c r="O560" s="153">
        <f>IFERROR(VLOOKUP((LEFT(VLOOKUP($L560,'2-2 引出数据_合同数据仓库'!$B$2:$BP$10000,64,FALSE),15)&amp;(RIGHT(VLOOKUP($L560,'2-2 引出数据_合同数据仓库'!$B$2:$BP$10000,64,FALSE),4)+1)),'2-2 引出数据_合同数据仓库'!$B$2:$BP$10000,3,FALSE),0)</f>
        <v>0</v>
      </c>
      <c r="P560" s="127"/>
      <c r="Q560" s="127" t="str">
        <f>IFERROR(VLOOKUP($L560,'2-2 引出数据_合同数据仓库'!$B$2:$BP$10000,28,FALSE),0)</f>
        <v>2025-08-01</v>
      </c>
      <c r="R560" s="127" t="str">
        <f>IFERROR(VLOOKUP($L560,'2-2 引出数据_合同数据仓库'!$B$2:$BP$10000,29,FALSE),0)</f>
        <v>2025-08-01</v>
      </c>
      <c r="S560" s="127" t="str">
        <f>IFERROR(VLOOKUP($L560,'2-2 引出数据_合同数据仓库'!$B$2:$BP$10000,4,FALSE),0)</f>
        <v>2026-07-31</v>
      </c>
      <c r="T560" s="127"/>
      <c r="U560" s="127">
        <f>IFERROR(VLOOKUP($L560,'2-2 引出数据_合同数据仓库'!$B$2:$BP$10000,15,FALSE),0)</f>
        <v>16666.05</v>
      </c>
      <c r="V560" s="127">
        <f t="shared" si="352"/>
        <v>16666.05</v>
      </c>
      <c r="W560" s="127"/>
      <c r="X560" s="159">
        <v>45658</v>
      </c>
      <c r="Y560" s="159">
        <f t="shared" si="353"/>
        <v>45688</v>
      </c>
      <c r="Z560" s="163">
        <f t="shared" si="354"/>
        <v>0</v>
      </c>
      <c r="AA560" s="159">
        <f t="shared" si="355"/>
        <v>45689</v>
      </c>
      <c r="AB560" s="159">
        <f t="shared" si="356"/>
        <v>45716</v>
      </c>
      <c r="AC560" s="163">
        <f t="shared" si="357"/>
        <v>0</v>
      </c>
      <c r="AD560" s="159">
        <f t="shared" si="358"/>
        <v>45717</v>
      </c>
      <c r="AE560" s="159">
        <f t="shared" si="359"/>
        <v>45747</v>
      </c>
      <c r="AF560" s="163">
        <f t="shared" si="360"/>
        <v>0</v>
      </c>
      <c r="AG560" s="159">
        <f t="shared" si="361"/>
        <v>45748</v>
      </c>
      <c r="AH560" s="159">
        <f t="shared" si="362"/>
        <v>45777</v>
      </c>
      <c r="AI560" s="163">
        <f t="shared" si="363"/>
        <v>0</v>
      </c>
      <c r="AJ560" s="159">
        <f t="shared" si="364"/>
        <v>45778</v>
      </c>
      <c r="AK560" s="159">
        <f t="shared" si="365"/>
        <v>45808</v>
      </c>
      <c r="AL560" s="163">
        <f t="shared" si="366"/>
        <v>0</v>
      </c>
      <c r="AM560" s="159">
        <f t="shared" si="367"/>
        <v>45809</v>
      </c>
      <c r="AN560" s="159">
        <f t="shared" si="368"/>
        <v>45838</v>
      </c>
      <c r="AO560" s="163">
        <f t="shared" si="369"/>
        <v>0</v>
      </c>
      <c r="AP560" s="159">
        <f t="shared" si="370"/>
        <v>45839</v>
      </c>
      <c r="AQ560" s="159">
        <f t="shared" si="371"/>
        <v>45869</v>
      </c>
      <c r="AR560" s="163">
        <f t="shared" si="372"/>
        <v>0</v>
      </c>
      <c r="AS560" s="159">
        <f t="shared" si="373"/>
        <v>45870</v>
      </c>
      <c r="AT560" s="159">
        <f t="shared" si="374"/>
        <v>45900</v>
      </c>
      <c r="AU560" s="163">
        <f t="shared" si="375"/>
        <v>1415.47273972603</v>
      </c>
      <c r="AV560" s="159">
        <f t="shared" si="376"/>
        <v>45901</v>
      </c>
      <c r="AW560" s="159">
        <f t="shared" si="377"/>
        <v>45930</v>
      </c>
      <c r="AX560" s="163">
        <f t="shared" si="378"/>
        <v>1369.81232876712</v>
      </c>
      <c r="AY560" s="159">
        <f t="shared" si="379"/>
        <v>45931</v>
      </c>
      <c r="AZ560" s="159">
        <f t="shared" si="380"/>
        <v>45961</v>
      </c>
      <c r="BA560" s="163">
        <f t="shared" si="381"/>
        <v>1415.47273972603</v>
      </c>
      <c r="BB560" s="159">
        <f t="shared" si="382"/>
        <v>45962</v>
      </c>
      <c r="BC560" s="159">
        <f t="shared" si="383"/>
        <v>45991</v>
      </c>
      <c r="BD560" s="163">
        <f t="shared" si="384"/>
        <v>1369.81232876712</v>
      </c>
      <c r="BE560" s="159">
        <f t="shared" si="385"/>
        <v>45992</v>
      </c>
      <c r="BF560" s="159">
        <f t="shared" si="386"/>
        <v>46022</v>
      </c>
      <c r="BG560" s="163">
        <f t="shared" si="387"/>
        <v>1415.47273972603</v>
      </c>
      <c r="BH560" s="159">
        <v>46023</v>
      </c>
      <c r="BI560" s="159">
        <f t="shared" si="388"/>
        <v>46053</v>
      </c>
      <c r="BJ560" s="163">
        <f t="shared" si="389"/>
        <v>1415.47273972603</v>
      </c>
      <c r="BK560" s="159">
        <f t="shared" si="390"/>
        <v>46054</v>
      </c>
      <c r="BL560" s="159">
        <f t="shared" si="391"/>
        <v>46081</v>
      </c>
      <c r="BM560" s="163">
        <f t="shared" si="392"/>
        <v>1278.49150684932</v>
      </c>
      <c r="BN560" s="159">
        <f t="shared" si="393"/>
        <v>46082</v>
      </c>
      <c r="BO560" s="159">
        <f t="shared" si="394"/>
        <v>46112</v>
      </c>
      <c r="BP560" s="163">
        <f t="shared" si="395"/>
        <v>1415.47273972603</v>
      </c>
      <c r="BQ560" s="159">
        <f t="shared" si="396"/>
        <v>46113</v>
      </c>
      <c r="BR560" s="159">
        <f t="shared" si="397"/>
        <v>46142</v>
      </c>
      <c r="BS560" s="163">
        <f t="shared" si="398"/>
        <v>1369.81232876712</v>
      </c>
      <c r="BT560" s="159">
        <f t="shared" si="399"/>
        <v>46143</v>
      </c>
      <c r="BU560" s="159">
        <f t="shared" si="400"/>
        <v>46173</v>
      </c>
      <c r="BV560" s="163">
        <f t="shared" si="401"/>
        <v>1415.47273972603</v>
      </c>
      <c r="BW560" s="159">
        <f t="shared" si="402"/>
        <v>46174</v>
      </c>
      <c r="BX560" s="159">
        <f t="shared" si="403"/>
        <v>46203</v>
      </c>
      <c r="BY560" s="163">
        <f t="shared" si="404"/>
        <v>1369.81232876712</v>
      </c>
      <c r="BZ560" s="159">
        <f t="shared" si="405"/>
        <v>46204</v>
      </c>
      <c r="CA560" s="159">
        <f t="shared" si="406"/>
        <v>46234</v>
      </c>
      <c r="CB560" s="163">
        <f t="shared" si="407"/>
        <v>1415.47273972603</v>
      </c>
      <c r="CC560" s="159">
        <f t="shared" si="408"/>
        <v>46235</v>
      </c>
      <c r="CD560" s="159">
        <f t="shared" si="409"/>
        <v>46265</v>
      </c>
      <c r="CE560" s="163">
        <f t="shared" si="410"/>
        <v>0</v>
      </c>
      <c r="CF560" s="159">
        <f t="shared" si="411"/>
        <v>46266</v>
      </c>
      <c r="CG560" s="159">
        <f t="shared" si="412"/>
        <v>46295</v>
      </c>
      <c r="CH560" s="163">
        <f t="shared" si="413"/>
        <v>0</v>
      </c>
      <c r="CI560" s="159">
        <f t="shared" si="414"/>
        <v>46296</v>
      </c>
      <c r="CJ560" s="159">
        <f t="shared" si="415"/>
        <v>46326</v>
      </c>
      <c r="CK560" s="163">
        <f t="shared" si="416"/>
        <v>0</v>
      </c>
      <c r="CL560" s="159">
        <f t="shared" si="417"/>
        <v>46327</v>
      </c>
      <c r="CM560" s="159">
        <f t="shared" si="418"/>
        <v>46356</v>
      </c>
      <c r="CN560" s="163">
        <f t="shared" si="419"/>
        <v>0</v>
      </c>
      <c r="CO560" s="159">
        <f t="shared" si="420"/>
        <v>46357</v>
      </c>
      <c r="CP560" s="159">
        <f t="shared" si="421"/>
        <v>46387</v>
      </c>
      <c r="CQ560" s="163">
        <f t="shared" si="422"/>
        <v>0</v>
      </c>
    </row>
    <row r="561" s="85" customFormat="1" ht="24" customHeight="1" outlineLevel="2" spans="1:95">
      <c r="A561" s="124"/>
      <c r="B561" s="125"/>
      <c r="C561" s="126"/>
      <c r="D561" s="124"/>
      <c r="E561" s="125"/>
      <c r="F561" s="125"/>
      <c r="G561" s="125"/>
      <c r="H561" s="127"/>
      <c r="I561" s="127"/>
      <c r="J561" s="127">
        <f t="shared" si="351"/>
        <v>10088.8904109589</v>
      </c>
      <c r="K561" s="127">
        <f t="shared" si="423"/>
        <v>7</v>
      </c>
      <c r="L561" s="152" t="s">
        <v>2889</v>
      </c>
      <c r="M561" s="153" t="str">
        <f>IFERROR(VLOOKUP($L561,'2-2 引出数据_合同数据仓库'!$B$2:$BP$10000,3,FALSE),0)</f>
        <v>关于粤东一管理中心深圳金地中心电梯钢丝绳裁剪服务合同</v>
      </c>
      <c r="N561" s="127"/>
      <c r="O561" s="153">
        <f>IFERROR(VLOOKUP((LEFT(VLOOKUP($L561,'2-2 引出数据_合同数据仓库'!$B$2:$BP$10000,64,FALSE),15)&amp;(RIGHT(VLOOKUP($L561,'2-2 引出数据_合同数据仓库'!$B$2:$BP$10000,64,FALSE),4)+1)),'2-2 引出数据_合同数据仓库'!$B$2:$BP$10000,3,FALSE),0)</f>
        <v>0</v>
      </c>
      <c r="P561" s="127"/>
      <c r="Q561" s="127" t="str">
        <f>IFERROR(VLOOKUP($L561,'2-2 引出数据_合同数据仓库'!$B$2:$BP$10000,28,FALSE),0)</f>
        <v>2024-06-21</v>
      </c>
      <c r="R561" s="127" t="str">
        <f>IFERROR(VLOOKUP($L561,'2-2 引出数据_合同数据仓库'!$B$2:$BP$10000,29,FALSE),0)</f>
        <v>2024-07-01</v>
      </c>
      <c r="S561" s="127" t="str">
        <f>IFERROR(VLOOKUP($L561,'2-2 引出数据_合同数据仓库'!$B$2:$BP$10000,4,FALSE),0)</f>
        <v>2025-06-30</v>
      </c>
      <c r="T561" s="127"/>
      <c r="U561" s="127">
        <f>IFERROR(VLOOKUP($L561,'2-2 引出数据_合同数据仓库'!$B$2:$BP$10000,15,FALSE),0)</f>
        <v>20345</v>
      </c>
      <c r="V561" s="127">
        <f t="shared" si="352"/>
        <v>20345</v>
      </c>
      <c r="W561" s="127"/>
      <c r="X561" s="159">
        <v>45658</v>
      </c>
      <c r="Y561" s="159">
        <f t="shared" si="353"/>
        <v>45688</v>
      </c>
      <c r="Z561" s="163">
        <f t="shared" si="354"/>
        <v>1727.93150684932</v>
      </c>
      <c r="AA561" s="159">
        <f t="shared" si="355"/>
        <v>45689</v>
      </c>
      <c r="AB561" s="159">
        <f t="shared" si="356"/>
        <v>45716</v>
      </c>
      <c r="AC561" s="163">
        <f t="shared" si="357"/>
        <v>1560.71232876712</v>
      </c>
      <c r="AD561" s="159">
        <f t="shared" si="358"/>
        <v>45717</v>
      </c>
      <c r="AE561" s="159">
        <f t="shared" si="359"/>
        <v>45747</v>
      </c>
      <c r="AF561" s="163">
        <f t="shared" si="360"/>
        <v>1727.93150684932</v>
      </c>
      <c r="AG561" s="159">
        <f t="shared" si="361"/>
        <v>45748</v>
      </c>
      <c r="AH561" s="159">
        <f t="shared" si="362"/>
        <v>45777</v>
      </c>
      <c r="AI561" s="163">
        <f t="shared" si="363"/>
        <v>1672.19178082192</v>
      </c>
      <c r="AJ561" s="159">
        <f t="shared" si="364"/>
        <v>45778</v>
      </c>
      <c r="AK561" s="159">
        <f t="shared" si="365"/>
        <v>45808</v>
      </c>
      <c r="AL561" s="163">
        <f t="shared" si="366"/>
        <v>1727.93150684932</v>
      </c>
      <c r="AM561" s="159">
        <f t="shared" si="367"/>
        <v>45809</v>
      </c>
      <c r="AN561" s="159">
        <f t="shared" si="368"/>
        <v>45838</v>
      </c>
      <c r="AO561" s="163">
        <f t="shared" si="369"/>
        <v>1672.19178082192</v>
      </c>
      <c r="AP561" s="159">
        <f t="shared" si="370"/>
        <v>45839</v>
      </c>
      <c r="AQ561" s="159">
        <f t="shared" si="371"/>
        <v>45869</v>
      </c>
      <c r="AR561" s="163">
        <f t="shared" si="372"/>
        <v>0</v>
      </c>
      <c r="AS561" s="159">
        <f t="shared" si="373"/>
        <v>45870</v>
      </c>
      <c r="AT561" s="159">
        <f t="shared" si="374"/>
        <v>45900</v>
      </c>
      <c r="AU561" s="163">
        <f t="shared" si="375"/>
        <v>0</v>
      </c>
      <c r="AV561" s="159">
        <f t="shared" si="376"/>
        <v>45901</v>
      </c>
      <c r="AW561" s="159">
        <f t="shared" si="377"/>
        <v>45930</v>
      </c>
      <c r="AX561" s="163">
        <f t="shared" si="378"/>
        <v>0</v>
      </c>
      <c r="AY561" s="159">
        <f t="shared" si="379"/>
        <v>45931</v>
      </c>
      <c r="AZ561" s="159">
        <f t="shared" si="380"/>
        <v>45961</v>
      </c>
      <c r="BA561" s="163">
        <f t="shared" si="381"/>
        <v>0</v>
      </c>
      <c r="BB561" s="159">
        <f t="shared" si="382"/>
        <v>45962</v>
      </c>
      <c r="BC561" s="159">
        <f t="shared" si="383"/>
        <v>45991</v>
      </c>
      <c r="BD561" s="163">
        <f t="shared" si="384"/>
        <v>0</v>
      </c>
      <c r="BE561" s="159">
        <f t="shared" si="385"/>
        <v>45992</v>
      </c>
      <c r="BF561" s="159">
        <f t="shared" si="386"/>
        <v>46022</v>
      </c>
      <c r="BG561" s="163">
        <f t="shared" si="387"/>
        <v>0</v>
      </c>
      <c r="BH561" s="159">
        <v>46023</v>
      </c>
      <c r="BI561" s="159">
        <f t="shared" si="388"/>
        <v>46053</v>
      </c>
      <c r="BJ561" s="163">
        <f t="shared" si="389"/>
        <v>0</v>
      </c>
      <c r="BK561" s="159">
        <f t="shared" si="390"/>
        <v>46054</v>
      </c>
      <c r="BL561" s="159">
        <f t="shared" si="391"/>
        <v>46081</v>
      </c>
      <c r="BM561" s="163">
        <f t="shared" si="392"/>
        <v>0</v>
      </c>
      <c r="BN561" s="159">
        <f t="shared" si="393"/>
        <v>46082</v>
      </c>
      <c r="BO561" s="159">
        <f t="shared" si="394"/>
        <v>46112</v>
      </c>
      <c r="BP561" s="163">
        <f t="shared" si="395"/>
        <v>0</v>
      </c>
      <c r="BQ561" s="159">
        <f t="shared" si="396"/>
        <v>46113</v>
      </c>
      <c r="BR561" s="159">
        <f t="shared" si="397"/>
        <v>46142</v>
      </c>
      <c r="BS561" s="163">
        <f t="shared" si="398"/>
        <v>0</v>
      </c>
      <c r="BT561" s="159">
        <f t="shared" si="399"/>
        <v>46143</v>
      </c>
      <c r="BU561" s="159">
        <f t="shared" si="400"/>
        <v>46173</v>
      </c>
      <c r="BV561" s="163">
        <f t="shared" si="401"/>
        <v>0</v>
      </c>
      <c r="BW561" s="159">
        <f t="shared" si="402"/>
        <v>46174</v>
      </c>
      <c r="BX561" s="159">
        <f t="shared" si="403"/>
        <v>46203</v>
      </c>
      <c r="BY561" s="163">
        <f t="shared" si="404"/>
        <v>0</v>
      </c>
      <c r="BZ561" s="159">
        <f t="shared" si="405"/>
        <v>46204</v>
      </c>
      <c r="CA561" s="159">
        <f t="shared" si="406"/>
        <v>46234</v>
      </c>
      <c r="CB561" s="163">
        <f t="shared" si="407"/>
        <v>0</v>
      </c>
      <c r="CC561" s="159">
        <f t="shared" si="408"/>
        <v>46235</v>
      </c>
      <c r="CD561" s="159">
        <f t="shared" si="409"/>
        <v>46265</v>
      </c>
      <c r="CE561" s="163">
        <f t="shared" si="410"/>
        <v>0</v>
      </c>
      <c r="CF561" s="159">
        <f t="shared" si="411"/>
        <v>46266</v>
      </c>
      <c r="CG561" s="159">
        <f t="shared" si="412"/>
        <v>46295</v>
      </c>
      <c r="CH561" s="163">
        <f t="shared" si="413"/>
        <v>0</v>
      </c>
      <c r="CI561" s="159">
        <f t="shared" si="414"/>
        <v>46296</v>
      </c>
      <c r="CJ561" s="159">
        <f t="shared" si="415"/>
        <v>46326</v>
      </c>
      <c r="CK561" s="163">
        <f t="shared" si="416"/>
        <v>0</v>
      </c>
      <c r="CL561" s="159">
        <f t="shared" si="417"/>
        <v>46327</v>
      </c>
      <c r="CM561" s="159">
        <f t="shared" si="418"/>
        <v>46356</v>
      </c>
      <c r="CN561" s="163">
        <f t="shared" si="419"/>
        <v>0</v>
      </c>
      <c r="CO561" s="159">
        <f t="shared" si="420"/>
        <v>46357</v>
      </c>
      <c r="CP561" s="159">
        <f t="shared" si="421"/>
        <v>46387</v>
      </c>
      <c r="CQ561" s="163">
        <f t="shared" si="422"/>
        <v>0</v>
      </c>
    </row>
    <row r="562" s="85" customFormat="1" ht="24" customHeight="1" outlineLevel="2" spans="1:95">
      <c r="A562" s="124"/>
      <c r="B562" s="125"/>
      <c r="C562" s="126"/>
      <c r="D562" s="124"/>
      <c r="E562" s="125"/>
      <c r="F562" s="125"/>
      <c r="G562" s="125"/>
      <c r="H562" s="127"/>
      <c r="I562" s="127"/>
      <c r="J562" s="127">
        <f t="shared" si="351"/>
        <v>0</v>
      </c>
      <c r="K562" s="127">
        <f t="shared" si="423"/>
        <v>8</v>
      </c>
      <c r="L562" s="152" t="s">
        <v>2890</v>
      </c>
      <c r="M562" s="153" t="str">
        <f>IFERROR(VLOOKUP($L562,'2-2 引出数据_合同数据仓库'!$B$2:$BP$10000,3,FALSE),0)</f>
        <v>深圳金地中心电梯维修外包服务合同</v>
      </c>
      <c r="N562" s="127"/>
      <c r="O562" s="153">
        <f>IFERROR(VLOOKUP((LEFT(VLOOKUP($L562,'2-2 引出数据_合同数据仓库'!$B$2:$BP$10000,64,FALSE),15)&amp;(RIGHT(VLOOKUP($L562,'2-2 引出数据_合同数据仓库'!$B$2:$BP$10000,64,FALSE),4)+1)),'2-2 引出数据_合同数据仓库'!$B$2:$BP$10000,3,FALSE),0)</f>
        <v>0</v>
      </c>
      <c r="P562" s="127"/>
      <c r="Q562" s="127" t="str">
        <f>IFERROR(VLOOKUP($L562,'2-2 引出数据_合同数据仓库'!$B$2:$BP$10000,28,FALSE),0)</f>
        <v>2023-07-30</v>
      </c>
      <c r="R562" s="127" t="str">
        <f>IFERROR(VLOOKUP($L562,'2-2 引出数据_合同数据仓库'!$B$2:$BP$10000,29,FALSE),0)</f>
        <v>2023-07-30</v>
      </c>
      <c r="S562" s="127" t="str">
        <f>IFERROR(VLOOKUP($L562,'2-2 引出数据_合同数据仓库'!$B$2:$BP$10000,4,FALSE),0)</f>
        <v>2024-06-30</v>
      </c>
      <c r="T562" s="127"/>
      <c r="U562" s="127">
        <f>IFERROR(VLOOKUP($L562,'2-2 引出数据_合同数据仓库'!$B$2:$BP$10000,15,FALSE),0)</f>
        <v>89999.73</v>
      </c>
      <c r="V562" s="127">
        <f t="shared" si="352"/>
        <v>97477.4523738873</v>
      </c>
      <c r="W562" s="127"/>
      <c r="X562" s="159">
        <v>45658</v>
      </c>
      <c r="Y562" s="159">
        <f t="shared" si="353"/>
        <v>45688</v>
      </c>
      <c r="Z562" s="163">
        <f t="shared" si="354"/>
        <v>0</v>
      </c>
      <c r="AA562" s="159">
        <f t="shared" si="355"/>
        <v>45689</v>
      </c>
      <c r="AB562" s="159">
        <f t="shared" si="356"/>
        <v>45716</v>
      </c>
      <c r="AC562" s="163">
        <f t="shared" si="357"/>
        <v>0</v>
      </c>
      <c r="AD562" s="159">
        <f t="shared" si="358"/>
        <v>45717</v>
      </c>
      <c r="AE562" s="159">
        <f t="shared" si="359"/>
        <v>45747</v>
      </c>
      <c r="AF562" s="163">
        <f t="shared" si="360"/>
        <v>0</v>
      </c>
      <c r="AG562" s="159">
        <f t="shared" si="361"/>
        <v>45748</v>
      </c>
      <c r="AH562" s="159">
        <f t="shared" si="362"/>
        <v>45777</v>
      </c>
      <c r="AI562" s="163">
        <f t="shared" si="363"/>
        <v>0</v>
      </c>
      <c r="AJ562" s="159">
        <f t="shared" si="364"/>
        <v>45778</v>
      </c>
      <c r="AK562" s="159">
        <f t="shared" si="365"/>
        <v>45808</v>
      </c>
      <c r="AL562" s="163">
        <f t="shared" si="366"/>
        <v>0</v>
      </c>
      <c r="AM562" s="159">
        <f t="shared" si="367"/>
        <v>45809</v>
      </c>
      <c r="AN562" s="159">
        <f t="shared" si="368"/>
        <v>45838</v>
      </c>
      <c r="AO562" s="163">
        <f t="shared" si="369"/>
        <v>0</v>
      </c>
      <c r="AP562" s="159">
        <f t="shared" si="370"/>
        <v>45839</v>
      </c>
      <c r="AQ562" s="159">
        <f t="shared" si="371"/>
        <v>45869</v>
      </c>
      <c r="AR562" s="163">
        <f t="shared" si="372"/>
        <v>0</v>
      </c>
      <c r="AS562" s="159">
        <f t="shared" si="373"/>
        <v>45870</v>
      </c>
      <c r="AT562" s="159">
        <f t="shared" si="374"/>
        <v>45900</v>
      </c>
      <c r="AU562" s="163">
        <f t="shared" si="375"/>
        <v>0</v>
      </c>
      <c r="AV562" s="159">
        <f t="shared" si="376"/>
        <v>45901</v>
      </c>
      <c r="AW562" s="159">
        <f t="shared" si="377"/>
        <v>45930</v>
      </c>
      <c r="AX562" s="163">
        <f t="shared" si="378"/>
        <v>0</v>
      </c>
      <c r="AY562" s="159">
        <f t="shared" si="379"/>
        <v>45931</v>
      </c>
      <c r="AZ562" s="159">
        <f t="shared" si="380"/>
        <v>45961</v>
      </c>
      <c r="BA562" s="163">
        <f t="shared" si="381"/>
        <v>0</v>
      </c>
      <c r="BB562" s="159">
        <f t="shared" si="382"/>
        <v>45962</v>
      </c>
      <c r="BC562" s="159">
        <f t="shared" si="383"/>
        <v>45991</v>
      </c>
      <c r="BD562" s="163">
        <f t="shared" si="384"/>
        <v>0</v>
      </c>
      <c r="BE562" s="159">
        <f t="shared" si="385"/>
        <v>45992</v>
      </c>
      <c r="BF562" s="159">
        <f t="shared" si="386"/>
        <v>46022</v>
      </c>
      <c r="BG562" s="163">
        <f t="shared" si="387"/>
        <v>0</v>
      </c>
      <c r="BH562" s="159">
        <v>46023</v>
      </c>
      <c r="BI562" s="159">
        <f t="shared" si="388"/>
        <v>46053</v>
      </c>
      <c r="BJ562" s="163">
        <f t="shared" si="389"/>
        <v>0</v>
      </c>
      <c r="BK562" s="159">
        <f t="shared" si="390"/>
        <v>46054</v>
      </c>
      <c r="BL562" s="159">
        <f t="shared" si="391"/>
        <v>46081</v>
      </c>
      <c r="BM562" s="163">
        <f t="shared" si="392"/>
        <v>0</v>
      </c>
      <c r="BN562" s="159">
        <f t="shared" si="393"/>
        <v>46082</v>
      </c>
      <c r="BO562" s="159">
        <f t="shared" si="394"/>
        <v>46112</v>
      </c>
      <c r="BP562" s="163">
        <f t="shared" si="395"/>
        <v>0</v>
      </c>
      <c r="BQ562" s="159">
        <f t="shared" si="396"/>
        <v>46113</v>
      </c>
      <c r="BR562" s="159">
        <f t="shared" si="397"/>
        <v>46142</v>
      </c>
      <c r="BS562" s="163">
        <f t="shared" si="398"/>
        <v>0</v>
      </c>
      <c r="BT562" s="159">
        <f t="shared" si="399"/>
        <v>46143</v>
      </c>
      <c r="BU562" s="159">
        <f t="shared" si="400"/>
        <v>46173</v>
      </c>
      <c r="BV562" s="163">
        <f t="shared" si="401"/>
        <v>0</v>
      </c>
      <c r="BW562" s="159">
        <f t="shared" si="402"/>
        <v>46174</v>
      </c>
      <c r="BX562" s="159">
        <f t="shared" si="403"/>
        <v>46203</v>
      </c>
      <c r="BY562" s="163">
        <f t="shared" si="404"/>
        <v>0</v>
      </c>
      <c r="BZ562" s="159">
        <f t="shared" si="405"/>
        <v>46204</v>
      </c>
      <c r="CA562" s="159">
        <f t="shared" si="406"/>
        <v>46234</v>
      </c>
      <c r="CB562" s="163">
        <f t="shared" si="407"/>
        <v>0</v>
      </c>
      <c r="CC562" s="159">
        <f t="shared" si="408"/>
        <v>46235</v>
      </c>
      <c r="CD562" s="159">
        <f t="shared" si="409"/>
        <v>46265</v>
      </c>
      <c r="CE562" s="163">
        <f t="shared" si="410"/>
        <v>0</v>
      </c>
      <c r="CF562" s="159">
        <f t="shared" si="411"/>
        <v>46266</v>
      </c>
      <c r="CG562" s="159">
        <f t="shared" si="412"/>
        <v>46295</v>
      </c>
      <c r="CH562" s="163">
        <f t="shared" si="413"/>
        <v>0</v>
      </c>
      <c r="CI562" s="159">
        <f t="shared" si="414"/>
        <v>46296</v>
      </c>
      <c r="CJ562" s="159">
        <f t="shared" si="415"/>
        <v>46326</v>
      </c>
      <c r="CK562" s="163">
        <f t="shared" si="416"/>
        <v>0</v>
      </c>
      <c r="CL562" s="159">
        <f t="shared" si="417"/>
        <v>46327</v>
      </c>
      <c r="CM562" s="159">
        <f t="shared" si="418"/>
        <v>46356</v>
      </c>
      <c r="CN562" s="163">
        <f t="shared" si="419"/>
        <v>0</v>
      </c>
      <c r="CO562" s="159">
        <f t="shared" si="420"/>
        <v>46357</v>
      </c>
      <c r="CP562" s="159">
        <f t="shared" si="421"/>
        <v>46387</v>
      </c>
      <c r="CQ562" s="163">
        <f t="shared" si="422"/>
        <v>0</v>
      </c>
    </row>
    <row r="563" s="85" customFormat="1" ht="24" customHeight="1" outlineLevel="4" spans="1:95">
      <c r="A563" s="128" t="s">
        <v>2815</v>
      </c>
      <c r="B563" s="129"/>
      <c r="C563" s="129"/>
      <c r="D563" s="129"/>
      <c r="E563" s="129"/>
      <c r="F563" s="129"/>
      <c r="G563" s="130"/>
      <c r="H563" s="131"/>
      <c r="I563" s="131"/>
      <c r="J563" s="131"/>
      <c r="K563" s="131"/>
      <c r="L563" s="154"/>
      <c r="M563" s="154"/>
      <c r="N563" s="154"/>
      <c r="O563" s="154"/>
      <c r="P563" s="131"/>
      <c r="Q563" s="131"/>
      <c r="R563" s="131"/>
      <c r="S563" s="131"/>
      <c r="T563" s="131"/>
      <c r="U563" s="131"/>
      <c r="V563" s="131"/>
      <c r="W563" s="131"/>
      <c r="X563" s="131"/>
      <c r="Y563" s="131"/>
      <c r="Z563" s="131"/>
      <c r="AA563" s="131"/>
      <c r="AB563" s="131"/>
      <c r="AC563" s="131"/>
      <c r="AD563" s="131"/>
      <c r="AE563" s="131"/>
      <c r="AF563" s="131"/>
      <c r="AG563" s="131"/>
      <c r="AH563" s="131"/>
      <c r="AI563" s="131"/>
      <c r="AJ563" s="131"/>
      <c r="AK563" s="131"/>
      <c r="AL563" s="131"/>
      <c r="AM563" s="131"/>
      <c r="AN563" s="131"/>
      <c r="AO563" s="131"/>
      <c r="AP563" s="131"/>
      <c r="AQ563" s="131"/>
      <c r="AR563" s="131"/>
      <c r="AS563" s="131"/>
      <c r="AT563" s="131"/>
      <c r="AU563" s="131"/>
      <c r="AV563" s="131"/>
      <c r="AW563" s="131"/>
      <c r="AX563" s="131"/>
      <c r="AY563" s="131"/>
      <c r="AZ563" s="131"/>
      <c r="BA563" s="131"/>
      <c r="BB563" s="131"/>
      <c r="BC563" s="131"/>
      <c r="BD563" s="131"/>
      <c r="BE563" s="131"/>
      <c r="BF563" s="131"/>
      <c r="BG563" s="131"/>
      <c r="BH563" s="131"/>
      <c r="BI563" s="131"/>
      <c r="BJ563" s="131"/>
      <c r="BK563" s="131"/>
      <c r="BL563" s="131"/>
      <c r="BM563" s="131"/>
      <c r="BN563" s="131"/>
      <c r="BO563" s="131"/>
      <c r="BP563" s="131"/>
      <c r="BQ563" s="131"/>
      <c r="BR563" s="131"/>
      <c r="BS563" s="131"/>
      <c r="BT563" s="131"/>
      <c r="BU563" s="131"/>
      <c r="BV563" s="131"/>
      <c r="BW563" s="131"/>
      <c r="BX563" s="131"/>
      <c r="BY563" s="131"/>
      <c r="BZ563" s="131"/>
      <c r="CA563" s="131"/>
      <c r="CB563" s="131"/>
      <c r="CC563" s="131"/>
      <c r="CD563" s="131"/>
      <c r="CE563" s="131"/>
      <c r="CF563" s="131"/>
      <c r="CG563" s="131"/>
      <c r="CH563" s="131"/>
      <c r="CI563" s="131"/>
      <c r="CJ563" s="131"/>
      <c r="CK563" s="131"/>
      <c r="CL563" s="131"/>
      <c r="CM563" s="131"/>
      <c r="CN563" s="131"/>
      <c r="CO563" s="131"/>
      <c r="CP563" s="131"/>
      <c r="CQ563" s="131"/>
    </row>
    <row r="564" ht="24" customHeight="1" outlineLevel="1" spans="1:95">
      <c r="A564" s="22"/>
      <c r="B564" s="114" t="s">
        <v>793</v>
      </c>
      <c r="C564" s="115" t="s">
        <v>2199</v>
      </c>
      <c r="D564" s="22" t="s">
        <v>2200</v>
      </c>
      <c r="E564" s="114"/>
      <c r="F564" s="114"/>
      <c r="G564" s="114"/>
      <c r="H564" s="116">
        <f>X564+AA564+AD564+AG564+AJ564+AM564+AP564+AS564+AV564+AY564+BB564+BE564</f>
        <v>0</v>
      </c>
      <c r="I564" s="116">
        <f>Y564+AB564+AE564+AH564+AK564+AN564+AQ564+AT564+AW564+AZ564+BC564+BF564</f>
        <v>0</v>
      </c>
      <c r="J564" s="116">
        <f>Z564+AC564+AF564+AI564+AL564+AO564+AR564+AU564+AX564+BA564+BD564+BG564</f>
        <v>0</v>
      </c>
      <c r="K564" s="116"/>
      <c r="L564" s="149"/>
      <c r="M564" s="149"/>
      <c r="N564" s="149"/>
      <c r="O564" s="149"/>
      <c r="P564" s="116"/>
      <c r="Q564" s="116"/>
      <c r="R564" s="116"/>
      <c r="S564" s="116"/>
      <c r="T564" s="116"/>
      <c r="U564" s="116"/>
      <c r="V564" s="116"/>
      <c r="W564" s="116"/>
      <c r="X564" s="116">
        <f>VLOOKUP($C564,'1 预算编制表单'!$C:$BJ,27,FALSE)</f>
        <v>0</v>
      </c>
      <c r="Y564" s="116">
        <f>X564-Z564</f>
        <v>0</v>
      </c>
      <c r="Z564" s="116">
        <f>SUM(Z565:Z569)</f>
        <v>0</v>
      </c>
      <c r="AA564" s="116">
        <f>VLOOKUP($C564,'1 预算编制表单'!$C:$BJ,30,FALSE)</f>
        <v>0</v>
      </c>
      <c r="AB564" s="116">
        <f>AA564-AC564</f>
        <v>0</v>
      </c>
      <c r="AC564" s="116">
        <f>SUM(AC565:AC569)</f>
        <v>0</v>
      </c>
      <c r="AD564" s="116">
        <f>VLOOKUP($C564,'1 预算编制表单'!$C:$BJ,33,FALSE)</f>
        <v>0</v>
      </c>
      <c r="AE564" s="116">
        <f>AD564-AF564</f>
        <v>0</v>
      </c>
      <c r="AF564" s="116">
        <f>SUM(AF565:AF569)</f>
        <v>0</v>
      </c>
      <c r="AG564" s="116">
        <f>VLOOKUP($C564,'1 预算编制表单'!$C:$BJ,36,FALSE)</f>
        <v>0</v>
      </c>
      <c r="AH564" s="116">
        <f>AG564-AI564</f>
        <v>0</v>
      </c>
      <c r="AI564" s="116">
        <f>SUM(AI565:AI569)</f>
        <v>0</v>
      </c>
      <c r="AJ564" s="116">
        <f>VLOOKUP($C564,'1 预算编制表单'!$C:$BJ,39,FALSE)</f>
        <v>0</v>
      </c>
      <c r="AK564" s="116">
        <f>AJ564-AL564</f>
        <v>0</v>
      </c>
      <c r="AL564" s="116">
        <f>SUM(AL565:AL569)</f>
        <v>0</v>
      </c>
      <c r="AM564" s="116">
        <f>VLOOKUP($C564,'1 预算编制表单'!$C:$BJ,42,FALSE)</f>
        <v>0</v>
      </c>
      <c r="AN564" s="116">
        <f>AM564-AO564</f>
        <v>0</v>
      </c>
      <c r="AO564" s="116">
        <f>SUM(AO565:AO569)</f>
        <v>0</v>
      </c>
      <c r="AP564" s="116">
        <f>VLOOKUP($C564,'1 预算编制表单'!$C:$BJ,45,FALSE)</f>
        <v>0</v>
      </c>
      <c r="AQ564" s="116">
        <f>AP564-AR564</f>
        <v>0</v>
      </c>
      <c r="AR564" s="116">
        <f>SUM(AR565:AR569)</f>
        <v>0</v>
      </c>
      <c r="AS564" s="116">
        <f>VLOOKUP($C564,'1 预算编制表单'!$C:$BJ,48,FALSE)</f>
        <v>0</v>
      </c>
      <c r="AT564" s="116">
        <f>AS564-AU564</f>
        <v>0</v>
      </c>
      <c r="AU564" s="116">
        <f>SUM(AU565:AU569)</f>
        <v>0</v>
      </c>
      <c r="AV564" s="116">
        <f>VLOOKUP($C564,'1 预算编制表单'!$C:$BJ,51,FALSE)</f>
        <v>0</v>
      </c>
      <c r="AW564" s="116">
        <f>AV564-AX564</f>
        <v>0</v>
      </c>
      <c r="AX564" s="116">
        <f>SUM(AX565:AX569)</f>
        <v>0</v>
      </c>
      <c r="AY564" s="116">
        <f>VLOOKUP($C564,'1 预算编制表单'!$C:$BJ,54,FALSE)</f>
        <v>0</v>
      </c>
      <c r="AZ564" s="116">
        <f>AY564-BA564</f>
        <v>0</v>
      </c>
      <c r="BA564" s="116">
        <f>SUM(BA565:BA569)</f>
        <v>0</v>
      </c>
      <c r="BB564" s="116">
        <f>VLOOKUP($C564,'1 预算编制表单'!$C:$BJ,57,FALSE)</f>
        <v>0</v>
      </c>
      <c r="BC564" s="116">
        <f>BB564-BD564</f>
        <v>0</v>
      </c>
      <c r="BD564" s="116">
        <f>SUM(BD565:BD569)</f>
        <v>0</v>
      </c>
      <c r="BE564" s="116">
        <f>VLOOKUP($C564,'1 预算编制表单'!$C:$BJ,60,FALSE)</f>
        <v>0</v>
      </c>
      <c r="BF564" s="116">
        <f>BE564-BG564</f>
        <v>0</v>
      </c>
      <c r="BG564" s="116">
        <f>SUM(BG565:BG569)</f>
        <v>0</v>
      </c>
      <c r="BH564" s="116">
        <f>VLOOKUP($C564,'1 预算编制表单'!$C:$BJ,27,FALSE)</f>
        <v>0</v>
      </c>
      <c r="BI564" s="116">
        <f>BH564-BJ564</f>
        <v>0</v>
      </c>
      <c r="BJ564" s="116">
        <f>SUM(BJ565:BJ569)</f>
        <v>0</v>
      </c>
      <c r="BK564" s="116">
        <f>VLOOKUP($C564,'1 预算编制表单'!$C:$BJ,30,FALSE)</f>
        <v>0</v>
      </c>
      <c r="BL564" s="116">
        <f>BK564-BM564</f>
        <v>0</v>
      </c>
      <c r="BM564" s="116">
        <f>SUM(BM565:BM569)</f>
        <v>0</v>
      </c>
      <c r="BN564" s="116">
        <f>VLOOKUP($C564,'1 预算编制表单'!$C:$BJ,33,FALSE)</f>
        <v>0</v>
      </c>
      <c r="BO564" s="116">
        <f>BN564-BP564</f>
        <v>0</v>
      </c>
      <c r="BP564" s="116">
        <f>SUM(BP565:BP569)</f>
        <v>0</v>
      </c>
      <c r="BQ564" s="116">
        <f>VLOOKUP($C564,'1 预算编制表单'!$C:$BJ,36,FALSE)</f>
        <v>0</v>
      </c>
      <c r="BR564" s="116">
        <f>BQ564-BS564</f>
        <v>0</v>
      </c>
      <c r="BS564" s="116">
        <f>SUM(BS565:BS569)</f>
        <v>0</v>
      </c>
      <c r="BT564" s="116">
        <f>VLOOKUP($C564,'1 预算编制表单'!$C:$BJ,39,FALSE)</f>
        <v>0</v>
      </c>
      <c r="BU564" s="116">
        <f>BT564-BV564</f>
        <v>0</v>
      </c>
      <c r="BV564" s="116">
        <f>SUM(BV565:BV569)</f>
        <v>0</v>
      </c>
      <c r="BW564" s="116">
        <f>VLOOKUP($C564,'1 预算编制表单'!$C:$BJ,42,FALSE)</f>
        <v>0</v>
      </c>
      <c r="BX564" s="116">
        <f>BW564-BY564</f>
        <v>0</v>
      </c>
      <c r="BY564" s="116">
        <f>SUM(BY565:BY569)</f>
        <v>0</v>
      </c>
      <c r="BZ564" s="116">
        <f>VLOOKUP($C564,'1 预算编制表单'!$C:$BJ,45,FALSE)</f>
        <v>0</v>
      </c>
      <c r="CA564" s="116">
        <f>BZ564-CB564</f>
        <v>0</v>
      </c>
      <c r="CB564" s="116">
        <f>SUM(CB565:CB569)</f>
        <v>0</v>
      </c>
      <c r="CC564" s="116">
        <f>VLOOKUP($C564,'1 预算编制表单'!$C:$BJ,48,FALSE)</f>
        <v>0</v>
      </c>
      <c r="CD564" s="116">
        <f>CC564-CE564</f>
        <v>0</v>
      </c>
      <c r="CE564" s="116">
        <f>SUM(CE565:CE569)</f>
        <v>0</v>
      </c>
      <c r="CF564" s="116">
        <f>VLOOKUP($C564,'1 预算编制表单'!$C:$BJ,51,FALSE)</f>
        <v>0</v>
      </c>
      <c r="CG564" s="116">
        <f>CF564-CH564</f>
        <v>0</v>
      </c>
      <c r="CH564" s="116">
        <f>SUM(CH565:CH569)</f>
        <v>0</v>
      </c>
      <c r="CI564" s="116">
        <f>VLOOKUP($C564,'1 预算编制表单'!$C:$BJ,54,FALSE)</f>
        <v>0</v>
      </c>
      <c r="CJ564" s="116">
        <f>CI564-CK564</f>
        <v>0</v>
      </c>
      <c r="CK564" s="116">
        <f>SUM(CK565:CK569)</f>
        <v>0</v>
      </c>
      <c r="CL564" s="116">
        <f>VLOOKUP($C564,'1 预算编制表单'!$C:$BJ,57,FALSE)</f>
        <v>0</v>
      </c>
      <c r="CM564" s="116">
        <f>CL564-CN564</f>
        <v>0</v>
      </c>
      <c r="CN564" s="116">
        <f>SUM(CN565:CN569)</f>
        <v>0</v>
      </c>
      <c r="CO564" s="116">
        <f>VLOOKUP($C564,'1 预算编制表单'!$C:$BJ,60,FALSE)</f>
        <v>0</v>
      </c>
      <c r="CP564" s="116">
        <f>CO564-CQ564</f>
        <v>0</v>
      </c>
      <c r="CQ564" s="116">
        <f>SUM(CQ565:CQ569)</f>
        <v>0</v>
      </c>
    </row>
    <row r="565" s="85" customFormat="1" ht="24" customHeight="1" outlineLevel="2" spans="1:95">
      <c r="A565" s="124"/>
      <c r="B565" s="125"/>
      <c r="C565" s="126"/>
      <c r="D565" s="124"/>
      <c r="E565" s="125"/>
      <c r="F565" s="125"/>
      <c r="G565" s="125"/>
      <c r="H565" s="127"/>
      <c r="I565" s="127"/>
      <c r="J565" s="127">
        <f>Z565+AC565+AF565+AI565+AL565+AO565+AR565+AU565+AX565+BA565+BD565+BG565</f>
        <v>0</v>
      </c>
      <c r="K565" s="127">
        <v>1</v>
      </c>
      <c r="L565" s="152"/>
      <c r="M565" s="153">
        <f>IFERROR(VLOOKUP($L565,'2-2 引出数据_合同数据仓库'!$B$2:$BP$10000,3,FALSE),0)</f>
        <v>0</v>
      </c>
      <c r="N565" s="127"/>
      <c r="O565" s="153">
        <f>IFERROR(VLOOKUP((LEFT(VLOOKUP($L565,'2-2 引出数据_合同数据仓库'!$B$2:$BP$10000,64,FALSE),15)&amp;(RIGHT(VLOOKUP($L565,'2-2 引出数据_合同数据仓库'!$B$2:$BP$10000,64,FALSE),4)+1)),'2-2 引出数据_合同数据仓库'!$B$2:$BP$10000,3,FALSE),0)</f>
        <v>0</v>
      </c>
      <c r="P565" s="127"/>
      <c r="Q565" s="127">
        <f>IFERROR(VLOOKUP($L565,'2-2 引出数据_合同数据仓库'!$B$2:$BP$10000,28,FALSE),0)</f>
        <v>0</v>
      </c>
      <c r="R565" s="127">
        <f>IFERROR(VLOOKUP($L565,'2-2 引出数据_合同数据仓库'!$B$2:$BP$10000,29,FALSE),0)</f>
        <v>0</v>
      </c>
      <c r="S565" s="127">
        <f>IFERROR(VLOOKUP($L565,'2-2 引出数据_合同数据仓库'!$B$2:$BP$10000,4,FALSE),0)</f>
        <v>0</v>
      </c>
      <c r="T565" s="127"/>
      <c r="U565" s="127">
        <f>IFERROR(VLOOKUP($L565,'2-2 引出数据_合同数据仓库'!$B$2:$BP$10000,15,FALSE),0)</f>
        <v>0</v>
      </c>
      <c r="V565" s="127">
        <f>U565/(S565-R565+1)*365</f>
        <v>0</v>
      </c>
      <c r="W565" s="127"/>
      <c r="X565" s="159">
        <v>45658</v>
      </c>
      <c r="Y565" s="159">
        <f>X565+30</f>
        <v>45688</v>
      </c>
      <c r="Z565" s="163">
        <f>IFERROR(IF(($R565-Y565)&gt;=0,0,IF(($S565-X565)&lt;0,0,IF(AND(($S565-Y565)&gt;0,(X565-$R565)&gt;0),$V565/365*(Y565-X565+1),IF(AND(($S565-Y565)&lt;=0,(X565-$R565)&gt;0),$V565/365*($S565-X565+1),$V565/365*(Y565-$R565+1))))),0)</f>
        <v>0</v>
      </c>
      <c r="AA565" s="159">
        <f>Y565+1</f>
        <v>45689</v>
      </c>
      <c r="AB565" s="159">
        <f>AA565+27</f>
        <v>45716</v>
      </c>
      <c r="AC565" s="163">
        <f>IFERROR(IF(($R565-AB565)&gt;=0,0,IF(($S565-AA565)&lt;0,0,IF(AND(($S565-AB565)&gt;0,(AA565-$R565)&gt;0),$V565/365*(AB565-AA565+1),IF(AND(($S565-AB565)&lt;=0,(AA565-$R565)&gt;0),$V565/365*($S565-AA565+1),$V565/365*(AB565-$R565+1))))),0)</f>
        <v>0</v>
      </c>
      <c r="AD565" s="159">
        <f>AB565+1</f>
        <v>45717</v>
      </c>
      <c r="AE565" s="159">
        <f>AD565+30</f>
        <v>45747</v>
      </c>
      <c r="AF565" s="163">
        <f>IFERROR(IF(($R565-AE565)&gt;=0,0,IF(($S565-AD565)&lt;0,0,IF(AND(($S565-AE565)&gt;0,(AD565-$R565)&gt;0),$V565/365*(AE565-AD565+1),IF(AND(($S565-AE565)&lt;=0,(AD565-$R565)&gt;0),$V565/365*($S565-AD565+1),$V565/365*(AE565-$R565+1))))),0)</f>
        <v>0</v>
      </c>
      <c r="AG565" s="159">
        <f>AE565+1</f>
        <v>45748</v>
      </c>
      <c r="AH565" s="159">
        <f>AG565+29</f>
        <v>45777</v>
      </c>
      <c r="AI565" s="163">
        <f>IFERROR(IF(($R565-AH565)&gt;=0,0,IF(($S565-AG565)&lt;0,0,IF(AND(($S565-AH565)&gt;0,(AG565-$R565)&gt;0),$V565/365*(AH565-AG565+1),IF(AND(($S565-AH565)&lt;=0,(AG565-$R565)&gt;0),$V565/365*($S565-AG565+1),$V565/365*(AH565-$R565+1))))),0)</f>
        <v>0</v>
      </c>
      <c r="AJ565" s="159">
        <f>AH565+1</f>
        <v>45778</v>
      </c>
      <c r="AK565" s="159">
        <f>AJ565+30</f>
        <v>45808</v>
      </c>
      <c r="AL565" s="163">
        <f>IFERROR(IF(($R565-AK565)&gt;=0,0,IF(($S565-AJ565)&lt;0,0,IF(AND(($S565-AK565)&gt;0,(AJ565-$R565)&gt;0),$V565/365*(AK565-AJ565+1),IF(AND(($S565-AK565)&lt;=0,(AJ565-$R565)&gt;0),$V565/365*($S565-AJ565+1),$V565/365*(AK565-$R565+1))))),0)</f>
        <v>0</v>
      </c>
      <c r="AM565" s="159">
        <f>AK565+1</f>
        <v>45809</v>
      </c>
      <c r="AN565" s="159">
        <f>AM565+29</f>
        <v>45838</v>
      </c>
      <c r="AO565" s="163">
        <f>IFERROR(IF(($R565-AN565)&gt;=0,0,IF(($S565-AM565)&lt;0,0,IF(AND(($S565-AN565)&gt;0,(AM565-$R565)&gt;0),$V565/365*(AN565-AM565+1),IF(AND(($S565-AN565)&lt;=0,(AM565-$R565)&gt;0),$V565/365*($S565-AM565+1),$V565/365*(AN565-$R565+1))))),0)</f>
        <v>0</v>
      </c>
      <c r="AP565" s="159">
        <f>AN565+1</f>
        <v>45839</v>
      </c>
      <c r="AQ565" s="159">
        <f>AP565+30</f>
        <v>45869</v>
      </c>
      <c r="AR565" s="163">
        <f>IFERROR(IF(($R565-AQ565)&gt;=0,0,IF(($S565-AP565)&lt;0,0,IF(AND(($S565-AQ565)&gt;0,(AP565-$R565)&gt;0),$V565/365*(AQ565-AP565+1),IF(AND(($S565-AQ565)&lt;=0,(AP565-$R565)&gt;0),$V565/365*($S565-AP565+1),$V565/365*(AQ565-$R565+1))))),0)</f>
        <v>0</v>
      </c>
      <c r="AS565" s="159">
        <f>AQ565+1</f>
        <v>45870</v>
      </c>
      <c r="AT565" s="159">
        <f>AS565+30</f>
        <v>45900</v>
      </c>
      <c r="AU565" s="163">
        <f>IFERROR(IF(($R565-AT565)&gt;=0,0,IF(($S565-AS565)&lt;0,0,IF(AND(($S565-AT565)&gt;0,(AS565-$R565)&gt;0),$V565/365*(AT565-AS565+1),IF(AND(($S565-AT565)&lt;=0,(AS565-$R565)&gt;0),$V565/365*($S565-AS565+1),$V565/365*(AT565-$R565+1))))),0)</f>
        <v>0</v>
      </c>
      <c r="AV565" s="159">
        <f>AT565+1</f>
        <v>45901</v>
      </c>
      <c r="AW565" s="159">
        <f>AV565+29</f>
        <v>45930</v>
      </c>
      <c r="AX565" s="163">
        <f>IFERROR(IF(($R565-AW565)&gt;=0,0,IF(($S565-AV565)&lt;0,0,IF(AND(($S565-AW565)&gt;0,(AV565-$R565)&gt;0),$V565/365*(AW565-AV565+1),IF(AND(($S565-AW565)&lt;=0,(AV565-$R565)&gt;0),$V565/365*($S565-AV565+1),$V565/365*(AW565-$R565+1))))),0)</f>
        <v>0</v>
      </c>
      <c r="AY565" s="159">
        <f>AW565+1</f>
        <v>45931</v>
      </c>
      <c r="AZ565" s="159">
        <f>AY565+30</f>
        <v>45961</v>
      </c>
      <c r="BA565" s="163">
        <f>IFERROR(IF(($R565-AZ565)&gt;=0,0,IF(($S565-AY565)&lt;0,0,IF(AND(($S565-AZ565)&gt;0,(AY565-$R565)&gt;0),$V565/365*(AZ565-AY565+1),IF(AND(($S565-AZ565)&lt;=0,(AY565-$R565)&gt;0),$V565/365*($S565-AY565+1),$V565/365*(AZ565-$R565+1))))),0)</f>
        <v>0</v>
      </c>
      <c r="BB565" s="159">
        <f>AZ565+1</f>
        <v>45962</v>
      </c>
      <c r="BC565" s="159">
        <f>BB565+29</f>
        <v>45991</v>
      </c>
      <c r="BD565" s="163">
        <f>IFERROR(IF(($R565-BC565)&gt;=0,0,IF(($S565-BB565)&lt;0,0,IF(AND(($S565-BC565)&gt;0,(BB565-$R565)&gt;0),$V565/365*(BC565-BB565+1),IF(AND(($S565-BC565)&lt;=0,(BB565-$R565)&gt;0),$V565/365*($S565-BB565+1),$V565/365*(BC565-$R565+1))))),0)</f>
        <v>0</v>
      </c>
      <c r="BE565" s="159">
        <f>BC565+1</f>
        <v>45992</v>
      </c>
      <c r="BF565" s="159">
        <f>BE565+30</f>
        <v>46022</v>
      </c>
      <c r="BG565" s="163">
        <f>IFERROR(IF(($R565-BF565)&gt;=0,0,IF(($S565-BE565)&lt;0,0,IF(AND(($S565-BF565)&gt;0,(BE565-$R565)&gt;0),$V565/365*(BF565-BE565+1),IF(AND(($S565-BF565)&lt;=0,(BE565-$R565)&gt;0),$V565/365*($S565-BE565+1),$V565/365*(BF565-$R565+1))))),0)</f>
        <v>0</v>
      </c>
      <c r="BH565" s="159">
        <v>46023</v>
      </c>
      <c r="BI565" s="159">
        <f>BH565+30</f>
        <v>46053</v>
      </c>
      <c r="BJ565" s="163">
        <f>IFERROR(IF(($R565-BI565)&gt;=0,0,IF(($S565-BH565)&lt;0,0,IF(AND(($S565-BI565)&gt;0,(BH565-$R565)&gt;0),$V565/365*(BI565-BH565+1),IF(AND(($S565-BI565)&lt;=0,(BH565-$R565)&gt;0),$V565/365*($S565-BH565+1),$V565/365*(BI565-$R565+1))))),0)</f>
        <v>0</v>
      </c>
      <c r="BK565" s="159">
        <f>BI565+1</f>
        <v>46054</v>
      </c>
      <c r="BL565" s="159">
        <f>BK565+27</f>
        <v>46081</v>
      </c>
      <c r="BM565" s="163">
        <f>IFERROR(IF(($R565-BL565)&gt;=0,0,IF(($S565-BK565)&lt;0,0,IF(AND(($S565-BL565)&gt;0,(BK565-$R565)&gt;0),$V565/365*(BL565-BK565+1),IF(AND(($S565-BL565)&lt;=0,(BK565-$R565)&gt;0),$V565/365*($S565-BK565+1),$V565/365*(BL565-$R565+1))))),0)</f>
        <v>0</v>
      </c>
      <c r="BN565" s="159">
        <f>BL565+1</f>
        <v>46082</v>
      </c>
      <c r="BO565" s="159">
        <f>BN565+30</f>
        <v>46112</v>
      </c>
      <c r="BP565" s="163">
        <f>IFERROR(IF(($R565-BO565)&gt;=0,0,IF(($S565-BN565)&lt;0,0,IF(AND(($S565-BO565)&gt;0,(BN565-$R565)&gt;0),$V565/365*(BO565-BN565+1),IF(AND(($S565-BO565)&lt;=0,(BN565-$R565)&gt;0),$V565/365*($S565-BN565+1),$V565/365*(BO565-$R565+1))))),0)</f>
        <v>0</v>
      </c>
      <c r="BQ565" s="159">
        <f>BO565+1</f>
        <v>46113</v>
      </c>
      <c r="BR565" s="159">
        <f>BQ565+29</f>
        <v>46142</v>
      </c>
      <c r="BS565" s="163">
        <f>IFERROR(IF(($R565-BR565)&gt;=0,0,IF(($S565-BQ565)&lt;0,0,IF(AND(($S565-BR565)&gt;0,(BQ565-$R565)&gt;0),$V565/365*(BR565-BQ565+1),IF(AND(($S565-BR565)&lt;=0,(BQ565-$R565)&gt;0),$V565/365*($S565-BQ565+1),$V565/365*(BR565-$R565+1))))),0)</f>
        <v>0</v>
      </c>
      <c r="BT565" s="159">
        <f>BR565+1</f>
        <v>46143</v>
      </c>
      <c r="BU565" s="159">
        <f>BT565+30</f>
        <v>46173</v>
      </c>
      <c r="BV565" s="163">
        <f>IFERROR(IF(($R565-BU565)&gt;=0,0,IF(($S565-BT565)&lt;0,0,IF(AND(($S565-BU565)&gt;0,(BT565-$R565)&gt;0),$V565/365*(BU565-BT565+1),IF(AND(($S565-BU565)&lt;=0,(BT565-$R565)&gt;0),$V565/365*($S565-BT565+1),$V565/365*(BU565-$R565+1))))),0)</f>
        <v>0</v>
      </c>
      <c r="BW565" s="159">
        <f>BU565+1</f>
        <v>46174</v>
      </c>
      <c r="BX565" s="159">
        <f>BW565+29</f>
        <v>46203</v>
      </c>
      <c r="BY565" s="163">
        <f>IFERROR(IF(($R565-BX565)&gt;=0,0,IF(($S565-BW565)&lt;0,0,IF(AND(($S565-BX565)&gt;0,(BW565-$R565)&gt;0),$V565/365*(BX565-BW565+1),IF(AND(($S565-BX565)&lt;=0,(BW565-$R565)&gt;0),$V565/365*($S565-BW565+1),$V565/365*(BX565-$R565+1))))),0)</f>
        <v>0</v>
      </c>
      <c r="BZ565" s="159">
        <f>BX565+1</f>
        <v>46204</v>
      </c>
      <c r="CA565" s="159">
        <f>BZ565+30</f>
        <v>46234</v>
      </c>
      <c r="CB565" s="163">
        <f>IFERROR(IF(($R565-CA565)&gt;=0,0,IF(($S565-BZ565)&lt;0,0,IF(AND(($S565-CA565)&gt;0,(BZ565-$R565)&gt;0),$V565/365*(CA565-BZ565+1),IF(AND(($S565-CA565)&lt;=0,(BZ565-$R565)&gt;0),$V565/365*($S565-BZ565+1),$V565/365*(CA565-$R565+1))))),0)</f>
        <v>0</v>
      </c>
      <c r="CC565" s="159">
        <f>CA565+1</f>
        <v>46235</v>
      </c>
      <c r="CD565" s="159">
        <f>CC565+30</f>
        <v>46265</v>
      </c>
      <c r="CE565" s="163">
        <f>IFERROR(IF(($R565-CD565)&gt;=0,0,IF(($S565-CC565)&lt;0,0,IF(AND(($S565-CD565)&gt;0,(CC565-$R565)&gt;0),$V565/365*(CD565-CC565+1),IF(AND(($S565-CD565)&lt;=0,(CC565-$R565)&gt;0),$V565/365*($S565-CC565+1),$V565/365*(CD565-$R565+1))))),0)</f>
        <v>0</v>
      </c>
      <c r="CF565" s="159">
        <f>CD565+1</f>
        <v>46266</v>
      </c>
      <c r="CG565" s="159">
        <f>CF565+29</f>
        <v>46295</v>
      </c>
      <c r="CH565" s="163">
        <f>IFERROR(IF(($R565-CG565)&gt;=0,0,IF(($S565-CF565)&lt;0,0,IF(AND(($S565-CG565)&gt;0,(CF565-$R565)&gt;0),$V565/365*(CG565-CF565+1),IF(AND(($S565-CG565)&lt;=0,(CF565-$R565)&gt;0),$V565/365*($S565-CF565+1),$V565/365*(CG565-$R565+1))))),0)</f>
        <v>0</v>
      </c>
      <c r="CI565" s="159">
        <f>CG565+1</f>
        <v>46296</v>
      </c>
      <c r="CJ565" s="159">
        <f>CI565+30</f>
        <v>46326</v>
      </c>
      <c r="CK565" s="163">
        <f>IFERROR(IF(($R565-CJ565)&gt;=0,0,IF(($S565-CI565)&lt;0,0,IF(AND(($S565-CJ565)&gt;0,(CI565-$R565)&gt;0),$V565/365*(CJ565-CI565+1),IF(AND(($S565-CJ565)&lt;=0,(CI565-$R565)&gt;0),$V565/365*($S565-CI565+1),$V565/365*(CJ565-$R565+1))))),0)</f>
        <v>0</v>
      </c>
      <c r="CL565" s="159">
        <f>CJ565+1</f>
        <v>46327</v>
      </c>
      <c r="CM565" s="159">
        <f>CL565+29</f>
        <v>46356</v>
      </c>
      <c r="CN565" s="163">
        <f>IFERROR(IF(($R565-CM565)&gt;=0,0,IF(($S565-CL565)&lt;0,0,IF(AND(($S565-CM565)&gt;0,(CL565-$R565)&gt;0),$V565/365*(CM565-CL565+1),IF(AND(($S565-CM565)&lt;=0,(CL565-$R565)&gt;0),$V565/365*($S565-CL565+1),$V565/365*(CM565-$R565+1))))),0)</f>
        <v>0</v>
      </c>
      <c r="CO565" s="159">
        <f>CM565+1</f>
        <v>46357</v>
      </c>
      <c r="CP565" s="159">
        <f>CO565+30</f>
        <v>46387</v>
      </c>
      <c r="CQ565" s="163">
        <f>IFERROR(IF(($R565-CP565)&gt;=0,0,IF(($S565-CO565)&lt;0,0,IF(AND(($S565-CP565)&gt;0,(CO565-$R565)&gt;0),$V565/365*(CP565-CO565+1),IF(AND(($S565-CP565)&lt;=0,(CO565-$R565)&gt;0),$V565/365*($S565-CO565+1),$V565/365*(CP565-$R565+1))))),0)</f>
        <v>0</v>
      </c>
    </row>
    <row r="566" s="85" customFormat="1" ht="24" customHeight="1" outlineLevel="2" spans="1:95">
      <c r="A566" s="124"/>
      <c r="B566" s="125"/>
      <c r="C566" s="126"/>
      <c r="D566" s="124"/>
      <c r="E566" s="125"/>
      <c r="F566" s="125"/>
      <c r="G566" s="125"/>
      <c r="H566" s="127"/>
      <c r="I566" s="127"/>
      <c r="J566" s="127">
        <f>Z566+AC566+AF566+AI566+AL566+AO566+AR566+AU566+AX566+BA566+BD566+BG566</f>
        <v>0</v>
      </c>
      <c r="K566" s="127">
        <f>K565+1</f>
        <v>2</v>
      </c>
      <c r="L566" s="152"/>
      <c r="M566" s="153">
        <f>IFERROR(VLOOKUP($L566,'2-2 引出数据_合同数据仓库'!$B$2:$BP$10000,3,FALSE),0)</f>
        <v>0</v>
      </c>
      <c r="N566" s="127"/>
      <c r="O566" s="153">
        <f>IFERROR(VLOOKUP((LEFT(VLOOKUP($L566,'2-2 引出数据_合同数据仓库'!$B$2:$BP$10000,64,FALSE),15)&amp;(RIGHT(VLOOKUP($L566,'2-2 引出数据_合同数据仓库'!$B$2:$BP$10000,64,FALSE),4)+1)),'2-2 引出数据_合同数据仓库'!$B$2:$BP$10000,3,FALSE),0)</f>
        <v>0</v>
      </c>
      <c r="P566" s="127"/>
      <c r="Q566" s="127">
        <f>IFERROR(VLOOKUP($L566,'2-2 引出数据_合同数据仓库'!$B$2:$BP$10000,28,FALSE),0)</f>
        <v>0</v>
      </c>
      <c r="R566" s="127">
        <f>IFERROR(VLOOKUP($L566,'2-2 引出数据_合同数据仓库'!$B$2:$BP$10000,29,FALSE),0)</f>
        <v>0</v>
      </c>
      <c r="S566" s="127">
        <f>IFERROR(VLOOKUP($L566,'2-2 引出数据_合同数据仓库'!$B$2:$BP$10000,4,FALSE),0)</f>
        <v>0</v>
      </c>
      <c r="T566" s="127"/>
      <c r="U566" s="127">
        <f>IFERROR(VLOOKUP($L566,'2-2 引出数据_合同数据仓库'!$B$2:$BP$10000,15,FALSE),0)</f>
        <v>0</v>
      </c>
      <c r="V566" s="127">
        <f>U566/(S566-R566+1)*365</f>
        <v>0</v>
      </c>
      <c r="W566" s="127"/>
      <c r="X566" s="159">
        <v>45658</v>
      </c>
      <c r="Y566" s="159">
        <f>X566+30</f>
        <v>45688</v>
      </c>
      <c r="Z566" s="163">
        <f>IFERROR(IF(($R566-Y566)&gt;=0,0,IF(($S566-X566)&lt;0,0,IF(AND(($S566-Y566)&gt;0,(X566-$R566)&gt;0),$V566/365*(Y566-X566+1),IF(AND(($S566-Y566)&lt;=0,(X566-$R566)&gt;0),$V566/365*($S566-X566+1),$V566/365*(Y566-$R566+1))))),0)</f>
        <v>0</v>
      </c>
      <c r="AA566" s="159">
        <f>Y566+1</f>
        <v>45689</v>
      </c>
      <c r="AB566" s="159">
        <f>AA566+27</f>
        <v>45716</v>
      </c>
      <c r="AC566" s="163">
        <f>IFERROR(IF(($R566-AB566)&gt;=0,0,IF(($S566-AA566)&lt;0,0,IF(AND(($S566-AB566)&gt;0,(AA566-$R566)&gt;0),$V566/365*(AB566-AA566+1),IF(AND(($S566-AB566)&lt;=0,(AA566-$R566)&gt;0),$V566/365*($S566-AA566+1),$V566/365*(AB566-$R566+1))))),0)</f>
        <v>0</v>
      </c>
      <c r="AD566" s="159">
        <f>AB566+1</f>
        <v>45717</v>
      </c>
      <c r="AE566" s="159">
        <f>AD566+30</f>
        <v>45747</v>
      </c>
      <c r="AF566" s="163">
        <f>IFERROR(IF(($R566-AE566)&gt;=0,0,IF(($S566-AD566)&lt;0,0,IF(AND(($S566-AE566)&gt;0,(AD566-$R566)&gt;0),$V566/365*(AE566-AD566+1),IF(AND(($S566-AE566)&lt;=0,(AD566-$R566)&gt;0),$V566/365*($S566-AD566+1),$V566/365*(AE566-$R566+1))))),0)</f>
        <v>0</v>
      </c>
      <c r="AG566" s="159">
        <f>AE566+1</f>
        <v>45748</v>
      </c>
      <c r="AH566" s="159">
        <f>AG566+29</f>
        <v>45777</v>
      </c>
      <c r="AI566" s="163">
        <f>IFERROR(IF(($R566-AH566)&gt;=0,0,IF(($S566-AG566)&lt;0,0,IF(AND(($S566-AH566)&gt;0,(AG566-$R566)&gt;0),$V566/365*(AH566-AG566+1),IF(AND(($S566-AH566)&lt;=0,(AG566-$R566)&gt;0),$V566/365*($S566-AG566+1),$V566/365*(AH566-$R566+1))))),0)</f>
        <v>0</v>
      </c>
      <c r="AJ566" s="159">
        <f>AH566+1</f>
        <v>45778</v>
      </c>
      <c r="AK566" s="159">
        <f>AJ566+30</f>
        <v>45808</v>
      </c>
      <c r="AL566" s="163">
        <f>IFERROR(IF(($R566-AK566)&gt;=0,0,IF(($S566-AJ566)&lt;0,0,IF(AND(($S566-AK566)&gt;0,(AJ566-$R566)&gt;0),$V566/365*(AK566-AJ566+1),IF(AND(($S566-AK566)&lt;=0,(AJ566-$R566)&gt;0),$V566/365*($S566-AJ566+1),$V566/365*(AK566-$R566+1))))),0)</f>
        <v>0</v>
      </c>
      <c r="AM566" s="159">
        <f>AK566+1</f>
        <v>45809</v>
      </c>
      <c r="AN566" s="159">
        <f>AM566+29</f>
        <v>45838</v>
      </c>
      <c r="AO566" s="163">
        <f>IFERROR(IF(($R566-AN566)&gt;=0,0,IF(($S566-AM566)&lt;0,0,IF(AND(($S566-AN566)&gt;0,(AM566-$R566)&gt;0),$V566/365*(AN566-AM566+1),IF(AND(($S566-AN566)&lt;=0,(AM566-$R566)&gt;0),$V566/365*($S566-AM566+1),$V566/365*(AN566-$R566+1))))),0)</f>
        <v>0</v>
      </c>
      <c r="AP566" s="159">
        <f>AN566+1</f>
        <v>45839</v>
      </c>
      <c r="AQ566" s="159">
        <f>AP566+30</f>
        <v>45869</v>
      </c>
      <c r="AR566" s="163">
        <f>IFERROR(IF(($R566-AQ566)&gt;=0,0,IF(($S566-AP566)&lt;0,0,IF(AND(($S566-AQ566)&gt;0,(AP566-$R566)&gt;0),$V566/365*(AQ566-AP566+1),IF(AND(($S566-AQ566)&lt;=0,(AP566-$R566)&gt;0),$V566/365*($S566-AP566+1),$V566/365*(AQ566-$R566+1))))),0)</f>
        <v>0</v>
      </c>
      <c r="AS566" s="159">
        <f>AQ566+1</f>
        <v>45870</v>
      </c>
      <c r="AT566" s="159">
        <f>AS566+30</f>
        <v>45900</v>
      </c>
      <c r="AU566" s="163">
        <f>IFERROR(IF(($R566-AT566)&gt;=0,0,IF(($S566-AS566)&lt;0,0,IF(AND(($S566-AT566)&gt;0,(AS566-$R566)&gt;0),$V566/365*(AT566-AS566+1),IF(AND(($S566-AT566)&lt;=0,(AS566-$R566)&gt;0),$V566/365*($S566-AS566+1),$V566/365*(AT566-$R566+1))))),0)</f>
        <v>0</v>
      </c>
      <c r="AV566" s="159">
        <f>AT566+1</f>
        <v>45901</v>
      </c>
      <c r="AW566" s="159">
        <f>AV566+29</f>
        <v>45930</v>
      </c>
      <c r="AX566" s="163">
        <f>IFERROR(IF(($R566-AW566)&gt;=0,0,IF(($S566-AV566)&lt;0,0,IF(AND(($S566-AW566)&gt;0,(AV566-$R566)&gt;0),$V566/365*(AW566-AV566+1),IF(AND(($S566-AW566)&lt;=0,(AV566-$R566)&gt;0),$V566/365*($S566-AV566+1),$V566/365*(AW566-$R566+1))))),0)</f>
        <v>0</v>
      </c>
      <c r="AY566" s="159">
        <f>AW566+1</f>
        <v>45931</v>
      </c>
      <c r="AZ566" s="159">
        <f>AY566+30</f>
        <v>45961</v>
      </c>
      <c r="BA566" s="163">
        <f>IFERROR(IF(($R566-AZ566)&gt;=0,0,IF(($S566-AY566)&lt;0,0,IF(AND(($S566-AZ566)&gt;0,(AY566-$R566)&gt;0),$V566/365*(AZ566-AY566+1),IF(AND(($S566-AZ566)&lt;=0,(AY566-$R566)&gt;0),$V566/365*($S566-AY566+1),$V566/365*(AZ566-$R566+1))))),0)</f>
        <v>0</v>
      </c>
      <c r="BB566" s="159">
        <f>AZ566+1</f>
        <v>45962</v>
      </c>
      <c r="BC566" s="159">
        <f>BB566+29</f>
        <v>45991</v>
      </c>
      <c r="BD566" s="163">
        <f>IFERROR(IF(($R566-BC566)&gt;=0,0,IF(($S566-BB566)&lt;0,0,IF(AND(($S566-BC566)&gt;0,(BB566-$R566)&gt;0),$V566/365*(BC566-BB566+1),IF(AND(($S566-BC566)&lt;=0,(BB566-$R566)&gt;0),$V566/365*($S566-BB566+1),$V566/365*(BC566-$R566+1))))),0)</f>
        <v>0</v>
      </c>
      <c r="BE566" s="159">
        <f>BC566+1</f>
        <v>45992</v>
      </c>
      <c r="BF566" s="159">
        <f>BE566+30</f>
        <v>46022</v>
      </c>
      <c r="BG566" s="163">
        <f>IFERROR(IF(($R566-BF566)&gt;=0,0,IF(($S566-BE566)&lt;0,0,IF(AND(($S566-BF566)&gt;0,(BE566-$R566)&gt;0),$V566/365*(BF566-BE566+1),IF(AND(($S566-BF566)&lt;=0,(BE566-$R566)&gt;0),$V566/365*($S566-BE566+1),$V566/365*(BF566-$R566+1))))),0)</f>
        <v>0</v>
      </c>
      <c r="BH566" s="159">
        <v>46023</v>
      </c>
      <c r="BI566" s="159">
        <f>BH566+30</f>
        <v>46053</v>
      </c>
      <c r="BJ566" s="163">
        <f>IFERROR(IF(($R566-BI566)&gt;=0,0,IF(($S566-BH566)&lt;0,0,IF(AND(($S566-BI566)&gt;0,(BH566-$R566)&gt;0),$V566/365*(BI566-BH566+1),IF(AND(($S566-BI566)&lt;=0,(BH566-$R566)&gt;0),$V566/365*($S566-BH566+1),$V566/365*(BI566-$R566+1))))),0)</f>
        <v>0</v>
      </c>
      <c r="BK566" s="159">
        <f>BI566+1</f>
        <v>46054</v>
      </c>
      <c r="BL566" s="159">
        <f>BK566+27</f>
        <v>46081</v>
      </c>
      <c r="BM566" s="163">
        <f>IFERROR(IF(($R566-BL566)&gt;=0,0,IF(($S566-BK566)&lt;0,0,IF(AND(($S566-BL566)&gt;0,(BK566-$R566)&gt;0),$V566/365*(BL566-BK566+1),IF(AND(($S566-BL566)&lt;=0,(BK566-$R566)&gt;0),$V566/365*($S566-BK566+1),$V566/365*(BL566-$R566+1))))),0)</f>
        <v>0</v>
      </c>
      <c r="BN566" s="159">
        <f>BL566+1</f>
        <v>46082</v>
      </c>
      <c r="BO566" s="159">
        <f>BN566+30</f>
        <v>46112</v>
      </c>
      <c r="BP566" s="163">
        <f>IFERROR(IF(($R566-BO566)&gt;=0,0,IF(($S566-BN566)&lt;0,0,IF(AND(($S566-BO566)&gt;0,(BN566-$R566)&gt;0),$V566/365*(BO566-BN566+1),IF(AND(($S566-BO566)&lt;=0,(BN566-$R566)&gt;0),$V566/365*($S566-BN566+1),$V566/365*(BO566-$R566+1))))),0)</f>
        <v>0</v>
      </c>
      <c r="BQ566" s="159">
        <f>BO566+1</f>
        <v>46113</v>
      </c>
      <c r="BR566" s="159">
        <f>BQ566+29</f>
        <v>46142</v>
      </c>
      <c r="BS566" s="163">
        <f>IFERROR(IF(($R566-BR566)&gt;=0,0,IF(($S566-BQ566)&lt;0,0,IF(AND(($S566-BR566)&gt;0,(BQ566-$R566)&gt;0),$V566/365*(BR566-BQ566+1),IF(AND(($S566-BR566)&lt;=0,(BQ566-$R566)&gt;0),$V566/365*($S566-BQ566+1),$V566/365*(BR566-$R566+1))))),0)</f>
        <v>0</v>
      </c>
      <c r="BT566" s="159">
        <f>BR566+1</f>
        <v>46143</v>
      </c>
      <c r="BU566" s="159">
        <f>BT566+30</f>
        <v>46173</v>
      </c>
      <c r="BV566" s="163">
        <f>IFERROR(IF(($R566-BU566)&gt;=0,0,IF(($S566-BT566)&lt;0,0,IF(AND(($S566-BU566)&gt;0,(BT566-$R566)&gt;0),$V566/365*(BU566-BT566+1),IF(AND(($S566-BU566)&lt;=0,(BT566-$R566)&gt;0),$V566/365*($S566-BT566+1),$V566/365*(BU566-$R566+1))))),0)</f>
        <v>0</v>
      </c>
      <c r="BW566" s="159">
        <f>BU566+1</f>
        <v>46174</v>
      </c>
      <c r="BX566" s="159">
        <f>BW566+29</f>
        <v>46203</v>
      </c>
      <c r="BY566" s="163">
        <f>IFERROR(IF(($R566-BX566)&gt;=0,0,IF(($S566-BW566)&lt;0,0,IF(AND(($S566-BX566)&gt;0,(BW566-$R566)&gt;0),$V566/365*(BX566-BW566+1),IF(AND(($S566-BX566)&lt;=0,(BW566-$R566)&gt;0),$V566/365*($S566-BW566+1),$V566/365*(BX566-$R566+1))))),0)</f>
        <v>0</v>
      </c>
      <c r="BZ566" s="159">
        <f>BX566+1</f>
        <v>46204</v>
      </c>
      <c r="CA566" s="159">
        <f>BZ566+30</f>
        <v>46234</v>
      </c>
      <c r="CB566" s="163">
        <f>IFERROR(IF(($R566-CA566)&gt;=0,0,IF(($S566-BZ566)&lt;0,0,IF(AND(($S566-CA566)&gt;0,(BZ566-$R566)&gt;0),$V566/365*(CA566-BZ566+1),IF(AND(($S566-CA566)&lt;=0,(BZ566-$R566)&gt;0),$V566/365*($S566-BZ566+1),$V566/365*(CA566-$R566+1))))),0)</f>
        <v>0</v>
      </c>
      <c r="CC566" s="159">
        <f>CA566+1</f>
        <v>46235</v>
      </c>
      <c r="CD566" s="159">
        <f>CC566+30</f>
        <v>46265</v>
      </c>
      <c r="CE566" s="163">
        <f>IFERROR(IF(($R566-CD566)&gt;=0,0,IF(($S566-CC566)&lt;0,0,IF(AND(($S566-CD566)&gt;0,(CC566-$R566)&gt;0),$V566/365*(CD566-CC566+1),IF(AND(($S566-CD566)&lt;=0,(CC566-$R566)&gt;0),$V566/365*($S566-CC566+1),$V566/365*(CD566-$R566+1))))),0)</f>
        <v>0</v>
      </c>
      <c r="CF566" s="159">
        <f>CD566+1</f>
        <v>46266</v>
      </c>
      <c r="CG566" s="159">
        <f>CF566+29</f>
        <v>46295</v>
      </c>
      <c r="CH566" s="163">
        <f>IFERROR(IF(($R566-CG566)&gt;=0,0,IF(($S566-CF566)&lt;0,0,IF(AND(($S566-CG566)&gt;0,(CF566-$R566)&gt;0),$V566/365*(CG566-CF566+1),IF(AND(($S566-CG566)&lt;=0,(CF566-$R566)&gt;0),$V566/365*($S566-CF566+1),$V566/365*(CG566-$R566+1))))),0)</f>
        <v>0</v>
      </c>
      <c r="CI566" s="159">
        <f>CG566+1</f>
        <v>46296</v>
      </c>
      <c r="CJ566" s="159">
        <f>CI566+30</f>
        <v>46326</v>
      </c>
      <c r="CK566" s="163">
        <f>IFERROR(IF(($R566-CJ566)&gt;=0,0,IF(($S566-CI566)&lt;0,0,IF(AND(($S566-CJ566)&gt;0,(CI566-$R566)&gt;0),$V566/365*(CJ566-CI566+1),IF(AND(($S566-CJ566)&lt;=0,(CI566-$R566)&gt;0),$V566/365*($S566-CI566+1),$V566/365*(CJ566-$R566+1))))),0)</f>
        <v>0</v>
      </c>
      <c r="CL566" s="159">
        <f>CJ566+1</f>
        <v>46327</v>
      </c>
      <c r="CM566" s="159">
        <f>CL566+29</f>
        <v>46356</v>
      </c>
      <c r="CN566" s="163">
        <f>IFERROR(IF(($R566-CM566)&gt;=0,0,IF(($S566-CL566)&lt;0,0,IF(AND(($S566-CM566)&gt;0,(CL566-$R566)&gt;0),$V566/365*(CM566-CL566+1),IF(AND(($S566-CM566)&lt;=0,(CL566-$R566)&gt;0),$V566/365*($S566-CL566+1),$V566/365*(CM566-$R566+1))))),0)</f>
        <v>0</v>
      </c>
      <c r="CO566" s="159">
        <f>CM566+1</f>
        <v>46357</v>
      </c>
      <c r="CP566" s="159">
        <f>CO566+30</f>
        <v>46387</v>
      </c>
      <c r="CQ566" s="163">
        <f>IFERROR(IF(($R566-CP566)&gt;=0,0,IF(($S566-CO566)&lt;0,0,IF(AND(($S566-CP566)&gt;0,(CO566-$R566)&gt;0),$V566/365*(CP566-CO566+1),IF(AND(($S566-CP566)&lt;=0,(CO566-$R566)&gt;0),$V566/365*($S566-CO566+1),$V566/365*(CP566-$R566+1))))),0)</f>
        <v>0</v>
      </c>
    </row>
    <row r="567" s="85" customFormat="1" ht="24" customHeight="1" outlineLevel="2" spans="1:95">
      <c r="A567" s="124"/>
      <c r="B567" s="125"/>
      <c r="C567" s="126"/>
      <c r="D567" s="124"/>
      <c r="E567" s="125"/>
      <c r="F567" s="125"/>
      <c r="G567" s="125"/>
      <c r="H567" s="127"/>
      <c r="I567" s="127"/>
      <c r="J567" s="127">
        <f>Z567+AC567+AF567+AI567+AL567+AO567+AR567+AU567+AX567+BA567+BD567+BG567</f>
        <v>0</v>
      </c>
      <c r="K567" s="127">
        <f>K566+1</f>
        <v>3</v>
      </c>
      <c r="L567" s="152"/>
      <c r="M567" s="153">
        <f>IFERROR(VLOOKUP($L567,'2-2 引出数据_合同数据仓库'!$B$2:$BP$10000,3,FALSE),0)</f>
        <v>0</v>
      </c>
      <c r="N567" s="127"/>
      <c r="O567" s="153">
        <f>IFERROR(VLOOKUP((LEFT(VLOOKUP($L567,'2-2 引出数据_合同数据仓库'!$B$2:$BP$10000,64,FALSE),15)&amp;(RIGHT(VLOOKUP($L567,'2-2 引出数据_合同数据仓库'!$B$2:$BP$10000,64,FALSE),4)+1)),'2-2 引出数据_合同数据仓库'!$B$2:$BP$10000,3,FALSE),0)</f>
        <v>0</v>
      </c>
      <c r="P567" s="127"/>
      <c r="Q567" s="127">
        <f>IFERROR(VLOOKUP($L567,'2-2 引出数据_合同数据仓库'!$B$2:$BP$10000,28,FALSE),0)</f>
        <v>0</v>
      </c>
      <c r="R567" s="127">
        <f>IFERROR(VLOOKUP($L567,'2-2 引出数据_合同数据仓库'!$B$2:$BP$10000,29,FALSE),0)</f>
        <v>0</v>
      </c>
      <c r="S567" s="127">
        <f>IFERROR(VLOOKUP($L567,'2-2 引出数据_合同数据仓库'!$B$2:$BP$10000,4,FALSE),0)</f>
        <v>0</v>
      </c>
      <c r="T567" s="127"/>
      <c r="U567" s="127">
        <f>IFERROR(VLOOKUP($L567,'2-2 引出数据_合同数据仓库'!$B$2:$BP$10000,15,FALSE),0)</f>
        <v>0</v>
      </c>
      <c r="V567" s="127">
        <f>U567/(S567-R567+1)*365</f>
        <v>0</v>
      </c>
      <c r="W567" s="127"/>
      <c r="X567" s="159">
        <v>45658</v>
      </c>
      <c r="Y567" s="159">
        <f>X567+30</f>
        <v>45688</v>
      </c>
      <c r="Z567" s="163">
        <f>IFERROR(IF(($R567-Y567)&gt;=0,0,IF(($S567-X567)&lt;0,0,IF(AND(($S567-Y567)&gt;0,(X567-$R567)&gt;0),$V567/365*(Y567-X567+1),IF(AND(($S567-Y567)&lt;=0,(X567-$R567)&gt;0),$V567/365*($S567-X567+1),$V567/365*(Y567-$R567+1))))),0)</f>
        <v>0</v>
      </c>
      <c r="AA567" s="159">
        <f>Y567+1</f>
        <v>45689</v>
      </c>
      <c r="AB567" s="159">
        <f>AA567+27</f>
        <v>45716</v>
      </c>
      <c r="AC567" s="163">
        <f>IFERROR(IF(($R567-AB567)&gt;=0,0,IF(($S567-AA567)&lt;0,0,IF(AND(($S567-AB567)&gt;0,(AA567-$R567)&gt;0),$V567/365*(AB567-AA567+1),IF(AND(($S567-AB567)&lt;=0,(AA567-$R567)&gt;0),$V567/365*($S567-AA567+1),$V567/365*(AB567-$R567+1))))),0)</f>
        <v>0</v>
      </c>
      <c r="AD567" s="159">
        <f>AB567+1</f>
        <v>45717</v>
      </c>
      <c r="AE567" s="159">
        <f>AD567+30</f>
        <v>45747</v>
      </c>
      <c r="AF567" s="163">
        <f>IFERROR(IF(($R567-AE567)&gt;=0,0,IF(($S567-AD567)&lt;0,0,IF(AND(($S567-AE567)&gt;0,(AD567-$R567)&gt;0),$V567/365*(AE567-AD567+1),IF(AND(($S567-AE567)&lt;=0,(AD567-$R567)&gt;0),$V567/365*($S567-AD567+1),$V567/365*(AE567-$R567+1))))),0)</f>
        <v>0</v>
      </c>
      <c r="AG567" s="159">
        <f>AE567+1</f>
        <v>45748</v>
      </c>
      <c r="AH567" s="159">
        <f>AG567+29</f>
        <v>45777</v>
      </c>
      <c r="AI567" s="163">
        <f>IFERROR(IF(($R567-AH567)&gt;=0,0,IF(($S567-AG567)&lt;0,0,IF(AND(($S567-AH567)&gt;0,(AG567-$R567)&gt;0),$V567/365*(AH567-AG567+1),IF(AND(($S567-AH567)&lt;=0,(AG567-$R567)&gt;0),$V567/365*($S567-AG567+1),$V567/365*(AH567-$R567+1))))),0)</f>
        <v>0</v>
      </c>
      <c r="AJ567" s="159">
        <f>AH567+1</f>
        <v>45778</v>
      </c>
      <c r="AK567" s="159">
        <f>AJ567+30</f>
        <v>45808</v>
      </c>
      <c r="AL567" s="163">
        <f>IFERROR(IF(($R567-AK567)&gt;=0,0,IF(($S567-AJ567)&lt;0,0,IF(AND(($S567-AK567)&gt;0,(AJ567-$R567)&gt;0),$V567/365*(AK567-AJ567+1),IF(AND(($S567-AK567)&lt;=0,(AJ567-$R567)&gt;0),$V567/365*($S567-AJ567+1),$V567/365*(AK567-$R567+1))))),0)</f>
        <v>0</v>
      </c>
      <c r="AM567" s="159">
        <f>AK567+1</f>
        <v>45809</v>
      </c>
      <c r="AN567" s="159">
        <f>AM567+29</f>
        <v>45838</v>
      </c>
      <c r="AO567" s="163">
        <f>IFERROR(IF(($R567-AN567)&gt;=0,0,IF(($S567-AM567)&lt;0,0,IF(AND(($S567-AN567)&gt;0,(AM567-$R567)&gt;0),$V567/365*(AN567-AM567+1),IF(AND(($S567-AN567)&lt;=0,(AM567-$R567)&gt;0),$V567/365*($S567-AM567+1),$V567/365*(AN567-$R567+1))))),0)</f>
        <v>0</v>
      </c>
      <c r="AP567" s="159">
        <f>AN567+1</f>
        <v>45839</v>
      </c>
      <c r="AQ567" s="159">
        <f>AP567+30</f>
        <v>45869</v>
      </c>
      <c r="AR567" s="163">
        <f>IFERROR(IF(($R567-AQ567)&gt;=0,0,IF(($S567-AP567)&lt;0,0,IF(AND(($S567-AQ567)&gt;0,(AP567-$R567)&gt;0),$V567/365*(AQ567-AP567+1),IF(AND(($S567-AQ567)&lt;=0,(AP567-$R567)&gt;0),$V567/365*($S567-AP567+1),$V567/365*(AQ567-$R567+1))))),0)</f>
        <v>0</v>
      </c>
      <c r="AS567" s="159">
        <f>AQ567+1</f>
        <v>45870</v>
      </c>
      <c r="AT567" s="159">
        <f>AS567+30</f>
        <v>45900</v>
      </c>
      <c r="AU567" s="163">
        <f>IFERROR(IF(($R567-AT567)&gt;=0,0,IF(($S567-AS567)&lt;0,0,IF(AND(($S567-AT567)&gt;0,(AS567-$R567)&gt;0),$V567/365*(AT567-AS567+1),IF(AND(($S567-AT567)&lt;=0,(AS567-$R567)&gt;0),$V567/365*($S567-AS567+1),$V567/365*(AT567-$R567+1))))),0)</f>
        <v>0</v>
      </c>
      <c r="AV567" s="159">
        <f>AT567+1</f>
        <v>45901</v>
      </c>
      <c r="AW567" s="159">
        <f>AV567+29</f>
        <v>45930</v>
      </c>
      <c r="AX567" s="163">
        <f>IFERROR(IF(($R567-AW567)&gt;=0,0,IF(($S567-AV567)&lt;0,0,IF(AND(($S567-AW567)&gt;0,(AV567-$R567)&gt;0),$V567/365*(AW567-AV567+1),IF(AND(($S567-AW567)&lt;=0,(AV567-$R567)&gt;0),$V567/365*($S567-AV567+1),$V567/365*(AW567-$R567+1))))),0)</f>
        <v>0</v>
      </c>
      <c r="AY567" s="159">
        <f>AW567+1</f>
        <v>45931</v>
      </c>
      <c r="AZ567" s="159">
        <f>AY567+30</f>
        <v>45961</v>
      </c>
      <c r="BA567" s="163">
        <f>IFERROR(IF(($R567-AZ567)&gt;=0,0,IF(($S567-AY567)&lt;0,0,IF(AND(($S567-AZ567)&gt;0,(AY567-$R567)&gt;0),$V567/365*(AZ567-AY567+1),IF(AND(($S567-AZ567)&lt;=0,(AY567-$R567)&gt;0),$V567/365*($S567-AY567+1),$V567/365*(AZ567-$R567+1))))),0)</f>
        <v>0</v>
      </c>
      <c r="BB567" s="159">
        <f>AZ567+1</f>
        <v>45962</v>
      </c>
      <c r="BC567" s="159">
        <f>BB567+29</f>
        <v>45991</v>
      </c>
      <c r="BD567" s="163">
        <f>IFERROR(IF(($R567-BC567)&gt;=0,0,IF(($S567-BB567)&lt;0,0,IF(AND(($S567-BC567)&gt;0,(BB567-$R567)&gt;0),$V567/365*(BC567-BB567+1),IF(AND(($S567-BC567)&lt;=0,(BB567-$R567)&gt;0),$V567/365*($S567-BB567+1),$V567/365*(BC567-$R567+1))))),0)</f>
        <v>0</v>
      </c>
      <c r="BE567" s="159">
        <f>BC567+1</f>
        <v>45992</v>
      </c>
      <c r="BF567" s="159">
        <f>BE567+30</f>
        <v>46022</v>
      </c>
      <c r="BG567" s="163">
        <f>IFERROR(IF(($R567-BF567)&gt;=0,0,IF(($S567-BE567)&lt;0,0,IF(AND(($S567-BF567)&gt;0,(BE567-$R567)&gt;0),$V567/365*(BF567-BE567+1),IF(AND(($S567-BF567)&lt;=0,(BE567-$R567)&gt;0),$V567/365*($S567-BE567+1),$V567/365*(BF567-$R567+1))))),0)</f>
        <v>0</v>
      </c>
      <c r="BH567" s="159">
        <v>46023</v>
      </c>
      <c r="BI567" s="159">
        <f>BH567+30</f>
        <v>46053</v>
      </c>
      <c r="BJ567" s="163">
        <f>IFERROR(IF(($R567-BI567)&gt;=0,0,IF(($S567-BH567)&lt;0,0,IF(AND(($S567-BI567)&gt;0,(BH567-$R567)&gt;0),$V567/365*(BI567-BH567+1),IF(AND(($S567-BI567)&lt;=0,(BH567-$R567)&gt;0),$V567/365*($S567-BH567+1),$V567/365*(BI567-$R567+1))))),0)</f>
        <v>0</v>
      </c>
      <c r="BK567" s="159">
        <f>BI567+1</f>
        <v>46054</v>
      </c>
      <c r="BL567" s="159">
        <f>BK567+27</f>
        <v>46081</v>
      </c>
      <c r="BM567" s="163">
        <f>IFERROR(IF(($R567-BL567)&gt;=0,0,IF(($S567-BK567)&lt;0,0,IF(AND(($S567-BL567)&gt;0,(BK567-$R567)&gt;0),$V567/365*(BL567-BK567+1),IF(AND(($S567-BL567)&lt;=0,(BK567-$R567)&gt;0),$V567/365*($S567-BK567+1),$V567/365*(BL567-$R567+1))))),0)</f>
        <v>0</v>
      </c>
      <c r="BN567" s="159">
        <f>BL567+1</f>
        <v>46082</v>
      </c>
      <c r="BO567" s="159">
        <f>BN567+30</f>
        <v>46112</v>
      </c>
      <c r="BP567" s="163">
        <f>IFERROR(IF(($R567-BO567)&gt;=0,0,IF(($S567-BN567)&lt;0,0,IF(AND(($S567-BO567)&gt;0,(BN567-$R567)&gt;0),$V567/365*(BO567-BN567+1),IF(AND(($S567-BO567)&lt;=0,(BN567-$R567)&gt;0),$V567/365*($S567-BN567+1),$V567/365*(BO567-$R567+1))))),0)</f>
        <v>0</v>
      </c>
      <c r="BQ567" s="159">
        <f>BO567+1</f>
        <v>46113</v>
      </c>
      <c r="BR567" s="159">
        <f>BQ567+29</f>
        <v>46142</v>
      </c>
      <c r="BS567" s="163">
        <f>IFERROR(IF(($R567-BR567)&gt;=0,0,IF(($S567-BQ567)&lt;0,0,IF(AND(($S567-BR567)&gt;0,(BQ567-$R567)&gt;0),$V567/365*(BR567-BQ567+1),IF(AND(($S567-BR567)&lt;=0,(BQ567-$R567)&gt;0),$V567/365*($S567-BQ567+1),$V567/365*(BR567-$R567+1))))),0)</f>
        <v>0</v>
      </c>
      <c r="BT567" s="159">
        <f>BR567+1</f>
        <v>46143</v>
      </c>
      <c r="BU567" s="159">
        <f>BT567+30</f>
        <v>46173</v>
      </c>
      <c r="BV567" s="163">
        <f>IFERROR(IF(($R567-BU567)&gt;=0,0,IF(($S567-BT567)&lt;0,0,IF(AND(($S567-BU567)&gt;0,(BT567-$R567)&gt;0),$V567/365*(BU567-BT567+1),IF(AND(($S567-BU567)&lt;=0,(BT567-$R567)&gt;0),$V567/365*($S567-BT567+1),$V567/365*(BU567-$R567+1))))),0)</f>
        <v>0</v>
      </c>
      <c r="BW567" s="159">
        <f>BU567+1</f>
        <v>46174</v>
      </c>
      <c r="BX567" s="159">
        <f>BW567+29</f>
        <v>46203</v>
      </c>
      <c r="BY567" s="163">
        <f>IFERROR(IF(($R567-BX567)&gt;=0,0,IF(($S567-BW567)&lt;0,0,IF(AND(($S567-BX567)&gt;0,(BW567-$R567)&gt;0),$V567/365*(BX567-BW567+1),IF(AND(($S567-BX567)&lt;=0,(BW567-$R567)&gt;0),$V567/365*($S567-BW567+1),$V567/365*(BX567-$R567+1))))),0)</f>
        <v>0</v>
      </c>
      <c r="BZ567" s="159">
        <f>BX567+1</f>
        <v>46204</v>
      </c>
      <c r="CA567" s="159">
        <f>BZ567+30</f>
        <v>46234</v>
      </c>
      <c r="CB567" s="163">
        <f>IFERROR(IF(($R567-CA567)&gt;=0,0,IF(($S567-BZ567)&lt;0,0,IF(AND(($S567-CA567)&gt;0,(BZ567-$R567)&gt;0),$V567/365*(CA567-BZ567+1),IF(AND(($S567-CA567)&lt;=0,(BZ567-$R567)&gt;0),$V567/365*($S567-BZ567+1),$V567/365*(CA567-$R567+1))))),0)</f>
        <v>0</v>
      </c>
      <c r="CC567" s="159">
        <f>CA567+1</f>
        <v>46235</v>
      </c>
      <c r="CD567" s="159">
        <f>CC567+30</f>
        <v>46265</v>
      </c>
      <c r="CE567" s="163">
        <f>IFERROR(IF(($R567-CD567)&gt;=0,0,IF(($S567-CC567)&lt;0,0,IF(AND(($S567-CD567)&gt;0,(CC567-$R567)&gt;0),$V567/365*(CD567-CC567+1),IF(AND(($S567-CD567)&lt;=0,(CC567-$R567)&gt;0),$V567/365*($S567-CC567+1),$V567/365*(CD567-$R567+1))))),0)</f>
        <v>0</v>
      </c>
      <c r="CF567" s="159">
        <f>CD567+1</f>
        <v>46266</v>
      </c>
      <c r="CG567" s="159">
        <f>CF567+29</f>
        <v>46295</v>
      </c>
      <c r="CH567" s="163">
        <f>IFERROR(IF(($R567-CG567)&gt;=0,0,IF(($S567-CF567)&lt;0,0,IF(AND(($S567-CG567)&gt;0,(CF567-$R567)&gt;0),$V567/365*(CG567-CF567+1),IF(AND(($S567-CG567)&lt;=0,(CF567-$R567)&gt;0),$V567/365*($S567-CF567+1),$V567/365*(CG567-$R567+1))))),0)</f>
        <v>0</v>
      </c>
      <c r="CI567" s="159">
        <f>CG567+1</f>
        <v>46296</v>
      </c>
      <c r="CJ567" s="159">
        <f>CI567+30</f>
        <v>46326</v>
      </c>
      <c r="CK567" s="163">
        <f>IFERROR(IF(($R567-CJ567)&gt;=0,0,IF(($S567-CI567)&lt;0,0,IF(AND(($S567-CJ567)&gt;0,(CI567-$R567)&gt;0),$V567/365*(CJ567-CI567+1),IF(AND(($S567-CJ567)&lt;=0,(CI567-$R567)&gt;0),$V567/365*($S567-CI567+1),$V567/365*(CJ567-$R567+1))))),0)</f>
        <v>0</v>
      </c>
      <c r="CL567" s="159">
        <f>CJ567+1</f>
        <v>46327</v>
      </c>
      <c r="CM567" s="159">
        <f>CL567+29</f>
        <v>46356</v>
      </c>
      <c r="CN567" s="163">
        <f>IFERROR(IF(($R567-CM567)&gt;=0,0,IF(($S567-CL567)&lt;0,0,IF(AND(($S567-CM567)&gt;0,(CL567-$R567)&gt;0),$V567/365*(CM567-CL567+1),IF(AND(($S567-CM567)&lt;=0,(CL567-$R567)&gt;0),$V567/365*($S567-CL567+1),$V567/365*(CM567-$R567+1))))),0)</f>
        <v>0</v>
      </c>
      <c r="CO567" s="159">
        <f>CM567+1</f>
        <v>46357</v>
      </c>
      <c r="CP567" s="159">
        <f>CO567+30</f>
        <v>46387</v>
      </c>
      <c r="CQ567" s="163">
        <f>IFERROR(IF(($R567-CP567)&gt;=0,0,IF(($S567-CO567)&lt;0,0,IF(AND(($S567-CP567)&gt;0,(CO567-$R567)&gt;0),$V567/365*(CP567-CO567+1),IF(AND(($S567-CP567)&lt;=0,(CO567-$R567)&gt;0),$V567/365*($S567-CO567+1),$V567/365*(CP567-$R567+1))))),0)</f>
        <v>0</v>
      </c>
    </row>
    <row r="568" s="85" customFormat="1" ht="24" customHeight="1" outlineLevel="2" spans="1:95">
      <c r="A568" s="124"/>
      <c r="B568" s="125"/>
      <c r="C568" s="126"/>
      <c r="D568" s="124"/>
      <c r="E568" s="125"/>
      <c r="F568" s="125"/>
      <c r="G568" s="125"/>
      <c r="H568" s="127"/>
      <c r="I568" s="127"/>
      <c r="J568" s="127">
        <f>Z568+AC568+AF568+AI568+AL568+AO568+AR568+AU568+AX568+BA568+BD568+BG568</f>
        <v>0</v>
      </c>
      <c r="K568" s="127">
        <f>K567+1</f>
        <v>4</v>
      </c>
      <c r="L568" s="152"/>
      <c r="M568" s="153">
        <f>IFERROR(VLOOKUP($L568,'2-2 引出数据_合同数据仓库'!$B$2:$BP$10000,3,FALSE),0)</f>
        <v>0</v>
      </c>
      <c r="N568" s="127"/>
      <c r="O568" s="153">
        <f>IFERROR(VLOOKUP((LEFT(VLOOKUP($L568,'2-2 引出数据_合同数据仓库'!$B$2:$BP$10000,64,FALSE),15)&amp;(RIGHT(VLOOKUP($L568,'2-2 引出数据_合同数据仓库'!$B$2:$BP$10000,64,FALSE),4)+1)),'2-2 引出数据_合同数据仓库'!$B$2:$BP$10000,3,FALSE),0)</f>
        <v>0</v>
      </c>
      <c r="P568" s="127"/>
      <c r="Q568" s="127">
        <f>IFERROR(VLOOKUP($L568,'2-2 引出数据_合同数据仓库'!$B$2:$BP$10000,28,FALSE),0)</f>
        <v>0</v>
      </c>
      <c r="R568" s="127">
        <f>IFERROR(VLOOKUP($L568,'2-2 引出数据_合同数据仓库'!$B$2:$BP$10000,29,FALSE),0)</f>
        <v>0</v>
      </c>
      <c r="S568" s="127">
        <f>IFERROR(VLOOKUP($L568,'2-2 引出数据_合同数据仓库'!$B$2:$BP$10000,4,FALSE),0)</f>
        <v>0</v>
      </c>
      <c r="T568" s="127"/>
      <c r="U568" s="127">
        <f>IFERROR(VLOOKUP($L568,'2-2 引出数据_合同数据仓库'!$B$2:$BP$10000,15,FALSE),0)</f>
        <v>0</v>
      </c>
      <c r="V568" s="127">
        <f>U568/(S568-R568+1)*365</f>
        <v>0</v>
      </c>
      <c r="W568" s="127"/>
      <c r="X568" s="159">
        <v>45658</v>
      </c>
      <c r="Y568" s="159">
        <f>X568+30</f>
        <v>45688</v>
      </c>
      <c r="Z568" s="163">
        <f>IFERROR(IF(($R568-Y568)&gt;=0,0,IF(($S568-X568)&lt;0,0,IF(AND(($S568-Y568)&gt;0,(X568-$R568)&gt;0),$V568/365*(Y568-X568+1),IF(AND(($S568-Y568)&lt;=0,(X568-$R568)&gt;0),$V568/365*($S568-X568+1),$V568/365*(Y568-$R568+1))))),0)</f>
        <v>0</v>
      </c>
      <c r="AA568" s="159">
        <f>Y568+1</f>
        <v>45689</v>
      </c>
      <c r="AB568" s="159">
        <f>AA568+27</f>
        <v>45716</v>
      </c>
      <c r="AC568" s="163">
        <f>IFERROR(IF(($R568-AB568)&gt;=0,0,IF(($S568-AA568)&lt;0,0,IF(AND(($S568-AB568)&gt;0,(AA568-$R568)&gt;0),$V568/365*(AB568-AA568+1),IF(AND(($S568-AB568)&lt;=0,(AA568-$R568)&gt;0),$V568/365*($S568-AA568+1),$V568/365*(AB568-$R568+1))))),0)</f>
        <v>0</v>
      </c>
      <c r="AD568" s="159">
        <f>AB568+1</f>
        <v>45717</v>
      </c>
      <c r="AE568" s="159">
        <f>AD568+30</f>
        <v>45747</v>
      </c>
      <c r="AF568" s="163">
        <f>IFERROR(IF(($R568-AE568)&gt;=0,0,IF(($S568-AD568)&lt;0,0,IF(AND(($S568-AE568)&gt;0,(AD568-$R568)&gt;0),$V568/365*(AE568-AD568+1),IF(AND(($S568-AE568)&lt;=0,(AD568-$R568)&gt;0),$V568/365*($S568-AD568+1),$V568/365*(AE568-$R568+1))))),0)</f>
        <v>0</v>
      </c>
      <c r="AG568" s="159">
        <f>AE568+1</f>
        <v>45748</v>
      </c>
      <c r="AH568" s="159">
        <f>AG568+29</f>
        <v>45777</v>
      </c>
      <c r="AI568" s="163">
        <f>IFERROR(IF(($R568-AH568)&gt;=0,0,IF(($S568-AG568)&lt;0,0,IF(AND(($S568-AH568)&gt;0,(AG568-$R568)&gt;0),$V568/365*(AH568-AG568+1),IF(AND(($S568-AH568)&lt;=0,(AG568-$R568)&gt;0),$V568/365*($S568-AG568+1),$V568/365*(AH568-$R568+1))))),0)</f>
        <v>0</v>
      </c>
      <c r="AJ568" s="159">
        <f>AH568+1</f>
        <v>45778</v>
      </c>
      <c r="AK568" s="159">
        <f>AJ568+30</f>
        <v>45808</v>
      </c>
      <c r="AL568" s="163">
        <f>IFERROR(IF(($R568-AK568)&gt;=0,0,IF(($S568-AJ568)&lt;0,0,IF(AND(($S568-AK568)&gt;0,(AJ568-$R568)&gt;0),$V568/365*(AK568-AJ568+1),IF(AND(($S568-AK568)&lt;=0,(AJ568-$R568)&gt;0),$V568/365*($S568-AJ568+1),$V568/365*(AK568-$R568+1))))),0)</f>
        <v>0</v>
      </c>
      <c r="AM568" s="159">
        <f>AK568+1</f>
        <v>45809</v>
      </c>
      <c r="AN568" s="159">
        <f>AM568+29</f>
        <v>45838</v>
      </c>
      <c r="AO568" s="163">
        <f>IFERROR(IF(($R568-AN568)&gt;=0,0,IF(($S568-AM568)&lt;0,0,IF(AND(($S568-AN568)&gt;0,(AM568-$R568)&gt;0),$V568/365*(AN568-AM568+1),IF(AND(($S568-AN568)&lt;=0,(AM568-$R568)&gt;0),$V568/365*($S568-AM568+1),$V568/365*(AN568-$R568+1))))),0)</f>
        <v>0</v>
      </c>
      <c r="AP568" s="159">
        <f>AN568+1</f>
        <v>45839</v>
      </c>
      <c r="AQ568" s="159">
        <f>AP568+30</f>
        <v>45869</v>
      </c>
      <c r="AR568" s="163">
        <f>IFERROR(IF(($R568-AQ568)&gt;=0,0,IF(($S568-AP568)&lt;0,0,IF(AND(($S568-AQ568)&gt;0,(AP568-$R568)&gt;0),$V568/365*(AQ568-AP568+1),IF(AND(($S568-AQ568)&lt;=0,(AP568-$R568)&gt;0),$V568/365*($S568-AP568+1),$V568/365*(AQ568-$R568+1))))),0)</f>
        <v>0</v>
      </c>
      <c r="AS568" s="159">
        <f>AQ568+1</f>
        <v>45870</v>
      </c>
      <c r="AT568" s="159">
        <f>AS568+30</f>
        <v>45900</v>
      </c>
      <c r="AU568" s="163">
        <f>IFERROR(IF(($R568-AT568)&gt;=0,0,IF(($S568-AS568)&lt;0,0,IF(AND(($S568-AT568)&gt;0,(AS568-$R568)&gt;0),$V568/365*(AT568-AS568+1),IF(AND(($S568-AT568)&lt;=0,(AS568-$R568)&gt;0),$V568/365*($S568-AS568+1),$V568/365*(AT568-$R568+1))))),0)</f>
        <v>0</v>
      </c>
      <c r="AV568" s="159">
        <f>AT568+1</f>
        <v>45901</v>
      </c>
      <c r="AW568" s="159">
        <f>AV568+29</f>
        <v>45930</v>
      </c>
      <c r="AX568" s="163">
        <f>IFERROR(IF(($R568-AW568)&gt;=0,0,IF(($S568-AV568)&lt;0,0,IF(AND(($S568-AW568)&gt;0,(AV568-$R568)&gt;0),$V568/365*(AW568-AV568+1),IF(AND(($S568-AW568)&lt;=0,(AV568-$R568)&gt;0),$V568/365*($S568-AV568+1),$V568/365*(AW568-$R568+1))))),0)</f>
        <v>0</v>
      </c>
      <c r="AY568" s="159">
        <f>AW568+1</f>
        <v>45931</v>
      </c>
      <c r="AZ568" s="159">
        <f>AY568+30</f>
        <v>45961</v>
      </c>
      <c r="BA568" s="163">
        <f>IFERROR(IF(($R568-AZ568)&gt;=0,0,IF(($S568-AY568)&lt;0,0,IF(AND(($S568-AZ568)&gt;0,(AY568-$R568)&gt;0),$V568/365*(AZ568-AY568+1),IF(AND(($S568-AZ568)&lt;=0,(AY568-$R568)&gt;0),$V568/365*($S568-AY568+1),$V568/365*(AZ568-$R568+1))))),0)</f>
        <v>0</v>
      </c>
      <c r="BB568" s="159">
        <f>AZ568+1</f>
        <v>45962</v>
      </c>
      <c r="BC568" s="159">
        <f>BB568+29</f>
        <v>45991</v>
      </c>
      <c r="BD568" s="163">
        <f>IFERROR(IF(($R568-BC568)&gt;=0,0,IF(($S568-BB568)&lt;0,0,IF(AND(($S568-BC568)&gt;0,(BB568-$R568)&gt;0),$V568/365*(BC568-BB568+1),IF(AND(($S568-BC568)&lt;=0,(BB568-$R568)&gt;0),$V568/365*($S568-BB568+1),$V568/365*(BC568-$R568+1))))),0)</f>
        <v>0</v>
      </c>
      <c r="BE568" s="159">
        <f>BC568+1</f>
        <v>45992</v>
      </c>
      <c r="BF568" s="159">
        <f>BE568+30</f>
        <v>46022</v>
      </c>
      <c r="BG568" s="163">
        <f>IFERROR(IF(($R568-BF568)&gt;=0,0,IF(($S568-BE568)&lt;0,0,IF(AND(($S568-BF568)&gt;0,(BE568-$R568)&gt;0),$V568/365*(BF568-BE568+1),IF(AND(($S568-BF568)&lt;=0,(BE568-$R568)&gt;0),$V568/365*($S568-BE568+1),$V568/365*(BF568-$R568+1))))),0)</f>
        <v>0</v>
      </c>
      <c r="BH568" s="159">
        <v>46023</v>
      </c>
      <c r="BI568" s="159">
        <f>BH568+30</f>
        <v>46053</v>
      </c>
      <c r="BJ568" s="163">
        <f>IFERROR(IF(($R568-BI568)&gt;=0,0,IF(($S568-BH568)&lt;0,0,IF(AND(($S568-BI568)&gt;0,(BH568-$R568)&gt;0),$V568/365*(BI568-BH568+1),IF(AND(($S568-BI568)&lt;=0,(BH568-$R568)&gt;0),$V568/365*($S568-BH568+1),$V568/365*(BI568-$R568+1))))),0)</f>
        <v>0</v>
      </c>
      <c r="BK568" s="159">
        <f>BI568+1</f>
        <v>46054</v>
      </c>
      <c r="BL568" s="159">
        <f>BK568+27</f>
        <v>46081</v>
      </c>
      <c r="BM568" s="163">
        <f>IFERROR(IF(($R568-BL568)&gt;=0,0,IF(($S568-BK568)&lt;0,0,IF(AND(($S568-BL568)&gt;0,(BK568-$R568)&gt;0),$V568/365*(BL568-BK568+1),IF(AND(($S568-BL568)&lt;=0,(BK568-$R568)&gt;0),$V568/365*($S568-BK568+1),$V568/365*(BL568-$R568+1))))),0)</f>
        <v>0</v>
      </c>
      <c r="BN568" s="159">
        <f>BL568+1</f>
        <v>46082</v>
      </c>
      <c r="BO568" s="159">
        <f>BN568+30</f>
        <v>46112</v>
      </c>
      <c r="BP568" s="163">
        <f>IFERROR(IF(($R568-BO568)&gt;=0,0,IF(($S568-BN568)&lt;0,0,IF(AND(($S568-BO568)&gt;0,(BN568-$R568)&gt;0),$V568/365*(BO568-BN568+1),IF(AND(($S568-BO568)&lt;=0,(BN568-$R568)&gt;0),$V568/365*($S568-BN568+1),$V568/365*(BO568-$R568+1))))),0)</f>
        <v>0</v>
      </c>
      <c r="BQ568" s="159">
        <f>BO568+1</f>
        <v>46113</v>
      </c>
      <c r="BR568" s="159">
        <f>BQ568+29</f>
        <v>46142</v>
      </c>
      <c r="BS568" s="163">
        <f>IFERROR(IF(($R568-BR568)&gt;=0,0,IF(($S568-BQ568)&lt;0,0,IF(AND(($S568-BR568)&gt;0,(BQ568-$R568)&gt;0),$V568/365*(BR568-BQ568+1),IF(AND(($S568-BR568)&lt;=0,(BQ568-$R568)&gt;0),$V568/365*($S568-BQ568+1),$V568/365*(BR568-$R568+1))))),0)</f>
        <v>0</v>
      </c>
      <c r="BT568" s="159">
        <f>BR568+1</f>
        <v>46143</v>
      </c>
      <c r="BU568" s="159">
        <f>BT568+30</f>
        <v>46173</v>
      </c>
      <c r="BV568" s="163">
        <f>IFERROR(IF(($R568-BU568)&gt;=0,0,IF(($S568-BT568)&lt;0,0,IF(AND(($S568-BU568)&gt;0,(BT568-$R568)&gt;0),$V568/365*(BU568-BT568+1),IF(AND(($S568-BU568)&lt;=0,(BT568-$R568)&gt;0),$V568/365*($S568-BT568+1),$V568/365*(BU568-$R568+1))))),0)</f>
        <v>0</v>
      </c>
      <c r="BW568" s="159">
        <f>BU568+1</f>
        <v>46174</v>
      </c>
      <c r="BX568" s="159">
        <f>BW568+29</f>
        <v>46203</v>
      </c>
      <c r="BY568" s="163">
        <f>IFERROR(IF(($R568-BX568)&gt;=0,0,IF(($S568-BW568)&lt;0,0,IF(AND(($S568-BX568)&gt;0,(BW568-$R568)&gt;0),$V568/365*(BX568-BW568+1),IF(AND(($S568-BX568)&lt;=0,(BW568-$R568)&gt;0),$V568/365*($S568-BW568+1),$V568/365*(BX568-$R568+1))))),0)</f>
        <v>0</v>
      </c>
      <c r="BZ568" s="159">
        <f>BX568+1</f>
        <v>46204</v>
      </c>
      <c r="CA568" s="159">
        <f>BZ568+30</f>
        <v>46234</v>
      </c>
      <c r="CB568" s="163">
        <f>IFERROR(IF(($R568-CA568)&gt;=0,0,IF(($S568-BZ568)&lt;0,0,IF(AND(($S568-CA568)&gt;0,(BZ568-$R568)&gt;0),$V568/365*(CA568-BZ568+1),IF(AND(($S568-CA568)&lt;=0,(BZ568-$R568)&gt;0),$V568/365*($S568-BZ568+1),$V568/365*(CA568-$R568+1))))),0)</f>
        <v>0</v>
      </c>
      <c r="CC568" s="159">
        <f>CA568+1</f>
        <v>46235</v>
      </c>
      <c r="CD568" s="159">
        <f>CC568+30</f>
        <v>46265</v>
      </c>
      <c r="CE568" s="163">
        <f>IFERROR(IF(($R568-CD568)&gt;=0,0,IF(($S568-CC568)&lt;0,0,IF(AND(($S568-CD568)&gt;0,(CC568-$R568)&gt;0),$V568/365*(CD568-CC568+1),IF(AND(($S568-CD568)&lt;=0,(CC568-$R568)&gt;0),$V568/365*($S568-CC568+1),$V568/365*(CD568-$R568+1))))),0)</f>
        <v>0</v>
      </c>
      <c r="CF568" s="159">
        <f>CD568+1</f>
        <v>46266</v>
      </c>
      <c r="CG568" s="159">
        <f>CF568+29</f>
        <v>46295</v>
      </c>
      <c r="CH568" s="163">
        <f>IFERROR(IF(($R568-CG568)&gt;=0,0,IF(($S568-CF568)&lt;0,0,IF(AND(($S568-CG568)&gt;0,(CF568-$R568)&gt;0),$V568/365*(CG568-CF568+1),IF(AND(($S568-CG568)&lt;=0,(CF568-$R568)&gt;0),$V568/365*($S568-CF568+1),$V568/365*(CG568-$R568+1))))),0)</f>
        <v>0</v>
      </c>
      <c r="CI568" s="159">
        <f>CG568+1</f>
        <v>46296</v>
      </c>
      <c r="CJ568" s="159">
        <f>CI568+30</f>
        <v>46326</v>
      </c>
      <c r="CK568" s="163">
        <f>IFERROR(IF(($R568-CJ568)&gt;=0,0,IF(($S568-CI568)&lt;0,0,IF(AND(($S568-CJ568)&gt;0,(CI568-$R568)&gt;0),$V568/365*(CJ568-CI568+1),IF(AND(($S568-CJ568)&lt;=0,(CI568-$R568)&gt;0),$V568/365*($S568-CI568+1),$V568/365*(CJ568-$R568+1))))),0)</f>
        <v>0</v>
      </c>
      <c r="CL568" s="159">
        <f>CJ568+1</f>
        <v>46327</v>
      </c>
      <c r="CM568" s="159">
        <f>CL568+29</f>
        <v>46356</v>
      </c>
      <c r="CN568" s="163">
        <f>IFERROR(IF(($R568-CM568)&gt;=0,0,IF(($S568-CL568)&lt;0,0,IF(AND(($S568-CM568)&gt;0,(CL568-$R568)&gt;0),$V568/365*(CM568-CL568+1),IF(AND(($S568-CM568)&lt;=0,(CL568-$R568)&gt;0),$V568/365*($S568-CL568+1),$V568/365*(CM568-$R568+1))))),0)</f>
        <v>0</v>
      </c>
      <c r="CO568" s="159">
        <f>CM568+1</f>
        <v>46357</v>
      </c>
      <c r="CP568" s="159">
        <f>CO568+30</f>
        <v>46387</v>
      </c>
      <c r="CQ568" s="163">
        <f>IFERROR(IF(($R568-CP568)&gt;=0,0,IF(($S568-CO568)&lt;0,0,IF(AND(($S568-CP568)&gt;0,(CO568-$R568)&gt;0),$V568/365*(CP568-CO568+1),IF(AND(($S568-CP568)&lt;=0,(CO568-$R568)&gt;0),$V568/365*($S568-CO568+1),$V568/365*(CP568-$R568+1))))),0)</f>
        <v>0</v>
      </c>
    </row>
    <row r="569" s="85" customFormat="1" ht="24" customHeight="1" outlineLevel="4" spans="1:95">
      <c r="A569" s="128" t="s">
        <v>2815</v>
      </c>
      <c r="B569" s="129"/>
      <c r="C569" s="129"/>
      <c r="D569" s="129"/>
      <c r="E569" s="129"/>
      <c r="F569" s="129"/>
      <c r="G569" s="130"/>
      <c r="H569" s="131"/>
      <c r="I569" s="131"/>
      <c r="J569" s="131"/>
      <c r="K569" s="131"/>
      <c r="L569" s="154"/>
      <c r="M569" s="154"/>
      <c r="N569" s="154"/>
      <c r="O569" s="154"/>
      <c r="P569" s="131"/>
      <c r="Q569" s="131"/>
      <c r="R569" s="131"/>
      <c r="S569" s="131"/>
      <c r="T569" s="131"/>
      <c r="U569" s="131"/>
      <c r="V569" s="131"/>
      <c r="W569" s="131"/>
      <c r="X569" s="131"/>
      <c r="Y569" s="131"/>
      <c r="Z569" s="131"/>
      <c r="AA569" s="131"/>
      <c r="AB569" s="131"/>
      <c r="AC569" s="131"/>
      <c r="AD569" s="131"/>
      <c r="AE569" s="131"/>
      <c r="AF569" s="131"/>
      <c r="AG569" s="131"/>
      <c r="AH569" s="131"/>
      <c r="AI569" s="131"/>
      <c r="AJ569" s="131"/>
      <c r="AK569" s="131"/>
      <c r="AL569" s="131"/>
      <c r="AM569" s="131"/>
      <c r="AN569" s="131"/>
      <c r="AO569" s="131"/>
      <c r="AP569" s="131"/>
      <c r="AQ569" s="131"/>
      <c r="AR569" s="131"/>
      <c r="AS569" s="131"/>
      <c r="AT569" s="131"/>
      <c r="AU569" s="131"/>
      <c r="AV569" s="131"/>
      <c r="AW569" s="131"/>
      <c r="AX569" s="131"/>
      <c r="AY569" s="131"/>
      <c r="AZ569" s="131"/>
      <c r="BA569" s="131"/>
      <c r="BB569" s="131"/>
      <c r="BC569" s="131"/>
      <c r="BD569" s="131"/>
      <c r="BE569" s="131"/>
      <c r="BF569" s="131"/>
      <c r="BG569" s="131"/>
      <c r="BH569" s="131"/>
      <c r="BI569" s="131"/>
      <c r="BJ569" s="131"/>
      <c r="BK569" s="131"/>
      <c r="BL569" s="131"/>
      <c r="BM569" s="131"/>
      <c r="BN569" s="131"/>
      <c r="BO569" s="131"/>
      <c r="BP569" s="131"/>
      <c r="BQ569" s="131"/>
      <c r="BR569" s="131"/>
      <c r="BS569" s="131"/>
      <c r="BT569" s="131"/>
      <c r="BU569" s="131"/>
      <c r="BV569" s="131"/>
      <c r="BW569" s="131"/>
      <c r="BX569" s="131"/>
      <c r="BY569" s="131"/>
      <c r="BZ569" s="131"/>
      <c r="CA569" s="131"/>
      <c r="CB569" s="131"/>
      <c r="CC569" s="131"/>
      <c r="CD569" s="131"/>
      <c r="CE569" s="131"/>
      <c r="CF569" s="131"/>
      <c r="CG569" s="131"/>
      <c r="CH569" s="131"/>
      <c r="CI569" s="131"/>
      <c r="CJ569" s="131"/>
      <c r="CK569" s="131"/>
      <c r="CL569" s="131"/>
      <c r="CM569" s="131"/>
      <c r="CN569" s="131"/>
      <c r="CO569" s="131"/>
      <c r="CP569" s="131"/>
      <c r="CQ569" s="131"/>
    </row>
    <row r="570" ht="24" customHeight="1" outlineLevel="1" spans="1:95">
      <c r="A570" s="22"/>
      <c r="B570" s="114" t="s">
        <v>793</v>
      </c>
      <c r="C570" s="115" t="s">
        <v>2217</v>
      </c>
      <c r="D570" s="22" t="s">
        <v>2218</v>
      </c>
      <c r="E570" s="114"/>
      <c r="F570" s="114"/>
      <c r="G570" s="114"/>
      <c r="H570" s="116">
        <f>X570+AA570+AD570+AG570+AJ570+AM570+AP570+AS570+AV570+AY570+BB570+BE570</f>
        <v>0</v>
      </c>
      <c r="I570" s="116">
        <f>Y570+AB570+AE570+AH570+AK570+AN570+AQ570+AT570+AW570+AZ570+BC570+BF570</f>
        <v>0</v>
      </c>
      <c r="J570" s="116">
        <f>Z570+AC570+AF570+AI570+AL570+AO570+AR570+AU570+AX570+BA570+BD570+BG570</f>
        <v>0</v>
      </c>
      <c r="K570" s="116"/>
      <c r="L570" s="149"/>
      <c r="M570" s="149"/>
      <c r="N570" s="149"/>
      <c r="O570" s="149"/>
      <c r="P570" s="116"/>
      <c r="Q570" s="116"/>
      <c r="R570" s="116"/>
      <c r="S570" s="116"/>
      <c r="T570" s="116"/>
      <c r="U570" s="116"/>
      <c r="V570" s="116"/>
      <c r="W570" s="116"/>
      <c r="X570" s="116">
        <f>VLOOKUP($C570,'1 预算编制表单'!$C:$BJ,27,FALSE)</f>
        <v>0</v>
      </c>
      <c r="Y570" s="116">
        <f>X570-Z570</f>
        <v>0</v>
      </c>
      <c r="Z570" s="116">
        <f>SUM(Z571:Z575)</f>
        <v>0</v>
      </c>
      <c r="AA570" s="116">
        <f>VLOOKUP($C570,'1 预算编制表单'!$C:$BJ,30,FALSE)</f>
        <v>0</v>
      </c>
      <c r="AB570" s="116">
        <f>AA570-AC570</f>
        <v>0</v>
      </c>
      <c r="AC570" s="116">
        <f>SUM(AC571:AC575)</f>
        <v>0</v>
      </c>
      <c r="AD570" s="116">
        <f>VLOOKUP($C570,'1 预算编制表单'!$C:$BJ,33,FALSE)</f>
        <v>0</v>
      </c>
      <c r="AE570" s="116">
        <f>AD570-AF570</f>
        <v>0</v>
      </c>
      <c r="AF570" s="116">
        <f>SUM(AF571:AF575)</f>
        <v>0</v>
      </c>
      <c r="AG570" s="116">
        <f>VLOOKUP($C570,'1 预算编制表单'!$C:$BJ,36,FALSE)</f>
        <v>0</v>
      </c>
      <c r="AH570" s="116">
        <f>AG570-AI570</f>
        <v>0</v>
      </c>
      <c r="AI570" s="116">
        <f>SUM(AI571:AI575)</f>
        <v>0</v>
      </c>
      <c r="AJ570" s="116">
        <f>VLOOKUP($C570,'1 预算编制表单'!$C:$BJ,39,FALSE)</f>
        <v>0</v>
      </c>
      <c r="AK570" s="116">
        <f>AJ570-AL570</f>
        <v>0</v>
      </c>
      <c r="AL570" s="116">
        <f>SUM(AL571:AL575)</f>
        <v>0</v>
      </c>
      <c r="AM570" s="116">
        <f>VLOOKUP($C570,'1 预算编制表单'!$C:$BJ,42,FALSE)</f>
        <v>0</v>
      </c>
      <c r="AN570" s="116">
        <f>AM570-AO570</f>
        <v>0</v>
      </c>
      <c r="AO570" s="116">
        <f>SUM(AO571:AO575)</f>
        <v>0</v>
      </c>
      <c r="AP570" s="116">
        <f>VLOOKUP($C570,'1 预算编制表单'!$C:$BJ,45,FALSE)</f>
        <v>0</v>
      </c>
      <c r="AQ570" s="116">
        <f>AP570-AR570</f>
        <v>0</v>
      </c>
      <c r="AR570" s="116">
        <f>SUM(AR571:AR575)</f>
        <v>0</v>
      </c>
      <c r="AS570" s="116">
        <f>VLOOKUP($C570,'1 预算编制表单'!$C:$BJ,48,FALSE)</f>
        <v>0</v>
      </c>
      <c r="AT570" s="116">
        <f>AS570-AU570</f>
        <v>0</v>
      </c>
      <c r="AU570" s="116">
        <f>SUM(AU571:AU575)</f>
        <v>0</v>
      </c>
      <c r="AV570" s="116">
        <f>VLOOKUP($C570,'1 预算编制表单'!$C:$BJ,51,FALSE)</f>
        <v>0</v>
      </c>
      <c r="AW570" s="116">
        <f>AV570-AX570</f>
        <v>0</v>
      </c>
      <c r="AX570" s="116">
        <f>SUM(AX571:AX575)</f>
        <v>0</v>
      </c>
      <c r="AY570" s="116">
        <f>VLOOKUP($C570,'1 预算编制表单'!$C:$BJ,54,FALSE)</f>
        <v>0</v>
      </c>
      <c r="AZ570" s="116">
        <f>AY570-BA570</f>
        <v>0</v>
      </c>
      <c r="BA570" s="116">
        <f>SUM(BA571:BA575)</f>
        <v>0</v>
      </c>
      <c r="BB570" s="116">
        <f>VLOOKUP($C570,'1 预算编制表单'!$C:$BJ,57,FALSE)</f>
        <v>0</v>
      </c>
      <c r="BC570" s="116">
        <f>BB570-BD570</f>
        <v>0</v>
      </c>
      <c r="BD570" s="116">
        <f>SUM(BD571:BD575)</f>
        <v>0</v>
      </c>
      <c r="BE570" s="116">
        <f>VLOOKUP($C570,'1 预算编制表单'!$C:$BJ,60,FALSE)</f>
        <v>0</v>
      </c>
      <c r="BF570" s="116">
        <f>BE570-BG570</f>
        <v>0</v>
      </c>
      <c r="BG570" s="116">
        <f>SUM(BG571:BG575)</f>
        <v>0</v>
      </c>
      <c r="BH570" s="116">
        <f>VLOOKUP($C570,'1 预算编制表单'!$C:$BJ,27,FALSE)</f>
        <v>0</v>
      </c>
      <c r="BI570" s="116">
        <f>BH570-BJ570</f>
        <v>0</v>
      </c>
      <c r="BJ570" s="116">
        <f>SUM(BJ571:BJ575)</f>
        <v>0</v>
      </c>
      <c r="BK570" s="116">
        <f>VLOOKUP($C570,'1 预算编制表单'!$C:$BJ,30,FALSE)</f>
        <v>0</v>
      </c>
      <c r="BL570" s="116">
        <f>BK570-BM570</f>
        <v>0</v>
      </c>
      <c r="BM570" s="116">
        <f>SUM(BM571:BM575)</f>
        <v>0</v>
      </c>
      <c r="BN570" s="116">
        <f>VLOOKUP($C570,'1 预算编制表单'!$C:$BJ,33,FALSE)</f>
        <v>0</v>
      </c>
      <c r="BO570" s="116">
        <f>BN570-BP570</f>
        <v>0</v>
      </c>
      <c r="BP570" s="116">
        <f>SUM(BP571:BP575)</f>
        <v>0</v>
      </c>
      <c r="BQ570" s="116">
        <f>VLOOKUP($C570,'1 预算编制表单'!$C:$BJ,36,FALSE)</f>
        <v>0</v>
      </c>
      <c r="BR570" s="116">
        <f>BQ570-BS570</f>
        <v>0</v>
      </c>
      <c r="BS570" s="116">
        <f>SUM(BS571:BS575)</f>
        <v>0</v>
      </c>
      <c r="BT570" s="116">
        <f>VLOOKUP($C570,'1 预算编制表单'!$C:$BJ,39,FALSE)</f>
        <v>0</v>
      </c>
      <c r="BU570" s="116">
        <f>BT570-BV570</f>
        <v>0</v>
      </c>
      <c r="BV570" s="116">
        <f>SUM(BV571:BV575)</f>
        <v>0</v>
      </c>
      <c r="BW570" s="116">
        <f>VLOOKUP($C570,'1 预算编制表单'!$C:$BJ,42,FALSE)</f>
        <v>0</v>
      </c>
      <c r="BX570" s="116">
        <f>BW570-BY570</f>
        <v>0</v>
      </c>
      <c r="BY570" s="116">
        <f>SUM(BY571:BY575)</f>
        <v>0</v>
      </c>
      <c r="BZ570" s="116">
        <f>VLOOKUP($C570,'1 预算编制表单'!$C:$BJ,45,FALSE)</f>
        <v>0</v>
      </c>
      <c r="CA570" s="116">
        <f>BZ570-CB570</f>
        <v>0</v>
      </c>
      <c r="CB570" s="116">
        <f>SUM(CB571:CB575)</f>
        <v>0</v>
      </c>
      <c r="CC570" s="116">
        <f>VLOOKUP($C570,'1 预算编制表单'!$C:$BJ,48,FALSE)</f>
        <v>0</v>
      </c>
      <c r="CD570" s="116">
        <f>CC570-CE570</f>
        <v>0</v>
      </c>
      <c r="CE570" s="116">
        <f>SUM(CE571:CE575)</f>
        <v>0</v>
      </c>
      <c r="CF570" s="116">
        <f>VLOOKUP($C570,'1 预算编制表单'!$C:$BJ,51,FALSE)</f>
        <v>0</v>
      </c>
      <c r="CG570" s="116">
        <f>CF570-CH570</f>
        <v>0</v>
      </c>
      <c r="CH570" s="116">
        <f>SUM(CH571:CH575)</f>
        <v>0</v>
      </c>
      <c r="CI570" s="116">
        <f>VLOOKUP($C570,'1 预算编制表单'!$C:$BJ,54,FALSE)</f>
        <v>0</v>
      </c>
      <c r="CJ570" s="116">
        <f>CI570-CK570</f>
        <v>0</v>
      </c>
      <c r="CK570" s="116">
        <f>SUM(CK571:CK575)</f>
        <v>0</v>
      </c>
      <c r="CL570" s="116">
        <f>VLOOKUP($C570,'1 预算编制表单'!$C:$BJ,57,FALSE)</f>
        <v>0</v>
      </c>
      <c r="CM570" s="116">
        <f>CL570-CN570</f>
        <v>0</v>
      </c>
      <c r="CN570" s="116">
        <f>SUM(CN571:CN575)</f>
        <v>0</v>
      </c>
      <c r="CO570" s="116">
        <f>VLOOKUP($C570,'1 预算编制表单'!$C:$BJ,60,FALSE)</f>
        <v>0</v>
      </c>
      <c r="CP570" s="116">
        <f>CO570-CQ570</f>
        <v>0</v>
      </c>
      <c r="CQ570" s="116">
        <f>SUM(CQ571:CQ575)</f>
        <v>0</v>
      </c>
    </row>
    <row r="571" s="85" customFormat="1" ht="24" customHeight="1" outlineLevel="2" spans="1:95">
      <c r="A571" s="124"/>
      <c r="B571" s="125"/>
      <c r="C571" s="126"/>
      <c r="D571" s="124"/>
      <c r="E571" s="125"/>
      <c r="F571" s="125"/>
      <c r="G571" s="125"/>
      <c r="H571" s="127"/>
      <c r="I571" s="127"/>
      <c r="J571" s="127">
        <f>Z571+AC571+AF571+AI571+AL571+AO571+AR571+AU571+AX571+BA571+BD571+BG571</f>
        <v>0</v>
      </c>
      <c r="K571" s="127">
        <v>1</v>
      </c>
      <c r="L571" s="152"/>
      <c r="M571" s="153">
        <f>IFERROR(VLOOKUP($L571,'2-2 引出数据_合同数据仓库'!$B$2:$BP$10000,3,FALSE),0)</f>
        <v>0</v>
      </c>
      <c r="N571" s="127"/>
      <c r="O571" s="153">
        <f>IFERROR(VLOOKUP((LEFT(VLOOKUP($L571,'2-2 引出数据_合同数据仓库'!$B$2:$BP$10000,64,FALSE),15)&amp;(RIGHT(VLOOKUP($L571,'2-2 引出数据_合同数据仓库'!$B$2:$BP$10000,64,FALSE),4)+1)),'2-2 引出数据_合同数据仓库'!$B$2:$BP$10000,3,FALSE),0)</f>
        <v>0</v>
      </c>
      <c r="P571" s="127"/>
      <c r="Q571" s="127">
        <f>IFERROR(VLOOKUP($L571,'2-2 引出数据_合同数据仓库'!$B$2:$BP$10000,28,FALSE),0)</f>
        <v>0</v>
      </c>
      <c r="R571" s="127">
        <f>IFERROR(VLOOKUP($L571,'2-2 引出数据_合同数据仓库'!$B$2:$BP$10000,29,FALSE),0)</f>
        <v>0</v>
      </c>
      <c r="S571" s="127">
        <f>IFERROR(VLOOKUP($L571,'2-2 引出数据_合同数据仓库'!$B$2:$BP$10000,4,FALSE),0)</f>
        <v>0</v>
      </c>
      <c r="T571" s="127"/>
      <c r="U571" s="127">
        <f>IFERROR(VLOOKUP($L571,'2-2 引出数据_合同数据仓库'!$B$2:$BP$10000,15,FALSE),0)</f>
        <v>0</v>
      </c>
      <c r="V571" s="127">
        <f>U571/(S571-R571+1)*365</f>
        <v>0</v>
      </c>
      <c r="W571" s="127"/>
      <c r="X571" s="159">
        <v>45658</v>
      </c>
      <c r="Y571" s="159">
        <f>X571+30</f>
        <v>45688</v>
      </c>
      <c r="Z571" s="163">
        <f>IFERROR(IF(($R571-Y571)&gt;=0,0,IF(($S571-X571)&lt;0,0,IF(AND(($S571-Y571)&gt;0,(X571-$R571)&gt;0),$V571/365*(Y571-X571+1),IF(AND(($S571-Y571)&lt;=0,(X571-$R571)&gt;0),$V571/365*($S571-X571+1),$V571/365*(Y571-$R571+1))))),0)</f>
        <v>0</v>
      </c>
      <c r="AA571" s="159">
        <f>Y571+1</f>
        <v>45689</v>
      </c>
      <c r="AB571" s="159">
        <f>AA571+27</f>
        <v>45716</v>
      </c>
      <c r="AC571" s="163">
        <f>IFERROR(IF(($R571-AB571)&gt;=0,0,IF(($S571-AA571)&lt;0,0,IF(AND(($S571-AB571)&gt;0,(AA571-$R571)&gt;0),$V571/365*(AB571-AA571+1),IF(AND(($S571-AB571)&lt;=0,(AA571-$R571)&gt;0),$V571/365*($S571-AA571+1),$V571/365*(AB571-$R571+1))))),0)</f>
        <v>0</v>
      </c>
      <c r="AD571" s="159">
        <f>AB571+1</f>
        <v>45717</v>
      </c>
      <c r="AE571" s="159">
        <f>AD571+30</f>
        <v>45747</v>
      </c>
      <c r="AF571" s="163">
        <f>IFERROR(IF(($R571-AE571)&gt;=0,0,IF(($S571-AD571)&lt;0,0,IF(AND(($S571-AE571)&gt;0,(AD571-$R571)&gt;0),$V571/365*(AE571-AD571+1),IF(AND(($S571-AE571)&lt;=0,(AD571-$R571)&gt;0),$V571/365*($S571-AD571+1),$V571/365*(AE571-$R571+1))))),0)</f>
        <v>0</v>
      </c>
      <c r="AG571" s="159">
        <f>AE571+1</f>
        <v>45748</v>
      </c>
      <c r="AH571" s="159">
        <f>AG571+29</f>
        <v>45777</v>
      </c>
      <c r="AI571" s="163">
        <f>IFERROR(IF(($R571-AH571)&gt;=0,0,IF(($S571-AG571)&lt;0,0,IF(AND(($S571-AH571)&gt;0,(AG571-$R571)&gt;0),$V571/365*(AH571-AG571+1),IF(AND(($S571-AH571)&lt;=0,(AG571-$R571)&gt;0),$V571/365*($S571-AG571+1),$V571/365*(AH571-$R571+1))))),0)</f>
        <v>0</v>
      </c>
      <c r="AJ571" s="159">
        <f>AH571+1</f>
        <v>45778</v>
      </c>
      <c r="AK571" s="159">
        <f>AJ571+30</f>
        <v>45808</v>
      </c>
      <c r="AL571" s="163">
        <f>IFERROR(IF(($R571-AK571)&gt;=0,0,IF(($S571-AJ571)&lt;0,0,IF(AND(($S571-AK571)&gt;0,(AJ571-$R571)&gt;0),$V571/365*(AK571-AJ571+1),IF(AND(($S571-AK571)&lt;=0,(AJ571-$R571)&gt;0),$V571/365*($S571-AJ571+1),$V571/365*(AK571-$R571+1))))),0)</f>
        <v>0</v>
      </c>
      <c r="AM571" s="159">
        <f>AK571+1</f>
        <v>45809</v>
      </c>
      <c r="AN571" s="159">
        <f>AM571+29</f>
        <v>45838</v>
      </c>
      <c r="AO571" s="163">
        <f>IFERROR(IF(($R571-AN571)&gt;=0,0,IF(($S571-AM571)&lt;0,0,IF(AND(($S571-AN571)&gt;0,(AM571-$R571)&gt;0),$V571/365*(AN571-AM571+1),IF(AND(($S571-AN571)&lt;=0,(AM571-$R571)&gt;0),$V571/365*($S571-AM571+1),$V571/365*(AN571-$R571+1))))),0)</f>
        <v>0</v>
      </c>
      <c r="AP571" s="159">
        <f>AN571+1</f>
        <v>45839</v>
      </c>
      <c r="AQ571" s="159">
        <f>AP571+30</f>
        <v>45869</v>
      </c>
      <c r="AR571" s="163">
        <f>IFERROR(IF(($R571-AQ571)&gt;=0,0,IF(($S571-AP571)&lt;0,0,IF(AND(($S571-AQ571)&gt;0,(AP571-$R571)&gt;0),$V571/365*(AQ571-AP571+1),IF(AND(($S571-AQ571)&lt;=0,(AP571-$R571)&gt;0),$V571/365*($S571-AP571+1),$V571/365*(AQ571-$R571+1))))),0)</f>
        <v>0</v>
      </c>
      <c r="AS571" s="159">
        <f>AQ571+1</f>
        <v>45870</v>
      </c>
      <c r="AT571" s="159">
        <f>AS571+30</f>
        <v>45900</v>
      </c>
      <c r="AU571" s="163">
        <f>IFERROR(IF(($R571-AT571)&gt;=0,0,IF(($S571-AS571)&lt;0,0,IF(AND(($S571-AT571)&gt;0,(AS571-$R571)&gt;0),$V571/365*(AT571-AS571+1),IF(AND(($S571-AT571)&lt;=0,(AS571-$R571)&gt;0),$V571/365*($S571-AS571+1),$V571/365*(AT571-$R571+1))))),0)</f>
        <v>0</v>
      </c>
      <c r="AV571" s="159">
        <f>AT571+1</f>
        <v>45901</v>
      </c>
      <c r="AW571" s="159">
        <f>AV571+29</f>
        <v>45930</v>
      </c>
      <c r="AX571" s="163">
        <f>IFERROR(IF(($R571-AW571)&gt;=0,0,IF(($S571-AV571)&lt;0,0,IF(AND(($S571-AW571)&gt;0,(AV571-$R571)&gt;0),$V571/365*(AW571-AV571+1),IF(AND(($S571-AW571)&lt;=0,(AV571-$R571)&gt;0),$V571/365*($S571-AV571+1),$V571/365*(AW571-$R571+1))))),0)</f>
        <v>0</v>
      </c>
      <c r="AY571" s="159">
        <f>AW571+1</f>
        <v>45931</v>
      </c>
      <c r="AZ571" s="159">
        <f>AY571+30</f>
        <v>45961</v>
      </c>
      <c r="BA571" s="163">
        <f>IFERROR(IF(($R571-AZ571)&gt;=0,0,IF(($S571-AY571)&lt;0,0,IF(AND(($S571-AZ571)&gt;0,(AY571-$R571)&gt;0),$V571/365*(AZ571-AY571+1),IF(AND(($S571-AZ571)&lt;=0,(AY571-$R571)&gt;0),$V571/365*($S571-AY571+1),$V571/365*(AZ571-$R571+1))))),0)</f>
        <v>0</v>
      </c>
      <c r="BB571" s="159">
        <f>AZ571+1</f>
        <v>45962</v>
      </c>
      <c r="BC571" s="159">
        <f>BB571+29</f>
        <v>45991</v>
      </c>
      <c r="BD571" s="163">
        <f>IFERROR(IF(($R571-BC571)&gt;=0,0,IF(($S571-BB571)&lt;0,0,IF(AND(($S571-BC571)&gt;0,(BB571-$R571)&gt;0),$V571/365*(BC571-BB571+1),IF(AND(($S571-BC571)&lt;=0,(BB571-$R571)&gt;0),$V571/365*($S571-BB571+1),$V571/365*(BC571-$R571+1))))),0)</f>
        <v>0</v>
      </c>
      <c r="BE571" s="159">
        <f>BC571+1</f>
        <v>45992</v>
      </c>
      <c r="BF571" s="159">
        <f>BE571+30</f>
        <v>46022</v>
      </c>
      <c r="BG571" s="163">
        <f>IFERROR(IF(($R571-BF571)&gt;=0,0,IF(($S571-BE571)&lt;0,0,IF(AND(($S571-BF571)&gt;0,(BE571-$R571)&gt;0),$V571/365*(BF571-BE571+1),IF(AND(($S571-BF571)&lt;=0,(BE571-$R571)&gt;0),$V571/365*($S571-BE571+1),$V571/365*(BF571-$R571+1))))),0)</f>
        <v>0</v>
      </c>
      <c r="BH571" s="159">
        <v>46023</v>
      </c>
      <c r="BI571" s="159">
        <f>BH571+30</f>
        <v>46053</v>
      </c>
      <c r="BJ571" s="163">
        <f>IFERROR(IF(($R571-BI571)&gt;=0,0,IF(($S571-BH571)&lt;0,0,IF(AND(($S571-BI571)&gt;0,(BH571-$R571)&gt;0),$V571/365*(BI571-BH571+1),IF(AND(($S571-BI571)&lt;=0,(BH571-$R571)&gt;0),$V571/365*($S571-BH571+1),$V571/365*(BI571-$R571+1))))),0)</f>
        <v>0</v>
      </c>
      <c r="BK571" s="159">
        <f>BI571+1</f>
        <v>46054</v>
      </c>
      <c r="BL571" s="159">
        <f>BK571+27</f>
        <v>46081</v>
      </c>
      <c r="BM571" s="163">
        <f>IFERROR(IF(($R571-BL571)&gt;=0,0,IF(($S571-BK571)&lt;0,0,IF(AND(($S571-BL571)&gt;0,(BK571-$R571)&gt;0),$V571/365*(BL571-BK571+1),IF(AND(($S571-BL571)&lt;=0,(BK571-$R571)&gt;0),$V571/365*($S571-BK571+1),$V571/365*(BL571-$R571+1))))),0)</f>
        <v>0</v>
      </c>
      <c r="BN571" s="159">
        <f>BL571+1</f>
        <v>46082</v>
      </c>
      <c r="BO571" s="159">
        <f>BN571+30</f>
        <v>46112</v>
      </c>
      <c r="BP571" s="163">
        <f>IFERROR(IF(($R571-BO571)&gt;=0,0,IF(($S571-BN571)&lt;0,0,IF(AND(($S571-BO571)&gt;0,(BN571-$R571)&gt;0),$V571/365*(BO571-BN571+1),IF(AND(($S571-BO571)&lt;=0,(BN571-$R571)&gt;0),$V571/365*($S571-BN571+1),$V571/365*(BO571-$R571+1))))),0)</f>
        <v>0</v>
      </c>
      <c r="BQ571" s="159">
        <f>BO571+1</f>
        <v>46113</v>
      </c>
      <c r="BR571" s="159">
        <f>BQ571+29</f>
        <v>46142</v>
      </c>
      <c r="BS571" s="163">
        <f>IFERROR(IF(($R571-BR571)&gt;=0,0,IF(($S571-BQ571)&lt;0,0,IF(AND(($S571-BR571)&gt;0,(BQ571-$R571)&gt;0),$V571/365*(BR571-BQ571+1),IF(AND(($S571-BR571)&lt;=0,(BQ571-$R571)&gt;0),$V571/365*($S571-BQ571+1),$V571/365*(BR571-$R571+1))))),0)</f>
        <v>0</v>
      </c>
      <c r="BT571" s="159">
        <f>BR571+1</f>
        <v>46143</v>
      </c>
      <c r="BU571" s="159">
        <f>BT571+30</f>
        <v>46173</v>
      </c>
      <c r="BV571" s="163">
        <f>IFERROR(IF(($R571-BU571)&gt;=0,0,IF(($S571-BT571)&lt;0,0,IF(AND(($S571-BU571)&gt;0,(BT571-$R571)&gt;0),$V571/365*(BU571-BT571+1),IF(AND(($S571-BU571)&lt;=0,(BT571-$R571)&gt;0),$V571/365*($S571-BT571+1),$V571/365*(BU571-$R571+1))))),0)</f>
        <v>0</v>
      </c>
      <c r="BW571" s="159">
        <f>BU571+1</f>
        <v>46174</v>
      </c>
      <c r="BX571" s="159">
        <f>BW571+29</f>
        <v>46203</v>
      </c>
      <c r="BY571" s="163">
        <f>IFERROR(IF(($R571-BX571)&gt;=0,0,IF(($S571-BW571)&lt;0,0,IF(AND(($S571-BX571)&gt;0,(BW571-$R571)&gt;0),$V571/365*(BX571-BW571+1),IF(AND(($S571-BX571)&lt;=0,(BW571-$R571)&gt;0),$V571/365*($S571-BW571+1),$V571/365*(BX571-$R571+1))))),0)</f>
        <v>0</v>
      </c>
      <c r="BZ571" s="159">
        <f>BX571+1</f>
        <v>46204</v>
      </c>
      <c r="CA571" s="159">
        <f>BZ571+30</f>
        <v>46234</v>
      </c>
      <c r="CB571" s="163">
        <f>IFERROR(IF(($R571-CA571)&gt;=0,0,IF(($S571-BZ571)&lt;0,0,IF(AND(($S571-CA571)&gt;0,(BZ571-$R571)&gt;0),$V571/365*(CA571-BZ571+1),IF(AND(($S571-CA571)&lt;=0,(BZ571-$R571)&gt;0),$V571/365*($S571-BZ571+1),$V571/365*(CA571-$R571+1))))),0)</f>
        <v>0</v>
      </c>
      <c r="CC571" s="159">
        <f>CA571+1</f>
        <v>46235</v>
      </c>
      <c r="CD571" s="159">
        <f>CC571+30</f>
        <v>46265</v>
      </c>
      <c r="CE571" s="163">
        <f>IFERROR(IF(($R571-CD571)&gt;=0,0,IF(($S571-CC571)&lt;0,0,IF(AND(($S571-CD571)&gt;0,(CC571-$R571)&gt;0),$V571/365*(CD571-CC571+1),IF(AND(($S571-CD571)&lt;=0,(CC571-$R571)&gt;0),$V571/365*($S571-CC571+1),$V571/365*(CD571-$R571+1))))),0)</f>
        <v>0</v>
      </c>
      <c r="CF571" s="159">
        <f>CD571+1</f>
        <v>46266</v>
      </c>
      <c r="CG571" s="159">
        <f>CF571+29</f>
        <v>46295</v>
      </c>
      <c r="CH571" s="163">
        <f>IFERROR(IF(($R571-CG571)&gt;=0,0,IF(($S571-CF571)&lt;0,0,IF(AND(($S571-CG571)&gt;0,(CF571-$R571)&gt;0),$V571/365*(CG571-CF571+1),IF(AND(($S571-CG571)&lt;=0,(CF571-$R571)&gt;0),$V571/365*($S571-CF571+1),$V571/365*(CG571-$R571+1))))),0)</f>
        <v>0</v>
      </c>
      <c r="CI571" s="159">
        <f>CG571+1</f>
        <v>46296</v>
      </c>
      <c r="CJ571" s="159">
        <f>CI571+30</f>
        <v>46326</v>
      </c>
      <c r="CK571" s="163">
        <f>IFERROR(IF(($R571-CJ571)&gt;=0,0,IF(($S571-CI571)&lt;0,0,IF(AND(($S571-CJ571)&gt;0,(CI571-$R571)&gt;0),$V571/365*(CJ571-CI571+1),IF(AND(($S571-CJ571)&lt;=0,(CI571-$R571)&gt;0),$V571/365*($S571-CI571+1),$V571/365*(CJ571-$R571+1))))),0)</f>
        <v>0</v>
      </c>
      <c r="CL571" s="159">
        <f>CJ571+1</f>
        <v>46327</v>
      </c>
      <c r="CM571" s="159">
        <f>CL571+29</f>
        <v>46356</v>
      </c>
      <c r="CN571" s="163">
        <f>IFERROR(IF(($R571-CM571)&gt;=0,0,IF(($S571-CL571)&lt;0,0,IF(AND(($S571-CM571)&gt;0,(CL571-$R571)&gt;0),$V571/365*(CM571-CL571+1),IF(AND(($S571-CM571)&lt;=0,(CL571-$R571)&gt;0),$V571/365*($S571-CL571+1),$V571/365*(CM571-$R571+1))))),0)</f>
        <v>0</v>
      </c>
      <c r="CO571" s="159">
        <f>CM571+1</f>
        <v>46357</v>
      </c>
      <c r="CP571" s="159">
        <f>CO571+30</f>
        <v>46387</v>
      </c>
      <c r="CQ571" s="163">
        <f>IFERROR(IF(($R571-CP571)&gt;=0,0,IF(($S571-CO571)&lt;0,0,IF(AND(($S571-CP571)&gt;0,(CO571-$R571)&gt;0),$V571/365*(CP571-CO571+1),IF(AND(($S571-CP571)&lt;=0,(CO571-$R571)&gt;0),$V571/365*($S571-CO571+1),$V571/365*(CP571-$R571+1))))),0)</f>
        <v>0</v>
      </c>
    </row>
    <row r="572" s="85" customFormat="1" ht="24" customHeight="1" outlineLevel="2" spans="1:95">
      <c r="A572" s="124"/>
      <c r="B572" s="125"/>
      <c r="C572" s="126"/>
      <c r="D572" s="124"/>
      <c r="E572" s="125"/>
      <c r="F572" s="125"/>
      <c r="G572" s="125"/>
      <c r="H572" s="127"/>
      <c r="I572" s="127"/>
      <c r="J572" s="127">
        <f>Z572+AC572+AF572+AI572+AL572+AO572+AR572+AU572+AX572+BA572+BD572+BG572</f>
        <v>0</v>
      </c>
      <c r="K572" s="127">
        <f>K571+1</f>
        <v>2</v>
      </c>
      <c r="L572" s="152"/>
      <c r="M572" s="153">
        <f>IFERROR(VLOOKUP($L572,'2-2 引出数据_合同数据仓库'!$B$2:$BP$10000,3,FALSE),0)</f>
        <v>0</v>
      </c>
      <c r="N572" s="127"/>
      <c r="O572" s="153">
        <f>IFERROR(VLOOKUP((LEFT(VLOOKUP($L572,'2-2 引出数据_合同数据仓库'!$B$2:$BP$10000,64,FALSE),15)&amp;(RIGHT(VLOOKUP($L572,'2-2 引出数据_合同数据仓库'!$B$2:$BP$10000,64,FALSE),4)+1)),'2-2 引出数据_合同数据仓库'!$B$2:$BP$10000,3,FALSE),0)</f>
        <v>0</v>
      </c>
      <c r="P572" s="127"/>
      <c r="Q572" s="127">
        <f>IFERROR(VLOOKUP($L572,'2-2 引出数据_合同数据仓库'!$B$2:$BP$10000,28,FALSE),0)</f>
        <v>0</v>
      </c>
      <c r="R572" s="127">
        <f>IFERROR(VLOOKUP($L572,'2-2 引出数据_合同数据仓库'!$B$2:$BP$10000,29,FALSE),0)</f>
        <v>0</v>
      </c>
      <c r="S572" s="127">
        <f>IFERROR(VLOOKUP($L572,'2-2 引出数据_合同数据仓库'!$B$2:$BP$10000,4,FALSE),0)</f>
        <v>0</v>
      </c>
      <c r="T572" s="127"/>
      <c r="U572" s="127">
        <f>IFERROR(VLOOKUP($L572,'2-2 引出数据_合同数据仓库'!$B$2:$BP$10000,15,FALSE),0)</f>
        <v>0</v>
      </c>
      <c r="V572" s="127">
        <f>U572/(S572-R572+1)*365</f>
        <v>0</v>
      </c>
      <c r="W572" s="127"/>
      <c r="X572" s="159">
        <v>45658</v>
      </c>
      <c r="Y572" s="159">
        <f>X572+30</f>
        <v>45688</v>
      </c>
      <c r="Z572" s="163">
        <f>IFERROR(IF(($R572-Y572)&gt;=0,0,IF(($S572-X572)&lt;0,0,IF(AND(($S572-Y572)&gt;0,(X572-$R572)&gt;0),$V572/365*(Y572-X572+1),IF(AND(($S572-Y572)&lt;=0,(X572-$R572)&gt;0),$V572/365*($S572-X572+1),$V572/365*(Y572-$R572+1))))),0)</f>
        <v>0</v>
      </c>
      <c r="AA572" s="159">
        <f>Y572+1</f>
        <v>45689</v>
      </c>
      <c r="AB572" s="159">
        <f>AA572+27</f>
        <v>45716</v>
      </c>
      <c r="AC572" s="163">
        <f>IFERROR(IF(($R572-AB572)&gt;=0,0,IF(($S572-AA572)&lt;0,0,IF(AND(($S572-AB572)&gt;0,(AA572-$R572)&gt;0),$V572/365*(AB572-AA572+1),IF(AND(($S572-AB572)&lt;=0,(AA572-$R572)&gt;0),$V572/365*($S572-AA572+1),$V572/365*(AB572-$R572+1))))),0)</f>
        <v>0</v>
      </c>
      <c r="AD572" s="159">
        <f>AB572+1</f>
        <v>45717</v>
      </c>
      <c r="AE572" s="159">
        <f>AD572+30</f>
        <v>45747</v>
      </c>
      <c r="AF572" s="163">
        <f>IFERROR(IF(($R572-AE572)&gt;=0,0,IF(($S572-AD572)&lt;0,0,IF(AND(($S572-AE572)&gt;0,(AD572-$R572)&gt;0),$V572/365*(AE572-AD572+1),IF(AND(($S572-AE572)&lt;=0,(AD572-$R572)&gt;0),$V572/365*($S572-AD572+1),$V572/365*(AE572-$R572+1))))),0)</f>
        <v>0</v>
      </c>
      <c r="AG572" s="159">
        <f>AE572+1</f>
        <v>45748</v>
      </c>
      <c r="AH572" s="159">
        <f>AG572+29</f>
        <v>45777</v>
      </c>
      <c r="AI572" s="163">
        <f>IFERROR(IF(($R572-AH572)&gt;=0,0,IF(($S572-AG572)&lt;0,0,IF(AND(($S572-AH572)&gt;0,(AG572-$R572)&gt;0),$V572/365*(AH572-AG572+1),IF(AND(($S572-AH572)&lt;=0,(AG572-$R572)&gt;0),$V572/365*($S572-AG572+1),$V572/365*(AH572-$R572+1))))),0)</f>
        <v>0</v>
      </c>
      <c r="AJ572" s="159">
        <f>AH572+1</f>
        <v>45778</v>
      </c>
      <c r="AK572" s="159">
        <f>AJ572+30</f>
        <v>45808</v>
      </c>
      <c r="AL572" s="163">
        <f>IFERROR(IF(($R572-AK572)&gt;=0,0,IF(($S572-AJ572)&lt;0,0,IF(AND(($S572-AK572)&gt;0,(AJ572-$R572)&gt;0),$V572/365*(AK572-AJ572+1),IF(AND(($S572-AK572)&lt;=0,(AJ572-$R572)&gt;0),$V572/365*($S572-AJ572+1),$V572/365*(AK572-$R572+1))))),0)</f>
        <v>0</v>
      </c>
      <c r="AM572" s="159">
        <f>AK572+1</f>
        <v>45809</v>
      </c>
      <c r="AN572" s="159">
        <f>AM572+29</f>
        <v>45838</v>
      </c>
      <c r="AO572" s="163">
        <f>IFERROR(IF(($R572-AN572)&gt;=0,0,IF(($S572-AM572)&lt;0,0,IF(AND(($S572-AN572)&gt;0,(AM572-$R572)&gt;0),$V572/365*(AN572-AM572+1),IF(AND(($S572-AN572)&lt;=0,(AM572-$R572)&gt;0),$V572/365*($S572-AM572+1),$V572/365*(AN572-$R572+1))))),0)</f>
        <v>0</v>
      </c>
      <c r="AP572" s="159">
        <f>AN572+1</f>
        <v>45839</v>
      </c>
      <c r="AQ572" s="159">
        <f>AP572+30</f>
        <v>45869</v>
      </c>
      <c r="AR572" s="163">
        <f>IFERROR(IF(($R572-AQ572)&gt;=0,0,IF(($S572-AP572)&lt;0,0,IF(AND(($S572-AQ572)&gt;0,(AP572-$R572)&gt;0),$V572/365*(AQ572-AP572+1),IF(AND(($S572-AQ572)&lt;=0,(AP572-$R572)&gt;0),$V572/365*($S572-AP572+1),$V572/365*(AQ572-$R572+1))))),0)</f>
        <v>0</v>
      </c>
      <c r="AS572" s="159">
        <f>AQ572+1</f>
        <v>45870</v>
      </c>
      <c r="AT572" s="159">
        <f>AS572+30</f>
        <v>45900</v>
      </c>
      <c r="AU572" s="163">
        <f>IFERROR(IF(($R572-AT572)&gt;=0,0,IF(($S572-AS572)&lt;0,0,IF(AND(($S572-AT572)&gt;0,(AS572-$R572)&gt;0),$V572/365*(AT572-AS572+1),IF(AND(($S572-AT572)&lt;=0,(AS572-$R572)&gt;0),$V572/365*($S572-AS572+1),$V572/365*(AT572-$R572+1))))),0)</f>
        <v>0</v>
      </c>
      <c r="AV572" s="159">
        <f>AT572+1</f>
        <v>45901</v>
      </c>
      <c r="AW572" s="159">
        <f>AV572+29</f>
        <v>45930</v>
      </c>
      <c r="AX572" s="163">
        <f>IFERROR(IF(($R572-AW572)&gt;=0,0,IF(($S572-AV572)&lt;0,0,IF(AND(($S572-AW572)&gt;0,(AV572-$R572)&gt;0),$V572/365*(AW572-AV572+1),IF(AND(($S572-AW572)&lt;=0,(AV572-$R572)&gt;0),$V572/365*($S572-AV572+1),$V572/365*(AW572-$R572+1))))),0)</f>
        <v>0</v>
      </c>
      <c r="AY572" s="159">
        <f>AW572+1</f>
        <v>45931</v>
      </c>
      <c r="AZ572" s="159">
        <f>AY572+30</f>
        <v>45961</v>
      </c>
      <c r="BA572" s="163">
        <f>IFERROR(IF(($R572-AZ572)&gt;=0,0,IF(($S572-AY572)&lt;0,0,IF(AND(($S572-AZ572)&gt;0,(AY572-$R572)&gt;0),$V572/365*(AZ572-AY572+1),IF(AND(($S572-AZ572)&lt;=0,(AY572-$R572)&gt;0),$V572/365*($S572-AY572+1),$V572/365*(AZ572-$R572+1))))),0)</f>
        <v>0</v>
      </c>
      <c r="BB572" s="159">
        <f>AZ572+1</f>
        <v>45962</v>
      </c>
      <c r="BC572" s="159">
        <f>BB572+29</f>
        <v>45991</v>
      </c>
      <c r="BD572" s="163">
        <f>IFERROR(IF(($R572-BC572)&gt;=0,0,IF(($S572-BB572)&lt;0,0,IF(AND(($S572-BC572)&gt;0,(BB572-$R572)&gt;0),$V572/365*(BC572-BB572+1),IF(AND(($S572-BC572)&lt;=0,(BB572-$R572)&gt;0),$V572/365*($S572-BB572+1),$V572/365*(BC572-$R572+1))))),0)</f>
        <v>0</v>
      </c>
      <c r="BE572" s="159">
        <f>BC572+1</f>
        <v>45992</v>
      </c>
      <c r="BF572" s="159">
        <f>BE572+30</f>
        <v>46022</v>
      </c>
      <c r="BG572" s="163">
        <f>IFERROR(IF(($R572-BF572)&gt;=0,0,IF(($S572-BE572)&lt;0,0,IF(AND(($S572-BF572)&gt;0,(BE572-$R572)&gt;0),$V572/365*(BF572-BE572+1),IF(AND(($S572-BF572)&lt;=0,(BE572-$R572)&gt;0),$V572/365*($S572-BE572+1),$V572/365*(BF572-$R572+1))))),0)</f>
        <v>0</v>
      </c>
      <c r="BH572" s="159">
        <v>46023</v>
      </c>
      <c r="BI572" s="159">
        <f>BH572+30</f>
        <v>46053</v>
      </c>
      <c r="BJ572" s="163">
        <f>IFERROR(IF(($R572-BI572)&gt;=0,0,IF(($S572-BH572)&lt;0,0,IF(AND(($S572-BI572)&gt;0,(BH572-$R572)&gt;0),$V572/365*(BI572-BH572+1),IF(AND(($S572-BI572)&lt;=0,(BH572-$R572)&gt;0),$V572/365*($S572-BH572+1),$V572/365*(BI572-$R572+1))))),0)</f>
        <v>0</v>
      </c>
      <c r="BK572" s="159">
        <f>BI572+1</f>
        <v>46054</v>
      </c>
      <c r="BL572" s="159">
        <f>BK572+27</f>
        <v>46081</v>
      </c>
      <c r="BM572" s="163">
        <f>IFERROR(IF(($R572-BL572)&gt;=0,0,IF(($S572-BK572)&lt;0,0,IF(AND(($S572-BL572)&gt;0,(BK572-$R572)&gt;0),$V572/365*(BL572-BK572+1),IF(AND(($S572-BL572)&lt;=0,(BK572-$R572)&gt;0),$V572/365*($S572-BK572+1),$V572/365*(BL572-$R572+1))))),0)</f>
        <v>0</v>
      </c>
      <c r="BN572" s="159">
        <f>BL572+1</f>
        <v>46082</v>
      </c>
      <c r="BO572" s="159">
        <f>BN572+30</f>
        <v>46112</v>
      </c>
      <c r="BP572" s="163">
        <f>IFERROR(IF(($R572-BO572)&gt;=0,0,IF(($S572-BN572)&lt;0,0,IF(AND(($S572-BO572)&gt;0,(BN572-$R572)&gt;0),$V572/365*(BO572-BN572+1),IF(AND(($S572-BO572)&lt;=0,(BN572-$R572)&gt;0),$V572/365*($S572-BN572+1),$V572/365*(BO572-$R572+1))))),0)</f>
        <v>0</v>
      </c>
      <c r="BQ572" s="159">
        <f>BO572+1</f>
        <v>46113</v>
      </c>
      <c r="BR572" s="159">
        <f>BQ572+29</f>
        <v>46142</v>
      </c>
      <c r="BS572" s="163">
        <f>IFERROR(IF(($R572-BR572)&gt;=0,0,IF(($S572-BQ572)&lt;0,0,IF(AND(($S572-BR572)&gt;0,(BQ572-$R572)&gt;0),$V572/365*(BR572-BQ572+1),IF(AND(($S572-BR572)&lt;=0,(BQ572-$R572)&gt;0),$V572/365*($S572-BQ572+1),$V572/365*(BR572-$R572+1))))),0)</f>
        <v>0</v>
      </c>
      <c r="BT572" s="159">
        <f>BR572+1</f>
        <v>46143</v>
      </c>
      <c r="BU572" s="159">
        <f>BT572+30</f>
        <v>46173</v>
      </c>
      <c r="BV572" s="163">
        <f>IFERROR(IF(($R572-BU572)&gt;=0,0,IF(($S572-BT572)&lt;0,0,IF(AND(($S572-BU572)&gt;0,(BT572-$R572)&gt;0),$V572/365*(BU572-BT572+1),IF(AND(($S572-BU572)&lt;=0,(BT572-$R572)&gt;0),$V572/365*($S572-BT572+1),$V572/365*(BU572-$R572+1))))),0)</f>
        <v>0</v>
      </c>
      <c r="BW572" s="159">
        <f>BU572+1</f>
        <v>46174</v>
      </c>
      <c r="BX572" s="159">
        <f>BW572+29</f>
        <v>46203</v>
      </c>
      <c r="BY572" s="163">
        <f>IFERROR(IF(($R572-BX572)&gt;=0,0,IF(($S572-BW572)&lt;0,0,IF(AND(($S572-BX572)&gt;0,(BW572-$R572)&gt;0),$V572/365*(BX572-BW572+1),IF(AND(($S572-BX572)&lt;=0,(BW572-$R572)&gt;0),$V572/365*($S572-BW572+1),$V572/365*(BX572-$R572+1))))),0)</f>
        <v>0</v>
      </c>
      <c r="BZ572" s="159">
        <f>BX572+1</f>
        <v>46204</v>
      </c>
      <c r="CA572" s="159">
        <f>BZ572+30</f>
        <v>46234</v>
      </c>
      <c r="CB572" s="163">
        <f>IFERROR(IF(($R572-CA572)&gt;=0,0,IF(($S572-BZ572)&lt;0,0,IF(AND(($S572-CA572)&gt;0,(BZ572-$R572)&gt;0),$V572/365*(CA572-BZ572+1),IF(AND(($S572-CA572)&lt;=0,(BZ572-$R572)&gt;0),$V572/365*($S572-BZ572+1),$V572/365*(CA572-$R572+1))))),0)</f>
        <v>0</v>
      </c>
      <c r="CC572" s="159">
        <f>CA572+1</f>
        <v>46235</v>
      </c>
      <c r="CD572" s="159">
        <f>CC572+30</f>
        <v>46265</v>
      </c>
      <c r="CE572" s="163">
        <f>IFERROR(IF(($R572-CD572)&gt;=0,0,IF(($S572-CC572)&lt;0,0,IF(AND(($S572-CD572)&gt;0,(CC572-$R572)&gt;0),$V572/365*(CD572-CC572+1),IF(AND(($S572-CD572)&lt;=0,(CC572-$R572)&gt;0),$V572/365*($S572-CC572+1),$V572/365*(CD572-$R572+1))))),0)</f>
        <v>0</v>
      </c>
      <c r="CF572" s="159">
        <f>CD572+1</f>
        <v>46266</v>
      </c>
      <c r="CG572" s="159">
        <f>CF572+29</f>
        <v>46295</v>
      </c>
      <c r="CH572" s="163">
        <f>IFERROR(IF(($R572-CG572)&gt;=0,0,IF(($S572-CF572)&lt;0,0,IF(AND(($S572-CG572)&gt;0,(CF572-$R572)&gt;0),$V572/365*(CG572-CF572+1),IF(AND(($S572-CG572)&lt;=0,(CF572-$R572)&gt;0),$V572/365*($S572-CF572+1),$V572/365*(CG572-$R572+1))))),0)</f>
        <v>0</v>
      </c>
      <c r="CI572" s="159">
        <f>CG572+1</f>
        <v>46296</v>
      </c>
      <c r="CJ572" s="159">
        <f>CI572+30</f>
        <v>46326</v>
      </c>
      <c r="CK572" s="163">
        <f>IFERROR(IF(($R572-CJ572)&gt;=0,0,IF(($S572-CI572)&lt;0,0,IF(AND(($S572-CJ572)&gt;0,(CI572-$R572)&gt;0),$V572/365*(CJ572-CI572+1),IF(AND(($S572-CJ572)&lt;=0,(CI572-$R572)&gt;0),$V572/365*($S572-CI572+1),$V572/365*(CJ572-$R572+1))))),0)</f>
        <v>0</v>
      </c>
      <c r="CL572" s="159">
        <f>CJ572+1</f>
        <v>46327</v>
      </c>
      <c r="CM572" s="159">
        <f>CL572+29</f>
        <v>46356</v>
      </c>
      <c r="CN572" s="163">
        <f>IFERROR(IF(($R572-CM572)&gt;=0,0,IF(($S572-CL572)&lt;0,0,IF(AND(($S572-CM572)&gt;0,(CL572-$R572)&gt;0),$V572/365*(CM572-CL572+1),IF(AND(($S572-CM572)&lt;=0,(CL572-$R572)&gt;0),$V572/365*($S572-CL572+1),$V572/365*(CM572-$R572+1))))),0)</f>
        <v>0</v>
      </c>
      <c r="CO572" s="159">
        <f>CM572+1</f>
        <v>46357</v>
      </c>
      <c r="CP572" s="159">
        <f>CO572+30</f>
        <v>46387</v>
      </c>
      <c r="CQ572" s="163">
        <f>IFERROR(IF(($R572-CP572)&gt;=0,0,IF(($S572-CO572)&lt;0,0,IF(AND(($S572-CP572)&gt;0,(CO572-$R572)&gt;0),$V572/365*(CP572-CO572+1),IF(AND(($S572-CP572)&lt;=0,(CO572-$R572)&gt;0),$V572/365*($S572-CO572+1),$V572/365*(CP572-$R572+1))))),0)</f>
        <v>0</v>
      </c>
    </row>
    <row r="573" s="85" customFormat="1" ht="24" customHeight="1" outlineLevel="2" spans="1:95">
      <c r="A573" s="124"/>
      <c r="B573" s="125"/>
      <c r="C573" s="126"/>
      <c r="D573" s="124"/>
      <c r="E573" s="125"/>
      <c r="F573" s="125"/>
      <c r="G573" s="125"/>
      <c r="H573" s="127"/>
      <c r="I573" s="127"/>
      <c r="J573" s="127">
        <f>Z573+AC573+AF573+AI573+AL573+AO573+AR573+AU573+AX573+BA573+BD573+BG573</f>
        <v>0</v>
      </c>
      <c r="K573" s="127">
        <f>K572+1</f>
        <v>3</v>
      </c>
      <c r="L573" s="152"/>
      <c r="M573" s="153">
        <f>IFERROR(VLOOKUP($L573,'2-2 引出数据_合同数据仓库'!$B$2:$BP$10000,3,FALSE),0)</f>
        <v>0</v>
      </c>
      <c r="N573" s="127"/>
      <c r="O573" s="153">
        <f>IFERROR(VLOOKUP((LEFT(VLOOKUP($L573,'2-2 引出数据_合同数据仓库'!$B$2:$BP$10000,64,FALSE),15)&amp;(RIGHT(VLOOKUP($L573,'2-2 引出数据_合同数据仓库'!$B$2:$BP$10000,64,FALSE),4)+1)),'2-2 引出数据_合同数据仓库'!$B$2:$BP$10000,3,FALSE),0)</f>
        <v>0</v>
      </c>
      <c r="P573" s="127"/>
      <c r="Q573" s="127">
        <f>IFERROR(VLOOKUP($L573,'2-2 引出数据_合同数据仓库'!$B$2:$BP$10000,28,FALSE),0)</f>
        <v>0</v>
      </c>
      <c r="R573" s="127">
        <f>IFERROR(VLOOKUP($L573,'2-2 引出数据_合同数据仓库'!$B$2:$BP$10000,29,FALSE),0)</f>
        <v>0</v>
      </c>
      <c r="S573" s="127">
        <f>IFERROR(VLOOKUP($L573,'2-2 引出数据_合同数据仓库'!$B$2:$BP$10000,4,FALSE),0)</f>
        <v>0</v>
      </c>
      <c r="T573" s="127"/>
      <c r="U573" s="127">
        <f>IFERROR(VLOOKUP($L573,'2-2 引出数据_合同数据仓库'!$B$2:$BP$10000,15,FALSE),0)</f>
        <v>0</v>
      </c>
      <c r="V573" s="127">
        <f>U573/(S573-R573+1)*365</f>
        <v>0</v>
      </c>
      <c r="W573" s="127"/>
      <c r="X573" s="159">
        <v>45658</v>
      </c>
      <c r="Y573" s="159">
        <f>X573+30</f>
        <v>45688</v>
      </c>
      <c r="Z573" s="163">
        <f>IFERROR(IF(($R573-Y573)&gt;=0,0,IF(($S573-X573)&lt;0,0,IF(AND(($S573-Y573)&gt;0,(X573-$R573)&gt;0),$V573/365*(Y573-X573+1),IF(AND(($S573-Y573)&lt;=0,(X573-$R573)&gt;0),$V573/365*($S573-X573+1),$V573/365*(Y573-$R573+1))))),0)</f>
        <v>0</v>
      </c>
      <c r="AA573" s="159">
        <f>Y573+1</f>
        <v>45689</v>
      </c>
      <c r="AB573" s="159">
        <f>AA573+27</f>
        <v>45716</v>
      </c>
      <c r="AC573" s="163">
        <f>IFERROR(IF(($R573-AB573)&gt;=0,0,IF(($S573-AA573)&lt;0,0,IF(AND(($S573-AB573)&gt;0,(AA573-$R573)&gt;0),$V573/365*(AB573-AA573+1),IF(AND(($S573-AB573)&lt;=0,(AA573-$R573)&gt;0),$V573/365*($S573-AA573+1),$V573/365*(AB573-$R573+1))))),0)</f>
        <v>0</v>
      </c>
      <c r="AD573" s="159">
        <f>AB573+1</f>
        <v>45717</v>
      </c>
      <c r="AE573" s="159">
        <f>AD573+30</f>
        <v>45747</v>
      </c>
      <c r="AF573" s="163">
        <f>IFERROR(IF(($R573-AE573)&gt;=0,0,IF(($S573-AD573)&lt;0,0,IF(AND(($S573-AE573)&gt;0,(AD573-$R573)&gt;0),$V573/365*(AE573-AD573+1),IF(AND(($S573-AE573)&lt;=0,(AD573-$R573)&gt;0),$V573/365*($S573-AD573+1),$V573/365*(AE573-$R573+1))))),0)</f>
        <v>0</v>
      </c>
      <c r="AG573" s="159">
        <f>AE573+1</f>
        <v>45748</v>
      </c>
      <c r="AH573" s="159">
        <f>AG573+29</f>
        <v>45777</v>
      </c>
      <c r="AI573" s="163">
        <f>IFERROR(IF(($R573-AH573)&gt;=0,0,IF(($S573-AG573)&lt;0,0,IF(AND(($S573-AH573)&gt;0,(AG573-$R573)&gt;0),$V573/365*(AH573-AG573+1),IF(AND(($S573-AH573)&lt;=0,(AG573-$R573)&gt;0),$V573/365*($S573-AG573+1),$V573/365*(AH573-$R573+1))))),0)</f>
        <v>0</v>
      </c>
      <c r="AJ573" s="159">
        <f>AH573+1</f>
        <v>45778</v>
      </c>
      <c r="AK573" s="159">
        <f>AJ573+30</f>
        <v>45808</v>
      </c>
      <c r="AL573" s="163">
        <f>IFERROR(IF(($R573-AK573)&gt;=0,0,IF(($S573-AJ573)&lt;0,0,IF(AND(($S573-AK573)&gt;0,(AJ573-$R573)&gt;0),$V573/365*(AK573-AJ573+1),IF(AND(($S573-AK573)&lt;=0,(AJ573-$R573)&gt;0),$V573/365*($S573-AJ573+1),$V573/365*(AK573-$R573+1))))),0)</f>
        <v>0</v>
      </c>
      <c r="AM573" s="159">
        <f>AK573+1</f>
        <v>45809</v>
      </c>
      <c r="AN573" s="159">
        <f>AM573+29</f>
        <v>45838</v>
      </c>
      <c r="AO573" s="163">
        <f>IFERROR(IF(($R573-AN573)&gt;=0,0,IF(($S573-AM573)&lt;0,0,IF(AND(($S573-AN573)&gt;0,(AM573-$R573)&gt;0),$V573/365*(AN573-AM573+1),IF(AND(($S573-AN573)&lt;=0,(AM573-$R573)&gt;0),$V573/365*($S573-AM573+1),$V573/365*(AN573-$R573+1))))),0)</f>
        <v>0</v>
      </c>
      <c r="AP573" s="159">
        <f>AN573+1</f>
        <v>45839</v>
      </c>
      <c r="AQ573" s="159">
        <f>AP573+30</f>
        <v>45869</v>
      </c>
      <c r="AR573" s="163">
        <f>IFERROR(IF(($R573-AQ573)&gt;=0,0,IF(($S573-AP573)&lt;0,0,IF(AND(($S573-AQ573)&gt;0,(AP573-$R573)&gt;0),$V573/365*(AQ573-AP573+1),IF(AND(($S573-AQ573)&lt;=0,(AP573-$R573)&gt;0),$V573/365*($S573-AP573+1),$V573/365*(AQ573-$R573+1))))),0)</f>
        <v>0</v>
      </c>
      <c r="AS573" s="159">
        <f>AQ573+1</f>
        <v>45870</v>
      </c>
      <c r="AT573" s="159">
        <f>AS573+30</f>
        <v>45900</v>
      </c>
      <c r="AU573" s="163">
        <f>IFERROR(IF(($R573-AT573)&gt;=0,0,IF(($S573-AS573)&lt;0,0,IF(AND(($S573-AT573)&gt;0,(AS573-$R573)&gt;0),$V573/365*(AT573-AS573+1),IF(AND(($S573-AT573)&lt;=0,(AS573-$R573)&gt;0),$V573/365*($S573-AS573+1),$V573/365*(AT573-$R573+1))))),0)</f>
        <v>0</v>
      </c>
      <c r="AV573" s="159">
        <f>AT573+1</f>
        <v>45901</v>
      </c>
      <c r="AW573" s="159">
        <f>AV573+29</f>
        <v>45930</v>
      </c>
      <c r="AX573" s="163">
        <f>IFERROR(IF(($R573-AW573)&gt;=0,0,IF(($S573-AV573)&lt;0,0,IF(AND(($S573-AW573)&gt;0,(AV573-$R573)&gt;0),$V573/365*(AW573-AV573+1),IF(AND(($S573-AW573)&lt;=0,(AV573-$R573)&gt;0),$V573/365*($S573-AV573+1),$V573/365*(AW573-$R573+1))))),0)</f>
        <v>0</v>
      </c>
      <c r="AY573" s="159">
        <f>AW573+1</f>
        <v>45931</v>
      </c>
      <c r="AZ573" s="159">
        <f>AY573+30</f>
        <v>45961</v>
      </c>
      <c r="BA573" s="163">
        <f>IFERROR(IF(($R573-AZ573)&gt;=0,0,IF(($S573-AY573)&lt;0,0,IF(AND(($S573-AZ573)&gt;0,(AY573-$R573)&gt;0),$V573/365*(AZ573-AY573+1),IF(AND(($S573-AZ573)&lt;=0,(AY573-$R573)&gt;0),$V573/365*($S573-AY573+1),$V573/365*(AZ573-$R573+1))))),0)</f>
        <v>0</v>
      </c>
      <c r="BB573" s="159">
        <f>AZ573+1</f>
        <v>45962</v>
      </c>
      <c r="BC573" s="159">
        <f>BB573+29</f>
        <v>45991</v>
      </c>
      <c r="BD573" s="163">
        <f>IFERROR(IF(($R573-BC573)&gt;=0,0,IF(($S573-BB573)&lt;0,0,IF(AND(($S573-BC573)&gt;0,(BB573-$R573)&gt;0),$V573/365*(BC573-BB573+1),IF(AND(($S573-BC573)&lt;=0,(BB573-$R573)&gt;0),$V573/365*($S573-BB573+1),$V573/365*(BC573-$R573+1))))),0)</f>
        <v>0</v>
      </c>
      <c r="BE573" s="159">
        <f>BC573+1</f>
        <v>45992</v>
      </c>
      <c r="BF573" s="159">
        <f>BE573+30</f>
        <v>46022</v>
      </c>
      <c r="BG573" s="163">
        <f>IFERROR(IF(($R573-BF573)&gt;=0,0,IF(($S573-BE573)&lt;0,0,IF(AND(($S573-BF573)&gt;0,(BE573-$R573)&gt;0),$V573/365*(BF573-BE573+1),IF(AND(($S573-BF573)&lt;=0,(BE573-$R573)&gt;0),$V573/365*($S573-BE573+1),$V573/365*(BF573-$R573+1))))),0)</f>
        <v>0</v>
      </c>
      <c r="BH573" s="159">
        <v>46023</v>
      </c>
      <c r="BI573" s="159">
        <f>BH573+30</f>
        <v>46053</v>
      </c>
      <c r="BJ573" s="163">
        <f>IFERROR(IF(($R573-BI573)&gt;=0,0,IF(($S573-BH573)&lt;0,0,IF(AND(($S573-BI573)&gt;0,(BH573-$R573)&gt;0),$V573/365*(BI573-BH573+1),IF(AND(($S573-BI573)&lt;=0,(BH573-$R573)&gt;0),$V573/365*($S573-BH573+1),$V573/365*(BI573-$R573+1))))),0)</f>
        <v>0</v>
      </c>
      <c r="BK573" s="159">
        <f>BI573+1</f>
        <v>46054</v>
      </c>
      <c r="BL573" s="159">
        <f>BK573+27</f>
        <v>46081</v>
      </c>
      <c r="BM573" s="163">
        <f>IFERROR(IF(($R573-BL573)&gt;=0,0,IF(($S573-BK573)&lt;0,0,IF(AND(($S573-BL573)&gt;0,(BK573-$R573)&gt;0),$V573/365*(BL573-BK573+1),IF(AND(($S573-BL573)&lt;=0,(BK573-$R573)&gt;0),$V573/365*($S573-BK573+1),$V573/365*(BL573-$R573+1))))),0)</f>
        <v>0</v>
      </c>
      <c r="BN573" s="159">
        <f>BL573+1</f>
        <v>46082</v>
      </c>
      <c r="BO573" s="159">
        <f>BN573+30</f>
        <v>46112</v>
      </c>
      <c r="BP573" s="163">
        <f>IFERROR(IF(($R573-BO573)&gt;=0,0,IF(($S573-BN573)&lt;0,0,IF(AND(($S573-BO573)&gt;0,(BN573-$R573)&gt;0),$V573/365*(BO573-BN573+1),IF(AND(($S573-BO573)&lt;=0,(BN573-$R573)&gt;0),$V573/365*($S573-BN573+1),$V573/365*(BO573-$R573+1))))),0)</f>
        <v>0</v>
      </c>
      <c r="BQ573" s="159">
        <f>BO573+1</f>
        <v>46113</v>
      </c>
      <c r="BR573" s="159">
        <f>BQ573+29</f>
        <v>46142</v>
      </c>
      <c r="BS573" s="163">
        <f>IFERROR(IF(($R573-BR573)&gt;=0,0,IF(($S573-BQ573)&lt;0,0,IF(AND(($S573-BR573)&gt;0,(BQ573-$R573)&gt;0),$V573/365*(BR573-BQ573+1),IF(AND(($S573-BR573)&lt;=0,(BQ573-$R573)&gt;0),$V573/365*($S573-BQ573+1),$V573/365*(BR573-$R573+1))))),0)</f>
        <v>0</v>
      </c>
      <c r="BT573" s="159">
        <f>BR573+1</f>
        <v>46143</v>
      </c>
      <c r="BU573" s="159">
        <f>BT573+30</f>
        <v>46173</v>
      </c>
      <c r="BV573" s="163">
        <f>IFERROR(IF(($R573-BU573)&gt;=0,0,IF(($S573-BT573)&lt;0,0,IF(AND(($S573-BU573)&gt;0,(BT573-$R573)&gt;0),$V573/365*(BU573-BT573+1),IF(AND(($S573-BU573)&lt;=0,(BT573-$R573)&gt;0),$V573/365*($S573-BT573+1),$V573/365*(BU573-$R573+1))))),0)</f>
        <v>0</v>
      </c>
      <c r="BW573" s="159">
        <f>BU573+1</f>
        <v>46174</v>
      </c>
      <c r="BX573" s="159">
        <f>BW573+29</f>
        <v>46203</v>
      </c>
      <c r="BY573" s="163">
        <f>IFERROR(IF(($R573-BX573)&gt;=0,0,IF(($S573-BW573)&lt;0,0,IF(AND(($S573-BX573)&gt;0,(BW573-$R573)&gt;0),$V573/365*(BX573-BW573+1),IF(AND(($S573-BX573)&lt;=0,(BW573-$R573)&gt;0),$V573/365*($S573-BW573+1),$V573/365*(BX573-$R573+1))))),0)</f>
        <v>0</v>
      </c>
      <c r="BZ573" s="159">
        <f>BX573+1</f>
        <v>46204</v>
      </c>
      <c r="CA573" s="159">
        <f>BZ573+30</f>
        <v>46234</v>
      </c>
      <c r="CB573" s="163">
        <f>IFERROR(IF(($R573-CA573)&gt;=0,0,IF(($S573-BZ573)&lt;0,0,IF(AND(($S573-CA573)&gt;0,(BZ573-$R573)&gt;0),$V573/365*(CA573-BZ573+1),IF(AND(($S573-CA573)&lt;=0,(BZ573-$R573)&gt;0),$V573/365*($S573-BZ573+1),$V573/365*(CA573-$R573+1))))),0)</f>
        <v>0</v>
      </c>
      <c r="CC573" s="159">
        <f>CA573+1</f>
        <v>46235</v>
      </c>
      <c r="CD573" s="159">
        <f>CC573+30</f>
        <v>46265</v>
      </c>
      <c r="CE573" s="163">
        <f>IFERROR(IF(($R573-CD573)&gt;=0,0,IF(($S573-CC573)&lt;0,0,IF(AND(($S573-CD573)&gt;0,(CC573-$R573)&gt;0),$V573/365*(CD573-CC573+1),IF(AND(($S573-CD573)&lt;=0,(CC573-$R573)&gt;0),$V573/365*($S573-CC573+1),$V573/365*(CD573-$R573+1))))),0)</f>
        <v>0</v>
      </c>
      <c r="CF573" s="159">
        <f>CD573+1</f>
        <v>46266</v>
      </c>
      <c r="CG573" s="159">
        <f>CF573+29</f>
        <v>46295</v>
      </c>
      <c r="CH573" s="163">
        <f>IFERROR(IF(($R573-CG573)&gt;=0,0,IF(($S573-CF573)&lt;0,0,IF(AND(($S573-CG573)&gt;0,(CF573-$R573)&gt;0),$V573/365*(CG573-CF573+1),IF(AND(($S573-CG573)&lt;=0,(CF573-$R573)&gt;0),$V573/365*($S573-CF573+1),$V573/365*(CG573-$R573+1))))),0)</f>
        <v>0</v>
      </c>
      <c r="CI573" s="159">
        <f>CG573+1</f>
        <v>46296</v>
      </c>
      <c r="CJ573" s="159">
        <f>CI573+30</f>
        <v>46326</v>
      </c>
      <c r="CK573" s="163">
        <f>IFERROR(IF(($R573-CJ573)&gt;=0,0,IF(($S573-CI573)&lt;0,0,IF(AND(($S573-CJ573)&gt;0,(CI573-$R573)&gt;0),$V573/365*(CJ573-CI573+1),IF(AND(($S573-CJ573)&lt;=0,(CI573-$R573)&gt;0),$V573/365*($S573-CI573+1),$V573/365*(CJ573-$R573+1))))),0)</f>
        <v>0</v>
      </c>
      <c r="CL573" s="159">
        <f>CJ573+1</f>
        <v>46327</v>
      </c>
      <c r="CM573" s="159">
        <f>CL573+29</f>
        <v>46356</v>
      </c>
      <c r="CN573" s="163">
        <f>IFERROR(IF(($R573-CM573)&gt;=0,0,IF(($S573-CL573)&lt;0,0,IF(AND(($S573-CM573)&gt;0,(CL573-$R573)&gt;0),$V573/365*(CM573-CL573+1),IF(AND(($S573-CM573)&lt;=0,(CL573-$R573)&gt;0),$V573/365*($S573-CL573+1),$V573/365*(CM573-$R573+1))))),0)</f>
        <v>0</v>
      </c>
      <c r="CO573" s="159">
        <f>CM573+1</f>
        <v>46357</v>
      </c>
      <c r="CP573" s="159">
        <f>CO573+30</f>
        <v>46387</v>
      </c>
      <c r="CQ573" s="163">
        <f>IFERROR(IF(($R573-CP573)&gt;=0,0,IF(($S573-CO573)&lt;0,0,IF(AND(($S573-CP573)&gt;0,(CO573-$R573)&gt;0),$V573/365*(CP573-CO573+1),IF(AND(($S573-CP573)&lt;=0,(CO573-$R573)&gt;0),$V573/365*($S573-CO573+1),$V573/365*(CP573-$R573+1))))),0)</f>
        <v>0</v>
      </c>
    </row>
    <row r="574" s="85" customFormat="1" ht="24" customHeight="1" outlineLevel="2" spans="1:95">
      <c r="A574" s="124"/>
      <c r="B574" s="125"/>
      <c r="C574" s="126"/>
      <c r="D574" s="124"/>
      <c r="E574" s="125"/>
      <c r="F574" s="125"/>
      <c r="G574" s="125"/>
      <c r="H574" s="127"/>
      <c r="I574" s="127"/>
      <c r="J574" s="127">
        <f>Z574+AC574+AF574+AI574+AL574+AO574+AR574+AU574+AX574+BA574+BD574+BG574</f>
        <v>0</v>
      </c>
      <c r="K574" s="127">
        <f>K573+1</f>
        <v>4</v>
      </c>
      <c r="L574" s="152"/>
      <c r="M574" s="153">
        <f>IFERROR(VLOOKUP($L574,'2-2 引出数据_合同数据仓库'!$B$2:$BP$10000,3,FALSE),0)</f>
        <v>0</v>
      </c>
      <c r="N574" s="127"/>
      <c r="O574" s="153">
        <f>IFERROR(VLOOKUP((LEFT(VLOOKUP($L574,'2-2 引出数据_合同数据仓库'!$B$2:$BP$10000,64,FALSE),15)&amp;(RIGHT(VLOOKUP($L574,'2-2 引出数据_合同数据仓库'!$B$2:$BP$10000,64,FALSE),4)+1)),'2-2 引出数据_合同数据仓库'!$B$2:$BP$10000,3,FALSE),0)</f>
        <v>0</v>
      </c>
      <c r="P574" s="127"/>
      <c r="Q574" s="127">
        <f>IFERROR(VLOOKUP($L574,'2-2 引出数据_合同数据仓库'!$B$2:$BP$10000,28,FALSE),0)</f>
        <v>0</v>
      </c>
      <c r="R574" s="127">
        <f>IFERROR(VLOOKUP($L574,'2-2 引出数据_合同数据仓库'!$B$2:$BP$10000,29,FALSE),0)</f>
        <v>0</v>
      </c>
      <c r="S574" s="127">
        <f>IFERROR(VLOOKUP($L574,'2-2 引出数据_合同数据仓库'!$B$2:$BP$10000,4,FALSE),0)</f>
        <v>0</v>
      </c>
      <c r="T574" s="127"/>
      <c r="U574" s="127">
        <f>IFERROR(VLOOKUP($L574,'2-2 引出数据_合同数据仓库'!$B$2:$BP$10000,15,FALSE),0)</f>
        <v>0</v>
      </c>
      <c r="V574" s="127">
        <f>U574/(S574-R574+1)*365</f>
        <v>0</v>
      </c>
      <c r="W574" s="127"/>
      <c r="X574" s="159">
        <v>45658</v>
      </c>
      <c r="Y574" s="159">
        <f>X574+30</f>
        <v>45688</v>
      </c>
      <c r="Z574" s="163">
        <f>IFERROR(IF(($R574-Y574)&gt;=0,0,IF(($S574-X574)&lt;0,0,IF(AND(($S574-Y574)&gt;0,(X574-$R574)&gt;0),$V574/365*(Y574-X574+1),IF(AND(($S574-Y574)&lt;=0,(X574-$R574)&gt;0),$V574/365*($S574-X574+1),$V574/365*(Y574-$R574+1))))),0)</f>
        <v>0</v>
      </c>
      <c r="AA574" s="159">
        <f>Y574+1</f>
        <v>45689</v>
      </c>
      <c r="AB574" s="159">
        <f>AA574+27</f>
        <v>45716</v>
      </c>
      <c r="AC574" s="163">
        <f>IFERROR(IF(($R574-AB574)&gt;=0,0,IF(($S574-AA574)&lt;0,0,IF(AND(($S574-AB574)&gt;0,(AA574-$R574)&gt;0),$V574/365*(AB574-AA574+1),IF(AND(($S574-AB574)&lt;=0,(AA574-$R574)&gt;0),$V574/365*($S574-AA574+1),$V574/365*(AB574-$R574+1))))),0)</f>
        <v>0</v>
      </c>
      <c r="AD574" s="159">
        <f>AB574+1</f>
        <v>45717</v>
      </c>
      <c r="AE574" s="159">
        <f>AD574+30</f>
        <v>45747</v>
      </c>
      <c r="AF574" s="163">
        <f>IFERROR(IF(($R574-AE574)&gt;=0,0,IF(($S574-AD574)&lt;0,0,IF(AND(($S574-AE574)&gt;0,(AD574-$R574)&gt;0),$V574/365*(AE574-AD574+1),IF(AND(($S574-AE574)&lt;=0,(AD574-$R574)&gt;0),$V574/365*($S574-AD574+1),$V574/365*(AE574-$R574+1))))),0)</f>
        <v>0</v>
      </c>
      <c r="AG574" s="159">
        <f>AE574+1</f>
        <v>45748</v>
      </c>
      <c r="AH574" s="159">
        <f>AG574+29</f>
        <v>45777</v>
      </c>
      <c r="AI574" s="163">
        <f>IFERROR(IF(($R574-AH574)&gt;=0,0,IF(($S574-AG574)&lt;0,0,IF(AND(($S574-AH574)&gt;0,(AG574-$R574)&gt;0),$V574/365*(AH574-AG574+1),IF(AND(($S574-AH574)&lt;=0,(AG574-$R574)&gt;0),$V574/365*($S574-AG574+1),$V574/365*(AH574-$R574+1))))),0)</f>
        <v>0</v>
      </c>
      <c r="AJ574" s="159">
        <f>AH574+1</f>
        <v>45778</v>
      </c>
      <c r="AK574" s="159">
        <f>AJ574+30</f>
        <v>45808</v>
      </c>
      <c r="AL574" s="163">
        <f>IFERROR(IF(($R574-AK574)&gt;=0,0,IF(($S574-AJ574)&lt;0,0,IF(AND(($S574-AK574)&gt;0,(AJ574-$R574)&gt;0),$V574/365*(AK574-AJ574+1),IF(AND(($S574-AK574)&lt;=0,(AJ574-$R574)&gt;0),$V574/365*($S574-AJ574+1),$V574/365*(AK574-$R574+1))))),0)</f>
        <v>0</v>
      </c>
      <c r="AM574" s="159">
        <f>AK574+1</f>
        <v>45809</v>
      </c>
      <c r="AN574" s="159">
        <f>AM574+29</f>
        <v>45838</v>
      </c>
      <c r="AO574" s="163">
        <f>IFERROR(IF(($R574-AN574)&gt;=0,0,IF(($S574-AM574)&lt;0,0,IF(AND(($S574-AN574)&gt;0,(AM574-$R574)&gt;0),$V574/365*(AN574-AM574+1),IF(AND(($S574-AN574)&lt;=0,(AM574-$R574)&gt;0),$V574/365*($S574-AM574+1),$V574/365*(AN574-$R574+1))))),0)</f>
        <v>0</v>
      </c>
      <c r="AP574" s="159">
        <f>AN574+1</f>
        <v>45839</v>
      </c>
      <c r="AQ574" s="159">
        <f>AP574+30</f>
        <v>45869</v>
      </c>
      <c r="AR574" s="163">
        <f>IFERROR(IF(($R574-AQ574)&gt;=0,0,IF(($S574-AP574)&lt;0,0,IF(AND(($S574-AQ574)&gt;0,(AP574-$R574)&gt;0),$V574/365*(AQ574-AP574+1),IF(AND(($S574-AQ574)&lt;=0,(AP574-$R574)&gt;0),$V574/365*($S574-AP574+1),$V574/365*(AQ574-$R574+1))))),0)</f>
        <v>0</v>
      </c>
      <c r="AS574" s="159">
        <f>AQ574+1</f>
        <v>45870</v>
      </c>
      <c r="AT574" s="159">
        <f>AS574+30</f>
        <v>45900</v>
      </c>
      <c r="AU574" s="163">
        <f>IFERROR(IF(($R574-AT574)&gt;=0,0,IF(($S574-AS574)&lt;0,0,IF(AND(($S574-AT574)&gt;0,(AS574-$R574)&gt;0),$V574/365*(AT574-AS574+1),IF(AND(($S574-AT574)&lt;=0,(AS574-$R574)&gt;0),$V574/365*($S574-AS574+1),$V574/365*(AT574-$R574+1))))),0)</f>
        <v>0</v>
      </c>
      <c r="AV574" s="159">
        <f>AT574+1</f>
        <v>45901</v>
      </c>
      <c r="AW574" s="159">
        <f>AV574+29</f>
        <v>45930</v>
      </c>
      <c r="AX574" s="163">
        <f>IFERROR(IF(($R574-AW574)&gt;=0,0,IF(($S574-AV574)&lt;0,0,IF(AND(($S574-AW574)&gt;0,(AV574-$R574)&gt;0),$V574/365*(AW574-AV574+1),IF(AND(($S574-AW574)&lt;=0,(AV574-$R574)&gt;0),$V574/365*($S574-AV574+1),$V574/365*(AW574-$R574+1))))),0)</f>
        <v>0</v>
      </c>
      <c r="AY574" s="159">
        <f>AW574+1</f>
        <v>45931</v>
      </c>
      <c r="AZ574" s="159">
        <f>AY574+30</f>
        <v>45961</v>
      </c>
      <c r="BA574" s="163">
        <f>IFERROR(IF(($R574-AZ574)&gt;=0,0,IF(($S574-AY574)&lt;0,0,IF(AND(($S574-AZ574)&gt;0,(AY574-$R574)&gt;0),$V574/365*(AZ574-AY574+1),IF(AND(($S574-AZ574)&lt;=0,(AY574-$R574)&gt;0),$V574/365*($S574-AY574+1),$V574/365*(AZ574-$R574+1))))),0)</f>
        <v>0</v>
      </c>
      <c r="BB574" s="159">
        <f>AZ574+1</f>
        <v>45962</v>
      </c>
      <c r="BC574" s="159">
        <f>BB574+29</f>
        <v>45991</v>
      </c>
      <c r="BD574" s="163">
        <f>IFERROR(IF(($R574-BC574)&gt;=0,0,IF(($S574-BB574)&lt;0,0,IF(AND(($S574-BC574)&gt;0,(BB574-$R574)&gt;0),$V574/365*(BC574-BB574+1),IF(AND(($S574-BC574)&lt;=0,(BB574-$R574)&gt;0),$V574/365*($S574-BB574+1),$V574/365*(BC574-$R574+1))))),0)</f>
        <v>0</v>
      </c>
      <c r="BE574" s="159">
        <f>BC574+1</f>
        <v>45992</v>
      </c>
      <c r="BF574" s="159">
        <f>BE574+30</f>
        <v>46022</v>
      </c>
      <c r="BG574" s="163">
        <f>IFERROR(IF(($R574-BF574)&gt;=0,0,IF(($S574-BE574)&lt;0,0,IF(AND(($S574-BF574)&gt;0,(BE574-$R574)&gt;0),$V574/365*(BF574-BE574+1),IF(AND(($S574-BF574)&lt;=0,(BE574-$R574)&gt;0),$V574/365*($S574-BE574+1),$V574/365*(BF574-$R574+1))))),0)</f>
        <v>0</v>
      </c>
      <c r="BH574" s="159">
        <v>46023</v>
      </c>
      <c r="BI574" s="159">
        <f>BH574+30</f>
        <v>46053</v>
      </c>
      <c r="BJ574" s="163">
        <f>IFERROR(IF(($R574-BI574)&gt;=0,0,IF(($S574-BH574)&lt;0,0,IF(AND(($S574-BI574)&gt;0,(BH574-$R574)&gt;0),$V574/365*(BI574-BH574+1),IF(AND(($S574-BI574)&lt;=0,(BH574-$R574)&gt;0),$V574/365*($S574-BH574+1),$V574/365*(BI574-$R574+1))))),0)</f>
        <v>0</v>
      </c>
      <c r="BK574" s="159">
        <f>BI574+1</f>
        <v>46054</v>
      </c>
      <c r="BL574" s="159">
        <f>BK574+27</f>
        <v>46081</v>
      </c>
      <c r="BM574" s="163">
        <f>IFERROR(IF(($R574-BL574)&gt;=0,0,IF(($S574-BK574)&lt;0,0,IF(AND(($S574-BL574)&gt;0,(BK574-$R574)&gt;0),$V574/365*(BL574-BK574+1),IF(AND(($S574-BL574)&lt;=0,(BK574-$R574)&gt;0),$V574/365*($S574-BK574+1),$V574/365*(BL574-$R574+1))))),0)</f>
        <v>0</v>
      </c>
      <c r="BN574" s="159">
        <f>BL574+1</f>
        <v>46082</v>
      </c>
      <c r="BO574" s="159">
        <f>BN574+30</f>
        <v>46112</v>
      </c>
      <c r="BP574" s="163">
        <f>IFERROR(IF(($R574-BO574)&gt;=0,0,IF(($S574-BN574)&lt;0,0,IF(AND(($S574-BO574)&gt;0,(BN574-$R574)&gt;0),$V574/365*(BO574-BN574+1),IF(AND(($S574-BO574)&lt;=0,(BN574-$R574)&gt;0),$V574/365*($S574-BN574+1),$V574/365*(BO574-$R574+1))))),0)</f>
        <v>0</v>
      </c>
      <c r="BQ574" s="159">
        <f>BO574+1</f>
        <v>46113</v>
      </c>
      <c r="BR574" s="159">
        <f>BQ574+29</f>
        <v>46142</v>
      </c>
      <c r="BS574" s="163">
        <f>IFERROR(IF(($R574-BR574)&gt;=0,0,IF(($S574-BQ574)&lt;0,0,IF(AND(($S574-BR574)&gt;0,(BQ574-$R574)&gt;0),$V574/365*(BR574-BQ574+1),IF(AND(($S574-BR574)&lt;=0,(BQ574-$R574)&gt;0),$V574/365*($S574-BQ574+1),$V574/365*(BR574-$R574+1))))),0)</f>
        <v>0</v>
      </c>
      <c r="BT574" s="159">
        <f>BR574+1</f>
        <v>46143</v>
      </c>
      <c r="BU574" s="159">
        <f>BT574+30</f>
        <v>46173</v>
      </c>
      <c r="BV574" s="163">
        <f>IFERROR(IF(($R574-BU574)&gt;=0,0,IF(($S574-BT574)&lt;0,0,IF(AND(($S574-BU574)&gt;0,(BT574-$R574)&gt;0),$V574/365*(BU574-BT574+1),IF(AND(($S574-BU574)&lt;=0,(BT574-$R574)&gt;0),$V574/365*($S574-BT574+1),$V574/365*(BU574-$R574+1))))),0)</f>
        <v>0</v>
      </c>
      <c r="BW574" s="159">
        <f>BU574+1</f>
        <v>46174</v>
      </c>
      <c r="BX574" s="159">
        <f>BW574+29</f>
        <v>46203</v>
      </c>
      <c r="BY574" s="163">
        <f>IFERROR(IF(($R574-BX574)&gt;=0,0,IF(($S574-BW574)&lt;0,0,IF(AND(($S574-BX574)&gt;0,(BW574-$R574)&gt;0),$V574/365*(BX574-BW574+1),IF(AND(($S574-BX574)&lt;=0,(BW574-$R574)&gt;0),$V574/365*($S574-BW574+1),$V574/365*(BX574-$R574+1))))),0)</f>
        <v>0</v>
      </c>
      <c r="BZ574" s="159">
        <f>BX574+1</f>
        <v>46204</v>
      </c>
      <c r="CA574" s="159">
        <f>BZ574+30</f>
        <v>46234</v>
      </c>
      <c r="CB574" s="163">
        <f>IFERROR(IF(($R574-CA574)&gt;=0,0,IF(($S574-BZ574)&lt;0,0,IF(AND(($S574-CA574)&gt;0,(BZ574-$R574)&gt;0),$V574/365*(CA574-BZ574+1),IF(AND(($S574-CA574)&lt;=0,(BZ574-$R574)&gt;0),$V574/365*($S574-BZ574+1),$V574/365*(CA574-$R574+1))))),0)</f>
        <v>0</v>
      </c>
      <c r="CC574" s="159">
        <f>CA574+1</f>
        <v>46235</v>
      </c>
      <c r="CD574" s="159">
        <f>CC574+30</f>
        <v>46265</v>
      </c>
      <c r="CE574" s="163">
        <f>IFERROR(IF(($R574-CD574)&gt;=0,0,IF(($S574-CC574)&lt;0,0,IF(AND(($S574-CD574)&gt;0,(CC574-$R574)&gt;0),$V574/365*(CD574-CC574+1),IF(AND(($S574-CD574)&lt;=0,(CC574-$R574)&gt;0),$V574/365*($S574-CC574+1),$V574/365*(CD574-$R574+1))))),0)</f>
        <v>0</v>
      </c>
      <c r="CF574" s="159">
        <f>CD574+1</f>
        <v>46266</v>
      </c>
      <c r="CG574" s="159">
        <f>CF574+29</f>
        <v>46295</v>
      </c>
      <c r="CH574" s="163">
        <f>IFERROR(IF(($R574-CG574)&gt;=0,0,IF(($S574-CF574)&lt;0,0,IF(AND(($S574-CG574)&gt;0,(CF574-$R574)&gt;0),$V574/365*(CG574-CF574+1),IF(AND(($S574-CG574)&lt;=0,(CF574-$R574)&gt;0),$V574/365*($S574-CF574+1),$V574/365*(CG574-$R574+1))))),0)</f>
        <v>0</v>
      </c>
      <c r="CI574" s="159">
        <f>CG574+1</f>
        <v>46296</v>
      </c>
      <c r="CJ574" s="159">
        <f>CI574+30</f>
        <v>46326</v>
      </c>
      <c r="CK574" s="163">
        <f>IFERROR(IF(($R574-CJ574)&gt;=0,0,IF(($S574-CI574)&lt;0,0,IF(AND(($S574-CJ574)&gt;0,(CI574-$R574)&gt;0),$V574/365*(CJ574-CI574+1),IF(AND(($S574-CJ574)&lt;=0,(CI574-$R574)&gt;0),$V574/365*($S574-CI574+1),$V574/365*(CJ574-$R574+1))))),0)</f>
        <v>0</v>
      </c>
      <c r="CL574" s="159">
        <f>CJ574+1</f>
        <v>46327</v>
      </c>
      <c r="CM574" s="159">
        <f>CL574+29</f>
        <v>46356</v>
      </c>
      <c r="CN574" s="163">
        <f>IFERROR(IF(($R574-CM574)&gt;=0,0,IF(($S574-CL574)&lt;0,0,IF(AND(($S574-CM574)&gt;0,(CL574-$R574)&gt;0),$V574/365*(CM574-CL574+1),IF(AND(($S574-CM574)&lt;=0,(CL574-$R574)&gt;0),$V574/365*($S574-CL574+1),$V574/365*(CM574-$R574+1))))),0)</f>
        <v>0</v>
      </c>
      <c r="CO574" s="159">
        <f>CM574+1</f>
        <v>46357</v>
      </c>
      <c r="CP574" s="159">
        <f>CO574+30</f>
        <v>46387</v>
      </c>
      <c r="CQ574" s="163">
        <f>IFERROR(IF(($R574-CP574)&gt;=0,0,IF(($S574-CO574)&lt;0,0,IF(AND(($S574-CP574)&gt;0,(CO574-$R574)&gt;0),$V574/365*(CP574-CO574+1),IF(AND(($S574-CP574)&lt;=0,(CO574-$R574)&gt;0),$V574/365*($S574-CO574+1),$V574/365*(CP574-$R574+1))))),0)</f>
        <v>0</v>
      </c>
    </row>
    <row r="575" s="85" customFormat="1" ht="24" customHeight="1" outlineLevel="4" spans="1:95">
      <c r="A575" s="128" t="s">
        <v>2815</v>
      </c>
      <c r="B575" s="129"/>
      <c r="C575" s="129"/>
      <c r="D575" s="129"/>
      <c r="E575" s="129"/>
      <c r="F575" s="129"/>
      <c r="G575" s="130"/>
      <c r="H575" s="131"/>
      <c r="I575" s="131"/>
      <c r="J575" s="131"/>
      <c r="K575" s="131"/>
      <c r="L575" s="154"/>
      <c r="M575" s="154"/>
      <c r="N575" s="154"/>
      <c r="O575" s="154"/>
      <c r="P575" s="131"/>
      <c r="Q575" s="131"/>
      <c r="R575" s="131"/>
      <c r="S575" s="131"/>
      <c r="T575" s="131"/>
      <c r="U575" s="131"/>
      <c r="V575" s="131"/>
      <c r="W575" s="131"/>
      <c r="X575" s="131"/>
      <c r="Y575" s="131"/>
      <c r="Z575" s="131"/>
      <c r="AA575" s="131"/>
      <c r="AB575" s="131"/>
      <c r="AC575" s="131"/>
      <c r="AD575" s="131"/>
      <c r="AE575" s="131"/>
      <c r="AF575" s="131"/>
      <c r="AG575" s="131"/>
      <c r="AH575" s="131"/>
      <c r="AI575" s="131"/>
      <c r="AJ575" s="131"/>
      <c r="AK575" s="131"/>
      <c r="AL575" s="131"/>
      <c r="AM575" s="131"/>
      <c r="AN575" s="131"/>
      <c r="AO575" s="131"/>
      <c r="AP575" s="131"/>
      <c r="AQ575" s="131"/>
      <c r="AR575" s="131"/>
      <c r="AS575" s="131"/>
      <c r="AT575" s="131"/>
      <c r="AU575" s="131"/>
      <c r="AV575" s="131"/>
      <c r="AW575" s="131"/>
      <c r="AX575" s="131"/>
      <c r="AY575" s="131"/>
      <c r="AZ575" s="131"/>
      <c r="BA575" s="131"/>
      <c r="BB575" s="131"/>
      <c r="BC575" s="131"/>
      <c r="BD575" s="131"/>
      <c r="BE575" s="131"/>
      <c r="BF575" s="131"/>
      <c r="BG575" s="131"/>
      <c r="BH575" s="131"/>
      <c r="BI575" s="131"/>
      <c r="BJ575" s="131"/>
      <c r="BK575" s="131"/>
      <c r="BL575" s="131"/>
      <c r="BM575" s="131"/>
      <c r="BN575" s="131"/>
      <c r="BO575" s="131"/>
      <c r="BP575" s="131"/>
      <c r="BQ575" s="131"/>
      <c r="BR575" s="131"/>
      <c r="BS575" s="131"/>
      <c r="BT575" s="131"/>
      <c r="BU575" s="131"/>
      <c r="BV575" s="131"/>
      <c r="BW575" s="131"/>
      <c r="BX575" s="131"/>
      <c r="BY575" s="131"/>
      <c r="BZ575" s="131"/>
      <c r="CA575" s="131"/>
      <c r="CB575" s="131"/>
      <c r="CC575" s="131"/>
      <c r="CD575" s="131"/>
      <c r="CE575" s="131"/>
      <c r="CF575" s="131"/>
      <c r="CG575" s="131"/>
      <c r="CH575" s="131"/>
      <c r="CI575" s="131"/>
      <c r="CJ575" s="131"/>
      <c r="CK575" s="131"/>
      <c r="CL575" s="131"/>
      <c r="CM575" s="131"/>
      <c r="CN575" s="131"/>
      <c r="CO575" s="131"/>
      <c r="CP575" s="131"/>
      <c r="CQ575" s="131"/>
    </row>
    <row r="576" ht="24" customHeight="1" outlineLevel="1" spans="1:95">
      <c r="A576" s="22"/>
      <c r="B576" s="114" t="s">
        <v>793</v>
      </c>
      <c r="C576" s="115" t="s">
        <v>2237</v>
      </c>
      <c r="D576" s="22" t="s">
        <v>2238</v>
      </c>
      <c r="E576" s="114"/>
      <c r="F576" s="114"/>
      <c r="G576" s="114"/>
      <c r="H576" s="116">
        <f>X576+AA576+AD576+AG576+AJ576+AM576+AP576+AS576+AV576+AY576+BB576+BE576</f>
        <v>0</v>
      </c>
      <c r="I576" s="116">
        <f>Y576+AB576+AE576+AH576+AK576+AN576+AQ576+AT576+AW576+AZ576+BC576+BF576</f>
        <v>0</v>
      </c>
      <c r="J576" s="116">
        <f>Z576+AC576+AF576+AI576+AL576+AO576+AR576+AU576+AX576+BA576+BD576+BG576</f>
        <v>0</v>
      </c>
      <c r="K576" s="116"/>
      <c r="L576" s="149"/>
      <c r="M576" s="149"/>
      <c r="N576" s="149"/>
      <c r="O576" s="149"/>
      <c r="P576" s="116"/>
      <c r="Q576" s="116"/>
      <c r="R576" s="116"/>
      <c r="S576" s="116"/>
      <c r="T576" s="116"/>
      <c r="U576" s="116"/>
      <c r="V576" s="116"/>
      <c r="W576" s="116"/>
      <c r="X576" s="116">
        <f>VLOOKUP($C576,'1 预算编制表单'!$C:$BJ,27,FALSE)</f>
        <v>0</v>
      </c>
      <c r="Y576" s="116">
        <f>X576-Z576</f>
        <v>0</v>
      </c>
      <c r="Z576" s="116">
        <f>SUM(Z577:Z581)</f>
        <v>0</v>
      </c>
      <c r="AA576" s="116">
        <f>VLOOKUP($C576,'1 预算编制表单'!$C:$BJ,30,FALSE)</f>
        <v>0</v>
      </c>
      <c r="AB576" s="116">
        <f>AA576-AC576</f>
        <v>0</v>
      </c>
      <c r="AC576" s="116">
        <f>SUM(AC577:AC581)</f>
        <v>0</v>
      </c>
      <c r="AD576" s="116">
        <f>VLOOKUP($C576,'1 预算编制表单'!$C:$BJ,33,FALSE)</f>
        <v>0</v>
      </c>
      <c r="AE576" s="116">
        <f>AD576-AF576</f>
        <v>0</v>
      </c>
      <c r="AF576" s="116">
        <f>SUM(AF577:AF581)</f>
        <v>0</v>
      </c>
      <c r="AG576" s="116">
        <f>VLOOKUP($C576,'1 预算编制表单'!$C:$BJ,36,FALSE)</f>
        <v>0</v>
      </c>
      <c r="AH576" s="116">
        <f>AG576-AI576</f>
        <v>0</v>
      </c>
      <c r="AI576" s="116">
        <f>SUM(AI577:AI581)</f>
        <v>0</v>
      </c>
      <c r="AJ576" s="116">
        <f>VLOOKUP($C576,'1 预算编制表单'!$C:$BJ,39,FALSE)</f>
        <v>0</v>
      </c>
      <c r="AK576" s="116">
        <f>AJ576-AL576</f>
        <v>0</v>
      </c>
      <c r="AL576" s="116">
        <f>SUM(AL577:AL581)</f>
        <v>0</v>
      </c>
      <c r="AM576" s="116">
        <f>VLOOKUP($C576,'1 预算编制表单'!$C:$BJ,42,FALSE)</f>
        <v>0</v>
      </c>
      <c r="AN576" s="116">
        <f>AM576-AO576</f>
        <v>0</v>
      </c>
      <c r="AO576" s="116">
        <f>SUM(AO577:AO581)</f>
        <v>0</v>
      </c>
      <c r="AP576" s="116">
        <f>VLOOKUP($C576,'1 预算编制表单'!$C:$BJ,45,FALSE)</f>
        <v>0</v>
      </c>
      <c r="AQ576" s="116">
        <f>AP576-AR576</f>
        <v>0</v>
      </c>
      <c r="AR576" s="116">
        <f>SUM(AR577:AR581)</f>
        <v>0</v>
      </c>
      <c r="AS576" s="116">
        <f>VLOOKUP($C576,'1 预算编制表单'!$C:$BJ,48,FALSE)</f>
        <v>0</v>
      </c>
      <c r="AT576" s="116">
        <f>AS576-AU576</f>
        <v>0</v>
      </c>
      <c r="AU576" s="116">
        <f>SUM(AU577:AU581)</f>
        <v>0</v>
      </c>
      <c r="AV576" s="116">
        <f>VLOOKUP($C576,'1 预算编制表单'!$C:$BJ,51,FALSE)</f>
        <v>0</v>
      </c>
      <c r="AW576" s="116">
        <f>AV576-AX576</f>
        <v>0</v>
      </c>
      <c r="AX576" s="116">
        <f>SUM(AX577:AX581)</f>
        <v>0</v>
      </c>
      <c r="AY576" s="116">
        <f>VLOOKUP($C576,'1 预算编制表单'!$C:$BJ,54,FALSE)</f>
        <v>0</v>
      </c>
      <c r="AZ576" s="116">
        <f>AY576-BA576</f>
        <v>0</v>
      </c>
      <c r="BA576" s="116">
        <f>SUM(BA577:BA581)</f>
        <v>0</v>
      </c>
      <c r="BB576" s="116">
        <f>VLOOKUP($C576,'1 预算编制表单'!$C:$BJ,57,FALSE)</f>
        <v>0</v>
      </c>
      <c r="BC576" s="116">
        <f>BB576-BD576</f>
        <v>0</v>
      </c>
      <c r="BD576" s="116">
        <f>SUM(BD577:BD581)</f>
        <v>0</v>
      </c>
      <c r="BE576" s="116">
        <f>VLOOKUP($C576,'1 预算编制表单'!$C:$BJ,60,FALSE)</f>
        <v>0</v>
      </c>
      <c r="BF576" s="116">
        <f>BE576-BG576</f>
        <v>0</v>
      </c>
      <c r="BG576" s="116">
        <f>SUM(BG577:BG581)</f>
        <v>0</v>
      </c>
      <c r="BH576" s="116">
        <f>VLOOKUP($C576,'1 预算编制表单'!$C:$BJ,27,FALSE)</f>
        <v>0</v>
      </c>
      <c r="BI576" s="116">
        <f>BH576-BJ576</f>
        <v>0</v>
      </c>
      <c r="BJ576" s="116">
        <f>SUM(BJ577:BJ581)</f>
        <v>0</v>
      </c>
      <c r="BK576" s="116">
        <f>VLOOKUP($C576,'1 预算编制表单'!$C:$BJ,30,FALSE)</f>
        <v>0</v>
      </c>
      <c r="BL576" s="116">
        <f>BK576-BM576</f>
        <v>0</v>
      </c>
      <c r="BM576" s="116">
        <f>SUM(BM577:BM581)</f>
        <v>0</v>
      </c>
      <c r="BN576" s="116">
        <f>VLOOKUP($C576,'1 预算编制表单'!$C:$BJ,33,FALSE)</f>
        <v>0</v>
      </c>
      <c r="BO576" s="116">
        <f>BN576-BP576</f>
        <v>0</v>
      </c>
      <c r="BP576" s="116">
        <f>SUM(BP577:BP581)</f>
        <v>0</v>
      </c>
      <c r="BQ576" s="116">
        <f>VLOOKUP($C576,'1 预算编制表单'!$C:$BJ,36,FALSE)</f>
        <v>0</v>
      </c>
      <c r="BR576" s="116">
        <f>BQ576-BS576</f>
        <v>0</v>
      </c>
      <c r="BS576" s="116">
        <f>SUM(BS577:BS581)</f>
        <v>0</v>
      </c>
      <c r="BT576" s="116">
        <f>VLOOKUP($C576,'1 预算编制表单'!$C:$BJ,39,FALSE)</f>
        <v>0</v>
      </c>
      <c r="BU576" s="116">
        <f>BT576-BV576</f>
        <v>0</v>
      </c>
      <c r="BV576" s="116">
        <f>SUM(BV577:BV581)</f>
        <v>0</v>
      </c>
      <c r="BW576" s="116">
        <f>VLOOKUP($C576,'1 预算编制表单'!$C:$BJ,42,FALSE)</f>
        <v>0</v>
      </c>
      <c r="BX576" s="116">
        <f>BW576-BY576</f>
        <v>0</v>
      </c>
      <c r="BY576" s="116">
        <f>SUM(BY577:BY581)</f>
        <v>0</v>
      </c>
      <c r="BZ576" s="116">
        <f>VLOOKUP($C576,'1 预算编制表单'!$C:$BJ,45,FALSE)</f>
        <v>0</v>
      </c>
      <c r="CA576" s="116">
        <f>BZ576-CB576</f>
        <v>0</v>
      </c>
      <c r="CB576" s="116">
        <f>SUM(CB577:CB581)</f>
        <v>0</v>
      </c>
      <c r="CC576" s="116">
        <f>VLOOKUP($C576,'1 预算编制表单'!$C:$BJ,48,FALSE)</f>
        <v>0</v>
      </c>
      <c r="CD576" s="116">
        <f>CC576-CE576</f>
        <v>0</v>
      </c>
      <c r="CE576" s="116">
        <f>SUM(CE577:CE581)</f>
        <v>0</v>
      </c>
      <c r="CF576" s="116">
        <f>VLOOKUP($C576,'1 预算编制表单'!$C:$BJ,51,FALSE)</f>
        <v>0</v>
      </c>
      <c r="CG576" s="116">
        <f>CF576-CH576</f>
        <v>0</v>
      </c>
      <c r="CH576" s="116">
        <f>SUM(CH577:CH581)</f>
        <v>0</v>
      </c>
      <c r="CI576" s="116">
        <f>VLOOKUP($C576,'1 预算编制表单'!$C:$BJ,54,FALSE)</f>
        <v>0</v>
      </c>
      <c r="CJ576" s="116">
        <f>CI576-CK576</f>
        <v>0</v>
      </c>
      <c r="CK576" s="116">
        <f>SUM(CK577:CK581)</f>
        <v>0</v>
      </c>
      <c r="CL576" s="116">
        <f>VLOOKUP($C576,'1 预算编制表单'!$C:$BJ,57,FALSE)</f>
        <v>0</v>
      </c>
      <c r="CM576" s="116">
        <f>CL576-CN576</f>
        <v>0</v>
      </c>
      <c r="CN576" s="116">
        <f>SUM(CN577:CN581)</f>
        <v>0</v>
      </c>
      <c r="CO576" s="116">
        <f>VLOOKUP($C576,'1 预算编制表单'!$C:$BJ,60,FALSE)</f>
        <v>0</v>
      </c>
      <c r="CP576" s="116">
        <f>CO576-CQ576</f>
        <v>0</v>
      </c>
      <c r="CQ576" s="116">
        <f>SUM(CQ577:CQ581)</f>
        <v>0</v>
      </c>
    </row>
    <row r="577" s="85" customFormat="1" ht="24" customHeight="1" outlineLevel="2" spans="1:95">
      <c r="A577" s="124"/>
      <c r="B577" s="125"/>
      <c r="C577" s="126"/>
      <c r="D577" s="124"/>
      <c r="E577" s="125"/>
      <c r="F577" s="125"/>
      <c r="G577" s="125"/>
      <c r="H577" s="127"/>
      <c r="I577" s="127"/>
      <c r="J577" s="127">
        <f>Z577+AC577+AF577+AI577+AL577+AO577+AR577+AU577+AX577+BA577+BD577+BG577</f>
        <v>0</v>
      </c>
      <c r="K577" s="127">
        <v>1</v>
      </c>
      <c r="L577" s="152"/>
      <c r="M577" s="153">
        <f>IFERROR(VLOOKUP($L577,'2-2 引出数据_合同数据仓库'!$B$2:$BP$10000,3,FALSE),0)</f>
        <v>0</v>
      </c>
      <c r="N577" s="127"/>
      <c r="O577" s="153">
        <f>IFERROR(VLOOKUP((LEFT(VLOOKUP($L577,'2-2 引出数据_合同数据仓库'!$B$2:$BP$10000,64,FALSE),15)&amp;(RIGHT(VLOOKUP($L577,'2-2 引出数据_合同数据仓库'!$B$2:$BP$10000,64,FALSE),4)+1)),'2-2 引出数据_合同数据仓库'!$B$2:$BP$10000,3,FALSE),0)</f>
        <v>0</v>
      </c>
      <c r="P577" s="127"/>
      <c r="Q577" s="127">
        <f>IFERROR(VLOOKUP($L577,'2-2 引出数据_合同数据仓库'!$B$2:$BP$10000,28,FALSE),0)</f>
        <v>0</v>
      </c>
      <c r="R577" s="127">
        <f>IFERROR(VLOOKUP($L577,'2-2 引出数据_合同数据仓库'!$B$2:$BP$10000,29,FALSE),0)</f>
        <v>0</v>
      </c>
      <c r="S577" s="127">
        <f>IFERROR(VLOOKUP($L577,'2-2 引出数据_合同数据仓库'!$B$2:$BP$10000,4,FALSE),0)</f>
        <v>0</v>
      </c>
      <c r="T577" s="127"/>
      <c r="U577" s="127">
        <f>IFERROR(VLOOKUP($L577,'2-2 引出数据_合同数据仓库'!$B$2:$BP$10000,15,FALSE),0)</f>
        <v>0</v>
      </c>
      <c r="V577" s="127">
        <f>U577/(S577-R577+1)*365</f>
        <v>0</v>
      </c>
      <c r="W577" s="127"/>
      <c r="X577" s="159">
        <v>45658</v>
      </c>
      <c r="Y577" s="159">
        <f>X577+30</f>
        <v>45688</v>
      </c>
      <c r="Z577" s="163">
        <f>IFERROR(IF(($R577-Y577)&gt;=0,0,IF(($S577-X577)&lt;0,0,IF(AND(($S577-Y577)&gt;0,(X577-$R577)&gt;0),$V577/365*(Y577-X577+1),IF(AND(($S577-Y577)&lt;=0,(X577-$R577)&gt;0),$V577/365*($S577-X577+1),$V577/365*(Y577-$R577+1))))),0)</f>
        <v>0</v>
      </c>
      <c r="AA577" s="159">
        <f>Y577+1</f>
        <v>45689</v>
      </c>
      <c r="AB577" s="159">
        <f>AA577+27</f>
        <v>45716</v>
      </c>
      <c r="AC577" s="163">
        <f>IFERROR(IF(($R577-AB577)&gt;=0,0,IF(($S577-AA577)&lt;0,0,IF(AND(($S577-AB577)&gt;0,(AA577-$R577)&gt;0),$V577/365*(AB577-AA577+1),IF(AND(($S577-AB577)&lt;=0,(AA577-$R577)&gt;0),$V577/365*($S577-AA577+1),$V577/365*(AB577-$R577+1))))),0)</f>
        <v>0</v>
      </c>
      <c r="AD577" s="159">
        <f>AB577+1</f>
        <v>45717</v>
      </c>
      <c r="AE577" s="159">
        <f>AD577+30</f>
        <v>45747</v>
      </c>
      <c r="AF577" s="163">
        <f>IFERROR(IF(($R577-AE577)&gt;=0,0,IF(($S577-AD577)&lt;0,0,IF(AND(($S577-AE577)&gt;0,(AD577-$R577)&gt;0),$V577/365*(AE577-AD577+1),IF(AND(($S577-AE577)&lt;=0,(AD577-$R577)&gt;0),$V577/365*($S577-AD577+1),$V577/365*(AE577-$R577+1))))),0)</f>
        <v>0</v>
      </c>
      <c r="AG577" s="159">
        <f>AE577+1</f>
        <v>45748</v>
      </c>
      <c r="AH577" s="159">
        <f>AG577+29</f>
        <v>45777</v>
      </c>
      <c r="AI577" s="163">
        <f>IFERROR(IF(($R577-AH577)&gt;=0,0,IF(($S577-AG577)&lt;0,0,IF(AND(($S577-AH577)&gt;0,(AG577-$R577)&gt;0),$V577/365*(AH577-AG577+1),IF(AND(($S577-AH577)&lt;=0,(AG577-$R577)&gt;0),$V577/365*($S577-AG577+1),$V577/365*(AH577-$R577+1))))),0)</f>
        <v>0</v>
      </c>
      <c r="AJ577" s="159">
        <f>AH577+1</f>
        <v>45778</v>
      </c>
      <c r="AK577" s="159">
        <f>AJ577+30</f>
        <v>45808</v>
      </c>
      <c r="AL577" s="163">
        <f>IFERROR(IF(($R577-AK577)&gt;=0,0,IF(($S577-AJ577)&lt;0,0,IF(AND(($S577-AK577)&gt;0,(AJ577-$R577)&gt;0),$V577/365*(AK577-AJ577+1),IF(AND(($S577-AK577)&lt;=0,(AJ577-$R577)&gt;0),$V577/365*($S577-AJ577+1),$V577/365*(AK577-$R577+1))))),0)</f>
        <v>0</v>
      </c>
      <c r="AM577" s="159">
        <f>AK577+1</f>
        <v>45809</v>
      </c>
      <c r="AN577" s="159">
        <f>AM577+29</f>
        <v>45838</v>
      </c>
      <c r="AO577" s="163">
        <f>IFERROR(IF(($R577-AN577)&gt;=0,0,IF(($S577-AM577)&lt;0,0,IF(AND(($S577-AN577)&gt;0,(AM577-$R577)&gt;0),$V577/365*(AN577-AM577+1),IF(AND(($S577-AN577)&lt;=0,(AM577-$R577)&gt;0),$V577/365*($S577-AM577+1),$V577/365*(AN577-$R577+1))))),0)</f>
        <v>0</v>
      </c>
      <c r="AP577" s="159">
        <f>AN577+1</f>
        <v>45839</v>
      </c>
      <c r="AQ577" s="159">
        <f>AP577+30</f>
        <v>45869</v>
      </c>
      <c r="AR577" s="163">
        <f>IFERROR(IF(($R577-AQ577)&gt;=0,0,IF(($S577-AP577)&lt;0,0,IF(AND(($S577-AQ577)&gt;0,(AP577-$R577)&gt;0),$V577/365*(AQ577-AP577+1),IF(AND(($S577-AQ577)&lt;=0,(AP577-$R577)&gt;0),$V577/365*($S577-AP577+1),$V577/365*(AQ577-$R577+1))))),0)</f>
        <v>0</v>
      </c>
      <c r="AS577" s="159">
        <f>AQ577+1</f>
        <v>45870</v>
      </c>
      <c r="AT577" s="159">
        <f>AS577+30</f>
        <v>45900</v>
      </c>
      <c r="AU577" s="163">
        <f>IFERROR(IF(($R577-AT577)&gt;=0,0,IF(($S577-AS577)&lt;0,0,IF(AND(($S577-AT577)&gt;0,(AS577-$R577)&gt;0),$V577/365*(AT577-AS577+1),IF(AND(($S577-AT577)&lt;=0,(AS577-$R577)&gt;0),$V577/365*($S577-AS577+1),$V577/365*(AT577-$R577+1))))),0)</f>
        <v>0</v>
      </c>
      <c r="AV577" s="159">
        <f>AT577+1</f>
        <v>45901</v>
      </c>
      <c r="AW577" s="159">
        <f>AV577+29</f>
        <v>45930</v>
      </c>
      <c r="AX577" s="163">
        <f>IFERROR(IF(($R577-AW577)&gt;=0,0,IF(($S577-AV577)&lt;0,0,IF(AND(($S577-AW577)&gt;0,(AV577-$R577)&gt;0),$V577/365*(AW577-AV577+1),IF(AND(($S577-AW577)&lt;=0,(AV577-$R577)&gt;0),$V577/365*($S577-AV577+1),$V577/365*(AW577-$R577+1))))),0)</f>
        <v>0</v>
      </c>
      <c r="AY577" s="159">
        <f>AW577+1</f>
        <v>45931</v>
      </c>
      <c r="AZ577" s="159">
        <f>AY577+30</f>
        <v>45961</v>
      </c>
      <c r="BA577" s="163">
        <f>IFERROR(IF(($R577-AZ577)&gt;=0,0,IF(($S577-AY577)&lt;0,0,IF(AND(($S577-AZ577)&gt;0,(AY577-$R577)&gt;0),$V577/365*(AZ577-AY577+1),IF(AND(($S577-AZ577)&lt;=0,(AY577-$R577)&gt;0),$V577/365*($S577-AY577+1),$V577/365*(AZ577-$R577+1))))),0)</f>
        <v>0</v>
      </c>
      <c r="BB577" s="159">
        <f>AZ577+1</f>
        <v>45962</v>
      </c>
      <c r="BC577" s="159">
        <f>BB577+29</f>
        <v>45991</v>
      </c>
      <c r="BD577" s="163">
        <f>IFERROR(IF(($R577-BC577)&gt;=0,0,IF(($S577-BB577)&lt;0,0,IF(AND(($S577-BC577)&gt;0,(BB577-$R577)&gt;0),$V577/365*(BC577-BB577+1),IF(AND(($S577-BC577)&lt;=0,(BB577-$R577)&gt;0),$V577/365*($S577-BB577+1),$V577/365*(BC577-$R577+1))))),0)</f>
        <v>0</v>
      </c>
      <c r="BE577" s="159">
        <f>BC577+1</f>
        <v>45992</v>
      </c>
      <c r="BF577" s="159">
        <f>BE577+30</f>
        <v>46022</v>
      </c>
      <c r="BG577" s="163">
        <f>IFERROR(IF(($R577-BF577)&gt;=0,0,IF(($S577-BE577)&lt;0,0,IF(AND(($S577-BF577)&gt;0,(BE577-$R577)&gt;0),$V577/365*(BF577-BE577+1),IF(AND(($S577-BF577)&lt;=0,(BE577-$R577)&gt;0),$V577/365*($S577-BE577+1),$V577/365*(BF577-$R577+1))))),0)</f>
        <v>0</v>
      </c>
      <c r="BH577" s="159">
        <v>46023</v>
      </c>
      <c r="BI577" s="159">
        <f>BH577+30</f>
        <v>46053</v>
      </c>
      <c r="BJ577" s="163">
        <f>IFERROR(IF(($R577-BI577)&gt;=0,0,IF(($S577-BH577)&lt;0,0,IF(AND(($S577-BI577)&gt;0,(BH577-$R577)&gt;0),$V577/365*(BI577-BH577+1),IF(AND(($S577-BI577)&lt;=0,(BH577-$R577)&gt;0),$V577/365*($S577-BH577+1),$V577/365*(BI577-$R577+1))))),0)</f>
        <v>0</v>
      </c>
      <c r="BK577" s="159">
        <f>BI577+1</f>
        <v>46054</v>
      </c>
      <c r="BL577" s="159">
        <f>BK577+27</f>
        <v>46081</v>
      </c>
      <c r="BM577" s="163">
        <f>IFERROR(IF(($R577-BL577)&gt;=0,0,IF(($S577-BK577)&lt;0,0,IF(AND(($S577-BL577)&gt;0,(BK577-$R577)&gt;0),$V577/365*(BL577-BK577+1),IF(AND(($S577-BL577)&lt;=0,(BK577-$R577)&gt;0),$V577/365*($S577-BK577+1),$V577/365*(BL577-$R577+1))))),0)</f>
        <v>0</v>
      </c>
      <c r="BN577" s="159">
        <f>BL577+1</f>
        <v>46082</v>
      </c>
      <c r="BO577" s="159">
        <f>BN577+30</f>
        <v>46112</v>
      </c>
      <c r="BP577" s="163">
        <f>IFERROR(IF(($R577-BO577)&gt;=0,0,IF(($S577-BN577)&lt;0,0,IF(AND(($S577-BO577)&gt;0,(BN577-$R577)&gt;0),$V577/365*(BO577-BN577+1),IF(AND(($S577-BO577)&lt;=0,(BN577-$R577)&gt;0),$V577/365*($S577-BN577+1),$V577/365*(BO577-$R577+1))))),0)</f>
        <v>0</v>
      </c>
      <c r="BQ577" s="159">
        <f>BO577+1</f>
        <v>46113</v>
      </c>
      <c r="BR577" s="159">
        <f>BQ577+29</f>
        <v>46142</v>
      </c>
      <c r="BS577" s="163">
        <f>IFERROR(IF(($R577-BR577)&gt;=0,0,IF(($S577-BQ577)&lt;0,0,IF(AND(($S577-BR577)&gt;0,(BQ577-$R577)&gt;0),$V577/365*(BR577-BQ577+1),IF(AND(($S577-BR577)&lt;=0,(BQ577-$R577)&gt;0),$V577/365*($S577-BQ577+1),$V577/365*(BR577-$R577+1))))),0)</f>
        <v>0</v>
      </c>
      <c r="BT577" s="159">
        <f>BR577+1</f>
        <v>46143</v>
      </c>
      <c r="BU577" s="159">
        <f>BT577+30</f>
        <v>46173</v>
      </c>
      <c r="BV577" s="163">
        <f>IFERROR(IF(($R577-BU577)&gt;=0,0,IF(($S577-BT577)&lt;0,0,IF(AND(($S577-BU577)&gt;0,(BT577-$R577)&gt;0),$V577/365*(BU577-BT577+1),IF(AND(($S577-BU577)&lt;=0,(BT577-$R577)&gt;0),$V577/365*($S577-BT577+1),$V577/365*(BU577-$R577+1))))),0)</f>
        <v>0</v>
      </c>
      <c r="BW577" s="159">
        <f>BU577+1</f>
        <v>46174</v>
      </c>
      <c r="BX577" s="159">
        <f>BW577+29</f>
        <v>46203</v>
      </c>
      <c r="BY577" s="163">
        <f>IFERROR(IF(($R577-BX577)&gt;=0,0,IF(($S577-BW577)&lt;0,0,IF(AND(($S577-BX577)&gt;0,(BW577-$R577)&gt;0),$V577/365*(BX577-BW577+1),IF(AND(($S577-BX577)&lt;=0,(BW577-$R577)&gt;0),$V577/365*($S577-BW577+1),$V577/365*(BX577-$R577+1))))),0)</f>
        <v>0</v>
      </c>
      <c r="BZ577" s="159">
        <f>BX577+1</f>
        <v>46204</v>
      </c>
      <c r="CA577" s="159">
        <f>BZ577+30</f>
        <v>46234</v>
      </c>
      <c r="CB577" s="163">
        <f>IFERROR(IF(($R577-CA577)&gt;=0,0,IF(($S577-BZ577)&lt;0,0,IF(AND(($S577-CA577)&gt;0,(BZ577-$R577)&gt;0),$V577/365*(CA577-BZ577+1),IF(AND(($S577-CA577)&lt;=0,(BZ577-$R577)&gt;0),$V577/365*($S577-BZ577+1),$V577/365*(CA577-$R577+1))))),0)</f>
        <v>0</v>
      </c>
      <c r="CC577" s="159">
        <f>CA577+1</f>
        <v>46235</v>
      </c>
      <c r="CD577" s="159">
        <f>CC577+30</f>
        <v>46265</v>
      </c>
      <c r="CE577" s="163">
        <f>IFERROR(IF(($R577-CD577)&gt;=0,0,IF(($S577-CC577)&lt;0,0,IF(AND(($S577-CD577)&gt;0,(CC577-$R577)&gt;0),$V577/365*(CD577-CC577+1),IF(AND(($S577-CD577)&lt;=0,(CC577-$R577)&gt;0),$V577/365*($S577-CC577+1),$V577/365*(CD577-$R577+1))))),0)</f>
        <v>0</v>
      </c>
      <c r="CF577" s="159">
        <f>CD577+1</f>
        <v>46266</v>
      </c>
      <c r="CG577" s="159">
        <f>CF577+29</f>
        <v>46295</v>
      </c>
      <c r="CH577" s="163">
        <f>IFERROR(IF(($R577-CG577)&gt;=0,0,IF(($S577-CF577)&lt;0,0,IF(AND(($S577-CG577)&gt;0,(CF577-$R577)&gt;0),$V577/365*(CG577-CF577+1),IF(AND(($S577-CG577)&lt;=0,(CF577-$R577)&gt;0),$V577/365*($S577-CF577+1),$V577/365*(CG577-$R577+1))))),0)</f>
        <v>0</v>
      </c>
      <c r="CI577" s="159">
        <f>CG577+1</f>
        <v>46296</v>
      </c>
      <c r="CJ577" s="159">
        <f>CI577+30</f>
        <v>46326</v>
      </c>
      <c r="CK577" s="163">
        <f>IFERROR(IF(($R577-CJ577)&gt;=0,0,IF(($S577-CI577)&lt;0,0,IF(AND(($S577-CJ577)&gt;0,(CI577-$R577)&gt;0),$V577/365*(CJ577-CI577+1),IF(AND(($S577-CJ577)&lt;=0,(CI577-$R577)&gt;0),$V577/365*($S577-CI577+1),$V577/365*(CJ577-$R577+1))))),0)</f>
        <v>0</v>
      </c>
      <c r="CL577" s="159">
        <f>CJ577+1</f>
        <v>46327</v>
      </c>
      <c r="CM577" s="159">
        <f>CL577+29</f>
        <v>46356</v>
      </c>
      <c r="CN577" s="163">
        <f>IFERROR(IF(($R577-CM577)&gt;=0,0,IF(($S577-CL577)&lt;0,0,IF(AND(($S577-CM577)&gt;0,(CL577-$R577)&gt;0),$V577/365*(CM577-CL577+1),IF(AND(($S577-CM577)&lt;=0,(CL577-$R577)&gt;0),$V577/365*($S577-CL577+1),$V577/365*(CM577-$R577+1))))),0)</f>
        <v>0</v>
      </c>
      <c r="CO577" s="159">
        <f>CM577+1</f>
        <v>46357</v>
      </c>
      <c r="CP577" s="159">
        <f>CO577+30</f>
        <v>46387</v>
      </c>
      <c r="CQ577" s="163">
        <f>IFERROR(IF(($R577-CP577)&gt;=0,0,IF(($S577-CO577)&lt;0,0,IF(AND(($S577-CP577)&gt;0,(CO577-$R577)&gt;0),$V577/365*(CP577-CO577+1),IF(AND(($S577-CP577)&lt;=0,(CO577-$R577)&gt;0),$V577/365*($S577-CO577+1),$V577/365*(CP577-$R577+1))))),0)</f>
        <v>0</v>
      </c>
    </row>
    <row r="578" s="85" customFormat="1" ht="24" customHeight="1" outlineLevel="2" spans="1:95">
      <c r="A578" s="124"/>
      <c r="B578" s="125"/>
      <c r="C578" s="126"/>
      <c r="D578" s="124"/>
      <c r="E578" s="125"/>
      <c r="F578" s="125"/>
      <c r="G578" s="125"/>
      <c r="H578" s="127"/>
      <c r="I578" s="127"/>
      <c r="J578" s="127">
        <f>Z578+AC578+AF578+AI578+AL578+AO578+AR578+AU578+AX578+BA578+BD578+BG578</f>
        <v>0</v>
      </c>
      <c r="K578" s="127">
        <f>K577+1</f>
        <v>2</v>
      </c>
      <c r="L578" s="152"/>
      <c r="M578" s="153">
        <f>IFERROR(VLOOKUP($L578,'2-2 引出数据_合同数据仓库'!$B$2:$BP$10000,3,FALSE),0)</f>
        <v>0</v>
      </c>
      <c r="N578" s="127"/>
      <c r="O578" s="153">
        <f>IFERROR(VLOOKUP((LEFT(VLOOKUP($L578,'2-2 引出数据_合同数据仓库'!$B$2:$BP$10000,64,FALSE),15)&amp;(RIGHT(VLOOKUP($L578,'2-2 引出数据_合同数据仓库'!$B$2:$BP$10000,64,FALSE),4)+1)),'2-2 引出数据_合同数据仓库'!$B$2:$BP$10000,3,FALSE),0)</f>
        <v>0</v>
      </c>
      <c r="P578" s="127"/>
      <c r="Q578" s="127">
        <f>IFERROR(VLOOKUP($L578,'2-2 引出数据_合同数据仓库'!$B$2:$BP$10000,28,FALSE),0)</f>
        <v>0</v>
      </c>
      <c r="R578" s="127">
        <f>IFERROR(VLOOKUP($L578,'2-2 引出数据_合同数据仓库'!$B$2:$BP$10000,29,FALSE),0)</f>
        <v>0</v>
      </c>
      <c r="S578" s="127">
        <f>IFERROR(VLOOKUP($L578,'2-2 引出数据_合同数据仓库'!$B$2:$BP$10000,4,FALSE),0)</f>
        <v>0</v>
      </c>
      <c r="T578" s="127"/>
      <c r="U578" s="127">
        <f>IFERROR(VLOOKUP($L578,'2-2 引出数据_合同数据仓库'!$B$2:$BP$10000,15,FALSE),0)</f>
        <v>0</v>
      </c>
      <c r="V578" s="127">
        <f>U578/(S578-R578+1)*365</f>
        <v>0</v>
      </c>
      <c r="W578" s="127"/>
      <c r="X578" s="159">
        <v>45658</v>
      </c>
      <c r="Y578" s="159">
        <f>X578+30</f>
        <v>45688</v>
      </c>
      <c r="Z578" s="163">
        <f>IFERROR(IF(($R578-Y578)&gt;=0,0,IF(($S578-X578)&lt;0,0,IF(AND(($S578-Y578)&gt;0,(X578-$R578)&gt;0),$V578/365*(Y578-X578+1),IF(AND(($S578-Y578)&lt;=0,(X578-$R578)&gt;0),$V578/365*($S578-X578+1),$V578/365*(Y578-$R578+1))))),0)</f>
        <v>0</v>
      </c>
      <c r="AA578" s="159">
        <f>Y578+1</f>
        <v>45689</v>
      </c>
      <c r="AB578" s="159">
        <f>AA578+27</f>
        <v>45716</v>
      </c>
      <c r="AC578" s="163">
        <f>IFERROR(IF(($R578-AB578)&gt;=0,0,IF(($S578-AA578)&lt;0,0,IF(AND(($S578-AB578)&gt;0,(AA578-$R578)&gt;0),$V578/365*(AB578-AA578+1),IF(AND(($S578-AB578)&lt;=0,(AA578-$R578)&gt;0),$V578/365*($S578-AA578+1),$V578/365*(AB578-$R578+1))))),0)</f>
        <v>0</v>
      </c>
      <c r="AD578" s="159">
        <f>AB578+1</f>
        <v>45717</v>
      </c>
      <c r="AE578" s="159">
        <f>AD578+30</f>
        <v>45747</v>
      </c>
      <c r="AF578" s="163">
        <f>IFERROR(IF(($R578-AE578)&gt;=0,0,IF(($S578-AD578)&lt;0,0,IF(AND(($S578-AE578)&gt;0,(AD578-$R578)&gt;0),$V578/365*(AE578-AD578+1),IF(AND(($S578-AE578)&lt;=0,(AD578-$R578)&gt;0),$V578/365*($S578-AD578+1),$V578/365*(AE578-$R578+1))))),0)</f>
        <v>0</v>
      </c>
      <c r="AG578" s="159">
        <f>AE578+1</f>
        <v>45748</v>
      </c>
      <c r="AH578" s="159">
        <f>AG578+29</f>
        <v>45777</v>
      </c>
      <c r="AI578" s="163">
        <f>IFERROR(IF(($R578-AH578)&gt;=0,0,IF(($S578-AG578)&lt;0,0,IF(AND(($S578-AH578)&gt;0,(AG578-$R578)&gt;0),$V578/365*(AH578-AG578+1),IF(AND(($S578-AH578)&lt;=0,(AG578-$R578)&gt;0),$V578/365*($S578-AG578+1),$V578/365*(AH578-$R578+1))))),0)</f>
        <v>0</v>
      </c>
      <c r="AJ578" s="159">
        <f>AH578+1</f>
        <v>45778</v>
      </c>
      <c r="AK578" s="159">
        <f>AJ578+30</f>
        <v>45808</v>
      </c>
      <c r="AL578" s="163">
        <f>IFERROR(IF(($R578-AK578)&gt;=0,0,IF(($S578-AJ578)&lt;0,0,IF(AND(($S578-AK578)&gt;0,(AJ578-$R578)&gt;0),$V578/365*(AK578-AJ578+1),IF(AND(($S578-AK578)&lt;=0,(AJ578-$R578)&gt;0),$V578/365*($S578-AJ578+1),$V578/365*(AK578-$R578+1))))),0)</f>
        <v>0</v>
      </c>
      <c r="AM578" s="159">
        <f>AK578+1</f>
        <v>45809</v>
      </c>
      <c r="AN578" s="159">
        <f>AM578+29</f>
        <v>45838</v>
      </c>
      <c r="AO578" s="163">
        <f>IFERROR(IF(($R578-AN578)&gt;=0,0,IF(($S578-AM578)&lt;0,0,IF(AND(($S578-AN578)&gt;0,(AM578-$R578)&gt;0),$V578/365*(AN578-AM578+1),IF(AND(($S578-AN578)&lt;=0,(AM578-$R578)&gt;0),$V578/365*($S578-AM578+1),$V578/365*(AN578-$R578+1))))),0)</f>
        <v>0</v>
      </c>
      <c r="AP578" s="159">
        <f>AN578+1</f>
        <v>45839</v>
      </c>
      <c r="AQ578" s="159">
        <f>AP578+30</f>
        <v>45869</v>
      </c>
      <c r="AR578" s="163">
        <f>IFERROR(IF(($R578-AQ578)&gt;=0,0,IF(($S578-AP578)&lt;0,0,IF(AND(($S578-AQ578)&gt;0,(AP578-$R578)&gt;0),$V578/365*(AQ578-AP578+1),IF(AND(($S578-AQ578)&lt;=0,(AP578-$R578)&gt;0),$V578/365*($S578-AP578+1),$V578/365*(AQ578-$R578+1))))),0)</f>
        <v>0</v>
      </c>
      <c r="AS578" s="159">
        <f>AQ578+1</f>
        <v>45870</v>
      </c>
      <c r="AT578" s="159">
        <f>AS578+30</f>
        <v>45900</v>
      </c>
      <c r="AU578" s="163">
        <f>IFERROR(IF(($R578-AT578)&gt;=0,0,IF(($S578-AS578)&lt;0,0,IF(AND(($S578-AT578)&gt;0,(AS578-$R578)&gt;0),$V578/365*(AT578-AS578+1),IF(AND(($S578-AT578)&lt;=0,(AS578-$R578)&gt;0),$V578/365*($S578-AS578+1),$V578/365*(AT578-$R578+1))))),0)</f>
        <v>0</v>
      </c>
      <c r="AV578" s="159">
        <f>AT578+1</f>
        <v>45901</v>
      </c>
      <c r="AW578" s="159">
        <f>AV578+29</f>
        <v>45930</v>
      </c>
      <c r="AX578" s="163">
        <f>IFERROR(IF(($R578-AW578)&gt;=0,0,IF(($S578-AV578)&lt;0,0,IF(AND(($S578-AW578)&gt;0,(AV578-$R578)&gt;0),$V578/365*(AW578-AV578+1),IF(AND(($S578-AW578)&lt;=0,(AV578-$R578)&gt;0),$V578/365*($S578-AV578+1),$V578/365*(AW578-$R578+1))))),0)</f>
        <v>0</v>
      </c>
      <c r="AY578" s="159">
        <f>AW578+1</f>
        <v>45931</v>
      </c>
      <c r="AZ578" s="159">
        <f>AY578+30</f>
        <v>45961</v>
      </c>
      <c r="BA578" s="163">
        <f>IFERROR(IF(($R578-AZ578)&gt;=0,0,IF(($S578-AY578)&lt;0,0,IF(AND(($S578-AZ578)&gt;0,(AY578-$R578)&gt;0),$V578/365*(AZ578-AY578+1),IF(AND(($S578-AZ578)&lt;=0,(AY578-$R578)&gt;0),$V578/365*($S578-AY578+1),$V578/365*(AZ578-$R578+1))))),0)</f>
        <v>0</v>
      </c>
      <c r="BB578" s="159">
        <f>AZ578+1</f>
        <v>45962</v>
      </c>
      <c r="BC578" s="159">
        <f>BB578+29</f>
        <v>45991</v>
      </c>
      <c r="BD578" s="163">
        <f>IFERROR(IF(($R578-BC578)&gt;=0,0,IF(($S578-BB578)&lt;0,0,IF(AND(($S578-BC578)&gt;0,(BB578-$R578)&gt;0),$V578/365*(BC578-BB578+1),IF(AND(($S578-BC578)&lt;=0,(BB578-$R578)&gt;0),$V578/365*($S578-BB578+1),$V578/365*(BC578-$R578+1))))),0)</f>
        <v>0</v>
      </c>
      <c r="BE578" s="159">
        <f>BC578+1</f>
        <v>45992</v>
      </c>
      <c r="BF578" s="159">
        <f>BE578+30</f>
        <v>46022</v>
      </c>
      <c r="BG578" s="163">
        <f>IFERROR(IF(($R578-BF578)&gt;=0,0,IF(($S578-BE578)&lt;0,0,IF(AND(($S578-BF578)&gt;0,(BE578-$R578)&gt;0),$V578/365*(BF578-BE578+1),IF(AND(($S578-BF578)&lt;=0,(BE578-$R578)&gt;0),$V578/365*($S578-BE578+1),$V578/365*(BF578-$R578+1))))),0)</f>
        <v>0</v>
      </c>
      <c r="BH578" s="159">
        <v>46023</v>
      </c>
      <c r="BI578" s="159">
        <f>BH578+30</f>
        <v>46053</v>
      </c>
      <c r="BJ578" s="163">
        <f>IFERROR(IF(($R578-BI578)&gt;=0,0,IF(($S578-BH578)&lt;0,0,IF(AND(($S578-BI578)&gt;0,(BH578-$R578)&gt;0),$V578/365*(BI578-BH578+1),IF(AND(($S578-BI578)&lt;=0,(BH578-$R578)&gt;0),$V578/365*($S578-BH578+1),$V578/365*(BI578-$R578+1))))),0)</f>
        <v>0</v>
      </c>
      <c r="BK578" s="159">
        <f>BI578+1</f>
        <v>46054</v>
      </c>
      <c r="BL578" s="159">
        <f>BK578+27</f>
        <v>46081</v>
      </c>
      <c r="BM578" s="163">
        <f>IFERROR(IF(($R578-BL578)&gt;=0,0,IF(($S578-BK578)&lt;0,0,IF(AND(($S578-BL578)&gt;0,(BK578-$R578)&gt;0),$V578/365*(BL578-BK578+1),IF(AND(($S578-BL578)&lt;=0,(BK578-$R578)&gt;0),$V578/365*($S578-BK578+1),$V578/365*(BL578-$R578+1))))),0)</f>
        <v>0</v>
      </c>
      <c r="BN578" s="159">
        <f>BL578+1</f>
        <v>46082</v>
      </c>
      <c r="BO578" s="159">
        <f>BN578+30</f>
        <v>46112</v>
      </c>
      <c r="BP578" s="163">
        <f>IFERROR(IF(($R578-BO578)&gt;=0,0,IF(($S578-BN578)&lt;0,0,IF(AND(($S578-BO578)&gt;0,(BN578-$R578)&gt;0),$V578/365*(BO578-BN578+1),IF(AND(($S578-BO578)&lt;=0,(BN578-$R578)&gt;0),$V578/365*($S578-BN578+1),$V578/365*(BO578-$R578+1))))),0)</f>
        <v>0</v>
      </c>
      <c r="BQ578" s="159">
        <f>BO578+1</f>
        <v>46113</v>
      </c>
      <c r="BR578" s="159">
        <f>BQ578+29</f>
        <v>46142</v>
      </c>
      <c r="BS578" s="163">
        <f>IFERROR(IF(($R578-BR578)&gt;=0,0,IF(($S578-BQ578)&lt;0,0,IF(AND(($S578-BR578)&gt;0,(BQ578-$R578)&gt;0),$V578/365*(BR578-BQ578+1),IF(AND(($S578-BR578)&lt;=0,(BQ578-$R578)&gt;0),$V578/365*($S578-BQ578+1),$V578/365*(BR578-$R578+1))))),0)</f>
        <v>0</v>
      </c>
      <c r="BT578" s="159">
        <f>BR578+1</f>
        <v>46143</v>
      </c>
      <c r="BU578" s="159">
        <f>BT578+30</f>
        <v>46173</v>
      </c>
      <c r="BV578" s="163">
        <f>IFERROR(IF(($R578-BU578)&gt;=0,0,IF(($S578-BT578)&lt;0,0,IF(AND(($S578-BU578)&gt;0,(BT578-$R578)&gt;0),$V578/365*(BU578-BT578+1),IF(AND(($S578-BU578)&lt;=0,(BT578-$R578)&gt;0),$V578/365*($S578-BT578+1),$V578/365*(BU578-$R578+1))))),0)</f>
        <v>0</v>
      </c>
      <c r="BW578" s="159">
        <f>BU578+1</f>
        <v>46174</v>
      </c>
      <c r="BX578" s="159">
        <f>BW578+29</f>
        <v>46203</v>
      </c>
      <c r="BY578" s="163">
        <f>IFERROR(IF(($R578-BX578)&gt;=0,0,IF(($S578-BW578)&lt;0,0,IF(AND(($S578-BX578)&gt;0,(BW578-$R578)&gt;0),$V578/365*(BX578-BW578+1),IF(AND(($S578-BX578)&lt;=0,(BW578-$R578)&gt;0),$V578/365*($S578-BW578+1),$V578/365*(BX578-$R578+1))))),0)</f>
        <v>0</v>
      </c>
      <c r="BZ578" s="159">
        <f>BX578+1</f>
        <v>46204</v>
      </c>
      <c r="CA578" s="159">
        <f>BZ578+30</f>
        <v>46234</v>
      </c>
      <c r="CB578" s="163">
        <f>IFERROR(IF(($R578-CA578)&gt;=0,0,IF(($S578-BZ578)&lt;0,0,IF(AND(($S578-CA578)&gt;0,(BZ578-$R578)&gt;0),$V578/365*(CA578-BZ578+1),IF(AND(($S578-CA578)&lt;=0,(BZ578-$R578)&gt;0),$V578/365*($S578-BZ578+1),$V578/365*(CA578-$R578+1))))),0)</f>
        <v>0</v>
      </c>
      <c r="CC578" s="159">
        <f>CA578+1</f>
        <v>46235</v>
      </c>
      <c r="CD578" s="159">
        <f>CC578+30</f>
        <v>46265</v>
      </c>
      <c r="CE578" s="163">
        <f>IFERROR(IF(($R578-CD578)&gt;=0,0,IF(($S578-CC578)&lt;0,0,IF(AND(($S578-CD578)&gt;0,(CC578-$R578)&gt;0),$V578/365*(CD578-CC578+1),IF(AND(($S578-CD578)&lt;=0,(CC578-$R578)&gt;0),$V578/365*($S578-CC578+1),$V578/365*(CD578-$R578+1))))),0)</f>
        <v>0</v>
      </c>
      <c r="CF578" s="159">
        <f>CD578+1</f>
        <v>46266</v>
      </c>
      <c r="CG578" s="159">
        <f>CF578+29</f>
        <v>46295</v>
      </c>
      <c r="CH578" s="163">
        <f>IFERROR(IF(($R578-CG578)&gt;=0,0,IF(($S578-CF578)&lt;0,0,IF(AND(($S578-CG578)&gt;0,(CF578-$R578)&gt;0),$V578/365*(CG578-CF578+1),IF(AND(($S578-CG578)&lt;=0,(CF578-$R578)&gt;0),$V578/365*($S578-CF578+1),$V578/365*(CG578-$R578+1))))),0)</f>
        <v>0</v>
      </c>
      <c r="CI578" s="159">
        <f>CG578+1</f>
        <v>46296</v>
      </c>
      <c r="CJ578" s="159">
        <f>CI578+30</f>
        <v>46326</v>
      </c>
      <c r="CK578" s="163">
        <f>IFERROR(IF(($R578-CJ578)&gt;=0,0,IF(($S578-CI578)&lt;0,0,IF(AND(($S578-CJ578)&gt;0,(CI578-$R578)&gt;0),$V578/365*(CJ578-CI578+1),IF(AND(($S578-CJ578)&lt;=0,(CI578-$R578)&gt;0),$V578/365*($S578-CI578+1),$V578/365*(CJ578-$R578+1))))),0)</f>
        <v>0</v>
      </c>
      <c r="CL578" s="159">
        <f>CJ578+1</f>
        <v>46327</v>
      </c>
      <c r="CM578" s="159">
        <f>CL578+29</f>
        <v>46356</v>
      </c>
      <c r="CN578" s="163">
        <f>IFERROR(IF(($R578-CM578)&gt;=0,0,IF(($S578-CL578)&lt;0,0,IF(AND(($S578-CM578)&gt;0,(CL578-$R578)&gt;0),$V578/365*(CM578-CL578+1),IF(AND(($S578-CM578)&lt;=0,(CL578-$R578)&gt;0),$V578/365*($S578-CL578+1),$V578/365*(CM578-$R578+1))))),0)</f>
        <v>0</v>
      </c>
      <c r="CO578" s="159">
        <f>CM578+1</f>
        <v>46357</v>
      </c>
      <c r="CP578" s="159">
        <f>CO578+30</f>
        <v>46387</v>
      </c>
      <c r="CQ578" s="163">
        <f>IFERROR(IF(($R578-CP578)&gt;=0,0,IF(($S578-CO578)&lt;0,0,IF(AND(($S578-CP578)&gt;0,(CO578-$R578)&gt;0),$V578/365*(CP578-CO578+1),IF(AND(($S578-CP578)&lt;=0,(CO578-$R578)&gt;0),$V578/365*($S578-CO578+1),$V578/365*(CP578-$R578+1))))),0)</f>
        <v>0</v>
      </c>
    </row>
    <row r="579" s="85" customFormat="1" ht="24" customHeight="1" outlineLevel="2" spans="1:95">
      <c r="A579" s="124"/>
      <c r="B579" s="125"/>
      <c r="C579" s="126"/>
      <c r="D579" s="124"/>
      <c r="E579" s="125"/>
      <c r="F579" s="125"/>
      <c r="G579" s="125"/>
      <c r="H579" s="127"/>
      <c r="I579" s="127"/>
      <c r="J579" s="127">
        <f>Z579+AC579+AF579+AI579+AL579+AO579+AR579+AU579+AX579+BA579+BD579+BG579</f>
        <v>0</v>
      </c>
      <c r="K579" s="127">
        <f>K578+1</f>
        <v>3</v>
      </c>
      <c r="L579" s="152"/>
      <c r="M579" s="153">
        <f>IFERROR(VLOOKUP($L579,'2-2 引出数据_合同数据仓库'!$B$2:$BP$10000,3,FALSE),0)</f>
        <v>0</v>
      </c>
      <c r="N579" s="127"/>
      <c r="O579" s="153">
        <f>IFERROR(VLOOKUP((LEFT(VLOOKUP($L579,'2-2 引出数据_合同数据仓库'!$B$2:$BP$10000,64,FALSE),15)&amp;(RIGHT(VLOOKUP($L579,'2-2 引出数据_合同数据仓库'!$B$2:$BP$10000,64,FALSE),4)+1)),'2-2 引出数据_合同数据仓库'!$B$2:$BP$10000,3,FALSE),0)</f>
        <v>0</v>
      </c>
      <c r="P579" s="127"/>
      <c r="Q579" s="127">
        <f>IFERROR(VLOOKUP($L579,'2-2 引出数据_合同数据仓库'!$B$2:$BP$10000,28,FALSE),0)</f>
        <v>0</v>
      </c>
      <c r="R579" s="127">
        <f>IFERROR(VLOOKUP($L579,'2-2 引出数据_合同数据仓库'!$B$2:$BP$10000,29,FALSE),0)</f>
        <v>0</v>
      </c>
      <c r="S579" s="127">
        <f>IFERROR(VLOOKUP($L579,'2-2 引出数据_合同数据仓库'!$B$2:$BP$10000,4,FALSE),0)</f>
        <v>0</v>
      </c>
      <c r="T579" s="127"/>
      <c r="U579" s="127">
        <f>IFERROR(VLOOKUP($L579,'2-2 引出数据_合同数据仓库'!$B$2:$BP$10000,15,FALSE),0)</f>
        <v>0</v>
      </c>
      <c r="V579" s="127">
        <f>U579/(S579-R579+1)*365</f>
        <v>0</v>
      </c>
      <c r="W579" s="127"/>
      <c r="X579" s="159">
        <v>45658</v>
      </c>
      <c r="Y579" s="159">
        <f>X579+30</f>
        <v>45688</v>
      </c>
      <c r="Z579" s="163">
        <f>IFERROR(IF(($R579-Y579)&gt;=0,0,IF(($S579-X579)&lt;0,0,IF(AND(($S579-Y579)&gt;0,(X579-$R579)&gt;0),$V579/365*(Y579-X579+1),IF(AND(($S579-Y579)&lt;=0,(X579-$R579)&gt;0),$V579/365*($S579-X579+1),$V579/365*(Y579-$R579+1))))),0)</f>
        <v>0</v>
      </c>
      <c r="AA579" s="159">
        <f>Y579+1</f>
        <v>45689</v>
      </c>
      <c r="AB579" s="159">
        <f>AA579+27</f>
        <v>45716</v>
      </c>
      <c r="AC579" s="163">
        <f>IFERROR(IF(($R579-AB579)&gt;=0,0,IF(($S579-AA579)&lt;0,0,IF(AND(($S579-AB579)&gt;0,(AA579-$R579)&gt;0),$V579/365*(AB579-AA579+1),IF(AND(($S579-AB579)&lt;=0,(AA579-$R579)&gt;0),$V579/365*($S579-AA579+1),$V579/365*(AB579-$R579+1))))),0)</f>
        <v>0</v>
      </c>
      <c r="AD579" s="159">
        <f>AB579+1</f>
        <v>45717</v>
      </c>
      <c r="AE579" s="159">
        <f>AD579+30</f>
        <v>45747</v>
      </c>
      <c r="AF579" s="163">
        <f>IFERROR(IF(($R579-AE579)&gt;=0,0,IF(($S579-AD579)&lt;0,0,IF(AND(($S579-AE579)&gt;0,(AD579-$R579)&gt;0),$V579/365*(AE579-AD579+1),IF(AND(($S579-AE579)&lt;=0,(AD579-$R579)&gt;0),$V579/365*($S579-AD579+1),$V579/365*(AE579-$R579+1))))),0)</f>
        <v>0</v>
      </c>
      <c r="AG579" s="159">
        <f>AE579+1</f>
        <v>45748</v>
      </c>
      <c r="AH579" s="159">
        <f>AG579+29</f>
        <v>45777</v>
      </c>
      <c r="AI579" s="163">
        <f>IFERROR(IF(($R579-AH579)&gt;=0,0,IF(($S579-AG579)&lt;0,0,IF(AND(($S579-AH579)&gt;0,(AG579-$R579)&gt;0),$V579/365*(AH579-AG579+1),IF(AND(($S579-AH579)&lt;=0,(AG579-$R579)&gt;0),$V579/365*($S579-AG579+1),$V579/365*(AH579-$R579+1))))),0)</f>
        <v>0</v>
      </c>
      <c r="AJ579" s="159">
        <f>AH579+1</f>
        <v>45778</v>
      </c>
      <c r="AK579" s="159">
        <f>AJ579+30</f>
        <v>45808</v>
      </c>
      <c r="AL579" s="163">
        <f>IFERROR(IF(($R579-AK579)&gt;=0,0,IF(($S579-AJ579)&lt;0,0,IF(AND(($S579-AK579)&gt;0,(AJ579-$R579)&gt;0),$V579/365*(AK579-AJ579+1),IF(AND(($S579-AK579)&lt;=0,(AJ579-$R579)&gt;0),$V579/365*($S579-AJ579+1),$V579/365*(AK579-$R579+1))))),0)</f>
        <v>0</v>
      </c>
      <c r="AM579" s="159">
        <f>AK579+1</f>
        <v>45809</v>
      </c>
      <c r="AN579" s="159">
        <f>AM579+29</f>
        <v>45838</v>
      </c>
      <c r="AO579" s="163">
        <f>IFERROR(IF(($R579-AN579)&gt;=0,0,IF(($S579-AM579)&lt;0,0,IF(AND(($S579-AN579)&gt;0,(AM579-$R579)&gt;0),$V579/365*(AN579-AM579+1),IF(AND(($S579-AN579)&lt;=0,(AM579-$R579)&gt;0),$V579/365*($S579-AM579+1),$V579/365*(AN579-$R579+1))))),0)</f>
        <v>0</v>
      </c>
      <c r="AP579" s="159">
        <f>AN579+1</f>
        <v>45839</v>
      </c>
      <c r="AQ579" s="159">
        <f>AP579+30</f>
        <v>45869</v>
      </c>
      <c r="AR579" s="163">
        <f>IFERROR(IF(($R579-AQ579)&gt;=0,0,IF(($S579-AP579)&lt;0,0,IF(AND(($S579-AQ579)&gt;0,(AP579-$R579)&gt;0),$V579/365*(AQ579-AP579+1),IF(AND(($S579-AQ579)&lt;=0,(AP579-$R579)&gt;0),$V579/365*($S579-AP579+1),$V579/365*(AQ579-$R579+1))))),0)</f>
        <v>0</v>
      </c>
      <c r="AS579" s="159">
        <f>AQ579+1</f>
        <v>45870</v>
      </c>
      <c r="AT579" s="159">
        <f>AS579+30</f>
        <v>45900</v>
      </c>
      <c r="AU579" s="163">
        <f>IFERROR(IF(($R579-AT579)&gt;=0,0,IF(($S579-AS579)&lt;0,0,IF(AND(($S579-AT579)&gt;0,(AS579-$R579)&gt;0),$V579/365*(AT579-AS579+1),IF(AND(($S579-AT579)&lt;=0,(AS579-$R579)&gt;0),$V579/365*($S579-AS579+1),$V579/365*(AT579-$R579+1))))),0)</f>
        <v>0</v>
      </c>
      <c r="AV579" s="159">
        <f>AT579+1</f>
        <v>45901</v>
      </c>
      <c r="AW579" s="159">
        <f>AV579+29</f>
        <v>45930</v>
      </c>
      <c r="AX579" s="163">
        <f>IFERROR(IF(($R579-AW579)&gt;=0,0,IF(($S579-AV579)&lt;0,0,IF(AND(($S579-AW579)&gt;0,(AV579-$R579)&gt;0),$V579/365*(AW579-AV579+1),IF(AND(($S579-AW579)&lt;=0,(AV579-$R579)&gt;0),$V579/365*($S579-AV579+1),$V579/365*(AW579-$R579+1))))),0)</f>
        <v>0</v>
      </c>
      <c r="AY579" s="159">
        <f>AW579+1</f>
        <v>45931</v>
      </c>
      <c r="AZ579" s="159">
        <f>AY579+30</f>
        <v>45961</v>
      </c>
      <c r="BA579" s="163">
        <f>IFERROR(IF(($R579-AZ579)&gt;=0,0,IF(($S579-AY579)&lt;0,0,IF(AND(($S579-AZ579)&gt;0,(AY579-$R579)&gt;0),$V579/365*(AZ579-AY579+1),IF(AND(($S579-AZ579)&lt;=0,(AY579-$R579)&gt;0),$V579/365*($S579-AY579+1),$V579/365*(AZ579-$R579+1))))),0)</f>
        <v>0</v>
      </c>
      <c r="BB579" s="159">
        <f>AZ579+1</f>
        <v>45962</v>
      </c>
      <c r="BC579" s="159">
        <f>BB579+29</f>
        <v>45991</v>
      </c>
      <c r="BD579" s="163">
        <f>IFERROR(IF(($R579-BC579)&gt;=0,0,IF(($S579-BB579)&lt;0,0,IF(AND(($S579-BC579)&gt;0,(BB579-$R579)&gt;0),$V579/365*(BC579-BB579+1),IF(AND(($S579-BC579)&lt;=0,(BB579-$R579)&gt;0),$V579/365*($S579-BB579+1),$V579/365*(BC579-$R579+1))))),0)</f>
        <v>0</v>
      </c>
      <c r="BE579" s="159">
        <f>BC579+1</f>
        <v>45992</v>
      </c>
      <c r="BF579" s="159">
        <f>BE579+30</f>
        <v>46022</v>
      </c>
      <c r="BG579" s="163">
        <f>IFERROR(IF(($R579-BF579)&gt;=0,0,IF(($S579-BE579)&lt;0,0,IF(AND(($S579-BF579)&gt;0,(BE579-$R579)&gt;0),$V579/365*(BF579-BE579+1),IF(AND(($S579-BF579)&lt;=0,(BE579-$R579)&gt;0),$V579/365*($S579-BE579+1),$V579/365*(BF579-$R579+1))))),0)</f>
        <v>0</v>
      </c>
      <c r="BH579" s="159">
        <v>46023</v>
      </c>
      <c r="BI579" s="159">
        <f>BH579+30</f>
        <v>46053</v>
      </c>
      <c r="BJ579" s="163">
        <f>IFERROR(IF(($R579-BI579)&gt;=0,0,IF(($S579-BH579)&lt;0,0,IF(AND(($S579-BI579)&gt;0,(BH579-$R579)&gt;0),$V579/365*(BI579-BH579+1),IF(AND(($S579-BI579)&lt;=0,(BH579-$R579)&gt;0),$V579/365*($S579-BH579+1),$V579/365*(BI579-$R579+1))))),0)</f>
        <v>0</v>
      </c>
      <c r="BK579" s="159">
        <f>BI579+1</f>
        <v>46054</v>
      </c>
      <c r="BL579" s="159">
        <f>BK579+27</f>
        <v>46081</v>
      </c>
      <c r="BM579" s="163">
        <f>IFERROR(IF(($R579-BL579)&gt;=0,0,IF(($S579-BK579)&lt;0,0,IF(AND(($S579-BL579)&gt;0,(BK579-$R579)&gt;0),$V579/365*(BL579-BK579+1),IF(AND(($S579-BL579)&lt;=0,(BK579-$R579)&gt;0),$V579/365*($S579-BK579+1),$V579/365*(BL579-$R579+1))))),0)</f>
        <v>0</v>
      </c>
      <c r="BN579" s="159">
        <f>BL579+1</f>
        <v>46082</v>
      </c>
      <c r="BO579" s="159">
        <f>BN579+30</f>
        <v>46112</v>
      </c>
      <c r="BP579" s="163">
        <f>IFERROR(IF(($R579-BO579)&gt;=0,0,IF(($S579-BN579)&lt;0,0,IF(AND(($S579-BO579)&gt;0,(BN579-$R579)&gt;0),$V579/365*(BO579-BN579+1),IF(AND(($S579-BO579)&lt;=0,(BN579-$R579)&gt;0),$V579/365*($S579-BN579+1),$V579/365*(BO579-$R579+1))))),0)</f>
        <v>0</v>
      </c>
      <c r="BQ579" s="159">
        <f>BO579+1</f>
        <v>46113</v>
      </c>
      <c r="BR579" s="159">
        <f>BQ579+29</f>
        <v>46142</v>
      </c>
      <c r="BS579" s="163">
        <f>IFERROR(IF(($R579-BR579)&gt;=0,0,IF(($S579-BQ579)&lt;0,0,IF(AND(($S579-BR579)&gt;0,(BQ579-$R579)&gt;0),$V579/365*(BR579-BQ579+1),IF(AND(($S579-BR579)&lt;=0,(BQ579-$R579)&gt;0),$V579/365*($S579-BQ579+1),$V579/365*(BR579-$R579+1))))),0)</f>
        <v>0</v>
      </c>
      <c r="BT579" s="159">
        <f>BR579+1</f>
        <v>46143</v>
      </c>
      <c r="BU579" s="159">
        <f>BT579+30</f>
        <v>46173</v>
      </c>
      <c r="BV579" s="163">
        <f>IFERROR(IF(($R579-BU579)&gt;=0,0,IF(($S579-BT579)&lt;0,0,IF(AND(($S579-BU579)&gt;0,(BT579-$R579)&gt;0),$V579/365*(BU579-BT579+1),IF(AND(($S579-BU579)&lt;=0,(BT579-$R579)&gt;0),$V579/365*($S579-BT579+1),$V579/365*(BU579-$R579+1))))),0)</f>
        <v>0</v>
      </c>
      <c r="BW579" s="159">
        <f>BU579+1</f>
        <v>46174</v>
      </c>
      <c r="BX579" s="159">
        <f>BW579+29</f>
        <v>46203</v>
      </c>
      <c r="BY579" s="163">
        <f>IFERROR(IF(($R579-BX579)&gt;=0,0,IF(($S579-BW579)&lt;0,0,IF(AND(($S579-BX579)&gt;0,(BW579-$R579)&gt;0),$V579/365*(BX579-BW579+1),IF(AND(($S579-BX579)&lt;=0,(BW579-$R579)&gt;0),$V579/365*($S579-BW579+1),$V579/365*(BX579-$R579+1))))),0)</f>
        <v>0</v>
      </c>
      <c r="BZ579" s="159">
        <f>BX579+1</f>
        <v>46204</v>
      </c>
      <c r="CA579" s="159">
        <f>BZ579+30</f>
        <v>46234</v>
      </c>
      <c r="CB579" s="163">
        <f>IFERROR(IF(($R579-CA579)&gt;=0,0,IF(($S579-BZ579)&lt;0,0,IF(AND(($S579-CA579)&gt;0,(BZ579-$R579)&gt;0),$V579/365*(CA579-BZ579+1),IF(AND(($S579-CA579)&lt;=0,(BZ579-$R579)&gt;0),$V579/365*($S579-BZ579+1),$V579/365*(CA579-$R579+1))))),0)</f>
        <v>0</v>
      </c>
      <c r="CC579" s="159">
        <f>CA579+1</f>
        <v>46235</v>
      </c>
      <c r="CD579" s="159">
        <f>CC579+30</f>
        <v>46265</v>
      </c>
      <c r="CE579" s="163">
        <f>IFERROR(IF(($R579-CD579)&gt;=0,0,IF(($S579-CC579)&lt;0,0,IF(AND(($S579-CD579)&gt;0,(CC579-$R579)&gt;0),$V579/365*(CD579-CC579+1),IF(AND(($S579-CD579)&lt;=0,(CC579-$R579)&gt;0),$V579/365*($S579-CC579+1),$V579/365*(CD579-$R579+1))))),0)</f>
        <v>0</v>
      </c>
      <c r="CF579" s="159">
        <f>CD579+1</f>
        <v>46266</v>
      </c>
      <c r="CG579" s="159">
        <f>CF579+29</f>
        <v>46295</v>
      </c>
      <c r="CH579" s="163">
        <f>IFERROR(IF(($R579-CG579)&gt;=0,0,IF(($S579-CF579)&lt;0,0,IF(AND(($S579-CG579)&gt;0,(CF579-$R579)&gt;0),$V579/365*(CG579-CF579+1),IF(AND(($S579-CG579)&lt;=0,(CF579-$R579)&gt;0),$V579/365*($S579-CF579+1),$V579/365*(CG579-$R579+1))))),0)</f>
        <v>0</v>
      </c>
      <c r="CI579" s="159">
        <f>CG579+1</f>
        <v>46296</v>
      </c>
      <c r="CJ579" s="159">
        <f>CI579+30</f>
        <v>46326</v>
      </c>
      <c r="CK579" s="163">
        <f>IFERROR(IF(($R579-CJ579)&gt;=0,0,IF(($S579-CI579)&lt;0,0,IF(AND(($S579-CJ579)&gt;0,(CI579-$R579)&gt;0),$V579/365*(CJ579-CI579+1),IF(AND(($S579-CJ579)&lt;=0,(CI579-$R579)&gt;0),$V579/365*($S579-CI579+1),$V579/365*(CJ579-$R579+1))))),0)</f>
        <v>0</v>
      </c>
      <c r="CL579" s="159">
        <f>CJ579+1</f>
        <v>46327</v>
      </c>
      <c r="CM579" s="159">
        <f>CL579+29</f>
        <v>46356</v>
      </c>
      <c r="CN579" s="163">
        <f>IFERROR(IF(($R579-CM579)&gt;=0,0,IF(($S579-CL579)&lt;0,0,IF(AND(($S579-CM579)&gt;0,(CL579-$R579)&gt;0),$V579/365*(CM579-CL579+1),IF(AND(($S579-CM579)&lt;=0,(CL579-$R579)&gt;0),$V579/365*($S579-CL579+1),$V579/365*(CM579-$R579+1))))),0)</f>
        <v>0</v>
      </c>
      <c r="CO579" s="159">
        <f>CM579+1</f>
        <v>46357</v>
      </c>
      <c r="CP579" s="159">
        <f>CO579+30</f>
        <v>46387</v>
      </c>
      <c r="CQ579" s="163">
        <f>IFERROR(IF(($R579-CP579)&gt;=0,0,IF(($S579-CO579)&lt;0,0,IF(AND(($S579-CP579)&gt;0,(CO579-$R579)&gt;0),$V579/365*(CP579-CO579+1),IF(AND(($S579-CP579)&lt;=0,(CO579-$R579)&gt;0),$V579/365*($S579-CO579+1),$V579/365*(CP579-$R579+1))))),0)</f>
        <v>0</v>
      </c>
    </row>
    <row r="580" s="85" customFormat="1" ht="24" customHeight="1" outlineLevel="2" spans="1:95">
      <c r="A580" s="124"/>
      <c r="B580" s="125"/>
      <c r="C580" s="126"/>
      <c r="D580" s="124"/>
      <c r="E580" s="125"/>
      <c r="F580" s="125"/>
      <c r="G580" s="125"/>
      <c r="H580" s="127"/>
      <c r="I580" s="127"/>
      <c r="J580" s="127">
        <f>Z580+AC580+AF580+AI580+AL580+AO580+AR580+AU580+AX580+BA580+BD580+BG580</f>
        <v>0</v>
      </c>
      <c r="K580" s="127">
        <f>K579+1</f>
        <v>4</v>
      </c>
      <c r="L580" s="152"/>
      <c r="M580" s="153">
        <f>IFERROR(VLOOKUP($L580,'2-2 引出数据_合同数据仓库'!$B$2:$BP$10000,3,FALSE),0)</f>
        <v>0</v>
      </c>
      <c r="N580" s="127"/>
      <c r="O580" s="153">
        <f>IFERROR(VLOOKUP((LEFT(VLOOKUP($L580,'2-2 引出数据_合同数据仓库'!$B$2:$BP$10000,64,FALSE),15)&amp;(RIGHT(VLOOKUP($L580,'2-2 引出数据_合同数据仓库'!$B$2:$BP$10000,64,FALSE),4)+1)),'2-2 引出数据_合同数据仓库'!$B$2:$BP$10000,3,FALSE),0)</f>
        <v>0</v>
      </c>
      <c r="P580" s="127"/>
      <c r="Q580" s="127">
        <f>IFERROR(VLOOKUP($L580,'2-2 引出数据_合同数据仓库'!$B$2:$BP$10000,28,FALSE),0)</f>
        <v>0</v>
      </c>
      <c r="R580" s="127">
        <f>IFERROR(VLOOKUP($L580,'2-2 引出数据_合同数据仓库'!$B$2:$BP$10000,29,FALSE),0)</f>
        <v>0</v>
      </c>
      <c r="S580" s="127">
        <f>IFERROR(VLOOKUP($L580,'2-2 引出数据_合同数据仓库'!$B$2:$BP$10000,4,FALSE),0)</f>
        <v>0</v>
      </c>
      <c r="T580" s="127"/>
      <c r="U580" s="127">
        <f>IFERROR(VLOOKUP($L580,'2-2 引出数据_合同数据仓库'!$B$2:$BP$10000,15,FALSE),0)</f>
        <v>0</v>
      </c>
      <c r="V580" s="127">
        <f>U580/(S580-R580+1)*365</f>
        <v>0</v>
      </c>
      <c r="W580" s="127"/>
      <c r="X580" s="159">
        <v>45658</v>
      </c>
      <c r="Y580" s="159">
        <f>X580+30</f>
        <v>45688</v>
      </c>
      <c r="Z580" s="163">
        <f>IFERROR(IF(($R580-Y580)&gt;=0,0,IF(($S580-X580)&lt;0,0,IF(AND(($S580-Y580)&gt;0,(X580-$R580)&gt;0),$V580/365*(Y580-X580+1),IF(AND(($S580-Y580)&lt;=0,(X580-$R580)&gt;0),$V580/365*($S580-X580+1),$V580/365*(Y580-$R580+1))))),0)</f>
        <v>0</v>
      </c>
      <c r="AA580" s="159">
        <f>Y580+1</f>
        <v>45689</v>
      </c>
      <c r="AB580" s="159">
        <f>AA580+27</f>
        <v>45716</v>
      </c>
      <c r="AC580" s="163">
        <f>IFERROR(IF(($R580-AB580)&gt;=0,0,IF(($S580-AA580)&lt;0,0,IF(AND(($S580-AB580)&gt;0,(AA580-$R580)&gt;0),$V580/365*(AB580-AA580+1),IF(AND(($S580-AB580)&lt;=0,(AA580-$R580)&gt;0),$V580/365*($S580-AA580+1),$V580/365*(AB580-$R580+1))))),0)</f>
        <v>0</v>
      </c>
      <c r="AD580" s="159">
        <f>AB580+1</f>
        <v>45717</v>
      </c>
      <c r="AE580" s="159">
        <f>AD580+30</f>
        <v>45747</v>
      </c>
      <c r="AF580" s="163">
        <f>IFERROR(IF(($R580-AE580)&gt;=0,0,IF(($S580-AD580)&lt;0,0,IF(AND(($S580-AE580)&gt;0,(AD580-$R580)&gt;0),$V580/365*(AE580-AD580+1),IF(AND(($S580-AE580)&lt;=0,(AD580-$R580)&gt;0),$V580/365*($S580-AD580+1),$V580/365*(AE580-$R580+1))))),0)</f>
        <v>0</v>
      </c>
      <c r="AG580" s="159">
        <f>AE580+1</f>
        <v>45748</v>
      </c>
      <c r="AH580" s="159">
        <f>AG580+29</f>
        <v>45777</v>
      </c>
      <c r="AI580" s="163">
        <f>IFERROR(IF(($R580-AH580)&gt;=0,0,IF(($S580-AG580)&lt;0,0,IF(AND(($S580-AH580)&gt;0,(AG580-$R580)&gt;0),$V580/365*(AH580-AG580+1),IF(AND(($S580-AH580)&lt;=0,(AG580-$R580)&gt;0),$V580/365*($S580-AG580+1),$V580/365*(AH580-$R580+1))))),0)</f>
        <v>0</v>
      </c>
      <c r="AJ580" s="159">
        <f>AH580+1</f>
        <v>45778</v>
      </c>
      <c r="AK580" s="159">
        <f>AJ580+30</f>
        <v>45808</v>
      </c>
      <c r="AL580" s="163">
        <f>IFERROR(IF(($R580-AK580)&gt;=0,0,IF(($S580-AJ580)&lt;0,0,IF(AND(($S580-AK580)&gt;0,(AJ580-$R580)&gt;0),$V580/365*(AK580-AJ580+1),IF(AND(($S580-AK580)&lt;=0,(AJ580-$R580)&gt;0),$V580/365*($S580-AJ580+1),$V580/365*(AK580-$R580+1))))),0)</f>
        <v>0</v>
      </c>
      <c r="AM580" s="159">
        <f>AK580+1</f>
        <v>45809</v>
      </c>
      <c r="AN580" s="159">
        <f>AM580+29</f>
        <v>45838</v>
      </c>
      <c r="AO580" s="163">
        <f>IFERROR(IF(($R580-AN580)&gt;=0,0,IF(($S580-AM580)&lt;0,0,IF(AND(($S580-AN580)&gt;0,(AM580-$R580)&gt;0),$V580/365*(AN580-AM580+1),IF(AND(($S580-AN580)&lt;=0,(AM580-$R580)&gt;0),$V580/365*($S580-AM580+1),$V580/365*(AN580-$R580+1))))),0)</f>
        <v>0</v>
      </c>
      <c r="AP580" s="159">
        <f>AN580+1</f>
        <v>45839</v>
      </c>
      <c r="AQ580" s="159">
        <f>AP580+30</f>
        <v>45869</v>
      </c>
      <c r="AR580" s="163">
        <f>IFERROR(IF(($R580-AQ580)&gt;=0,0,IF(($S580-AP580)&lt;0,0,IF(AND(($S580-AQ580)&gt;0,(AP580-$R580)&gt;0),$V580/365*(AQ580-AP580+1),IF(AND(($S580-AQ580)&lt;=0,(AP580-$R580)&gt;0),$V580/365*($S580-AP580+1),$V580/365*(AQ580-$R580+1))))),0)</f>
        <v>0</v>
      </c>
      <c r="AS580" s="159">
        <f>AQ580+1</f>
        <v>45870</v>
      </c>
      <c r="AT580" s="159">
        <f>AS580+30</f>
        <v>45900</v>
      </c>
      <c r="AU580" s="163">
        <f>IFERROR(IF(($R580-AT580)&gt;=0,0,IF(($S580-AS580)&lt;0,0,IF(AND(($S580-AT580)&gt;0,(AS580-$R580)&gt;0),$V580/365*(AT580-AS580+1),IF(AND(($S580-AT580)&lt;=0,(AS580-$R580)&gt;0),$V580/365*($S580-AS580+1),$V580/365*(AT580-$R580+1))))),0)</f>
        <v>0</v>
      </c>
      <c r="AV580" s="159">
        <f>AT580+1</f>
        <v>45901</v>
      </c>
      <c r="AW580" s="159">
        <f>AV580+29</f>
        <v>45930</v>
      </c>
      <c r="AX580" s="163">
        <f>IFERROR(IF(($R580-AW580)&gt;=0,0,IF(($S580-AV580)&lt;0,0,IF(AND(($S580-AW580)&gt;0,(AV580-$R580)&gt;0),$V580/365*(AW580-AV580+1),IF(AND(($S580-AW580)&lt;=0,(AV580-$R580)&gt;0),$V580/365*($S580-AV580+1),$V580/365*(AW580-$R580+1))))),0)</f>
        <v>0</v>
      </c>
      <c r="AY580" s="159">
        <f>AW580+1</f>
        <v>45931</v>
      </c>
      <c r="AZ580" s="159">
        <f>AY580+30</f>
        <v>45961</v>
      </c>
      <c r="BA580" s="163">
        <f>IFERROR(IF(($R580-AZ580)&gt;=0,0,IF(($S580-AY580)&lt;0,0,IF(AND(($S580-AZ580)&gt;0,(AY580-$R580)&gt;0),$V580/365*(AZ580-AY580+1),IF(AND(($S580-AZ580)&lt;=0,(AY580-$R580)&gt;0),$V580/365*($S580-AY580+1),$V580/365*(AZ580-$R580+1))))),0)</f>
        <v>0</v>
      </c>
      <c r="BB580" s="159">
        <f>AZ580+1</f>
        <v>45962</v>
      </c>
      <c r="BC580" s="159">
        <f>BB580+29</f>
        <v>45991</v>
      </c>
      <c r="BD580" s="163">
        <f>IFERROR(IF(($R580-BC580)&gt;=0,0,IF(($S580-BB580)&lt;0,0,IF(AND(($S580-BC580)&gt;0,(BB580-$R580)&gt;0),$V580/365*(BC580-BB580+1),IF(AND(($S580-BC580)&lt;=0,(BB580-$R580)&gt;0),$V580/365*($S580-BB580+1),$V580/365*(BC580-$R580+1))))),0)</f>
        <v>0</v>
      </c>
      <c r="BE580" s="159">
        <f>BC580+1</f>
        <v>45992</v>
      </c>
      <c r="BF580" s="159">
        <f>BE580+30</f>
        <v>46022</v>
      </c>
      <c r="BG580" s="163">
        <f>IFERROR(IF(($R580-BF580)&gt;=0,0,IF(($S580-BE580)&lt;0,0,IF(AND(($S580-BF580)&gt;0,(BE580-$R580)&gt;0),$V580/365*(BF580-BE580+1),IF(AND(($S580-BF580)&lt;=0,(BE580-$R580)&gt;0),$V580/365*($S580-BE580+1),$V580/365*(BF580-$R580+1))))),0)</f>
        <v>0</v>
      </c>
      <c r="BH580" s="159">
        <v>46023</v>
      </c>
      <c r="BI580" s="159">
        <f>BH580+30</f>
        <v>46053</v>
      </c>
      <c r="BJ580" s="163">
        <f>IFERROR(IF(($R580-BI580)&gt;=0,0,IF(($S580-BH580)&lt;0,0,IF(AND(($S580-BI580)&gt;0,(BH580-$R580)&gt;0),$V580/365*(BI580-BH580+1),IF(AND(($S580-BI580)&lt;=0,(BH580-$R580)&gt;0),$V580/365*($S580-BH580+1),$V580/365*(BI580-$R580+1))))),0)</f>
        <v>0</v>
      </c>
      <c r="BK580" s="159">
        <f>BI580+1</f>
        <v>46054</v>
      </c>
      <c r="BL580" s="159">
        <f>BK580+27</f>
        <v>46081</v>
      </c>
      <c r="BM580" s="163">
        <f>IFERROR(IF(($R580-BL580)&gt;=0,0,IF(($S580-BK580)&lt;0,0,IF(AND(($S580-BL580)&gt;0,(BK580-$R580)&gt;0),$V580/365*(BL580-BK580+1),IF(AND(($S580-BL580)&lt;=0,(BK580-$R580)&gt;0),$V580/365*($S580-BK580+1),$V580/365*(BL580-$R580+1))))),0)</f>
        <v>0</v>
      </c>
      <c r="BN580" s="159">
        <f>BL580+1</f>
        <v>46082</v>
      </c>
      <c r="BO580" s="159">
        <f>BN580+30</f>
        <v>46112</v>
      </c>
      <c r="BP580" s="163">
        <f>IFERROR(IF(($R580-BO580)&gt;=0,0,IF(($S580-BN580)&lt;0,0,IF(AND(($S580-BO580)&gt;0,(BN580-$R580)&gt;0),$V580/365*(BO580-BN580+1),IF(AND(($S580-BO580)&lt;=0,(BN580-$R580)&gt;0),$V580/365*($S580-BN580+1),$V580/365*(BO580-$R580+1))))),0)</f>
        <v>0</v>
      </c>
      <c r="BQ580" s="159">
        <f>BO580+1</f>
        <v>46113</v>
      </c>
      <c r="BR580" s="159">
        <f>BQ580+29</f>
        <v>46142</v>
      </c>
      <c r="BS580" s="163">
        <f>IFERROR(IF(($R580-BR580)&gt;=0,0,IF(($S580-BQ580)&lt;0,0,IF(AND(($S580-BR580)&gt;0,(BQ580-$R580)&gt;0),$V580/365*(BR580-BQ580+1),IF(AND(($S580-BR580)&lt;=0,(BQ580-$R580)&gt;0),$V580/365*($S580-BQ580+1),$V580/365*(BR580-$R580+1))))),0)</f>
        <v>0</v>
      </c>
      <c r="BT580" s="159">
        <f>BR580+1</f>
        <v>46143</v>
      </c>
      <c r="BU580" s="159">
        <f>BT580+30</f>
        <v>46173</v>
      </c>
      <c r="BV580" s="163">
        <f>IFERROR(IF(($R580-BU580)&gt;=0,0,IF(($S580-BT580)&lt;0,0,IF(AND(($S580-BU580)&gt;0,(BT580-$R580)&gt;0),$V580/365*(BU580-BT580+1),IF(AND(($S580-BU580)&lt;=0,(BT580-$R580)&gt;0),$V580/365*($S580-BT580+1),$V580/365*(BU580-$R580+1))))),0)</f>
        <v>0</v>
      </c>
      <c r="BW580" s="159">
        <f>BU580+1</f>
        <v>46174</v>
      </c>
      <c r="BX580" s="159">
        <f>BW580+29</f>
        <v>46203</v>
      </c>
      <c r="BY580" s="163">
        <f>IFERROR(IF(($R580-BX580)&gt;=0,0,IF(($S580-BW580)&lt;0,0,IF(AND(($S580-BX580)&gt;0,(BW580-$R580)&gt;0),$V580/365*(BX580-BW580+1),IF(AND(($S580-BX580)&lt;=0,(BW580-$R580)&gt;0),$V580/365*($S580-BW580+1),$V580/365*(BX580-$R580+1))))),0)</f>
        <v>0</v>
      </c>
      <c r="BZ580" s="159">
        <f>BX580+1</f>
        <v>46204</v>
      </c>
      <c r="CA580" s="159">
        <f>BZ580+30</f>
        <v>46234</v>
      </c>
      <c r="CB580" s="163">
        <f>IFERROR(IF(($R580-CA580)&gt;=0,0,IF(($S580-BZ580)&lt;0,0,IF(AND(($S580-CA580)&gt;0,(BZ580-$R580)&gt;0),$V580/365*(CA580-BZ580+1),IF(AND(($S580-CA580)&lt;=0,(BZ580-$R580)&gt;0),$V580/365*($S580-BZ580+1),$V580/365*(CA580-$R580+1))))),0)</f>
        <v>0</v>
      </c>
      <c r="CC580" s="159">
        <f>CA580+1</f>
        <v>46235</v>
      </c>
      <c r="CD580" s="159">
        <f>CC580+30</f>
        <v>46265</v>
      </c>
      <c r="CE580" s="163">
        <f>IFERROR(IF(($R580-CD580)&gt;=0,0,IF(($S580-CC580)&lt;0,0,IF(AND(($S580-CD580)&gt;0,(CC580-$R580)&gt;0),$V580/365*(CD580-CC580+1),IF(AND(($S580-CD580)&lt;=0,(CC580-$R580)&gt;0),$V580/365*($S580-CC580+1),$V580/365*(CD580-$R580+1))))),0)</f>
        <v>0</v>
      </c>
      <c r="CF580" s="159">
        <f>CD580+1</f>
        <v>46266</v>
      </c>
      <c r="CG580" s="159">
        <f>CF580+29</f>
        <v>46295</v>
      </c>
      <c r="CH580" s="163">
        <f>IFERROR(IF(($R580-CG580)&gt;=0,0,IF(($S580-CF580)&lt;0,0,IF(AND(($S580-CG580)&gt;0,(CF580-$R580)&gt;0),$V580/365*(CG580-CF580+1),IF(AND(($S580-CG580)&lt;=0,(CF580-$R580)&gt;0),$V580/365*($S580-CF580+1),$V580/365*(CG580-$R580+1))))),0)</f>
        <v>0</v>
      </c>
      <c r="CI580" s="159">
        <f>CG580+1</f>
        <v>46296</v>
      </c>
      <c r="CJ580" s="159">
        <f>CI580+30</f>
        <v>46326</v>
      </c>
      <c r="CK580" s="163">
        <f>IFERROR(IF(($R580-CJ580)&gt;=0,0,IF(($S580-CI580)&lt;0,0,IF(AND(($S580-CJ580)&gt;0,(CI580-$R580)&gt;0),$V580/365*(CJ580-CI580+1),IF(AND(($S580-CJ580)&lt;=0,(CI580-$R580)&gt;0),$V580/365*($S580-CI580+1),$V580/365*(CJ580-$R580+1))))),0)</f>
        <v>0</v>
      </c>
      <c r="CL580" s="159">
        <f>CJ580+1</f>
        <v>46327</v>
      </c>
      <c r="CM580" s="159">
        <f>CL580+29</f>
        <v>46356</v>
      </c>
      <c r="CN580" s="163">
        <f>IFERROR(IF(($R580-CM580)&gt;=0,0,IF(($S580-CL580)&lt;0,0,IF(AND(($S580-CM580)&gt;0,(CL580-$R580)&gt;0),$V580/365*(CM580-CL580+1),IF(AND(($S580-CM580)&lt;=0,(CL580-$R580)&gt;0),$V580/365*($S580-CL580+1),$V580/365*(CM580-$R580+1))))),0)</f>
        <v>0</v>
      </c>
      <c r="CO580" s="159">
        <f>CM580+1</f>
        <v>46357</v>
      </c>
      <c r="CP580" s="159">
        <f>CO580+30</f>
        <v>46387</v>
      </c>
      <c r="CQ580" s="163">
        <f>IFERROR(IF(($R580-CP580)&gt;=0,0,IF(($S580-CO580)&lt;0,0,IF(AND(($S580-CP580)&gt;0,(CO580-$R580)&gt;0),$V580/365*(CP580-CO580+1),IF(AND(($S580-CP580)&lt;=0,(CO580-$R580)&gt;0),$V580/365*($S580-CO580+1),$V580/365*(CP580-$R580+1))))),0)</f>
        <v>0</v>
      </c>
    </row>
    <row r="581" s="85" customFormat="1" ht="24" customHeight="1" outlineLevel="4" spans="1:95">
      <c r="A581" s="128" t="s">
        <v>2815</v>
      </c>
      <c r="B581" s="129"/>
      <c r="C581" s="129"/>
      <c r="D581" s="129"/>
      <c r="E581" s="129"/>
      <c r="F581" s="129"/>
      <c r="G581" s="130"/>
      <c r="H581" s="131"/>
      <c r="I581" s="131"/>
      <c r="J581" s="131"/>
      <c r="K581" s="131"/>
      <c r="L581" s="154"/>
      <c r="M581" s="154"/>
      <c r="N581" s="154"/>
      <c r="O581" s="154"/>
      <c r="P581" s="131"/>
      <c r="Q581" s="131"/>
      <c r="R581" s="131"/>
      <c r="S581" s="131"/>
      <c r="T581" s="131"/>
      <c r="U581" s="131"/>
      <c r="V581" s="131"/>
      <c r="W581" s="131"/>
      <c r="X581" s="131"/>
      <c r="Y581" s="131"/>
      <c r="Z581" s="131"/>
      <c r="AA581" s="131"/>
      <c r="AB581" s="131"/>
      <c r="AC581" s="131"/>
      <c r="AD581" s="131"/>
      <c r="AE581" s="131"/>
      <c r="AF581" s="131"/>
      <c r="AG581" s="131"/>
      <c r="AH581" s="131"/>
      <c r="AI581" s="131"/>
      <c r="AJ581" s="131"/>
      <c r="AK581" s="131"/>
      <c r="AL581" s="131"/>
      <c r="AM581" s="131"/>
      <c r="AN581" s="131"/>
      <c r="AO581" s="131"/>
      <c r="AP581" s="131"/>
      <c r="AQ581" s="131"/>
      <c r="AR581" s="131"/>
      <c r="AS581" s="131"/>
      <c r="AT581" s="131"/>
      <c r="AU581" s="131"/>
      <c r="AV581" s="131"/>
      <c r="AW581" s="131"/>
      <c r="AX581" s="131"/>
      <c r="AY581" s="131"/>
      <c r="AZ581" s="131"/>
      <c r="BA581" s="131"/>
      <c r="BB581" s="131"/>
      <c r="BC581" s="131"/>
      <c r="BD581" s="131"/>
      <c r="BE581" s="131"/>
      <c r="BF581" s="131"/>
      <c r="BG581" s="131"/>
      <c r="BH581" s="131"/>
      <c r="BI581" s="131"/>
      <c r="BJ581" s="131"/>
      <c r="BK581" s="131"/>
      <c r="BL581" s="131"/>
      <c r="BM581" s="131"/>
      <c r="BN581" s="131"/>
      <c r="BO581" s="131"/>
      <c r="BP581" s="131"/>
      <c r="BQ581" s="131"/>
      <c r="BR581" s="131"/>
      <c r="BS581" s="131"/>
      <c r="BT581" s="131"/>
      <c r="BU581" s="131"/>
      <c r="BV581" s="131"/>
      <c r="BW581" s="131"/>
      <c r="BX581" s="131"/>
      <c r="BY581" s="131"/>
      <c r="BZ581" s="131"/>
      <c r="CA581" s="131"/>
      <c r="CB581" s="131"/>
      <c r="CC581" s="131"/>
      <c r="CD581" s="131"/>
      <c r="CE581" s="131"/>
      <c r="CF581" s="131"/>
      <c r="CG581" s="131"/>
      <c r="CH581" s="131"/>
      <c r="CI581" s="131"/>
      <c r="CJ581" s="131"/>
      <c r="CK581" s="131"/>
      <c r="CL581" s="131"/>
      <c r="CM581" s="131"/>
      <c r="CN581" s="131"/>
      <c r="CO581" s="131"/>
      <c r="CP581" s="131"/>
      <c r="CQ581" s="131"/>
    </row>
    <row r="582" ht="24" customHeight="1" outlineLevel="1" spans="1:95">
      <c r="A582" s="22"/>
      <c r="B582" s="114" t="s">
        <v>793</v>
      </c>
      <c r="C582" s="115" t="s">
        <v>2243</v>
      </c>
      <c r="D582" s="22" t="s">
        <v>2244</v>
      </c>
      <c r="E582" s="114"/>
      <c r="F582" s="114"/>
      <c r="G582" s="114"/>
      <c r="H582" s="116">
        <f>X582+AA582+AD582+AG582+AJ582+AM582+AP582+AS582+AV582+AY582+BB582+BE582</f>
        <v>0</v>
      </c>
      <c r="I582" s="116">
        <f>Y582+AB582+AE582+AH582+AK582+AN582+AQ582+AT582+AW582+AZ582+BC582+BF582</f>
        <v>0</v>
      </c>
      <c r="J582" s="116">
        <f>Z582+AC582+AF582+AI582+AL582+AO582+AR582+AU582+AX582+BA582+BD582+BG582</f>
        <v>0</v>
      </c>
      <c r="K582" s="116"/>
      <c r="L582" s="149"/>
      <c r="M582" s="149"/>
      <c r="N582" s="149"/>
      <c r="O582" s="149"/>
      <c r="P582" s="116"/>
      <c r="Q582" s="116"/>
      <c r="R582" s="116"/>
      <c r="S582" s="116"/>
      <c r="T582" s="116"/>
      <c r="U582" s="116"/>
      <c r="V582" s="116"/>
      <c r="W582" s="116"/>
      <c r="X582" s="116">
        <f>VLOOKUP($C582,'1 预算编制表单'!$C:$BJ,27,FALSE)</f>
        <v>0</v>
      </c>
      <c r="Y582" s="116">
        <f>X582-Z582</f>
        <v>0</v>
      </c>
      <c r="Z582" s="116">
        <f>SUM(Z583:Z587)</f>
        <v>0</v>
      </c>
      <c r="AA582" s="116">
        <f>VLOOKUP($C582,'1 预算编制表单'!$C:$BJ,30,FALSE)</f>
        <v>0</v>
      </c>
      <c r="AB582" s="116">
        <f>AA582-AC582</f>
        <v>0</v>
      </c>
      <c r="AC582" s="116">
        <f>SUM(AC583:AC587)</f>
        <v>0</v>
      </c>
      <c r="AD582" s="116">
        <f>VLOOKUP($C582,'1 预算编制表单'!$C:$BJ,33,FALSE)</f>
        <v>0</v>
      </c>
      <c r="AE582" s="116">
        <f>AD582-AF582</f>
        <v>0</v>
      </c>
      <c r="AF582" s="116">
        <f>SUM(AF583:AF587)</f>
        <v>0</v>
      </c>
      <c r="AG582" s="116">
        <f>VLOOKUP($C582,'1 预算编制表单'!$C:$BJ,36,FALSE)</f>
        <v>0</v>
      </c>
      <c r="AH582" s="116">
        <f>AG582-AI582</f>
        <v>0</v>
      </c>
      <c r="AI582" s="116">
        <f>SUM(AI583:AI587)</f>
        <v>0</v>
      </c>
      <c r="AJ582" s="116">
        <f>VLOOKUP($C582,'1 预算编制表单'!$C:$BJ,39,FALSE)</f>
        <v>0</v>
      </c>
      <c r="AK582" s="116">
        <f>AJ582-AL582</f>
        <v>0</v>
      </c>
      <c r="AL582" s="116">
        <f>SUM(AL583:AL587)</f>
        <v>0</v>
      </c>
      <c r="AM582" s="116">
        <f>VLOOKUP($C582,'1 预算编制表单'!$C:$BJ,42,FALSE)</f>
        <v>0</v>
      </c>
      <c r="AN582" s="116">
        <f>AM582-AO582</f>
        <v>0</v>
      </c>
      <c r="AO582" s="116">
        <f>SUM(AO583:AO587)</f>
        <v>0</v>
      </c>
      <c r="AP582" s="116">
        <f>VLOOKUP($C582,'1 预算编制表单'!$C:$BJ,45,FALSE)</f>
        <v>0</v>
      </c>
      <c r="AQ582" s="116">
        <f>AP582-AR582</f>
        <v>0</v>
      </c>
      <c r="AR582" s="116">
        <f>SUM(AR583:AR587)</f>
        <v>0</v>
      </c>
      <c r="AS582" s="116">
        <f>VLOOKUP($C582,'1 预算编制表单'!$C:$BJ,48,FALSE)</f>
        <v>0</v>
      </c>
      <c r="AT582" s="116">
        <f>AS582-AU582</f>
        <v>0</v>
      </c>
      <c r="AU582" s="116">
        <f>SUM(AU583:AU587)</f>
        <v>0</v>
      </c>
      <c r="AV582" s="116">
        <f>VLOOKUP($C582,'1 预算编制表单'!$C:$BJ,51,FALSE)</f>
        <v>0</v>
      </c>
      <c r="AW582" s="116">
        <f>AV582-AX582</f>
        <v>0</v>
      </c>
      <c r="AX582" s="116">
        <f>SUM(AX583:AX587)</f>
        <v>0</v>
      </c>
      <c r="AY582" s="116">
        <f>VLOOKUP($C582,'1 预算编制表单'!$C:$BJ,54,FALSE)</f>
        <v>0</v>
      </c>
      <c r="AZ582" s="116">
        <f>AY582-BA582</f>
        <v>0</v>
      </c>
      <c r="BA582" s="116">
        <f>SUM(BA583:BA587)</f>
        <v>0</v>
      </c>
      <c r="BB582" s="116">
        <f>VLOOKUP($C582,'1 预算编制表单'!$C:$BJ,57,FALSE)</f>
        <v>0</v>
      </c>
      <c r="BC582" s="116">
        <f>BB582-BD582</f>
        <v>0</v>
      </c>
      <c r="BD582" s="116">
        <f>SUM(BD583:BD587)</f>
        <v>0</v>
      </c>
      <c r="BE582" s="116">
        <f>VLOOKUP($C582,'1 预算编制表单'!$C:$BJ,60,FALSE)</f>
        <v>0</v>
      </c>
      <c r="BF582" s="116">
        <f>BE582-BG582</f>
        <v>0</v>
      </c>
      <c r="BG582" s="116">
        <f>SUM(BG583:BG587)</f>
        <v>0</v>
      </c>
      <c r="BH582" s="116">
        <f>VLOOKUP($C582,'1 预算编制表单'!$C:$BJ,27,FALSE)</f>
        <v>0</v>
      </c>
      <c r="BI582" s="116">
        <f>BH582-BJ582</f>
        <v>0</v>
      </c>
      <c r="BJ582" s="116">
        <f>SUM(BJ583:BJ587)</f>
        <v>0</v>
      </c>
      <c r="BK582" s="116">
        <f>VLOOKUP($C582,'1 预算编制表单'!$C:$BJ,30,FALSE)</f>
        <v>0</v>
      </c>
      <c r="BL582" s="116">
        <f>BK582-BM582</f>
        <v>0</v>
      </c>
      <c r="BM582" s="116">
        <f>SUM(BM583:BM587)</f>
        <v>0</v>
      </c>
      <c r="BN582" s="116">
        <f>VLOOKUP($C582,'1 预算编制表单'!$C:$BJ,33,FALSE)</f>
        <v>0</v>
      </c>
      <c r="BO582" s="116">
        <f>BN582-BP582</f>
        <v>0</v>
      </c>
      <c r="BP582" s="116">
        <f>SUM(BP583:BP587)</f>
        <v>0</v>
      </c>
      <c r="BQ582" s="116">
        <f>VLOOKUP($C582,'1 预算编制表单'!$C:$BJ,36,FALSE)</f>
        <v>0</v>
      </c>
      <c r="BR582" s="116">
        <f>BQ582-BS582</f>
        <v>0</v>
      </c>
      <c r="BS582" s="116">
        <f>SUM(BS583:BS587)</f>
        <v>0</v>
      </c>
      <c r="BT582" s="116">
        <f>VLOOKUP($C582,'1 预算编制表单'!$C:$BJ,39,FALSE)</f>
        <v>0</v>
      </c>
      <c r="BU582" s="116">
        <f>BT582-BV582</f>
        <v>0</v>
      </c>
      <c r="BV582" s="116">
        <f>SUM(BV583:BV587)</f>
        <v>0</v>
      </c>
      <c r="BW582" s="116">
        <f>VLOOKUP($C582,'1 预算编制表单'!$C:$BJ,42,FALSE)</f>
        <v>0</v>
      </c>
      <c r="BX582" s="116">
        <f>BW582-BY582</f>
        <v>0</v>
      </c>
      <c r="BY582" s="116">
        <f>SUM(BY583:BY587)</f>
        <v>0</v>
      </c>
      <c r="BZ582" s="116">
        <f>VLOOKUP($C582,'1 预算编制表单'!$C:$BJ,45,FALSE)</f>
        <v>0</v>
      </c>
      <c r="CA582" s="116">
        <f>BZ582-CB582</f>
        <v>0</v>
      </c>
      <c r="CB582" s="116">
        <f>SUM(CB583:CB587)</f>
        <v>0</v>
      </c>
      <c r="CC582" s="116">
        <f>VLOOKUP($C582,'1 预算编制表单'!$C:$BJ,48,FALSE)</f>
        <v>0</v>
      </c>
      <c r="CD582" s="116">
        <f>CC582-CE582</f>
        <v>0</v>
      </c>
      <c r="CE582" s="116">
        <f>SUM(CE583:CE587)</f>
        <v>0</v>
      </c>
      <c r="CF582" s="116">
        <f>VLOOKUP($C582,'1 预算编制表单'!$C:$BJ,51,FALSE)</f>
        <v>0</v>
      </c>
      <c r="CG582" s="116">
        <f>CF582-CH582</f>
        <v>0</v>
      </c>
      <c r="CH582" s="116">
        <f>SUM(CH583:CH587)</f>
        <v>0</v>
      </c>
      <c r="CI582" s="116">
        <f>VLOOKUP($C582,'1 预算编制表单'!$C:$BJ,54,FALSE)</f>
        <v>0</v>
      </c>
      <c r="CJ582" s="116">
        <f>CI582-CK582</f>
        <v>0</v>
      </c>
      <c r="CK582" s="116">
        <f>SUM(CK583:CK587)</f>
        <v>0</v>
      </c>
      <c r="CL582" s="116">
        <f>VLOOKUP($C582,'1 预算编制表单'!$C:$BJ,57,FALSE)</f>
        <v>0</v>
      </c>
      <c r="CM582" s="116">
        <f>CL582-CN582</f>
        <v>0</v>
      </c>
      <c r="CN582" s="116">
        <f>SUM(CN583:CN587)</f>
        <v>0</v>
      </c>
      <c r="CO582" s="116">
        <f>VLOOKUP($C582,'1 预算编制表单'!$C:$BJ,60,FALSE)</f>
        <v>0</v>
      </c>
      <c r="CP582" s="116">
        <f>CO582-CQ582</f>
        <v>0</v>
      </c>
      <c r="CQ582" s="116">
        <f>SUM(CQ583:CQ587)</f>
        <v>0</v>
      </c>
    </row>
    <row r="583" s="85" customFormat="1" ht="24" customHeight="1" outlineLevel="2" spans="1:95">
      <c r="A583" s="124"/>
      <c r="B583" s="125"/>
      <c r="C583" s="126"/>
      <c r="D583" s="124"/>
      <c r="E583" s="125"/>
      <c r="F583" s="125"/>
      <c r="G583" s="125"/>
      <c r="H583" s="127"/>
      <c r="I583" s="127"/>
      <c r="J583" s="127">
        <f>Z583+AC583+AF583+AI583+AL583+AO583+AR583+AU583+AX583+BA583+BD583+BG583</f>
        <v>0</v>
      </c>
      <c r="K583" s="127">
        <v>1</v>
      </c>
      <c r="L583" s="152"/>
      <c r="M583" s="153">
        <f>IFERROR(VLOOKUP($L583,'2-2 引出数据_合同数据仓库'!$B$2:$BP$10000,3,FALSE),0)</f>
        <v>0</v>
      </c>
      <c r="N583" s="127"/>
      <c r="O583" s="153">
        <f>IFERROR(VLOOKUP((LEFT(VLOOKUP($L583,'2-2 引出数据_合同数据仓库'!$B$2:$BP$10000,64,FALSE),15)&amp;(RIGHT(VLOOKUP($L583,'2-2 引出数据_合同数据仓库'!$B$2:$BP$10000,64,FALSE),4)+1)),'2-2 引出数据_合同数据仓库'!$B$2:$BP$10000,3,FALSE),0)</f>
        <v>0</v>
      </c>
      <c r="P583" s="127"/>
      <c r="Q583" s="127">
        <f>IFERROR(VLOOKUP($L583,'2-2 引出数据_合同数据仓库'!$B$2:$BP$10000,28,FALSE),0)</f>
        <v>0</v>
      </c>
      <c r="R583" s="127">
        <f>IFERROR(VLOOKUP($L583,'2-2 引出数据_合同数据仓库'!$B$2:$BP$10000,29,FALSE),0)</f>
        <v>0</v>
      </c>
      <c r="S583" s="127">
        <f>IFERROR(VLOOKUP($L583,'2-2 引出数据_合同数据仓库'!$B$2:$BP$10000,4,FALSE),0)</f>
        <v>0</v>
      </c>
      <c r="T583" s="127"/>
      <c r="U583" s="127">
        <f>IFERROR(VLOOKUP($L583,'2-2 引出数据_合同数据仓库'!$B$2:$BP$10000,15,FALSE),0)</f>
        <v>0</v>
      </c>
      <c r="V583" s="127">
        <f>U583/(S583-R583+1)*365</f>
        <v>0</v>
      </c>
      <c r="W583" s="127"/>
      <c r="X583" s="159">
        <v>45658</v>
      </c>
      <c r="Y583" s="159">
        <f>X583+30</f>
        <v>45688</v>
      </c>
      <c r="Z583" s="163">
        <f>IFERROR(IF(($R583-Y583)&gt;=0,0,IF(($S583-X583)&lt;0,0,IF(AND(($S583-Y583)&gt;0,(X583-$R583)&gt;0),$V583/365*(Y583-X583+1),IF(AND(($S583-Y583)&lt;=0,(X583-$R583)&gt;0),$V583/365*($S583-X583+1),$V583/365*(Y583-$R583+1))))),0)</f>
        <v>0</v>
      </c>
      <c r="AA583" s="159">
        <f>Y583+1</f>
        <v>45689</v>
      </c>
      <c r="AB583" s="159">
        <f>AA583+27</f>
        <v>45716</v>
      </c>
      <c r="AC583" s="163">
        <f>IFERROR(IF(($R583-AB583)&gt;=0,0,IF(($S583-AA583)&lt;0,0,IF(AND(($S583-AB583)&gt;0,(AA583-$R583)&gt;0),$V583/365*(AB583-AA583+1),IF(AND(($S583-AB583)&lt;=0,(AA583-$R583)&gt;0),$V583/365*($S583-AA583+1),$V583/365*(AB583-$R583+1))))),0)</f>
        <v>0</v>
      </c>
      <c r="AD583" s="159">
        <f>AB583+1</f>
        <v>45717</v>
      </c>
      <c r="AE583" s="159">
        <f>AD583+30</f>
        <v>45747</v>
      </c>
      <c r="AF583" s="163">
        <f>IFERROR(IF(($R583-AE583)&gt;=0,0,IF(($S583-AD583)&lt;0,0,IF(AND(($S583-AE583)&gt;0,(AD583-$R583)&gt;0),$V583/365*(AE583-AD583+1),IF(AND(($S583-AE583)&lt;=0,(AD583-$R583)&gt;0),$V583/365*($S583-AD583+1),$V583/365*(AE583-$R583+1))))),0)</f>
        <v>0</v>
      </c>
      <c r="AG583" s="159">
        <f>AE583+1</f>
        <v>45748</v>
      </c>
      <c r="AH583" s="159">
        <f>AG583+29</f>
        <v>45777</v>
      </c>
      <c r="AI583" s="163">
        <f>IFERROR(IF(($R583-AH583)&gt;=0,0,IF(($S583-AG583)&lt;0,0,IF(AND(($S583-AH583)&gt;0,(AG583-$R583)&gt;0),$V583/365*(AH583-AG583+1),IF(AND(($S583-AH583)&lt;=0,(AG583-$R583)&gt;0),$V583/365*($S583-AG583+1),$V583/365*(AH583-$R583+1))))),0)</f>
        <v>0</v>
      </c>
      <c r="AJ583" s="159">
        <f>AH583+1</f>
        <v>45778</v>
      </c>
      <c r="AK583" s="159">
        <f>AJ583+30</f>
        <v>45808</v>
      </c>
      <c r="AL583" s="163">
        <f>IFERROR(IF(($R583-AK583)&gt;=0,0,IF(($S583-AJ583)&lt;0,0,IF(AND(($S583-AK583)&gt;0,(AJ583-$R583)&gt;0),$V583/365*(AK583-AJ583+1),IF(AND(($S583-AK583)&lt;=0,(AJ583-$R583)&gt;0),$V583/365*($S583-AJ583+1),$V583/365*(AK583-$R583+1))))),0)</f>
        <v>0</v>
      </c>
      <c r="AM583" s="159">
        <f>AK583+1</f>
        <v>45809</v>
      </c>
      <c r="AN583" s="159">
        <f>AM583+29</f>
        <v>45838</v>
      </c>
      <c r="AO583" s="163">
        <f>IFERROR(IF(($R583-AN583)&gt;=0,0,IF(($S583-AM583)&lt;0,0,IF(AND(($S583-AN583)&gt;0,(AM583-$R583)&gt;0),$V583/365*(AN583-AM583+1),IF(AND(($S583-AN583)&lt;=0,(AM583-$R583)&gt;0),$V583/365*($S583-AM583+1),$V583/365*(AN583-$R583+1))))),0)</f>
        <v>0</v>
      </c>
      <c r="AP583" s="159">
        <f>AN583+1</f>
        <v>45839</v>
      </c>
      <c r="AQ583" s="159">
        <f>AP583+30</f>
        <v>45869</v>
      </c>
      <c r="AR583" s="163">
        <f>IFERROR(IF(($R583-AQ583)&gt;=0,0,IF(($S583-AP583)&lt;0,0,IF(AND(($S583-AQ583)&gt;0,(AP583-$R583)&gt;0),$V583/365*(AQ583-AP583+1),IF(AND(($S583-AQ583)&lt;=0,(AP583-$R583)&gt;0),$V583/365*($S583-AP583+1),$V583/365*(AQ583-$R583+1))))),0)</f>
        <v>0</v>
      </c>
      <c r="AS583" s="159">
        <f>AQ583+1</f>
        <v>45870</v>
      </c>
      <c r="AT583" s="159">
        <f>AS583+30</f>
        <v>45900</v>
      </c>
      <c r="AU583" s="163">
        <f>IFERROR(IF(($R583-AT583)&gt;=0,0,IF(($S583-AS583)&lt;0,0,IF(AND(($S583-AT583)&gt;0,(AS583-$R583)&gt;0),$V583/365*(AT583-AS583+1),IF(AND(($S583-AT583)&lt;=0,(AS583-$R583)&gt;0),$V583/365*($S583-AS583+1),$V583/365*(AT583-$R583+1))))),0)</f>
        <v>0</v>
      </c>
      <c r="AV583" s="159">
        <f>AT583+1</f>
        <v>45901</v>
      </c>
      <c r="AW583" s="159">
        <f>AV583+29</f>
        <v>45930</v>
      </c>
      <c r="AX583" s="163">
        <f>IFERROR(IF(($R583-AW583)&gt;=0,0,IF(($S583-AV583)&lt;0,0,IF(AND(($S583-AW583)&gt;0,(AV583-$R583)&gt;0),$V583/365*(AW583-AV583+1),IF(AND(($S583-AW583)&lt;=0,(AV583-$R583)&gt;0),$V583/365*($S583-AV583+1),$V583/365*(AW583-$R583+1))))),0)</f>
        <v>0</v>
      </c>
      <c r="AY583" s="159">
        <f>AW583+1</f>
        <v>45931</v>
      </c>
      <c r="AZ583" s="159">
        <f>AY583+30</f>
        <v>45961</v>
      </c>
      <c r="BA583" s="163">
        <f>IFERROR(IF(($R583-AZ583)&gt;=0,0,IF(($S583-AY583)&lt;0,0,IF(AND(($S583-AZ583)&gt;0,(AY583-$R583)&gt;0),$V583/365*(AZ583-AY583+1),IF(AND(($S583-AZ583)&lt;=0,(AY583-$R583)&gt;0),$V583/365*($S583-AY583+1),$V583/365*(AZ583-$R583+1))))),0)</f>
        <v>0</v>
      </c>
      <c r="BB583" s="159">
        <f>AZ583+1</f>
        <v>45962</v>
      </c>
      <c r="BC583" s="159">
        <f>BB583+29</f>
        <v>45991</v>
      </c>
      <c r="BD583" s="163">
        <f>IFERROR(IF(($R583-BC583)&gt;=0,0,IF(($S583-BB583)&lt;0,0,IF(AND(($S583-BC583)&gt;0,(BB583-$R583)&gt;0),$V583/365*(BC583-BB583+1),IF(AND(($S583-BC583)&lt;=0,(BB583-$R583)&gt;0),$V583/365*($S583-BB583+1),$V583/365*(BC583-$R583+1))))),0)</f>
        <v>0</v>
      </c>
      <c r="BE583" s="159">
        <f>BC583+1</f>
        <v>45992</v>
      </c>
      <c r="BF583" s="159">
        <f>BE583+30</f>
        <v>46022</v>
      </c>
      <c r="BG583" s="163">
        <f>IFERROR(IF(($R583-BF583)&gt;=0,0,IF(($S583-BE583)&lt;0,0,IF(AND(($S583-BF583)&gt;0,(BE583-$R583)&gt;0),$V583/365*(BF583-BE583+1),IF(AND(($S583-BF583)&lt;=0,(BE583-$R583)&gt;0),$V583/365*($S583-BE583+1),$V583/365*(BF583-$R583+1))))),0)</f>
        <v>0</v>
      </c>
      <c r="BH583" s="159">
        <v>46023</v>
      </c>
      <c r="BI583" s="159">
        <f>BH583+30</f>
        <v>46053</v>
      </c>
      <c r="BJ583" s="163">
        <f>IFERROR(IF(($R583-BI583)&gt;=0,0,IF(($S583-BH583)&lt;0,0,IF(AND(($S583-BI583)&gt;0,(BH583-$R583)&gt;0),$V583/365*(BI583-BH583+1),IF(AND(($S583-BI583)&lt;=0,(BH583-$R583)&gt;0),$V583/365*($S583-BH583+1),$V583/365*(BI583-$R583+1))))),0)</f>
        <v>0</v>
      </c>
      <c r="BK583" s="159">
        <f>BI583+1</f>
        <v>46054</v>
      </c>
      <c r="BL583" s="159">
        <f>BK583+27</f>
        <v>46081</v>
      </c>
      <c r="BM583" s="163">
        <f>IFERROR(IF(($R583-BL583)&gt;=0,0,IF(($S583-BK583)&lt;0,0,IF(AND(($S583-BL583)&gt;0,(BK583-$R583)&gt;0),$V583/365*(BL583-BK583+1),IF(AND(($S583-BL583)&lt;=0,(BK583-$R583)&gt;0),$V583/365*($S583-BK583+1),$V583/365*(BL583-$R583+1))))),0)</f>
        <v>0</v>
      </c>
      <c r="BN583" s="159">
        <f>BL583+1</f>
        <v>46082</v>
      </c>
      <c r="BO583" s="159">
        <f>BN583+30</f>
        <v>46112</v>
      </c>
      <c r="BP583" s="163">
        <f>IFERROR(IF(($R583-BO583)&gt;=0,0,IF(($S583-BN583)&lt;0,0,IF(AND(($S583-BO583)&gt;0,(BN583-$R583)&gt;0),$V583/365*(BO583-BN583+1),IF(AND(($S583-BO583)&lt;=0,(BN583-$R583)&gt;0),$V583/365*($S583-BN583+1),$V583/365*(BO583-$R583+1))))),0)</f>
        <v>0</v>
      </c>
      <c r="BQ583" s="159">
        <f>BO583+1</f>
        <v>46113</v>
      </c>
      <c r="BR583" s="159">
        <f>BQ583+29</f>
        <v>46142</v>
      </c>
      <c r="BS583" s="163">
        <f>IFERROR(IF(($R583-BR583)&gt;=0,0,IF(($S583-BQ583)&lt;0,0,IF(AND(($S583-BR583)&gt;0,(BQ583-$R583)&gt;0),$V583/365*(BR583-BQ583+1),IF(AND(($S583-BR583)&lt;=0,(BQ583-$R583)&gt;0),$V583/365*($S583-BQ583+1),$V583/365*(BR583-$R583+1))))),0)</f>
        <v>0</v>
      </c>
      <c r="BT583" s="159">
        <f>BR583+1</f>
        <v>46143</v>
      </c>
      <c r="BU583" s="159">
        <f>BT583+30</f>
        <v>46173</v>
      </c>
      <c r="BV583" s="163">
        <f>IFERROR(IF(($R583-BU583)&gt;=0,0,IF(($S583-BT583)&lt;0,0,IF(AND(($S583-BU583)&gt;0,(BT583-$R583)&gt;0),$V583/365*(BU583-BT583+1),IF(AND(($S583-BU583)&lt;=0,(BT583-$R583)&gt;0),$V583/365*($S583-BT583+1),$V583/365*(BU583-$R583+1))))),0)</f>
        <v>0</v>
      </c>
      <c r="BW583" s="159">
        <f>BU583+1</f>
        <v>46174</v>
      </c>
      <c r="BX583" s="159">
        <f>BW583+29</f>
        <v>46203</v>
      </c>
      <c r="BY583" s="163">
        <f>IFERROR(IF(($R583-BX583)&gt;=0,0,IF(($S583-BW583)&lt;0,0,IF(AND(($S583-BX583)&gt;0,(BW583-$R583)&gt;0),$V583/365*(BX583-BW583+1),IF(AND(($S583-BX583)&lt;=0,(BW583-$R583)&gt;0),$V583/365*($S583-BW583+1),$V583/365*(BX583-$R583+1))))),0)</f>
        <v>0</v>
      </c>
      <c r="BZ583" s="159">
        <f>BX583+1</f>
        <v>46204</v>
      </c>
      <c r="CA583" s="159">
        <f>BZ583+30</f>
        <v>46234</v>
      </c>
      <c r="CB583" s="163">
        <f>IFERROR(IF(($R583-CA583)&gt;=0,0,IF(($S583-BZ583)&lt;0,0,IF(AND(($S583-CA583)&gt;0,(BZ583-$R583)&gt;0),$V583/365*(CA583-BZ583+1),IF(AND(($S583-CA583)&lt;=0,(BZ583-$R583)&gt;0),$V583/365*($S583-BZ583+1),$V583/365*(CA583-$R583+1))))),0)</f>
        <v>0</v>
      </c>
      <c r="CC583" s="159">
        <f>CA583+1</f>
        <v>46235</v>
      </c>
      <c r="CD583" s="159">
        <f>CC583+30</f>
        <v>46265</v>
      </c>
      <c r="CE583" s="163">
        <f>IFERROR(IF(($R583-CD583)&gt;=0,0,IF(($S583-CC583)&lt;0,0,IF(AND(($S583-CD583)&gt;0,(CC583-$R583)&gt;0),$V583/365*(CD583-CC583+1),IF(AND(($S583-CD583)&lt;=0,(CC583-$R583)&gt;0),$V583/365*($S583-CC583+1),$V583/365*(CD583-$R583+1))))),0)</f>
        <v>0</v>
      </c>
      <c r="CF583" s="159">
        <f>CD583+1</f>
        <v>46266</v>
      </c>
      <c r="CG583" s="159">
        <f>CF583+29</f>
        <v>46295</v>
      </c>
      <c r="CH583" s="163">
        <f>IFERROR(IF(($R583-CG583)&gt;=0,0,IF(($S583-CF583)&lt;0,0,IF(AND(($S583-CG583)&gt;0,(CF583-$R583)&gt;0),$V583/365*(CG583-CF583+1),IF(AND(($S583-CG583)&lt;=0,(CF583-$R583)&gt;0),$V583/365*($S583-CF583+1),$V583/365*(CG583-$R583+1))))),0)</f>
        <v>0</v>
      </c>
      <c r="CI583" s="159">
        <f>CG583+1</f>
        <v>46296</v>
      </c>
      <c r="CJ583" s="159">
        <f>CI583+30</f>
        <v>46326</v>
      </c>
      <c r="CK583" s="163">
        <f>IFERROR(IF(($R583-CJ583)&gt;=0,0,IF(($S583-CI583)&lt;0,0,IF(AND(($S583-CJ583)&gt;0,(CI583-$R583)&gt;0),$V583/365*(CJ583-CI583+1),IF(AND(($S583-CJ583)&lt;=0,(CI583-$R583)&gt;0),$V583/365*($S583-CI583+1),$V583/365*(CJ583-$R583+1))))),0)</f>
        <v>0</v>
      </c>
      <c r="CL583" s="159">
        <f>CJ583+1</f>
        <v>46327</v>
      </c>
      <c r="CM583" s="159">
        <f>CL583+29</f>
        <v>46356</v>
      </c>
      <c r="CN583" s="163">
        <f>IFERROR(IF(($R583-CM583)&gt;=0,0,IF(($S583-CL583)&lt;0,0,IF(AND(($S583-CM583)&gt;0,(CL583-$R583)&gt;0),$V583/365*(CM583-CL583+1),IF(AND(($S583-CM583)&lt;=0,(CL583-$R583)&gt;0),$V583/365*($S583-CL583+1),$V583/365*(CM583-$R583+1))))),0)</f>
        <v>0</v>
      </c>
      <c r="CO583" s="159">
        <f>CM583+1</f>
        <v>46357</v>
      </c>
      <c r="CP583" s="159">
        <f>CO583+30</f>
        <v>46387</v>
      </c>
      <c r="CQ583" s="163">
        <f>IFERROR(IF(($R583-CP583)&gt;=0,0,IF(($S583-CO583)&lt;0,0,IF(AND(($S583-CP583)&gt;0,(CO583-$R583)&gt;0),$V583/365*(CP583-CO583+1),IF(AND(($S583-CP583)&lt;=0,(CO583-$R583)&gt;0),$V583/365*($S583-CO583+1),$V583/365*(CP583-$R583+1))))),0)</f>
        <v>0</v>
      </c>
    </row>
    <row r="584" s="85" customFormat="1" ht="24" customHeight="1" outlineLevel="2" spans="1:95">
      <c r="A584" s="124"/>
      <c r="B584" s="125"/>
      <c r="C584" s="126"/>
      <c r="D584" s="124"/>
      <c r="E584" s="125"/>
      <c r="F584" s="125"/>
      <c r="G584" s="125"/>
      <c r="H584" s="127"/>
      <c r="I584" s="127"/>
      <c r="J584" s="127">
        <f>Z584+AC584+AF584+AI584+AL584+AO584+AR584+AU584+AX584+BA584+BD584+BG584</f>
        <v>0</v>
      </c>
      <c r="K584" s="127">
        <f>K583+1</f>
        <v>2</v>
      </c>
      <c r="L584" s="152"/>
      <c r="M584" s="153">
        <f>IFERROR(VLOOKUP($L584,'2-2 引出数据_合同数据仓库'!$B$2:$BP$10000,3,FALSE),0)</f>
        <v>0</v>
      </c>
      <c r="N584" s="127"/>
      <c r="O584" s="153">
        <f>IFERROR(VLOOKUP((LEFT(VLOOKUP($L584,'2-2 引出数据_合同数据仓库'!$B$2:$BP$10000,64,FALSE),15)&amp;(RIGHT(VLOOKUP($L584,'2-2 引出数据_合同数据仓库'!$B$2:$BP$10000,64,FALSE),4)+1)),'2-2 引出数据_合同数据仓库'!$B$2:$BP$10000,3,FALSE),0)</f>
        <v>0</v>
      </c>
      <c r="P584" s="127"/>
      <c r="Q584" s="127">
        <f>IFERROR(VLOOKUP($L584,'2-2 引出数据_合同数据仓库'!$B$2:$BP$10000,28,FALSE),0)</f>
        <v>0</v>
      </c>
      <c r="R584" s="127">
        <f>IFERROR(VLOOKUP($L584,'2-2 引出数据_合同数据仓库'!$B$2:$BP$10000,29,FALSE),0)</f>
        <v>0</v>
      </c>
      <c r="S584" s="127">
        <f>IFERROR(VLOOKUP($L584,'2-2 引出数据_合同数据仓库'!$B$2:$BP$10000,4,FALSE),0)</f>
        <v>0</v>
      </c>
      <c r="T584" s="127"/>
      <c r="U584" s="127">
        <f>IFERROR(VLOOKUP($L584,'2-2 引出数据_合同数据仓库'!$B$2:$BP$10000,15,FALSE),0)</f>
        <v>0</v>
      </c>
      <c r="V584" s="127">
        <f>U584/(S584-R584+1)*365</f>
        <v>0</v>
      </c>
      <c r="W584" s="127"/>
      <c r="X584" s="159">
        <v>45658</v>
      </c>
      <c r="Y584" s="159">
        <f>X584+30</f>
        <v>45688</v>
      </c>
      <c r="Z584" s="163">
        <f>IFERROR(IF(($R584-Y584)&gt;=0,0,IF(($S584-X584)&lt;0,0,IF(AND(($S584-Y584)&gt;0,(X584-$R584)&gt;0),$V584/365*(Y584-X584+1),IF(AND(($S584-Y584)&lt;=0,(X584-$R584)&gt;0),$V584/365*($S584-X584+1),$V584/365*(Y584-$R584+1))))),0)</f>
        <v>0</v>
      </c>
      <c r="AA584" s="159">
        <f>Y584+1</f>
        <v>45689</v>
      </c>
      <c r="AB584" s="159">
        <f>AA584+27</f>
        <v>45716</v>
      </c>
      <c r="AC584" s="163">
        <f>IFERROR(IF(($R584-AB584)&gt;=0,0,IF(($S584-AA584)&lt;0,0,IF(AND(($S584-AB584)&gt;0,(AA584-$R584)&gt;0),$V584/365*(AB584-AA584+1),IF(AND(($S584-AB584)&lt;=0,(AA584-$R584)&gt;0),$V584/365*($S584-AA584+1),$V584/365*(AB584-$R584+1))))),0)</f>
        <v>0</v>
      </c>
      <c r="AD584" s="159">
        <f>AB584+1</f>
        <v>45717</v>
      </c>
      <c r="AE584" s="159">
        <f>AD584+30</f>
        <v>45747</v>
      </c>
      <c r="AF584" s="163">
        <f>IFERROR(IF(($R584-AE584)&gt;=0,0,IF(($S584-AD584)&lt;0,0,IF(AND(($S584-AE584)&gt;0,(AD584-$R584)&gt;0),$V584/365*(AE584-AD584+1),IF(AND(($S584-AE584)&lt;=0,(AD584-$R584)&gt;0),$V584/365*($S584-AD584+1),$V584/365*(AE584-$R584+1))))),0)</f>
        <v>0</v>
      </c>
      <c r="AG584" s="159">
        <f>AE584+1</f>
        <v>45748</v>
      </c>
      <c r="AH584" s="159">
        <f>AG584+29</f>
        <v>45777</v>
      </c>
      <c r="AI584" s="163">
        <f>IFERROR(IF(($R584-AH584)&gt;=0,0,IF(($S584-AG584)&lt;0,0,IF(AND(($S584-AH584)&gt;0,(AG584-$R584)&gt;0),$V584/365*(AH584-AG584+1),IF(AND(($S584-AH584)&lt;=0,(AG584-$R584)&gt;0),$V584/365*($S584-AG584+1),$V584/365*(AH584-$R584+1))))),0)</f>
        <v>0</v>
      </c>
      <c r="AJ584" s="159">
        <f>AH584+1</f>
        <v>45778</v>
      </c>
      <c r="AK584" s="159">
        <f>AJ584+30</f>
        <v>45808</v>
      </c>
      <c r="AL584" s="163">
        <f>IFERROR(IF(($R584-AK584)&gt;=0,0,IF(($S584-AJ584)&lt;0,0,IF(AND(($S584-AK584)&gt;0,(AJ584-$R584)&gt;0),$V584/365*(AK584-AJ584+1),IF(AND(($S584-AK584)&lt;=0,(AJ584-$R584)&gt;0),$V584/365*($S584-AJ584+1),$V584/365*(AK584-$R584+1))))),0)</f>
        <v>0</v>
      </c>
      <c r="AM584" s="159">
        <f>AK584+1</f>
        <v>45809</v>
      </c>
      <c r="AN584" s="159">
        <f>AM584+29</f>
        <v>45838</v>
      </c>
      <c r="AO584" s="163">
        <f>IFERROR(IF(($R584-AN584)&gt;=0,0,IF(($S584-AM584)&lt;0,0,IF(AND(($S584-AN584)&gt;0,(AM584-$R584)&gt;0),$V584/365*(AN584-AM584+1),IF(AND(($S584-AN584)&lt;=0,(AM584-$R584)&gt;0),$V584/365*($S584-AM584+1),$V584/365*(AN584-$R584+1))))),0)</f>
        <v>0</v>
      </c>
      <c r="AP584" s="159">
        <f>AN584+1</f>
        <v>45839</v>
      </c>
      <c r="AQ584" s="159">
        <f>AP584+30</f>
        <v>45869</v>
      </c>
      <c r="AR584" s="163">
        <f>IFERROR(IF(($R584-AQ584)&gt;=0,0,IF(($S584-AP584)&lt;0,0,IF(AND(($S584-AQ584)&gt;0,(AP584-$R584)&gt;0),$V584/365*(AQ584-AP584+1),IF(AND(($S584-AQ584)&lt;=0,(AP584-$R584)&gt;0),$V584/365*($S584-AP584+1),$V584/365*(AQ584-$R584+1))))),0)</f>
        <v>0</v>
      </c>
      <c r="AS584" s="159">
        <f>AQ584+1</f>
        <v>45870</v>
      </c>
      <c r="AT584" s="159">
        <f>AS584+30</f>
        <v>45900</v>
      </c>
      <c r="AU584" s="163">
        <f>IFERROR(IF(($R584-AT584)&gt;=0,0,IF(($S584-AS584)&lt;0,0,IF(AND(($S584-AT584)&gt;0,(AS584-$R584)&gt;0),$V584/365*(AT584-AS584+1),IF(AND(($S584-AT584)&lt;=0,(AS584-$R584)&gt;0),$V584/365*($S584-AS584+1),$V584/365*(AT584-$R584+1))))),0)</f>
        <v>0</v>
      </c>
      <c r="AV584" s="159">
        <f>AT584+1</f>
        <v>45901</v>
      </c>
      <c r="AW584" s="159">
        <f>AV584+29</f>
        <v>45930</v>
      </c>
      <c r="AX584" s="163">
        <f>IFERROR(IF(($R584-AW584)&gt;=0,0,IF(($S584-AV584)&lt;0,0,IF(AND(($S584-AW584)&gt;0,(AV584-$R584)&gt;0),$V584/365*(AW584-AV584+1),IF(AND(($S584-AW584)&lt;=0,(AV584-$R584)&gt;0),$V584/365*($S584-AV584+1),$V584/365*(AW584-$R584+1))))),0)</f>
        <v>0</v>
      </c>
      <c r="AY584" s="159">
        <f>AW584+1</f>
        <v>45931</v>
      </c>
      <c r="AZ584" s="159">
        <f>AY584+30</f>
        <v>45961</v>
      </c>
      <c r="BA584" s="163">
        <f>IFERROR(IF(($R584-AZ584)&gt;=0,0,IF(($S584-AY584)&lt;0,0,IF(AND(($S584-AZ584)&gt;0,(AY584-$R584)&gt;0),$V584/365*(AZ584-AY584+1),IF(AND(($S584-AZ584)&lt;=0,(AY584-$R584)&gt;0),$V584/365*($S584-AY584+1),$V584/365*(AZ584-$R584+1))))),0)</f>
        <v>0</v>
      </c>
      <c r="BB584" s="159">
        <f>AZ584+1</f>
        <v>45962</v>
      </c>
      <c r="BC584" s="159">
        <f>BB584+29</f>
        <v>45991</v>
      </c>
      <c r="BD584" s="163">
        <f>IFERROR(IF(($R584-BC584)&gt;=0,0,IF(($S584-BB584)&lt;0,0,IF(AND(($S584-BC584)&gt;0,(BB584-$R584)&gt;0),$V584/365*(BC584-BB584+1),IF(AND(($S584-BC584)&lt;=0,(BB584-$R584)&gt;0),$V584/365*($S584-BB584+1),$V584/365*(BC584-$R584+1))))),0)</f>
        <v>0</v>
      </c>
      <c r="BE584" s="159">
        <f>BC584+1</f>
        <v>45992</v>
      </c>
      <c r="BF584" s="159">
        <f>BE584+30</f>
        <v>46022</v>
      </c>
      <c r="BG584" s="163">
        <f>IFERROR(IF(($R584-BF584)&gt;=0,0,IF(($S584-BE584)&lt;0,0,IF(AND(($S584-BF584)&gt;0,(BE584-$R584)&gt;0),$V584/365*(BF584-BE584+1),IF(AND(($S584-BF584)&lt;=0,(BE584-$R584)&gt;0),$V584/365*($S584-BE584+1),$V584/365*(BF584-$R584+1))))),0)</f>
        <v>0</v>
      </c>
      <c r="BH584" s="159">
        <v>46023</v>
      </c>
      <c r="BI584" s="159">
        <f>BH584+30</f>
        <v>46053</v>
      </c>
      <c r="BJ584" s="163">
        <f>IFERROR(IF(($R584-BI584)&gt;=0,0,IF(($S584-BH584)&lt;0,0,IF(AND(($S584-BI584)&gt;0,(BH584-$R584)&gt;0),$V584/365*(BI584-BH584+1),IF(AND(($S584-BI584)&lt;=0,(BH584-$R584)&gt;0),$V584/365*($S584-BH584+1),$V584/365*(BI584-$R584+1))))),0)</f>
        <v>0</v>
      </c>
      <c r="BK584" s="159">
        <f>BI584+1</f>
        <v>46054</v>
      </c>
      <c r="BL584" s="159">
        <f>BK584+27</f>
        <v>46081</v>
      </c>
      <c r="BM584" s="163">
        <f>IFERROR(IF(($R584-BL584)&gt;=0,0,IF(($S584-BK584)&lt;0,0,IF(AND(($S584-BL584)&gt;0,(BK584-$R584)&gt;0),$V584/365*(BL584-BK584+1),IF(AND(($S584-BL584)&lt;=0,(BK584-$R584)&gt;0),$V584/365*($S584-BK584+1),$V584/365*(BL584-$R584+1))))),0)</f>
        <v>0</v>
      </c>
      <c r="BN584" s="159">
        <f>BL584+1</f>
        <v>46082</v>
      </c>
      <c r="BO584" s="159">
        <f>BN584+30</f>
        <v>46112</v>
      </c>
      <c r="BP584" s="163">
        <f>IFERROR(IF(($R584-BO584)&gt;=0,0,IF(($S584-BN584)&lt;0,0,IF(AND(($S584-BO584)&gt;0,(BN584-$R584)&gt;0),$V584/365*(BO584-BN584+1),IF(AND(($S584-BO584)&lt;=0,(BN584-$R584)&gt;0),$V584/365*($S584-BN584+1),$V584/365*(BO584-$R584+1))))),0)</f>
        <v>0</v>
      </c>
      <c r="BQ584" s="159">
        <f>BO584+1</f>
        <v>46113</v>
      </c>
      <c r="BR584" s="159">
        <f>BQ584+29</f>
        <v>46142</v>
      </c>
      <c r="BS584" s="163">
        <f>IFERROR(IF(($R584-BR584)&gt;=0,0,IF(($S584-BQ584)&lt;0,0,IF(AND(($S584-BR584)&gt;0,(BQ584-$R584)&gt;0),$V584/365*(BR584-BQ584+1),IF(AND(($S584-BR584)&lt;=0,(BQ584-$R584)&gt;0),$V584/365*($S584-BQ584+1),$V584/365*(BR584-$R584+1))))),0)</f>
        <v>0</v>
      </c>
      <c r="BT584" s="159">
        <f>BR584+1</f>
        <v>46143</v>
      </c>
      <c r="BU584" s="159">
        <f>BT584+30</f>
        <v>46173</v>
      </c>
      <c r="BV584" s="163">
        <f>IFERROR(IF(($R584-BU584)&gt;=0,0,IF(($S584-BT584)&lt;0,0,IF(AND(($S584-BU584)&gt;0,(BT584-$R584)&gt;0),$V584/365*(BU584-BT584+1),IF(AND(($S584-BU584)&lt;=0,(BT584-$R584)&gt;0),$V584/365*($S584-BT584+1),$V584/365*(BU584-$R584+1))))),0)</f>
        <v>0</v>
      </c>
      <c r="BW584" s="159">
        <f>BU584+1</f>
        <v>46174</v>
      </c>
      <c r="BX584" s="159">
        <f>BW584+29</f>
        <v>46203</v>
      </c>
      <c r="BY584" s="163">
        <f>IFERROR(IF(($R584-BX584)&gt;=0,0,IF(($S584-BW584)&lt;0,0,IF(AND(($S584-BX584)&gt;0,(BW584-$R584)&gt;0),$V584/365*(BX584-BW584+1),IF(AND(($S584-BX584)&lt;=0,(BW584-$R584)&gt;0),$V584/365*($S584-BW584+1),$V584/365*(BX584-$R584+1))))),0)</f>
        <v>0</v>
      </c>
      <c r="BZ584" s="159">
        <f>BX584+1</f>
        <v>46204</v>
      </c>
      <c r="CA584" s="159">
        <f>BZ584+30</f>
        <v>46234</v>
      </c>
      <c r="CB584" s="163">
        <f>IFERROR(IF(($R584-CA584)&gt;=0,0,IF(($S584-BZ584)&lt;0,0,IF(AND(($S584-CA584)&gt;0,(BZ584-$R584)&gt;0),$V584/365*(CA584-BZ584+1),IF(AND(($S584-CA584)&lt;=0,(BZ584-$R584)&gt;0),$V584/365*($S584-BZ584+1),$V584/365*(CA584-$R584+1))))),0)</f>
        <v>0</v>
      </c>
      <c r="CC584" s="159">
        <f>CA584+1</f>
        <v>46235</v>
      </c>
      <c r="CD584" s="159">
        <f>CC584+30</f>
        <v>46265</v>
      </c>
      <c r="CE584" s="163">
        <f>IFERROR(IF(($R584-CD584)&gt;=0,0,IF(($S584-CC584)&lt;0,0,IF(AND(($S584-CD584)&gt;0,(CC584-$R584)&gt;0),$V584/365*(CD584-CC584+1),IF(AND(($S584-CD584)&lt;=0,(CC584-$R584)&gt;0),$V584/365*($S584-CC584+1),$V584/365*(CD584-$R584+1))))),0)</f>
        <v>0</v>
      </c>
      <c r="CF584" s="159">
        <f>CD584+1</f>
        <v>46266</v>
      </c>
      <c r="CG584" s="159">
        <f>CF584+29</f>
        <v>46295</v>
      </c>
      <c r="CH584" s="163">
        <f>IFERROR(IF(($R584-CG584)&gt;=0,0,IF(($S584-CF584)&lt;0,0,IF(AND(($S584-CG584)&gt;0,(CF584-$R584)&gt;0),$V584/365*(CG584-CF584+1),IF(AND(($S584-CG584)&lt;=0,(CF584-$R584)&gt;0),$V584/365*($S584-CF584+1),$V584/365*(CG584-$R584+1))))),0)</f>
        <v>0</v>
      </c>
      <c r="CI584" s="159">
        <f>CG584+1</f>
        <v>46296</v>
      </c>
      <c r="CJ584" s="159">
        <f>CI584+30</f>
        <v>46326</v>
      </c>
      <c r="CK584" s="163">
        <f>IFERROR(IF(($R584-CJ584)&gt;=0,0,IF(($S584-CI584)&lt;0,0,IF(AND(($S584-CJ584)&gt;0,(CI584-$R584)&gt;0),$V584/365*(CJ584-CI584+1),IF(AND(($S584-CJ584)&lt;=0,(CI584-$R584)&gt;0),$V584/365*($S584-CI584+1),$V584/365*(CJ584-$R584+1))))),0)</f>
        <v>0</v>
      </c>
      <c r="CL584" s="159">
        <f>CJ584+1</f>
        <v>46327</v>
      </c>
      <c r="CM584" s="159">
        <f>CL584+29</f>
        <v>46356</v>
      </c>
      <c r="CN584" s="163">
        <f>IFERROR(IF(($R584-CM584)&gt;=0,0,IF(($S584-CL584)&lt;0,0,IF(AND(($S584-CM584)&gt;0,(CL584-$R584)&gt;0),$V584/365*(CM584-CL584+1),IF(AND(($S584-CM584)&lt;=0,(CL584-$R584)&gt;0),$V584/365*($S584-CL584+1),$V584/365*(CM584-$R584+1))))),0)</f>
        <v>0</v>
      </c>
      <c r="CO584" s="159">
        <f>CM584+1</f>
        <v>46357</v>
      </c>
      <c r="CP584" s="159">
        <f>CO584+30</f>
        <v>46387</v>
      </c>
      <c r="CQ584" s="163">
        <f>IFERROR(IF(($R584-CP584)&gt;=0,0,IF(($S584-CO584)&lt;0,0,IF(AND(($S584-CP584)&gt;0,(CO584-$R584)&gt;0),$V584/365*(CP584-CO584+1),IF(AND(($S584-CP584)&lt;=0,(CO584-$R584)&gt;0),$V584/365*($S584-CO584+1),$V584/365*(CP584-$R584+1))))),0)</f>
        <v>0</v>
      </c>
    </row>
    <row r="585" s="85" customFormat="1" ht="24" customHeight="1" outlineLevel="2" spans="1:95">
      <c r="A585" s="124"/>
      <c r="B585" s="125"/>
      <c r="C585" s="126"/>
      <c r="D585" s="124"/>
      <c r="E585" s="125"/>
      <c r="F585" s="125"/>
      <c r="G585" s="125"/>
      <c r="H585" s="127"/>
      <c r="I585" s="127"/>
      <c r="J585" s="127">
        <f>Z585+AC585+AF585+AI585+AL585+AO585+AR585+AU585+AX585+BA585+BD585+BG585</f>
        <v>0</v>
      </c>
      <c r="K585" s="127">
        <f>K584+1</f>
        <v>3</v>
      </c>
      <c r="L585" s="152"/>
      <c r="M585" s="153">
        <f>IFERROR(VLOOKUP($L585,'2-2 引出数据_合同数据仓库'!$B$2:$BP$10000,3,FALSE),0)</f>
        <v>0</v>
      </c>
      <c r="N585" s="127"/>
      <c r="O585" s="153">
        <f>IFERROR(VLOOKUP((LEFT(VLOOKUP($L585,'2-2 引出数据_合同数据仓库'!$B$2:$BP$10000,64,FALSE),15)&amp;(RIGHT(VLOOKUP($L585,'2-2 引出数据_合同数据仓库'!$B$2:$BP$10000,64,FALSE),4)+1)),'2-2 引出数据_合同数据仓库'!$B$2:$BP$10000,3,FALSE),0)</f>
        <v>0</v>
      </c>
      <c r="P585" s="127"/>
      <c r="Q585" s="127">
        <f>IFERROR(VLOOKUP($L585,'2-2 引出数据_合同数据仓库'!$B$2:$BP$10000,28,FALSE),0)</f>
        <v>0</v>
      </c>
      <c r="R585" s="127">
        <f>IFERROR(VLOOKUP($L585,'2-2 引出数据_合同数据仓库'!$B$2:$BP$10000,29,FALSE),0)</f>
        <v>0</v>
      </c>
      <c r="S585" s="127">
        <f>IFERROR(VLOOKUP($L585,'2-2 引出数据_合同数据仓库'!$B$2:$BP$10000,4,FALSE),0)</f>
        <v>0</v>
      </c>
      <c r="T585" s="127"/>
      <c r="U585" s="127">
        <f>IFERROR(VLOOKUP($L585,'2-2 引出数据_合同数据仓库'!$B$2:$BP$10000,15,FALSE),0)</f>
        <v>0</v>
      </c>
      <c r="V585" s="127">
        <f>U585/(S585-R585+1)*365</f>
        <v>0</v>
      </c>
      <c r="W585" s="127"/>
      <c r="X585" s="159">
        <v>45658</v>
      </c>
      <c r="Y585" s="159">
        <f>X585+30</f>
        <v>45688</v>
      </c>
      <c r="Z585" s="163">
        <f>IFERROR(IF(($R585-Y585)&gt;=0,0,IF(($S585-X585)&lt;0,0,IF(AND(($S585-Y585)&gt;0,(X585-$R585)&gt;0),$V585/365*(Y585-X585+1),IF(AND(($S585-Y585)&lt;=0,(X585-$R585)&gt;0),$V585/365*($S585-X585+1),$V585/365*(Y585-$R585+1))))),0)</f>
        <v>0</v>
      </c>
      <c r="AA585" s="159">
        <f>Y585+1</f>
        <v>45689</v>
      </c>
      <c r="AB585" s="159">
        <f>AA585+27</f>
        <v>45716</v>
      </c>
      <c r="AC585" s="163">
        <f>IFERROR(IF(($R585-AB585)&gt;=0,0,IF(($S585-AA585)&lt;0,0,IF(AND(($S585-AB585)&gt;0,(AA585-$R585)&gt;0),$V585/365*(AB585-AA585+1),IF(AND(($S585-AB585)&lt;=0,(AA585-$R585)&gt;0),$V585/365*($S585-AA585+1),$V585/365*(AB585-$R585+1))))),0)</f>
        <v>0</v>
      </c>
      <c r="AD585" s="159">
        <f>AB585+1</f>
        <v>45717</v>
      </c>
      <c r="AE585" s="159">
        <f>AD585+30</f>
        <v>45747</v>
      </c>
      <c r="AF585" s="163">
        <f>IFERROR(IF(($R585-AE585)&gt;=0,0,IF(($S585-AD585)&lt;0,0,IF(AND(($S585-AE585)&gt;0,(AD585-$R585)&gt;0),$V585/365*(AE585-AD585+1),IF(AND(($S585-AE585)&lt;=0,(AD585-$R585)&gt;0),$V585/365*($S585-AD585+1),$V585/365*(AE585-$R585+1))))),0)</f>
        <v>0</v>
      </c>
      <c r="AG585" s="159">
        <f>AE585+1</f>
        <v>45748</v>
      </c>
      <c r="AH585" s="159">
        <f>AG585+29</f>
        <v>45777</v>
      </c>
      <c r="AI585" s="163">
        <f>IFERROR(IF(($R585-AH585)&gt;=0,0,IF(($S585-AG585)&lt;0,0,IF(AND(($S585-AH585)&gt;0,(AG585-$R585)&gt;0),$V585/365*(AH585-AG585+1),IF(AND(($S585-AH585)&lt;=0,(AG585-$R585)&gt;0),$V585/365*($S585-AG585+1),$V585/365*(AH585-$R585+1))))),0)</f>
        <v>0</v>
      </c>
      <c r="AJ585" s="159">
        <f>AH585+1</f>
        <v>45778</v>
      </c>
      <c r="AK585" s="159">
        <f>AJ585+30</f>
        <v>45808</v>
      </c>
      <c r="AL585" s="163">
        <f>IFERROR(IF(($R585-AK585)&gt;=0,0,IF(($S585-AJ585)&lt;0,0,IF(AND(($S585-AK585)&gt;0,(AJ585-$R585)&gt;0),$V585/365*(AK585-AJ585+1),IF(AND(($S585-AK585)&lt;=0,(AJ585-$R585)&gt;0),$V585/365*($S585-AJ585+1),$V585/365*(AK585-$R585+1))))),0)</f>
        <v>0</v>
      </c>
      <c r="AM585" s="159">
        <f>AK585+1</f>
        <v>45809</v>
      </c>
      <c r="AN585" s="159">
        <f>AM585+29</f>
        <v>45838</v>
      </c>
      <c r="AO585" s="163">
        <f>IFERROR(IF(($R585-AN585)&gt;=0,0,IF(($S585-AM585)&lt;0,0,IF(AND(($S585-AN585)&gt;0,(AM585-$R585)&gt;0),$V585/365*(AN585-AM585+1),IF(AND(($S585-AN585)&lt;=0,(AM585-$R585)&gt;0),$V585/365*($S585-AM585+1),$V585/365*(AN585-$R585+1))))),0)</f>
        <v>0</v>
      </c>
      <c r="AP585" s="159">
        <f>AN585+1</f>
        <v>45839</v>
      </c>
      <c r="AQ585" s="159">
        <f>AP585+30</f>
        <v>45869</v>
      </c>
      <c r="AR585" s="163">
        <f>IFERROR(IF(($R585-AQ585)&gt;=0,0,IF(($S585-AP585)&lt;0,0,IF(AND(($S585-AQ585)&gt;0,(AP585-$R585)&gt;0),$V585/365*(AQ585-AP585+1),IF(AND(($S585-AQ585)&lt;=0,(AP585-$R585)&gt;0),$V585/365*($S585-AP585+1),$V585/365*(AQ585-$R585+1))))),0)</f>
        <v>0</v>
      </c>
      <c r="AS585" s="159">
        <f>AQ585+1</f>
        <v>45870</v>
      </c>
      <c r="AT585" s="159">
        <f>AS585+30</f>
        <v>45900</v>
      </c>
      <c r="AU585" s="163">
        <f>IFERROR(IF(($R585-AT585)&gt;=0,0,IF(($S585-AS585)&lt;0,0,IF(AND(($S585-AT585)&gt;0,(AS585-$R585)&gt;0),$V585/365*(AT585-AS585+1),IF(AND(($S585-AT585)&lt;=0,(AS585-$R585)&gt;0),$V585/365*($S585-AS585+1),$V585/365*(AT585-$R585+1))))),0)</f>
        <v>0</v>
      </c>
      <c r="AV585" s="159">
        <f>AT585+1</f>
        <v>45901</v>
      </c>
      <c r="AW585" s="159">
        <f>AV585+29</f>
        <v>45930</v>
      </c>
      <c r="AX585" s="163">
        <f>IFERROR(IF(($R585-AW585)&gt;=0,0,IF(($S585-AV585)&lt;0,0,IF(AND(($S585-AW585)&gt;0,(AV585-$R585)&gt;0),$V585/365*(AW585-AV585+1),IF(AND(($S585-AW585)&lt;=0,(AV585-$R585)&gt;0),$V585/365*($S585-AV585+1),$V585/365*(AW585-$R585+1))))),0)</f>
        <v>0</v>
      </c>
      <c r="AY585" s="159">
        <f>AW585+1</f>
        <v>45931</v>
      </c>
      <c r="AZ585" s="159">
        <f>AY585+30</f>
        <v>45961</v>
      </c>
      <c r="BA585" s="163">
        <f>IFERROR(IF(($R585-AZ585)&gt;=0,0,IF(($S585-AY585)&lt;0,0,IF(AND(($S585-AZ585)&gt;0,(AY585-$R585)&gt;0),$V585/365*(AZ585-AY585+1),IF(AND(($S585-AZ585)&lt;=0,(AY585-$R585)&gt;0),$V585/365*($S585-AY585+1),$V585/365*(AZ585-$R585+1))))),0)</f>
        <v>0</v>
      </c>
      <c r="BB585" s="159">
        <f>AZ585+1</f>
        <v>45962</v>
      </c>
      <c r="BC585" s="159">
        <f>BB585+29</f>
        <v>45991</v>
      </c>
      <c r="BD585" s="163">
        <f>IFERROR(IF(($R585-BC585)&gt;=0,0,IF(($S585-BB585)&lt;0,0,IF(AND(($S585-BC585)&gt;0,(BB585-$R585)&gt;0),$V585/365*(BC585-BB585+1),IF(AND(($S585-BC585)&lt;=0,(BB585-$R585)&gt;0),$V585/365*($S585-BB585+1),$V585/365*(BC585-$R585+1))))),0)</f>
        <v>0</v>
      </c>
      <c r="BE585" s="159">
        <f>BC585+1</f>
        <v>45992</v>
      </c>
      <c r="BF585" s="159">
        <f>BE585+30</f>
        <v>46022</v>
      </c>
      <c r="BG585" s="163">
        <f>IFERROR(IF(($R585-BF585)&gt;=0,0,IF(($S585-BE585)&lt;0,0,IF(AND(($S585-BF585)&gt;0,(BE585-$R585)&gt;0),$V585/365*(BF585-BE585+1),IF(AND(($S585-BF585)&lt;=0,(BE585-$R585)&gt;0),$V585/365*($S585-BE585+1),$V585/365*(BF585-$R585+1))))),0)</f>
        <v>0</v>
      </c>
      <c r="BH585" s="159">
        <v>46023</v>
      </c>
      <c r="BI585" s="159">
        <f>BH585+30</f>
        <v>46053</v>
      </c>
      <c r="BJ585" s="163">
        <f>IFERROR(IF(($R585-BI585)&gt;=0,0,IF(($S585-BH585)&lt;0,0,IF(AND(($S585-BI585)&gt;0,(BH585-$R585)&gt;0),$V585/365*(BI585-BH585+1),IF(AND(($S585-BI585)&lt;=0,(BH585-$R585)&gt;0),$V585/365*($S585-BH585+1),$V585/365*(BI585-$R585+1))))),0)</f>
        <v>0</v>
      </c>
      <c r="BK585" s="159">
        <f>BI585+1</f>
        <v>46054</v>
      </c>
      <c r="BL585" s="159">
        <f>BK585+27</f>
        <v>46081</v>
      </c>
      <c r="BM585" s="163">
        <f>IFERROR(IF(($R585-BL585)&gt;=0,0,IF(($S585-BK585)&lt;0,0,IF(AND(($S585-BL585)&gt;0,(BK585-$R585)&gt;0),$V585/365*(BL585-BK585+1),IF(AND(($S585-BL585)&lt;=0,(BK585-$R585)&gt;0),$V585/365*($S585-BK585+1),$V585/365*(BL585-$R585+1))))),0)</f>
        <v>0</v>
      </c>
      <c r="BN585" s="159">
        <f>BL585+1</f>
        <v>46082</v>
      </c>
      <c r="BO585" s="159">
        <f>BN585+30</f>
        <v>46112</v>
      </c>
      <c r="BP585" s="163">
        <f>IFERROR(IF(($R585-BO585)&gt;=0,0,IF(($S585-BN585)&lt;0,0,IF(AND(($S585-BO585)&gt;0,(BN585-$R585)&gt;0),$V585/365*(BO585-BN585+1),IF(AND(($S585-BO585)&lt;=0,(BN585-$R585)&gt;0),$V585/365*($S585-BN585+1),$V585/365*(BO585-$R585+1))))),0)</f>
        <v>0</v>
      </c>
      <c r="BQ585" s="159">
        <f>BO585+1</f>
        <v>46113</v>
      </c>
      <c r="BR585" s="159">
        <f>BQ585+29</f>
        <v>46142</v>
      </c>
      <c r="BS585" s="163">
        <f>IFERROR(IF(($R585-BR585)&gt;=0,0,IF(($S585-BQ585)&lt;0,0,IF(AND(($S585-BR585)&gt;0,(BQ585-$R585)&gt;0),$V585/365*(BR585-BQ585+1),IF(AND(($S585-BR585)&lt;=0,(BQ585-$R585)&gt;0),$V585/365*($S585-BQ585+1),$V585/365*(BR585-$R585+1))))),0)</f>
        <v>0</v>
      </c>
      <c r="BT585" s="159">
        <f>BR585+1</f>
        <v>46143</v>
      </c>
      <c r="BU585" s="159">
        <f>BT585+30</f>
        <v>46173</v>
      </c>
      <c r="BV585" s="163">
        <f>IFERROR(IF(($R585-BU585)&gt;=0,0,IF(($S585-BT585)&lt;0,0,IF(AND(($S585-BU585)&gt;0,(BT585-$R585)&gt;0),$V585/365*(BU585-BT585+1),IF(AND(($S585-BU585)&lt;=0,(BT585-$R585)&gt;0),$V585/365*($S585-BT585+1),$V585/365*(BU585-$R585+1))))),0)</f>
        <v>0</v>
      </c>
      <c r="BW585" s="159">
        <f>BU585+1</f>
        <v>46174</v>
      </c>
      <c r="BX585" s="159">
        <f>BW585+29</f>
        <v>46203</v>
      </c>
      <c r="BY585" s="163">
        <f>IFERROR(IF(($R585-BX585)&gt;=0,0,IF(($S585-BW585)&lt;0,0,IF(AND(($S585-BX585)&gt;0,(BW585-$R585)&gt;0),$V585/365*(BX585-BW585+1),IF(AND(($S585-BX585)&lt;=0,(BW585-$R585)&gt;0),$V585/365*($S585-BW585+1),$V585/365*(BX585-$R585+1))))),0)</f>
        <v>0</v>
      </c>
      <c r="BZ585" s="159">
        <f>BX585+1</f>
        <v>46204</v>
      </c>
      <c r="CA585" s="159">
        <f>BZ585+30</f>
        <v>46234</v>
      </c>
      <c r="CB585" s="163">
        <f>IFERROR(IF(($R585-CA585)&gt;=0,0,IF(($S585-BZ585)&lt;0,0,IF(AND(($S585-CA585)&gt;0,(BZ585-$R585)&gt;0),$V585/365*(CA585-BZ585+1),IF(AND(($S585-CA585)&lt;=0,(BZ585-$R585)&gt;0),$V585/365*($S585-BZ585+1),$V585/365*(CA585-$R585+1))))),0)</f>
        <v>0</v>
      </c>
      <c r="CC585" s="159">
        <f>CA585+1</f>
        <v>46235</v>
      </c>
      <c r="CD585" s="159">
        <f>CC585+30</f>
        <v>46265</v>
      </c>
      <c r="CE585" s="163">
        <f>IFERROR(IF(($R585-CD585)&gt;=0,0,IF(($S585-CC585)&lt;0,0,IF(AND(($S585-CD585)&gt;0,(CC585-$R585)&gt;0),$V585/365*(CD585-CC585+1),IF(AND(($S585-CD585)&lt;=0,(CC585-$R585)&gt;0),$V585/365*($S585-CC585+1),$V585/365*(CD585-$R585+1))))),0)</f>
        <v>0</v>
      </c>
      <c r="CF585" s="159">
        <f>CD585+1</f>
        <v>46266</v>
      </c>
      <c r="CG585" s="159">
        <f>CF585+29</f>
        <v>46295</v>
      </c>
      <c r="CH585" s="163">
        <f>IFERROR(IF(($R585-CG585)&gt;=0,0,IF(($S585-CF585)&lt;0,0,IF(AND(($S585-CG585)&gt;0,(CF585-$R585)&gt;0),$V585/365*(CG585-CF585+1),IF(AND(($S585-CG585)&lt;=0,(CF585-$R585)&gt;0),$V585/365*($S585-CF585+1),$V585/365*(CG585-$R585+1))))),0)</f>
        <v>0</v>
      </c>
      <c r="CI585" s="159">
        <f>CG585+1</f>
        <v>46296</v>
      </c>
      <c r="CJ585" s="159">
        <f>CI585+30</f>
        <v>46326</v>
      </c>
      <c r="CK585" s="163">
        <f>IFERROR(IF(($R585-CJ585)&gt;=0,0,IF(($S585-CI585)&lt;0,0,IF(AND(($S585-CJ585)&gt;0,(CI585-$R585)&gt;0),$V585/365*(CJ585-CI585+1),IF(AND(($S585-CJ585)&lt;=0,(CI585-$R585)&gt;0),$V585/365*($S585-CI585+1),$V585/365*(CJ585-$R585+1))))),0)</f>
        <v>0</v>
      </c>
      <c r="CL585" s="159">
        <f>CJ585+1</f>
        <v>46327</v>
      </c>
      <c r="CM585" s="159">
        <f>CL585+29</f>
        <v>46356</v>
      </c>
      <c r="CN585" s="163">
        <f>IFERROR(IF(($R585-CM585)&gt;=0,0,IF(($S585-CL585)&lt;0,0,IF(AND(($S585-CM585)&gt;0,(CL585-$R585)&gt;0),$V585/365*(CM585-CL585+1),IF(AND(($S585-CM585)&lt;=0,(CL585-$R585)&gt;0),$V585/365*($S585-CL585+1),$V585/365*(CM585-$R585+1))))),0)</f>
        <v>0</v>
      </c>
      <c r="CO585" s="159">
        <f>CM585+1</f>
        <v>46357</v>
      </c>
      <c r="CP585" s="159">
        <f>CO585+30</f>
        <v>46387</v>
      </c>
      <c r="CQ585" s="163">
        <f>IFERROR(IF(($R585-CP585)&gt;=0,0,IF(($S585-CO585)&lt;0,0,IF(AND(($S585-CP585)&gt;0,(CO585-$R585)&gt;0),$V585/365*(CP585-CO585+1),IF(AND(($S585-CP585)&lt;=0,(CO585-$R585)&gt;0),$V585/365*($S585-CO585+1),$V585/365*(CP585-$R585+1))))),0)</f>
        <v>0</v>
      </c>
    </row>
    <row r="586" s="85" customFormat="1" ht="24" customHeight="1" outlineLevel="2" spans="1:95">
      <c r="A586" s="124"/>
      <c r="B586" s="125"/>
      <c r="C586" s="126"/>
      <c r="D586" s="124"/>
      <c r="E586" s="125"/>
      <c r="F586" s="125"/>
      <c r="G586" s="125"/>
      <c r="H586" s="127"/>
      <c r="I586" s="127"/>
      <c r="J586" s="127">
        <f>Z586+AC586+AF586+AI586+AL586+AO586+AR586+AU586+AX586+BA586+BD586+BG586</f>
        <v>0</v>
      </c>
      <c r="K586" s="127">
        <f>K585+1</f>
        <v>4</v>
      </c>
      <c r="L586" s="152"/>
      <c r="M586" s="153">
        <f>IFERROR(VLOOKUP($L586,'2-2 引出数据_合同数据仓库'!$B$2:$BP$10000,3,FALSE),0)</f>
        <v>0</v>
      </c>
      <c r="N586" s="127"/>
      <c r="O586" s="153">
        <f>IFERROR(VLOOKUP((LEFT(VLOOKUP($L586,'2-2 引出数据_合同数据仓库'!$B$2:$BP$10000,64,FALSE),15)&amp;(RIGHT(VLOOKUP($L586,'2-2 引出数据_合同数据仓库'!$B$2:$BP$10000,64,FALSE),4)+1)),'2-2 引出数据_合同数据仓库'!$B$2:$BP$10000,3,FALSE),0)</f>
        <v>0</v>
      </c>
      <c r="P586" s="127"/>
      <c r="Q586" s="127">
        <f>IFERROR(VLOOKUP($L586,'2-2 引出数据_合同数据仓库'!$B$2:$BP$10000,28,FALSE),0)</f>
        <v>0</v>
      </c>
      <c r="R586" s="127">
        <f>IFERROR(VLOOKUP($L586,'2-2 引出数据_合同数据仓库'!$B$2:$BP$10000,29,FALSE),0)</f>
        <v>0</v>
      </c>
      <c r="S586" s="127">
        <f>IFERROR(VLOOKUP($L586,'2-2 引出数据_合同数据仓库'!$B$2:$BP$10000,4,FALSE),0)</f>
        <v>0</v>
      </c>
      <c r="T586" s="127"/>
      <c r="U586" s="127">
        <f>IFERROR(VLOOKUP($L586,'2-2 引出数据_合同数据仓库'!$B$2:$BP$10000,15,FALSE),0)</f>
        <v>0</v>
      </c>
      <c r="V586" s="127">
        <f>U586/(S586-R586+1)*365</f>
        <v>0</v>
      </c>
      <c r="W586" s="127"/>
      <c r="X586" s="159">
        <v>45658</v>
      </c>
      <c r="Y586" s="159">
        <f>X586+30</f>
        <v>45688</v>
      </c>
      <c r="Z586" s="163">
        <f>IFERROR(IF(($R586-Y586)&gt;=0,0,IF(($S586-X586)&lt;0,0,IF(AND(($S586-Y586)&gt;0,(X586-$R586)&gt;0),$V586/365*(Y586-X586+1),IF(AND(($S586-Y586)&lt;=0,(X586-$R586)&gt;0),$V586/365*($S586-X586+1),$V586/365*(Y586-$R586+1))))),0)</f>
        <v>0</v>
      </c>
      <c r="AA586" s="159">
        <f>Y586+1</f>
        <v>45689</v>
      </c>
      <c r="AB586" s="159">
        <f>AA586+27</f>
        <v>45716</v>
      </c>
      <c r="AC586" s="163">
        <f>IFERROR(IF(($R586-AB586)&gt;=0,0,IF(($S586-AA586)&lt;0,0,IF(AND(($S586-AB586)&gt;0,(AA586-$R586)&gt;0),$V586/365*(AB586-AA586+1),IF(AND(($S586-AB586)&lt;=0,(AA586-$R586)&gt;0),$V586/365*($S586-AA586+1),$V586/365*(AB586-$R586+1))))),0)</f>
        <v>0</v>
      </c>
      <c r="AD586" s="159">
        <f>AB586+1</f>
        <v>45717</v>
      </c>
      <c r="AE586" s="159">
        <f>AD586+30</f>
        <v>45747</v>
      </c>
      <c r="AF586" s="163">
        <f>IFERROR(IF(($R586-AE586)&gt;=0,0,IF(($S586-AD586)&lt;0,0,IF(AND(($S586-AE586)&gt;0,(AD586-$R586)&gt;0),$V586/365*(AE586-AD586+1),IF(AND(($S586-AE586)&lt;=0,(AD586-$R586)&gt;0),$V586/365*($S586-AD586+1),$V586/365*(AE586-$R586+1))))),0)</f>
        <v>0</v>
      </c>
      <c r="AG586" s="159">
        <f>AE586+1</f>
        <v>45748</v>
      </c>
      <c r="AH586" s="159">
        <f>AG586+29</f>
        <v>45777</v>
      </c>
      <c r="AI586" s="163">
        <f>IFERROR(IF(($R586-AH586)&gt;=0,0,IF(($S586-AG586)&lt;0,0,IF(AND(($S586-AH586)&gt;0,(AG586-$R586)&gt;0),$V586/365*(AH586-AG586+1),IF(AND(($S586-AH586)&lt;=0,(AG586-$R586)&gt;0),$V586/365*($S586-AG586+1),$V586/365*(AH586-$R586+1))))),0)</f>
        <v>0</v>
      </c>
      <c r="AJ586" s="159">
        <f>AH586+1</f>
        <v>45778</v>
      </c>
      <c r="AK586" s="159">
        <f>AJ586+30</f>
        <v>45808</v>
      </c>
      <c r="AL586" s="163">
        <f>IFERROR(IF(($R586-AK586)&gt;=0,0,IF(($S586-AJ586)&lt;0,0,IF(AND(($S586-AK586)&gt;0,(AJ586-$R586)&gt;0),$V586/365*(AK586-AJ586+1),IF(AND(($S586-AK586)&lt;=0,(AJ586-$R586)&gt;0),$V586/365*($S586-AJ586+1),$V586/365*(AK586-$R586+1))))),0)</f>
        <v>0</v>
      </c>
      <c r="AM586" s="159">
        <f>AK586+1</f>
        <v>45809</v>
      </c>
      <c r="AN586" s="159">
        <f>AM586+29</f>
        <v>45838</v>
      </c>
      <c r="AO586" s="163">
        <f>IFERROR(IF(($R586-AN586)&gt;=0,0,IF(($S586-AM586)&lt;0,0,IF(AND(($S586-AN586)&gt;0,(AM586-$R586)&gt;0),$V586/365*(AN586-AM586+1),IF(AND(($S586-AN586)&lt;=0,(AM586-$R586)&gt;0),$V586/365*($S586-AM586+1),$V586/365*(AN586-$R586+1))))),0)</f>
        <v>0</v>
      </c>
      <c r="AP586" s="159">
        <f>AN586+1</f>
        <v>45839</v>
      </c>
      <c r="AQ586" s="159">
        <f>AP586+30</f>
        <v>45869</v>
      </c>
      <c r="AR586" s="163">
        <f>IFERROR(IF(($R586-AQ586)&gt;=0,0,IF(($S586-AP586)&lt;0,0,IF(AND(($S586-AQ586)&gt;0,(AP586-$R586)&gt;0),$V586/365*(AQ586-AP586+1),IF(AND(($S586-AQ586)&lt;=0,(AP586-$R586)&gt;0),$V586/365*($S586-AP586+1),$V586/365*(AQ586-$R586+1))))),0)</f>
        <v>0</v>
      </c>
      <c r="AS586" s="159">
        <f>AQ586+1</f>
        <v>45870</v>
      </c>
      <c r="AT586" s="159">
        <f>AS586+30</f>
        <v>45900</v>
      </c>
      <c r="AU586" s="163">
        <f>IFERROR(IF(($R586-AT586)&gt;=0,0,IF(($S586-AS586)&lt;0,0,IF(AND(($S586-AT586)&gt;0,(AS586-$R586)&gt;0),$V586/365*(AT586-AS586+1),IF(AND(($S586-AT586)&lt;=0,(AS586-$R586)&gt;0),$V586/365*($S586-AS586+1),$V586/365*(AT586-$R586+1))))),0)</f>
        <v>0</v>
      </c>
      <c r="AV586" s="159">
        <f>AT586+1</f>
        <v>45901</v>
      </c>
      <c r="AW586" s="159">
        <f>AV586+29</f>
        <v>45930</v>
      </c>
      <c r="AX586" s="163">
        <f>IFERROR(IF(($R586-AW586)&gt;=0,0,IF(($S586-AV586)&lt;0,0,IF(AND(($S586-AW586)&gt;0,(AV586-$R586)&gt;0),$V586/365*(AW586-AV586+1),IF(AND(($S586-AW586)&lt;=0,(AV586-$R586)&gt;0),$V586/365*($S586-AV586+1),$V586/365*(AW586-$R586+1))))),0)</f>
        <v>0</v>
      </c>
      <c r="AY586" s="159">
        <f>AW586+1</f>
        <v>45931</v>
      </c>
      <c r="AZ586" s="159">
        <f>AY586+30</f>
        <v>45961</v>
      </c>
      <c r="BA586" s="163">
        <f>IFERROR(IF(($R586-AZ586)&gt;=0,0,IF(($S586-AY586)&lt;0,0,IF(AND(($S586-AZ586)&gt;0,(AY586-$R586)&gt;0),$V586/365*(AZ586-AY586+1),IF(AND(($S586-AZ586)&lt;=0,(AY586-$R586)&gt;0),$V586/365*($S586-AY586+1),$V586/365*(AZ586-$R586+1))))),0)</f>
        <v>0</v>
      </c>
      <c r="BB586" s="159">
        <f>AZ586+1</f>
        <v>45962</v>
      </c>
      <c r="BC586" s="159">
        <f>BB586+29</f>
        <v>45991</v>
      </c>
      <c r="BD586" s="163">
        <f>IFERROR(IF(($R586-BC586)&gt;=0,0,IF(($S586-BB586)&lt;0,0,IF(AND(($S586-BC586)&gt;0,(BB586-$R586)&gt;0),$V586/365*(BC586-BB586+1),IF(AND(($S586-BC586)&lt;=0,(BB586-$R586)&gt;0),$V586/365*($S586-BB586+1),$V586/365*(BC586-$R586+1))))),0)</f>
        <v>0</v>
      </c>
      <c r="BE586" s="159">
        <f>BC586+1</f>
        <v>45992</v>
      </c>
      <c r="BF586" s="159">
        <f>BE586+30</f>
        <v>46022</v>
      </c>
      <c r="BG586" s="163">
        <f>IFERROR(IF(($R586-BF586)&gt;=0,0,IF(($S586-BE586)&lt;0,0,IF(AND(($S586-BF586)&gt;0,(BE586-$R586)&gt;0),$V586/365*(BF586-BE586+1),IF(AND(($S586-BF586)&lt;=0,(BE586-$R586)&gt;0),$V586/365*($S586-BE586+1),$V586/365*(BF586-$R586+1))))),0)</f>
        <v>0</v>
      </c>
      <c r="BH586" s="159">
        <v>46023</v>
      </c>
      <c r="BI586" s="159">
        <f>BH586+30</f>
        <v>46053</v>
      </c>
      <c r="BJ586" s="163">
        <f>IFERROR(IF(($R586-BI586)&gt;=0,0,IF(($S586-BH586)&lt;0,0,IF(AND(($S586-BI586)&gt;0,(BH586-$R586)&gt;0),$V586/365*(BI586-BH586+1),IF(AND(($S586-BI586)&lt;=0,(BH586-$R586)&gt;0),$V586/365*($S586-BH586+1),$V586/365*(BI586-$R586+1))))),0)</f>
        <v>0</v>
      </c>
      <c r="BK586" s="159">
        <f>BI586+1</f>
        <v>46054</v>
      </c>
      <c r="BL586" s="159">
        <f>BK586+27</f>
        <v>46081</v>
      </c>
      <c r="BM586" s="163">
        <f>IFERROR(IF(($R586-BL586)&gt;=0,0,IF(($S586-BK586)&lt;0,0,IF(AND(($S586-BL586)&gt;0,(BK586-$R586)&gt;0),$V586/365*(BL586-BK586+1),IF(AND(($S586-BL586)&lt;=0,(BK586-$R586)&gt;0),$V586/365*($S586-BK586+1),$V586/365*(BL586-$R586+1))))),0)</f>
        <v>0</v>
      </c>
      <c r="BN586" s="159">
        <f>BL586+1</f>
        <v>46082</v>
      </c>
      <c r="BO586" s="159">
        <f>BN586+30</f>
        <v>46112</v>
      </c>
      <c r="BP586" s="163">
        <f>IFERROR(IF(($R586-BO586)&gt;=0,0,IF(($S586-BN586)&lt;0,0,IF(AND(($S586-BO586)&gt;0,(BN586-$R586)&gt;0),$V586/365*(BO586-BN586+1),IF(AND(($S586-BO586)&lt;=0,(BN586-$R586)&gt;0),$V586/365*($S586-BN586+1),$V586/365*(BO586-$R586+1))))),0)</f>
        <v>0</v>
      </c>
      <c r="BQ586" s="159">
        <f>BO586+1</f>
        <v>46113</v>
      </c>
      <c r="BR586" s="159">
        <f>BQ586+29</f>
        <v>46142</v>
      </c>
      <c r="BS586" s="163">
        <f>IFERROR(IF(($R586-BR586)&gt;=0,0,IF(($S586-BQ586)&lt;0,0,IF(AND(($S586-BR586)&gt;0,(BQ586-$R586)&gt;0),$V586/365*(BR586-BQ586+1),IF(AND(($S586-BR586)&lt;=0,(BQ586-$R586)&gt;0),$V586/365*($S586-BQ586+1),$V586/365*(BR586-$R586+1))))),0)</f>
        <v>0</v>
      </c>
      <c r="BT586" s="159">
        <f>BR586+1</f>
        <v>46143</v>
      </c>
      <c r="BU586" s="159">
        <f>BT586+30</f>
        <v>46173</v>
      </c>
      <c r="BV586" s="163">
        <f>IFERROR(IF(($R586-BU586)&gt;=0,0,IF(($S586-BT586)&lt;0,0,IF(AND(($S586-BU586)&gt;0,(BT586-$R586)&gt;0),$V586/365*(BU586-BT586+1),IF(AND(($S586-BU586)&lt;=0,(BT586-$R586)&gt;0),$V586/365*($S586-BT586+1),$V586/365*(BU586-$R586+1))))),0)</f>
        <v>0</v>
      </c>
      <c r="BW586" s="159">
        <f>BU586+1</f>
        <v>46174</v>
      </c>
      <c r="BX586" s="159">
        <f>BW586+29</f>
        <v>46203</v>
      </c>
      <c r="BY586" s="163">
        <f>IFERROR(IF(($R586-BX586)&gt;=0,0,IF(($S586-BW586)&lt;0,0,IF(AND(($S586-BX586)&gt;0,(BW586-$R586)&gt;0),$V586/365*(BX586-BW586+1),IF(AND(($S586-BX586)&lt;=0,(BW586-$R586)&gt;0),$V586/365*($S586-BW586+1),$V586/365*(BX586-$R586+1))))),0)</f>
        <v>0</v>
      </c>
      <c r="BZ586" s="159">
        <f>BX586+1</f>
        <v>46204</v>
      </c>
      <c r="CA586" s="159">
        <f>BZ586+30</f>
        <v>46234</v>
      </c>
      <c r="CB586" s="163">
        <f>IFERROR(IF(($R586-CA586)&gt;=0,0,IF(($S586-BZ586)&lt;0,0,IF(AND(($S586-CA586)&gt;0,(BZ586-$R586)&gt;0),$V586/365*(CA586-BZ586+1),IF(AND(($S586-CA586)&lt;=0,(BZ586-$R586)&gt;0),$V586/365*($S586-BZ586+1),$V586/365*(CA586-$R586+1))))),0)</f>
        <v>0</v>
      </c>
      <c r="CC586" s="159">
        <f>CA586+1</f>
        <v>46235</v>
      </c>
      <c r="CD586" s="159">
        <f>CC586+30</f>
        <v>46265</v>
      </c>
      <c r="CE586" s="163">
        <f>IFERROR(IF(($R586-CD586)&gt;=0,0,IF(($S586-CC586)&lt;0,0,IF(AND(($S586-CD586)&gt;0,(CC586-$R586)&gt;0),$V586/365*(CD586-CC586+1),IF(AND(($S586-CD586)&lt;=0,(CC586-$R586)&gt;0),$V586/365*($S586-CC586+1),$V586/365*(CD586-$R586+1))))),0)</f>
        <v>0</v>
      </c>
      <c r="CF586" s="159">
        <f>CD586+1</f>
        <v>46266</v>
      </c>
      <c r="CG586" s="159">
        <f>CF586+29</f>
        <v>46295</v>
      </c>
      <c r="CH586" s="163">
        <f>IFERROR(IF(($R586-CG586)&gt;=0,0,IF(($S586-CF586)&lt;0,0,IF(AND(($S586-CG586)&gt;0,(CF586-$R586)&gt;0),$V586/365*(CG586-CF586+1),IF(AND(($S586-CG586)&lt;=0,(CF586-$R586)&gt;0),$V586/365*($S586-CF586+1),$V586/365*(CG586-$R586+1))))),0)</f>
        <v>0</v>
      </c>
      <c r="CI586" s="159">
        <f>CG586+1</f>
        <v>46296</v>
      </c>
      <c r="CJ586" s="159">
        <f>CI586+30</f>
        <v>46326</v>
      </c>
      <c r="CK586" s="163">
        <f>IFERROR(IF(($R586-CJ586)&gt;=0,0,IF(($S586-CI586)&lt;0,0,IF(AND(($S586-CJ586)&gt;0,(CI586-$R586)&gt;0),$V586/365*(CJ586-CI586+1),IF(AND(($S586-CJ586)&lt;=0,(CI586-$R586)&gt;0),$V586/365*($S586-CI586+1),$V586/365*(CJ586-$R586+1))))),0)</f>
        <v>0</v>
      </c>
      <c r="CL586" s="159">
        <f>CJ586+1</f>
        <v>46327</v>
      </c>
      <c r="CM586" s="159">
        <f>CL586+29</f>
        <v>46356</v>
      </c>
      <c r="CN586" s="163">
        <f>IFERROR(IF(($R586-CM586)&gt;=0,0,IF(($S586-CL586)&lt;0,0,IF(AND(($S586-CM586)&gt;0,(CL586-$R586)&gt;0),$V586/365*(CM586-CL586+1),IF(AND(($S586-CM586)&lt;=0,(CL586-$R586)&gt;0),$V586/365*($S586-CL586+1),$V586/365*(CM586-$R586+1))))),0)</f>
        <v>0</v>
      </c>
      <c r="CO586" s="159">
        <f>CM586+1</f>
        <v>46357</v>
      </c>
      <c r="CP586" s="159">
        <f>CO586+30</f>
        <v>46387</v>
      </c>
      <c r="CQ586" s="163">
        <f>IFERROR(IF(($R586-CP586)&gt;=0,0,IF(($S586-CO586)&lt;0,0,IF(AND(($S586-CP586)&gt;0,(CO586-$R586)&gt;0),$V586/365*(CP586-CO586+1),IF(AND(($S586-CP586)&lt;=0,(CO586-$R586)&gt;0),$V586/365*($S586-CO586+1),$V586/365*(CP586-$R586+1))))),0)</f>
        <v>0</v>
      </c>
    </row>
    <row r="587" s="85" customFormat="1" ht="24" customHeight="1" outlineLevel="4" spans="1:95">
      <c r="A587" s="128" t="s">
        <v>2815</v>
      </c>
      <c r="B587" s="129"/>
      <c r="C587" s="129"/>
      <c r="D587" s="129"/>
      <c r="E587" s="129"/>
      <c r="F587" s="129"/>
      <c r="G587" s="130"/>
      <c r="H587" s="131"/>
      <c r="I587" s="131"/>
      <c r="J587" s="131"/>
      <c r="K587" s="131"/>
      <c r="L587" s="154"/>
      <c r="M587" s="154"/>
      <c r="N587" s="154"/>
      <c r="O587" s="154"/>
      <c r="P587" s="131"/>
      <c r="Q587" s="131"/>
      <c r="R587" s="131"/>
      <c r="S587" s="131"/>
      <c r="T587" s="131"/>
      <c r="U587" s="131"/>
      <c r="V587" s="131"/>
      <c r="W587" s="131"/>
      <c r="X587" s="131"/>
      <c r="Y587" s="131"/>
      <c r="Z587" s="131"/>
      <c r="AA587" s="131"/>
      <c r="AB587" s="131"/>
      <c r="AC587" s="131"/>
      <c r="AD587" s="131"/>
      <c r="AE587" s="131"/>
      <c r="AF587" s="131"/>
      <c r="AG587" s="131"/>
      <c r="AH587" s="131"/>
      <c r="AI587" s="131"/>
      <c r="AJ587" s="131"/>
      <c r="AK587" s="131"/>
      <c r="AL587" s="131"/>
      <c r="AM587" s="131"/>
      <c r="AN587" s="131"/>
      <c r="AO587" s="131"/>
      <c r="AP587" s="131"/>
      <c r="AQ587" s="131"/>
      <c r="AR587" s="131"/>
      <c r="AS587" s="131"/>
      <c r="AT587" s="131"/>
      <c r="AU587" s="131"/>
      <c r="AV587" s="131"/>
      <c r="AW587" s="131"/>
      <c r="AX587" s="131"/>
      <c r="AY587" s="131"/>
      <c r="AZ587" s="131"/>
      <c r="BA587" s="131"/>
      <c r="BB587" s="131"/>
      <c r="BC587" s="131"/>
      <c r="BD587" s="131"/>
      <c r="BE587" s="131"/>
      <c r="BF587" s="131"/>
      <c r="BG587" s="131"/>
      <c r="BH587" s="131"/>
      <c r="BI587" s="131"/>
      <c r="BJ587" s="131"/>
      <c r="BK587" s="131"/>
      <c r="BL587" s="131"/>
      <c r="BM587" s="131"/>
      <c r="BN587" s="131"/>
      <c r="BO587" s="131"/>
      <c r="BP587" s="131"/>
      <c r="BQ587" s="131"/>
      <c r="BR587" s="131"/>
      <c r="BS587" s="131"/>
      <c r="BT587" s="131"/>
      <c r="BU587" s="131"/>
      <c r="BV587" s="131"/>
      <c r="BW587" s="131"/>
      <c r="BX587" s="131"/>
      <c r="BY587" s="131"/>
      <c r="BZ587" s="131"/>
      <c r="CA587" s="131"/>
      <c r="CB587" s="131"/>
      <c r="CC587" s="131"/>
      <c r="CD587" s="131"/>
      <c r="CE587" s="131"/>
      <c r="CF587" s="131"/>
      <c r="CG587" s="131"/>
      <c r="CH587" s="131"/>
      <c r="CI587" s="131"/>
      <c r="CJ587" s="131"/>
      <c r="CK587" s="131"/>
      <c r="CL587" s="131"/>
      <c r="CM587" s="131"/>
      <c r="CN587" s="131"/>
      <c r="CO587" s="131"/>
      <c r="CP587" s="131"/>
      <c r="CQ587" s="131"/>
    </row>
    <row r="588" ht="24" customHeight="1" outlineLevel="1" spans="1:95">
      <c r="A588" s="22"/>
      <c r="B588" s="114" t="s">
        <v>793</v>
      </c>
      <c r="C588" s="115" t="s">
        <v>2257</v>
      </c>
      <c r="D588" s="22" t="s">
        <v>2258</v>
      </c>
      <c r="E588" s="114"/>
      <c r="F588" s="114"/>
      <c r="G588" s="114"/>
      <c r="H588" s="116">
        <f>X588+AA588+AD588+AG588+AJ588+AM588+AP588+AS588+AV588+AY588+BB588+BE588</f>
        <v>0</v>
      </c>
      <c r="I588" s="116">
        <f>Y588+AB588+AE588+AH588+AK588+AN588+AQ588+AT588+AW588+AZ588+BC588+BF588</f>
        <v>0</v>
      </c>
      <c r="J588" s="116">
        <f>Z588+AC588+AF588+AI588+AL588+AO588+AR588+AU588+AX588+BA588+BD588+BG588</f>
        <v>0</v>
      </c>
      <c r="K588" s="116"/>
      <c r="L588" s="149"/>
      <c r="M588" s="149"/>
      <c r="N588" s="149"/>
      <c r="O588" s="149"/>
      <c r="P588" s="116"/>
      <c r="Q588" s="116"/>
      <c r="R588" s="116"/>
      <c r="S588" s="116"/>
      <c r="T588" s="116"/>
      <c r="U588" s="116"/>
      <c r="V588" s="116"/>
      <c r="W588" s="116"/>
      <c r="X588" s="116">
        <f>VLOOKUP($C588,'1 预算编制表单'!$C:$BJ,27,FALSE)</f>
        <v>0</v>
      </c>
      <c r="Y588" s="116">
        <f>X588-Z588</f>
        <v>0</v>
      </c>
      <c r="Z588" s="116">
        <f>SUM(Z589:Z593)</f>
        <v>0</v>
      </c>
      <c r="AA588" s="116">
        <f>VLOOKUP($C588,'1 预算编制表单'!$C:$BJ,30,FALSE)</f>
        <v>0</v>
      </c>
      <c r="AB588" s="116">
        <f>AA588-AC588</f>
        <v>0</v>
      </c>
      <c r="AC588" s="116">
        <f>SUM(AC589:AC593)</f>
        <v>0</v>
      </c>
      <c r="AD588" s="116">
        <f>VLOOKUP($C588,'1 预算编制表单'!$C:$BJ,33,FALSE)</f>
        <v>0</v>
      </c>
      <c r="AE588" s="116">
        <f>AD588-AF588</f>
        <v>0</v>
      </c>
      <c r="AF588" s="116">
        <f>SUM(AF589:AF593)</f>
        <v>0</v>
      </c>
      <c r="AG588" s="116">
        <f>VLOOKUP($C588,'1 预算编制表单'!$C:$BJ,36,FALSE)</f>
        <v>0</v>
      </c>
      <c r="AH588" s="116">
        <f>AG588-AI588</f>
        <v>0</v>
      </c>
      <c r="AI588" s="116">
        <f>SUM(AI589:AI593)</f>
        <v>0</v>
      </c>
      <c r="AJ588" s="116">
        <f>VLOOKUP($C588,'1 预算编制表单'!$C:$BJ,39,FALSE)</f>
        <v>0</v>
      </c>
      <c r="AK588" s="116">
        <f>AJ588-AL588</f>
        <v>0</v>
      </c>
      <c r="AL588" s="116">
        <f>SUM(AL589:AL593)</f>
        <v>0</v>
      </c>
      <c r="AM588" s="116">
        <f>VLOOKUP($C588,'1 预算编制表单'!$C:$BJ,42,FALSE)</f>
        <v>0</v>
      </c>
      <c r="AN588" s="116">
        <f>AM588-AO588</f>
        <v>0</v>
      </c>
      <c r="AO588" s="116">
        <f>SUM(AO589:AO593)</f>
        <v>0</v>
      </c>
      <c r="AP588" s="116">
        <f>VLOOKUP($C588,'1 预算编制表单'!$C:$BJ,45,FALSE)</f>
        <v>0</v>
      </c>
      <c r="AQ588" s="116">
        <f>AP588-AR588</f>
        <v>0</v>
      </c>
      <c r="AR588" s="116">
        <f>SUM(AR589:AR593)</f>
        <v>0</v>
      </c>
      <c r="AS588" s="116">
        <f>VLOOKUP($C588,'1 预算编制表单'!$C:$BJ,48,FALSE)</f>
        <v>0</v>
      </c>
      <c r="AT588" s="116">
        <f>AS588-AU588</f>
        <v>0</v>
      </c>
      <c r="AU588" s="116">
        <f>SUM(AU589:AU593)</f>
        <v>0</v>
      </c>
      <c r="AV588" s="116">
        <f>VLOOKUP($C588,'1 预算编制表单'!$C:$BJ,51,FALSE)</f>
        <v>0</v>
      </c>
      <c r="AW588" s="116">
        <f>AV588-AX588</f>
        <v>0</v>
      </c>
      <c r="AX588" s="116">
        <f>SUM(AX589:AX593)</f>
        <v>0</v>
      </c>
      <c r="AY588" s="116">
        <f>VLOOKUP($C588,'1 预算编制表单'!$C:$BJ,54,FALSE)</f>
        <v>0</v>
      </c>
      <c r="AZ588" s="116">
        <f>AY588-BA588</f>
        <v>0</v>
      </c>
      <c r="BA588" s="116">
        <f>SUM(BA589:BA593)</f>
        <v>0</v>
      </c>
      <c r="BB588" s="116">
        <f>VLOOKUP($C588,'1 预算编制表单'!$C:$BJ,57,FALSE)</f>
        <v>0</v>
      </c>
      <c r="BC588" s="116">
        <f>BB588-BD588</f>
        <v>0</v>
      </c>
      <c r="BD588" s="116">
        <f>SUM(BD589:BD593)</f>
        <v>0</v>
      </c>
      <c r="BE588" s="116">
        <f>VLOOKUP($C588,'1 预算编制表单'!$C:$BJ,60,FALSE)</f>
        <v>0</v>
      </c>
      <c r="BF588" s="116">
        <f>BE588-BG588</f>
        <v>0</v>
      </c>
      <c r="BG588" s="116">
        <f>SUM(BG589:BG593)</f>
        <v>0</v>
      </c>
      <c r="BH588" s="116">
        <f>VLOOKUP($C588,'1 预算编制表单'!$C:$BJ,27,FALSE)</f>
        <v>0</v>
      </c>
      <c r="BI588" s="116">
        <f>BH588-BJ588</f>
        <v>0</v>
      </c>
      <c r="BJ588" s="116">
        <f>SUM(BJ589:BJ593)</f>
        <v>0</v>
      </c>
      <c r="BK588" s="116">
        <f>VLOOKUP($C588,'1 预算编制表单'!$C:$BJ,30,FALSE)</f>
        <v>0</v>
      </c>
      <c r="BL588" s="116">
        <f>BK588-BM588</f>
        <v>0</v>
      </c>
      <c r="BM588" s="116">
        <f>SUM(BM589:BM593)</f>
        <v>0</v>
      </c>
      <c r="BN588" s="116">
        <f>VLOOKUP($C588,'1 预算编制表单'!$C:$BJ,33,FALSE)</f>
        <v>0</v>
      </c>
      <c r="BO588" s="116">
        <f>BN588-BP588</f>
        <v>0</v>
      </c>
      <c r="BP588" s="116">
        <f>SUM(BP589:BP593)</f>
        <v>0</v>
      </c>
      <c r="BQ588" s="116">
        <f>VLOOKUP($C588,'1 预算编制表单'!$C:$BJ,36,FALSE)</f>
        <v>0</v>
      </c>
      <c r="BR588" s="116">
        <f>BQ588-BS588</f>
        <v>0</v>
      </c>
      <c r="BS588" s="116">
        <f>SUM(BS589:BS593)</f>
        <v>0</v>
      </c>
      <c r="BT588" s="116">
        <f>VLOOKUP($C588,'1 预算编制表单'!$C:$BJ,39,FALSE)</f>
        <v>0</v>
      </c>
      <c r="BU588" s="116">
        <f>BT588-BV588</f>
        <v>0</v>
      </c>
      <c r="BV588" s="116">
        <f>SUM(BV589:BV593)</f>
        <v>0</v>
      </c>
      <c r="BW588" s="116">
        <f>VLOOKUP($C588,'1 预算编制表单'!$C:$BJ,42,FALSE)</f>
        <v>0</v>
      </c>
      <c r="BX588" s="116">
        <f>BW588-BY588</f>
        <v>0</v>
      </c>
      <c r="BY588" s="116">
        <f>SUM(BY589:BY593)</f>
        <v>0</v>
      </c>
      <c r="BZ588" s="116">
        <f>VLOOKUP($C588,'1 预算编制表单'!$C:$BJ,45,FALSE)</f>
        <v>0</v>
      </c>
      <c r="CA588" s="116">
        <f>BZ588-CB588</f>
        <v>0</v>
      </c>
      <c r="CB588" s="116">
        <f>SUM(CB589:CB593)</f>
        <v>0</v>
      </c>
      <c r="CC588" s="116">
        <f>VLOOKUP($C588,'1 预算编制表单'!$C:$BJ,48,FALSE)</f>
        <v>0</v>
      </c>
      <c r="CD588" s="116">
        <f>CC588-CE588</f>
        <v>0</v>
      </c>
      <c r="CE588" s="116">
        <f>SUM(CE589:CE593)</f>
        <v>0</v>
      </c>
      <c r="CF588" s="116">
        <f>VLOOKUP($C588,'1 预算编制表单'!$C:$BJ,51,FALSE)</f>
        <v>0</v>
      </c>
      <c r="CG588" s="116">
        <f>CF588-CH588</f>
        <v>0</v>
      </c>
      <c r="CH588" s="116">
        <f>SUM(CH589:CH593)</f>
        <v>0</v>
      </c>
      <c r="CI588" s="116">
        <f>VLOOKUP($C588,'1 预算编制表单'!$C:$BJ,54,FALSE)</f>
        <v>0</v>
      </c>
      <c r="CJ588" s="116">
        <f>CI588-CK588</f>
        <v>0</v>
      </c>
      <c r="CK588" s="116">
        <f>SUM(CK589:CK593)</f>
        <v>0</v>
      </c>
      <c r="CL588" s="116">
        <f>VLOOKUP($C588,'1 预算编制表单'!$C:$BJ,57,FALSE)</f>
        <v>0</v>
      </c>
      <c r="CM588" s="116">
        <f>CL588-CN588</f>
        <v>0</v>
      </c>
      <c r="CN588" s="116">
        <f>SUM(CN589:CN593)</f>
        <v>0</v>
      </c>
      <c r="CO588" s="116">
        <f>VLOOKUP($C588,'1 预算编制表单'!$C:$BJ,60,FALSE)</f>
        <v>0</v>
      </c>
      <c r="CP588" s="116">
        <f>CO588-CQ588</f>
        <v>0</v>
      </c>
      <c r="CQ588" s="116">
        <f>SUM(CQ589:CQ593)</f>
        <v>0</v>
      </c>
    </row>
    <row r="589" s="85" customFormat="1" ht="24" customHeight="1" outlineLevel="2" spans="1:95">
      <c r="A589" s="124"/>
      <c r="B589" s="125"/>
      <c r="C589" s="126"/>
      <c r="D589" s="124"/>
      <c r="E589" s="125"/>
      <c r="F589" s="125"/>
      <c r="G589" s="125"/>
      <c r="H589" s="127"/>
      <c r="I589" s="127"/>
      <c r="J589" s="127">
        <f>Z589+AC589+AF589+AI589+AL589+AO589+AR589+AU589+AX589+BA589+BD589+BG589</f>
        <v>0</v>
      </c>
      <c r="K589" s="127">
        <v>1</v>
      </c>
      <c r="L589" s="152"/>
      <c r="M589" s="153">
        <f>IFERROR(VLOOKUP($L589,'2-2 引出数据_合同数据仓库'!$B$2:$BP$10000,3,FALSE),0)</f>
        <v>0</v>
      </c>
      <c r="N589" s="127"/>
      <c r="O589" s="153">
        <f>IFERROR(VLOOKUP((LEFT(VLOOKUP($L589,'2-2 引出数据_合同数据仓库'!$B$2:$BP$10000,64,FALSE),15)&amp;(RIGHT(VLOOKUP($L589,'2-2 引出数据_合同数据仓库'!$B$2:$BP$10000,64,FALSE),4)+1)),'2-2 引出数据_合同数据仓库'!$B$2:$BP$10000,3,FALSE),0)</f>
        <v>0</v>
      </c>
      <c r="P589" s="127"/>
      <c r="Q589" s="127">
        <f>IFERROR(VLOOKUP($L589,'2-2 引出数据_合同数据仓库'!$B$2:$BP$10000,28,FALSE),0)</f>
        <v>0</v>
      </c>
      <c r="R589" s="127">
        <f>IFERROR(VLOOKUP($L589,'2-2 引出数据_合同数据仓库'!$B$2:$BP$10000,29,FALSE),0)</f>
        <v>0</v>
      </c>
      <c r="S589" s="127">
        <f>IFERROR(VLOOKUP($L589,'2-2 引出数据_合同数据仓库'!$B$2:$BP$10000,4,FALSE),0)</f>
        <v>0</v>
      </c>
      <c r="T589" s="127"/>
      <c r="U589" s="127">
        <f>IFERROR(VLOOKUP($L589,'2-2 引出数据_合同数据仓库'!$B$2:$BP$10000,15,FALSE),0)</f>
        <v>0</v>
      </c>
      <c r="V589" s="127">
        <f>U589/(S589-R589+1)*365</f>
        <v>0</v>
      </c>
      <c r="W589" s="127"/>
      <c r="X589" s="159">
        <v>45658</v>
      </c>
      <c r="Y589" s="159">
        <f>X589+30</f>
        <v>45688</v>
      </c>
      <c r="Z589" s="163">
        <f>IFERROR(IF(($R589-Y589)&gt;=0,0,IF(($S589-X589)&lt;0,0,IF(AND(($S589-Y589)&gt;0,(X589-$R589)&gt;0),$V589/365*(Y589-X589+1),IF(AND(($S589-Y589)&lt;=0,(X589-$R589)&gt;0),$V589/365*($S589-X589+1),$V589/365*(Y589-$R589+1))))),0)</f>
        <v>0</v>
      </c>
      <c r="AA589" s="159">
        <f>Y589+1</f>
        <v>45689</v>
      </c>
      <c r="AB589" s="159">
        <f>AA589+27</f>
        <v>45716</v>
      </c>
      <c r="AC589" s="163">
        <f>IFERROR(IF(($R589-AB589)&gt;=0,0,IF(($S589-AA589)&lt;0,0,IF(AND(($S589-AB589)&gt;0,(AA589-$R589)&gt;0),$V589/365*(AB589-AA589+1),IF(AND(($S589-AB589)&lt;=0,(AA589-$R589)&gt;0),$V589/365*($S589-AA589+1),$V589/365*(AB589-$R589+1))))),0)</f>
        <v>0</v>
      </c>
      <c r="AD589" s="159">
        <f>AB589+1</f>
        <v>45717</v>
      </c>
      <c r="AE589" s="159">
        <f>AD589+30</f>
        <v>45747</v>
      </c>
      <c r="AF589" s="163">
        <f>IFERROR(IF(($R589-AE589)&gt;=0,0,IF(($S589-AD589)&lt;0,0,IF(AND(($S589-AE589)&gt;0,(AD589-$R589)&gt;0),$V589/365*(AE589-AD589+1),IF(AND(($S589-AE589)&lt;=0,(AD589-$R589)&gt;0),$V589/365*($S589-AD589+1),$V589/365*(AE589-$R589+1))))),0)</f>
        <v>0</v>
      </c>
      <c r="AG589" s="159">
        <f>AE589+1</f>
        <v>45748</v>
      </c>
      <c r="AH589" s="159">
        <f>AG589+29</f>
        <v>45777</v>
      </c>
      <c r="AI589" s="163">
        <f>IFERROR(IF(($R589-AH589)&gt;=0,0,IF(($S589-AG589)&lt;0,0,IF(AND(($S589-AH589)&gt;0,(AG589-$R589)&gt;0),$V589/365*(AH589-AG589+1),IF(AND(($S589-AH589)&lt;=0,(AG589-$R589)&gt;0),$V589/365*($S589-AG589+1),$V589/365*(AH589-$R589+1))))),0)</f>
        <v>0</v>
      </c>
      <c r="AJ589" s="159">
        <f>AH589+1</f>
        <v>45778</v>
      </c>
      <c r="AK589" s="159">
        <f>AJ589+30</f>
        <v>45808</v>
      </c>
      <c r="AL589" s="163">
        <f>IFERROR(IF(($R589-AK589)&gt;=0,0,IF(($S589-AJ589)&lt;0,0,IF(AND(($S589-AK589)&gt;0,(AJ589-$R589)&gt;0),$V589/365*(AK589-AJ589+1),IF(AND(($S589-AK589)&lt;=0,(AJ589-$R589)&gt;0),$V589/365*($S589-AJ589+1),$V589/365*(AK589-$R589+1))))),0)</f>
        <v>0</v>
      </c>
      <c r="AM589" s="159">
        <f>AK589+1</f>
        <v>45809</v>
      </c>
      <c r="AN589" s="159">
        <f>AM589+29</f>
        <v>45838</v>
      </c>
      <c r="AO589" s="163">
        <f>IFERROR(IF(($R589-AN589)&gt;=0,0,IF(($S589-AM589)&lt;0,0,IF(AND(($S589-AN589)&gt;0,(AM589-$R589)&gt;0),$V589/365*(AN589-AM589+1),IF(AND(($S589-AN589)&lt;=0,(AM589-$R589)&gt;0),$V589/365*($S589-AM589+1),$V589/365*(AN589-$R589+1))))),0)</f>
        <v>0</v>
      </c>
      <c r="AP589" s="159">
        <f>AN589+1</f>
        <v>45839</v>
      </c>
      <c r="AQ589" s="159">
        <f>AP589+30</f>
        <v>45869</v>
      </c>
      <c r="AR589" s="163">
        <f>IFERROR(IF(($R589-AQ589)&gt;=0,0,IF(($S589-AP589)&lt;0,0,IF(AND(($S589-AQ589)&gt;0,(AP589-$R589)&gt;0),$V589/365*(AQ589-AP589+1),IF(AND(($S589-AQ589)&lt;=0,(AP589-$R589)&gt;0),$V589/365*($S589-AP589+1),$V589/365*(AQ589-$R589+1))))),0)</f>
        <v>0</v>
      </c>
      <c r="AS589" s="159">
        <f>AQ589+1</f>
        <v>45870</v>
      </c>
      <c r="AT589" s="159">
        <f>AS589+30</f>
        <v>45900</v>
      </c>
      <c r="AU589" s="163">
        <f>IFERROR(IF(($R589-AT589)&gt;=0,0,IF(($S589-AS589)&lt;0,0,IF(AND(($S589-AT589)&gt;0,(AS589-$R589)&gt;0),$V589/365*(AT589-AS589+1),IF(AND(($S589-AT589)&lt;=0,(AS589-$R589)&gt;0),$V589/365*($S589-AS589+1),$V589/365*(AT589-$R589+1))))),0)</f>
        <v>0</v>
      </c>
      <c r="AV589" s="159">
        <f>AT589+1</f>
        <v>45901</v>
      </c>
      <c r="AW589" s="159">
        <f>AV589+29</f>
        <v>45930</v>
      </c>
      <c r="AX589" s="163">
        <f>IFERROR(IF(($R589-AW589)&gt;=0,0,IF(($S589-AV589)&lt;0,0,IF(AND(($S589-AW589)&gt;0,(AV589-$R589)&gt;0),$V589/365*(AW589-AV589+1),IF(AND(($S589-AW589)&lt;=0,(AV589-$R589)&gt;0),$V589/365*($S589-AV589+1),$V589/365*(AW589-$R589+1))))),0)</f>
        <v>0</v>
      </c>
      <c r="AY589" s="159">
        <f>AW589+1</f>
        <v>45931</v>
      </c>
      <c r="AZ589" s="159">
        <f>AY589+30</f>
        <v>45961</v>
      </c>
      <c r="BA589" s="163">
        <f>IFERROR(IF(($R589-AZ589)&gt;=0,0,IF(($S589-AY589)&lt;0,0,IF(AND(($S589-AZ589)&gt;0,(AY589-$R589)&gt;0),$V589/365*(AZ589-AY589+1),IF(AND(($S589-AZ589)&lt;=0,(AY589-$R589)&gt;0),$V589/365*($S589-AY589+1),$V589/365*(AZ589-$R589+1))))),0)</f>
        <v>0</v>
      </c>
      <c r="BB589" s="159">
        <f>AZ589+1</f>
        <v>45962</v>
      </c>
      <c r="BC589" s="159">
        <f>BB589+29</f>
        <v>45991</v>
      </c>
      <c r="BD589" s="163">
        <f>IFERROR(IF(($R589-BC589)&gt;=0,0,IF(($S589-BB589)&lt;0,0,IF(AND(($S589-BC589)&gt;0,(BB589-$R589)&gt;0),$V589/365*(BC589-BB589+1),IF(AND(($S589-BC589)&lt;=0,(BB589-$R589)&gt;0),$V589/365*($S589-BB589+1),$V589/365*(BC589-$R589+1))))),0)</f>
        <v>0</v>
      </c>
      <c r="BE589" s="159">
        <f>BC589+1</f>
        <v>45992</v>
      </c>
      <c r="BF589" s="159">
        <f>BE589+30</f>
        <v>46022</v>
      </c>
      <c r="BG589" s="163">
        <f>IFERROR(IF(($R589-BF589)&gt;=0,0,IF(($S589-BE589)&lt;0,0,IF(AND(($S589-BF589)&gt;0,(BE589-$R589)&gt;0),$V589/365*(BF589-BE589+1),IF(AND(($S589-BF589)&lt;=0,(BE589-$R589)&gt;0),$V589/365*($S589-BE589+1),$V589/365*(BF589-$R589+1))))),0)</f>
        <v>0</v>
      </c>
      <c r="BH589" s="159">
        <v>46023</v>
      </c>
      <c r="BI589" s="159">
        <f>BH589+30</f>
        <v>46053</v>
      </c>
      <c r="BJ589" s="163">
        <f>IFERROR(IF(($R589-BI589)&gt;=0,0,IF(($S589-BH589)&lt;0,0,IF(AND(($S589-BI589)&gt;0,(BH589-$R589)&gt;0),$V589/365*(BI589-BH589+1),IF(AND(($S589-BI589)&lt;=0,(BH589-$R589)&gt;0),$V589/365*($S589-BH589+1),$V589/365*(BI589-$R589+1))))),0)</f>
        <v>0</v>
      </c>
      <c r="BK589" s="159">
        <f>BI589+1</f>
        <v>46054</v>
      </c>
      <c r="BL589" s="159">
        <f>BK589+27</f>
        <v>46081</v>
      </c>
      <c r="BM589" s="163">
        <f>IFERROR(IF(($R589-BL589)&gt;=0,0,IF(($S589-BK589)&lt;0,0,IF(AND(($S589-BL589)&gt;0,(BK589-$R589)&gt;0),$V589/365*(BL589-BK589+1),IF(AND(($S589-BL589)&lt;=0,(BK589-$R589)&gt;0),$V589/365*($S589-BK589+1),$V589/365*(BL589-$R589+1))))),0)</f>
        <v>0</v>
      </c>
      <c r="BN589" s="159">
        <f>BL589+1</f>
        <v>46082</v>
      </c>
      <c r="BO589" s="159">
        <f>BN589+30</f>
        <v>46112</v>
      </c>
      <c r="BP589" s="163">
        <f>IFERROR(IF(($R589-BO589)&gt;=0,0,IF(($S589-BN589)&lt;0,0,IF(AND(($S589-BO589)&gt;0,(BN589-$R589)&gt;0),$V589/365*(BO589-BN589+1),IF(AND(($S589-BO589)&lt;=0,(BN589-$R589)&gt;0),$V589/365*($S589-BN589+1),$V589/365*(BO589-$R589+1))))),0)</f>
        <v>0</v>
      </c>
      <c r="BQ589" s="159">
        <f>BO589+1</f>
        <v>46113</v>
      </c>
      <c r="BR589" s="159">
        <f>BQ589+29</f>
        <v>46142</v>
      </c>
      <c r="BS589" s="163">
        <f>IFERROR(IF(($R589-BR589)&gt;=0,0,IF(($S589-BQ589)&lt;0,0,IF(AND(($S589-BR589)&gt;0,(BQ589-$R589)&gt;0),$V589/365*(BR589-BQ589+1),IF(AND(($S589-BR589)&lt;=0,(BQ589-$R589)&gt;0),$V589/365*($S589-BQ589+1),$V589/365*(BR589-$R589+1))))),0)</f>
        <v>0</v>
      </c>
      <c r="BT589" s="159">
        <f>BR589+1</f>
        <v>46143</v>
      </c>
      <c r="BU589" s="159">
        <f>BT589+30</f>
        <v>46173</v>
      </c>
      <c r="BV589" s="163">
        <f>IFERROR(IF(($R589-BU589)&gt;=0,0,IF(($S589-BT589)&lt;0,0,IF(AND(($S589-BU589)&gt;0,(BT589-$R589)&gt;0),$V589/365*(BU589-BT589+1),IF(AND(($S589-BU589)&lt;=0,(BT589-$R589)&gt;0),$V589/365*($S589-BT589+1),$V589/365*(BU589-$R589+1))))),0)</f>
        <v>0</v>
      </c>
      <c r="BW589" s="159">
        <f>BU589+1</f>
        <v>46174</v>
      </c>
      <c r="BX589" s="159">
        <f>BW589+29</f>
        <v>46203</v>
      </c>
      <c r="BY589" s="163">
        <f>IFERROR(IF(($R589-BX589)&gt;=0,0,IF(($S589-BW589)&lt;0,0,IF(AND(($S589-BX589)&gt;0,(BW589-$R589)&gt;0),$V589/365*(BX589-BW589+1),IF(AND(($S589-BX589)&lt;=0,(BW589-$R589)&gt;0),$V589/365*($S589-BW589+1),$V589/365*(BX589-$R589+1))))),0)</f>
        <v>0</v>
      </c>
      <c r="BZ589" s="159">
        <f>BX589+1</f>
        <v>46204</v>
      </c>
      <c r="CA589" s="159">
        <f>BZ589+30</f>
        <v>46234</v>
      </c>
      <c r="CB589" s="163">
        <f>IFERROR(IF(($R589-CA589)&gt;=0,0,IF(($S589-BZ589)&lt;0,0,IF(AND(($S589-CA589)&gt;0,(BZ589-$R589)&gt;0),$V589/365*(CA589-BZ589+1),IF(AND(($S589-CA589)&lt;=0,(BZ589-$R589)&gt;0),$V589/365*($S589-BZ589+1),$V589/365*(CA589-$R589+1))))),0)</f>
        <v>0</v>
      </c>
      <c r="CC589" s="159">
        <f>CA589+1</f>
        <v>46235</v>
      </c>
      <c r="CD589" s="159">
        <f>CC589+30</f>
        <v>46265</v>
      </c>
      <c r="CE589" s="163">
        <f>IFERROR(IF(($R589-CD589)&gt;=0,0,IF(($S589-CC589)&lt;0,0,IF(AND(($S589-CD589)&gt;0,(CC589-$R589)&gt;0),$V589/365*(CD589-CC589+1),IF(AND(($S589-CD589)&lt;=0,(CC589-$R589)&gt;0),$V589/365*($S589-CC589+1),$V589/365*(CD589-$R589+1))))),0)</f>
        <v>0</v>
      </c>
      <c r="CF589" s="159">
        <f>CD589+1</f>
        <v>46266</v>
      </c>
      <c r="CG589" s="159">
        <f>CF589+29</f>
        <v>46295</v>
      </c>
      <c r="CH589" s="163">
        <f>IFERROR(IF(($R589-CG589)&gt;=0,0,IF(($S589-CF589)&lt;0,0,IF(AND(($S589-CG589)&gt;0,(CF589-$R589)&gt;0),$V589/365*(CG589-CF589+1),IF(AND(($S589-CG589)&lt;=0,(CF589-$R589)&gt;0),$V589/365*($S589-CF589+1),$V589/365*(CG589-$R589+1))))),0)</f>
        <v>0</v>
      </c>
      <c r="CI589" s="159">
        <f>CG589+1</f>
        <v>46296</v>
      </c>
      <c r="CJ589" s="159">
        <f>CI589+30</f>
        <v>46326</v>
      </c>
      <c r="CK589" s="163">
        <f>IFERROR(IF(($R589-CJ589)&gt;=0,0,IF(($S589-CI589)&lt;0,0,IF(AND(($S589-CJ589)&gt;0,(CI589-$R589)&gt;0),$V589/365*(CJ589-CI589+1),IF(AND(($S589-CJ589)&lt;=0,(CI589-$R589)&gt;0),$V589/365*($S589-CI589+1),$V589/365*(CJ589-$R589+1))))),0)</f>
        <v>0</v>
      </c>
      <c r="CL589" s="159">
        <f>CJ589+1</f>
        <v>46327</v>
      </c>
      <c r="CM589" s="159">
        <f>CL589+29</f>
        <v>46356</v>
      </c>
      <c r="CN589" s="163">
        <f>IFERROR(IF(($R589-CM589)&gt;=0,0,IF(($S589-CL589)&lt;0,0,IF(AND(($S589-CM589)&gt;0,(CL589-$R589)&gt;0),$V589/365*(CM589-CL589+1),IF(AND(($S589-CM589)&lt;=0,(CL589-$R589)&gt;0),$V589/365*($S589-CL589+1),$V589/365*(CM589-$R589+1))))),0)</f>
        <v>0</v>
      </c>
      <c r="CO589" s="159">
        <f>CM589+1</f>
        <v>46357</v>
      </c>
      <c r="CP589" s="159">
        <f>CO589+30</f>
        <v>46387</v>
      </c>
      <c r="CQ589" s="163">
        <f>IFERROR(IF(($R589-CP589)&gt;=0,0,IF(($S589-CO589)&lt;0,0,IF(AND(($S589-CP589)&gt;0,(CO589-$R589)&gt;0),$V589/365*(CP589-CO589+1),IF(AND(($S589-CP589)&lt;=0,(CO589-$R589)&gt;0),$V589/365*($S589-CO589+1),$V589/365*(CP589-$R589+1))))),0)</f>
        <v>0</v>
      </c>
    </row>
    <row r="590" s="85" customFormat="1" ht="24" customHeight="1" outlineLevel="2" spans="1:95">
      <c r="A590" s="124"/>
      <c r="B590" s="125"/>
      <c r="C590" s="126"/>
      <c r="D590" s="124"/>
      <c r="E590" s="125"/>
      <c r="F590" s="125"/>
      <c r="G590" s="125"/>
      <c r="H590" s="127"/>
      <c r="I590" s="127"/>
      <c r="J590" s="127">
        <f>Z590+AC590+AF590+AI590+AL590+AO590+AR590+AU590+AX590+BA590+BD590+BG590</f>
        <v>0</v>
      </c>
      <c r="K590" s="127">
        <f>K589+1</f>
        <v>2</v>
      </c>
      <c r="L590" s="152"/>
      <c r="M590" s="153">
        <f>IFERROR(VLOOKUP($L590,'2-2 引出数据_合同数据仓库'!$B$2:$BP$10000,3,FALSE),0)</f>
        <v>0</v>
      </c>
      <c r="N590" s="127"/>
      <c r="O590" s="153">
        <f>IFERROR(VLOOKUP((LEFT(VLOOKUP($L590,'2-2 引出数据_合同数据仓库'!$B$2:$BP$10000,64,FALSE),15)&amp;(RIGHT(VLOOKUP($L590,'2-2 引出数据_合同数据仓库'!$B$2:$BP$10000,64,FALSE),4)+1)),'2-2 引出数据_合同数据仓库'!$B$2:$BP$10000,3,FALSE),0)</f>
        <v>0</v>
      </c>
      <c r="P590" s="127"/>
      <c r="Q590" s="127">
        <f>IFERROR(VLOOKUP($L590,'2-2 引出数据_合同数据仓库'!$B$2:$BP$10000,28,FALSE),0)</f>
        <v>0</v>
      </c>
      <c r="R590" s="127">
        <f>IFERROR(VLOOKUP($L590,'2-2 引出数据_合同数据仓库'!$B$2:$BP$10000,29,FALSE),0)</f>
        <v>0</v>
      </c>
      <c r="S590" s="127">
        <f>IFERROR(VLOOKUP($L590,'2-2 引出数据_合同数据仓库'!$B$2:$BP$10000,4,FALSE),0)</f>
        <v>0</v>
      </c>
      <c r="T590" s="127"/>
      <c r="U590" s="127">
        <f>IFERROR(VLOOKUP($L590,'2-2 引出数据_合同数据仓库'!$B$2:$BP$10000,15,FALSE),0)</f>
        <v>0</v>
      </c>
      <c r="V590" s="127">
        <f>U590/(S590-R590+1)*365</f>
        <v>0</v>
      </c>
      <c r="W590" s="127"/>
      <c r="X590" s="159">
        <v>45658</v>
      </c>
      <c r="Y590" s="159">
        <f>X590+30</f>
        <v>45688</v>
      </c>
      <c r="Z590" s="163">
        <f>IFERROR(IF(($R590-Y590)&gt;=0,0,IF(($S590-X590)&lt;0,0,IF(AND(($S590-Y590)&gt;0,(X590-$R590)&gt;0),$V590/365*(Y590-X590+1),IF(AND(($S590-Y590)&lt;=0,(X590-$R590)&gt;0),$V590/365*($S590-X590+1),$V590/365*(Y590-$R590+1))))),0)</f>
        <v>0</v>
      </c>
      <c r="AA590" s="159">
        <f>Y590+1</f>
        <v>45689</v>
      </c>
      <c r="AB590" s="159">
        <f>AA590+27</f>
        <v>45716</v>
      </c>
      <c r="AC590" s="163">
        <f>IFERROR(IF(($R590-AB590)&gt;=0,0,IF(($S590-AA590)&lt;0,0,IF(AND(($S590-AB590)&gt;0,(AA590-$R590)&gt;0),$V590/365*(AB590-AA590+1),IF(AND(($S590-AB590)&lt;=0,(AA590-$R590)&gt;0),$V590/365*($S590-AA590+1),$V590/365*(AB590-$R590+1))))),0)</f>
        <v>0</v>
      </c>
      <c r="AD590" s="159">
        <f>AB590+1</f>
        <v>45717</v>
      </c>
      <c r="AE590" s="159">
        <f>AD590+30</f>
        <v>45747</v>
      </c>
      <c r="AF590" s="163">
        <f>IFERROR(IF(($R590-AE590)&gt;=0,0,IF(($S590-AD590)&lt;0,0,IF(AND(($S590-AE590)&gt;0,(AD590-$R590)&gt;0),$V590/365*(AE590-AD590+1),IF(AND(($S590-AE590)&lt;=0,(AD590-$R590)&gt;0),$V590/365*($S590-AD590+1),$V590/365*(AE590-$R590+1))))),0)</f>
        <v>0</v>
      </c>
      <c r="AG590" s="159">
        <f>AE590+1</f>
        <v>45748</v>
      </c>
      <c r="AH590" s="159">
        <f>AG590+29</f>
        <v>45777</v>
      </c>
      <c r="AI590" s="163">
        <f>IFERROR(IF(($R590-AH590)&gt;=0,0,IF(($S590-AG590)&lt;0,0,IF(AND(($S590-AH590)&gt;0,(AG590-$R590)&gt;0),$V590/365*(AH590-AG590+1),IF(AND(($S590-AH590)&lt;=0,(AG590-$R590)&gt;0),$V590/365*($S590-AG590+1),$V590/365*(AH590-$R590+1))))),0)</f>
        <v>0</v>
      </c>
      <c r="AJ590" s="159">
        <f>AH590+1</f>
        <v>45778</v>
      </c>
      <c r="AK590" s="159">
        <f>AJ590+30</f>
        <v>45808</v>
      </c>
      <c r="AL590" s="163">
        <f>IFERROR(IF(($R590-AK590)&gt;=0,0,IF(($S590-AJ590)&lt;0,0,IF(AND(($S590-AK590)&gt;0,(AJ590-$R590)&gt;0),$V590/365*(AK590-AJ590+1),IF(AND(($S590-AK590)&lt;=0,(AJ590-$R590)&gt;0),$V590/365*($S590-AJ590+1),$V590/365*(AK590-$R590+1))))),0)</f>
        <v>0</v>
      </c>
      <c r="AM590" s="159">
        <f>AK590+1</f>
        <v>45809</v>
      </c>
      <c r="AN590" s="159">
        <f>AM590+29</f>
        <v>45838</v>
      </c>
      <c r="AO590" s="163">
        <f>IFERROR(IF(($R590-AN590)&gt;=0,0,IF(($S590-AM590)&lt;0,0,IF(AND(($S590-AN590)&gt;0,(AM590-$R590)&gt;0),$V590/365*(AN590-AM590+1),IF(AND(($S590-AN590)&lt;=0,(AM590-$R590)&gt;0),$V590/365*($S590-AM590+1),$V590/365*(AN590-$R590+1))))),0)</f>
        <v>0</v>
      </c>
      <c r="AP590" s="159">
        <f>AN590+1</f>
        <v>45839</v>
      </c>
      <c r="AQ590" s="159">
        <f>AP590+30</f>
        <v>45869</v>
      </c>
      <c r="AR590" s="163">
        <f>IFERROR(IF(($R590-AQ590)&gt;=0,0,IF(($S590-AP590)&lt;0,0,IF(AND(($S590-AQ590)&gt;0,(AP590-$R590)&gt;0),$V590/365*(AQ590-AP590+1),IF(AND(($S590-AQ590)&lt;=0,(AP590-$R590)&gt;0),$V590/365*($S590-AP590+1),$V590/365*(AQ590-$R590+1))))),0)</f>
        <v>0</v>
      </c>
      <c r="AS590" s="159">
        <f>AQ590+1</f>
        <v>45870</v>
      </c>
      <c r="AT590" s="159">
        <f>AS590+30</f>
        <v>45900</v>
      </c>
      <c r="AU590" s="163">
        <f>IFERROR(IF(($R590-AT590)&gt;=0,0,IF(($S590-AS590)&lt;0,0,IF(AND(($S590-AT590)&gt;0,(AS590-$R590)&gt;0),$V590/365*(AT590-AS590+1),IF(AND(($S590-AT590)&lt;=0,(AS590-$R590)&gt;0),$V590/365*($S590-AS590+1),$V590/365*(AT590-$R590+1))))),0)</f>
        <v>0</v>
      </c>
      <c r="AV590" s="159">
        <f>AT590+1</f>
        <v>45901</v>
      </c>
      <c r="AW590" s="159">
        <f>AV590+29</f>
        <v>45930</v>
      </c>
      <c r="AX590" s="163">
        <f>IFERROR(IF(($R590-AW590)&gt;=0,0,IF(($S590-AV590)&lt;0,0,IF(AND(($S590-AW590)&gt;0,(AV590-$R590)&gt;0),$V590/365*(AW590-AV590+1),IF(AND(($S590-AW590)&lt;=0,(AV590-$R590)&gt;0),$V590/365*($S590-AV590+1),$V590/365*(AW590-$R590+1))))),0)</f>
        <v>0</v>
      </c>
      <c r="AY590" s="159">
        <f>AW590+1</f>
        <v>45931</v>
      </c>
      <c r="AZ590" s="159">
        <f>AY590+30</f>
        <v>45961</v>
      </c>
      <c r="BA590" s="163">
        <f>IFERROR(IF(($R590-AZ590)&gt;=0,0,IF(($S590-AY590)&lt;0,0,IF(AND(($S590-AZ590)&gt;0,(AY590-$R590)&gt;0),$V590/365*(AZ590-AY590+1),IF(AND(($S590-AZ590)&lt;=0,(AY590-$R590)&gt;0),$V590/365*($S590-AY590+1),$V590/365*(AZ590-$R590+1))))),0)</f>
        <v>0</v>
      </c>
      <c r="BB590" s="159">
        <f>AZ590+1</f>
        <v>45962</v>
      </c>
      <c r="BC590" s="159">
        <f>BB590+29</f>
        <v>45991</v>
      </c>
      <c r="BD590" s="163">
        <f>IFERROR(IF(($R590-BC590)&gt;=0,0,IF(($S590-BB590)&lt;0,0,IF(AND(($S590-BC590)&gt;0,(BB590-$R590)&gt;0),$V590/365*(BC590-BB590+1),IF(AND(($S590-BC590)&lt;=0,(BB590-$R590)&gt;0),$V590/365*($S590-BB590+1),$V590/365*(BC590-$R590+1))))),0)</f>
        <v>0</v>
      </c>
      <c r="BE590" s="159">
        <f>BC590+1</f>
        <v>45992</v>
      </c>
      <c r="BF590" s="159">
        <f>BE590+30</f>
        <v>46022</v>
      </c>
      <c r="BG590" s="163">
        <f>IFERROR(IF(($R590-BF590)&gt;=0,0,IF(($S590-BE590)&lt;0,0,IF(AND(($S590-BF590)&gt;0,(BE590-$R590)&gt;0),$V590/365*(BF590-BE590+1),IF(AND(($S590-BF590)&lt;=0,(BE590-$R590)&gt;0),$V590/365*($S590-BE590+1),$V590/365*(BF590-$R590+1))))),0)</f>
        <v>0</v>
      </c>
      <c r="BH590" s="159">
        <v>46023</v>
      </c>
      <c r="BI590" s="159">
        <f>BH590+30</f>
        <v>46053</v>
      </c>
      <c r="BJ590" s="163">
        <f>IFERROR(IF(($R590-BI590)&gt;=0,0,IF(($S590-BH590)&lt;0,0,IF(AND(($S590-BI590)&gt;0,(BH590-$R590)&gt;0),$V590/365*(BI590-BH590+1),IF(AND(($S590-BI590)&lt;=0,(BH590-$R590)&gt;0),$V590/365*($S590-BH590+1),$V590/365*(BI590-$R590+1))))),0)</f>
        <v>0</v>
      </c>
      <c r="BK590" s="159">
        <f>BI590+1</f>
        <v>46054</v>
      </c>
      <c r="BL590" s="159">
        <f>BK590+27</f>
        <v>46081</v>
      </c>
      <c r="BM590" s="163">
        <f>IFERROR(IF(($R590-BL590)&gt;=0,0,IF(($S590-BK590)&lt;0,0,IF(AND(($S590-BL590)&gt;0,(BK590-$R590)&gt;0),$V590/365*(BL590-BK590+1),IF(AND(($S590-BL590)&lt;=0,(BK590-$R590)&gt;0),$V590/365*($S590-BK590+1),$V590/365*(BL590-$R590+1))))),0)</f>
        <v>0</v>
      </c>
      <c r="BN590" s="159">
        <f>BL590+1</f>
        <v>46082</v>
      </c>
      <c r="BO590" s="159">
        <f>BN590+30</f>
        <v>46112</v>
      </c>
      <c r="BP590" s="163">
        <f>IFERROR(IF(($R590-BO590)&gt;=0,0,IF(($S590-BN590)&lt;0,0,IF(AND(($S590-BO590)&gt;0,(BN590-$R590)&gt;0),$V590/365*(BO590-BN590+1),IF(AND(($S590-BO590)&lt;=0,(BN590-$R590)&gt;0),$V590/365*($S590-BN590+1),$V590/365*(BO590-$R590+1))))),0)</f>
        <v>0</v>
      </c>
      <c r="BQ590" s="159">
        <f>BO590+1</f>
        <v>46113</v>
      </c>
      <c r="BR590" s="159">
        <f>BQ590+29</f>
        <v>46142</v>
      </c>
      <c r="BS590" s="163">
        <f>IFERROR(IF(($R590-BR590)&gt;=0,0,IF(($S590-BQ590)&lt;0,0,IF(AND(($S590-BR590)&gt;0,(BQ590-$R590)&gt;0),$V590/365*(BR590-BQ590+1),IF(AND(($S590-BR590)&lt;=0,(BQ590-$R590)&gt;0),$V590/365*($S590-BQ590+1),$V590/365*(BR590-$R590+1))))),0)</f>
        <v>0</v>
      </c>
      <c r="BT590" s="159">
        <f>BR590+1</f>
        <v>46143</v>
      </c>
      <c r="BU590" s="159">
        <f>BT590+30</f>
        <v>46173</v>
      </c>
      <c r="BV590" s="163">
        <f>IFERROR(IF(($R590-BU590)&gt;=0,0,IF(($S590-BT590)&lt;0,0,IF(AND(($S590-BU590)&gt;0,(BT590-$R590)&gt;0),$V590/365*(BU590-BT590+1),IF(AND(($S590-BU590)&lt;=0,(BT590-$R590)&gt;0),$V590/365*($S590-BT590+1),$V590/365*(BU590-$R590+1))))),0)</f>
        <v>0</v>
      </c>
      <c r="BW590" s="159">
        <f>BU590+1</f>
        <v>46174</v>
      </c>
      <c r="BX590" s="159">
        <f>BW590+29</f>
        <v>46203</v>
      </c>
      <c r="BY590" s="163">
        <f>IFERROR(IF(($R590-BX590)&gt;=0,0,IF(($S590-BW590)&lt;0,0,IF(AND(($S590-BX590)&gt;0,(BW590-$R590)&gt;0),$V590/365*(BX590-BW590+1),IF(AND(($S590-BX590)&lt;=0,(BW590-$R590)&gt;0),$V590/365*($S590-BW590+1),$V590/365*(BX590-$R590+1))))),0)</f>
        <v>0</v>
      </c>
      <c r="BZ590" s="159">
        <f>BX590+1</f>
        <v>46204</v>
      </c>
      <c r="CA590" s="159">
        <f>BZ590+30</f>
        <v>46234</v>
      </c>
      <c r="CB590" s="163">
        <f>IFERROR(IF(($R590-CA590)&gt;=0,0,IF(($S590-BZ590)&lt;0,0,IF(AND(($S590-CA590)&gt;0,(BZ590-$R590)&gt;0),$V590/365*(CA590-BZ590+1),IF(AND(($S590-CA590)&lt;=0,(BZ590-$R590)&gt;0),$V590/365*($S590-BZ590+1),$V590/365*(CA590-$R590+1))))),0)</f>
        <v>0</v>
      </c>
      <c r="CC590" s="159">
        <f>CA590+1</f>
        <v>46235</v>
      </c>
      <c r="CD590" s="159">
        <f>CC590+30</f>
        <v>46265</v>
      </c>
      <c r="CE590" s="163">
        <f>IFERROR(IF(($R590-CD590)&gt;=0,0,IF(($S590-CC590)&lt;0,0,IF(AND(($S590-CD590)&gt;0,(CC590-$R590)&gt;0),$V590/365*(CD590-CC590+1),IF(AND(($S590-CD590)&lt;=0,(CC590-$R590)&gt;0),$V590/365*($S590-CC590+1),$V590/365*(CD590-$R590+1))))),0)</f>
        <v>0</v>
      </c>
      <c r="CF590" s="159">
        <f>CD590+1</f>
        <v>46266</v>
      </c>
      <c r="CG590" s="159">
        <f>CF590+29</f>
        <v>46295</v>
      </c>
      <c r="CH590" s="163">
        <f>IFERROR(IF(($R590-CG590)&gt;=0,0,IF(($S590-CF590)&lt;0,0,IF(AND(($S590-CG590)&gt;0,(CF590-$R590)&gt;0),$V590/365*(CG590-CF590+1),IF(AND(($S590-CG590)&lt;=0,(CF590-$R590)&gt;0),$V590/365*($S590-CF590+1),$V590/365*(CG590-$R590+1))))),0)</f>
        <v>0</v>
      </c>
      <c r="CI590" s="159">
        <f>CG590+1</f>
        <v>46296</v>
      </c>
      <c r="CJ590" s="159">
        <f>CI590+30</f>
        <v>46326</v>
      </c>
      <c r="CK590" s="163">
        <f>IFERROR(IF(($R590-CJ590)&gt;=0,0,IF(($S590-CI590)&lt;0,0,IF(AND(($S590-CJ590)&gt;0,(CI590-$R590)&gt;0),$V590/365*(CJ590-CI590+1),IF(AND(($S590-CJ590)&lt;=0,(CI590-$R590)&gt;0),$V590/365*($S590-CI590+1),$V590/365*(CJ590-$R590+1))))),0)</f>
        <v>0</v>
      </c>
      <c r="CL590" s="159">
        <f>CJ590+1</f>
        <v>46327</v>
      </c>
      <c r="CM590" s="159">
        <f>CL590+29</f>
        <v>46356</v>
      </c>
      <c r="CN590" s="163">
        <f>IFERROR(IF(($R590-CM590)&gt;=0,0,IF(($S590-CL590)&lt;0,0,IF(AND(($S590-CM590)&gt;0,(CL590-$R590)&gt;0),$V590/365*(CM590-CL590+1),IF(AND(($S590-CM590)&lt;=0,(CL590-$R590)&gt;0),$V590/365*($S590-CL590+1),$V590/365*(CM590-$R590+1))))),0)</f>
        <v>0</v>
      </c>
      <c r="CO590" s="159">
        <f>CM590+1</f>
        <v>46357</v>
      </c>
      <c r="CP590" s="159">
        <f>CO590+30</f>
        <v>46387</v>
      </c>
      <c r="CQ590" s="163">
        <f>IFERROR(IF(($R590-CP590)&gt;=0,0,IF(($S590-CO590)&lt;0,0,IF(AND(($S590-CP590)&gt;0,(CO590-$R590)&gt;0),$V590/365*(CP590-CO590+1),IF(AND(($S590-CP590)&lt;=0,(CO590-$R590)&gt;0),$V590/365*($S590-CO590+1),$V590/365*(CP590-$R590+1))))),0)</f>
        <v>0</v>
      </c>
    </row>
    <row r="591" s="85" customFormat="1" ht="24" customHeight="1" outlineLevel="2" spans="1:95">
      <c r="A591" s="124"/>
      <c r="B591" s="125"/>
      <c r="C591" s="126"/>
      <c r="D591" s="124"/>
      <c r="E591" s="125"/>
      <c r="F591" s="125"/>
      <c r="G591" s="125"/>
      <c r="H591" s="127"/>
      <c r="I591" s="127"/>
      <c r="J591" s="127">
        <f>Z591+AC591+AF591+AI591+AL591+AO591+AR591+AU591+AX591+BA591+BD591+BG591</f>
        <v>0</v>
      </c>
      <c r="K591" s="127">
        <f>K590+1</f>
        <v>3</v>
      </c>
      <c r="L591" s="152"/>
      <c r="M591" s="153">
        <f>IFERROR(VLOOKUP($L591,'2-2 引出数据_合同数据仓库'!$B$2:$BP$10000,3,FALSE),0)</f>
        <v>0</v>
      </c>
      <c r="N591" s="127"/>
      <c r="O591" s="153">
        <f>IFERROR(VLOOKUP((LEFT(VLOOKUP($L591,'2-2 引出数据_合同数据仓库'!$B$2:$BP$10000,64,FALSE),15)&amp;(RIGHT(VLOOKUP($L591,'2-2 引出数据_合同数据仓库'!$B$2:$BP$10000,64,FALSE),4)+1)),'2-2 引出数据_合同数据仓库'!$B$2:$BP$10000,3,FALSE),0)</f>
        <v>0</v>
      </c>
      <c r="P591" s="127"/>
      <c r="Q591" s="127">
        <f>IFERROR(VLOOKUP($L591,'2-2 引出数据_合同数据仓库'!$B$2:$BP$10000,28,FALSE),0)</f>
        <v>0</v>
      </c>
      <c r="R591" s="127">
        <f>IFERROR(VLOOKUP($L591,'2-2 引出数据_合同数据仓库'!$B$2:$BP$10000,29,FALSE),0)</f>
        <v>0</v>
      </c>
      <c r="S591" s="127">
        <f>IFERROR(VLOOKUP($L591,'2-2 引出数据_合同数据仓库'!$B$2:$BP$10000,4,FALSE),0)</f>
        <v>0</v>
      </c>
      <c r="T591" s="127"/>
      <c r="U591" s="127">
        <f>IFERROR(VLOOKUP($L591,'2-2 引出数据_合同数据仓库'!$B$2:$BP$10000,15,FALSE),0)</f>
        <v>0</v>
      </c>
      <c r="V591" s="127">
        <f>U591/(S591-R591+1)*365</f>
        <v>0</v>
      </c>
      <c r="W591" s="127"/>
      <c r="X591" s="159">
        <v>45658</v>
      </c>
      <c r="Y591" s="159">
        <f>X591+30</f>
        <v>45688</v>
      </c>
      <c r="Z591" s="163">
        <f>IFERROR(IF(($R591-Y591)&gt;=0,0,IF(($S591-X591)&lt;0,0,IF(AND(($S591-Y591)&gt;0,(X591-$R591)&gt;0),$V591/365*(Y591-X591+1),IF(AND(($S591-Y591)&lt;=0,(X591-$R591)&gt;0),$V591/365*($S591-X591+1),$V591/365*(Y591-$R591+1))))),0)</f>
        <v>0</v>
      </c>
      <c r="AA591" s="159">
        <f>Y591+1</f>
        <v>45689</v>
      </c>
      <c r="AB591" s="159">
        <f>AA591+27</f>
        <v>45716</v>
      </c>
      <c r="AC591" s="163">
        <f>IFERROR(IF(($R591-AB591)&gt;=0,0,IF(($S591-AA591)&lt;0,0,IF(AND(($S591-AB591)&gt;0,(AA591-$R591)&gt;0),$V591/365*(AB591-AA591+1),IF(AND(($S591-AB591)&lt;=0,(AA591-$R591)&gt;0),$V591/365*($S591-AA591+1),$V591/365*(AB591-$R591+1))))),0)</f>
        <v>0</v>
      </c>
      <c r="AD591" s="159">
        <f>AB591+1</f>
        <v>45717</v>
      </c>
      <c r="AE591" s="159">
        <f>AD591+30</f>
        <v>45747</v>
      </c>
      <c r="AF591" s="163">
        <f>IFERROR(IF(($R591-AE591)&gt;=0,0,IF(($S591-AD591)&lt;0,0,IF(AND(($S591-AE591)&gt;0,(AD591-$R591)&gt;0),$V591/365*(AE591-AD591+1),IF(AND(($S591-AE591)&lt;=0,(AD591-$R591)&gt;0),$V591/365*($S591-AD591+1),$V591/365*(AE591-$R591+1))))),0)</f>
        <v>0</v>
      </c>
      <c r="AG591" s="159">
        <f>AE591+1</f>
        <v>45748</v>
      </c>
      <c r="AH591" s="159">
        <f>AG591+29</f>
        <v>45777</v>
      </c>
      <c r="AI591" s="163">
        <f>IFERROR(IF(($R591-AH591)&gt;=0,0,IF(($S591-AG591)&lt;0,0,IF(AND(($S591-AH591)&gt;0,(AG591-$R591)&gt;0),$V591/365*(AH591-AG591+1),IF(AND(($S591-AH591)&lt;=0,(AG591-$R591)&gt;0),$V591/365*($S591-AG591+1),$V591/365*(AH591-$R591+1))))),0)</f>
        <v>0</v>
      </c>
      <c r="AJ591" s="159">
        <f>AH591+1</f>
        <v>45778</v>
      </c>
      <c r="AK591" s="159">
        <f>AJ591+30</f>
        <v>45808</v>
      </c>
      <c r="AL591" s="163">
        <f>IFERROR(IF(($R591-AK591)&gt;=0,0,IF(($S591-AJ591)&lt;0,0,IF(AND(($S591-AK591)&gt;0,(AJ591-$R591)&gt;0),$V591/365*(AK591-AJ591+1),IF(AND(($S591-AK591)&lt;=0,(AJ591-$R591)&gt;0),$V591/365*($S591-AJ591+1),$V591/365*(AK591-$R591+1))))),0)</f>
        <v>0</v>
      </c>
      <c r="AM591" s="159">
        <f>AK591+1</f>
        <v>45809</v>
      </c>
      <c r="AN591" s="159">
        <f>AM591+29</f>
        <v>45838</v>
      </c>
      <c r="AO591" s="163">
        <f>IFERROR(IF(($R591-AN591)&gt;=0,0,IF(($S591-AM591)&lt;0,0,IF(AND(($S591-AN591)&gt;0,(AM591-$R591)&gt;0),$V591/365*(AN591-AM591+1),IF(AND(($S591-AN591)&lt;=0,(AM591-$R591)&gt;0),$V591/365*($S591-AM591+1),$V591/365*(AN591-$R591+1))))),0)</f>
        <v>0</v>
      </c>
      <c r="AP591" s="159">
        <f>AN591+1</f>
        <v>45839</v>
      </c>
      <c r="AQ591" s="159">
        <f>AP591+30</f>
        <v>45869</v>
      </c>
      <c r="AR591" s="163">
        <f>IFERROR(IF(($R591-AQ591)&gt;=0,0,IF(($S591-AP591)&lt;0,0,IF(AND(($S591-AQ591)&gt;0,(AP591-$R591)&gt;0),$V591/365*(AQ591-AP591+1),IF(AND(($S591-AQ591)&lt;=0,(AP591-$R591)&gt;0),$V591/365*($S591-AP591+1),$V591/365*(AQ591-$R591+1))))),0)</f>
        <v>0</v>
      </c>
      <c r="AS591" s="159">
        <f>AQ591+1</f>
        <v>45870</v>
      </c>
      <c r="AT591" s="159">
        <f>AS591+30</f>
        <v>45900</v>
      </c>
      <c r="AU591" s="163">
        <f>IFERROR(IF(($R591-AT591)&gt;=0,0,IF(($S591-AS591)&lt;0,0,IF(AND(($S591-AT591)&gt;0,(AS591-$R591)&gt;0),$V591/365*(AT591-AS591+1),IF(AND(($S591-AT591)&lt;=0,(AS591-$R591)&gt;0),$V591/365*($S591-AS591+1),$V591/365*(AT591-$R591+1))))),0)</f>
        <v>0</v>
      </c>
      <c r="AV591" s="159">
        <f>AT591+1</f>
        <v>45901</v>
      </c>
      <c r="AW591" s="159">
        <f>AV591+29</f>
        <v>45930</v>
      </c>
      <c r="AX591" s="163">
        <f>IFERROR(IF(($R591-AW591)&gt;=0,0,IF(($S591-AV591)&lt;0,0,IF(AND(($S591-AW591)&gt;0,(AV591-$R591)&gt;0),$V591/365*(AW591-AV591+1),IF(AND(($S591-AW591)&lt;=0,(AV591-$R591)&gt;0),$V591/365*($S591-AV591+1),$V591/365*(AW591-$R591+1))))),0)</f>
        <v>0</v>
      </c>
      <c r="AY591" s="159">
        <f>AW591+1</f>
        <v>45931</v>
      </c>
      <c r="AZ591" s="159">
        <f>AY591+30</f>
        <v>45961</v>
      </c>
      <c r="BA591" s="163">
        <f>IFERROR(IF(($R591-AZ591)&gt;=0,0,IF(($S591-AY591)&lt;0,0,IF(AND(($S591-AZ591)&gt;0,(AY591-$R591)&gt;0),$V591/365*(AZ591-AY591+1),IF(AND(($S591-AZ591)&lt;=0,(AY591-$R591)&gt;0),$V591/365*($S591-AY591+1),$V591/365*(AZ591-$R591+1))))),0)</f>
        <v>0</v>
      </c>
      <c r="BB591" s="159">
        <f>AZ591+1</f>
        <v>45962</v>
      </c>
      <c r="BC591" s="159">
        <f>BB591+29</f>
        <v>45991</v>
      </c>
      <c r="BD591" s="163">
        <f>IFERROR(IF(($R591-BC591)&gt;=0,0,IF(($S591-BB591)&lt;0,0,IF(AND(($S591-BC591)&gt;0,(BB591-$R591)&gt;0),$V591/365*(BC591-BB591+1),IF(AND(($S591-BC591)&lt;=0,(BB591-$R591)&gt;0),$V591/365*($S591-BB591+1),$V591/365*(BC591-$R591+1))))),0)</f>
        <v>0</v>
      </c>
      <c r="BE591" s="159">
        <f>BC591+1</f>
        <v>45992</v>
      </c>
      <c r="BF591" s="159">
        <f>BE591+30</f>
        <v>46022</v>
      </c>
      <c r="BG591" s="163">
        <f>IFERROR(IF(($R591-BF591)&gt;=0,0,IF(($S591-BE591)&lt;0,0,IF(AND(($S591-BF591)&gt;0,(BE591-$R591)&gt;0),$V591/365*(BF591-BE591+1),IF(AND(($S591-BF591)&lt;=0,(BE591-$R591)&gt;0),$V591/365*($S591-BE591+1),$V591/365*(BF591-$R591+1))))),0)</f>
        <v>0</v>
      </c>
      <c r="BH591" s="159">
        <v>46023</v>
      </c>
      <c r="BI591" s="159">
        <f>BH591+30</f>
        <v>46053</v>
      </c>
      <c r="BJ591" s="163">
        <f>IFERROR(IF(($R591-BI591)&gt;=0,0,IF(($S591-BH591)&lt;0,0,IF(AND(($S591-BI591)&gt;0,(BH591-$R591)&gt;0),$V591/365*(BI591-BH591+1),IF(AND(($S591-BI591)&lt;=0,(BH591-$R591)&gt;0),$V591/365*($S591-BH591+1),$V591/365*(BI591-$R591+1))))),0)</f>
        <v>0</v>
      </c>
      <c r="BK591" s="159">
        <f>BI591+1</f>
        <v>46054</v>
      </c>
      <c r="BL591" s="159">
        <f>BK591+27</f>
        <v>46081</v>
      </c>
      <c r="BM591" s="163">
        <f>IFERROR(IF(($R591-BL591)&gt;=0,0,IF(($S591-BK591)&lt;0,0,IF(AND(($S591-BL591)&gt;0,(BK591-$R591)&gt;0),$V591/365*(BL591-BK591+1),IF(AND(($S591-BL591)&lt;=0,(BK591-$R591)&gt;0),$V591/365*($S591-BK591+1),$V591/365*(BL591-$R591+1))))),0)</f>
        <v>0</v>
      </c>
      <c r="BN591" s="159">
        <f>BL591+1</f>
        <v>46082</v>
      </c>
      <c r="BO591" s="159">
        <f>BN591+30</f>
        <v>46112</v>
      </c>
      <c r="BP591" s="163">
        <f>IFERROR(IF(($R591-BO591)&gt;=0,0,IF(($S591-BN591)&lt;0,0,IF(AND(($S591-BO591)&gt;0,(BN591-$R591)&gt;0),$V591/365*(BO591-BN591+1),IF(AND(($S591-BO591)&lt;=0,(BN591-$R591)&gt;0),$V591/365*($S591-BN591+1),$V591/365*(BO591-$R591+1))))),0)</f>
        <v>0</v>
      </c>
      <c r="BQ591" s="159">
        <f>BO591+1</f>
        <v>46113</v>
      </c>
      <c r="BR591" s="159">
        <f>BQ591+29</f>
        <v>46142</v>
      </c>
      <c r="BS591" s="163">
        <f>IFERROR(IF(($R591-BR591)&gt;=0,0,IF(($S591-BQ591)&lt;0,0,IF(AND(($S591-BR591)&gt;0,(BQ591-$R591)&gt;0),$V591/365*(BR591-BQ591+1),IF(AND(($S591-BR591)&lt;=0,(BQ591-$R591)&gt;0),$V591/365*($S591-BQ591+1),$V591/365*(BR591-$R591+1))))),0)</f>
        <v>0</v>
      </c>
      <c r="BT591" s="159">
        <f>BR591+1</f>
        <v>46143</v>
      </c>
      <c r="BU591" s="159">
        <f>BT591+30</f>
        <v>46173</v>
      </c>
      <c r="BV591" s="163">
        <f>IFERROR(IF(($R591-BU591)&gt;=0,0,IF(($S591-BT591)&lt;0,0,IF(AND(($S591-BU591)&gt;0,(BT591-$R591)&gt;0),$V591/365*(BU591-BT591+1),IF(AND(($S591-BU591)&lt;=0,(BT591-$R591)&gt;0),$V591/365*($S591-BT591+1),$V591/365*(BU591-$R591+1))))),0)</f>
        <v>0</v>
      </c>
      <c r="BW591" s="159">
        <f>BU591+1</f>
        <v>46174</v>
      </c>
      <c r="BX591" s="159">
        <f>BW591+29</f>
        <v>46203</v>
      </c>
      <c r="BY591" s="163">
        <f>IFERROR(IF(($R591-BX591)&gt;=0,0,IF(($S591-BW591)&lt;0,0,IF(AND(($S591-BX591)&gt;0,(BW591-$R591)&gt;0),$V591/365*(BX591-BW591+1),IF(AND(($S591-BX591)&lt;=0,(BW591-$R591)&gt;0),$V591/365*($S591-BW591+1),$V591/365*(BX591-$R591+1))))),0)</f>
        <v>0</v>
      </c>
      <c r="BZ591" s="159">
        <f>BX591+1</f>
        <v>46204</v>
      </c>
      <c r="CA591" s="159">
        <f>BZ591+30</f>
        <v>46234</v>
      </c>
      <c r="CB591" s="163">
        <f>IFERROR(IF(($R591-CA591)&gt;=0,0,IF(($S591-BZ591)&lt;0,0,IF(AND(($S591-CA591)&gt;0,(BZ591-$R591)&gt;0),$V591/365*(CA591-BZ591+1),IF(AND(($S591-CA591)&lt;=0,(BZ591-$R591)&gt;0),$V591/365*($S591-BZ591+1),$V591/365*(CA591-$R591+1))))),0)</f>
        <v>0</v>
      </c>
      <c r="CC591" s="159">
        <f>CA591+1</f>
        <v>46235</v>
      </c>
      <c r="CD591" s="159">
        <f>CC591+30</f>
        <v>46265</v>
      </c>
      <c r="CE591" s="163">
        <f>IFERROR(IF(($R591-CD591)&gt;=0,0,IF(($S591-CC591)&lt;0,0,IF(AND(($S591-CD591)&gt;0,(CC591-$R591)&gt;0),$V591/365*(CD591-CC591+1),IF(AND(($S591-CD591)&lt;=0,(CC591-$R591)&gt;0),$V591/365*($S591-CC591+1),$V591/365*(CD591-$R591+1))))),0)</f>
        <v>0</v>
      </c>
      <c r="CF591" s="159">
        <f>CD591+1</f>
        <v>46266</v>
      </c>
      <c r="CG591" s="159">
        <f>CF591+29</f>
        <v>46295</v>
      </c>
      <c r="CH591" s="163">
        <f>IFERROR(IF(($R591-CG591)&gt;=0,0,IF(($S591-CF591)&lt;0,0,IF(AND(($S591-CG591)&gt;0,(CF591-$R591)&gt;0),$V591/365*(CG591-CF591+1),IF(AND(($S591-CG591)&lt;=0,(CF591-$R591)&gt;0),$V591/365*($S591-CF591+1),$V591/365*(CG591-$R591+1))))),0)</f>
        <v>0</v>
      </c>
      <c r="CI591" s="159">
        <f>CG591+1</f>
        <v>46296</v>
      </c>
      <c r="CJ591" s="159">
        <f>CI591+30</f>
        <v>46326</v>
      </c>
      <c r="CK591" s="163">
        <f>IFERROR(IF(($R591-CJ591)&gt;=0,0,IF(($S591-CI591)&lt;0,0,IF(AND(($S591-CJ591)&gt;0,(CI591-$R591)&gt;0),$V591/365*(CJ591-CI591+1),IF(AND(($S591-CJ591)&lt;=0,(CI591-$R591)&gt;0),$V591/365*($S591-CI591+1),$V591/365*(CJ591-$R591+1))))),0)</f>
        <v>0</v>
      </c>
      <c r="CL591" s="159">
        <f>CJ591+1</f>
        <v>46327</v>
      </c>
      <c r="CM591" s="159">
        <f>CL591+29</f>
        <v>46356</v>
      </c>
      <c r="CN591" s="163">
        <f>IFERROR(IF(($R591-CM591)&gt;=0,0,IF(($S591-CL591)&lt;0,0,IF(AND(($S591-CM591)&gt;0,(CL591-$R591)&gt;0),$V591/365*(CM591-CL591+1),IF(AND(($S591-CM591)&lt;=0,(CL591-$R591)&gt;0),$V591/365*($S591-CL591+1),$V591/365*(CM591-$R591+1))))),0)</f>
        <v>0</v>
      </c>
      <c r="CO591" s="159">
        <f>CM591+1</f>
        <v>46357</v>
      </c>
      <c r="CP591" s="159">
        <f>CO591+30</f>
        <v>46387</v>
      </c>
      <c r="CQ591" s="163">
        <f>IFERROR(IF(($R591-CP591)&gt;=0,0,IF(($S591-CO591)&lt;0,0,IF(AND(($S591-CP591)&gt;0,(CO591-$R591)&gt;0),$V591/365*(CP591-CO591+1),IF(AND(($S591-CP591)&lt;=0,(CO591-$R591)&gt;0),$V591/365*($S591-CO591+1),$V591/365*(CP591-$R591+1))))),0)</f>
        <v>0</v>
      </c>
    </row>
    <row r="592" s="85" customFormat="1" ht="24" customHeight="1" outlineLevel="2" spans="1:95">
      <c r="A592" s="124"/>
      <c r="B592" s="125"/>
      <c r="C592" s="126"/>
      <c r="D592" s="124"/>
      <c r="E592" s="125"/>
      <c r="F592" s="125"/>
      <c r="G592" s="125"/>
      <c r="H592" s="127"/>
      <c r="I592" s="127"/>
      <c r="J592" s="127">
        <f>Z592+AC592+AF592+AI592+AL592+AO592+AR592+AU592+AX592+BA592+BD592+BG592</f>
        <v>0</v>
      </c>
      <c r="K592" s="127">
        <f>K591+1</f>
        <v>4</v>
      </c>
      <c r="L592" s="152"/>
      <c r="M592" s="153">
        <f>IFERROR(VLOOKUP($L592,'2-2 引出数据_合同数据仓库'!$B$2:$BP$10000,3,FALSE),0)</f>
        <v>0</v>
      </c>
      <c r="N592" s="127"/>
      <c r="O592" s="153">
        <f>IFERROR(VLOOKUP((LEFT(VLOOKUP($L592,'2-2 引出数据_合同数据仓库'!$B$2:$BP$10000,64,FALSE),15)&amp;(RIGHT(VLOOKUP($L592,'2-2 引出数据_合同数据仓库'!$B$2:$BP$10000,64,FALSE),4)+1)),'2-2 引出数据_合同数据仓库'!$B$2:$BP$10000,3,FALSE),0)</f>
        <v>0</v>
      </c>
      <c r="P592" s="127"/>
      <c r="Q592" s="127">
        <f>IFERROR(VLOOKUP($L592,'2-2 引出数据_合同数据仓库'!$B$2:$BP$10000,28,FALSE),0)</f>
        <v>0</v>
      </c>
      <c r="R592" s="127">
        <f>IFERROR(VLOOKUP($L592,'2-2 引出数据_合同数据仓库'!$B$2:$BP$10000,29,FALSE),0)</f>
        <v>0</v>
      </c>
      <c r="S592" s="127">
        <f>IFERROR(VLOOKUP($L592,'2-2 引出数据_合同数据仓库'!$B$2:$BP$10000,4,FALSE),0)</f>
        <v>0</v>
      </c>
      <c r="T592" s="127"/>
      <c r="U592" s="127">
        <f>IFERROR(VLOOKUP($L592,'2-2 引出数据_合同数据仓库'!$B$2:$BP$10000,15,FALSE),0)</f>
        <v>0</v>
      </c>
      <c r="V592" s="127">
        <f>U592/(S592-R592+1)*365</f>
        <v>0</v>
      </c>
      <c r="W592" s="127"/>
      <c r="X592" s="159">
        <v>45658</v>
      </c>
      <c r="Y592" s="159">
        <f>X592+30</f>
        <v>45688</v>
      </c>
      <c r="Z592" s="163">
        <f>IFERROR(IF(($R592-Y592)&gt;=0,0,IF(($S592-X592)&lt;0,0,IF(AND(($S592-Y592)&gt;0,(X592-$R592)&gt;0),$V592/365*(Y592-X592+1),IF(AND(($S592-Y592)&lt;=0,(X592-$R592)&gt;0),$V592/365*($S592-X592+1),$V592/365*(Y592-$R592+1))))),0)</f>
        <v>0</v>
      </c>
      <c r="AA592" s="159">
        <f>Y592+1</f>
        <v>45689</v>
      </c>
      <c r="AB592" s="159">
        <f>AA592+27</f>
        <v>45716</v>
      </c>
      <c r="AC592" s="163">
        <f>IFERROR(IF(($R592-AB592)&gt;=0,0,IF(($S592-AA592)&lt;0,0,IF(AND(($S592-AB592)&gt;0,(AA592-$R592)&gt;0),$V592/365*(AB592-AA592+1),IF(AND(($S592-AB592)&lt;=0,(AA592-$R592)&gt;0),$V592/365*($S592-AA592+1),$V592/365*(AB592-$R592+1))))),0)</f>
        <v>0</v>
      </c>
      <c r="AD592" s="159">
        <f>AB592+1</f>
        <v>45717</v>
      </c>
      <c r="AE592" s="159">
        <f>AD592+30</f>
        <v>45747</v>
      </c>
      <c r="AF592" s="163">
        <f>IFERROR(IF(($R592-AE592)&gt;=0,0,IF(($S592-AD592)&lt;0,0,IF(AND(($S592-AE592)&gt;0,(AD592-$R592)&gt;0),$V592/365*(AE592-AD592+1),IF(AND(($S592-AE592)&lt;=0,(AD592-$R592)&gt;0),$V592/365*($S592-AD592+1),$V592/365*(AE592-$R592+1))))),0)</f>
        <v>0</v>
      </c>
      <c r="AG592" s="159">
        <f>AE592+1</f>
        <v>45748</v>
      </c>
      <c r="AH592" s="159">
        <f>AG592+29</f>
        <v>45777</v>
      </c>
      <c r="AI592" s="163">
        <f>IFERROR(IF(($R592-AH592)&gt;=0,0,IF(($S592-AG592)&lt;0,0,IF(AND(($S592-AH592)&gt;0,(AG592-$R592)&gt;0),$V592/365*(AH592-AG592+1),IF(AND(($S592-AH592)&lt;=0,(AG592-$R592)&gt;0),$V592/365*($S592-AG592+1),$V592/365*(AH592-$R592+1))))),0)</f>
        <v>0</v>
      </c>
      <c r="AJ592" s="159">
        <f>AH592+1</f>
        <v>45778</v>
      </c>
      <c r="AK592" s="159">
        <f>AJ592+30</f>
        <v>45808</v>
      </c>
      <c r="AL592" s="163">
        <f>IFERROR(IF(($R592-AK592)&gt;=0,0,IF(($S592-AJ592)&lt;0,0,IF(AND(($S592-AK592)&gt;0,(AJ592-$R592)&gt;0),$V592/365*(AK592-AJ592+1),IF(AND(($S592-AK592)&lt;=0,(AJ592-$R592)&gt;0),$V592/365*($S592-AJ592+1),$V592/365*(AK592-$R592+1))))),0)</f>
        <v>0</v>
      </c>
      <c r="AM592" s="159">
        <f>AK592+1</f>
        <v>45809</v>
      </c>
      <c r="AN592" s="159">
        <f>AM592+29</f>
        <v>45838</v>
      </c>
      <c r="AO592" s="163">
        <f>IFERROR(IF(($R592-AN592)&gt;=0,0,IF(($S592-AM592)&lt;0,0,IF(AND(($S592-AN592)&gt;0,(AM592-$R592)&gt;0),$V592/365*(AN592-AM592+1),IF(AND(($S592-AN592)&lt;=0,(AM592-$R592)&gt;0),$V592/365*($S592-AM592+1),$V592/365*(AN592-$R592+1))))),0)</f>
        <v>0</v>
      </c>
      <c r="AP592" s="159">
        <f>AN592+1</f>
        <v>45839</v>
      </c>
      <c r="AQ592" s="159">
        <f>AP592+30</f>
        <v>45869</v>
      </c>
      <c r="AR592" s="163">
        <f>IFERROR(IF(($R592-AQ592)&gt;=0,0,IF(($S592-AP592)&lt;0,0,IF(AND(($S592-AQ592)&gt;0,(AP592-$R592)&gt;0),$V592/365*(AQ592-AP592+1),IF(AND(($S592-AQ592)&lt;=0,(AP592-$R592)&gt;0),$V592/365*($S592-AP592+1),$V592/365*(AQ592-$R592+1))))),0)</f>
        <v>0</v>
      </c>
      <c r="AS592" s="159">
        <f>AQ592+1</f>
        <v>45870</v>
      </c>
      <c r="AT592" s="159">
        <f>AS592+30</f>
        <v>45900</v>
      </c>
      <c r="AU592" s="163">
        <f>IFERROR(IF(($R592-AT592)&gt;=0,0,IF(($S592-AS592)&lt;0,0,IF(AND(($S592-AT592)&gt;0,(AS592-$R592)&gt;0),$V592/365*(AT592-AS592+1),IF(AND(($S592-AT592)&lt;=0,(AS592-$R592)&gt;0),$V592/365*($S592-AS592+1),$V592/365*(AT592-$R592+1))))),0)</f>
        <v>0</v>
      </c>
      <c r="AV592" s="159">
        <f>AT592+1</f>
        <v>45901</v>
      </c>
      <c r="AW592" s="159">
        <f>AV592+29</f>
        <v>45930</v>
      </c>
      <c r="AX592" s="163">
        <f>IFERROR(IF(($R592-AW592)&gt;=0,0,IF(($S592-AV592)&lt;0,0,IF(AND(($S592-AW592)&gt;0,(AV592-$R592)&gt;0),$V592/365*(AW592-AV592+1),IF(AND(($S592-AW592)&lt;=0,(AV592-$R592)&gt;0),$V592/365*($S592-AV592+1),$V592/365*(AW592-$R592+1))))),0)</f>
        <v>0</v>
      </c>
      <c r="AY592" s="159">
        <f>AW592+1</f>
        <v>45931</v>
      </c>
      <c r="AZ592" s="159">
        <f>AY592+30</f>
        <v>45961</v>
      </c>
      <c r="BA592" s="163">
        <f>IFERROR(IF(($R592-AZ592)&gt;=0,0,IF(($S592-AY592)&lt;0,0,IF(AND(($S592-AZ592)&gt;0,(AY592-$R592)&gt;0),$V592/365*(AZ592-AY592+1),IF(AND(($S592-AZ592)&lt;=0,(AY592-$R592)&gt;0),$V592/365*($S592-AY592+1),$V592/365*(AZ592-$R592+1))))),0)</f>
        <v>0</v>
      </c>
      <c r="BB592" s="159">
        <f>AZ592+1</f>
        <v>45962</v>
      </c>
      <c r="BC592" s="159">
        <f>BB592+29</f>
        <v>45991</v>
      </c>
      <c r="BD592" s="163">
        <f>IFERROR(IF(($R592-BC592)&gt;=0,0,IF(($S592-BB592)&lt;0,0,IF(AND(($S592-BC592)&gt;0,(BB592-$R592)&gt;0),$V592/365*(BC592-BB592+1),IF(AND(($S592-BC592)&lt;=0,(BB592-$R592)&gt;0),$V592/365*($S592-BB592+1),$V592/365*(BC592-$R592+1))))),0)</f>
        <v>0</v>
      </c>
      <c r="BE592" s="159">
        <f>BC592+1</f>
        <v>45992</v>
      </c>
      <c r="BF592" s="159">
        <f>BE592+30</f>
        <v>46022</v>
      </c>
      <c r="BG592" s="163">
        <f>IFERROR(IF(($R592-BF592)&gt;=0,0,IF(($S592-BE592)&lt;0,0,IF(AND(($S592-BF592)&gt;0,(BE592-$R592)&gt;0),$V592/365*(BF592-BE592+1),IF(AND(($S592-BF592)&lt;=0,(BE592-$R592)&gt;0),$V592/365*($S592-BE592+1),$V592/365*(BF592-$R592+1))))),0)</f>
        <v>0</v>
      </c>
      <c r="BH592" s="159">
        <v>46023</v>
      </c>
      <c r="BI592" s="159">
        <f>BH592+30</f>
        <v>46053</v>
      </c>
      <c r="BJ592" s="163">
        <f>IFERROR(IF(($R592-BI592)&gt;=0,0,IF(($S592-BH592)&lt;0,0,IF(AND(($S592-BI592)&gt;0,(BH592-$R592)&gt;0),$V592/365*(BI592-BH592+1),IF(AND(($S592-BI592)&lt;=0,(BH592-$R592)&gt;0),$V592/365*($S592-BH592+1),$V592/365*(BI592-$R592+1))))),0)</f>
        <v>0</v>
      </c>
      <c r="BK592" s="159">
        <f>BI592+1</f>
        <v>46054</v>
      </c>
      <c r="BL592" s="159">
        <f>BK592+27</f>
        <v>46081</v>
      </c>
      <c r="BM592" s="163">
        <f>IFERROR(IF(($R592-BL592)&gt;=0,0,IF(($S592-BK592)&lt;0,0,IF(AND(($S592-BL592)&gt;0,(BK592-$R592)&gt;0),$V592/365*(BL592-BK592+1),IF(AND(($S592-BL592)&lt;=0,(BK592-$R592)&gt;0),$V592/365*($S592-BK592+1),$V592/365*(BL592-$R592+1))))),0)</f>
        <v>0</v>
      </c>
      <c r="BN592" s="159">
        <f>BL592+1</f>
        <v>46082</v>
      </c>
      <c r="BO592" s="159">
        <f>BN592+30</f>
        <v>46112</v>
      </c>
      <c r="BP592" s="163">
        <f>IFERROR(IF(($R592-BO592)&gt;=0,0,IF(($S592-BN592)&lt;0,0,IF(AND(($S592-BO592)&gt;0,(BN592-$R592)&gt;0),$V592/365*(BO592-BN592+1),IF(AND(($S592-BO592)&lt;=0,(BN592-$R592)&gt;0),$V592/365*($S592-BN592+1),$V592/365*(BO592-$R592+1))))),0)</f>
        <v>0</v>
      </c>
      <c r="BQ592" s="159">
        <f>BO592+1</f>
        <v>46113</v>
      </c>
      <c r="BR592" s="159">
        <f>BQ592+29</f>
        <v>46142</v>
      </c>
      <c r="BS592" s="163">
        <f>IFERROR(IF(($R592-BR592)&gt;=0,0,IF(($S592-BQ592)&lt;0,0,IF(AND(($S592-BR592)&gt;0,(BQ592-$R592)&gt;0),$V592/365*(BR592-BQ592+1),IF(AND(($S592-BR592)&lt;=0,(BQ592-$R592)&gt;0),$V592/365*($S592-BQ592+1),$V592/365*(BR592-$R592+1))))),0)</f>
        <v>0</v>
      </c>
      <c r="BT592" s="159">
        <f>BR592+1</f>
        <v>46143</v>
      </c>
      <c r="BU592" s="159">
        <f>BT592+30</f>
        <v>46173</v>
      </c>
      <c r="BV592" s="163">
        <f>IFERROR(IF(($R592-BU592)&gt;=0,0,IF(($S592-BT592)&lt;0,0,IF(AND(($S592-BU592)&gt;0,(BT592-$R592)&gt;0),$V592/365*(BU592-BT592+1),IF(AND(($S592-BU592)&lt;=0,(BT592-$R592)&gt;0),$V592/365*($S592-BT592+1),$V592/365*(BU592-$R592+1))))),0)</f>
        <v>0</v>
      </c>
      <c r="BW592" s="159">
        <f>BU592+1</f>
        <v>46174</v>
      </c>
      <c r="BX592" s="159">
        <f>BW592+29</f>
        <v>46203</v>
      </c>
      <c r="BY592" s="163">
        <f>IFERROR(IF(($R592-BX592)&gt;=0,0,IF(($S592-BW592)&lt;0,0,IF(AND(($S592-BX592)&gt;0,(BW592-$R592)&gt;0),$V592/365*(BX592-BW592+1),IF(AND(($S592-BX592)&lt;=0,(BW592-$R592)&gt;0),$V592/365*($S592-BW592+1),$V592/365*(BX592-$R592+1))))),0)</f>
        <v>0</v>
      </c>
      <c r="BZ592" s="159">
        <f>BX592+1</f>
        <v>46204</v>
      </c>
      <c r="CA592" s="159">
        <f>BZ592+30</f>
        <v>46234</v>
      </c>
      <c r="CB592" s="163">
        <f>IFERROR(IF(($R592-CA592)&gt;=0,0,IF(($S592-BZ592)&lt;0,0,IF(AND(($S592-CA592)&gt;0,(BZ592-$R592)&gt;0),$V592/365*(CA592-BZ592+1),IF(AND(($S592-CA592)&lt;=0,(BZ592-$R592)&gt;0),$V592/365*($S592-BZ592+1),$V592/365*(CA592-$R592+1))))),0)</f>
        <v>0</v>
      </c>
      <c r="CC592" s="159">
        <f>CA592+1</f>
        <v>46235</v>
      </c>
      <c r="CD592" s="159">
        <f>CC592+30</f>
        <v>46265</v>
      </c>
      <c r="CE592" s="163">
        <f>IFERROR(IF(($R592-CD592)&gt;=0,0,IF(($S592-CC592)&lt;0,0,IF(AND(($S592-CD592)&gt;0,(CC592-$R592)&gt;0),$V592/365*(CD592-CC592+1),IF(AND(($S592-CD592)&lt;=0,(CC592-$R592)&gt;0),$V592/365*($S592-CC592+1),$V592/365*(CD592-$R592+1))))),0)</f>
        <v>0</v>
      </c>
      <c r="CF592" s="159">
        <f>CD592+1</f>
        <v>46266</v>
      </c>
      <c r="CG592" s="159">
        <f>CF592+29</f>
        <v>46295</v>
      </c>
      <c r="CH592" s="163">
        <f>IFERROR(IF(($R592-CG592)&gt;=0,0,IF(($S592-CF592)&lt;0,0,IF(AND(($S592-CG592)&gt;0,(CF592-$R592)&gt;0),$V592/365*(CG592-CF592+1),IF(AND(($S592-CG592)&lt;=0,(CF592-$R592)&gt;0),$V592/365*($S592-CF592+1),$V592/365*(CG592-$R592+1))))),0)</f>
        <v>0</v>
      </c>
      <c r="CI592" s="159">
        <f>CG592+1</f>
        <v>46296</v>
      </c>
      <c r="CJ592" s="159">
        <f>CI592+30</f>
        <v>46326</v>
      </c>
      <c r="CK592" s="163">
        <f>IFERROR(IF(($R592-CJ592)&gt;=0,0,IF(($S592-CI592)&lt;0,0,IF(AND(($S592-CJ592)&gt;0,(CI592-$R592)&gt;0),$V592/365*(CJ592-CI592+1),IF(AND(($S592-CJ592)&lt;=0,(CI592-$R592)&gt;0),$V592/365*($S592-CI592+1),$V592/365*(CJ592-$R592+1))))),0)</f>
        <v>0</v>
      </c>
      <c r="CL592" s="159">
        <f>CJ592+1</f>
        <v>46327</v>
      </c>
      <c r="CM592" s="159">
        <f>CL592+29</f>
        <v>46356</v>
      </c>
      <c r="CN592" s="163">
        <f>IFERROR(IF(($R592-CM592)&gt;=0,0,IF(($S592-CL592)&lt;0,0,IF(AND(($S592-CM592)&gt;0,(CL592-$R592)&gt;0),$V592/365*(CM592-CL592+1),IF(AND(($S592-CM592)&lt;=0,(CL592-$R592)&gt;0),$V592/365*($S592-CL592+1),$V592/365*(CM592-$R592+1))))),0)</f>
        <v>0</v>
      </c>
      <c r="CO592" s="159">
        <f>CM592+1</f>
        <v>46357</v>
      </c>
      <c r="CP592" s="159">
        <f>CO592+30</f>
        <v>46387</v>
      </c>
      <c r="CQ592" s="163">
        <f>IFERROR(IF(($R592-CP592)&gt;=0,0,IF(($S592-CO592)&lt;0,0,IF(AND(($S592-CP592)&gt;0,(CO592-$R592)&gt;0),$V592/365*(CP592-CO592+1),IF(AND(($S592-CP592)&lt;=0,(CO592-$R592)&gt;0),$V592/365*($S592-CO592+1),$V592/365*(CP592-$R592+1))))),0)</f>
        <v>0</v>
      </c>
    </row>
    <row r="593" s="85" customFormat="1" ht="24" customHeight="1" outlineLevel="4" spans="1:95">
      <c r="A593" s="128" t="s">
        <v>2815</v>
      </c>
      <c r="B593" s="129"/>
      <c r="C593" s="129"/>
      <c r="D593" s="129"/>
      <c r="E593" s="129"/>
      <c r="F593" s="129"/>
      <c r="G593" s="130"/>
      <c r="H593" s="131"/>
      <c r="I593" s="131"/>
      <c r="J593" s="131"/>
      <c r="K593" s="131"/>
      <c r="L593" s="154"/>
      <c r="M593" s="154"/>
      <c r="N593" s="154"/>
      <c r="O593" s="154"/>
      <c r="P593" s="131"/>
      <c r="Q593" s="131"/>
      <c r="R593" s="131"/>
      <c r="S593" s="131"/>
      <c r="T593" s="131"/>
      <c r="U593" s="131"/>
      <c r="V593" s="131"/>
      <c r="W593" s="131"/>
      <c r="X593" s="131"/>
      <c r="Y593" s="131"/>
      <c r="Z593" s="131"/>
      <c r="AA593" s="131"/>
      <c r="AB593" s="131"/>
      <c r="AC593" s="131"/>
      <c r="AD593" s="131"/>
      <c r="AE593" s="131"/>
      <c r="AF593" s="131"/>
      <c r="AG593" s="131"/>
      <c r="AH593" s="131"/>
      <c r="AI593" s="131"/>
      <c r="AJ593" s="131"/>
      <c r="AK593" s="131"/>
      <c r="AL593" s="131"/>
      <c r="AM593" s="131"/>
      <c r="AN593" s="131"/>
      <c r="AO593" s="131"/>
      <c r="AP593" s="131"/>
      <c r="AQ593" s="131"/>
      <c r="AR593" s="131"/>
      <c r="AS593" s="131"/>
      <c r="AT593" s="131"/>
      <c r="AU593" s="131"/>
      <c r="AV593" s="131"/>
      <c r="AW593" s="131"/>
      <c r="AX593" s="131"/>
      <c r="AY593" s="131"/>
      <c r="AZ593" s="131"/>
      <c r="BA593" s="131"/>
      <c r="BB593" s="131"/>
      <c r="BC593" s="131"/>
      <c r="BD593" s="131"/>
      <c r="BE593" s="131"/>
      <c r="BF593" s="131"/>
      <c r="BG593" s="131"/>
      <c r="BH593" s="131"/>
      <c r="BI593" s="131"/>
      <c r="BJ593" s="131"/>
      <c r="BK593" s="131"/>
      <c r="BL593" s="131"/>
      <c r="BM593" s="131"/>
      <c r="BN593" s="131"/>
      <c r="BO593" s="131"/>
      <c r="BP593" s="131"/>
      <c r="BQ593" s="131"/>
      <c r="BR593" s="131"/>
      <c r="BS593" s="131"/>
      <c r="BT593" s="131"/>
      <c r="BU593" s="131"/>
      <c r="BV593" s="131"/>
      <c r="BW593" s="131"/>
      <c r="BX593" s="131"/>
      <c r="BY593" s="131"/>
      <c r="BZ593" s="131"/>
      <c r="CA593" s="131"/>
      <c r="CB593" s="131"/>
      <c r="CC593" s="131"/>
      <c r="CD593" s="131"/>
      <c r="CE593" s="131"/>
      <c r="CF593" s="131"/>
      <c r="CG593" s="131"/>
      <c r="CH593" s="131"/>
      <c r="CI593" s="131"/>
      <c r="CJ593" s="131"/>
      <c r="CK593" s="131"/>
      <c r="CL593" s="131"/>
      <c r="CM593" s="131"/>
      <c r="CN593" s="131"/>
      <c r="CO593" s="131"/>
      <c r="CP593" s="131"/>
      <c r="CQ593" s="131"/>
    </row>
    <row r="594" ht="24" customHeight="1" outlineLevel="1" spans="1:95">
      <c r="A594" s="22"/>
      <c r="B594" s="114" t="s">
        <v>793</v>
      </c>
      <c r="C594" s="115" t="s">
        <v>2275</v>
      </c>
      <c r="D594" s="22" t="s">
        <v>2276</v>
      </c>
      <c r="E594" s="114"/>
      <c r="F594" s="114"/>
      <c r="G594" s="114"/>
      <c r="H594" s="116">
        <f>X594+AA594+AD594+AG594+AJ594+AM594+AP594+AS594+AV594+AY594+BB594+BE594</f>
        <v>0</v>
      </c>
      <c r="I594" s="116">
        <f>Y594+AB594+AE594+AH594+AK594+AN594+AQ594+AT594+AW594+AZ594+BC594+BF594</f>
        <v>0</v>
      </c>
      <c r="J594" s="116">
        <f>Z594+AC594+AF594+AI594+AL594+AO594+AR594+AU594+AX594+BA594+BD594+BG594</f>
        <v>0</v>
      </c>
      <c r="K594" s="116"/>
      <c r="L594" s="149"/>
      <c r="M594" s="149"/>
      <c r="N594" s="149"/>
      <c r="O594" s="149"/>
      <c r="P594" s="116"/>
      <c r="Q594" s="116"/>
      <c r="R594" s="116"/>
      <c r="S594" s="116"/>
      <c r="T594" s="116"/>
      <c r="U594" s="116"/>
      <c r="V594" s="116"/>
      <c r="W594" s="116"/>
      <c r="X594" s="116">
        <f>VLOOKUP($C594,'1 预算编制表单'!$C:$BJ,27,FALSE)</f>
        <v>0</v>
      </c>
      <c r="Y594" s="116">
        <f>X594-Z594</f>
        <v>0</v>
      </c>
      <c r="Z594" s="116">
        <f>SUM(Z595:Z599)</f>
        <v>0</v>
      </c>
      <c r="AA594" s="116">
        <f>VLOOKUP($C594,'1 预算编制表单'!$C:$BJ,30,FALSE)</f>
        <v>0</v>
      </c>
      <c r="AB594" s="116">
        <f>AA594-AC594</f>
        <v>0</v>
      </c>
      <c r="AC594" s="116">
        <f>SUM(AC595:AC599)</f>
        <v>0</v>
      </c>
      <c r="AD594" s="116">
        <f>VLOOKUP($C594,'1 预算编制表单'!$C:$BJ,33,FALSE)</f>
        <v>0</v>
      </c>
      <c r="AE594" s="116">
        <f>AD594-AF594</f>
        <v>0</v>
      </c>
      <c r="AF594" s="116">
        <f>SUM(AF595:AF599)</f>
        <v>0</v>
      </c>
      <c r="AG594" s="116">
        <f>VLOOKUP($C594,'1 预算编制表单'!$C:$BJ,36,FALSE)</f>
        <v>0</v>
      </c>
      <c r="AH594" s="116">
        <f>AG594-AI594</f>
        <v>0</v>
      </c>
      <c r="AI594" s="116">
        <f>SUM(AI595:AI599)</f>
        <v>0</v>
      </c>
      <c r="AJ594" s="116">
        <f>VLOOKUP($C594,'1 预算编制表单'!$C:$BJ,39,FALSE)</f>
        <v>0</v>
      </c>
      <c r="AK594" s="116">
        <f>AJ594-AL594</f>
        <v>0</v>
      </c>
      <c r="AL594" s="116">
        <f>SUM(AL595:AL599)</f>
        <v>0</v>
      </c>
      <c r="AM594" s="116">
        <f>VLOOKUP($C594,'1 预算编制表单'!$C:$BJ,42,FALSE)</f>
        <v>0</v>
      </c>
      <c r="AN594" s="116">
        <f>AM594-AO594</f>
        <v>0</v>
      </c>
      <c r="AO594" s="116">
        <f>SUM(AO595:AO599)</f>
        <v>0</v>
      </c>
      <c r="AP594" s="116">
        <f>VLOOKUP($C594,'1 预算编制表单'!$C:$BJ,45,FALSE)</f>
        <v>0</v>
      </c>
      <c r="AQ594" s="116">
        <f>AP594-AR594</f>
        <v>0</v>
      </c>
      <c r="AR594" s="116">
        <f>SUM(AR595:AR599)</f>
        <v>0</v>
      </c>
      <c r="AS594" s="116">
        <f>VLOOKUP($C594,'1 预算编制表单'!$C:$BJ,48,FALSE)</f>
        <v>0</v>
      </c>
      <c r="AT594" s="116">
        <f>AS594-AU594</f>
        <v>0</v>
      </c>
      <c r="AU594" s="116">
        <f>SUM(AU595:AU599)</f>
        <v>0</v>
      </c>
      <c r="AV594" s="116">
        <f>VLOOKUP($C594,'1 预算编制表单'!$C:$BJ,51,FALSE)</f>
        <v>0</v>
      </c>
      <c r="AW594" s="116">
        <f>AV594-AX594</f>
        <v>0</v>
      </c>
      <c r="AX594" s="116">
        <f>SUM(AX595:AX599)</f>
        <v>0</v>
      </c>
      <c r="AY594" s="116">
        <f>VLOOKUP($C594,'1 预算编制表单'!$C:$BJ,54,FALSE)</f>
        <v>0</v>
      </c>
      <c r="AZ594" s="116">
        <f>AY594-BA594</f>
        <v>0</v>
      </c>
      <c r="BA594" s="116">
        <f>SUM(BA595:BA599)</f>
        <v>0</v>
      </c>
      <c r="BB594" s="116">
        <f>VLOOKUP($C594,'1 预算编制表单'!$C:$BJ,57,FALSE)</f>
        <v>0</v>
      </c>
      <c r="BC594" s="116">
        <f>BB594-BD594</f>
        <v>0</v>
      </c>
      <c r="BD594" s="116">
        <f>SUM(BD595:BD599)</f>
        <v>0</v>
      </c>
      <c r="BE594" s="116">
        <f>VLOOKUP($C594,'1 预算编制表单'!$C:$BJ,60,FALSE)</f>
        <v>0</v>
      </c>
      <c r="BF594" s="116">
        <f>BE594-BG594</f>
        <v>0</v>
      </c>
      <c r="BG594" s="116">
        <f>SUM(BG595:BG599)</f>
        <v>0</v>
      </c>
      <c r="BH594" s="116">
        <f>VLOOKUP($C594,'1 预算编制表单'!$C:$BJ,27,FALSE)</f>
        <v>0</v>
      </c>
      <c r="BI594" s="116">
        <f>BH594-BJ594</f>
        <v>0</v>
      </c>
      <c r="BJ594" s="116">
        <f>SUM(BJ595:BJ599)</f>
        <v>0</v>
      </c>
      <c r="BK594" s="116">
        <f>VLOOKUP($C594,'1 预算编制表单'!$C:$BJ,30,FALSE)</f>
        <v>0</v>
      </c>
      <c r="BL594" s="116">
        <f>BK594-BM594</f>
        <v>0</v>
      </c>
      <c r="BM594" s="116">
        <f>SUM(BM595:BM599)</f>
        <v>0</v>
      </c>
      <c r="BN594" s="116">
        <f>VLOOKUP($C594,'1 预算编制表单'!$C:$BJ,33,FALSE)</f>
        <v>0</v>
      </c>
      <c r="BO594" s="116">
        <f>BN594-BP594</f>
        <v>0</v>
      </c>
      <c r="BP594" s="116">
        <f>SUM(BP595:BP599)</f>
        <v>0</v>
      </c>
      <c r="BQ594" s="116">
        <f>VLOOKUP($C594,'1 预算编制表单'!$C:$BJ,36,FALSE)</f>
        <v>0</v>
      </c>
      <c r="BR594" s="116">
        <f>BQ594-BS594</f>
        <v>0</v>
      </c>
      <c r="BS594" s="116">
        <f>SUM(BS595:BS599)</f>
        <v>0</v>
      </c>
      <c r="BT594" s="116">
        <f>VLOOKUP($C594,'1 预算编制表单'!$C:$BJ,39,FALSE)</f>
        <v>0</v>
      </c>
      <c r="BU594" s="116">
        <f>BT594-BV594</f>
        <v>0</v>
      </c>
      <c r="BV594" s="116">
        <f>SUM(BV595:BV599)</f>
        <v>0</v>
      </c>
      <c r="BW594" s="116">
        <f>VLOOKUP($C594,'1 预算编制表单'!$C:$BJ,42,FALSE)</f>
        <v>0</v>
      </c>
      <c r="BX594" s="116">
        <f>BW594-BY594</f>
        <v>0</v>
      </c>
      <c r="BY594" s="116">
        <f>SUM(BY595:BY599)</f>
        <v>0</v>
      </c>
      <c r="BZ594" s="116">
        <f>VLOOKUP($C594,'1 预算编制表单'!$C:$BJ,45,FALSE)</f>
        <v>0</v>
      </c>
      <c r="CA594" s="116">
        <f>BZ594-CB594</f>
        <v>0</v>
      </c>
      <c r="CB594" s="116">
        <f>SUM(CB595:CB599)</f>
        <v>0</v>
      </c>
      <c r="CC594" s="116">
        <f>VLOOKUP($C594,'1 预算编制表单'!$C:$BJ,48,FALSE)</f>
        <v>0</v>
      </c>
      <c r="CD594" s="116">
        <f>CC594-CE594</f>
        <v>0</v>
      </c>
      <c r="CE594" s="116">
        <f>SUM(CE595:CE599)</f>
        <v>0</v>
      </c>
      <c r="CF594" s="116">
        <f>VLOOKUP($C594,'1 预算编制表单'!$C:$BJ,51,FALSE)</f>
        <v>0</v>
      </c>
      <c r="CG594" s="116">
        <f>CF594-CH594</f>
        <v>0</v>
      </c>
      <c r="CH594" s="116">
        <f>SUM(CH595:CH599)</f>
        <v>0</v>
      </c>
      <c r="CI594" s="116">
        <f>VLOOKUP($C594,'1 预算编制表单'!$C:$BJ,54,FALSE)</f>
        <v>0</v>
      </c>
      <c r="CJ594" s="116">
        <f>CI594-CK594</f>
        <v>0</v>
      </c>
      <c r="CK594" s="116">
        <f>SUM(CK595:CK599)</f>
        <v>0</v>
      </c>
      <c r="CL594" s="116">
        <f>VLOOKUP($C594,'1 预算编制表单'!$C:$BJ,57,FALSE)</f>
        <v>0</v>
      </c>
      <c r="CM594" s="116">
        <f>CL594-CN594</f>
        <v>0</v>
      </c>
      <c r="CN594" s="116">
        <f>SUM(CN595:CN599)</f>
        <v>0</v>
      </c>
      <c r="CO594" s="116">
        <f>VLOOKUP($C594,'1 预算编制表单'!$C:$BJ,60,FALSE)</f>
        <v>0</v>
      </c>
      <c r="CP594" s="116">
        <f>CO594-CQ594</f>
        <v>0</v>
      </c>
      <c r="CQ594" s="116">
        <f>SUM(CQ595:CQ599)</f>
        <v>0</v>
      </c>
    </row>
    <row r="595" s="85" customFormat="1" ht="24" customHeight="1" outlineLevel="2" spans="1:95">
      <c r="A595" s="124"/>
      <c r="B595" s="125"/>
      <c r="C595" s="126"/>
      <c r="D595" s="124"/>
      <c r="E595" s="125"/>
      <c r="F595" s="125"/>
      <c r="G595" s="125"/>
      <c r="H595" s="127"/>
      <c r="I595" s="127"/>
      <c r="J595" s="127">
        <f>Z595+AC595+AF595+AI595+AL595+AO595+AR595+AU595+AX595+BA595+BD595+BG595</f>
        <v>0</v>
      </c>
      <c r="K595" s="127">
        <v>1</v>
      </c>
      <c r="L595" s="152"/>
      <c r="M595" s="153">
        <f>IFERROR(VLOOKUP($L595,'2-2 引出数据_合同数据仓库'!$B$2:$BP$10000,3,FALSE),0)</f>
        <v>0</v>
      </c>
      <c r="N595" s="127"/>
      <c r="O595" s="153">
        <f>IFERROR(VLOOKUP((LEFT(VLOOKUP($L595,'2-2 引出数据_合同数据仓库'!$B$2:$BP$10000,64,FALSE),15)&amp;(RIGHT(VLOOKUP($L595,'2-2 引出数据_合同数据仓库'!$B$2:$BP$10000,64,FALSE),4)+1)),'2-2 引出数据_合同数据仓库'!$B$2:$BP$10000,3,FALSE),0)</f>
        <v>0</v>
      </c>
      <c r="P595" s="127"/>
      <c r="Q595" s="127">
        <f>IFERROR(VLOOKUP($L595,'2-2 引出数据_合同数据仓库'!$B$2:$BP$10000,28,FALSE),0)</f>
        <v>0</v>
      </c>
      <c r="R595" s="127">
        <f>IFERROR(VLOOKUP($L595,'2-2 引出数据_合同数据仓库'!$B$2:$BP$10000,29,FALSE),0)</f>
        <v>0</v>
      </c>
      <c r="S595" s="127">
        <f>IFERROR(VLOOKUP($L595,'2-2 引出数据_合同数据仓库'!$B$2:$BP$10000,4,FALSE),0)</f>
        <v>0</v>
      </c>
      <c r="T595" s="127"/>
      <c r="U595" s="127">
        <f>IFERROR(VLOOKUP($L595,'2-2 引出数据_合同数据仓库'!$B$2:$BP$10000,15,FALSE),0)</f>
        <v>0</v>
      </c>
      <c r="V595" s="127">
        <f>U595/(S595-R595+1)*365</f>
        <v>0</v>
      </c>
      <c r="W595" s="127"/>
      <c r="X595" s="159">
        <v>45658</v>
      </c>
      <c r="Y595" s="159">
        <f>X595+30</f>
        <v>45688</v>
      </c>
      <c r="Z595" s="163">
        <f>IFERROR(IF(($R595-Y595)&gt;=0,0,IF(($S595-X595)&lt;0,0,IF(AND(($S595-Y595)&gt;0,(X595-$R595)&gt;0),$V595/365*(Y595-X595+1),IF(AND(($S595-Y595)&lt;=0,(X595-$R595)&gt;0),$V595/365*($S595-X595+1),$V595/365*(Y595-$R595+1))))),0)</f>
        <v>0</v>
      </c>
      <c r="AA595" s="159">
        <f>Y595+1</f>
        <v>45689</v>
      </c>
      <c r="AB595" s="159">
        <f>AA595+27</f>
        <v>45716</v>
      </c>
      <c r="AC595" s="163">
        <f>IFERROR(IF(($R595-AB595)&gt;=0,0,IF(($S595-AA595)&lt;0,0,IF(AND(($S595-AB595)&gt;0,(AA595-$R595)&gt;0),$V595/365*(AB595-AA595+1),IF(AND(($S595-AB595)&lt;=0,(AA595-$R595)&gt;0),$V595/365*($S595-AA595+1),$V595/365*(AB595-$R595+1))))),0)</f>
        <v>0</v>
      </c>
      <c r="AD595" s="159">
        <f>AB595+1</f>
        <v>45717</v>
      </c>
      <c r="AE595" s="159">
        <f>AD595+30</f>
        <v>45747</v>
      </c>
      <c r="AF595" s="163">
        <f>IFERROR(IF(($R595-AE595)&gt;=0,0,IF(($S595-AD595)&lt;0,0,IF(AND(($S595-AE595)&gt;0,(AD595-$R595)&gt;0),$V595/365*(AE595-AD595+1),IF(AND(($S595-AE595)&lt;=0,(AD595-$R595)&gt;0),$V595/365*($S595-AD595+1),$V595/365*(AE595-$R595+1))))),0)</f>
        <v>0</v>
      </c>
      <c r="AG595" s="159">
        <f>AE595+1</f>
        <v>45748</v>
      </c>
      <c r="AH595" s="159">
        <f>AG595+29</f>
        <v>45777</v>
      </c>
      <c r="AI595" s="163">
        <f>IFERROR(IF(($R595-AH595)&gt;=0,0,IF(($S595-AG595)&lt;0,0,IF(AND(($S595-AH595)&gt;0,(AG595-$R595)&gt;0),$V595/365*(AH595-AG595+1),IF(AND(($S595-AH595)&lt;=0,(AG595-$R595)&gt;0),$V595/365*($S595-AG595+1),$V595/365*(AH595-$R595+1))))),0)</f>
        <v>0</v>
      </c>
      <c r="AJ595" s="159">
        <f>AH595+1</f>
        <v>45778</v>
      </c>
      <c r="AK595" s="159">
        <f>AJ595+30</f>
        <v>45808</v>
      </c>
      <c r="AL595" s="163">
        <f>IFERROR(IF(($R595-AK595)&gt;=0,0,IF(($S595-AJ595)&lt;0,0,IF(AND(($S595-AK595)&gt;0,(AJ595-$R595)&gt;0),$V595/365*(AK595-AJ595+1),IF(AND(($S595-AK595)&lt;=0,(AJ595-$R595)&gt;0),$V595/365*($S595-AJ595+1),$V595/365*(AK595-$R595+1))))),0)</f>
        <v>0</v>
      </c>
      <c r="AM595" s="159">
        <f>AK595+1</f>
        <v>45809</v>
      </c>
      <c r="AN595" s="159">
        <f>AM595+29</f>
        <v>45838</v>
      </c>
      <c r="AO595" s="163">
        <f>IFERROR(IF(($R595-AN595)&gt;=0,0,IF(($S595-AM595)&lt;0,0,IF(AND(($S595-AN595)&gt;0,(AM595-$R595)&gt;0),$V595/365*(AN595-AM595+1),IF(AND(($S595-AN595)&lt;=0,(AM595-$R595)&gt;0),$V595/365*($S595-AM595+1),$V595/365*(AN595-$R595+1))))),0)</f>
        <v>0</v>
      </c>
      <c r="AP595" s="159">
        <f>AN595+1</f>
        <v>45839</v>
      </c>
      <c r="AQ595" s="159">
        <f>AP595+30</f>
        <v>45869</v>
      </c>
      <c r="AR595" s="163">
        <f>IFERROR(IF(($R595-AQ595)&gt;=0,0,IF(($S595-AP595)&lt;0,0,IF(AND(($S595-AQ595)&gt;0,(AP595-$R595)&gt;0),$V595/365*(AQ595-AP595+1),IF(AND(($S595-AQ595)&lt;=0,(AP595-$R595)&gt;0),$V595/365*($S595-AP595+1),$V595/365*(AQ595-$R595+1))))),0)</f>
        <v>0</v>
      </c>
      <c r="AS595" s="159">
        <f>AQ595+1</f>
        <v>45870</v>
      </c>
      <c r="AT595" s="159">
        <f>AS595+30</f>
        <v>45900</v>
      </c>
      <c r="AU595" s="163">
        <f>IFERROR(IF(($R595-AT595)&gt;=0,0,IF(($S595-AS595)&lt;0,0,IF(AND(($S595-AT595)&gt;0,(AS595-$R595)&gt;0),$V595/365*(AT595-AS595+1),IF(AND(($S595-AT595)&lt;=0,(AS595-$R595)&gt;0),$V595/365*($S595-AS595+1),$V595/365*(AT595-$R595+1))))),0)</f>
        <v>0</v>
      </c>
      <c r="AV595" s="159">
        <f>AT595+1</f>
        <v>45901</v>
      </c>
      <c r="AW595" s="159">
        <f>AV595+29</f>
        <v>45930</v>
      </c>
      <c r="AX595" s="163">
        <f>IFERROR(IF(($R595-AW595)&gt;=0,0,IF(($S595-AV595)&lt;0,0,IF(AND(($S595-AW595)&gt;0,(AV595-$R595)&gt;0),$V595/365*(AW595-AV595+1),IF(AND(($S595-AW595)&lt;=0,(AV595-$R595)&gt;0),$V595/365*($S595-AV595+1),$V595/365*(AW595-$R595+1))))),0)</f>
        <v>0</v>
      </c>
      <c r="AY595" s="159">
        <f>AW595+1</f>
        <v>45931</v>
      </c>
      <c r="AZ595" s="159">
        <f>AY595+30</f>
        <v>45961</v>
      </c>
      <c r="BA595" s="163">
        <f>IFERROR(IF(($R595-AZ595)&gt;=0,0,IF(($S595-AY595)&lt;0,0,IF(AND(($S595-AZ595)&gt;0,(AY595-$R595)&gt;0),$V595/365*(AZ595-AY595+1),IF(AND(($S595-AZ595)&lt;=0,(AY595-$R595)&gt;0),$V595/365*($S595-AY595+1),$V595/365*(AZ595-$R595+1))))),0)</f>
        <v>0</v>
      </c>
      <c r="BB595" s="159">
        <f>AZ595+1</f>
        <v>45962</v>
      </c>
      <c r="BC595" s="159">
        <f>BB595+29</f>
        <v>45991</v>
      </c>
      <c r="BD595" s="163">
        <f>IFERROR(IF(($R595-BC595)&gt;=0,0,IF(($S595-BB595)&lt;0,0,IF(AND(($S595-BC595)&gt;0,(BB595-$R595)&gt;0),$V595/365*(BC595-BB595+1),IF(AND(($S595-BC595)&lt;=0,(BB595-$R595)&gt;0),$V595/365*($S595-BB595+1),$V595/365*(BC595-$R595+1))))),0)</f>
        <v>0</v>
      </c>
      <c r="BE595" s="159">
        <f>BC595+1</f>
        <v>45992</v>
      </c>
      <c r="BF595" s="159">
        <f>BE595+30</f>
        <v>46022</v>
      </c>
      <c r="BG595" s="163">
        <f>IFERROR(IF(($R595-BF595)&gt;=0,0,IF(($S595-BE595)&lt;0,0,IF(AND(($S595-BF595)&gt;0,(BE595-$R595)&gt;0),$V595/365*(BF595-BE595+1),IF(AND(($S595-BF595)&lt;=0,(BE595-$R595)&gt;0),$V595/365*($S595-BE595+1),$V595/365*(BF595-$R595+1))))),0)</f>
        <v>0</v>
      </c>
      <c r="BH595" s="159">
        <v>46023</v>
      </c>
      <c r="BI595" s="159">
        <f>BH595+30</f>
        <v>46053</v>
      </c>
      <c r="BJ595" s="163">
        <f>IFERROR(IF(($R595-BI595)&gt;=0,0,IF(($S595-BH595)&lt;0,0,IF(AND(($S595-BI595)&gt;0,(BH595-$R595)&gt;0),$V595/365*(BI595-BH595+1),IF(AND(($S595-BI595)&lt;=0,(BH595-$R595)&gt;0),$V595/365*($S595-BH595+1),$V595/365*(BI595-$R595+1))))),0)</f>
        <v>0</v>
      </c>
      <c r="BK595" s="159">
        <f>BI595+1</f>
        <v>46054</v>
      </c>
      <c r="BL595" s="159">
        <f>BK595+27</f>
        <v>46081</v>
      </c>
      <c r="BM595" s="163">
        <f>IFERROR(IF(($R595-BL595)&gt;=0,0,IF(($S595-BK595)&lt;0,0,IF(AND(($S595-BL595)&gt;0,(BK595-$R595)&gt;0),$V595/365*(BL595-BK595+1),IF(AND(($S595-BL595)&lt;=0,(BK595-$R595)&gt;0),$V595/365*($S595-BK595+1),$V595/365*(BL595-$R595+1))))),0)</f>
        <v>0</v>
      </c>
      <c r="BN595" s="159">
        <f>BL595+1</f>
        <v>46082</v>
      </c>
      <c r="BO595" s="159">
        <f>BN595+30</f>
        <v>46112</v>
      </c>
      <c r="BP595" s="163">
        <f>IFERROR(IF(($R595-BO595)&gt;=0,0,IF(($S595-BN595)&lt;0,0,IF(AND(($S595-BO595)&gt;0,(BN595-$R595)&gt;0),$V595/365*(BO595-BN595+1),IF(AND(($S595-BO595)&lt;=0,(BN595-$R595)&gt;0),$V595/365*($S595-BN595+1),$V595/365*(BO595-$R595+1))))),0)</f>
        <v>0</v>
      </c>
      <c r="BQ595" s="159">
        <f>BO595+1</f>
        <v>46113</v>
      </c>
      <c r="BR595" s="159">
        <f>BQ595+29</f>
        <v>46142</v>
      </c>
      <c r="BS595" s="163">
        <f>IFERROR(IF(($R595-BR595)&gt;=0,0,IF(($S595-BQ595)&lt;0,0,IF(AND(($S595-BR595)&gt;0,(BQ595-$R595)&gt;0),$V595/365*(BR595-BQ595+1),IF(AND(($S595-BR595)&lt;=0,(BQ595-$R595)&gt;0),$V595/365*($S595-BQ595+1),$V595/365*(BR595-$R595+1))))),0)</f>
        <v>0</v>
      </c>
      <c r="BT595" s="159">
        <f>BR595+1</f>
        <v>46143</v>
      </c>
      <c r="BU595" s="159">
        <f>BT595+30</f>
        <v>46173</v>
      </c>
      <c r="BV595" s="163">
        <f>IFERROR(IF(($R595-BU595)&gt;=0,0,IF(($S595-BT595)&lt;0,0,IF(AND(($S595-BU595)&gt;0,(BT595-$R595)&gt;0),$V595/365*(BU595-BT595+1),IF(AND(($S595-BU595)&lt;=0,(BT595-$R595)&gt;0),$V595/365*($S595-BT595+1),$V595/365*(BU595-$R595+1))))),0)</f>
        <v>0</v>
      </c>
      <c r="BW595" s="159">
        <f>BU595+1</f>
        <v>46174</v>
      </c>
      <c r="BX595" s="159">
        <f>BW595+29</f>
        <v>46203</v>
      </c>
      <c r="BY595" s="163">
        <f>IFERROR(IF(($R595-BX595)&gt;=0,0,IF(($S595-BW595)&lt;0,0,IF(AND(($S595-BX595)&gt;0,(BW595-$R595)&gt;0),$V595/365*(BX595-BW595+1),IF(AND(($S595-BX595)&lt;=0,(BW595-$R595)&gt;0),$V595/365*($S595-BW595+1),$V595/365*(BX595-$R595+1))))),0)</f>
        <v>0</v>
      </c>
      <c r="BZ595" s="159">
        <f>BX595+1</f>
        <v>46204</v>
      </c>
      <c r="CA595" s="159">
        <f>BZ595+30</f>
        <v>46234</v>
      </c>
      <c r="CB595" s="163">
        <f>IFERROR(IF(($R595-CA595)&gt;=0,0,IF(($S595-BZ595)&lt;0,0,IF(AND(($S595-CA595)&gt;0,(BZ595-$R595)&gt;0),$V595/365*(CA595-BZ595+1),IF(AND(($S595-CA595)&lt;=0,(BZ595-$R595)&gt;0),$V595/365*($S595-BZ595+1),$V595/365*(CA595-$R595+1))))),0)</f>
        <v>0</v>
      </c>
      <c r="CC595" s="159">
        <f>CA595+1</f>
        <v>46235</v>
      </c>
      <c r="CD595" s="159">
        <f>CC595+30</f>
        <v>46265</v>
      </c>
      <c r="CE595" s="163">
        <f>IFERROR(IF(($R595-CD595)&gt;=0,0,IF(($S595-CC595)&lt;0,0,IF(AND(($S595-CD595)&gt;0,(CC595-$R595)&gt;0),$V595/365*(CD595-CC595+1),IF(AND(($S595-CD595)&lt;=0,(CC595-$R595)&gt;0),$V595/365*($S595-CC595+1),$V595/365*(CD595-$R595+1))))),0)</f>
        <v>0</v>
      </c>
      <c r="CF595" s="159">
        <f>CD595+1</f>
        <v>46266</v>
      </c>
      <c r="CG595" s="159">
        <f>CF595+29</f>
        <v>46295</v>
      </c>
      <c r="CH595" s="163">
        <f>IFERROR(IF(($R595-CG595)&gt;=0,0,IF(($S595-CF595)&lt;0,0,IF(AND(($S595-CG595)&gt;0,(CF595-$R595)&gt;0),$V595/365*(CG595-CF595+1),IF(AND(($S595-CG595)&lt;=0,(CF595-$R595)&gt;0),$V595/365*($S595-CF595+1),$V595/365*(CG595-$R595+1))))),0)</f>
        <v>0</v>
      </c>
      <c r="CI595" s="159">
        <f>CG595+1</f>
        <v>46296</v>
      </c>
      <c r="CJ595" s="159">
        <f>CI595+30</f>
        <v>46326</v>
      </c>
      <c r="CK595" s="163">
        <f>IFERROR(IF(($R595-CJ595)&gt;=0,0,IF(($S595-CI595)&lt;0,0,IF(AND(($S595-CJ595)&gt;0,(CI595-$R595)&gt;0),$V595/365*(CJ595-CI595+1),IF(AND(($S595-CJ595)&lt;=0,(CI595-$R595)&gt;0),$V595/365*($S595-CI595+1),$V595/365*(CJ595-$R595+1))))),0)</f>
        <v>0</v>
      </c>
      <c r="CL595" s="159">
        <f>CJ595+1</f>
        <v>46327</v>
      </c>
      <c r="CM595" s="159">
        <f>CL595+29</f>
        <v>46356</v>
      </c>
      <c r="CN595" s="163">
        <f>IFERROR(IF(($R595-CM595)&gt;=0,0,IF(($S595-CL595)&lt;0,0,IF(AND(($S595-CM595)&gt;0,(CL595-$R595)&gt;0),$V595/365*(CM595-CL595+1),IF(AND(($S595-CM595)&lt;=0,(CL595-$R595)&gt;0),$V595/365*($S595-CL595+1),$V595/365*(CM595-$R595+1))))),0)</f>
        <v>0</v>
      </c>
      <c r="CO595" s="159">
        <f>CM595+1</f>
        <v>46357</v>
      </c>
      <c r="CP595" s="159">
        <f>CO595+30</f>
        <v>46387</v>
      </c>
      <c r="CQ595" s="163">
        <f>IFERROR(IF(($R595-CP595)&gt;=0,0,IF(($S595-CO595)&lt;0,0,IF(AND(($S595-CP595)&gt;0,(CO595-$R595)&gt;0),$V595/365*(CP595-CO595+1),IF(AND(($S595-CP595)&lt;=0,(CO595-$R595)&gt;0),$V595/365*($S595-CO595+1),$V595/365*(CP595-$R595+1))))),0)</f>
        <v>0</v>
      </c>
    </row>
    <row r="596" s="85" customFormat="1" ht="24" customHeight="1" outlineLevel="2" spans="1:95">
      <c r="A596" s="124"/>
      <c r="B596" s="125"/>
      <c r="C596" s="126"/>
      <c r="D596" s="124"/>
      <c r="E596" s="125"/>
      <c r="F596" s="125"/>
      <c r="G596" s="125"/>
      <c r="H596" s="127"/>
      <c r="I596" s="127"/>
      <c r="J596" s="127">
        <f>Z596+AC596+AF596+AI596+AL596+AO596+AR596+AU596+AX596+BA596+BD596+BG596</f>
        <v>0</v>
      </c>
      <c r="K596" s="127">
        <f>K595+1</f>
        <v>2</v>
      </c>
      <c r="L596" s="152"/>
      <c r="M596" s="153">
        <f>IFERROR(VLOOKUP($L596,'2-2 引出数据_合同数据仓库'!$B$2:$BP$10000,3,FALSE),0)</f>
        <v>0</v>
      </c>
      <c r="N596" s="127"/>
      <c r="O596" s="153">
        <f>IFERROR(VLOOKUP((LEFT(VLOOKUP($L596,'2-2 引出数据_合同数据仓库'!$B$2:$BP$10000,64,FALSE),15)&amp;(RIGHT(VLOOKUP($L596,'2-2 引出数据_合同数据仓库'!$B$2:$BP$10000,64,FALSE),4)+1)),'2-2 引出数据_合同数据仓库'!$B$2:$BP$10000,3,FALSE),0)</f>
        <v>0</v>
      </c>
      <c r="P596" s="127"/>
      <c r="Q596" s="127">
        <f>IFERROR(VLOOKUP($L596,'2-2 引出数据_合同数据仓库'!$B$2:$BP$10000,28,FALSE),0)</f>
        <v>0</v>
      </c>
      <c r="R596" s="127">
        <f>IFERROR(VLOOKUP($L596,'2-2 引出数据_合同数据仓库'!$B$2:$BP$10000,29,FALSE),0)</f>
        <v>0</v>
      </c>
      <c r="S596" s="127">
        <f>IFERROR(VLOOKUP($L596,'2-2 引出数据_合同数据仓库'!$B$2:$BP$10000,4,FALSE),0)</f>
        <v>0</v>
      </c>
      <c r="T596" s="127"/>
      <c r="U596" s="127">
        <f>IFERROR(VLOOKUP($L596,'2-2 引出数据_合同数据仓库'!$B$2:$BP$10000,15,FALSE),0)</f>
        <v>0</v>
      </c>
      <c r="V596" s="127">
        <f>U596/(S596-R596+1)*365</f>
        <v>0</v>
      </c>
      <c r="W596" s="127"/>
      <c r="X596" s="159">
        <v>45658</v>
      </c>
      <c r="Y596" s="159">
        <f>X596+30</f>
        <v>45688</v>
      </c>
      <c r="Z596" s="163">
        <f>IFERROR(IF(($R596-Y596)&gt;=0,0,IF(($S596-X596)&lt;0,0,IF(AND(($S596-Y596)&gt;0,(X596-$R596)&gt;0),$V596/365*(Y596-X596+1),IF(AND(($S596-Y596)&lt;=0,(X596-$R596)&gt;0),$V596/365*($S596-X596+1),$V596/365*(Y596-$R596+1))))),0)</f>
        <v>0</v>
      </c>
      <c r="AA596" s="159">
        <f>Y596+1</f>
        <v>45689</v>
      </c>
      <c r="AB596" s="159">
        <f>AA596+27</f>
        <v>45716</v>
      </c>
      <c r="AC596" s="163">
        <f>IFERROR(IF(($R596-AB596)&gt;=0,0,IF(($S596-AA596)&lt;0,0,IF(AND(($S596-AB596)&gt;0,(AA596-$R596)&gt;0),$V596/365*(AB596-AA596+1),IF(AND(($S596-AB596)&lt;=0,(AA596-$R596)&gt;0),$V596/365*($S596-AA596+1),$V596/365*(AB596-$R596+1))))),0)</f>
        <v>0</v>
      </c>
      <c r="AD596" s="159">
        <f>AB596+1</f>
        <v>45717</v>
      </c>
      <c r="AE596" s="159">
        <f>AD596+30</f>
        <v>45747</v>
      </c>
      <c r="AF596" s="163">
        <f>IFERROR(IF(($R596-AE596)&gt;=0,0,IF(($S596-AD596)&lt;0,0,IF(AND(($S596-AE596)&gt;0,(AD596-$R596)&gt;0),$V596/365*(AE596-AD596+1),IF(AND(($S596-AE596)&lt;=0,(AD596-$R596)&gt;0),$V596/365*($S596-AD596+1),$V596/365*(AE596-$R596+1))))),0)</f>
        <v>0</v>
      </c>
      <c r="AG596" s="159">
        <f>AE596+1</f>
        <v>45748</v>
      </c>
      <c r="AH596" s="159">
        <f>AG596+29</f>
        <v>45777</v>
      </c>
      <c r="AI596" s="163">
        <f>IFERROR(IF(($R596-AH596)&gt;=0,0,IF(($S596-AG596)&lt;0,0,IF(AND(($S596-AH596)&gt;0,(AG596-$R596)&gt;0),$V596/365*(AH596-AG596+1),IF(AND(($S596-AH596)&lt;=0,(AG596-$R596)&gt;0),$V596/365*($S596-AG596+1),$V596/365*(AH596-$R596+1))))),0)</f>
        <v>0</v>
      </c>
      <c r="AJ596" s="159">
        <f>AH596+1</f>
        <v>45778</v>
      </c>
      <c r="AK596" s="159">
        <f>AJ596+30</f>
        <v>45808</v>
      </c>
      <c r="AL596" s="163">
        <f>IFERROR(IF(($R596-AK596)&gt;=0,0,IF(($S596-AJ596)&lt;0,0,IF(AND(($S596-AK596)&gt;0,(AJ596-$R596)&gt;0),$V596/365*(AK596-AJ596+1),IF(AND(($S596-AK596)&lt;=0,(AJ596-$R596)&gt;0),$V596/365*($S596-AJ596+1),$V596/365*(AK596-$R596+1))))),0)</f>
        <v>0</v>
      </c>
      <c r="AM596" s="159">
        <f>AK596+1</f>
        <v>45809</v>
      </c>
      <c r="AN596" s="159">
        <f>AM596+29</f>
        <v>45838</v>
      </c>
      <c r="AO596" s="163">
        <f>IFERROR(IF(($R596-AN596)&gt;=0,0,IF(($S596-AM596)&lt;0,0,IF(AND(($S596-AN596)&gt;0,(AM596-$R596)&gt;0),$V596/365*(AN596-AM596+1),IF(AND(($S596-AN596)&lt;=0,(AM596-$R596)&gt;0),$V596/365*($S596-AM596+1),$V596/365*(AN596-$R596+1))))),0)</f>
        <v>0</v>
      </c>
      <c r="AP596" s="159">
        <f>AN596+1</f>
        <v>45839</v>
      </c>
      <c r="AQ596" s="159">
        <f>AP596+30</f>
        <v>45869</v>
      </c>
      <c r="AR596" s="163">
        <f>IFERROR(IF(($R596-AQ596)&gt;=0,0,IF(($S596-AP596)&lt;0,0,IF(AND(($S596-AQ596)&gt;0,(AP596-$R596)&gt;0),$V596/365*(AQ596-AP596+1),IF(AND(($S596-AQ596)&lt;=0,(AP596-$R596)&gt;0),$V596/365*($S596-AP596+1),$V596/365*(AQ596-$R596+1))))),0)</f>
        <v>0</v>
      </c>
      <c r="AS596" s="159">
        <f>AQ596+1</f>
        <v>45870</v>
      </c>
      <c r="AT596" s="159">
        <f>AS596+30</f>
        <v>45900</v>
      </c>
      <c r="AU596" s="163">
        <f>IFERROR(IF(($R596-AT596)&gt;=0,0,IF(($S596-AS596)&lt;0,0,IF(AND(($S596-AT596)&gt;0,(AS596-$R596)&gt;0),$V596/365*(AT596-AS596+1),IF(AND(($S596-AT596)&lt;=0,(AS596-$R596)&gt;0),$V596/365*($S596-AS596+1),$V596/365*(AT596-$R596+1))))),0)</f>
        <v>0</v>
      </c>
      <c r="AV596" s="159">
        <f>AT596+1</f>
        <v>45901</v>
      </c>
      <c r="AW596" s="159">
        <f>AV596+29</f>
        <v>45930</v>
      </c>
      <c r="AX596" s="163">
        <f>IFERROR(IF(($R596-AW596)&gt;=0,0,IF(($S596-AV596)&lt;0,0,IF(AND(($S596-AW596)&gt;0,(AV596-$R596)&gt;0),$V596/365*(AW596-AV596+1),IF(AND(($S596-AW596)&lt;=0,(AV596-$R596)&gt;0),$V596/365*($S596-AV596+1),$V596/365*(AW596-$R596+1))))),0)</f>
        <v>0</v>
      </c>
      <c r="AY596" s="159">
        <f>AW596+1</f>
        <v>45931</v>
      </c>
      <c r="AZ596" s="159">
        <f>AY596+30</f>
        <v>45961</v>
      </c>
      <c r="BA596" s="163">
        <f>IFERROR(IF(($R596-AZ596)&gt;=0,0,IF(($S596-AY596)&lt;0,0,IF(AND(($S596-AZ596)&gt;0,(AY596-$R596)&gt;0),$V596/365*(AZ596-AY596+1),IF(AND(($S596-AZ596)&lt;=0,(AY596-$R596)&gt;0),$V596/365*($S596-AY596+1),$V596/365*(AZ596-$R596+1))))),0)</f>
        <v>0</v>
      </c>
      <c r="BB596" s="159">
        <f>AZ596+1</f>
        <v>45962</v>
      </c>
      <c r="BC596" s="159">
        <f>BB596+29</f>
        <v>45991</v>
      </c>
      <c r="BD596" s="163">
        <f>IFERROR(IF(($R596-BC596)&gt;=0,0,IF(($S596-BB596)&lt;0,0,IF(AND(($S596-BC596)&gt;0,(BB596-$R596)&gt;0),$V596/365*(BC596-BB596+1),IF(AND(($S596-BC596)&lt;=0,(BB596-$R596)&gt;0),$V596/365*($S596-BB596+1),$V596/365*(BC596-$R596+1))))),0)</f>
        <v>0</v>
      </c>
      <c r="BE596" s="159">
        <f>BC596+1</f>
        <v>45992</v>
      </c>
      <c r="BF596" s="159">
        <f>BE596+30</f>
        <v>46022</v>
      </c>
      <c r="BG596" s="163">
        <f>IFERROR(IF(($R596-BF596)&gt;=0,0,IF(($S596-BE596)&lt;0,0,IF(AND(($S596-BF596)&gt;0,(BE596-$R596)&gt;0),$V596/365*(BF596-BE596+1),IF(AND(($S596-BF596)&lt;=0,(BE596-$R596)&gt;0),$V596/365*($S596-BE596+1),$V596/365*(BF596-$R596+1))))),0)</f>
        <v>0</v>
      </c>
      <c r="BH596" s="159">
        <v>46023</v>
      </c>
      <c r="BI596" s="159">
        <f>BH596+30</f>
        <v>46053</v>
      </c>
      <c r="BJ596" s="163">
        <f>IFERROR(IF(($R596-BI596)&gt;=0,0,IF(($S596-BH596)&lt;0,0,IF(AND(($S596-BI596)&gt;0,(BH596-$R596)&gt;0),$V596/365*(BI596-BH596+1),IF(AND(($S596-BI596)&lt;=0,(BH596-$R596)&gt;0),$V596/365*($S596-BH596+1),$V596/365*(BI596-$R596+1))))),0)</f>
        <v>0</v>
      </c>
      <c r="BK596" s="159">
        <f>BI596+1</f>
        <v>46054</v>
      </c>
      <c r="BL596" s="159">
        <f>BK596+27</f>
        <v>46081</v>
      </c>
      <c r="BM596" s="163">
        <f>IFERROR(IF(($R596-BL596)&gt;=0,0,IF(($S596-BK596)&lt;0,0,IF(AND(($S596-BL596)&gt;0,(BK596-$R596)&gt;0),$V596/365*(BL596-BK596+1),IF(AND(($S596-BL596)&lt;=0,(BK596-$R596)&gt;0),$V596/365*($S596-BK596+1),$V596/365*(BL596-$R596+1))))),0)</f>
        <v>0</v>
      </c>
      <c r="BN596" s="159">
        <f>BL596+1</f>
        <v>46082</v>
      </c>
      <c r="BO596" s="159">
        <f>BN596+30</f>
        <v>46112</v>
      </c>
      <c r="BP596" s="163">
        <f>IFERROR(IF(($R596-BO596)&gt;=0,0,IF(($S596-BN596)&lt;0,0,IF(AND(($S596-BO596)&gt;0,(BN596-$R596)&gt;0),$V596/365*(BO596-BN596+1),IF(AND(($S596-BO596)&lt;=0,(BN596-$R596)&gt;0),$V596/365*($S596-BN596+1),$V596/365*(BO596-$R596+1))))),0)</f>
        <v>0</v>
      </c>
      <c r="BQ596" s="159">
        <f>BO596+1</f>
        <v>46113</v>
      </c>
      <c r="BR596" s="159">
        <f>BQ596+29</f>
        <v>46142</v>
      </c>
      <c r="BS596" s="163">
        <f>IFERROR(IF(($R596-BR596)&gt;=0,0,IF(($S596-BQ596)&lt;0,0,IF(AND(($S596-BR596)&gt;0,(BQ596-$R596)&gt;0),$V596/365*(BR596-BQ596+1),IF(AND(($S596-BR596)&lt;=0,(BQ596-$R596)&gt;0),$V596/365*($S596-BQ596+1),$V596/365*(BR596-$R596+1))))),0)</f>
        <v>0</v>
      </c>
      <c r="BT596" s="159">
        <f>BR596+1</f>
        <v>46143</v>
      </c>
      <c r="BU596" s="159">
        <f>BT596+30</f>
        <v>46173</v>
      </c>
      <c r="BV596" s="163">
        <f>IFERROR(IF(($R596-BU596)&gt;=0,0,IF(($S596-BT596)&lt;0,0,IF(AND(($S596-BU596)&gt;0,(BT596-$R596)&gt;0),$V596/365*(BU596-BT596+1),IF(AND(($S596-BU596)&lt;=0,(BT596-$R596)&gt;0),$V596/365*($S596-BT596+1),$V596/365*(BU596-$R596+1))))),0)</f>
        <v>0</v>
      </c>
      <c r="BW596" s="159">
        <f>BU596+1</f>
        <v>46174</v>
      </c>
      <c r="BX596" s="159">
        <f>BW596+29</f>
        <v>46203</v>
      </c>
      <c r="BY596" s="163">
        <f>IFERROR(IF(($R596-BX596)&gt;=0,0,IF(($S596-BW596)&lt;0,0,IF(AND(($S596-BX596)&gt;0,(BW596-$R596)&gt;0),$V596/365*(BX596-BW596+1),IF(AND(($S596-BX596)&lt;=0,(BW596-$R596)&gt;0),$V596/365*($S596-BW596+1),$V596/365*(BX596-$R596+1))))),0)</f>
        <v>0</v>
      </c>
      <c r="BZ596" s="159">
        <f>BX596+1</f>
        <v>46204</v>
      </c>
      <c r="CA596" s="159">
        <f>BZ596+30</f>
        <v>46234</v>
      </c>
      <c r="CB596" s="163">
        <f>IFERROR(IF(($R596-CA596)&gt;=0,0,IF(($S596-BZ596)&lt;0,0,IF(AND(($S596-CA596)&gt;0,(BZ596-$R596)&gt;0),$V596/365*(CA596-BZ596+1),IF(AND(($S596-CA596)&lt;=0,(BZ596-$R596)&gt;0),$V596/365*($S596-BZ596+1),$V596/365*(CA596-$R596+1))))),0)</f>
        <v>0</v>
      </c>
      <c r="CC596" s="159">
        <f>CA596+1</f>
        <v>46235</v>
      </c>
      <c r="CD596" s="159">
        <f>CC596+30</f>
        <v>46265</v>
      </c>
      <c r="CE596" s="163">
        <f>IFERROR(IF(($R596-CD596)&gt;=0,0,IF(($S596-CC596)&lt;0,0,IF(AND(($S596-CD596)&gt;0,(CC596-$R596)&gt;0),$V596/365*(CD596-CC596+1),IF(AND(($S596-CD596)&lt;=0,(CC596-$R596)&gt;0),$V596/365*($S596-CC596+1),$V596/365*(CD596-$R596+1))))),0)</f>
        <v>0</v>
      </c>
      <c r="CF596" s="159">
        <f>CD596+1</f>
        <v>46266</v>
      </c>
      <c r="CG596" s="159">
        <f>CF596+29</f>
        <v>46295</v>
      </c>
      <c r="CH596" s="163">
        <f>IFERROR(IF(($R596-CG596)&gt;=0,0,IF(($S596-CF596)&lt;0,0,IF(AND(($S596-CG596)&gt;0,(CF596-$R596)&gt;0),$V596/365*(CG596-CF596+1),IF(AND(($S596-CG596)&lt;=0,(CF596-$R596)&gt;0),$V596/365*($S596-CF596+1),$V596/365*(CG596-$R596+1))))),0)</f>
        <v>0</v>
      </c>
      <c r="CI596" s="159">
        <f>CG596+1</f>
        <v>46296</v>
      </c>
      <c r="CJ596" s="159">
        <f>CI596+30</f>
        <v>46326</v>
      </c>
      <c r="CK596" s="163">
        <f>IFERROR(IF(($R596-CJ596)&gt;=0,0,IF(($S596-CI596)&lt;0,0,IF(AND(($S596-CJ596)&gt;0,(CI596-$R596)&gt;0),$V596/365*(CJ596-CI596+1),IF(AND(($S596-CJ596)&lt;=0,(CI596-$R596)&gt;0),$V596/365*($S596-CI596+1),$V596/365*(CJ596-$R596+1))))),0)</f>
        <v>0</v>
      </c>
      <c r="CL596" s="159">
        <f>CJ596+1</f>
        <v>46327</v>
      </c>
      <c r="CM596" s="159">
        <f>CL596+29</f>
        <v>46356</v>
      </c>
      <c r="CN596" s="163">
        <f>IFERROR(IF(($R596-CM596)&gt;=0,0,IF(($S596-CL596)&lt;0,0,IF(AND(($S596-CM596)&gt;0,(CL596-$R596)&gt;0),$V596/365*(CM596-CL596+1),IF(AND(($S596-CM596)&lt;=0,(CL596-$R596)&gt;0),$V596/365*($S596-CL596+1),$V596/365*(CM596-$R596+1))))),0)</f>
        <v>0</v>
      </c>
      <c r="CO596" s="159">
        <f>CM596+1</f>
        <v>46357</v>
      </c>
      <c r="CP596" s="159">
        <f>CO596+30</f>
        <v>46387</v>
      </c>
      <c r="CQ596" s="163">
        <f>IFERROR(IF(($R596-CP596)&gt;=0,0,IF(($S596-CO596)&lt;0,0,IF(AND(($S596-CP596)&gt;0,(CO596-$R596)&gt;0),$V596/365*(CP596-CO596+1),IF(AND(($S596-CP596)&lt;=0,(CO596-$R596)&gt;0),$V596/365*($S596-CO596+1),$V596/365*(CP596-$R596+1))))),0)</f>
        <v>0</v>
      </c>
    </row>
    <row r="597" s="85" customFormat="1" ht="24" customHeight="1" outlineLevel="2" spans="1:95">
      <c r="A597" s="124"/>
      <c r="B597" s="125"/>
      <c r="C597" s="126"/>
      <c r="D597" s="124"/>
      <c r="E597" s="125"/>
      <c r="F597" s="125"/>
      <c r="G597" s="125"/>
      <c r="H597" s="127"/>
      <c r="I597" s="127"/>
      <c r="J597" s="127">
        <f>Z597+AC597+AF597+AI597+AL597+AO597+AR597+AU597+AX597+BA597+BD597+BG597</f>
        <v>0</v>
      </c>
      <c r="K597" s="127">
        <f>K596+1</f>
        <v>3</v>
      </c>
      <c r="L597" s="152"/>
      <c r="M597" s="153">
        <f>IFERROR(VLOOKUP($L597,'2-2 引出数据_合同数据仓库'!$B$2:$BP$10000,3,FALSE),0)</f>
        <v>0</v>
      </c>
      <c r="N597" s="127"/>
      <c r="O597" s="153">
        <f>IFERROR(VLOOKUP((LEFT(VLOOKUP($L597,'2-2 引出数据_合同数据仓库'!$B$2:$BP$10000,64,FALSE),15)&amp;(RIGHT(VLOOKUP($L597,'2-2 引出数据_合同数据仓库'!$B$2:$BP$10000,64,FALSE),4)+1)),'2-2 引出数据_合同数据仓库'!$B$2:$BP$10000,3,FALSE),0)</f>
        <v>0</v>
      </c>
      <c r="P597" s="127"/>
      <c r="Q597" s="127">
        <f>IFERROR(VLOOKUP($L597,'2-2 引出数据_合同数据仓库'!$B$2:$BP$10000,28,FALSE),0)</f>
        <v>0</v>
      </c>
      <c r="R597" s="127">
        <f>IFERROR(VLOOKUP($L597,'2-2 引出数据_合同数据仓库'!$B$2:$BP$10000,29,FALSE),0)</f>
        <v>0</v>
      </c>
      <c r="S597" s="127">
        <f>IFERROR(VLOOKUP($L597,'2-2 引出数据_合同数据仓库'!$B$2:$BP$10000,4,FALSE),0)</f>
        <v>0</v>
      </c>
      <c r="T597" s="127"/>
      <c r="U597" s="127">
        <f>IFERROR(VLOOKUP($L597,'2-2 引出数据_合同数据仓库'!$B$2:$BP$10000,15,FALSE),0)</f>
        <v>0</v>
      </c>
      <c r="V597" s="127">
        <f>U597/(S597-R597+1)*365</f>
        <v>0</v>
      </c>
      <c r="W597" s="127"/>
      <c r="X597" s="159">
        <v>45658</v>
      </c>
      <c r="Y597" s="159">
        <f>X597+30</f>
        <v>45688</v>
      </c>
      <c r="Z597" s="163">
        <f>IFERROR(IF(($R597-Y597)&gt;=0,0,IF(($S597-X597)&lt;0,0,IF(AND(($S597-Y597)&gt;0,(X597-$R597)&gt;0),$V597/365*(Y597-X597+1),IF(AND(($S597-Y597)&lt;=0,(X597-$R597)&gt;0),$V597/365*($S597-X597+1),$V597/365*(Y597-$R597+1))))),0)</f>
        <v>0</v>
      </c>
      <c r="AA597" s="159">
        <f>Y597+1</f>
        <v>45689</v>
      </c>
      <c r="AB597" s="159">
        <f>AA597+27</f>
        <v>45716</v>
      </c>
      <c r="AC597" s="163">
        <f>IFERROR(IF(($R597-AB597)&gt;=0,0,IF(($S597-AA597)&lt;0,0,IF(AND(($S597-AB597)&gt;0,(AA597-$R597)&gt;0),$V597/365*(AB597-AA597+1),IF(AND(($S597-AB597)&lt;=0,(AA597-$R597)&gt;0),$V597/365*($S597-AA597+1),$V597/365*(AB597-$R597+1))))),0)</f>
        <v>0</v>
      </c>
      <c r="AD597" s="159">
        <f>AB597+1</f>
        <v>45717</v>
      </c>
      <c r="AE597" s="159">
        <f>AD597+30</f>
        <v>45747</v>
      </c>
      <c r="AF597" s="163">
        <f>IFERROR(IF(($R597-AE597)&gt;=0,0,IF(($S597-AD597)&lt;0,0,IF(AND(($S597-AE597)&gt;0,(AD597-$R597)&gt;0),$V597/365*(AE597-AD597+1),IF(AND(($S597-AE597)&lt;=0,(AD597-$R597)&gt;0),$V597/365*($S597-AD597+1),$V597/365*(AE597-$R597+1))))),0)</f>
        <v>0</v>
      </c>
      <c r="AG597" s="159">
        <f>AE597+1</f>
        <v>45748</v>
      </c>
      <c r="AH597" s="159">
        <f>AG597+29</f>
        <v>45777</v>
      </c>
      <c r="AI597" s="163">
        <f>IFERROR(IF(($R597-AH597)&gt;=0,0,IF(($S597-AG597)&lt;0,0,IF(AND(($S597-AH597)&gt;0,(AG597-$R597)&gt;0),$V597/365*(AH597-AG597+1),IF(AND(($S597-AH597)&lt;=0,(AG597-$R597)&gt;0),$V597/365*($S597-AG597+1),$V597/365*(AH597-$R597+1))))),0)</f>
        <v>0</v>
      </c>
      <c r="AJ597" s="159">
        <f>AH597+1</f>
        <v>45778</v>
      </c>
      <c r="AK597" s="159">
        <f>AJ597+30</f>
        <v>45808</v>
      </c>
      <c r="AL597" s="163">
        <f>IFERROR(IF(($R597-AK597)&gt;=0,0,IF(($S597-AJ597)&lt;0,0,IF(AND(($S597-AK597)&gt;0,(AJ597-$R597)&gt;0),$V597/365*(AK597-AJ597+1),IF(AND(($S597-AK597)&lt;=0,(AJ597-$R597)&gt;0),$V597/365*($S597-AJ597+1),$V597/365*(AK597-$R597+1))))),0)</f>
        <v>0</v>
      </c>
      <c r="AM597" s="159">
        <f>AK597+1</f>
        <v>45809</v>
      </c>
      <c r="AN597" s="159">
        <f>AM597+29</f>
        <v>45838</v>
      </c>
      <c r="AO597" s="163">
        <f>IFERROR(IF(($R597-AN597)&gt;=0,0,IF(($S597-AM597)&lt;0,0,IF(AND(($S597-AN597)&gt;0,(AM597-$R597)&gt;0),$V597/365*(AN597-AM597+1),IF(AND(($S597-AN597)&lt;=0,(AM597-$R597)&gt;0),$V597/365*($S597-AM597+1),$V597/365*(AN597-$R597+1))))),0)</f>
        <v>0</v>
      </c>
      <c r="AP597" s="159">
        <f>AN597+1</f>
        <v>45839</v>
      </c>
      <c r="AQ597" s="159">
        <f>AP597+30</f>
        <v>45869</v>
      </c>
      <c r="AR597" s="163">
        <f>IFERROR(IF(($R597-AQ597)&gt;=0,0,IF(($S597-AP597)&lt;0,0,IF(AND(($S597-AQ597)&gt;0,(AP597-$R597)&gt;0),$V597/365*(AQ597-AP597+1),IF(AND(($S597-AQ597)&lt;=0,(AP597-$R597)&gt;0),$V597/365*($S597-AP597+1),$V597/365*(AQ597-$R597+1))))),0)</f>
        <v>0</v>
      </c>
      <c r="AS597" s="159">
        <f>AQ597+1</f>
        <v>45870</v>
      </c>
      <c r="AT597" s="159">
        <f>AS597+30</f>
        <v>45900</v>
      </c>
      <c r="AU597" s="163">
        <f>IFERROR(IF(($R597-AT597)&gt;=0,0,IF(($S597-AS597)&lt;0,0,IF(AND(($S597-AT597)&gt;0,(AS597-$R597)&gt;0),$V597/365*(AT597-AS597+1),IF(AND(($S597-AT597)&lt;=0,(AS597-$R597)&gt;0),$V597/365*($S597-AS597+1),$V597/365*(AT597-$R597+1))))),0)</f>
        <v>0</v>
      </c>
      <c r="AV597" s="159">
        <f>AT597+1</f>
        <v>45901</v>
      </c>
      <c r="AW597" s="159">
        <f>AV597+29</f>
        <v>45930</v>
      </c>
      <c r="AX597" s="163">
        <f>IFERROR(IF(($R597-AW597)&gt;=0,0,IF(($S597-AV597)&lt;0,0,IF(AND(($S597-AW597)&gt;0,(AV597-$R597)&gt;0),$V597/365*(AW597-AV597+1),IF(AND(($S597-AW597)&lt;=0,(AV597-$R597)&gt;0),$V597/365*($S597-AV597+1),$V597/365*(AW597-$R597+1))))),0)</f>
        <v>0</v>
      </c>
      <c r="AY597" s="159">
        <f>AW597+1</f>
        <v>45931</v>
      </c>
      <c r="AZ597" s="159">
        <f>AY597+30</f>
        <v>45961</v>
      </c>
      <c r="BA597" s="163">
        <f>IFERROR(IF(($R597-AZ597)&gt;=0,0,IF(($S597-AY597)&lt;0,0,IF(AND(($S597-AZ597)&gt;0,(AY597-$R597)&gt;0),$V597/365*(AZ597-AY597+1),IF(AND(($S597-AZ597)&lt;=0,(AY597-$R597)&gt;0),$V597/365*($S597-AY597+1),$V597/365*(AZ597-$R597+1))))),0)</f>
        <v>0</v>
      </c>
      <c r="BB597" s="159">
        <f>AZ597+1</f>
        <v>45962</v>
      </c>
      <c r="BC597" s="159">
        <f>BB597+29</f>
        <v>45991</v>
      </c>
      <c r="BD597" s="163">
        <f>IFERROR(IF(($R597-BC597)&gt;=0,0,IF(($S597-BB597)&lt;0,0,IF(AND(($S597-BC597)&gt;0,(BB597-$R597)&gt;0),$V597/365*(BC597-BB597+1),IF(AND(($S597-BC597)&lt;=0,(BB597-$R597)&gt;0),$V597/365*($S597-BB597+1),$V597/365*(BC597-$R597+1))))),0)</f>
        <v>0</v>
      </c>
      <c r="BE597" s="159">
        <f>BC597+1</f>
        <v>45992</v>
      </c>
      <c r="BF597" s="159">
        <f>BE597+30</f>
        <v>46022</v>
      </c>
      <c r="BG597" s="163">
        <f>IFERROR(IF(($R597-BF597)&gt;=0,0,IF(($S597-BE597)&lt;0,0,IF(AND(($S597-BF597)&gt;0,(BE597-$R597)&gt;0),$V597/365*(BF597-BE597+1),IF(AND(($S597-BF597)&lt;=0,(BE597-$R597)&gt;0),$V597/365*($S597-BE597+1),$V597/365*(BF597-$R597+1))))),0)</f>
        <v>0</v>
      </c>
      <c r="BH597" s="159">
        <v>46023</v>
      </c>
      <c r="BI597" s="159">
        <f>BH597+30</f>
        <v>46053</v>
      </c>
      <c r="BJ597" s="163">
        <f>IFERROR(IF(($R597-BI597)&gt;=0,0,IF(($S597-BH597)&lt;0,0,IF(AND(($S597-BI597)&gt;0,(BH597-$R597)&gt;0),$V597/365*(BI597-BH597+1),IF(AND(($S597-BI597)&lt;=0,(BH597-$R597)&gt;0),$V597/365*($S597-BH597+1),$V597/365*(BI597-$R597+1))))),0)</f>
        <v>0</v>
      </c>
      <c r="BK597" s="159">
        <f>BI597+1</f>
        <v>46054</v>
      </c>
      <c r="BL597" s="159">
        <f>BK597+27</f>
        <v>46081</v>
      </c>
      <c r="BM597" s="163">
        <f>IFERROR(IF(($R597-BL597)&gt;=0,0,IF(($S597-BK597)&lt;0,0,IF(AND(($S597-BL597)&gt;0,(BK597-$R597)&gt;0),$V597/365*(BL597-BK597+1),IF(AND(($S597-BL597)&lt;=0,(BK597-$R597)&gt;0),$V597/365*($S597-BK597+1),$V597/365*(BL597-$R597+1))))),0)</f>
        <v>0</v>
      </c>
      <c r="BN597" s="159">
        <f>BL597+1</f>
        <v>46082</v>
      </c>
      <c r="BO597" s="159">
        <f>BN597+30</f>
        <v>46112</v>
      </c>
      <c r="BP597" s="163">
        <f>IFERROR(IF(($R597-BO597)&gt;=0,0,IF(($S597-BN597)&lt;0,0,IF(AND(($S597-BO597)&gt;0,(BN597-$R597)&gt;0),$V597/365*(BO597-BN597+1),IF(AND(($S597-BO597)&lt;=0,(BN597-$R597)&gt;0),$V597/365*($S597-BN597+1),$V597/365*(BO597-$R597+1))))),0)</f>
        <v>0</v>
      </c>
      <c r="BQ597" s="159">
        <f>BO597+1</f>
        <v>46113</v>
      </c>
      <c r="BR597" s="159">
        <f>BQ597+29</f>
        <v>46142</v>
      </c>
      <c r="BS597" s="163">
        <f>IFERROR(IF(($R597-BR597)&gt;=0,0,IF(($S597-BQ597)&lt;0,0,IF(AND(($S597-BR597)&gt;0,(BQ597-$R597)&gt;0),$V597/365*(BR597-BQ597+1),IF(AND(($S597-BR597)&lt;=0,(BQ597-$R597)&gt;0),$V597/365*($S597-BQ597+1),$V597/365*(BR597-$R597+1))))),0)</f>
        <v>0</v>
      </c>
      <c r="BT597" s="159">
        <f>BR597+1</f>
        <v>46143</v>
      </c>
      <c r="BU597" s="159">
        <f>BT597+30</f>
        <v>46173</v>
      </c>
      <c r="BV597" s="163">
        <f>IFERROR(IF(($R597-BU597)&gt;=0,0,IF(($S597-BT597)&lt;0,0,IF(AND(($S597-BU597)&gt;0,(BT597-$R597)&gt;0),$V597/365*(BU597-BT597+1),IF(AND(($S597-BU597)&lt;=0,(BT597-$R597)&gt;0),$V597/365*($S597-BT597+1),$V597/365*(BU597-$R597+1))))),0)</f>
        <v>0</v>
      </c>
      <c r="BW597" s="159">
        <f>BU597+1</f>
        <v>46174</v>
      </c>
      <c r="BX597" s="159">
        <f>BW597+29</f>
        <v>46203</v>
      </c>
      <c r="BY597" s="163">
        <f>IFERROR(IF(($R597-BX597)&gt;=0,0,IF(($S597-BW597)&lt;0,0,IF(AND(($S597-BX597)&gt;0,(BW597-$R597)&gt;0),$V597/365*(BX597-BW597+1),IF(AND(($S597-BX597)&lt;=0,(BW597-$R597)&gt;0),$V597/365*($S597-BW597+1),$V597/365*(BX597-$R597+1))))),0)</f>
        <v>0</v>
      </c>
      <c r="BZ597" s="159">
        <f>BX597+1</f>
        <v>46204</v>
      </c>
      <c r="CA597" s="159">
        <f>BZ597+30</f>
        <v>46234</v>
      </c>
      <c r="CB597" s="163">
        <f>IFERROR(IF(($R597-CA597)&gt;=0,0,IF(($S597-BZ597)&lt;0,0,IF(AND(($S597-CA597)&gt;0,(BZ597-$R597)&gt;0),$V597/365*(CA597-BZ597+1),IF(AND(($S597-CA597)&lt;=0,(BZ597-$R597)&gt;0),$V597/365*($S597-BZ597+1),$V597/365*(CA597-$R597+1))))),0)</f>
        <v>0</v>
      </c>
      <c r="CC597" s="159">
        <f>CA597+1</f>
        <v>46235</v>
      </c>
      <c r="CD597" s="159">
        <f>CC597+30</f>
        <v>46265</v>
      </c>
      <c r="CE597" s="163">
        <f>IFERROR(IF(($R597-CD597)&gt;=0,0,IF(($S597-CC597)&lt;0,0,IF(AND(($S597-CD597)&gt;0,(CC597-$R597)&gt;0),$V597/365*(CD597-CC597+1),IF(AND(($S597-CD597)&lt;=0,(CC597-$R597)&gt;0),$V597/365*($S597-CC597+1),$V597/365*(CD597-$R597+1))))),0)</f>
        <v>0</v>
      </c>
      <c r="CF597" s="159">
        <f>CD597+1</f>
        <v>46266</v>
      </c>
      <c r="CG597" s="159">
        <f>CF597+29</f>
        <v>46295</v>
      </c>
      <c r="CH597" s="163">
        <f>IFERROR(IF(($R597-CG597)&gt;=0,0,IF(($S597-CF597)&lt;0,0,IF(AND(($S597-CG597)&gt;0,(CF597-$R597)&gt;0),$V597/365*(CG597-CF597+1),IF(AND(($S597-CG597)&lt;=0,(CF597-$R597)&gt;0),$V597/365*($S597-CF597+1),$V597/365*(CG597-$R597+1))))),0)</f>
        <v>0</v>
      </c>
      <c r="CI597" s="159">
        <f>CG597+1</f>
        <v>46296</v>
      </c>
      <c r="CJ597" s="159">
        <f>CI597+30</f>
        <v>46326</v>
      </c>
      <c r="CK597" s="163">
        <f>IFERROR(IF(($R597-CJ597)&gt;=0,0,IF(($S597-CI597)&lt;0,0,IF(AND(($S597-CJ597)&gt;0,(CI597-$R597)&gt;0),$V597/365*(CJ597-CI597+1),IF(AND(($S597-CJ597)&lt;=0,(CI597-$R597)&gt;0),$V597/365*($S597-CI597+1),$V597/365*(CJ597-$R597+1))))),0)</f>
        <v>0</v>
      </c>
      <c r="CL597" s="159">
        <f>CJ597+1</f>
        <v>46327</v>
      </c>
      <c r="CM597" s="159">
        <f>CL597+29</f>
        <v>46356</v>
      </c>
      <c r="CN597" s="163">
        <f>IFERROR(IF(($R597-CM597)&gt;=0,0,IF(($S597-CL597)&lt;0,0,IF(AND(($S597-CM597)&gt;0,(CL597-$R597)&gt;0),$V597/365*(CM597-CL597+1),IF(AND(($S597-CM597)&lt;=0,(CL597-$R597)&gt;0),$V597/365*($S597-CL597+1),$V597/365*(CM597-$R597+1))))),0)</f>
        <v>0</v>
      </c>
      <c r="CO597" s="159">
        <f>CM597+1</f>
        <v>46357</v>
      </c>
      <c r="CP597" s="159">
        <f>CO597+30</f>
        <v>46387</v>
      </c>
      <c r="CQ597" s="163">
        <f>IFERROR(IF(($R597-CP597)&gt;=0,0,IF(($S597-CO597)&lt;0,0,IF(AND(($S597-CP597)&gt;0,(CO597-$R597)&gt;0),$V597/365*(CP597-CO597+1),IF(AND(($S597-CP597)&lt;=0,(CO597-$R597)&gt;0),$V597/365*($S597-CO597+1),$V597/365*(CP597-$R597+1))))),0)</f>
        <v>0</v>
      </c>
    </row>
    <row r="598" s="85" customFormat="1" ht="24" customHeight="1" outlineLevel="2" spans="1:95">
      <c r="A598" s="124"/>
      <c r="B598" s="125"/>
      <c r="C598" s="126"/>
      <c r="D598" s="124"/>
      <c r="E598" s="125"/>
      <c r="F598" s="125"/>
      <c r="G598" s="125"/>
      <c r="H598" s="127"/>
      <c r="I598" s="127"/>
      <c r="J598" s="127">
        <f>Z598+AC598+AF598+AI598+AL598+AO598+AR598+AU598+AX598+BA598+BD598+BG598</f>
        <v>0</v>
      </c>
      <c r="K598" s="127">
        <f>K597+1</f>
        <v>4</v>
      </c>
      <c r="L598" s="152"/>
      <c r="M598" s="153">
        <f>IFERROR(VLOOKUP($L598,'2-2 引出数据_合同数据仓库'!$B$2:$BP$10000,3,FALSE),0)</f>
        <v>0</v>
      </c>
      <c r="N598" s="127"/>
      <c r="O598" s="153">
        <f>IFERROR(VLOOKUP((LEFT(VLOOKUP($L598,'2-2 引出数据_合同数据仓库'!$B$2:$BP$10000,64,FALSE),15)&amp;(RIGHT(VLOOKUP($L598,'2-2 引出数据_合同数据仓库'!$B$2:$BP$10000,64,FALSE),4)+1)),'2-2 引出数据_合同数据仓库'!$B$2:$BP$10000,3,FALSE),0)</f>
        <v>0</v>
      </c>
      <c r="P598" s="127"/>
      <c r="Q598" s="127">
        <f>IFERROR(VLOOKUP($L598,'2-2 引出数据_合同数据仓库'!$B$2:$BP$10000,28,FALSE),0)</f>
        <v>0</v>
      </c>
      <c r="R598" s="127">
        <f>IFERROR(VLOOKUP($L598,'2-2 引出数据_合同数据仓库'!$B$2:$BP$10000,29,FALSE),0)</f>
        <v>0</v>
      </c>
      <c r="S598" s="127">
        <f>IFERROR(VLOOKUP($L598,'2-2 引出数据_合同数据仓库'!$B$2:$BP$10000,4,FALSE),0)</f>
        <v>0</v>
      </c>
      <c r="T598" s="127"/>
      <c r="U598" s="127">
        <f>IFERROR(VLOOKUP($L598,'2-2 引出数据_合同数据仓库'!$B$2:$BP$10000,15,FALSE),0)</f>
        <v>0</v>
      </c>
      <c r="V598" s="127">
        <f>U598/(S598-R598+1)*365</f>
        <v>0</v>
      </c>
      <c r="W598" s="127"/>
      <c r="X598" s="159">
        <v>45658</v>
      </c>
      <c r="Y598" s="159">
        <f>X598+30</f>
        <v>45688</v>
      </c>
      <c r="Z598" s="163">
        <f>IFERROR(IF(($R598-Y598)&gt;=0,0,IF(($S598-X598)&lt;0,0,IF(AND(($S598-Y598)&gt;0,(X598-$R598)&gt;0),$V598/365*(Y598-X598+1),IF(AND(($S598-Y598)&lt;=0,(X598-$R598)&gt;0),$V598/365*($S598-X598+1),$V598/365*(Y598-$R598+1))))),0)</f>
        <v>0</v>
      </c>
      <c r="AA598" s="159">
        <f>Y598+1</f>
        <v>45689</v>
      </c>
      <c r="AB598" s="159">
        <f>AA598+27</f>
        <v>45716</v>
      </c>
      <c r="AC598" s="163">
        <f>IFERROR(IF(($R598-AB598)&gt;=0,0,IF(($S598-AA598)&lt;0,0,IF(AND(($S598-AB598)&gt;0,(AA598-$R598)&gt;0),$V598/365*(AB598-AA598+1),IF(AND(($S598-AB598)&lt;=0,(AA598-$R598)&gt;0),$V598/365*($S598-AA598+1),$V598/365*(AB598-$R598+1))))),0)</f>
        <v>0</v>
      </c>
      <c r="AD598" s="159">
        <f>AB598+1</f>
        <v>45717</v>
      </c>
      <c r="AE598" s="159">
        <f>AD598+30</f>
        <v>45747</v>
      </c>
      <c r="AF598" s="163">
        <f>IFERROR(IF(($R598-AE598)&gt;=0,0,IF(($S598-AD598)&lt;0,0,IF(AND(($S598-AE598)&gt;0,(AD598-$R598)&gt;0),$V598/365*(AE598-AD598+1),IF(AND(($S598-AE598)&lt;=0,(AD598-$R598)&gt;0),$V598/365*($S598-AD598+1),$V598/365*(AE598-$R598+1))))),0)</f>
        <v>0</v>
      </c>
      <c r="AG598" s="159">
        <f>AE598+1</f>
        <v>45748</v>
      </c>
      <c r="AH598" s="159">
        <f>AG598+29</f>
        <v>45777</v>
      </c>
      <c r="AI598" s="163">
        <f>IFERROR(IF(($R598-AH598)&gt;=0,0,IF(($S598-AG598)&lt;0,0,IF(AND(($S598-AH598)&gt;0,(AG598-$R598)&gt;0),$V598/365*(AH598-AG598+1),IF(AND(($S598-AH598)&lt;=0,(AG598-$R598)&gt;0),$V598/365*($S598-AG598+1),$V598/365*(AH598-$R598+1))))),0)</f>
        <v>0</v>
      </c>
      <c r="AJ598" s="159">
        <f>AH598+1</f>
        <v>45778</v>
      </c>
      <c r="AK598" s="159">
        <f>AJ598+30</f>
        <v>45808</v>
      </c>
      <c r="AL598" s="163">
        <f>IFERROR(IF(($R598-AK598)&gt;=0,0,IF(($S598-AJ598)&lt;0,0,IF(AND(($S598-AK598)&gt;0,(AJ598-$R598)&gt;0),$V598/365*(AK598-AJ598+1),IF(AND(($S598-AK598)&lt;=0,(AJ598-$R598)&gt;0),$V598/365*($S598-AJ598+1),$V598/365*(AK598-$R598+1))))),0)</f>
        <v>0</v>
      </c>
      <c r="AM598" s="159">
        <f>AK598+1</f>
        <v>45809</v>
      </c>
      <c r="AN598" s="159">
        <f>AM598+29</f>
        <v>45838</v>
      </c>
      <c r="AO598" s="163">
        <f>IFERROR(IF(($R598-AN598)&gt;=0,0,IF(($S598-AM598)&lt;0,0,IF(AND(($S598-AN598)&gt;0,(AM598-$R598)&gt;0),$V598/365*(AN598-AM598+1),IF(AND(($S598-AN598)&lt;=0,(AM598-$R598)&gt;0),$V598/365*($S598-AM598+1),$V598/365*(AN598-$R598+1))))),0)</f>
        <v>0</v>
      </c>
      <c r="AP598" s="159">
        <f>AN598+1</f>
        <v>45839</v>
      </c>
      <c r="AQ598" s="159">
        <f>AP598+30</f>
        <v>45869</v>
      </c>
      <c r="AR598" s="163">
        <f>IFERROR(IF(($R598-AQ598)&gt;=0,0,IF(($S598-AP598)&lt;0,0,IF(AND(($S598-AQ598)&gt;0,(AP598-$R598)&gt;0),$V598/365*(AQ598-AP598+1),IF(AND(($S598-AQ598)&lt;=0,(AP598-$R598)&gt;0),$V598/365*($S598-AP598+1),$V598/365*(AQ598-$R598+1))))),0)</f>
        <v>0</v>
      </c>
      <c r="AS598" s="159">
        <f>AQ598+1</f>
        <v>45870</v>
      </c>
      <c r="AT598" s="159">
        <f>AS598+30</f>
        <v>45900</v>
      </c>
      <c r="AU598" s="163">
        <f>IFERROR(IF(($R598-AT598)&gt;=0,0,IF(($S598-AS598)&lt;0,0,IF(AND(($S598-AT598)&gt;0,(AS598-$R598)&gt;0),$V598/365*(AT598-AS598+1),IF(AND(($S598-AT598)&lt;=0,(AS598-$R598)&gt;0),$V598/365*($S598-AS598+1),$V598/365*(AT598-$R598+1))))),0)</f>
        <v>0</v>
      </c>
      <c r="AV598" s="159">
        <f>AT598+1</f>
        <v>45901</v>
      </c>
      <c r="AW598" s="159">
        <f>AV598+29</f>
        <v>45930</v>
      </c>
      <c r="AX598" s="163">
        <f>IFERROR(IF(($R598-AW598)&gt;=0,0,IF(($S598-AV598)&lt;0,0,IF(AND(($S598-AW598)&gt;0,(AV598-$R598)&gt;0),$V598/365*(AW598-AV598+1),IF(AND(($S598-AW598)&lt;=0,(AV598-$R598)&gt;0),$V598/365*($S598-AV598+1),$V598/365*(AW598-$R598+1))))),0)</f>
        <v>0</v>
      </c>
      <c r="AY598" s="159">
        <f>AW598+1</f>
        <v>45931</v>
      </c>
      <c r="AZ598" s="159">
        <f>AY598+30</f>
        <v>45961</v>
      </c>
      <c r="BA598" s="163">
        <f>IFERROR(IF(($R598-AZ598)&gt;=0,0,IF(($S598-AY598)&lt;0,0,IF(AND(($S598-AZ598)&gt;0,(AY598-$R598)&gt;0),$V598/365*(AZ598-AY598+1),IF(AND(($S598-AZ598)&lt;=0,(AY598-$R598)&gt;0),$V598/365*($S598-AY598+1),$V598/365*(AZ598-$R598+1))))),0)</f>
        <v>0</v>
      </c>
      <c r="BB598" s="159">
        <f>AZ598+1</f>
        <v>45962</v>
      </c>
      <c r="BC598" s="159">
        <f>BB598+29</f>
        <v>45991</v>
      </c>
      <c r="BD598" s="163">
        <f>IFERROR(IF(($R598-BC598)&gt;=0,0,IF(($S598-BB598)&lt;0,0,IF(AND(($S598-BC598)&gt;0,(BB598-$R598)&gt;0),$V598/365*(BC598-BB598+1),IF(AND(($S598-BC598)&lt;=0,(BB598-$R598)&gt;0),$V598/365*($S598-BB598+1),$V598/365*(BC598-$R598+1))))),0)</f>
        <v>0</v>
      </c>
      <c r="BE598" s="159">
        <f>BC598+1</f>
        <v>45992</v>
      </c>
      <c r="BF598" s="159">
        <f>BE598+30</f>
        <v>46022</v>
      </c>
      <c r="BG598" s="163">
        <f>IFERROR(IF(($R598-BF598)&gt;=0,0,IF(($S598-BE598)&lt;0,0,IF(AND(($S598-BF598)&gt;0,(BE598-$R598)&gt;0),$V598/365*(BF598-BE598+1),IF(AND(($S598-BF598)&lt;=0,(BE598-$R598)&gt;0),$V598/365*($S598-BE598+1),$V598/365*(BF598-$R598+1))))),0)</f>
        <v>0</v>
      </c>
      <c r="BH598" s="159">
        <v>46023</v>
      </c>
      <c r="BI598" s="159">
        <f>BH598+30</f>
        <v>46053</v>
      </c>
      <c r="BJ598" s="163">
        <f>IFERROR(IF(($R598-BI598)&gt;=0,0,IF(($S598-BH598)&lt;0,0,IF(AND(($S598-BI598)&gt;0,(BH598-$R598)&gt;0),$V598/365*(BI598-BH598+1),IF(AND(($S598-BI598)&lt;=0,(BH598-$R598)&gt;0),$V598/365*($S598-BH598+1),$V598/365*(BI598-$R598+1))))),0)</f>
        <v>0</v>
      </c>
      <c r="BK598" s="159">
        <f>BI598+1</f>
        <v>46054</v>
      </c>
      <c r="BL598" s="159">
        <f>BK598+27</f>
        <v>46081</v>
      </c>
      <c r="BM598" s="163">
        <f>IFERROR(IF(($R598-BL598)&gt;=0,0,IF(($S598-BK598)&lt;0,0,IF(AND(($S598-BL598)&gt;0,(BK598-$R598)&gt;0),$V598/365*(BL598-BK598+1),IF(AND(($S598-BL598)&lt;=0,(BK598-$R598)&gt;0),$V598/365*($S598-BK598+1),$V598/365*(BL598-$R598+1))))),0)</f>
        <v>0</v>
      </c>
      <c r="BN598" s="159">
        <f>BL598+1</f>
        <v>46082</v>
      </c>
      <c r="BO598" s="159">
        <f>BN598+30</f>
        <v>46112</v>
      </c>
      <c r="BP598" s="163">
        <f>IFERROR(IF(($R598-BO598)&gt;=0,0,IF(($S598-BN598)&lt;0,0,IF(AND(($S598-BO598)&gt;0,(BN598-$R598)&gt;0),$V598/365*(BO598-BN598+1),IF(AND(($S598-BO598)&lt;=0,(BN598-$R598)&gt;0),$V598/365*($S598-BN598+1),$V598/365*(BO598-$R598+1))))),0)</f>
        <v>0</v>
      </c>
      <c r="BQ598" s="159">
        <f>BO598+1</f>
        <v>46113</v>
      </c>
      <c r="BR598" s="159">
        <f>BQ598+29</f>
        <v>46142</v>
      </c>
      <c r="BS598" s="163">
        <f>IFERROR(IF(($R598-BR598)&gt;=0,0,IF(($S598-BQ598)&lt;0,0,IF(AND(($S598-BR598)&gt;0,(BQ598-$R598)&gt;0),$V598/365*(BR598-BQ598+1),IF(AND(($S598-BR598)&lt;=0,(BQ598-$R598)&gt;0),$V598/365*($S598-BQ598+1),$V598/365*(BR598-$R598+1))))),0)</f>
        <v>0</v>
      </c>
      <c r="BT598" s="159">
        <f>BR598+1</f>
        <v>46143</v>
      </c>
      <c r="BU598" s="159">
        <f>BT598+30</f>
        <v>46173</v>
      </c>
      <c r="BV598" s="163">
        <f>IFERROR(IF(($R598-BU598)&gt;=0,0,IF(($S598-BT598)&lt;0,0,IF(AND(($S598-BU598)&gt;0,(BT598-$R598)&gt;0),$V598/365*(BU598-BT598+1),IF(AND(($S598-BU598)&lt;=0,(BT598-$R598)&gt;0),$V598/365*($S598-BT598+1),$V598/365*(BU598-$R598+1))))),0)</f>
        <v>0</v>
      </c>
      <c r="BW598" s="159">
        <f>BU598+1</f>
        <v>46174</v>
      </c>
      <c r="BX598" s="159">
        <f>BW598+29</f>
        <v>46203</v>
      </c>
      <c r="BY598" s="163">
        <f>IFERROR(IF(($R598-BX598)&gt;=0,0,IF(($S598-BW598)&lt;0,0,IF(AND(($S598-BX598)&gt;0,(BW598-$R598)&gt;0),$V598/365*(BX598-BW598+1),IF(AND(($S598-BX598)&lt;=0,(BW598-$R598)&gt;0),$V598/365*($S598-BW598+1),$V598/365*(BX598-$R598+1))))),0)</f>
        <v>0</v>
      </c>
      <c r="BZ598" s="159">
        <f>BX598+1</f>
        <v>46204</v>
      </c>
      <c r="CA598" s="159">
        <f>BZ598+30</f>
        <v>46234</v>
      </c>
      <c r="CB598" s="163">
        <f>IFERROR(IF(($R598-CA598)&gt;=0,0,IF(($S598-BZ598)&lt;0,0,IF(AND(($S598-CA598)&gt;0,(BZ598-$R598)&gt;0),$V598/365*(CA598-BZ598+1),IF(AND(($S598-CA598)&lt;=0,(BZ598-$R598)&gt;0),$V598/365*($S598-BZ598+1),$V598/365*(CA598-$R598+1))))),0)</f>
        <v>0</v>
      </c>
      <c r="CC598" s="159">
        <f>CA598+1</f>
        <v>46235</v>
      </c>
      <c r="CD598" s="159">
        <f>CC598+30</f>
        <v>46265</v>
      </c>
      <c r="CE598" s="163">
        <f>IFERROR(IF(($R598-CD598)&gt;=0,0,IF(($S598-CC598)&lt;0,0,IF(AND(($S598-CD598)&gt;0,(CC598-$R598)&gt;0),$V598/365*(CD598-CC598+1),IF(AND(($S598-CD598)&lt;=0,(CC598-$R598)&gt;0),$V598/365*($S598-CC598+1),$V598/365*(CD598-$R598+1))))),0)</f>
        <v>0</v>
      </c>
      <c r="CF598" s="159">
        <f>CD598+1</f>
        <v>46266</v>
      </c>
      <c r="CG598" s="159">
        <f>CF598+29</f>
        <v>46295</v>
      </c>
      <c r="CH598" s="163">
        <f>IFERROR(IF(($R598-CG598)&gt;=0,0,IF(($S598-CF598)&lt;0,0,IF(AND(($S598-CG598)&gt;0,(CF598-$R598)&gt;0),$V598/365*(CG598-CF598+1),IF(AND(($S598-CG598)&lt;=0,(CF598-$R598)&gt;0),$V598/365*($S598-CF598+1),$V598/365*(CG598-$R598+1))))),0)</f>
        <v>0</v>
      </c>
      <c r="CI598" s="159">
        <f>CG598+1</f>
        <v>46296</v>
      </c>
      <c r="CJ598" s="159">
        <f>CI598+30</f>
        <v>46326</v>
      </c>
      <c r="CK598" s="163">
        <f>IFERROR(IF(($R598-CJ598)&gt;=0,0,IF(($S598-CI598)&lt;0,0,IF(AND(($S598-CJ598)&gt;0,(CI598-$R598)&gt;0),$V598/365*(CJ598-CI598+1),IF(AND(($S598-CJ598)&lt;=0,(CI598-$R598)&gt;0),$V598/365*($S598-CI598+1),$V598/365*(CJ598-$R598+1))))),0)</f>
        <v>0</v>
      </c>
      <c r="CL598" s="159">
        <f>CJ598+1</f>
        <v>46327</v>
      </c>
      <c r="CM598" s="159">
        <f>CL598+29</f>
        <v>46356</v>
      </c>
      <c r="CN598" s="163">
        <f>IFERROR(IF(($R598-CM598)&gt;=0,0,IF(($S598-CL598)&lt;0,0,IF(AND(($S598-CM598)&gt;0,(CL598-$R598)&gt;0),$V598/365*(CM598-CL598+1),IF(AND(($S598-CM598)&lt;=0,(CL598-$R598)&gt;0),$V598/365*($S598-CL598+1),$V598/365*(CM598-$R598+1))))),0)</f>
        <v>0</v>
      </c>
      <c r="CO598" s="159">
        <f>CM598+1</f>
        <v>46357</v>
      </c>
      <c r="CP598" s="159">
        <f>CO598+30</f>
        <v>46387</v>
      </c>
      <c r="CQ598" s="163">
        <f>IFERROR(IF(($R598-CP598)&gt;=0,0,IF(($S598-CO598)&lt;0,0,IF(AND(($S598-CP598)&gt;0,(CO598-$R598)&gt;0),$V598/365*(CP598-CO598+1),IF(AND(($S598-CP598)&lt;=0,(CO598-$R598)&gt;0),$V598/365*($S598-CO598+1),$V598/365*(CP598-$R598+1))))),0)</f>
        <v>0</v>
      </c>
    </row>
    <row r="599" s="85" customFormat="1" ht="24" customHeight="1" outlineLevel="4" spans="1:95">
      <c r="A599" s="128" t="s">
        <v>2815</v>
      </c>
      <c r="B599" s="129"/>
      <c r="C599" s="129"/>
      <c r="D599" s="129"/>
      <c r="E599" s="129"/>
      <c r="F599" s="129"/>
      <c r="G599" s="130"/>
      <c r="H599" s="131"/>
      <c r="I599" s="131"/>
      <c r="J599" s="131"/>
      <c r="K599" s="131"/>
      <c r="L599" s="154"/>
      <c r="M599" s="154"/>
      <c r="N599" s="154"/>
      <c r="O599" s="154"/>
      <c r="P599" s="131"/>
      <c r="Q599" s="131"/>
      <c r="R599" s="131"/>
      <c r="S599" s="131"/>
      <c r="T599" s="131"/>
      <c r="U599" s="131"/>
      <c r="V599" s="131"/>
      <c r="W599" s="131"/>
      <c r="X599" s="131"/>
      <c r="Y599" s="131"/>
      <c r="Z599" s="131"/>
      <c r="AA599" s="131"/>
      <c r="AB599" s="131"/>
      <c r="AC599" s="131"/>
      <c r="AD599" s="131"/>
      <c r="AE599" s="131"/>
      <c r="AF599" s="131"/>
      <c r="AG599" s="131"/>
      <c r="AH599" s="131"/>
      <c r="AI599" s="131"/>
      <c r="AJ599" s="131"/>
      <c r="AK599" s="131"/>
      <c r="AL599" s="131"/>
      <c r="AM599" s="131"/>
      <c r="AN599" s="131"/>
      <c r="AO599" s="131"/>
      <c r="AP599" s="131"/>
      <c r="AQ599" s="131"/>
      <c r="AR599" s="131"/>
      <c r="AS599" s="131"/>
      <c r="AT599" s="131"/>
      <c r="AU599" s="131"/>
      <c r="AV599" s="131"/>
      <c r="AW599" s="131"/>
      <c r="AX599" s="131"/>
      <c r="AY599" s="131"/>
      <c r="AZ599" s="131"/>
      <c r="BA599" s="131"/>
      <c r="BB599" s="131"/>
      <c r="BC599" s="131"/>
      <c r="BD599" s="131"/>
      <c r="BE599" s="131"/>
      <c r="BF599" s="131"/>
      <c r="BG599" s="131"/>
      <c r="BH599" s="131"/>
      <c r="BI599" s="131"/>
      <c r="BJ599" s="131"/>
      <c r="BK599" s="131"/>
      <c r="BL599" s="131"/>
      <c r="BM599" s="131"/>
      <c r="BN599" s="131"/>
      <c r="BO599" s="131"/>
      <c r="BP599" s="131"/>
      <c r="BQ599" s="131"/>
      <c r="BR599" s="131"/>
      <c r="BS599" s="131"/>
      <c r="BT599" s="131"/>
      <c r="BU599" s="131"/>
      <c r="BV599" s="131"/>
      <c r="BW599" s="131"/>
      <c r="BX599" s="131"/>
      <c r="BY599" s="131"/>
      <c r="BZ599" s="131"/>
      <c r="CA599" s="131"/>
      <c r="CB599" s="131"/>
      <c r="CC599" s="131"/>
      <c r="CD599" s="131"/>
      <c r="CE599" s="131"/>
      <c r="CF599" s="131"/>
      <c r="CG599" s="131"/>
      <c r="CH599" s="131"/>
      <c r="CI599" s="131"/>
      <c r="CJ599" s="131"/>
      <c r="CK599" s="131"/>
      <c r="CL599" s="131"/>
      <c r="CM599" s="131"/>
      <c r="CN599" s="131"/>
      <c r="CO599" s="131"/>
      <c r="CP599" s="131"/>
      <c r="CQ599" s="131"/>
    </row>
    <row r="600" ht="24" customHeight="1" outlineLevel="1" spans="1:95">
      <c r="A600" s="22"/>
      <c r="B600" s="114" t="s">
        <v>793</v>
      </c>
      <c r="C600" s="115" t="s">
        <v>2281</v>
      </c>
      <c r="D600" s="22" t="s">
        <v>2282</v>
      </c>
      <c r="E600" s="114"/>
      <c r="F600" s="114"/>
      <c r="G600" s="114"/>
      <c r="H600" s="116">
        <f>X600+AA600+AD600+AG600+AJ600+AM600+AP600+AS600+AV600+AY600+BB600+BE600</f>
        <v>0</v>
      </c>
      <c r="I600" s="116">
        <f>Y600+AB600+AE600+AH600+AK600+AN600+AQ600+AT600+AW600+AZ600+BC600+BF600</f>
        <v>0</v>
      </c>
      <c r="J600" s="116">
        <f>Z600+AC600+AF600+AI600+AL600+AO600+AR600+AU600+AX600+BA600+BD600+BG600</f>
        <v>0</v>
      </c>
      <c r="K600" s="116"/>
      <c r="L600" s="149"/>
      <c r="M600" s="149"/>
      <c r="N600" s="149"/>
      <c r="O600" s="149"/>
      <c r="P600" s="116"/>
      <c r="Q600" s="116"/>
      <c r="R600" s="116"/>
      <c r="S600" s="116"/>
      <c r="T600" s="116"/>
      <c r="U600" s="116"/>
      <c r="V600" s="116"/>
      <c r="W600" s="116"/>
      <c r="X600" s="116">
        <f>VLOOKUP($C600,'1 预算编制表单'!$C:$BJ,27,FALSE)</f>
        <v>0</v>
      </c>
      <c r="Y600" s="116">
        <f>X600-Z600</f>
        <v>0</v>
      </c>
      <c r="Z600" s="116">
        <f>SUM(Z601:Z605)</f>
        <v>0</v>
      </c>
      <c r="AA600" s="116">
        <f>VLOOKUP($C600,'1 预算编制表单'!$C:$BJ,30,FALSE)</f>
        <v>0</v>
      </c>
      <c r="AB600" s="116">
        <f>AA600-AC600</f>
        <v>0</v>
      </c>
      <c r="AC600" s="116">
        <f>SUM(AC601:AC605)</f>
        <v>0</v>
      </c>
      <c r="AD600" s="116">
        <f>VLOOKUP($C600,'1 预算编制表单'!$C:$BJ,33,FALSE)</f>
        <v>0</v>
      </c>
      <c r="AE600" s="116">
        <f>AD600-AF600</f>
        <v>0</v>
      </c>
      <c r="AF600" s="116">
        <f>SUM(AF601:AF605)</f>
        <v>0</v>
      </c>
      <c r="AG600" s="116">
        <f>VLOOKUP($C600,'1 预算编制表单'!$C:$BJ,36,FALSE)</f>
        <v>0</v>
      </c>
      <c r="AH600" s="116">
        <f>AG600-AI600</f>
        <v>0</v>
      </c>
      <c r="AI600" s="116">
        <f>SUM(AI601:AI605)</f>
        <v>0</v>
      </c>
      <c r="AJ600" s="116">
        <f>VLOOKUP($C600,'1 预算编制表单'!$C:$BJ,39,FALSE)</f>
        <v>0</v>
      </c>
      <c r="AK600" s="116">
        <f>AJ600-AL600</f>
        <v>0</v>
      </c>
      <c r="AL600" s="116">
        <f>SUM(AL601:AL605)</f>
        <v>0</v>
      </c>
      <c r="AM600" s="116">
        <f>VLOOKUP($C600,'1 预算编制表单'!$C:$BJ,42,FALSE)</f>
        <v>0</v>
      </c>
      <c r="AN600" s="116">
        <f>AM600-AO600</f>
        <v>0</v>
      </c>
      <c r="AO600" s="116">
        <f>SUM(AO601:AO605)</f>
        <v>0</v>
      </c>
      <c r="AP600" s="116">
        <f>VLOOKUP($C600,'1 预算编制表单'!$C:$BJ,45,FALSE)</f>
        <v>0</v>
      </c>
      <c r="AQ600" s="116">
        <f>AP600-AR600</f>
        <v>0</v>
      </c>
      <c r="AR600" s="116">
        <f>SUM(AR601:AR605)</f>
        <v>0</v>
      </c>
      <c r="AS600" s="116">
        <f>VLOOKUP($C600,'1 预算编制表单'!$C:$BJ,48,FALSE)</f>
        <v>0</v>
      </c>
      <c r="AT600" s="116">
        <f>AS600-AU600</f>
        <v>0</v>
      </c>
      <c r="AU600" s="116">
        <f>SUM(AU601:AU605)</f>
        <v>0</v>
      </c>
      <c r="AV600" s="116">
        <f>VLOOKUP($C600,'1 预算编制表单'!$C:$BJ,51,FALSE)</f>
        <v>0</v>
      </c>
      <c r="AW600" s="116">
        <f>AV600-AX600</f>
        <v>0</v>
      </c>
      <c r="AX600" s="116">
        <f>SUM(AX601:AX605)</f>
        <v>0</v>
      </c>
      <c r="AY600" s="116">
        <f>VLOOKUP($C600,'1 预算编制表单'!$C:$BJ,54,FALSE)</f>
        <v>0</v>
      </c>
      <c r="AZ600" s="116">
        <f>AY600-BA600</f>
        <v>0</v>
      </c>
      <c r="BA600" s="116">
        <f>SUM(BA601:BA605)</f>
        <v>0</v>
      </c>
      <c r="BB600" s="116">
        <f>VLOOKUP($C600,'1 预算编制表单'!$C:$BJ,57,FALSE)</f>
        <v>0</v>
      </c>
      <c r="BC600" s="116">
        <f>BB600-BD600</f>
        <v>0</v>
      </c>
      <c r="BD600" s="116">
        <f>SUM(BD601:BD605)</f>
        <v>0</v>
      </c>
      <c r="BE600" s="116">
        <f>VLOOKUP($C600,'1 预算编制表单'!$C:$BJ,60,FALSE)</f>
        <v>0</v>
      </c>
      <c r="BF600" s="116">
        <f>BE600-BG600</f>
        <v>0</v>
      </c>
      <c r="BG600" s="116">
        <f>SUM(BG601:BG605)</f>
        <v>0</v>
      </c>
      <c r="BH600" s="116">
        <f>VLOOKUP($C600,'1 预算编制表单'!$C:$BJ,27,FALSE)</f>
        <v>0</v>
      </c>
      <c r="BI600" s="116">
        <f>BH600-BJ600</f>
        <v>0</v>
      </c>
      <c r="BJ600" s="116">
        <f>SUM(BJ601:BJ605)</f>
        <v>0</v>
      </c>
      <c r="BK600" s="116">
        <f>VLOOKUP($C600,'1 预算编制表单'!$C:$BJ,30,FALSE)</f>
        <v>0</v>
      </c>
      <c r="BL600" s="116">
        <f>BK600-BM600</f>
        <v>0</v>
      </c>
      <c r="BM600" s="116">
        <f>SUM(BM601:BM605)</f>
        <v>0</v>
      </c>
      <c r="BN600" s="116">
        <f>VLOOKUP($C600,'1 预算编制表单'!$C:$BJ,33,FALSE)</f>
        <v>0</v>
      </c>
      <c r="BO600" s="116">
        <f>BN600-BP600</f>
        <v>0</v>
      </c>
      <c r="BP600" s="116">
        <f>SUM(BP601:BP605)</f>
        <v>0</v>
      </c>
      <c r="BQ600" s="116">
        <f>VLOOKUP($C600,'1 预算编制表单'!$C:$BJ,36,FALSE)</f>
        <v>0</v>
      </c>
      <c r="BR600" s="116">
        <f>BQ600-BS600</f>
        <v>0</v>
      </c>
      <c r="BS600" s="116">
        <f>SUM(BS601:BS605)</f>
        <v>0</v>
      </c>
      <c r="BT600" s="116">
        <f>VLOOKUP($C600,'1 预算编制表单'!$C:$BJ,39,FALSE)</f>
        <v>0</v>
      </c>
      <c r="BU600" s="116">
        <f>BT600-BV600</f>
        <v>0</v>
      </c>
      <c r="BV600" s="116">
        <f>SUM(BV601:BV605)</f>
        <v>0</v>
      </c>
      <c r="BW600" s="116">
        <f>VLOOKUP($C600,'1 预算编制表单'!$C:$BJ,42,FALSE)</f>
        <v>0</v>
      </c>
      <c r="BX600" s="116">
        <f>BW600-BY600</f>
        <v>0</v>
      </c>
      <c r="BY600" s="116">
        <f>SUM(BY601:BY605)</f>
        <v>0</v>
      </c>
      <c r="BZ600" s="116">
        <f>VLOOKUP($C600,'1 预算编制表单'!$C:$BJ,45,FALSE)</f>
        <v>0</v>
      </c>
      <c r="CA600" s="116">
        <f>BZ600-CB600</f>
        <v>0</v>
      </c>
      <c r="CB600" s="116">
        <f>SUM(CB601:CB605)</f>
        <v>0</v>
      </c>
      <c r="CC600" s="116">
        <f>VLOOKUP($C600,'1 预算编制表单'!$C:$BJ,48,FALSE)</f>
        <v>0</v>
      </c>
      <c r="CD600" s="116">
        <f>CC600-CE600</f>
        <v>0</v>
      </c>
      <c r="CE600" s="116">
        <f>SUM(CE601:CE605)</f>
        <v>0</v>
      </c>
      <c r="CF600" s="116">
        <f>VLOOKUP($C600,'1 预算编制表单'!$C:$BJ,51,FALSE)</f>
        <v>0</v>
      </c>
      <c r="CG600" s="116">
        <f>CF600-CH600</f>
        <v>0</v>
      </c>
      <c r="CH600" s="116">
        <f>SUM(CH601:CH605)</f>
        <v>0</v>
      </c>
      <c r="CI600" s="116">
        <f>VLOOKUP($C600,'1 预算编制表单'!$C:$BJ,54,FALSE)</f>
        <v>0</v>
      </c>
      <c r="CJ600" s="116">
        <f>CI600-CK600</f>
        <v>0</v>
      </c>
      <c r="CK600" s="116">
        <f>SUM(CK601:CK605)</f>
        <v>0</v>
      </c>
      <c r="CL600" s="116">
        <f>VLOOKUP($C600,'1 预算编制表单'!$C:$BJ,57,FALSE)</f>
        <v>0</v>
      </c>
      <c r="CM600" s="116">
        <f>CL600-CN600</f>
        <v>0</v>
      </c>
      <c r="CN600" s="116">
        <f>SUM(CN601:CN605)</f>
        <v>0</v>
      </c>
      <c r="CO600" s="116">
        <f>VLOOKUP($C600,'1 预算编制表单'!$C:$BJ,60,FALSE)</f>
        <v>0</v>
      </c>
      <c r="CP600" s="116">
        <f>CO600-CQ600</f>
        <v>0</v>
      </c>
      <c r="CQ600" s="116">
        <f>SUM(CQ601:CQ605)</f>
        <v>0</v>
      </c>
    </row>
    <row r="601" s="85" customFormat="1" ht="24" customHeight="1" outlineLevel="2" spans="1:95">
      <c r="A601" s="124"/>
      <c r="B601" s="125"/>
      <c r="C601" s="126"/>
      <c r="D601" s="124"/>
      <c r="E601" s="125"/>
      <c r="F601" s="125"/>
      <c r="G601" s="125"/>
      <c r="H601" s="127"/>
      <c r="I601" s="127"/>
      <c r="J601" s="127">
        <f>Z601+AC601+AF601+AI601+AL601+AO601+AR601+AU601+AX601+BA601+BD601+BG601</f>
        <v>0</v>
      </c>
      <c r="K601" s="127">
        <v>1</v>
      </c>
      <c r="L601" s="152"/>
      <c r="M601" s="153">
        <f>IFERROR(VLOOKUP($L601,'2-2 引出数据_合同数据仓库'!$B$2:$BP$10000,3,FALSE),0)</f>
        <v>0</v>
      </c>
      <c r="N601" s="127"/>
      <c r="O601" s="153">
        <f>IFERROR(VLOOKUP((LEFT(VLOOKUP($L601,'2-2 引出数据_合同数据仓库'!$B$2:$BP$10000,64,FALSE),15)&amp;(RIGHT(VLOOKUP($L601,'2-2 引出数据_合同数据仓库'!$B$2:$BP$10000,64,FALSE),4)+1)),'2-2 引出数据_合同数据仓库'!$B$2:$BP$10000,3,FALSE),0)</f>
        <v>0</v>
      </c>
      <c r="P601" s="127"/>
      <c r="Q601" s="127">
        <f>IFERROR(VLOOKUP($L601,'2-2 引出数据_合同数据仓库'!$B$2:$BP$10000,28,FALSE),0)</f>
        <v>0</v>
      </c>
      <c r="R601" s="127">
        <f>IFERROR(VLOOKUP($L601,'2-2 引出数据_合同数据仓库'!$B$2:$BP$10000,29,FALSE),0)</f>
        <v>0</v>
      </c>
      <c r="S601" s="127">
        <f>IFERROR(VLOOKUP($L601,'2-2 引出数据_合同数据仓库'!$B$2:$BP$10000,4,FALSE),0)</f>
        <v>0</v>
      </c>
      <c r="T601" s="127"/>
      <c r="U601" s="127">
        <f>IFERROR(VLOOKUP($L601,'2-2 引出数据_合同数据仓库'!$B$2:$BP$10000,15,FALSE),0)</f>
        <v>0</v>
      </c>
      <c r="V601" s="127">
        <f>U601/(S601-R601+1)*365</f>
        <v>0</v>
      </c>
      <c r="W601" s="127"/>
      <c r="X601" s="159">
        <v>45658</v>
      </c>
      <c r="Y601" s="159">
        <f>X601+30</f>
        <v>45688</v>
      </c>
      <c r="Z601" s="163">
        <f>IFERROR(IF(($R601-Y601)&gt;=0,0,IF(($S601-X601)&lt;0,0,IF(AND(($S601-Y601)&gt;0,(X601-$R601)&gt;0),$V601/365*(Y601-X601+1),IF(AND(($S601-Y601)&lt;=0,(X601-$R601)&gt;0),$V601/365*($S601-X601+1),$V601/365*(Y601-$R601+1))))),0)</f>
        <v>0</v>
      </c>
      <c r="AA601" s="159">
        <f>Y601+1</f>
        <v>45689</v>
      </c>
      <c r="AB601" s="159">
        <f>AA601+27</f>
        <v>45716</v>
      </c>
      <c r="AC601" s="163">
        <f>IFERROR(IF(($R601-AB601)&gt;=0,0,IF(($S601-AA601)&lt;0,0,IF(AND(($S601-AB601)&gt;0,(AA601-$R601)&gt;0),$V601/365*(AB601-AA601+1),IF(AND(($S601-AB601)&lt;=0,(AA601-$R601)&gt;0),$V601/365*($S601-AA601+1),$V601/365*(AB601-$R601+1))))),0)</f>
        <v>0</v>
      </c>
      <c r="AD601" s="159">
        <f>AB601+1</f>
        <v>45717</v>
      </c>
      <c r="AE601" s="159">
        <f>AD601+30</f>
        <v>45747</v>
      </c>
      <c r="AF601" s="163">
        <f>IFERROR(IF(($R601-AE601)&gt;=0,0,IF(($S601-AD601)&lt;0,0,IF(AND(($S601-AE601)&gt;0,(AD601-$R601)&gt;0),$V601/365*(AE601-AD601+1),IF(AND(($S601-AE601)&lt;=0,(AD601-$R601)&gt;0),$V601/365*($S601-AD601+1),$V601/365*(AE601-$R601+1))))),0)</f>
        <v>0</v>
      </c>
      <c r="AG601" s="159">
        <f>AE601+1</f>
        <v>45748</v>
      </c>
      <c r="AH601" s="159">
        <f>AG601+29</f>
        <v>45777</v>
      </c>
      <c r="AI601" s="163">
        <f>IFERROR(IF(($R601-AH601)&gt;=0,0,IF(($S601-AG601)&lt;0,0,IF(AND(($S601-AH601)&gt;0,(AG601-$R601)&gt;0),$V601/365*(AH601-AG601+1),IF(AND(($S601-AH601)&lt;=0,(AG601-$R601)&gt;0),$V601/365*($S601-AG601+1),$V601/365*(AH601-$R601+1))))),0)</f>
        <v>0</v>
      </c>
      <c r="AJ601" s="159">
        <f>AH601+1</f>
        <v>45778</v>
      </c>
      <c r="AK601" s="159">
        <f>AJ601+30</f>
        <v>45808</v>
      </c>
      <c r="AL601" s="163">
        <f>IFERROR(IF(($R601-AK601)&gt;=0,0,IF(($S601-AJ601)&lt;0,0,IF(AND(($S601-AK601)&gt;0,(AJ601-$R601)&gt;0),$V601/365*(AK601-AJ601+1),IF(AND(($S601-AK601)&lt;=0,(AJ601-$R601)&gt;0),$V601/365*($S601-AJ601+1),$V601/365*(AK601-$R601+1))))),0)</f>
        <v>0</v>
      </c>
      <c r="AM601" s="159">
        <f>AK601+1</f>
        <v>45809</v>
      </c>
      <c r="AN601" s="159">
        <f>AM601+29</f>
        <v>45838</v>
      </c>
      <c r="AO601" s="163">
        <f>IFERROR(IF(($R601-AN601)&gt;=0,0,IF(($S601-AM601)&lt;0,0,IF(AND(($S601-AN601)&gt;0,(AM601-$R601)&gt;0),$V601/365*(AN601-AM601+1),IF(AND(($S601-AN601)&lt;=0,(AM601-$R601)&gt;0),$V601/365*($S601-AM601+1),$V601/365*(AN601-$R601+1))))),0)</f>
        <v>0</v>
      </c>
      <c r="AP601" s="159">
        <f>AN601+1</f>
        <v>45839</v>
      </c>
      <c r="AQ601" s="159">
        <f>AP601+30</f>
        <v>45869</v>
      </c>
      <c r="AR601" s="163">
        <f>IFERROR(IF(($R601-AQ601)&gt;=0,0,IF(($S601-AP601)&lt;0,0,IF(AND(($S601-AQ601)&gt;0,(AP601-$R601)&gt;0),$V601/365*(AQ601-AP601+1),IF(AND(($S601-AQ601)&lt;=0,(AP601-$R601)&gt;0),$V601/365*($S601-AP601+1),$V601/365*(AQ601-$R601+1))))),0)</f>
        <v>0</v>
      </c>
      <c r="AS601" s="159">
        <f>AQ601+1</f>
        <v>45870</v>
      </c>
      <c r="AT601" s="159">
        <f>AS601+30</f>
        <v>45900</v>
      </c>
      <c r="AU601" s="163">
        <f>IFERROR(IF(($R601-AT601)&gt;=0,0,IF(($S601-AS601)&lt;0,0,IF(AND(($S601-AT601)&gt;0,(AS601-$R601)&gt;0),$V601/365*(AT601-AS601+1),IF(AND(($S601-AT601)&lt;=0,(AS601-$R601)&gt;0),$V601/365*($S601-AS601+1),$V601/365*(AT601-$R601+1))))),0)</f>
        <v>0</v>
      </c>
      <c r="AV601" s="159">
        <f>AT601+1</f>
        <v>45901</v>
      </c>
      <c r="AW601" s="159">
        <f>AV601+29</f>
        <v>45930</v>
      </c>
      <c r="AX601" s="163">
        <f>IFERROR(IF(($R601-AW601)&gt;=0,0,IF(($S601-AV601)&lt;0,0,IF(AND(($S601-AW601)&gt;0,(AV601-$R601)&gt;0),$V601/365*(AW601-AV601+1),IF(AND(($S601-AW601)&lt;=0,(AV601-$R601)&gt;0),$V601/365*($S601-AV601+1),$V601/365*(AW601-$R601+1))))),0)</f>
        <v>0</v>
      </c>
      <c r="AY601" s="159">
        <f>AW601+1</f>
        <v>45931</v>
      </c>
      <c r="AZ601" s="159">
        <f>AY601+30</f>
        <v>45961</v>
      </c>
      <c r="BA601" s="163">
        <f>IFERROR(IF(($R601-AZ601)&gt;=0,0,IF(($S601-AY601)&lt;0,0,IF(AND(($S601-AZ601)&gt;0,(AY601-$R601)&gt;0),$V601/365*(AZ601-AY601+1),IF(AND(($S601-AZ601)&lt;=0,(AY601-$R601)&gt;0),$V601/365*($S601-AY601+1),$V601/365*(AZ601-$R601+1))))),0)</f>
        <v>0</v>
      </c>
      <c r="BB601" s="159">
        <f>AZ601+1</f>
        <v>45962</v>
      </c>
      <c r="BC601" s="159">
        <f>BB601+29</f>
        <v>45991</v>
      </c>
      <c r="BD601" s="163">
        <f>IFERROR(IF(($R601-BC601)&gt;=0,0,IF(($S601-BB601)&lt;0,0,IF(AND(($S601-BC601)&gt;0,(BB601-$R601)&gt;0),$V601/365*(BC601-BB601+1),IF(AND(($S601-BC601)&lt;=0,(BB601-$R601)&gt;0),$V601/365*($S601-BB601+1),$V601/365*(BC601-$R601+1))))),0)</f>
        <v>0</v>
      </c>
      <c r="BE601" s="159">
        <f>BC601+1</f>
        <v>45992</v>
      </c>
      <c r="BF601" s="159">
        <f>BE601+30</f>
        <v>46022</v>
      </c>
      <c r="BG601" s="163">
        <f>IFERROR(IF(($R601-BF601)&gt;=0,0,IF(($S601-BE601)&lt;0,0,IF(AND(($S601-BF601)&gt;0,(BE601-$R601)&gt;0),$V601/365*(BF601-BE601+1),IF(AND(($S601-BF601)&lt;=0,(BE601-$R601)&gt;0),$V601/365*($S601-BE601+1),$V601/365*(BF601-$R601+1))))),0)</f>
        <v>0</v>
      </c>
      <c r="BH601" s="159">
        <v>46023</v>
      </c>
      <c r="BI601" s="159">
        <f>BH601+30</f>
        <v>46053</v>
      </c>
      <c r="BJ601" s="163">
        <f>IFERROR(IF(($R601-BI601)&gt;=0,0,IF(($S601-BH601)&lt;0,0,IF(AND(($S601-BI601)&gt;0,(BH601-$R601)&gt;0),$V601/365*(BI601-BH601+1),IF(AND(($S601-BI601)&lt;=0,(BH601-$R601)&gt;0),$V601/365*($S601-BH601+1),$V601/365*(BI601-$R601+1))))),0)</f>
        <v>0</v>
      </c>
      <c r="BK601" s="159">
        <f>BI601+1</f>
        <v>46054</v>
      </c>
      <c r="BL601" s="159">
        <f>BK601+27</f>
        <v>46081</v>
      </c>
      <c r="BM601" s="163">
        <f>IFERROR(IF(($R601-BL601)&gt;=0,0,IF(($S601-BK601)&lt;0,0,IF(AND(($S601-BL601)&gt;0,(BK601-$R601)&gt;0),$V601/365*(BL601-BK601+1),IF(AND(($S601-BL601)&lt;=0,(BK601-$R601)&gt;0),$V601/365*($S601-BK601+1),$V601/365*(BL601-$R601+1))))),0)</f>
        <v>0</v>
      </c>
      <c r="BN601" s="159">
        <f>BL601+1</f>
        <v>46082</v>
      </c>
      <c r="BO601" s="159">
        <f>BN601+30</f>
        <v>46112</v>
      </c>
      <c r="BP601" s="163">
        <f>IFERROR(IF(($R601-BO601)&gt;=0,0,IF(($S601-BN601)&lt;0,0,IF(AND(($S601-BO601)&gt;0,(BN601-$R601)&gt;0),$V601/365*(BO601-BN601+1),IF(AND(($S601-BO601)&lt;=0,(BN601-$R601)&gt;0),$V601/365*($S601-BN601+1),$V601/365*(BO601-$R601+1))))),0)</f>
        <v>0</v>
      </c>
      <c r="BQ601" s="159">
        <f>BO601+1</f>
        <v>46113</v>
      </c>
      <c r="BR601" s="159">
        <f>BQ601+29</f>
        <v>46142</v>
      </c>
      <c r="BS601" s="163">
        <f>IFERROR(IF(($R601-BR601)&gt;=0,0,IF(($S601-BQ601)&lt;0,0,IF(AND(($S601-BR601)&gt;0,(BQ601-$R601)&gt;0),$V601/365*(BR601-BQ601+1),IF(AND(($S601-BR601)&lt;=0,(BQ601-$R601)&gt;0),$V601/365*($S601-BQ601+1),$V601/365*(BR601-$R601+1))))),0)</f>
        <v>0</v>
      </c>
      <c r="BT601" s="159">
        <f>BR601+1</f>
        <v>46143</v>
      </c>
      <c r="BU601" s="159">
        <f>BT601+30</f>
        <v>46173</v>
      </c>
      <c r="BV601" s="163">
        <f>IFERROR(IF(($R601-BU601)&gt;=0,0,IF(($S601-BT601)&lt;0,0,IF(AND(($S601-BU601)&gt;0,(BT601-$R601)&gt;0),$V601/365*(BU601-BT601+1),IF(AND(($S601-BU601)&lt;=0,(BT601-$R601)&gt;0),$V601/365*($S601-BT601+1),$V601/365*(BU601-$R601+1))))),0)</f>
        <v>0</v>
      </c>
      <c r="BW601" s="159">
        <f>BU601+1</f>
        <v>46174</v>
      </c>
      <c r="BX601" s="159">
        <f>BW601+29</f>
        <v>46203</v>
      </c>
      <c r="BY601" s="163">
        <f>IFERROR(IF(($R601-BX601)&gt;=0,0,IF(($S601-BW601)&lt;0,0,IF(AND(($S601-BX601)&gt;0,(BW601-$R601)&gt;0),$V601/365*(BX601-BW601+1),IF(AND(($S601-BX601)&lt;=0,(BW601-$R601)&gt;0),$V601/365*($S601-BW601+1),$V601/365*(BX601-$R601+1))))),0)</f>
        <v>0</v>
      </c>
      <c r="BZ601" s="159">
        <f>BX601+1</f>
        <v>46204</v>
      </c>
      <c r="CA601" s="159">
        <f>BZ601+30</f>
        <v>46234</v>
      </c>
      <c r="CB601" s="163">
        <f>IFERROR(IF(($R601-CA601)&gt;=0,0,IF(($S601-BZ601)&lt;0,0,IF(AND(($S601-CA601)&gt;0,(BZ601-$R601)&gt;0),$V601/365*(CA601-BZ601+1),IF(AND(($S601-CA601)&lt;=0,(BZ601-$R601)&gt;0),$V601/365*($S601-BZ601+1),$V601/365*(CA601-$R601+1))))),0)</f>
        <v>0</v>
      </c>
      <c r="CC601" s="159">
        <f>CA601+1</f>
        <v>46235</v>
      </c>
      <c r="CD601" s="159">
        <f>CC601+30</f>
        <v>46265</v>
      </c>
      <c r="CE601" s="163">
        <f>IFERROR(IF(($R601-CD601)&gt;=0,0,IF(($S601-CC601)&lt;0,0,IF(AND(($S601-CD601)&gt;0,(CC601-$R601)&gt;0),$V601/365*(CD601-CC601+1),IF(AND(($S601-CD601)&lt;=0,(CC601-$R601)&gt;0),$V601/365*($S601-CC601+1),$V601/365*(CD601-$R601+1))))),0)</f>
        <v>0</v>
      </c>
      <c r="CF601" s="159">
        <f>CD601+1</f>
        <v>46266</v>
      </c>
      <c r="CG601" s="159">
        <f>CF601+29</f>
        <v>46295</v>
      </c>
      <c r="CH601" s="163">
        <f>IFERROR(IF(($R601-CG601)&gt;=0,0,IF(($S601-CF601)&lt;0,0,IF(AND(($S601-CG601)&gt;0,(CF601-$R601)&gt;0),$V601/365*(CG601-CF601+1),IF(AND(($S601-CG601)&lt;=0,(CF601-$R601)&gt;0),$V601/365*($S601-CF601+1),$V601/365*(CG601-$R601+1))))),0)</f>
        <v>0</v>
      </c>
      <c r="CI601" s="159">
        <f>CG601+1</f>
        <v>46296</v>
      </c>
      <c r="CJ601" s="159">
        <f>CI601+30</f>
        <v>46326</v>
      </c>
      <c r="CK601" s="163">
        <f>IFERROR(IF(($R601-CJ601)&gt;=0,0,IF(($S601-CI601)&lt;0,0,IF(AND(($S601-CJ601)&gt;0,(CI601-$R601)&gt;0),$V601/365*(CJ601-CI601+1),IF(AND(($S601-CJ601)&lt;=0,(CI601-$R601)&gt;0),$V601/365*($S601-CI601+1),$V601/365*(CJ601-$R601+1))))),0)</f>
        <v>0</v>
      </c>
      <c r="CL601" s="159">
        <f>CJ601+1</f>
        <v>46327</v>
      </c>
      <c r="CM601" s="159">
        <f>CL601+29</f>
        <v>46356</v>
      </c>
      <c r="CN601" s="163">
        <f>IFERROR(IF(($R601-CM601)&gt;=0,0,IF(($S601-CL601)&lt;0,0,IF(AND(($S601-CM601)&gt;0,(CL601-$R601)&gt;0),$V601/365*(CM601-CL601+1),IF(AND(($S601-CM601)&lt;=0,(CL601-$R601)&gt;0),$V601/365*($S601-CL601+1),$V601/365*(CM601-$R601+1))))),0)</f>
        <v>0</v>
      </c>
      <c r="CO601" s="159">
        <f>CM601+1</f>
        <v>46357</v>
      </c>
      <c r="CP601" s="159">
        <f>CO601+30</f>
        <v>46387</v>
      </c>
      <c r="CQ601" s="163">
        <f>IFERROR(IF(($R601-CP601)&gt;=0,0,IF(($S601-CO601)&lt;0,0,IF(AND(($S601-CP601)&gt;0,(CO601-$R601)&gt;0),$V601/365*(CP601-CO601+1),IF(AND(($S601-CP601)&lt;=0,(CO601-$R601)&gt;0),$V601/365*($S601-CO601+1),$V601/365*(CP601-$R601+1))))),0)</f>
        <v>0</v>
      </c>
    </row>
    <row r="602" s="85" customFormat="1" ht="24" customHeight="1" outlineLevel="2" spans="1:95">
      <c r="A602" s="124"/>
      <c r="B602" s="125"/>
      <c r="C602" s="126"/>
      <c r="D602" s="124"/>
      <c r="E602" s="125"/>
      <c r="F602" s="125"/>
      <c r="G602" s="125"/>
      <c r="H602" s="127"/>
      <c r="I602" s="127"/>
      <c r="J602" s="127">
        <f>Z602+AC602+AF602+AI602+AL602+AO602+AR602+AU602+AX602+BA602+BD602+BG602</f>
        <v>0</v>
      </c>
      <c r="K602" s="127">
        <f>K601+1</f>
        <v>2</v>
      </c>
      <c r="L602" s="152"/>
      <c r="M602" s="153">
        <f>IFERROR(VLOOKUP($L602,'2-2 引出数据_合同数据仓库'!$B$2:$BP$10000,3,FALSE),0)</f>
        <v>0</v>
      </c>
      <c r="N602" s="127"/>
      <c r="O602" s="153">
        <f>IFERROR(VLOOKUP((LEFT(VLOOKUP($L602,'2-2 引出数据_合同数据仓库'!$B$2:$BP$10000,64,FALSE),15)&amp;(RIGHT(VLOOKUP($L602,'2-2 引出数据_合同数据仓库'!$B$2:$BP$10000,64,FALSE),4)+1)),'2-2 引出数据_合同数据仓库'!$B$2:$BP$10000,3,FALSE),0)</f>
        <v>0</v>
      </c>
      <c r="P602" s="127"/>
      <c r="Q602" s="127">
        <f>IFERROR(VLOOKUP($L602,'2-2 引出数据_合同数据仓库'!$B$2:$BP$10000,28,FALSE),0)</f>
        <v>0</v>
      </c>
      <c r="R602" s="127">
        <f>IFERROR(VLOOKUP($L602,'2-2 引出数据_合同数据仓库'!$B$2:$BP$10000,29,FALSE),0)</f>
        <v>0</v>
      </c>
      <c r="S602" s="127">
        <f>IFERROR(VLOOKUP($L602,'2-2 引出数据_合同数据仓库'!$B$2:$BP$10000,4,FALSE),0)</f>
        <v>0</v>
      </c>
      <c r="T602" s="127"/>
      <c r="U602" s="127">
        <f>IFERROR(VLOOKUP($L602,'2-2 引出数据_合同数据仓库'!$B$2:$BP$10000,15,FALSE),0)</f>
        <v>0</v>
      </c>
      <c r="V602" s="127">
        <f>U602/(S602-R602+1)*365</f>
        <v>0</v>
      </c>
      <c r="W602" s="127"/>
      <c r="X602" s="159">
        <v>45658</v>
      </c>
      <c r="Y602" s="159">
        <f>X602+30</f>
        <v>45688</v>
      </c>
      <c r="Z602" s="163">
        <f>IFERROR(IF(($R602-Y602)&gt;=0,0,IF(($S602-X602)&lt;0,0,IF(AND(($S602-Y602)&gt;0,(X602-$R602)&gt;0),$V602/365*(Y602-X602+1),IF(AND(($S602-Y602)&lt;=0,(X602-$R602)&gt;0),$V602/365*($S602-X602+1),$V602/365*(Y602-$R602+1))))),0)</f>
        <v>0</v>
      </c>
      <c r="AA602" s="159">
        <f>Y602+1</f>
        <v>45689</v>
      </c>
      <c r="AB602" s="159">
        <f>AA602+27</f>
        <v>45716</v>
      </c>
      <c r="AC602" s="163">
        <f>IFERROR(IF(($R602-AB602)&gt;=0,0,IF(($S602-AA602)&lt;0,0,IF(AND(($S602-AB602)&gt;0,(AA602-$R602)&gt;0),$V602/365*(AB602-AA602+1),IF(AND(($S602-AB602)&lt;=0,(AA602-$R602)&gt;0),$V602/365*($S602-AA602+1),$V602/365*(AB602-$R602+1))))),0)</f>
        <v>0</v>
      </c>
      <c r="AD602" s="159">
        <f>AB602+1</f>
        <v>45717</v>
      </c>
      <c r="AE602" s="159">
        <f>AD602+30</f>
        <v>45747</v>
      </c>
      <c r="AF602" s="163">
        <f>IFERROR(IF(($R602-AE602)&gt;=0,0,IF(($S602-AD602)&lt;0,0,IF(AND(($S602-AE602)&gt;0,(AD602-$R602)&gt;0),$V602/365*(AE602-AD602+1),IF(AND(($S602-AE602)&lt;=0,(AD602-$R602)&gt;0),$V602/365*($S602-AD602+1),$V602/365*(AE602-$R602+1))))),0)</f>
        <v>0</v>
      </c>
      <c r="AG602" s="159">
        <f>AE602+1</f>
        <v>45748</v>
      </c>
      <c r="AH602" s="159">
        <f>AG602+29</f>
        <v>45777</v>
      </c>
      <c r="AI602" s="163">
        <f>IFERROR(IF(($R602-AH602)&gt;=0,0,IF(($S602-AG602)&lt;0,0,IF(AND(($S602-AH602)&gt;0,(AG602-$R602)&gt;0),$V602/365*(AH602-AG602+1),IF(AND(($S602-AH602)&lt;=0,(AG602-$R602)&gt;0),$V602/365*($S602-AG602+1),$V602/365*(AH602-$R602+1))))),0)</f>
        <v>0</v>
      </c>
      <c r="AJ602" s="159">
        <f>AH602+1</f>
        <v>45778</v>
      </c>
      <c r="AK602" s="159">
        <f>AJ602+30</f>
        <v>45808</v>
      </c>
      <c r="AL602" s="163">
        <f>IFERROR(IF(($R602-AK602)&gt;=0,0,IF(($S602-AJ602)&lt;0,0,IF(AND(($S602-AK602)&gt;0,(AJ602-$R602)&gt;0),$V602/365*(AK602-AJ602+1),IF(AND(($S602-AK602)&lt;=0,(AJ602-$R602)&gt;0),$V602/365*($S602-AJ602+1),$V602/365*(AK602-$R602+1))))),0)</f>
        <v>0</v>
      </c>
      <c r="AM602" s="159">
        <f>AK602+1</f>
        <v>45809</v>
      </c>
      <c r="AN602" s="159">
        <f>AM602+29</f>
        <v>45838</v>
      </c>
      <c r="AO602" s="163">
        <f>IFERROR(IF(($R602-AN602)&gt;=0,0,IF(($S602-AM602)&lt;0,0,IF(AND(($S602-AN602)&gt;0,(AM602-$R602)&gt;0),$V602/365*(AN602-AM602+1),IF(AND(($S602-AN602)&lt;=0,(AM602-$R602)&gt;0),$V602/365*($S602-AM602+1),$V602/365*(AN602-$R602+1))))),0)</f>
        <v>0</v>
      </c>
      <c r="AP602" s="159">
        <f>AN602+1</f>
        <v>45839</v>
      </c>
      <c r="AQ602" s="159">
        <f>AP602+30</f>
        <v>45869</v>
      </c>
      <c r="AR602" s="163">
        <f>IFERROR(IF(($R602-AQ602)&gt;=0,0,IF(($S602-AP602)&lt;0,0,IF(AND(($S602-AQ602)&gt;0,(AP602-$R602)&gt;0),$V602/365*(AQ602-AP602+1),IF(AND(($S602-AQ602)&lt;=0,(AP602-$R602)&gt;0),$V602/365*($S602-AP602+1),$V602/365*(AQ602-$R602+1))))),0)</f>
        <v>0</v>
      </c>
      <c r="AS602" s="159">
        <f>AQ602+1</f>
        <v>45870</v>
      </c>
      <c r="AT602" s="159">
        <f>AS602+30</f>
        <v>45900</v>
      </c>
      <c r="AU602" s="163">
        <f>IFERROR(IF(($R602-AT602)&gt;=0,0,IF(($S602-AS602)&lt;0,0,IF(AND(($S602-AT602)&gt;0,(AS602-$R602)&gt;0),$V602/365*(AT602-AS602+1),IF(AND(($S602-AT602)&lt;=0,(AS602-$R602)&gt;0),$V602/365*($S602-AS602+1),$V602/365*(AT602-$R602+1))))),0)</f>
        <v>0</v>
      </c>
      <c r="AV602" s="159">
        <f>AT602+1</f>
        <v>45901</v>
      </c>
      <c r="AW602" s="159">
        <f>AV602+29</f>
        <v>45930</v>
      </c>
      <c r="AX602" s="163">
        <f>IFERROR(IF(($R602-AW602)&gt;=0,0,IF(($S602-AV602)&lt;0,0,IF(AND(($S602-AW602)&gt;0,(AV602-$R602)&gt;0),$V602/365*(AW602-AV602+1),IF(AND(($S602-AW602)&lt;=0,(AV602-$R602)&gt;0),$V602/365*($S602-AV602+1),$V602/365*(AW602-$R602+1))))),0)</f>
        <v>0</v>
      </c>
      <c r="AY602" s="159">
        <f>AW602+1</f>
        <v>45931</v>
      </c>
      <c r="AZ602" s="159">
        <f>AY602+30</f>
        <v>45961</v>
      </c>
      <c r="BA602" s="163">
        <f>IFERROR(IF(($R602-AZ602)&gt;=0,0,IF(($S602-AY602)&lt;0,0,IF(AND(($S602-AZ602)&gt;0,(AY602-$R602)&gt;0),$V602/365*(AZ602-AY602+1),IF(AND(($S602-AZ602)&lt;=0,(AY602-$R602)&gt;0),$V602/365*($S602-AY602+1),$V602/365*(AZ602-$R602+1))))),0)</f>
        <v>0</v>
      </c>
      <c r="BB602" s="159">
        <f>AZ602+1</f>
        <v>45962</v>
      </c>
      <c r="BC602" s="159">
        <f>BB602+29</f>
        <v>45991</v>
      </c>
      <c r="BD602" s="163">
        <f>IFERROR(IF(($R602-BC602)&gt;=0,0,IF(($S602-BB602)&lt;0,0,IF(AND(($S602-BC602)&gt;0,(BB602-$R602)&gt;0),$V602/365*(BC602-BB602+1),IF(AND(($S602-BC602)&lt;=0,(BB602-$R602)&gt;0),$V602/365*($S602-BB602+1),$V602/365*(BC602-$R602+1))))),0)</f>
        <v>0</v>
      </c>
      <c r="BE602" s="159">
        <f>BC602+1</f>
        <v>45992</v>
      </c>
      <c r="BF602" s="159">
        <f>BE602+30</f>
        <v>46022</v>
      </c>
      <c r="BG602" s="163">
        <f>IFERROR(IF(($R602-BF602)&gt;=0,0,IF(($S602-BE602)&lt;0,0,IF(AND(($S602-BF602)&gt;0,(BE602-$R602)&gt;0),$V602/365*(BF602-BE602+1),IF(AND(($S602-BF602)&lt;=0,(BE602-$R602)&gt;0),$V602/365*($S602-BE602+1),$V602/365*(BF602-$R602+1))))),0)</f>
        <v>0</v>
      </c>
      <c r="BH602" s="159">
        <v>46023</v>
      </c>
      <c r="BI602" s="159">
        <f>BH602+30</f>
        <v>46053</v>
      </c>
      <c r="BJ602" s="163">
        <f>IFERROR(IF(($R602-BI602)&gt;=0,0,IF(($S602-BH602)&lt;0,0,IF(AND(($S602-BI602)&gt;0,(BH602-$R602)&gt;0),$V602/365*(BI602-BH602+1),IF(AND(($S602-BI602)&lt;=0,(BH602-$R602)&gt;0),$V602/365*($S602-BH602+1),$V602/365*(BI602-$R602+1))))),0)</f>
        <v>0</v>
      </c>
      <c r="BK602" s="159">
        <f>BI602+1</f>
        <v>46054</v>
      </c>
      <c r="BL602" s="159">
        <f>BK602+27</f>
        <v>46081</v>
      </c>
      <c r="BM602" s="163">
        <f>IFERROR(IF(($R602-BL602)&gt;=0,0,IF(($S602-BK602)&lt;0,0,IF(AND(($S602-BL602)&gt;0,(BK602-$R602)&gt;0),$V602/365*(BL602-BK602+1),IF(AND(($S602-BL602)&lt;=0,(BK602-$R602)&gt;0),$V602/365*($S602-BK602+1),$V602/365*(BL602-$R602+1))))),0)</f>
        <v>0</v>
      </c>
      <c r="BN602" s="159">
        <f>BL602+1</f>
        <v>46082</v>
      </c>
      <c r="BO602" s="159">
        <f>BN602+30</f>
        <v>46112</v>
      </c>
      <c r="BP602" s="163">
        <f>IFERROR(IF(($R602-BO602)&gt;=0,0,IF(($S602-BN602)&lt;0,0,IF(AND(($S602-BO602)&gt;0,(BN602-$R602)&gt;0),$V602/365*(BO602-BN602+1),IF(AND(($S602-BO602)&lt;=0,(BN602-$R602)&gt;0),$V602/365*($S602-BN602+1),$V602/365*(BO602-$R602+1))))),0)</f>
        <v>0</v>
      </c>
      <c r="BQ602" s="159">
        <f>BO602+1</f>
        <v>46113</v>
      </c>
      <c r="BR602" s="159">
        <f>BQ602+29</f>
        <v>46142</v>
      </c>
      <c r="BS602" s="163">
        <f>IFERROR(IF(($R602-BR602)&gt;=0,0,IF(($S602-BQ602)&lt;0,0,IF(AND(($S602-BR602)&gt;0,(BQ602-$R602)&gt;0),$V602/365*(BR602-BQ602+1),IF(AND(($S602-BR602)&lt;=0,(BQ602-$R602)&gt;0),$V602/365*($S602-BQ602+1),$V602/365*(BR602-$R602+1))))),0)</f>
        <v>0</v>
      </c>
      <c r="BT602" s="159">
        <f>BR602+1</f>
        <v>46143</v>
      </c>
      <c r="BU602" s="159">
        <f>BT602+30</f>
        <v>46173</v>
      </c>
      <c r="BV602" s="163">
        <f>IFERROR(IF(($R602-BU602)&gt;=0,0,IF(($S602-BT602)&lt;0,0,IF(AND(($S602-BU602)&gt;0,(BT602-$R602)&gt;0),$V602/365*(BU602-BT602+1),IF(AND(($S602-BU602)&lt;=0,(BT602-$R602)&gt;0),$V602/365*($S602-BT602+1),$V602/365*(BU602-$R602+1))))),0)</f>
        <v>0</v>
      </c>
      <c r="BW602" s="159">
        <f>BU602+1</f>
        <v>46174</v>
      </c>
      <c r="BX602" s="159">
        <f>BW602+29</f>
        <v>46203</v>
      </c>
      <c r="BY602" s="163">
        <f>IFERROR(IF(($R602-BX602)&gt;=0,0,IF(($S602-BW602)&lt;0,0,IF(AND(($S602-BX602)&gt;0,(BW602-$R602)&gt;0),$V602/365*(BX602-BW602+1),IF(AND(($S602-BX602)&lt;=0,(BW602-$R602)&gt;0),$V602/365*($S602-BW602+1),$V602/365*(BX602-$R602+1))))),0)</f>
        <v>0</v>
      </c>
      <c r="BZ602" s="159">
        <f>BX602+1</f>
        <v>46204</v>
      </c>
      <c r="CA602" s="159">
        <f>BZ602+30</f>
        <v>46234</v>
      </c>
      <c r="CB602" s="163">
        <f>IFERROR(IF(($R602-CA602)&gt;=0,0,IF(($S602-BZ602)&lt;0,0,IF(AND(($S602-CA602)&gt;0,(BZ602-$R602)&gt;0),$V602/365*(CA602-BZ602+1),IF(AND(($S602-CA602)&lt;=0,(BZ602-$R602)&gt;0),$V602/365*($S602-BZ602+1),$V602/365*(CA602-$R602+1))))),0)</f>
        <v>0</v>
      </c>
      <c r="CC602" s="159">
        <f>CA602+1</f>
        <v>46235</v>
      </c>
      <c r="CD602" s="159">
        <f>CC602+30</f>
        <v>46265</v>
      </c>
      <c r="CE602" s="163">
        <f>IFERROR(IF(($R602-CD602)&gt;=0,0,IF(($S602-CC602)&lt;0,0,IF(AND(($S602-CD602)&gt;0,(CC602-$R602)&gt;0),$V602/365*(CD602-CC602+1),IF(AND(($S602-CD602)&lt;=0,(CC602-$R602)&gt;0),$V602/365*($S602-CC602+1),$V602/365*(CD602-$R602+1))))),0)</f>
        <v>0</v>
      </c>
      <c r="CF602" s="159">
        <f>CD602+1</f>
        <v>46266</v>
      </c>
      <c r="CG602" s="159">
        <f>CF602+29</f>
        <v>46295</v>
      </c>
      <c r="CH602" s="163">
        <f>IFERROR(IF(($R602-CG602)&gt;=0,0,IF(($S602-CF602)&lt;0,0,IF(AND(($S602-CG602)&gt;0,(CF602-$R602)&gt;0),$V602/365*(CG602-CF602+1),IF(AND(($S602-CG602)&lt;=0,(CF602-$R602)&gt;0),$V602/365*($S602-CF602+1),$V602/365*(CG602-$R602+1))))),0)</f>
        <v>0</v>
      </c>
      <c r="CI602" s="159">
        <f>CG602+1</f>
        <v>46296</v>
      </c>
      <c r="CJ602" s="159">
        <f>CI602+30</f>
        <v>46326</v>
      </c>
      <c r="CK602" s="163">
        <f>IFERROR(IF(($R602-CJ602)&gt;=0,0,IF(($S602-CI602)&lt;0,0,IF(AND(($S602-CJ602)&gt;0,(CI602-$R602)&gt;0),$V602/365*(CJ602-CI602+1),IF(AND(($S602-CJ602)&lt;=0,(CI602-$R602)&gt;0),$V602/365*($S602-CI602+1),$V602/365*(CJ602-$R602+1))))),0)</f>
        <v>0</v>
      </c>
      <c r="CL602" s="159">
        <f>CJ602+1</f>
        <v>46327</v>
      </c>
      <c r="CM602" s="159">
        <f>CL602+29</f>
        <v>46356</v>
      </c>
      <c r="CN602" s="163">
        <f>IFERROR(IF(($R602-CM602)&gt;=0,0,IF(($S602-CL602)&lt;0,0,IF(AND(($S602-CM602)&gt;0,(CL602-$R602)&gt;0),$V602/365*(CM602-CL602+1),IF(AND(($S602-CM602)&lt;=0,(CL602-$R602)&gt;0),$V602/365*($S602-CL602+1),$V602/365*(CM602-$R602+1))))),0)</f>
        <v>0</v>
      </c>
      <c r="CO602" s="159">
        <f>CM602+1</f>
        <v>46357</v>
      </c>
      <c r="CP602" s="159">
        <f>CO602+30</f>
        <v>46387</v>
      </c>
      <c r="CQ602" s="163">
        <f>IFERROR(IF(($R602-CP602)&gt;=0,0,IF(($S602-CO602)&lt;0,0,IF(AND(($S602-CP602)&gt;0,(CO602-$R602)&gt;0),$V602/365*(CP602-CO602+1),IF(AND(($S602-CP602)&lt;=0,(CO602-$R602)&gt;0),$V602/365*($S602-CO602+1),$V602/365*(CP602-$R602+1))))),0)</f>
        <v>0</v>
      </c>
    </row>
    <row r="603" s="85" customFormat="1" ht="24" customHeight="1" outlineLevel="2" spans="1:95">
      <c r="A603" s="124"/>
      <c r="B603" s="125"/>
      <c r="C603" s="126"/>
      <c r="D603" s="124"/>
      <c r="E603" s="125"/>
      <c r="F603" s="125"/>
      <c r="G603" s="125"/>
      <c r="H603" s="127"/>
      <c r="I603" s="127"/>
      <c r="J603" s="127">
        <f>Z603+AC603+AF603+AI603+AL603+AO603+AR603+AU603+AX603+BA603+BD603+BG603</f>
        <v>0</v>
      </c>
      <c r="K603" s="127">
        <f>K602+1</f>
        <v>3</v>
      </c>
      <c r="L603" s="152"/>
      <c r="M603" s="153">
        <f>IFERROR(VLOOKUP($L603,'2-2 引出数据_合同数据仓库'!$B$2:$BP$10000,3,FALSE),0)</f>
        <v>0</v>
      </c>
      <c r="N603" s="127"/>
      <c r="O603" s="153">
        <f>IFERROR(VLOOKUP((LEFT(VLOOKUP($L603,'2-2 引出数据_合同数据仓库'!$B$2:$BP$10000,64,FALSE),15)&amp;(RIGHT(VLOOKUP($L603,'2-2 引出数据_合同数据仓库'!$B$2:$BP$10000,64,FALSE),4)+1)),'2-2 引出数据_合同数据仓库'!$B$2:$BP$10000,3,FALSE),0)</f>
        <v>0</v>
      </c>
      <c r="P603" s="127"/>
      <c r="Q603" s="127">
        <f>IFERROR(VLOOKUP($L603,'2-2 引出数据_合同数据仓库'!$B$2:$BP$10000,28,FALSE),0)</f>
        <v>0</v>
      </c>
      <c r="R603" s="127">
        <f>IFERROR(VLOOKUP($L603,'2-2 引出数据_合同数据仓库'!$B$2:$BP$10000,29,FALSE),0)</f>
        <v>0</v>
      </c>
      <c r="S603" s="127">
        <f>IFERROR(VLOOKUP($L603,'2-2 引出数据_合同数据仓库'!$B$2:$BP$10000,4,FALSE),0)</f>
        <v>0</v>
      </c>
      <c r="T603" s="127"/>
      <c r="U603" s="127">
        <f>IFERROR(VLOOKUP($L603,'2-2 引出数据_合同数据仓库'!$B$2:$BP$10000,15,FALSE),0)</f>
        <v>0</v>
      </c>
      <c r="V603" s="127">
        <f>U603/(S603-R603+1)*365</f>
        <v>0</v>
      </c>
      <c r="W603" s="127"/>
      <c r="X603" s="159">
        <v>45658</v>
      </c>
      <c r="Y603" s="159">
        <f>X603+30</f>
        <v>45688</v>
      </c>
      <c r="Z603" s="163">
        <f>IFERROR(IF(($R603-Y603)&gt;=0,0,IF(($S603-X603)&lt;0,0,IF(AND(($S603-Y603)&gt;0,(X603-$R603)&gt;0),$V603/365*(Y603-X603+1),IF(AND(($S603-Y603)&lt;=0,(X603-$R603)&gt;0),$V603/365*($S603-X603+1),$V603/365*(Y603-$R603+1))))),0)</f>
        <v>0</v>
      </c>
      <c r="AA603" s="159">
        <f>Y603+1</f>
        <v>45689</v>
      </c>
      <c r="AB603" s="159">
        <f>AA603+27</f>
        <v>45716</v>
      </c>
      <c r="AC603" s="163">
        <f>IFERROR(IF(($R603-AB603)&gt;=0,0,IF(($S603-AA603)&lt;0,0,IF(AND(($S603-AB603)&gt;0,(AA603-$R603)&gt;0),$V603/365*(AB603-AA603+1),IF(AND(($S603-AB603)&lt;=0,(AA603-$R603)&gt;0),$V603/365*($S603-AA603+1),$V603/365*(AB603-$R603+1))))),0)</f>
        <v>0</v>
      </c>
      <c r="AD603" s="159">
        <f>AB603+1</f>
        <v>45717</v>
      </c>
      <c r="AE603" s="159">
        <f>AD603+30</f>
        <v>45747</v>
      </c>
      <c r="AF603" s="163">
        <f>IFERROR(IF(($R603-AE603)&gt;=0,0,IF(($S603-AD603)&lt;0,0,IF(AND(($S603-AE603)&gt;0,(AD603-$R603)&gt;0),$V603/365*(AE603-AD603+1),IF(AND(($S603-AE603)&lt;=0,(AD603-$R603)&gt;0),$V603/365*($S603-AD603+1),$V603/365*(AE603-$R603+1))))),0)</f>
        <v>0</v>
      </c>
      <c r="AG603" s="159">
        <f>AE603+1</f>
        <v>45748</v>
      </c>
      <c r="AH603" s="159">
        <f>AG603+29</f>
        <v>45777</v>
      </c>
      <c r="AI603" s="163">
        <f>IFERROR(IF(($R603-AH603)&gt;=0,0,IF(($S603-AG603)&lt;0,0,IF(AND(($S603-AH603)&gt;0,(AG603-$R603)&gt;0),$V603/365*(AH603-AG603+1),IF(AND(($S603-AH603)&lt;=0,(AG603-$R603)&gt;0),$V603/365*($S603-AG603+1),$V603/365*(AH603-$R603+1))))),0)</f>
        <v>0</v>
      </c>
      <c r="AJ603" s="159">
        <f>AH603+1</f>
        <v>45778</v>
      </c>
      <c r="AK603" s="159">
        <f>AJ603+30</f>
        <v>45808</v>
      </c>
      <c r="AL603" s="163">
        <f>IFERROR(IF(($R603-AK603)&gt;=0,0,IF(($S603-AJ603)&lt;0,0,IF(AND(($S603-AK603)&gt;0,(AJ603-$R603)&gt;0),$V603/365*(AK603-AJ603+1),IF(AND(($S603-AK603)&lt;=0,(AJ603-$R603)&gt;0),$V603/365*($S603-AJ603+1),$V603/365*(AK603-$R603+1))))),0)</f>
        <v>0</v>
      </c>
      <c r="AM603" s="159">
        <f>AK603+1</f>
        <v>45809</v>
      </c>
      <c r="AN603" s="159">
        <f>AM603+29</f>
        <v>45838</v>
      </c>
      <c r="AO603" s="163">
        <f>IFERROR(IF(($R603-AN603)&gt;=0,0,IF(($S603-AM603)&lt;0,0,IF(AND(($S603-AN603)&gt;0,(AM603-$R603)&gt;0),$V603/365*(AN603-AM603+1),IF(AND(($S603-AN603)&lt;=0,(AM603-$R603)&gt;0),$V603/365*($S603-AM603+1),$V603/365*(AN603-$R603+1))))),0)</f>
        <v>0</v>
      </c>
      <c r="AP603" s="159">
        <f>AN603+1</f>
        <v>45839</v>
      </c>
      <c r="AQ603" s="159">
        <f>AP603+30</f>
        <v>45869</v>
      </c>
      <c r="AR603" s="163">
        <f>IFERROR(IF(($R603-AQ603)&gt;=0,0,IF(($S603-AP603)&lt;0,0,IF(AND(($S603-AQ603)&gt;0,(AP603-$R603)&gt;0),$V603/365*(AQ603-AP603+1),IF(AND(($S603-AQ603)&lt;=0,(AP603-$R603)&gt;0),$V603/365*($S603-AP603+1),$V603/365*(AQ603-$R603+1))))),0)</f>
        <v>0</v>
      </c>
      <c r="AS603" s="159">
        <f>AQ603+1</f>
        <v>45870</v>
      </c>
      <c r="AT603" s="159">
        <f>AS603+30</f>
        <v>45900</v>
      </c>
      <c r="AU603" s="163">
        <f>IFERROR(IF(($R603-AT603)&gt;=0,0,IF(($S603-AS603)&lt;0,0,IF(AND(($S603-AT603)&gt;0,(AS603-$R603)&gt;0),$V603/365*(AT603-AS603+1),IF(AND(($S603-AT603)&lt;=0,(AS603-$R603)&gt;0),$V603/365*($S603-AS603+1),$V603/365*(AT603-$R603+1))))),0)</f>
        <v>0</v>
      </c>
      <c r="AV603" s="159">
        <f>AT603+1</f>
        <v>45901</v>
      </c>
      <c r="AW603" s="159">
        <f>AV603+29</f>
        <v>45930</v>
      </c>
      <c r="AX603" s="163">
        <f>IFERROR(IF(($R603-AW603)&gt;=0,0,IF(($S603-AV603)&lt;0,0,IF(AND(($S603-AW603)&gt;0,(AV603-$R603)&gt;0),$V603/365*(AW603-AV603+1),IF(AND(($S603-AW603)&lt;=0,(AV603-$R603)&gt;0),$V603/365*($S603-AV603+1),$V603/365*(AW603-$R603+1))))),0)</f>
        <v>0</v>
      </c>
      <c r="AY603" s="159">
        <f>AW603+1</f>
        <v>45931</v>
      </c>
      <c r="AZ603" s="159">
        <f>AY603+30</f>
        <v>45961</v>
      </c>
      <c r="BA603" s="163">
        <f>IFERROR(IF(($R603-AZ603)&gt;=0,0,IF(($S603-AY603)&lt;0,0,IF(AND(($S603-AZ603)&gt;0,(AY603-$R603)&gt;0),$V603/365*(AZ603-AY603+1),IF(AND(($S603-AZ603)&lt;=0,(AY603-$R603)&gt;0),$V603/365*($S603-AY603+1),$V603/365*(AZ603-$R603+1))))),0)</f>
        <v>0</v>
      </c>
      <c r="BB603" s="159">
        <f>AZ603+1</f>
        <v>45962</v>
      </c>
      <c r="BC603" s="159">
        <f>BB603+29</f>
        <v>45991</v>
      </c>
      <c r="BD603" s="163">
        <f>IFERROR(IF(($R603-BC603)&gt;=0,0,IF(($S603-BB603)&lt;0,0,IF(AND(($S603-BC603)&gt;0,(BB603-$R603)&gt;0),$V603/365*(BC603-BB603+1),IF(AND(($S603-BC603)&lt;=0,(BB603-$R603)&gt;0),$V603/365*($S603-BB603+1),$V603/365*(BC603-$R603+1))))),0)</f>
        <v>0</v>
      </c>
      <c r="BE603" s="159">
        <f>BC603+1</f>
        <v>45992</v>
      </c>
      <c r="BF603" s="159">
        <f>BE603+30</f>
        <v>46022</v>
      </c>
      <c r="BG603" s="163">
        <f>IFERROR(IF(($R603-BF603)&gt;=0,0,IF(($S603-BE603)&lt;0,0,IF(AND(($S603-BF603)&gt;0,(BE603-$R603)&gt;0),$V603/365*(BF603-BE603+1),IF(AND(($S603-BF603)&lt;=0,(BE603-$R603)&gt;0),$V603/365*($S603-BE603+1),$V603/365*(BF603-$R603+1))))),0)</f>
        <v>0</v>
      </c>
      <c r="BH603" s="159">
        <v>46023</v>
      </c>
      <c r="BI603" s="159">
        <f>BH603+30</f>
        <v>46053</v>
      </c>
      <c r="BJ603" s="163">
        <f>IFERROR(IF(($R603-BI603)&gt;=0,0,IF(($S603-BH603)&lt;0,0,IF(AND(($S603-BI603)&gt;0,(BH603-$R603)&gt;0),$V603/365*(BI603-BH603+1),IF(AND(($S603-BI603)&lt;=0,(BH603-$R603)&gt;0),$V603/365*($S603-BH603+1),$V603/365*(BI603-$R603+1))))),0)</f>
        <v>0</v>
      </c>
      <c r="BK603" s="159">
        <f>BI603+1</f>
        <v>46054</v>
      </c>
      <c r="BL603" s="159">
        <f>BK603+27</f>
        <v>46081</v>
      </c>
      <c r="BM603" s="163">
        <f>IFERROR(IF(($R603-BL603)&gt;=0,0,IF(($S603-BK603)&lt;0,0,IF(AND(($S603-BL603)&gt;0,(BK603-$R603)&gt;0),$V603/365*(BL603-BK603+1),IF(AND(($S603-BL603)&lt;=0,(BK603-$R603)&gt;0),$V603/365*($S603-BK603+1),$V603/365*(BL603-$R603+1))))),0)</f>
        <v>0</v>
      </c>
      <c r="BN603" s="159">
        <f>BL603+1</f>
        <v>46082</v>
      </c>
      <c r="BO603" s="159">
        <f>BN603+30</f>
        <v>46112</v>
      </c>
      <c r="BP603" s="163">
        <f>IFERROR(IF(($R603-BO603)&gt;=0,0,IF(($S603-BN603)&lt;0,0,IF(AND(($S603-BO603)&gt;0,(BN603-$R603)&gt;0),$V603/365*(BO603-BN603+1),IF(AND(($S603-BO603)&lt;=0,(BN603-$R603)&gt;0),$V603/365*($S603-BN603+1),$V603/365*(BO603-$R603+1))))),0)</f>
        <v>0</v>
      </c>
      <c r="BQ603" s="159">
        <f>BO603+1</f>
        <v>46113</v>
      </c>
      <c r="BR603" s="159">
        <f>BQ603+29</f>
        <v>46142</v>
      </c>
      <c r="BS603" s="163">
        <f>IFERROR(IF(($R603-BR603)&gt;=0,0,IF(($S603-BQ603)&lt;0,0,IF(AND(($S603-BR603)&gt;0,(BQ603-$R603)&gt;0),$V603/365*(BR603-BQ603+1),IF(AND(($S603-BR603)&lt;=0,(BQ603-$R603)&gt;0),$V603/365*($S603-BQ603+1),$V603/365*(BR603-$R603+1))))),0)</f>
        <v>0</v>
      </c>
      <c r="BT603" s="159">
        <f>BR603+1</f>
        <v>46143</v>
      </c>
      <c r="BU603" s="159">
        <f>BT603+30</f>
        <v>46173</v>
      </c>
      <c r="BV603" s="163">
        <f>IFERROR(IF(($R603-BU603)&gt;=0,0,IF(($S603-BT603)&lt;0,0,IF(AND(($S603-BU603)&gt;0,(BT603-$R603)&gt;0),$V603/365*(BU603-BT603+1),IF(AND(($S603-BU603)&lt;=0,(BT603-$R603)&gt;0),$V603/365*($S603-BT603+1),$V603/365*(BU603-$R603+1))))),0)</f>
        <v>0</v>
      </c>
      <c r="BW603" s="159">
        <f>BU603+1</f>
        <v>46174</v>
      </c>
      <c r="BX603" s="159">
        <f>BW603+29</f>
        <v>46203</v>
      </c>
      <c r="BY603" s="163">
        <f>IFERROR(IF(($R603-BX603)&gt;=0,0,IF(($S603-BW603)&lt;0,0,IF(AND(($S603-BX603)&gt;0,(BW603-$R603)&gt;0),$V603/365*(BX603-BW603+1),IF(AND(($S603-BX603)&lt;=0,(BW603-$R603)&gt;0),$V603/365*($S603-BW603+1),$V603/365*(BX603-$R603+1))))),0)</f>
        <v>0</v>
      </c>
      <c r="BZ603" s="159">
        <f>BX603+1</f>
        <v>46204</v>
      </c>
      <c r="CA603" s="159">
        <f>BZ603+30</f>
        <v>46234</v>
      </c>
      <c r="CB603" s="163">
        <f>IFERROR(IF(($R603-CA603)&gt;=0,0,IF(($S603-BZ603)&lt;0,0,IF(AND(($S603-CA603)&gt;0,(BZ603-$R603)&gt;0),$V603/365*(CA603-BZ603+1),IF(AND(($S603-CA603)&lt;=0,(BZ603-$R603)&gt;0),$V603/365*($S603-BZ603+1),$V603/365*(CA603-$R603+1))))),0)</f>
        <v>0</v>
      </c>
      <c r="CC603" s="159">
        <f>CA603+1</f>
        <v>46235</v>
      </c>
      <c r="CD603" s="159">
        <f>CC603+30</f>
        <v>46265</v>
      </c>
      <c r="CE603" s="163">
        <f>IFERROR(IF(($R603-CD603)&gt;=0,0,IF(($S603-CC603)&lt;0,0,IF(AND(($S603-CD603)&gt;0,(CC603-$R603)&gt;0),$V603/365*(CD603-CC603+1),IF(AND(($S603-CD603)&lt;=0,(CC603-$R603)&gt;0),$V603/365*($S603-CC603+1),$V603/365*(CD603-$R603+1))))),0)</f>
        <v>0</v>
      </c>
      <c r="CF603" s="159">
        <f>CD603+1</f>
        <v>46266</v>
      </c>
      <c r="CG603" s="159">
        <f>CF603+29</f>
        <v>46295</v>
      </c>
      <c r="CH603" s="163">
        <f>IFERROR(IF(($R603-CG603)&gt;=0,0,IF(($S603-CF603)&lt;0,0,IF(AND(($S603-CG603)&gt;0,(CF603-$R603)&gt;0),$V603/365*(CG603-CF603+1),IF(AND(($S603-CG603)&lt;=0,(CF603-$R603)&gt;0),$V603/365*($S603-CF603+1),$V603/365*(CG603-$R603+1))))),0)</f>
        <v>0</v>
      </c>
      <c r="CI603" s="159">
        <f>CG603+1</f>
        <v>46296</v>
      </c>
      <c r="CJ603" s="159">
        <f>CI603+30</f>
        <v>46326</v>
      </c>
      <c r="CK603" s="163">
        <f>IFERROR(IF(($R603-CJ603)&gt;=0,0,IF(($S603-CI603)&lt;0,0,IF(AND(($S603-CJ603)&gt;0,(CI603-$R603)&gt;0),$V603/365*(CJ603-CI603+1),IF(AND(($S603-CJ603)&lt;=0,(CI603-$R603)&gt;0),$V603/365*($S603-CI603+1),$V603/365*(CJ603-$R603+1))))),0)</f>
        <v>0</v>
      </c>
      <c r="CL603" s="159">
        <f>CJ603+1</f>
        <v>46327</v>
      </c>
      <c r="CM603" s="159">
        <f>CL603+29</f>
        <v>46356</v>
      </c>
      <c r="CN603" s="163">
        <f>IFERROR(IF(($R603-CM603)&gt;=0,0,IF(($S603-CL603)&lt;0,0,IF(AND(($S603-CM603)&gt;0,(CL603-$R603)&gt;0),$V603/365*(CM603-CL603+1),IF(AND(($S603-CM603)&lt;=0,(CL603-$R603)&gt;0),$V603/365*($S603-CL603+1),$V603/365*(CM603-$R603+1))))),0)</f>
        <v>0</v>
      </c>
      <c r="CO603" s="159">
        <f>CM603+1</f>
        <v>46357</v>
      </c>
      <c r="CP603" s="159">
        <f>CO603+30</f>
        <v>46387</v>
      </c>
      <c r="CQ603" s="163">
        <f>IFERROR(IF(($R603-CP603)&gt;=0,0,IF(($S603-CO603)&lt;0,0,IF(AND(($S603-CP603)&gt;0,(CO603-$R603)&gt;0),$V603/365*(CP603-CO603+1),IF(AND(($S603-CP603)&lt;=0,(CO603-$R603)&gt;0),$V603/365*($S603-CO603+1),$V603/365*(CP603-$R603+1))))),0)</f>
        <v>0</v>
      </c>
    </row>
    <row r="604" s="85" customFormat="1" ht="24" customHeight="1" outlineLevel="2" spans="1:95">
      <c r="A604" s="124"/>
      <c r="B604" s="125"/>
      <c r="C604" s="126"/>
      <c r="D604" s="124"/>
      <c r="E604" s="125"/>
      <c r="F604" s="125"/>
      <c r="G604" s="125"/>
      <c r="H604" s="127"/>
      <c r="I604" s="127"/>
      <c r="J604" s="127">
        <f>Z604+AC604+AF604+AI604+AL604+AO604+AR604+AU604+AX604+BA604+BD604+BG604</f>
        <v>0</v>
      </c>
      <c r="K604" s="127">
        <f>K603+1</f>
        <v>4</v>
      </c>
      <c r="L604" s="152"/>
      <c r="M604" s="153">
        <f>IFERROR(VLOOKUP($L604,'2-2 引出数据_合同数据仓库'!$B$2:$BP$10000,3,FALSE),0)</f>
        <v>0</v>
      </c>
      <c r="N604" s="127"/>
      <c r="O604" s="153">
        <f>IFERROR(VLOOKUP((LEFT(VLOOKUP($L604,'2-2 引出数据_合同数据仓库'!$B$2:$BP$10000,64,FALSE),15)&amp;(RIGHT(VLOOKUP($L604,'2-2 引出数据_合同数据仓库'!$B$2:$BP$10000,64,FALSE),4)+1)),'2-2 引出数据_合同数据仓库'!$B$2:$BP$10000,3,FALSE),0)</f>
        <v>0</v>
      </c>
      <c r="P604" s="127"/>
      <c r="Q604" s="127">
        <f>IFERROR(VLOOKUP($L604,'2-2 引出数据_合同数据仓库'!$B$2:$BP$10000,28,FALSE),0)</f>
        <v>0</v>
      </c>
      <c r="R604" s="127">
        <f>IFERROR(VLOOKUP($L604,'2-2 引出数据_合同数据仓库'!$B$2:$BP$10000,29,FALSE),0)</f>
        <v>0</v>
      </c>
      <c r="S604" s="127">
        <f>IFERROR(VLOOKUP($L604,'2-2 引出数据_合同数据仓库'!$B$2:$BP$10000,4,FALSE),0)</f>
        <v>0</v>
      </c>
      <c r="T604" s="127"/>
      <c r="U604" s="127">
        <f>IFERROR(VLOOKUP($L604,'2-2 引出数据_合同数据仓库'!$B$2:$BP$10000,15,FALSE),0)</f>
        <v>0</v>
      </c>
      <c r="V604" s="127">
        <f>U604/(S604-R604+1)*365</f>
        <v>0</v>
      </c>
      <c r="W604" s="127"/>
      <c r="X604" s="159">
        <v>45658</v>
      </c>
      <c r="Y604" s="159">
        <f>X604+30</f>
        <v>45688</v>
      </c>
      <c r="Z604" s="163">
        <f>IFERROR(IF(($R604-Y604)&gt;=0,0,IF(($S604-X604)&lt;0,0,IF(AND(($S604-Y604)&gt;0,(X604-$R604)&gt;0),$V604/365*(Y604-X604+1),IF(AND(($S604-Y604)&lt;=0,(X604-$R604)&gt;0),$V604/365*($S604-X604+1),$V604/365*(Y604-$R604+1))))),0)</f>
        <v>0</v>
      </c>
      <c r="AA604" s="159">
        <f>Y604+1</f>
        <v>45689</v>
      </c>
      <c r="AB604" s="159">
        <f>AA604+27</f>
        <v>45716</v>
      </c>
      <c r="AC604" s="163">
        <f>IFERROR(IF(($R604-AB604)&gt;=0,0,IF(($S604-AA604)&lt;0,0,IF(AND(($S604-AB604)&gt;0,(AA604-$R604)&gt;0),$V604/365*(AB604-AA604+1),IF(AND(($S604-AB604)&lt;=0,(AA604-$R604)&gt;0),$V604/365*($S604-AA604+1),$V604/365*(AB604-$R604+1))))),0)</f>
        <v>0</v>
      </c>
      <c r="AD604" s="159">
        <f>AB604+1</f>
        <v>45717</v>
      </c>
      <c r="AE604" s="159">
        <f>AD604+30</f>
        <v>45747</v>
      </c>
      <c r="AF604" s="163">
        <f>IFERROR(IF(($R604-AE604)&gt;=0,0,IF(($S604-AD604)&lt;0,0,IF(AND(($S604-AE604)&gt;0,(AD604-$R604)&gt;0),$V604/365*(AE604-AD604+1),IF(AND(($S604-AE604)&lt;=0,(AD604-$R604)&gt;0),$V604/365*($S604-AD604+1),$V604/365*(AE604-$R604+1))))),0)</f>
        <v>0</v>
      </c>
      <c r="AG604" s="159">
        <f>AE604+1</f>
        <v>45748</v>
      </c>
      <c r="AH604" s="159">
        <f>AG604+29</f>
        <v>45777</v>
      </c>
      <c r="AI604" s="163">
        <f>IFERROR(IF(($R604-AH604)&gt;=0,0,IF(($S604-AG604)&lt;0,0,IF(AND(($S604-AH604)&gt;0,(AG604-$R604)&gt;0),$V604/365*(AH604-AG604+1),IF(AND(($S604-AH604)&lt;=0,(AG604-$R604)&gt;0),$V604/365*($S604-AG604+1),$V604/365*(AH604-$R604+1))))),0)</f>
        <v>0</v>
      </c>
      <c r="AJ604" s="159">
        <f>AH604+1</f>
        <v>45778</v>
      </c>
      <c r="AK604" s="159">
        <f>AJ604+30</f>
        <v>45808</v>
      </c>
      <c r="AL604" s="163">
        <f>IFERROR(IF(($R604-AK604)&gt;=0,0,IF(($S604-AJ604)&lt;0,0,IF(AND(($S604-AK604)&gt;0,(AJ604-$R604)&gt;0),$V604/365*(AK604-AJ604+1),IF(AND(($S604-AK604)&lt;=0,(AJ604-$R604)&gt;0),$V604/365*($S604-AJ604+1),$V604/365*(AK604-$R604+1))))),0)</f>
        <v>0</v>
      </c>
      <c r="AM604" s="159">
        <f>AK604+1</f>
        <v>45809</v>
      </c>
      <c r="AN604" s="159">
        <f>AM604+29</f>
        <v>45838</v>
      </c>
      <c r="AO604" s="163">
        <f>IFERROR(IF(($R604-AN604)&gt;=0,0,IF(($S604-AM604)&lt;0,0,IF(AND(($S604-AN604)&gt;0,(AM604-$R604)&gt;0),$V604/365*(AN604-AM604+1),IF(AND(($S604-AN604)&lt;=0,(AM604-$R604)&gt;0),$V604/365*($S604-AM604+1),$V604/365*(AN604-$R604+1))))),0)</f>
        <v>0</v>
      </c>
      <c r="AP604" s="159">
        <f>AN604+1</f>
        <v>45839</v>
      </c>
      <c r="AQ604" s="159">
        <f>AP604+30</f>
        <v>45869</v>
      </c>
      <c r="AR604" s="163">
        <f>IFERROR(IF(($R604-AQ604)&gt;=0,0,IF(($S604-AP604)&lt;0,0,IF(AND(($S604-AQ604)&gt;0,(AP604-$R604)&gt;0),$V604/365*(AQ604-AP604+1),IF(AND(($S604-AQ604)&lt;=0,(AP604-$R604)&gt;0),$V604/365*($S604-AP604+1),$V604/365*(AQ604-$R604+1))))),0)</f>
        <v>0</v>
      </c>
      <c r="AS604" s="159">
        <f>AQ604+1</f>
        <v>45870</v>
      </c>
      <c r="AT604" s="159">
        <f>AS604+30</f>
        <v>45900</v>
      </c>
      <c r="AU604" s="163">
        <f>IFERROR(IF(($R604-AT604)&gt;=0,0,IF(($S604-AS604)&lt;0,0,IF(AND(($S604-AT604)&gt;0,(AS604-$R604)&gt;0),$V604/365*(AT604-AS604+1),IF(AND(($S604-AT604)&lt;=0,(AS604-$R604)&gt;0),$V604/365*($S604-AS604+1),$V604/365*(AT604-$R604+1))))),0)</f>
        <v>0</v>
      </c>
      <c r="AV604" s="159">
        <f>AT604+1</f>
        <v>45901</v>
      </c>
      <c r="AW604" s="159">
        <f>AV604+29</f>
        <v>45930</v>
      </c>
      <c r="AX604" s="163">
        <f>IFERROR(IF(($R604-AW604)&gt;=0,0,IF(($S604-AV604)&lt;0,0,IF(AND(($S604-AW604)&gt;0,(AV604-$R604)&gt;0),$V604/365*(AW604-AV604+1),IF(AND(($S604-AW604)&lt;=0,(AV604-$R604)&gt;0),$V604/365*($S604-AV604+1),$V604/365*(AW604-$R604+1))))),0)</f>
        <v>0</v>
      </c>
      <c r="AY604" s="159">
        <f>AW604+1</f>
        <v>45931</v>
      </c>
      <c r="AZ604" s="159">
        <f>AY604+30</f>
        <v>45961</v>
      </c>
      <c r="BA604" s="163">
        <f>IFERROR(IF(($R604-AZ604)&gt;=0,0,IF(($S604-AY604)&lt;0,0,IF(AND(($S604-AZ604)&gt;0,(AY604-$R604)&gt;0),$V604/365*(AZ604-AY604+1),IF(AND(($S604-AZ604)&lt;=0,(AY604-$R604)&gt;0),$V604/365*($S604-AY604+1),$V604/365*(AZ604-$R604+1))))),0)</f>
        <v>0</v>
      </c>
      <c r="BB604" s="159">
        <f>AZ604+1</f>
        <v>45962</v>
      </c>
      <c r="BC604" s="159">
        <f>BB604+29</f>
        <v>45991</v>
      </c>
      <c r="BD604" s="163">
        <f>IFERROR(IF(($R604-BC604)&gt;=0,0,IF(($S604-BB604)&lt;0,0,IF(AND(($S604-BC604)&gt;0,(BB604-$R604)&gt;0),$V604/365*(BC604-BB604+1),IF(AND(($S604-BC604)&lt;=0,(BB604-$R604)&gt;0),$V604/365*($S604-BB604+1),$V604/365*(BC604-$R604+1))))),0)</f>
        <v>0</v>
      </c>
      <c r="BE604" s="159">
        <f>BC604+1</f>
        <v>45992</v>
      </c>
      <c r="BF604" s="159">
        <f>BE604+30</f>
        <v>46022</v>
      </c>
      <c r="BG604" s="163">
        <f>IFERROR(IF(($R604-BF604)&gt;=0,0,IF(($S604-BE604)&lt;0,0,IF(AND(($S604-BF604)&gt;0,(BE604-$R604)&gt;0),$V604/365*(BF604-BE604+1),IF(AND(($S604-BF604)&lt;=0,(BE604-$R604)&gt;0),$V604/365*($S604-BE604+1),$V604/365*(BF604-$R604+1))))),0)</f>
        <v>0</v>
      </c>
      <c r="BH604" s="159">
        <v>46023</v>
      </c>
      <c r="BI604" s="159">
        <f>BH604+30</f>
        <v>46053</v>
      </c>
      <c r="BJ604" s="163">
        <f>IFERROR(IF(($R604-BI604)&gt;=0,0,IF(($S604-BH604)&lt;0,0,IF(AND(($S604-BI604)&gt;0,(BH604-$R604)&gt;0),$V604/365*(BI604-BH604+1),IF(AND(($S604-BI604)&lt;=0,(BH604-$R604)&gt;0),$V604/365*($S604-BH604+1),$V604/365*(BI604-$R604+1))))),0)</f>
        <v>0</v>
      </c>
      <c r="BK604" s="159">
        <f>BI604+1</f>
        <v>46054</v>
      </c>
      <c r="BL604" s="159">
        <f>BK604+27</f>
        <v>46081</v>
      </c>
      <c r="BM604" s="163">
        <f>IFERROR(IF(($R604-BL604)&gt;=0,0,IF(($S604-BK604)&lt;0,0,IF(AND(($S604-BL604)&gt;0,(BK604-$R604)&gt;0),$V604/365*(BL604-BK604+1),IF(AND(($S604-BL604)&lt;=0,(BK604-$R604)&gt;0),$V604/365*($S604-BK604+1),$V604/365*(BL604-$R604+1))))),0)</f>
        <v>0</v>
      </c>
      <c r="BN604" s="159">
        <f>BL604+1</f>
        <v>46082</v>
      </c>
      <c r="BO604" s="159">
        <f>BN604+30</f>
        <v>46112</v>
      </c>
      <c r="BP604" s="163">
        <f>IFERROR(IF(($R604-BO604)&gt;=0,0,IF(($S604-BN604)&lt;0,0,IF(AND(($S604-BO604)&gt;0,(BN604-$R604)&gt;0),$V604/365*(BO604-BN604+1),IF(AND(($S604-BO604)&lt;=0,(BN604-$R604)&gt;0),$V604/365*($S604-BN604+1),$V604/365*(BO604-$R604+1))))),0)</f>
        <v>0</v>
      </c>
      <c r="BQ604" s="159">
        <f>BO604+1</f>
        <v>46113</v>
      </c>
      <c r="BR604" s="159">
        <f>BQ604+29</f>
        <v>46142</v>
      </c>
      <c r="BS604" s="163">
        <f>IFERROR(IF(($R604-BR604)&gt;=0,0,IF(($S604-BQ604)&lt;0,0,IF(AND(($S604-BR604)&gt;0,(BQ604-$R604)&gt;0),$V604/365*(BR604-BQ604+1),IF(AND(($S604-BR604)&lt;=0,(BQ604-$R604)&gt;0),$V604/365*($S604-BQ604+1),$V604/365*(BR604-$R604+1))))),0)</f>
        <v>0</v>
      </c>
      <c r="BT604" s="159">
        <f>BR604+1</f>
        <v>46143</v>
      </c>
      <c r="BU604" s="159">
        <f>BT604+30</f>
        <v>46173</v>
      </c>
      <c r="BV604" s="163">
        <f>IFERROR(IF(($R604-BU604)&gt;=0,0,IF(($S604-BT604)&lt;0,0,IF(AND(($S604-BU604)&gt;0,(BT604-$R604)&gt;0),$V604/365*(BU604-BT604+1),IF(AND(($S604-BU604)&lt;=0,(BT604-$R604)&gt;0),$V604/365*($S604-BT604+1),$V604/365*(BU604-$R604+1))))),0)</f>
        <v>0</v>
      </c>
      <c r="BW604" s="159">
        <f>BU604+1</f>
        <v>46174</v>
      </c>
      <c r="BX604" s="159">
        <f>BW604+29</f>
        <v>46203</v>
      </c>
      <c r="BY604" s="163">
        <f>IFERROR(IF(($R604-BX604)&gt;=0,0,IF(($S604-BW604)&lt;0,0,IF(AND(($S604-BX604)&gt;0,(BW604-$R604)&gt;0),$V604/365*(BX604-BW604+1),IF(AND(($S604-BX604)&lt;=0,(BW604-$R604)&gt;0),$V604/365*($S604-BW604+1),$V604/365*(BX604-$R604+1))))),0)</f>
        <v>0</v>
      </c>
      <c r="BZ604" s="159">
        <f>BX604+1</f>
        <v>46204</v>
      </c>
      <c r="CA604" s="159">
        <f>BZ604+30</f>
        <v>46234</v>
      </c>
      <c r="CB604" s="163">
        <f>IFERROR(IF(($R604-CA604)&gt;=0,0,IF(($S604-BZ604)&lt;0,0,IF(AND(($S604-CA604)&gt;0,(BZ604-$R604)&gt;0),$V604/365*(CA604-BZ604+1),IF(AND(($S604-CA604)&lt;=0,(BZ604-$R604)&gt;0),$V604/365*($S604-BZ604+1),$V604/365*(CA604-$R604+1))))),0)</f>
        <v>0</v>
      </c>
      <c r="CC604" s="159">
        <f>CA604+1</f>
        <v>46235</v>
      </c>
      <c r="CD604" s="159">
        <f>CC604+30</f>
        <v>46265</v>
      </c>
      <c r="CE604" s="163">
        <f>IFERROR(IF(($R604-CD604)&gt;=0,0,IF(($S604-CC604)&lt;0,0,IF(AND(($S604-CD604)&gt;0,(CC604-$R604)&gt;0),$V604/365*(CD604-CC604+1),IF(AND(($S604-CD604)&lt;=0,(CC604-$R604)&gt;0),$V604/365*($S604-CC604+1),$V604/365*(CD604-$R604+1))))),0)</f>
        <v>0</v>
      </c>
      <c r="CF604" s="159">
        <f>CD604+1</f>
        <v>46266</v>
      </c>
      <c r="CG604" s="159">
        <f>CF604+29</f>
        <v>46295</v>
      </c>
      <c r="CH604" s="163">
        <f>IFERROR(IF(($R604-CG604)&gt;=0,0,IF(($S604-CF604)&lt;0,0,IF(AND(($S604-CG604)&gt;0,(CF604-$R604)&gt;0),$V604/365*(CG604-CF604+1),IF(AND(($S604-CG604)&lt;=0,(CF604-$R604)&gt;0),$V604/365*($S604-CF604+1),$V604/365*(CG604-$R604+1))))),0)</f>
        <v>0</v>
      </c>
      <c r="CI604" s="159">
        <f>CG604+1</f>
        <v>46296</v>
      </c>
      <c r="CJ604" s="159">
        <f>CI604+30</f>
        <v>46326</v>
      </c>
      <c r="CK604" s="163">
        <f>IFERROR(IF(($R604-CJ604)&gt;=0,0,IF(($S604-CI604)&lt;0,0,IF(AND(($S604-CJ604)&gt;0,(CI604-$R604)&gt;0),$V604/365*(CJ604-CI604+1),IF(AND(($S604-CJ604)&lt;=0,(CI604-$R604)&gt;0),$V604/365*($S604-CI604+1),$V604/365*(CJ604-$R604+1))))),0)</f>
        <v>0</v>
      </c>
      <c r="CL604" s="159">
        <f>CJ604+1</f>
        <v>46327</v>
      </c>
      <c r="CM604" s="159">
        <f>CL604+29</f>
        <v>46356</v>
      </c>
      <c r="CN604" s="163">
        <f>IFERROR(IF(($R604-CM604)&gt;=0,0,IF(($S604-CL604)&lt;0,0,IF(AND(($S604-CM604)&gt;0,(CL604-$R604)&gt;0),$V604/365*(CM604-CL604+1),IF(AND(($S604-CM604)&lt;=0,(CL604-$R604)&gt;0),$V604/365*($S604-CL604+1),$V604/365*(CM604-$R604+1))))),0)</f>
        <v>0</v>
      </c>
      <c r="CO604" s="159">
        <f>CM604+1</f>
        <v>46357</v>
      </c>
      <c r="CP604" s="159">
        <f>CO604+30</f>
        <v>46387</v>
      </c>
      <c r="CQ604" s="163">
        <f>IFERROR(IF(($R604-CP604)&gt;=0,0,IF(($S604-CO604)&lt;0,0,IF(AND(($S604-CP604)&gt;0,(CO604-$R604)&gt;0),$V604/365*(CP604-CO604+1),IF(AND(($S604-CP604)&lt;=0,(CO604-$R604)&gt;0),$V604/365*($S604-CO604+1),$V604/365*(CP604-$R604+1))))),0)</f>
        <v>0</v>
      </c>
    </row>
    <row r="605" s="85" customFormat="1" ht="24" customHeight="1" outlineLevel="4" spans="1:95">
      <c r="A605" s="128" t="s">
        <v>2815</v>
      </c>
      <c r="B605" s="129"/>
      <c r="C605" s="129"/>
      <c r="D605" s="129"/>
      <c r="E605" s="129"/>
      <c r="F605" s="129"/>
      <c r="G605" s="130"/>
      <c r="H605" s="131"/>
      <c r="I605" s="131"/>
      <c r="J605" s="131"/>
      <c r="K605" s="131"/>
      <c r="L605" s="154"/>
      <c r="M605" s="154"/>
      <c r="N605" s="131"/>
      <c r="O605" s="154"/>
      <c r="P605" s="131"/>
      <c r="Q605" s="131"/>
      <c r="R605" s="131"/>
      <c r="S605" s="131"/>
      <c r="T605" s="131"/>
      <c r="U605" s="131"/>
      <c r="V605" s="131"/>
      <c r="W605" s="131"/>
      <c r="X605" s="131"/>
      <c r="Y605" s="131"/>
      <c r="Z605" s="131"/>
      <c r="AA605" s="131"/>
      <c r="AB605" s="131"/>
      <c r="AC605" s="131"/>
      <c r="AD605" s="131"/>
      <c r="AE605" s="131"/>
      <c r="AF605" s="131"/>
      <c r="AG605" s="131"/>
      <c r="AH605" s="131"/>
      <c r="AI605" s="131"/>
      <c r="AJ605" s="131"/>
      <c r="AK605" s="131"/>
      <c r="AL605" s="131"/>
      <c r="AM605" s="131"/>
      <c r="AN605" s="131"/>
      <c r="AO605" s="131"/>
      <c r="AP605" s="131"/>
      <c r="AQ605" s="131"/>
      <c r="AR605" s="131"/>
      <c r="AS605" s="131"/>
      <c r="AT605" s="131"/>
      <c r="AU605" s="131"/>
      <c r="AV605" s="131"/>
      <c r="AW605" s="131"/>
      <c r="AX605" s="131"/>
      <c r="AY605" s="131"/>
      <c r="AZ605" s="131"/>
      <c r="BA605" s="131"/>
      <c r="BB605" s="131"/>
      <c r="BC605" s="131"/>
      <c r="BD605" s="131"/>
      <c r="BE605" s="131"/>
      <c r="BF605" s="131"/>
      <c r="BG605" s="131"/>
      <c r="BH605" s="131"/>
      <c r="BI605" s="131"/>
      <c r="BJ605" s="131"/>
      <c r="BK605" s="131"/>
      <c r="BL605" s="131"/>
      <c r="BM605" s="131"/>
      <c r="BN605" s="131"/>
      <c r="BO605" s="131"/>
      <c r="BP605" s="131"/>
      <c r="BQ605" s="131"/>
      <c r="BR605" s="131"/>
      <c r="BS605" s="131"/>
      <c r="BT605" s="131"/>
      <c r="BU605" s="131"/>
      <c r="BV605" s="131"/>
      <c r="BW605" s="131"/>
      <c r="BX605" s="131"/>
      <c r="BY605" s="131"/>
      <c r="BZ605" s="131"/>
      <c r="CA605" s="131"/>
      <c r="CB605" s="131"/>
      <c r="CC605" s="131"/>
      <c r="CD605" s="131"/>
      <c r="CE605" s="131"/>
      <c r="CF605" s="131"/>
      <c r="CG605" s="131"/>
      <c r="CH605" s="131"/>
      <c r="CI605" s="131"/>
      <c r="CJ605" s="131"/>
      <c r="CK605" s="131"/>
      <c r="CL605" s="131"/>
      <c r="CM605" s="131"/>
      <c r="CN605" s="131"/>
      <c r="CO605" s="131"/>
      <c r="CP605" s="131"/>
      <c r="CQ605" s="131"/>
    </row>
    <row r="606" ht="24" customHeight="1" outlineLevel="1" spans="1:95">
      <c r="A606" s="22"/>
      <c r="B606" s="114" t="s">
        <v>793</v>
      </c>
      <c r="C606" s="115" t="s">
        <v>2294</v>
      </c>
      <c r="D606" s="22" t="s">
        <v>2295</v>
      </c>
      <c r="E606" s="22"/>
      <c r="F606" s="22"/>
      <c r="G606" s="114" t="s">
        <v>1845</v>
      </c>
      <c r="H606" s="116">
        <f>X606+AA606+AD606+AG606+AJ606+AM606+AP606+AS606+AV606+AY606+BB606+BE606</f>
        <v>30000</v>
      </c>
      <c r="I606" s="116">
        <f>Y606+AB606+AE606+AH606+AK606+AN606+AQ606+AT606+AW606+AZ606+BC606+BF606</f>
        <v>-110199.838794009</v>
      </c>
      <c r="J606" s="116">
        <f t="shared" ref="J606:J630" si="424">Z606+AC606+AF606+AI606+AL606+AO606+AR606+AU606+AX606+BA606+BD606+BG606</f>
        <v>140199.838794009</v>
      </c>
      <c r="K606" s="116"/>
      <c r="L606" s="149"/>
      <c r="M606" s="149"/>
      <c r="N606" s="149"/>
      <c r="O606" s="149"/>
      <c r="P606" s="116"/>
      <c r="Q606" s="116"/>
      <c r="R606" s="116"/>
      <c r="S606" s="116"/>
      <c r="T606" s="116"/>
      <c r="U606" s="116"/>
      <c r="V606" s="116"/>
      <c r="W606" s="116"/>
      <c r="X606" s="116">
        <f>VLOOKUP($C606,'1 预算编制表单'!$C:$BJ,27,FALSE)</f>
        <v>2500</v>
      </c>
      <c r="Y606" s="116">
        <f>X606-Z606</f>
        <v>-9398.4485159942</v>
      </c>
      <c r="Z606" s="116">
        <f>SUM(Z607:Z629)</f>
        <v>11898.4485159942</v>
      </c>
      <c r="AA606" s="116">
        <f>VLOOKUP($C606,'1 预算编制表单'!$C:$BJ,30,FALSE)</f>
        <v>2500</v>
      </c>
      <c r="AB606" s="116">
        <f>AA606-AC606</f>
        <v>-7835.4888767123</v>
      </c>
      <c r="AC606" s="116">
        <f>SUM(AC607:AC629)</f>
        <v>10335.4888767123</v>
      </c>
      <c r="AD606" s="116">
        <f>VLOOKUP($C606,'1 预算编制表单'!$C:$BJ,33,FALSE)</f>
        <v>2500</v>
      </c>
      <c r="AE606" s="116">
        <f>AD606-AF606</f>
        <v>-8942.8626849315</v>
      </c>
      <c r="AF606" s="116">
        <f>SUM(AF607:AF629)</f>
        <v>11442.8626849315</v>
      </c>
      <c r="AG606" s="116">
        <f>VLOOKUP($C606,'1 预算编制表单'!$C:$BJ,36,FALSE)</f>
        <v>2500</v>
      </c>
      <c r="AH606" s="116">
        <f>AG606-AI606</f>
        <v>-8573.7380821918</v>
      </c>
      <c r="AI606" s="116">
        <f>SUM(AI607:AI629)</f>
        <v>11073.7380821918</v>
      </c>
      <c r="AJ606" s="116">
        <f>VLOOKUP($C606,'1 预算编制表单'!$C:$BJ,39,FALSE)</f>
        <v>2500</v>
      </c>
      <c r="AK606" s="116">
        <f>AJ606-AL606</f>
        <v>-7517.1640547945</v>
      </c>
      <c r="AL606" s="116">
        <f>SUM(AL607:AL629)</f>
        <v>10017.1640547945</v>
      </c>
      <c r="AM606" s="116">
        <f>VLOOKUP($C606,'1 预算编制表单'!$C:$BJ,42,FALSE)</f>
        <v>2500</v>
      </c>
      <c r="AN606" s="116">
        <f>AM606-AO606</f>
        <v>-5403.27232876712</v>
      </c>
      <c r="AO606" s="116">
        <f>SUM(AO607:AO629)</f>
        <v>7903.27232876712</v>
      </c>
      <c r="AP606" s="116">
        <f>VLOOKUP($C606,'1 预算编制表单'!$C:$BJ,45,FALSE)</f>
        <v>2500</v>
      </c>
      <c r="AQ606" s="116">
        <f>AP606-AR606</f>
        <v>-8457.4099519425</v>
      </c>
      <c r="AR606" s="116">
        <f>SUM(AR607:AR629)</f>
        <v>10957.4099519425</v>
      </c>
      <c r="AS606" s="116">
        <f>VLOOKUP($C606,'1 预算编制表单'!$C:$BJ,48,FALSE)</f>
        <v>2500</v>
      </c>
      <c r="AT606" s="116">
        <f>AS606-AU606</f>
        <v>-11634.4710657983</v>
      </c>
      <c r="AU606" s="116">
        <f>SUM(AU607:AU629)</f>
        <v>14134.4710657983</v>
      </c>
      <c r="AV606" s="116">
        <f>VLOOKUP($C606,'1 预算编制表单'!$C:$BJ,51,FALSE)</f>
        <v>2500</v>
      </c>
      <c r="AW606" s="116">
        <f>AV606-AX606</f>
        <v>-10767.5614821469</v>
      </c>
      <c r="AX606" s="116">
        <f>SUM(AX607:AX629)</f>
        <v>13267.5614821469</v>
      </c>
      <c r="AY606" s="116">
        <f>VLOOKUP($C606,'1 预算编制表单'!$C:$BJ,54,FALSE)</f>
        <v>2500</v>
      </c>
      <c r="AZ606" s="116">
        <f>AY606-BA606</f>
        <v>-11209.8135315518</v>
      </c>
      <c r="BA606" s="116">
        <f>SUM(BA607:BA629)</f>
        <v>13709.8135315518</v>
      </c>
      <c r="BB606" s="116">
        <f>VLOOKUP($C606,'1 预算编制表单'!$C:$BJ,57,FALSE)</f>
        <v>2500</v>
      </c>
      <c r="BC606" s="116">
        <f>BB606-BD606</f>
        <v>-10767.5614821469</v>
      </c>
      <c r="BD606" s="116">
        <f>SUM(BD607:BD629)</f>
        <v>13267.5614821469</v>
      </c>
      <c r="BE606" s="116">
        <f>VLOOKUP($C606,'1 预算编制表单'!$C:$BJ,60,FALSE)</f>
        <v>2500</v>
      </c>
      <c r="BF606" s="116">
        <f>BE606-BG606</f>
        <v>-9692.0467370312</v>
      </c>
      <c r="BG606" s="116">
        <f>SUM(BG607:BG629)</f>
        <v>12192.0467370312</v>
      </c>
      <c r="BH606" s="116">
        <f>VLOOKUP($C606,'1 预算编制表单'!$C:$BJ,27,FALSE)</f>
        <v>2500</v>
      </c>
      <c r="BI606" s="116">
        <f>BH606-BJ606</f>
        <v>-9692.0467370312</v>
      </c>
      <c r="BJ606" s="116">
        <f>SUM(BJ607:BJ629)</f>
        <v>12192.0467370312</v>
      </c>
      <c r="BK606" s="116">
        <f>VLOOKUP($C606,'1 预算编制表单'!$C:$BJ,30,FALSE)</f>
        <v>2500</v>
      </c>
      <c r="BL606" s="116">
        <f>BK606-BM606</f>
        <v>-8512.1712463508</v>
      </c>
      <c r="BM606" s="116">
        <f>SUM(BM607:BM629)</f>
        <v>11012.1712463508</v>
      </c>
      <c r="BN606" s="116">
        <f>VLOOKUP($C606,'1 预算编制表单'!$C:$BJ,33,FALSE)</f>
        <v>2500</v>
      </c>
      <c r="BO606" s="116">
        <f>BN606-BP606</f>
        <v>-9692.0467370312</v>
      </c>
      <c r="BP606" s="116">
        <f>SUM(BP607:BP629)</f>
        <v>12192.0467370312</v>
      </c>
      <c r="BQ606" s="116">
        <f>VLOOKUP($C606,'1 预算编制表单'!$C:$BJ,36,FALSE)</f>
        <v>2500</v>
      </c>
      <c r="BR606" s="116">
        <f>BQ606-BS606</f>
        <v>-9298.7549068044</v>
      </c>
      <c r="BS606" s="116">
        <f>SUM(BS607:BS629)</f>
        <v>11798.7549068044</v>
      </c>
      <c r="BT606" s="116">
        <f>VLOOKUP($C606,'1 预算编制表单'!$C:$BJ,39,FALSE)</f>
        <v>2500</v>
      </c>
      <c r="BU606" s="116">
        <f>BT606-BV606</f>
        <v>-9692.0467370312</v>
      </c>
      <c r="BV606" s="116">
        <f>SUM(BV607:BV629)</f>
        <v>12192.0467370312</v>
      </c>
      <c r="BW606" s="116">
        <f>VLOOKUP($C606,'1 预算编制表单'!$C:$BJ,42,FALSE)</f>
        <v>2500</v>
      </c>
      <c r="BX606" s="116">
        <f>BW606-BY606</f>
        <v>-5567.57682461262</v>
      </c>
      <c r="BY606" s="116">
        <f>SUM(BY607:BY629)</f>
        <v>8067.57682461262</v>
      </c>
      <c r="BZ606" s="116">
        <f>VLOOKUP($C606,'1 预算编制表单'!$C:$BJ,45,FALSE)</f>
        <v>2500</v>
      </c>
      <c r="CA606" s="116">
        <f>BZ606-CB606</f>
        <v>-2778.61047832922</v>
      </c>
      <c r="CB606" s="116">
        <f>SUM(CB607:CB629)</f>
        <v>5278.61047832922</v>
      </c>
      <c r="CC606" s="116">
        <f>VLOOKUP($C606,'1 预算编制表单'!$C:$BJ,48,FALSE)</f>
        <v>2500</v>
      </c>
      <c r="CD606" s="116">
        <f>CC606-CE606</f>
        <v>1455.38493150685</v>
      </c>
      <c r="CE606" s="116">
        <f>SUM(CE607:CE629)</f>
        <v>1044.61506849315</v>
      </c>
      <c r="CF606" s="116">
        <f>VLOOKUP($C606,'1 预算编制表单'!$C:$BJ,51,FALSE)</f>
        <v>2500</v>
      </c>
      <c r="CG606" s="116">
        <f>CF606-CH606</f>
        <v>1489.08219178082</v>
      </c>
      <c r="CH606" s="116">
        <f>SUM(CH607:CH629)</f>
        <v>1010.91780821918</v>
      </c>
      <c r="CI606" s="116">
        <f>VLOOKUP($C606,'1 预算编制表单'!$C:$BJ,54,FALSE)</f>
        <v>2500</v>
      </c>
      <c r="CJ606" s="116">
        <f>CI606-CK606</f>
        <v>1455.38493150685</v>
      </c>
      <c r="CK606" s="116">
        <f>SUM(CK607:CK629)</f>
        <v>1044.61506849315</v>
      </c>
      <c r="CL606" s="116">
        <f>VLOOKUP($C606,'1 预算编制表单'!$C:$BJ,57,FALSE)</f>
        <v>2500</v>
      </c>
      <c r="CM606" s="116">
        <f>CL606-CN606</f>
        <v>1489.08219178082</v>
      </c>
      <c r="CN606" s="116">
        <f>SUM(CN607:CN629)</f>
        <v>1010.91780821918</v>
      </c>
      <c r="CO606" s="116">
        <f>VLOOKUP($C606,'1 预算编制表单'!$C:$BJ,60,FALSE)</f>
        <v>2500</v>
      </c>
      <c r="CP606" s="116">
        <f>CO606-CQ606</f>
        <v>1652.00136986301</v>
      </c>
      <c r="CQ606" s="116">
        <f>SUM(CQ607:CQ629)</f>
        <v>847.998630136986</v>
      </c>
    </row>
    <row r="607" s="85" customFormat="1" ht="31" customHeight="1" outlineLevel="2" spans="1:95">
      <c r="A607" s="124"/>
      <c r="B607" s="125"/>
      <c r="C607" s="126"/>
      <c r="D607" s="124"/>
      <c r="E607" s="125"/>
      <c r="F607" s="125"/>
      <c r="G607" s="125"/>
      <c r="H607" s="127"/>
      <c r="I607" s="127"/>
      <c r="J607" s="127">
        <f t="shared" si="424"/>
        <v>5619.45205479452</v>
      </c>
      <c r="K607" s="127">
        <v>1</v>
      </c>
      <c r="L607" s="152" t="s">
        <v>2891</v>
      </c>
      <c r="M607" s="153" t="str">
        <f>IFERROR(VLOOKUP($L607,'2-2 引出数据_合同数据仓库'!$B$2:$BP$10000,3,FALSE),0)</f>
        <v>深圳金地中心4#约克螺杆机组主板更换服务合同</v>
      </c>
      <c r="N607" s="127"/>
      <c r="O607" s="153">
        <f>IFERROR(VLOOKUP((LEFT(VLOOKUP($L607,'2-2 引出数据_合同数据仓库'!$B$2:$BP$10000,64,FALSE),15)&amp;(RIGHT(VLOOKUP($L607,'2-2 引出数据_合同数据仓库'!$B$2:$BP$10000,64,FALSE),4)+1)),'2-2 引出数据_合同数据仓库'!$B$2:$BP$10000,3,FALSE),0)</f>
        <v>0</v>
      </c>
      <c r="P607" s="127"/>
      <c r="Q607" s="127" t="str">
        <f>IFERROR(VLOOKUP($L607,'2-2 引出数据_合同数据仓库'!$B$2:$BP$10000,28,FALSE),0)</f>
        <v>2024-08-01</v>
      </c>
      <c r="R607" s="127" t="str">
        <f>IFERROR(VLOOKUP($L607,'2-2 引出数据_合同数据仓库'!$B$2:$BP$10000,29,FALSE),0)</f>
        <v>2024-08-01</v>
      </c>
      <c r="S607" s="127" t="str">
        <f>IFERROR(VLOOKUP($L607,'2-2 引出数据_合同数据仓库'!$B$2:$BP$10000,4,FALSE),0)</f>
        <v>2025-07-31</v>
      </c>
      <c r="T607" s="127"/>
      <c r="U607" s="127">
        <f>IFERROR(VLOOKUP($L607,'2-2 引出数据_合同数据仓库'!$B$2:$BP$10000,15,FALSE),0)</f>
        <v>9675</v>
      </c>
      <c r="V607" s="127">
        <f t="shared" ref="V607:V630" si="425">U607/(S607-R607+1)*365</f>
        <v>9675</v>
      </c>
      <c r="W607" s="127"/>
      <c r="X607" s="159">
        <v>45658</v>
      </c>
      <c r="Y607" s="159">
        <f t="shared" ref="Y607:Y630" si="426">X607+30</f>
        <v>45688</v>
      </c>
      <c r="Z607" s="163">
        <f t="shared" ref="Z607:Z630" si="427">IFERROR(IF(($R607-Y607)&gt;=0,0,IF(($S607-X607)&lt;0,0,IF(AND(($S607-Y607)&gt;0,(X607-$R607)&gt;0),$V607/365*(Y607-X607+1),IF(AND(($S607-Y607)&lt;=0,(X607-$R607)&gt;0),$V607/365*($S607-X607+1),$V607/365*(Y607-$R607+1))))),0)</f>
        <v>821.712328767123</v>
      </c>
      <c r="AA607" s="159">
        <f t="shared" ref="AA607:AA630" si="428">Y607+1</f>
        <v>45689</v>
      </c>
      <c r="AB607" s="159">
        <f t="shared" ref="AB607:AB630" si="429">AA607+27</f>
        <v>45716</v>
      </c>
      <c r="AC607" s="163">
        <f t="shared" ref="AC607:AC630" si="430">IFERROR(IF(($R607-AB607)&gt;=0,0,IF(($S607-AA607)&lt;0,0,IF(AND(($S607-AB607)&gt;0,(AA607-$R607)&gt;0),$V607/365*(AB607-AA607+1),IF(AND(($S607-AB607)&lt;=0,(AA607-$R607)&gt;0),$V607/365*($S607-AA607+1),$V607/365*(AB607-$R607+1))))),0)</f>
        <v>742.191780821918</v>
      </c>
      <c r="AD607" s="159">
        <f t="shared" ref="AD607:AD630" si="431">AB607+1</f>
        <v>45717</v>
      </c>
      <c r="AE607" s="159">
        <f t="shared" ref="AE607:AE630" si="432">AD607+30</f>
        <v>45747</v>
      </c>
      <c r="AF607" s="163">
        <f t="shared" ref="AF607:AF630" si="433">IFERROR(IF(($R607-AE607)&gt;=0,0,IF(($S607-AD607)&lt;0,0,IF(AND(($S607-AE607)&gt;0,(AD607-$R607)&gt;0),$V607/365*(AE607-AD607+1),IF(AND(($S607-AE607)&lt;=0,(AD607-$R607)&gt;0),$V607/365*($S607-AD607+1),$V607/365*(AE607-$R607+1))))),0)</f>
        <v>821.712328767123</v>
      </c>
      <c r="AG607" s="159">
        <f t="shared" ref="AG607:AG630" si="434">AE607+1</f>
        <v>45748</v>
      </c>
      <c r="AH607" s="159">
        <f t="shared" ref="AH607:AH630" si="435">AG607+29</f>
        <v>45777</v>
      </c>
      <c r="AI607" s="163">
        <f t="shared" ref="AI607:AI630" si="436">IFERROR(IF(($R607-AH607)&gt;=0,0,IF(($S607-AG607)&lt;0,0,IF(AND(($S607-AH607)&gt;0,(AG607-$R607)&gt;0),$V607/365*(AH607-AG607+1),IF(AND(($S607-AH607)&lt;=0,(AG607-$R607)&gt;0),$V607/365*($S607-AG607+1),$V607/365*(AH607-$R607+1))))),0)</f>
        <v>795.205479452055</v>
      </c>
      <c r="AJ607" s="159">
        <f t="shared" ref="AJ607:AJ630" si="437">AH607+1</f>
        <v>45778</v>
      </c>
      <c r="AK607" s="159">
        <f t="shared" ref="AK607:AK630" si="438">AJ607+30</f>
        <v>45808</v>
      </c>
      <c r="AL607" s="163">
        <f t="shared" ref="AL607:AL630" si="439">IFERROR(IF(($R607-AK607)&gt;=0,0,IF(($S607-AJ607)&lt;0,0,IF(AND(($S607-AK607)&gt;0,(AJ607-$R607)&gt;0),$V607/365*(AK607-AJ607+1),IF(AND(($S607-AK607)&lt;=0,(AJ607-$R607)&gt;0),$V607/365*($S607-AJ607+1),$V607/365*(AK607-$R607+1))))),0)</f>
        <v>821.712328767123</v>
      </c>
      <c r="AM607" s="159">
        <f t="shared" ref="AM607:AM630" si="440">AK607+1</f>
        <v>45809</v>
      </c>
      <c r="AN607" s="159">
        <f t="shared" ref="AN607:AN630" si="441">AM607+29</f>
        <v>45838</v>
      </c>
      <c r="AO607" s="163">
        <f t="shared" ref="AO607:AO630" si="442">IFERROR(IF(($R607-AN607)&gt;=0,0,IF(($S607-AM607)&lt;0,0,IF(AND(($S607-AN607)&gt;0,(AM607-$R607)&gt;0),$V607/365*(AN607-AM607+1),IF(AND(($S607-AN607)&lt;=0,(AM607-$R607)&gt;0),$V607/365*($S607-AM607+1),$V607/365*(AN607-$R607+1))))),0)</f>
        <v>795.205479452055</v>
      </c>
      <c r="AP607" s="159">
        <f t="shared" ref="AP607:AP630" si="443">AN607+1</f>
        <v>45839</v>
      </c>
      <c r="AQ607" s="159">
        <f t="shared" ref="AQ607:AQ630" si="444">AP607+30</f>
        <v>45869</v>
      </c>
      <c r="AR607" s="163">
        <f t="shared" ref="AR607:AR630" si="445">IFERROR(IF(($R607-AQ607)&gt;=0,0,IF(($S607-AP607)&lt;0,0,IF(AND(($S607-AQ607)&gt;0,(AP607-$R607)&gt;0),$V607/365*(AQ607-AP607+1),IF(AND(($S607-AQ607)&lt;=0,(AP607-$R607)&gt;0),$V607/365*($S607-AP607+1),$V607/365*(AQ607-$R607+1))))),0)</f>
        <v>821.712328767123</v>
      </c>
      <c r="AS607" s="159">
        <f t="shared" ref="AS607:AS630" si="446">AQ607+1</f>
        <v>45870</v>
      </c>
      <c r="AT607" s="159">
        <f t="shared" ref="AT607:AT630" si="447">AS607+30</f>
        <v>45900</v>
      </c>
      <c r="AU607" s="163">
        <f t="shared" ref="AU607:AU630" si="448">IFERROR(IF(($R607-AT607)&gt;=0,0,IF(($S607-AS607)&lt;0,0,IF(AND(($S607-AT607)&gt;0,(AS607-$R607)&gt;0),$V607/365*(AT607-AS607+1),IF(AND(($S607-AT607)&lt;=0,(AS607-$R607)&gt;0),$V607/365*($S607-AS607+1),$V607/365*(AT607-$R607+1))))),0)</f>
        <v>0</v>
      </c>
      <c r="AV607" s="159">
        <f t="shared" ref="AV607:AV630" si="449">AT607+1</f>
        <v>45901</v>
      </c>
      <c r="AW607" s="159">
        <f t="shared" ref="AW607:AW630" si="450">AV607+29</f>
        <v>45930</v>
      </c>
      <c r="AX607" s="163">
        <f t="shared" ref="AX607:AX630" si="451">IFERROR(IF(($R607-AW607)&gt;=0,0,IF(($S607-AV607)&lt;0,0,IF(AND(($S607-AW607)&gt;0,(AV607-$R607)&gt;0),$V607/365*(AW607-AV607+1),IF(AND(($S607-AW607)&lt;=0,(AV607-$R607)&gt;0),$V607/365*($S607-AV607+1),$V607/365*(AW607-$R607+1))))),0)</f>
        <v>0</v>
      </c>
      <c r="AY607" s="159">
        <f t="shared" ref="AY607:AY630" si="452">AW607+1</f>
        <v>45931</v>
      </c>
      <c r="AZ607" s="159">
        <f t="shared" ref="AZ607:AZ630" si="453">AY607+30</f>
        <v>45961</v>
      </c>
      <c r="BA607" s="163">
        <f t="shared" ref="BA607:BA630" si="454">IFERROR(IF(($R607-AZ607)&gt;=0,0,IF(($S607-AY607)&lt;0,0,IF(AND(($S607-AZ607)&gt;0,(AY607-$R607)&gt;0),$V607/365*(AZ607-AY607+1),IF(AND(($S607-AZ607)&lt;=0,(AY607-$R607)&gt;0),$V607/365*($S607-AY607+1),$V607/365*(AZ607-$R607+1))))),0)</f>
        <v>0</v>
      </c>
      <c r="BB607" s="159">
        <f t="shared" ref="BB607:BB630" si="455">AZ607+1</f>
        <v>45962</v>
      </c>
      <c r="BC607" s="159">
        <f t="shared" ref="BC607:BC630" si="456">BB607+29</f>
        <v>45991</v>
      </c>
      <c r="BD607" s="163">
        <f t="shared" ref="BD607:BD630" si="457">IFERROR(IF(($R607-BC607)&gt;=0,0,IF(($S607-BB607)&lt;0,0,IF(AND(($S607-BC607)&gt;0,(BB607-$R607)&gt;0),$V607/365*(BC607-BB607+1),IF(AND(($S607-BC607)&lt;=0,(BB607-$R607)&gt;0),$V607/365*($S607-BB607+1),$V607/365*(BC607-$R607+1))))),0)</f>
        <v>0</v>
      </c>
      <c r="BE607" s="159">
        <f t="shared" ref="BE607:BE630" si="458">BC607+1</f>
        <v>45992</v>
      </c>
      <c r="BF607" s="159">
        <f t="shared" ref="BF607:BF630" si="459">BE607+30</f>
        <v>46022</v>
      </c>
      <c r="BG607" s="163">
        <f t="shared" ref="BG607:BG630" si="460">IFERROR(IF(($R607-BF607)&gt;=0,0,IF(($S607-BE607)&lt;0,0,IF(AND(($S607-BF607)&gt;0,(BE607-$R607)&gt;0),$V607/365*(BF607-BE607+1),IF(AND(($S607-BF607)&lt;=0,(BE607-$R607)&gt;0),$V607/365*($S607-BE607+1),$V607/365*(BF607-$R607+1))))),0)</f>
        <v>0</v>
      </c>
      <c r="BH607" s="159">
        <v>46023</v>
      </c>
      <c r="BI607" s="159">
        <f t="shared" ref="BI607:BI630" si="461">BH607+30</f>
        <v>46053</v>
      </c>
      <c r="BJ607" s="163">
        <f t="shared" ref="BJ607:BJ630" si="462">IFERROR(IF(($R607-BI607)&gt;=0,0,IF(($S607-BH607)&lt;0,0,IF(AND(($S607-BI607)&gt;0,(BH607-$R607)&gt;0),$V607/365*(BI607-BH607+1),IF(AND(($S607-BI607)&lt;=0,(BH607-$R607)&gt;0),$V607/365*($S607-BH607+1),$V607/365*(BI607-$R607+1))))),0)</f>
        <v>0</v>
      </c>
      <c r="BK607" s="159">
        <f t="shared" ref="BK607:BK630" si="463">BI607+1</f>
        <v>46054</v>
      </c>
      <c r="BL607" s="159">
        <f t="shared" ref="BL607:BL630" si="464">BK607+27</f>
        <v>46081</v>
      </c>
      <c r="BM607" s="163">
        <f t="shared" ref="BM607:BM630" si="465">IFERROR(IF(($R607-BL607)&gt;=0,0,IF(($S607-BK607)&lt;0,0,IF(AND(($S607-BL607)&gt;0,(BK607-$R607)&gt;0),$V607/365*(BL607-BK607+1),IF(AND(($S607-BL607)&lt;=0,(BK607-$R607)&gt;0),$V607/365*($S607-BK607+1),$V607/365*(BL607-$R607+1))))),0)</f>
        <v>0</v>
      </c>
      <c r="BN607" s="159">
        <f t="shared" ref="BN607:BN630" si="466">BL607+1</f>
        <v>46082</v>
      </c>
      <c r="BO607" s="159">
        <f t="shared" ref="BO607:BO630" si="467">BN607+30</f>
        <v>46112</v>
      </c>
      <c r="BP607" s="163">
        <f t="shared" ref="BP607:BP630" si="468">IFERROR(IF(($R607-BO607)&gt;=0,0,IF(($S607-BN607)&lt;0,0,IF(AND(($S607-BO607)&gt;0,(BN607-$R607)&gt;0),$V607/365*(BO607-BN607+1),IF(AND(($S607-BO607)&lt;=0,(BN607-$R607)&gt;0),$V607/365*($S607-BN607+1),$V607/365*(BO607-$R607+1))))),0)</f>
        <v>0</v>
      </c>
      <c r="BQ607" s="159">
        <f t="shared" ref="BQ607:BQ630" si="469">BO607+1</f>
        <v>46113</v>
      </c>
      <c r="BR607" s="159">
        <f t="shared" ref="BR607:BR630" si="470">BQ607+29</f>
        <v>46142</v>
      </c>
      <c r="BS607" s="163">
        <f t="shared" ref="BS607:BS630" si="471">IFERROR(IF(($R607-BR607)&gt;=0,0,IF(($S607-BQ607)&lt;0,0,IF(AND(($S607-BR607)&gt;0,(BQ607-$R607)&gt;0),$V607/365*(BR607-BQ607+1),IF(AND(($S607-BR607)&lt;=0,(BQ607-$R607)&gt;0),$V607/365*($S607-BQ607+1),$V607/365*(BR607-$R607+1))))),0)</f>
        <v>0</v>
      </c>
      <c r="BT607" s="159">
        <f t="shared" ref="BT607:BT630" si="472">BR607+1</f>
        <v>46143</v>
      </c>
      <c r="BU607" s="159">
        <f t="shared" ref="BU607:BU630" si="473">BT607+30</f>
        <v>46173</v>
      </c>
      <c r="BV607" s="163">
        <f t="shared" ref="BV607:BV630" si="474">IFERROR(IF(($R607-BU607)&gt;=0,0,IF(($S607-BT607)&lt;0,0,IF(AND(($S607-BU607)&gt;0,(BT607-$R607)&gt;0),$V607/365*(BU607-BT607+1),IF(AND(($S607-BU607)&lt;=0,(BT607-$R607)&gt;0),$V607/365*($S607-BT607+1),$V607/365*(BU607-$R607+1))))),0)</f>
        <v>0</v>
      </c>
      <c r="BW607" s="159">
        <f t="shared" ref="BW607:BW630" si="475">BU607+1</f>
        <v>46174</v>
      </c>
      <c r="BX607" s="159">
        <f t="shared" ref="BX607:BX630" si="476">BW607+29</f>
        <v>46203</v>
      </c>
      <c r="BY607" s="163">
        <f t="shared" ref="BY607:BY630" si="477">IFERROR(IF(($R607-BX607)&gt;=0,0,IF(($S607-BW607)&lt;0,0,IF(AND(($S607-BX607)&gt;0,(BW607-$R607)&gt;0),$V607/365*(BX607-BW607+1),IF(AND(($S607-BX607)&lt;=0,(BW607-$R607)&gt;0),$V607/365*($S607-BW607+1),$V607/365*(BX607-$R607+1))))),0)</f>
        <v>0</v>
      </c>
      <c r="BZ607" s="159">
        <f t="shared" ref="BZ607:BZ630" si="478">BX607+1</f>
        <v>46204</v>
      </c>
      <c r="CA607" s="159">
        <f t="shared" ref="CA607:CA630" si="479">BZ607+30</f>
        <v>46234</v>
      </c>
      <c r="CB607" s="163">
        <f t="shared" ref="CB607:CB630" si="480">IFERROR(IF(($R607-CA607)&gt;=0,0,IF(($S607-BZ607)&lt;0,0,IF(AND(($S607-CA607)&gt;0,(BZ607-$R607)&gt;0),$V607/365*(CA607-BZ607+1),IF(AND(($S607-CA607)&lt;=0,(BZ607-$R607)&gt;0),$V607/365*($S607-BZ607+1),$V607/365*(CA607-$R607+1))))),0)</f>
        <v>0</v>
      </c>
      <c r="CC607" s="159">
        <f t="shared" ref="CC607:CC630" si="481">CA607+1</f>
        <v>46235</v>
      </c>
      <c r="CD607" s="159">
        <f t="shared" ref="CD607:CD630" si="482">CC607+30</f>
        <v>46265</v>
      </c>
      <c r="CE607" s="163">
        <f t="shared" ref="CE607:CE630" si="483">IFERROR(IF(($R607-CD607)&gt;=0,0,IF(($S607-CC607)&lt;0,0,IF(AND(($S607-CD607)&gt;0,(CC607-$R607)&gt;0),$V607/365*(CD607-CC607+1),IF(AND(($S607-CD607)&lt;=0,(CC607-$R607)&gt;0),$V607/365*($S607-CC607+1),$V607/365*(CD607-$R607+1))))),0)</f>
        <v>0</v>
      </c>
      <c r="CF607" s="159">
        <f t="shared" ref="CF607:CF630" si="484">CD607+1</f>
        <v>46266</v>
      </c>
      <c r="CG607" s="159">
        <f t="shared" ref="CG607:CG630" si="485">CF607+29</f>
        <v>46295</v>
      </c>
      <c r="CH607" s="163">
        <f t="shared" ref="CH607:CH630" si="486">IFERROR(IF(($R607-CG607)&gt;=0,0,IF(($S607-CF607)&lt;0,0,IF(AND(($S607-CG607)&gt;0,(CF607-$R607)&gt;0),$V607/365*(CG607-CF607+1),IF(AND(($S607-CG607)&lt;=0,(CF607-$R607)&gt;0),$V607/365*($S607-CF607+1),$V607/365*(CG607-$R607+1))))),0)</f>
        <v>0</v>
      </c>
      <c r="CI607" s="159">
        <f t="shared" ref="CI607:CI630" si="487">CG607+1</f>
        <v>46296</v>
      </c>
      <c r="CJ607" s="159">
        <f t="shared" ref="CJ607:CJ630" si="488">CI607+30</f>
        <v>46326</v>
      </c>
      <c r="CK607" s="163">
        <f t="shared" ref="CK607:CK630" si="489">IFERROR(IF(($R607-CJ607)&gt;=0,0,IF(($S607-CI607)&lt;0,0,IF(AND(($S607-CJ607)&gt;0,(CI607-$R607)&gt;0),$V607/365*(CJ607-CI607+1),IF(AND(($S607-CJ607)&lt;=0,(CI607-$R607)&gt;0),$V607/365*($S607-CI607+1),$V607/365*(CJ607-$R607+1))))),0)</f>
        <v>0</v>
      </c>
      <c r="CL607" s="159">
        <f t="shared" ref="CL607:CL630" si="490">CJ607+1</f>
        <v>46327</v>
      </c>
      <c r="CM607" s="159">
        <f t="shared" ref="CM607:CM630" si="491">CL607+29</f>
        <v>46356</v>
      </c>
      <c r="CN607" s="163">
        <f t="shared" ref="CN607:CN630" si="492">IFERROR(IF(($R607-CM607)&gt;=0,0,IF(($S607-CL607)&lt;0,0,IF(AND(($S607-CM607)&gt;0,(CL607-$R607)&gt;0),$V607/365*(CM607-CL607+1),IF(AND(($S607-CM607)&lt;=0,(CL607-$R607)&gt;0),$V607/365*($S607-CL607+1),$V607/365*(CM607-$R607+1))))),0)</f>
        <v>0</v>
      </c>
      <c r="CO607" s="159">
        <f t="shared" ref="CO607:CO630" si="493">CM607+1</f>
        <v>46357</v>
      </c>
      <c r="CP607" s="159">
        <f t="shared" ref="CP607:CP630" si="494">CO607+30</f>
        <v>46387</v>
      </c>
      <c r="CQ607" s="163">
        <f t="shared" ref="CQ607:CQ630" si="495">IFERROR(IF(($R607-CP607)&gt;=0,0,IF(($S607-CO607)&lt;0,0,IF(AND(($S607-CP607)&gt;0,(CO607-$R607)&gt;0),$V607/365*(CP607-CO607+1),IF(AND(($S607-CP607)&lt;=0,(CO607-$R607)&gt;0),$V607/365*($S607-CO607+1),$V607/365*(CP607-$R607+1))))),0)</f>
        <v>0</v>
      </c>
    </row>
    <row r="608" s="85" customFormat="1" ht="24" customHeight="1" outlineLevel="2" spans="1:95">
      <c r="A608" s="124"/>
      <c r="B608" s="125"/>
      <c r="C608" s="126"/>
      <c r="D608" s="124"/>
      <c r="E608" s="125"/>
      <c r="F608" s="125"/>
      <c r="G608" s="125"/>
      <c r="H608" s="127"/>
      <c r="I608" s="127"/>
      <c r="J608" s="127">
        <f t="shared" si="424"/>
        <v>7884.65753424657</v>
      </c>
      <c r="K608" s="127">
        <f t="shared" ref="K608:K630" si="496">K607+1</f>
        <v>2</v>
      </c>
      <c r="L608" s="152" t="s">
        <v>2892</v>
      </c>
      <c r="M608" s="153" t="str">
        <f>IFERROR(VLOOKUP($L608,'2-2 引出数据_合同数据仓库'!$B$2:$BP$10000,3,FALSE),0)</f>
        <v>关于粤东一管理中心深圳金地中心擦窗机维修服务合同</v>
      </c>
      <c r="N608" s="127"/>
      <c r="O608" s="153">
        <f>IFERROR(VLOOKUP((LEFT(VLOOKUP($L608,'2-2 引出数据_合同数据仓库'!$B$2:$BP$10000,64,FALSE),15)&amp;(RIGHT(VLOOKUP($L608,'2-2 引出数据_合同数据仓库'!$B$2:$BP$10000,64,FALSE),4)+1)),'2-2 引出数据_合同数据仓库'!$B$2:$BP$10000,3,FALSE),0)</f>
        <v>0</v>
      </c>
      <c r="P608" s="127"/>
      <c r="Q608" s="127" t="str">
        <f>IFERROR(VLOOKUP($L608,'2-2 引出数据_合同数据仓库'!$B$2:$BP$10000,28,FALSE),0)</f>
        <v>2024-07-01</v>
      </c>
      <c r="R608" s="127" t="str">
        <f>IFERROR(VLOOKUP($L608,'2-2 引出数据_合同数据仓库'!$B$2:$BP$10000,29,FALSE),0)</f>
        <v>2024-07-01</v>
      </c>
      <c r="S608" s="127" t="str">
        <f>IFERROR(VLOOKUP($L608,'2-2 引出数据_合同数据仓库'!$B$2:$BP$10000,4,FALSE),0)</f>
        <v>2025-06-30</v>
      </c>
      <c r="T608" s="127"/>
      <c r="U608" s="127">
        <f>IFERROR(VLOOKUP($L608,'2-2 引出数据_合同数据仓库'!$B$2:$BP$10000,15,FALSE),0)</f>
        <v>15900</v>
      </c>
      <c r="V608" s="127">
        <f t="shared" si="425"/>
        <v>15900</v>
      </c>
      <c r="W608" s="127"/>
      <c r="X608" s="159">
        <v>45658</v>
      </c>
      <c r="Y608" s="159">
        <f t="shared" si="426"/>
        <v>45688</v>
      </c>
      <c r="Z608" s="163">
        <f t="shared" si="427"/>
        <v>1350.41095890411</v>
      </c>
      <c r="AA608" s="159">
        <f t="shared" si="428"/>
        <v>45689</v>
      </c>
      <c r="AB608" s="159">
        <f t="shared" si="429"/>
        <v>45716</v>
      </c>
      <c r="AC608" s="163">
        <f t="shared" si="430"/>
        <v>1219.72602739726</v>
      </c>
      <c r="AD608" s="159">
        <f t="shared" si="431"/>
        <v>45717</v>
      </c>
      <c r="AE608" s="159">
        <f t="shared" si="432"/>
        <v>45747</v>
      </c>
      <c r="AF608" s="163">
        <f t="shared" si="433"/>
        <v>1350.41095890411</v>
      </c>
      <c r="AG608" s="159">
        <f t="shared" si="434"/>
        <v>45748</v>
      </c>
      <c r="AH608" s="159">
        <f t="shared" si="435"/>
        <v>45777</v>
      </c>
      <c r="AI608" s="163">
        <f t="shared" si="436"/>
        <v>1306.84931506849</v>
      </c>
      <c r="AJ608" s="159">
        <f t="shared" si="437"/>
        <v>45778</v>
      </c>
      <c r="AK608" s="159">
        <f t="shared" si="438"/>
        <v>45808</v>
      </c>
      <c r="AL608" s="163">
        <f t="shared" si="439"/>
        <v>1350.41095890411</v>
      </c>
      <c r="AM608" s="159">
        <f t="shared" si="440"/>
        <v>45809</v>
      </c>
      <c r="AN608" s="159">
        <f t="shared" si="441"/>
        <v>45838</v>
      </c>
      <c r="AO608" s="163">
        <f t="shared" si="442"/>
        <v>1306.84931506849</v>
      </c>
      <c r="AP608" s="159">
        <f t="shared" si="443"/>
        <v>45839</v>
      </c>
      <c r="AQ608" s="159">
        <f t="shared" si="444"/>
        <v>45869</v>
      </c>
      <c r="AR608" s="163">
        <f t="shared" si="445"/>
        <v>0</v>
      </c>
      <c r="AS608" s="159">
        <f t="shared" si="446"/>
        <v>45870</v>
      </c>
      <c r="AT608" s="159">
        <f t="shared" si="447"/>
        <v>45900</v>
      </c>
      <c r="AU608" s="163">
        <f t="shared" si="448"/>
        <v>0</v>
      </c>
      <c r="AV608" s="159">
        <f t="shared" si="449"/>
        <v>45901</v>
      </c>
      <c r="AW608" s="159">
        <f t="shared" si="450"/>
        <v>45930</v>
      </c>
      <c r="AX608" s="163">
        <f t="shared" si="451"/>
        <v>0</v>
      </c>
      <c r="AY608" s="159">
        <f t="shared" si="452"/>
        <v>45931</v>
      </c>
      <c r="AZ608" s="159">
        <f t="shared" si="453"/>
        <v>45961</v>
      </c>
      <c r="BA608" s="163">
        <f t="shared" si="454"/>
        <v>0</v>
      </c>
      <c r="BB608" s="159">
        <f t="shared" si="455"/>
        <v>45962</v>
      </c>
      <c r="BC608" s="159">
        <f t="shared" si="456"/>
        <v>45991</v>
      </c>
      <c r="BD608" s="163">
        <f t="shared" si="457"/>
        <v>0</v>
      </c>
      <c r="BE608" s="159">
        <f t="shared" si="458"/>
        <v>45992</v>
      </c>
      <c r="BF608" s="159">
        <f t="shared" si="459"/>
        <v>46022</v>
      </c>
      <c r="BG608" s="163">
        <f t="shared" si="460"/>
        <v>0</v>
      </c>
      <c r="BH608" s="159">
        <v>46023</v>
      </c>
      <c r="BI608" s="159">
        <f t="shared" si="461"/>
        <v>46053</v>
      </c>
      <c r="BJ608" s="163">
        <f t="shared" si="462"/>
        <v>0</v>
      </c>
      <c r="BK608" s="159">
        <f t="shared" si="463"/>
        <v>46054</v>
      </c>
      <c r="BL608" s="159">
        <f t="shared" si="464"/>
        <v>46081</v>
      </c>
      <c r="BM608" s="163">
        <f t="shared" si="465"/>
        <v>0</v>
      </c>
      <c r="BN608" s="159">
        <f t="shared" si="466"/>
        <v>46082</v>
      </c>
      <c r="BO608" s="159">
        <f t="shared" si="467"/>
        <v>46112</v>
      </c>
      <c r="BP608" s="163">
        <f t="shared" si="468"/>
        <v>0</v>
      </c>
      <c r="BQ608" s="159">
        <f t="shared" si="469"/>
        <v>46113</v>
      </c>
      <c r="BR608" s="159">
        <f t="shared" si="470"/>
        <v>46142</v>
      </c>
      <c r="BS608" s="163">
        <f t="shared" si="471"/>
        <v>0</v>
      </c>
      <c r="BT608" s="159">
        <f t="shared" si="472"/>
        <v>46143</v>
      </c>
      <c r="BU608" s="159">
        <f t="shared" si="473"/>
        <v>46173</v>
      </c>
      <c r="BV608" s="163">
        <f t="shared" si="474"/>
        <v>0</v>
      </c>
      <c r="BW608" s="159">
        <f t="shared" si="475"/>
        <v>46174</v>
      </c>
      <c r="BX608" s="159">
        <f t="shared" si="476"/>
        <v>46203</v>
      </c>
      <c r="BY608" s="163">
        <f t="shared" si="477"/>
        <v>0</v>
      </c>
      <c r="BZ608" s="159">
        <f t="shared" si="478"/>
        <v>46204</v>
      </c>
      <c r="CA608" s="159">
        <f t="shared" si="479"/>
        <v>46234</v>
      </c>
      <c r="CB608" s="163">
        <f t="shared" si="480"/>
        <v>0</v>
      </c>
      <c r="CC608" s="159">
        <f t="shared" si="481"/>
        <v>46235</v>
      </c>
      <c r="CD608" s="159">
        <f t="shared" si="482"/>
        <v>46265</v>
      </c>
      <c r="CE608" s="163">
        <f t="shared" si="483"/>
        <v>0</v>
      </c>
      <c r="CF608" s="159">
        <f t="shared" si="484"/>
        <v>46266</v>
      </c>
      <c r="CG608" s="159">
        <f t="shared" si="485"/>
        <v>46295</v>
      </c>
      <c r="CH608" s="163">
        <f t="shared" si="486"/>
        <v>0</v>
      </c>
      <c r="CI608" s="159">
        <f t="shared" si="487"/>
        <v>46296</v>
      </c>
      <c r="CJ608" s="159">
        <f t="shared" si="488"/>
        <v>46326</v>
      </c>
      <c r="CK608" s="163">
        <f t="shared" si="489"/>
        <v>0</v>
      </c>
      <c r="CL608" s="159">
        <f t="shared" si="490"/>
        <v>46327</v>
      </c>
      <c r="CM608" s="159">
        <f t="shared" si="491"/>
        <v>46356</v>
      </c>
      <c r="CN608" s="163">
        <f t="shared" si="492"/>
        <v>0</v>
      </c>
      <c r="CO608" s="159">
        <f t="shared" si="493"/>
        <v>46357</v>
      </c>
      <c r="CP608" s="159">
        <f t="shared" si="494"/>
        <v>46387</v>
      </c>
      <c r="CQ608" s="163">
        <f t="shared" si="495"/>
        <v>0</v>
      </c>
    </row>
    <row r="609" s="85" customFormat="1" ht="24" customHeight="1" outlineLevel="2" spans="1:95">
      <c r="A609" s="124"/>
      <c r="B609" s="125"/>
      <c r="C609" s="126"/>
      <c r="D609" s="124"/>
      <c r="E609" s="125"/>
      <c r="F609" s="125"/>
      <c r="G609" s="125"/>
      <c r="H609" s="127"/>
      <c r="I609" s="127"/>
      <c r="J609" s="127">
        <f t="shared" si="424"/>
        <v>0</v>
      </c>
      <c r="K609" s="127">
        <f t="shared" si="496"/>
        <v>3</v>
      </c>
      <c r="L609" s="152" t="s">
        <v>2893</v>
      </c>
      <c r="M609" s="153" t="str">
        <f>IFERROR(VLOOKUP($L609,'2-2 引出数据_合同数据仓库'!$B$2:$BP$10000,3,FALSE),0)</f>
        <v>深圳金地中心屋面LOGO照度调整服务合同</v>
      </c>
      <c r="N609" s="127"/>
      <c r="O609" s="153">
        <f>IFERROR(VLOOKUP((LEFT(VLOOKUP($L609,'2-2 引出数据_合同数据仓库'!$B$2:$BP$10000,64,FALSE),15)&amp;(RIGHT(VLOOKUP($L609,'2-2 引出数据_合同数据仓库'!$B$2:$BP$10000,64,FALSE),4)+1)),'2-2 引出数据_合同数据仓库'!$B$2:$BP$10000,3,FALSE),0)</f>
        <v>0</v>
      </c>
      <c r="P609" s="127"/>
      <c r="Q609" s="127" t="str">
        <f>IFERROR(VLOOKUP($L609,'2-2 引出数据_合同数据仓库'!$B$2:$BP$10000,28,FALSE),0)</f>
        <v>2023-09-01</v>
      </c>
      <c r="R609" s="127" t="str">
        <f>IFERROR(VLOOKUP($L609,'2-2 引出数据_合同数据仓库'!$B$2:$BP$10000,29,FALSE),0)</f>
        <v>2023-09-01</v>
      </c>
      <c r="S609" s="127" t="str">
        <f>IFERROR(VLOOKUP($L609,'2-2 引出数据_合同数据仓库'!$B$2:$BP$10000,4,FALSE),0)</f>
        <v>2023-12-31</v>
      </c>
      <c r="T609" s="127"/>
      <c r="U609" s="127">
        <f>IFERROR(VLOOKUP($L609,'2-2 引出数据_合同数据仓库'!$B$2:$BP$10000,15,FALSE),0)</f>
        <v>58410</v>
      </c>
      <c r="V609" s="127">
        <f t="shared" si="425"/>
        <v>174751.229508197</v>
      </c>
      <c r="W609" s="127"/>
      <c r="X609" s="159">
        <v>45658</v>
      </c>
      <c r="Y609" s="159">
        <f t="shared" si="426"/>
        <v>45688</v>
      </c>
      <c r="Z609" s="163">
        <f t="shared" si="427"/>
        <v>0</v>
      </c>
      <c r="AA609" s="159">
        <f t="shared" si="428"/>
        <v>45689</v>
      </c>
      <c r="AB609" s="159">
        <f t="shared" si="429"/>
        <v>45716</v>
      </c>
      <c r="AC609" s="163">
        <f t="shared" si="430"/>
        <v>0</v>
      </c>
      <c r="AD609" s="159">
        <f t="shared" si="431"/>
        <v>45717</v>
      </c>
      <c r="AE609" s="159">
        <f t="shared" si="432"/>
        <v>45747</v>
      </c>
      <c r="AF609" s="163">
        <f t="shared" si="433"/>
        <v>0</v>
      </c>
      <c r="AG609" s="159">
        <f t="shared" si="434"/>
        <v>45748</v>
      </c>
      <c r="AH609" s="159">
        <f t="shared" si="435"/>
        <v>45777</v>
      </c>
      <c r="AI609" s="163">
        <f t="shared" si="436"/>
        <v>0</v>
      </c>
      <c r="AJ609" s="159">
        <f t="shared" si="437"/>
        <v>45778</v>
      </c>
      <c r="AK609" s="159">
        <f t="shared" si="438"/>
        <v>45808</v>
      </c>
      <c r="AL609" s="163">
        <f t="shared" si="439"/>
        <v>0</v>
      </c>
      <c r="AM609" s="159">
        <f t="shared" si="440"/>
        <v>45809</v>
      </c>
      <c r="AN609" s="159">
        <f t="shared" si="441"/>
        <v>45838</v>
      </c>
      <c r="AO609" s="163">
        <f t="shared" si="442"/>
        <v>0</v>
      </c>
      <c r="AP609" s="159">
        <f t="shared" si="443"/>
        <v>45839</v>
      </c>
      <c r="AQ609" s="159">
        <f t="shared" si="444"/>
        <v>45869</v>
      </c>
      <c r="AR609" s="163">
        <f t="shared" si="445"/>
        <v>0</v>
      </c>
      <c r="AS609" s="159">
        <f t="shared" si="446"/>
        <v>45870</v>
      </c>
      <c r="AT609" s="159">
        <f t="shared" si="447"/>
        <v>45900</v>
      </c>
      <c r="AU609" s="163">
        <f t="shared" si="448"/>
        <v>0</v>
      </c>
      <c r="AV609" s="159">
        <f t="shared" si="449"/>
        <v>45901</v>
      </c>
      <c r="AW609" s="159">
        <f t="shared" si="450"/>
        <v>45930</v>
      </c>
      <c r="AX609" s="163">
        <f t="shared" si="451"/>
        <v>0</v>
      </c>
      <c r="AY609" s="159">
        <f t="shared" si="452"/>
        <v>45931</v>
      </c>
      <c r="AZ609" s="159">
        <f t="shared" si="453"/>
        <v>45961</v>
      </c>
      <c r="BA609" s="163">
        <f t="shared" si="454"/>
        <v>0</v>
      </c>
      <c r="BB609" s="159">
        <f t="shared" si="455"/>
        <v>45962</v>
      </c>
      <c r="BC609" s="159">
        <f t="shared" si="456"/>
        <v>45991</v>
      </c>
      <c r="BD609" s="163">
        <f t="shared" si="457"/>
        <v>0</v>
      </c>
      <c r="BE609" s="159">
        <f t="shared" si="458"/>
        <v>45992</v>
      </c>
      <c r="BF609" s="159">
        <f t="shared" si="459"/>
        <v>46022</v>
      </c>
      <c r="BG609" s="163">
        <f t="shared" si="460"/>
        <v>0</v>
      </c>
      <c r="BH609" s="159">
        <v>46023</v>
      </c>
      <c r="BI609" s="159">
        <f t="shared" si="461"/>
        <v>46053</v>
      </c>
      <c r="BJ609" s="163">
        <f t="shared" si="462"/>
        <v>0</v>
      </c>
      <c r="BK609" s="159">
        <f t="shared" si="463"/>
        <v>46054</v>
      </c>
      <c r="BL609" s="159">
        <f t="shared" si="464"/>
        <v>46081</v>
      </c>
      <c r="BM609" s="163">
        <f t="shared" si="465"/>
        <v>0</v>
      </c>
      <c r="BN609" s="159">
        <f t="shared" si="466"/>
        <v>46082</v>
      </c>
      <c r="BO609" s="159">
        <f t="shared" si="467"/>
        <v>46112</v>
      </c>
      <c r="BP609" s="163">
        <f t="shared" si="468"/>
        <v>0</v>
      </c>
      <c r="BQ609" s="159">
        <f t="shared" si="469"/>
        <v>46113</v>
      </c>
      <c r="BR609" s="159">
        <f t="shared" si="470"/>
        <v>46142</v>
      </c>
      <c r="BS609" s="163">
        <f t="shared" si="471"/>
        <v>0</v>
      </c>
      <c r="BT609" s="159">
        <f t="shared" si="472"/>
        <v>46143</v>
      </c>
      <c r="BU609" s="159">
        <f t="shared" si="473"/>
        <v>46173</v>
      </c>
      <c r="BV609" s="163">
        <f t="shared" si="474"/>
        <v>0</v>
      </c>
      <c r="BW609" s="159">
        <f t="shared" si="475"/>
        <v>46174</v>
      </c>
      <c r="BX609" s="159">
        <f t="shared" si="476"/>
        <v>46203</v>
      </c>
      <c r="BY609" s="163">
        <f t="shared" si="477"/>
        <v>0</v>
      </c>
      <c r="BZ609" s="159">
        <f t="shared" si="478"/>
        <v>46204</v>
      </c>
      <c r="CA609" s="159">
        <f t="shared" si="479"/>
        <v>46234</v>
      </c>
      <c r="CB609" s="163">
        <f t="shared" si="480"/>
        <v>0</v>
      </c>
      <c r="CC609" s="159">
        <f t="shared" si="481"/>
        <v>46235</v>
      </c>
      <c r="CD609" s="159">
        <f t="shared" si="482"/>
        <v>46265</v>
      </c>
      <c r="CE609" s="163">
        <f t="shared" si="483"/>
        <v>0</v>
      </c>
      <c r="CF609" s="159">
        <f t="shared" si="484"/>
        <v>46266</v>
      </c>
      <c r="CG609" s="159">
        <f t="shared" si="485"/>
        <v>46295</v>
      </c>
      <c r="CH609" s="163">
        <f t="shared" si="486"/>
        <v>0</v>
      </c>
      <c r="CI609" s="159">
        <f t="shared" si="487"/>
        <v>46296</v>
      </c>
      <c r="CJ609" s="159">
        <f t="shared" si="488"/>
        <v>46326</v>
      </c>
      <c r="CK609" s="163">
        <f t="shared" si="489"/>
        <v>0</v>
      </c>
      <c r="CL609" s="159">
        <f t="shared" si="490"/>
        <v>46327</v>
      </c>
      <c r="CM609" s="159">
        <f t="shared" si="491"/>
        <v>46356</v>
      </c>
      <c r="CN609" s="163">
        <f t="shared" si="492"/>
        <v>0</v>
      </c>
      <c r="CO609" s="159">
        <f t="shared" si="493"/>
        <v>46357</v>
      </c>
      <c r="CP609" s="159">
        <f t="shared" si="494"/>
        <v>46387</v>
      </c>
      <c r="CQ609" s="163">
        <f t="shared" si="495"/>
        <v>0</v>
      </c>
    </row>
    <row r="610" s="85" customFormat="1" ht="24" customHeight="1" outlineLevel="2" spans="1:95">
      <c r="A610" s="124"/>
      <c r="B610" s="125"/>
      <c r="C610" s="126"/>
      <c r="D610" s="124"/>
      <c r="E610" s="125"/>
      <c r="F610" s="125"/>
      <c r="G610" s="125"/>
      <c r="H610" s="127"/>
      <c r="I610" s="127"/>
      <c r="J610" s="127">
        <f t="shared" si="424"/>
        <v>0</v>
      </c>
      <c r="K610" s="127">
        <f t="shared" si="496"/>
        <v>4</v>
      </c>
      <c r="L610" s="152" t="s">
        <v>2894</v>
      </c>
      <c r="M610" s="153" t="str">
        <f>IFERROR(VLOOKUP($L610,'2-2 引出数据_合同数据仓库'!$B$2:$BP$10000,3,FALSE),0)</f>
        <v>深圳金地中心大堂设备维修服务合同</v>
      </c>
      <c r="N610" s="127"/>
      <c r="O610" s="153">
        <f>IFERROR(VLOOKUP((LEFT(VLOOKUP($L610,'2-2 引出数据_合同数据仓库'!$B$2:$BP$10000,64,FALSE),15)&amp;(RIGHT(VLOOKUP($L610,'2-2 引出数据_合同数据仓库'!$B$2:$BP$10000,64,FALSE),4)+1)),'2-2 引出数据_合同数据仓库'!$B$2:$BP$10000,3,FALSE),0)</f>
        <v>0</v>
      </c>
      <c r="P610" s="127"/>
      <c r="Q610" s="127" t="str">
        <f>IFERROR(VLOOKUP($L610,'2-2 引出数据_合同数据仓库'!$B$2:$BP$10000,28,FALSE),0)</f>
        <v>2023-12-31</v>
      </c>
      <c r="R610" s="127" t="str">
        <f>IFERROR(VLOOKUP($L610,'2-2 引出数据_合同数据仓库'!$B$2:$BP$10000,29,FALSE),0)</f>
        <v>2024-01-01</v>
      </c>
      <c r="S610" s="127" t="str">
        <f>IFERROR(VLOOKUP($L610,'2-2 引出数据_合同数据仓库'!$B$2:$BP$10000,4,FALSE),0)</f>
        <v>2024-12-31</v>
      </c>
      <c r="T610" s="127"/>
      <c r="U610" s="127">
        <f>IFERROR(VLOOKUP($L610,'2-2 引出数据_合同数据仓库'!$B$2:$BP$10000,15,FALSE),0)</f>
        <v>14238</v>
      </c>
      <c r="V610" s="127">
        <f t="shared" si="425"/>
        <v>14199.0983606557</v>
      </c>
      <c r="W610" s="127"/>
      <c r="X610" s="159">
        <v>45658</v>
      </c>
      <c r="Y610" s="159">
        <f t="shared" si="426"/>
        <v>45688</v>
      </c>
      <c r="Z610" s="163">
        <f t="shared" si="427"/>
        <v>0</v>
      </c>
      <c r="AA610" s="159">
        <f t="shared" si="428"/>
        <v>45689</v>
      </c>
      <c r="AB610" s="159">
        <f t="shared" si="429"/>
        <v>45716</v>
      </c>
      <c r="AC610" s="163">
        <f t="shared" si="430"/>
        <v>0</v>
      </c>
      <c r="AD610" s="159">
        <f t="shared" si="431"/>
        <v>45717</v>
      </c>
      <c r="AE610" s="159">
        <f t="shared" si="432"/>
        <v>45747</v>
      </c>
      <c r="AF610" s="163">
        <f t="shared" si="433"/>
        <v>0</v>
      </c>
      <c r="AG610" s="159">
        <f t="shared" si="434"/>
        <v>45748</v>
      </c>
      <c r="AH610" s="159">
        <f t="shared" si="435"/>
        <v>45777</v>
      </c>
      <c r="AI610" s="163">
        <f t="shared" si="436"/>
        <v>0</v>
      </c>
      <c r="AJ610" s="159">
        <f t="shared" si="437"/>
        <v>45778</v>
      </c>
      <c r="AK610" s="159">
        <f t="shared" si="438"/>
        <v>45808</v>
      </c>
      <c r="AL610" s="163">
        <f t="shared" si="439"/>
        <v>0</v>
      </c>
      <c r="AM610" s="159">
        <f t="shared" si="440"/>
        <v>45809</v>
      </c>
      <c r="AN610" s="159">
        <f t="shared" si="441"/>
        <v>45838</v>
      </c>
      <c r="AO610" s="163">
        <f t="shared" si="442"/>
        <v>0</v>
      </c>
      <c r="AP610" s="159">
        <f t="shared" si="443"/>
        <v>45839</v>
      </c>
      <c r="AQ610" s="159">
        <f t="shared" si="444"/>
        <v>45869</v>
      </c>
      <c r="AR610" s="163">
        <f t="shared" si="445"/>
        <v>0</v>
      </c>
      <c r="AS610" s="159">
        <f t="shared" si="446"/>
        <v>45870</v>
      </c>
      <c r="AT610" s="159">
        <f t="shared" si="447"/>
        <v>45900</v>
      </c>
      <c r="AU610" s="163">
        <f t="shared" si="448"/>
        <v>0</v>
      </c>
      <c r="AV610" s="159">
        <f t="shared" si="449"/>
        <v>45901</v>
      </c>
      <c r="AW610" s="159">
        <f t="shared" si="450"/>
        <v>45930</v>
      </c>
      <c r="AX610" s="163">
        <f t="shared" si="451"/>
        <v>0</v>
      </c>
      <c r="AY610" s="159">
        <f t="shared" si="452"/>
        <v>45931</v>
      </c>
      <c r="AZ610" s="159">
        <f t="shared" si="453"/>
        <v>45961</v>
      </c>
      <c r="BA610" s="163">
        <f t="shared" si="454"/>
        <v>0</v>
      </c>
      <c r="BB610" s="159">
        <f t="shared" si="455"/>
        <v>45962</v>
      </c>
      <c r="BC610" s="159">
        <f t="shared" si="456"/>
        <v>45991</v>
      </c>
      <c r="BD610" s="163">
        <f t="shared" si="457"/>
        <v>0</v>
      </c>
      <c r="BE610" s="159">
        <f t="shared" si="458"/>
        <v>45992</v>
      </c>
      <c r="BF610" s="159">
        <f t="shared" si="459"/>
        <v>46022</v>
      </c>
      <c r="BG610" s="163">
        <f t="shared" si="460"/>
        <v>0</v>
      </c>
      <c r="BH610" s="159">
        <v>46023</v>
      </c>
      <c r="BI610" s="159">
        <f t="shared" si="461"/>
        <v>46053</v>
      </c>
      <c r="BJ610" s="163">
        <f t="shared" si="462"/>
        <v>0</v>
      </c>
      <c r="BK610" s="159">
        <f t="shared" si="463"/>
        <v>46054</v>
      </c>
      <c r="BL610" s="159">
        <f t="shared" si="464"/>
        <v>46081</v>
      </c>
      <c r="BM610" s="163">
        <f t="shared" si="465"/>
        <v>0</v>
      </c>
      <c r="BN610" s="159">
        <f t="shared" si="466"/>
        <v>46082</v>
      </c>
      <c r="BO610" s="159">
        <f t="shared" si="467"/>
        <v>46112</v>
      </c>
      <c r="BP610" s="163">
        <f t="shared" si="468"/>
        <v>0</v>
      </c>
      <c r="BQ610" s="159">
        <f t="shared" si="469"/>
        <v>46113</v>
      </c>
      <c r="BR610" s="159">
        <f t="shared" si="470"/>
        <v>46142</v>
      </c>
      <c r="BS610" s="163">
        <f t="shared" si="471"/>
        <v>0</v>
      </c>
      <c r="BT610" s="159">
        <f t="shared" si="472"/>
        <v>46143</v>
      </c>
      <c r="BU610" s="159">
        <f t="shared" si="473"/>
        <v>46173</v>
      </c>
      <c r="BV610" s="163">
        <f t="shared" si="474"/>
        <v>0</v>
      </c>
      <c r="BW610" s="159">
        <f t="shared" si="475"/>
        <v>46174</v>
      </c>
      <c r="BX610" s="159">
        <f t="shared" si="476"/>
        <v>46203</v>
      </c>
      <c r="BY610" s="163">
        <f t="shared" si="477"/>
        <v>0</v>
      </c>
      <c r="BZ610" s="159">
        <f t="shared" si="478"/>
        <v>46204</v>
      </c>
      <c r="CA610" s="159">
        <f t="shared" si="479"/>
        <v>46234</v>
      </c>
      <c r="CB610" s="163">
        <f t="shared" si="480"/>
        <v>0</v>
      </c>
      <c r="CC610" s="159">
        <f t="shared" si="481"/>
        <v>46235</v>
      </c>
      <c r="CD610" s="159">
        <f t="shared" si="482"/>
        <v>46265</v>
      </c>
      <c r="CE610" s="163">
        <f t="shared" si="483"/>
        <v>0</v>
      </c>
      <c r="CF610" s="159">
        <f t="shared" si="484"/>
        <v>46266</v>
      </c>
      <c r="CG610" s="159">
        <f t="shared" si="485"/>
        <v>46295</v>
      </c>
      <c r="CH610" s="163">
        <f t="shared" si="486"/>
        <v>0</v>
      </c>
      <c r="CI610" s="159">
        <f t="shared" si="487"/>
        <v>46296</v>
      </c>
      <c r="CJ610" s="159">
        <f t="shared" si="488"/>
        <v>46326</v>
      </c>
      <c r="CK610" s="163">
        <f t="shared" si="489"/>
        <v>0</v>
      </c>
      <c r="CL610" s="159">
        <f t="shared" si="490"/>
        <v>46327</v>
      </c>
      <c r="CM610" s="159">
        <f t="shared" si="491"/>
        <v>46356</v>
      </c>
      <c r="CN610" s="163">
        <f t="shared" si="492"/>
        <v>0</v>
      </c>
      <c r="CO610" s="159">
        <f t="shared" si="493"/>
        <v>46357</v>
      </c>
      <c r="CP610" s="159">
        <f t="shared" si="494"/>
        <v>46387</v>
      </c>
      <c r="CQ610" s="163">
        <f t="shared" si="495"/>
        <v>0</v>
      </c>
    </row>
    <row r="611" s="85" customFormat="1" ht="24" customHeight="1" outlineLevel="2" spans="1:95">
      <c r="A611" s="124"/>
      <c r="B611" s="125"/>
      <c r="C611" s="126"/>
      <c r="D611" s="124"/>
      <c r="E611" s="125"/>
      <c r="F611" s="125"/>
      <c r="G611" s="125"/>
      <c r="H611" s="127"/>
      <c r="I611" s="127"/>
      <c r="J611" s="127">
        <f t="shared" si="424"/>
        <v>0</v>
      </c>
      <c r="K611" s="127">
        <f t="shared" si="496"/>
        <v>5</v>
      </c>
      <c r="L611" s="152" t="s">
        <v>2895</v>
      </c>
      <c r="M611" s="153" t="str">
        <f>IFERROR(VLOOKUP($L611,'2-2 引出数据_合同数据仓库'!$B$2:$BP$10000,3,FALSE),0)</f>
        <v>深圳金地中心消防水泵房空调补水水表改造服务合同</v>
      </c>
      <c r="N611" s="127"/>
      <c r="O611" s="153">
        <f>IFERROR(VLOOKUP((LEFT(VLOOKUP($L611,'2-2 引出数据_合同数据仓库'!$B$2:$BP$10000,64,FALSE),15)&amp;(RIGHT(VLOOKUP($L611,'2-2 引出数据_合同数据仓库'!$B$2:$BP$10000,64,FALSE),4)+1)),'2-2 引出数据_合同数据仓库'!$B$2:$BP$10000,3,FALSE),0)</f>
        <v>0</v>
      </c>
      <c r="P611" s="127"/>
      <c r="Q611" s="127" t="str">
        <f>IFERROR(VLOOKUP($L611,'2-2 引出数据_合同数据仓库'!$B$2:$BP$10000,28,FALSE),0)</f>
        <v>2023-12-31</v>
      </c>
      <c r="R611" s="127" t="str">
        <f>IFERROR(VLOOKUP($L611,'2-2 引出数据_合同数据仓库'!$B$2:$BP$10000,29,FALSE),0)</f>
        <v>2024-01-01</v>
      </c>
      <c r="S611" s="127" t="str">
        <f>IFERROR(VLOOKUP($L611,'2-2 引出数据_合同数据仓库'!$B$2:$BP$10000,4,FALSE),0)</f>
        <v>2024-12-31</v>
      </c>
      <c r="T611" s="127"/>
      <c r="U611" s="127">
        <f>IFERROR(VLOOKUP($L611,'2-2 引出数据_合同数据仓库'!$B$2:$BP$10000,15,FALSE),0)</f>
        <v>9264.4</v>
      </c>
      <c r="V611" s="127">
        <f t="shared" si="425"/>
        <v>9239.08743169399</v>
      </c>
      <c r="W611" s="127"/>
      <c r="X611" s="159">
        <v>45658</v>
      </c>
      <c r="Y611" s="159">
        <f t="shared" si="426"/>
        <v>45688</v>
      </c>
      <c r="Z611" s="163">
        <f t="shared" si="427"/>
        <v>0</v>
      </c>
      <c r="AA611" s="159">
        <f t="shared" si="428"/>
        <v>45689</v>
      </c>
      <c r="AB611" s="159">
        <f t="shared" si="429"/>
        <v>45716</v>
      </c>
      <c r="AC611" s="163">
        <f t="shared" si="430"/>
        <v>0</v>
      </c>
      <c r="AD611" s="159">
        <f t="shared" si="431"/>
        <v>45717</v>
      </c>
      <c r="AE611" s="159">
        <f t="shared" si="432"/>
        <v>45747</v>
      </c>
      <c r="AF611" s="163">
        <f t="shared" si="433"/>
        <v>0</v>
      </c>
      <c r="AG611" s="159">
        <f t="shared" si="434"/>
        <v>45748</v>
      </c>
      <c r="AH611" s="159">
        <f t="shared" si="435"/>
        <v>45777</v>
      </c>
      <c r="AI611" s="163">
        <f t="shared" si="436"/>
        <v>0</v>
      </c>
      <c r="AJ611" s="159">
        <f t="shared" si="437"/>
        <v>45778</v>
      </c>
      <c r="AK611" s="159">
        <f t="shared" si="438"/>
        <v>45808</v>
      </c>
      <c r="AL611" s="163">
        <f t="shared" si="439"/>
        <v>0</v>
      </c>
      <c r="AM611" s="159">
        <f t="shared" si="440"/>
        <v>45809</v>
      </c>
      <c r="AN611" s="159">
        <f t="shared" si="441"/>
        <v>45838</v>
      </c>
      <c r="AO611" s="163">
        <f t="shared" si="442"/>
        <v>0</v>
      </c>
      <c r="AP611" s="159">
        <f t="shared" si="443"/>
        <v>45839</v>
      </c>
      <c r="AQ611" s="159">
        <f t="shared" si="444"/>
        <v>45869</v>
      </c>
      <c r="AR611" s="163">
        <f t="shared" si="445"/>
        <v>0</v>
      </c>
      <c r="AS611" s="159">
        <f t="shared" si="446"/>
        <v>45870</v>
      </c>
      <c r="AT611" s="159">
        <f t="shared" si="447"/>
        <v>45900</v>
      </c>
      <c r="AU611" s="163">
        <f t="shared" si="448"/>
        <v>0</v>
      </c>
      <c r="AV611" s="159">
        <f t="shared" si="449"/>
        <v>45901</v>
      </c>
      <c r="AW611" s="159">
        <f t="shared" si="450"/>
        <v>45930</v>
      </c>
      <c r="AX611" s="163">
        <f t="shared" si="451"/>
        <v>0</v>
      </c>
      <c r="AY611" s="159">
        <f t="shared" si="452"/>
        <v>45931</v>
      </c>
      <c r="AZ611" s="159">
        <f t="shared" si="453"/>
        <v>45961</v>
      </c>
      <c r="BA611" s="163">
        <f t="shared" si="454"/>
        <v>0</v>
      </c>
      <c r="BB611" s="159">
        <f t="shared" si="455"/>
        <v>45962</v>
      </c>
      <c r="BC611" s="159">
        <f t="shared" si="456"/>
        <v>45991</v>
      </c>
      <c r="BD611" s="163">
        <f t="shared" si="457"/>
        <v>0</v>
      </c>
      <c r="BE611" s="159">
        <f t="shared" si="458"/>
        <v>45992</v>
      </c>
      <c r="BF611" s="159">
        <f t="shared" si="459"/>
        <v>46022</v>
      </c>
      <c r="BG611" s="163">
        <f t="shared" si="460"/>
        <v>0</v>
      </c>
      <c r="BH611" s="159">
        <v>46023</v>
      </c>
      <c r="BI611" s="159">
        <f t="shared" si="461"/>
        <v>46053</v>
      </c>
      <c r="BJ611" s="163">
        <f t="shared" si="462"/>
        <v>0</v>
      </c>
      <c r="BK611" s="159">
        <f t="shared" si="463"/>
        <v>46054</v>
      </c>
      <c r="BL611" s="159">
        <f t="shared" si="464"/>
        <v>46081</v>
      </c>
      <c r="BM611" s="163">
        <f t="shared" si="465"/>
        <v>0</v>
      </c>
      <c r="BN611" s="159">
        <f t="shared" si="466"/>
        <v>46082</v>
      </c>
      <c r="BO611" s="159">
        <f t="shared" si="467"/>
        <v>46112</v>
      </c>
      <c r="BP611" s="163">
        <f t="shared" si="468"/>
        <v>0</v>
      </c>
      <c r="BQ611" s="159">
        <f t="shared" si="469"/>
        <v>46113</v>
      </c>
      <c r="BR611" s="159">
        <f t="shared" si="470"/>
        <v>46142</v>
      </c>
      <c r="BS611" s="163">
        <f t="shared" si="471"/>
        <v>0</v>
      </c>
      <c r="BT611" s="159">
        <f t="shared" si="472"/>
        <v>46143</v>
      </c>
      <c r="BU611" s="159">
        <f t="shared" si="473"/>
        <v>46173</v>
      </c>
      <c r="BV611" s="163">
        <f t="shared" si="474"/>
        <v>0</v>
      </c>
      <c r="BW611" s="159">
        <f t="shared" si="475"/>
        <v>46174</v>
      </c>
      <c r="BX611" s="159">
        <f t="shared" si="476"/>
        <v>46203</v>
      </c>
      <c r="BY611" s="163">
        <f t="shared" si="477"/>
        <v>0</v>
      </c>
      <c r="BZ611" s="159">
        <f t="shared" si="478"/>
        <v>46204</v>
      </c>
      <c r="CA611" s="159">
        <f t="shared" si="479"/>
        <v>46234</v>
      </c>
      <c r="CB611" s="163">
        <f t="shared" si="480"/>
        <v>0</v>
      </c>
      <c r="CC611" s="159">
        <f t="shared" si="481"/>
        <v>46235</v>
      </c>
      <c r="CD611" s="159">
        <f t="shared" si="482"/>
        <v>46265</v>
      </c>
      <c r="CE611" s="163">
        <f t="shared" si="483"/>
        <v>0</v>
      </c>
      <c r="CF611" s="159">
        <f t="shared" si="484"/>
        <v>46266</v>
      </c>
      <c r="CG611" s="159">
        <f t="shared" si="485"/>
        <v>46295</v>
      </c>
      <c r="CH611" s="163">
        <f t="shared" si="486"/>
        <v>0</v>
      </c>
      <c r="CI611" s="159">
        <f t="shared" si="487"/>
        <v>46296</v>
      </c>
      <c r="CJ611" s="159">
        <f t="shared" si="488"/>
        <v>46326</v>
      </c>
      <c r="CK611" s="163">
        <f t="shared" si="489"/>
        <v>0</v>
      </c>
      <c r="CL611" s="159">
        <f t="shared" si="490"/>
        <v>46327</v>
      </c>
      <c r="CM611" s="159">
        <f t="shared" si="491"/>
        <v>46356</v>
      </c>
      <c r="CN611" s="163">
        <f t="shared" si="492"/>
        <v>0</v>
      </c>
      <c r="CO611" s="159">
        <f t="shared" si="493"/>
        <v>46357</v>
      </c>
      <c r="CP611" s="159">
        <f t="shared" si="494"/>
        <v>46387</v>
      </c>
      <c r="CQ611" s="163">
        <f t="shared" si="495"/>
        <v>0</v>
      </c>
    </row>
    <row r="612" s="85" customFormat="1" ht="24" customHeight="1" outlineLevel="2" spans="1:95">
      <c r="A612" s="124"/>
      <c r="B612" s="125"/>
      <c r="C612" s="126"/>
      <c r="D612" s="124"/>
      <c r="E612" s="125"/>
      <c r="F612" s="125"/>
      <c r="G612" s="125"/>
      <c r="H612" s="127"/>
      <c r="I612" s="127"/>
      <c r="J612" s="127">
        <f t="shared" si="424"/>
        <v>455.58583106267</v>
      </c>
      <c r="K612" s="127">
        <f t="shared" si="496"/>
        <v>6</v>
      </c>
      <c r="L612" s="152" t="s">
        <v>2896</v>
      </c>
      <c r="M612" s="153" t="str">
        <f>IFERROR(VLOOKUP($L612,'2-2 引出数据_合同数据仓库'!$B$2:$BP$10000,3,FALSE),0)</f>
        <v>深圳金地中心负三楼垃圾房改造施工合同盖章申请</v>
      </c>
      <c r="N612" s="127"/>
      <c r="O612" s="153">
        <f>IFERROR(VLOOKUP((LEFT(VLOOKUP($L612,'2-2 引出数据_合同数据仓库'!$B$2:$BP$10000,64,FALSE),15)&amp;(RIGHT(VLOOKUP($L612,'2-2 引出数据_合同数据仓库'!$B$2:$BP$10000,64,FALSE),4)+1)),'2-2 引出数据_合同数据仓库'!$B$2:$BP$10000,3,FALSE),0)</f>
        <v>0</v>
      </c>
      <c r="P612" s="127"/>
      <c r="Q612" s="127" t="str">
        <f>IFERROR(VLOOKUP($L612,'2-2 引出数据_合同数据仓库'!$B$2:$BP$10000,28,FALSE),0)</f>
        <v>2024-01-15</v>
      </c>
      <c r="R612" s="127" t="str">
        <f>IFERROR(VLOOKUP($L612,'2-2 引出数据_合同数据仓库'!$B$2:$BP$10000,29,FALSE),0)</f>
        <v>2024-01-22</v>
      </c>
      <c r="S612" s="127" t="str">
        <f>IFERROR(VLOOKUP($L612,'2-2 引出数据_合同数据仓库'!$B$2:$BP$10000,4,FALSE),0)</f>
        <v>2025-01-22</v>
      </c>
      <c r="T612" s="127"/>
      <c r="U612" s="127">
        <f>IFERROR(VLOOKUP($L612,'2-2 引出数据_合同数据仓库'!$B$2:$BP$10000,15,FALSE),0)</f>
        <v>7600</v>
      </c>
      <c r="V612" s="127">
        <f t="shared" si="425"/>
        <v>7558.58310626703</v>
      </c>
      <c r="W612" s="127"/>
      <c r="X612" s="159">
        <v>45658</v>
      </c>
      <c r="Y612" s="159">
        <f t="shared" si="426"/>
        <v>45688</v>
      </c>
      <c r="Z612" s="163">
        <f t="shared" si="427"/>
        <v>455.58583106267</v>
      </c>
      <c r="AA612" s="159">
        <f t="shared" si="428"/>
        <v>45689</v>
      </c>
      <c r="AB612" s="159">
        <f t="shared" si="429"/>
        <v>45716</v>
      </c>
      <c r="AC612" s="163">
        <f t="shared" si="430"/>
        <v>0</v>
      </c>
      <c r="AD612" s="159">
        <f t="shared" si="431"/>
        <v>45717</v>
      </c>
      <c r="AE612" s="159">
        <f t="shared" si="432"/>
        <v>45747</v>
      </c>
      <c r="AF612" s="163">
        <f t="shared" si="433"/>
        <v>0</v>
      </c>
      <c r="AG612" s="159">
        <f t="shared" si="434"/>
        <v>45748</v>
      </c>
      <c r="AH612" s="159">
        <f t="shared" si="435"/>
        <v>45777</v>
      </c>
      <c r="AI612" s="163">
        <f t="shared" si="436"/>
        <v>0</v>
      </c>
      <c r="AJ612" s="159">
        <f t="shared" si="437"/>
        <v>45778</v>
      </c>
      <c r="AK612" s="159">
        <f t="shared" si="438"/>
        <v>45808</v>
      </c>
      <c r="AL612" s="163">
        <f t="shared" si="439"/>
        <v>0</v>
      </c>
      <c r="AM612" s="159">
        <f t="shared" si="440"/>
        <v>45809</v>
      </c>
      <c r="AN612" s="159">
        <f t="shared" si="441"/>
        <v>45838</v>
      </c>
      <c r="AO612" s="163">
        <f t="shared" si="442"/>
        <v>0</v>
      </c>
      <c r="AP612" s="159">
        <f t="shared" si="443"/>
        <v>45839</v>
      </c>
      <c r="AQ612" s="159">
        <f t="shared" si="444"/>
        <v>45869</v>
      </c>
      <c r="AR612" s="163">
        <f t="shared" si="445"/>
        <v>0</v>
      </c>
      <c r="AS612" s="159">
        <f t="shared" si="446"/>
        <v>45870</v>
      </c>
      <c r="AT612" s="159">
        <f t="shared" si="447"/>
        <v>45900</v>
      </c>
      <c r="AU612" s="163">
        <f t="shared" si="448"/>
        <v>0</v>
      </c>
      <c r="AV612" s="159">
        <f t="shared" si="449"/>
        <v>45901</v>
      </c>
      <c r="AW612" s="159">
        <f t="shared" si="450"/>
        <v>45930</v>
      </c>
      <c r="AX612" s="163">
        <f t="shared" si="451"/>
        <v>0</v>
      </c>
      <c r="AY612" s="159">
        <f t="shared" si="452"/>
        <v>45931</v>
      </c>
      <c r="AZ612" s="159">
        <f t="shared" si="453"/>
        <v>45961</v>
      </c>
      <c r="BA612" s="163">
        <f t="shared" si="454"/>
        <v>0</v>
      </c>
      <c r="BB612" s="159">
        <f t="shared" si="455"/>
        <v>45962</v>
      </c>
      <c r="BC612" s="159">
        <f t="shared" si="456"/>
        <v>45991</v>
      </c>
      <c r="BD612" s="163">
        <f t="shared" si="457"/>
        <v>0</v>
      </c>
      <c r="BE612" s="159">
        <f t="shared" si="458"/>
        <v>45992</v>
      </c>
      <c r="BF612" s="159">
        <f t="shared" si="459"/>
        <v>46022</v>
      </c>
      <c r="BG612" s="163">
        <f t="shared" si="460"/>
        <v>0</v>
      </c>
      <c r="BH612" s="159">
        <v>46023</v>
      </c>
      <c r="BI612" s="159">
        <f t="shared" si="461"/>
        <v>46053</v>
      </c>
      <c r="BJ612" s="163">
        <f t="shared" si="462"/>
        <v>0</v>
      </c>
      <c r="BK612" s="159">
        <f t="shared" si="463"/>
        <v>46054</v>
      </c>
      <c r="BL612" s="159">
        <f t="shared" si="464"/>
        <v>46081</v>
      </c>
      <c r="BM612" s="163">
        <f t="shared" si="465"/>
        <v>0</v>
      </c>
      <c r="BN612" s="159">
        <f t="shared" si="466"/>
        <v>46082</v>
      </c>
      <c r="BO612" s="159">
        <f t="shared" si="467"/>
        <v>46112</v>
      </c>
      <c r="BP612" s="163">
        <f t="shared" si="468"/>
        <v>0</v>
      </c>
      <c r="BQ612" s="159">
        <f t="shared" si="469"/>
        <v>46113</v>
      </c>
      <c r="BR612" s="159">
        <f t="shared" si="470"/>
        <v>46142</v>
      </c>
      <c r="BS612" s="163">
        <f t="shared" si="471"/>
        <v>0</v>
      </c>
      <c r="BT612" s="159">
        <f t="shared" si="472"/>
        <v>46143</v>
      </c>
      <c r="BU612" s="159">
        <f t="shared" si="473"/>
        <v>46173</v>
      </c>
      <c r="BV612" s="163">
        <f t="shared" si="474"/>
        <v>0</v>
      </c>
      <c r="BW612" s="159">
        <f t="shared" si="475"/>
        <v>46174</v>
      </c>
      <c r="BX612" s="159">
        <f t="shared" si="476"/>
        <v>46203</v>
      </c>
      <c r="BY612" s="163">
        <f t="shared" si="477"/>
        <v>0</v>
      </c>
      <c r="BZ612" s="159">
        <f t="shared" si="478"/>
        <v>46204</v>
      </c>
      <c r="CA612" s="159">
        <f t="shared" si="479"/>
        <v>46234</v>
      </c>
      <c r="CB612" s="163">
        <f t="shared" si="480"/>
        <v>0</v>
      </c>
      <c r="CC612" s="159">
        <f t="shared" si="481"/>
        <v>46235</v>
      </c>
      <c r="CD612" s="159">
        <f t="shared" si="482"/>
        <v>46265</v>
      </c>
      <c r="CE612" s="163">
        <f t="shared" si="483"/>
        <v>0</v>
      </c>
      <c r="CF612" s="159">
        <f t="shared" si="484"/>
        <v>46266</v>
      </c>
      <c r="CG612" s="159">
        <f t="shared" si="485"/>
        <v>46295</v>
      </c>
      <c r="CH612" s="163">
        <f t="shared" si="486"/>
        <v>0</v>
      </c>
      <c r="CI612" s="159">
        <f t="shared" si="487"/>
        <v>46296</v>
      </c>
      <c r="CJ612" s="159">
        <f t="shared" si="488"/>
        <v>46326</v>
      </c>
      <c r="CK612" s="163">
        <f t="shared" si="489"/>
        <v>0</v>
      </c>
      <c r="CL612" s="159">
        <f t="shared" si="490"/>
        <v>46327</v>
      </c>
      <c r="CM612" s="159">
        <f t="shared" si="491"/>
        <v>46356</v>
      </c>
      <c r="CN612" s="163">
        <f t="shared" si="492"/>
        <v>0</v>
      </c>
      <c r="CO612" s="159">
        <f t="shared" si="493"/>
        <v>46357</v>
      </c>
      <c r="CP612" s="159">
        <f t="shared" si="494"/>
        <v>46387</v>
      </c>
      <c r="CQ612" s="163">
        <f t="shared" si="495"/>
        <v>0</v>
      </c>
    </row>
    <row r="613" s="85" customFormat="1" ht="24" customHeight="1" outlineLevel="2" spans="1:95">
      <c r="A613" s="124"/>
      <c r="B613" s="125"/>
      <c r="C613" s="126"/>
      <c r="D613" s="124"/>
      <c r="E613" s="125"/>
      <c r="F613" s="125"/>
      <c r="G613" s="125"/>
      <c r="H613" s="127"/>
      <c r="I613" s="127"/>
      <c r="J613" s="127">
        <f t="shared" si="424"/>
        <v>0</v>
      </c>
      <c r="K613" s="127">
        <f t="shared" si="496"/>
        <v>7</v>
      </c>
      <c r="L613" s="152" t="s">
        <v>2897</v>
      </c>
      <c r="M613" s="153" t="str">
        <f>IFERROR(VLOOKUP($L613,'2-2 引出数据_合同数据仓库'!$B$2:$BP$10000,3,FALSE),0)</f>
        <v>深圳金地中心停车场系统改造合同</v>
      </c>
      <c r="N613" s="127"/>
      <c r="O613" s="153">
        <f>IFERROR(VLOOKUP((LEFT(VLOOKUP($L613,'2-2 引出数据_合同数据仓库'!$B$2:$BP$10000,64,FALSE),15)&amp;(RIGHT(VLOOKUP($L613,'2-2 引出数据_合同数据仓库'!$B$2:$BP$10000,64,FALSE),4)+1)),'2-2 引出数据_合同数据仓库'!$B$2:$BP$10000,3,FALSE),0)</f>
        <v>0</v>
      </c>
      <c r="P613" s="127"/>
      <c r="Q613" s="127" t="str">
        <f>IFERROR(VLOOKUP($L613,'2-2 引出数据_合同数据仓库'!$B$2:$BP$10000,28,FALSE),0)</f>
        <v>2023-06-20</v>
      </c>
      <c r="R613" s="127" t="str">
        <f>IFERROR(VLOOKUP($L613,'2-2 引出数据_合同数据仓库'!$B$2:$BP$10000,29,FALSE),0)</f>
        <v>2023-07-01</v>
      </c>
      <c r="S613" s="127" t="str">
        <f>IFERROR(VLOOKUP($L613,'2-2 引出数据_合同数据仓库'!$B$2:$BP$10000,4,FALSE),0)</f>
        <v>2023-12-31</v>
      </c>
      <c r="T613" s="127"/>
      <c r="U613" s="127">
        <f>IFERROR(VLOOKUP($L613,'2-2 引出数据_合同数据仓库'!$B$2:$BP$10000,15,FALSE),0)</f>
        <v>79656.59</v>
      </c>
      <c r="V613" s="127">
        <f t="shared" si="425"/>
        <v>158014.43125</v>
      </c>
      <c r="W613" s="127"/>
      <c r="X613" s="159">
        <v>45658</v>
      </c>
      <c r="Y613" s="159">
        <f t="shared" si="426"/>
        <v>45688</v>
      </c>
      <c r="Z613" s="163">
        <f t="shared" si="427"/>
        <v>0</v>
      </c>
      <c r="AA613" s="159">
        <f t="shared" si="428"/>
        <v>45689</v>
      </c>
      <c r="AB613" s="159">
        <f t="shared" si="429"/>
        <v>45716</v>
      </c>
      <c r="AC613" s="163">
        <f t="shared" si="430"/>
        <v>0</v>
      </c>
      <c r="AD613" s="159">
        <f t="shared" si="431"/>
        <v>45717</v>
      </c>
      <c r="AE613" s="159">
        <f t="shared" si="432"/>
        <v>45747</v>
      </c>
      <c r="AF613" s="163">
        <f t="shared" si="433"/>
        <v>0</v>
      </c>
      <c r="AG613" s="159">
        <f t="shared" si="434"/>
        <v>45748</v>
      </c>
      <c r="AH613" s="159">
        <f t="shared" si="435"/>
        <v>45777</v>
      </c>
      <c r="AI613" s="163">
        <f t="shared" si="436"/>
        <v>0</v>
      </c>
      <c r="AJ613" s="159">
        <f t="shared" si="437"/>
        <v>45778</v>
      </c>
      <c r="AK613" s="159">
        <f t="shared" si="438"/>
        <v>45808</v>
      </c>
      <c r="AL613" s="163">
        <f t="shared" si="439"/>
        <v>0</v>
      </c>
      <c r="AM613" s="159">
        <f t="shared" si="440"/>
        <v>45809</v>
      </c>
      <c r="AN613" s="159">
        <f t="shared" si="441"/>
        <v>45838</v>
      </c>
      <c r="AO613" s="163">
        <f t="shared" si="442"/>
        <v>0</v>
      </c>
      <c r="AP613" s="159">
        <f t="shared" si="443"/>
        <v>45839</v>
      </c>
      <c r="AQ613" s="159">
        <f t="shared" si="444"/>
        <v>45869</v>
      </c>
      <c r="AR613" s="163">
        <f t="shared" si="445"/>
        <v>0</v>
      </c>
      <c r="AS613" s="159">
        <f t="shared" si="446"/>
        <v>45870</v>
      </c>
      <c r="AT613" s="159">
        <f t="shared" si="447"/>
        <v>45900</v>
      </c>
      <c r="AU613" s="163">
        <f t="shared" si="448"/>
        <v>0</v>
      </c>
      <c r="AV613" s="159">
        <f t="shared" si="449"/>
        <v>45901</v>
      </c>
      <c r="AW613" s="159">
        <f t="shared" si="450"/>
        <v>45930</v>
      </c>
      <c r="AX613" s="163">
        <f t="shared" si="451"/>
        <v>0</v>
      </c>
      <c r="AY613" s="159">
        <f t="shared" si="452"/>
        <v>45931</v>
      </c>
      <c r="AZ613" s="159">
        <f t="shared" si="453"/>
        <v>45961</v>
      </c>
      <c r="BA613" s="163">
        <f t="shared" si="454"/>
        <v>0</v>
      </c>
      <c r="BB613" s="159">
        <f t="shared" si="455"/>
        <v>45962</v>
      </c>
      <c r="BC613" s="159">
        <f t="shared" si="456"/>
        <v>45991</v>
      </c>
      <c r="BD613" s="163">
        <f t="shared" si="457"/>
        <v>0</v>
      </c>
      <c r="BE613" s="159">
        <f t="shared" si="458"/>
        <v>45992</v>
      </c>
      <c r="BF613" s="159">
        <f t="shared" si="459"/>
        <v>46022</v>
      </c>
      <c r="BG613" s="163">
        <f t="shared" si="460"/>
        <v>0</v>
      </c>
      <c r="BH613" s="159">
        <v>46023</v>
      </c>
      <c r="BI613" s="159">
        <f t="shared" si="461"/>
        <v>46053</v>
      </c>
      <c r="BJ613" s="163">
        <f t="shared" si="462"/>
        <v>0</v>
      </c>
      <c r="BK613" s="159">
        <f t="shared" si="463"/>
        <v>46054</v>
      </c>
      <c r="BL613" s="159">
        <f t="shared" si="464"/>
        <v>46081</v>
      </c>
      <c r="BM613" s="163">
        <f t="shared" si="465"/>
        <v>0</v>
      </c>
      <c r="BN613" s="159">
        <f t="shared" si="466"/>
        <v>46082</v>
      </c>
      <c r="BO613" s="159">
        <f t="shared" si="467"/>
        <v>46112</v>
      </c>
      <c r="BP613" s="163">
        <f t="shared" si="468"/>
        <v>0</v>
      </c>
      <c r="BQ613" s="159">
        <f t="shared" si="469"/>
        <v>46113</v>
      </c>
      <c r="BR613" s="159">
        <f t="shared" si="470"/>
        <v>46142</v>
      </c>
      <c r="BS613" s="163">
        <f t="shared" si="471"/>
        <v>0</v>
      </c>
      <c r="BT613" s="159">
        <f t="shared" si="472"/>
        <v>46143</v>
      </c>
      <c r="BU613" s="159">
        <f t="shared" si="473"/>
        <v>46173</v>
      </c>
      <c r="BV613" s="163">
        <f t="shared" si="474"/>
        <v>0</v>
      </c>
      <c r="BW613" s="159">
        <f t="shared" si="475"/>
        <v>46174</v>
      </c>
      <c r="BX613" s="159">
        <f t="shared" si="476"/>
        <v>46203</v>
      </c>
      <c r="BY613" s="163">
        <f t="shared" si="477"/>
        <v>0</v>
      </c>
      <c r="BZ613" s="159">
        <f t="shared" si="478"/>
        <v>46204</v>
      </c>
      <c r="CA613" s="159">
        <f t="shared" si="479"/>
        <v>46234</v>
      </c>
      <c r="CB613" s="163">
        <f t="shared" si="480"/>
        <v>0</v>
      </c>
      <c r="CC613" s="159">
        <f t="shared" si="481"/>
        <v>46235</v>
      </c>
      <c r="CD613" s="159">
        <f t="shared" si="482"/>
        <v>46265</v>
      </c>
      <c r="CE613" s="163">
        <f t="shared" si="483"/>
        <v>0</v>
      </c>
      <c r="CF613" s="159">
        <f t="shared" si="484"/>
        <v>46266</v>
      </c>
      <c r="CG613" s="159">
        <f t="shared" si="485"/>
        <v>46295</v>
      </c>
      <c r="CH613" s="163">
        <f t="shared" si="486"/>
        <v>0</v>
      </c>
      <c r="CI613" s="159">
        <f t="shared" si="487"/>
        <v>46296</v>
      </c>
      <c r="CJ613" s="159">
        <f t="shared" si="488"/>
        <v>46326</v>
      </c>
      <c r="CK613" s="163">
        <f t="shared" si="489"/>
        <v>0</v>
      </c>
      <c r="CL613" s="159">
        <f t="shared" si="490"/>
        <v>46327</v>
      </c>
      <c r="CM613" s="159">
        <f t="shared" si="491"/>
        <v>46356</v>
      </c>
      <c r="CN613" s="163">
        <f t="shared" si="492"/>
        <v>0</v>
      </c>
      <c r="CO613" s="159">
        <f t="shared" si="493"/>
        <v>46357</v>
      </c>
      <c r="CP613" s="159">
        <f t="shared" si="494"/>
        <v>46387</v>
      </c>
      <c r="CQ613" s="163">
        <f t="shared" si="495"/>
        <v>0</v>
      </c>
    </row>
    <row r="614" s="85" customFormat="1" ht="24" customHeight="1" outlineLevel="2" spans="1:95">
      <c r="A614" s="124"/>
      <c r="B614" s="125"/>
      <c r="C614" s="126"/>
      <c r="D614" s="124"/>
      <c r="E614" s="125"/>
      <c r="F614" s="125"/>
      <c r="G614" s="125"/>
      <c r="H614" s="127"/>
      <c r="I614" s="127"/>
      <c r="J614" s="127">
        <f t="shared" si="424"/>
        <v>0</v>
      </c>
      <c r="K614" s="127">
        <f t="shared" si="496"/>
        <v>8</v>
      </c>
      <c r="L614" s="152" t="s">
        <v>2898</v>
      </c>
      <c r="M614" s="153" t="str">
        <f>IFERROR(VLOOKUP($L614,'2-2 引出数据_合同数据仓库'!$B$2:$BP$10000,3,FALSE),0)</f>
        <v>深圳金地中心中央空调维修服务合同</v>
      </c>
      <c r="N614" s="127"/>
      <c r="O614" s="153">
        <f>IFERROR(VLOOKUP((LEFT(VLOOKUP($L614,'2-2 引出数据_合同数据仓库'!$B$2:$BP$10000,64,FALSE),15)&amp;(RIGHT(VLOOKUP($L614,'2-2 引出数据_合同数据仓库'!$B$2:$BP$10000,64,FALSE),4)+1)),'2-2 引出数据_合同数据仓库'!$B$2:$BP$10000,3,FALSE),0)</f>
        <v>0</v>
      </c>
      <c r="P614" s="127"/>
      <c r="Q614" s="127" t="str">
        <f>IFERROR(VLOOKUP($L614,'2-2 引出数据_合同数据仓库'!$B$2:$BP$10000,28,FALSE),0)</f>
        <v>2023-10-01</v>
      </c>
      <c r="R614" s="127" t="str">
        <f>IFERROR(VLOOKUP($L614,'2-2 引出数据_合同数据仓库'!$B$2:$BP$10000,29,FALSE),0)</f>
        <v>2023-10-01</v>
      </c>
      <c r="S614" s="127" t="str">
        <f>IFERROR(VLOOKUP($L614,'2-2 引出数据_合同数据仓库'!$B$2:$BP$10000,4,FALSE),0)</f>
        <v>2023-12-31</v>
      </c>
      <c r="T614" s="127"/>
      <c r="U614" s="127">
        <f>IFERROR(VLOOKUP($L614,'2-2 引出数据_合同数据仓库'!$B$2:$BP$10000,15,FALSE),0)</f>
        <v>3600</v>
      </c>
      <c r="V614" s="127">
        <f t="shared" si="425"/>
        <v>14282.6086956522</v>
      </c>
      <c r="W614" s="127"/>
      <c r="X614" s="159">
        <v>45658</v>
      </c>
      <c r="Y614" s="159">
        <f t="shared" si="426"/>
        <v>45688</v>
      </c>
      <c r="Z614" s="163">
        <f t="shared" si="427"/>
        <v>0</v>
      </c>
      <c r="AA614" s="159">
        <f t="shared" si="428"/>
        <v>45689</v>
      </c>
      <c r="AB614" s="159">
        <f t="shared" si="429"/>
        <v>45716</v>
      </c>
      <c r="AC614" s="163">
        <f t="shared" si="430"/>
        <v>0</v>
      </c>
      <c r="AD614" s="159">
        <f t="shared" si="431"/>
        <v>45717</v>
      </c>
      <c r="AE614" s="159">
        <f t="shared" si="432"/>
        <v>45747</v>
      </c>
      <c r="AF614" s="163">
        <f t="shared" si="433"/>
        <v>0</v>
      </c>
      <c r="AG614" s="159">
        <f t="shared" si="434"/>
        <v>45748</v>
      </c>
      <c r="AH614" s="159">
        <f t="shared" si="435"/>
        <v>45777</v>
      </c>
      <c r="AI614" s="163">
        <f t="shared" si="436"/>
        <v>0</v>
      </c>
      <c r="AJ614" s="159">
        <f t="shared" si="437"/>
        <v>45778</v>
      </c>
      <c r="AK614" s="159">
        <f t="shared" si="438"/>
        <v>45808</v>
      </c>
      <c r="AL614" s="163">
        <f t="shared" si="439"/>
        <v>0</v>
      </c>
      <c r="AM614" s="159">
        <f t="shared" si="440"/>
        <v>45809</v>
      </c>
      <c r="AN614" s="159">
        <f t="shared" si="441"/>
        <v>45838</v>
      </c>
      <c r="AO614" s="163">
        <f t="shared" si="442"/>
        <v>0</v>
      </c>
      <c r="AP614" s="159">
        <f t="shared" si="443"/>
        <v>45839</v>
      </c>
      <c r="AQ614" s="159">
        <f t="shared" si="444"/>
        <v>45869</v>
      </c>
      <c r="AR614" s="163">
        <f t="shared" si="445"/>
        <v>0</v>
      </c>
      <c r="AS614" s="159">
        <f t="shared" si="446"/>
        <v>45870</v>
      </c>
      <c r="AT614" s="159">
        <f t="shared" si="447"/>
        <v>45900</v>
      </c>
      <c r="AU614" s="163">
        <f t="shared" si="448"/>
        <v>0</v>
      </c>
      <c r="AV614" s="159">
        <f t="shared" si="449"/>
        <v>45901</v>
      </c>
      <c r="AW614" s="159">
        <f t="shared" si="450"/>
        <v>45930</v>
      </c>
      <c r="AX614" s="163">
        <f t="shared" si="451"/>
        <v>0</v>
      </c>
      <c r="AY614" s="159">
        <f t="shared" si="452"/>
        <v>45931</v>
      </c>
      <c r="AZ614" s="159">
        <f t="shared" si="453"/>
        <v>45961</v>
      </c>
      <c r="BA614" s="163">
        <f t="shared" si="454"/>
        <v>0</v>
      </c>
      <c r="BB614" s="159">
        <f t="shared" si="455"/>
        <v>45962</v>
      </c>
      <c r="BC614" s="159">
        <f t="shared" si="456"/>
        <v>45991</v>
      </c>
      <c r="BD614" s="163">
        <f t="shared" si="457"/>
        <v>0</v>
      </c>
      <c r="BE614" s="159">
        <f t="shared" si="458"/>
        <v>45992</v>
      </c>
      <c r="BF614" s="159">
        <f t="shared" si="459"/>
        <v>46022</v>
      </c>
      <c r="BG614" s="163">
        <f t="shared" si="460"/>
        <v>0</v>
      </c>
      <c r="BH614" s="159">
        <v>46023</v>
      </c>
      <c r="BI614" s="159">
        <f t="shared" si="461"/>
        <v>46053</v>
      </c>
      <c r="BJ614" s="163">
        <f t="shared" si="462"/>
        <v>0</v>
      </c>
      <c r="BK614" s="159">
        <f t="shared" si="463"/>
        <v>46054</v>
      </c>
      <c r="BL614" s="159">
        <f t="shared" si="464"/>
        <v>46081</v>
      </c>
      <c r="BM614" s="163">
        <f t="shared" si="465"/>
        <v>0</v>
      </c>
      <c r="BN614" s="159">
        <f t="shared" si="466"/>
        <v>46082</v>
      </c>
      <c r="BO614" s="159">
        <f t="shared" si="467"/>
        <v>46112</v>
      </c>
      <c r="BP614" s="163">
        <f t="shared" si="468"/>
        <v>0</v>
      </c>
      <c r="BQ614" s="159">
        <f t="shared" si="469"/>
        <v>46113</v>
      </c>
      <c r="BR614" s="159">
        <f t="shared" si="470"/>
        <v>46142</v>
      </c>
      <c r="BS614" s="163">
        <f t="shared" si="471"/>
        <v>0</v>
      </c>
      <c r="BT614" s="159">
        <f t="shared" si="472"/>
        <v>46143</v>
      </c>
      <c r="BU614" s="159">
        <f t="shared" si="473"/>
        <v>46173</v>
      </c>
      <c r="BV614" s="163">
        <f t="shared" si="474"/>
        <v>0</v>
      </c>
      <c r="BW614" s="159">
        <f t="shared" si="475"/>
        <v>46174</v>
      </c>
      <c r="BX614" s="159">
        <f t="shared" si="476"/>
        <v>46203</v>
      </c>
      <c r="BY614" s="163">
        <f t="shared" si="477"/>
        <v>0</v>
      </c>
      <c r="BZ614" s="159">
        <f t="shared" si="478"/>
        <v>46204</v>
      </c>
      <c r="CA614" s="159">
        <f t="shared" si="479"/>
        <v>46234</v>
      </c>
      <c r="CB614" s="163">
        <f t="shared" si="480"/>
        <v>0</v>
      </c>
      <c r="CC614" s="159">
        <f t="shared" si="481"/>
        <v>46235</v>
      </c>
      <c r="CD614" s="159">
        <f t="shared" si="482"/>
        <v>46265</v>
      </c>
      <c r="CE614" s="163">
        <f t="shared" si="483"/>
        <v>0</v>
      </c>
      <c r="CF614" s="159">
        <f t="shared" si="484"/>
        <v>46266</v>
      </c>
      <c r="CG614" s="159">
        <f t="shared" si="485"/>
        <v>46295</v>
      </c>
      <c r="CH614" s="163">
        <f t="shared" si="486"/>
        <v>0</v>
      </c>
      <c r="CI614" s="159">
        <f t="shared" si="487"/>
        <v>46296</v>
      </c>
      <c r="CJ614" s="159">
        <f t="shared" si="488"/>
        <v>46326</v>
      </c>
      <c r="CK614" s="163">
        <f t="shared" si="489"/>
        <v>0</v>
      </c>
      <c r="CL614" s="159">
        <f t="shared" si="490"/>
        <v>46327</v>
      </c>
      <c r="CM614" s="159">
        <f t="shared" si="491"/>
        <v>46356</v>
      </c>
      <c r="CN614" s="163">
        <f t="shared" si="492"/>
        <v>0</v>
      </c>
      <c r="CO614" s="159">
        <f t="shared" si="493"/>
        <v>46357</v>
      </c>
      <c r="CP614" s="159">
        <f t="shared" si="494"/>
        <v>46387</v>
      </c>
      <c r="CQ614" s="163">
        <f t="shared" si="495"/>
        <v>0</v>
      </c>
    </row>
    <row r="615" s="85" customFormat="1" ht="24" customHeight="1" outlineLevel="2" spans="1:95">
      <c r="A615" s="124"/>
      <c r="B615" s="125"/>
      <c r="C615" s="126"/>
      <c r="D615" s="124"/>
      <c r="E615" s="125"/>
      <c r="F615" s="125"/>
      <c r="G615" s="125"/>
      <c r="H615" s="127"/>
      <c r="I615" s="127"/>
      <c r="J615" s="127">
        <f t="shared" si="424"/>
        <v>0</v>
      </c>
      <c r="K615" s="127">
        <f t="shared" si="496"/>
        <v>9</v>
      </c>
      <c r="L615" s="152" t="s">
        <v>2899</v>
      </c>
      <c r="M615" s="153" t="str">
        <f>IFERROR(VLOOKUP($L615,'2-2 引出数据_合同数据仓库'!$B$2:$BP$10000,3,FALSE),0)</f>
        <v>深圳金地中心南广场外围不锈钢井盖更换服务合同</v>
      </c>
      <c r="N615" s="127"/>
      <c r="O615" s="153">
        <f>IFERROR(VLOOKUP((LEFT(VLOOKUP($L615,'2-2 引出数据_合同数据仓库'!$B$2:$BP$10000,64,FALSE),15)&amp;(RIGHT(VLOOKUP($L615,'2-2 引出数据_合同数据仓库'!$B$2:$BP$10000,64,FALSE),4)+1)),'2-2 引出数据_合同数据仓库'!$B$2:$BP$10000,3,FALSE),0)</f>
        <v>0</v>
      </c>
      <c r="P615" s="127"/>
      <c r="Q615" s="127" t="str">
        <f>IFERROR(VLOOKUP($L615,'2-2 引出数据_合同数据仓库'!$B$2:$BP$10000,28,FALSE),0)</f>
        <v>2023-10-01</v>
      </c>
      <c r="R615" s="127" t="str">
        <f>IFERROR(VLOOKUP($L615,'2-2 引出数据_合同数据仓库'!$B$2:$BP$10000,29,FALSE),0)</f>
        <v>2023-10-01</v>
      </c>
      <c r="S615" s="127" t="str">
        <f>IFERROR(VLOOKUP($L615,'2-2 引出数据_合同数据仓库'!$B$2:$BP$10000,4,FALSE),0)</f>
        <v>2023-12-31</v>
      </c>
      <c r="T615" s="127"/>
      <c r="U615" s="127">
        <f>IFERROR(VLOOKUP($L615,'2-2 引出数据_合同数据仓库'!$B$2:$BP$10000,15,FALSE),0)</f>
        <v>21597.39</v>
      </c>
      <c r="V615" s="127">
        <f t="shared" si="425"/>
        <v>85685.2972826087</v>
      </c>
      <c r="W615" s="127"/>
      <c r="X615" s="159">
        <v>45658</v>
      </c>
      <c r="Y615" s="159">
        <f t="shared" si="426"/>
        <v>45688</v>
      </c>
      <c r="Z615" s="163">
        <f t="shared" si="427"/>
        <v>0</v>
      </c>
      <c r="AA615" s="159">
        <f t="shared" si="428"/>
        <v>45689</v>
      </c>
      <c r="AB615" s="159">
        <f t="shared" si="429"/>
        <v>45716</v>
      </c>
      <c r="AC615" s="163">
        <f t="shared" si="430"/>
        <v>0</v>
      </c>
      <c r="AD615" s="159">
        <f t="shared" si="431"/>
        <v>45717</v>
      </c>
      <c r="AE615" s="159">
        <f t="shared" si="432"/>
        <v>45747</v>
      </c>
      <c r="AF615" s="163">
        <f t="shared" si="433"/>
        <v>0</v>
      </c>
      <c r="AG615" s="159">
        <f t="shared" si="434"/>
        <v>45748</v>
      </c>
      <c r="AH615" s="159">
        <f t="shared" si="435"/>
        <v>45777</v>
      </c>
      <c r="AI615" s="163">
        <f t="shared" si="436"/>
        <v>0</v>
      </c>
      <c r="AJ615" s="159">
        <f t="shared" si="437"/>
        <v>45778</v>
      </c>
      <c r="AK615" s="159">
        <f t="shared" si="438"/>
        <v>45808</v>
      </c>
      <c r="AL615" s="163">
        <f t="shared" si="439"/>
        <v>0</v>
      </c>
      <c r="AM615" s="159">
        <f t="shared" si="440"/>
        <v>45809</v>
      </c>
      <c r="AN615" s="159">
        <f t="shared" si="441"/>
        <v>45838</v>
      </c>
      <c r="AO615" s="163">
        <f t="shared" si="442"/>
        <v>0</v>
      </c>
      <c r="AP615" s="159">
        <f t="shared" si="443"/>
        <v>45839</v>
      </c>
      <c r="AQ615" s="159">
        <f t="shared" si="444"/>
        <v>45869</v>
      </c>
      <c r="AR615" s="163">
        <f t="shared" si="445"/>
        <v>0</v>
      </c>
      <c r="AS615" s="159">
        <f t="shared" si="446"/>
        <v>45870</v>
      </c>
      <c r="AT615" s="159">
        <f t="shared" si="447"/>
        <v>45900</v>
      </c>
      <c r="AU615" s="163">
        <f t="shared" si="448"/>
        <v>0</v>
      </c>
      <c r="AV615" s="159">
        <f t="shared" si="449"/>
        <v>45901</v>
      </c>
      <c r="AW615" s="159">
        <f t="shared" si="450"/>
        <v>45930</v>
      </c>
      <c r="AX615" s="163">
        <f t="shared" si="451"/>
        <v>0</v>
      </c>
      <c r="AY615" s="159">
        <f t="shared" si="452"/>
        <v>45931</v>
      </c>
      <c r="AZ615" s="159">
        <f t="shared" si="453"/>
        <v>45961</v>
      </c>
      <c r="BA615" s="163">
        <f t="shared" si="454"/>
        <v>0</v>
      </c>
      <c r="BB615" s="159">
        <f t="shared" si="455"/>
        <v>45962</v>
      </c>
      <c r="BC615" s="159">
        <f t="shared" si="456"/>
        <v>45991</v>
      </c>
      <c r="BD615" s="163">
        <f t="shared" si="457"/>
        <v>0</v>
      </c>
      <c r="BE615" s="159">
        <f t="shared" si="458"/>
        <v>45992</v>
      </c>
      <c r="BF615" s="159">
        <f t="shared" si="459"/>
        <v>46022</v>
      </c>
      <c r="BG615" s="163">
        <f t="shared" si="460"/>
        <v>0</v>
      </c>
      <c r="BH615" s="159">
        <v>46023</v>
      </c>
      <c r="BI615" s="159">
        <f t="shared" si="461"/>
        <v>46053</v>
      </c>
      <c r="BJ615" s="163">
        <f t="shared" si="462"/>
        <v>0</v>
      </c>
      <c r="BK615" s="159">
        <f t="shared" si="463"/>
        <v>46054</v>
      </c>
      <c r="BL615" s="159">
        <f t="shared" si="464"/>
        <v>46081</v>
      </c>
      <c r="BM615" s="163">
        <f t="shared" si="465"/>
        <v>0</v>
      </c>
      <c r="BN615" s="159">
        <f t="shared" si="466"/>
        <v>46082</v>
      </c>
      <c r="BO615" s="159">
        <f t="shared" si="467"/>
        <v>46112</v>
      </c>
      <c r="BP615" s="163">
        <f t="shared" si="468"/>
        <v>0</v>
      </c>
      <c r="BQ615" s="159">
        <f t="shared" si="469"/>
        <v>46113</v>
      </c>
      <c r="BR615" s="159">
        <f t="shared" si="470"/>
        <v>46142</v>
      </c>
      <c r="BS615" s="163">
        <f t="shared" si="471"/>
        <v>0</v>
      </c>
      <c r="BT615" s="159">
        <f t="shared" si="472"/>
        <v>46143</v>
      </c>
      <c r="BU615" s="159">
        <f t="shared" si="473"/>
        <v>46173</v>
      </c>
      <c r="BV615" s="163">
        <f t="shared" si="474"/>
        <v>0</v>
      </c>
      <c r="BW615" s="159">
        <f t="shared" si="475"/>
        <v>46174</v>
      </c>
      <c r="BX615" s="159">
        <f t="shared" si="476"/>
        <v>46203</v>
      </c>
      <c r="BY615" s="163">
        <f t="shared" si="477"/>
        <v>0</v>
      </c>
      <c r="BZ615" s="159">
        <f t="shared" si="478"/>
        <v>46204</v>
      </c>
      <c r="CA615" s="159">
        <f t="shared" si="479"/>
        <v>46234</v>
      </c>
      <c r="CB615" s="163">
        <f t="shared" si="480"/>
        <v>0</v>
      </c>
      <c r="CC615" s="159">
        <f t="shared" si="481"/>
        <v>46235</v>
      </c>
      <c r="CD615" s="159">
        <f t="shared" si="482"/>
        <v>46265</v>
      </c>
      <c r="CE615" s="163">
        <f t="shared" si="483"/>
        <v>0</v>
      </c>
      <c r="CF615" s="159">
        <f t="shared" si="484"/>
        <v>46266</v>
      </c>
      <c r="CG615" s="159">
        <f t="shared" si="485"/>
        <v>46295</v>
      </c>
      <c r="CH615" s="163">
        <f t="shared" si="486"/>
        <v>0</v>
      </c>
      <c r="CI615" s="159">
        <f t="shared" si="487"/>
        <v>46296</v>
      </c>
      <c r="CJ615" s="159">
        <f t="shared" si="488"/>
        <v>46326</v>
      </c>
      <c r="CK615" s="163">
        <f t="shared" si="489"/>
        <v>0</v>
      </c>
      <c r="CL615" s="159">
        <f t="shared" si="490"/>
        <v>46327</v>
      </c>
      <c r="CM615" s="159">
        <f t="shared" si="491"/>
        <v>46356</v>
      </c>
      <c r="CN615" s="163">
        <f t="shared" si="492"/>
        <v>0</v>
      </c>
      <c r="CO615" s="159">
        <f t="shared" si="493"/>
        <v>46357</v>
      </c>
      <c r="CP615" s="159">
        <f t="shared" si="494"/>
        <v>46387</v>
      </c>
      <c r="CQ615" s="163">
        <f t="shared" si="495"/>
        <v>0</v>
      </c>
    </row>
    <row r="616" s="85" customFormat="1" ht="24" customHeight="1" outlineLevel="2" spans="1:95">
      <c r="A616" s="124"/>
      <c r="B616" s="125"/>
      <c r="C616" s="126"/>
      <c r="D616" s="124"/>
      <c r="E616" s="125"/>
      <c r="F616" s="125"/>
      <c r="G616" s="125"/>
      <c r="H616" s="127"/>
      <c r="I616" s="127"/>
      <c r="J616" s="127">
        <f t="shared" si="424"/>
        <v>39282.0685245902</v>
      </c>
      <c r="K616" s="127">
        <f t="shared" si="496"/>
        <v>10</v>
      </c>
      <c r="L616" s="152" t="s">
        <v>2900</v>
      </c>
      <c r="M616" s="153" t="str">
        <f>IFERROR(VLOOKUP($L616,'2-2 引出数据_合同数据仓库'!$B$2:$BP$10000,3,FALSE),0)</f>
        <v>深圳区域公司非住一片区深圳金地中心项目大堂、电梯厅及电梯轿厢石材更换维修合同</v>
      </c>
      <c r="N616" s="127"/>
      <c r="O616" s="153">
        <f>IFERROR(VLOOKUP((LEFT(VLOOKUP($L616,'2-2 引出数据_合同数据仓库'!$B$2:$BP$10000,64,FALSE),15)&amp;(RIGHT(VLOOKUP($L616,'2-2 引出数据_合同数据仓库'!$B$2:$BP$10000,64,FALSE),4)+1)),'2-2 引出数据_合同数据仓库'!$B$2:$BP$10000,3,FALSE),0)</f>
        <v>0</v>
      </c>
      <c r="P616" s="127"/>
      <c r="Q616" s="127" t="str">
        <f>IFERROR(VLOOKUP($L616,'2-2 引出数据_合同数据仓库'!$B$2:$BP$10000,28,FALSE),0)</f>
        <v>2025-07-15</v>
      </c>
      <c r="R616" s="127" t="str">
        <f>IFERROR(VLOOKUP($L616,'2-2 引出数据_合同数据仓库'!$B$2:$BP$10000,29,FALSE),0)</f>
        <v>2025-07-18</v>
      </c>
      <c r="S616" s="127" t="str">
        <f>IFERROR(VLOOKUP($L616,'2-2 引出数据_合同数据仓库'!$B$2:$BP$10000,4,FALSE),0)</f>
        <v>2026-07-18</v>
      </c>
      <c r="T616" s="127"/>
      <c r="U616" s="127">
        <f>IFERROR(VLOOKUP($L616,'2-2 引出数据_合同数据仓库'!$B$2:$BP$10000,15,FALSE),0)</f>
        <v>86091.24</v>
      </c>
      <c r="V616" s="127">
        <f t="shared" si="425"/>
        <v>85856.0180327869</v>
      </c>
      <c r="W616" s="127"/>
      <c r="X616" s="159">
        <v>45658</v>
      </c>
      <c r="Y616" s="159">
        <f t="shared" si="426"/>
        <v>45688</v>
      </c>
      <c r="Z616" s="163">
        <f t="shared" si="427"/>
        <v>0</v>
      </c>
      <c r="AA616" s="159">
        <f t="shared" si="428"/>
        <v>45689</v>
      </c>
      <c r="AB616" s="159">
        <f t="shared" si="429"/>
        <v>45716</v>
      </c>
      <c r="AC616" s="163">
        <f t="shared" si="430"/>
        <v>0</v>
      </c>
      <c r="AD616" s="159">
        <f t="shared" si="431"/>
        <v>45717</v>
      </c>
      <c r="AE616" s="159">
        <f t="shared" si="432"/>
        <v>45747</v>
      </c>
      <c r="AF616" s="163">
        <f t="shared" si="433"/>
        <v>0</v>
      </c>
      <c r="AG616" s="159">
        <f t="shared" si="434"/>
        <v>45748</v>
      </c>
      <c r="AH616" s="159">
        <f t="shared" si="435"/>
        <v>45777</v>
      </c>
      <c r="AI616" s="163">
        <f t="shared" si="436"/>
        <v>0</v>
      </c>
      <c r="AJ616" s="159">
        <f t="shared" si="437"/>
        <v>45778</v>
      </c>
      <c r="AK616" s="159">
        <f t="shared" si="438"/>
        <v>45808</v>
      </c>
      <c r="AL616" s="163">
        <f t="shared" si="439"/>
        <v>0</v>
      </c>
      <c r="AM616" s="159">
        <f t="shared" si="440"/>
        <v>45809</v>
      </c>
      <c r="AN616" s="159">
        <f t="shared" si="441"/>
        <v>45838</v>
      </c>
      <c r="AO616" s="163">
        <f t="shared" si="442"/>
        <v>0</v>
      </c>
      <c r="AP616" s="159">
        <f t="shared" si="443"/>
        <v>45839</v>
      </c>
      <c r="AQ616" s="159">
        <f t="shared" si="444"/>
        <v>45869</v>
      </c>
      <c r="AR616" s="163">
        <f t="shared" si="445"/>
        <v>3293.10754098361</v>
      </c>
      <c r="AS616" s="159">
        <f t="shared" si="446"/>
        <v>45870</v>
      </c>
      <c r="AT616" s="159">
        <f t="shared" si="447"/>
        <v>45900</v>
      </c>
      <c r="AU616" s="163">
        <f t="shared" si="448"/>
        <v>7291.88098360656</v>
      </c>
      <c r="AV616" s="159">
        <f t="shared" si="449"/>
        <v>45901</v>
      </c>
      <c r="AW616" s="159">
        <f t="shared" si="450"/>
        <v>45930</v>
      </c>
      <c r="AX616" s="163">
        <f t="shared" si="451"/>
        <v>7056.65901639344</v>
      </c>
      <c r="AY616" s="159">
        <f t="shared" si="452"/>
        <v>45931</v>
      </c>
      <c r="AZ616" s="159">
        <f t="shared" si="453"/>
        <v>45961</v>
      </c>
      <c r="BA616" s="163">
        <f t="shared" si="454"/>
        <v>7291.88098360656</v>
      </c>
      <c r="BB616" s="159">
        <f t="shared" si="455"/>
        <v>45962</v>
      </c>
      <c r="BC616" s="159">
        <f t="shared" si="456"/>
        <v>45991</v>
      </c>
      <c r="BD616" s="163">
        <f t="shared" si="457"/>
        <v>7056.65901639344</v>
      </c>
      <c r="BE616" s="159">
        <f t="shared" si="458"/>
        <v>45992</v>
      </c>
      <c r="BF616" s="159">
        <f t="shared" si="459"/>
        <v>46022</v>
      </c>
      <c r="BG616" s="163">
        <f t="shared" si="460"/>
        <v>7291.88098360656</v>
      </c>
      <c r="BH616" s="159">
        <v>46023</v>
      </c>
      <c r="BI616" s="159">
        <f t="shared" si="461"/>
        <v>46053</v>
      </c>
      <c r="BJ616" s="163">
        <f t="shared" si="462"/>
        <v>7291.88098360656</v>
      </c>
      <c r="BK616" s="159">
        <f t="shared" si="463"/>
        <v>46054</v>
      </c>
      <c r="BL616" s="159">
        <f t="shared" si="464"/>
        <v>46081</v>
      </c>
      <c r="BM616" s="163">
        <f t="shared" si="465"/>
        <v>6586.21508196721</v>
      </c>
      <c r="BN616" s="159">
        <f t="shared" si="466"/>
        <v>46082</v>
      </c>
      <c r="BO616" s="159">
        <f t="shared" si="467"/>
        <v>46112</v>
      </c>
      <c r="BP616" s="163">
        <f t="shared" si="468"/>
        <v>7291.88098360656</v>
      </c>
      <c r="BQ616" s="159">
        <f t="shared" si="469"/>
        <v>46113</v>
      </c>
      <c r="BR616" s="159">
        <f t="shared" si="470"/>
        <v>46142</v>
      </c>
      <c r="BS616" s="163">
        <f t="shared" si="471"/>
        <v>7056.65901639344</v>
      </c>
      <c r="BT616" s="159">
        <f t="shared" si="472"/>
        <v>46143</v>
      </c>
      <c r="BU616" s="159">
        <f t="shared" si="473"/>
        <v>46173</v>
      </c>
      <c r="BV616" s="163">
        <f t="shared" si="474"/>
        <v>7291.88098360656</v>
      </c>
      <c r="BW616" s="159">
        <f t="shared" si="475"/>
        <v>46174</v>
      </c>
      <c r="BX616" s="159">
        <f t="shared" si="476"/>
        <v>46203</v>
      </c>
      <c r="BY616" s="163">
        <f t="shared" si="477"/>
        <v>7056.65901639344</v>
      </c>
      <c r="BZ616" s="159">
        <f t="shared" si="478"/>
        <v>46204</v>
      </c>
      <c r="CA616" s="159">
        <f t="shared" si="479"/>
        <v>46234</v>
      </c>
      <c r="CB616" s="163">
        <f t="shared" si="480"/>
        <v>4233.99540983607</v>
      </c>
      <c r="CC616" s="159">
        <f t="shared" si="481"/>
        <v>46235</v>
      </c>
      <c r="CD616" s="159">
        <f t="shared" si="482"/>
        <v>46265</v>
      </c>
      <c r="CE616" s="163">
        <f t="shared" si="483"/>
        <v>0</v>
      </c>
      <c r="CF616" s="159">
        <f t="shared" si="484"/>
        <v>46266</v>
      </c>
      <c r="CG616" s="159">
        <f t="shared" si="485"/>
        <v>46295</v>
      </c>
      <c r="CH616" s="163">
        <f t="shared" si="486"/>
        <v>0</v>
      </c>
      <c r="CI616" s="159">
        <f t="shared" si="487"/>
        <v>46296</v>
      </c>
      <c r="CJ616" s="159">
        <f t="shared" si="488"/>
        <v>46326</v>
      </c>
      <c r="CK616" s="163">
        <f t="shared" si="489"/>
        <v>0</v>
      </c>
      <c r="CL616" s="159">
        <f t="shared" si="490"/>
        <v>46327</v>
      </c>
      <c r="CM616" s="159">
        <f t="shared" si="491"/>
        <v>46356</v>
      </c>
      <c r="CN616" s="163">
        <f t="shared" si="492"/>
        <v>0</v>
      </c>
      <c r="CO616" s="159">
        <f t="shared" si="493"/>
        <v>46357</v>
      </c>
      <c r="CP616" s="159">
        <f t="shared" si="494"/>
        <v>46387</v>
      </c>
      <c r="CQ616" s="163">
        <f t="shared" si="495"/>
        <v>0</v>
      </c>
    </row>
    <row r="617" s="85" customFormat="1" ht="24" customHeight="1" outlineLevel="2" spans="1:95">
      <c r="A617" s="124"/>
      <c r="B617" s="125"/>
      <c r="C617" s="126"/>
      <c r="D617" s="124"/>
      <c r="E617" s="125"/>
      <c r="F617" s="125"/>
      <c r="G617" s="125"/>
      <c r="H617" s="127"/>
      <c r="I617" s="127"/>
      <c r="J617" s="127">
        <f t="shared" si="424"/>
        <v>5033.28219178082</v>
      </c>
      <c r="K617" s="127">
        <f t="shared" si="496"/>
        <v>11</v>
      </c>
      <c r="L617" s="152" t="s">
        <v>2901</v>
      </c>
      <c r="M617" s="153" t="str">
        <f>IFERROR(VLOOKUP($L617,'2-2 引出数据_合同数据仓库'!$B$2:$BP$10000,3,FALSE),0)</f>
        <v>关于深圳区域公司非住一片区深圳金地中心项目货梯前室成品保护改造工程项目合同</v>
      </c>
      <c r="N617" s="127"/>
      <c r="O617" s="153">
        <f>IFERROR(VLOOKUP((LEFT(VLOOKUP($L617,'2-2 引出数据_合同数据仓库'!$B$2:$BP$10000,64,FALSE),15)&amp;(RIGHT(VLOOKUP($L617,'2-2 引出数据_合同数据仓库'!$B$2:$BP$10000,64,FALSE),4)+1)),'2-2 引出数据_合同数据仓库'!$B$2:$BP$10000,3,FALSE),0)</f>
        <v>0</v>
      </c>
      <c r="P617" s="127"/>
      <c r="Q617" s="127" t="str">
        <f>IFERROR(VLOOKUP($L617,'2-2 引出数据_合同数据仓库'!$B$2:$BP$10000,28,FALSE),0)</f>
        <v>2025-07-01</v>
      </c>
      <c r="R617" s="127" t="str">
        <f>IFERROR(VLOOKUP($L617,'2-2 引出数据_合同数据仓库'!$B$2:$BP$10000,29,FALSE),0)</f>
        <v>2025-07-01</v>
      </c>
      <c r="S617" s="127" t="str">
        <f>IFERROR(VLOOKUP($L617,'2-2 引出数据_合同数据仓库'!$B$2:$BP$10000,4,FALSE),0)</f>
        <v>2027-06-30</v>
      </c>
      <c r="T617" s="127"/>
      <c r="U617" s="127">
        <f>IFERROR(VLOOKUP($L617,'2-2 引出数据_合同数据仓库'!$B$2:$BP$10000,15,FALSE),0)</f>
        <v>19969</v>
      </c>
      <c r="V617" s="127">
        <f t="shared" si="425"/>
        <v>9984.5</v>
      </c>
      <c r="W617" s="127"/>
      <c r="X617" s="159">
        <v>45658</v>
      </c>
      <c r="Y617" s="159">
        <f t="shared" si="426"/>
        <v>45688</v>
      </c>
      <c r="Z617" s="163">
        <f t="shared" si="427"/>
        <v>0</v>
      </c>
      <c r="AA617" s="159">
        <f t="shared" si="428"/>
        <v>45689</v>
      </c>
      <c r="AB617" s="159">
        <f t="shared" si="429"/>
        <v>45716</v>
      </c>
      <c r="AC617" s="163">
        <f t="shared" si="430"/>
        <v>0</v>
      </c>
      <c r="AD617" s="159">
        <f t="shared" si="431"/>
        <v>45717</v>
      </c>
      <c r="AE617" s="159">
        <f t="shared" si="432"/>
        <v>45747</v>
      </c>
      <c r="AF617" s="163">
        <f t="shared" si="433"/>
        <v>0</v>
      </c>
      <c r="AG617" s="159">
        <f t="shared" si="434"/>
        <v>45748</v>
      </c>
      <c r="AH617" s="159">
        <f t="shared" si="435"/>
        <v>45777</v>
      </c>
      <c r="AI617" s="163">
        <f t="shared" si="436"/>
        <v>0</v>
      </c>
      <c r="AJ617" s="159">
        <f t="shared" si="437"/>
        <v>45778</v>
      </c>
      <c r="AK617" s="159">
        <f t="shared" si="438"/>
        <v>45808</v>
      </c>
      <c r="AL617" s="163">
        <f t="shared" si="439"/>
        <v>0</v>
      </c>
      <c r="AM617" s="159">
        <f t="shared" si="440"/>
        <v>45809</v>
      </c>
      <c r="AN617" s="159">
        <f t="shared" si="441"/>
        <v>45838</v>
      </c>
      <c r="AO617" s="163">
        <f t="shared" si="442"/>
        <v>0</v>
      </c>
      <c r="AP617" s="159">
        <f t="shared" si="443"/>
        <v>45839</v>
      </c>
      <c r="AQ617" s="159">
        <f t="shared" si="444"/>
        <v>45869</v>
      </c>
      <c r="AR617" s="163">
        <f t="shared" si="445"/>
        <v>847.998630136986</v>
      </c>
      <c r="AS617" s="159">
        <f t="shared" si="446"/>
        <v>45870</v>
      </c>
      <c r="AT617" s="159">
        <f t="shared" si="447"/>
        <v>45900</v>
      </c>
      <c r="AU617" s="163">
        <f t="shared" si="448"/>
        <v>847.998630136986</v>
      </c>
      <c r="AV617" s="159">
        <f t="shared" si="449"/>
        <v>45901</v>
      </c>
      <c r="AW617" s="159">
        <f t="shared" si="450"/>
        <v>45930</v>
      </c>
      <c r="AX617" s="163">
        <f t="shared" si="451"/>
        <v>820.643835616438</v>
      </c>
      <c r="AY617" s="159">
        <f t="shared" si="452"/>
        <v>45931</v>
      </c>
      <c r="AZ617" s="159">
        <f t="shared" si="453"/>
        <v>45961</v>
      </c>
      <c r="BA617" s="163">
        <f t="shared" si="454"/>
        <v>847.998630136986</v>
      </c>
      <c r="BB617" s="159">
        <f t="shared" si="455"/>
        <v>45962</v>
      </c>
      <c r="BC617" s="159">
        <f t="shared" si="456"/>
        <v>45991</v>
      </c>
      <c r="BD617" s="163">
        <f t="shared" si="457"/>
        <v>820.643835616438</v>
      </c>
      <c r="BE617" s="159">
        <f t="shared" si="458"/>
        <v>45992</v>
      </c>
      <c r="BF617" s="159">
        <f t="shared" si="459"/>
        <v>46022</v>
      </c>
      <c r="BG617" s="163">
        <f t="shared" si="460"/>
        <v>847.998630136986</v>
      </c>
      <c r="BH617" s="159">
        <v>46023</v>
      </c>
      <c r="BI617" s="159">
        <f t="shared" si="461"/>
        <v>46053</v>
      </c>
      <c r="BJ617" s="163">
        <f t="shared" si="462"/>
        <v>847.998630136986</v>
      </c>
      <c r="BK617" s="159">
        <f t="shared" si="463"/>
        <v>46054</v>
      </c>
      <c r="BL617" s="159">
        <f t="shared" si="464"/>
        <v>46081</v>
      </c>
      <c r="BM617" s="163">
        <f t="shared" si="465"/>
        <v>765.934246575342</v>
      </c>
      <c r="BN617" s="159">
        <f t="shared" si="466"/>
        <v>46082</v>
      </c>
      <c r="BO617" s="159">
        <f t="shared" si="467"/>
        <v>46112</v>
      </c>
      <c r="BP617" s="163">
        <f t="shared" si="468"/>
        <v>847.998630136986</v>
      </c>
      <c r="BQ617" s="159">
        <f t="shared" si="469"/>
        <v>46113</v>
      </c>
      <c r="BR617" s="159">
        <f t="shared" si="470"/>
        <v>46142</v>
      </c>
      <c r="BS617" s="163">
        <f t="shared" si="471"/>
        <v>820.643835616438</v>
      </c>
      <c r="BT617" s="159">
        <f t="shared" si="472"/>
        <v>46143</v>
      </c>
      <c r="BU617" s="159">
        <f t="shared" si="473"/>
        <v>46173</v>
      </c>
      <c r="BV617" s="163">
        <f t="shared" si="474"/>
        <v>847.998630136986</v>
      </c>
      <c r="BW617" s="159">
        <f t="shared" si="475"/>
        <v>46174</v>
      </c>
      <c r="BX617" s="159">
        <f t="shared" si="476"/>
        <v>46203</v>
      </c>
      <c r="BY617" s="163">
        <f t="shared" si="477"/>
        <v>820.643835616438</v>
      </c>
      <c r="BZ617" s="159">
        <f t="shared" si="478"/>
        <v>46204</v>
      </c>
      <c r="CA617" s="159">
        <f t="shared" si="479"/>
        <v>46234</v>
      </c>
      <c r="CB617" s="163">
        <f t="shared" si="480"/>
        <v>847.998630136986</v>
      </c>
      <c r="CC617" s="159">
        <f t="shared" si="481"/>
        <v>46235</v>
      </c>
      <c r="CD617" s="159">
        <f t="shared" si="482"/>
        <v>46265</v>
      </c>
      <c r="CE617" s="163">
        <f t="shared" si="483"/>
        <v>847.998630136986</v>
      </c>
      <c r="CF617" s="159">
        <f t="shared" si="484"/>
        <v>46266</v>
      </c>
      <c r="CG617" s="159">
        <f t="shared" si="485"/>
        <v>46295</v>
      </c>
      <c r="CH617" s="163">
        <f t="shared" si="486"/>
        <v>820.643835616438</v>
      </c>
      <c r="CI617" s="159">
        <f t="shared" si="487"/>
        <v>46296</v>
      </c>
      <c r="CJ617" s="159">
        <f t="shared" si="488"/>
        <v>46326</v>
      </c>
      <c r="CK617" s="163">
        <f t="shared" si="489"/>
        <v>847.998630136986</v>
      </c>
      <c r="CL617" s="159">
        <f t="shared" si="490"/>
        <v>46327</v>
      </c>
      <c r="CM617" s="159">
        <f t="shared" si="491"/>
        <v>46356</v>
      </c>
      <c r="CN617" s="163">
        <f t="shared" si="492"/>
        <v>820.643835616438</v>
      </c>
      <c r="CO617" s="159">
        <f t="shared" si="493"/>
        <v>46357</v>
      </c>
      <c r="CP617" s="159">
        <f t="shared" si="494"/>
        <v>46387</v>
      </c>
      <c r="CQ617" s="163">
        <f t="shared" si="495"/>
        <v>847.998630136986</v>
      </c>
    </row>
    <row r="618" s="85" customFormat="1" ht="24" customHeight="1" outlineLevel="2" spans="1:95">
      <c r="A618" s="124"/>
      <c r="B618" s="125"/>
      <c r="C618" s="126"/>
      <c r="D618" s="124"/>
      <c r="E618" s="125"/>
      <c r="F618" s="125"/>
      <c r="G618" s="125"/>
      <c r="H618" s="127"/>
      <c r="I618" s="127"/>
      <c r="J618" s="127">
        <f t="shared" si="424"/>
        <v>26615.7369863014</v>
      </c>
      <c r="K618" s="127">
        <f t="shared" si="496"/>
        <v>12</v>
      </c>
      <c r="L618" s="152" t="s">
        <v>2902</v>
      </c>
      <c r="M618" s="153" t="str">
        <f>IFERROR(VLOOKUP($L618,'2-2 引出数据_合同数据仓库'!$B$2:$BP$10000,3,FALSE),0)</f>
        <v>关于深圳区域公司非住一片区深圳金地中心项目2025年中央空调系统水质处理合同</v>
      </c>
      <c r="N618" s="127"/>
      <c r="O618" s="153">
        <f>IFERROR(VLOOKUP((LEFT(VLOOKUP($L618,'2-2 引出数据_合同数据仓库'!$B$2:$BP$10000,64,FALSE),15)&amp;(RIGHT(VLOOKUP($L618,'2-2 引出数据_合同数据仓库'!$B$2:$BP$10000,64,FALSE),4)+1)),'2-2 引出数据_合同数据仓库'!$B$2:$BP$10000,3,FALSE),0)</f>
        <v>0</v>
      </c>
      <c r="P618" s="127"/>
      <c r="Q618" s="127" t="str">
        <f>IFERROR(VLOOKUP($L618,'2-2 引出数据_合同数据仓库'!$B$2:$BP$10000,28,FALSE),0)</f>
        <v>2025-06-01</v>
      </c>
      <c r="R618" s="127" t="str">
        <f>IFERROR(VLOOKUP($L618,'2-2 引出数据_合同数据仓库'!$B$2:$BP$10000,29,FALSE),0)</f>
        <v>2025-06-01</v>
      </c>
      <c r="S618" s="127" t="str">
        <f>IFERROR(VLOOKUP($L618,'2-2 引出数据_合同数据仓库'!$B$2:$BP$10000,4,FALSE),0)</f>
        <v>2026-05-31</v>
      </c>
      <c r="T618" s="127"/>
      <c r="U618" s="127">
        <f>IFERROR(VLOOKUP($L618,'2-2 引出数据_合同数据仓库'!$B$2:$BP$10000,15,FALSE),0)</f>
        <v>45396</v>
      </c>
      <c r="V618" s="127">
        <f t="shared" si="425"/>
        <v>45396</v>
      </c>
      <c r="W618" s="127"/>
      <c r="X618" s="159">
        <v>45658</v>
      </c>
      <c r="Y618" s="159">
        <f t="shared" si="426"/>
        <v>45688</v>
      </c>
      <c r="Z618" s="163">
        <f t="shared" si="427"/>
        <v>0</v>
      </c>
      <c r="AA618" s="159">
        <f t="shared" si="428"/>
        <v>45689</v>
      </c>
      <c r="AB618" s="159">
        <f t="shared" si="429"/>
        <v>45716</v>
      </c>
      <c r="AC618" s="163">
        <f t="shared" si="430"/>
        <v>0</v>
      </c>
      <c r="AD618" s="159">
        <f t="shared" si="431"/>
        <v>45717</v>
      </c>
      <c r="AE618" s="159">
        <f t="shared" si="432"/>
        <v>45747</v>
      </c>
      <c r="AF618" s="163">
        <f t="shared" si="433"/>
        <v>0</v>
      </c>
      <c r="AG618" s="159">
        <f t="shared" si="434"/>
        <v>45748</v>
      </c>
      <c r="AH618" s="159">
        <f t="shared" si="435"/>
        <v>45777</v>
      </c>
      <c r="AI618" s="163">
        <f t="shared" si="436"/>
        <v>0</v>
      </c>
      <c r="AJ618" s="159">
        <f t="shared" si="437"/>
        <v>45778</v>
      </c>
      <c r="AK618" s="159">
        <f t="shared" si="438"/>
        <v>45808</v>
      </c>
      <c r="AL618" s="163">
        <f t="shared" si="439"/>
        <v>0</v>
      </c>
      <c r="AM618" s="159">
        <f t="shared" si="440"/>
        <v>45809</v>
      </c>
      <c r="AN618" s="159">
        <f t="shared" si="441"/>
        <v>45838</v>
      </c>
      <c r="AO618" s="163">
        <f t="shared" si="442"/>
        <v>3731.17808219178</v>
      </c>
      <c r="AP618" s="159">
        <f t="shared" si="443"/>
        <v>45839</v>
      </c>
      <c r="AQ618" s="159">
        <f t="shared" si="444"/>
        <v>45869</v>
      </c>
      <c r="AR618" s="163">
        <f t="shared" si="445"/>
        <v>3855.55068493151</v>
      </c>
      <c r="AS618" s="159">
        <f t="shared" si="446"/>
        <v>45870</v>
      </c>
      <c r="AT618" s="159">
        <f t="shared" si="447"/>
        <v>45900</v>
      </c>
      <c r="AU618" s="163">
        <f t="shared" si="448"/>
        <v>3855.55068493151</v>
      </c>
      <c r="AV618" s="159">
        <f t="shared" si="449"/>
        <v>45901</v>
      </c>
      <c r="AW618" s="159">
        <f t="shared" si="450"/>
        <v>45930</v>
      </c>
      <c r="AX618" s="163">
        <f t="shared" si="451"/>
        <v>3731.17808219178</v>
      </c>
      <c r="AY618" s="159">
        <f t="shared" si="452"/>
        <v>45931</v>
      </c>
      <c r="AZ618" s="159">
        <f t="shared" si="453"/>
        <v>45961</v>
      </c>
      <c r="BA618" s="163">
        <f t="shared" si="454"/>
        <v>3855.55068493151</v>
      </c>
      <c r="BB618" s="159">
        <f t="shared" si="455"/>
        <v>45962</v>
      </c>
      <c r="BC618" s="159">
        <f t="shared" si="456"/>
        <v>45991</v>
      </c>
      <c r="BD618" s="163">
        <f t="shared" si="457"/>
        <v>3731.17808219178</v>
      </c>
      <c r="BE618" s="159">
        <f t="shared" si="458"/>
        <v>45992</v>
      </c>
      <c r="BF618" s="159">
        <f t="shared" si="459"/>
        <v>46022</v>
      </c>
      <c r="BG618" s="163">
        <f t="shared" si="460"/>
        <v>3855.55068493151</v>
      </c>
      <c r="BH618" s="159">
        <v>46023</v>
      </c>
      <c r="BI618" s="159">
        <f t="shared" si="461"/>
        <v>46053</v>
      </c>
      <c r="BJ618" s="163">
        <f t="shared" si="462"/>
        <v>3855.55068493151</v>
      </c>
      <c r="BK618" s="159">
        <f t="shared" si="463"/>
        <v>46054</v>
      </c>
      <c r="BL618" s="159">
        <f t="shared" si="464"/>
        <v>46081</v>
      </c>
      <c r="BM618" s="163">
        <f t="shared" si="465"/>
        <v>3482.43287671233</v>
      </c>
      <c r="BN618" s="159">
        <f t="shared" si="466"/>
        <v>46082</v>
      </c>
      <c r="BO618" s="159">
        <f t="shared" si="467"/>
        <v>46112</v>
      </c>
      <c r="BP618" s="163">
        <f t="shared" si="468"/>
        <v>3855.55068493151</v>
      </c>
      <c r="BQ618" s="159">
        <f t="shared" si="469"/>
        <v>46113</v>
      </c>
      <c r="BR618" s="159">
        <f t="shared" si="470"/>
        <v>46142</v>
      </c>
      <c r="BS618" s="163">
        <f t="shared" si="471"/>
        <v>3731.17808219178</v>
      </c>
      <c r="BT618" s="159">
        <f t="shared" si="472"/>
        <v>46143</v>
      </c>
      <c r="BU618" s="159">
        <f t="shared" si="473"/>
        <v>46173</v>
      </c>
      <c r="BV618" s="163">
        <f t="shared" si="474"/>
        <v>3855.55068493151</v>
      </c>
      <c r="BW618" s="159">
        <f t="shared" si="475"/>
        <v>46174</v>
      </c>
      <c r="BX618" s="159">
        <f t="shared" si="476"/>
        <v>46203</v>
      </c>
      <c r="BY618" s="163">
        <f t="shared" si="477"/>
        <v>0</v>
      </c>
      <c r="BZ618" s="159">
        <f t="shared" si="478"/>
        <v>46204</v>
      </c>
      <c r="CA618" s="159">
        <f t="shared" si="479"/>
        <v>46234</v>
      </c>
      <c r="CB618" s="163">
        <f t="shared" si="480"/>
        <v>0</v>
      </c>
      <c r="CC618" s="159">
        <f t="shared" si="481"/>
        <v>46235</v>
      </c>
      <c r="CD618" s="159">
        <f t="shared" si="482"/>
        <v>46265</v>
      </c>
      <c r="CE618" s="163">
        <f t="shared" si="483"/>
        <v>0</v>
      </c>
      <c r="CF618" s="159">
        <f t="shared" si="484"/>
        <v>46266</v>
      </c>
      <c r="CG618" s="159">
        <f t="shared" si="485"/>
        <v>46295</v>
      </c>
      <c r="CH618" s="163">
        <f t="shared" si="486"/>
        <v>0</v>
      </c>
      <c r="CI618" s="159">
        <f t="shared" si="487"/>
        <v>46296</v>
      </c>
      <c r="CJ618" s="159">
        <f t="shared" si="488"/>
        <v>46326</v>
      </c>
      <c r="CK618" s="163">
        <f t="shared" si="489"/>
        <v>0</v>
      </c>
      <c r="CL618" s="159">
        <f t="shared" si="490"/>
        <v>46327</v>
      </c>
      <c r="CM618" s="159">
        <f t="shared" si="491"/>
        <v>46356</v>
      </c>
      <c r="CN618" s="163">
        <f t="shared" si="492"/>
        <v>0</v>
      </c>
      <c r="CO618" s="159">
        <f t="shared" si="493"/>
        <v>46357</v>
      </c>
      <c r="CP618" s="159">
        <f t="shared" si="494"/>
        <v>46387</v>
      </c>
      <c r="CQ618" s="163">
        <f t="shared" si="495"/>
        <v>0</v>
      </c>
    </row>
    <row r="619" s="85" customFormat="1" ht="24" customHeight="1" outlineLevel="2" spans="1:95">
      <c r="A619" s="124"/>
      <c r="B619" s="125"/>
      <c r="C619" s="126"/>
      <c r="D619" s="124"/>
      <c r="E619" s="125"/>
      <c r="F619" s="125"/>
      <c r="G619" s="125"/>
      <c r="H619" s="127"/>
      <c r="I619" s="127"/>
      <c r="J619" s="127">
        <f t="shared" si="424"/>
        <v>4392.32876712329</v>
      </c>
      <c r="K619" s="127">
        <f t="shared" si="496"/>
        <v>13</v>
      </c>
      <c r="L619" s="152" t="s">
        <v>2903</v>
      </c>
      <c r="M619" s="153" t="str">
        <f>IFERROR(VLOOKUP($L619,'2-2 引出数据_合同数据仓库'!$B$2:$BP$10000,3,FALSE),0)</f>
        <v>深圳市金地中心柴油 发电机电池更换服务合同</v>
      </c>
      <c r="N619" s="127"/>
      <c r="O619" s="153">
        <f>IFERROR(VLOOKUP((LEFT(VLOOKUP($L619,'2-2 引出数据_合同数据仓库'!$B$2:$BP$10000,64,FALSE),15)&amp;(RIGHT(VLOOKUP($L619,'2-2 引出数据_合同数据仓库'!$B$2:$BP$10000,64,FALSE),4)+1)),'2-2 引出数据_合同数据仓库'!$B$2:$BP$10000,3,FALSE),0)</f>
        <v>0</v>
      </c>
      <c r="P619" s="127"/>
      <c r="Q619" s="127" t="str">
        <f>IFERROR(VLOOKUP($L619,'2-2 引出数据_合同数据仓库'!$B$2:$BP$10000,28,FALSE),0)</f>
        <v>2024-12-01</v>
      </c>
      <c r="R619" s="127" t="str">
        <f>IFERROR(VLOOKUP($L619,'2-2 引出数据_合同数据仓库'!$B$2:$BP$10000,29,FALSE),0)</f>
        <v>2024-12-01</v>
      </c>
      <c r="S619" s="127" t="str">
        <f>IFERROR(VLOOKUP($L619,'2-2 引出数据_合同数据仓库'!$B$2:$BP$10000,4,FALSE),0)</f>
        <v>2025-11-30</v>
      </c>
      <c r="T619" s="127"/>
      <c r="U619" s="127">
        <f>IFERROR(VLOOKUP($L619,'2-2 引出数据_合同数据仓库'!$B$2:$BP$10000,15,FALSE),0)</f>
        <v>4800</v>
      </c>
      <c r="V619" s="127">
        <f t="shared" si="425"/>
        <v>4800</v>
      </c>
      <c r="W619" s="127"/>
      <c r="X619" s="159">
        <v>45658</v>
      </c>
      <c r="Y619" s="159">
        <f t="shared" si="426"/>
        <v>45688</v>
      </c>
      <c r="Z619" s="163">
        <f t="shared" si="427"/>
        <v>407.671232876712</v>
      </c>
      <c r="AA619" s="159">
        <f t="shared" si="428"/>
        <v>45689</v>
      </c>
      <c r="AB619" s="159">
        <f t="shared" si="429"/>
        <v>45716</v>
      </c>
      <c r="AC619" s="163">
        <f t="shared" si="430"/>
        <v>368.219178082192</v>
      </c>
      <c r="AD619" s="159">
        <f t="shared" si="431"/>
        <v>45717</v>
      </c>
      <c r="AE619" s="159">
        <f t="shared" si="432"/>
        <v>45747</v>
      </c>
      <c r="AF619" s="163">
        <f t="shared" si="433"/>
        <v>407.671232876712</v>
      </c>
      <c r="AG619" s="159">
        <f t="shared" si="434"/>
        <v>45748</v>
      </c>
      <c r="AH619" s="159">
        <f t="shared" si="435"/>
        <v>45777</v>
      </c>
      <c r="AI619" s="163">
        <f t="shared" si="436"/>
        <v>394.520547945205</v>
      </c>
      <c r="AJ619" s="159">
        <f t="shared" si="437"/>
        <v>45778</v>
      </c>
      <c r="AK619" s="159">
        <f t="shared" si="438"/>
        <v>45808</v>
      </c>
      <c r="AL619" s="163">
        <f t="shared" si="439"/>
        <v>407.671232876712</v>
      </c>
      <c r="AM619" s="159">
        <f t="shared" si="440"/>
        <v>45809</v>
      </c>
      <c r="AN619" s="159">
        <f t="shared" si="441"/>
        <v>45838</v>
      </c>
      <c r="AO619" s="163">
        <f t="shared" si="442"/>
        <v>394.520547945205</v>
      </c>
      <c r="AP619" s="159">
        <f t="shared" si="443"/>
        <v>45839</v>
      </c>
      <c r="AQ619" s="159">
        <f t="shared" si="444"/>
        <v>45869</v>
      </c>
      <c r="AR619" s="163">
        <f t="shared" si="445"/>
        <v>407.671232876712</v>
      </c>
      <c r="AS619" s="159">
        <f t="shared" si="446"/>
        <v>45870</v>
      </c>
      <c r="AT619" s="159">
        <f t="shared" si="447"/>
        <v>45900</v>
      </c>
      <c r="AU619" s="163">
        <f t="shared" si="448"/>
        <v>407.671232876712</v>
      </c>
      <c r="AV619" s="159">
        <f t="shared" si="449"/>
        <v>45901</v>
      </c>
      <c r="AW619" s="159">
        <f t="shared" si="450"/>
        <v>45930</v>
      </c>
      <c r="AX619" s="163">
        <f t="shared" si="451"/>
        <v>394.520547945205</v>
      </c>
      <c r="AY619" s="159">
        <f t="shared" si="452"/>
        <v>45931</v>
      </c>
      <c r="AZ619" s="159">
        <f t="shared" si="453"/>
        <v>45961</v>
      </c>
      <c r="BA619" s="163">
        <f t="shared" si="454"/>
        <v>407.671232876712</v>
      </c>
      <c r="BB619" s="159">
        <f t="shared" si="455"/>
        <v>45962</v>
      </c>
      <c r="BC619" s="159">
        <f t="shared" si="456"/>
        <v>45991</v>
      </c>
      <c r="BD619" s="163">
        <f t="shared" si="457"/>
        <v>394.520547945205</v>
      </c>
      <c r="BE619" s="159">
        <f t="shared" si="458"/>
        <v>45992</v>
      </c>
      <c r="BF619" s="159">
        <f t="shared" si="459"/>
        <v>46022</v>
      </c>
      <c r="BG619" s="163">
        <f t="shared" si="460"/>
        <v>0</v>
      </c>
      <c r="BH619" s="159">
        <v>46023</v>
      </c>
      <c r="BI619" s="159">
        <f t="shared" si="461"/>
        <v>46053</v>
      </c>
      <c r="BJ619" s="163">
        <f t="shared" si="462"/>
        <v>0</v>
      </c>
      <c r="BK619" s="159">
        <f t="shared" si="463"/>
        <v>46054</v>
      </c>
      <c r="BL619" s="159">
        <f t="shared" si="464"/>
        <v>46081</v>
      </c>
      <c r="BM619" s="163">
        <f t="shared" si="465"/>
        <v>0</v>
      </c>
      <c r="BN619" s="159">
        <f t="shared" si="466"/>
        <v>46082</v>
      </c>
      <c r="BO619" s="159">
        <f t="shared" si="467"/>
        <v>46112</v>
      </c>
      <c r="BP619" s="163">
        <f t="shared" si="468"/>
        <v>0</v>
      </c>
      <c r="BQ619" s="159">
        <f t="shared" si="469"/>
        <v>46113</v>
      </c>
      <c r="BR619" s="159">
        <f t="shared" si="470"/>
        <v>46142</v>
      </c>
      <c r="BS619" s="163">
        <f t="shared" si="471"/>
        <v>0</v>
      </c>
      <c r="BT619" s="159">
        <f t="shared" si="472"/>
        <v>46143</v>
      </c>
      <c r="BU619" s="159">
        <f t="shared" si="473"/>
        <v>46173</v>
      </c>
      <c r="BV619" s="163">
        <f t="shared" si="474"/>
        <v>0</v>
      </c>
      <c r="BW619" s="159">
        <f t="shared" si="475"/>
        <v>46174</v>
      </c>
      <c r="BX619" s="159">
        <f t="shared" si="476"/>
        <v>46203</v>
      </c>
      <c r="BY619" s="163">
        <f t="shared" si="477"/>
        <v>0</v>
      </c>
      <c r="BZ619" s="159">
        <f t="shared" si="478"/>
        <v>46204</v>
      </c>
      <c r="CA619" s="159">
        <f t="shared" si="479"/>
        <v>46234</v>
      </c>
      <c r="CB619" s="163">
        <f t="shared" si="480"/>
        <v>0</v>
      </c>
      <c r="CC619" s="159">
        <f t="shared" si="481"/>
        <v>46235</v>
      </c>
      <c r="CD619" s="159">
        <f t="shared" si="482"/>
        <v>46265</v>
      </c>
      <c r="CE619" s="163">
        <f t="shared" si="483"/>
        <v>0</v>
      </c>
      <c r="CF619" s="159">
        <f t="shared" si="484"/>
        <v>46266</v>
      </c>
      <c r="CG619" s="159">
        <f t="shared" si="485"/>
        <v>46295</v>
      </c>
      <c r="CH619" s="163">
        <f t="shared" si="486"/>
        <v>0</v>
      </c>
      <c r="CI619" s="159">
        <f t="shared" si="487"/>
        <v>46296</v>
      </c>
      <c r="CJ619" s="159">
        <f t="shared" si="488"/>
        <v>46326</v>
      </c>
      <c r="CK619" s="163">
        <f t="shared" si="489"/>
        <v>0</v>
      </c>
      <c r="CL619" s="159">
        <f t="shared" si="490"/>
        <v>46327</v>
      </c>
      <c r="CM619" s="159">
        <f t="shared" si="491"/>
        <v>46356</v>
      </c>
      <c r="CN619" s="163">
        <f t="shared" si="492"/>
        <v>0</v>
      </c>
      <c r="CO619" s="159">
        <f t="shared" si="493"/>
        <v>46357</v>
      </c>
      <c r="CP619" s="159">
        <f t="shared" si="494"/>
        <v>46387</v>
      </c>
      <c r="CQ619" s="163">
        <f t="shared" si="495"/>
        <v>0</v>
      </c>
    </row>
    <row r="620" s="85" customFormat="1" ht="24" customHeight="1" outlineLevel="2" spans="1:95">
      <c r="A620" s="124"/>
      <c r="B620" s="125"/>
      <c r="C620" s="126"/>
      <c r="D620" s="124"/>
      <c r="E620" s="125"/>
      <c r="F620" s="125"/>
      <c r="G620" s="125"/>
      <c r="H620" s="127"/>
      <c r="I620" s="127"/>
      <c r="J620" s="127">
        <f t="shared" si="424"/>
        <v>2315</v>
      </c>
      <c r="K620" s="127">
        <f t="shared" si="496"/>
        <v>14</v>
      </c>
      <c r="L620" s="152" t="s">
        <v>2904</v>
      </c>
      <c r="M620" s="153" t="str">
        <f>IFERROR(VLOOKUP($L620,'2-2 引出数据_合同数据仓库'!$B$2:$BP$10000,3,FALSE),0)</f>
        <v>深圳金地中心项目负一层高压配电房房屋渗漏维修服务合同</v>
      </c>
      <c r="N620" s="127"/>
      <c r="O620" s="153">
        <f>IFERROR(VLOOKUP((LEFT(VLOOKUP($L620,'2-2 引出数据_合同数据仓库'!$B$2:$BP$10000,64,FALSE),15)&amp;(RIGHT(VLOOKUP($L620,'2-2 引出数据_合同数据仓库'!$B$2:$BP$10000,64,FALSE),4)+1)),'2-2 引出数据_合同数据仓库'!$B$2:$BP$10000,3,FALSE),0)</f>
        <v>0</v>
      </c>
      <c r="P620" s="127"/>
      <c r="Q620" s="127" t="str">
        <f>IFERROR(VLOOKUP($L620,'2-2 引出数据_合同数据仓库'!$B$2:$BP$10000,28,FALSE),0)</f>
        <v>2024-12-01</v>
      </c>
      <c r="R620" s="127" t="str">
        <f>IFERROR(VLOOKUP($L620,'2-2 引出数据_合同数据仓库'!$B$2:$BP$10000,29,FALSE),0)</f>
        <v>2024-12-01</v>
      </c>
      <c r="S620" s="127" t="str">
        <f>IFERROR(VLOOKUP($L620,'2-2 引出数据_合同数据仓库'!$B$2:$BP$10000,4,FALSE),0)</f>
        <v>2026-11-30</v>
      </c>
      <c r="T620" s="127"/>
      <c r="U620" s="127">
        <f>IFERROR(VLOOKUP($L620,'2-2 引出数据_合同数据仓库'!$B$2:$BP$10000,15,FALSE),0)</f>
        <v>4630</v>
      </c>
      <c r="V620" s="127">
        <f t="shared" si="425"/>
        <v>2315</v>
      </c>
      <c r="W620" s="127"/>
      <c r="X620" s="159">
        <v>45658</v>
      </c>
      <c r="Y620" s="159">
        <f t="shared" si="426"/>
        <v>45688</v>
      </c>
      <c r="Z620" s="163">
        <f t="shared" si="427"/>
        <v>196.616438356164</v>
      </c>
      <c r="AA620" s="159">
        <f t="shared" si="428"/>
        <v>45689</v>
      </c>
      <c r="AB620" s="159">
        <f t="shared" si="429"/>
        <v>45716</v>
      </c>
      <c r="AC620" s="163">
        <f t="shared" si="430"/>
        <v>177.58904109589</v>
      </c>
      <c r="AD620" s="159">
        <f t="shared" si="431"/>
        <v>45717</v>
      </c>
      <c r="AE620" s="159">
        <f t="shared" si="432"/>
        <v>45747</v>
      </c>
      <c r="AF620" s="163">
        <f t="shared" si="433"/>
        <v>196.616438356164</v>
      </c>
      <c r="AG620" s="159">
        <f t="shared" si="434"/>
        <v>45748</v>
      </c>
      <c r="AH620" s="159">
        <f t="shared" si="435"/>
        <v>45777</v>
      </c>
      <c r="AI620" s="163">
        <f t="shared" si="436"/>
        <v>190.27397260274</v>
      </c>
      <c r="AJ620" s="159">
        <f t="shared" si="437"/>
        <v>45778</v>
      </c>
      <c r="AK620" s="159">
        <f t="shared" si="438"/>
        <v>45808</v>
      </c>
      <c r="AL620" s="163">
        <f t="shared" si="439"/>
        <v>196.616438356164</v>
      </c>
      <c r="AM620" s="159">
        <f t="shared" si="440"/>
        <v>45809</v>
      </c>
      <c r="AN620" s="159">
        <f t="shared" si="441"/>
        <v>45838</v>
      </c>
      <c r="AO620" s="163">
        <f t="shared" si="442"/>
        <v>190.27397260274</v>
      </c>
      <c r="AP620" s="159">
        <f t="shared" si="443"/>
        <v>45839</v>
      </c>
      <c r="AQ620" s="159">
        <f t="shared" si="444"/>
        <v>45869</v>
      </c>
      <c r="AR620" s="163">
        <f t="shared" si="445"/>
        <v>196.616438356164</v>
      </c>
      <c r="AS620" s="159">
        <f t="shared" si="446"/>
        <v>45870</v>
      </c>
      <c r="AT620" s="159">
        <f t="shared" si="447"/>
        <v>45900</v>
      </c>
      <c r="AU620" s="163">
        <f t="shared" si="448"/>
        <v>196.616438356164</v>
      </c>
      <c r="AV620" s="159">
        <f t="shared" si="449"/>
        <v>45901</v>
      </c>
      <c r="AW620" s="159">
        <f t="shared" si="450"/>
        <v>45930</v>
      </c>
      <c r="AX620" s="163">
        <f t="shared" si="451"/>
        <v>190.27397260274</v>
      </c>
      <c r="AY620" s="159">
        <f t="shared" si="452"/>
        <v>45931</v>
      </c>
      <c r="AZ620" s="159">
        <f t="shared" si="453"/>
        <v>45961</v>
      </c>
      <c r="BA620" s="163">
        <f t="shared" si="454"/>
        <v>196.616438356164</v>
      </c>
      <c r="BB620" s="159">
        <f t="shared" si="455"/>
        <v>45962</v>
      </c>
      <c r="BC620" s="159">
        <f t="shared" si="456"/>
        <v>45991</v>
      </c>
      <c r="BD620" s="163">
        <f t="shared" si="457"/>
        <v>190.27397260274</v>
      </c>
      <c r="BE620" s="159">
        <f t="shared" si="458"/>
        <v>45992</v>
      </c>
      <c r="BF620" s="159">
        <f t="shared" si="459"/>
        <v>46022</v>
      </c>
      <c r="BG620" s="163">
        <f t="shared" si="460"/>
        <v>196.616438356164</v>
      </c>
      <c r="BH620" s="159">
        <v>46023</v>
      </c>
      <c r="BI620" s="159">
        <f t="shared" si="461"/>
        <v>46053</v>
      </c>
      <c r="BJ620" s="163">
        <f t="shared" si="462"/>
        <v>196.616438356164</v>
      </c>
      <c r="BK620" s="159">
        <f t="shared" si="463"/>
        <v>46054</v>
      </c>
      <c r="BL620" s="159">
        <f t="shared" si="464"/>
        <v>46081</v>
      </c>
      <c r="BM620" s="163">
        <f t="shared" si="465"/>
        <v>177.58904109589</v>
      </c>
      <c r="BN620" s="159">
        <f t="shared" si="466"/>
        <v>46082</v>
      </c>
      <c r="BO620" s="159">
        <f t="shared" si="467"/>
        <v>46112</v>
      </c>
      <c r="BP620" s="163">
        <f t="shared" si="468"/>
        <v>196.616438356164</v>
      </c>
      <c r="BQ620" s="159">
        <f t="shared" si="469"/>
        <v>46113</v>
      </c>
      <c r="BR620" s="159">
        <f t="shared" si="470"/>
        <v>46142</v>
      </c>
      <c r="BS620" s="163">
        <f t="shared" si="471"/>
        <v>190.27397260274</v>
      </c>
      <c r="BT620" s="159">
        <f t="shared" si="472"/>
        <v>46143</v>
      </c>
      <c r="BU620" s="159">
        <f t="shared" si="473"/>
        <v>46173</v>
      </c>
      <c r="BV620" s="163">
        <f t="shared" si="474"/>
        <v>196.616438356164</v>
      </c>
      <c r="BW620" s="159">
        <f t="shared" si="475"/>
        <v>46174</v>
      </c>
      <c r="BX620" s="159">
        <f t="shared" si="476"/>
        <v>46203</v>
      </c>
      <c r="BY620" s="163">
        <f t="shared" si="477"/>
        <v>190.27397260274</v>
      </c>
      <c r="BZ620" s="159">
        <f t="shared" si="478"/>
        <v>46204</v>
      </c>
      <c r="CA620" s="159">
        <f t="shared" si="479"/>
        <v>46234</v>
      </c>
      <c r="CB620" s="163">
        <f t="shared" si="480"/>
        <v>196.616438356164</v>
      </c>
      <c r="CC620" s="159">
        <f t="shared" si="481"/>
        <v>46235</v>
      </c>
      <c r="CD620" s="159">
        <f t="shared" si="482"/>
        <v>46265</v>
      </c>
      <c r="CE620" s="163">
        <f t="shared" si="483"/>
        <v>196.616438356164</v>
      </c>
      <c r="CF620" s="159">
        <f t="shared" si="484"/>
        <v>46266</v>
      </c>
      <c r="CG620" s="159">
        <f t="shared" si="485"/>
        <v>46295</v>
      </c>
      <c r="CH620" s="163">
        <f t="shared" si="486"/>
        <v>190.27397260274</v>
      </c>
      <c r="CI620" s="159">
        <f t="shared" si="487"/>
        <v>46296</v>
      </c>
      <c r="CJ620" s="159">
        <f t="shared" si="488"/>
        <v>46326</v>
      </c>
      <c r="CK620" s="163">
        <f t="shared" si="489"/>
        <v>196.616438356164</v>
      </c>
      <c r="CL620" s="159">
        <f t="shared" si="490"/>
        <v>46327</v>
      </c>
      <c r="CM620" s="159">
        <f t="shared" si="491"/>
        <v>46356</v>
      </c>
      <c r="CN620" s="163">
        <f t="shared" si="492"/>
        <v>190.27397260274</v>
      </c>
      <c r="CO620" s="159">
        <f t="shared" si="493"/>
        <v>46357</v>
      </c>
      <c r="CP620" s="159">
        <f t="shared" si="494"/>
        <v>46387</v>
      </c>
      <c r="CQ620" s="163">
        <f t="shared" si="495"/>
        <v>0</v>
      </c>
    </row>
    <row r="621" s="85" customFormat="1" ht="24" customHeight="1" outlineLevel="2" spans="1:95">
      <c r="A621" s="124"/>
      <c r="B621" s="125"/>
      <c r="C621" s="126"/>
      <c r="D621" s="124"/>
      <c r="E621" s="125"/>
      <c r="F621" s="125"/>
      <c r="G621" s="125"/>
      <c r="H621" s="127"/>
      <c r="I621" s="127"/>
      <c r="J621" s="127">
        <f t="shared" si="424"/>
        <v>11960.3844383562</v>
      </c>
      <c r="K621" s="127">
        <f t="shared" si="496"/>
        <v>15</v>
      </c>
      <c r="L621" s="152" t="s">
        <v>2905</v>
      </c>
      <c r="M621" s="153" t="str">
        <f>IFERROR(VLOOKUP($L621,'2-2 引出数据_合同数据仓库'!$B$2:$BP$10000,3,FALSE),0)</f>
        <v>深圳市金地中心13楼北面电梯厅墙身石材脱落维修服务合同</v>
      </c>
      <c r="N621" s="127"/>
      <c r="O621" s="153">
        <f>IFERROR(VLOOKUP((LEFT(VLOOKUP($L621,'2-2 引出数据_合同数据仓库'!$B$2:$BP$10000,64,FALSE),15)&amp;(RIGHT(VLOOKUP($L621,'2-2 引出数据_合同数据仓库'!$B$2:$BP$10000,64,FALSE),4)+1)),'2-2 引出数据_合同数据仓库'!$B$2:$BP$10000,3,FALSE),0)</f>
        <v>0</v>
      </c>
      <c r="P621" s="127"/>
      <c r="Q621" s="127" t="str">
        <f>IFERROR(VLOOKUP($L621,'2-2 引出数据_合同数据仓库'!$B$2:$BP$10000,28,FALSE),0)</f>
        <v>2024-12-01</v>
      </c>
      <c r="R621" s="127" t="str">
        <f>IFERROR(VLOOKUP($L621,'2-2 引出数据_合同数据仓库'!$B$2:$BP$10000,29,FALSE),0)</f>
        <v>2024-12-01</v>
      </c>
      <c r="S621" s="127" t="str">
        <f>IFERROR(VLOOKUP($L621,'2-2 引出数据_合同数据仓库'!$B$2:$BP$10000,4,FALSE),0)</f>
        <v>2025-11-30</v>
      </c>
      <c r="T621" s="127"/>
      <c r="U621" s="127">
        <f>IFERROR(VLOOKUP($L621,'2-2 引出数据_合同数据仓库'!$B$2:$BP$10000,15,FALSE),0)</f>
        <v>13070.48</v>
      </c>
      <c r="V621" s="127">
        <f t="shared" si="425"/>
        <v>13070.48</v>
      </c>
      <c r="W621" s="127"/>
      <c r="X621" s="159">
        <v>45658</v>
      </c>
      <c r="Y621" s="159">
        <f t="shared" si="426"/>
        <v>45688</v>
      </c>
      <c r="Z621" s="163">
        <f t="shared" si="427"/>
        <v>1110.09556164384</v>
      </c>
      <c r="AA621" s="159">
        <f t="shared" si="428"/>
        <v>45689</v>
      </c>
      <c r="AB621" s="159">
        <f t="shared" si="429"/>
        <v>45716</v>
      </c>
      <c r="AC621" s="163">
        <f t="shared" si="430"/>
        <v>1002.66695890411</v>
      </c>
      <c r="AD621" s="159">
        <f t="shared" si="431"/>
        <v>45717</v>
      </c>
      <c r="AE621" s="159">
        <f t="shared" si="432"/>
        <v>45747</v>
      </c>
      <c r="AF621" s="163">
        <f t="shared" si="433"/>
        <v>1110.09556164384</v>
      </c>
      <c r="AG621" s="159">
        <f t="shared" si="434"/>
        <v>45748</v>
      </c>
      <c r="AH621" s="159">
        <f t="shared" si="435"/>
        <v>45777</v>
      </c>
      <c r="AI621" s="163">
        <f t="shared" si="436"/>
        <v>1074.28602739726</v>
      </c>
      <c r="AJ621" s="159">
        <f t="shared" si="437"/>
        <v>45778</v>
      </c>
      <c r="AK621" s="159">
        <f t="shared" si="438"/>
        <v>45808</v>
      </c>
      <c r="AL621" s="163">
        <f t="shared" si="439"/>
        <v>1110.09556164384</v>
      </c>
      <c r="AM621" s="159">
        <f t="shared" si="440"/>
        <v>45809</v>
      </c>
      <c r="AN621" s="159">
        <f t="shared" si="441"/>
        <v>45838</v>
      </c>
      <c r="AO621" s="163">
        <f t="shared" si="442"/>
        <v>1074.28602739726</v>
      </c>
      <c r="AP621" s="159">
        <f t="shared" si="443"/>
        <v>45839</v>
      </c>
      <c r="AQ621" s="159">
        <f t="shared" si="444"/>
        <v>45869</v>
      </c>
      <c r="AR621" s="163">
        <f t="shared" si="445"/>
        <v>1110.09556164384</v>
      </c>
      <c r="AS621" s="159">
        <f t="shared" si="446"/>
        <v>45870</v>
      </c>
      <c r="AT621" s="159">
        <f t="shared" si="447"/>
        <v>45900</v>
      </c>
      <c r="AU621" s="163">
        <f t="shared" si="448"/>
        <v>1110.09556164384</v>
      </c>
      <c r="AV621" s="159">
        <f t="shared" si="449"/>
        <v>45901</v>
      </c>
      <c r="AW621" s="159">
        <f t="shared" si="450"/>
        <v>45930</v>
      </c>
      <c r="AX621" s="163">
        <f t="shared" si="451"/>
        <v>1074.28602739726</v>
      </c>
      <c r="AY621" s="159">
        <f t="shared" si="452"/>
        <v>45931</v>
      </c>
      <c r="AZ621" s="159">
        <f t="shared" si="453"/>
        <v>45961</v>
      </c>
      <c r="BA621" s="163">
        <f t="shared" si="454"/>
        <v>1110.09556164384</v>
      </c>
      <c r="BB621" s="159">
        <f t="shared" si="455"/>
        <v>45962</v>
      </c>
      <c r="BC621" s="159">
        <f t="shared" si="456"/>
        <v>45991</v>
      </c>
      <c r="BD621" s="163">
        <f t="shared" si="457"/>
        <v>1074.28602739726</v>
      </c>
      <c r="BE621" s="159">
        <f t="shared" si="458"/>
        <v>45992</v>
      </c>
      <c r="BF621" s="159">
        <f t="shared" si="459"/>
        <v>46022</v>
      </c>
      <c r="BG621" s="163">
        <f t="shared" si="460"/>
        <v>0</v>
      </c>
      <c r="BH621" s="159">
        <v>46023</v>
      </c>
      <c r="BI621" s="159">
        <f t="shared" si="461"/>
        <v>46053</v>
      </c>
      <c r="BJ621" s="163">
        <f t="shared" si="462"/>
        <v>0</v>
      </c>
      <c r="BK621" s="159">
        <f t="shared" si="463"/>
        <v>46054</v>
      </c>
      <c r="BL621" s="159">
        <f t="shared" si="464"/>
        <v>46081</v>
      </c>
      <c r="BM621" s="163">
        <f t="shared" si="465"/>
        <v>0</v>
      </c>
      <c r="BN621" s="159">
        <f t="shared" si="466"/>
        <v>46082</v>
      </c>
      <c r="BO621" s="159">
        <f t="shared" si="467"/>
        <v>46112</v>
      </c>
      <c r="BP621" s="163">
        <f t="shared" si="468"/>
        <v>0</v>
      </c>
      <c r="BQ621" s="159">
        <f t="shared" si="469"/>
        <v>46113</v>
      </c>
      <c r="BR621" s="159">
        <f t="shared" si="470"/>
        <v>46142</v>
      </c>
      <c r="BS621" s="163">
        <f t="shared" si="471"/>
        <v>0</v>
      </c>
      <c r="BT621" s="159">
        <f t="shared" si="472"/>
        <v>46143</v>
      </c>
      <c r="BU621" s="159">
        <f t="shared" si="473"/>
        <v>46173</v>
      </c>
      <c r="BV621" s="163">
        <f t="shared" si="474"/>
        <v>0</v>
      </c>
      <c r="BW621" s="159">
        <f t="shared" si="475"/>
        <v>46174</v>
      </c>
      <c r="BX621" s="159">
        <f t="shared" si="476"/>
        <v>46203</v>
      </c>
      <c r="BY621" s="163">
        <f t="shared" si="477"/>
        <v>0</v>
      </c>
      <c r="BZ621" s="159">
        <f t="shared" si="478"/>
        <v>46204</v>
      </c>
      <c r="CA621" s="159">
        <f t="shared" si="479"/>
        <v>46234</v>
      </c>
      <c r="CB621" s="163">
        <f t="shared" si="480"/>
        <v>0</v>
      </c>
      <c r="CC621" s="159">
        <f t="shared" si="481"/>
        <v>46235</v>
      </c>
      <c r="CD621" s="159">
        <f t="shared" si="482"/>
        <v>46265</v>
      </c>
      <c r="CE621" s="163">
        <f t="shared" si="483"/>
        <v>0</v>
      </c>
      <c r="CF621" s="159">
        <f t="shared" si="484"/>
        <v>46266</v>
      </c>
      <c r="CG621" s="159">
        <f t="shared" si="485"/>
        <v>46295</v>
      </c>
      <c r="CH621" s="163">
        <f t="shared" si="486"/>
        <v>0</v>
      </c>
      <c r="CI621" s="159">
        <f t="shared" si="487"/>
        <v>46296</v>
      </c>
      <c r="CJ621" s="159">
        <f t="shared" si="488"/>
        <v>46326</v>
      </c>
      <c r="CK621" s="163">
        <f t="shared" si="489"/>
        <v>0</v>
      </c>
      <c r="CL621" s="159">
        <f t="shared" si="490"/>
        <v>46327</v>
      </c>
      <c r="CM621" s="159">
        <f t="shared" si="491"/>
        <v>46356</v>
      </c>
      <c r="CN621" s="163">
        <f t="shared" si="492"/>
        <v>0</v>
      </c>
      <c r="CO621" s="159">
        <f t="shared" si="493"/>
        <v>46357</v>
      </c>
      <c r="CP621" s="159">
        <f t="shared" si="494"/>
        <v>46387</v>
      </c>
      <c r="CQ621" s="163">
        <f t="shared" si="495"/>
        <v>0</v>
      </c>
    </row>
    <row r="622" s="85" customFormat="1" ht="24" customHeight="1" outlineLevel="2" spans="1:95">
      <c r="A622" s="124"/>
      <c r="B622" s="125"/>
      <c r="C622" s="126"/>
      <c r="D622" s="124"/>
      <c r="E622" s="125"/>
      <c r="F622" s="125"/>
      <c r="G622" s="125"/>
      <c r="H622" s="127"/>
      <c r="I622" s="127"/>
      <c r="J622" s="127">
        <f t="shared" si="424"/>
        <v>13951.4794520548</v>
      </c>
      <c r="K622" s="127">
        <f t="shared" si="496"/>
        <v>16</v>
      </c>
      <c r="L622" s="152" t="s">
        <v>2906</v>
      </c>
      <c r="M622" s="153" t="str">
        <f>IFERROR(VLOOKUP($L622,'2-2 引出数据_合同数据仓库'!$B$2:$BP$10000,3,FALSE),0)</f>
        <v>关于粤东一管理中心深圳金地中心项目配电房高低压预防性试验检测服务合同</v>
      </c>
      <c r="N622" s="127"/>
      <c r="O622" s="153">
        <f>IFERROR(VLOOKUP((LEFT(VLOOKUP($L622,'2-2 引出数据_合同数据仓库'!$B$2:$BP$10000,64,FALSE),15)&amp;(RIGHT(VLOOKUP($L622,'2-2 引出数据_合同数据仓库'!$B$2:$BP$10000,64,FALSE),4)+1)),'2-2 引出数据_合同数据仓库'!$B$2:$BP$10000,3,FALSE),0)</f>
        <v>0</v>
      </c>
      <c r="P622" s="127"/>
      <c r="Q622" s="127" t="str">
        <f>IFERROR(VLOOKUP($L622,'2-2 引出数据_合同数据仓库'!$B$2:$BP$10000,28,FALSE),0)</f>
        <v>2024-04-30</v>
      </c>
      <c r="R622" s="127" t="str">
        <f>IFERROR(VLOOKUP($L622,'2-2 引出数据_合同数据仓库'!$B$2:$BP$10000,29,FALSE),0)</f>
        <v>2024-05-18</v>
      </c>
      <c r="S622" s="127" t="str">
        <f>IFERROR(VLOOKUP($L622,'2-2 引出数据_合同数据仓库'!$B$2:$BP$10000,4,FALSE),0)</f>
        <v>2025-05-17</v>
      </c>
      <c r="T622" s="127"/>
      <c r="U622" s="127">
        <f>IFERROR(VLOOKUP($L622,'2-2 引出数据_合同数据仓库'!$B$2:$BP$10000,15,FALSE),0)</f>
        <v>37170</v>
      </c>
      <c r="V622" s="127">
        <f t="shared" si="425"/>
        <v>37170</v>
      </c>
      <c r="W622" s="127"/>
      <c r="X622" s="159">
        <v>45658</v>
      </c>
      <c r="Y622" s="159">
        <f t="shared" si="426"/>
        <v>45688</v>
      </c>
      <c r="Z622" s="163">
        <f t="shared" si="427"/>
        <v>3156.90410958904</v>
      </c>
      <c r="AA622" s="159">
        <f t="shared" si="428"/>
        <v>45689</v>
      </c>
      <c r="AB622" s="159">
        <f t="shared" si="429"/>
        <v>45716</v>
      </c>
      <c r="AC622" s="163">
        <f t="shared" si="430"/>
        <v>2851.39726027397</v>
      </c>
      <c r="AD622" s="159">
        <f t="shared" si="431"/>
        <v>45717</v>
      </c>
      <c r="AE622" s="159">
        <f t="shared" si="432"/>
        <v>45747</v>
      </c>
      <c r="AF622" s="163">
        <f t="shared" si="433"/>
        <v>3156.90410958904</v>
      </c>
      <c r="AG622" s="159">
        <f t="shared" si="434"/>
        <v>45748</v>
      </c>
      <c r="AH622" s="159">
        <f t="shared" si="435"/>
        <v>45777</v>
      </c>
      <c r="AI622" s="163">
        <f t="shared" si="436"/>
        <v>3055.06849315068</v>
      </c>
      <c r="AJ622" s="159">
        <f t="shared" si="437"/>
        <v>45778</v>
      </c>
      <c r="AK622" s="159">
        <f t="shared" si="438"/>
        <v>45808</v>
      </c>
      <c r="AL622" s="163">
        <f t="shared" si="439"/>
        <v>1731.20547945205</v>
      </c>
      <c r="AM622" s="159">
        <f t="shared" si="440"/>
        <v>45809</v>
      </c>
      <c r="AN622" s="159">
        <f t="shared" si="441"/>
        <v>45838</v>
      </c>
      <c r="AO622" s="163">
        <f t="shared" si="442"/>
        <v>0</v>
      </c>
      <c r="AP622" s="159">
        <f t="shared" si="443"/>
        <v>45839</v>
      </c>
      <c r="AQ622" s="159">
        <f t="shared" si="444"/>
        <v>45869</v>
      </c>
      <c r="AR622" s="163">
        <f t="shared" si="445"/>
        <v>0</v>
      </c>
      <c r="AS622" s="159">
        <f t="shared" si="446"/>
        <v>45870</v>
      </c>
      <c r="AT622" s="159">
        <f t="shared" si="447"/>
        <v>45900</v>
      </c>
      <c r="AU622" s="163">
        <f t="shared" si="448"/>
        <v>0</v>
      </c>
      <c r="AV622" s="159">
        <f t="shared" si="449"/>
        <v>45901</v>
      </c>
      <c r="AW622" s="159">
        <f t="shared" si="450"/>
        <v>45930</v>
      </c>
      <c r="AX622" s="163">
        <f t="shared" si="451"/>
        <v>0</v>
      </c>
      <c r="AY622" s="159">
        <f t="shared" si="452"/>
        <v>45931</v>
      </c>
      <c r="AZ622" s="159">
        <f t="shared" si="453"/>
        <v>45961</v>
      </c>
      <c r="BA622" s="163">
        <f t="shared" si="454"/>
        <v>0</v>
      </c>
      <c r="BB622" s="159">
        <f t="shared" si="455"/>
        <v>45962</v>
      </c>
      <c r="BC622" s="159">
        <f t="shared" si="456"/>
        <v>45991</v>
      </c>
      <c r="BD622" s="163">
        <f t="shared" si="457"/>
        <v>0</v>
      </c>
      <c r="BE622" s="159">
        <f t="shared" si="458"/>
        <v>45992</v>
      </c>
      <c r="BF622" s="159">
        <f t="shared" si="459"/>
        <v>46022</v>
      </c>
      <c r="BG622" s="163">
        <f t="shared" si="460"/>
        <v>0</v>
      </c>
      <c r="BH622" s="159">
        <v>46023</v>
      </c>
      <c r="BI622" s="159">
        <f t="shared" si="461"/>
        <v>46053</v>
      </c>
      <c r="BJ622" s="163">
        <f t="shared" si="462"/>
        <v>0</v>
      </c>
      <c r="BK622" s="159">
        <f t="shared" si="463"/>
        <v>46054</v>
      </c>
      <c r="BL622" s="159">
        <f t="shared" si="464"/>
        <v>46081</v>
      </c>
      <c r="BM622" s="163">
        <f t="shared" si="465"/>
        <v>0</v>
      </c>
      <c r="BN622" s="159">
        <f t="shared" si="466"/>
        <v>46082</v>
      </c>
      <c r="BO622" s="159">
        <f t="shared" si="467"/>
        <v>46112</v>
      </c>
      <c r="BP622" s="163">
        <f t="shared" si="468"/>
        <v>0</v>
      </c>
      <c r="BQ622" s="159">
        <f t="shared" si="469"/>
        <v>46113</v>
      </c>
      <c r="BR622" s="159">
        <f t="shared" si="470"/>
        <v>46142</v>
      </c>
      <c r="BS622" s="163">
        <f t="shared" si="471"/>
        <v>0</v>
      </c>
      <c r="BT622" s="159">
        <f t="shared" si="472"/>
        <v>46143</v>
      </c>
      <c r="BU622" s="159">
        <f t="shared" si="473"/>
        <v>46173</v>
      </c>
      <c r="BV622" s="163">
        <f t="shared" si="474"/>
        <v>0</v>
      </c>
      <c r="BW622" s="159">
        <f t="shared" si="475"/>
        <v>46174</v>
      </c>
      <c r="BX622" s="159">
        <f t="shared" si="476"/>
        <v>46203</v>
      </c>
      <c r="BY622" s="163">
        <f t="shared" si="477"/>
        <v>0</v>
      </c>
      <c r="BZ622" s="159">
        <f t="shared" si="478"/>
        <v>46204</v>
      </c>
      <c r="CA622" s="159">
        <f t="shared" si="479"/>
        <v>46234</v>
      </c>
      <c r="CB622" s="163">
        <f t="shared" si="480"/>
        <v>0</v>
      </c>
      <c r="CC622" s="159">
        <f t="shared" si="481"/>
        <v>46235</v>
      </c>
      <c r="CD622" s="159">
        <f t="shared" si="482"/>
        <v>46265</v>
      </c>
      <c r="CE622" s="163">
        <f t="shared" si="483"/>
        <v>0</v>
      </c>
      <c r="CF622" s="159">
        <f t="shared" si="484"/>
        <v>46266</v>
      </c>
      <c r="CG622" s="159">
        <f t="shared" si="485"/>
        <v>46295</v>
      </c>
      <c r="CH622" s="163">
        <f t="shared" si="486"/>
        <v>0</v>
      </c>
      <c r="CI622" s="159">
        <f t="shared" si="487"/>
        <v>46296</v>
      </c>
      <c r="CJ622" s="159">
        <f t="shared" si="488"/>
        <v>46326</v>
      </c>
      <c r="CK622" s="163">
        <f t="shared" si="489"/>
        <v>0</v>
      </c>
      <c r="CL622" s="159">
        <f t="shared" si="490"/>
        <v>46327</v>
      </c>
      <c r="CM622" s="159">
        <f t="shared" si="491"/>
        <v>46356</v>
      </c>
      <c r="CN622" s="163">
        <f t="shared" si="492"/>
        <v>0</v>
      </c>
      <c r="CO622" s="159">
        <f t="shared" si="493"/>
        <v>46357</v>
      </c>
      <c r="CP622" s="159">
        <f t="shared" si="494"/>
        <v>46387</v>
      </c>
      <c r="CQ622" s="163">
        <f t="shared" si="495"/>
        <v>0</v>
      </c>
    </row>
    <row r="623" s="85" customFormat="1" ht="24" customHeight="1" outlineLevel="2" spans="1:95">
      <c r="A623" s="124"/>
      <c r="B623" s="125"/>
      <c r="C623" s="126"/>
      <c r="D623" s="124"/>
      <c r="E623" s="125"/>
      <c r="F623" s="125"/>
      <c r="G623" s="125"/>
      <c r="H623" s="127"/>
      <c r="I623" s="127"/>
      <c r="J623" s="127">
        <f t="shared" si="424"/>
        <v>0</v>
      </c>
      <c r="K623" s="127">
        <f t="shared" si="496"/>
        <v>17</v>
      </c>
      <c r="L623" s="152" t="s">
        <v>2907</v>
      </c>
      <c r="M623" s="153" t="str">
        <f>IFERROR(VLOOKUP($L623,'2-2 引出数据_合同数据仓库'!$B$2:$BP$10000,3,FALSE),0)</f>
        <v>深圳金地中心电池更换服务合同</v>
      </c>
      <c r="N623" s="127"/>
      <c r="O623" s="153">
        <f>IFERROR(VLOOKUP((LEFT(VLOOKUP($L623,'2-2 引出数据_合同数据仓库'!$B$2:$BP$10000,64,FALSE),15)&amp;(RIGHT(VLOOKUP($L623,'2-2 引出数据_合同数据仓库'!$B$2:$BP$10000,64,FALSE),4)+1)),'2-2 引出数据_合同数据仓库'!$B$2:$BP$10000,3,FALSE),0)</f>
        <v>0</v>
      </c>
      <c r="P623" s="127"/>
      <c r="Q623" s="127" t="str">
        <f>IFERROR(VLOOKUP($L623,'2-2 引出数据_合同数据仓库'!$B$2:$BP$10000,28,FALSE),0)</f>
        <v>2023-11-30</v>
      </c>
      <c r="R623" s="127" t="str">
        <f>IFERROR(VLOOKUP($L623,'2-2 引出数据_合同数据仓库'!$B$2:$BP$10000,29,FALSE),0)</f>
        <v>2023-12-01</v>
      </c>
      <c r="S623" s="127" t="str">
        <f>IFERROR(VLOOKUP($L623,'2-2 引出数据_合同数据仓库'!$B$2:$BP$10000,4,FALSE),0)</f>
        <v>2024-05-31</v>
      </c>
      <c r="T623" s="127"/>
      <c r="U623" s="127">
        <f>IFERROR(VLOOKUP($L623,'2-2 引出数据_合同数据仓库'!$B$2:$BP$10000,15,FALSE),0)</f>
        <v>56000.54</v>
      </c>
      <c r="V623" s="127">
        <f t="shared" si="425"/>
        <v>111695.066120219</v>
      </c>
      <c r="W623" s="127"/>
      <c r="X623" s="159">
        <v>45658</v>
      </c>
      <c r="Y623" s="159">
        <f t="shared" si="426"/>
        <v>45688</v>
      </c>
      <c r="Z623" s="163">
        <f t="shared" si="427"/>
        <v>0</v>
      </c>
      <c r="AA623" s="159">
        <f t="shared" si="428"/>
        <v>45689</v>
      </c>
      <c r="AB623" s="159">
        <f t="shared" si="429"/>
        <v>45716</v>
      </c>
      <c r="AC623" s="163">
        <f t="shared" si="430"/>
        <v>0</v>
      </c>
      <c r="AD623" s="159">
        <f t="shared" si="431"/>
        <v>45717</v>
      </c>
      <c r="AE623" s="159">
        <f t="shared" si="432"/>
        <v>45747</v>
      </c>
      <c r="AF623" s="163">
        <f t="shared" si="433"/>
        <v>0</v>
      </c>
      <c r="AG623" s="159">
        <f t="shared" si="434"/>
        <v>45748</v>
      </c>
      <c r="AH623" s="159">
        <f t="shared" si="435"/>
        <v>45777</v>
      </c>
      <c r="AI623" s="163">
        <f t="shared" si="436"/>
        <v>0</v>
      </c>
      <c r="AJ623" s="159">
        <f t="shared" si="437"/>
        <v>45778</v>
      </c>
      <c r="AK623" s="159">
        <f t="shared" si="438"/>
        <v>45808</v>
      </c>
      <c r="AL623" s="163">
        <f t="shared" si="439"/>
        <v>0</v>
      </c>
      <c r="AM623" s="159">
        <f t="shared" si="440"/>
        <v>45809</v>
      </c>
      <c r="AN623" s="159">
        <f t="shared" si="441"/>
        <v>45838</v>
      </c>
      <c r="AO623" s="163">
        <f t="shared" si="442"/>
        <v>0</v>
      </c>
      <c r="AP623" s="159">
        <f t="shared" si="443"/>
        <v>45839</v>
      </c>
      <c r="AQ623" s="159">
        <f t="shared" si="444"/>
        <v>45869</v>
      </c>
      <c r="AR623" s="163">
        <f t="shared" si="445"/>
        <v>0</v>
      </c>
      <c r="AS623" s="159">
        <f t="shared" si="446"/>
        <v>45870</v>
      </c>
      <c r="AT623" s="159">
        <f t="shared" si="447"/>
        <v>45900</v>
      </c>
      <c r="AU623" s="163">
        <f t="shared" si="448"/>
        <v>0</v>
      </c>
      <c r="AV623" s="159">
        <f t="shared" si="449"/>
        <v>45901</v>
      </c>
      <c r="AW623" s="159">
        <f t="shared" si="450"/>
        <v>45930</v>
      </c>
      <c r="AX623" s="163">
        <f t="shared" si="451"/>
        <v>0</v>
      </c>
      <c r="AY623" s="159">
        <f t="shared" si="452"/>
        <v>45931</v>
      </c>
      <c r="AZ623" s="159">
        <f t="shared" si="453"/>
        <v>45961</v>
      </c>
      <c r="BA623" s="163">
        <f t="shared" si="454"/>
        <v>0</v>
      </c>
      <c r="BB623" s="159">
        <f t="shared" si="455"/>
        <v>45962</v>
      </c>
      <c r="BC623" s="159">
        <f t="shared" si="456"/>
        <v>45991</v>
      </c>
      <c r="BD623" s="163">
        <f t="shared" si="457"/>
        <v>0</v>
      </c>
      <c r="BE623" s="159">
        <f t="shared" si="458"/>
        <v>45992</v>
      </c>
      <c r="BF623" s="159">
        <f t="shared" si="459"/>
        <v>46022</v>
      </c>
      <c r="BG623" s="163">
        <f t="shared" si="460"/>
        <v>0</v>
      </c>
      <c r="BH623" s="159">
        <v>46023</v>
      </c>
      <c r="BI623" s="159">
        <f t="shared" si="461"/>
        <v>46053</v>
      </c>
      <c r="BJ623" s="163">
        <f t="shared" si="462"/>
        <v>0</v>
      </c>
      <c r="BK623" s="159">
        <f t="shared" si="463"/>
        <v>46054</v>
      </c>
      <c r="BL623" s="159">
        <f t="shared" si="464"/>
        <v>46081</v>
      </c>
      <c r="BM623" s="163">
        <f t="shared" si="465"/>
        <v>0</v>
      </c>
      <c r="BN623" s="159">
        <f t="shared" si="466"/>
        <v>46082</v>
      </c>
      <c r="BO623" s="159">
        <f t="shared" si="467"/>
        <v>46112</v>
      </c>
      <c r="BP623" s="163">
        <f t="shared" si="468"/>
        <v>0</v>
      </c>
      <c r="BQ623" s="159">
        <f t="shared" si="469"/>
        <v>46113</v>
      </c>
      <c r="BR623" s="159">
        <f t="shared" si="470"/>
        <v>46142</v>
      </c>
      <c r="BS623" s="163">
        <f t="shared" si="471"/>
        <v>0</v>
      </c>
      <c r="BT623" s="159">
        <f t="shared" si="472"/>
        <v>46143</v>
      </c>
      <c r="BU623" s="159">
        <f t="shared" si="473"/>
        <v>46173</v>
      </c>
      <c r="BV623" s="163">
        <f t="shared" si="474"/>
        <v>0</v>
      </c>
      <c r="BW623" s="159">
        <f t="shared" si="475"/>
        <v>46174</v>
      </c>
      <c r="BX623" s="159">
        <f t="shared" si="476"/>
        <v>46203</v>
      </c>
      <c r="BY623" s="163">
        <f t="shared" si="477"/>
        <v>0</v>
      </c>
      <c r="BZ623" s="159">
        <f t="shared" si="478"/>
        <v>46204</v>
      </c>
      <c r="CA623" s="159">
        <f t="shared" si="479"/>
        <v>46234</v>
      </c>
      <c r="CB623" s="163">
        <f t="shared" si="480"/>
        <v>0</v>
      </c>
      <c r="CC623" s="159">
        <f t="shared" si="481"/>
        <v>46235</v>
      </c>
      <c r="CD623" s="159">
        <f t="shared" si="482"/>
        <v>46265</v>
      </c>
      <c r="CE623" s="163">
        <f t="shared" si="483"/>
        <v>0</v>
      </c>
      <c r="CF623" s="159">
        <f t="shared" si="484"/>
        <v>46266</v>
      </c>
      <c r="CG623" s="159">
        <f t="shared" si="485"/>
        <v>46295</v>
      </c>
      <c r="CH623" s="163">
        <f t="shared" si="486"/>
        <v>0</v>
      </c>
      <c r="CI623" s="159">
        <f t="shared" si="487"/>
        <v>46296</v>
      </c>
      <c r="CJ623" s="159">
        <f t="shared" si="488"/>
        <v>46326</v>
      </c>
      <c r="CK623" s="163">
        <f t="shared" si="489"/>
        <v>0</v>
      </c>
      <c r="CL623" s="159">
        <f t="shared" si="490"/>
        <v>46327</v>
      </c>
      <c r="CM623" s="159">
        <f t="shared" si="491"/>
        <v>46356</v>
      </c>
      <c r="CN623" s="163">
        <f t="shared" si="492"/>
        <v>0</v>
      </c>
      <c r="CO623" s="159">
        <f t="shared" si="493"/>
        <v>46357</v>
      </c>
      <c r="CP623" s="159">
        <f t="shared" si="494"/>
        <v>46387</v>
      </c>
      <c r="CQ623" s="163">
        <f t="shared" si="495"/>
        <v>0</v>
      </c>
    </row>
    <row r="624" s="85" customFormat="1" ht="24" customHeight="1" outlineLevel="2" spans="1:95">
      <c r="A624" s="124"/>
      <c r="B624" s="125"/>
      <c r="C624" s="126"/>
      <c r="D624" s="124"/>
      <c r="E624" s="125"/>
      <c r="F624" s="125"/>
      <c r="G624" s="125"/>
      <c r="H624" s="127"/>
      <c r="I624" s="127"/>
      <c r="J624" s="127">
        <f t="shared" si="424"/>
        <v>0</v>
      </c>
      <c r="K624" s="127">
        <f t="shared" si="496"/>
        <v>18</v>
      </c>
      <c r="L624" s="152" t="s">
        <v>2908</v>
      </c>
      <c r="M624" s="153" t="str">
        <f>IFERROR(VLOOKUP($L624,'2-2 引出数据_合同数据仓库'!$B$2:$BP$10000,3,FALSE),0)</f>
        <v>深圳金地中心仪表更换服务合同</v>
      </c>
      <c r="N624" s="127"/>
      <c r="O624" s="153">
        <f>IFERROR(VLOOKUP((LEFT(VLOOKUP($L624,'2-2 引出数据_合同数据仓库'!$B$2:$BP$10000,64,FALSE),15)&amp;(RIGHT(VLOOKUP($L624,'2-2 引出数据_合同数据仓库'!$B$2:$BP$10000,64,FALSE),4)+1)),'2-2 引出数据_合同数据仓库'!$B$2:$BP$10000,3,FALSE),0)</f>
        <v>0</v>
      </c>
      <c r="P624" s="127"/>
      <c r="Q624" s="127" t="str">
        <f>IFERROR(VLOOKUP($L624,'2-2 引出数据_合同数据仓库'!$B$2:$BP$10000,28,FALSE),0)</f>
        <v>2023-11-30</v>
      </c>
      <c r="R624" s="127" t="str">
        <f>IFERROR(VLOOKUP($L624,'2-2 引出数据_合同数据仓库'!$B$2:$BP$10000,29,FALSE),0)</f>
        <v>2023-12-01</v>
      </c>
      <c r="S624" s="127" t="str">
        <f>IFERROR(VLOOKUP($L624,'2-2 引出数据_合同数据仓库'!$B$2:$BP$10000,4,FALSE),0)</f>
        <v>2024-11-30</v>
      </c>
      <c r="T624" s="127"/>
      <c r="U624" s="127">
        <f>IFERROR(VLOOKUP($L624,'2-2 引出数据_合同数据仓库'!$B$2:$BP$10000,15,FALSE),0)</f>
        <v>44936</v>
      </c>
      <c r="V624" s="127">
        <f t="shared" si="425"/>
        <v>44813.2240437158</v>
      </c>
      <c r="W624" s="127"/>
      <c r="X624" s="159">
        <v>45658</v>
      </c>
      <c r="Y624" s="159">
        <f t="shared" si="426"/>
        <v>45688</v>
      </c>
      <c r="Z624" s="163">
        <f t="shared" si="427"/>
        <v>0</v>
      </c>
      <c r="AA624" s="159">
        <f t="shared" si="428"/>
        <v>45689</v>
      </c>
      <c r="AB624" s="159">
        <f t="shared" si="429"/>
        <v>45716</v>
      </c>
      <c r="AC624" s="163">
        <f t="shared" si="430"/>
        <v>0</v>
      </c>
      <c r="AD624" s="159">
        <f t="shared" si="431"/>
        <v>45717</v>
      </c>
      <c r="AE624" s="159">
        <f t="shared" si="432"/>
        <v>45747</v>
      </c>
      <c r="AF624" s="163">
        <f t="shared" si="433"/>
        <v>0</v>
      </c>
      <c r="AG624" s="159">
        <f t="shared" si="434"/>
        <v>45748</v>
      </c>
      <c r="AH624" s="159">
        <f t="shared" si="435"/>
        <v>45777</v>
      </c>
      <c r="AI624" s="163">
        <f t="shared" si="436"/>
        <v>0</v>
      </c>
      <c r="AJ624" s="159">
        <f t="shared" si="437"/>
        <v>45778</v>
      </c>
      <c r="AK624" s="159">
        <f t="shared" si="438"/>
        <v>45808</v>
      </c>
      <c r="AL624" s="163">
        <f t="shared" si="439"/>
        <v>0</v>
      </c>
      <c r="AM624" s="159">
        <f t="shared" si="440"/>
        <v>45809</v>
      </c>
      <c r="AN624" s="159">
        <f t="shared" si="441"/>
        <v>45838</v>
      </c>
      <c r="AO624" s="163">
        <f t="shared" si="442"/>
        <v>0</v>
      </c>
      <c r="AP624" s="159">
        <f t="shared" si="443"/>
        <v>45839</v>
      </c>
      <c r="AQ624" s="159">
        <f t="shared" si="444"/>
        <v>45869</v>
      </c>
      <c r="AR624" s="163">
        <f t="shared" si="445"/>
        <v>0</v>
      </c>
      <c r="AS624" s="159">
        <f t="shared" si="446"/>
        <v>45870</v>
      </c>
      <c r="AT624" s="159">
        <f t="shared" si="447"/>
        <v>45900</v>
      </c>
      <c r="AU624" s="163">
        <f t="shared" si="448"/>
        <v>0</v>
      </c>
      <c r="AV624" s="159">
        <f t="shared" si="449"/>
        <v>45901</v>
      </c>
      <c r="AW624" s="159">
        <f t="shared" si="450"/>
        <v>45930</v>
      </c>
      <c r="AX624" s="163">
        <f t="shared" si="451"/>
        <v>0</v>
      </c>
      <c r="AY624" s="159">
        <f t="shared" si="452"/>
        <v>45931</v>
      </c>
      <c r="AZ624" s="159">
        <f t="shared" si="453"/>
        <v>45961</v>
      </c>
      <c r="BA624" s="163">
        <f t="shared" si="454"/>
        <v>0</v>
      </c>
      <c r="BB624" s="159">
        <f t="shared" si="455"/>
        <v>45962</v>
      </c>
      <c r="BC624" s="159">
        <f t="shared" si="456"/>
        <v>45991</v>
      </c>
      <c r="BD624" s="163">
        <f t="shared" si="457"/>
        <v>0</v>
      </c>
      <c r="BE624" s="159">
        <f t="shared" si="458"/>
        <v>45992</v>
      </c>
      <c r="BF624" s="159">
        <f t="shared" si="459"/>
        <v>46022</v>
      </c>
      <c r="BG624" s="163">
        <f t="shared" si="460"/>
        <v>0</v>
      </c>
      <c r="BH624" s="159">
        <v>46023</v>
      </c>
      <c r="BI624" s="159">
        <f t="shared" si="461"/>
        <v>46053</v>
      </c>
      <c r="BJ624" s="163">
        <f t="shared" si="462"/>
        <v>0</v>
      </c>
      <c r="BK624" s="159">
        <f t="shared" si="463"/>
        <v>46054</v>
      </c>
      <c r="BL624" s="159">
        <f t="shared" si="464"/>
        <v>46081</v>
      </c>
      <c r="BM624" s="163">
        <f t="shared" si="465"/>
        <v>0</v>
      </c>
      <c r="BN624" s="159">
        <f t="shared" si="466"/>
        <v>46082</v>
      </c>
      <c r="BO624" s="159">
        <f t="shared" si="467"/>
        <v>46112</v>
      </c>
      <c r="BP624" s="163">
        <f t="shared" si="468"/>
        <v>0</v>
      </c>
      <c r="BQ624" s="159">
        <f t="shared" si="469"/>
        <v>46113</v>
      </c>
      <c r="BR624" s="159">
        <f t="shared" si="470"/>
        <v>46142</v>
      </c>
      <c r="BS624" s="163">
        <f t="shared" si="471"/>
        <v>0</v>
      </c>
      <c r="BT624" s="159">
        <f t="shared" si="472"/>
        <v>46143</v>
      </c>
      <c r="BU624" s="159">
        <f t="shared" si="473"/>
        <v>46173</v>
      </c>
      <c r="BV624" s="163">
        <f t="shared" si="474"/>
        <v>0</v>
      </c>
      <c r="BW624" s="159">
        <f t="shared" si="475"/>
        <v>46174</v>
      </c>
      <c r="BX624" s="159">
        <f t="shared" si="476"/>
        <v>46203</v>
      </c>
      <c r="BY624" s="163">
        <f t="shared" si="477"/>
        <v>0</v>
      </c>
      <c r="BZ624" s="159">
        <f t="shared" si="478"/>
        <v>46204</v>
      </c>
      <c r="CA624" s="159">
        <f t="shared" si="479"/>
        <v>46234</v>
      </c>
      <c r="CB624" s="163">
        <f t="shared" si="480"/>
        <v>0</v>
      </c>
      <c r="CC624" s="159">
        <f t="shared" si="481"/>
        <v>46235</v>
      </c>
      <c r="CD624" s="159">
        <f t="shared" si="482"/>
        <v>46265</v>
      </c>
      <c r="CE624" s="163">
        <f t="shared" si="483"/>
        <v>0</v>
      </c>
      <c r="CF624" s="159">
        <f t="shared" si="484"/>
        <v>46266</v>
      </c>
      <c r="CG624" s="159">
        <f t="shared" si="485"/>
        <v>46295</v>
      </c>
      <c r="CH624" s="163">
        <f t="shared" si="486"/>
        <v>0</v>
      </c>
      <c r="CI624" s="159">
        <f t="shared" si="487"/>
        <v>46296</v>
      </c>
      <c r="CJ624" s="159">
        <f t="shared" si="488"/>
        <v>46326</v>
      </c>
      <c r="CK624" s="163">
        <f t="shared" si="489"/>
        <v>0</v>
      </c>
      <c r="CL624" s="159">
        <f t="shared" si="490"/>
        <v>46327</v>
      </c>
      <c r="CM624" s="159">
        <f t="shared" si="491"/>
        <v>46356</v>
      </c>
      <c r="CN624" s="163">
        <f t="shared" si="492"/>
        <v>0</v>
      </c>
      <c r="CO624" s="159">
        <f t="shared" si="493"/>
        <v>46357</v>
      </c>
      <c r="CP624" s="159">
        <f t="shared" si="494"/>
        <v>46387</v>
      </c>
      <c r="CQ624" s="163">
        <f t="shared" si="495"/>
        <v>0</v>
      </c>
    </row>
    <row r="625" s="85" customFormat="1" ht="24" customHeight="1" outlineLevel="2" spans="1:95">
      <c r="A625" s="124"/>
      <c r="B625" s="125"/>
      <c r="C625" s="126"/>
      <c r="D625" s="124"/>
      <c r="E625" s="125"/>
      <c r="F625" s="125"/>
      <c r="G625" s="125"/>
      <c r="H625" s="127"/>
      <c r="I625" s="127"/>
      <c r="J625" s="127">
        <f t="shared" si="424"/>
        <v>0</v>
      </c>
      <c r="K625" s="127">
        <f t="shared" si="496"/>
        <v>19</v>
      </c>
      <c r="L625" s="152" t="s">
        <v>2909</v>
      </c>
      <c r="M625" s="153" t="str">
        <f>IFERROR(VLOOKUP($L625,'2-2 引出数据_合同数据仓库'!$B$2:$BP$10000,3,FALSE),0)</f>
        <v>关于粤东一管理中心深圳金地中心仪表调试外包服务合同</v>
      </c>
      <c r="N625" s="127"/>
      <c r="O625" s="153">
        <f>IFERROR(VLOOKUP((LEFT(VLOOKUP($L625,'2-2 引出数据_合同数据仓库'!$B$2:$BP$10000,64,FALSE),15)&amp;(RIGHT(VLOOKUP($L625,'2-2 引出数据_合同数据仓库'!$B$2:$BP$10000,64,FALSE),4)+1)),'2-2 引出数据_合同数据仓库'!$B$2:$BP$10000,3,FALSE),0)</f>
        <v>0</v>
      </c>
      <c r="P625" s="127"/>
      <c r="Q625" s="127" t="str">
        <f>IFERROR(VLOOKUP($L625,'2-2 引出数据_合同数据仓库'!$B$2:$BP$10000,28,FALSE),0)</f>
        <v>2024-01-31</v>
      </c>
      <c r="R625" s="127" t="str">
        <f>IFERROR(VLOOKUP($L625,'2-2 引出数据_合同数据仓库'!$B$2:$BP$10000,29,FALSE),0)</f>
        <v>2024-02-01</v>
      </c>
      <c r="S625" s="127" t="str">
        <f>IFERROR(VLOOKUP($L625,'2-2 引出数据_合同数据仓库'!$B$2:$BP$10000,4,FALSE),0)</f>
        <v>2024-12-31</v>
      </c>
      <c r="T625" s="127"/>
      <c r="U625" s="127">
        <f>IFERROR(VLOOKUP($L625,'2-2 引出数据_合同数据仓库'!$B$2:$BP$10000,15,FALSE),0)</f>
        <v>6000</v>
      </c>
      <c r="V625" s="127">
        <f t="shared" si="425"/>
        <v>6537.31343283582</v>
      </c>
      <c r="W625" s="127"/>
      <c r="X625" s="159">
        <v>45658</v>
      </c>
      <c r="Y625" s="159">
        <f t="shared" si="426"/>
        <v>45688</v>
      </c>
      <c r="Z625" s="163">
        <f t="shared" si="427"/>
        <v>0</v>
      </c>
      <c r="AA625" s="159">
        <f t="shared" si="428"/>
        <v>45689</v>
      </c>
      <c r="AB625" s="159">
        <f t="shared" si="429"/>
        <v>45716</v>
      </c>
      <c r="AC625" s="163">
        <f t="shared" si="430"/>
        <v>0</v>
      </c>
      <c r="AD625" s="159">
        <f t="shared" si="431"/>
        <v>45717</v>
      </c>
      <c r="AE625" s="159">
        <f t="shared" si="432"/>
        <v>45747</v>
      </c>
      <c r="AF625" s="163">
        <f t="shared" si="433"/>
        <v>0</v>
      </c>
      <c r="AG625" s="159">
        <f t="shared" si="434"/>
        <v>45748</v>
      </c>
      <c r="AH625" s="159">
        <f t="shared" si="435"/>
        <v>45777</v>
      </c>
      <c r="AI625" s="163">
        <f t="shared" si="436"/>
        <v>0</v>
      </c>
      <c r="AJ625" s="159">
        <f t="shared" si="437"/>
        <v>45778</v>
      </c>
      <c r="AK625" s="159">
        <f t="shared" si="438"/>
        <v>45808</v>
      </c>
      <c r="AL625" s="163">
        <f t="shared" si="439"/>
        <v>0</v>
      </c>
      <c r="AM625" s="159">
        <f t="shared" si="440"/>
        <v>45809</v>
      </c>
      <c r="AN625" s="159">
        <f t="shared" si="441"/>
        <v>45838</v>
      </c>
      <c r="AO625" s="163">
        <f t="shared" si="442"/>
        <v>0</v>
      </c>
      <c r="AP625" s="159">
        <f t="shared" si="443"/>
        <v>45839</v>
      </c>
      <c r="AQ625" s="159">
        <f t="shared" si="444"/>
        <v>45869</v>
      </c>
      <c r="AR625" s="163">
        <f t="shared" si="445"/>
        <v>0</v>
      </c>
      <c r="AS625" s="159">
        <f t="shared" si="446"/>
        <v>45870</v>
      </c>
      <c r="AT625" s="159">
        <f t="shared" si="447"/>
        <v>45900</v>
      </c>
      <c r="AU625" s="163">
        <f t="shared" si="448"/>
        <v>0</v>
      </c>
      <c r="AV625" s="159">
        <f t="shared" si="449"/>
        <v>45901</v>
      </c>
      <c r="AW625" s="159">
        <f t="shared" si="450"/>
        <v>45930</v>
      </c>
      <c r="AX625" s="163">
        <f t="shared" si="451"/>
        <v>0</v>
      </c>
      <c r="AY625" s="159">
        <f t="shared" si="452"/>
        <v>45931</v>
      </c>
      <c r="AZ625" s="159">
        <f t="shared" si="453"/>
        <v>45961</v>
      </c>
      <c r="BA625" s="163">
        <f t="shared" si="454"/>
        <v>0</v>
      </c>
      <c r="BB625" s="159">
        <f t="shared" si="455"/>
        <v>45962</v>
      </c>
      <c r="BC625" s="159">
        <f t="shared" si="456"/>
        <v>45991</v>
      </c>
      <c r="BD625" s="163">
        <f t="shared" si="457"/>
        <v>0</v>
      </c>
      <c r="BE625" s="159">
        <f t="shared" si="458"/>
        <v>45992</v>
      </c>
      <c r="BF625" s="159">
        <f t="shared" si="459"/>
        <v>46022</v>
      </c>
      <c r="BG625" s="163">
        <f t="shared" si="460"/>
        <v>0</v>
      </c>
      <c r="BH625" s="159">
        <v>46023</v>
      </c>
      <c r="BI625" s="159">
        <f t="shared" si="461"/>
        <v>46053</v>
      </c>
      <c r="BJ625" s="163">
        <f t="shared" si="462"/>
        <v>0</v>
      </c>
      <c r="BK625" s="159">
        <f t="shared" si="463"/>
        <v>46054</v>
      </c>
      <c r="BL625" s="159">
        <f t="shared" si="464"/>
        <v>46081</v>
      </c>
      <c r="BM625" s="163">
        <f t="shared" si="465"/>
        <v>0</v>
      </c>
      <c r="BN625" s="159">
        <f t="shared" si="466"/>
        <v>46082</v>
      </c>
      <c r="BO625" s="159">
        <f t="shared" si="467"/>
        <v>46112</v>
      </c>
      <c r="BP625" s="163">
        <f t="shared" si="468"/>
        <v>0</v>
      </c>
      <c r="BQ625" s="159">
        <f t="shared" si="469"/>
        <v>46113</v>
      </c>
      <c r="BR625" s="159">
        <f t="shared" si="470"/>
        <v>46142</v>
      </c>
      <c r="BS625" s="163">
        <f t="shared" si="471"/>
        <v>0</v>
      </c>
      <c r="BT625" s="159">
        <f t="shared" si="472"/>
        <v>46143</v>
      </c>
      <c r="BU625" s="159">
        <f t="shared" si="473"/>
        <v>46173</v>
      </c>
      <c r="BV625" s="163">
        <f t="shared" si="474"/>
        <v>0</v>
      </c>
      <c r="BW625" s="159">
        <f t="shared" si="475"/>
        <v>46174</v>
      </c>
      <c r="BX625" s="159">
        <f t="shared" si="476"/>
        <v>46203</v>
      </c>
      <c r="BY625" s="163">
        <f t="shared" si="477"/>
        <v>0</v>
      </c>
      <c r="BZ625" s="159">
        <f t="shared" si="478"/>
        <v>46204</v>
      </c>
      <c r="CA625" s="159">
        <f t="shared" si="479"/>
        <v>46234</v>
      </c>
      <c r="CB625" s="163">
        <f t="shared" si="480"/>
        <v>0</v>
      </c>
      <c r="CC625" s="159">
        <f t="shared" si="481"/>
        <v>46235</v>
      </c>
      <c r="CD625" s="159">
        <f t="shared" si="482"/>
        <v>46265</v>
      </c>
      <c r="CE625" s="163">
        <f t="shared" si="483"/>
        <v>0</v>
      </c>
      <c r="CF625" s="159">
        <f t="shared" si="484"/>
        <v>46266</v>
      </c>
      <c r="CG625" s="159">
        <f t="shared" si="485"/>
        <v>46295</v>
      </c>
      <c r="CH625" s="163">
        <f t="shared" si="486"/>
        <v>0</v>
      </c>
      <c r="CI625" s="159">
        <f t="shared" si="487"/>
        <v>46296</v>
      </c>
      <c r="CJ625" s="159">
        <f t="shared" si="488"/>
        <v>46326</v>
      </c>
      <c r="CK625" s="163">
        <f t="shared" si="489"/>
        <v>0</v>
      </c>
      <c r="CL625" s="159">
        <f t="shared" si="490"/>
        <v>46327</v>
      </c>
      <c r="CM625" s="159">
        <f t="shared" si="491"/>
        <v>46356</v>
      </c>
      <c r="CN625" s="163">
        <f t="shared" si="492"/>
        <v>0</v>
      </c>
      <c r="CO625" s="159">
        <f t="shared" si="493"/>
        <v>46357</v>
      </c>
      <c r="CP625" s="159">
        <f t="shared" si="494"/>
        <v>46387</v>
      </c>
      <c r="CQ625" s="163">
        <f t="shared" si="495"/>
        <v>0</v>
      </c>
    </row>
    <row r="626" s="85" customFormat="1" ht="24" customHeight="1" outlineLevel="2" spans="1:95">
      <c r="A626" s="124"/>
      <c r="B626" s="125"/>
      <c r="C626" s="126"/>
      <c r="D626" s="124"/>
      <c r="E626" s="125"/>
      <c r="F626" s="125"/>
      <c r="G626" s="125"/>
      <c r="H626" s="127"/>
      <c r="I626" s="127"/>
      <c r="J626" s="127">
        <f t="shared" si="424"/>
        <v>0</v>
      </c>
      <c r="K626" s="127">
        <f t="shared" si="496"/>
        <v>20</v>
      </c>
      <c r="L626" s="152" t="s">
        <v>2910</v>
      </c>
      <c r="M626" s="153" t="str">
        <f>IFERROR(VLOOKUP($L626,'2-2 引出数据_合同数据仓库'!$B$2:$BP$10000,3,FALSE),0)</f>
        <v>深圳金地中心蓄冰机房空调自控系统维护保养合同</v>
      </c>
      <c r="N626" s="127"/>
      <c r="O626" s="153">
        <f>IFERROR(VLOOKUP((LEFT(VLOOKUP($L626,'2-2 引出数据_合同数据仓库'!$B$2:$BP$10000,64,FALSE),15)&amp;(RIGHT(VLOOKUP($L626,'2-2 引出数据_合同数据仓库'!$B$2:$BP$10000,64,FALSE),4)+1)),'2-2 引出数据_合同数据仓库'!$B$2:$BP$10000,3,FALSE),0)</f>
        <v>0</v>
      </c>
      <c r="P626" s="127"/>
      <c r="Q626" s="127" t="str">
        <f>IFERROR(VLOOKUP($L626,'2-2 引出数据_合同数据仓库'!$B$2:$BP$10000,28,FALSE),0)</f>
        <v>2023-12-13</v>
      </c>
      <c r="R626" s="127" t="str">
        <f>IFERROR(VLOOKUP($L626,'2-2 引出数据_合同数据仓库'!$B$2:$BP$10000,29,FALSE),0)</f>
        <v>2024-01-01</v>
      </c>
      <c r="S626" s="127" t="str">
        <f>IFERROR(VLOOKUP($L626,'2-2 引出数据_合同数据仓库'!$B$2:$BP$10000,4,FALSE),0)</f>
        <v>2024-12-31</v>
      </c>
      <c r="T626" s="127"/>
      <c r="U626" s="127">
        <f>IFERROR(VLOOKUP($L626,'2-2 引出数据_合同数据仓库'!$B$2:$BP$10000,15,FALSE),0)</f>
        <v>92000</v>
      </c>
      <c r="V626" s="127">
        <f t="shared" si="425"/>
        <v>91748.6338797814</v>
      </c>
      <c r="W626" s="127"/>
      <c r="X626" s="159">
        <v>45658</v>
      </c>
      <c r="Y626" s="159">
        <f t="shared" si="426"/>
        <v>45688</v>
      </c>
      <c r="Z626" s="163">
        <f t="shared" si="427"/>
        <v>0</v>
      </c>
      <c r="AA626" s="159">
        <f t="shared" si="428"/>
        <v>45689</v>
      </c>
      <c r="AB626" s="159">
        <f t="shared" si="429"/>
        <v>45716</v>
      </c>
      <c r="AC626" s="163">
        <f t="shared" si="430"/>
        <v>0</v>
      </c>
      <c r="AD626" s="159">
        <f t="shared" si="431"/>
        <v>45717</v>
      </c>
      <c r="AE626" s="159">
        <f t="shared" si="432"/>
        <v>45747</v>
      </c>
      <c r="AF626" s="163">
        <f t="shared" si="433"/>
        <v>0</v>
      </c>
      <c r="AG626" s="159">
        <f t="shared" si="434"/>
        <v>45748</v>
      </c>
      <c r="AH626" s="159">
        <f t="shared" si="435"/>
        <v>45777</v>
      </c>
      <c r="AI626" s="163">
        <f t="shared" si="436"/>
        <v>0</v>
      </c>
      <c r="AJ626" s="159">
        <f t="shared" si="437"/>
        <v>45778</v>
      </c>
      <c r="AK626" s="159">
        <f t="shared" si="438"/>
        <v>45808</v>
      </c>
      <c r="AL626" s="163">
        <f t="shared" si="439"/>
        <v>0</v>
      </c>
      <c r="AM626" s="159">
        <f t="shared" si="440"/>
        <v>45809</v>
      </c>
      <c r="AN626" s="159">
        <f t="shared" si="441"/>
        <v>45838</v>
      </c>
      <c r="AO626" s="163">
        <f t="shared" si="442"/>
        <v>0</v>
      </c>
      <c r="AP626" s="159">
        <f t="shared" si="443"/>
        <v>45839</v>
      </c>
      <c r="AQ626" s="159">
        <f t="shared" si="444"/>
        <v>45869</v>
      </c>
      <c r="AR626" s="163">
        <f t="shared" si="445"/>
        <v>0</v>
      </c>
      <c r="AS626" s="159">
        <f t="shared" si="446"/>
        <v>45870</v>
      </c>
      <c r="AT626" s="159">
        <f t="shared" si="447"/>
        <v>45900</v>
      </c>
      <c r="AU626" s="163">
        <f t="shared" si="448"/>
        <v>0</v>
      </c>
      <c r="AV626" s="159">
        <f t="shared" si="449"/>
        <v>45901</v>
      </c>
      <c r="AW626" s="159">
        <f t="shared" si="450"/>
        <v>45930</v>
      </c>
      <c r="AX626" s="163">
        <f t="shared" si="451"/>
        <v>0</v>
      </c>
      <c r="AY626" s="159">
        <f t="shared" si="452"/>
        <v>45931</v>
      </c>
      <c r="AZ626" s="159">
        <f t="shared" si="453"/>
        <v>45961</v>
      </c>
      <c r="BA626" s="163">
        <f t="shared" si="454"/>
        <v>0</v>
      </c>
      <c r="BB626" s="159">
        <f t="shared" si="455"/>
        <v>45962</v>
      </c>
      <c r="BC626" s="159">
        <f t="shared" si="456"/>
        <v>45991</v>
      </c>
      <c r="BD626" s="163">
        <f t="shared" si="457"/>
        <v>0</v>
      </c>
      <c r="BE626" s="159">
        <f t="shared" si="458"/>
        <v>45992</v>
      </c>
      <c r="BF626" s="159">
        <f t="shared" si="459"/>
        <v>46022</v>
      </c>
      <c r="BG626" s="163">
        <f t="shared" si="460"/>
        <v>0</v>
      </c>
      <c r="BH626" s="159">
        <v>46023</v>
      </c>
      <c r="BI626" s="159">
        <f t="shared" si="461"/>
        <v>46053</v>
      </c>
      <c r="BJ626" s="163">
        <f t="shared" si="462"/>
        <v>0</v>
      </c>
      <c r="BK626" s="159">
        <f t="shared" si="463"/>
        <v>46054</v>
      </c>
      <c r="BL626" s="159">
        <f t="shared" si="464"/>
        <v>46081</v>
      </c>
      <c r="BM626" s="163">
        <f t="shared" si="465"/>
        <v>0</v>
      </c>
      <c r="BN626" s="159">
        <f t="shared" si="466"/>
        <v>46082</v>
      </c>
      <c r="BO626" s="159">
        <f t="shared" si="467"/>
        <v>46112</v>
      </c>
      <c r="BP626" s="163">
        <f t="shared" si="468"/>
        <v>0</v>
      </c>
      <c r="BQ626" s="159">
        <f t="shared" si="469"/>
        <v>46113</v>
      </c>
      <c r="BR626" s="159">
        <f t="shared" si="470"/>
        <v>46142</v>
      </c>
      <c r="BS626" s="163">
        <f t="shared" si="471"/>
        <v>0</v>
      </c>
      <c r="BT626" s="159">
        <f t="shared" si="472"/>
        <v>46143</v>
      </c>
      <c r="BU626" s="159">
        <f t="shared" si="473"/>
        <v>46173</v>
      </c>
      <c r="BV626" s="163">
        <f t="shared" si="474"/>
        <v>0</v>
      </c>
      <c r="BW626" s="159">
        <f t="shared" si="475"/>
        <v>46174</v>
      </c>
      <c r="BX626" s="159">
        <f t="shared" si="476"/>
        <v>46203</v>
      </c>
      <c r="BY626" s="163">
        <f t="shared" si="477"/>
        <v>0</v>
      </c>
      <c r="BZ626" s="159">
        <f t="shared" si="478"/>
        <v>46204</v>
      </c>
      <c r="CA626" s="159">
        <f t="shared" si="479"/>
        <v>46234</v>
      </c>
      <c r="CB626" s="163">
        <f t="shared" si="480"/>
        <v>0</v>
      </c>
      <c r="CC626" s="159">
        <f t="shared" si="481"/>
        <v>46235</v>
      </c>
      <c r="CD626" s="159">
        <f t="shared" si="482"/>
        <v>46265</v>
      </c>
      <c r="CE626" s="163">
        <f t="shared" si="483"/>
        <v>0</v>
      </c>
      <c r="CF626" s="159">
        <f t="shared" si="484"/>
        <v>46266</v>
      </c>
      <c r="CG626" s="159">
        <f t="shared" si="485"/>
        <v>46295</v>
      </c>
      <c r="CH626" s="163">
        <f t="shared" si="486"/>
        <v>0</v>
      </c>
      <c r="CI626" s="159">
        <f t="shared" si="487"/>
        <v>46296</v>
      </c>
      <c r="CJ626" s="159">
        <f t="shared" si="488"/>
        <v>46326</v>
      </c>
      <c r="CK626" s="163">
        <f t="shared" si="489"/>
        <v>0</v>
      </c>
      <c r="CL626" s="159">
        <f t="shared" si="490"/>
        <v>46327</v>
      </c>
      <c r="CM626" s="159">
        <f t="shared" si="491"/>
        <v>46356</v>
      </c>
      <c r="CN626" s="163">
        <f t="shared" si="492"/>
        <v>0</v>
      </c>
      <c r="CO626" s="159">
        <f t="shared" si="493"/>
        <v>46357</v>
      </c>
      <c r="CP626" s="159">
        <f t="shared" si="494"/>
        <v>46387</v>
      </c>
      <c r="CQ626" s="163">
        <f t="shared" si="495"/>
        <v>0</v>
      </c>
    </row>
    <row r="627" s="85" customFormat="1" ht="24" customHeight="1" outlineLevel="2" spans="1:95">
      <c r="A627" s="124"/>
      <c r="B627" s="125"/>
      <c r="C627" s="126"/>
      <c r="D627" s="124"/>
      <c r="E627" s="125"/>
      <c r="F627" s="125"/>
      <c r="G627" s="125"/>
      <c r="H627" s="127"/>
      <c r="I627" s="127"/>
      <c r="J627" s="127">
        <f t="shared" si="424"/>
        <v>19361.095890411</v>
      </c>
      <c r="K627" s="127">
        <f t="shared" si="496"/>
        <v>21</v>
      </c>
      <c r="L627" s="152" t="s">
        <v>2911</v>
      </c>
      <c r="M627" s="153" t="str">
        <f>IFERROR(VLOOKUP($L627,'2-2 引出数据_合同数据仓库'!$B$2:$BP$10000,3,FALSE),0)</f>
        <v>关于粤东一管理中心深圳金地中心项目中央空调系统水质处理合同</v>
      </c>
      <c r="N627" s="127"/>
      <c r="O627" s="153">
        <f>IFERROR(VLOOKUP((LEFT(VLOOKUP($L627,'2-2 引出数据_合同数据仓库'!$B$2:$BP$10000,64,FALSE),15)&amp;(RIGHT(VLOOKUP($L627,'2-2 引出数据_合同数据仓库'!$B$2:$BP$10000,64,FALSE),4)+1)),'2-2 引出数据_合同数据仓库'!$B$2:$BP$10000,3,FALSE),0)</f>
        <v>0</v>
      </c>
      <c r="P627" s="127"/>
      <c r="Q627" s="127" t="str">
        <f>IFERROR(VLOOKUP($L627,'2-2 引出数据_合同数据仓库'!$B$2:$BP$10000,28,FALSE),0)</f>
        <v>2024-05-31</v>
      </c>
      <c r="R627" s="127" t="str">
        <f>IFERROR(VLOOKUP($L627,'2-2 引出数据_合同数据仓库'!$B$2:$BP$10000,29,FALSE),0)</f>
        <v>2024-06-01</v>
      </c>
      <c r="S627" s="127" t="str">
        <f>IFERROR(VLOOKUP($L627,'2-2 引出数据_合同数据仓库'!$B$2:$BP$10000,4,FALSE),0)</f>
        <v>2025-05-31</v>
      </c>
      <c r="T627" s="127"/>
      <c r="U627" s="127">
        <f>IFERROR(VLOOKUP($L627,'2-2 引出数据_合同数据仓库'!$B$2:$BP$10000,15,FALSE),0)</f>
        <v>46800</v>
      </c>
      <c r="V627" s="127">
        <f t="shared" si="425"/>
        <v>46800</v>
      </c>
      <c r="W627" s="127"/>
      <c r="X627" s="159">
        <v>45658</v>
      </c>
      <c r="Y627" s="159">
        <f t="shared" si="426"/>
        <v>45688</v>
      </c>
      <c r="Z627" s="163">
        <f t="shared" si="427"/>
        <v>3974.79452054795</v>
      </c>
      <c r="AA627" s="159">
        <f t="shared" si="428"/>
        <v>45689</v>
      </c>
      <c r="AB627" s="159">
        <f t="shared" si="429"/>
        <v>45716</v>
      </c>
      <c r="AC627" s="163">
        <f t="shared" si="430"/>
        <v>3590.13698630137</v>
      </c>
      <c r="AD627" s="159">
        <f t="shared" si="431"/>
        <v>45717</v>
      </c>
      <c r="AE627" s="159">
        <f t="shared" si="432"/>
        <v>45747</v>
      </c>
      <c r="AF627" s="163">
        <f t="shared" si="433"/>
        <v>3974.79452054795</v>
      </c>
      <c r="AG627" s="159">
        <f t="shared" si="434"/>
        <v>45748</v>
      </c>
      <c r="AH627" s="159">
        <f t="shared" si="435"/>
        <v>45777</v>
      </c>
      <c r="AI627" s="163">
        <f t="shared" si="436"/>
        <v>3846.57534246575</v>
      </c>
      <c r="AJ627" s="159">
        <f t="shared" si="437"/>
        <v>45778</v>
      </c>
      <c r="AK627" s="159">
        <f t="shared" si="438"/>
        <v>45808</v>
      </c>
      <c r="AL627" s="163">
        <f t="shared" si="439"/>
        <v>3974.79452054795</v>
      </c>
      <c r="AM627" s="159">
        <f t="shared" si="440"/>
        <v>45809</v>
      </c>
      <c r="AN627" s="159">
        <f t="shared" si="441"/>
        <v>45838</v>
      </c>
      <c r="AO627" s="163">
        <f t="shared" si="442"/>
        <v>0</v>
      </c>
      <c r="AP627" s="159">
        <f t="shared" si="443"/>
        <v>45839</v>
      </c>
      <c r="AQ627" s="159">
        <f t="shared" si="444"/>
        <v>45869</v>
      </c>
      <c r="AR627" s="163">
        <f t="shared" si="445"/>
        <v>0</v>
      </c>
      <c r="AS627" s="159">
        <f t="shared" si="446"/>
        <v>45870</v>
      </c>
      <c r="AT627" s="159">
        <f t="shared" si="447"/>
        <v>45900</v>
      </c>
      <c r="AU627" s="163">
        <f t="shared" si="448"/>
        <v>0</v>
      </c>
      <c r="AV627" s="159">
        <f t="shared" si="449"/>
        <v>45901</v>
      </c>
      <c r="AW627" s="159">
        <f t="shared" si="450"/>
        <v>45930</v>
      </c>
      <c r="AX627" s="163">
        <f t="shared" si="451"/>
        <v>0</v>
      </c>
      <c r="AY627" s="159">
        <f t="shared" si="452"/>
        <v>45931</v>
      </c>
      <c r="AZ627" s="159">
        <f t="shared" si="453"/>
        <v>45961</v>
      </c>
      <c r="BA627" s="163">
        <f t="shared" si="454"/>
        <v>0</v>
      </c>
      <c r="BB627" s="159">
        <f t="shared" si="455"/>
        <v>45962</v>
      </c>
      <c r="BC627" s="159">
        <f t="shared" si="456"/>
        <v>45991</v>
      </c>
      <c r="BD627" s="163">
        <f t="shared" si="457"/>
        <v>0</v>
      </c>
      <c r="BE627" s="159">
        <f t="shared" si="458"/>
        <v>45992</v>
      </c>
      <c r="BF627" s="159">
        <f t="shared" si="459"/>
        <v>46022</v>
      </c>
      <c r="BG627" s="163">
        <f t="shared" si="460"/>
        <v>0</v>
      </c>
      <c r="BH627" s="159">
        <v>46023</v>
      </c>
      <c r="BI627" s="159">
        <f t="shared" si="461"/>
        <v>46053</v>
      </c>
      <c r="BJ627" s="163">
        <f t="shared" si="462"/>
        <v>0</v>
      </c>
      <c r="BK627" s="159">
        <f t="shared" si="463"/>
        <v>46054</v>
      </c>
      <c r="BL627" s="159">
        <f t="shared" si="464"/>
        <v>46081</v>
      </c>
      <c r="BM627" s="163">
        <f t="shared" si="465"/>
        <v>0</v>
      </c>
      <c r="BN627" s="159">
        <f t="shared" si="466"/>
        <v>46082</v>
      </c>
      <c r="BO627" s="159">
        <f t="shared" si="467"/>
        <v>46112</v>
      </c>
      <c r="BP627" s="163">
        <f t="shared" si="468"/>
        <v>0</v>
      </c>
      <c r="BQ627" s="159">
        <f t="shared" si="469"/>
        <v>46113</v>
      </c>
      <c r="BR627" s="159">
        <f t="shared" si="470"/>
        <v>46142</v>
      </c>
      <c r="BS627" s="163">
        <f t="shared" si="471"/>
        <v>0</v>
      </c>
      <c r="BT627" s="159">
        <f t="shared" si="472"/>
        <v>46143</v>
      </c>
      <c r="BU627" s="159">
        <f t="shared" si="473"/>
        <v>46173</v>
      </c>
      <c r="BV627" s="163">
        <f t="shared" si="474"/>
        <v>0</v>
      </c>
      <c r="BW627" s="159">
        <f t="shared" si="475"/>
        <v>46174</v>
      </c>
      <c r="BX627" s="159">
        <f t="shared" si="476"/>
        <v>46203</v>
      </c>
      <c r="BY627" s="163">
        <f t="shared" si="477"/>
        <v>0</v>
      </c>
      <c r="BZ627" s="159">
        <f t="shared" si="478"/>
        <v>46204</v>
      </c>
      <c r="CA627" s="159">
        <f t="shared" si="479"/>
        <v>46234</v>
      </c>
      <c r="CB627" s="163">
        <f t="shared" si="480"/>
        <v>0</v>
      </c>
      <c r="CC627" s="159">
        <f t="shared" si="481"/>
        <v>46235</v>
      </c>
      <c r="CD627" s="159">
        <f t="shared" si="482"/>
        <v>46265</v>
      </c>
      <c r="CE627" s="163">
        <f t="shared" si="483"/>
        <v>0</v>
      </c>
      <c r="CF627" s="159">
        <f t="shared" si="484"/>
        <v>46266</v>
      </c>
      <c r="CG627" s="159">
        <f t="shared" si="485"/>
        <v>46295</v>
      </c>
      <c r="CH627" s="163">
        <f t="shared" si="486"/>
        <v>0</v>
      </c>
      <c r="CI627" s="159">
        <f t="shared" si="487"/>
        <v>46296</v>
      </c>
      <c r="CJ627" s="159">
        <f t="shared" si="488"/>
        <v>46326</v>
      </c>
      <c r="CK627" s="163">
        <f t="shared" si="489"/>
        <v>0</v>
      </c>
      <c r="CL627" s="159">
        <f t="shared" si="490"/>
        <v>46327</v>
      </c>
      <c r="CM627" s="159">
        <f t="shared" si="491"/>
        <v>46356</v>
      </c>
      <c r="CN627" s="163">
        <f t="shared" si="492"/>
        <v>0</v>
      </c>
      <c r="CO627" s="159">
        <f t="shared" si="493"/>
        <v>46357</v>
      </c>
      <c r="CP627" s="159">
        <f t="shared" si="494"/>
        <v>46387</v>
      </c>
      <c r="CQ627" s="163">
        <f t="shared" si="495"/>
        <v>0</v>
      </c>
    </row>
    <row r="628" s="85" customFormat="1" ht="24" customHeight="1" outlineLevel="2" spans="1:95">
      <c r="A628" s="124"/>
      <c r="B628" s="125"/>
      <c r="C628" s="126"/>
      <c r="D628" s="124"/>
      <c r="E628" s="125"/>
      <c r="F628" s="125"/>
      <c r="G628" s="125"/>
      <c r="H628" s="127"/>
      <c r="I628" s="127"/>
      <c r="J628" s="127">
        <f t="shared" si="424"/>
        <v>3328.76712328767</v>
      </c>
      <c r="K628" s="127">
        <f t="shared" si="496"/>
        <v>22</v>
      </c>
      <c r="L628" s="152" t="s">
        <v>2912</v>
      </c>
      <c r="M628" s="153" t="str">
        <f>IFERROR(VLOOKUP($L628,'2-2 引出数据_合同数据仓库'!$B$2:$BP$10000,3,FALSE),0)</f>
        <v>深圳金地中心项目2024年停车场改造接入智慧平台的服务合同</v>
      </c>
      <c r="N628" s="127"/>
      <c r="O628" s="153">
        <f>IFERROR(VLOOKUP((LEFT(VLOOKUP($L628,'2-2 引出数据_合同数据仓库'!$B$2:$BP$10000,64,FALSE),15)&amp;(RIGHT(VLOOKUP($L628,'2-2 引出数据_合同数据仓库'!$B$2:$BP$10000,64,FALSE),4)+1)),'2-2 引出数据_合同数据仓库'!$B$2:$BP$10000,3,FALSE),0)</f>
        <v>0</v>
      </c>
      <c r="P628" s="127"/>
      <c r="Q628" s="127" t="str">
        <f>IFERROR(VLOOKUP($L628,'2-2 引出数据_合同数据仓库'!$B$2:$BP$10000,28,FALSE),0)</f>
        <v>2024-09-01</v>
      </c>
      <c r="R628" s="127" t="str">
        <f>IFERROR(VLOOKUP($L628,'2-2 引出数据_合同数据仓库'!$B$2:$BP$10000,29,FALSE),0)</f>
        <v>2024-09-01</v>
      </c>
      <c r="S628" s="127" t="str">
        <f>IFERROR(VLOOKUP($L628,'2-2 引出数据_合同数据仓库'!$B$2:$BP$10000,4,FALSE),0)</f>
        <v>2025-08-31</v>
      </c>
      <c r="T628" s="127"/>
      <c r="U628" s="127">
        <f>IFERROR(VLOOKUP($L628,'2-2 引出数据_合同数据仓库'!$B$2:$BP$10000,15,FALSE),0)</f>
        <v>5000</v>
      </c>
      <c r="V628" s="127">
        <f t="shared" si="425"/>
        <v>5000</v>
      </c>
      <c r="W628" s="127"/>
      <c r="X628" s="159">
        <v>45658</v>
      </c>
      <c r="Y628" s="159">
        <f t="shared" si="426"/>
        <v>45688</v>
      </c>
      <c r="Z628" s="163">
        <f t="shared" si="427"/>
        <v>424.657534246575</v>
      </c>
      <c r="AA628" s="159">
        <f t="shared" si="428"/>
        <v>45689</v>
      </c>
      <c r="AB628" s="159">
        <f t="shared" si="429"/>
        <v>45716</v>
      </c>
      <c r="AC628" s="163">
        <f t="shared" si="430"/>
        <v>383.561643835616</v>
      </c>
      <c r="AD628" s="159">
        <f t="shared" si="431"/>
        <v>45717</v>
      </c>
      <c r="AE628" s="159">
        <f t="shared" si="432"/>
        <v>45747</v>
      </c>
      <c r="AF628" s="163">
        <f t="shared" si="433"/>
        <v>424.657534246575</v>
      </c>
      <c r="AG628" s="159">
        <f t="shared" si="434"/>
        <v>45748</v>
      </c>
      <c r="AH628" s="159">
        <f t="shared" si="435"/>
        <v>45777</v>
      </c>
      <c r="AI628" s="163">
        <f t="shared" si="436"/>
        <v>410.958904109589</v>
      </c>
      <c r="AJ628" s="159">
        <f t="shared" si="437"/>
        <v>45778</v>
      </c>
      <c r="AK628" s="159">
        <f t="shared" si="438"/>
        <v>45808</v>
      </c>
      <c r="AL628" s="163">
        <f t="shared" si="439"/>
        <v>424.657534246575</v>
      </c>
      <c r="AM628" s="159">
        <f t="shared" si="440"/>
        <v>45809</v>
      </c>
      <c r="AN628" s="159">
        <f t="shared" si="441"/>
        <v>45838</v>
      </c>
      <c r="AO628" s="163">
        <f t="shared" si="442"/>
        <v>410.958904109589</v>
      </c>
      <c r="AP628" s="159">
        <f t="shared" si="443"/>
        <v>45839</v>
      </c>
      <c r="AQ628" s="159">
        <f t="shared" si="444"/>
        <v>45869</v>
      </c>
      <c r="AR628" s="163">
        <f t="shared" si="445"/>
        <v>424.657534246575</v>
      </c>
      <c r="AS628" s="159">
        <f t="shared" si="446"/>
        <v>45870</v>
      </c>
      <c r="AT628" s="159">
        <f t="shared" si="447"/>
        <v>45900</v>
      </c>
      <c r="AU628" s="163">
        <f t="shared" si="448"/>
        <v>424.657534246575</v>
      </c>
      <c r="AV628" s="159">
        <f t="shared" si="449"/>
        <v>45901</v>
      </c>
      <c r="AW628" s="159">
        <f t="shared" si="450"/>
        <v>45930</v>
      </c>
      <c r="AX628" s="163">
        <f t="shared" si="451"/>
        <v>0</v>
      </c>
      <c r="AY628" s="159">
        <f t="shared" si="452"/>
        <v>45931</v>
      </c>
      <c r="AZ628" s="159">
        <f t="shared" si="453"/>
        <v>45961</v>
      </c>
      <c r="BA628" s="163">
        <f t="shared" si="454"/>
        <v>0</v>
      </c>
      <c r="BB628" s="159">
        <f t="shared" si="455"/>
        <v>45962</v>
      </c>
      <c r="BC628" s="159">
        <f t="shared" si="456"/>
        <v>45991</v>
      </c>
      <c r="BD628" s="163">
        <f t="shared" si="457"/>
        <v>0</v>
      </c>
      <c r="BE628" s="159">
        <f t="shared" si="458"/>
        <v>45992</v>
      </c>
      <c r="BF628" s="159">
        <f t="shared" si="459"/>
        <v>46022</v>
      </c>
      <c r="BG628" s="163">
        <f t="shared" si="460"/>
        <v>0</v>
      </c>
      <c r="BH628" s="159">
        <v>46023</v>
      </c>
      <c r="BI628" s="159">
        <f t="shared" si="461"/>
        <v>46053</v>
      </c>
      <c r="BJ628" s="163">
        <f t="shared" si="462"/>
        <v>0</v>
      </c>
      <c r="BK628" s="159">
        <f t="shared" si="463"/>
        <v>46054</v>
      </c>
      <c r="BL628" s="159">
        <f t="shared" si="464"/>
        <v>46081</v>
      </c>
      <c r="BM628" s="163">
        <f t="shared" si="465"/>
        <v>0</v>
      </c>
      <c r="BN628" s="159">
        <f t="shared" si="466"/>
        <v>46082</v>
      </c>
      <c r="BO628" s="159">
        <f t="shared" si="467"/>
        <v>46112</v>
      </c>
      <c r="BP628" s="163">
        <f t="shared" si="468"/>
        <v>0</v>
      </c>
      <c r="BQ628" s="159">
        <f t="shared" si="469"/>
        <v>46113</v>
      </c>
      <c r="BR628" s="159">
        <f t="shared" si="470"/>
        <v>46142</v>
      </c>
      <c r="BS628" s="163">
        <f t="shared" si="471"/>
        <v>0</v>
      </c>
      <c r="BT628" s="159">
        <f t="shared" si="472"/>
        <v>46143</v>
      </c>
      <c r="BU628" s="159">
        <f t="shared" si="473"/>
        <v>46173</v>
      </c>
      <c r="BV628" s="163">
        <f t="shared" si="474"/>
        <v>0</v>
      </c>
      <c r="BW628" s="159">
        <f t="shared" si="475"/>
        <v>46174</v>
      </c>
      <c r="BX628" s="159">
        <f t="shared" si="476"/>
        <v>46203</v>
      </c>
      <c r="BY628" s="163">
        <f t="shared" si="477"/>
        <v>0</v>
      </c>
      <c r="BZ628" s="159">
        <f t="shared" si="478"/>
        <v>46204</v>
      </c>
      <c r="CA628" s="159">
        <f t="shared" si="479"/>
        <v>46234</v>
      </c>
      <c r="CB628" s="163">
        <f t="shared" si="480"/>
        <v>0</v>
      </c>
      <c r="CC628" s="159">
        <f t="shared" si="481"/>
        <v>46235</v>
      </c>
      <c r="CD628" s="159">
        <f t="shared" si="482"/>
        <v>46265</v>
      </c>
      <c r="CE628" s="163">
        <f t="shared" si="483"/>
        <v>0</v>
      </c>
      <c r="CF628" s="159">
        <f t="shared" si="484"/>
        <v>46266</v>
      </c>
      <c r="CG628" s="159">
        <f t="shared" si="485"/>
        <v>46295</v>
      </c>
      <c r="CH628" s="163">
        <f t="shared" si="486"/>
        <v>0</v>
      </c>
      <c r="CI628" s="159">
        <f t="shared" si="487"/>
        <v>46296</v>
      </c>
      <c r="CJ628" s="159">
        <f t="shared" si="488"/>
        <v>46326</v>
      </c>
      <c r="CK628" s="163">
        <f t="shared" si="489"/>
        <v>0</v>
      </c>
      <c r="CL628" s="159">
        <f t="shared" si="490"/>
        <v>46327</v>
      </c>
      <c r="CM628" s="159">
        <f t="shared" si="491"/>
        <v>46356</v>
      </c>
      <c r="CN628" s="163">
        <f t="shared" si="492"/>
        <v>0</v>
      </c>
      <c r="CO628" s="159">
        <f t="shared" si="493"/>
        <v>46357</v>
      </c>
      <c r="CP628" s="159">
        <f t="shared" si="494"/>
        <v>46387</v>
      </c>
      <c r="CQ628" s="163">
        <f t="shared" si="495"/>
        <v>0</v>
      </c>
    </row>
    <row r="629" s="85" customFormat="1" ht="24" customHeight="1" outlineLevel="4" spans="1:95">
      <c r="A629" s="128" t="s">
        <v>2815</v>
      </c>
      <c r="B629" s="129"/>
      <c r="C629" s="129"/>
      <c r="D629" s="129"/>
      <c r="E629" s="129"/>
      <c r="F629" s="129"/>
      <c r="G629" s="130"/>
      <c r="H629" s="131"/>
      <c r="I629" s="131"/>
      <c r="J629" s="131"/>
      <c r="K629" s="131"/>
      <c r="L629" s="154"/>
      <c r="M629" s="154"/>
      <c r="N629" s="131"/>
      <c r="O629" s="154"/>
      <c r="P629" s="131"/>
      <c r="Q629" s="131"/>
      <c r="R629" s="131"/>
      <c r="S629" s="131"/>
      <c r="T629" s="131"/>
      <c r="U629" s="131"/>
      <c r="V629" s="131"/>
      <c r="W629" s="131"/>
      <c r="X629" s="131"/>
      <c r="Y629" s="131"/>
      <c r="Z629" s="131"/>
      <c r="AA629" s="131"/>
      <c r="AB629" s="131"/>
      <c r="AC629" s="131"/>
      <c r="AD629" s="131"/>
      <c r="AE629" s="131"/>
      <c r="AF629" s="131"/>
      <c r="AG629" s="131"/>
      <c r="AH629" s="131"/>
      <c r="AI629" s="131"/>
      <c r="AJ629" s="131"/>
      <c r="AK629" s="131"/>
      <c r="AL629" s="131"/>
      <c r="AM629" s="131"/>
      <c r="AN629" s="131"/>
      <c r="AO629" s="131"/>
      <c r="AP629" s="131"/>
      <c r="AQ629" s="131"/>
      <c r="AR629" s="131"/>
      <c r="AS629" s="131"/>
      <c r="AT629" s="131"/>
      <c r="AU629" s="131"/>
      <c r="AV629" s="131"/>
      <c r="AW629" s="131"/>
      <c r="AX629" s="131"/>
      <c r="AY629" s="131"/>
      <c r="AZ629" s="131"/>
      <c r="BA629" s="131"/>
      <c r="BB629" s="131"/>
      <c r="BC629" s="131"/>
      <c r="BD629" s="131"/>
      <c r="BE629" s="131"/>
      <c r="BF629" s="131"/>
      <c r="BG629" s="131"/>
      <c r="BH629" s="131"/>
      <c r="BI629" s="131"/>
      <c r="BJ629" s="131"/>
      <c r="BK629" s="131"/>
      <c r="BL629" s="131"/>
      <c r="BM629" s="131"/>
      <c r="BN629" s="131"/>
      <c r="BO629" s="131"/>
      <c r="BP629" s="131"/>
      <c r="BQ629" s="131"/>
      <c r="BR629" s="131"/>
      <c r="BS629" s="131"/>
      <c r="BT629" s="131"/>
      <c r="BU629" s="131"/>
      <c r="BV629" s="131"/>
      <c r="BW629" s="131"/>
      <c r="BX629" s="131"/>
      <c r="BY629" s="131"/>
      <c r="BZ629" s="131"/>
      <c r="CA629" s="131"/>
      <c r="CB629" s="131"/>
      <c r="CC629" s="131"/>
      <c r="CD629" s="131"/>
      <c r="CE629" s="131"/>
      <c r="CF629" s="131"/>
      <c r="CG629" s="131"/>
      <c r="CH629" s="131"/>
      <c r="CI629" s="131"/>
      <c r="CJ629" s="131"/>
      <c r="CK629" s="131"/>
      <c r="CL629" s="131"/>
      <c r="CM629" s="131"/>
      <c r="CN629" s="131"/>
      <c r="CO629" s="131"/>
      <c r="CP629" s="131"/>
      <c r="CQ629" s="131"/>
    </row>
    <row r="630" ht="24" customHeight="1" spans="1:95">
      <c r="A630" s="110"/>
      <c r="B630" s="111" t="s">
        <v>788</v>
      </c>
      <c r="C630" s="112">
        <v>1.4</v>
      </c>
      <c r="D630" s="110" t="s">
        <v>215</v>
      </c>
      <c r="E630" s="110"/>
      <c r="F630" s="110"/>
      <c r="G630" s="111"/>
      <c r="H630" s="169">
        <f t="shared" ref="H630:H638" si="497">X630+AA630+AD630+AG630+AJ630+AM630+AP630+AS630+AV630+AY630+BB630+BE630</f>
        <v>2119032.34209553</v>
      </c>
      <c r="I630" s="169">
        <f t="shared" ref="I630:I638" si="498">Y630+AB630+AE630+AH630+AK630+AN630+AQ630+AT630+AW630+AZ630+BC630+BF630</f>
        <v>-1874656.71790447</v>
      </c>
      <c r="J630" s="169">
        <f t="shared" ref="J630:J638" si="499">Z630+AC630+AF630+AI630+AL630+AO630+AR630+AU630+AX630+BA630+BD630+BG630</f>
        <v>3993689.06</v>
      </c>
      <c r="K630" s="169"/>
      <c r="L630" s="170"/>
      <c r="M630" s="170"/>
      <c r="N630" s="169"/>
      <c r="O630" s="170"/>
      <c r="P630" s="169"/>
      <c r="Q630" s="169"/>
      <c r="R630" s="169"/>
      <c r="S630" s="169"/>
      <c r="T630" s="169"/>
      <c r="U630" s="169"/>
      <c r="V630" s="169"/>
      <c r="W630" s="169"/>
      <c r="X630" s="169">
        <f>VLOOKUP($C630,'1 预算编制表单'!$C:$BJ,27,FALSE)</f>
        <v>176586.02850796</v>
      </c>
      <c r="Y630" s="169">
        <f>Y631+Y632+Y633+Y634+Y635</f>
        <v>-530285.97149204</v>
      </c>
      <c r="Z630" s="169">
        <f>Z631+Z632+Z633+Z634+Z635</f>
        <v>706872</v>
      </c>
      <c r="AA630" s="169">
        <f>VLOOKUP($C630,'1 预算编制表单'!$C:$BJ,30,FALSE)</f>
        <v>176586.02850796</v>
      </c>
      <c r="AB630" s="169">
        <f>AB631+AB632+AB633+AB634+AB635</f>
        <v>176586.028507961</v>
      </c>
      <c r="AC630" s="169">
        <f>AC631+AC632+AC633+AC634+AC635</f>
        <v>0</v>
      </c>
      <c r="AD630" s="169">
        <f>VLOOKUP($C630,'1 预算编制表单'!$C:$BJ,33,FALSE)</f>
        <v>176586.02850796</v>
      </c>
      <c r="AE630" s="169">
        <f>AE631+AE632+AE633+AE634+AE635</f>
        <v>176586.028507961</v>
      </c>
      <c r="AF630" s="169">
        <f>AF631+AF632+AF633+AF634+AF635</f>
        <v>0</v>
      </c>
      <c r="AG630" s="169">
        <f>VLOOKUP($C630,'1 预算编制表单'!$C:$BJ,36,FALSE)</f>
        <v>176586.02850796</v>
      </c>
      <c r="AH630" s="169">
        <f>AH631+AH632+AH633+AH634+AH635</f>
        <v>-537929.551492039</v>
      </c>
      <c r="AI630" s="169">
        <f>AI631+AI632+AI633+AI634+AI635</f>
        <v>714515.58</v>
      </c>
      <c r="AJ630" s="169">
        <f>VLOOKUP($C630,'1 预算编制表单'!$C:$BJ,39,FALSE)</f>
        <v>176586.02850796</v>
      </c>
      <c r="AK630" s="169">
        <f>AK631+AK632+AK633+AK634+AK635</f>
        <v>176586.028507961</v>
      </c>
      <c r="AL630" s="169">
        <f>AL631+AL632+AL633+AL634+AL635</f>
        <v>0</v>
      </c>
      <c r="AM630" s="169">
        <f>VLOOKUP($C630,'1 预算编制表单'!$C:$BJ,42,FALSE)</f>
        <v>176586.02850796</v>
      </c>
      <c r="AN630" s="169">
        <f>AN631+AN632+AN633+AN634+AN635</f>
        <v>-403790.421492039</v>
      </c>
      <c r="AO630" s="169">
        <f>AO631+AO632+AO633+AO634+AO635</f>
        <v>580376.45</v>
      </c>
      <c r="AP630" s="169">
        <f>VLOOKUP($C630,'1 预算编制表单'!$C:$BJ,45,FALSE)</f>
        <v>176586.02850796</v>
      </c>
      <c r="AQ630" s="169">
        <f>AQ631+AQ632+AQ633+AQ634+AQ635</f>
        <v>-738702.091492039</v>
      </c>
      <c r="AR630" s="169">
        <f>AR631+AR632+AR633+AR634+AR635</f>
        <v>915288.12</v>
      </c>
      <c r="AS630" s="169">
        <f>VLOOKUP($C630,'1 预算编制表单'!$C:$BJ,48,FALSE)</f>
        <v>176586.02850796</v>
      </c>
      <c r="AT630" s="169">
        <f>AT631+AT632+AT633+AT634+AT635</f>
        <v>-900050.881492039</v>
      </c>
      <c r="AU630" s="169">
        <f>AU631+AU632+AU633+AU634+AU635</f>
        <v>1076636.91</v>
      </c>
      <c r="AV630" s="169">
        <f>VLOOKUP($C630,'1 预算编制表单'!$C:$BJ,51,FALSE)</f>
        <v>176586.02850796</v>
      </c>
      <c r="AW630" s="169">
        <f>AW631+AW632+AW633+AW634+AW635</f>
        <v>176586.028507961</v>
      </c>
      <c r="AX630" s="169">
        <f>AX631+AX632+AX633+AX634+AX635</f>
        <v>0</v>
      </c>
      <c r="AY630" s="169">
        <f>VLOOKUP($C630,'1 预算编制表单'!$C:$BJ,54,FALSE)</f>
        <v>176586.02850796</v>
      </c>
      <c r="AZ630" s="169">
        <f>AZ631+AZ632+AZ633+AZ634+AZ635</f>
        <v>176586.028507961</v>
      </c>
      <c r="BA630" s="169">
        <f>BA631+BA632+BA633+BA634+BA635</f>
        <v>0</v>
      </c>
      <c r="BB630" s="169">
        <f>VLOOKUP($C630,'1 预算编制表单'!$C:$BJ,57,FALSE)</f>
        <v>176586.02850796</v>
      </c>
      <c r="BC630" s="169">
        <f>BC631+BC632+BC633+BC634+BC635</f>
        <v>176586.028507961</v>
      </c>
      <c r="BD630" s="169">
        <f>BD631+BD632+BD633+BD634+BD635</f>
        <v>0</v>
      </c>
      <c r="BE630" s="169">
        <f>VLOOKUP($C630,'1 预算编制表单'!$C:$BJ,60,FALSE)</f>
        <v>176586.02850796</v>
      </c>
      <c r="BF630" s="169">
        <f>BF631+BF632+BF633+BF634+BF635</f>
        <v>176586.028507961</v>
      </c>
      <c r="BG630" s="169">
        <f>BG631+BG632+BG633+BG634+BG635</f>
        <v>0</v>
      </c>
      <c r="BH630" s="169">
        <f>VLOOKUP($C630,'1 预算编制表单'!$C:$BJ,27,FALSE)</f>
        <v>176586.02850796</v>
      </c>
      <c r="BI630" s="169">
        <f>BI631+BI632+BI633+BI634+BI635</f>
        <v>176586.02850796</v>
      </c>
      <c r="BJ630" s="169">
        <f>BJ631+BJ632+BJ633+BJ634+BJ635</f>
        <v>0</v>
      </c>
      <c r="BK630" s="169">
        <f>VLOOKUP($C630,'1 预算编制表单'!$C:$BJ,30,FALSE)</f>
        <v>176586.02850796</v>
      </c>
      <c r="BL630" s="169">
        <f>BL631+BL632+BL633+BL634+BL635</f>
        <v>176586.02850796</v>
      </c>
      <c r="BM630" s="169">
        <f>BM631+BM632+BM633+BM634+BM635</f>
        <v>0</v>
      </c>
      <c r="BN630" s="169">
        <f>VLOOKUP($C630,'1 预算编制表单'!$C:$BJ,33,FALSE)</f>
        <v>176586.02850796</v>
      </c>
      <c r="BO630" s="169">
        <f>BO631+BO632+BO633+BO634+BO635</f>
        <v>176586.02850796</v>
      </c>
      <c r="BP630" s="169">
        <f>BP631+BP632+BP633+BP634+BP635</f>
        <v>0</v>
      </c>
      <c r="BQ630" s="169">
        <f>VLOOKUP($C630,'1 预算编制表单'!$C:$BJ,36,FALSE)</f>
        <v>176586.02850796</v>
      </c>
      <c r="BR630" s="169">
        <f>BR631+BR632+BR633+BR634+BR635</f>
        <v>176586.02850796</v>
      </c>
      <c r="BS630" s="169">
        <f>BS631+BS632+BS633+BS634+BS635</f>
        <v>0</v>
      </c>
      <c r="BT630" s="169">
        <f>VLOOKUP($C630,'1 预算编制表单'!$C:$BJ,39,FALSE)</f>
        <v>176586.02850796</v>
      </c>
      <c r="BU630" s="169">
        <f>BU631+BU632+BU633+BU634+BU635</f>
        <v>176586.02850796</v>
      </c>
      <c r="BV630" s="169">
        <f>BV631+BV632+BV633+BV634+BV635</f>
        <v>0</v>
      </c>
      <c r="BW630" s="169">
        <f>VLOOKUP($C630,'1 预算编制表单'!$C:$BJ,42,FALSE)</f>
        <v>176586.02850796</v>
      </c>
      <c r="BX630" s="169">
        <f>BX631+BX632+BX633+BX634+BX635</f>
        <v>176586.02850796</v>
      </c>
      <c r="BY630" s="169">
        <f>BY631+BY632+BY633+BY634+BY635</f>
        <v>0</v>
      </c>
      <c r="BZ630" s="169">
        <f>VLOOKUP($C630,'1 预算编制表单'!$C:$BJ,45,FALSE)</f>
        <v>176586.02850796</v>
      </c>
      <c r="CA630" s="169">
        <f>CA631+CA632+CA633+CA634+CA635</f>
        <v>176586.02850796</v>
      </c>
      <c r="CB630" s="169">
        <f>CB631+CB632+CB633+CB634+CB635</f>
        <v>0</v>
      </c>
      <c r="CC630" s="169">
        <f>VLOOKUP($C630,'1 预算编制表单'!$C:$BJ,48,FALSE)</f>
        <v>176586.02850796</v>
      </c>
      <c r="CD630" s="169">
        <f>CD631+CD632+CD633+CD634+CD635</f>
        <v>176586.02850796</v>
      </c>
      <c r="CE630" s="169">
        <f>CE631+CE632+CE633+CE634+CE635</f>
        <v>0</v>
      </c>
      <c r="CF630" s="169">
        <f>VLOOKUP($C630,'1 预算编制表单'!$C:$BJ,51,FALSE)</f>
        <v>176586.02850796</v>
      </c>
      <c r="CG630" s="169">
        <f>CG631+CG632+CG633+CG634+CG635</f>
        <v>176586.02850796</v>
      </c>
      <c r="CH630" s="169">
        <f>CH631+CH632+CH633+CH634+CH635</f>
        <v>0</v>
      </c>
      <c r="CI630" s="169">
        <f>VLOOKUP($C630,'1 预算编制表单'!$C:$BJ,54,FALSE)</f>
        <v>176586.02850796</v>
      </c>
      <c r="CJ630" s="169">
        <f>CJ631+CJ632+CJ633+CJ634+CJ635</f>
        <v>176586.02850796</v>
      </c>
      <c r="CK630" s="169">
        <f>CK631+CK632+CK633+CK634+CK635</f>
        <v>0</v>
      </c>
      <c r="CL630" s="169">
        <f>VLOOKUP($C630,'1 预算编制表单'!$C:$BJ,57,FALSE)</f>
        <v>176586.02850796</v>
      </c>
      <c r="CM630" s="169">
        <f>CM631+CM632+CM633+CM634+CM635</f>
        <v>176586.02850796</v>
      </c>
      <c r="CN630" s="169">
        <f>CN631+CN632+CN633+CN634+CN635</f>
        <v>0</v>
      </c>
      <c r="CO630" s="169">
        <f>VLOOKUP($C630,'1 预算编制表单'!$C:$BJ,60,FALSE)</f>
        <v>176586.02850796</v>
      </c>
      <c r="CP630" s="169">
        <f>CP631+CP632+CP633+CP634+CP635</f>
        <v>176586.02850796</v>
      </c>
      <c r="CQ630" s="169">
        <f>CQ631+CQ632+CQ633+CQ634+CQ635</f>
        <v>0</v>
      </c>
    </row>
    <row r="631" s="88" customFormat="1" ht="24" customHeight="1" outlineLevel="1" spans="1:95">
      <c r="A631" s="171"/>
      <c r="B631" s="172" t="s">
        <v>788</v>
      </c>
      <c r="C631" s="173" t="s">
        <v>84</v>
      </c>
      <c r="D631" s="171" t="s">
        <v>85</v>
      </c>
      <c r="E631" s="172" t="s">
        <v>2296</v>
      </c>
      <c r="F631" s="172"/>
      <c r="G631" s="172" t="s">
        <v>1845</v>
      </c>
      <c r="H631" s="174">
        <f t="shared" si="497"/>
        <v>115035.297087379</v>
      </c>
      <c r="I631" s="174">
        <f t="shared" si="498"/>
        <v>-157203.942912621</v>
      </c>
      <c r="J631" s="174">
        <f t="shared" si="499"/>
        <v>272239.24</v>
      </c>
      <c r="K631" s="174"/>
      <c r="L631" s="175"/>
      <c r="M631" s="175"/>
      <c r="N631" s="174"/>
      <c r="O631" s="175"/>
      <c r="P631" s="174"/>
      <c r="Q631" s="174"/>
      <c r="R631" s="174"/>
      <c r="S631" s="174"/>
      <c r="T631" s="174"/>
      <c r="U631" s="174"/>
      <c r="V631" s="174"/>
      <c r="W631" s="174"/>
      <c r="X631" s="174">
        <f>VLOOKUP($C631,'1 预算编制表单'!$C:$BJ,27,FALSE)</f>
        <v>9586.27475728155</v>
      </c>
      <c r="Y631" s="174">
        <f>X631-Z631</f>
        <v>9586.27475728155</v>
      </c>
      <c r="Z631" s="174">
        <f>报销单计算表!B10</f>
        <v>0</v>
      </c>
      <c r="AA631" s="174">
        <f>VLOOKUP($C631,'1 预算编制表单'!$C:$BJ,30,FALSE)</f>
        <v>9586.27475728155</v>
      </c>
      <c r="AB631" s="174">
        <f>AA631-AC631</f>
        <v>9586.27475728155</v>
      </c>
      <c r="AC631" s="174">
        <f>报销单计算表!C10</f>
        <v>0</v>
      </c>
      <c r="AD631" s="174">
        <f>VLOOKUP($C631,'1 预算编制表单'!$C:$BJ,33,FALSE)</f>
        <v>9586.27475728155</v>
      </c>
      <c r="AE631" s="174">
        <f>AD631-AF631</f>
        <v>9586.27475728155</v>
      </c>
      <c r="AF631" s="174">
        <f>报销单计算表!D10</f>
        <v>0</v>
      </c>
      <c r="AG631" s="174">
        <f>VLOOKUP($C631,'1 预算编制表单'!$C:$BJ,36,FALSE)</f>
        <v>9586.27475728155</v>
      </c>
      <c r="AH631" s="174">
        <f>AG631-AI631</f>
        <v>-237897.205242718</v>
      </c>
      <c r="AI631" s="174">
        <f>报销单计算表!E10</f>
        <v>247483.48</v>
      </c>
      <c r="AJ631" s="174">
        <f>VLOOKUP($C631,'1 预算编制表单'!$C:$BJ,39,FALSE)</f>
        <v>9586.27475728155</v>
      </c>
      <c r="AK631" s="174">
        <f>AJ631-AL631</f>
        <v>9586.27475728155</v>
      </c>
      <c r="AL631" s="174">
        <f>报销单计算表!F10</f>
        <v>0</v>
      </c>
      <c r="AM631" s="174">
        <f>VLOOKUP($C631,'1 预算编制表单'!$C:$BJ,42,FALSE)</f>
        <v>9586.27475728155</v>
      </c>
      <c r="AN631" s="174">
        <f>AM631-AO631</f>
        <v>9586.27475728155</v>
      </c>
      <c r="AO631" s="174">
        <f>报销单计算表!G10</f>
        <v>0</v>
      </c>
      <c r="AP631" s="174">
        <f>VLOOKUP($C631,'1 预算编制表单'!$C:$BJ,45,FALSE)</f>
        <v>9586.27475728155</v>
      </c>
      <c r="AQ631" s="174">
        <f>AP631-AR631</f>
        <v>9586.27475728155</v>
      </c>
      <c r="AR631" s="174">
        <f>报销单计算表!H10</f>
        <v>0</v>
      </c>
      <c r="AS631" s="174">
        <f>VLOOKUP($C631,'1 预算编制表单'!$C:$BJ,48,FALSE)</f>
        <v>9586.27475728155</v>
      </c>
      <c r="AT631" s="174">
        <f>AS631-AU631</f>
        <v>-15169.4852427184</v>
      </c>
      <c r="AU631" s="174">
        <f>报销单计算表!I10</f>
        <v>24755.76</v>
      </c>
      <c r="AV631" s="174">
        <f>VLOOKUP($C631,'1 预算编制表单'!$C:$BJ,51,FALSE)</f>
        <v>9586.27475728155</v>
      </c>
      <c r="AW631" s="174">
        <f>AV631-AX631</f>
        <v>9586.27475728155</v>
      </c>
      <c r="AX631" s="174">
        <f>报销单计算表!J10</f>
        <v>0</v>
      </c>
      <c r="AY631" s="174">
        <f>VLOOKUP($C631,'1 预算编制表单'!$C:$BJ,54,FALSE)</f>
        <v>9586.27475728155</v>
      </c>
      <c r="AZ631" s="174">
        <f>AY631-BA631</f>
        <v>9586.27475728155</v>
      </c>
      <c r="BA631" s="174">
        <f>报销单计算表!K10</f>
        <v>0</v>
      </c>
      <c r="BB631" s="174">
        <f>VLOOKUP($C631,'1 预算编制表单'!$C:$BJ,57,FALSE)</f>
        <v>9586.27475728155</v>
      </c>
      <c r="BC631" s="174">
        <f>BB631-BD631</f>
        <v>9586.27475728155</v>
      </c>
      <c r="BD631" s="174">
        <f>报销单计算表!L10</f>
        <v>0</v>
      </c>
      <c r="BE631" s="174">
        <f>VLOOKUP($C631,'1 预算编制表单'!$C:$BJ,60,FALSE)</f>
        <v>9586.27475728155</v>
      </c>
      <c r="BF631" s="174">
        <f>BE631-BG631</f>
        <v>9586.27475728155</v>
      </c>
      <c r="BG631" s="174">
        <f>报销单计算表!M10</f>
        <v>0</v>
      </c>
      <c r="BH631" s="174">
        <f>VLOOKUP($C631,'1 预算编制表单'!$C:$BJ,27,FALSE)</f>
        <v>9586.27475728155</v>
      </c>
      <c r="BI631" s="174">
        <f>BH631-BJ631</f>
        <v>9586.27475728155</v>
      </c>
      <c r="BJ631" s="174"/>
      <c r="BK631" s="174">
        <f>VLOOKUP($C631,'1 预算编制表单'!$C:$BJ,30,FALSE)</f>
        <v>9586.27475728155</v>
      </c>
      <c r="BL631" s="174">
        <f>BK631-BM631</f>
        <v>9586.27475728155</v>
      </c>
      <c r="BM631" s="174"/>
      <c r="BN631" s="174">
        <f>VLOOKUP($C631,'1 预算编制表单'!$C:$BJ,33,FALSE)</f>
        <v>9586.27475728155</v>
      </c>
      <c r="BO631" s="174">
        <f>BN631-BP631</f>
        <v>9586.27475728155</v>
      </c>
      <c r="BP631" s="174"/>
      <c r="BQ631" s="174">
        <f>VLOOKUP($C631,'1 预算编制表单'!$C:$BJ,36,FALSE)</f>
        <v>9586.27475728155</v>
      </c>
      <c r="BR631" s="174">
        <f>BQ631-BS631</f>
        <v>9586.27475728155</v>
      </c>
      <c r="BS631" s="174"/>
      <c r="BT631" s="174">
        <f>VLOOKUP($C631,'1 预算编制表单'!$C:$BJ,39,FALSE)</f>
        <v>9586.27475728155</v>
      </c>
      <c r="BU631" s="174">
        <f>BT631-BV631</f>
        <v>9586.27475728155</v>
      </c>
      <c r="BV631" s="174"/>
      <c r="BW631" s="174">
        <f>VLOOKUP($C631,'1 预算编制表单'!$C:$BJ,42,FALSE)</f>
        <v>9586.27475728155</v>
      </c>
      <c r="BX631" s="174">
        <f>BW631-BY631</f>
        <v>9586.27475728155</v>
      </c>
      <c r="BY631" s="174"/>
      <c r="BZ631" s="174">
        <f>VLOOKUP($C631,'1 预算编制表单'!$C:$BJ,45,FALSE)</f>
        <v>9586.27475728155</v>
      </c>
      <c r="CA631" s="174">
        <f>BZ631-CB631</f>
        <v>9586.27475728155</v>
      </c>
      <c r="CB631" s="174"/>
      <c r="CC631" s="174">
        <f>VLOOKUP($C631,'1 预算编制表单'!$C:$BJ,48,FALSE)</f>
        <v>9586.27475728155</v>
      </c>
      <c r="CD631" s="174">
        <f>CC631-CE631</f>
        <v>9586.27475728155</v>
      </c>
      <c r="CE631" s="174"/>
      <c r="CF631" s="174">
        <f>VLOOKUP($C631,'1 预算编制表单'!$C:$BJ,51,FALSE)</f>
        <v>9586.27475728155</v>
      </c>
      <c r="CG631" s="174">
        <f>CF631-CH631</f>
        <v>9586.27475728155</v>
      </c>
      <c r="CH631" s="174"/>
      <c r="CI631" s="174">
        <f>VLOOKUP($C631,'1 预算编制表单'!$C:$BJ,54,FALSE)</f>
        <v>9586.27475728155</v>
      </c>
      <c r="CJ631" s="174">
        <f>CI631-CK631</f>
        <v>9586.27475728155</v>
      </c>
      <c r="CK631" s="174"/>
      <c r="CL631" s="174">
        <f>VLOOKUP($C631,'1 预算编制表单'!$C:$BJ,57,FALSE)</f>
        <v>9586.27475728155</v>
      </c>
      <c r="CM631" s="174">
        <f>CL631-CN631</f>
        <v>9586.27475728155</v>
      </c>
      <c r="CN631" s="174"/>
      <c r="CO631" s="174">
        <f>VLOOKUP($C631,'1 预算编制表单'!$C:$BJ,60,FALSE)</f>
        <v>9586.27475728155</v>
      </c>
      <c r="CP631" s="174">
        <f>CO631-CQ631</f>
        <v>9586.27475728155</v>
      </c>
      <c r="CQ631" s="174"/>
    </row>
    <row r="632" s="88" customFormat="1" ht="24" customHeight="1" outlineLevel="1" spans="1:95">
      <c r="A632" s="171"/>
      <c r="B632" s="172" t="s">
        <v>788</v>
      </c>
      <c r="C632" s="173" t="s">
        <v>88</v>
      </c>
      <c r="D632" s="171" t="s">
        <v>89</v>
      </c>
      <c r="E632" s="172" t="s">
        <v>2300</v>
      </c>
      <c r="F632" s="172"/>
      <c r="G632" s="172" t="s">
        <v>1845</v>
      </c>
      <c r="H632" s="174">
        <f t="shared" si="497"/>
        <v>2003997.04500815</v>
      </c>
      <c r="I632" s="174">
        <f t="shared" si="498"/>
        <v>-1717452.77499185</v>
      </c>
      <c r="J632" s="174">
        <f t="shared" si="499"/>
        <v>3721449.82</v>
      </c>
      <c r="K632" s="174"/>
      <c r="L632" s="175"/>
      <c r="M632" s="175"/>
      <c r="N632" s="174"/>
      <c r="O632" s="175"/>
      <c r="P632" s="174"/>
      <c r="Q632" s="174"/>
      <c r="R632" s="174"/>
      <c r="S632" s="174"/>
      <c r="T632" s="174"/>
      <c r="U632" s="174"/>
      <c r="V632" s="174"/>
      <c r="W632" s="174"/>
      <c r="X632" s="174">
        <f>VLOOKUP($C632,'1 预算编制表单'!$C:$BJ,27,FALSE)</f>
        <v>166999.753750679</v>
      </c>
      <c r="Y632" s="174">
        <f>X632-Z632</f>
        <v>-539872.246249321</v>
      </c>
      <c r="Z632" s="174">
        <f>报销单计算表!B11</f>
        <v>706872</v>
      </c>
      <c r="AA632" s="174">
        <f>VLOOKUP($C632,'1 预算编制表单'!$C:$BJ,30,FALSE)</f>
        <v>166999.753750679</v>
      </c>
      <c r="AB632" s="174">
        <f>AA632-AC632</f>
        <v>166999.753750679</v>
      </c>
      <c r="AC632" s="174">
        <f>报销单计算表!C11</f>
        <v>0</v>
      </c>
      <c r="AD632" s="174">
        <f>VLOOKUP($C632,'1 预算编制表单'!$C:$BJ,33,FALSE)</f>
        <v>166999.753750679</v>
      </c>
      <c r="AE632" s="174">
        <f>AD632-AF632</f>
        <v>166999.753750679</v>
      </c>
      <c r="AF632" s="174">
        <f>报销单计算表!D11</f>
        <v>0</v>
      </c>
      <c r="AG632" s="174">
        <f>VLOOKUP($C632,'1 预算编制表单'!$C:$BJ,36,FALSE)</f>
        <v>166999.753750679</v>
      </c>
      <c r="AH632" s="174">
        <f>AG632-AI632</f>
        <v>-300032.346249321</v>
      </c>
      <c r="AI632" s="174">
        <f>报销单计算表!E11</f>
        <v>467032.1</v>
      </c>
      <c r="AJ632" s="174">
        <f>VLOOKUP($C632,'1 预算编制表单'!$C:$BJ,39,FALSE)</f>
        <v>166999.753750679</v>
      </c>
      <c r="AK632" s="174">
        <f>AJ632-AL632</f>
        <v>166999.753750679</v>
      </c>
      <c r="AL632" s="174">
        <f>报销单计算表!F11</f>
        <v>0</v>
      </c>
      <c r="AM632" s="174">
        <f>VLOOKUP($C632,'1 预算编制表单'!$C:$BJ,42,FALSE)</f>
        <v>166999.753750679</v>
      </c>
      <c r="AN632" s="174">
        <f>AM632-AO632</f>
        <v>-413376.696249321</v>
      </c>
      <c r="AO632" s="174">
        <f>报销单计算表!G11</f>
        <v>580376.45</v>
      </c>
      <c r="AP632" s="174">
        <f>VLOOKUP($C632,'1 预算编制表单'!$C:$BJ,45,FALSE)</f>
        <v>166999.753750679</v>
      </c>
      <c r="AQ632" s="174">
        <f>AP632-AR632</f>
        <v>-748288.366249321</v>
      </c>
      <c r="AR632" s="174">
        <f>报销单计算表!H11</f>
        <v>915288.12</v>
      </c>
      <c r="AS632" s="174">
        <f>VLOOKUP($C632,'1 预算编制表单'!$C:$BJ,48,FALSE)</f>
        <v>166999.753750679</v>
      </c>
      <c r="AT632" s="174">
        <f>AS632-AU632</f>
        <v>-884881.396249321</v>
      </c>
      <c r="AU632" s="174">
        <f>报销单计算表!I11</f>
        <v>1051881.15</v>
      </c>
      <c r="AV632" s="174">
        <f>VLOOKUP($C632,'1 预算编制表单'!$C:$BJ,51,FALSE)</f>
        <v>166999.753750679</v>
      </c>
      <c r="AW632" s="174">
        <f>AV632-AX632</f>
        <v>166999.753750679</v>
      </c>
      <c r="AX632" s="174">
        <f>报销单计算表!J11</f>
        <v>0</v>
      </c>
      <c r="AY632" s="174">
        <f>VLOOKUP($C632,'1 预算编制表单'!$C:$BJ,54,FALSE)</f>
        <v>166999.753750679</v>
      </c>
      <c r="AZ632" s="174">
        <f>AY632-BA632</f>
        <v>166999.753750679</v>
      </c>
      <c r="BA632" s="174">
        <f>报销单计算表!K11</f>
        <v>0</v>
      </c>
      <c r="BB632" s="174">
        <f>VLOOKUP($C632,'1 预算编制表单'!$C:$BJ,57,FALSE)</f>
        <v>166999.753750679</v>
      </c>
      <c r="BC632" s="174">
        <f>BB632-BD632</f>
        <v>166999.753750679</v>
      </c>
      <c r="BD632" s="174">
        <f>报销单计算表!L11</f>
        <v>0</v>
      </c>
      <c r="BE632" s="174">
        <f>VLOOKUP($C632,'1 预算编制表单'!$C:$BJ,60,FALSE)</f>
        <v>166999.753750679</v>
      </c>
      <c r="BF632" s="174">
        <f>BE632-BG632</f>
        <v>166999.753750679</v>
      </c>
      <c r="BG632" s="174">
        <f>报销单计算表!M11</f>
        <v>0</v>
      </c>
      <c r="BH632" s="174">
        <f>VLOOKUP($C632,'1 预算编制表单'!$C:$BJ,27,FALSE)</f>
        <v>166999.753750679</v>
      </c>
      <c r="BI632" s="174">
        <f>BH632-BJ632</f>
        <v>166999.753750679</v>
      </c>
      <c r="BJ632" s="174"/>
      <c r="BK632" s="174">
        <f>VLOOKUP($C632,'1 预算编制表单'!$C:$BJ,30,FALSE)</f>
        <v>166999.753750679</v>
      </c>
      <c r="BL632" s="174">
        <f>BK632-BM632</f>
        <v>166999.753750679</v>
      </c>
      <c r="BM632" s="174"/>
      <c r="BN632" s="174">
        <f>VLOOKUP($C632,'1 预算编制表单'!$C:$BJ,33,FALSE)</f>
        <v>166999.753750679</v>
      </c>
      <c r="BO632" s="174">
        <f>BN632-BP632</f>
        <v>166999.753750679</v>
      </c>
      <c r="BP632" s="174"/>
      <c r="BQ632" s="174">
        <f>VLOOKUP($C632,'1 预算编制表单'!$C:$BJ,36,FALSE)</f>
        <v>166999.753750679</v>
      </c>
      <c r="BR632" s="174">
        <f>BQ632-BS632</f>
        <v>166999.753750679</v>
      </c>
      <c r="BS632" s="174"/>
      <c r="BT632" s="174">
        <f>VLOOKUP($C632,'1 预算编制表单'!$C:$BJ,39,FALSE)</f>
        <v>166999.753750679</v>
      </c>
      <c r="BU632" s="174">
        <f>BT632-BV632</f>
        <v>166999.753750679</v>
      </c>
      <c r="BV632" s="174"/>
      <c r="BW632" s="174">
        <f>VLOOKUP($C632,'1 预算编制表单'!$C:$BJ,42,FALSE)</f>
        <v>166999.753750679</v>
      </c>
      <c r="BX632" s="174">
        <f>BW632-BY632</f>
        <v>166999.753750679</v>
      </c>
      <c r="BY632" s="174"/>
      <c r="BZ632" s="174">
        <f>VLOOKUP($C632,'1 预算编制表单'!$C:$BJ,45,FALSE)</f>
        <v>166999.753750679</v>
      </c>
      <c r="CA632" s="174">
        <f>BZ632-CB632</f>
        <v>166999.753750679</v>
      </c>
      <c r="CB632" s="174"/>
      <c r="CC632" s="174">
        <f>VLOOKUP($C632,'1 预算编制表单'!$C:$BJ,48,FALSE)</f>
        <v>166999.753750679</v>
      </c>
      <c r="CD632" s="174">
        <f>CC632-CE632</f>
        <v>166999.753750679</v>
      </c>
      <c r="CE632" s="174"/>
      <c r="CF632" s="174">
        <f>VLOOKUP($C632,'1 预算编制表单'!$C:$BJ,51,FALSE)</f>
        <v>166999.753750679</v>
      </c>
      <c r="CG632" s="174">
        <f>CF632-CH632</f>
        <v>166999.753750679</v>
      </c>
      <c r="CH632" s="174"/>
      <c r="CI632" s="174">
        <f>VLOOKUP($C632,'1 预算编制表单'!$C:$BJ,54,FALSE)</f>
        <v>166999.753750679</v>
      </c>
      <c r="CJ632" s="174">
        <f>CI632-CK632</f>
        <v>166999.753750679</v>
      </c>
      <c r="CK632" s="174"/>
      <c r="CL632" s="174">
        <f>VLOOKUP($C632,'1 预算编制表单'!$C:$BJ,57,FALSE)</f>
        <v>166999.753750679</v>
      </c>
      <c r="CM632" s="174">
        <f>CL632-CN632</f>
        <v>166999.753750679</v>
      </c>
      <c r="CN632" s="174"/>
      <c r="CO632" s="174">
        <f>VLOOKUP($C632,'1 预算编制表单'!$C:$BJ,60,FALSE)</f>
        <v>166999.753750679</v>
      </c>
      <c r="CP632" s="174">
        <f>CO632-CQ632</f>
        <v>166999.753750679</v>
      </c>
      <c r="CQ632" s="174"/>
    </row>
    <row r="633" s="88" customFormat="1" ht="24" customHeight="1" outlineLevel="1" spans="1:95">
      <c r="A633" s="171"/>
      <c r="B633" s="172" t="s">
        <v>788</v>
      </c>
      <c r="C633" s="173" t="s">
        <v>96</v>
      </c>
      <c r="D633" s="171" t="s">
        <v>97</v>
      </c>
      <c r="E633" s="172" t="s">
        <v>2304</v>
      </c>
      <c r="F633" s="172"/>
      <c r="G633" s="172" t="s">
        <v>1845</v>
      </c>
      <c r="H633" s="174">
        <f t="shared" si="497"/>
        <v>0</v>
      </c>
      <c r="I633" s="174">
        <f t="shared" si="498"/>
        <v>0</v>
      </c>
      <c r="J633" s="174">
        <f t="shared" si="499"/>
        <v>0</v>
      </c>
      <c r="K633" s="174"/>
      <c r="L633" s="175"/>
      <c r="M633" s="175"/>
      <c r="N633" s="174"/>
      <c r="O633" s="175"/>
      <c r="P633" s="174"/>
      <c r="Q633" s="174"/>
      <c r="R633" s="174"/>
      <c r="S633" s="174"/>
      <c r="T633" s="174"/>
      <c r="U633" s="174"/>
      <c r="V633" s="174"/>
      <c r="W633" s="174"/>
      <c r="X633" s="174">
        <f>VLOOKUP($C633,'1 预算编制表单'!$C:$BJ,27,FALSE)</f>
        <v>0</v>
      </c>
      <c r="Y633" s="174">
        <f>X633-Z633</f>
        <v>0</v>
      </c>
      <c r="Z633" s="174">
        <f>报销单计算表!B12</f>
        <v>0</v>
      </c>
      <c r="AA633" s="174">
        <f>VLOOKUP($C633,'1 预算编制表单'!$C:$BJ,30,FALSE)</f>
        <v>0</v>
      </c>
      <c r="AB633" s="174">
        <f>AA633-AC633</f>
        <v>0</v>
      </c>
      <c r="AC633" s="174">
        <f>报销单计算表!C12</f>
        <v>0</v>
      </c>
      <c r="AD633" s="174">
        <f>VLOOKUP($C633,'1 预算编制表单'!$C:$BJ,33,FALSE)</f>
        <v>0</v>
      </c>
      <c r="AE633" s="174">
        <f>AD633-AF633</f>
        <v>0</v>
      </c>
      <c r="AF633" s="174">
        <f>报销单计算表!D12</f>
        <v>0</v>
      </c>
      <c r="AG633" s="174">
        <f>VLOOKUP($C633,'1 预算编制表单'!$C:$BJ,36,FALSE)</f>
        <v>0</v>
      </c>
      <c r="AH633" s="174">
        <f>AG633-AI633</f>
        <v>0</v>
      </c>
      <c r="AI633" s="174">
        <f>报销单计算表!E12</f>
        <v>0</v>
      </c>
      <c r="AJ633" s="174">
        <f>VLOOKUP($C633,'1 预算编制表单'!$C:$BJ,39,FALSE)</f>
        <v>0</v>
      </c>
      <c r="AK633" s="174">
        <f>AJ633-AL633</f>
        <v>0</v>
      </c>
      <c r="AL633" s="174">
        <f>报销单计算表!F12</f>
        <v>0</v>
      </c>
      <c r="AM633" s="174">
        <f>VLOOKUP($C633,'1 预算编制表单'!$C:$BJ,42,FALSE)</f>
        <v>0</v>
      </c>
      <c r="AN633" s="174">
        <f>AM633-AO633</f>
        <v>0</v>
      </c>
      <c r="AO633" s="174">
        <f>报销单计算表!G12</f>
        <v>0</v>
      </c>
      <c r="AP633" s="174">
        <f>VLOOKUP($C633,'1 预算编制表单'!$C:$BJ,45,FALSE)</f>
        <v>0</v>
      </c>
      <c r="AQ633" s="174">
        <f>AP633-AR633</f>
        <v>0</v>
      </c>
      <c r="AR633" s="174">
        <f>报销单计算表!H12</f>
        <v>0</v>
      </c>
      <c r="AS633" s="174">
        <f>VLOOKUP($C633,'1 预算编制表单'!$C:$BJ,48,FALSE)</f>
        <v>0</v>
      </c>
      <c r="AT633" s="174">
        <f>AS633-AU633</f>
        <v>0</v>
      </c>
      <c r="AU633" s="174">
        <f>报销单计算表!I12</f>
        <v>0</v>
      </c>
      <c r="AV633" s="174">
        <f>VLOOKUP($C633,'1 预算编制表单'!$C:$BJ,51,FALSE)</f>
        <v>0</v>
      </c>
      <c r="AW633" s="174">
        <f>AV633-AX633</f>
        <v>0</v>
      </c>
      <c r="AX633" s="174">
        <f>报销单计算表!J12</f>
        <v>0</v>
      </c>
      <c r="AY633" s="174">
        <f>VLOOKUP($C633,'1 预算编制表单'!$C:$BJ,54,FALSE)</f>
        <v>0</v>
      </c>
      <c r="AZ633" s="174">
        <f>AY633-BA633</f>
        <v>0</v>
      </c>
      <c r="BA633" s="174">
        <f>报销单计算表!K12</f>
        <v>0</v>
      </c>
      <c r="BB633" s="174">
        <f>VLOOKUP($C633,'1 预算编制表单'!$C:$BJ,57,FALSE)</f>
        <v>0</v>
      </c>
      <c r="BC633" s="174">
        <f>BB633-BD633</f>
        <v>0</v>
      </c>
      <c r="BD633" s="174">
        <f>报销单计算表!L12</f>
        <v>0</v>
      </c>
      <c r="BE633" s="174">
        <f>VLOOKUP($C633,'1 预算编制表单'!$C:$BJ,60,FALSE)</f>
        <v>0</v>
      </c>
      <c r="BF633" s="174">
        <f>BE633-BG633</f>
        <v>0</v>
      </c>
      <c r="BG633" s="174">
        <f>报销单计算表!M12</f>
        <v>0</v>
      </c>
      <c r="BH633" s="174">
        <f>VLOOKUP($C633,'1 预算编制表单'!$C:$BJ,27,FALSE)</f>
        <v>0</v>
      </c>
      <c r="BI633" s="174">
        <f>BH633-BJ633</f>
        <v>0</v>
      </c>
      <c r="BJ633" s="174"/>
      <c r="BK633" s="174">
        <f>VLOOKUP($C633,'1 预算编制表单'!$C:$BJ,30,FALSE)</f>
        <v>0</v>
      </c>
      <c r="BL633" s="174">
        <f>BK633-BM633</f>
        <v>0</v>
      </c>
      <c r="BM633" s="174"/>
      <c r="BN633" s="174">
        <f>VLOOKUP($C633,'1 预算编制表单'!$C:$BJ,33,FALSE)</f>
        <v>0</v>
      </c>
      <c r="BO633" s="174">
        <f>BN633-BP633</f>
        <v>0</v>
      </c>
      <c r="BP633" s="174"/>
      <c r="BQ633" s="174">
        <f>VLOOKUP($C633,'1 预算编制表单'!$C:$BJ,36,FALSE)</f>
        <v>0</v>
      </c>
      <c r="BR633" s="174">
        <f>BQ633-BS633</f>
        <v>0</v>
      </c>
      <c r="BS633" s="174"/>
      <c r="BT633" s="174">
        <f>VLOOKUP($C633,'1 预算编制表单'!$C:$BJ,39,FALSE)</f>
        <v>0</v>
      </c>
      <c r="BU633" s="174">
        <f>BT633-BV633</f>
        <v>0</v>
      </c>
      <c r="BV633" s="174"/>
      <c r="BW633" s="174">
        <f>VLOOKUP($C633,'1 预算编制表单'!$C:$BJ,42,FALSE)</f>
        <v>0</v>
      </c>
      <c r="BX633" s="174">
        <f>BW633-BY633</f>
        <v>0</v>
      </c>
      <c r="BY633" s="174"/>
      <c r="BZ633" s="174">
        <f>VLOOKUP($C633,'1 预算编制表单'!$C:$BJ,45,FALSE)</f>
        <v>0</v>
      </c>
      <c r="CA633" s="174">
        <f>BZ633-CB633</f>
        <v>0</v>
      </c>
      <c r="CB633" s="174"/>
      <c r="CC633" s="174">
        <f>VLOOKUP($C633,'1 预算编制表单'!$C:$BJ,48,FALSE)</f>
        <v>0</v>
      </c>
      <c r="CD633" s="174">
        <f>CC633-CE633</f>
        <v>0</v>
      </c>
      <c r="CE633" s="174"/>
      <c r="CF633" s="174">
        <f>VLOOKUP($C633,'1 预算编制表单'!$C:$BJ,51,FALSE)</f>
        <v>0</v>
      </c>
      <c r="CG633" s="174">
        <f>CF633-CH633</f>
        <v>0</v>
      </c>
      <c r="CH633" s="174"/>
      <c r="CI633" s="174">
        <f>VLOOKUP($C633,'1 预算编制表单'!$C:$BJ,54,FALSE)</f>
        <v>0</v>
      </c>
      <c r="CJ633" s="174">
        <f>CI633-CK633</f>
        <v>0</v>
      </c>
      <c r="CK633" s="174"/>
      <c r="CL633" s="174">
        <f>VLOOKUP($C633,'1 预算编制表单'!$C:$BJ,57,FALSE)</f>
        <v>0</v>
      </c>
      <c r="CM633" s="174">
        <f>CL633-CN633</f>
        <v>0</v>
      </c>
      <c r="CN633" s="174"/>
      <c r="CO633" s="174">
        <f>VLOOKUP($C633,'1 预算编制表单'!$C:$BJ,60,FALSE)</f>
        <v>0</v>
      </c>
      <c r="CP633" s="174">
        <f>CO633-CQ633</f>
        <v>0</v>
      </c>
      <c r="CQ633" s="174"/>
    </row>
    <row r="634" s="88" customFormat="1" ht="24" customHeight="1" outlineLevel="1" spans="1:95">
      <c r="A634" s="171"/>
      <c r="B634" s="172" t="s">
        <v>788</v>
      </c>
      <c r="C634" s="173" t="s">
        <v>92</v>
      </c>
      <c r="D634" s="171" t="s">
        <v>93</v>
      </c>
      <c r="E634" s="172" t="s">
        <v>2306</v>
      </c>
      <c r="F634" s="172" t="s">
        <v>1619</v>
      </c>
      <c r="G634" s="172" t="s">
        <v>1845</v>
      </c>
      <c r="H634" s="174">
        <f t="shared" si="497"/>
        <v>0</v>
      </c>
      <c r="I634" s="174">
        <f t="shared" si="498"/>
        <v>0</v>
      </c>
      <c r="J634" s="174">
        <f t="shared" si="499"/>
        <v>0</v>
      </c>
      <c r="K634" s="174"/>
      <c r="L634" s="175"/>
      <c r="M634" s="175"/>
      <c r="N634" s="174"/>
      <c r="O634" s="175"/>
      <c r="P634" s="174"/>
      <c r="Q634" s="174"/>
      <c r="R634" s="174"/>
      <c r="S634" s="174"/>
      <c r="T634" s="174"/>
      <c r="U634" s="174"/>
      <c r="V634" s="174"/>
      <c r="W634" s="174"/>
      <c r="X634" s="174">
        <f>VLOOKUP($C634,'1 预算编制表单'!$C:$BJ,27,FALSE)</f>
        <v>0</v>
      </c>
      <c r="Y634" s="174">
        <f>X634-Z634</f>
        <v>0</v>
      </c>
      <c r="Z634" s="174">
        <f>报销单计算表!B13</f>
        <v>0</v>
      </c>
      <c r="AA634" s="174">
        <f>VLOOKUP($C634,'1 预算编制表单'!$C:$BJ,30,FALSE)</f>
        <v>0</v>
      </c>
      <c r="AB634" s="174">
        <f>AA634-AC634</f>
        <v>0</v>
      </c>
      <c r="AC634" s="174">
        <f>报销单计算表!C13</f>
        <v>0</v>
      </c>
      <c r="AD634" s="174">
        <f>VLOOKUP($C634,'1 预算编制表单'!$C:$BJ,33,FALSE)</f>
        <v>0</v>
      </c>
      <c r="AE634" s="174">
        <f>AD634-AF634</f>
        <v>0</v>
      </c>
      <c r="AF634" s="174">
        <f>报销单计算表!D13</f>
        <v>0</v>
      </c>
      <c r="AG634" s="174">
        <f>VLOOKUP($C634,'1 预算编制表单'!$C:$BJ,36,FALSE)</f>
        <v>0</v>
      </c>
      <c r="AH634" s="174">
        <f>AG634-AI634</f>
        <v>0</v>
      </c>
      <c r="AI634" s="174">
        <f>报销单计算表!E13</f>
        <v>0</v>
      </c>
      <c r="AJ634" s="174">
        <f>VLOOKUP($C634,'1 预算编制表单'!$C:$BJ,39,FALSE)</f>
        <v>0</v>
      </c>
      <c r="AK634" s="174">
        <f>AJ634-AL634</f>
        <v>0</v>
      </c>
      <c r="AL634" s="174">
        <f>报销单计算表!F13</f>
        <v>0</v>
      </c>
      <c r="AM634" s="174">
        <f>VLOOKUP($C634,'1 预算编制表单'!$C:$BJ,42,FALSE)</f>
        <v>0</v>
      </c>
      <c r="AN634" s="174">
        <f>AM634-AO634</f>
        <v>0</v>
      </c>
      <c r="AO634" s="174">
        <f>报销单计算表!G13</f>
        <v>0</v>
      </c>
      <c r="AP634" s="174">
        <f>VLOOKUP($C634,'1 预算编制表单'!$C:$BJ,45,FALSE)</f>
        <v>0</v>
      </c>
      <c r="AQ634" s="174">
        <f>AP634-AR634</f>
        <v>0</v>
      </c>
      <c r="AR634" s="174">
        <f>报销单计算表!H13</f>
        <v>0</v>
      </c>
      <c r="AS634" s="174">
        <f>VLOOKUP($C634,'1 预算编制表单'!$C:$BJ,48,FALSE)</f>
        <v>0</v>
      </c>
      <c r="AT634" s="174">
        <f>AS634-AU634</f>
        <v>0</v>
      </c>
      <c r="AU634" s="174">
        <f>报销单计算表!I13</f>
        <v>0</v>
      </c>
      <c r="AV634" s="174">
        <f>VLOOKUP($C634,'1 预算编制表单'!$C:$BJ,51,FALSE)</f>
        <v>0</v>
      </c>
      <c r="AW634" s="174">
        <f>AV634-AX634</f>
        <v>0</v>
      </c>
      <c r="AX634" s="174">
        <f>报销单计算表!J13</f>
        <v>0</v>
      </c>
      <c r="AY634" s="174">
        <f>VLOOKUP($C634,'1 预算编制表单'!$C:$BJ,54,FALSE)</f>
        <v>0</v>
      </c>
      <c r="AZ634" s="174">
        <f>AY634-BA634</f>
        <v>0</v>
      </c>
      <c r="BA634" s="174">
        <f>报销单计算表!K13</f>
        <v>0</v>
      </c>
      <c r="BB634" s="174">
        <f>VLOOKUP($C634,'1 预算编制表单'!$C:$BJ,57,FALSE)</f>
        <v>0</v>
      </c>
      <c r="BC634" s="174">
        <f>BB634-BD634</f>
        <v>0</v>
      </c>
      <c r="BD634" s="174">
        <f>报销单计算表!L13</f>
        <v>0</v>
      </c>
      <c r="BE634" s="174">
        <f>VLOOKUP($C634,'1 预算编制表单'!$C:$BJ,60,FALSE)</f>
        <v>0</v>
      </c>
      <c r="BF634" s="174">
        <f>BE634-BG634</f>
        <v>0</v>
      </c>
      <c r="BG634" s="174">
        <f>报销单计算表!M13</f>
        <v>0</v>
      </c>
      <c r="BH634" s="174">
        <f>VLOOKUP($C634,'1 预算编制表单'!$C:$BJ,27,FALSE)</f>
        <v>0</v>
      </c>
      <c r="BI634" s="174">
        <f>BH634-BJ634</f>
        <v>0</v>
      </c>
      <c r="BJ634" s="174"/>
      <c r="BK634" s="174">
        <f>VLOOKUP($C634,'1 预算编制表单'!$C:$BJ,30,FALSE)</f>
        <v>0</v>
      </c>
      <c r="BL634" s="174">
        <f>BK634-BM634</f>
        <v>0</v>
      </c>
      <c r="BM634" s="174"/>
      <c r="BN634" s="174">
        <f>VLOOKUP($C634,'1 预算编制表单'!$C:$BJ,33,FALSE)</f>
        <v>0</v>
      </c>
      <c r="BO634" s="174">
        <f>BN634-BP634</f>
        <v>0</v>
      </c>
      <c r="BP634" s="174"/>
      <c r="BQ634" s="174">
        <f>VLOOKUP($C634,'1 预算编制表单'!$C:$BJ,36,FALSE)</f>
        <v>0</v>
      </c>
      <c r="BR634" s="174">
        <f>BQ634-BS634</f>
        <v>0</v>
      </c>
      <c r="BS634" s="174"/>
      <c r="BT634" s="174">
        <f>VLOOKUP($C634,'1 预算编制表单'!$C:$BJ,39,FALSE)</f>
        <v>0</v>
      </c>
      <c r="BU634" s="174">
        <f>BT634-BV634</f>
        <v>0</v>
      </c>
      <c r="BV634" s="174"/>
      <c r="BW634" s="174">
        <f>VLOOKUP($C634,'1 预算编制表单'!$C:$BJ,42,FALSE)</f>
        <v>0</v>
      </c>
      <c r="BX634" s="174">
        <f>BW634-BY634</f>
        <v>0</v>
      </c>
      <c r="BY634" s="174"/>
      <c r="BZ634" s="174">
        <f>VLOOKUP($C634,'1 预算编制表单'!$C:$BJ,45,FALSE)</f>
        <v>0</v>
      </c>
      <c r="CA634" s="174">
        <f>BZ634-CB634</f>
        <v>0</v>
      </c>
      <c r="CB634" s="174"/>
      <c r="CC634" s="174">
        <f>VLOOKUP($C634,'1 预算编制表单'!$C:$BJ,48,FALSE)</f>
        <v>0</v>
      </c>
      <c r="CD634" s="174">
        <f>CC634-CE634</f>
        <v>0</v>
      </c>
      <c r="CE634" s="174"/>
      <c r="CF634" s="174">
        <f>VLOOKUP($C634,'1 预算编制表单'!$C:$BJ,51,FALSE)</f>
        <v>0</v>
      </c>
      <c r="CG634" s="174">
        <f>CF634-CH634</f>
        <v>0</v>
      </c>
      <c r="CH634" s="174"/>
      <c r="CI634" s="174">
        <f>VLOOKUP($C634,'1 预算编制表单'!$C:$BJ,54,FALSE)</f>
        <v>0</v>
      </c>
      <c r="CJ634" s="174">
        <f>CI634-CK634</f>
        <v>0</v>
      </c>
      <c r="CK634" s="174"/>
      <c r="CL634" s="174">
        <f>VLOOKUP($C634,'1 预算编制表单'!$C:$BJ,57,FALSE)</f>
        <v>0</v>
      </c>
      <c r="CM634" s="174">
        <f>CL634-CN634</f>
        <v>0</v>
      </c>
      <c r="CN634" s="174"/>
      <c r="CO634" s="174">
        <f>VLOOKUP($C634,'1 预算编制表单'!$C:$BJ,60,FALSE)</f>
        <v>0</v>
      </c>
      <c r="CP634" s="174">
        <f>CO634-CQ634</f>
        <v>0</v>
      </c>
      <c r="CQ634" s="174"/>
    </row>
    <row r="635" ht="24" customHeight="1" outlineLevel="1" spans="1:95">
      <c r="A635" s="22"/>
      <c r="B635" s="114" t="s">
        <v>788</v>
      </c>
      <c r="C635" s="115" t="s">
        <v>100</v>
      </c>
      <c r="D635" s="22" t="s">
        <v>101</v>
      </c>
      <c r="E635" s="114" t="s">
        <v>2309</v>
      </c>
      <c r="F635" s="114"/>
      <c r="G635" s="114" t="s">
        <v>1845</v>
      </c>
      <c r="H635" s="116">
        <f t="shared" si="497"/>
        <v>0</v>
      </c>
      <c r="I635" s="116">
        <f t="shared" si="498"/>
        <v>0</v>
      </c>
      <c r="J635" s="116">
        <f t="shared" si="499"/>
        <v>0</v>
      </c>
      <c r="K635" s="116"/>
      <c r="L635" s="149"/>
      <c r="M635" s="149"/>
      <c r="N635" s="116"/>
      <c r="O635" s="149"/>
      <c r="P635" s="116"/>
      <c r="Q635" s="116"/>
      <c r="R635" s="116"/>
      <c r="S635" s="116"/>
      <c r="T635" s="116"/>
      <c r="U635" s="116"/>
      <c r="V635" s="116"/>
      <c r="W635" s="116"/>
      <c r="X635" s="116">
        <f>VLOOKUP($C635,'1 预算编制表单'!$C:$BJ,27,FALSE)</f>
        <v>0</v>
      </c>
      <c r="Y635" s="116">
        <f>X635-Z635</f>
        <v>0</v>
      </c>
      <c r="Z635" s="116"/>
      <c r="AA635" s="116">
        <f>VLOOKUP($C635,'1 预算编制表单'!$C:$BJ,30,FALSE)</f>
        <v>0</v>
      </c>
      <c r="AB635" s="116">
        <f>AA635-AC635</f>
        <v>0</v>
      </c>
      <c r="AC635" s="116"/>
      <c r="AD635" s="116">
        <f>VLOOKUP($C635,'1 预算编制表单'!$C:$BJ,33,FALSE)</f>
        <v>0</v>
      </c>
      <c r="AE635" s="116">
        <f>AD635-AF635</f>
        <v>0</v>
      </c>
      <c r="AF635" s="116"/>
      <c r="AG635" s="116">
        <f>VLOOKUP($C635,'1 预算编制表单'!$C:$BJ,36,FALSE)</f>
        <v>0</v>
      </c>
      <c r="AH635" s="116">
        <f>AG635-AI635</f>
        <v>0</v>
      </c>
      <c r="AI635" s="116"/>
      <c r="AJ635" s="116">
        <f>VLOOKUP($C635,'1 预算编制表单'!$C:$BJ,39,FALSE)</f>
        <v>0</v>
      </c>
      <c r="AK635" s="116">
        <f>AJ635-AL635</f>
        <v>0</v>
      </c>
      <c r="AL635" s="116"/>
      <c r="AM635" s="116">
        <f>VLOOKUP($C635,'1 预算编制表单'!$C:$BJ,42,FALSE)</f>
        <v>0</v>
      </c>
      <c r="AN635" s="116">
        <f>AM635-AO635</f>
        <v>0</v>
      </c>
      <c r="AO635" s="116"/>
      <c r="AP635" s="116">
        <f>VLOOKUP($C635,'1 预算编制表单'!$C:$BJ,45,FALSE)</f>
        <v>0</v>
      </c>
      <c r="AQ635" s="116">
        <f>AP635-AR635</f>
        <v>0</v>
      </c>
      <c r="AR635" s="116"/>
      <c r="AS635" s="116">
        <f>VLOOKUP($C635,'1 预算编制表单'!$C:$BJ,48,FALSE)</f>
        <v>0</v>
      </c>
      <c r="AT635" s="116">
        <f>AS635-AU635</f>
        <v>0</v>
      </c>
      <c r="AU635" s="116"/>
      <c r="AV635" s="116">
        <f>VLOOKUP($C635,'1 预算编制表单'!$C:$BJ,51,FALSE)</f>
        <v>0</v>
      </c>
      <c r="AW635" s="116">
        <f>AV635-AX635</f>
        <v>0</v>
      </c>
      <c r="AX635" s="116"/>
      <c r="AY635" s="116">
        <f>VLOOKUP($C635,'1 预算编制表单'!$C:$BJ,54,FALSE)</f>
        <v>0</v>
      </c>
      <c r="AZ635" s="116">
        <f>AY635-BA635</f>
        <v>0</v>
      </c>
      <c r="BA635" s="116"/>
      <c r="BB635" s="116">
        <f>VLOOKUP($C635,'1 预算编制表单'!$C:$BJ,57,FALSE)</f>
        <v>0</v>
      </c>
      <c r="BC635" s="116">
        <f>BB635-BD635</f>
        <v>0</v>
      </c>
      <c r="BD635" s="116"/>
      <c r="BE635" s="116">
        <f>VLOOKUP($C635,'1 预算编制表单'!$C:$BJ,60,FALSE)</f>
        <v>0</v>
      </c>
      <c r="BF635" s="116">
        <f>BE635-BG635</f>
        <v>0</v>
      </c>
      <c r="BG635" s="116"/>
      <c r="BH635" s="116">
        <f>VLOOKUP($C635,'1 预算编制表单'!$C:$BJ,27,FALSE)</f>
        <v>0</v>
      </c>
      <c r="BI635" s="116">
        <f>BH635-BJ635</f>
        <v>0</v>
      </c>
      <c r="BJ635" s="116"/>
      <c r="BK635" s="116">
        <f>VLOOKUP($C635,'1 预算编制表单'!$C:$BJ,30,FALSE)</f>
        <v>0</v>
      </c>
      <c r="BL635" s="116">
        <f>BK635-BM635</f>
        <v>0</v>
      </c>
      <c r="BM635" s="116"/>
      <c r="BN635" s="116">
        <f>VLOOKUP($C635,'1 预算编制表单'!$C:$BJ,33,FALSE)</f>
        <v>0</v>
      </c>
      <c r="BO635" s="116">
        <f>BN635-BP635</f>
        <v>0</v>
      </c>
      <c r="BP635" s="116"/>
      <c r="BQ635" s="116">
        <f>VLOOKUP($C635,'1 预算编制表单'!$C:$BJ,36,FALSE)</f>
        <v>0</v>
      </c>
      <c r="BR635" s="116">
        <f>BQ635-BS635</f>
        <v>0</v>
      </c>
      <c r="BS635" s="116"/>
      <c r="BT635" s="116">
        <f>VLOOKUP($C635,'1 预算编制表单'!$C:$BJ,39,FALSE)</f>
        <v>0</v>
      </c>
      <c r="BU635" s="116">
        <f>BT635-BV635</f>
        <v>0</v>
      </c>
      <c r="BV635" s="116"/>
      <c r="BW635" s="116">
        <f>VLOOKUP($C635,'1 预算编制表单'!$C:$BJ,42,FALSE)</f>
        <v>0</v>
      </c>
      <c r="BX635" s="116">
        <f>BW635-BY635</f>
        <v>0</v>
      </c>
      <c r="BY635" s="116"/>
      <c r="BZ635" s="116">
        <f>VLOOKUP($C635,'1 预算编制表单'!$C:$BJ,45,FALSE)</f>
        <v>0</v>
      </c>
      <c r="CA635" s="116">
        <f>BZ635-CB635</f>
        <v>0</v>
      </c>
      <c r="CB635" s="116"/>
      <c r="CC635" s="116">
        <f>VLOOKUP($C635,'1 预算编制表单'!$C:$BJ,48,FALSE)</f>
        <v>0</v>
      </c>
      <c r="CD635" s="116">
        <f>CC635-CE635</f>
        <v>0</v>
      </c>
      <c r="CE635" s="116"/>
      <c r="CF635" s="116">
        <f>VLOOKUP($C635,'1 预算编制表单'!$C:$BJ,51,FALSE)</f>
        <v>0</v>
      </c>
      <c r="CG635" s="116">
        <f>CF635-CH635</f>
        <v>0</v>
      </c>
      <c r="CH635" s="116"/>
      <c r="CI635" s="116">
        <f>VLOOKUP($C635,'1 预算编制表单'!$C:$BJ,54,FALSE)</f>
        <v>0</v>
      </c>
      <c r="CJ635" s="116">
        <f>CI635-CK635</f>
        <v>0</v>
      </c>
      <c r="CK635" s="116"/>
      <c r="CL635" s="116">
        <f>VLOOKUP($C635,'1 预算编制表单'!$C:$BJ,57,FALSE)</f>
        <v>0</v>
      </c>
      <c r="CM635" s="116">
        <f>CL635-CN635</f>
        <v>0</v>
      </c>
      <c r="CN635" s="116"/>
      <c r="CO635" s="116">
        <f>VLOOKUP($C635,'1 预算编制表单'!$C:$BJ,60,FALSE)</f>
        <v>0</v>
      </c>
      <c r="CP635" s="116">
        <f>CO635-CQ635</f>
        <v>0</v>
      </c>
      <c r="CQ635" s="116"/>
    </row>
    <row r="636" ht="24" customHeight="1" spans="1:95">
      <c r="A636" s="110"/>
      <c r="B636" s="111" t="s">
        <v>788</v>
      </c>
      <c r="C636" s="112">
        <v>1.5</v>
      </c>
      <c r="D636" s="110" t="s">
        <v>216</v>
      </c>
      <c r="E636" s="110"/>
      <c r="F636" s="110"/>
      <c r="G636" s="111"/>
      <c r="H636" s="169">
        <f t="shared" si="497"/>
        <v>35932</v>
      </c>
      <c r="I636" s="169">
        <f t="shared" si="498"/>
        <v>-311359.93</v>
      </c>
      <c r="J636" s="169">
        <f t="shared" si="499"/>
        <v>347291.93</v>
      </c>
      <c r="K636" s="169"/>
      <c r="L636" s="170"/>
      <c r="M636" s="170"/>
      <c r="N636" s="169"/>
      <c r="O636" s="170"/>
      <c r="P636" s="169"/>
      <c r="Q636" s="169"/>
      <c r="R636" s="169"/>
      <c r="S636" s="169"/>
      <c r="T636" s="169"/>
      <c r="U636" s="169"/>
      <c r="V636" s="169"/>
      <c r="W636" s="169"/>
      <c r="X636" s="169">
        <f>VLOOKUP($C636,'1 预算编制表单'!$C:$BJ,27,FALSE)</f>
        <v>2994.33333333333</v>
      </c>
      <c r="Y636" s="169">
        <f>Y637+Y638+Y641+Y642+Y644+Y645+Y646+Y647+Y648</f>
        <v>-328252.326666667</v>
      </c>
      <c r="Z636" s="169">
        <f>Z637+Z638+Z641+Z642+Z644+Z645+Z646+Z647+Z648</f>
        <v>331246.66</v>
      </c>
      <c r="AA636" s="169">
        <f>VLOOKUP($C636,'1 预算编制表单'!$C:$BJ,30,FALSE)</f>
        <v>2994.33333333333</v>
      </c>
      <c r="AB636" s="169">
        <f>AB637+AB638+AB641+AB642+AB644+AB645+AB646+AB647+AB648</f>
        <v>627.143333333333</v>
      </c>
      <c r="AC636" s="169">
        <f>AC637+AC638+AC641+AC642+AC644+AC645+AC646+AC647+AC648</f>
        <v>2367.19</v>
      </c>
      <c r="AD636" s="169">
        <f>VLOOKUP($C636,'1 预算编制表单'!$C:$BJ,33,FALSE)</f>
        <v>2994.33333333333</v>
      </c>
      <c r="AE636" s="169">
        <f>AE637+AE638+AE641+AE642+AE644+AE645+AE646+AE647+AE648</f>
        <v>-2725.66666666667</v>
      </c>
      <c r="AF636" s="169">
        <f>AF637+AF638+AF641+AF642+AF644+AF645+AF646+AF647+AF648</f>
        <v>5720</v>
      </c>
      <c r="AG636" s="169">
        <f>VLOOKUP($C636,'1 预算编制表单'!$C:$BJ,36,FALSE)</f>
        <v>2994.33333333333</v>
      </c>
      <c r="AH636" s="169">
        <f>AH637+AH638+AH641+AH642+AH644+AH645+AH646+AH647+AH648</f>
        <v>1192.64333333333</v>
      </c>
      <c r="AI636" s="169">
        <f>AI637+AI638+AI641+AI642+AI644+AI645+AI646+AI647+AI648</f>
        <v>1801.69</v>
      </c>
      <c r="AJ636" s="169">
        <f>VLOOKUP($C636,'1 预算编制表单'!$C:$BJ,39,FALSE)</f>
        <v>2994.33333333333</v>
      </c>
      <c r="AK636" s="169">
        <f>AK637+AK638+AK641+AK642+AK644+AK645+AK646+AK647+AK648</f>
        <v>2994.33333333333</v>
      </c>
      <c r="AL636" s="169">
        <f>AL637+AL638+AL641+AL642+AL644+AL645+AL646+AL647+AL648</f>
        <v>0</v>
      </c>
      <c r="AM636" s="169">
        <f>VLOOKUP($C636,'1 预算编制表单'!$C:$BJ,42,FALSE)</f>
        <v>2994.33333333333</v>
      </c>
      <c r="AN636" s="169">
        <f>AN637+AN638+AN641+AN642+AN644+AN645+AN646+AN647+AN648</f>
        <v>483.933333333333</v>
      </c>
      <c r="AO636" s="169">
        <f>AO637+AO638+AO641+AO642+AO644+AO645+AO646+AO647+AO648</f>
        <v>2510.4</v>
      </c>
      <c r="AP636" s="169">
        <f>VLOOKUP($C636,'1 预算编制表单'!$C:$BJ,45,FALSE)</f>
        <v>2994.33333333333</v>
      </c>
      <c r="AQ636" s="169">
        <f>AQ637+AQ638+AQ641+AQ642+AQ644+AQ645+AQ646+AQ647+AQ648</f>
        <v>1624.60333333333</v>
      </c>
      <c r="AR636" s="169">
        <f>AR637+AR638+AR641+AR642+AR644+AR645+AR646+AR647+AR648</f>
        <v>1369.73</v>
      </c>
      <c r="AS636" s="169">
        <f>VLOOKUP($C636,'1 预算编制表单'!$C:$BJ,48,FALSE)</f>
        <v>2994.33333333333</v>
      </c>
      <c r="AT636" s="169">
        <f>AT637+AT638+AT641+AT642+AT644+AT645+AT646+AT647+AT648</f>
        <v>718.073333333333</v>
      </c>
      <c r="AU636" s="169">
        <f>AU637+AU638+AU641+AU642+AU644+AU645+AU646+AU647+AU648</f>
        <v>2276.26</v>
      </c>
      <c r="AV636" s="169">
        <f>VLOOKUP($C636,'1 预算编制表单'!$C:$BJ,51,FALSE)</f>
        <v>2994.33333333333</v>
      </c>
      <c r="AW636" s="169">
        <f>AW637+AW638+AW641+AW642+AW644+AW645+AW646+AW647+AW648</f>
        <v>2994.33333333333</v>
      </c>
      <c r="AX636" s="169">
        <f>AX637+AX638+AX641+AX642+AX644+AX645+AX646+AX647+AX648</f>
        <v>0</v>
      </c>
      <c r="AY636" s="169">
        <f>VLOOKUP($C636,'1 预算编制表单'!$C:$BJ,54,FALSE)</f>
        <v>2994.33333333333</v>
      </c>
      <c r="AZ636" s="169">
        <f>AZ637+AZ638+AZ641+AZ642+AZ644+AZ645+AZ646+AZ647+AZ648</f>
        <v>2994.33333333333</v>
      </c>
      <c r="BA636" s="169">
        <f>BA637+BA638+BA641+BA642+BA644+BA645+BA646+BA647+BA648</f>
        <v>0</v>
      </c>
      <c r="BB636" s="169">
        <f>VLOOKUP($C636,'1 预算编制表单'!$C:$BJ,57,FALSE)</f>
        <v>2994.33333333333</v>
      </c>
      <c r="BC636" s="169">
        <f>BC637+BC638+BC641+BC642+BC644+BC645+BC646+BC647+BC648</f>
        <v>2994.33333333333</v>
      </c>
      <c r="BD636" s="169">
        <f>BD637+BD638+BD641+BD642+BD644+BD645+BD646+BD647+BD648</f>
        <v>0</v>
      </c>
      <c r="BE636" s="169">
        <f>VLOOKUP($C636,'1 预算编制表单'!$C:$BJ,60,FALSE)</f>
        <v>2994.33333333333</v>
      </c>
      <c r="BF636" s="169">
        <f>BF637+BF638+BF641+BF642+BF644+BF645+BF646+BF647+BF648</f>
        <v>2994.33333333333</v>
      </c>
      <c r="BG636" s="169">
        <f>BG637+BG638+BG641+BG642+BG644+BG645+BG646+BG647+BG648</f>
        <v>0</v>
      </c>
      <c r="BH636" s="169">
        <f>VLOOKUP($C636,'1 预算编制表单'!$C:$BJ,27,FALSE)</f>
        <v>2994.33333333333</v>
      </c>
      <c r="BI636" s="169">
        <f>BI637+BI638+BI641+BI642+BI644+BI645+BI646+BI647+BI648</f>
        <v>2994.33333333333</v>
      </c>
      <c r="BJ636" s="169">
        <f>BJ637+BJ638+BJ641+BJ642+BJ644+BJ645+BJ646+BJ647+BJ648</f>
        <v>0</v>
      </c>
      <c r="BK636" s="169">
        <f>VLOOKUP($C636,'1 预算编制表单'!$C:$BJ,30,FALSE)</f>
        <v>2994.33333333333</v>
      </c>
      <c r="BL636" s="169">
        <f>BL637+BL638+BL641+BL642+BL644+BL645+BL646+BL647+BL648</f>
        <v>2994.33333333333</v>
      </c>
      <c r="BM636" s="169">
        <f>BM637+BM638+BM641+BM642+BM644+BM645+BM646+BM647+BM648</f>
        <v>0</v>
      </c>
      <c r="BN636" s="169">
        <f>VLOOKUP($C636,'1 预算编制表单'!$C:$BJ,33,FALSE)</f>
        <v>2994.33333333333</v>
      </c>
      <c r="BO636" s="169">
        <f>BO637+BO638+BO641+BO642+BO644+BO645+BO646+BO647+BO648</f>
        <v>2994.33333333333</v>
      </c>
      <c r="BP636" s="169">
        <f>BP637+BP638+BP641+BP642+BP644+BP645+BP646+BP647+BP648</f>
        <v>0</v>
      </c>
      <c r="BQ636" s="169">
        <f>VLOOKUP($C636,'1 预算编制表单'!$C:$BJ,36,FALSE)</f>
        <v>2994.33333333333</v>
      </c>
      <c r="BR636" s="169">
        <f>BR637+BR638+BR641+BR642+BR644+BR645+BR646+BR647+BR648</f>
        <v>2994.33333333333</v>
      </c>
      <c r="BS636" s="169">
        <f>BS637+BS638+BS641+BS642+BS644+BS645+BS646+BS647+BS648</f>
        <v>0</v>
      </c>
      <c r="BT636" s="169">
        <f>VLOOKUP($C636,'1 预算编制表单'!$C:$BJ,39,FALSE)</f>
        <v>2994.33333333333</v>
      </c>
      <c r="BU636" s="169">
        <f>BU637+BU638+BU641+BU642+BU644+BU645+BU646+BU647+BU648</f>
        <v>2994.33333333333</v>
      </c>
      <c r="BV636" s="169">
        <f>BV637+BV638+BV641+BV642+BV644+BV645+BV646+BV647+BV648</f>
        <v>0</v>
      </c>
      <c r="BW636" s="169">
        <f>VLOOKUP($C636,'1 预算编制表单'!$C:$BJ,42,FALSE)</f>
        <v>2994.33333333333</v>
      </c>
      <c r="BX636" s="169">
        <f>BX637+BX638+BX641+BX642+BX644+BX645+BX646+BX647+BX648</f>
        <v>2994.33333333333</v>
      </c>
      <c r="BY636" s="169">
        <f>BY637+BY638+BY641+BY642+BY644+BY645+BY646+BY647+BY648</f>
        <v>0</v>
      </c>
      <c r="BZ636" s="169">
        <f>VLOOKUP($C636,'1 预算编制表单'!$C:$BJ,45,FALSE)</f>
        <v>2994.33333333333</v>
      </c>
      <c r="CA636" s="169">
        <f>CA637+CA638+CA641+CA642+CA644+CA645+CA646+CA647+CA648</f>
        <v>2994.33333333333</v>
      </c>
      <c r="CB636" s="169">
        <f>CB637+CB638+CB641+CB642+CB644+CB645+CB646+CB647+CB648</f>
        <v>0</v>
      </c>
      <c r="CC636" s="169">
        <f>VLOOKUP($C636,'1 预算编制表单'!$C:$BJ,48,FALSE)</f>
        <v>2994.33333333333</v>
      </c>
      <c r="CD636" s="169">
        <f>CD637+CD638+CD641+CD642+CD644+CD645+CD646+CD647+CD648</f>
        <v>2994.33333333333</v>
      </c>
      <c r="CE636" s="169">
        <f>CE637+CE638+CE641+CE642+CE644+CE645+CE646+CE647+CE648</f>
        <v>0</v>
      </c>
      <c r="CF636" s="169">
        <f>VLOOKUP($C636,'1 预算编制表单'!$C:$BJ,51,FALSE)</f>
        <v>2994.33333333333</v>
      </c>
      <c r="CG636" s="169">
        <f>CG637+CG638+CG641+CG642+CG644+CG645+CG646+CG647+CG648</f>
        <v>2994.33333333333</v>
      </c>
      <c r="CH636" s="169">
        <f>CH637+CH638+CH641+CH642+CH644+CH645+CH646+CH647+CH648</f>
        <v>0</v>
      </c>
      <c r="CI636" s="169">
        <f>VLOOKUP($C636,'1 预算编制表单'!$C:$BJ,54,FALSE)</f>
        <v>2994.33333333333</v>
      </c>
      <c r="CJ636" s="169">
        <f>CJ637+CJ638+CJ641+CJ642+CJ644+CJ645+CJ646+CJ647+CJ648</f>
        <v>2994.33333333333</v>
      </c>
      <c r="CK636" s="169">
        <f>CK637+CK638+CK641+CK642+CK644+CK645+CK646+CK647+CK648</f>
        <v>0</v>
      </c>
      <c r="CL636" s="169">
        <f>VLOOKUP($C636,'1 预算编制表单'!$C:$BJ,57,FALSE)</f>
        <v>2994.33333333333</v>
      </c>
      <c r="CM636" s="169">
        <f>CM637+CM638+CM641+CM642+CM644+CM645+CM646+CM647+CM648</f>
        <v>2994.33333333333</v>
      </c>
      <c r="CN636" s="169">
        <f>CN637+CN638+CN641+CN642+CN644+CN645+CN646+CN647+CN648</f>
        <v>0</v>
      </c>
      <c r="CO636" s="169">
        <f>VLOOKUP($C636,'1 预算编制表单'!$C:$BJ,60,FALSE)</f>
        <v>2994.33333333333</v>
      </c>
      <c r="CP636" s="169">
        <f>CP637+CP638+CP641+CP642+CP644+CP645+CP646+CP647+CP648</f>
        <v>2994.33333333333</v>
      </c>
      <c r="CQ636" s="169">
        <f>CQ637+CQ638+CQ641+CQ642+CQ644+CQ645+CQ646+CQ647+CQ648</f>
        <v>0</v>
      </c>
    </row>
    <row r="637" ht="24" customHeight="1" outlineLevel="1" spans="1:95">
      <c r="A637" s="22"/>
      <c r="B637" s="114" t="s">
        <v>788</v>
      </c>
      <c r="C637" s="115" t="s">
        <v>135</v>
      </c>
      <c r="D637" s="22" t="s">
        <v>136</v>
      </c>
      <c r="E637" s="114" t="s">
        <v>2310</v>
      </c>
      <c r="F637" s="114"/>
      <c r="G637" s="114" t="s">
        <v>937</v>
      </c>
      <c r="H637" s="116">
        <f t="shared" si="497"/>
        <v>0</v>
      </c>
      <c r="I637" s="116">
        <f t="shared" si="498"/>
        <v>0</v>
      </c>
      <c r="J637" s="116">
        <f t="shared" si="499"/>
        <v>0</v>
      </c>
      <c r="K637" s="116"/>
      <c r="L637" s="149"/>
      <c r="M637" s="149"/>
      <c r="N637" s="116"/>
      <c r="O637" s="149"/>
      <c r="P637" s="116"/>
      <c r="Q637" s="116"/>
      <c r="R637" s="116"/>
      <c r="S637" s="116"/>
      <c r="T637" s="116"/>
      <c r="U637" s="116"/>
      <c r="V637" s="116"/>
      <c r="W637" s="116"/>
      <c r="X637" s="116">
        <f>VLOOKUP($C637,'1 预算编制表单'!$C:$BJ,27,FALSE)</f>
        <v>0</v>
      </c>
      <c r="Y637" s="116">
        <f>X637-Z637</f>
        <v>0</v>
      </c>
      <c r="Z637" s="116"/>
      <c r="AA637" s="116">
        <f>VLOOKUP($C637,'1 预算编制表单'!$C:$BJ,30,FALSE)</f>
        <v>0</v>
      </c>
      <c r="AB637" s="116">
        <f>AA637-AC637</f>
        <v>0</v>
      </c>
      <c r="AC637" s="116"/>
      <c r="AD637" s="116">
        <f>VLOOKUP($C637,'1 预算编制表单'!$C:$BJ,33,FALSE)</f>
        <v>0</v>
      </c>
      <c r="AE637" s="116">
        <f>AD637-AF637</f>
        <v>0</v>
      </c>
      <c r="AF637" s="116"/>
      <c r="AG637" s="116">
        <f>VLOOKUP($C637,'1 预算编制表单'!$C:$BJ,36,FALSE)</f>
        <v>0</v>
      </c>
      <c r="AH637" s="116">
        <f>AG637-AI637</f>
        <v>0</v>
      </c>
      <c r="AI637" s="116"/>
      <c r="AJ637" s="116">
        <f>VLOOKUP($C637,'1 预算编制表单'!$C:$BJ,39,FALSE)</f>
        <v>0</v>
      </c>
      <c r="AK637" s="116">
        <f>AJ637-AL637</f>
        <v>0</v>
      </c>
      <c r="AL637" s="116"/>
      <c r="AM637" s="116">
        <f>VLOOKUP($C637,'1 预算编制表单'!$C:$BJ,42,FALSE)</f>
        <v>0</v>
      </c>
      <c r="AN637" s="116">
        <f>AM637-AO637</f>
        <v>0</v>
      </c>
      <c r="AO637" s="116"/>
      <c r="AP637" s="116">
        <f>VLOOKUP($C637,'1 预算编制表单'!$C:$BJ,45,FALSE)</f>
        <v>0</v>
      </c>
      <c r="AQ637" s="116">
        <f>AP637-AR637</f>
        <v>0</v>
      </c>
      <c r="AR637" s="116"/>
      <c r="AS637" s="116">
        <f>VLOOKUP($C637,'1 预算编制表单'!$C:$BJ,48,FALSE)</f>
        <v>0</v>
      </c>
      <c r="AT637" s="116">
        <f>AS637-AU637</f>
        <v>0</v>
      </c>
      <c r="AU637" s="116"/>
      <c r="AV637" s="116">
        <f>VLOOKUP($C637,'1 预算编制表单'!$C:$BJ,51,FALSE)</f>
        <v>0</v>
      </c>
      <c r="AW637" s="116">
        <f>AV637-AX637</f>
        <v>0</v>
      </c>
      <c r="AX637" s="116"/>
      <c r="AY637" s="116">
        <f>VLOOKUP($C637,'1 预算编制表单'!$C:$BJ,54,FALSE)</f>
        <v>0</v>
      </c>
      <c r="AZ637" s="116">
        <f>AY637-BA637</f>
        <v>0</v>
      </c>
      <c r="BA637" s="116"/>
      <c r="BB637" s="116">
        <f>VLOOKUP($C637,'1 预算编制表单'!$C:$BJ,57,FALSE)</f>
        <v>0</v>
      </c>
      <c r="BC637" s="116">
        <f>BB637-BD637</f>
        <v>0</v>
      </c>
      <c r="BD637" s="116"/>
      <c r="BE637" s="116">
        <f>VLOOKUP($C637,'1 预算编制表单'!$C:$BJ,60,FALSE)</f>
        <v>0</v>
      </c>
      <c r="BF637" s="116">
        <f>BE637-BG637</f>
        <v>0</v>
      </c>
      <c r="BG637" s="116"/>
      <c r="BH637" s="116">
        <f>VLOOKUP($C637,'1 预算编制表单'!$C:$BJ,27,FALSE)</f>
        <v>0</v>
      </c>
      <c r="BI637" s="116">
        <f>BH637-BJ637</f>
        <v>0</v>
      </c>
      <c r="BJ637" s="116"/>
      <c r="BK637" s="116">
        <f>VLOOKUP($C637,'1 预算编制表单'!$C:$BJ,30,FALSE)</f>
        <v>0</v>
      </c>
      <c r="BL637" s="116">
        <f>BK637-BM637</f>
        <v>0</v>
      </c>
      <c r="BM637" s="116"/>
      <c r="BN637" s="116">
        <f>VLOOKUP($C637,'1 预算编制表单'!$C:$BJ,33,FALSE)</f>
        <v>0</v>
      </c>
      <c r="BO637" s="116">
        <f>BN637-BP637</f>
        <v>0</v>
      </c>
      <c r="BP637" s="116"/>
      <c r="BQ637" s="116">
        <f>VLOOKUP($C637,'1 预算编制表单'!$C:$BJ,36,FALSE)</f>
        <v>0</v>
      </c>
      <c r="BR637" s="116">
        <f>BQ637-BS637</f>
        <v>0</v>
      </c>
      <c r="BS637" s="116"/>
      <c r="BT637" s="116">
        <f>VLOOKUP($C637,'1 预算编制表单'!$C:$BJ,39,FALSE)</f>
        <v>0</v>
      </c>
      <c r="BU637" s="116">
        <f>BT637-BV637</f>
        <v>0</v>
      </c>
      <c r="BV637" s="116"/>
      <c r="BW637" s="116">
        <f>VLOOKUP($C637,'1 预算编制表单'!$C:$BJ,42,FALSE)</f>
        <v>0</v>
      </c>
      <c r="BX637" s="116">
        <f>BW637-BY637</f>
        <v>0</v>
      </c>
      <c r="BY637" s="116"/>
      <c r="BZ637" s="116">
        <f>VLOOKUP($C637,'1 预算编制表单'!$C:$BJ,45,FALSE)</f>
        <v>0</v>
      </c>
      <c r="CA637" s="116">
        <f>BZ637-CB637</f>
        <v>0</v>
      </c>
      <c r="CB637" s="116"/>
      <c r="CC637" s="116">
        <f>VLOOKUP($C637,'1 预算编制表单'!$C:$BJ,48,FALSE)</f>
        <v>0</v>
      </c>
      <c r="CD637" s="116">
        <f>CC637-CE637</f>
        <v>0</v>
      </c>
      <c r="CE637" s="116"/>
      <c r="CF637" s="116">
        <f>VLOOKUP($C637,'1 预算编制表单'!$C:$BJ,51,FALSE)</f>
        <v>0</v>
      </c>
      <c r="CG637" s="116">
        <f>CF637-CH637</f>
        <v>0</v>
      </c>
      <c r="CH637" s="116"/>
      <c r="CI637" s="116">
        <f>VLOOKUP($C637,'1 预算编制表单'!$C:$BJ,54,FALSE)</f>
        <v>0</v>
      </c>
      <c r="CJ637" s="116">
        <f>CI637-CK637</f>
        <v>0</v>
      </c>
      <c r="CK637" s="116"/>
      <c r="CL637" s="116">
        <f>VLOOKUP($C637,'1 预算编制表单'!$C:$BJ,57,FALSE)</f>
        <v>0</v>
      </c>
      <c r="CM637" s="116">
        <f>CL637-CN637</f>
        <v>0</v>
      </c>
      <c r="CN637" s="116"/>
      <c r="CO637" s="116">
        <f>VLOOKUP($C637,'1 预算编制表单'!$C:$BJ,60,FALSE)</f>
        <v>0</v>
      </c>
      <c r="CP637" s="116">
        <f>CO637-CQ637</f>
        <v>0</v>
      </c>
      <c r="CQ637" s="116"/>
    </row>
    <row r="638" ht="24" customHeight="1" outlineLevel="1" spans="1:95">
      <c r="A638" s="22"/>
      <c r="B638" s="114" t="s">
        <v>788</v>
      </c>
      <c r="C638" s="115" t="s">
        <v>137</v>
      </c>
      <c r="D638" s="22" t="s">
        <v>2913</v>
      </c>
      <c r="E638" s="114" t="s">
        <v>2311</v>
      </c>
      <c r="F638" s="114"/>
      <c r="G638" s="114" t="s">
        <v>1845</v>
      </c>
      <c r="H638" s="116">
        <f t="shared" si="497"/>
        <v>11500</v>
      </c>
      <c r="I638" s="116">
        <f t="shared" si="498"/>
        <v>234.089999999996</v>
      </c>
      <c r="J638" s="116">
        <f t="shared" si="499"/>
        <v>11265.91</v>
      </c>
      <c r="K638" s="116"/>
      <c r="L638" s="149"/>
      <c r="M638" s="149"/>
      <c r="N638" s="116"/>
      <c r="O638" s="149"/>
      <c r="P638" s="116"/>
      <c r="Q638" s="116"/>
      <c r="R638" s="116"/>
      <c r="S638" s="116"/>
      <c r="T638" s="116"/>
      <c r="U638" s="116"/>
      <c r="V638" s="116"/>
      <c r="W638" s="116"/>
      <c r="X638" s="119">
        <f>SUM(X639:X640)</f>
        <v>958.333333333333</v>
      </c>
      <c r="Y638" s="119">
        <f>X638-Z638</f>
        <v>-2267.94666666667</v>
      </c>
      <c r="Z638" s="119">
        <f>SUM(Z639:Z640)</f>
        <v>3226.28</v>
      </c>
      <c r="AA638" s="119">
        <f>AA639</f>
        <v>958.333333333333</v>
      </c>
      <c r="AB638" s="119">
        <f>AA638-AC638</f>
        <v>-1408.85666666667</v>
      </c>
      <c r="AC638" s="119">
        <f>SUM(AC639:AC640)</f>
        <v>2367.19</v>
      </c>
      <c r="AD638" s="119">
        <f>AD639</f>
        <v>958.333333333333</v>
      </c>
      <c r="AE638" s="119">
        <f>AD638-AF638</f>
        <v>238.333333333333</v>
      </c>
      <c r="AF638" s="119">
        <f>SUM(AF639:AF640)</f>
        <v>720</v>
      </c>
      <c r="AG638" s="119">
        <f>AG639</f>
        <v>958.333333333333</v>
      </c>
      <c r="AH638" s="119">
        <f>AG638-AI638</f>
        <v>-568.956666666667</v>
      </c>
      <c r="AI638" s="119">
        <f>SUM(AI639:AI640)</f>
        <v>1527.29</v>
      </c>
      <c r="AJ638" s="119">
        <f>AJ639</f>
        <v>958.333333333333</v>
      </c>
      <c r="AK638" s="119">
        <f>AJ638-AL638</f>
        <v>958.333333333333</v>
      </c>
      <c r="AL638" s="119">
        <f>SUM(AL639:AL640)</f>
        <v>0</v>
      </c>
      <c r="AM638" s="119">
        <f>AM639</f>
        <v>958.333333333333</v>
      </c>
      <c r="AN638" s="119">
        <f>AM638-AO638</f>
        <v>722.333333333333</v>
      </c>
      <c r="AO638" s="119">
        <f>SUM(AO639:AO640)</f>
        <v>236</v>
      </c>
      <c r="AP638" s="119">
        <f>AP639</f>
        <v>958.333333333333</v>
      </c>
      <c r="AQ638" s="119">
        <f>AP638-AR638</f>
        <v>-137.176666666667</v>
      </c>
      <c r="AR638" s="119">
        <f>SUM(AR639:AR640)</f>
        <v>1095.51</v>
      </c>
      <c r="AS638" s="119">
        <f>AS639</f>
        <v>958.333333333333</v>
      </c>
      <c r="AT638" s="119">
        <f>AS638-AU638</f>
        <v>-1135.30666666667</v>
      </c>
      <c r="AU638" s="119">
        <f>SUM(AU639:AU640)</f>
        <v>2093.64</v>
      </c>
      <c r="AV638" s="119">
        <f>AV639</f>
        <v>958.333333333333</v>
      </c>
      <c r="AW638" s="119">
        <f>AV638-AX638</f>
        <v>958.333333333333</v>
      </c>
      <c r="AX638" s="119">
        <f>SUM(AX639:AX640)</f>
        <v>0</v>
      </c>
      <c r="AY638" s="119">
        <f>AY639</f>
        <v>958.333333333333</v>
      </c>
      <c r="AZ638" s="119">
        <f>AY638-BA638</f>
        <v>958.333333333333</v>
      </c>
      <c r="BA638" s="119">
        <f>SUM(BA639:BA640)</f>
        <v>0</v>
      </c>
      <c r="BB638" s="119">
        <f>BB639</f>
        <v>958.333333333333</v>
      </c>
      <c r="BC638" s="119">
        <f>BB638-BD638</f>
        <v>958.333333333333</v>
      </c>
      <c r="BD638" s="119">
        <f>SUM(BD639:BD640)</f>
        <v>0</v>
      </c>
      <c r="BE638" s="119">
        <f>BE639</f>
        <v>958.333333333333</v>
      </c>
      <c r="BF638" s="119">
        <f>BE638-BG638</f>
        <v>958.333333333333</v>
      </c>
      <c r="BG638" s="119">
        <f>SUM(BG639:BG640)</f>
        <v>0</v>
      </c>
      <c r="BH638" s="116">
        <f>VLOOKUP($C638,'1 预算编制表单'!$C:$BJ,27,FALSE)</f>
        <v>958.333333333333</v>
      </c>
      <c r="BI638" s="116">
        <f>BH638-BJ638</f>
        <v>958.333333333333</v>
      </c>
      <c r="BJ638" s="116"/>
      <c r="BK638" s="116">
        <f>VLOOKUP($C638,'1 预算编制表单'!$C:$BJ,30,FALSE)</f>
        <v>958.333333333333</v>
      </c>
      <c r="BL638" s="116">
        <f>BK638-BM638</f>
        <v>958.333333333333</v>
      </c>
      <c r="BM638" s="116"/>
      <c r="BN638" s="116">
        <f>VLOOKUP($C638,'1 预算编制表单'!$C:$BJ,33,FALSE)</f>
        <v>958.333333333333</v>
      </c>
      <c r="BO638" s="116">
        <f>BN638-BP638</f>
        <v>958.333333333333</v>
      </c>
      <c r="BP638" s="116"/>
      <c r="BQ638" s="116">
        <f>VLOOKUP($C638,'1 预算编制表单'!$C:$BJ,36,FALSE)</f>
        <v>958.333333333333</v>
      </c>
      <c r="BR638" s="116">
        <f>BQ638-BS638</f>
        <v>958.333333333333</v>
      </c>
      <c r="BS638" s="116"/>
      <c r="BT638" s="116">
        <f>VLOOKUP($C638,'1 预算编制表单'!$C:$BJ,39,FALSE)</f>
        <v>958.333333333333</v>
      </c>
      <c r="BU638" s="116">
        <f>BT638-BV638</f>
        <v>958.333333333333</v>
      </c>
      <c r="BV638" s="116"/>
      <c r="BW638" s="116">
        <f>VLOOKUP($C638,'1 预算编制表单'!$C:$BJ,42,FALSE)</f>
        <v>958.333333333333</v>
      </c>
      <c r="BX638" s="116">
        <f>BW638-BY638</f>
        <v>958.333333333333</v>
      </c>
      <c r="BY638" s="116"/>
      <c r="BZ638" s="116">
        <f>VLOOKUP($C638,'1 预算编制表单'!$C:$BJ,45,FALSE)</f>
        <v>958.333333333333</v>
      </c>
      <c r="CA638" s="116">
        <f>BZ638-CB638</f>
        <v>958.333333333333</v>
      </c>
      <c r="CB638" s="116"/>
      <c r="CC638" s="116">
        <f>VLOOKUP($C638,'1 预算编制表单'!$C:$BJ,48,FALSE)</f>
        <v>958.333333333333</v>
      </c>
      <c r="CD638" s="116">
        <f>CC638-CE638</f>
        <v>958.333333333333</v>
      </c>
      <c r="CE638" s="116"/>
      <c r="CF638" s="116">
        <f>VLOOKUP($C638,'1 预算编制表单'!$C:$BJ,51,FALSE)</f>
        <v>958.333333333333</v>
      </c>
      <c r="CG638" s="116">
        <f>CF638-CH638</f>
        <v>958.333333333333</v>
      </c>
      <c r="CH638" s="116"/>
      <c r="CI638" s="116">
        <f>VLOOKUP($C638,'1 预算编制表单'!$C:$BJ,54,FALSE)</f>
        <v>958.333333333333</v>
      </c>
      <c r="CJ638" s="116">
        <f>CI638-CK638</f>
        <v>958.333333333333</v>
      </c>
      <c r="CK638" s="116"/>
      <c r="CL638" s="116">
        <f>VLOOKUP($C638,'1 预算编制表单'!$C:$BJ,57,FALSE)</f>
        <v>958.333333333333</v>
      </c>
      <c r="CM638" s="116">
        <f>CL638-CN638</f>
        <v>958.333333333333</v>
      </c>
      <c r="CN638" s="116"/>
      <c r="CO638" s="116">
        <f>VLOOKUP($C638,'1 预算编制表单'!$C:$BJ,60,FALSE)</f>
        <v>958.333333333333</v>
      </c>
      <c r="CP638" s="116">
        <f>CO638-CQ638</f>
        <v>958.333333333333</v>
      </c>
      <c r="CQ638" s="116"/>
    </row>
    <row r="639" s="87" customFormat="1" ht="24" customHeight="1" outlineLevel="2" spans="1:95">
      <c r="A639" s="133"/>
      <c r="B639" s="134"/>
      <c r="C639" s="135" t="s">
        <v>2914</v>
      </c>
      <c r="D639" s="133" t="s">
        <v>138</v>
      </c>
      <c r="E639" s="134"/>
      <c r="F639" s="134"/>
      <c r="G639" s="114"/>
      <c r="H639" s="136"/>
      <c r="I639" s="136"/>
      <c r="J639" s="136"/>
      <c r="K639" s="136"/>
      <c r="L639" s="157"/>
      <c r="M639" s="157"/>
      <c r="N639" s="136"/>
      <c r="O639" s="157"/>
      <c r="P639" s="136"/>
      <c r="Q639" s="136"/>
      <c r="R639" s="136"/>
      <c r="S639" s="136"/>
      <c r="T639" s="136"/>
      <c r="U639" s="136"/>
      <c r="V639" s="136"/>
      <c r="W639" s="136"/>
      <c r="X639" s="136">
        <f>VLOOKUP($C638,'1 预算编制表单'!$C:$BJ,27,FALSE)</f>
        <v>958.333333333333</v>
      </c>
      <c r="Y639" s="136">
        <f>X639-Z639</f>
        <v>958.333333333333</v>
      </c>
      <c r="Z639" s="136">
        <f>SUMIF(物资过程计算表!$B:$B,$C638,物资过程计算表!$D:$D)</f>
        <v>0</v>
      </c>
      <c r="AA639" s="136">
        <f>VLOOKUP($C638,'1 预算编制表单'!$C:$BJ,30,FALSE)</f>
        <v>958.333333333333</v>
      </c>
      <c r="AB639" s="136"/>
      <c r="AC639" s="136">
        <f>SUMIF(物资过程计算表!$B:$B,$C638,物资过程计算表!E:E)</f>
        <v>127.19</v>
      </c>
      <c r="AD639" s="136">
        <f>VLOOKUP($C638,'1 预算编制表单'!$C:$BJ,33,FALSE)</f>
        <v>958.333333333333</v>
      </c>
      <c r="AE639" s="136"/>
      <c r="AF639" s="136">
        <f>SUMIF(物资过程计算表!$B:$B,$C638,物资过程计算表!F:F)</f>
        <v>0</v>
      </c>
      <c r="AG639" s="136">
        <f>VLOOKUP($C638,'1 预算编制表单'!$C:$BJ,36,FALSE)</f>
        <v>958.333333333333</v>
      </c>
      <c r="AH639" s="136"/>
      <c r="AI639" s="136">
        <f>SUMIF(物资过程计算表!$B:$B,$C638,物资过程计算表!G:G)</f>
        <v>1291.15</v>
      </c>
      <c r="AJ639" s="136">
        <f>VLOOKUP($C638,'1 预算编制表单'!$C:$BJ,39,FALSE)</f>
        <v>958.333333333333</v>
      </c>
      <c r="AK639" s="136"/>
      <c r="AL639" s="136">
        <f>SUMIF(物资过程计算表!$B:$B,$C638,物资过程计算表!H:H)</f>
        <v>0</v>
      </c>
      <c r="AM639" s="136">
        <f>VLOOKUP($C638,'1 预算编制表单'!$C:$BJ,42,FALSE)</f>
        <v>958.333333333333</v>
      </c>
      <c r="AN639" s="136"/>
      <c r="AO639" s="136">
        <f>SUMIF(物资过程计算表!$B:$B,$C638,物资过程计算表!I:I)</f>
        <v>0</v>
      </c>
      <c r="AP639" s="136">
        <f>VLOOKUP($C638,'1 预算编制表单'!$C:$BJ,45,FALSE)</f>
        <v>958.333333333333</v>
      </c>
      <c r="AQ639" s="136"/>
      <c r="AR639" s="136">
        <f>SUMIF(物资过程计算表!$B:$B,$C638,物资过程计算表!J:J)</f>
        <v>1095.51</v>
      </c>
      <c r="AS639" s="136">
        <f>VLOOKUP($C638,'1 预算编制表单'!$C:$BJ,48,FALSE)</f>
        <v>958.333333333333</v>
      </c>
      <c r="AT639" s="136"/>
      <c r="AU639" s="136">
        <f>SUMIF(物资过程计算表!$B:$B,$C638,物资过程计算表!K:K)</f>
        <v>0</v>
      </c>
      <c r="AV639" s="136">
        <f>VLOOKUP($C638,'1 预算编制表单'!$C:$BJ,51,FALSE)</f>
        <v>958.333333333333</v>
      </c>
      <c r="AW639" s="136"/>
      <c r="AX639" s="136">
        <f>SUMIF(物资过程计算表!$B:$B,$C638,物资过程计算表!L:L)</f>
        <v>0</v>
      </c>
      <c r="AY639" s="136">
        <f>VLOOKUP($C638,'1 预算编制表单'!$C:$BJ,54,FALSE)</f>
        <v>958.333333333333</v>
      </c>
      <c r="AZ639" s="136"/>
      <c r="BA639" s="136">
        <f>SUMIF(物资过程计算表!$B:$B,$C638,物资过程计算表!M:M)</f>
        <v>0</v>
      </c>
      <c r="BB639" s="136">
        <f>VLOOKUP($C638,'1 预算编制表单'!$C:$BJ,57,FALSE)</f>
        <v>958.333333333333</v>
      </c>
      <c r="BC639" s="136"/>
      <c r="BD639" s="136">
        <f>SUMIF(物资过程计算表!$B:$B,$C638,物资过程计算表!N:N)</f>
        <v>0</v>
      </c>
      <c r="BE639" s="136">
        <f>VLOOKUP($C638,'1 预算编制表单'!$C:$BJ,60,FALSE)</f>
        <v>958.333333333333</v>
      </c>
      <c r="BF639" s="136"/>
      <c r="BG639" s="136">
        <f>SUMIF(物资过程计算表!$B:$B,$C638,物资过程计算表!O:O)</f>
        <v>0</v>
      </c>
      <c r="BH639" s="136"/>
      <c r="BI639" s="136"/>
      <c r="BJ639" s="136"/>
      <c r="BK639" s="136"/>
      <c r="BL639" s="136"/>
      <c r="BM639" s="136"/>
      <c r="BN639" s="136"/>
      <c r="BO639" s="136"/>
      <c r="BP639" s="136"/>
      <c r="BQ639" s="136"/>
      <c r="BR639" s="136"/>
      <c r="BS639" s="136"/>
      <c r="BT639" s="136"/>
      <c r="BU639" s="136"/>
      <c r="BV639" s="136"/>
      <c r="BW639" s="136"/>
      <c r="BX639" s="136"/>
      <c r="BY639" s="136"/>
      <c r="BZ639" s="136"/>
      <c r="CA639" s="136"/>
      <c r="CB639" s="136"/>
      <c r="CC639" s="136"/>
      <c r="CD639" s="136"/>
      <c r="CE639" s="136"/>
      <c r="CF639" s="136"/>
      <c r="CG639" s="136"/>
      <c r="CH639" s="136"/>
      <c r="CI639" s="136"/>
      <c r="CJ639" s="136"/>
      <c r="CK639" s="136"/>
      <c r="CL639" s="136"/>
      <c r="CM639" s="136"/>
      <c r="CN639" s="136"/>
      <c r="CO639" s="136"/>
      <c r="CP639" s="136"/>
      <c r="CQ639" s="136"/>
    </row>
    <row r="640" s="87" customFormat="1" ht="24" customHeight="1" outlineLevel="2" spans="1:95">
      <c r="A640" s="133"/>
      <c r="B640" s="134"/>
      <c r="C640" s="135" t="s">
        <v>2915</v>
      </c>
      <c r="D640" s="133" t="s">
        <v>2916</v>
      </c>
      <c r="E640" s="134"/>
      <c r="F640" s="134"/>
      <c r="G640" s="114"/>
      <c r="H640" s="136"/>
      <c r="I640" s="136"/>
      <c r="J640" s="136"/>
      <c r="K640" s="136"/>
      <c r="L640" s="157"/>
      <c r="M640" s="157"/>
      <c r="N640" s="136"/>
      <c r="O640" s="157"/>
      <c r="P640" s="136"/>
      <c r="Q640" s="136"/>
      <c r="R640" s="136"/>
      <c r="S640" s="136"/>
      <c r="T640" s="136"/>
      <c r="U640" s="136"/>
      <c r="V640" s="136"/>
      <c r="W640" s="136"/>
      <c r="X640" s="136"/>
      <c r="Y640" s="136"/>
      <c r="Z640" s="136">
        <f>报销单计算表!B2</f>
        <v>3226.28</v>
      </c>
      <c r="AA640" s="136"/>
      <c r="AB640" s="136"/>
      <c r="AC640" s="136">
        <f>报销单计算表!C2</f>
        <v>2240</v>
      </c>
      <c r="AD640" s="136"/>
      <c r="AE640" s="136"/>
      <c r="AF640" s="136">
        <f>报销单计算表!D2</f>
        <v>720</v>
      </c>
      <c r="AG640" s="136"/>
      <c r="AH640" s="136"/>
      <c r="AI640" s="136">
        <f>报销单计算表!E2</f>
        <v>236.14</v>
      </c>
      <c r="AJ640" s="136"/>
      <c r="AK640" s="136"/>
      <c r="AL640" s="136">
        <f>报销单计算表!F2</f>
        <v>0</v>
      </c>
      <c r="AM640" s="136"/>
      <c r="AN640" s="136"/>
      <c r="AO640" s="136">
        <f>报销单计算表!G2</f>
        <v>236</v>
      </c>
      <c r="AP640" s="136"/>
      <c r="AQ640" s="136"/>
      <c r="AR640" s="136">
        <f>报销单计算表!H2</f>
        <v>0</v>
      </c>
      <c r="AS640" s="136"/>
      <c r="AT640" s="136"/>
      <c r="AU640" s="136">
        <f>报销单计算表!I2</f>
        <v>2093.64</v>
      </c>
      <c r="AV640" s="136"/>
      <c r="AW640" s="136"/>
      <c r="AX640" s="136">
        <f>报销单计算表!J2</f>
        <v>0</v>
      </c>
      <c r="AY640" s="136"/>
      <c r="AZ640" s="136"/>
      <c r="BA640" s="136">
        <f>报销单计算表!K2</f>
        <v>0</v>
      </c>
      <c r="BB640" s="136"/>
      <c r="BC640" s="136"/>
      <c r="BD640" s="136">
        <f>报销单计算表!L2</f>
        <v>0</v>
      </c>
      <c r="BE640" s="136"/>
      <c r="BF640" s="136"/>
      <c r="BG640" s="136">
        <f>报销单计算表!M2</f>
        <v>0</v>
      </c>
      <c r="BH640" s="136"/>
      <c r="BI640" s="136"/>
      <c r="BJ640" s="136"/>
      <c r="BK640" s="136"/>
      <c r="BL640" s="136"/>
      <c r="BM640" s="136"/>
      <c r="BN640" s="136"/>
      <c r="BO640" s="136"/>
      <c r="BP640" s="136"/>
      <c r="BQ640" s="136"/>
      <c r="BR640" s="136"/>
      <c r="BS640" s="136"/>
      <c r="BT640" s="136"/>
      <c r="BU640" s="136"/>
      <c r="BV640" s="136"/>
      <c r="BW640" s="136"/>
      <c r="BX640" s="136"/>
      <c r="BY640" s="136"/>
      <c r="BZ640" s="136"/>
      <c r="CA640" s="136"/>
      <c r="CB640" s="136"/>
      <c r="CC640" s="136"/>
      <c r="CD640" s="136"/>
      <c r="CE640" s="136"/>
      <c r="CF640" s="136"/>
      <c r="CG640" s="136"/>
      <c r="CH640" s="136"/>
      <c r="CI640" s="136"/>
      <c r="CJ640" s="136"/>
      <c r="CK640" s="136"/>
      <c r="CL640" s="136"/>
      <c r="CM640" s="136"/>
      <c r="CN640" s="136"/>
      <c r="CO640" s="136"/>
      <c r="CP640" s="136"/>
      <c r="CQ640" s="136"/>
    </row>
    <row r="641" s="88" customFormat="1" ht="24" customHeight="1" outlineLevel="1" spans="1:95">
      <c r="A641" s="171"/>
      <c r="B641" s="172" t="s">
        <v>788</v>
      </c>
      <c r="C641" s="173" t="s">
        <v>141</v>
      </c>
      <c r="D641" s="171" t="s">
        <v>142</v>
      </c>
      <c r="E641" s="172" t="s">
        <v>2312</v>
      </c>
      <c r="F641" s="172"/>
      <c r="G641" s="172" t="s">
        <v>1845</v>
      </c>
      <c r="H641" s="174">
        <f>X641+AA641+AD641+AG641+AJ641+AM641+AP641+AS641+AV641+AY641+BB641+BE641</f>
        <v>8616</v>
      </c>
      <c r="I641" s="174">
        <f>Y641+AB641+AE641+AH641+AK641+AN641+AQ641+AT641+AW641+AZ641+BC641+BF641</f>
        <v>8616</v>
      </c>
      <c r="J641" s="174">
        <f>Z641+AC641+AF641+AI641+AL641+AO641+AR641+AU641+AX641+BA641+BD641+BG641</f>
        <v>0</v>
      </c>
      <c r="K641" s="174"/>
      <c r="L641" s="175"/>
      <c r="M641" s="175"/>
      <c r="N641" s="174"/>
      <c r="O641" s="175"/>
      <c r="P641" s="174"/>
      <c r="Q641" s="174"/>
      <c r="R641" s="174"/>
      <c r="S641" s="174"/>
      <c r="T641" s="174"/>
      <c r="U641" s="174"/>
      <c r="V641" s="174"/>
      <c r="W641" s="174"/>
      <c r="X641" s="174">
        <f>VLOOKUP($C641,'1 预算编制表单'!$C:$BJ,27,FALSE)</f>
        <v>718</v>
      </c>
      <c r="Y641" s="174">
        <f>X641-Z641</f>
        <v>718</v>
      </c>
      <c r="Z641" s="174">
        <f>报销单计算表!B5</f>
        <v>0</v>
      </c>
      <c r="AA641" s="174">
        <f>VLOOKUP($C641,'1 预算编制表单'!$C:$BJ,30,FALSE)</f>
        <v>718</v>
      </c>
      <c r="AB641" s="174">
        <f>AA641-AC641</f>
        <v>718</v>
      </c>
      <c r="AC641" s="174">
        <f>报销单计算表!C5</f>
        <v>0</v>
      </c>
      <c r="AD641" s="174">
        <f>VLOOKUP($C641,'1 预算编制表单'!$C:$BJ,33,FALSE)</f>
        <v>718</v>
      </c>
      <c r="AE641" s="174">
        <f>AD641-AF641</f>
        <v>718</v>
      </c>
      <c r="AF641" s="174">
        <f>报销单计算表!D5</f>
        <v>0</v>
      </c>
      <c r="AG641" s="174">
        <f>VLOOKUP($C641,'1 预算编制表单'!$C:$BJ,36,FALSE)</f>
        <v>718</v>
      </c>
      <c r="AH641" s="174">
        <f>AG641-AI641</f>
        <v>718</v>
      </c>
      <c r="AI641" s="174">
        <f>报销单计算表!E5</f>
        <v>0</v>
      </c>
      <c r="AJ641" s="174">
        <f>VLOOKUP($C641,'1 预算编制表单'!$C:$BJ,39,FALSE)</f>
        <v>718</v>
      </c>
      <c r="AK641" s="174">
        <f>AJ641-AL641</f>
        <v>718</v>
      </c>
      <c r="AL641" s="174">
        <f>报销单计算表!F5</f>
        <v>0</v>
      </c>
      <c r="AM641" s="174">
        <f>VLOOKUP($C641,'1 预算编制表单'!$C:$BJ,42,FALSE)</f>
        <v>718</v>
      </c>
      <c r="AN641" s="174">
        <f>AM641-AO641</f>
        <v>718</v>
      </c>
      <c r="AO641" s="174">
        <f>报销单计算表!G5</f>
        <v>0</v>
      </c>
      <c r="AP641" s="174">
        <f>VLOOKUP($C641,'1 预算编制表单'!$C:$BJ,45,FALSE)</f>
        <v>718</v>
      </c>
      <c r="AQ641" s="174">
        <f>AP641-AR641</f>
        <v>718</v>
      </c>
      <c r="AR641" s="174">
        <f>报销单计算表!H5</f>
        <v>0</v>
      </c>
      <c r="AS641" s="174">
        <f>VLOOKUP($C641,'1 预算编制表单'!$C:$BJ,48,FALSE)</f>
        <v>718</v>
      </c>
      <c r="AT641" s="174">
        <f>AS641-AU641</f>
        <v>718</v>
      </c>
      <c r="AU641" s="174">
        <f>报销单计算表!I5</f>
        <v>0</v>
      </c>
      <c r="AV641" s="174">
        <f>VLOOKUP($C641,'1 预算编制表单'!$C:$BJ,51,FALSE)</f>
        <v>718</v>
      </c>
      <c r="AW641" s="174">
        <f>AV641-AX641</f>
        <v>718</v>
      </c>
      <c r="AX641" s="174">
        <f>报销单计算表!J5</f>
        <v>0</v>
      </c>
      <c r="AY641" s="174">
        <f>VLOOKUP($C641,'1 预算编制表单'!$C:$BJ,54,FALSE)</f>
        <v>718</v>
      </c>
      <c r="AZ641" s="174">
        <f>AY641-BA641</f>
        <v>718</v>
      </c>
      <c r="BA641" s="174">
        <f>报销单计算表!K5</f>
        <v>0</v>
      </c>
      <c r="BB641" s="174">
        <f>VLOOKUP($C641,'1 预算编制表单'!$C:$BJ,57,FALSE)</f>
        <v>718</v>
      </c>
      <c r="BC641" s="174">
        <f>BB641-BD641</f>
        <v>718</v>
      </c>
      <c r="BD641" s="174">
        <f>报销单计算表!L5</f>
        <v>0</v>
      </c>
      <c r="BE641" s="174">
        <f>VLOOKUP($C641,'1 预算编制表单'!$C:$BJ,60,FALSE)</f>
        <v>718</v>
      </c>
      <c r="BF641" s="174">
        <f>BE641-BG641</f>
        <v>718</v>
      </c>
      <c r="BG641" s="174">
        <f>报销单计算表!M5</f>
        <v>0</v>
      </c>
      <c r="BH641" s="174">
        <f>VLOOKUP($C641,'1 预算编制表单'!$C:$BJ,27,FALSE)</f>
        <v>718</v>
      </c>
      <c r="BI641" s="174">
        <f>BH641-BJ641</f>
        <v>718</v>
      </c>
      <c r="BJ641" s="174"/>
      <c r="BK641" s="174">
        <f>VLOOKUP($C641,'1 预算编制表单'!$C:$BJ,30,FALSE)</f>
        <v>718</v>
      </c>
      <c r="BL641" s="174">
        <f>BK641-BM641</f>
        <v>718</v>
      </c>
      <c r="BM641" s="174"/>
      <c r="BN641" s="174">
        <f>VLOOKUP($C641,'1 预算编制表单'!$C:$BJ,33,FALSE)</f>
        <v>718</v>
      </c>
      <c r="BO641" s="174">
        <f>BN641-BP641</f>
        <v>718</v>
      </c>
      <c r="BP641" s="174"/>
      <c r="BQ641" s="174">
        <f>VLOOKUP($C641,'1 预算编制表单'!$C:$BJ,36,FALSE)</f>
        <v>718</v>
      </c>
      <c r="BR641" s="174">
        <f>BQ641-BS641</f>
        <v>718</v>
      </c>
      <c r="BS641" s="174"/>
      <c r="BT641" s="174">
        <f>VLOOKUP($C641,'1 预算编制表单'!$C:$BJ,39,FALSE)</f>
        <v>718</v>
      </c>
      <c r="BU641" s="174">
        <f>BT641-BV641</f>
        <v>718</v>
      </c>
      <c r="BV641" s="174"/>
      <c r="BW641" s="174">
        <f>VLOOKUP($C641,'1 预算编制表单'!$C:$BJ,42,FALSE)</f>
        <v>718</v>
      </c>
      <c r="BX641" s="174">
        <f>BW641-BY641</f>
        <v>718</v>
      </c>
      <c r="BY641" s="174"/>
      <c r="BZ641" s="174">
        <f>VLOOKUP($C641,'1 预算编制表单'!$C:$BJ,45,FALSE)</f>
        <v>718</v>
      </c>
      <c r="CA641" s="174">
        <f>BZ641-CB641</f>
        <v>718</v>
      </c>
      <c r="CB641" s="174"/>
      <c r="CC641" s="174">
        <f>VLOOKUP($C641,'1 预算编制表单'!$C:$BJ,48,FALSE)</f>
        <v>718</v>
      </c>
      <c r="CD641" s="174">
        <f>CC641-CE641</f>
        <v>718</v>
      </c>
      <c r="CE641" s="174"/>
      <c r="CF641" s="174">
        <f>VLOOKUP($C641,'1 预算编制表单'!$C:$BJ,51,FALSE)</f>
        <v>718</v>
      </c>
      <c r="CG641" s="174">
        <f>CF641-CH641</f>
        <v>718</v>
      </c>
      <c r="CH641" s="174"/>
      <c r="CI641" s="174">
        <f>VLOOKUP($C641,'1 预算编制表单'!$C:$BJ,54,FALSE)</f>
        <v>718</v>
      </c>
      <c r="CJ641" s="174">
        <f>CI641-CK641</f>
        <v>718</v>
      </c>
      <c r="CK641" s="174"/>
      <c r="CL641" s="174">
        <f>VLOOKUP($C641,'1 预算编制表单'!$C:$BJ,57,FALSE)</f>
        <v>718</v>
      </c>
      <c r="CM641" s="174">
        <f>CL641-CN641</f>
        <v>718</v>
      </c>
      <c r="CN641" s="174"/>
      <c r="CO641" s="174">
        <f>VLOOKUP($C641,'1 预算编制表单'!$C:$BJ,60,FALSE)</f>
        <v>718</v>
      </c>
      <c r="CP641" s="174">
        <f>CO641-CQ641</f>
        <v>718</v>
      </c>
      <c r="CQ641" s="174"/>
    </row>
    <row r="642" s="88" customFormat="1" ht="24" customHeight="1" outlineLevel="1" spans="1:95">
      <c r="A642" s="171"/>
      <c r="B642" s="172" t="s">
        <v>788</v>
      </c>
      <c r="C642" s="173" t="s">
        <v>102</v>
      </c>
      <c r="D642" s="171" t="s">
        <v>103</v>
      </c>
      <c r="E642" s="172" t="s">
        <v>2313</v>
      </c>
      <c r="F642" s="172"/>
      <c r="G642" s="172" t="s">
        <v>1845</v>
      </c>
      <c r="H642" s="174">
        <f>X642+AA642+AD642+AG642+AJ642+AM642+AP642+AS642+AV642+AY642+BB642+BE642</f>
        <v>0</v>
      </c>
      <c r="I642" s="174">
        <f>Y642+AB642+AE642+AH642+AK642+AN642+AQ642+AT642+AW642+AZ642+BC642+BF642</f>
        <v>0</v>
      </c>
      <c r="J642" s="174">
        <f>Z642+AC642+AF642+AI642+AL642+AO642+AR642+AU642+AX642+BA642+BD642+BG642</f>
        <v>0</v>
      </c>
      <c r="K642" s="174"/>
      <c r="L642" s="175"/>
      <c r="M642" s="175"/>
      <c r="N642" s="174"/>
      <c r="O642" s="175"/>
      <c r="P642" s="174"/>
      <c r="Q642" s="174"/>
      <c r="R642" s="174"/>
      <c r="S642" s="174"/>
      <c r="T642" s="174"/>
      <c r="U642" s="174"/>
      <c r="V642" s="174"/>
      <c r="W642" s="174"/>
      <c r="X642" s="174">
        <f>VLOOKUP($C642,'1 预算编制表单'!$C:$BJ,27,FALSE)</f>
        <v>0</v>
      </c>
      <c r="Y642" s="174">
        <f>X642-Z642</f>
        <v>0</v>
      </c>
      <c r="Z642" s="174">
        <f>报销单计算表!B3+Z643</f>
        <v>0</v>
      </c>
      <c r="AA642" s="174">
        <f>VLOOKUP($C642,'1 预算编制表单'!$C:$BJ,30,FALSE)</f>
        <v>0</v>
      </c>
      <c r="AB642" s="174">
        <f>AA642-AC642</f>
        <v>0</v>
      </c>
      <c r="AC642" s="174">
        <f>报销单计算表!C3+AC643</f>
        <v>0</v>
      </c>
      <c r="AD642" s="174">
        <f>VLOOKUP($C642,'1 预算编制表单'!$C:$BJ,33,FALSE)</f>
        <v>0</v>
      </c>
      <c r="AE642" s="174">
        <f>AD642-AF642</f>
        <v>0</v>
      </c>
      <c r="AF642" s="174">
        <f>报销单计算表!D3+AF643</f>
        <v>0</v>
      </c>
      <c r="AG642" s="174">
        <f>VLOOKUP($C642,'1 预算编制表单'!$C:$BJ,36,FALSE)</f>
        <v>0</v>
      </c>
      <c r="AH642" s="174">
        <f>AG642-AI642</f>
        <v>0</v>
      </c>
      <c r="AI642" s="174">
        <f>报销单计算表!E3+AI643</f>
        <v>0</v>
      </c>
      <c r="AJ642" s="174">
        <f>VLOOKUP($C642,'1 预算编制表单'!$C:$BJ,39,FALSE)</f>
        <v>0</v>
      </c>
      <c r="AK642" s="174">
        <f>AJ642-AL642</f>
        <v>0</v>
      </c>
      <c r="AL642" s="174">
        <f>报销单计算表!F3+AL643</f>
        <v>0</v>
      </c>
      <c r="AM642" s="174">
        <f>VLOOKUP($C642,'1 预算编制表单'!$C:$BJ,42,FALSE)</f>
        <v>0</v>
      </c>
      <c r="AN642" s="174">
        <f>AM642-AO642</f>
        <v>0</v>
      </c>
      <c r="AO642" s="174">
        <f>报销单计算表!G3+AO643</f>
        <v>0</v>
      </c>
      <c r="AP642" s="174">
        <f>VLOOKUP($C642,'1 预算编制表单'!$C:$BJ,45,FALSE)</f>
        <v>0</v>
      </c>
      <c r="AQ642" s="174">
        <f>AP642-AR642</f>
        <v>0</v>
      </c>
      <c r="AR642" s="174">
        <f>报销单计算表!H3+AR643</f>
        <v>0</v>
      </c>
      <c r="AS642" s="174">
        <f>VLOOKUP($C642,'1 预算编制表单'!$C:$BJ,48,FALSE)</f>
        <v>0</v>
      </c>
      <c r="AT642" s="174">
        <f>AS642-AU642</f>
        <v>0</v>
      </c>
      <c r="AU642" s="174">
        <f>报销单计算表!I3+AU643</f>
        <v>0</v>
      </c>
      <c r="AV642" s="174">
        <f>VLOOKUP($C642,'1 预算编制表单'!$C:$BJ,51,FALSE)</f>
        <v>0</v>
      </c>
      <c r="AW642" s="174">
        <f>AV642-AX642</f>
        <v>0</v>
      </c>
      <c r="AX642" s="174">
        <f>报销单计算表!J3+AX643</f>
        <v>0</v>
      </c>
      <c r="AY642" s="174">
        <f>VLOOKUP($C642,'1 预算编制表单'!$C:$BJ,54,FALSE)</f>
        <v>0</v>
      </c>
      <c r="AZ642" s="174">
        <f>AY642-BA642</f>
        <v>0</v>
      </c>
      <c r="BA642" s="174">
        <f>报销单计算表!K3+BA643</f>
        <v>0</v>
      </c>
      <c r="BB642" s="174">
        <f>VLOOKUP($C642,'1 预算编制表单'!$C:$BJ,57,FALSE)</f>
        <v>0</v>
      </c>
      <c r="BC642" s="174">
        <f>BB642-BD642</f>
        <v>0</v>
      </c>
      <c r="BD642" s="174">
        <f>报销单计算表!L3+BD643</f>
        <v>0</v>
      </c>
      <c r="BE642" s="174">
        <f>VLOOKUP($C642,'1 预算编制表单'!$C:$BJ,60,FALSE)</f>
        <v>0</v>
      </c>
      <c r="BF642" s="174">
        <f>BE642-BG642</f>
        <v>0</v>
      </c>
      <c r="BG642" s="174">
        <f>报销单计算表!M3+BG643</f>
        <v>0</v>
      </c>
      <c r="BH642" s="174">
        <f>VLOOKUP($C642,'1 预算编制表单'!$C:$BJ,27,FALSE)</f>
        <v>0</v>
      </c>
      <c r="BI642" s="174">
        <f>BH642-BJ642</f>
        <v>0</v>
      </c>
      <c r="BJ642" s="174"/>
      <c r="BK642" s="174">
        <f>VLOOKUP($C642,'1 预算编制表单'!$C:$BJ,30,FALSE)</f>
        <v>0</v>
      </c>
      <c r="BL642" s="174">
        <f>BK642-BM642</f>
        <v>0</v>
      </c>
      <c r="BM642" s="174"/>
      <c r="BN642" s="174">
        <f>VLOOKUP($C642,'1 预算编制表单'!$C:$BJ,33,FALSE)</f>
        <v>0</v>
      </c>
      <c r="BO642" s="174">
        <f>BN642-BP642</f>
        <v>0</v>
      </c>
      <c r="BP642" s="174"/>
      <c r="BQ642" s="174">
        <f>VLOOKUP($C642,'1 预算编制表单'!$C:$BJ,36,FALSE)</f>
        <v>0</v>
      </c>
      <c r="BR642" s="174">
        <f>BQ642-BS642</f>
        <v>0</v>
      </c>
      <c r="BS642" s="174"/>
      <c r="BT642" s="174">
        <f>VLOOKUP($C642,'1 预算编制表单'!$C:$BJ,39,FALSE)</f>
        <v>0</v>
      </c>
      <c r="BU642" s="174">
        <f>BT642-BV642</f>
        <v>0</v>
      </c>
      <c r="BV642" s="174"/>
      <c r="BW642" s="174">
        <f>VLOOKUP($C642,'1 预算编制表单'!$C:$BJ,42,FALSE)</f>
        <v>0</v>
      </c>
      <c r="BX642" s="174">
        <f>BW642-BY642</f>
        <v>0</v>
      </c>
      <c r="BY642" s="174"/>
      <c r="BZ642" s="174">
        <f>VLOOKUP($C642,'1 预算编制表单'!$C:$BJ,45,FALSE)</f>
        <v>0</v>
      </c>
      <c r="CA642" s="174">
        <f>BZ642-CB642</f>
        <v>0</v>
      </c>
      <c r="CB642" s="174"/>
      <c r="CC642" s="174">
        <f>VLOOKUP($C642,'1 预算编制表单'!$C:$BJ,48,FALSE)</f>
        <v>0</v>
      </c>
      <c r="CD642" s="174">
        <f>CC642-CE642</f>
        <v>0</v>
      </c>
      <c r="CE642" s="174"/>
      <c r="CF642" s="174">
        <f>VLOOKUP($C642,'1 预算编制表单'!$C:$BJ,51,FALSE)</f>
        <v>0</v>
      </c>
      <c r="CG642" s="174">
        <f>CF642-CH642</f>
        <v>0</v>
      </c>
      <c r="CH642" s="174"/>
      <c r="CI642" s="174">
        <f>VLOOKUP($C642,'1 预算编制表单'!$C:$BJ,54,FALSE)</f>
        <v>0</v>
      </c>
      <c r="CJ642" s="174">
        <f>CI642-CK642</f>
        <v>0</v>
      </c>
      <c r="CK642" s="174"/>
      <c r="CL642" s="174">
        <f>VLOOKUP($C642,'1 预算编制表单'!$C:$BJ,57,FALSE)</f>
        <v>0</v>
      </c>
      <c r="CM642" s="174">
        <f>CL642-CN642</f>
        <v>0</v>
      </c>
      <c r="CN642" s="174"/>
      <c r="CO642" s="174">
        <f>VLOOKUP($C642,'1 预算编制表单'!$C:$BJ,60,FALSE)</f>
        <v>0</v>
      </c>
      <c r="CP642" s="174">
        <f>CO642-CQ642</f>
        <v>0</v>
      </c>
      <c r="CQ642" s="174"/>
    </row>
    <row r="643" s="54" customFormat="1" ht="24" customHeight="1" outlineLevel="2" spans="1:95">
      <c r="A643" s="133"/>
      <c r="B643" s="134"/>
      <c r="C643" s="135" t="s">
        <v>2917</v>
      </c>
      <c r="D643" s="133" t="s">
        <v>2918</v>
      </c>
      <c r="E643" s="134"/>
      <c r="F643" s="134"/>
      <c r="G643" s="172"/>
      <c r="H643" s="136"/>
      <c r="I643" s="136"/>
      <c r="J643" s="136"/>
      <c r="K643" s="136"/>
      <c r="L643" s="157"/>
      <c r="M643" s="157"/>
      <c r="N643" s="136"/>
      <c r="O643" s="157"/>
      <c r="P643" s="136"/>
      <c r="Q643" s="136"/>
      <c r="R643" s="136"/>
      <c r="S643" s="136"/>
      <c r="T643" s="136"/>
      <c r="U643" s="136"/>
      <c r="V643" s="136"/>
      <c r="W643" s="136"/>
      <c r="X643" s="136"/>
      <c r="Y643" s="136"/>
      <c r="Z643" s="136">
        <f>报销单计算表!B6</f>
        <v>0</v>
      </c>
      <c r="AA643" s="136"/>
      <c r="AB643" s="136"/>
      <c r="AC643" s="136">
        <f>报销单计算表!C6</f>
        <v>0</v>
      </c>
      <c r="AD643" s="136"/>
      <c r="AE643" s="136"/>
      <c r="AF643" s="136">
        <f>报销单计算表!D6</f>
        <v>0</v>
      </c>
      <c r="AG643" s="136"/>
      <c r="AH643" s="136"/>
      <c r="AI643" s="136">
        <f>报销单计算表!E6</f>
        <v>0</v>
      </c>
      <c r="AJ643" s="136"/>
      <c r="AK643" s="136"/>
      <c r="AL643" s="136">
        <f>报销单计算表!F6</f>
        <v>0</v>
      </c>
      <c r="AM643" s="136"/>
      <c r="AN643" s="136"/>
      <c r="AO643" s="136">
        <f>报销单计算表!G6</f>
        <v>0</v>
      </c>
      <c r="AP643" s="136"/>
      <c r="AQ643" s="136"/>
      <c r="AR643" s="136">
        <f>报销单计算表!H6</f>
        <v>0</v>
      </c>
      <c r="AS643" s="136"/>
      <c r="AT643" s="136"/>
      <c r="AU643" s="136">
        <f>报销单计算表!I6</f>
        <v>0</v>
      </c>
      <c r="AV643" s="136"/>
      <c r="AW643" s="136"/>
      <c r="AX643" s="136">
        <f>报销单计算表!J6</f>
        <v>0</v>
      </c>
      <c r="AY643" s="136"/>
      <c r="AZ643" s="136"/>
      <c r="BA643" s="136">
        <f>报销单计算表!K6</f>
        <v>0</v>
      </c>
      <c r="BB643" s="136"/>
      <c r="BC643" s="136"/>
      <c r="BD643" s="136">
        <f>报销单计算表!L6</f>
        <v>0</v>
      </c>
      <c r="BE643" s="136"/>
      <c r="BF643" s="136"/>
      <c r="BG643" s="136">
        <f>报销单计算表!M6</f>
        <v>0</v>
      </c>
      <c r="BH643" s="136"/>
      <c r="BI643" s="136"/>
      <c r="BJ643" s="136"/>
      <c r="BK643" s="136"/>
      <c r="BL643" s="136"/>
      <c r="BM643" s="136"/>
      <c r="BN643" s="136"/>
      <c r="BO643" s="136"/>
      <c r="BP643" s="136"/>
      <c r="BQ643" s="136"/>
      <c r="BR643" s="136"/>
      <c r="BS643" s="136"/>
      <c r="BT643" s="136"/>
      <c r="BU643" s="136"/>
      <c r="BV643" s="136"/>
      <c r="BW643" s="136"/>
      <c r="BX643" s="136"/>
      <c r="BY643" s="136"/>
      <c r="BZ643" s="136"/>
      <c r="CA643" s="136"/>
      <c r="CB643" s="136"/>
      <c r="CC643" s="136"/>
      <c r="CD643" s="136"/>
      <c r="CE643" s="136"/>
      <c r="CF643" s="136"/>
      <c r="CG643" s="136"/>
      <c r="CH643" s="136"/>
      <c r="CI643" s="136"/>
      <c r="CJ643" s="136"/>
      <c r="CK643" s="136"/>
      <c r="CL643" s="136"/>
      <c r="CM643" s="136"/>
      <c r="CN643" s="136"/>
      <c r="CO643" s="136"/>
      <c r="CP643" s="136"/>
      <c r="CQ643" s="136"/>
    </row>
    <row r="644" ht="24" customHeight="1" outlineLevel="1" spans="1:95">
      <c r="A644" s="22"/>
      <c r="B644" s="114" t="s">
        <v>788</v>
      </c>
      <c r="C644" s="115" t="s">
        <v>143</v>
      </c>
      <c r="D644" s="22" t="s">
        <v>144</v>
      </c>
      <c r="E644" s="114"/>
      <c r="F644" s="114"/>
      <c r="G644" s="114" t="s">
        <v>1845</v>
      </c>
      <c r="H644" s="116">
        <f t="shared" ref="H644:H650" si="500">X644+AA644+AD644+AG644+AJ644+AM644+AP644+AS644+AV644+AY644+BB644+BE644</f>
        <v>0</v>
      </c>
      <c r="I644" s="116">
        <f t="shared" ref="I644:I650" si="501">Y644+AB644+AE644+AH644+AK644+AN644+AQ644+AT644+AW644+AZ644+BC644+BF644</f>
        <v>0</v>
      </c>
      <c r="J644" s="116">
        <f>Z644+AC644+AF644+AI644+AL644+AO644+AR644+AU644+AX644+BA644+BD644+BG644</f>
        <v>0</v>
      </c>
      <c r="K644" s="116"/>
      <c r="L644" s="149"/>
      <c r="M644" s="149"/>
      <c r="N644" s="116"/>
      <c r="O644" s="149"/>
      <c r="P644" s="116"/>
      <c r="Q644" s="116"/>
      <c r="R644" s="116"/>
      <c r="S644" s="116"/>
      <c r="T644" s="116"/>
      <c r="U644" s="116"/>
      <c r="V644" s="116"/>
      <c r="W644" s="116"/>
      <c r="X644" s="116">
        <f>VLOOKUP($C644,'1 预算编制表单'!$C:$BJ,27,FALSE)</f>
        <v>0</v>
      </c>
      <c r="Y644" s="116">
        <f>X644-Z644</f>
        <v>0</v>
      </c>
      <c r="Z644" s="116"/>
      <c r="AA644" s="116">
        <f>VLOOKUP($C644,'1 预算编制表单'!$C:$BJ,30,FALSE)</f>
        <v>0</v>
      </c>
      <c r="AB644" s="116">
        <f>AA644-AC644</f>
        <v>0</v>
      </c>
      <c r="AC644" s="116"/>
      <c r="AD644" s="116">
        <f>VLOOKUP($C644,'1 预算编制表单'!$C:$BJ,33,FALSE)</f>
        <v>0</v>
      </c>
      <c r="AE644" s="116">
        <f>AD644-AF644</f>
        <v>0</v>
      </c>
      <c r="AF644" s="116"/>
      <c r="AG644" s="116">
        <f>VLOOKUP($C644,'1 预算编制表单'!$C:$BJ,36,FALSE)</f>
        <v>0</v>
      </c>
      <c r="AH644" s="116">
        <f>AG644-AI644</f>
        <v>0</v>
      </c>
      <c r="AI644" s="116"/>
      <c r="AJ644" s="116">
        <f>VLOOKUP($C644,'1 预算编制表单'!$C:$BJ,39,FALSE)</f>
        <v>0</v>
      </c>
      <c r="AK644" s="116">
        <f>AJ644-AL644</f>
        <v>0</v>
      </c>
      <c r="AL644" s="116"/>
      <c r="AM644" s="116">
        <f>VLOOKUP($C644,'1 预算编制表单'!$C:$BJ,42,FALSE)</f>
        <v>0</v>
      </c>
      <c r="AN644" s="116">
        <f>AM644-AO644</f>
        <v>0</v>
      </c>
      <c r="AO644" s="116"/>
      <c r="AP644" s="116">
        <f>VLOOKUP($C644,'1 预算编制表单'!$C:$BJ,45,FALSE)</f>
        <v>0</v>
      </c>
      <c r="AQ644" s="116">
        <f>AP644-AR644</f>
        <v>0</v>
      </c>
      <c r="AR644" s="116"/>
      <c r="AS644" s="116">
        <f>VLOOKUP($C644,'1 预算编制表单'!$C:$BJ,48,FALSE)</f>
        <v>0</v>
      </c>
      <c r="AT644" s="116">
        <f>AS644-AU644</f>
        <v>0</v>
      </c>
      <c r="AU644" s="116"/>
      <c r="AV644" s="116">
        <f>VLOOKUP($C644,'1 预算编制表单'!$C:$BJ,51,FALSE)</f>
        <v>0</v>
      </c>
      <c r="AW644" s="116">
        <f>AV644-AX644</f>
        <v>0</v>
      </c>
      <c r="AX644" s="116"/>
      <c r="AY644" s="116">
        <f>VLOOKUP($C644,'1 预算编制表单'!$C:$BJ,54,FALSE)</f>
        <v>0</v>
      </c>
      <c r="AZ644" s="116">
        <f>AY644-BA644</f>
        <v>0</v>
      </c>
      <c r="BA644" s="116"/>
      <c r="BB644" s="116">
        <f>VLOOKUP($C644,'1 预算编制表单'!$C:$BJ,57,FALSE)</f>
        <v>0</v>
      </c>
      <c r="BC644" s="116">
        <f>BB644-BD644</f>
        <v>0</v>
      </c>
      <c r="BD644" s="116"/>
      <c r="BE644" s="116">
        <f>VLOOKUP($C644,'1 预算编制表单'!$C:$BJ,60,FALSE)</f>
        <v>0</v>
      </c>
      <c r="BF644" s="116">
        <f>BE644-BG644</f>
        <v>0</v>
      </c>
      <c r="BG644" s="116"/>
      <c r="BH644" s="116">
        <f>VLOOKUP($C644,'1 预算编制表单'!$C:$BJ,27,FALSE)</f>
        <v>0</v>
      </c>
      <c r="BI644" s="116">
        <f>BH644-BJ644</f>
        <v>0</v>
      </c>
      <c r="BJ644" s="116"/>
      <c r="BK644" s="116">
        <f>VLOOKUP($C644,'1 预算编制表单'!$C:$BJ,30,FALSE)</f>
        <v>0</v>
      </c>
      <c r="BL644" s="116">
        <f>BK644-BM644</f>
        <v>0</v>
      </c>
      <c r="BM644" s="116"/>
      <c r="BN644" s="116">
        <f>VLOOKUP($C644,'1 预算编制表单'!$C:$BJ,33,FALSE)</f>
        <v>0</v>
      </c>
      <c r="BO644" s="116">
        <f>BN644-BP644</f>
        <v>0</v>
      </c>
      <c r="BP644" s="116"/>
      <c r="BQ644" s="116">
        <f>VLOOKUP($C644,'1 预算编制表单'!$C:$BJ,36,FALSE)</f>
        <v>0</v>
      </c>
      <c r="BR644" s="116">
        <f>BQ644-BS644</f>
        <v>0</v>
      </c>
      <c r="BS644" s="116"/>
      <c r="BT644" s="116">
        <f>VLOOKUP($C644,'1 预算编制表单'!$C:$BJ,39,FALSE)</f>
        <v>0</v>
      </c>
      <c r="BU644" s="116">
        <f>BT644-BV644</f>
        <v>0</v>
      </c>
      <c r="BV644" s="116"/>
      <c r="BW644" s="116">
        <f>VLOOKUP($C644,'1 预算编制表单'!$C:$BJ,42,FALSE)</f>
        <v>0</v>
      </c>
      <c r="BX644" s="116">
        <f>BW644-BY644</f>
        <v>0</v>
      </c>
      <c r="BY644" s="116"/>
      <c r="BZ644" s="116">
        <f>VLOOKUP($C644,'1 预算编制表单'!$C:$BJ,45,FALSE)</f>
        <v>0</v>
      </c>
      <c r="CA644" s="116">
        <f>BZ644-CB644</f>
        <v>0</v>
      </c>
      <c r="CB644" s="116"/>
      <c r="CC644" s="116">
        <f>VLOOKUP($C644,'1 预算编制表单'!$C:$BJ,48,FALSE)</f>
        <v>0</v>
      </c>
      <c r="CD644" s="116">
        <f>CC644-CE644</f>
        <v>0</v>
      </c>
      <c r="CE644" s="116"/>
      <c r="CF644" s="116">
        <f>VLOOKUP($C644,'1 预算编制表单'!$C:$BJ,51,FALSE)</f>
        <v>0</v>
      </c>
      <c r="CG644" s="116">
        <f>CF644-CH644</f>
        <v>0</v>
      </c>
      <c r="CH644" s="116"/>
      <c r="CI644" s="116">
        <f>VLOOKUP($C644,'1 预算编制表单'!$C:$BJ,54,FALSE)</f>
        <v>0</v>
      </c>
      <c r="CJ644" s="116">
        <f>CI644-CK644</f>
        <v>0</v>
      </c>
      <c r="CK644" s="116"/>
      <c r="CL644" s="116">
        <f>VLOOKUP($C644,'1 预算编制表单'!$C:$BJ,57,FALSE)</f>
        <v>0</v>
      </c>
      <c r="CM644" s="116">
        <f>CL644-CN644</f>
        <v>0</v>
      </c>
      <c r="CN644" s="116"/>
      <c r="CO644" s="116">
        <f>VLOOKUP($C644,'1 预算编制表单'!$C:$BJ,60,FALSE)</f>
        <v>0</v>
      </c>
      <c r="CP644" s="116">
        <f>CO644-CQ644</f>
        <v>0</v>
      </c>
      <c r="CQ644" s="116"/>
    </row>
    <row r="645" s="88" customFormat="1" ht="24" customHeight="1" outlineLevel="1" spans="1:95">
      <c r="A645" s="171"/>
      <c r="B645" s="172" t="s">
        <v>788</v>
      </c>
      <c r="C645" s="173" t="s">
        <v>147</v>
      </c>
      <c r="D645" s="171" t="s">
        <v>148</v>
      </c>
      <c r="E645" s="172" t="s">
        <v>2314</v>
      </c>
      <c r="F645" s="172"/>
      <c r="G645" s="172" t="s">
        <v>1845</v>
      </c>
      <c r="H645" s="174">
        <f t="shared" si="500"/>
        <v>13416</v>
      </c>
      <c r="I645" s="174">
        <f t="shared" si="501"/>
        <v>-315610.02</v>
      </c>
      <c r="J645" s="174">
        <f>Z645+AC645+AF645+AI645+AL645+AO645+AR645+AU645+AX645+BA645+BD645+BG645</f>
        <v>329026.02</v>
      </c>
      <c r="K645" s="174"/>
      <c r="L645" s="175"/>
      <c r="M645" s="175"/>
      <c r="N645" s="174"/>
      <c r="O645" s="175"/>
      <c r="P645" s="174"/>
      <c r="Q645" s="174"/>
      <c r="R645" s="174"/>
      <c r="S645" s="174"/>
      <c r="T645" s="174"/>
      <c r="U645" s="174"/>
      <c r="V645" s="174"/>
      <c r="W645" s="174"/>
      <c r="X645" s="174">
        <f>VLOOKUP($C645,'1 预算编制表单'!$C:$BJ,27,FALSE)</f>
        <v>1118</v>
      </c>
      <c r="Y645" s="174">
        <f>X645-Z645</f>
        <v>-326902.38</v>
      </c>
      <c r="Z645" s="174">
        <f>报销单计算表!B4</f>
        <v>328020.38</v>
      </c>
      <c r="AA645" s="174">
        <f>VLOOKUP($C645,'1 预算编制表单'!$C:$BJ,30,FALSE)</f>
        <v>1118</v>
      </c>
      <c r="AB645" s="174">
        <f>AA645-AC645</f>
        <v>1118</v>
      </c>
      <c r="AC645" s="174">
        <f>报销单计算表!C4</f>
        <v>0</v>
      </c>
      <c r="AD645" s="174">
        <f>VLOOKUP($C645,'1 预算编制表单'!$C:$BJ,33,FALSE)</f>
        <v>1118</v>
      </c>
      <c r="AE645" s="174">
        <f>AD645-AF645</f>
        <v>1118</v>
      </c>
      <c r="AF645" s="174">
        <f>报销单计算表!D4</f>
        <v>0</v>
      </c>
      <c r="AG645" s="174">
        <f>VLOOKUP($C645,'1 预算编制表单'!$C:$BJ,36,FALSE)</f>
        <v>1118</v>
      </c>
      <c r="AH645" s="174">
        <f>AG645-AI645</f>
        <v>843.6</v>
      </c>
      <c r="AI645" s="174">
        <f>报销单计算表!E4</f>
        <v>274.4</v>
      </c>
      <c r="AJ645" s="174">
        <f>VLOOKUP($C645,'1 预算编制表单'!$C:$BJ,39,FALSE)</f>
        <v>1118</v>
      </c>
      <c r="AK645" s="174">
        <f>AJ645-AL645</f>
        <v>1118</v>
      </c>
      <c r="AL645" s="174">
        <f>报销单计算表!F4</f>
        <v>0</v>
      </c>
      <c r="AM645" s="174">
        <f>VLOOKUP($C645,'1 预算编制表单'!$C:$BJ,42,FALSE)</f>
        <v>1118</v>
      </c>
      <c r="AN645" s="174">
        <f>AM645-AO645</f>
        <v>843.6</v>
      </c>
      <c r="AO645" s="174">
        <f>报销单计算表!G4</f>
        <v>274.4</v>
      </c>
      <c r="AP645" s="174">
        <f>VLOOKUP($C645,'1 预算编制表单'!$C:$BJ,45,FALSE)</f>
        <v>1118</v>
      </c>
      <c r="AQ645" s="174">
        <f>AP645-AR645</f>
        <v>843.78</v>
      </c>
      <c r="AR645" s="174">
        <f>报销单计算表!H4</f>
        <v>274.22</v>
      </c>
      <c r="AS645" s="174">
        <f>VLOOKUP($C645,'1 预算编制表单'!$C:$BJ,48,FALSE)</f>
        <v>1118</v>
      </c>
      <c r="AT645" s="174">
        <f>AS645-AU645</f>
        <v>935.38</v>
      </c>
      <c r="AU645" s="174">
        <f>报销单计算表!I4</f>
        <v>182.62</v>
      </c>
      <c r="AV645" s="174">
        <f>VLOOKUP($C645,'1 预算编制表单'!$C:$BJ,51,FALSE)</f>
        <v>1118</v>
      </c>
      <c r="AW645" s="174">
        <f>AV645-AX645</f>
        <v>1118</v>
      </c>
      <c r="AX645" s="174">
        <f>报销单计算表!J4</f>
        <v>0</v>
      </c>
      <c r="AY645" s="174">
        <f>VLOOKUP($C645,'1 预算编制表单'!$C:$BJ,54,FALSE)</f>
        <v>1118</v>
      </c>
      <c r="AZ645" s="174">
        <f>AY645-BA645</f>
        <v>1118</v>
      </c>
      <c r="BA645" s="174">
        <f>报销单计算表!K4</f>
        <v>0</v>
      </c>
      <c r="BB645" s="174">
        <f>VLOOKUP($C645,'1 预算编制表单'!$C:$BJ,57,FALSE)</f>
        <v>1118</v>
      </c>
      <c r="BC645" s="174">
        <f>BB645-BD645</f>
        <v>1118</v>
      </c>
      <c r="BD645" s="174">
        <f>报销单计算表!L4</f>
        <v>0</v>
      </c>
      <c r="BE645" s="174">
        <f>VLOOKUP($C645,'1 预算编制表单'!$C:$BJ,60,FALSE)</f>
        <v>1118</v>
      </c>
      <c r="BF645" s="174">
        <f>BE645-BG645</f>
        <v>1118</v>
      </c>
      <c r="BG645" s="174">
        <f>报销单计算表!M4</f>
        <v>0</v>
      </c>
      <c r="BH645" s="174">
        <f>VLOOKUP($C645,'1 预算编制表单'!$C:$BJ,27,FALSE)</f>
        <v>1118</v>
      </c>
      <c r="BI645" s="174">
        <f>BH645-BJ645</f>
        <v>1118</v>
      </c>
      <c r="BJ645" s="174"/>
      <c r="BK645" s="174">
        <f>VLOOKUP($C645,'1 预算编制表单'!$C:$BJ,30,FALSE)</f>
        <v>1118</v>
      </c>
      <c r="BL645" s="174">
        <f>BK645-BM645</f>
        <v>1118</v>
      </c>
      <c r="BM645" s="174"/>
      <c r="BN645" s="174">
        <f>VLOOKUP($C645,'1 预算编制表单'!$C:$BJ,33,FALSE)</f>
        <v>1118</v>
      </c>
      <c r="BO645" s="174">
        <f>BN645-BP645</f>
        <v>1118</v>
      </c>
      <c r="BP645" s="174"/>
      <c r="BQ645" s="174">
        <f>VLOOKUP($C645,'1 预算编制表单'!$C:$BJ,36,FALSE)</f>
        <v>1118</v>
      </c>
      <c r="BR645" s="174">
        <f>BQ645-BS645</f>
        <v>1118</v>
      </c>
      <c r="BS645" s="174"/>
      <c r="BT645" s="174">
        <f>VLOOKUP($C645,'1 预算编制表单'!$C:$BJ,39,FALSE)</f>
        <v>1118</v>
      </c>
      <c r="BU645" s="174">
        <f>BT645-BV645</f>
        <v>1118</v>
      </c>
      <c r="BV645" s="174"/>
      <c r="BW645" s="174">
        <f>VLOOKUP($C645,'1 预算编制表单'!$C:$BJ,42,FALSE)</f>
        <v>1118</v>
      </c>
      <c r="BX645" s="174">
        <f>BW645-BY645</f>
        <v>1118</v>
      </c>
      <c r="BY645" s="174"/>
      <c r="BZ645" s="174">
        <f>VLOOKUP($C645,'1 预算编制表单'!$C:$BJ,45,FALSE)</f>
        <v>1118</v>
      </c>
      <c r="CA645" s="174">
        <f>BZ645-CB645</f>
        <v>1118</v>
      </c>
      <c r="CB645" s="174"/>
      <c r="CC645" s="174">
        <f>VLOOKUP($C645,'1 预算编制表单'!$C:$BJ,48,FALSE)</f>
        <v>1118</v>
      </c>
      <c r="CD645" s="174">
        <f>CC645-CE645</f>
        <v>1118</v>
      </c>
      <c r="CE645" s="174"/>
      <c r="CF645" s="174">
        <f>VLOOKUP($C645,'1 预算编制表单'!$C:$BJ,51,FALSE)</f>
        <v>1118</v>
      </c>
      <c r="CG645" s="174">
        <f>CF645-CH645</f>
        <v>1118</v>
      </c>
      <c r="CH645" s="174"/>
      <c r="CI645" s="174">
        <f>VLOOKUP($C645,'1 预算编制表单'!$C:$BJ,54,FALSE)</f>
        <v>1118</v>
      </c>
      <c r="CJ645" s="174">
        <f>CI645-CK645</f>
        <v>1118</v>
      </c>
      <c r="CK645" s="174"/>
      <c r="CL645" s="174">
        <f>VLOOKUP($C645,'1 预算编制表单'!$C:$BJ,57,FALSE)</f>
        <v>1118</v>
      </c>
      <c r="CM645" s="174">
        <f>CL645-CN645</f>
        <v>1118</v>
      </c>
      <c r="CN645" s="174"/>
      <c r="CO645" s="174">
        <f>VLOOKUP($C645,'1 预算编制表单'!$C:$BJ,60,FALSE)</f>
        <v>1118</v>
      </c>
      <c r="CP645" s="174">
        <f>CO645-CQ645</f>
        <v>1118</v>
      </c>
      <c r="CQ645" s="174"/>
    </row>
    <row r="646" ht="24" customHeight="1" outlineLevel="1" spans="1:95">
      <c r="A646" s="22"/>
      <c r="B646" s="114" t="s">
        <v>788</v>
      </c>
      <c r="C646" s="115" t="s">
        <v>153</v>
      </c>
      <c r="D646" s="22" t="s">
        <v>154</v>
      </c>
      <c r="E646" s="114" t="s">
        <v>2315</v>
      </c>
      <c r="F646" s="114"/>
      <c r="G646" s="114" t="s">
        <v>1845</v>
      </c>
      <c r="H646" s="116">
        <f t="shared" si="500"/>
        <v>0</v>
      </c>
      <c r="I646" s="116">
        <f t="shared" si="501"/>
        <v>0</v>
      </c>
      <c r="J646" s="116">
        <f t="shared" ref="J646:J659" si="502">Z646+AC646+AF646+AI646+AL646+AO646+AR646+AU646+AX646+BA646+BD646+BG646</f>
        <v>0</v>
      </c>
      <c r="K646" s="116"/>
      <c r="L646" s="149"/>
      <c r="M646" s="149"/>
      <c r="N646" s="116"/>
      <c r="O646" s="149"/>
      <c r="P646" s="116"/>
      <c r="Q646" s="116"/>
      <c r="R646" s="116"/>
      <c r="S646" s="116"/>
      <c r="T646" s="116"/>
      <c r="U646" s="116"/>
      <c r="V646" s="116"/>
      <c r="W646" s="116"/>
      <c r="X646" s="116">
        <f>VLOOKUP($C646,'1 预算编制表单'!$C:$BJ,27,FALSE)</f>
        <v>0</v>
      </c>
      <c r="Y646" s="116">
        <f>X646-Z646</f>
        <v>0</v>
      </c>
      <c r="Z646" s="116"/>
      <c r="AA646" s="116">
        <f>VLOOKUP($C646,'1 预算编制表单'!$C:$BJ,30,FALSE)</f>
        <v>0</v>
      </c>
      <c r="AB646" s="116">
        <f>AA646-AC646</f>
        <v>0</v>
      </c>
      <c r="AC646" s="116"/>
      <c r="AD646" s="116">
        <f>VLOOKUP($C646,'1 预算编制表单'!$C:$BJ,33,FALSE)</f>
        <v>0</v>
      </c>
      <c r="AE646" s="116">
        <f>AD646-AF646</f>
        <v>0</v>
      </c>
      <c r="AF646" s="116"/>
      <c r="AG646" s="116">
        <f>VLOOKUP($C646,'1 预算编制表单'!$C:$BJ,36,FALSE)</f>
        <v>0</v>
      </c>
      <c r="AH646" s="116">
        <f>AG646-AI646</f>
        <v>0</v>
      </c>
      <c r="AI646" s="116"/>
      <c r="AJ646" s="116">
        <f>VLOOKUP($C646,'1 预算编制表单'!$C:$BJ,39,FALSE)</f>
        <v>0</v>
      </c>
      <c r="AK646" s="116">
        <f>AJ646-AL646</f>
        <v>0</v>
      </c>
      <c r="AL646" s="116"/>
      <c r="AM646" s="116">
        <f>VLOOKUP($C646,'1 预算编制表单'!$C:$BJ,42,FALSE)</f>
        <v>0</v>
      </c>
      <c r="AN646" s="116">
        <f>AM646-AO646</f>
        <v>0</v>
      </c>
      <c r="AO646" s="116"/>
      <c r="AP646" s="116">
        <f>VLOOKUP($C646,'1 预算编制表单'!$C:$BJ,45,FALSE)</f>
        <v>0</v>
      </c>
      <c r="AQ646" s="116">
        <f>AP646-AR646</f>
        <v>0</v>
      </c>
      <c r="AR646" s="116"/>
      <c r="AS646" s="116">
        <f>VLOOKUP($C646,'1 预算编制表单'!$C:$BJ,48,FALSE)</f>
        <v>0</v>
      </c>
      <c r="AT646" s="116">
        <f>AS646-AU646</f>
        <v>0</v>
      </c>
      <c r="AU646" s="116"/>
      <c r="AV646" s="116">
        <f>VLOOKUP($C646,'1 预算编制表单'!$C:$BJ,51,FALSE)</f>
        <v>0</v>
      </c>
      <c r="AW646" s="116">
        <f>AV646-AX646</f>
        <v>0</v>
      </c>
      <c r="AX646" s="116"/>
      <c r="AY646" s="116">
        <f>VLOOKUP($C646,'1 预算编制表单'!$C:$BJ,54,FALSE)</f>
        <v>0</v>
      </c>
      <c r="AZ646" s="116">
        <f>AY646-BA646</f>
        <v>0</v>
      </c>
      <c r="BA646" s="116"/>
      <c r="BB646" s="116">
        <f>VLOOKUP($C646,'1 预算编制表单'!$C:$BJ,57,FALSE)</f>
        <v>0</v>
      </c>
      <c r="BC646" s="116">
        <f>BB646-BD646</f>
        <v>0</v>
      </c>
      <c r="BD646" s="116"/>
      <c r="BE646" s="116">
        <f>VLOOKUP($C646,'1 预算编制表单'!$C:$BJ,60,FALSE)</f>
        <v>0</v>
      </c>
      <c r="BF646" s="116">
        <f>BE646-BG646</f>
        <v>0</v>
      </c>
      <c r="BG646" s="116"/>
      <c r="BH646" s="116">
        <f>VLOOKUP($C646,'1 预算编制表单'!$C:$BJ,27,FALSE)</f>
        <v>0</v>
      </c>
      <c r="BI646" s="116">
        <f>BH646-BJ646</f>
        <v>0</v>
      </c>
      <c r="BJ646" s="116"/>
      <c r="BK646" s="116">
        <f>VLOOKUP($C646,'1 预算编制表单'!$C:$BJ,30,FALSE)</f>
        <v>0</v>
      </c>
      <c r="BL646" s="116">
        <f>BK646-BM646</f>
        <v>0</v>
      </c>
      <c r="BM646" s="116"/>
      <c r="BN646" s="116">
        <f>VLOOKUP($C646,'1 预算编制表单'!$C:$BJ,33,FALSE)</f>
        <v>0</v>
      </c>
      <c r="BO646" s="116">
        <f>BN646-BP646</f>
        <v>0</v>
      </c>
      <c r="BP646" s="116"/>
      <c r="BQ646" s="116">
        <f>VLOOKUP($C646,'1 预算编制表单'!$C:$BJ,36,FALSE)</f>
        <v>0</v>
      </c>
      <c r="BR646" s="116">
        <f>BQ646-BS646</f>
        <v>0</v>
      </c>
      <c r="BS646" s="116"/>
      <c r="BT646" s="116">
        <f>VLOOKUP($C646,'1 预算编制表单'!$C:$BJ,39,FALSE)</f>
        <v>0</v>
      </c>
      <c r="BU646" s="116">
        <f>BT646-BV646</f>
        <v>0</v>
      </c>
      <c r="BV646" s="116"/>
      <c r="BW646" s="116">
        <f>VLOOKUP($C646,'1 预算编制表单'!$C:$BJ,42,FALSE)</f>
        <v>0</v>
      </c>
      <c r="BX646" s="116">
        <f>BW646-BY646</f>
        <v>0</v>
      </c>
      <c r="BY646" s="116"/>
      <c r="BZ646" s="116">
        <f>VLOOKUP($C646,'1 预算编制表单'!$C:$BJ,45,FALSE)</f>
        <v>0</v>
      </c>
      <c r="CA646" s="116">
        <f>BZ646-CB646</f>
        <v>0</v>
      </c>
      <c r="CB646" s="116"/>
      <c r="CC646" s="116">
        <f>VLOOKUP($C646,'1 预算编制表单'!$C:$BJ,48,FALSE)</f>
        <v>0</v>
      </c>
      <c r="CD646" s="116">
        <f>CC646-CE646</f>
        <v>0</v>
      </c>
      <c r="CE646" s="116"/>
      <c r="CF646" s="116">
        <f>VLOOKUP($C646,'1 预算编制表单'!$C:$BJ,51,FALSE)</f>
        <v>0</v>
      </c>
      <c r="CG646" s="116">
        <f>CF646-CH646</f>
        <v>0</v>
      </c>
      <c r="CH646" s="116"/>
      <c r="CI646" s="116">
        <f>VLOOKUP($C646,'1 预算编制表单'!$C:$BJ,54,FALSE)</f>
        <v>0</v>
      </c>
      <c r="CJ646" s="116">
        <f>CI646-CK646</f>
        <v>0</v>
      </c>
      <c r="CK646" s="116"/>
      <c r="CL646" s="116">
        <f>VLOOKUP($C646,'1 预算编制表单'!$C:$BJ,57,FALSE)</f>
        <v>0</v>
      </c>
      <c r="CM646" s="116">
        <f>CL646-CN646</f>
        <v>0</v>
      </c>
      <c r="CN646" s="116"/>
      <c r="CO646" s="116">
        <f>VLOOKUP($C646,'1 预算编制表单'!$C:$BJ,60,FALSE)</f>
        <v>0</v>
      </c>
      <c r="CP646" s="116">
        <f>CO646-CQ646</f>
        <v>0</v>
      </c>
      <c r="CQ646" s="116"/>
    </row>
    <row r="647" ht="24" customHeight="1" outlineLevel="1" spans="1:95">
      <c r="A647" s="22"/>
      <c r="B647" s="114" t="s">
        <v>788</v>
      </c>
      <c r="C647" s="115" t="s">
        <v>157</v>
      </c>
      <c r="D647" s="22" t="s">
        <v>158</v>
      </c>
      <c r="E647" s="114" t="s">
        <v>2316</v>
      </c>
      <c r="F647" s="114"/>
      <c r="G647" s="114" t="s">
        <v>1845</v>
      </c>
      <c r="H647" s="116">
        <f t="shared" si="500"/>
        <v>2400</v>
      </c>
      <c r="I647" s="116">
        <f t="shared" si="501"/>
        <v>2400</v>
      </c>
      <c r="J647" s="116">
        <f t="shared" si="502"/>
        <v>0</v>
      </c>
      <c r="K647" s="116"/>
      <c r="L647" s="149"/>
      <c r="M647" s="149"/>
      <c r="N647" s="116"/>
      <c r="O647" s="149"/>
      <c r="P647" s="116"/>
      <c r="Q647" s="116"/>
      <c r="R647" s="116"/>
      <c r="S647" s="116"/>
      <c r="T647" s="116"/>
      <c r="U647" s="116"/>
      <c r="V647" s="116"/>
      <c r="W647" s="116"/>
      <c r="X647" s="116">
        <f>VLOOKUP($C647,'1 预算编制表单'!$C:$BJ,27,FALSE)</f>
        <v>200</v>
      </c>
      <c r="Y647" s="116">
        <f>X647-Z647</f>
        <v>200</v>
      </c>
      <c r="Z647" s="116"/>
      <c r="AA647" s="116">
        <f>VLOOKUP($C647,'1 预算编制表单'!$C:$BJ,30,FALSE)</f>
        <v>200</v>
      </c>
      <c r="AB647" s="116">
        <f>AA647-AC647</f>
        <v>200</v>
      </c>
      <c r="AC647" s="116"/>
      <c r="AD647" s="116">
        <f>VLOOKUP($C647,'1 预算编制表单'!$C:$BJ,33,FALSE)</f>
        <v>200</v>
      </c>
      <c r="AE647" s="116">
        <f>AD647-AF647</f>
        <v>200</v>
      </c>
      <c r="AF647" s="116"/>
      <c r="AG647" s="116">
        <f>VLOOKUP($C647,'1 预算编制表单'!$C:$BJ,36,FALSE)</f>
        <v>200</v>
      </c>
      <c r="AH647" s="116">
        <f>AG647-AI647</f>
        <v>200</v>
      </c>
      <c r="AI647" s="116"/>
      <c r="AJ647" s="116">
        <f>VLOOKUP($C647,'1 预算编制表单'!$C:$BJ,39,FALSE)</f>
        <v>200</v>
      </c>
      <c r="AK647" s="116">
        <f>AJ647-AL647</f>
        <v>200</v>
      </c>
      <c r="AL647" s="116"/>
      <c r="AM647" s="116">
        <f>VLOOKUP($C647,'1 预算编制表单'!$C:$BJ,42,FALSE)</f>
        <v>200</v>
      </c>
      <c r="AN647" s="116">
        <f>AM647-AO647</f>
        <v>200</v>
      </c>
      <c r="AO647" s="116"/>
      <c r="AP647" s="116">
        <f>VLOOKUP($C647,'1 预算编制表单'!$C:$BJ,45,FALSE)</f>
        <v>200</v>
      </c>
      <c r="AQ647" s="116">
        <f>AP647-AR647</f>
        <v>200</v>
      </c>
      <c r="AR647" s="116"/>
      <c r="AS647" s="116">
        <f>VLOOKUP($C647,'1 预算编制表单'!$C:$BJ,48,FALSE)</f>
        <v>200</v>
      </c>
      <c r="AT647" s="116">
        <f>AS647-AU647</f>
        <v>200</v>
      </c>
      <c r="AU647" s="116"/>
      <c r="AV647" s="116">
        <f>VLOOKUP($C647,'1 预算编制表单'!$C:$BJ,51,FALSE)</f>
        <v>200</v>
      </c>
      <c r="AW647" s="116">
        <f>AV647-AX647</f>
        <v>200</v>
      </c>
      <c r="AX647" s="116"/>
      <c r="AY647" s="116">
        <f>VLOOKUP($C647,'1 预算编制表单'!$C:$BJ,54,FALSE)</f>
        <v>200</v>
      </c>
      <c r="AZ647" s="116">
        <f>AY647-BA647</f>
        <v>200</v>
      </c>
      <c r="BA647" s="116"/>
      <c r="BB647" s="116">
        <f>VLOOKUP($C647,'1 预算编制表单'!$C:$BJ,57,FALSE)</f>
        <v>200</v>
      </c>
      <c r="BC647" s="116">
        <f>BB647-BD647</f>
        <v>200</v>
      </c>
      <c r="BD647" s="116"/>
      <c r="BE647" s="116">
        <f>VLOOKUP($C647,'1 预算编制表单'!$C:$BJ,60,FALSE)</f>
        <v>200</v>
      </c>
      <c r="BF647" s="116">
        <f>BE647-BG647</f>
        <v>200</v>
      </c>
      <c r="BG647" s="116"/>
      <c r="BH647" s="116">
        <f>VLOOKUP($C647,'1 预算编制表单'!$C:$BJ,27,FALSE)</f>
        <v>200</v>
      </c>
      <c r="BI647" s="116">
        <f>BH647-BJ647</f>
        <v>200</v>
      </c>
      <c r="BJ647" s="116"/>
      <c r="BK647" s="116">
        <f>VLOOKUP($C647,'1 预算编制表单'!$C:$BJ,30,FALSE)</f>
        <v>200</v>
      </c>
      <c r="BL647" s="116">
        <f>BK647-BM647</f>
        <v>200</v>
      </c>
      <c r="BM647" s="116"/>
      <c r="BN647" s="116">
        <f>VLOOKUP($C647,'1 预算编制表单'!$C:$BJ,33,FALSE)</f>
        <v>200</v>
      </c>
      <c r="BO647" s="116">
        <f>BN647-BP647</f>
        <v>200</v>
      </c>
      <c r="BP647" s="116"/>
      <c r="BQ647" s="116">
        <f>VLOOKUP($C647,'1 预算编制表单'!$C:$BJ,36,FALSE)</f>
        <v>200</v>
      </c>
      <c r="BR647" s="116">
        <f>BQ647-BS647</f>
        <v>200</v>
      </c>
      <c r="BS647" s="116"/>
      <c r="BT647" s="116">
        <f>VLOOKUP($C647,'1 预算编制表单'!$C:$BJ,39,FALSE)</f>
        <v>200</v>
      </c>
      <c r="BU647" s="116">
        <f>BT647-BV647</f>
        <v>200</v>
      </c>
      <c r="BV647" s="116"/>
      <c r="BW647" s="116">
        <f>VLOOKUP($C647,'1 预算编制表单'!$C:$BJ,42,FALSE)</f>
        <v>200</v>
      </c>
      <c r="BX647" s="116">
        <f>BW647-BY647</f>
        <v>200</v>
      </c>
      <c r="BY647" s="116"/>
      <c r="BZ647" s="116">
        <f>VLOOKUP($C647,'1 预算编制表单'!$C:$BJ,45,FALSE)</f>
        <v>200</v>
      </c>
      <c r="CA647" s="116">
        <f>BZ647-CB647</f>
        <v>200</v>
      </c>
      <c r="CB647" s="116"/>
      <c r="CC647" s="116">
        <f>VLOOKUP($C647,'1 预算编制表单'!$C:$BJ,48,FALSE)</f>
        <v>200</v>
      </c>
      <c r="CD647" s="116">
        <f>CC647-CE647</f>
        <v>200</v>
      </c>
      <c r="CE647" s="116"/>
      <c r="CF647" s="116">
        <f>VLOOKUP($C647,'1 预算编制表单'!$C:$BJ,51,FALSE)</f>
        <v>200</v>
      </c>
      <c r="CG647" s="116">
        <f>CF647-CH647</f>
        <v>200</v>
      </c>
      <c r="CH647" s="116"/>
      <c r="CI647" s="116">
        <f>VLOOKUP($C647,'1 预算编制表单'!$C:$BJ,54,FALSE)</f>
        <v>200</v>
      </c>
      <c r="CJ647" s="116">
        <f>CI647-CK647</f>
        <v>200</v>
      </c>
      <c r="CK647" s="116"/>
      <c r="CL647" s="116">
        <f>VLOOKUP($C647,'1 预算编制表单'!$C:$BJ,57,FALSE)</f>
        <v>200</v>
      </c>
      <c r="CM647" s="116">
        <f>CL647-CN647</f>
        <v>200</v>
      </c>
      <c r="CN647" s="116"/>
      <c r="CO647" s="116">
        <f>VLOOKUP($C647,'1 预算编制表单'!$C:$BJ,60,FALSE)</f>
        <v>200</v>
      </c>
      <c r="CP647" s="116">
        <f>CO647-CQ647</f>
        <v>200</v>
      </c>
      <c r="CQ647" s="116"/>
    </row>
    <row r="648" s="88" customFormat="1" ht="24" customHeight="1" outlineLevel="1" spans="1:95">
      <c r="A648" s="171"/>
      <c r="B648" s="172" t="s">
        <v>788</v>
      </c>
      <c r="C648" s="173" t="s">
        <v>78</v>
      </c>
      <c r="D648" s="171" t="s">
        <v>79</v>
      </c>
      <c r="E648" s="172" t="s">
        <v>2317</v>
      </c>
      <c r="F648" s="172"/>
      <c r="G648" s="172" t="s">
        <v>1845</v>
      </c>
      <c r="H648" s="174">
        <f t="shared" si="500"/>
        <v>0</v>
      </c>
      <c r="I648" s="174">
        <f t="shared" si="501"/>
        <v>-7000</v>
      </c>
      <c r="J648" s="174">
        <f t="shared" si="502"/>
        <v>7000</v>
      </c>
      <c r="K648" s="174"/>
      <c r="L648" s="175"/>
      <c r="M648" s="175"/>
      <c r="N648" s="174"/>
      <c r="O648" s="175"/>
      <c r="P648" s="174"/>
      <c r="Q648" s="174"/>
      <c r="R648" s="174"/>
      <c r="S648" s="174"/>
      <c r="T648" s="174"/>
      <c r="U648" s="174"/>
      <c r="V648" s="174"/>
      <c r="W648" s="174"/>
      <c r="X648" s="174">
        <f>VLOOKUP($C648,'1 预算编制表单'!$C:$BJ,27,FALSE)</f>
        <v>0</v>
      </c>
      <c r="Y648" s="174">
        <f>X648-Z648</f>
        <v>0</v>
      </c>
      <c r="Z648" s="174">
        <f>报销单计算表!B8</f>
        <v>0</v>
      </c>
      <c r="AA648" s="174">
        <f>VLOOKUP($C648,'1 预算编制表单'!$C:$BJ,30,FALSE)</f>
        <v>0</v>
      </c>
      <c r="AB648" s="174">
        <f>AA648-AC648</f>
        <v>0</v>
      </c>
      <c r="AC648" s="174">
        <f>报销单计算表!C8</f>
        <v>0</v>
      </c>
      <c r="AD648" s="174">
        <f>VLOOKUP($C648,'1 预算编制表单'!$C:$BJ,33,FALSE)</f>
        <v>0</v>
      </c>
      <c r="AE648" s="174">
        <f>AD648-AF648</f>
        <v>-5000</v>
      </c>
      <c r="AF648" s="174">
        <f>报销单计算表!D8</f>
        <v>5000</v>
      </c>
      <c r="AG648" s="174">
        <f>VLOOKUP($C648,'1 预算编制表单'!$C:$BJ,36,FALSE)</f>
        <v>0</v>
      </c>
      <c r="AH648" s="174">
        <f>AG648-AI648</f>
        <v>0</v>
      </c>
      <c r="AI648" s="174">
        <f>报销单计算表!E8</f>
        <v>0</v>
      </c>
      <c r="AJ648" s="174">
        <f>VLOOKUP($C648,'1 预算编制表单'!$C:$BJ,39,FALSE)</f>
        <v>0</v>
      </c>
      <c r="AK648" s="174">
        <f>AJ648-AL648</f>
        <v>0</v>
      </c>
      <c r="AL648" s="174">
        <f>报销单计算表!F8</f>
        <v>0</v>
      </c>
      <c r="AM648" s="174">
        <f>VLOOKUP($C648,'1 预算编制表单'!$C:$BJ,42,FALSE)</f>
        <v>0</v>
      </c>
      <c r="AN648" s="174">
        <f>AM648-AO648</f>
        <v>-2000</v>
      </c>
      <c r="AO648" s="174">
        <f>报销单计算表!G8</f>
        <v>2000</v>
      </c>
      <c r="AP648" s="174">
        <f>VLOOKUP($C648,'1 预算编制表单'!$C:$BJ,45,FALSE)</f>
        <v>0</v>
      </c>
      <c r="AQ648" s="174">
        <f>AP648-AR648</f>
        <v>0</v>
      </c>
      <c r="AR648" s="174">
        <f>报销单计算表!H8</f>
        <v>0</v>
      </c>
      <c r="AS648" s="174">
        <f>VLOOKUP($C648,'1 预算编制表单'!$C:$BJ,48,FALSE)</f>
        <v>0</v>
      </c>
      <c r="AT648" s="174">
        <f>AS648-AU648</f>
        <v>0</v>
      </c>
      <c r="AU648" s="174">
        <f>报销单计算表!I8</f>
        <v>0</v>
      </c>
      <c r="AV648" s="174">
        <f>VLOOKUP($C648,'1 预算编制表单'!$C:$BJ,51,FALSE)</f>
        <v>0</v>
      </c>
      <c r="AW648" s="174">
        <f>AV648-AX648</f>
        <v>0</v>
      </c>
      <c r="AX648" s="174">
        <f>报销单计算表!J8</f>
        <v>0</v>
      </c>
      <c r="AY648" s="174">
        <f>VLOOKUP($C648,'1 预算编制表单'!$C:$BJ,54,FALSE)</f>
        <v>0</v>
      </c>
      <c r="AZ648" s="174">
        <f>AY648-BA648</f>
        <v>0</v>
      </c>
      <c r="BA648" s="174">
        <f>报销单计算表!K8</f>
        <v>0</v>
      </c>
      <c r="BB648" s="174">
        <f>VLOOKUP($C648,'1 预算编制表单'!$C:$BJ,57,FALSE)</f>
        <v>0</v>
      </c>
      <c r="BC648" s="174">
        <f>BB648-BD648</f>
        <v>0</v>
      </c>
      <c r="BD648" s="174">
        <f>报销单计算表!L8</f>
        <v>0</v>
      </c>
      <c r="BE648" s="174">
        <f>VLOOKUP($C648,'1 预算编制表单'!$C:$BJ,60,FALSE)</f>
        <v>0</v>
      </c>
      <c r="BF648" s="174">
        <f>BE648-BG648</f>
        <v>0</v>
      </c>
      <c r="BG648" s="174">
        <f>报销单计算表!M8</f>
        <v>0</v>
      </c>
      <c r="BH648" s="174">
        <f>VLOOKUP($C648,'1 预算编制表单'!$C:$BJ,27,FALSE)</f>
        <v>0</v>
      </c>
      <c r="BI648" s="174">
        <f>BH648-BJ648</f>
        <v>0</v>
      </c>
      <c r="BJ648" s="174"/>
      <c r="BK648" s="174">
        <f>VLOOKUP($C648,'1 预算编制表单'!$C:$BJ,30,FALSE)</f>
        <v>0</v>
      </c>
      <c r="BL648" s="174">
        <f>BK648-BM648</f>
        <v>0</v>
      </c>
      <c r="BM648" s="174"/>
      <c r="BN648" s="174">
        <f>VLOOKUP($C648,'1 预算编制表单'!$C:$BJ,33,FALSE)</f>
        <v>0</v>
      </c>
      <c r="BO648" s="174">
        <f>BN648-BP648</f>
        <v>0</v>
      </c>
      <c r="BP648" s="174"/>
      <c r="BQ648" s="174">
        <f>VLOOKUP($C648,'1 预算编制表单'!$C:$BJ,36,FALSE)</f>
        <v>0</v>
      </c>
      <c r="BR648" s="174">
        <f>BQ648-BS648</f>
        <v>0</v>
      </c>
      <c r="BS648" s="174"/>
      <c r="BT648" s="174">
        <f>VLOOKUP($C648,'1 预算编制表单'!$C:$BJ,39,FALSE)</f>
        <v>0</v>
      </c>
      <c r="BU648" s="174">
        <f>BT648-BV648</f>
        <v>0</v>
      </c>
      <c r="BV648" s="174"/>
      <c r="BW648" s="174">
        <f>VLOOKUP($C648,'1 预算编制表单'!$C:$BJ,42,FALSE)</f>
        <v>0</v>
      </c>
      <c r="BX648" s="174">
        <f>BW648-BY648</f>
        <v>0</v>
      </c>
      <c r="BY648" s="174"/>
      <c r="BZ648" s="174">
        <f>VLOOKUP($C648,'1 预算编制表单'!$C:$BJ,45,FALSE)</f>
        <v>0</v>
      </c>
      <c r="CA648" s="174">
        <f>BZ648-CB648</f>
        <v>0</v>
      </c>
      <c r="CB648" s="174"/>
      <c r="CC648" s="174">
        <f>VLOOKUP($C648,'1 预算编制表单'!$C:$BJ,48,FALSE)</f>
        <v>0</v>
      </c>
      <c r="CD648" s="174">
        <f>CC648-CE648</f>
        <v>0</v>
      </c>
      <c r="CE648" s="174"/>
      <c r="CF648" s="174">
        <f>VLOOKUP($C648,'1 预算编制表单'!$C:$BJ,51,FALSE)</f>
        <v>0</v>
      </c>
      <c r="CG648" s="174">
        <f>CF648-CH648</f>
        <v>0</v>
      </c>
      <c r="CH648" s="174"/>
      <c r="CI648" s="174">
        <f>VLOOKUP($C648,'1 预算编制表单'!$C:$BJ,54,FALSE)</f>
        <v>0</v>
      </c>
      <c r="CJ648" s="174">
        <f>CI648-CK648</f>
        <v>0</v>
      </c>
      <c r="CK648" s="174"/>
      <c r="CL648" s="174">
        <f>VLOOKUP($C648,'1 预算编制表单'!$C:$BJ,57,FALSE)</f>
        <v>0</v>
      </c>
      <c r="CM648" s="174">
        <f>CL648-CN648</f>
        <v>0</v>
      </c>
      <c r="CN648" s="174"/>
      <c r="CO648" s="174">
        <f>VLOOKUP($C648,'1 预算编制表单'!$C:$BJ,60,FALSE)</f>
        <v>0</v>
      </c>
      <c r="CP648" s="174">
        <f>CO648-CQ648</f>
        <v>0</v>
      </c>
      <c r="CQ648" s="174"/>
    </row>
    <row r="649" ht="24" customHeight="1" spans="1:95">
      <c r="A649" s="110"/>
      <c r="B649" s="111" t="s">
        <v>788</v>
      </c>
      <c r="C649" s="112">
        <v>1.6</v>
      </c>
      <c r="D649" s="110" t="s">
        <v>217</v>
      </c>
      <c r="E649" s="110"/>
      <c r="F649" s="110" t="s">
        <v>2318</v>
      </c>
      <c r="G649" s="111"/>
      <c r="H649" s="169">
        <f t="shared" si="500"/>
        <v>267841.613207547</v>
      </c>
      <c r="I649" s="169">
        <f t="shared" si="501"/>
        <v>227742.99087878</v>
      </c>
      <c r="J649" s="169">
        <f t="shared" si="502"/>
        <v>40098.6223287671</v>
      </c>
      <c r="K649" s="169"/>
      <c r="L649" s="170"/>
      <c r="M649" s="170"/>
      <c r="N649" s="169"/>
      <c r="O649" s="170"/>
      <c r="P649" s="169"/>
      <c r="Q649" s="169"/>
      <c r="R649" s="169"/>
      <c r="S649" s="169"/>
      <c r="T649" s="169"/>
      <c r="U649" s="169"/>
      <c r="V649" s="169"/>
      <c r="W649" s="169"/>
      <c r="X649" s="169">
        <f>VLOOKUP($C649,'1 预算编制表单'!$C:$BJ,27,FALSE)</f>
        <v>22320.1344339623</v>
      </c>
      <c r="Y649" s="169">
        <f>Y650+Y656+Y657+Y658+Y659</f>
        <v>18922.6439956061</v>
      </c>
      <c r="Z649" s="169">
        <f>Z650+Z656+Z657+Z658+Z659</f>
        <v>3397.49043835616</v>
      </c>
      <c r="AA649" s="169">
        <f>VLOOKUP($C649,'1 预算编制表单'!$C:$BJ,30,FALSE)</f>
        <v>22320.1344339623</v>
      </c>
      <c r="AB649" s="169">
        <f>AB650+AB656+AB657+AB658+AB659</f>
        <v>19251.4333928664</v>
      </c>
      <c r="AC649" s="169">
        <f>AC650+AC656+AC657+AC658+AC659</f>
        <v>3068.70104109589</v>
      </c>
      <c r="AD649" s="169">
        <f>VLOOKUP($C649,'1 预算编制表单'!$C:$BJ,33,FALSE)</f>
        <v>22320.1344339623</v>
      </c>
      <c r="AE649" s="169">
        <f>AE650+AE656+AE657+AE658+AE659</f>
        <v>18922.6439956061</v>
      </c>
      <c r="AF649" s="169">
        <f>AF650+AF656+AF657+AF658+AF659</f>
        <v>3397.49043835616</v>
      </c>
      <c r="AG649" s="169">
        <f>VLOOKUP($C649,'1 预算编制表单'!$C:$BJ,36,FALSE)</f>
        <v>22320.1344339623</v>
      </c>
      <c r="AH649" s="169">
        <f>AH650+AH656+AH657+AH658+AH659</f>
        <v>16005.3204613595</v>
      </c>
      <c r="AI649" s="169">
        <f>AI650+AI656+AI657+AI658+AI659</f>
        <v>6314.81397260274</v>
      </c>
      <c r="AJ649" s="169">
        <f>VLOOKUP($C649,'1 预算编制表单'!$C:$BJ,39,FALSE)</f>
        <v>22320.1344339623</v>
      </c>
      <c r="AK649" s="169">
        <f>AK650+AK656+AK657+AK658+AK659</f>
        <v>20737.7852558801</v>
      </c>
      <c r="AL649" s="169">
        <f>AL650+AL656+AL657+AL658+AL659</f>
        <v>1582.34917808219</v>
      </c>
      <c r="AM649" s="169">
        <f>VLOOKUP($C649,'1 预算编制表单'!$C:$BJ,42,FALSE)</f>
        <v>22320.1344339623</v>
      </c>
      <c r="AN649" s="169">
        <f>AN650+AN656+AN657+AN658+AN659</f>
        <v>21683.1481325924</v>
      </c>
      <c r="AO649" s="169">
        <f>AO650+AO656+AO657+AO658+AO659</f>
        <v>636.986301369863</v>
      </c>
      <c r="AP649" s="169">
        <f>VLOOKUP($C649,'1 预算编制表单'!$C:$BJ,45,FALSE)</f>
        <v>22320.1344339623</v>
      </c>
      <c r="AQ649" s="169">
        <f>AQ650+AQ656+AQ657+AQ658+AQ659</f>
        <v>11975.4752558801</v>
      </c>
      <c r="AR649" s="169">
        <f>AR650+AR656+AR657+AR658+AR659</f>
        <v>10344.6591780822</v>
      </c>
      <c r="AS649" s="169">
        <f>VLOOKUP($C649,'1 预算编制表单'!$C:$BJ,48,FALSE)</f>
        <v>22320.1344339623</v>
      </c>
      <c r="AT649" s="169">
        <f>AT650+AT656+AT657+AT658+AT659</f>
        <v>21661.9152558801</v>
      </c>
      <c r="AU649" s="169">
        <f>AU650+AU656+AU657+AU658+AU659</f>
        <v>658.219178082192</v>
      </c>
      <c r="AV649" s="169">
        <f>VLOOKUP($C649,'1 预算编制表单'!$C:$BJ,51,FALSE)</f>
        <v>22320.1344339623</v>
      </c>
      <c r="AW649" s="169">
        <f>AW650+AW656+AW657+AW658+AW659</f>
        <v>19689.5001873869</v>
      </c>
      <c r="AX649" s="169">
        <f>AX650+AX656+AX657+AX658+AX659</f>
        <v>2630.63424657534</v>
      </c>
      <c r="AY649" s="169">
        <f>VLOOKUP($C649,'1 预算编制表单'!$C:$BJ,54,FALSE)</f>
        <v>22320.1344339623</v>
      </c>
      <c r="AZ649" s="169">
        <f>AZ650+AZ656+AZ657+AZ658+AZ659</f>
        <v>19601.8123791677</v>
      </c>
      <c r="BA649" s="169">
        <f>BA650+BA656+BA657+BA658+BA659</f>
        <v>2718.32205479452</v>
      </c>
      <c r="BB649" s="169">
        <f>VLOOKUP($C649,'1 预算编制表单'!$C:$BJ,57,FALSE)</f>
        <v>22320.1344339623</v>
      </c>
      <c r="BC649" s="169">
        <f>BC650+BC656+BC657+BC658+BC659</f>
        <v>19689.5001873869</v>
      </c>
      <c r="BD649" s="169">
        <f>BD650+BD656+BD657+BD658+BD659</f>
        <v>2630.63424657534</v>
      </c>
      <c r="BE649" s="169">
        <f>VLOOKUP($C649,'1 预算编制表单'!$C:$BJ,60,FALSE)</f>
        <v>22320.1344339623</v>
      </c>
      <c r="BF649" s="169">
        <f>BF650+BF656+BF657+BF658+BF659</f>
        <v>19601.8123791677</v>
      </c>
      <c r="BG649" s="169">
        <f>BG650+BG656+BG657+BG658+BG659</f>
        <v>2718.32205479452</v>
      </c>
      <c r="BH649" s="169">
        <f>VLOOKUP($C649,'1 预算编制表单'!$C:$BJ,27,FALSE)</f>
        <v>22320.1344339623</v>
      </c>
      <c r="BI649" s="169">
        <f>BI650+BI656+BI657+BI658+BI659</f>
        <v>22320.1344339623</v>
      </c>
      <c r="BJ649" s="169">
        <f>BJ650+BJ656+BJ657+BJ658+BJ659</f>
        <v>0</v>
      </c>
      <c r="BK649" s="169">
        <f>VLOOKUP($C649,'1 预算编制表单'!$C:$BJ,30,FALSE)</f>
        <v>22320.1344339623</v>
      </c>
      <c r="BL649" s="169">
        <f>BL650+BL656+BL657+BL658+BL659</f>
        <v>22320.1344339623</v>
      </c>
      <c r="BM649" s="169">
        <f>BM650+BM656+BM657+BM658+BM659</f>
        <v>0</v>
      </c>
      <c r="BN649" s="169">
        <f>VLOOKUP($C649,'1 预算编制表单'!$C:$BJ,33,FALSE)</f>
        <v>22320.1344339623</v>
      </c>
      <c r="BO649" s="169">
        <f>BO650+BO656+BO657+BO658+BO659</f>
        <v>22320.1344339623</v>
      </c>
      <c r="BP649" s="169">
        <f>BP650+BP656+BP657+BP658+BP659</f>
        <v>0</v>
      </c>
      <c r="BQ649" s="169">
        <f>VLOOKUP($C649,'1 预算编制表单'!$C:$BJ,36,FALSE)</f>
        <v>22320.1344339623</v>
      </c>
      <c r="BR649" s="169">
        <f>BR650+BR656+BR657+BR658+BR659</f>
        <v>22320.1344339623</v>
      </c>
      <c r="BS649" s="169">
        <f>BS650+BS656+BS657+BS658+BS659</f>
        <v>0</v>
      </c>
      <c r="BT649" s="169">
        <f>VLOOKUP($C649,'1 预算编制表单'!$C:$BJ,39,FALSE)</f>
        <v>22320.1344339623</v>
      </c>
      <c r="BU649" s="169">
        <f>BU650+BU656+BU657+BU658+BU659</f>
        <v>22320.1344339623</v>
      </c>
      <c r="BV649" s="169">
        <f>BV650+BV656+BV657+BV658+BV659</f>
        <v>0</v>
      </c>
      <c r="BW649" s="169">
        <f>VLOOKUP($C649,'1 预算编制表单'!$C:$BJ,42,FALSE)</f>
        <v>22320.1344339623</v>
      </c>
      <c r="BX649" s="169">
        <f>BX650+BX656+BX657+BX658+BX659</f>
        <v>22320.1344339623</v>
      </c>
      <c r="BY649" s="169">
        <f>BY650+BY656+BY657+BY658+BY659</f>
        <v>0</v>
      </c>
      <c r="BZ649" s="169">
        <f>VLOOKUP($C649,'1 预算编制表单'!$C:$BJ,45,FALSE)</f>
        <v>22320.1344339623</v>
      </c>
      <c r="CA649" s="169">
        <f>CA650+CA656+CA657+CA658+CA659</f>
        <v>22320.1344339623</v>
      </c>
      <c r="CB649" s="169">
        <f>CB650+CB656+CB657+CB658+CB659</f>
        <v>0</v>
      </c>
      <c r="CC649" s="169">
        <f>VLOOKUP($C649,'1 预算编制表单'!$C:$BJ,48,FALSE)</f>
        <v>22320.1344339623</v>
      </c>
      <c r="CD649" s="169">
        <f>CD650+CD656+CD657+CD658+CD659</f>
        <v>22320.1344339623</v>
      </c>
      <c r="CE649" s="169">
        <f>CE650+CE656+CE657+CE658+CE659</f>
        <v>0</v>
      </c>
      <c r="CF649" s="169">
        <f>VLOOKUP($C649,'1 预算编制表单'!$C:$BJ,51,FALSE)</f>
        <v>22320.1344339623</v>
      </c>
      <c r="CG649" s="169">
        <f>CG650+CG656+CG657+CG658+CG659</f>
        <v>22320.1344339623</v>
      </c>
      <c r="CH649" s="169">
        <f>CH650+CH656+CH657+CH658+CH659</f>
        <v>0</v>
      </c>
      <c r="CI649" s="169">
        <f>VLOOKUP($C649,'1 预算编制表单'!$C:$BJ,54,FALSE)</f>
        <v>22320.1344339623</v>
      </c>
      <c r="CJ649" s="169">
        <f>CJ650+CJ656+CJ657+CJ658+CJ659</f>
        <v>22320.1344339623</v>
      </c>
      <c r="CK649" s="169">
        <f>CK650+CK656+CK657+CK658+CK659</f>
        <v>0</v>
      </c>
      <c r="CL649" s="169">
        <f>VLOOKUP($C649,'1 预算编制表单'!$C:$BJ,57,FALSE)</f>
        <v>22320.1344339623</v>
      </c>
      <c r="CM649" s="169">
        <f>CM650+CM656+CM657+CM658+CM659</f>
        <v>22320.1344339623</v>
      </c>
      <c r="CN649" s="169">
        <f>CN650+CN656+CN657+CN658+CN659</f>
        <v>0</v>
      </c>
      <c r="CO649" s="169">
        <f>VLOOKUP($C649,'1 预算编制表单'!$C:$BJ,60,FALSE)</f>
        <v>22320.1344339623</v>
      </c>
      <c r="CP649" s="169">
        <f>CP650+CP656+CP657+CP658+CP659</f>
        <v>22320.1344339623</v>
      </c>
      <c r="CQ649" s="169">
        <f>CQ650+CQ656+CQ657+CQ658+CQ659</f>
        <v>0</v>
      </c>
    </row>
    <row r="650" ht="24" customHeight="1" outlineLevel="1" spans="1:95">
      <c r="A650" s="22"/>
      <c r="B650" s="114" t="s">
        <v>788</v>
      </c>
      <c r="C650" s="115" t="s">
        <v>2319</v>
      </c>
      <c r="D650" s="22" t="s">
        <v>2320</v>
      </c>
      <c r="E650" s="22"/>
      <c r="F650" s="22"/>
      <c r="G650" s="114"/>
      <c r="H650" s="116">
        <f t="shared" si="500"/>
        <v>47400</v>
      </c>
      <c r="I650" s="116">
        <f t="shared" si="501"/>
        <v>7301.37767123288</v>
      </c>
      <c r="J650" s="116">
        <f t="shared" si="502"/>
        <v>40098.6223287671</v>
      </c>
      <c r="K650" s="116"/>
      <c r="L650" s="149"/>
      <c r="M650" s="149"/>
      <c r="N650" s="116"/>
      <c r="O650" s="149"/>
      <c r="P650" s="116"/>
      <c r="Q650" s="116"/>
      <c r="R650" s="116"/>
      <c r="S650" s="116"/>
      <c r="T650" s="116"/>
      <c r="U650" s="116"/>
      <c r="V650" s="116"/>
      <c r="W650" s="116"/>
      <c r="X650" s="119">
        <f>VLOOKUP($C650,'1 预算编制表单'!$C:$BJ,27,FALSE)</f>
        <v>3950</v>
      </c>
      <c r="Y650" s="119">
        <f>X650-Z650</f>
        <v>552.50956164384</v>
      </c>
      <c r="Z650" s="119">
        <f>SUMIF(物资过程计算表!$B:$B,$C650,物资过程计算表!$D:$D)+SUM(Z651:Z654)</f>
        <v>3397.49043835616</v>
      </c>
      <c r="AA650" s="119">
        <f>VLOOKUP($C650,'1 预算编制表单'!$C:$BJ,30,FALSE)</f>
        <v>3950</v>
      </c>
      <c r="AB650" s="119">
        <f>AA650-AC650</f>
        <v>881.29895890411</v>
      </c>
      <c r="AC650" s="119">
        <f>SUMIF(物资过程计算表!$B:$B,$C650,物资过程计算表!E:E)+SUM(AC651:AC654)</f>
        <v>3068.70104109589</v>
      </c>
      <c r="AD650" s="119">
        <f>VLOOKUP($C650,'1 预算编制表单'!$C:$BJ,33,FALSE)</f>
        <v>3950</v>
      </c>
      <c r="AE650" s="119">
        <f>AD650-AF650</f>
        <v>552.50956164384</v>
      </c>
      <c r="AF650" s="119">
        <f>SUMIF(物资过程计算表!$B:$B,$C650,物资过程计算表!F:F)+SUM(AF651:AF654)</f>
        <v>3397.49043835616</v>
      </c>
      <c r="AG650" s="119">
        <f>VLOOKUP($C650,'1 预算编制表单'!$C:$BJ,36,FALSE)</f>
        <v>3950</v>
      </c>
      <c r="AH650" s="119">
        <f>AG650-AI650</f>
        <v>-2364.81397260274</v>
      </c>
      <c r="AI650" s="119">
        <f>SUMIF(物资过程计算表!$B:$B,$C650,物资过程计算表!G:G)+SUM(AI651:AI654)</f>
        <v>6314.81397260274</v>
      </c>
      <c r="AJ650" s="119">
        <f>VLOOKUP($C650,'1 预算编制表单'!$C:$BJ,39,FALSE)</f>
        <v>3950</v>
      </c>
      <c r="AK650" s="119">
        <f>AJ650-AL650</f>
        <v>2367.65082191781</v>
      </c>
      <c r="AL650" s="119">
        <f>SUMIF(物资过程计算表!$B:$B,$C650,物资过程计算表!H:H)+SUM(AL651:AL654)</f>
        <v>1582.34917808219</v>
      </c>
      <c r="AM650" s="119">
        <f>VLOOKUP($C650,'1 预算编制表单'!$C:$BJ,42,FALSE)</f>
        <v>3950</v>
      </c>
      <c r="AN650" s="119">
        <f>AM650-AO650</f>
        <v>3313.01369863014</v>
      </c>
      <c r="AO650" s="119">
        <f>SUMIF(物资过程计算表!$B:$B,$C650,物资过程计算表!I:I)+SUM(AO651:AO654)</f>
        <v>636.986301369863</v>
      </c>
      <c r="AP650" s="119">
        <f>VLOOKUP($C650,'1 预算编制表单'!$C:$BJ,45,FALSE)</f>
        <v>3950</v>
      </c>
      <c r="AQ650" s="119">
        <f>AP650-AR650</f>
        <v>-6394.6591780822</v>
      </c>
      <c r="AR650" s="119">
        <f>SUMIF(物资过程计算表!$B:$B,$C650,物资过程计算表!J:J)+SUM(AR651:AR654)</f>
        <v>10344.6591780822</v>
      </c>
      <c r="AS650" s="119">
        <f>VLOOKUP($C650,'1 预算编制表单'!$C:$BJ,48,FALSE)</f>
        <v>3950</v>
      </c>
      <c r="AT650" s="119">
        <f>AS650-AU650</f>
        <v>3291.78082191781</v>
      </c>
      <c r="AU650" s="119">
        <f>SUMIF(物资过程计算表!$B:$B,$C650,物资过程计算表!K:K)+SUM(AU651:AU654)</f>
        <v>658.219178082192</v>
      </c>
      <c r="AV650" s="119">
        <f>VLOOKUP($C650,'1 预算编制表单'!$C:$BJ,51,FALSE)</f>
        <v>3950</v>
      </c>
      <c r="AW650" s="119">
        <f>AV650-AX650</f>
        <v>1319.36575342466</v>
      </c>
      <c r="AX650" s="119">
        <f>SUMIF(物资过程计算表!$B:$B,$C650,物资过程计算表!L:L)+SUM(AX651:AX654)</f>
        <v>2630.63424657534</v>
      </c>
      <c r="AY650" s="119">
        <f>VLOOKUP($C650,'1 预算编制表单'!$C:$BJ,54,FALSE)</f>
        <v>3950</v>
      </c>
      <c r="AZ650" s="119">
        <f>AY650-BA650</f>
        <v>1231.67794520548</v>
      </c>
      <c r="BA650" s="119">
        <f>SUMIF(物资过程计算表!$B:$B,$C650,物资过程计算表!M:M)+SUM(BA651:BA654)</f>
        <v>2718.32205479452</v>
      </c>
      <c r="BB650" s="119">
        <f>VLOOKUP($C650,'1 预算编制表单'!$C:$BJ,57,FALSE)</f>
        <v>3950</v>
      </c>
      <c r="BC650" s="119">
        <f>BB650-BD650</f>
        <v>1319.36575342466</v>
      </c>
      <c r="BD650" s="119">
        <f>SUMIF(物资过程计算表!$B:$B,$C650,物资过程计算表!N:N)+SUM(BD651:BD654)</f>
        <v>2630.63424657534</v>
      </c>
      <c r="BE650" s="119">
        <f>VLOOKUP($C650,'1 预算编制表单'!$C:$BJ,60,FALSE)</f>
        <v>3950</v>
      </c>
      <c r="BF650" s="119">
        <f>BE650-BG650</f>
        <v>1231.67794520548</v>
      </c>
      <c r="BG650" s="119">
        <f>SUMIF(物资过程计算表!$B:$B,$C650,物资过程计算表!O:O)+SUM(BG651:BG654)</f>
        <v>2718.32205479452</v>
      </c>
      <c r="BH650" s="116">
        <f>VLOOKUP($C650,'1 预算编制表单'!$C:$BJ,27,FALSE)</f>
        <v>3950</v>
      </c>
      <c r="BI650" s="116">
        <f>BH650-BJ650</f>
        <v>3950</v>
      </c>
      <c r="BJ650" s="116"/>
      <c r="BK650" s="116">
        <f>VLOOKUP($C650,'1 预算编制表单'!$C:$BJ,30,FALSE)</f>
        <v>3950</v>
      </c>
      <c r="BL650" s="116">
        <f>BK650-BM650</f>
        <v>3950</v>
      </c>
      <c r="BM650" s="116"/>
      <c r="BN650" s="116">
        <f>VLOOKUP($C650,'1 预算编制表单'!$C:$BJ,33,FALSE)</f>
        <v>3950</v>
      </c>
      <c r="BO650" s="116">
        <f>BN650-BP650</f>
        <v>3950</v>
      </c>
      <c r="BP650" s="116"/>
      <c r="BQ650" s="116">
        <f>VLOOKUP($C650,'1 预算编制表单'!$C:$BJ,36,FALSE)</f>
        <v>3950</v>
      </c>
      <c r="BR650" s="116">
        <f>BQ650-BS650</f>
        <v>3950</v>
      </c>
      <c r="BS650" s="116"/>
      <c r="BT650" s="116">
        <f>VLOOKUP($C650,'1 预算编制表单'!$C:$BJ,39,FALSE)</f>
        <v>3950</v>
      </c>
      <c r="BU650" s="116">
        <f>BT650-BV650</f>
        <v>3950</v>
      </c>
      <c r="BV650" s="116"/>
      <c r="BW650" s="116">
        <f>VLOOKUP($C650,'1 预算编制表单'!$C:$BJ,42,FALSE)</f>
        <v>3950</v>
      </c>
      <c r="BX650" s="116">
        <f>BW650-BY650</f>
        <v>3950</v>
      </c>
      <c r="BY650" s="116"/>
      <c r="BZ650" s="116">
        <f>VLOOKUP($C650,'1 预算编制表单'!$C:$BJ,45,FALSE)</f>
        <v>3950</v>
      </c>
      <c r="CA650" s="116">
        <f>BZ650-CB650</f>
        <v>3950</v>
      </c>
      <c r="CB650" s="116"/>
      <c r="CC650" s="116">
        <f>VLOOKUP($C650,'1 预算编制表单'!$C:$BJ,48,FALSE)</f>
        <v>3950</v>
      </c>
      <c r="CD650" s="116">
        <f>CC650-CE650</f>
        <v>3950</v>
      </c>
      <c r="CE650" s="116"/>
      <c r="CF650" s="116">
        <f>VLOOKUP($C650,'1 预算编制表单'!$C:$BJ,51,FALSE)</f>
        <v>3950</v>
      </c>
      <c r="CG650" s="116">
        <f>CF650-CH650</f>
        <v>3950</v>
      </c>
      <c r="CH650" s="116"/>
      <c r="CI650" s="116">
        <f>VLOOKUP($C650,'1 预算编制表单'!$C:$BJ,54,FALSE)</f>
        <v>3950</v>
      </c>
      <c r="CJ650" s="116">
        <f>CI650-CK650</f>
        <v>3950</v>
      </c>
      <c r="CK650" s="116"/>
      <c r="CL650" s="116">
        <f>VLOOKUP($C650,'1 预算编制表单'!$C:$BJ,57,FALSE)</f>
        <v>3950</v>
      </c>
      <c r="CM650" s="116">
        <f>CL650-CN650</f>
        <v>3950</v>
      </c>
      <c r="CN650" s="116"/>
      <c r="CO650" s="116">
        <f>VLOOKUP($C650,'1 预算编制表单'!$C:$BJ,60,FALSE)</f>
        <v>3950</v>
      </c>
      <c r="CP650" s="116">
        <f>CO650-CQ650</f>
        <v>3950</v>
      </c>
      <c r="CQ650" s="116"/>
    </row>
    <row r="651" s="85" customFormat="1" ht="24" customHeight="1" outlineLevel="2" spans="1:95">
      <c r="A651" s="124"/>
      <c r="B651" s="125"/>
      <c r="C651" s="126"/>
      <c r="D651" s="124"/>
      <c r="E651" s="125"/>
      <c r="F651" s="125"/>
      <c r="G651" s="125"/>
      <c r="H651" s="127"/>
      <c r="I651" s="127"/>
      <c r="J651" s="127">
        <f t="shared" si="502"/>
        <v>8107.50164383562</v>
      </c>
      <c r="K651" s="127">
        <f t="shared" ref="K651:K655" si="503">K650+1</f>
        <v>1</v>
      </c>
      <c r="L651" s="152" t="s">
        <v>2919</v>
      </c>
      <c r="M651" s="153" t="str">
        <f>IFERROR(VLOOKUP($L651,'2-2 引出数据_合同数据仓库'!$B$2:$BP$10000,3,FALSE),0)</f>
        <v>深圳金地中心大堂与负一楼闸机口订做地毯采购服务合同</v>
      </c>
      <c r="N651" s="127"/>
      <c r="O651" s="153">
        <f>IFERROR(VLOOKUP((LEFT(VLOOKUP($L651,'2-2 引出数据_合同数据仓库'!$B$2:$BP$10000,64,FALSE),15)&amp;(RIGHT(VLOOKUP($L651,'2-2 引出数据_合同数据仓库'!$B$2:$BP$10000,64,FALSE),4)+1)),'2-2 引出数据_合同数据仓库'!$B$2:$BP$10000,3,FALSE),0)</f>
        <v>0</v>
      </c>
      <c r="P651" s="127"/>
      <c r="Q651" s="127" t="str">
        <f>IFERROR(VLOOKUP($L651,'2-2 引出数据_合同数据仓库'!$B$2:$BP$10000,28,FALSE),0)</f>
        <v>2025-08-11</v>
      </c>
      <c r="R651" s="127" t="str">
        <f>IFERROR(VLOOKUP($L651,'2-2 引出数据_合同数据仓库'!$B$2:$BP$10000,29,FALSE),0)</f>
        <v>2025-09-01</v>
      </c>
      <c r="S651" s="127" t="str">
        <f>IFERROR(VLOOKUP($L651,'2-2 引出数据_合同数据仓库'!$B$2:$BP$10000,4,FALSE),0)</f>
        <v>2026-08-31</v>
      </c>
      <c r="T651" s="127"/>
      <c r="U651" s="127">
        <f>IFERROR(VLOOKUP($L651,'2-2 引出数据_合同数据仓库'!$B$2:$BP$10000,15,FALSE),0)</f>
        <v>24256.05</v>
      </c>
      <c r="V651" s="127">
        <f t="shared" ref="V651:V655" si="504">U651/(S651-R651+1)*365</f>
        <v>24256.05</v>
      </c>
      <c r="W651" s="127"/>
      <c r="X651" s="159">
        <v>45658</v>
      </c>
      <c r="Y651" s="159">
        <f t="shared" ref="Y651:Y655" si="505">X651+30</f>
        <v>45688</v>
      </c>
      <c r="Z651" s="163">
        <f t="shared" ref="Z651:Z655" si="506">IFERROR(IF(($R651-Y651)&gt;=0,0,IF(($S651-X651)&lt;0,0,IF(AND(($S651-Y651)&gt;0,(X651-$R651)&gt;0),$V651/365*(Y651-X651+1),IF(AND(($S651-Y651)&lt;=0,(X651-$R651)&gt;0),$V651/365*($S651-X651+1),$V651/365*(Y651-$R651+1))))),0)</f>
        <v>0</v>
      </c>
      <c r="AA651" s="159">
        <f t="shared" ref="AA651:AA655" si="507">Y651+1</f>
        <v>45689</v>
      </c>
      <c r="AB651" s="159">
        <f t="shared" ref="AB651:AB655" si="508">AA651+27</f>
        <v>45716</v>
      </c>
      <c r="AC651" s="163">
        <f t="shared" ref="AC651:AC655" si="509">IFERROR(IF(($R651-AB651)&gt;=0,0,IF(($S651-AA651)&lt;0,0,IF(AND(($S651-AB651)&gt;0,(AA651-$R651)&gt;0),$V651/365*(AB651-AA651+1),IF(AND(($S651-AB651)&lt;=0,(AA651-$R651)&gt;0),$V651/365*($S651-AA651+1),$V651/365*(AB651-$R651+1))))),0)</f>
        <v>0</v>
      </c>
      <c r="AD651" s="159">
        <f t="shared" ref="AD651:AD655" si="510">AB651+1</f>
        <v>45717</v>
      </c>
      <c r="AE651" s="159">
        <f t="shared" ref="AE651:AE655" si="511">AD651+30</f>
        <v>45747</v>
      </c>
      <c r="AF651" s="163">
        <f t="shared" ref="AF651:AF655" si="512">IFERROR(IF(($R651-AE651)&gt;=0,0,IF(($S651-AD651)&lt;0,0,IF(AND(($S651-AE651)&gt;0,(AD651-$R651)&gt;0),$V651/365*(AE651-AD651+1),IF(AND(($S651-AE651)&lt;=0,(AD651-$R651)&gt;0),$V651/365*($S651-AD651+1),$V651/365*(AE651-$R651+1))))),0)</f>
        <v>0</v>
      </c>
      <c r="AG651" s="159">
        <f t="shared" ref="AG651:AG655" si="513">AE651+1</f>
        <v>45748</v>
      </c>
      <c r="AH651" s="159">
        <f t="shared" ref="AH651:AH655" si="514">AG651+29</f>
        <v>45777</v>
      </c>
      <c r="AI651" s="163">
        <f t="shared" ref="AI651:AI655" si="515">IFERROR(IF(($R651-AH651)&gt;=0,0,IF(($S651-AG651)&lt;0,0,IF(AND(($S651-AH651)&gt;0,(AG651-$R651)&gt;0),$V651/365*(AH651-AG651+1),IF(AND(($S651-AH651)&lt;=0,(AG651-$R651)&gt;0),$V651/365*($S651-AG651+1),$V651/365*(AH651-$R651+1))))),0)</f>
        <v>0</v>
      </c>
      <c r="AJ651" s="159">
        <f t="shared" ref="AJ651:AJ655" si="516">AH651+1</f>
        <v>45778</v>
      </c>
      <c r="AK651" s="159">
        <f t="shared" ref="AK651:AK655" si="517">AJ651+30</f>
        <v>45808</v>
      </c>
      <c r="AL651" s="163">
        <f t="shared" ref="AL651:AL655" si="518">IFERROR(IF(($R651-AK651)&gt;=0,0,IF(($S651-AJ651)&lt;0,0,IF(AND(($S651-AK651)&gt;0,(AJ651-$R651)&gt;0),$V651/365*(AK651-AJ651+1),IF(AND(($S651-AK651)&lt;=0,(AJ651-$R651)&gt;0),$V651/365*($S651-AJ651+1),$V651/365*(AK651-$R651+1))))),0)</f>
        <v>0</v>
      </c>
      <c r="AM651" s="159">
        <f t="shared" ref="AM651:AM655" si="519">AK651+1</f>
        <v>45809</v>
      </c>
      <c r="AN651" s="159">
        <f t="shared" ref="AN651:AN655" si="520">AM651+29</f>
        <v>45838</v>
      </c>
      <c r="AO651" s="163">
        <f t="shared" ref="AO651:AO655" si="521">IFERROR(IF(($R651-AN651)&gt;=0,0,IF(($S651-AM651)&lt;0,0,IF(AND(($S651-AN651)&gt;0,(AM651-$R651)&gt;0),$V651/365*(AN651-AM651+1),IF(AND(($S651-AN651)&lt;=0,(AM651-$R651)&gt;0),$V651/365*($S651-AM651+1),$V651/365*(AN651-$R651+1))))),0)</f>
        <v>0</v>
      </c>
      <c r="AP651" s="159">
        <f t="shared" ref="AP651:AP655" si="522">AN651+1</f>
        <v>45839</v>
      </c>
      <c r="AQ651" s="159">
        <f t="shared" ref="AQ651:AQ655" si="523">AP651+30</f>
        <v>45869</v>
      </c>
      <c r="AR651" s="163">
        <f t="shared" ref="AR651:AR655" si="524">IFERROR(IF(($R651-AQ651)&gt;=0,0,IF(($S651-AP651)&lt;0,0,IF(AND(($S651-AQ651)&gt;0,(AP651-$R651)&gt;0),$V651/365*(AQ651-AP651+1),IF(AND(($S651-AQ651)&lt;=0,(AP651-$R651)&gt;0),$V651/365*($S651-AP651+1),$V651/365*(AQ651-$R651+1))))),0)</f>
        <v>0</v>
      </c>
      <c r="AS651" s="159">
        <f t="shared" ref="AS651:AS655" si="525">AQ651+1</f>
        <v>45870</v>
      </c>
      <c r="AT651" s="159">
        <f t="shared" ref="AT651:AT655" si="526">AS651+30</f>
        <v>45900</v>
      </c>
      <c r="AU651" s="163">
        <f t="shared" ref="AU651:AU655" si="527">IFERROR(IF(($R651-AT651)&gt;=0,0,IF(($S651-AS651)&lt;0,0,IF(AND(($S651-AT651)&gt;0,(AS651-$R651)&gt;0),$V651/365*(AT651-AS651+1),IF(AND(($S651-AT651)&lt;=0,(AS651-$R651)&gt;0),$V651/365*($S651-AS651+1),$V651/365*(AT651-$R651+1))))),0)</f>
        <v>0</v>
      </c>
      <c r="AV651" s="159">
        <f t="shared" ref="AV651:AV655" si="528">AT651+1</f>
        <v>45901</v>
      </c>
      <c r="AW651" s="159">
        <f t="shared" ref="AW651:AW655" si="529">AV651+29</f>
        <v>45930</v>
      </c>
      <c r="AX651" s="163">
        <f t="shared" ref="AX651:AX655" si="530">IFERROR(IF(($R651-AW651)&gt;=0,0,IF(($S651-AV651)&lt;0,0,IF(AND(($S651-AW651)&gt;0,(AV651-$R651)&gt;0),$V651/365*(AW651-AV651+1),IF(AND(($S651-AW651)&lt;=0,(AV651-$R651)&gt;0),$V651/365*($S651-AV651+1),$V651/365*(AW651-$R651+1))))),0)</f>
        <v>1993.64794520548</v>
      </c>
      <c r="AY651" s="159">
        <f t="shared" ref="AY651:AY655" si="531">AW651+1</f>
        <v>45931</v>
      </c>
      <c r="AZ651" s="159">
        <f t="shared" ref="AZ651:AZ655" si="532">AY651+30</f>
        <v>45961</v>
      </c>
      <c r="BA651" s="163">
        <f t="shared" ref="BA651:BA655" si="533">IFERROR(IF(($R651-AZ651)&gt;=0,0,IF(($S651-AY651)&lt;0,0,IF(AND(($S651-AZ651)&gt;0,(AY651-$R651)&gt;0),$V651/365*(AZ651-AY651+1),IF(AND(($S651-AZ651)&lt;=0,(AY651-$R651)&gt;0),$V651/365*($S651-AY651+1),$V651/365*(AZ651-$R651+1))))),0)</f>
        <v>2060.10287671233</v>
      </c>
      <c r="BB651" s="159">
        <f t="shared" ref="BB651:BB655" si="534">AZ651+1</f>
        <v>45962</v>
      </c>
      <c r="BC651" s="159">
        <f t="shared" ref="BC651:BC655" si="535">BB651+29</f>
        <v>45991</v>
      </c>
      <c r="BD651" s="163">
        <f t="shared" ref="BD651:BD655" si="536">IFERROR(IF(($R651-BC651)&gt;=0,0,IF(($S651-BB651)&lt;0,0,IF(AND(($S651-BC651)&gt;0,(BB651-$R651)&gt;0),$V651/365*(BC651-BB651+1),IF(AND(($S651-BC651)&lt;=0,(BB651-$R651)&gt;0),$V651/365*($S651-BB651+1),$V651/365*(BC651-$R651+1))))),0)</f>
        <v>1993.64794520548</v>
      </c>
      <c r="BE651" s="159">
        <f t="shared" ref="BE651:BE655" si="537">BC651+1</f>
        <v>45992</v>
      </c>
      <c r="BF651" s="159">
        <f t="shared" ref="BF651:BF655" si="538">BE651+30</f>
        <v>46022</v>
      </c>
      <c r="BG651" s="163">
        <f t="shared" ref="BG651:BG655" si="539">IFERROR(IF(($R651-BF651)&gt;=0,0,IF(($S651-BE651)&lt;0,0,IF(AND(($S651-BF651)&gt;0,(BE651-$R651)&gt;0),$V651/365*(BF651-BE651+1),IF(AND(($S651-BF651)&lt;=0,(BE651-$R651)&gt;0),$V651/365*($S651-BE651+1),$V651/365*(BF651-$R651+1))))),0)</f>
        <v>2060.10287671233</v>
      </c>
      <c r="BH651" s="159">
        <v>46023</v>
      </c>
      <c r="BI651" s="159">
        <f t="shared" ref="BI651:BI655" si="540">BH651+30</f>
        <v>46053</v>
      </c>
      <c r="BJ651" s="163">
        <f t="shared" ref="BJ651:BJ655" si="541">IFERROR(IF(($R651-BI651)&gt;=0,0,IF(($S651-BH651)&lt;0,0,IF(AND(($S651-BI651)&gt;0,(BH651-$R651)&gt;0),$V651/365*(BI651-BH651+1),IF(AND(($S651-BI651)&lt;=0,(BH651-$R651)&gt;0),$V651/365*($S651-BH651+1),$V651/365*(BI651-$R651+1))))),0)</f>
        <v>2060.10287671233</v>
      </c>
      <c r="BK651" s="159">
        <f t="shared" ref="BK651:BK655" si="542">BI651+1</f>
        <v>46054</v>
      </c>
      <c r="BL651" s="159">
        <f t="shared" ref="BL651:BL655" si="543">BK651+27</f>
        <v>46081</v>
      </c>
      <c r="BM651" s="163">
        <f t="shared" ref="BM651:BM655" si="544">IFERROR(IF(($R651-BL651)&gt;=0,0,IF(($S651-BK651)&lt;0,0,IF(AND(($S651-BL651)&gt;0,(BK651-$R651)&gt;0),$V651/365*(BL651-BK651+1),IF(AND(($S651-BL651)&lt;=0,(BK651-$R651)&gt;0),$V651/365*($S651-BK651+1),$V651/365*(BL651-$R651+1))))),0)</f>
        <v>1860.73808219178</v>
      </c>
      <c r="BN651" s="159">
        <f t="shared" ref="BN651:BN655" si="545">BL651+1</f>
        <v>46082</v>
      </c>
      <c r="BO651" s="159">
        <f t="shared" ref="BO651:BO655" si="546">BN651+30</f>
        <v>46112</v>
      </c>
      <c r="BP651" s="163">
        <f t="shared" ref="BP651:BP655" si="547">IFERROR(IF(($R651-BO651)&gt;=0,0,IF(($S651-BN651)&lt;0,0,IF(AND(($S651-BO651)&gt;0,(BN651-$R651)&gt;0),$V651/365*(BO651-BN651+1),IF(AND(($S651-BO651)&lt;=0,(BN651-$R651)&gt;0),$V651/365*($S651-BN651+1),$V651/365*(BO651-$R651+1))))),0)</f>
        <v>2060.10287671233</v>
      </c>
      <c r="BQ651" s="159">
        <f t="shared" ref="BQ651:BQ655" si="548">BO651+1</f>
        <v>46113</v>
      </c>
      <c r="BR651" s="159">
        <f t="shared" ref="BR651:BR655" si="549">BQ651+29</f>
        <v>46142</v>
      </c>
      <c r="BS651" s="163">
        <f t="shared" ref="BS651:BS655" si="550">IFERROR(IF(($R651-BR651)&gt;=0,0,IF(($S651-BQ651)&lt;0,0,IF(AND(($S651-BR651)&gt;0,(BQ651-$R651)&gt;0),$V651/365*(BR651-BQ651+1),IF(AND(($S651-BR651)&lt;=0,(BQ651-$R651)&gt;0),$V651/365*($S651-BQ651+1),$V651/365*(BR651-$R651+1))))),0)</f>
        <v>1993.64794520548</v>
      </c>
      <c r="BT651" s="159">
        <f t="shared" ref="BT651:BT655" si="551">BR651+1</f>
        <v>46143</v>
      </c>
      <c r="BU651" s="159">
        <f t="shared" ref="BU651:BU655" si="552">BT651+30</f>
        <v>46173</v>
      </c>
      <c r="BV651" s="163">
        <f t="shared" ref="BV651:BV655" si="553">IFERROR(IF(($R651-BU651)&gt;=0,0,IF(($S651-BT651)&lt;0,0,IF(AND(($S651-BU651)&gt;0,(BT651-$R651)&gt;0),$V651/365*(BU651-BT651+1),IF(AND(($S651-BU651)&lt;=0,(BT651-$R651)&gt;0),$V651/365*($S651-BT651+1),$V651/365*(BU651-$R651+1))))),0)</f>
        <v>2060.10287671233</v>
      </c>
      <c r="BW651" s="159">
        <f t="shared" ref="BW651:BW655" si="554">BU651+1</f>
        <v>46174</v>
      </c>
      <c r="BX651" s="159">
        <f t="shared" ref="BX651:BX655" si="555">BW651+29</f>
        <v>46203</v>
      </c>
      <c r="BY651" s="163">
        <f t="shared" ref="BY651:BY655" si="556">IFERROR(IF(($R651-BX651)&gt;=0,0,IF(($S651-BW651)&lt;0,0,IF(AND(($S651-BX651)&gt;0,(BW651-$R651)&gt;0),$V651/365*(BX651-BW651+1),IF(AND(($S651-BX651)&lt;=0,(BW651-$R651)&gt;0),$V651/365*($S651-BW651+1),$V651/365*(BX651-$R651+1))))),0)</f>
        <v>1993.64794520548</v>
      </c>
      <c r="BZ651" s="159">
        <f t="shared" ref="BZ651:BZ655" si="557">BX651+1</f>
        <v>46204</v>
      </c>
      <c r="CA651" s="159">
        <f t="shared" ref="CA651:CA655" si="558">BZ651+30</f>
        <v>46234</v>
      </c>
      <c r="CB651" s="163">
        <f t="shared" ref="CB651:CB655" si="559">IFERROR(IF(($R651-CA651)&gt;=0,0,IF(($S651-BZ651)&lt;0,0,IF(AND(($S651-CA651)&gt;0,(BZ651-$R651)&gt;0),$V651/365*(CA651-BZ651+1),IF(AND(($S651-CA651)&lt;=0,(BZ651-$R651)&gt;0),$V651/365*($S651-BZ651+1),$V651/365*(CA651-$R651+1))))),0)</f>
        <v>2060.10287671233</v>
      </c>
      <c r="CC651" s="159">
        <f t="shared" ref="CC651:CC655" si="560">CA651+1</f>
        <v>46235</v>
      </c>
      <c r="CD651" s="159">
        <f t="shared" ref="CD651:CD655" si="561">CC651+30</f>
        <v>46265</v>
      </c>
      <c r="CE651" s="163">
        <f t="shared" ref="CE651:CE655" si="562">IFERROR(IF(($R651-CD651)&gt;=0,0,IF(($S651-CC651)&lt;0,0,IF(AND(($S651-CD651)&gt;0,(CC651-$R651)&gt;0),$V651/365*(CD651-CC651+1),IF(AND(($S651-CD651)&lt;=0,(CC651-$R651)&gt;0),$V651/365*($S651-CC651+1),$V651/365*(CD651-$R651+1))))),0)</f>
        <v>2060.10287671233</v>
      </c>
      <c r="CF651" s="159">
        <f t="shared" ref="CF651:CF655" si="563">CD651+1</f>
        <v>46266</v>
      </c>
      <c r="CG651" s="159">
        <f t="shared" ref="CG651:CG655" si="564">CF651+29</f>
        <v>46295</v>
      </c>
      <c r="CH651" s="163">
        <f t="shared" ref="CH651:CH655" si="565">IFERROR(IF(($R651-CG651)&gt;=0,0,IF(($S651-CF651)&lt;0,0,IF(AND(($S651-CG651)&gt;0,(CF651-$R651)&gt;0),$V651/365*(CG651-CF651+1),IF(AND(($S651-CG651)&lt;=0,(CF651-$R651)&gt;0),$V651/365*($S651-CF651+1),$V651/365*(CG651-$R651+1))))),0)</f>
        <v>0</v>
      </c>
      <c r="CI651" s="159">
        <f t="shared" ref="CI651:CI655" si="566">CG651+1</f>
        <v>46296</v>
      </c>
      <c r="CJ651" s="159">
        <f t="shared" ref="CJ651:CJ655" si="567">CI651+30</f>
        <v>46326</v>
      </c>
      <c r="CK651" s="163">
        <f t="shared" ref="CK651:CK655" si="568">IFERROR(IF(($R651-CJ651)&gt;=0,0,IF(($S651-CI651)&lt;0,0,IF(AND(($S651-CJ651)&gt;0,(CI651-$R651)&gt;0),$V651/365*(CJ651-CI651+1),IF(AND(($S651-CJ651)&lt;=0,(CI651-$R651)&gt;0),$V651/365*($S651-CI651+1),$V651/365*(CJ651-$R651+1))))),0)</f>
        <v>0</v>
      </c>
      <c r="CL651" s="159">
        <f t="shared" ref="CL651:CL655" si="569">CJ651+1</f>
        <v>46327</v>
      </c>
      <c r="CM651" s="159">
        <f t="shared" ref="CM651:CM655" si="570">CL651+29</f>
        <v>46356</v>
      </c>
      <c r="CN651" s="163">
        <f t="shared" ref="CN651:CN655" si="571">IFERROR(IF(($R651-CM651)&gt;=0,0,IF(($S651-CL651)&lt;0,0,IF(AND(($S651-CM651)&gt;0,(CL651-$R651)&gt;0),$V651/365*(CM651-CL651+1),IF(AND(($S651-CM651)&lt;=0,(CL651-$R651)&gt;0),$V651/365*($S651-CL651+1),$V651/365*(CM651-$R651+1))))),0)</f>
        <v>0</v>
      </c>
      <c r="CO651" s="159">
        <f t="shared" ref="CO651:CO655" si="572">CM651+1</f>
        <v>46357</v>
      </c>
      <c r="CP651" s="159">
        <f t="shared" ref="CP651:CP655" si="573">CO651+30</f>
        <v>46387</v>
      </c>
      <c r="CQ651" s="163">
        <f t="shared" ref="CQ651:CQ655" si="574">IFERROR(IF(($R651-CP651)&gt;=0,0,IF(($S651-CO651)&lt;0,0,IF(AND(($S651-CP651)&gt;0,(CO651-$R651)&gt;0),$V651/365*(CP651-CO651+1),IF(AND(($S651-CP651)&lt;=0,(CO651-$R651)&gt;0),$V651/365*($S651-CO651+1),$V651/365*(CP651-$R651+1))))),0)</f>
        <v>0</v>
      </c>
    </row>
    <row r="652" s="85" customFormat="1" ht="24" customHeight="1" outlineLevel="2" spans="1:95">
      <c r="A652" s="124"/>
      <c r="B652" s="125"/>
      <c r="C652" s="126"/>
      <c r="D652" s="124"/>
      <c r="E652" s="125"/>
      <c r="F652" s="125"/>
      <c r="G652" s="125"/>
      <c r="H652" s="127"/>
      <c r="I652" s="127"/>
      <c r="J652" s="127">
        <f t="shared" si="502"/>
        <v>7750</v>
      </c>
      <c r="K652" s="127">
        <f t="shared" si="503"/>
        <v>2</v>
      </c>
      <c r="L652" s="152" t="s">
        <v>2920</v>
      </c>
      <c r="M652" s="153" t="str">
        <f>IFERROR(VLOOKUP($L652,'2-2 引出数据_合同数据仓库'!$B$2:$BP$10000,3,FALSE),0)</f>
        <v>深圳金地中心工服洗涤服务合同（2025年）</v>
      </c>
      <c r="N652" s="127"/>
      <c r="O652" s="153">
        <f>IFERROR(VLOOKUP((LEFT(VLOOKUP($L652,'2-2 引出数据_合同数据仓库'!$B$2:$BP$10000,64,FALSE),15)&amp;(RIGHT(VLOOKUP($L652,'2-2 引出数据_合同数据仓库'!$B$2:$BP$10000,64,FALSE),4)+1)),'2-2 引出数据_合同数据仓库'!$B$2:$BP$10000,3,FALSE),0)</f>
        <v>0</v>
      </c>
      <c r="P652" s="127"/>
      <c r="Q652" s="127" t="str">
        <f>IFERROR(VLOOKUP($L652,'2-2 引出数据_合同数据仓库'!$B$2:$BP$10000,28,FALSE),0)</f>
        <v>2025-01-01</v>
      </c>
      <c r="R652" s="127" t="str">
        <f>IFERROR(VLOOKUP($L652,'2-2 引出数据_合同数据仓库'!$B$2:$BP$10000,29,FALSE),0)</f>
        <v>2025-01-01</v>
      </c>
      <c r="S652" s="127" t="str">
        <f>IFERROR(VLOOKUP($L652,'2-2 引出数据_合同数据仓库'!$B$2:$BP$10000,4,FALSE),0)</f>
        <v>2025-12-31</v>
      </c>
      <c r="T652" s="127"/>
      <c r="U652" s="127">
        <f>IFERROR(VLOOKUP($L652,'2-2 引出数据_合同数据仓库'!$B$2:$BP$10000,15,FALSE),0)</f>
        <v>7750</v>
      </c>
      <c r="V652" s="127">
        <f t="shared" si="504"/>
        <v>7750</v>
      </c>
      <c r="W652" s="127"/>
      <c r="X652" s="159">
        <v>45658</v>
      </c>
      <c r="Y652" s="159">
        <f t="shared" si="505"/>
        <v>45688</v>
      </c>
      <c r="Z652" s="163">
        <f t="shared" si="506"/>
        <v>658.219178082192</v>
      </c>
      <c r="AA652" s="159">
        <f t="shared" si="507"/>
        <v>45689</v>
      </c>
      <c r="AB652" s="159">
        <f t="shared" si="508"/>
        <v>45716</v>
      </c>
      <c r="AC652" s="163">
        <f t="shared" si="509"/>
        <v>594.520547945206</v>
      </c>
      <c r="AD652" s="159">
        <f t="shared" si="510"/>
        <v>45717</v>
      </c>
      <c r="AE652" s="159">
        <f t="shared" si="511"/>
        <v>45747</v>
      </c>
      <c r="AF652" s="163">
        <f t="shared" si="512"/>
        <v>658.219178082192</v>
      </c>
      <c r="AG652" s="159">
        <f t="shared" si="513"/>
        <v>45748</v>
      </c>
      <c r="AH652" s="159">
        <f t="shared" si="514"/>
        <v>45777</v>
      </c>
      <c r="AI652" s="163">
        <f t="shared" si="515"/>
        <v>636.986301369863</v>
      </c>
      <c r="AJ652" s="159">
        <f t="shared" si="516"/>
        <v>45778</v>
      </c>
      <c r="AK652" s="159">
        <f t="shared" si="517"/>
        <v>45808</v>
      </c>
      <c r="AL652" s="163">
        <f t="shared" si="518"/>
        <v>658.219178082192</v>
      </c>
      <c r="AM652" s="159">
        <f t="shared" si="519"/>
        <v>45809</v>
      </c>
      <c r="AN652" s="159">
        <f t="shared" si="520"/>
        <v>45838</v>
      </c>
      <c r="AO652" s="163">
        <f t="shared" si="521"/>
        <v>636.986301369863</v>
      </c>
      <c r="AP652" s="159">
        <f t="shared" si="522"/>
        <v>45839</v>
      </c>
      <c r="AQ652" s="159">
        <f t="shared" si="523"/>
        <v>45869</v>
      </c>
      <c r="AR652" s="163">
        <f t="shared" si="524"/>
        <v>658.219178082192</v>
      </c>
      <c r="AS652" s="159">
        <f t="shared" si="525"/>
        <v>45870</v>
      </c>
      <c r="AT652" s="159">
        <f t="shared" si="526"/>
        <v>45900</v>
      </c>
      <c r="AU652" s="163">
        <f t="shared" si="527"/>
        <v>658.219178082192</v>
      </c>
      <c r="AV652" s="159">
        <f t="shared" si="528"/>
        <v>45901</v>
      </c>
      <c r="AW652" s="159">
        <f t="shared" si="529"/>
        <v>45930</v>
      </c>
      <c r="AX652" s="163">
        <f t="shared" si="530"/>
        <v>636.986301369863</v>
      </c>
      <c r="AY652" s="159">
        <f t="shared" si="531"/>
        <v>45931</v>
      </c>
      <c r="AZ652" s="159">
        <f t="shared" si="532"/>
        <v>45961</v>
      </c>
      <c r="BA652" s="163">
        <f t="shared" si="533"/>
        <v>658.219178082192</v>
      </c>
      <c r="BB652" s="159">
        <f t="shared" si="534"/>
        <v>45962</v>
      </c>
      <c r="BC652" s="159">
        <f t="shared" si="535"/>
        <v>45991</v>
      </c>
      <c r="BD652" s="163">
        <f t="shared" si="536"/>
        <v>636.986301369863</v>
      </c>
      <c r="BE652" s="159">
        <f t="shared" si="537"/>
        <v>45992</v>
      </c>
      <c r="BF652" s="159">
        <f t="shared" si="538"/>
        <v>46022</v>
      </c>
      <c r="BG652" s="163">
        <f t="shared" si="539"/>
        <v>658.219178082192</v>
      </c>
      <c r="BH652" s="159">
        <v>46023</v>
      </c>
      <c r="BI652" s="159">
        <f t="shared" si="540"/>
        <v>46053</v>
      </c>
      <c r="BJ652" s="163">
        <f t="shared" si="541"/>
        <v>0</v>
      </c>
      <c r="BK652" s="159">
        <f t="shared" si="542"/>
        <v>46054</v>
      </c>
      <c r="BL652" s="159">
        <f t="shared" si="543"/>
        <v>46081</v>
      </c>
      <c r="BM652" s="163">
        <f t="shared" si="544"/>
        <v>0</v>
      </c>
      <c r="BN652" s="159">
        <f t="shared" si="545"/>
        <v>46082</v>
      </c>
      <c r="BO652" s="159">
        <f t="shared" si="546"/>
        <v>46112</v>
      </c>
      <c r="BP652" s="163">
        <f t="shared" si="547"/>
        <v>0</v>
      </c>
      <c r="BQ652" s="159">
        <f t="shared" si="548"/>
        <v>46113</v>
      </c>
      <c r="BR652" s="159">
        <f t="shared" si="549"/>
        <v>46142</v>
      </c>
      <c r="BS652" s="163">
        <f t="shared" si="550"/>
        <v>0</v>
      </c>
      <c r="BT652" s="159">
        <f t="shared" si="551"/>
        <v>46143</v>
      </c>
      <c r="BU652" s="159">
        <f t="shared" si="552"/>
        <v>46173</v>
      </c>
      <c r="BV652" s="163">
        <f t="shared" si="553"/>
        <v>0</v>
      </c>
      <c r="BW652" s="159">
        <f t="shared" si="554"/>
        <v>46174</v>
      </c>
      <c r="BX652" s="159">
        <f t="shared" si="555"/>
        <v>46203</v>
      </c>
      <c r="BY652" s="163">
        <f t="shared" si="556"/>
        <v>0</v>
      </c>
      <c r="BZ652" s="159">
        <f t="shared" si="557"/>
        <v>46204</v>
      </c>
      <c r="CA652" s="159">
        <f t="shared" si="558"/>
        <v>46234</v>
      </c>
      <c r="CB652" s="163">
        <f t="shared" si="559"/>
        <v>0</v>
      </c>
      <c r="CC652" s="159">
        <f t="shared" si="560"/>
        <v>46235</v>
      </c>
      <c r="CD652" s="159">
        <f t="shared" si="561"/>
        <v>46265</v>
      </c>
      <c r="CE652" s="163">
        <f t="shared" si="562"/>
        <v>0</v>
      </c>
      <c r="CF652" s="159">
        <f t="shared" si="563"/>
        <v>46266</v>
      </c>
      <c r="CG652" s="159">
        <f t="shared" si="564"/>
        <v>46295</v>
      </c>
      <c r="CH652" s="163">
        <f t="shared" si="565"/>
        <v>0</v>
      </c>
      <c r="CI652" s="159">
        <f t="shared" si="566"/>
        <v>46296</v>
      </c>
      <c r="CJ652" s="159">
        <f t="shared" si="567"/>
        <v>46326</v>
      </c>
      <c r="CK652" s="163">
        <f t="shared" si="568"/>
        <v>0</v>
      </c>
      <c r="CL652" s="159">
        <f t="shared" si="569"/>
        <v>46327</v>
      </c>
      <c r="CM652" s="159">
        <f t="shared" si="570"/>
        <v>46356</v>
      </c>
      <c r="CN652" s="163">
        <f t="shared" si="571"/>
        <v>0</v>
      </c>
      <c r="CO652" s="159">
        <f t="shared" si="572"/>
        <v>46357</v>
      </c>
      <c r="CP652" s="159">
        <f t="shared" si="573"/>
        <v>46387</v>
      </c>
      <c r="CQ652" s="163">
        <f t="shared" si="574"/>
        <v>0</v>
      </c>
    </row>
    <row r="653" s="85" customFormat="1" ht="24" customHeight="1" outlineLevel="2" spans="1:95">
      <c r="A653" s="124"/>
      <c r="B653" s="125"/>
      <c r="C653" s="126"/>
      <c r="D653" s="124"/>
      <c r="E653" s="125"/>
      <c r="F653" s="125"/>
      <c r="G653" s="125"/>
      <c r="H653" s="127"/>
      <c r="I653" s="127"/>
      <c r="J653" s="127">
        <f t="shared" si="502"/>
        <v>10603.6306849315</v>
      </c>
      <c r="K653" s="127">
        <f t="shared" si="503"/>
        <v>3</v>
      </c>
      <c r="L653" s="152" t="s">
        <v>2921</v>
      </c>
      <c r="M653" s="153" t="str">
        <f>IFERROR(VLOOKUP($L653,'2-2 引出数据_合同数据仓库'!$B$2:$BP$10000,3,FALSE),0)</f>
        <v>深圳金地中心大堂门口地毯和VIP轿厢地毯5块采购订做外包服务合同用印</v>
      </c>
      <c r="N653" s="127"/>
      <c r="O653" s="153">
        <f>IFERROR(VLOOKUP((LEFT(VLOOKUP($L653,'2-2 引出数据_合同数据仓库'!$B$2:$BP$10000,64,FALSE),15)&amp;(RIGHT(VLOOKUP($L653,'2-2 引出数据_合同数据仓库'!$B$2:$BP$10000,64,FALSE),4)+1)),'2-2 引出数据_合同数据仓库'!$B$2:$BP$10000,3,FALSE),0)</f>
        <v>0</v>
      </c>
      <c r="P653" s="127"/>
      <c r="Q653" s="127" t="str">
        <f>IFERROR(VLOOKUP($L653,'2-2 引出数据_合同数据仓库'!$B$2:$BP$10000,28,FALSE),0)</f>
        <v>2024-05-01</v>
      </c>
      <c r="R653" s="127" t="str">
        <f>IFERROR(VLOOKUP($L653,'2-2 引出数据_合同数据仓库'!$B$2:$BP$10000,29,FALSE),0)</f>
        <v>2024-05-01</v>
      </c>
      <c r="S653" s="127" t="str">
        <f>IFERROR(VLOOKUP($L653,'2-2 引出数据_合同数据仓库'!$B$2:$BP$10000,4,FALSE),0)</f>
        <v>2025-04-30</v>
      </c>
      <c r="T653" s="127"/>
      <c r="U653" s="127">
        <f>IFERROR(VLOOKUP($L653,'2-2 引出数据_合同数据仓库'!$B$2:$BP$10000,15,FALSE),0)</f>
        <v>32252.71</v>
      </c>
      <c r="V653" s="127">
        <f t="shared" si="504"/>
        <v>32252.71</v>
      </c>
      <c r="W653" s="127"/>
      <c r="X653" s="159">
        <v>45658</v>
      </c>
      <c r="Y653" s="159">
        <f t="shared" si="505"/>
        <v>45688</v>
      </c>
      <c r="Z653" s="163">
        <f t="shared" si="506"/>
        <v>2739.27126027397</v>
      </c>
      <c r="AA653" s="159">
        <f t="shared" si="507"/>
        <v>45689</v>
      </c>
      <c r="AB653" s="159">
        <f t="shared" si="508"/>
        <v>45716</v>
      </c>
      <c r="AC653" s="163">
        <f t="shared" si="509"/>
        <v>2474.18049315068</v>
      </c>
      <c r="AD653" s="159">
        <f t="shared" si="510"/>
        <v>45717</v>
      </c>
      <c r="AE653" s="159">
        <f t="shared" si="511"/>
        <v>45747</v>
      </c>
      <c r="AF653" s="163">
        <f t="shared" si="512"/>
        <v>2739.27126027397</v>
      </c>
      <c r="AG653" s="159">
        <f t="shared" si="513"/>
        <v>45748</v>
      </c>
      <c r="AH653" s="159">
        <f t="shared" si="514"/>
        <v>45777</v>
      </c>
      <c r="AI653" s="163">
        <f t="shared" si="515"/>
        <v>2650.90767123288</v>
      </c>
      <c r="AJ653" s="159">
        <f t="shared" si="516"/>
        <v>45778</v>
      </c>
      <c r="AK653" s="159">
        <f t="shared" si="517"/>
        <v>45808</v>
      </c>
      <c r="AL653" s="163">
        <f t="shared" si="518"/>
        <v>0</v>
      </c>
      <c r="AM653" s="159">
        <f t="shared" si="519"/>
        <v>45809</v>
      </c>
      <c r="AN653" s="159">
        <f t="shared" si="520"/>
        <v>45838</v>
      </c>
      <c r="AO653" s="163">
        <f t="shared" si="521"/>
        <v>0</v>
      </c>
      <c r="AP653" s="159">
        <f t="shared" si="522"/>
        <v>45839</v>
      </c>
      <c r="AQ653" s="159">
        <f t="shared" si="523"/>
        <v>45869</v>
      </c>
      <c r="AR653" s="163">
        <f t="shared" si="524"/>
        <v>0</v>
      </c>
      <c r="AS653" s="159">
        <f t="shared" si="525"/>
        <v>45870</v>
      </c>
      <c r="AT653" s="159">
        <f t="shared" si="526"/>
        <v>45900</v>
      </c>
      <c r="AU653" s="163">
        <f t="shared" si="527"/>
        <v>0</v>
      </c>
      <c r="AV653" s="159">
        <f t="shared" si="528"/>
        <v>45901</v>
      </c>
      <c r="AW653" s="159">
        <f t="shared" si="529"/>
        <v>45930</v>
      </c>
      <c r="AX653" s="163">
        <f t="shared" si="530"/>
        <v>0</v>
      </c>
      <c r="AY653" s="159">
        <f t="shared" si="531"/>
        <v>45931</v>
      </c>
      <c r="AZ653" s="159">
        <f t="shared" si="532"/>
        <v>45961</v>
      </c>
      <c r="BA653" s="163">
        <f t="shared" si="533"/>
        <v>0</v>
      </c>
      <c r="BB653" s="159">
        <f t="shared" si="534"/>
        <v>45962</v>
      </c>
      <c r="BC653" s="159">
        <f t="shared" si="535"/>
        <v>45991</v>
      </c>
      <c r="BD653" s="163">
        <f t="shared" si="536"/>
        <v>0</v>
      </c>
      <c r="BE653" s="159">
        <f t="shared" si="537"/>
        <v>45992</v>
      </c>
      <c r="BF653" s="159">
        <f t="shared" si="538"/>
        <v>46022</v>
      </c>
      <c r="BG653" s="163">
        <f t="shared" si="539"/>
        <v>0</v>
      </c>
      <c r="BH653" s="159">
        <v>46023</v>
      </c>
      <c r="BI653" s="159">
        <f t="shared" si="540"/>
        <v>46053</v>
      </c>
      <c r="BJ653" s="163">
        <f t="shared" si="541"/>
        <v>0</v>
      </c>
      <c r="BK653" s="159">
        <f t="shared" si="542"/>
        <v>46054</v>
      </c>
      <c r="BL653" s="159">
        <f t="shared" si="543"/>
        <v>46081</v>
      </c>
      <c r="BM653" s="163">
        <f t="shared" si="544"/>
        <v>0</v>
      </c>
      <c r="BN653" s="159">
        <f t="shared" si="545"/>
        <v>46082</v>
      </c>
      <c r="BO653" s="159">
        <f t="shared" si="546"/>
        <v>46112</v>
      </c>
      <c r="BP653" s="163">
        <f t="shared" si="547"/>
        <v>0</v>
      </c>
      <c r="BQ653" s="159">
        <f t="shared" si="548"/>
        <v>46113</v>
      </c>
      <c r="BR653" s="159">
        <f t="shared" si="549"/>
        <v>46142</v>
      </c>
      <c r="BS653" s="163">
        <f t="shared" si="550"/>
        <v>0</v>
      </c>
      <c r="BT653" s="159">
        <f t="shared" si="551"/>
        <v>46143</v>
      </c>
      <c r="BU653" s="159">
        <f t="shared" si="552"/>
        <v>46173</v>
      </c>
      <c r="BV653" s="163">
        <f t="shared" si="553"/>
        <v>0</v>
      </c>
      <c r="BW653" s="159">
        <f t="shared" si="554"/>
        <v>46174</v>
      </c>
      <c r="BX653" s="159">
        <f t="shared" si="555"/>
        <v>46203</v>
      </c>
      <c r="BY653" s="163">
        <f t="shared" si="556"/>
        <v>0</v>
      </c>
      <c r="BZ653" s="159">
        <f t="shared" si="557"/>
        <v>46204</v>
      </c>
      <c r="CA653" s="159">
        <f t="shared" si="558"/>
        <v>46234</v>
      </c>
      <c r="CB653" s="163">
        <f t="shared" si="559"/>
        <v>0</v>
      </c>
      <c r="CC653" s="159">
        <f t="shared" si="560"/>
        <v>46235</v>
      </c>
      <c r="CD653" s="159">
        <f t="shared" si="561"/>
        <v>46265</v>
      </c>
      <c r="CE653" s="163">
        <f t="shared" si="562"/>
        <v>0</v>
      </c>
      <c r="CF653" s="159">
        <f t="shared" si="563"/>
        <v>46266</v>
      </c>
      <c r="CG653" s="159">
        <f t="shared" si="564"/>
        <v>46295</v>
      </c>
      <c r="CH653" s="163">
        <f t="shared" si="565"/>
        <v>0</v>
      </c>
      <c r="CI653" s="159">
        <f t="shared" si="566"/>
        <v>46296</v>
      </c>
      <c r="CJ653" s="159">
        <f t="shared" si="567"/>
        <v>46326</v>
      </c>
      <c r="CK653" s="163">
        <f t="shared" si="568"/>
        <v>0</v>
      </c>
      <c r="CL653" s="159">
        <f t="shared" si="569"/>
        <v>46327</v>
      </c>
      <c r="CM653" s="159">
        <f t="shared" si="570"/>
        <v>46356</v>
      </c>
      <c r="CN653" s="163">
        <f t="shared" si="571"/>
        <v>0</v>
      </c>
      <c r="CO653" s="159">
        <f t="shared" si="572"/>
        <v>46357</v>
      </c>
      <c r="CP653" s="159">
        <f t="shared" si="573"/>
        <v>46387</v>
      </c>
      <c r="CQ653" s="163">
        <f t="shared" si="574"/>
        <v>0</v>
      </c>
    </row>
    <row r="654" s="85" customFormat="1" ht="24" customHeight="1" outlineLevel="2" spans="1:95">
      <c r="A654" s="124"/>
      <c r="B654" s="125"/>
      <c r="C654" s="126"/>
      <c r="D654" s="124"/>
      <c r="E654" s="125"/>
      <c r="F654" s="125"/>
      <c r="G654" s="125"/>
      <c r="H654" s="127"/>
      <c r="I654" s="127"/>
      <c r="J654" s="127">
        <f t="shared" si="502"/>
        <v>0</v>
      </c>
      <c r="K654" s="127">
        <f t="shared" si="503"/>
        <v>4</v>
      </c>
      <c r="L654" s="152" t="s">
        <v>2922</v>
      </c>
      <c r="M654" s="153" t="str">
        <f>IFERROR(VLOOKUP($L654,'2-2 引出数据_合同数据仓库'!$B$2:$BP$10000,3,FALSE),0)</f>
        <v>深圳金地中心2024年工服干洗合同用印</v>
      </c>
      <c r="N654" s="127"/>
      <c r="O654" s="153">
        <f>IFERROR(VLOOKUP((LEFT(VLOOKUP($L654,'2-2 引出数据_合同数据仓库'!$B$2:$BP$10000,64,FALSE),15)&amp;(RIGHT(VLOOKUP($L654,'2-2 引出数据_合同数据仓库'!$B$2:$BP$10000,64,FALSE),4)+1)),'2-2 引出数据_合同数据仓库'!$B$2:$BP$10000,3,FALSE),0)</f>
        <v>0</v>
      </c>
      <c r="P654" s="127"/>
      <c r="Q654" s="127" t="str">
        <f>IFERROR(VLOOKUP($L654,'2-2 引出数据_合同数据仓库'!$B$2:$BP$10000,28,FALSE),0)</f>
        <v>2024-01-01</v>
      </c>
      <c r="R654" s="127" t="str">
        <f>IFERROR(VLOOKUP($L654,'2-2 引出数据_合同数据仓库'!$B$2:$BP$10000,29,FALSE),0)</f>
        <v>2024-01-01</v>
      </c>
      <c r="S654" s="127" t="str">
        <f>IFERROR(VLOOKUP($L654,'2-2 引出数据_合同数据仓库'!$B$2:$BP$10000,4,FALSE),0)</f>
        <v>2024-12-31</v>
      </c>
      <c r="T654" s="127"/>
      <c r="U654" s="127">
        <f>IFERROR(VLOOKUP($L654,'2-2 引出数据_合同数据仓库'!$B$2:$BP$10000,15,FALSE),0)</f>
        <v>15000</v>
      </c>
      <c r="V654" s="127">
        <f t="shared" si="504"/>
        <v>14959.0163934426</v>
      </c>
      <c r="W654" s="127"/>
      <c r="X654" s="159">
        <v>45658</v>
      </c>
      <c r="Y654" s="159">
        <f t="shared" si="505"/>
        <v>45688</v>
      </c>
      <c r="Z654" s="163">
        <f t="shared" si="506"/>
        <v>0</v>
      </c>
      <c r="AA654" s="159">
        <f t="shared" si="507"/>
        <v>45689</v>
      </c>
      <c r="AB654" s="159">
        <f t="shared" si="508"/>
        <v>45716</v>
      </c>
      <c r="AC654" s="163">
        <f t="shared" si="509"/>
        <v>0</v>
      </c>
      <c r="AD654" s="159">
        <f t="shared" si="510"/>
        <v>45717</v>
      </c>
      <c r="AE654" s="159">
        <f t="shared" si="511"/>
        <v>45747</v>
      </c>
      <c r="AF654" s="163">
        <f t="shared" si="512"/>
        <v>0</v>
      </c>
      <c r="AG654" s="159">
        <f t="shared" si="513"/>
        <v>45748</v>
      </c>
      <c r="AH654" s="159">
        <f t="shared" si="514"/>
        <v>45777</v>
      </c>
      <c r="AI654" s="163">
        <f t="shared" si="515"/>
        <v>0</v>
      </c>
      <c r="AJ654" s="159">
        <f t="shared" si="516"/>
        <v>45778</v>
      </c>
      <c r="AK654" s="159">
        <f t="shared" si="517"/>
        <v>45808</v>
      </c>
      <c r="AL654" s="163">
        <f t="shared" si="518"/>
        <v>0</v>
      </c>
      <c r="AM654" s="159">
        <f t="shared" si="519"/>
        <v>45809</v>
      </c>
      <c r="AN654" s="159">
        <f t="shared" si="520"/>
        <v>45838</v>
      </c>
      <c r="AO654" s="163">
        <f t="shared" si="521"/>
        <v>0</v>
      </c>
      <c r="AP654" s="159">
        <f t="shared" si="522"/>
        <v>45839</v>
      </c>
      <c r="AQ654" s="159">
        <f t="shared" si="523"/>
        <v>45869</v>
      </c>
      <c r="AR654" s="163">
        <f t="shared" si="524"/>
        <v>0</v>
      </c>
      <c r="AS654" s="159">
        <f t="shared" si="525"/>
        <v>45870</v>
      </c>
      <c r="AT654" s="159">
        <f t="shared" si="526"/>
        <v>45900</v>
      </c>
      <c r="AU654" s="163">
        <f t="shared" si="527"/>
        <v>0</v>
      </c>
      <c r="AV654" s="159">
        <f t="shared" si="528"/>
        <v>45901</v>
      </c>
      <c r="AW654" s="159">
        <f t="shared" si="529"/>
        <v>45930</v>
      </c>
      <c r="AX654" s="163">
        <f t="shared" si="530"/>
        <v>0</v>
      </c>
      <c r="AY654" s="159">
        <f t="shared" si="531"/>
        <v>45931</v>
      </c>
      <c r="AZ654" s="159">
        <f t="shared" si="532"/>
        <v>45961</v>
      </c>
      <c r="BA654" s="163">
        <f t="shared" si="533"/>
        <v>0</v>
      </c>
      <c r="BB654" s="159">
        <f t="shared" si="534"/>
        <v>45962</v>
      </c>
      <c r="BC654" s="159">
        <f t="shared" si="535"/>
        <v>45991</v>
      </c>
      <c r="BD654" s="163">
        <f t="shared" si="536"/>
        <v>0</v>
      </c>
      <c r="BE654" s="159">
        <f t="shared" si="537"/>
        <v>45992</v>
      </c>
      <c r="BF654" s="159">
        <f t="shared" si="538"/>
        <v>46022</v>
      </c>
      <c r="BG654" s="163">
        <f t="shared" si="539"/>
        <v>0</v>
      </c>
      <c r="BH654" s="159">
        <v>46023</v>
      </c>
      <c r="BI654" s="159">
        <f t="shared" si="540"/>
        <v>46053</v>
      </c>
      <c r="BJ654" s="163">
        <f t="shared" si="541"/>
        <v>0</v>
      </c>
      <c r="BK654" s="159">
        <f t="shared" si="542"/>
        <v>46054</v>
      </c>
      <c r="BL654" s="159">
        <f t="shared" si="543"/>
        <v>46081</v>
      </c>
      <c r="BM654" s="163">
        <f t="shared" si="544"/>
        <v>0</v>
      </c>
      <c r="BN654" s="159">
        <f t="shared" si="545"/>
        <v>46082</v>
      </c>
      <c r="BO654" s="159">
        <f t="shared" si="546"/>
        <v>46112</v>
      </c>
      <c r="BP654" s="163">
        <f t="shared" si="547"/>
        <v>0</v>
      </c>
      <c r="BQ654" s="159">
        <f t="shared" si="548"/>
        <v>46113</v>
      </c>
      <c r="BR654" s="159">
        <f t="shared" si="549"/>
        <v>46142</v>
      </c>
      <c r="BS654" s="163">
        <f t="shared" si="550"/>
        <v>0</v>
      </c>
      <c r="BT654" s="159">
        <f t="shared" si="551"/>
        <v>46143</v>
      </c>
      <c r="BU654" s="159">
        <f t="shared" si="552"/>
        <v>46173</v>
      </c>
      <c r="BV654" s="163">
        <f t="shared" si="553"/>
        <v>0</v>
      </c>
      <c r="BW654" s="159">
        <f t="shared" si="554"/>
        <v>46174</v>
      </c>
      <c r="BX654" s="159">
        <f t="shared" si="555"/>
        <v>46203</v>
      </c>
      <c r="BY654" s="163">
        <f t="shared" si="556"/>
        <v>0</v>
      </c>
      <c r="BZ654" s="159">
        <f t="shared" si="557"/>
        <v>46204</v>
      </c>
      <c r="CA654" s="159">
        <f t="shared" si="558"/>
        <v>46234</v>
      </c>
      <c r="CB654" s="163">
        <f t="shared" si="559"/>
        <v>0</v>
      </c>
      <c r="CC654" s="159">
        <f t="shared" si="560"/>
        <v>46235</v>
      </c>
      <c r="CD654" s="159">
        <f t="shared" si="561"/>
        <v>46265</v>
      </c>
      <c r="CE654" s="163">
        <f t="shared" si="562"/>
        <v>0</v>
      </c>
      <c r="CF654" s="159">
        <f t="shared" si="563"/>
        <v>46266</v>
      </c>
      <c r="CG654" s="159">
        <f t="shared" si="564"/>
        <v>46295</v>
      </c>
      <c r="CH654" s="163">
        <f t="shared" si="565"/>
        <v>0</v>
      </c>
      <c r="CI654" s="159">
        <f t="shared" si="566"/>
        <v>46296</v>
      </c>
      <c r="CJ654" s="159">
        <f t="shared" si="567"/>
        <v>46326</v>
      </c>
      <c r="CK654" s="163">
        <f t="shared" si="568"/>
        <v>0</v>
      </c>
      <c r="CL654" s="159">
        <f t="shared" si="569"/>
        <v>46327</v>
      </c>
      <c r="CM654" s="159">
        <f t="shared" si="570"/>
        <v>46356</v>
      </c>
      <c r="CN654" s="163">
        <f t="shared" si="571"/>
        <v>0</v>
      </c>
      <c r="CO654" s="159">
        <f t="shared" si="572"/>
        <v>46357</v>
      </c>
      <c r="CP654" s="159">
        <f t="shared" si="573"/>
        <v>46387</v>
      </c>
      <c r="CQ654" s="163">
        <f t="shared" si="574"/>
        <v>0</v>
      </c>
    </row>
    <row r="655" s="85" customFormat="1" ht="24" customHeight="1" outlineLevel="2" spans="1:95">
      <c r="A655" s="124"/>
      <c r="B655" s="125"/>
      <c r="C655" s="126"/>
      <c r="D655" s="124"/>
      <c r="E655" s="125"/>
      <c r="F655" s="125"/>
      <c r="G655" s="125"/>
      <c r="H655" s="127"/>
      <c r="I655" s="127"/>
      <c r="J655" s="127">
        <f t="shared" si="502"/>
        <v>0</v>
      </c>
      <c r="K655" s="127">
        <f t="shared" si="503"/>
        <v>5</v>
      </c>
      <c r="L655" s="152" t="s">
        <v>2923</v>
      </c>
      <c r="M655" s="153" t="str">
        <f>IFERROR(VLOOKUP($L655,'2-2 引出数据_合同数据仓库'!$B$2:$BP$10000,3,FALSE),0)</f>
        <v>金地物业香氛扩香服务采购合同</v>
      </c>
      <c r="N655" s="127"/>
      <c r="O655" s="153">
        <f>IFERROR(VLOOKUP((LEFT(VLOOKUP($L655,'2-2 引出数据_合同数据仓库'!$B$2:$BP$10000,64,FALSE),15)&amp;(RIGHT(VLOOKUP($L655,'2-2 引出数据_合同数据仓库'!$B$2:$BP$10000,64,FALSE),4)+1)),'2-2 引出数据_合同数据仓库'!$B$2:$BP$10000,3,FALSE),0)</f>
        <v>0</v>
      </c>
      <c r="P655" s="127"/>
      <c r="Q655" s="127" t="str">
        <f>IFERROR(VLOOKUP($L655,'2-2 引出数据_合同数据仓库'!$B$2:$BP$10000,28,FALSE),0)</f>
        <v>2023-03-24 14:08:51:571</v>
      </c>
      <c r="R655" s="127" t="str">
        <f>IFERROR(VLOOKUP($L655,'2-2 引出数据_合同数据仓库'!$B$2:$BP$10000,29,FALSE),0)</f>
        <v>2023-03-10</v>
      </c>
      <c r="S655" s="127" t="str">
        <f>IFERROR(VLOOKUP($L655,'2-2 引出数据_合同数据仓库'!$B$2:$BP$10000,4,FALSE),0)</f>
        <v>2024-06-30</v>
      </c>
      <c r="T655" s="127"/>
      <c r="U655" s="127">
        <f>IFERROR(VLOOKUP($L655,'2-2 引出数据_合同数据仓库'!$B$2:$BP$10000,15,FALSE),0)</f>
        <v>69829.58</v>
      </c>
      <c r="V655" s="127">
        <f t="shared" si="504"/>
        <v>53210.4315240084</v>
      </c>
      <c r="W655" s="127"/>
      <c r="X655" s="159">
        <v>45658</v>
      </c>
      <c r="Y655" s="159">
        <f t="shared" si="505"/>
        <v>45688</v>
      </c>
      <c r="Z655" s="163">
        <f t="shared" si="506"/>
        <v>0</v>
      </c>
      <c r="AA655" s="159">
        <f t="shared" si="507"/>
        <v>45689</v>
      </c>
      <c r="AB655" s="159">
        <f t="shared" si="508"/>
        <v>45716</v>
      </c>
      <c r="AC655" s="163">
        <f t="shared" si="509"/>
        <v>0</v>
      </c>
      <c r="AD655" s="159">
        <f t="shared" si="510"/>
        <v>45717</v>
      </c>
      <c r="AE655" s="159">
        <f t="shared" si="511"/>
        <v>45747</v>
      </c>
      <c r="AF655" s="163">
        <f t="shared" si="512"/>
        <v>0</v>
      </c>
      <c r="AG655" s="159">
        <f t="shared" si="513"/>
        <v>45748</v>
      </c>
      <c r="AH655" s="159">
        <f t="shared" si="514"/>
        <v>45777</v>
      </c>
      <c r="AI655" s="163">
        <f t="shared" si="515"/>
        <v>0</v>
      </c>
      <c r="AJ655" s="159">
        <f t="shared" si="516"/>
        <v>45778</v>
      </c>
      <c r="AK655" s="159">
        <f t="shared" si="517"/>
        <v>45808</v>
      </c>
      <c r="AL655" s="163">
        <f t="shared" si="518"/>
        <v>0</v>
      </c>
      <c r="AM655" s="159">
        <f t="shared" si="519"/>
        <v>45809</v>
      </c>
      <c r="AN655" s="159">
        <f t="shared" si="520"/>
        <v>45838</v>
      </c>
      <c r="AO655" s="163">
        <f t="shared" si="521"/>
        <v>0</v>
      </c>
      <c r="AP655" s="159">
        <f t="shared" si="522"/>
        <v>45839</v>
      </c>
      <c r="AQ655" s="159">
        <f t="shared" si="523"/>
        <v>45869</v>
      </c>
      <c r="AR655" s="163">
        <f t="shared" si="524"/>
        <v>0</v>
      </c>
      <c r="AS655" s="159">
        <f t="shared" si="525"/>
        <v>45870</v>
      </c>
      <c r="AT655" s="159">
        <f t="shared" si="526"/>
        <v>45900</v>
      </c>
      <c r="AU655" s="163">
        <f t="shared" si="527"/>
        <v>0</v>
      </c>
      <c r="AV655" s="159">
        <f t="shared" si="528"/>
        <v>45901</v>
      </c>
      <c r="AW655" s="159">
        <f t="shared" si="529"/>
        <v>45930</v>
      </c>
      <c r="AX655" s="163">
        <f t="shared" si="530"/>
        <v>0</v>
      </c>
      <c r="AY655" s="159">
        <f t="shared" si="531"/>
        <v>45931</v>
      </c>
      <c r="AZ655" s="159">
        <f t="shared" si="532"/>
        <v>45961</v>
      </c>
      <c r="BA655" s="163">
        <f t="shared" si="533"/>
        <v>0</v>
      </c>
      <c r="BB655" s="159">
        <f t="shared" si="534"/>
        <v>45962</v>
      </c>
      <c r="BC655" s="159">
        <f t="shared" si="535"/>
        <v>45991</v>
      </c>
      <c r="BD655" s="163">
        <f t="shared" si="536"/>
        <v>0</v>
      </c>
      <c r="BE655" s="159">
        <f t="shared" si="537"/>
        <v>45992</v>
      </c>
      <c r="BF655" s="159">
        <f t="shared" si="538"/>
        <v>46022</v>
      </c>
      <c r="BG655" s="163">
        <f t="shared" si="539"/>
        <v>0</v>
      </c>
      <c r="BH655" s="159">
        <v>46023</v>
      </c>
      <c r="BI655" s="159">
        <f t="shared" si="540"/>
        <v>46053</v>
      </c>
      <c r="BJ655" s="163">
        <f t="shared" si="541"/>
        <v>0</v>
      </c>
      <c r="BK655" s="159">
        <f t="shared" si="542"/>
        <v>46054</v>
      </c>
      <c r="BL655" s="159">
        <f t="shared" si="543"/>
        <v>46081</v>
      </c>
      <c r="BM655" s="163">
        <f t="shared" si="544"/>
        <v>0</v>
      </c>
      <c r="BN655" s="159">
        <f t="shared" si="545"/>
        <v>46082</v>
      </c>
      <c r="BO655" s="159">
        <f t="shared" si="546"/>
        <v>46112</v>
      </c>
      <c r="BP655" s="163">
        <f t="shared" si="547"/>
        <v>0</v>
      </c>
      <c r="BQ655" s="159">
        <f t="shared" si="548"/>
        <v>46113</v>
      </c>
      <c r="BR655" s="159">
        <f t="shared" si="549"/>
        <v>46142</v>
      </c>
      <c r="BS655" s="163">
        <f t="shared" si="550"/>
        <v>0</v>
      </c>
      <c r="BT655" s="159">
        <f t="shared" si="551"/>
        <v>46143</v>
      </c>
      <c r="BU655" s="159">
        <f t="shared" si="552"/>
        <v>46173</v>
      </c>
      <c r="BV655" s="163">
        <f t="shared" si="553"/>
        <v>0</v>
      </c>
      <c r="BW655" s="159">
        <f t="shared" si="554"/>
        <v>46174</v>
      </c>
      <c r="BX655" s="159">
        <f t="shared" si="555"/>
        <v>46203</v>
      </c>
      <c r="BY655" s="163">
        <f t="shared" si="556"/>
        <v>0</v>
      </c>
      <c r="BZ655" s="159">
        <f t="shared" si="557"/>
        <v>46204</v>
      </c>
      <c r="CA655" s="159">
        <f t="shared" si="558"/>
        <v>46234</v>
      </c>
      <c r="CB655" s="163">
        <f t="shared" si="559"/>
        <v>0</v>
      </c>
      <c r="CC655" s="159">
        <f t="shared" si="560"/>
        <v>46235</v>
      </c>
      <c r="CD655" s="159">
        <f t="shared" si="561"/>
        <v>46265</v>
      </c>
      <c r="CE655" s="163">
        <f t="shared" si="562"/>
        <v>0</v>
      </c>
      <c r="CF655" s="159">
        <f t="shared" si="563"/>
        <v>46266</v>
      </c>
      <c r="CG655" s="159">
        <f t="shared" si="564"/>
        <v>46295</v>
      </c>
      <c r="CH655" s="163">
        <f t="shared" si="565"/>
        <v>0</v>
      </c>
      <c r="CI655" s="159">
        <f t="shared" si="566"/>
        <v>46296</v>
      </c>
      <c r="CJ655" s="159">
        <f t="shared" si="567"/>
        <v>46326</v>
      </c>
      <c r="CK655" s="163">
        <f t="shared" si="568"/>
        <v>0</v>
      </c>
      <c r="CL655" s="159">
        <f t="shared" si="569"/>
        <v>46327</v>
      </c>
      <c r="CM655" s="159">
        <f t="shared" si="570"/>
        <v>46356</v>
      </c>
      <c r="CN655" s="163">
        <f t="shared" si="571"/>
        <v>0</v>
      </c>
      <c r="CO655" s="159">
        <f t="shared" si="572"/>
        <v>46357</v>
      </c>
      <c r="CP655" s="159">
        <f t="shared" si="573"/>
        <v>46387</v>
      </c>
      <c r="CQ655" s="163">
        <f t="shared" si="574"/>
        <v>0</v>
      </c>
    </row>
    <row r="656" ht="24" customHeight="1" outlineLevel="1" spans="1:95">
      <c r="A656" s="22"/>
      <c r="B656" s="114" t="s">
        <v>788</v>
      </c>
      <c r="C656" s="115" t="s">
        <v>2373</v>
      </c>
      <c r="D656" s="22" t="s">
        <v>2374</v>
      </c>
      <c r="E656" s="114" t="s">
        <v>2375</v>
      </c>
      <c r="F656" s="114" t="s">
        <v>1619</v>
      </c>
      <c r="G656" s="114" t="s">
        <v>937</v>
      </c>
      <c r="H656" s="116">
        <f>X656+AA656+AD656+AG656+AJ656+AM656+AP656+AS656+AV656+AY656+BB656+BE656</f>
        <v>12480</v>
      </c>
      <c r="I656" s="116">
        <f>Y656+AB656+AE656+AH656+AK656+AN656+AQ656+AT656+AW656+AZ656+BC656+BF656</f>
        <v>12480</v>
      </c>
      <c r="J656" s="116">
        <f t="shared" si="502"/>
        <v>0</v>
      </c>
      <c r="K656" s="116"/>
      <c r="L656" s="149"/>
      <c r="M656" s="149"/>
      <c r="N656" s="116"/>
      <c r="O656" s="149"/>
      <c r="P656" s="116"/>
      <c r="Q656" s="116"/>
      <c r="R656" s="116"/>
      <c r="S656" s="116"/>
      <c r="T656" s="116"/>
      <c r="U656" s="116"/>
      <c r="V656" s="116"/>
      <c r="W656" s="116"/>
      <c r="X656" s="116">
        <f>VLOOKUP($C656,'1 预算编制表单'!$C:$BJ,27,FALSE)</f>
        <v>1040</v>
      </c>
      <c r="Y656" s="116">
        <f>X656-Z656</f>
        <v>1040</v>
      </c>
      <c r="Z656" s="116"/>
      <c r="AA656" s="116">
        <f>VLOOKUP($C656,'1 预算编制表单'!$C:$BJ,30,FALSE)</f>
        <v>1040</v>
      </c>
      <c r="AB656" s="116">
        <f>AA656-AC656</f>
        <v>1040</v>
      </c>
      <c r="AC656" s="116"/>
      <c r="AD656" s="116">
        <f>VLOOKUP($C656,'1 预算编制表单'!$C:$BJ,33,FALSE)</f>
        <v>1040</v>
      </c>
      <c r="AE656" s="116">
        <f>AD656-AF656</f>
        <v>1040</v>
      </c>
      <c r="AF656" s="116"/>
      <c r="AG656" s="116">
        <f>VLOOKUP($C656,'1 预算编制表单'!$C:$BJ,36,FALSE)</f>
        <v>1040</v>
      </c>
      <c r="AH656" s="116">
        <f>AG656-AI656</f>
        <v>1040</v>
      </c>
      <c r="AI656" s="116"/>
      <c r="AJ656" s="116">
        <f>VLOOKUP($C656,'1 预算编制表单'!$C:$BJ,39,FALSE)</f>
        <v>1040</v>
      </c>
      <c r="AK656" s="116">
        <f>AJ656-AL656</f>
        <v>1040</v>
      </c>
      <c r="AL656" s="116"/>
      <c r="AM656" s="116">
        <f>VLOOKUP($C656,'1 预算编制表单'!$C:$BJ,42,FALSE)</f>
        <v>1040</v>
      </c>
      <c r="AN656" s="116">
        <f>AM656-AO656</f>
        <v>1040</v>
      </c>
      <c r="AO656" s="116"/>
      <c r="AP656" s="116">
        <f>VLOOKUP($C656,'1 预算编制表单'!$C:$BJ,45,FALSE)</f>
        <v>1040</v>
      </c>
      <c r="AQ656" s="116">
        <f>AP656-AR656</f>
        <v>1040</v>
      </c>
      <c r="AR656" s="116"/>
      <c r="AS656" s="116">
        <f>VLOOKUP($C656,'1 预算编制表单'!$C:$BJ,48,FALSE)</f>
        <v>1040</v>
      </c>
      <c r="AT656" s="116">
        <f>AS656-AU656</f>
        <v>1040</v>
      </c>
      <c r="AU656" s="116"/>
      <c r="AV656" s="116">
        <f>VLOOKUP($C656,'1 预算编制表单'!$C:$BJ,51,FALSE)</f>
        <v>1040</v>
      </c>
      <c r="AW656" s="116">
        <f>AV656-AX656</f>
        <v>1040</v>
      </c>
      <c r="AX656" s="116"/>
      <c r="AY656" s="116">
        <f>VLOOKUP($C656,'1 预算编制表单'!$C:$BJ,54,FALSE)</f>
        <v>1040</v>
      </c>
      <c r="AZ656" s="116">
        <f>AY656-BA656</f>
        <v>1040</v>
      </c>
      <c r="BA656" s="116"/>
      <c r="BB656" s="116">
        <f>VLOOKUP($C656,'1 预算编制表单'!$C:$BJ,57,FALSE)</f>
        <v>1040</v>
      </c>
      <c r="BC656" s="116">
        <f>BB656-BD656</f>
        <v>1040</v>
      </c>
      <c r="BD656" s="116"/>
      <c r="BE656" s="116">
        <f>VLOOKUP($C656,'1 预算编制表单'!$C:$BJ,60,FALSE)</f>
        <v>1040</v>
      </c>
      <c r="BF656" s="116">
        <f>BE656-BG656</f>
        <v>1040</v>
      </c>
      <c r="BG656" s="116"/>
      <c r="BH656" s="116">
        <f>VLOOKUP($C656,'1 预算编制表单'!$C:$BJ,27,FALSE)</f>
        <v>1040</v>
      </c>
      <c r="BI656" s="116">
        <f>BH656-BJ656</f>
        <v>1040</v>
      </c>
      <c r="BJ656" s="116"/>
      <c r="BK656" s="116">
        <f>VLOOKUP($C656,'1 预算编制表单'!$C:$BJ,30,FALSE)</f>
        <v>1040</v>
      </c>
      <c r="BL656" s="116">
        <f>BK656-BM656</f>
        <v>1040</v>
      </c>
      <c r="BM656" s="116"/>
      <c r="BN656" s="116">
        <f>VLOOKUP($C656,'1 预算编制表单'!$C:$BJ,33,FALSE)</f>
        <v>1040</v>
      </c>
      <c r="BO656" s="116">
        <f>BN656-BP656</f>
        <v>1040</v>
      </c>
      <c r="BP656" s="116"/>
      <c r="BQ656" s="116">
        <f>VLOOKUP($C656,'1 预算编制表单'!$C:$BJ,36,FALSE)</f>
        <v>1040</v>
      </c>
      <c r="BR656" s="116">
        <f>BQ656-BS656</f>
        <v>1040</v>
      </c>
      <c r="BS656" s="116"/>
      <c r="BT656" s="116">
        <f>VLOOKUP($C656,'1 预算编制表单'!$C:$BJ,39,FALSE)</f>
        <v>1040</v>
      </c>
      <c r="BU656" s="116">
        <f>BT656-BV656</f>
        <v>1040</v>
      </c>
      <c r="BV656" s="116"/>
      <c r="BW656" s="116">
        <f>VLOOKUP($C656,'1 预算编制表单'!$C:$BJ,42,FALSE)</f>
        <v>1040</v>
      </c>
      <c r="BX656" s="116">
        <f>BW656-BY656</f>
        <v>1040</v>
      </c>
      <c r="BY656" s="116"/>
      <c r="BZ656" s="116">
        <f>VLOOKUP($C656,'1 预算编制表单'!$C:$BJ,45,FALSE)</f>
        <v>1040</v>
      </c>
      <c r="CA656" s="116">
        <f>BZ656-CB656</f>
        <v>1040</v>
      </c>
      <c r="CB656" s="116"/>
      <c r="CC656" s="116">
        <f>VLOOKUP($C656,'1 预算编制表单'!$C:$BJ,48,FALSE)</f>
        <v>1040</v>
      </c>
      <c r="CD656" s="116">
        <f>CC656-CE656</f>
        <v>1040</v>
      </c>
      <c r="CE656" s="116"/>
      <c r="CF656" s="116">
        <f>VLOOKUP($C656,'1 预算编制表单'!$C:$BJ,51,FALSE)</f>
        <v>1040</v>
      </c>
      <c r="CG656" s="116">
        <f>CF656-CH656</f>
        <v>1040</v>
      </c>
      <c r="CH656" s="116"/>
      <c r="CI656" s="116">
        <f>VLOOKUP($C656,'1 预算编制表单'!$C:$BJ,54,FALSE)</f>
        <v>1040</v>
      </c>
      <c r="CJ656" s="116">
        <f>CI656-CK656</f>
        <v>1040</v>
      </c>
      <c r="CK656" s="116"/>
      <c r="CL656" s="116">
        <f>VLOOKUP($C656,'1 预算编制表单'!$C:$BJ,57,FALSE)</f>
        <v>1040</v>
      </c>
      <c r="CM656" s="116">
        <f>CL656-CN656</f>
        <v>1040</v>
      </c>
      <c r="CN656" s="116"/>
      <c r="CO656" s="116">
        <f>VLOOKUP($C656,'1 预算编制表单'!$C:$BJ,60,FALSE)</f>
        <v>1040</v>
      </c>
      <c r="CP656" s="116">
        <f>CO656-CQ656</f>
        <v>1040</v>
      </c>
      <c r="CQ656" s="116"/>
    </row>
    <row r="657" ht="24" customHeight="1" outlineLevel="1" spans="1:95">
      <c r="A657" s="22"/>
      <c r="B657" s="114" t="s">
        <v>788</v>
      </c>
      <c r="C657" s="115" t="s">
        <v>2376</v>
      </c>
      <c r="D657" s="22" t="s">
        <v>2377</v>
      </c>
      <c r="E657" s="114" t="s">
        <v>2378</v>
      </c>
      <c r="F657" s="114" t="s">
        <v>1619</v>
      </c>
      <c r="G657" s="114" t="s">
        <v>937</v>
      </c>
      <c r="H657" s="116">
        <f>X657+AA657+AD657+AG657+AJ657+AM657+AP657+AS657+AV657+AY657+BB657+BE657</f>
        <v>0</v>
      </c>
      <c r="I657" s="116">
        <f>Y657+AB657+AE657+AH657+AK657+AN657+AQ657+AT657+AW657+AZ657+BC657+BF657</f>
        <v>0</v>
      </c>
      <c r="J657" s="116">
        <f t="shared" si="502"/>
        <v>0</v>
      </c>
      <c r="K657" s="116"/>
      <c r="L657" s="149"/>
      <c r="M657" s="149"/>
      <c r="N657" s="116"/>
      <c r="O657" s="149"/>
      <c r="P657" s="116"/>
      <c r="Q657" s="116"/>
      <c r="R657" s="116"/>
      <c r="S657" s="116"/>
      <c r="T657" s="116"/>
      <c r="U657" s="116"/>
      <c r="V657" s="116"/>
      <c r="W657" s="116"/>
      <c r="X657" s="116">
        <f>VLOOKUP($C657,'1 预算编制表单'!$C:$BJ,27,FALSE)</f>
        <v>0</v>
      </c>
      <c r="Y657" s="116">
        <f>X657-Z657</f>
        <v>0</v>
      </c>
      <c r="Z657" s="116"/>
      <c r="AA657" s="116">
        <f>VLOOKUP($C657,'1 预算编制表单'!$C:$BJ,30,FALSE)</f>
        <v>0</v>
      </c>
      <c r="AB657" s="116">
        <f>AA657-AC657</f>
        <v>0</v>
      </c>
      <c r="AC657" s="116"/>
      <c r="AD657" s="116">
        <f>VLOOKUP($C657,'1 预算编制表单'!$C:$BJ,33,FALSE)</f>
        <v>0</v>
      </c>
      <c r="AE657" s="116">
        <f>AD657-AF657</f>
        <v>0</v>
      </c>
      <c r="AF657" s="116"/>
      <c r="AG657" s="116">
        <f>VLOOKUP($C657,'1 预算编制表单'!$C:$BJ,36,FALSE)</f>
        <v>0</v>
      </c>
      <c r="AH657" s="116">
        <f>AG657-AI657</f>
        <v>0</v>
      </c>
      <c r="AI657" s="116"/>
      <c r="AJ657" s="116">
        <f>VLOOKUP($C657,'1 预算编制表单'!$C:$BJ,39,FALSE)</f>
        <v>0</v>
      </c>
      <c r="AK657" s="116">
        <f>AJ657-AL657</f>
        <v>0</v>
      </c>
      <c r="AL657" s="116"/>
      <c r="AM657" s="116">
        <f>VLOOKUP($C657,'1 预算编制表单'!$C:$BJ,42,FALSE)</f>
        <v>0</v>
      </c>
      <c r="AN657" s="116">
        <f>AM657-AO657</f>
        <v>0</v>
      </c>
      <c r="AO657" s="116"/>
      <c r="AP657" s="116">
        <f>VLOOKUP($C657,'1 预算编制表单'!$C:$BJ,45,FALSE)</f>
        <v>0</v>
      </c>
      <c r="AQ657" s="116">
        <f>AP657-AR657</f>
        <v>0</v>
      </c>
      <c r="AR657" s="116"/>
      <c r="AS657" s="116">
        <f>VLOOKUP($C657,'1 预算编制表单'!$C:$BJ,48,FALSE)</f>
        <v>0</v>
      </c>
      <c r="AT657" s="116">
        <f>AS657-AU657</f>
        <v>0</v>
      </c>
      <c r="AU657" s="116"/>
      <c r="AV657" s="116">
        <f>VLOOKUP($C657,'1 预算编制表单'!$C:$BJ,51,FALSE)</f>
        <v>0</v>
      </c>
      <c r="AW657" s="116">
        <f>AV657-AX657</f>
        <v>0</v>
      </c>
      <c r="AX657" s="116"/>
      <c r="AY657" s="116">
        <f>VLOOKUP($C657,'1 预算编制表单'!$C:$BJ,54,FALSE)</f>
        <v>0</v>
      </c>
      <c r="AZ657" s="116">
        <f>AY657-BA657</f>
        <v>0</v>
      </c>
      <c r="BA657" s="116"/>
      <c r="BB657" s="116">
        <f>VLOOKUP($C657,'1 预算编制表单'!$C:$BJ,57,FALSE)</f>
        <v>0</v>
      </c>
      <c r="BC657" s="116">
        <f>BB657-BD657</f>
        <v>0</v>
      </c>
      <c r="BD657" s="116"/>
      <c r="BE657" s="116">
        <f>VLOOKUP($C657,'1 预算编制表单'!$C:$BJ,60,FALSE)</f>
        <v>0</v>
      </c>
      <c r="BF657" s="116">
        <f>BE657-BG657</f>
        <v>0</v>
      </c>
      <c r="BG657" s="116"/>
      <c r="BH657" s="116">
        <f>VLOOKUP($C657,'1 预算编制表单'!$C:$BJ,27,FALSE)</f>
        <v>0</v>
      </c>
      <c r="BI657" s="116">
        <f>BH657-BJ657</f>
        <v>0</v>
      </c>
      <c r="BJ657" s="116"/>
      <c r="BK657" s="116">
        <f>VLOOKUP($C657,'1 预算编制表单'!$C:$BJ,30,FALSE)</f>
        <v>0</v>
      </c>
      <c r="BL657" s="116">
        <f>BK657-BM657</f>
        <v>0</v>
      </c>
      <c r="BM657" s="116"/>
      <c r="BN657" s="116">
        <f>VLOOKUP($C657,'1 预算编制表单'!$C:$BJ,33,FALSE)</f>
        <v>0</v>
      </c>
      <c r="BO657" s="116">
        <f>BN657-BP657</f>
        <v>0</v>
      </c>
      <c r="BP657" s="116"/>
      <c r="BQ657" s="116">
        <f>VLOOKUP($C657,'1 预算编制表单'!$C:$BJ,36,FALSE)</f>
        <v>0</v>
      </c>
      <c r="BR657" s="116">
        <f>BQ657-BS657</f>
        <v>0</v>
      </c>
      <c r="BS657" s="116"/>
      <c r="BT657" s="116">
        <f>VLOOKUP($C657,'1 预算编制表单'!$C:$BJ,39,FALSE)</f>
        <v>0</v>
      </c>
      <c r="BU657" s="116">
        <f>BT657-BV657</f>
        <v>0</v>
      </c>
      <c r="BV657" s="116"/>
      <c r="BW657" s="116">
        <f>VLOOKUP($C657,'1 预算编制表单'!$C:$BJ,42,FALSE)</f>
        <v>0</v>
      </c>
      <c r="BX657" s="116">
        <f>BW657-BY657</f>
        <v>0</v>
      </c>
      <c r="BY657" s="116"/>
      <c r="BZ657" s="116">
        <f>VLOOKUP($C657,'1 预算编制表单'!$C:$BJ,45,FALSE)</f>
        <v>0</v>
      </c>
      <c r="CA657" s="116">
        <f>BZ657-CB657</f>
        <v>0</v>
      </c>
      <c r="CB657" s="116"/>
      <c r="CC657" s="116">
        <f>VLOOKUP($C657,'1 预算编制表单'!$C:$BJ,48,FALSE)</f>
        <v>0</v>
      </c>
      <c r="CD657" s="116">
        <f>CC657-CE657</f>
        <v>0</v>
      </c>
      <c r="CE657" s="116"/>
      <c r="CF657" s="116">
        <f>VLOOKUP($C657,'1 预算编制表单'!$C:$BJ,51,FALSE)</f>
        <v>0</v>
      </c>
      <c r="CG657" s="116">
        <f>CF657-CH657</f>
        <v>0</v>
      </c>
      <c r="CH657" s="116"/>
      <c r="CI657" s="116">
        <f>VLOOKUP($C657,'1 预算编制表单'!$C:$BJ,54,FALSE)</f>
        <v>0</v>
      </c>
      <c r="CJ657" s="116">
        <f>CI657-CK657</f>
        <v>0</v>
      </c>
      <c r="CK657" s="116"/>
      <c r="CL657" s="116">
        <f>VLOOKUP($C657,'1 预算编制表单'!$C:$BJ,57,FALSE)</f>
        <v>0</v>
      </c>
      <c r="CM657" s="116">
        <f>CL657-CN657</f>
        <v>0</v>
      </c>
      <c r="CN657" s="116"/>
      <c r="CO657" s="116">
        <f>VLOOKUP($C657,'1 预算编制表单'!$C:$BJ,60,FALSE)</f>
        <v>0</v>
      </c>
      <c r="CP657" s="116">
        <f>CO657-CQ657</f>
        <v>0</v>
      </c>
      <c r="CQ657" s="116"/>
    </row>
    <row r="658" ht="24" customHeight="1" outlineLevel="1" spans="1:95">
      <c r="A658" s="22"/>
      <c r="B658" s="114" t="s">
        <v>788</v>
      </c>
      <c r="C658" s="115" t="s">
        <v>2379</v>
      </c>
      <c r="D658" s="22" t="s">
        <v>2380</v>
      </c>
      <c r="E658" s="22"/>
      <c r="F658" s="114" t="s">
        <v>1619</v>
      </c>
      <c r="G658" s="114" t="s">
        <v>937</v>
      </c>
      <c r="H658" s="116">
        <f>X658+AA658+AD658+AG658+AJ658+AM658+AP658+AS658+AV658+AY658+BB658+BE658</f>
        <v>207961.613207547</v>
      </c>
      <c r="I658" s="116">
        <f>Y658+AB658+AE658+AH658+AK658+AN658+AQ658+AT658+AW658+AZ658+BC658+BF658</f>
        <v>207961.613207547</v>
      </c>
      <c r="J658" s="116">
        <f t="shared" si="502"/>
        <v>0</v>
      </c>
      <c r="K658" s="116"/>
      <c r="L658" s="149"/>
      <c r="M658" s="149"/>
      <c r="N658" s="116"/>
      <c r="O658" s="149"/>
      <c r="P658" s="116"/>
      <c r="Q658" s="116"/>
      <c r="R658" s="116"/>
      <c r="S658" s="116"/>
      <c r="T658" s="116"/>
      <c r="U658" s="116"/>
      <c r="V658" s="116"/>
      <c r="W658" s="116"/>
      <c r="X658" s="116">
        <f>VLOOKUP($C658,'1 预算编制表单'!$C:$BJ,27,FALSE)</f>
        <v>17330.1344339623</v>
      </c>
      <c r="Y658" s="116">
        <f>X658-Z658</f>
        <v>17330.1344339623</v>
      </c>
      <c r="Z658" s="116"/>
      <c r="AA658" s="116">
        <f>VLOOKUP($C658,'1 预算编制表单'!$C:$BJ,30,FALSE)</f>
        <v>17330.1344339623</v>
      </c>
      <c r="AB658" s="116">
        <f>AA658-AC658</f>
        <v>17330.1344339623</v>
      </c>
      <c r="AC658" s="116"/>
      <c r="AD658" s="116">
        <f>VLOOKUP($C658,'1 预算编制表单'!$C:$BJ,33,FALSE)</f>
        <v>17330.1344339623</v>
      </c>
      <c r="AE658" s="116">
        <f>AD658-AF658</f>
        <v>17330.1344339623</v>
      </c>
      <c r="AF658" s="116"/>
      <c r="AG658" s="116">
        <f>VLOOKUP($C658,'1 预算编制表单'!$C:$BJ,36,FALSE)</f>
        <v>17330.1344339623</v>
      </c>
      <c r="AH658" s="116">
        <f>AG658-AI658</f>
        <v>17330.1344339623</v>
      </c>
      <c r="AI658" s="116"/>
      <c r="AJ658" s="116">
        <f>VLOOKUP($C658,'1 预算编制表单'!$C:$BJ,39,FALSE)</f>
        <v>17330.1344339623</v>
      </c>
      <c r="AK658" s="116">
        <f>AJ658-AL658</f>
        <v>17330.1344339623</v>
      </c>
      <c r="AL658" s="116"/>
      <c r="AM658" s="116">
        <f>VLOOKUP($C658,'1 预算编制表单'!$C:$BJ,42,FALSE)</f>
        <v>17330.1344339623</v>
      </c>
      <c r="AN658" s="116">
        <f>AM658-AO658</f>
        <v>17330.1344339623</v>
      </c>
      <c r="AO658" s="116"/>
      <c r="AP658" s="116">
        <f>VLOOKUP($C658,'1 预算编制表单'!$C:$BJ,45,FALSE)</f>
        <v>17330.1344339623</v>
      </c>
      <c r="AQ658" s="116">
        <f>AP658-AR658</f>
        <v>17330.1344339623</v>
      </c>
      <c r="AR658" s="116"/>
      <c r="AS658" s="116">
        <f>VLOOKUP($C658,'1 预算编制表单'!$C:$BJ,48,FALSE)</f>
        <v>17330.1344339623</v>
      </c>
      <c r="AT658" s="116">
        <f>AS658-AU658</f>
        <v>17330.1344339623</v>
      </c>
      <c r="AU658" s="116"/>
      <c r="AV658" s="116">
        <f>VLOOKUP($C658,'1 预算编制表单'!$C:$BJ,51,FALSE)</f>
        <v>17330.1344339623</v>
      </c>
      <c r="AW658" s="116">
        <f>AV658-AX658</f>
        <v>17330.1344339623</v>
      </c>
      <c r="AX658" s="116"/>
      <c r="AY658" s="116">
        <f>VLOOKUP($C658,'1 预算编制表单'!$C:$BJ,54,FALSE)</f>
        <v>17330.1344339623</v>
      </c>
      <c r="AZ658" s="116">
        <f>AY658-BA658</f>
        <v>17330.1344339623</v>
      </c>
      <c r="BA658" s="116"/>
      <c r="BB658" s="116">
        <f>VLOOKUP($C658,'1 预算编制表单'!$C:$BJ,57,FALSE)</f>
        <v>17330.1344339623</v>
      </c>
      <c r="BC658" s="116">
        <f>BB658-BD658</f>
        <v>17330.1344339623</v>
      </c>
      <c r="BD658" s="116"/>
      <c r="BE658" s="116">
        <f>VLOOKUP($C658,'1 预算编制表单'!$C:$BJ,60,FALSE)</f>
        <v>17330.1344339623</v>
      </c>
      <c r="BF658" s="116">
        <f>BE658-BG658</f>
        <v>17330.1344339623</v>
      </c>
      <c r="BG658" s="116"/>
      <c r="BH658" s="116">
        <f>VLOOKUP($C658,'1 预算编制表单'!$C:$BJ,27,FALSE)</f>
        <v>17330.1344339623</v>
      </c>
      <c r="BI658" s="116">
        <f>BH658-BJ658</f>
        <v>17330.1344339623</v>
      </c>
      <c r="BJ658" s="116"/>
      <c r="BK658" s="116">
        <f>VLOOKUP($C658,'1 预算编制表单'!$C:$BJ,30,FALSE)</f>
        <v>17330.1344339623</v>
      </c>
      <c r="BL658" s="116">
        <f>BK658-BM658</f>
        <v>17330.1344339623</v>
      </c>
      <c r="BM658" s="116"/>
      <c r="BN658" s="116">
        <f>VLOOKUP($C658,'1 预算编制表单'!$C:$BJ,33,FALSE)</f>
        <v>17330.1344339623</v>
      </c>
      <c r="BO658" s="116">
        <f>BN658-BP658</f>
        <v>17330.1344339623</v>
      </c>
      <c r="BP658" s="116"/>
      <c r="BQ658" s="116">
        <f>VLOOKUP($C658,'1 预算编制表单'!$C:$BJ,36,FALSE)</f>
        <v>17330.1344339623</v>
      </c>
      <c r="BR658" s="116">
        <f>BQ658-BS658</f>
        <v>17330.1344339623</v>
      </c>
      <c r="BS658" s="116"/>
      <c r="BT658" s="116">
        <f>VLOOKUP($C658,'1 预算编制表单'!$C:$BJ,39,FALSE)</f>
        <v>17330.1344339623</v>
      </c>
      <c r="BU658" s="116">
        <f>BT658-BV658</f>
        <v>17330.1344339623</v>
      </c>
      <c r="BV658" s="116"/>
      <c r="BW658" s="116">
        <f>VLOOKUP($C658,'1 预算编制表单'!$C:$BJ,42,FALSE)</f>
        <v>17330.1344339623</v>
      </c>
      <c r="BX658" s="116">
        <f>BW658-BY658</f>
        <v>17330.1344339623</v>
      </c>
      <c r="BY658" s="116"/>
      <c r="BZ658" s="116">
        <f>VLOOKUP($C658,'1 预算编制表单'!$C:$BJ,45,FALSE)</f>
        <v>17330.1344339623</v>
      </c>
      <c r="CA658" s="116">
        <f>BZ658-CB658</f>
        <v>17330.1344339623</v>
      </c>
      <c r="CB658" s="116"/>
      <c r="CC658" s="116">
        <f>VLOOKUP($C658,'1 预算编制表单'!$C:$BJ,48,FALSE)</f>
        <v>17330.1344339623</v>
      </c>
      <c r="CD658" s="116">
        <f>CC658-CE658</f>
        <v>17330.1344339623</v>
      </c>
      <c r="CE658" s="116"/>
      <c r="CF658" s="116">
        <f>VLOOKUP($C658,'1 预算编制表单'!$C:$BJ,51,FALSE)</f>
        <v>17330.1344339623</v>
      </c>
      <c r="CG658" s="116">
        <f>CF658-CH658</f>
        <v>17330.1344339623</v>
      </c>
      <c r="CH658" s="116"/>
      <c r="CI658" s="116">
        <f>VLOOKUP($C658,'1 预算编制表单'!$C:$BJ,54,FALSE)</f>
        <v>17330.1344339623</v>
      </c>
      <c r="CJ658" s="116">
        <f>CI658-CK658</f>
        <v>17330.1344339623</v>
      </c>
      <c r="CK658" s="116"/>
      <c r="CL658" s="116">
        <f>VLOOKUP($C658,'1 预算编制表单'!$C:$BJ,57,FALSE)</f>
        <v>17330.1344339623</v>
      </c>
      <c r="CM658" s="116">
        <f>CL658-CN658</f>
        <v>17330.1344339623</v>
      </c>
      <c r="CN658" s="116"/>
      <c r="CO658" s="116">
        <f>VLOOKUP($C658,'1 预算编制表单'!$C:$BJ,60,FALSE)</f>
        <v>17330.1344339623</v>
      </c>
      <c r="CP658" s="116">
        <f>CO658-CQ658</f>
        <v>17330.1344339623</v>
      </c>
      <c r="CQ658" s="116"/>
    </row>
    <row r="659" ht="24" customHeight="1" outlineLevel="1" spans="1:95">
      <c r="A659" s="22"/>
      <c r="B659" s="114" t="s">
        <v>788</v>
      </c>
      <c r="C659" s="115" t="s">
        <v>2381</v>
      </c>
      <c r="D659" s="22" t="s">
        <v>2382</v>
      </c>
      <c r="E659" s="22"/>
      <c r="F659" s="114" t="s">
        <v>1619</v>
      </c>
      <c r="G659" s="114" t="s">
        <v>937</v>
      </c>
      <c r="H659" s="116">
        <f>X659+AA659+AD659+AG659+AJ659+AM659+AP659+AS659+AV659+AY659+BB659+BE659</f>
        <v>0</v>
      </c>
      <c r="I659" s="116">
        <f>Y659+AB659+AE659+AH659+AK659+AN659+AQ659+AT659+AW659+AZ659+BC659+BF659</f>
        <v>0</v>
      </c>
      <c r="J659" s="116">
        <f t="shared" si="502"/>
        <v>0</v>
      </c>
      <c r="K659" s="116"/>
      <c r="L659" s="149"/>
      <c r="M659" s="149"/>
      <c r="N659" s="116"/>
      <c r="O659" s="149"/>
      <c r="P659" s="116"/>
      <c r="Q659" s="116"/>
      <c r="R659" s="116"/>
      <c r="S659" s="116"/>
      <c r="T659" s="116"/>
      <c r="U659" s="116"/>
      <c r="V659" s="116"/>
      <c r="W659" s="116"/>
      <c r="X659" s="116">
        <f>VLOOKUP($C659,'1 预算编制表单'!$C:$BJ,27,FALSE)</f>
        <v>0</v>
      </c>
      <c r="Y659" s="116">
        <f>X659-Z659</f>
        <v>0</v>
      </c>
      <c r="Z659" s="116"/>
      <c r="AA659" s="116">
        <f>VLOOKUP($C659,'1 预算编制表单'!$C:$BJ,30,FALSE)</f>
        <v>0</v>
      </c>
      <c r="AB659" s="116">
        <f>AA659-AC659</f>
        <v>0</v>
      </c>
      <c r="AC659" s="116"/>
      <c r="AD659" s="116">
        <f>VLOOKUP($C659,'1 预算编制表单'!$C:$BJ,33,FALSE)</f>
        <v>0</v>
      </c>
      <c r="AE659" s="116">
        <f>AD659-AF659</f>
        <v>0</v>
      </c>
      <c r="AF659" s="116"/>
      <c r="AG659" s="116">
        <f>VLOOKUP($C659,'1 预算编制表单'!$C:$BJ,36,FALSE)</f>
        <v>0</v>
      </c>
      <c r="AH659" s="116">
        <f>AG659-AI659</f>
        <v>0</v>
      </c>
      <c r="AI659" s="116"/>
      <c r="AJ659" s="116">
        <f>VLOOKUP($C659,'1 预算编制表单'!$C:$BJ,39,FALSE)</f>
        <v>0</v>
      </c>
      <c r="AK659" s="116">
        <f>AJ659-AL659</f>
        <v>0</v>
      </c>
      <c r="AL659" s="116"/>
      <c r="AM659" s="116">
        <f>VLOOKUP($C659,'1 预算编制表单'!$C:$BJ,42,FALSE)</f>
        <v>0</v>
      </c>
      <c r="AN659" s="116">
        <f>AM659-AO659</f>
        <v>0</v>
      </c>
      <c r="AO659" s="116"/>
      <c r="AP659" s="116">
        <f>VLOOKUP($C659,'1 预算编制表单'!$C:$BJ,45,FALSE)</f>
        <v>0</v>
      </c>
      <c r="AQ659" s="116">
        <f>AP659-AR659</f>
        <v>0</v>
      </c>
      <c r="AR659" s="116"/>
      <c r="AS659" s="116">
        <f>VLOOKUP($C659,'1 预算编制表单'!$C:$BJ,48,FALSE)</f>
        <v>0</v>
      </c>
      <c r="AT659" s="116">
        <f>AS659-AU659</f>
        <v>0</v>
      </c>
      <c r="AU659" s="116"/>
      <c r="AV659" s="116">
        <f>VLOOKUP($C659,'1 预算编制表单'!$C:$BJ,51,FALSE)</f>
        <v>0</v>
      </c>
      <c r="AW659" s="116">
        <f>AV659-AX659</f>
        <v>0</v>
      </c>
      <c r="AX659" s="116"/>
      <c r="AY659" s="116">
        <f>VLOOKUP($C659,'1 预算编制表单'!$C:$BJ,54,FALSE)</f>
        <v>0</v>
      </c>
      <c r="AZ659" s="116">
        <f>AY659-BA659</f>
        <v>0</v>
      </c>
      <c r="BA659" s="116"/>
      <c r="BB659" s="116">
        <f>VLOOKUP($C659,'1 预算编制表单'!$C:$BJ,57,FALSE)</f>
        <v>0</v>
      </c>
      <c r="BC659" s="116">
        <f>BB659-BD659</f>
        <v>0</v>
      </c>
      <c r="BD659" s="116"/>
      <c r="BE659" s="116">
        <f>VLOOKUP($C659,'1 预算编制表单'!$C:$BJ,60,FALSE)</f>
        <v>0</v>
      </c>
      <c r="BF659" s="116">
        <f>BE659-BG659</f>
        <v>0</v>
      </c>
      <c r="BG659" s="116"/>
      <c r="BH659" s="116">
        <f>VLOOKUP($C659,'1 预算编制表单'!$C:$BJ,27,FALSE)</f>
        <v>0</v>
      </c>
      <c r="BI659" s="116">
        <f>BH659-BJ659</f>
        <v>0</v>
      </c>
      <c r="BJ659" s="116"/>
      <c r="BK659" s="116">
        <f>VLOOKUP($C659,'1 预算编制表单'!$C:$BJ,30,FALSE)</f>
        <v>0</v>
      </c>
      <c r="BL659" s="116">
        <f>BK659-BM659</f>
        <v>0</v>
      </c>
      <c r="BM659" s="116"/>
      <c r="BN659" s="116">
        <f>VLOOKUP($C659,'1 预算编制表单'!$C:$BJ,33,FALSE)</f>
        <v>0</v>
      </c>
      <c r="BO659" s="116">
        <f>BN659-BP659</f>
        <v>0</v>
      </c>
      <c r="BP659" s="116"/>
      <c r="BQ659" s="116">
        <f>VLOOKUP($C659,'1 预算编制表单'!$C:$BJ,36,FALSE)</f>
        <v>0</v>
      </c>
      <c r="BR659" s="116">
        <f>BQ659-BS659</f>
        <v>0</v>
      </c>
      <c r="BS659" s="116"/>
      <c r="BT659" s="116">
        <f>VLOOKUP($C659,'1 预算编制表单'!$C:$BJ,39,FALSE)</f>
        <v>0</v>
      </c>
      <c r="BU659" s="116">
        <f>BT659-BV659</f>
        <v>0</v>
      </c>
      <c r="BV659" s="116"/>
      <c r="BW659" s="116">
        <f>VLOOKUP($C659,'1 预算编制表单'!$C:$BJ,42,FALSE)</f>
        <v>0</v>
      </c>
      <c r="BX659" s="116">
        <f>BW659-BY659</f>
        <v>0</v>
      </c>
      <c r="BY659" s="116"/>
      <c r="BZ659" s="116">
        <f>VLOOKUP($C659,'1 预算编制表单'!$C:$BJ,45,FALSE)</f>
        <v>0</v>
      </c>
      <c r="CA659" s="116">
        <f>BZ659-CB659</f>
        <v>0</v>
      </c>
      <c r="CB659" s="116"/>
      <c r="CC659" s="116">
        <f>VLOOKUP($C659,'1 预算编制表单'!$C:$BJ,48,FALSE)</f>
        <v>0</v>
      </c>
      <c r="CD659" s="116">
        <f>CC659-CE659</f>
        <v>0</v>
      </c>
      <c r="CE659" s="116"/>
      <c r="CF659" s="116">
        <f>VLOOKUP($C659,'1 预算编制表单'!$C:$BJ,51,FALSE)</f>
        <v>0</v>
      </c>
      <c r="CG659" s="116">
        <f>CF659-CH659</f>
        <v>0</v>
      </c>
      <c r="CH659" s="116"/>
      <c r="CI659" s="116">
        <f>VLOOKUP($C659,'1 预算编制表单'!$C:$BJ,54,FALSE)</f>
        <v>0</v>
      </c>
      <c r="CJ659" s="116">
        <f>CI659-CK659</f>
        <v>0</v>
      </c>
      <c r="CK659" s="116"/>
      <c r="CL659" s="116">
        <f>VLOOKUP($C659,'1 预算编制表单'!$C:$BJ,57,FALSE)</f>
        <v>0</v>
      </c>
      <c r="CM659" s="116">
        <f>CL659-CN659</f>
        <v>0</v>
      </c>
      <c r="CN659" s="116"/>
      <c r="CO659" s="116">
        <f>VLOOKUP($C659,'1 预算编制表单'!$C:$BJ,60,FALSE)</f>
        <v>0</v>
      </c>
      <c r="CP659" s="116">
        <f>CO659-CQ659</f>
        <v>0</v>
      </c>
      <c r="CQ659" s="116"/>
    </row>
  </sheetData>
  <autoFilter xmlns:etc="http://www.wps.cn/officeDocument/2017/etCustomData" ref="A3:CQ659"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7:G67"/>
    <mergeCell ref="A73:G73"/>
    <mergeCell ref="A80:G80"/>
    <mergeCell ref="A86:G86"/>
    <mergeCell ref="A92:G92"/>
    <mergeCell ref="A98:G98"/>
    <mergeCell ref="A105:G105"/>
    <mergeCell ref="A111:G111"/>
    <mergeCell ref="A117:G117"/>
    <mergeCell ref="A124:G124"/>
    <mergeCell ref="A130:G130"/>
    <mergeCell ref="A139:G139"/>
    <mergeCell ref="A145:G145"/>
    <mergeCell ref="A152:G152"/>
    <mergeCell ref="A158:G158"/>
    <mergeCell ref="A164:G164"/>
    <mergeCell ref="A171:G171"/>
    <mergeCell ref="A177:G177"/>
    <mergeCell ref="A183:G183"/>
    <mergeCell ref="A191:G191"/>
    <mergeCell ref="A197:G197"/>
    <mergeCell ref="A203:G203"/>
    <mergeCell ref="A209:G209"/>
    <mergeCell ref="A215:G215"/>
    <mergeCell ref="A222:G222"/>
    <mergeCell ref="A228:G228"/>
    <mergeCell ref="A234:G234"/>
    <mergeCell ref="A240:G240"/>
    <mergeCell ref="A246:G246"/>
    <mergeCell ref="A252:G252"/>
    <mergeCell ref="A258:G258"/>
    <mergeCell ref="A265:G265"/>
    <mergeCell ref="A271:G271"/>
    <mergeCell ref="A278:G278"/>
    <mergeCell ref="A284:G284"/>
    <mergeCell ref="A291:G291"/>
    <mergeCell ref="A297:G297"/>
    <mergeCell ref="A303:G303"/>
    <mergeCell ref="A309:G309"/>
    <mergeCell ref="A315:G315"/>
    <mergeCell ref="A321:G321"/>
    <mergeCell ref="A327:G327"/>
    <mergeCell ref="A333:G333"/>
    <mergeCell ref="A339:G339"/>
    <mergeCell ref="A345:G345"/>
    <mergeCell ref="A352:G352"/>
    <mergeCell ref="A361:G361"/>
    <mergeCell ref="A367:G367"/>
    <mergeCell ref="A373:G373"/>
    <mergeCell ref="A379:G379"/>
    <mergeCell ref="A385:G385"/>
    <mergeCell ref="A391:G391"/>
    <mergeCell ref="A397:G397"/>
    <mergeCell ref="A403:G403"/>
    <mergeCell ref="A409:G409"/>
    <mergeCell ref="A416:G416"/>
    <mergeCell ref="A422:G422"/>
    <mergeCell ref="A428:G428"/>
    <mergeCell ref="A438:G438"/>
    <mergeCell ref="A446:G446"/>
    <mergeCell ref="A452:G452"/>
    <mergeCell ref="A458:G458"/>
    <mergeCell ref="A464:G464"/>
    <mergeCell ref="A470:G470"/>
    <mergeCell ref="A476:G476"/>
    <mergeCell ref="A482:G482"/>
    <mergeCell ref="A488:G488"/>
    <mergeCell ref="A494:G494"/>
    <mergeCell ref="A500:G500"/>
    <mergeCell ref="A506:G506"/>
    <mergeCell ref="A512:G512"/>
    <mergeCell ref="A518:G518"/>
    <mergeCell ref="A553:G553"/>
    <mergeCell ref="A563:G563"/>
    <mergeCell ref="A569:G569"/>
    <mergeCell ref="A575:G575"/>
    <mergeCell ref="A581:G581"/>
    <mergeCell ref="A587:G587"/>
    <mergeCell ref="A593:G593"/>
    <mergeCell ref="A599:G599"/>
    <mergeCell ref="A605:G605"/>
    <mergeCell ref="A629:G629"/>
    <mergeCell ref="A1:A3"/>
    <mergeCell ref="B1:B3"/>
    <mergeCell ref="H1:H2"/>
    <mergeCell ref="I1:I2"/>
    <mergeCell ref="J1:J2"/>
    <mergeCell ref="C1:G2"/>
    <mergeCell ref="K1:W2"/>
  </mergeCells>
  <dataValidations count="2">
    <dataValidation type="list" allowBlank="1" showInputMessage="1" showErrorMessage="1" sqref="G140">
      <formula1>"全年每月均分,均分至指定月份,自定义每月分摊金额"</formula1>
    </dataValidation>
    <dataValidation type="list" allowBlank="1" showInputMessage="1" showErrorMessage="1" sqref="G210 G223 G229 G235 G241 G247 G253 G266 G292 G298 G304 G310 G316 G322 G328 G334 G362 G380 G386 G392 G398 G411 G417 G423 G429 G447 G471 G477 G483 G489 G495 G501 G513 G546 G548 G564 G570 G576 G582 G588 G606 G216:G217 G259:G260 G272:G273 G285:G286 G346:G347 G524:G526 G631:G635 G637:G648 G656:G659">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258"/>
  <sheetViews>
    <sheetView topLeftCell="A109" workbookViewId="0">
      <selection activeCell="B109" sqref="B109"/>
    </sheetView>
  </sheetViews>
  <sheetFormatPr defaultColWidth="9" defaultRowHeight="14"/>
  <cols>
    <col min="1" max="4" width="9" style="67"/>
    <col min="5" max="45" width="9" style="67" hidden="1" customWidth="1"/>
    <col min="46" max="16384" width="9" style="67"/>
  </cols>
  <sheetData>
    <row r="1" spans="1:68">
      <c r="A1" s="69" t="s">
        <v>2924</v>
      </c>
      <c r="B1" s="69"/>
      <c r="C1" s="69"/>
      <c r="D1" s="69"/>
      <c r="E1" s="73"/>
      <c r="F1" s="69"/>
      <c r="G1" s="69"/>
      <c r="H1" s="69"/>
      <c r="I1" s="69"/>
      <c r="J1" s="69"/>
      <c r="K1" s="69"/>
      <c r="L1" s="69"/>
      <c r="M1" s="69"/>
      <c r="N1" s="78"/>
      <c r="O1" s="79"/>
      <c r="P1" s="79"/>
      <c r="Q1" s="69"/>
      <c r="R1" s="79"/>
      <c r="S1" s="80"/>
      <c r="T1" s="69"/>
      <c r="U1" s="81"/>
      <c r="V1" s="69"/>
      <c r="W1" s="69"/>
      <c r="X1" s="69"/>
      <c r="Y1" s="69"/>
      <c r="Z1" s="69"/>
      <c r="AA1" s="69"/>
      <c r="AB1" s="69"/>
      <c r="AC1" s="73"/>
      <c r="AD1" s="73"/>
      <c r="AE1" s="69"/>
      <c r="AF1" s="69"/>
      <c r="AG1" s="69"/>
      <c r="AH1" s="69"/>
      <c r="AI1" s="69"/>
      <c r="AJ1" s="78"/>
      <c r="AK1" s="69"/>
      <c r="AL1" s="69"/>
      <c r="AM1" s="69"/>
      <c r="AN1" s="69"/>
      <c r="AO1" s="69"/>
      <c r="AP1" s="69"/>
      <c r="AQ1" s="69"/>
      <c r="AR1" s="69"/>
      <c r="AS1" s="69"/>
      <c r="AT1" s="69"/>
      <c r="AU1" s="69"/>
      <c r="AV1" s="69"/>
      <c r="AW1" s="69"/>
      <c r="AX1" s="69"/>
      <c r="AY1" s="69"/>
      <c r="AZ1" s="69"/>
      <c r="BA1" s="69"/>
      <c r="BB1" s="69"/>
      <c r="BC1" s="69"/>
      <c r="BD1" s="69"/>
      <c r="BE1" s="69"/>
      <c r="BF1" s="82"/>
      <c r="BG1" s="82"/>
      <c r="BH1" s="82"/>
      <c r="BI1" s="69"/>
      <c r="BJ1" s="69"/>
      <c r="BK1" s="69"/>
      <c r="BL1" s="69"/>
      <c r="BM1" s="69" t="s">
        <v>2925</v>
      </c>
      <c r="BN1" s="69"/>
      <c r="BO1" s="69"/>
      <c r="BP1" s="69"/>
    </row>
    <row r="2" ht="227.5" spans="1:68">
      <c r="A2" s="74" t="s">
        <v>2926</v>
      </c>
      <c r="B2" s="69"/>
      <c r="C2" s="69"/>
      <c r="D2" s="69"/>
      <c r="E2" s="73"/>
      <c r="F2" s="69"/>
      <c r="G2" s="69"/>
      <c r="H2" s="69"/>
      <c r="I2" s="69"/>
      <c r="J2" s="69"/>
      <c r="K2" s="69"/>
      <c r="L2" s="69"/>
      <c r="M2" s="69"/>
      <c r="N2" s="78"/>
      <c r="O2" s="79"/>
      <c r="P2" s="79"/>
      <c r="Q2" s="69"/>
      <c r="R2" s="79"/>
      <c r="S2" s="80"/>
      <c r="T2" s="69"/>
      <c r="U2" s="81"/>
      <c r="V2" s="69"/>
      <c r="W2" s="69"/>
      <c r="X2" s="69"/>
      <c r="Y2" s="69"/>
      <c r="Z2" s="69"/>
      <c r="AA2" s="69"/>
      <c r="AB2" s="69"/>
      <c r="AC2" s="73"/>
      <c r="AD2" s="73"/>
      <c r="AE2" s="69"/>
      <c r="AF2" s="69"/>
      <c r="AG2" s="69"/>
      <c r="AH2" s="69"/>
      <c r="AI2" s="69"/>
      <c r="AJ2" s="78"/>
      <c r="AK2" s="69"/>
      <c r="AL2" s="69"/>
      <c r="AM2" s="69"/>
      <c r="AN2" s="69"/>
      <c r="AO2" s="69"/>
      <c r="AP2" s="69"/>
      <c r="AQ2" s="69"/>
      <c r="AR2" s="69"/>
      <c r="AS2" s="69"/>
      <c r="AT2" s="69"/>
      <c r="AU2" s="69"/>
      <c r="AV2" s="69"/>
      <c r="AW2" s="69"/>
      <c r="AX2" s="69"/>
      <c r="AY2" s="69"/>
      <c r="AZ2" s="69"/>
      <c r="BA2" s="69"/>
      <c r="BB2" s="69"/>
      <c r="BC2" s="69"/>
      <c r="BD2" s="69"/>
      <c r="BE2" s="69"/>
      <c r="BF2" s="82"/>
      <c r="BG2" s="82"/>
      <c r="BH2" s="82"/>
      <c r="BI2" s="69"/>
      <c r="BJ2" s="69"/>
      <c r="BK2" s="69"/>
      <c r="BL2" s="69"/>
      <c r="BM2" s="69"/>
      <c r="BN2" s="69"/>
      <c r="BO2" s="69"/>
      <c r="BP2" s="69"/>
    </row>
    <row r="3" spans="1:68">
      <c r="A3" s="69" t="s">
        <v>2927</v>
      </c>
      <c r="B3" s="69" t="s">
        <v>2928</v>
      </c>
      <c r="C3" s="69" t="s">
        <v>2929</v>
      </c>
      <c r="D3" s="69" t="s">
        <v>2930</v>
      </c>
      <c r="E3" s="69" t="s">
        <v>2931</v>
      </c>
      <c r="F3" s="69" t="s">
        <v>2932</v>
      </c>
      <c r="G3" s="69" t="s">
        <v>2933</v>
      </c>
      <c r="H3" s="69" t="s">
        <v>2934</v>
      </c>
      <c r="I3" s="69" t="s">
        <v>2935</v>
      </c>
      <c r="J3" s="69" t="s">
        <v>2936</v>
      </c>
      <c r="K3" s="69" t="s">
        <v>2937</v>
      </c>
      <c r="L3" s="69" t="s">
        <v>2938</v>
      </c>
      <c r="M3" s="69" t="s">
        <v>2939</v>
      </c>
      <c r="N3" s="69" t="s">
        <v>2940</v>
      </c>
      <c r="O3" s="69" t="s">
        <v>2941</v>
      </c>
      <c r="P3" s="69" t="s">
        <v>2942</v>
      </c>
      <c r="Q3" s="69" t="s">
        <v>2943</v>
      </c>
      <c r="R3" s="69" t="s">
        <v>2944</v>
      </c>
      <c r="S3" s="69" t="s">
        <v>2945</v>
      </c>
      <c r="T3" s="69" t="s">
        <v>2946</v>
      </c>
      <c r="U3" s="69" t="s">
        <v>2947</v>
      </c>
      <c r="V3" s="69" t="s">
        <v>2948</v>
      </c>
      <c r="W3" s="69" t="s">
        <v>2949</v>
      </c>
      <c r="X3" s="69" t="s">
        <v>2950</v>
      </c>
      <c r="Y3" s="69" t="s">
        <v>2951</v>
      </c>
      <c r="Z3" s="69" t="s">
        <v>2952</v>
      </c>
      <c r="AA3" s="69" t="s">
        <v>2953</v>
      </c>
      <c r="AB3" s="69" t="s">
        <v>2954</v>
      </c>
      <c r="AC3" s="69" t="s">
        <v>2955</v>
      </c>
      <c r="AD3" s="69" t="s">
        <v>2956</v>
      </c>
      <c r="AE3" s="69" t="s">
        <v>2957</v>
      </c>
      <c r="AF3" s="69" t="s">
        <v>2958</v>
      </c>
      <c r="AG3" s="69" t="s">
        <v>2959</v>
      </c>
      <c r="AH3" s="69" t="s">
        <v>2960</v>
      </c>
      <c r="AI3" s="69" t="s">
        <v>2961</v>
      </c>
      <c r="AJ3" s="69" t="s">
        <v>2962</v>
      </c>
      <c r="AK3" s="69" t="s">
        <v>2963</v>
      </c>
      <c r="AL3" s="69" t="s">
        <v>2964</v>
      </c>
      <c r="AM3" s="69" t="s">
        <v>2965</v>
      </c>
      <c r="AN3" s="69" t="s">
        <v>2966</v>
      </c>
      <c r="AO3" s="69" t="s">
        <v>2967</v>
      </c>
      <c r="AP3" s="69" t="s">
        <v>2968</v>
      </c>
      <c r="AQ3" s="69" t="s">
        <v>2969</v>
      </c>
      <c r="AR3" s="69" t="s">
        <v>2970</v>
      </c>
      <c r="AS3" s="69" t="s">
        <v>2971</v>
      </c>
      <c r="AT3" s="69" t="s">
        <v>2972</v>
      </c>
      <c r="AU3" s="69" t="s">
        <v>2973</v>
      </c>
      <c r="AV3" s="69" t="s">
        <v>2974</v>
      </c>
      <c r="AW3" s="69" t="s">
        <v>2975</v>
      </c>
      <c r="AX3" s="69" t="s">
        <v>2976</v>
      </c>
      <c r="AY3" s="69" t="s">
        <v>2977</v>
      </c>
      <c r="AZ3" s="69" t="s">
        <v>2978</v>
      </c>
      <c r="BA3" s="69" t="s">
        <v>2979</v>
      </c>
      <c r="BB3" s="69" t="s">
        <v>2980</v>
      </c>
      <c r="BC3" s="69" t="s">
        <v>2981</v>
      </c>
      <c r="BD3" s="69" t="s">
        <v>2982</v>
      </c>
      <c r="BE3" s="69" t="s">
        <v>2983</v>
      </c>
      <c r="BF3" s="69" t="s">
        <v>2984</v>
      </c>
      <c r="BG3" s="69" t="s">
        <v>2985</v>
      </c>
      <c r="BH3" s="69" t="s">
        <v>2986</v>
      </c>
      <c r="BI3" s="69" t="s">
        <v>2987</v>
      </c>
      <c r="BJ3" s="69" t="s">
        <v>2988</v>
      </c>
      <c r="BK3" s="69" t="s">
        <v>2989</v>
      </c>
      <c r="BL3" s="69" t="s">
        <v>2990</v>
      </c>
      <c r="BM3" s="69" t="s">
        <v>2991</v>
      </c>
      <c r="BN3" s="69" t="s">
        <v>2992</v>
      </c>
      <c r="BO3" s="69" t="s">
        <v>2993</v>
      </c>
      <c r="BP3" s="69" t="s">
        <v>2994</v>
      </c>
    </row>
    <row r="4" ht="14.5" spans="1:68">
      <c r="A4" s="75" t="s">
        <v>2995</v>
      </c>
      <c r="B4" s="76" t="s">
        <v>2996</v>
      </c>
      <c r="C4" s="76" t="s">
        <v>2997</v>
      </c>
      <c r="D4" s="76" t="s">
        <v>2998</v>
      </c>
      <c r="E4" s="76" t="s">
        <v>2999</v>
      </c>
      <c r="F4" s="76" t="s">
        <v>3000</v>
      </c>
      <c r="G4" s="76" t="s">
        <v>3001</v>
      </c>
      <c r="H4" s="75" t="s">
        <v>3002</v>
      </c>
      <c r="I4" s="75" t="s">
        <v>3003</v>
      </c>
      <c r="J4" s="75" t="s">
        <v>3004</v>
      </c>
      <c r="K4" s="75" t="s">
        <v>3005</v>
      </c>
      <c r="L4" s="75" t="s">
        <v>3006</v>
      </c>
      <c r="M4" s="75" t="s">
        <v>3007</v>
      </c>
      <c r="N4" s="75" t="s">
        <v>3008</v>
      </c>
      <c r="O4" s="75" t="s">
        <v>3009</v>
      </c>
      <c r="P4" s="75" t="s">
        <v>3010</v>
      </c>
      <c r="Q4" s="75" t="s">
        <v>3011</v>
      </c>
      <c r="R4" s="75" t="s">
        <v>3012</v>
      </c>
      <c r="S4" s="75" t="s">
        <v>3013</v>
      </c>
      <c r="T4" s="75" t="s">
        <v>3014</v>
      </c>
      <c r="U4" s="75" t="s">
        <v>3015</v>
      </c>
      <c r="V4" s="75" t="s">
        <v>3016</v>
      </c>
      <c r="W4" s="75" t="s">
        <v>3017</v>
      </c>
      <c r="X4" s="75" t="s">
        <v>3018</v>
      </c>
      <c r="Y4" s="75" t="s">
        <v>3019</v>
      </c>
      <c r="Z4" s="75" t="s">
        <v>3020</v>
      </c>
      <c r="AA4" s="75" t="s">
        <v>3021</v>
      </c>
      <c r="AB4" s="75" t="s">
        <v>3022</v>
      </c>
      <c r="AC4" s="75" t="s">
        <v>2805</v>
      </c>
      <c r="AD4" s="75" t="s">
        <v>3023</v>
      </c>
      <c r="AE4" s="75" t="s">
        <v>3024</v>
      </c>
      <c r="AF4" s="75" t="s">
        <v>3025</v>
      </c>
      <c r="AG4" s="75" t="s">
        <v>715</v>
      </c>
      <c r="AH4" s="75" t="s">
        <v>3026</v>
      </c>
      <c r="AI4" s="75" t="s">
        <v>3027</v>
      </c>
      <c r="AJ4" s="75" t="s">
        <v>3028</v>
      </c>
      <c r="AK4" s="75" t="s">
        <v>3029</v>
      </c>
      <c r="AL4" s="75" t="s">
        <v>3030</v>
      </c>
      <c r="AM4" s="75" t="s">
        <v>3031</v>
      </c>
      <c r="AN4" s="75" t="s">
        <v>3032</v>
      </c>
      <c r="AO4" s="75" t="s">
        <v>3033</v>
      </c>
      <c r="AP4" s="75" t="s">
        <v>3034</v>
      </c>
      <c r="AQ4" s="75" t="s">
        <v>3035</v>
      </c>
      <c r="AR4" s="75" t="s">
        <v>3036</v>
      </c>
      <c r="AS4" s="76" t="s">
        <v>3037</v>
      </c>
      <c r="AT4" s="75" t="s">
        <v>3038</v>
      </c>
      <c r="AU4" s="75" t="s">
        <v>3039</v>
      </c>
      <c r="AV4" s="75" t="s">
        <v>3040</v>
      </c>
      <c r="AW4" s="75" t="s">
        <v>3041</v>
      </c>
      <c r="AX4" s="75" t="s">
        <v>3042</v>
      </c>
      <c r="AY4" s="75" t="s">
        <v>3043</v>
      </c>
      <c r="AZ4" s="75" t="s">
        <v>3044</v>
      </c>
      <c r="BA4" s="75" t="s">
        <v>3045</v>
      </c>
      <c r="BB4" s="75" t="s">
        <v>3046</v>
      </c>
      <c r="BC4" s="75" t="s">
        <v>3047</v>
      </c>
      <c r="BD4" s="75" t="s">
        <v>3048</v>
      </c>
      <c r="BE4" s="75" t="s">
        <v>3049</v>
      </c>
      <c r="BF4" s="75" t="s">
        <v>3050</v>
      </c>
      <c r="BG4" s="75" t="s">
        <v>3051</v>
      </c>
      <c r="BH4" s="75" t="s">
        <v>3052</v>
      </c>
      <c r="BI4" s="75" t="s">
        <v>3053</v>
      </c>
      <c r="BJ4" s="75" t="s">
        <v>3054</v>
      </c>
      <c r="BK4" s="75" t="s">
        <v>3055</v>
      </c>
      <c r="BL4" s="75" t="s">
        <v>3056</v>
      </c>
      <c r="BM4" s="75" t="s">
        <v>2995</v>
      </c>
      <c r="BN4" s="75" t="s">
        <v>3057</v>
      </c>
      <c r="BO4" s="75" t="s">
        <v>3058</v>
      </c>
      <c r="BP4" s="75" t="s">
        <v>3059</v>
      </c>
    </row>
    <row r="5" ht="238" hidden="1" spans="1:68">
      <c r="A5" s="77" t="s">
        <v>3060</v>
      </c>
      <c r="B5" s="77" t="s">
        <v>3061</v>
      </c>
      <c r="C5" s="77" t="s">
        <v>3062</v>
      </c>
      <c r="D5" s="77" t="s">
        <v>3063</v>
      </c>
      <c r="E5" s="73" t="s">
        <v>3064</v>
      </c>
      <c r="F5" s="77" t="s">
        <v>3065</v>
      </c>
      <c r="G5" s="77" t="s">
        <v>3066</v>
      </c>
      <c r="H5" s="69"/>
      <c r="I5" s="69"/>
      <c r="J5" s="77" t="s">
        <v>3067</v>
      </c>
      <c r="K5" s="77" t="s">
        <v>3068</v>
      </c>
      <c r="L5" s="77" t="s">
        <v>3069</v>
      </c>
      <c r="M5" s="77" t="s">
        <v>3070</v>
      </c>
      <c r="N5" s="78"/>
      <c r="O5" s="79"/>
      <c r="P5" s="80">
        <v>85398.92</v>
      </c>
      <c r="Q5" s="77" t="s">
        <v>3071</v>
      </c>
      <c r="R5" s="79"/>
      <c r="S5" s="80"/>
      <c r="T5" s="77" t="s">
        <v>3072</v>
      </c>
      <c r="U5" s="81"/>
      <c r="V5" s="77" t="s">
        <v>3073</v>
      </c>
      <c r="W5" s="77" t="s">
        <v>3074</v>
      </c>
      <c r="X5" s="77" t="s">
        <v>2396</v>
      </c>
      <c r="Y5" s="77" t="s">
        <v>2398</v>
      </c>
      <c r="Z5" s="77" t="s">
        <v>3061</v>
      </c>
      <c r="AA5" s="77" t="s">
        <v>3071</v>
      </c>
      <c r="AB5" s="77" t="s">
        <v>3071</v>
      </c>
      <c r="AC5" s="73" t="s">
        <v>3075</v>
      </c>
      <c r="AD5" s="73" t="s">
        <v>3075</v>
      </c>
      <c r="AE5" s="77" t="s">
        <v>3076</v>
      </c>
      <c r="AF5" s="77" t="s">
        <v>3077</v>
      </c>
      <c r="AG5" s="77" t="s">
        <v>3078</v>
      </c>
      <c r="AH5" s="69"/>
      <c r="AI5" s="69"/>
      <c r="AJ5" s="78"/>
      <c r="AK5" s="69"/>
      <c r="AL5" s="69"/>
      <c r="AM5" s="77" t="s">
        <v>3079</v>
      </c>
      <c r="AN5" s="77" t="s">
        <v>3080</v>
      </c>
      <c r="AO5" s="77" t="s">
        <v>3081</v>
      </c>
      <c r="AP5" s="77" t="s">
        <v>3082</v>
      </c>
      <c r="AQ5" s="77" t="s">
        <v>3083</v>
      </c>
      <c r="AR5" s="77" t="s">
        <v>3084</v>
      </c>
      <c r="AS5" s="77" t="s">
        <v>3085</v>
      </c>
      <c r="AT5" s="77" t="s">
        <v>3086</v>
      </c>
      <c r="AU5" s="77" t="s">
        <v>3087</v>
      </c>
      <c r="AV5" s="77" t="s">
        <v>788</v>
      </c>
      <c r="AW5" s="77" t="s">
        <v>788</v>
      </c>
      <c r="AX5" s="77" t="s">
        <v>3088</v>
      </c>
      <c r="AY5" s="77" t="s">
        <v>3089</v>
      </c>
      <c r="AZ5" s="77" t="s">
        <v>3090</v>
      </c>
      <c r="BA5" s="77" t="s">
        <v>3087</v>
      </c>
      <c r="BB5" s="69"/>
      <c r="BC5" s="77" t="s">
        <v>3091</v>
      </c>
      <c r="BD5" s="77" t="s">
        <v>3079</v>
      </c>
      <c r="BE5" s="77" t="s">
        <v>3080</v>
      </c>
      <c r="BF5" s="82"/>
      <c r="BG5" s="82" t="s">
        <v>3092</v>
      </c>
      <c r="BH5" s="82" t="s">
        <v>3093</v>
      </c>
      <c r="BI5" s="69"/>
      <c r="BJ5" s="69"/>
      <c r="BK5" s="77" t="s">
        <v>3094</v>
      </c>
      <c r="BL5" s="77" t="s">
        <v>3095</v>
      </c>
      <c r="BM5" s="77" t="s">
        <v>3096</v>
      </c>
      <c r="BN5" s="77" t="s">
        <v>3097</v>
      </c>
      <c r="BO5" s="77" t="s">
        <v>3098</v>
      </c>
      <c r="BP5" s="77" t="s">
        <v>3098</v>
      </c>
    </row>
    <row r="6" ht="70" hidden="1" spans="1:68">
      <c r="A6" s="69"/>
      <c r="B6" s="69"/>
      <c r="C6" s="69"/>
      <c r="D6" s="69"/>
      <c r="E6" s="73"/>
      <c r="F6" s="69"/>
      <c r="G6" s="69"/>
      <c r="H6" s="69"/>
      <c r="I6" s="69"/>
      <c r="J6" s="69"/>
      <c r="K6" s="69"/>
      <c r="L6" s="69"/>
      <c r="M6" s="69"/>
      <c r="N6" s="78"/>
      <c r="O6" s="79"/>
      <c r="P6" s="79"/>
      <c r="Q6" s="69"/>
      <c r="R6" s="79"/>
      <c r="S6" s="80"/>
      <c r="T6" s="69"/>
      <c r="U6" s="81"/>
      <c r="V6" s="69"/>
      <c r="W6" s="69"/>
      <c r="X6" s="69"/>
      <c r="Y6" s="69"/>
      <c r="Z6" s="69"/>
      <c r="AA6" s="69"/>
      <c r="AB6" s="69"/>
      <c r="AC6" s="73"/>
      <c r="AD6" s="73"/>
      <c r="AE6" s="69"/>
      <c r="AF6" s="69"/>
      <c r="AG6" s="69"/>
      <c r="AH6" s="69"/>
      <c r="AI6" s="69"/>
      <c r="AJ6" s="78"/>
      <c r="AK6" s="69"/>
      <c r="AL6" s="69"/>
      <c r="AM6" s="69"/>
      <c r="AN6" s="69"/>
      <c r="AO6" s="69"/>
      <c r="AP6" s="69"/>
      <c r="AQ6" s="69"/>
      <c r="AR6" s="69"/>
      <c r="AS6" s="69"/>
      <c r="AT6" s="69"/>
      <c r="AU6" s="69"/>
      <c r="AV6" s="69"/>
      <c r="AW6" s="69"/>
      <c r="AX6" s="69"/>
      <c r="AY6" s="69"/>
      <c r="AZ6" s="69"/>
      <c r="BA6" s="69"/>
      <c r="BB6" s="69"/>
      <c r="BC6" s="69"/>
      <c r="BD6" s="69"/>
      <c r="BE6" s="69"/>
      <c r="BF6" s="82"/>
      <c r="BG6" s="82"/>
      <c r="BH6" s="82"/>
      <c r="BI6" s="69"/>
      <c r="BJ6" s="69"/>
      <c r="BK6" s="69"/>
      <c r="BL6" s="69"/>
      <c r="BM6" s="77" t="s">
        <v>3099</v>
      </c>
      <c r="BN6" s="77" t="s">
        <v>3100</v>
      </c>
      <c r="BO6" s="77" t="s">
        <v>3101</v>
      </c>
      <c r="BP6" s="77" t="s">
        <v>3101</v>
      </c>
    </row>
    <row r="7" ht="409.5" hidden="1" spans="1:68">
      <c r="A7" s="77" t="s">
        <v>3102</v>
      </c>
      <c r="B7" s="77" t="s">
        <v>3103</v>
      </c>
      <c r="C7" s="77" t="s">
        <v>3062</v>
      </c>
      <c r="D7" s="77" t="s">
        <v>3104</v>
      </c>
      <c r="E7" s="73" t="s">
        <v>3105</v>
      </c>
      <c r="F7" s="77" t="s">
        <v>3065</v>
      </c>
      <c r="G7" s="77" t="s">
        <v>3066</v>
      </c>
      <c r="H7" s="69"/>
      <c r="I7" s="69"/>
      <c r="J7" s="69"/>
      <c r="K7" s="69"/>
      <c r="L7" s="77" t="s">
        <v>3069</v>
      </c>
      <c r="M7" s="77" t="s">
        <v>3070</v>
      </c>
      <c r="N7" s="78">
        <v>1</v>
      </c>
      <c r="O7" s="80">
        <v>7481.27</v>
      </c>
      <c r="P7" s="80">
        <v>7930.15</v>
      </c>
      <c r="Q7" s="77" t="s">
        <v>3106</v>
      </c>
      <c r="R7" s="80">
        <v>7930.15</v>
      </c>
      <c r="S7" s="80">
        <v>448.88</v>
      </c>
      <c r="T7" s="69"/>
      <c r="U7" s="81"/>
      <c r="V7" s="77" t="s">
        <v>3073</v>
      </c>
      <c r="W7" s="77" t="s">
        <v>3074</v>
      </c>
      <c r="X7" s="77" t="s">
        <v>2396</v>
      </c>
      <c r="Y7" s="77" t="s">
        <v>2398</v>
      </c>
      <c r="Z7" s="77" t="s">
        <v>3103</v>
      </c>
      <c r="AA7" s="77" t="s">
        <v>3071</v>
      </c>
      <c r="AB7" s="77" t="s">
        <v>3071</v>
      </c>
      <c r="AC7" s="73" t="s">
        <v>3107</v>
      </c>
      <c r="AD7" s="73" t="s">
        <v>3108</v>
      </c>
      <c r="AE7" s="77" t="s">
        <v>3109</v>
      </c>
      <c r="AF7" s="77" t="s">
        <v>3110</v>
      </c>
      <c r="AG7" s="77" t="s">
        <v>3078</v>
      </c>
      <c r="AH7" s="69"/>
      <c r="AI7" s="69"/>
      <c r="AJ7" s="78"/>
      <c r="AK7" s="69"/>
      <c r="AL7" s="69"/>
      <c r="AM7" s="77" t="s">
        <v>3109</v>
      </c>
      <c r="AN7" s="77" t="s">
        <v>3110</v>
      </c>
      <c r="AO7" s="77" t="s">
        <v>3081</v>
      </c>
      <c r="AP7" s="77" t="s">
        <v>3082</v>
      </c>
      <c r="AQ7" s="77" t="s">
        <v>3083</v>
      </c>
      <c r="AR7" s="77" t="s">
        <v>3084</v>
      </c>
      <c r="AS7" s="77" t="s">
        <v>3111</v>
      </c>
      <c r="AT7" s="77" t="s">
        <v>3112</v>
      </c>
      <c r="AU7" s="77" t="s">
        <v>3112</v>
      </c>
      <c r="AV7" s="77" t="s">
        <v>788</v>
      </c>
      <c r="AW7" s="77" t="s">
        <v>788</v>
      </c>
      <c r="AX7" s="77" t="s">
        <v>3113</v>
      </c>
      <c r="AY7" s="77" t="s">
        <v>3114</v>
      </c>
      <c r="AZ7" s="77" t="s">
        <v>3090</v>
      </c>
      <c r="BA7" s="77" t="s">
        <v>3115</v>
      </c>
      <c r="BB7" s="69"/>
      <c r="BC7" s="77" t="s">
        <v>3116</v>
      </c>
      <c r="BD7" s="77" t="s">
        <v>3109</v>
      </c>
      <c r="BE7" s="77" t="s">
        <v>3110</v>
      </c>
      <c r="BF7" s="82"/>
      <c r="BG7" s="82" t="s">
        <v>3117</v>
      </c>
      <c r="BH7" s="82" t="s">
        <v>3118</v>
      </c>
      <c r="BI7" s="69"/>
      <c r="BJ7" s="69"/>
      <c r="BK7" s="77" t="s">
        <v>3119</v>
      </c>
      <c r="BL7" s="77" t="s">
        <v>3120</v>
      </c>
      <c r="BM7" s="77" t="s">
        <v>3121</v>
      </c>
      <c r="BN7" s="77" t="s">
        <v>3122</v>
      </c>
      <c r="BO7" s="77" t="s">
        <v>3123</v>
      </c>
      <c r="BP7" s="77" t="s">
        <v>3123</v>
      </c>
    </row>
    <row r="8" ht="56" hidden="1" spans="1:68">
      <c r="A8" s="69"/>
      <c r="B8" s="69"/>
      <c r="C8" s="69"/>
      <c r="D8" s="69"/>
      <c r="E8" s="73"/>
      <c r="F8" s="69"/>
      <c r="G8" s="69"/>
      <c r="H8" s="69"/>
      <c r="I8" s="69"/>
      <c r="J8" s="69"/>
      <c r="K8" s="69"/>
      <c r="L8" s="69"/>
      <c r="M8" s="69"/>
      <c r="N8" s="78"/>
      <c r="O8" s="79"/>
      <c r="P8" s="79"/>
      <c r="Q8" s="69"/>
      <c r="R8" s="79"/>
      <c r="S8" s="80"/>
      <c r="T8" s="69"/>
      <c r="U8" s="81"/>
      <c r="V8" s="69"/>
      <c r="W8" s="69"/>
      <c r="X8" s="69"/>
      <c r="Y8" s="69"/>
      <c r="Z8" s="69"/>
      <c r="AA8" s="69"/>
      <c r="AB8" s="69"/>
      <c r="AC8" s="73"/>
      <c r="AD8" s="73"/>
      <c r="AE8" s="69"/>
      <c r="AF8" s="69"/>
      <c r="AG8" s="69"/>
      <c r="AH8" s="69"/>
      <c r="AI8" s="69"/>
      <c r="AJ8" s="78"/>
      <c r="AK8" s="69"/>
      <c r="AL8" s="69"/>
      <c r="AM8" s="69"/>
      <c r="AN8" s="69"/>
      <c r="AO8" s="69"/>
      <c r="AP8" s="69"/>
      <c r="AQ8" s="69"/>
      <c r="AR8" s="69"/>
      <c r="AS8" s="69"/>
      <c r="AT8" s="69"/>
      <c r="AU8" s="69"/>
      <c r="AV8" s="69"/>
      <c r="AW8" s="69"/>
      <c r="AX8" s="69"/>
      <c r="AY8" s="69"/>
      <c r="AZ8" s="69"/>
      <c r="BA8" s="69"/>
      <c r="BB8" s="69"/>
      <c r="BC8" s="69"/>
      <c r="BD8" s="69"/>
      <c r="BE8" s="69"/>
      <c r="BF8" s="82"/>
      <c r="BG8" s="82"/>
      <c r="BH8" s="82"/>
      <c r="BI8" s="69"/>
      <c r="BJ8" s="69"/>
      <c r="BK8" s="69"/>
      <c r="BL8" s="69"/>
      <c r="BM8" s="77" t="s">
        <v>3124</v>
      </c>
      <c r="BN8" s="77" t="s">
        <v>3097</v>
      </c>
      <c r="BO8" s="77" t="s">
        <v>3098</v>
      </c>
      <c r="BP8" s="77" t="s">
        <v>3098</v>
      </c>
    </row>
    <row r="9" ht="409.5" hidden="1" spans="1:68">
      <c r="A9" s="77" t="s">
        <v>3125</v>
      </c>
      <c r="B9" s="77" t="s">
        <v>2919</v>
      </c>
      <c r="C9" s="77" t="s">
        <v>3126</v>
      </c>
      <c r="D9" s="77" t="s">
        <v>3127</v>
      </c>
      <c r="E9" s="73" t="s">
        <v>3128</v>
      </c>
      <c r="F9" s="77" t="s">
        <v>3065</v>
      </c>
      <c r="G9" s="77" t="s">
        <v>3066</v>
      </c>
      <c r="H9" s="69"/>
      <c r="I9" s="69"/>
      <c r="J9" s="77" t="s">
        <v>3067</v>
      </c>
      <c r="K9" s="77" t="s">
        <v>3068</v>
      </c>
      <c r="L9" s="77" t="s">
        <v>3069</v>
      </c>
      <c r="M9" s="77" t="s">
        <v>3070</v>
      </c>
      <c r="N9" s="78"/>
      <c r="O9" s="79"/>
      <c r="P9" s="80">
        <v>24256.05</v>
      </c>
      <c r="Q9" s="77" t="s">
        <v>3071</v>
      </c>
      <c r="R9" s="79"/>
      <c r="S9" s="80"/>
      <c r="T9" s="77" t="s">
        <v>3072</v>
      </c>
      <c r="U9" s="81"/>
      <c r="V9" s="77" t="s">
        <v>3073</v>
      </c>
      <c r="W9" s="77" t="s">
        <v>3074</v>
      </c>
      <c r="X9" s="77" t="s">
        <v>2396</v>
      </c>
      <c r="Y9" s="77" t="s">
        <v>2398</v>
      </c>
      <c r="Z9" s="77" t="s">
        <v>2919</v>
      </c>
      <c r="AA9" s="77" t="s">
        <v>3071</v>
      </c>
      <c r="AB9" s="77" t="s">
        <v>3071</v>
      </c>
      <c r="AC9" s="73" t="s">
        <v>3129</v>
      </c>
      <c r="AD9" s="73" t="s">
        <v>3130</v>
      </c>
      <c r="AE9" s="77" t="s">
        <v>3131</v>
      </c>
      <c r="AF9" s="77" t="s">
        <v>3132</v>
      </c>
      <c r="AG9" s="77" t="s">
        <v>3078</v>
      </c>
      <c r="AH9" s="69"/>
      <c r="AI9" s="69"/>
      <c r="AJ9" s="78"/>
      <c r="AK9" s="69"/>
      <c r="AL9" s="69"/>
      <c r="AM9" s="77" t="s">
        <v>3133</v>
      </c>
      <c r="AN9" s="77" t="s">
        <v>3134</v>
      </c>
      <c r="AO9" s="77" t="s">
        <v>3081</v>
      </c>
      <c r="AP9" s="77" t="s">
        <v>3082</v>
      </c>
      <c r="AQ9" s="77" t="s">
        <v>3135</v>
      </c>
      <c r="AR9" s="77" t="s">
        <v>3136</v>
      </c>
      <c r="AS9" s="77" t="s">
        <v>3137</v>
      </c>
      <c r="AT9" s="77" t="s">
        <v>3138</v>
      </c>
      <c r="AU9" s="77" t="s">
        <v>3139</v>
      </c>
      <c r="AV9" s="77" t="s">
        <v>788</v>
      </c>
      <c r="AW9" s="77" t="s">
        <v>788</v>
      </c>
      <c r="AX9" s="77" t="s">
        <v>3140</v>
      </c>
      <c r="AY9" s="77" t="s">
        <v>3141</v>
      </c>
      <c r="AZ9" s="77" t="s">
        <v>3090</v>
      </c>
      <c r="BA9" s="77" t="s">
        <v>3139</v>
      </c>
      <c r="BB9" s="69"/>
      <c r="BC9" s="77" t="s">
        <v>3142</v>
      </c>
      <c r="BD9" s="77" t="s">
        <v>3133</v>
      </c>
      <c r="BE9" s="77" t="s">
        <v>3134</v>
      </c>
      <c r="BF9" s="82" t="s">
        <v>3143</v>
      </c>
      <c r="BG9" s="82" t="s">
        <v>3144</v>
      </c>
      <c r="BH9" s="82" t="s">
        <v>3145</v>
      </c>
      <c r="BI9" s="77" t="s">
        <v>3146</v>
      </c>
      <c r="BJ9" s="77" t="s">
        <v>3147</v>
      </c>
      <c r="BK9" s="77" t="s">
        <v>3148</v>
      </c>
      <c r="BL9" s="77" t="s">
        <v>3149</v>
      </c>
      <c r="BM9" s="77" t="s">
        <v>3150</v>
      </c>
      <c r="BN9" s="77" t="s">
        <v>3097</v>
      </c>
      <c r="BO9" s="77" t="s">
        <v>3098</v>
      </c>
      <c r="BP9" s="77" t="s">
        <v>3098</v>
      </c>
    </row>
    <row r="10" ht="56" hidden="1" spans="1:68">
      <c r="A10" s="69"/>
      <c r="B10" s="69"/>
      <c r="C10" s="69"/>
      <c r="D10" s="69"/>
      <c r="E10" s="73"/>
      <c r="F10" s="69"/>
      <c r="G10" s="69"/>
      <c r="H10" s="69"/>
      <c r="I10" s="69"/>
      <c r="J10" s="69"/>
      <c r="K10" s="69"/>
      <c r="L10" s="69"/>
      <c r="M10" s="69"/>
      <c r="N10" s="78"/>
      <c r="O10" s="79"/>
      <c r="P10" s="79"/>
      <c r="Q10" s="69"/>
      <c r="R10" s="79"/>
      <c r="S10" s="80"/>
      <c r="T10" s="69"/>
      <c r="U10" s="81"/>
      <c r="V10" s="69"/>
      <c r="W10" s="69"/>
      <c r="X10" s="69"/>
      <c r="Y10" s="69"/>
      <c r="Z10" s="69"/>
      <c r="AA10" s="69"/>
      <c r="AB10" s="69"/>
      <c r="AC10" s="73"/>
      <c r="AD10" s="73"/>
      <c r="AE10" s="69"/>
      <c r="AF10" s="69"/>
      <c r="AG10" s="69"/>
      <c r="AH10" s="69"/>
      <c r="AI10" s="69"/>
      <c r="AJ10" s="78"/>
      <c r="AK10" s="69"/>
      <c r="AL10" s="69"/>
      <c r="AM10" s="69"/>
      <c r="AN10" s="69"/>
      <c r="AO10" s="69"/>
      <c r="AP10" s="69"/>
      <c r="AQ10" s="69"/>
      <c r="AR10" s="69"/>
      <c r="AS10" s="69"/>
      <c r="AT10" s="69"/>
      <c r="AU10" s="69"/>
      <c r="AV10" s="69"/>
      <c r="AW10" s="69"/>
      <c r="AX10" s="69"/>
      <c r="AY10" s="69"/>
      <c r="AZ10" s="69"/>
      <c r="BA10" s="69"/>
      <c r="BB10" s="69"/>
      <c r="BC10" s="69"/>
      <c r="BD10" s="69"/>
      <c r="BE10" s="69"/>
      <c r="BF10" s="82"/>
      <c r="BG10" s="82"/>
      <c r="BH10" s="82"/>
      <c r="BI10" s="69"/>
      <c r="BJ10" s="69"/>
      <c r="BK10" s="69"/>
      <c r="BL10" s="69"/>
      <c r="BM10" s="77" t="s">
        <v>3151</v>
      </c>
      <c r="BN10" s="77" t="s">
        <v>3152</v>
      </c>
      <c r="BO10" s="77" t="s">
        <v>3153</v>
      </c>
      <c r="BP10" s="77" t="s">
        <v>3153</v>
      </c>
    </row>
    <row r="11" ht="409.5" hidden="1" spans="1:68">
      <c r="A11" s="77" t="s">
        <v>3154</v>
      </c>
      <c r="B11" s="77" t="s">
        <v>2835</v>
      </c>
      <c r="C11" s="77" t="s">
        <v>3126</v>
      </c>
      <c r="D11" s="77" t="s">
        <v>3155</v>
      </c>
      <c r="E11" s="73" t="s">
        <v>3064</v>
      </c>
      <c r="F11" s="77" t="s">
        <v>3065</v>
      </c>
      <c r="G11" s="77" t="s">
        <v>3066</v>
      </c>
      <c r="H11" s="69"/>
      <c r="I11" s="69"/>
      <c r="J11" s="77" t="s">
        <v>3067</v>
      </c>
      <c r="K11" s="77" t="s">
        <v>3068</v>
      </c>
      <c r="L11" s="77" t="s">
        <v>3069</v>
      </c>
      <c r="M11" s="77" t="s">
        <v>3070</v>
      </c>
      <c r="N11" s="78"/>
      <c r="O11" s="79"/>
      <c r="P11" s="80">
        <v>237240</v>
      </c>
      <c r="Q11" s="77" t="s">
        <v>3071</v>
      </c>
      <c r="R11" s="79"/>
      <c r="S11" s="80"/>
      <c r="T11" s="77" t="s">
        <v>3072</v>
      </c>
      <c r="U11" s="81"/>
      <c r="V11" s="77" t="s">
        <v>3073</v>
      </c>
      <c r="W11" s="77" t="s">
        <v>3074</v>
      </c>
      <c r="X11" s="77" t="s">
        <v>2396</v>
      </c>
      <c r="Y11" s="77" t="s">
        <v>2398</v>
      </c>
      <c r="Z11" s="77" t="s">
        <v>2835</v>
      </c>
      <c r="AA11" s="77" t="s">
        <v>3071</v>
      </c>
      <c r="AB11" s="77" t="s">
        <v>3071</v>
      </c>
      <c r="AC11" s="73" t="s">
        <v>3156</v>
      </c>
      <c r="AD11" s="73" t="s">
        <v>3075</v>
      </c>
      <c r="AE11" s="77" t="s">
        <v>3076</v>
      </c>
      <c r="AF11" s="77" t="s">
        <v>3077</v>
      </c>
      <c r="AG11" s="77" t="s">
        <v>3078</v>
      </c>
      <c r="AH11" s="69"/>
      <c r="AI11" s="69"/>
      <c r="AJ11" s="78"/>
      <c r="AK11" s="69"/>
      <c r="AL11" s="69"/>
      <c r="AM11" s="77" t="s">
        <v>3079</v>
      </c>
      <c r="AN11" s="77" t="s">
        <v>3080</v>
      </c>
      <c r="AO11" s="77" t="s">
        <v>3081</v>
      </c>
      <c r="AP11" s="77" t="s">
        <v>3082</v>
      </c>
      <c r="AQ11" s="77" t="s">
        <v>3083</v>
      </c>
      <c r="AR11" s="77" t="s">
        <v>3084</v>
      </c>
      <c r="AS11" s="77" t="s">
        <v>3085</v>
      </c>
      <c r="AT11" s="77" t="s">
        <v>3086</v>
      </c>
      <c r="AU11" s="77" t="s">
        <v>3087</v>
      </c>
      <c r="AV11" s="77" t="s">
        <v>788</v>
      </c>
      <c r="AW11" s="77" t="s">
        <v>788</v>
      </c>
      <c r="AX11" s="77" t="s">
        <v>3157</v>
      </c>
      <c r="AY11" s="77" t="s">
        <v>3158</v>
      </c>
      <c r="AZ11" s="77" t="s">
        <v>3090</v>
      </c>
      <c r="BA11" s="77" t="s">
        <v>3087</v>
      </c>
      <c r="BB11" s="69"/>
      <c r="BC11" s="77" t="s">
        <v>3159</v>
      </c>
      <c r="BD11" s="77" t="s">
        <v>3146</v>
      </c>
      <c r="BE11" s="77" t="s">
        <v>3147</v>
      </c>
      <c r="BF11" s="82" t="s">
        <v>3160</v>
      </c>
      <c r="BG11" s="82" t="s">
        <v>3161</v>
      </c>
      <c r="BH11" s="82" t="s">
        <v>3162</v>
      </c>
      <c r="BI11" s="77" t="s">
        <v>3146</v>
      </c>
      <c r="BJ11" s="77" t="s">
        <v>3147</v>
      </c>
      <c r="BK11" s="77" t="s">
        <v>3163</v>
      </c>
      <c r="BL11" s="77" t="s">
        <v>3095</v>
      </c>
      <c r="BM11" s="77" t="s">
        <v>3164</v>
      </c>
      <c r="BN11" s="77" t="s">
        <v>3097</v>
      </c>
      <c r="BO11" s="77" t="s">
        <v>3098</v>
      </c>
      <c r="BP11" s="77" t="s">
        <v>3098</v>
      </c>
    </row>
    <row r="12" ht="70" hidden="1" spans="1:68">
      <c r="A12" s="69"/>
      <c r="B12" s="69"/>
      <c r="C12" s="69"/>
      <c r="D12" s="69"/>
      <c r="E12" s="73"/>
      <c r="F12" s="69"/>
      <c r="G12" s="69"/>
      <c r="H12" s="69"/>
      <c r="I12" s="69"/>
      <c r="J12" s="69"/>
      <c r="K12" s="69"/>
      <c r="L12" s="69"/>
      <c r="M12" s="69"/>
      <c r="N12" s="78"/>
      <c r="O12" s="79"/>
      <c r="P12" s="79"/>
      <c r="Q12" s="69"/>
      <c r="R12" s="79"/>
      <c r="S12" s="80"/>
      <c r="T12" s="69"/>
      <c r="U12" s="81"/>
      <c r="V12" s="69"/>
      <c r="W12" s="69"/>
      <c r="X12" s="69"/>
      <c r="Y12" s="69"/>
      <c r="Z12" s="69"/>
      <c r="AA12" s="69"/>
      <c r="AB12" s="69"/>
      <c r="AC12" s="73"/>
      <c r="AD12" s="73"/>
      <c r="AE12" s="69"/>
      <c r="AF12" s="69"/>
      <c r="AG12" s="69"/>
      <c r="AH12" s="69"/>
      <c r="AI12" s="69"/>
      <c r="AJ12" s="78"/>
      <c r="AK12" s="69"/>
      <c r="AL12" s="69"/>
      <c r="AM12" s="69"/>
      <c r="AN12" s="69"/>
      <c r="AO12" s="69"/>
      <c r="AP12" s="69"/>
      <c r="AQ12" s="69"/>
      <c r="AR12" s="69"/>
      <c r="AS12" s="69"/>
      <c r="AT12" s="69"/>
      <c r="AU12" s="69"/>
      <c r="AV12" s="69"/>
      <c r="AW12" s="69"/>
      <c r="AX12" s="69"/>
      <c r="AY12" s="69"/>
      <c r="AZ12" s="69"/>
      <c r="BA12" s="69"/>
      <c r="BB12" s="69"/>
      <c r="BC12" s="69"/>
      <c r="BD12" s="69"/>
      <c r="BE12" s="69"/>
      <c r="BF12" s="82"/>
      <c r="BG12" s="82"/>
      <c r="BH12" s="82"/>
      <c r="BI12" s="69"/>
      <c r="BJ12" s="69"/>
      <c r="BK12" s="69"/>
      <c r="BL12" s="69"/>
      <c r="BM12" s="77" t="s">
        <v>3165</v>
      </c>
      <c r="BN12" s="77" t="s">
        <v>3100</v>
      </c>
      <c r="BO12" s="77" t="s">
        <v>3101</v>
      </c>
      <c r="BP12" s="77" t="s">
        <v>3101</v>
      </c>
    </row>
    <row r="13" ht="409.5" hidden="1" spans="1:68">
      <c r="A13" s="77" t="s">
        <v>3166</v>
      </c>
      <c r="B13" s="77" t="s">
        <v>3167</v>
      </c>
      <c r="C13" s="77" t="s">
        <v>3168</v>
      </c>
      <c r="D13" s="77" t="s">
        <v>3169</v>
      </c>
      <c r="E13" s="73" t="s">
        <v>3128</v>
      </c>
      <c r="F13" s="77" t="s">
        <v>3065</v>
      </c>
      <c r="G13" s="77" t="s">
        <v>3066</v>
      </c>
      <c r="H13" s="69"/>
      <c r="I13" s="69"/>
      <c r="J13" s="77" t="s">
        <v>3067</v>
      </c>
      <c r="K13" s="77" t="s">
        <v>3068</v>
      </c>
      <c r="L13" s="77" t="s">
        <v>3069</v>
      </c>
      <c r="M13" s="77" t="s">
        <v>3070</v>
      </c>
      <c r="N13" s="78"/>
      <c r="O13" s="79"/>
      <c r="P13" s="80">
        <v>24256.05</v>
      </c>
      <c r="Q13" s="77" t="s">
        <v>3071</v>
      </c>
      <c r="R13" s="80">
        <v>24256.05</v>
      </c>
      <c r="S13" s="80"/>
      <c r="T13" s="77" t="s">
        <v>3072</v>
      </c>
      <c r="U13" s="81"/>
      <c r="V13" s="77" t="s">
        <v>3073</v>
      </c>
      <c r="W13" s="77" t="s">
        <v>3074</v>
      </c>
      <c r="X13" s="77" t="s">
        <v>2396</v>
      </c>
      <c r="Y13" s="77" t="s">
        <v>2398</v>
      </c>
      <c r="Z13" s="77" t="s">
        <v>3167</v>
      </c>
      <c r="AA13" s="77" t="s">
        <v>3071</v>
      </c>
      <c r="AB13" s="77" t="s">
        <v>3071</v>
      </c>
      <c r="AC13" s="73" t="s">
        <v>3170</v>
      </c>
      <c r="AD13" s="73" t="s">
        <v>3130</v>
      </c>
      <c r="AE13" s="77" t="s">
        <v>3131</v>
      </c>
      <c r="AF13" s="77" t="s">
        <v>3132</v>
      </c>
      <c r="AG13" s="77" t="s">
        <v>3078</v>
      </c>
      <c r="AH13" s="69"/>
      <c r="AI13" s="69"/>
      <c r="AJ13" s="78"/>
      <c r="AK13" s="69"/>
      <c r="AL13" s="69"/>
      <c r="AM13" s="77" t="s">
        <v>3133</v>
      </c>
      <c r="AN13" s="77" t="s">
        <v>3134</v>
      </c>
      <c r="AO13" s="77" t="s">
        <v>3171</v>
      </c>
      <c r="AP13" s="77" t="s">
        <v>3082</v>
      </c>
      <c r="AQ13" s="77" t="s">
        <v>3083</v>
      </c>
      <c r="AR13" s="77" t="s">
        <v>3084</v>
      </c>
      <c r="AS13" s="77" t="s">
        <v>3172</v>
      </c>
      <c r="AT13" s="77" t="s">
        <v>3173</v>
      </c>
      <c r="AU13" s="77" t="s">
        <v>3174</v>
      </c>
      <c r="AV13" s="77" t="s">
        <v>788</v>
      </c>
      <c r="AW13" s="77" t="s">
        <v>788</v>
      </c>
      <c r="AX13" s="77" t="s">
        <v>3175</v>
      </c>
      <c r="AY13" s="77" t="s">
        <v>3176</v>
      </c>
      <c r="AZ13" s="77" t="s">
        <v>3090</v>
      </c>
      <c r="BA13" s="77" t="s">
        <v>3174</v>
      </c>
      <c r="BB13" s="69"/>
      <c r="BC13" s="77" t="s">
        <v>3142</v>
      </c>
      <c r="BD13" s="77" t="s">
        <v>3146</v>
      </c>
      <c r="BE13" s="77" t="s">
        <v>3147</v>
      </c>
      <c r="BF13" s="82"/>
      <c r="BG13" s="82" t="s">
        <v>3177</v>
      </c>
      <c r="BH13" s="82" t="s">
        <v>3178</v>
      </c>
      <c r="BI13" s="69"/>
      <c r="BJ13" s="69"/>
      <c r="BK13" s="77" t="s">
        <v>3179</v>
      </c>
      <c r="BL13" s="77" t="s">
        <v>3180</v>
      </c>
      <c r="BM13" s="77" t="s">
        <v>3181</v>
      </c>
      <c r="BN13" s="77" t="s">
        <v>3097</v>
      </c>
      <c r="BO13" s="77" t="s">
        <v>3098</v>
      </c>
      <c r="BP13" s="77" t="s">
        <v>3098</v>
      </c>
    </row>
    <row r="14" ht="56" hidden="1" spans="1:68">
      <c r="A14" s="69"/>
      <c r="B14" s="69"/>
      <c r="C14" s="69"/>
      <c r="D14" s="69"/>
      <c r="E14" s="73"/>
      <c r="F14" s="69"/>
      <c r="G14" s="69"/>
      <c r="H14" s="69"/>
      <c r="I14" s="69"/>
      <c r="J14" s="69"/>
      <c r="K14" s="69"/>
      <c r="L14" s="69"/>
      <c r="M14" s="69"/>
      <c r="N14" s="78"/>
      <c r="O14" s="79"/>
      <c r="P14" s="79"/>
      <c r="Q14" s="69"/>
      <c r="R14" s="79"/>
      <c r="S14" s="80"/>
      <c r="T14" s="69"/>
      <c r="U14" s="81"/>
      <c r="V14" s="69"/>
      <c r="W14" s="69"/>
      <c r="X14" s="69"/>
      <c r="Y14" s="69"/>
      <c r="Z14" s="69"/>
      <c r="AA14" s="69"/>
      <c r="AB14" s="69"/>
      <c r="AC14" s="73"/>
      <c r="AD14" s="73"/>
      <c r="AE14" s="69"/>
      <c r="AF14" s="69"/>
      <c r="AG14" s="69"/>
      <c r="AH14" s="69"/>
      <c r="AI14" s="69"/>
      <c r="AJ14" s="78"/>
      <c r="AK14" s="69"/>
      <c r="AL14" s="69"/>
      <c r="AM14" s="69"/>
      <c r="AN14" s="69"/>
      <c r="AO14" s="69"/>
      <c r="AP14" s="69"/>
      <c r="AQ14" s="69"/>
      <c r="AR14" s="69"/>
      <c r="AS14" s="69"/>
      <c r="AT14" s="69"/>
      <c r="AU14" s="69"/>
      <c r="AV14" s="69"/>
      <c r="AW14" s="69"/>
      <c r="AX14" s="69"/>
      <c r="AY14" s="69"/>
      <c r="AZ14" s="69"/>
      <c r="BA14" s="69"/>
      <c r="BB14" s="69"/>
      <c r="BC14" s="69"/>
      <c r="BD14" s="69"/>
      <c r="BE14" s="69"/>
      <c r="BF14" s="82"/>
      <c r="BG14" s="82"/>
      <c r="BH14" s="82"/>
      <c r="BI14" s="69"/>
      <c r="BJ14" s="69"/>
      <c r="BK14" s="69"/>
      <c r="BL14" s="69"/>
      <c r="BM14" s="77" t="s">
        <v>3182</v>
      </c>
      <c r="BN14" s="77" t="s">
        <v>3152</v>
      </c>
      <c r="BO14" s="77" t="s">
        <v>3153</v>
      </c>
      <c r="BP14" s="77" t="s">
        <v>3153</v>
      </c>
    </row>
    <row r="15" ht="409.5" hidden="1" spans="1:68">
      <c r="A15" s="77" t="s">
        <v>3183</v>
      </c>
      <c r="B15" s="77" t="s">
        <v>2818</v>
      </c>
      <c r="C15" s="77" t="s">
        <v>3126</v>
      </c>
      <c r="D15" s="77" t="s">
        <v>3184</v>
      </c>
      <c r="E15" s="73" t="s">
        <v>3185</v>
      </c>
      <c r="F15" s="77" t="s">
        <v>3065</v>
      </c>
      <c r="G15" s="77" t="s">
        <v>3066</v>
      </c>
      <c r="H15" s="69"/>
      <c r="I15" s="69"/>
      <c r="J15" s="69"/>
      <c r="K15" s="69"/>
      <c r="L15" s="77" t="s">
        <v>3069</v>
      </c>
      <c r="M15" s="77" t="s">
        <v>3070</v>
      </c>
      <c r="N15" s="78">
        <v>1</v>
      </c>
      <c r="O15" s="80">
        <v>91037.91</v>
      </c>
      <c r="P15" s="80">
        <v>96500.18</v>
      </c>
      <c r="Q15" s="77" t="s">
        <v>3186</v>
      </c>
      <c r="R15" s="80">
        <v>96500.18</v>
      </c>
      <c r="S15" s="80">
        <v>5462.27</v>
      </c>
      <c r="T15" s="69"/>
      <c r="U15" s="81"/>
      <c r="V15" s="77" t="s">
        <v>3073</v>
      </c>
      <c r="W15" s="77" t="s">
        <v>3074</v>
      </c>
      <c r="X15" s="77" t="s">
        <v>2396</v>
      </c>
      <c r="Y15" s="77" t="s">
        <v>2398</v>
      </c>
      <c r="Z15" s="77" t="s">
        <v>2818</v>
      </c>
      <c r="AA15" s="77" t="s">
        <v>3071</v>
      </c>
      <c r="AB15" s="77" t="s">
        <v>3071</v>
      </c>
      <c r="AC15" s="73" t="s">
        <v>3187</v>
      </c>
      <c r="AD15" s="73" t="s">
        <v>3187</v>
      </c>
      <c r="AE15" s="77" t="s">
        <v>3109</v>
      </c>
      <c r="AF15" s="77" t="s">
        <v>3110</v>
      </c>
      <c r="AG15" s="77" t="s">
        <v>3078</v>
      </c>
      <c r="AH15" s="69"/>
      <c r="AI15" s="69"/>
      <c r="AJ15" s="78"/>
      <c r="AK15" s="69"/>
      <c r="AL15" s="69"/>
      <c r="AM15" s="77" t="s">
        <v>3109</v>
      </c>
      <c r="AN15" s="77" t="s">
        <v>3110</v>
      </c>
      <c r="AO15" s="77" t="s">
        <v>3081</v>
      </c>
      <c r="AP15" s="77" t="s">
        <v>3082</v>
      </c>
      <c r="AQ15" s="77" t="s">
        <v>3135</v>
      </c>
      <c r="AR15" s="77" t="s">
        <v>3136</v>
      </c>
      <c r="AS15" s="77" t="s">
        <v>3111</v>
      </c>
      <c r="AT15" s="77" t="s">
        <v>3112</v>
      </c>
      <c r="AU15" s="77" t="s">
        <v>3112</v>
      </c>
      <c r="AV15" s="77" t="s">
        <v>788</v>
      </c>
      <c r="AW15" s="77" t="s">
        <v>788</v>
      </c>
      <c r="AX15" s="77" t="s">
        <v>3188</v>
      </c>
      <c r="AY15" s="77" t="s">
        <v>3189</v>
      </c>
      <c r="AZ15" s="77" t="s">
        <v>3090</v>
      </c>
      <c r="BA15" s="77" t="s">
        <v>3115</v>
      </c>
      <c r="BB15" s="69"/>
      <c r="BC15" s="77" t="s">
        <v>3190</v>
      </c>
      <c r="BD15" s="77" t="s">
        <v>3109</v>
      </c>
      <c r="BE15" s="77" t="s">
        <v>3110</v>
      </c>
      <c r="BF15" s="82" t="s">
        <v>3191</v>
      </c>
      <c r="BG15" s="82" t="s">
        <v>3192</v>
      </c>
      <c r="BH15" s="82" t="s">
        <v>3193</v>
      </c>
      <c r="BI15" s="77" t="s">
        <v>3146</v>
      </c>
      <c r="BJ15" s="77" t="s">
        <v>3147</v>
      </c>
      <c r="BK15" s="77" t="s">
        <v>3194</v>
      </c>
      <c r="BL15" s="77" t="s">
        <v>3120</v>
      </c>
      <c r="BM15" s="77" t="s">
        <v>3195</v>
      </c>
      <c r="BN15" s="77" t="s">
        <v>3196</v>
      </c>
      <c r="BO15" s="77" t="s">
        <v>3197</v>
      </c>
      <c r="BP15" s="77" t="s">
        <v>3197</v>
      </c>
    </row>
    <row r="16" ht="56" hidden="1" spans="1:68">
      <c r="A16" s="69"/>
      <c r="B16" s="69"/>
      <c r="C16" s="69"/>
      <c r="D16" s="69"/>
      <c r="E16" s="73"/>
      <c r="F16" s="69"/>
      <c r="G16" s="69"/>
      <c r="H16" s="69"/>
      <c r="I16" s="69"/>
      <c r="J16" s="69"/>
      <c r="K16" s="69"/>
      <c r="L16" s="69"/>
      <c r="M16" s="69"/>
      <c r="N16" s="78"/>
      <c r="O16" s="79"/>
      <c r="P16" s="79"/>
      <c r="Q16" s="69"/>
      <c r="R16" s="79"/>
      <c r="S16" s="80"/>
      <c r="T16" s="69"/>
      <c r="U16" s="81"/>
      <c r="V16" s="69"/>
      <c r="W16" s="69"/>
      <c r="X16" s="69"/>
      <c r="Y16" s="69"/>
      <c r="Z16" s="69"/>
      <c r="AA16" s="69"/>
      <c r="AB16" s="69"/>
      <c r="AC16" s="73"/>
      <c r="AD16" s="73"/>
      <c r="AE16" s="69"/>
      <c r="AF16" s="69"/>
      <c r="AG16" s="69"/>
      <c r="AH16" s="69"/>
      <c r="AI16" s="69"/>
      <c r="AJ16" s="78"/>
      <c r="AK16" s="69"/>
      <c r="AL16" s="69"/>
      <c r="AM16" s="69"/>
      <c r="AN16" s="69"/>
      <c r="AO16" s="69"/>
      <c r="AP16" s="69"/>
      <c r="AQ16" s="69"/>
      <c r="AR16" s="69"/>
      <c r="AS16" s="69"/>
      <c r="AT16" s="69"/>
      <c r="AU16" s="69"/>
      <c r="AV16" s="69"/>
      <c r="AW16" s="69"/>
      <c r="AX16" s="69"/>
      <c r="AY16" s="69"/>
      <c r="AZ16" s="69"/>
      <c r="BA16" s="69"/>
      <c r="BB16" s="69"/>
      <c r="BC16" s="69"/>
      <c r="BD16" s="69"/>
      <c r="BE16" s="69"/>
      <c r="BF16" s="82"/>
      <c r="BG16" s="82"/>
      <c r="BH16" s="82"/>
      <c r="BI16" s="69"/>
      <c r="BJ16" s="69"/>
      <c r="BK16" s="69"/>
      <c r="BL16" s="69"/>
      <c r="BM16" s="77" t="s">
        <v>3198</v>
      </c>
      <c r="BN16" s="77" t="s">
        <v>3097</v>
      </c>
      <c r="BO16" s="77" t="s">
        <v>3098</v>
      </c>
      <c r="BP16" s="77" t="s">
        <v>3098</v>
      </c>
    </row>
    <row r="17" ht="409.5" hidden="1" spans="1:68">
      <c r="A17" s="77" t="s">
        <v>3199</v>
      </c>
      <c r="B17" s="77" t="s">
        <v>3200</v>
      </c>
      <c r="C17" s="77" t="s">
        <v>3168</v>
      </c>
      <c r="D17" s="77" t="s">
        <v>3201</v>
      </c>
      <c r="E17" s="73" t="s">
        <v>3202</v>
      </c>
      <c r="F17" s="77" t="s">
        <v>3065</v>
      </c>
      <c r="G17" s="77" t="s">
        <v>3066</v>
      </c>
      <c r="H17" s="69"/>
      <c r="I17" s="69"/>
      <c r="J17" s="77" t="s">
        <v>3067</v>
      </c>
      <c r="K17" s="77" t="s">
        <v>3068</v>
      </c>
      <c r="L17" s="77" t="s">
        <v>3069</v>
      </c>
      <c r="M17" s="77" t="s">
        <v>3070</v>
      </c>
      <c r="N17" s="78">
        <v>1</v>
      </c>
      <c r="O17" s="80">
        <v>40833.36</v>
      </c>
      <c r="P17" s="80">
        <v>40833.36</v>
      </c>
      <c r="Q17" s="77" t="s">
        <v>3203</v>
      </c>
      <c r="R17" s="80">
        <v>40833.36</v>
      </c>
      <c r="S17" s="80"/>
      <c r="T17" s="77" t="s">
        <v>3072</v>
      </c>
      <c r="U17" s="81"/>
      <c r="V17" s="77" t="s">
        <v>3073</v>
      </c>
      <c r="W17" s="77" t="s">
        <v>3074</v>
      </c>
      <c r="X17" s="77" t="s">
        <v>2396</v>
      </c>
      <c r="Y17" s="77" t="s">
        <v>2398</v>
      </c>
      <c r="Z17" s="77" t="s">
        <v>3200</v>
      </c>
      <c r="AA17" s="77" t="s">
        <v>3071</v>
      </c>
      <c r="AB17" s="77" t="s">
        <v>3071</v>
      </c>
      <c r="AC17" s="73" t="s">
        <v>3204</v>
      </c>
      <c r="AD17" s="73" t="s">
        <v>3187</v>
      </c>
      <c r="AE17" s="77" t="s">
        <v>3133</v>
      </c>
      <c r="AF17" s="77" t="s">
        <v>3134</v>
      </c>
      <c r="AG17" s="77" t="s">
        <v>3078</v>
      </c>
      <c r="AH17" s="69"/>
      <c r="AI17" s="69"/>
      <c r="AJ17" s="78"/>
      <c r="AK17" s="69"/>
      <c r="AL17" s="69"/>
      <c r="AM17" s="77" t="s">
        <v>3133</v>
      </c>
      <c r="AN17" s="77" t="s">
        <v>3134</v>
      </c>
      <c r="AO17" s="77" t="s">
        <v>3171</v>
      </c>
      <c r="AP17" s="77" t="s">
        <v>3082</v>
      </c>
      <c r="AQ17" s="77" t="s">
        <v>3083</v>
      </c>
      <c r="AR17" s="77" t="s">
        <v>3084</v>
      </c>
      <c r="AS17" s="77" t="s">
        <v>3111</v>
      </c>
      <c r="AT17" s="77" t="s">
        <v>3112</v>
      </c>
      <c r="AU17" s="77" t="s">
        <v>3112</v>
      </c>
      <c r="AV17" s="77" t="s">
        <v>788</v>
      </c>
      <c r="AW17" s="77" t="s">
        <v>788</v>
      </c>
      <c r="AX17" s="77" t="s">
        <v>3205</v>
      </c>
      <c r="AY17" s="77" t="s">
        <v>3206</v>
      </c>
      <c r="AZ17" s="77" t="s">
        <v>3090</v>
      </c>
      <c r="BA17" s="77" t="s">
        <v>3115</v>
      </c>
      <c r="BB17" s="69"/>
      <c r="BC17" s="77" t="s">
        <v>3207</v>
      </c>
      <c r="BD17" s="77" t="s">
        <v>3146</v>
      </c>
      <c r="BE17" s="77" t="s">
        <v>3147</v>
      </c>
      <c r="BF17" s="82"/>
      <c r="BG17" s="82" t="s">
        <v>3208</v>
      </c>
      <c r="BH17" s="82" t="s">
        <v>3209</v>
      </c>
      <c r="BI17" s="69"/>
      <c r="BJ17" s="69"/>
      <c r="BK17" s="77" t="s">
        <v>3210</v>
      </c>
      <c r="BL17" s="77" t="s">
        <v>3120</v>
      </c>
      <c r="BM17" s="77" t="s">
        <v>3211</v>
      </c>
      <c r="BN17" s="77" t="s">
        <v>3097</v>
      </c>
      <c r="BO17" s="77" t="s">
        <v>3098</v>
      </c>
      <c r="BP17" s="77" t="s">
        <v>3098</v>
      </c>
    </row>
    <row r="18" ht="42" hidden="1" spans="1:68">
      <c r="A18" s="69"/>
      <c r="B18" s="69"/>
      <c r="C18" s="69"/>
      <c r="D18" s="69"/>
      <c r="E18" s="73"/>
      <c r="F18" s="69"/>
      <c r="G18" s="69"/>
      <c r="H18" s="69"/>
      <c r="I18" s="69"/>
      <c r="J18" s="69"/>
      <c r="K18" s="69"/>
      <c r="L18" s="69"/>
      <c r="M18" s="69"/>
      <c r="N18" s="78"/>
      <c r="O18" s="79"/>
      <c r="P18" s="79"/>
      <c r="Q18" s="69"/>
      <c r="R18" s="79"/>
      <c r="S18" s="80"/>
      <c r="T18" s="69"/>
      <c r="U18" s="81"/>
      <c r="V18" s="69"/>
      <c r="W18" s="69"/>
      <c r="X18" s="69"/>
      <c r="Y18" s="69"/>
      <c r="Z18" s="69"/>
      <c r="AA18" s="69"/>
      <c r="AB18" s="69"/>
      <c r="AC18" s="73"/>
      <c r="AD18" s="73"/>
      <c r="AE18" s="69"/>
      <c r="AF18" s="69"/>
      <c r="AG18" s="69"/>
      <c r="AH18" s="69"/>
      <c r="AI18" s="69"/>
      <c r="AJ18" s="78"/>
      <c r="AK18" s="69"/>
      <c r="AL18" s="69"/>
      <c r="AM18" s="69"/>
      <c r="AN18" s="69"/>
      <c r="AO18" s="69"/>
      <c r="AP18" s="69"/>
      <c r="AQ18" s="69"/>
      <c r="AR18" s="69"/>
      <c r="AS18" s="69"/>
      <c r="AT18" s="69"/>
      <c r="AU18" s="69"/>
      <c r="AV18" s="69"/>
      <c r="AW18" s="69"/>
      <c r="AX18" s="69"/>
      <c r="AY18" s="69"/>
      <c r="AZ18" s="69"/>
      <c r="BA18" s="69"/>
      <c r="BB18" s="69"/>
      <c r="BC18" s="69"/>
      <c r="BD18" s="69"/>
      <c r="BE18" s="69"/>
      <c r="BF18" s="82"/>
      <c r="BG18" s="82"/>
      <c r="BH18" s="82"/>
      <c r="BI18" s="69"/>
      <c r="BJ18" s="69"/>
      <c r="BK18" s="69"/>
      <c r="BL18" s="69"/>
      <c r="BM18" s="77" t="s">
        <v>3212</v>
      </c>
      <c r="BN18" s="77" t="s">
        <v>3213</v>
      </c>
      <c r="BO18" s="77" t="s">
        <v>3214</v>
      </c>
      <c r="BP18" s="77" t="s">
        <v>3214</v>
      </c>
    </row>
    <row r="19" ht="409.5" hidden="1" spans="1:68">
      <c r="A19" s="77" t="s">
        <v>3215</v>
      </c>
      <c r="B19" s="77" t="s">
        <v>2900</v>
      </c>
      <c r="C19" s="77" t="s">
        <v>3126</v>
      </c>
      <c r="D19" s="77" t="s">
        <v>3216</v>
      </c>
      <c r="E19" s="73" t="s">
        <v>3217</v>
      </c>
      <c r="F19" s="77" t="s">
        <v>3065</v>
      </c>
      <c r="G19" s="77" t="s">
        <v>3066</v>
      </c>
      <c r="H19" s="69"/>
      <c r="I19" s="69"/>
      <c r="J19" s="77" t="s">
        <v>3067</v>
      </c>
      <c r="K19" s="77" t="s">
        <v>3068</v>
      </c>
      <c r="L19" s="77" t="s">
        <v>3069</v>
      </c>
      <c r="M19" s="77" t="s">
        <v>3070</v>
      </c>
      <c r="N19" s="78"/>
      <c r="O19" s="79"/>
      <c r="P19" s="80">
        <v>86091.24</v>
      </c>
      <c r="Q19" s="77" t="s">
        <v>3071</v>
      </c>
      <c r="R19" s="79"/>
      <c r="S19" s="80"/>
      <c r="T19" s="77" t="s">
        <v>3072</v>
      </c>
      <c r="U19" s="81"/>
      <c r="V19" s="77" t="s">
        <v>3073</v>
      </c>
      <c r="W19" s="77" t="s">
        <v>3074</v>
      </c>
      <c r="X19" s="77" t="s">
        <v>2396</v>
      </c>
      <c r="Y19" s="77" t="s">
        <v>2398</v>
      </c>
      <c r="Z19" s="77" t="s">
        <v>2900</v>
      </c>
      <c r="AA19" s="77" t="s">
        <v>3071</v>
      </c>
      <c r="AB19" s="77" t="s">
        <v>3071</v>
      </c>
      <c r="AC19" s="73" t="s">
        <v>3218</v>
      </c>
      <c r="AD19" s="73" t="s">
        <v>3219</v>
      </c>
      <c r="AE19" s="77" t="s">
        <v>3131</v>
      </c>
      <c r="AF19" s="77" t="s">
        <v>3132</v>
      </c>
      <c r="AG19" s="77" t="s">
        <v>3078</v>
      </c>
      <c r="AH19" s="69"/>
      <c r="AI19" s="69"/>
      <c r="AJ19" s="78"/>
      <c r="AK19" s="69"/>
      <c r="AL19" s="69"/>
      <c r="AM19" s="77" t="s">
        <v>3079</v>
      </c>
      <c r="AN19" s="77" t="s">
        <v>3080</v>
      </c>
      <c r="AO19" s="77" t="s">
        <v>3081</v>
      </c>
      <c r="AP19" s="77" t="s">
        <v>3082</v>
      </c>
      <c r="AQ19" s="77" t="s">
        <v>3135</v>
      </c>
      <c r="AR19" s="77" t="s">
        <v>3136</v>
      </c>
      <c r="AS19" s="77" t="s">
        <v>3220</v>
      </c>
      <c r="AT19" s="77" t="s">
        <v>3221</v>
      </c>
      <c r="AU19" s="77" t="s">
        <v>3087</v>
      </c>
      <c r="AV19" s="77" t="s">
        <v>788</v>
      </c>
      <c r="AW19" s="77" t="s">
        <v>788</v>
      </c>
      <c r="AX19" s="77" t="s">
        <v>3222</v>
      </c>
      <c r="AY19" s="77" t="s">
        <v>3223</v>
      </c>
      <c r="AZ19" s="77" t="s">
        <v>3090</v>
      </c>
      <c r="BA19" s="77" t="s">
        <v>3087</v>
      </c>
      <c r="BB19" s="69"/>
      <c r="BC19" s="77" t="s">
        <v>3224</v>
      </c>
      <c r="BD19" s="77" t="s">
        <v>3079</v>
      </c>
      <c r="BE19" s="77" t="s">
        <v>3080</v>
      </c>
      <c r="BF19" s="82" t="s">
        <v>3225</v>
      </c>
      <c r="BG19" s="82" t="s">
        <v>3226</v>
      </c>
      <c r="BH19" s="82" t="s">
        <v>3227</v>
      </c>
      <c r="BI19" s="77" t="s">
        <v>3146</v>
      </c>
      <c r="BJ19" s="77" t="s">
        <v>3147</v>
      </c>
      <c r="BK19" s="77" t="s">
        <v>3228</v>
      </c>
      <c r="BL19" s="77" t="s">
        <v>3095</v>
      </c>
      <c r="BM19" s="77" t="s">
        <v>3229</v>
      </c>
      <c r="BN19" s="77" t="s">
        <v>3097</v>
      </c>
      <c r="BO19" s="77" t="s">
        <v>3098</v>
      </c>
      <c r="BP19" s="77" t="s">
        <v>3098</v>
      </c>
    </row>
    <row r="20" ht="56" hidden="1" spans="1:68">
      <c r="A20" s="69"/>
      <c r="B20" s="69"/>
      <c r="C20" s="69"/>
      <c r="D20" s="69"/>
      <c r="E20" s="73"/>
      <c r="F20" s="69"/>
      <c r="G20" s="69"/>
      <c r="H20" s="69"/>
      <c r="I20" s="69"/>
      <c r="J20" s="69"/>
      <c r="K20" s="69"/>
      <c r="L20" s="69"/>
      <c r="M20" s="69"/>
      <c r="N20" s="78"/>
      <c r="O20" s="79"/>
      <c r="P20" s="79"/>
      <c r="Q20" s="69"/>
      <c r="R20" s="79"/>
      <c r="S20" s="80"/>
      <c r="T20" s="69"/>
      <c r="U20" s="81"/>
      <c r="V20" s="69"/>
      <c r="W20" s="69"/>
      <c r="X20" s="69"/>
      <c r="Y20" s="69"/>
      <c r="Z20" s="69"/>
      <c r="AA20" s="69"/>
      <c r="AB20" s="69"/>
      <c r="AC20" s="73"/>
      <c r="AD20" s="73"/>
      <c r="AE20" s="69"/>
      <c r="AF20" s="69"/>
      <c r="AG20" s="69"/>
      <c r="AH20" s="69"/>
      <c r="AI20" s="69"/>
      <c r="AJ20" s="78"/>
      <c r="AK20" s="69"/>
      <c r="AL20" s="69"/>
      <c r="AM20" s="69"/>
      <c r="AN20" s="69"/>
      <c r="AO20" s="69"/>
      <c r="AP20" s="69"/>
      <c r="AQ20" s="69"/>
      <c r="AR20" s="69"/>
      <c r="AS20" s="69"/>
      <c r="AT20" s="69"/>
      <c r="AU20" s="69"/>
      <c r="AV20" s="69"/>
      <c r="AW20" s="69"/>
      <c r="AX20" s="69"/>
      <c r="AY20" s="69"/>
      <c r="AZ20" s="69"/>
      <c r="BA20" s="69"/>
      <c r="BB20" s="69"/>
      <c r="BC20" s="69"/>
      <c r="BD20" s="69"/>
      <c r="BE20" s="69"/>
      <c r="BF20" s="82"/>
      <c r="BG20" s="82"/>
      <c r="BH20" s="82"/>
      <c r="BI20" s="69"/>
      <c r="BJ20" s="69"/>
      <c r="BK20" s="69"/>
      <c r="BL20" s="69"/>
      <c r="BM20" s="77" t="s">
        <v>3230</v>
      </c>
      <c r="BN20" s="77" t="s">
        <v>3231</v>
      </c>
      <c r="BO20" s="77" t="s">
        <v>3232</v>
      </c>
      <c r="BP20" s="77" t="s">
        <v>3232</v>
      </c>
    </row>
    <row r="21" ht="392" hidden="1" spans="1:68">
      <c r="A21" s="77" t="s">
        <v>3233</v>
      </c>
      <c r="B21" s="77" t="s">
        <v>2888</v>
      </c>
      <c r="C21" s="77" t="s">
        <v>3126</v>
      </c>
      <c r="D21" s="77" t="s">
        <v>3234</v>
      </c>
      <c r="E21" s="73" t="s">
        <v>3202</v>
      </c>
      <c r="F21" s="77" t="s">
        <v>3065</v>
      </c>
      <c r="G21" s="77" t="s">
        <v>3066</v>
      </c>
      <c r="H21" s="69"/>
      <c r="I21" s="69"/>
      <c r="J21" s="77" t="s">
        <v>3067</v>
      </c>
      <c r="K21" s="77" t="s">
        <v>3068</v>
      </c>
      <c r="L21" s="77" t="s">
        <v>3069</v>
      </c>
      <c r="M21" s="77" t="s">
        <v>3070</v>
      </c>
      <c r="N21" s="78"/>
      <c r="O21" s="79"/>
      <c r="P21" s="80">
        <v>16666.05</v>
      </c>
      <c r="Q21" s="77" t="s">
        <v>3071</v>
      </c>
      <c r="R21" s="79"/>
      <c r="S21" s="80"/>
      <c r="T21" s="77" t="s">
        <v>3072</v>
      </c>
      <c r="U21" s="81"/>
      <c r="V21" s="77" t="s">
        <v>3073</v>
      </c>
      <c r="W21" s="77" t="s">
        <v>3074</v>
      </c>
      <c r="X21" s="77" t="s">
        <v>2396</v>
      </c>
      <c r="Y21" s="77" t="s">
        <v>2398</v>
      </c>
      <c r="Z21" s="77" t="s">
        <v>2888</v>
      </c>
      <c r="AA21" s="77" t="s">
        <v>3071</v>
      </c>
      <c r="AB21" s="77" t="s">
        <v>3071</v>
      </c>
      <c r="AC21" s="73" t="s">
        <v>3187</v>
      </c>
      <c r="AD21" s="73" t="s">
        <v>3187</v>
      </c>
      <c r="AE21" s="77" t="s">
        <v>3076</v>
      </c>
      <c r="AF21" s="77" t="s">
        <v>3077</v>
      </c>
      <c r="AG21" s="77" t="s">
        <v>3078</v>
      </c>
      <c r="AH21" s="69"/>
      <c r="AI21" s="69"/>
      <c r="AJ21" s="78"/>
      <c r="AK21" s="69"/>
      <c r="AL21" s="69"/>
      <c r="AM21" s="77" t="s">
        <v>3079</v>
      </c>
      <c r="AN21" s="77" t="s">
        <v>3080</v>
      </c>
      <c r="AO21" s="77" t="s">
        <v>3081</v>
      </c>
      <c r="AP21" s="77" t="s">
        <v>3082</v>
      </c>
      <c r="AQ21" s="77" t="s">
        <v>3135</v>
      </c>
      <c r="AR21" s="77" t="s">
        <v>3136</v>
      </c>
      <c r="AS21" s="77" t="s">
        <v>3085</v>
      </c>
      <c r="AT21" s="77" t="s">
        <v>3086</v>
      </c>
      <c r="AU21" s="77" t="s">
        <v>3087</v>
      </c>
      <c r="AV21" s="77" t="s">
        <v>788</v>
      </c>
      <c r="AW21" s="77" t="s">
        <v>788</v>
      </c>
      <c r="AX21" s="77" t="s">
        <v>3235</v>
      </c>
      <c r="AY21" s="77" t="s">
        <v>3236</v>
      </c>
      <c r="AZ21" s="77" t="s">
        <v>3090</v>
      </c>
      <c r="BA21" s="77" t="s">
        <v>3087</v>
      </c>
      <c r="BB21" s="69"/>
      <c r="BC21" s="77" t="s">
        <v>3237</v>
      </c>
      <c r="BD21" s="77" t="s">
        <v>3079</v>
      </c>
      <c r="BE21" s="77" t="s">
        <v>3080</v>
      </c>
      <c r="BF21" s="82" t="s">
        <v>3238</v>
      </c>
      <c r="BG21" s="82" t="s">
        <v>3239</v>
      </c>
      <c r="BH21" s="82" t="s">
        <v>3240</v>
      </c>
      <c r="BI21" s="77" t="s">
        <v>3146</v>
      </c>
      <c r="BJ21" s="77" t="s">
        <v>3147</v>
      </c>
      <c r="BK21" s="77" t="s">
        <v>3241</v>
      </c>
      <c r="BL21" s="77" t="s">
        <v>3095</v>
      </c>
      <c r="BM21" s="77" t="s">
        <v>3242</v>
      </c>
      <c r="BN21" s="77" t="s">
        <v>3097</v>
      </c>
      <c r="BO21" s="77" t="s">
        <v>3098</v>
      </c>
      <c r="BP21" s="77" t="s">
        <v>3098</v>
      </c>
    </row>
    <row r="22" ht="70" hidden="1" spans="1:68">
      <c r="A22" s="69"/>
      <c r="B22" s="69"/>
      <c r="C22" s="69"/>
      <c r="D22" s="69"/>
      <c r="E22" s="73"/>
      <c r="F22" s="69"/>
      <c r="G22" s="69"/>
      <c r="H22" s="69"/>
      <c r="I22" s="69"/>
      <c r="J22" s="69"/>
      <c r="K22" s="69"/>
      <c r="L22" s="69"/>
      <c r="M22" s="69"/>
      <c r="N22" s="78"/>
      <c r="O22" s="79"/>
      <c r="P22" s="79"/>
      <c r="Q22" s="69"/>
      <c r="R22" s="79"/>
      <c r="S22" s="80"/>
      <c r="T22" s="69"/>
      <c r="U22" s="81"/>
      <c r="V22" s="69"/>
      <c r="W22" s="69"/>
      <c r="X22" s="69"/>
      <c r="Y22" s="69"/>
      <c r="Z22" s="69"/>
      <c r="AA22" s="69"/>
      <c r="AB22" s="69"/>
      <c r="AC22" s="73"/>
      <c r="AD22" s="73"/>
      <c r="AE22" s="69"/>
      <c r="AF22" s="69"/>
      <c r="AG22" s="69"/>
      <c r="AH22" s="69"/>
      <c r="AI22" s="69"/>
      <c r="AJ22" s="78"/>
      <c r="AK22" s="69"/>
      <c r="AL22" s="69"/>
      <c r="AM22" s="69"/>
      <c r="AN22" s="69"/>
      <c r="AO22" s="69"/>
      <c r="AP22" s="69"/>
      <c r="AQ22" s="69"/>
      <c r="AR22" s="69"/>
      <c r="AS22" s="69"/>
      <c r="AT22" s="69"/>
      <c r="AU22" s="69"/>
      <c r="AV22" s="69"/>
      <c r="AW22" s="69"/>
      <c r="AX22" s="69"/>
      <c r="AY22" s="69"/>
      <c r="AZ22" s="69"/>
      <c r="BA22" s="69"/>
      <c r="BB22" s="69"/>
      <c r="BC22" s="69"/>
      <c r="BD22" s="69"/>
      <c r="BE22" s="69"/>
      <c r="BF22" s="82"/>
      <c r="BG22" s="82"/>
      <c r="BH22" s="82"/>
      <c r="BI22" s="69"/>
      <c r="BJ22" s="69"/>
      <c r="BK22" s="69"/>
      <c r="BL22" s="69"/>
      <c r="BM22" s="77" t="s">
        <v>3243</v>
      </c>
      <c r="BN22" s="77" t="s">
        <v>3100</v>
      </c>
      <c r="BO22" s="77" t="s">
        <v>3101</v>
      </c>
      <c r="BP22" s="77" t="s">
        <v>3101</v>
      </c>
    </row>
    <row r="23" ht="409.5" hidden="1" spans="1:68">
      <c r="A23" s="77" t="s">
        <v>3244</v>
      </c>
      <c r="B23" s="77" t="s">
        <v>2854</v>
      </c>
      <c r="C23" s="77" t="s">
        <v>3126</v>
      </c>
      <c r="D23" s="77" t="s">
        <v>3245</v>
      </c>
      <c r="E23" s="73" t="s">
        <v>3246</v>
      </c>
      <c r="F23" s="77" t="s">
        <v>3065</v>
      </c>
      <c r="G23" s="77" t="s">
        <v>3066</v>
      </c>
      <c r="H23" s="69"/>
      <c r="I23" s="69"/>
      <c r="J23" s="77" t="s">
        <v>3067</v>
      </c>
      <c r="K23" s="77" t="s">
        <v>3068</v>
      </c>
      <c r="L23" s="77" t="s">
        <v>3069</v>
      </c>
      <c r="M23" s="77" t="s">
        <v>3070</v>
      </c>
      <c r="N23" s="78"/>
      <c r="O23" s="79"/>
      <c r="P23" s="80">
        <v>26388</v>
      </c>
      <c r="Q23" s="77" t="s">
        <v>3071</v>
      </c>
      <c r="R23" s="80">
        <v>26388</v>
      </c>
      <c r="S23" s="80"/>
      <c r="T23" s="77" t="s">
        <v>3072</v>
      </c>
      <c r="U23" s="81"/>
      <c r="V23" s="77" t="s">
        <v>3073</v>
      </c>
      <c r="W23" s="77" t="s">
        <v>3074</v>
      </c>
      <c r="X23" s="77" t="s">
        <v>2396</v>
      </c>
      <c r="Y23" s="77" t="s">
        <v>2398</v>
      </c>
      <c r="Z23" s="77" t="s">
        <v>2854</v>
      </c>
      <c r="AA23" s="77" t="s">
        <v>3071</v>
      </c>
      <c r="AB23" s="77" t="s">
        <v>3071</v>
      </c>
      <c r="AC23" s="73" t="s">
        <v>3247</v>
      </c>
      <c r="AD23" s="73" t="s">
        <v>3248</v>
      </c>
      <c r="AE23" s="77" t="s">
        <v>3131</v>
      </c>
      <c r="AF23" s="77" t="s">
        <v>3132</v>
      </c>
      <c r="AG23" s="77" t="s">
        <v>3078</v>
      </c>
      <c r="AH23" s="69"/>
      <c r="AI23" s="69"/>
      <c r="AJ23" s="78"/>
      <c r="AK23" s="69"/>
      <c r="AL23" s="69"/>
      <c r="AM23" s="77" t="s">
        <v>3133</v>
      </c>
      <c r="AN23" s="77" t="s">
        <v>3134</v>
      </c>
      <c r="AO23" s="77" t="s">
        <v>3081</v>
      </c>
      <c r="AP23" s="77" t="s">
        <v>3082</v>
      </c>
      <c r="AQ23" s="77" t="s">
        <v>3135</v>
      </c>
      <c r="AR23" s="77" t="s">
        <v>3136</v>
      </c>
      <c r="AS23" s="77" t="s">
        <v>3249</v>
      </c>
      <c r="AT23" s="77" t="s">
        <v>3250</v>
      </c>
      <c r="AU23" s="77" t="s">
        <v>3174</v>
      </c>
      <c r="AV23" s="77" t="s">
        <v>788</v>
      </c>
      <c r="AW23" s="77" t="s">
        <v>788</v>
      </c>
      <c r="AX23" s="77" t="s">
        <v>3251</v>
      </c>
      <c r="AY23" s="77" t="s">
        <v>3252</v>
      </c>
      <c r="AZ23" s="77" t="s">
        <v>3090</v>
      </c>
      <c r="BA23" s="77" t="s">
        <v>3174</v>
      </c>
      <c r="BB23" s="69"/>
      <c r="BC23" s="77" t="s">
        <v>3253</v>
      </c>
      <c r="BD23" s="77" t="s">
        <v>3133</v>
      </c>
      <c r="BE23" s="77" t="s">
        <v>3134</v>
      </c>
      <c r="BF23" s="82" t="s">
        <v>3254</v>
      </c>
      <c r="BG23" s="82" t="s">
        <v>3255</v>
      </c>
      <c r="BH23" s="82" t="s">
        <v>3256</v>
      </c>
      <c r="BI23" s="77" t="s">
        <v>3146</v>
      </c>
      <c r="BJ23" s="77" t="s">
        <v>3147</v>
      </c>
      <c r="BK23" s="77" t="s">
        <v>3257</v>
      </c>
      <c r="BL23" s="77" t="s">
        <v>3180</v>
      </c>
      <c r="BM23" s="77" t="s">
        <v>3258</v>
      </c>
      <c r="BN23" s="77" t="s">
        <v>3097</v>
      </c>
      <c r="BO23" s="77" t="s">
        <v>3098</v>
      </c>
      <c r="BP23" s="77" t="s">
        <v>3098</v>
      </c>
    </row>
    <row r="24" ht="56" hidden="1" spans="1:68">
      <c r="A24" s="69"/>
      <c r="B24" s="69"/>
      <c r="C24" s="69"/>
      <c r="D24" s="69"/>
      <c r="E24" s="73"/>
      <c r="F24" s="69"/>
      <c r="G24" s="69"/>
      <c r="H24" s="69"/>
      <c r="I24" s="69"/>
      <c r="J24" s="69"/>
      <c r="K24" s="69"/>
      <c r="L24" s="69"/>
      <c r="M24" s="69"/>
      <c r="N24" s="78"/>
      <c r="O24" s="79"/>
      <c r="P24" s="79"/>
      <c r="Q24" s="69"/>
      <c r="R24" s="79"/>
      <c r="S24" s="80"/>
      <c r="T24" s="69"/>
      <c r="U24" s="81"/>
      <c r="V24" s="69"/>
      <c r="W24" s="69"/>
      <c r="X24" s="69"/>
      <c r="Y24" s="69"/>
      <c r="Z24" s="69"/>
      <c r="AA24" s="69"/>
      <c r="AB24" s="69"/>
      <c r="AC24" s="73"/>
      <c r="AD24" s="73"/>
      <c r="AE24" s="69"/>
      <c r="AF24" s="69"/>
      <c r="AG24" s="69"/>
      <c r="AH24" s="69"/>
      <c r="AI24" s="69"/>
      <c r="AJ24" s="78"/>
      <c r="AK24" s="69"/>
      <c r="AL24" s="69"/>
      <c r="AM24" s="69"/>
      <c r="AN24" s="69"/>
      <c r="AO24" s="69"/>
      <c r="AP24" s="69"/>
      <c r="AQ24" s="69"/>
      <c r="AR24" s="69"/>
      <c r="AS24" s="69"/>
      <c r="AT24" s="69"/>
      <c r="AU24" s="69"/>
      <c r="AV24" s="69"/>
      <c r="AW24" s="69"/>
      <c r="AX24" s="69"/>
      <c r="AY24" s="69"/>
      <c r="AZ24" s="69"/>
      <c r="BA24" s="69"/>
      <c r="BB24" s="69"/>
      <c r="BC24" s="69"/>
      <c r="BD24" s="69"/>
      <c r="BE24" s="69"/>
      <c r="BF24" s="82"/>
      <c r="BG24" s="82"/>
      <c r="BH24" s="82"/>
      <c r="BI24" s="69"/>
      <c r="BJ24" s="69"/>
      <c r="BK24" s="69"/>
      <c r="BL24" s="69"/>
      <c r="BM24" s="77" t="s">
        <v>3259</v>
      </c>
      <c r="BN24" s="77" t="s">
        <v>3260</v>
      </c>
      <c r="BO24" s="77" t="s">
        <v>3261</v>
      </c>
      <c r="BP24" s="77" t="s">
        <v>3261</v>
      </c>
    </row>
    <row r="25" ht="409.5" hidden="1" spans="1:68">
      <c r="A25" s="77" t="s">
        <v>3262</v>
      </c>
      <c r="B25" s="77" t="s">
        <v>2850</v>
      </c>
      <c r="C25" s="77" t="s">
        <v>3126</v>
      </c>
      <c r="D25" s="77" t="s">
        <v>3263</v>
      </c>
      <c r="E25" s="73" t="s">
        <v>3246</v>
      </c>
      <c r="F25" s="77" t="s">
        <v>3065</v>
      </c>
      <c r="G25" s="77" t="s">
        <v>3066</v>
      </c>
      <c r="H25" s="69"/>
      <c r="I25" s="69"/>
      <c r="J25" s="77" t="s">
        <v>3067</v>
      </c>
      <c r="K25" s="77" t="s">
        <v>3068</v>
      </c>
      <c r="L25" s="77" t="s">
        <v>3069</v>
      </c>
      <c r="M25" s="77" t="s">
        <v>3070</v>
      </c>
      <c r="N25" s="78"/>
      <c r="O25" s="79"/>
      <c r="P25" s="80">
        <v>12458.46</v>
      </c>
      <c r="Q25" s="77" t="s">
        <v>3071</v>
      </c>
      <c r="R25" s="80">
        <v>12458.46</v>
      </c>
      <c r="S25" s="80"/>
      <c r="T25" s="77" t="s">
        <v>3072</v>
      </c>
      <c r="U25" s="81"/>
      <c r="V25" s="77" t="s">
        <v>3073</v>
      </c>
      <c r="W25" s="77" t="s">
        <v>3074</v>
      </c>
      <c r="X25" s="77" t="s">
        <v>2396</v>
      </c>
      <c r="Y25" s="77" t="s">
        <v>2398</v>
      </c>
      <c r="Z25" s="77" t="s">
        <v>2850</v>
      </c>
      <c r="AA25" s="77" t="s">
        <v>3071</v>
      </c>
      <c r="AB25" s="77" t="s">
        <v>3071</v>
      </c>
      <c r="AC25" s="73" t="s">
        <v>3247</v>
      </c>
      <c r="AD25" s="73" t="s">
        <v>3248</v>
      </c>
      <c r="AE25" s="77" t="s">
        <v>3131</v>
      </c>
      <c r="AF25" s="77" t="s">
        <v>3132</v>
      </c>
      <c r="AG25" s="77" t="s">
        <v>3078</v>
      </c>
      <c r="AH25" s="69"/>
      <c r="AI25" s="69"/>
      <c r="AJ25" s="78"/>
      <c r="AK25" s="69"/>
      <c r="AL25" s="69"/>
      <c r="AM25" s="77" t="s">
        <v>3133</v>
      </c>
      <c r="AN25" s="77" t="s">
        <v>3134</v>
      </c>
      <c r="AO25" s="77" t="s">
        <v>3081</v>
      </c>
      <c r="AP25" s="77" t="s">
        <v>3082</v>
      </c>
      <c r="AQ25" s="77" t="s">
        <v>3135</v>
      </c>
      <c r="AR25" s="77" t="s">
        <v>3136</v>
      </c>
      <c r="AS25" s="77" t="s">
        <v>3264</v>
      </c>
      <c r="AT25" s="77" t="s">
        <v>3265</v>
      </c>
      <c r="AU25" s="77" t="s">
        <v>3174</v>
      </c>
      <c r="AV25" s="77" t="s">
        <v>788</v>
      </c>
      <c r="AW25" s="77" t="s">
        <v>788</v>
      </c>
      <c r="AX25" s="77" t="s">
        <v>3266</v>
      </c>
      <c r="AY25" s="77" t="s">
        <v>3267</v>
      </c>
      <c r="AZ25" s="77" t="s">
        <v>3090</v>
      </c>
      <c r="BA25" s="77" t="s">
        <v>3174</v>
      </c>
      <c r="BB25" s="69"/>
      <c r="BC25" s="77" t="s">
        <v>3268</v>
      </c>
      <c r="BD25" s="77" t="s">
        <v>3133</v>
      </c>
      <c r="BE25" s="77" t="s">
        <v>3134</v>
      </c>
      <c r="BF25" s="82" t="s">
        <v>3269</v>
      </c>
      <c r="BG25" s="82" t="s">
        <v>3270</v>
      </c>
      <c r="BH25" s="82" t="s">
        <v>3271</v>
      </c>
      <c r="BI25" s="77" t="s">
        <v>3146</v>
      </c>
      <c r="BJ25" s="77" t="s">
        <v>3147</v>
      </c>
      <c r="BK25" s="77" t="s">
        <v>3272</v>
      </c>
      <c r="BL25" s="77" t="s">
        <v>3180</v>
      </c>
      <c r="BM25" s="77" t="s">
        <v>3273</v>
      </c>
      <c r="BN25" s="77" t="s">
        <v>3097</v>
      </c>
      <c r="BO25" s="77" t="s">
        <v>3098</v>
      </c>
      <c r="BP25" s="77" t="s">
        <v>3098</v>
      </c>
    </row>
    <row r="26" ht="56" hidden="1" spans="1:68">
      <c r="A26" s="69"/>
      <c r="B26" s="69"/>
      <c r="C26" s="69"/>
      <c r="D26" s="69"/>
      <c r="E26" s="73"/>
      <c r="F26" s="69"/>
      <c r="G26" s="69"/>
      <c r="H26" s="69"/>
      <c r="I26" s="69"/>
      <c r="J26" s="69"/>
      <c r="K26" s="69"/>
      <c r="L26" s="69"/>
      <c r="M26" s="69"/>
      <c r="N26" s="78"/>
      <c r="O26" s="79"/>
      <c r="P26" s="79"/>
      <c r="Q26" s="69"/>
      <c r="R26" s="79"/>
      <c r="S26" s="80"/>
      <c r="T26" s="69"/>
      <c r="U26" s="81"/>
      <c r="V26" s="69"/>
      <c r="W26" s="69"/>
      <c r="X26" s="69"/>
      <c r="Y26" s="69"/>
      <c r="Z26" s="69"/>
      <c r="AA26" s="69"/>
      <c r="AB26" s="69"/>
      <c r="AC26" s="73"/>
      <c r="AD26" s="73"/>
      <c r="AE26" s="69"/>
      <c r="AF26" s="69"/>
      <c r="AG26" s="69"/>
      <c r="AH26" s="69"/>
      <c r="AI26" s="69"/>
      <c r="AJ26" s="78"/>
      <c r="AK26" s="69"/>
      <c r="AL26" s="69"/>
      <c r="AM26" s="69"/>
      <c r="AN26" s="69"/>
      <c r="AO26" s="69"/>
      <c r="AP26" s="69"/>
      <c r="AQ26" s="69"/>
      <c r="AR26" s="69"/>
      <c r="AS26" s="69"/>
      <c r="AT26" s="69"/>
      <c r="AU26" s="69"/>
      <c r="AV26" s="69"/>
      <c r="AW26" s="69"/>
      <c r="AX26" s="69"/>
      <c r="AY26" s="69"/>
      <c r="AZ26" s="69"/>
      <c r="BA26" s="69"/>
      <c r="BB26" s="69"/>
      <c r="BC26" s="69"/>
      <c r="BD26" s="69"/>
      <c r="BE26" s="69"/>
      <c r="BF26" s="82"/>
      <c r="BG26" s="82"/>
      <c r="BH26" s="82"/>
      <c r="BI26" s="69"/>
      <c r="BJ26" s="69"/>
      <c r="BK26" s="69"/>
      <c r="BL26" s="69"/>
      <c r="BM26" s="77" t="s">
        <v>3274</v>
      </c>
      <c r="BN26" s="77" t="s">
        <v>3275</v>
      </c>
      <c r="BO26" s="77" t="s">
        <v>3276</v>
      </c>
      <c r="BP26" s="77" t="s">
        <v>3276</v>
      </c>
    </row>
    <row r="27" ht="409.5" hidden="1" spans="1:68">
      <c r="A27" s="77" t="s">
        <v>3277</v>
      </c>
      <c r="B27" s="77" t="s">
        <v>2873</v>
      </c>
      <c r="C27" s="77" t="s">
        <v>3126</v>
      </c>
      <c r="D27" s="77" t="s">
        <v>3278</v>
      </c>
      <c r="E27" s="73" t="s">
        <v>3279</v>
      </c>
      <c r="F27" s="77" t="s">
        <v>3065</v>
      </c>
      <c r="G27" s="77" t="s">
        <v>3066</v>
      </c>
      <c r="H27" s="69"/>
      <c r="I27" s="69"/>
      <c r="J27" s="77" t="s">
        <v>3067</v>
      </c>
      <c r="K27" s="77" t="s">
        <v>3068</v>
      </c>
      <c r="L27" s="77" t="s">
        <v>3069</v>
      </c>
      <c r="M27" s="77" t="s">
        <v>3070</v>
      </c>
      <c r="N27" s="78"/>
      <c r="O27" s="79"/>
      <c r="P27" s="80">
        <v>7270.06</v>
      </c>
      <c r="Q27" s="77" t="s">
        <v>3071</v>
      </c>
      <c r="R27" s="79"/>
      <c r="S27" s="80"/>
      <c r="T27" s="77" t="s">
        <v>3072</v>
      </c>
      <c r="U27" s="81"/>
      <c r="V27" s="77" t="s">
        <v>3073</v>
      </c>
      <c r="W27" s="77" t="s">
        <v>3074</v>
      </c>
      <c r="X27" s="77" t="s">
        <v>2396</v>
      </c>
      <c r="Y27" s="77" t="s">
        <v>2398</v>
      </c>
      <c r="Z27" s="77" t="s">
        <v>2873</v>
      </c>
      <c r="AA27" s="77" t="s">
        <v>3071</v>
      </c>
      <c r="AB27" s="77" t="s">
        <v>3071</v>
      </c>
      <c r="AC27" s="73" t="s">
        <v>3248</v>
      </c>
      <c r="AD27" s="73" t="s">
        <v>3248</v>
      </c>
      <c r="AE27" s="77" t="s">
        <v>3131</v>
      </c>
      <c r="AF27" s="77" t="s">
        <v>3132</v>
      </c>
      <c r="AG27" s="77" t="s">
        <v>3078</v>
      </c>
      <c r="AH27" s="69"/>
      <c r="AI27" s="69"/>
      <c r="AJ27" s="78"/>
      <c r="AK27" s="69"/>
      <c r="AL27" s="69"/>
      <c r="AM27" s="77" t="s">
        <v>3079</v>
      </c>
      <c r="AN27" s="77" t="s">
        <v>3080</v>
      </c>
      <c r="AO27" s="77" t="s">
        <v>3081</v>
      </c>
      <c r="AP27" s="77" t="s">
        <v>3082</v>
      </c>
      <c r="AQ27" s="77" t="s">
        <v>3135</v>
      </c>
      <c r="AR27" s="77" t="s">
        <v>3136</v>
      </c>
      <c r="AS27" s="77" t="s">
        <v>3280</v>
      </c>
      <c r="AT27" s="77" t="s">
        <v>3281</v>
      </c>
      <c r="AU27" s="77" t="s">
        <v>3087</v>
      </c>
      <c r="AV27" s="77" t="s">
        <v>788</v>
      </c>
      <c r="AW27" s="77" t="s">
        <v>788</v>
      </c>
      <c r="AX27" s="77" t="s">
        <v>3282</v>
      </c>
      <c r="AY27" s="77" t="s">
        <v>3283</v>
      </c>
      <c r="AZ27" s="77" t="s">
        <v>3090</v>
      </c>
      <c r="BA27" s="77" t="s">
        <v>3087</v>
      </c>
      <c r="BB27" s="69"/>
      <c r="BC27" s="77" t="s">
        <v>3284</v>
      </c>
      <c r="BD27" s="77" t="s">
        <v>3079</v>
      </c>
      <c r="BE27" s="77" t="s">
        <v>3080</v>
      </c>
      <c r="BF27" s="82" t="s">
        <v>3285</v>
      </c>
      <c r="BG27" s="82" t="s">
        <v>3286</v>
      </c>
      <c r="BH27" s="82" t="s">
        <v>3287</v>
      </c>
      <c r="BI27" s="77" t="s">
        <v>3146</v>
      </c>
      <c r="BJ27" s="77" t="s">
        <v>3147</v>
      </c>
      <c r="BK27" s="77" t="s">
        <v>3288</v>
      </c>
      <c r="BL27" s="77" t="s">
        <v>3095</v>
      </c>
      <c r="BM27" s="77" t="s">
        <v>3289</v>
      </c>
      <c r="BN27" s="77" t="s">
        <v>3097</v>
      </c>
      <c r="BO27" s="77" t="s">
        <v>3098</v>
      </c>
      <c r="BP27" s="77" t="s">
        <v>3098</v>
      </c>
    </row>
    <row r="28" ht="56" hidden="1" spans="1:68">
      <c r="A28" s="69"/>
      <c r="B28" s="69"/>
      <c r="C28" s="69"/>
      <c r="D28" s="69"/>
      <c r="E28" s="73"/>
      <c r="F28" s="69"/>
      <c r="G28" s="69"/>
      <c r="H28" s="69"/>
      <c r="I28" s="69"/>
      <c r="J28" s="69"/>
      <c r="K28" s="69"/>
      <c r="L28" s="69"/>
      <c r="M28" s="69"/>
      <c r="N28" s="78"/>
      <c r="O28" s="79"/>
      <c r="P28" s="79"/>
      <c r="Q28" s="69"/>
      <c r="R28" s="79"/>
      <c r="S28" s="80"/>
      <c r="T28" s="69"/>
      <c r="U28" s="81"/>
      <c r="V28" s="69"/>
      <c r="W28" s="69"/>
      <c r="X28" s="69"/>
      <c r="Y28" s="69"/>
      <c r="Z28" s="69"/>
      <c r="AA28" s="69"/>
      <c r="AB28" s="69"/>
      <c r="AC28" s="73"/>
      <c r="AD28" s="73"/>
      <c r="AE28" s="69"/>
      <c r="AF28" s="69"/>
      <c r="AG28" s="69"/>
      <c r="AH28" s="69"/>
      <c r="AI28" s="69"/>
      <c r="AJ28" s="78"/>
      <c r="AK28" s="69"/>
      <c r="AL28" s="69"/>
      <c r="AM28" s="69"/>
      <c r="AN28" s="69"/>
      <c r="AO28" s="69"/>
      <c r="AP28" s="69"/>
      <c r="AQ28" s="69"/>
      <c r="AR28" s="69"/>
      <c r="AS28" s="69"/>
      <c r="AT28" s="69"/>
      <c r="AU28" s="69"/>
      <c r="AV28" s="69"/>
      <c r="AW28" s="69"/>
      <c r="AX28" s="69"/>
      <c r="AY28" s="69"/>
      <c r="AZ28" s="69"/>
      <c r="BA28" s="69"/>
      <c r="BB28" s="69"/>
      <c r="BC28" s="69"/>
      <c r="BD28" s="69"/>
      <c r="BE28" s="69"/>
      <c r="BF28" s="82"/>
      <c r="BG28" s="82"/>
      <c r="BH28" s="82"/>
      <c r="BI28" s="69"/>
      <c r="BJ28" s="69"/>
      <c r="BK28" s="69"/>
      <c r="BL28" s="69"/>
      <c r="BM28" s="77" t="s">
        <v>3290</v>
      </c>
      <c r="BN28" s="77" t="s">
        <v>3291</v>
      </c>
      <c r="BO28" s="77" t="s">
        <v>3292</v>
      </c>
      <c r="BP28" s="77" t="s">
        <v>3292</v>
      </c>
    </row>
    <row r="29" ht="409.5" hidden="1" spans="1:68">
      <c r="A29" s="77" t="s">
        <v>3293</v>
      </c>
      <c r="B29" s="77" t="s">
        <v>2901</v>
      </c>
      <c r="C29" s="77" t="s">
        <v>3126</v>
      </c>
      <c r="D29" s="77" t="s">
        <v>3294</v>
      </c>
      <c r="E29" s="73" t="s">
        <v>3185</v>
      </c>
      <c r="F29" s="77" t="s">
        <v>3065</v>
      </c>
      <c r="G29" s="77" t="s">
        <v>3066</v>
      </c>
      <c r="H29" s="69"/>
      <c r="I29" s="69"/>
      <c r="J29" s="77" t="s">
        <v>3067</v>
      </c>
      <c r="K29" s="77" t="s">
        <v>3068</v>
      </c>
      <c r="L29" s="77" t="s">
        <v>3069</v>
      </c>
      <c r="M29" s="77" t="s">
        <v>3070</v>
      </c>
      <c r="N29" s="78"/>
      <c r="O29" s="79"/>
      <c r="P29" s="80">
        <v>19969</v>
      </c>
      <c r="Q29" s="77" t="s">
        <v>3071</v>
      </c>
      <c r="R29" s="79"/>
      <c r="S29" s="80"/>
      <c r="T29" s="77" t="s">
        <v>3072</v>
      </c>
      <c r="U29" s="81"/>
      <c r="V29" s="77" t="s">
        <v>3073</v>
      </c>
      <c r="W29" s="77" t="s">
        <v>3074</v>
      </c>
      <c r="X29" s="77" t="s">
        <v>2396</v>
      </c>
      <c r="Y29" s="77" t="s">
        <v>2398</v>
      </c>
      <c r="Z29" s="77" t="s">
        <v>2901</v>
      </c>
      <c r="AA29" s="77" t="s">
        <v>3071</v>
      </c>
      <c r="AB29" s="77" t="s">
        <v>3071</v>
      </c>
      <c r="AC29" s="73" t="s">
        <v>3248</v>
      </c>
      <c r="AD29" s="73" t="s">
        <v>3248</v>
      </c>
      <c r="AE29" s="77" t="s">
        <v>3131</v>
      </c>
      <c r="AF29" s="77" t="s">
        <v>3132</v>
      </c>
      <c r="AG29" s="77" t="s">
        <v>3078</v>
      </c>
      <c r="AH29" s="69"/>
      <c r="AI29" s="69"/>
      <c r="AJ29" s="78"/>
      <c r="AK29" s="69"/>
      <c r="AL29" s="69"/>
      <c r="AM29" s="77" t="s">
        <v>3079</v>
      </c>
      <c r="AN29" s="77" t="s">
        <v>3080</v>
      </c>
      <c r="AO29" s="77" t="s">
        <v>3081</v>
      </c>
      <c r="AP29" s="77" t="s">
        <v>3082</v>
      </c>
      <c r="AQ29" s="77" t="s">
        <v>3135</v>
      </c>
      <c r="AR29" s="77" t="s">
        <v>3136</v>
      </c>
      <c r="AS29" s="77" t="s">
        <v>3220</v>
      </c>
      <c r="AT29" s="77" t="s">
        <v>3221</v>
      </c>
      <c r="AU29" s="77" t="s">
        <v>3087</v>
      </c>
      <c r="AV29" s="77" t="s">
        <v>788</v>
      </c>
      <c r="AW29" s="77" t="s">
        <v>788</v>
      </c>
      <c r="AX29" s="77" t="s">
        <v>3295</v>
      </c>
      <c r="AY29" s="77" t="s">
        <v>3296</v>
      </c>
      <c r="AZ29" s="77" t="s">
        <v>3090</v>
      </c>
      <c r="BA29" s="77" t="s">
        <v>3087</v>
      </c>
      <c r="BB29" s="69"/>
      <c r="BC29" s="77" t="s">
        <v>3297</v>
      </c>
      <c r="BD29" s="77" t="s">
        <v>3079</v>
      </c>
      <c r="BE29" s="77" t="s">
        <v>3080</v>
      </c>
      <c r="BF29" s="82" t="s">
        <v>3298</v>
      </c>
      <c r="BG29" s="82" t="s">
        <v>3299</v>
      </c>
      <c r="BH29" s="82" t="s">
        <v>3300</v>
      </c>
      <c r="BI29" s="77" t="s">
        <v>3146</v>
      </c>
      <c r="BJ29" s="77" t="s">
        <v>3147</v>
      </c>
      <c r="BK29" s="77" t="s">
        <v>3301</v>
      </c>
      <c r="BL29" s="77" t="s">
        <v>3095</v>
      </c>
      <c r="BM29" s="77" t="s">
        <v>3302</v>
      </c>
      <c r="BN29" s="77" t="s">
        <v>3097</v>
      </c>
      <c r="BO29" s="77" t="s">
        <v>3098</v>
      </c>
      <c r="BP29" s="77" t="s">
        <v>3098</v>
      </c>
    </row>
    <row r="30" ht="56" hidden="1" spans="1:68">
      <c r="A30" s="69"/>
      <c r="B30" s="69"/>
      <c r="C30" s="69"/>
      <c r="D30" s="69"/>
      <c r="E30" s="73"/>
      <c r="F30" s="69"/>
      <c r="G30" s="69"/>
      <c r="H30" s="69"/>
      <c r="I30" s="69"/>
      <c r="J30" s="69"/>
      <c r="K30" s="69"/>
      <c r="L30" s="69"/>
      <c r="M30" s="69"/>
      <c r="N30" s="78"/>
      <c r="O30" s="79"/>
      <c r="P30" s="79"/>
      <c r="Q30" s="69"/>
      <c r="R30" s="79"/>
      <c r="S30" s="80"/>
      <c r="T30" s="69"/>
      <c r="U30" s="81"/>
      <c r="V30" s="69"/>
      <c r="W30" s="69"/>
      <c r="X30" s="69"/>
      <c r="Y30" s="69"/>
      <c r="Z30" s="69"/>
      <c r="AA30" s="69"/>
      <c r="AB30" s="69"/>
      <c r="AC30" s="73"/>
      <c r="AD30" s="73"/>
      <c r="AE30" s="69"/>
      <c r="AF30" s="69"/>
      <c r="AG30" s="69"/>
      <c r="AH30" s="69"/>
      <c r="AI30" s="69"/>
      <c r="AJ30" s="78"/>
      <c r="AK30" s="69"/>
      <c r="AL30" s="69"/>
      <c r="AM30" s="69"/>
      <c r="AN30" s="69"/>
      <c r="AO30" s="69"/>
      <c r="AP30" s="69"/>
      <c r="AQ30" s="69"/>
      <c r="AR30" s="69"/>
      <c r="AS30" s="69"/>
      <c r="AT30" s="69"/>
      <c r="AU30" s="69"/>
      <c r="AV30" s="69"/>
      <c r="AW30" s="69"/>
      <c r="AX30" s="69"/>
      <c r="AY30" s="69"/>
      <c r="AZ30" s="69"/>
      <c r="BA30" s="69"/>
      <c r="BB30" s="69"/>
      <c r="BC30" s="69"/>
      <c r="BD30" s="69"/>
      <c r="BE30" s="69"/>
      <c r="BF30" s="82"/>
      <c r="BG30" s="82"/>
      <c r="BH30" s="82"/>
      <c r="BI30" s="69"/>
      <c r="BJ30" s="69"/>
      <c r="BK30" s="69"/>
      <c r="BL30" s="69"/>
      <c r="BM30" s="77" t="s">
        <v>3303</v>
      </c>
      <c r="BN30" s="77" t="s">
        <v>3304</v>
      </c>
      <c r="BO30" s="77" t="s">
        <v>3305</v>
      </c>
      <c r="BP30" s="77" t="s">
        <v>3305</v>
      </c>
    </row>
    <row r="31" ht="409.5" hidden="1" spans="1:68">
      <c r="A31" s="77" t="s">
        <v>3306</v>
      </c>
      <c r="B31" s="77" t="s">
        <v>3307</v>
      </c>
      <c r="C31" s="77" t="s">
        <v>3308</v>
      </c>
      <c r="D31" s="77" t="s">
        <v>3263</v>
      </c>
      <c r="E31" s="73" t="s">
        <v>3246</v>
      </c>
      <c r="F31" s="77" t="s">
        <v>3065</v>
      </c>
      <c r="G31" s="77" t="s">
        <v>3066</v>
      </c>
      <c r="H31" s="69"/>
      <c r="I31" s="69"/>
      <c r="J31" s="77" t="s">
        <v>3067</v>
      </c>
      <c r="K31" s="77" t="s">
        <v>3068</v>
      </c>
      <c r="L31" s="77" t="s">
        <v>3069</v>
      </c>
      <c r="M31" s="77" t="s">
        <v>3070</v>
      </c>
      <c r="N31" s="78"/>
      <c r="O31" s="79"/>
      <c r="P31" s="80">
        <v>12458.46</v>
      </c>
      <c r="Q31" s="77" t="s">
        <v>3071</v>
      </c>
      <c r="R31" s="80">
        <v>12458.46</v>
      </c>
      <c r="S31" s="80"/>
      <c r="T31" s="77" t="s">
        <v>3072</v>
      </c>
      <c r="U31" s="81"/>
      <c r="V31" s="77" t="s">
        <v>3073</v>
      </c>
      <c r="W31" s="77" t="s">
        <v>3074</v>
      </c>
      <c r="X31" s="77" t="s">
        <v>2396</v>
      </c>
      <c r="Y31" s="77" t="s">
        <v>2398</v>
      </c>
      <c r="Z31" s="77" t="s">
        <v>3307</v>
      </c>
      <c r="AA31" s="77" t="s">
        <v>3071</v>
      </c>
      <c r="AB31" s="77" t="s">
        <v>3071</v>
      </c>
      <c r="AC31" s="73" t="s">
        <v>3309</v>
      </c>
      <c r="AD31" s="73" t="s">
        <v>3248</v>
      </c>
      <c r="AE31" s="77" t="s">
        <v>3131</v>
      </c>
      <c r="AF31" s="77" t="s">
        <v>3132</v>
      </c>
      <c r="AG31" s="77" t="s">
        <v>3078</v>
      </c>
      <c r="AH31" s="69"/>
      <c r="AI31" s="69"/>
      <c r="AJ31" s="78"/>
      <c r="AK31" s="69"/>
      <c r="AL31" s="69"/>
      <c r="AM31" s="77" t="s">
        <v>3133</v>
      </c>
      <c r="AN31" s="77" t="s">
        <v>3134</v>
      </c>
      <c r="AO31" s="77" t="s">
        <v>3171</v>
      </c>
      <c r="AP31" s="77" t="s">
        <v>3082</v>
      </c>
      <c r="AQ31" s="77" t="s">
        <v>3083</v>
      </c>
      <c r="AR31" s="77" t="s">
        <v>3084</v>
      </c>
      <c r="AS31" s="77" t="s">
        <v>3264</v>
      </c>
      <c r="AT31" s="77" t="s">
        <v>3265</v>
      </c>
      <c r="AU31" s="77" t="s">
        <v>3174</v>
      </c>
      <c r="AV31" s="77" t="s">
        <v>788</v>
      </c>
      <c r="AW31" s="77" t="s">
        <v>788</v>
      </c>
      <c r="AX31" s="77" t="s">
        <v>3310</v>
      </c>
      <c r="AY31" s="77" t="s">
        <v>3311</v>
      </c>
      <c r="AZ31" s="77" t="s">
        <v>3090</v>
      </c>
      <c r="BA31" s="77" t="s">
        <v>3174</v>
      </c>
      <c r="BB31" s="69"/>
      <c r="BC31" s="77" t="s">
        <v>3268</v>
      </c>
      <c r="BD31" s="77" t="s">
        <v>3133</v>
      </c>
      <c r="BE31" s="77" t="s">
        <v>3134</v>
      </c>
      <c r="BF31" s="82"/>
      <c r="BG31" s="82" t="s">
        <v>3312</v>
      </c>
      <c r="BH31" s="82" t="s">
        <v>3313</v>
      </c>
      <c r="BI31" s="69"/>
      <c r="BJ31" s="69"/>
      <c r="BK31" s="77" t="s">
        <v>3314</v>
      </c>
      <c r="BL31" s="77" t="s">
        <v>3180</v>
      </c>
      <c r="BM31" s="77" t="s">
        <v>3315</v>
      </c>
      <c r="BN31" s="77" t="s">
        <v>3097</v>
      </c>
      <c r="BO31" s="77" t="s">
        <v>3098</v>
      </c>
      <c r="BP31" s="77" t="s">
        <v>3098</v>
      </c>
    </row>
    <row r="32" ht="56" hidden="1" spans="1:68">
      <c r="A32" s="69"/>
      <c r="B32" s="69"/>
      <c r="C32" s="69"/>
      <c r="D32" s="69"/>
      <c r="E32" s="73"/>
      <c r="F32" s="69"/>
      <c r="G32" s="69"/>
      <c r="H32" s="69"/>
      <c r="I32" s="69"/>
      <c r="J32" s="69"/>
      <c r="K32" s="69"/>
      <c r="L32" s="69"/>
      <c r="M32" s="69"/>
      <c r="N32" s="78"/>
      <c r="O32" s="79"/>
      <c r="P32" s="79"/>
      <c r="Q32" s="69"/>
      <c r="R32" s="79"/>
      <c r="S32" s="80"/>
      <c r="T32" s="69"/>
      <c r="U32" s="81"/>
      <c r="V32" s="69"/>
      <c r="W32" s="69"/>
      <c r="X32" s="69"/>
      <c r="Y32" s="69"/>
      <c r="Z32" s="69"/>
      <c r="AA32" s="69"/>
      <c r="AB32" s="69"/>
      <c r="AC32" s="73"/>
      <c r="AD32" s="73"/>
      <c r="AE32" s="69"/>
      <c r="AF32" s="69"/>
      <c r="AG32" s="69"/>
      <c r="AH32" s="69"/>
      <c r="AI32" s="69"/>
      <c r="AJ32" s="78"/>
      <c r="AK32" s="69"/>
      <c r="AL32" s="69"/>
      <c r="AM32" s="69"/>
      <c r="AN32" s="69"/>
      <c r="AO32" s="69"/>
      <c r="AP32" s="69"/>
      <c r="AQ32" s="69"/>
      <c r="AR32" s="69"/>
      <c r="AS32" s="69"/>
      <c r="AT32" s="69"/>
      <c r="AU32" s="69"/>
      <c r="AV32" s="69"/>
      <c r="AW32" s="69"/>
      <c r="AX32" s="69"/>
      <c r="AY32" s="69"/>
      <c r="AZ32" s="69"/>
      <c r="BA32" s="69"/>
      <c r="BB32" s="69"/>
      <c r="BC32" s="69"/>
      <c r="BD32" s="69"/>
      <c r="BE32" s="69"/>
      <c r="BF32" s="82"/>
      <c r="BG32" s="82"/>
      <c r="BH32" s="82"/>
      <c r="BI32" s="69"/>
      <c r="BJ32" s="69"/>
      <c r="BK32" s="69"/>
      <c r="BL32" s="69"/>
      <c r="BM32" s="77" t="s">
        <v>3316</v>
      </c>
      <c r="BN32" s="77" t="s">
        <v>3275</v>
      </c>
      <c r="BO32" s="77" t="s">
        <v>3276</v>
      </c>
      <c r="BP32" s="77" t="s">
        <v>3276</v>
      </c>
    </row>
    <row r="33" ht="409.5" hidden="1" spans="1:68">
      <c r="A33" s="77" t="s">
        <v>3317</v>
      </c>
      <c r="B33" s="77" t="s">
        <v>3318</v>
      </c>
      <c r="C33" s="77" t="s">
        <v>3168</v>
      </c>
      <c r="D33" s="77" t="s">
        <v>3319</v>
      </c>
      <c r="E33" s="73" t="s">
        <v>3246</v>
      </c>
      <c r="F33" s="77" t="s">
        <v>3065</v>
      </c>
      <c r="G33" s="77" t="s">
        <v>3066</v>
      </c>
      <c r="H33" s="69"/>
      <c r="I33" s="69"/>
      <c r="J33" s="77" t="s">
        <v>3067</v>
      </c>
      <c r="K33" s="77" t="s">
        <v>3068</v>
      </c>
      <c r="L33" s="77" t="s">
        <v>3069</v>
      </c>
      <c r="M33" s="77" t="s">
        <v>3070</v>
      </c>
      <c r="N33" s="78"/>
      <c r="O33" s="79"/>
      <c r="P33" s="80">
        <v>12458.46</v>
      </c>
      <c r="Q33" s="77" t="s">
        <v>3071</v>
      </c>
      <c r="R33" s="80">
        <v>12458.46</v>
      </c>
      <c r="S33" s="80"/>
      <c r="T33" s="77" t="s">
        <v>3072</v>
      </c>
      <c r="U33" s="81"/>
      <c r="V33" s="77" t="s">
        <v>3073</v>
      </c>
      <c r="W33" s="77" t="s">
        <v>3074</v>
      </c>
      <c r="X33" s="77" t="s">
        <v>2396</v>
      </c>
      <c r="Y33" s="77" t="s">
        <v>2398</v>
      </c>
      <c r="Z33" s="77" t="s">
        <v>3318</v>
      </c>
      <c r="AA33" s="77" t="s">
        <v>3071</v>
      </c>
      <c r="AB33" s="77" t="s">
        <v>3071</v>
      </c>
      <c r="AC33" s="73" t="s">
        <v>3320</v>
      </c>
      <c r="AD33" s="73" t="s">
        <v>3248</v>
      </c>
      <c r="AE33" s="77" t="s">
        <v>3131</v>
      </c>
      <c r="AF33" s="77" t="s">
        <v>3132</v>
      </c>
      <c r="AG33" s="77" t="s">
        <v>3078</v>
      </c>
      <c r="AH33" s="69"/>
      <c r="AI33" s="69"/>
      <c r="AJ33" s="78"/>
      <c r="AK33" s="69"/>
      <c r="AL33" s="69"/>
      <c r="AM33" s="77" t="s">
        <v>3133</v>
      </c>
      <c r="AN33" s="77" t="s">
        <v>3134</v>
      </c>
      <c r="AO33" s="77" t="s">
        <v>3171</v>
      </c>
      <c r="AP33" s="77" t="s">
        <v>3082</v>
      </c>
      <c r="AQ33" s="77" t="s">
        <v>3083</v>
      </c>
      <c r="AR33" s="77" t="s">
        <v>3084</v>
      </c>
      <c r="AS33" s="77" t="s">
        <v>3264</v>
      </c>
      <c r="AT33" s="77" t="s">
        <v>3265</v>
      </c>
      <c r="AU33" s="77" t="s">
        <v>3174</v>
      </c>
      <c r="AV33" s="77" t="s">
        <v>788</v>
      </c>
      <c r="AW33" s="77" t="s">
        <v>788</v>
      </c>
      <c r="AX33" s="77" t="s">
        <v>3321</v>
      </c>
      <c r="AY33" s="77" t="s">
        <v>3322</v>
      </c>
      <c r="AZ33" s="77" t="s">
        <v>3090</v>
      </c>
      <c r="BA33" s="77" t="s">
        <v>3174</v>
      </c>
      <c r="BB33" s="69"/>
      <c r="BC33" s="77" t="s">
        <v>3268</v>
      </c>
      <c r="BD33" s="77" t="s">
        <v>3146</v>
      </c>
      <c r="BE33" s="77" t="s">
        <v>3147</v>
      </c>
      <c r="BF33" s="82"/>
      <c r="BG33" s="82" t="s">
        <v>3323</v>
      </c>
      <c r="BH33" s="82" t="s">
        <v>3324</v>
      </c>
      <c r="BI33" s="69"/>
      <c r="BJ33" s="69"/>
      <c r="BK33" s="77" t="s">
        <v>3325</v>
      </c>
      <c r="BL33" s="77" t="s">
        <v>3180</v>
      </c>
      <c r="BM33" s="77" t="s">
        <v>3326</v>
      </c>
      <c r="BN33" s="77" t="s">
        <v>3097</v>
      </c>
      <c r="BO33" s="77" t="s">
        <v>3098</v>
      </c>
      <c r="BP33" s="77" t="s">
        <v>3098</v>
      </c>
    </row>
    <row r="34" ht="56" hidden="1" spans="1:68">
      <c r="A34" s="69"/>
      <c r="B34" s="69"/>
      <c r="C34" s="69"/>
      <c r="D34" s="69"/>
      <c r="E34" s="73"/>
      <c r="F34" s="69"/>
      <c r="G34" s="69"/>
      <c r="H34" s="69"/>
      <c r="I34" s="69"/>
      <c r="J34" s="69"/>
      <c r="K34" s="69"/>
      <c r="L34" s="69"/>
      <c r="M34" s="69"/>
      <c r="N34" s="78"/>
      <c r="O34" s="79"/>
      <c r="P34" s="79"/>
      <c r="Q34" s="69"/>
      <c r="R34" s="79"/>
      <c r="S34" s="80"/>
      <c r="T34" s="69"/>
      <c r="U34" s="81"/>
      <c r="V34" s="69"/>
      <c r="W34" s="69"/>
      <c r="X34" s="69"/>
      <c r="Y34" s="69"/>
      <c r="Z34" s="69"/>
      <c r="AA34" s="69"/>
      <c r="AB34" s="69"/>
      <c r="AC34" s="73"/>
      <c r="AD34" s="73"/>
      <c r="AE34" s="69"/>
      <c r="AF34" s="69"/>
      <c r="AG34" s="69"/>
      <c r="AH34" s="69"/>
      <c r="AI34" s="69"/>
      <c r="AJ34" s="78"/>
      <c r="AK34" s="69"/>
      <c r="AL34" s="69"/>
      <c r="AM34" s="69"/>
      <c r="AN34" s="69"/>
      <c r="AO34" s="69"/>
      <c r="AP34" s="69"/>
      <c r="AQ34" s="69"/>
      <c r="AR34" s="69"/>
      <c r="AS34" s="69"/>
      <c r="AT34" s="69"/>
      <c r="AU34" s="69"/>
      <c r="AV34" s="69"/>
      <c r="AW34" s="69"/>
      <c r="AX34" s="69"/>
      <c r="AY34" s="69"/>
      <c r="AZ34" s="69"/>
      <c r="BA34" s="69"/>
      <c r="BB34" s="69"/>
      <c r="BC34" s="69"/>
      <c r="BD34" s="69"/>
      <c r="BE34" s="69"/>
      <c r="BF34" s="82"/>
      <c r="BG34" s="82"/>
      <c r="BH34" s="82"/>
      <c r="BI34" s="69"/>
      <c r="BJ34" s="69"/>
      <c r="BK34" s="69"/>
      <c r="BL34" s="69"/>
      <c r="BM34" s="77" t="s">
        <v>3327</v>
      </c>
      <c r="BN34" s="77" t="s">
        <v>3275</v>
      </c>
      <c r="BO34" s="77" t="s">
        <v>3276</v>
      </c>
      <c r="BP34" s="77" t="s">
        <v>3276</v>
      </c>
    </row>
    <row r="35" ht="70" hidden="1" spans="1:68">
      <c r="A35" s="77" t="s">
        <v>3328</v>
      </c>
      <c r="B35" s="77" t="s">
        <v>3329</v>
      </c>
      <c r="C35" s="77" t="s">
        <v>3168</v>
      </c>
      <c r="D35" s="77" t="s">
        <v>3330</v>
      </c>
      <c r="E35" s="73" t="s">
        <v>3331</v>
      </c>
      <c r="F35" s="77" t="s">
        <v>3332</v>
      </c>
      <c r="G35" s="77" t="s">
        <v>3066</v>
      </c>
      <c r="H35" s="69"/>
      <c r="I35" s="69"/>
      <c r="J35" s="77" t="s">
        <v>3067</v>
      </c>
      <c r="K35" s="77" t="s">
        <v>3068</v>
      </c>
      <c r="L35" s="77" t="s">
        <v>3069</v>
      </c>
      <c r="M35" s="77" t="s">
        <v>3070</v>
      </c>
      <c r="N35" s="78">
        <v>1</v>
      </c>
      <c r="O35" s="80">
        <v>0.94</v>
      </c>
      <c r="P35" s="80">
        <v>1</v>
      </c>
      <c r="Q35" s="77" t="s">
        <v>3333</v>
      </c>
      <c r="R35" s="79"/>
      <c r="S35" s="80">
        <v>0.06</v>
      </c>
      <c r="T35" s="77" t="s">
        <v>3072</v>
      </c>
      <c r="U35" s="81"/>
      <c r="V35" s="77" t="s">
        <v>3073</v>
      </c>
      <c r="W35" s="77" t="s">
        <v>3074</v>
      </c>
      <c r="X35" s="77" t="s">
        <v>2396</v>
      </c>
      <c r="Y35" s="77" t="s">
        <v>2398</v>
      </c>
      <c r="Z35" s="77" t="s">
        <v>3329</v>
      </c>
      <c r="AA35" s="77" t="s">
        <v>3071</v>
      </c>
      <c r="AB35" s="77" t="s">
        <v>3071</v>
      </c>
      <c r="AC35" s="73" t="s">
        <v>3334</v>
      </c>
      <c r="AD35" s="73" t="s">
        <v>3334</v>
      </c>
      <c r="AE35" s="77" t="s">
        <v>3335</v>
      </c>
      <c r="AF35" s="77" t="s">
        <v>3336</v>
      </c>
      <c r="AG35" s="77" t="s">
        <v>3078</v>
      </c>
      <c r="AH35" s="77" t="s">
        <v>3337</v>
      </c>
      <c r="AI35" s="77" t="s">
        <v>3338</v>
      </c>
      <c r="AJ35" s="78"/>
      <c r="AK35" s="69"/>
      <c r="AL35" s="69"/>
      <c r="AM35" s="77" t="s">
        <v>3335</v>
      </c>
      <c r="AN35" s="77" t="s">
        <v>3336</v>
      </c>
      <c r="AO35" s="77" t="s">
        <v>3171</v>
      </c>
      <c r="AP35" s="77" t="s">
        <v>3082</v>
      </c>
      <c r="AQ35" s="77" t="s">
        <v>3083</v>
      </c>
      <c r="AR35" s="77" t="s">
        <v>3084</v>
      </c>
      <c r="AS35" s="77" t="s">
        <v>3339</v>
      </c>
      <c r="AT35" s="77" t="s">
        <v>3340</v>
      </c>
      <c r="AU35" s="77" t="s">
        <v>3341</v>
      </c>
      <c r="AV35" s="77" t="s">
        <v>793</v>
      </c>
      <c r="AW35" s="77" t="s">
        <v>788</v>
      </c>
      <c r="AX35" s="77" t="s">
        <v>3342</v>
      </c>
      <c r="AY35" s="77" t="s">
        <v>3343</v>
      </c>
      <c r="AZ35" s="77" t="s">
        <v>3090</v>
      </c>
      <c r="BA35" s="77" t="s">
        <v>3341</v>
      </c>
      <c r="BB35" s="69"/>
      <c r="BC35" s="77" t="s">
        <v>3071</v>
      </c>
      <c r="BD35" s="77" t="s">
        <v>3146</v>
      </c>
      <c r="BE35" s="77" t="s">
        <v>3147</v>
      </c>
      <c r="BF35" s="82"/>
      <c r="BG35" s="82" t="s">
        <v>3344</v>
      </c>
      <c r="BH35" s="82" t="s">
        <v>3345</v>
      </c>
      <c r="BI35" s="69"/>
      <c r="BJ35" s="69"/>
      <c r="BK35" s="77" t="s">
        <v>3346</v>
      </c>
      <c r="BL35" s="77" t="s">
        <v>3347</v>
      </c>
      <c r="BM35" s="77" t="s">
        <v>3348</v>
      </c>
      <c r="BN35" s="77" t="s">
        <v>3097</v>
      </c>
      <c r="BO35" s="77" t="s">
        <v>3098</v>
      </c>
      <c r="BP35" s="77" t="s">
        <v>3098</v>
      </c>
    </row>
    <row r="36" ht="70" hidden="1" spans="1:68">
      <c r="A36" s="69"/>
      <c r="B36" s="69"/>
      <c r="C36" s="69"/>
      <c r="D36" s="69"/>
      <c r="E36" s="73"/>
      <c r="F36" s="69"/>
      <c r="G36" s="69"/>
      <c r="H36" s="69"/>
      <c r="I36" s="69"/>
      <c r="J36" s="69"/>
      <c r="K36" s="69"/>
      <c r="L36" s="69"/>
      <c r="M36" s="69"/>
      <c r="N36" s="78"/>
      <c r="O36" s="79"/>
      <c r="P36" s="79"/>
      <c r="Q36" s="69"/>
      <c r="R36" s="79"/>
      <c r="S36" s="80"/>
      <c r="T36" s="69"/>
      <c r="U36" s="81"/>
      <c r="V36" s="69"/>
      <c r="W36" s="69"/>
      <c r="X36" s="69"/>
      <c r="Y36" s="69"/>
      <c r="Z36" s="69"/>
      <c r="AA36" s="69"/>
      <c r="AB36" s="69"/>
      <c r="AC36" s="73"/>
      <c r="AD36" s="73"/>
      <c r="AE36" s="69"/>
      <c r="AF36" s="69"/>
      <c r="AG36" s="69"/>
      <c r="AH36" s="69"/>
      <c r="AI36" s="69"/>
      <c r="AJ36" s="78"/>
      <c r="AK36" s="69"/>
      <c r="AL36" s="69"/>
      <c r="AM36" s="69"/>
      <c r="AN36" s="69"/>
      <c r="AO36" s="69"/>
      <c r="AP36" s="69"/>
      <c r="AQ36" s="69"/>
      <c r="AR36" s="69"/>
      <c r="AS36" s="69"/>
      <c r="AT36" s="69"/>
      <c r="AU36" s="69"/>
      <c r="AV36" s="69"/>
      <c r="AW36" s="69"/>
      <c r="AX36" s="69"/>
      <c r="AY36" s="69"/>
      <c r="AZ36" s="69"/>
      <c r="BA36" s="69"/>
      <c r="BB36" s="69"/>
      <c r="BC36" s="69"/>
      <c r="BD36" s="69"/>
      <c r="BE36" s="69"/>
      <c r="BF36" s="82"/>
      <c r="BG36" s="82"/>
      <c r="BH36" s="82"/>
      <c r="BI36" s="69"/>
      <c r="BJ36" s="69"/>
      <c r="BK36" s="69"/>
      <c r="BL36" s="69"/>
      <c r="BM36" s="77" t="s">
        <v>3349</v>
      </c>
      <c r="BN36" s="77" t="s">
        <v>3350</v>
      </c>
      <c r="BO36" s="77" t="s">
        <v>3351</v>
      </c>
      <c r="BP36" s="77" t="s">
        <v>3351</v>
      </c>
    </row>
    <row r="37" ht="70" hidden="1" spans="1:68">
      <c r="A37" s="77" t="s">
        <v>3352</v>
      </c>
      <c r="B37" s="77" t="s">
        <v>3353</v>
      </c>
      <c r="C37" s="77" t="s">
        <v>3168</v>
      </c>
      <c r="D37" s="77" t="s">
        <v>3330</v>
      </c>
      <c r="E37" s="73" t="s">
        <v>3331</v>
      </c>
      <c r="F37" s="77" t="s">
        <v>3332</v>
      </c>
      <c r="G37" s="77" t="s">
        <v>3066</v>
      </c>
      <c r="H37" s="69"/>
      <c r="I37" s="69"/>
      <c r="J37" s="77" t="s">
        <v>3067</v>
      </c>
      <c r="K37" s="77" t="s">
        <v>3068</v>
      </c>
      <c r="L37" s="77" t="s">
        <v>3069</v>
      </c>
      <c r="M37" s="77" t="s">
        <v>3070</v>
      </c>
      <c r="N37" s="78">
        <v>1</v>
      </c>
      <c r="O37" s="80">
        <v>1584905.66</v>
      </c>
      <c r="P37" s="80">
        <v>1680000</v>
      </c>
      <c r="Q37" s="77" t="s">
        <v>3354</v>
      </c>
      <c r="R37" s="79"/>
      <c r="S37" s="80">
        <v>95094.34</v>
      </c>
      <c r="T37" s="77" t="s">
        <v>3072</v>
      </c>
      <c r="U37" s="81"/>
      <c r="V37" s="77" t="s">
        <v>3073</v>
      </c>
      <c r="W37" s="77" t="s">
        <v>3074</v>
      </c>
      <c r="X37" s="77" t="s">
        <v>2396</v>
      </c>
      <c r="Y37" s="77" t="s">
        <v>2398</v>
      </c>
      <c r="Z37" s="77" t="s">
        <v>3353</v>
      </c>
      <c r="AA37" s="77" t="s">
        <v>3071</v>
      </c>
      <c r="AB37" s="77" t="s">
        <v>3071</v>
      </c>
      <c r="AC37" s="73" t="s">
        <v>3334</v>
      </c>
      <c r="AD37" s="73" t="s">
        <v>3334</v>
      </c>
      <c r="AE37" s="77" t="s">
        <v>3335</v>
      </c>
      <c r="AF37" s="77" t="s">
        <v>3336</v>
      </c>
      <c r="AG37" s="77" t="s">
        <v>3078</v>
      </c>
      <c r="AH37" s="77" t="s">
        <v>3337</v>
      </c>
      <c r="AI37" s="77" t="s">
        <v>3338</v>
      </c>
      <c r="AJ37" s="78"/>
      <c r="AK37" s="69"/>
      <c r="AL37" s="69"/>
      <c r="AM37" s="77" t="s">
        <v>3335</v>
      </c>
      <c r="AN37" s="77" t="s">
        <v>3336</v>
      </c>
      <c r="AO37" s="77" t="s">
        <v>3171</v>
      </c>
      <c r="AP37" s="77" t="s">
        <v>3082</v>
      </c>
      <c r="AQ37" s="77" t="s">
        <v>3083</v>
      </c>
      <c r="AR37" s="77" t="s">
        <v>3084</v>
      </c>
      <c r="AS37" s="77" t="s">
        <v>3339</v>
      </c>
      <c r="AT37" s="77" t="s">
        <v>3340</v>
      </c>
      <c r="AU37" s="77" t="s">
        <v>3341</v>
      </c>
      <c r="AV37" s="77" t="s">
        <v>793</v>
      </c>
      <c r="AW37" s="77" t="s">
        <v>788</v>
      </c>
      <c r="AX37" s="77" t="s">
        <v>3355</v>
      </c>
      <c r="AY37" s="77" t="s">
        <v>3356</v>
      </c>
      <c r="AZ37" s="77" t="s">
        <v>3090</v>
      </c>
      <c r="BA37" s="77" t="s">
        <v>3341</v>
      </c>
      <c r="BB37" s="69"/>
      <c r="BC37" s="77" t="s">
        <v>3071</v>
      </c>
      <c r="BD37" s="77" t="s">
        <v>3146</v>
      </c>
      <c r="BE37" s="77" t="s">
        <v>3147</v>
      </c>
      <c r="BF37" s="82"/>
      <c r="BG37" s="82" t="s">
        <v>3357</v>
      </c>
      <c r="BH37" s="82" t="s">
        <v>3358</v>
      </c>
      <c r="BI37" s="69"/>
      <c r="BJ37" s="69"/>
      <c r="BK37" s="77" t="s">
        <v>3359</v>
      </c>
      <c r="BL37" s="77" t="s">
        <v>3347</v>
      </c>
      <c r="BM37" s="77" t="s">
        <v>3360</v>
      </c>
      <c r="BN37" s="77" t="s">
        <v>3350</v>
      </c>
      <c r="BO37" s="77" t="s">
        <v>3351</v>
      </c>
      <c r="BP37" s="77" t="s">
        <v>3351</v>
      </c>
    </row>
    <row r="38" ht="56" hidden="1" spans="1:68">
      <c r="A38" s="69"/>
      <c r="B38" s="69"/>
      <c r="C38" s="69"/>
      <c r="D38" s="69"/>
      <c r="E38" s="73"/>
      <c r="F38" s="69"/>
      <c r="G38" s="69"/>
      <c r="H38" s="69"/>
      <c r="I38" s="69"/>
      <c r="J38" s="69"/>
      <c r="K38" s="69"/>
      <c r="L38" s="69"/>
      <c r="M38" s="69"/>
      <c r="N38" s="78"/>
      <c r="O38" s="79"/>
      <c r="P38" s="79"/>
      <c r="Q38" s="69"/>
      <c r="R38" s="79"/>
      <c r="S38" s="80"/>
      <c r="T38" s="69"/>
      <c r="U38" s="81"/>
      <c r="V38" s="69"/>
      <c r="W38" s="69"/>
      <c r="X38" s="69"/>
      <c r="Y38" s="69"/>
      <c r="Z38" s="69"/>
      <c r="AA38" s="69"/>
      <c r="AB38" s="69"/>
      <c r="AC38" s="73"/>
      <c r="AD38" s="73"/>
      <c r="AE38" s="69"/>
      <c r="AF38" s="69"/>
      <c r="AG38" s="69"/>
      <c r="AH38" s="69"/>
      <c r="AI38" s="69"/>
      <c r="AJ38" s="78"/>
      <c r="AK38" s="69"/>
      <c r="AL38" s="69"/>
      <c r="AM38" s="69"/>
      <c r="AN38" s="69"/>
      <c r="AO38" s="69"/>
      <c r="AP38" s="69"/>
      <c r="AQ38" s="69"/>
      <c r="AR38" s="69"/>
      <c r="AS38" s="69"/>
      <c r="AT38" s="69"/>
      <c r="AU38" s="69"/>
      <c r="AV38" s="69"/>
      <c r="AW38" s="69"/>
      <c r="AX38" s="69"/>
      <c r="AY38" s="69"/>
      <c r="AZ38" s="69"/>
      <c r="BA38" s="69"/>
      <c r="BB38" s="69"/>
      <c r="BC38" s="69"/>
      <c r="BD38" s="69"/>
      <c r="BE38" s="69"/>
      <c r="BF38" s="82"/>
      <c r="BG38" s="82"/>
      <c r="BH38" s="82"/>
      <c r="BI38" s="69"/>
      <c r="BJ38" s="69"/>
      <c r="BK38" s="69"/>
      <c r="BL38" s="69"/>
      <c r="BM38" s="77" t="s">
        <v>3361</v>
      </c>
      <c r="BN38" s="77" t="s">
        <v>3097</v>
      </c>
      <c r="BO38" s="77" t="s">
        <v>3098</v>
      </c>
      <c r="BP38" s="77" t="s">
        <v>3098</v>
      </c>
    </row>
    <row r="39" ht="409.5" hidden="1" spans="1:68">
      <c r="A39" s="77" t="s">
        <v>3362</v>
      </c>
      <c r="B39" s="77" t="s">
        <v>2865</v>
      </c>
      <c r="C39" s="77" t="s">
        <v>3126</v>
      </c>
      <c r="D39" s="77" t="s">
        <v>3363</v>
      </c>
      <c r="E39" s="73" t="s">
        <v>3279</v>
      </c>
      <c r="F39" s="77" t="s">
        <v>3065</v>
      </c>
      <c r="G39" s="77" t="s">
        <v>3066</v>
      </c>
      <c r="H39" s="69"/>
      <c r="I39" s="69"/>
      <c r="J39" s="77" t="s">
        <v>3067</v>
      </c>
      <c r="K39" s="77" t="s">
        <v>3068</v>
      </c>
      <c r="L39" s="77" t="s">
        <v>3069</v>
      </c>
      <c r="M39" s="77" t="s">
        <v>3070</v>
      </c>
      <c r="N39" s="78"/>
      <c r="O39" s="79"/>
      <c r="P39" s="80">
        <v>14000</v>
      </c>
      <c r="Q39" s="77" t="s">
        <v>3071</v>
      </c>
      <c r="R39" s="79"/>
      <c r="S39" s="80"/>
      <c r="T39" s="77" t="s">
        <v>3072</v>
      </c>
      <c r="U39" s="81"/>
      <c r="V39" s="77" t="s">
        <v>3073</v>
      </c>
      <c r="W39" s="77" t="s">
        <v>3074</v>
      </c>
      <c r="X39" s="77" t="s">
        <v>2396</v>
      </c>
      <c r="Y39" s="77" t="s">
        <v>2398</v>
      </c>
      <c r="Z39" s="77" t="s">
        <v>2865</v>
      </c>
      <c r="AA39" s="77" t="s">
        <v>3071</v>
      </c>
      <c r="AB39" s="77" t="s">
        <v>3071</v>
      </c>
      <c r="AC39" s="73" t="s">
        <v>3248</v>
      </c>
      <c r="AD39" s="73" t="s">
        <v>3248</v>
      </c>
      <c r="AE39" s="77" t="s">
        <v>3131</v>
      </c>
      <c r="AF39" s="77" t="s">
        <v>3132</v>
      </c>
      <c r="AG39" s="77" t="s">
        <v>3078</v>
      </c>
      <c r="AH39" s="69"/>
      <c r="AI39" s="69"/>
      <c r="AJ39" s="78"/>
      <c r="AK39" s="69"/>
      <c r="AL39" s="69"/>
      <c r="AM39" s="77" t="s">
        <v>3364</v>
      </c>
      <c r="AN39" s="77" t="s">
        <v>3365</v>
      </c>
      <c r="AO39" s="77" t="s">
        <v>3081</v>
      </c>
      <c r="AP39" s="77" t="s">
        <v>3082</v>
      </c>
      <c r="AQ39" s="77" t="s">
        <v>3135</v>
      </c>
      <c r="AR39" s="77" t="s">
        <v>3136</v>
      </c>
      <c r="AS39" s="77" t="s">
        <v>3220</v>
      </c>
      <c r="AT39" s="77" t="s">
        <v>3221</v>
      </c>
      <c r="AU39" s="77" t="s">
        <v>3087</v>
      </c>
      <c r="AV39" s="77" t="s">
        <v>788</v>
      </c>
      <c r="AW39" s="77" t="s">
        <v>788</v>
      </c>
      <c r="AX39" s="77" t="s">
        <v>3366</v>
      </c>
      <c r="AY39" s="77" t="s">
        <v>3367</v>
      </c>
      <c r="AZ39" s="77" t="s">
        <v>3090</v>
      </c>
      <c r="BA39" s="77" t="s">
        <v>3087</v>
      </c>
      <c r="BB39" s="69"/>
      <c r="BC39" s="77" t="s">
        <v>3368</v>
      </c>
      <c r="BD39" s="77" t="s">
        <v>3079</v>
      </c>
      <c r="BE39" s="77" t="s">
        <v>3080</v>
      </c>
      <c r="BF39" s="82" t="s">
        <v>3369</v>
      </c>
      <c r="BG39" s="82" t="s">
        <v>3370</v>
      </c>
      <c r="BH39" s="82" t="s">
        <v>3371</v>
      </c>
      <c r="BI39" s="77" t="s">
        <v>3146</v>
      </c>
      <c r="BJ39" s="77" t="s">
        <v>3147</v>
      </c>
      <c r="BK39" s="77" t="s">
        <v>3372</v>
      </c>
      <c r="BL39" s="77" t="s">
        <v>3095</v>
      </c>
      <c r="BM39" s="77" t="s">
        <v>3373</v>
      </c>
      <c r="BN39" s="77" t="s">
        <v>3097</v>
      </c>
      <c r="BO39" s="77" t="s">
        <v>3098</v>
      </c>
      <c r="BP39" s="77" t="s">
        <v>3098</v>
      </c>
    </row>
    <row r="40" ht="56" hidden="1" spans="1:68">
      <c r="A40" s="69"/>
      <c r="B40" s="69"/>
      <c r="C40" s="69"/>
      <c r="D40" s="69"/>
      <c r="E40" s="73"/>
      <c r="F40" s="69"/>
      <c r="G40" s="69"/>
      <c r="H40" s="69"/>
      <c r="I40" s="69"/>
      <c r="J40" s="69"/>
      <c r="K40" s="69"/>
      <c r="L40" s="69"/>
      <c r="M40" s="69"/>
      <c r="N40" s="78"/>
      <c r="O40" s="79"/>
      <c r="P40" s="79"/>
      <c r="Q40" s="69"/>
      <c r="R40" s="79"/>
      <c r="S40" s="80"/>
      <c r="T40" s="69"/>
      <c r="U40" s="81"/>
      <c r="V40" s="69"/>
      <c r="W40" s="69"/>
      <c r="X40" s="69"/>
      <c r="Y40" s="69"/>
      <c r="Z40" s="69"/>
      <c r="AA40" s="69"/>
      <c r="AB40" s="69"/>
      <c r="AC40" s="73"/>
      <c r="AD40" s="73"/>
      <c r="AE40" s="69"/>
      <c r="AF40" s="69"/>
      <c r="AG40" s="69"/>
      <c r="AH40" s="69"/>
      <c r="AI40" s="69"/>
      <c r="AJ40" s="78"/>
      <c r="AK40" s="69"/>
      <c r="AL40" s="69"/>
      <c r="AM40" s="69"/>
      <c r="AN40" s="69"/>
      <c r="AO40" s="69"/>
      <c r="AP40" s="69"/>
      <c r="AQ40" s="69"/>
      <c r="AR40" s="69"/>
      <c r="AS40" s="69"/>
      <c r="AT40" s="69"/>
      <c r="AU40" s="69"/>
      <c r="AV40" s="69"/>
      <c r="AW40" s="69"/>
      <c r="AX40" s="69"/>
      <c r="AY40" s="69"/>
      <c r="AZ40" s="69"/>
      <c r="BA40" s="69"/>
      <c r="BB40" s="69"/>
      <c r="BC40" s="69"/>
      <c r="BD40" s="69"/>
      <c r="BE40" s="69"/>
      <c r="BF40" s="82"/>
      <c r="BG40" s="82"/>
      <c r="BH40" s="82"/>
      <c r="BI40" s="69"/>
      <c r="BJ40" s="69"/>
      <c r="BK40" s="69"/>
      <c r="BL40" s="69"/>
      <c r="BM40" s="77" t="s">
        <v>3374</v>
      </c>
      <c r="BN40" s="77" t="s">
        <v>3375</v>
      </c>
      <c r="BO40" s="77" t="s">
        <v>3376</v>
      </c>
      <c r="BP40" s="77" t="s">
        <v>3376</v>
      </c>
    </row>
    <row r="41" ht="409.5" hidden="1" spans="1:68">
      <c r="A41" s="77" t="s">
        <v>3377</v>
      </c>
      <c r="B41" s="77" t="s">
        <v>2819</v>
      </c>
      <c r="C41" s="77" t="s">
        <v>3126</v>
      </c>
      <c r="D41" s="77" t="s">
        <v>3378</v>
      </c>
      <c r="E41" s="73" t="s">
        <v>3128</v>
      </c>
      <c r="F41" s="77" t="s">
        <v>3065</v>
      </c>
      <c r="G41" s="77" t="s">
        <v>3066</v>
      </c>
      <c r="H41" s="69"/>
      <c r="I41" s="69"/>
      <c r="J41" s="69"/>
      <c r="K41" s="69"/>
      <c r="L41" s="77" t="s">
        <v>3069</v>
      </c>
      <c r="M41" s="77" t="s">
        <v>3070</v>
      </c>
      <c r="N41" s="78">
        <v>1</v>
      </c>
      <c r="O41" s="80">
        <v>26802.59</v>
      </c>
      <c r="P41" s="80">
        <v>28410.75</v>
      </c>
      <c r="Q41" s="77" t="s">
        <v>3379</v>
      </c>
      <c r="R41" s="80">
        <v>28410.75</v>
      </c>
      <c r="S41" s="80">
        <v>1608.16</v>
      </c>
      <c r="T41" s="69"/>
      <c r="U41" s="81"/>
      <c r="V41" s="77" t="s">
        <v>3073</v>
      </c>
      <c r="W41" s="77" t="s">
        <v>3074</v>
      </c>
      <c r="X41" s="77" t="s">
        <v>2396</v>
      </c>
      <c r="Y41" s="77" t="s">
        <v>2398</v>
      </c>
      <c r="Z41" s="77" t="s">
        <v>2819</v>
      </c>
      <c r="AA41" s="77" t="s">
        <v>3071</v>
      </c>
      <c r="AB41" s="77" t="s">
        <v>3071</v>
      </c>
      <c r="AC41" s="73" t="s">
        <v>3334</v>
      </c>
      <c r="AD41" s="73" t="s">
        <v>3334</v>
      </c>
      <c r="AE41" s="77" t="s">
        <v>3109</v>
      </c>
      <c r="AF41" s="77" t="s">
        <v>3110</v>
      </c>
      <c r="AG41" s="77" t="s">
        <v>3078</v>
      </c>
      <c r="AH41" s="69"/>
      <c r="AI41" s="69"/>
      <c r="AJ41" s="78"/>
      <c r="AK41" s="69"/>
      <c r="AL41" s="69"/>
      <c r="AM41" s="77" t="s">
        <v>3109</v>
      </c>
      <c r="AN41" s="77" t="s">
        <v>3110</v>
      </c>
      <c r="AO41" s="77" t="s">
        <v>3081</v>
      </c>
      <c r="AP41" s="77" t="s">
        <v>3082</v>
      </c>
      <c r="AQ41" s="77" t="s">
        <v>3135</v>
      </c>
      <c r="AR41" s="77" t="s">
        <v>3136</v>
      </c>
      <c r="AS41" s="77" t="s">
        <v>3111</v>
      </c>
      <c r="AT41" s="77" t="s">
        <v>3112</v>
      </c>
      <c r="AU41" s="77" t="s">
        <v>3112</v>
      </c>
      <c r="AV41" s="77" t="s">
        <v>788</v>
      </c>
      <c r="AW41" s="77" t="s">
        <v>788</v>
      </c>
      <c r="AX41" s="77" t="s">
        <v>3380</v>
      </c>
      <c r="AY41" s="77" t="s">
        <v>3381</v>
      </c>
      <c r="AZ41" s="77" t="s">
        <v>3090</v>
      </c>
      <c r="BA41" s="77" t="s">
        <v>3115</v>
      </c>
      <c r="BB41" s="69"/>
      <c r="BC41" s="77" t="s">
        <v>3382</v>
      </c>
      <c r="BD41" s="77" t="s">
        <v>3109</v>
      </c>
      <c r="BE41" s="77" t="s">
        <v>3110</v>
      </c>
      <c r="BF41" s="82" t="s">
        <v>3383</v>
      </c>
      <c r="BG41" s="82" t="s">
        <v>3384</v>
      </c>
      <c r="BH41" s="82" t="s">
        <v>3385</v>
      </c>
      <c r="BI41" s="77" t="s">
        <v>3146</v>
      </c>
      <c r="BJ41" s="77" t="s">
        <v>3147</v>
      </c>
      <c r="BK41" s="77" t="s">
        <v>3386</v>
      </c>
      <c r="BL41" s="77" t="s">
        <v>3120</v>
      </c>
      <c r="BM41" s="77" t="s">
        <v>3387</v>
      </c>
      <c r="BN41" s="77" t="s">
        <v>3388</v>
      </c>
      <c r="BO41" s="77" t="s">
        <v>3389</v>
      </c>
      <c r="BP41" s="77" t="s">
        <v>3389</v>
      </c>
    </row>
    <row r="42" ht="56" hidden="1" spans="1:68">
      <c r="A42" s="69"/>
      <c r="B42" s="69"/>
      <c r="C42" s="69"/>
      <c r="D42" s="69"/>
      <c r="E42" s="73"/>
      <c r="F42" s="69"/>
      <c r="G42" s="69"/>
      <c r="H42" s="69"/>
      <c r="I42" s="69"/>
      <c r="J42" s="69"/>
      <c r="K42" s="69"/>
      <c r="L42" s="69"/>
      <c r="M42" s="69"/>
      <c r="N42" s="78"/>
      <c r="O42" s="79"/>
      <c r="P42" s="79"/>
      <c r="Q42" s="69"/>
      <c r="R42" s="79"/>
      <c r="S42" s="80"/>
      <c r="T42" s="69"/>
      <c r="U42" s="81"/>
      <c r="V42" s="69"/>
      <c r="W42" s="69"/>
      <c r="X42" s="69"/>
      <c r="Y42" s="69"/>
      <c r="Z42" s="69"/>
      <c r="AA42" s="69"/>
      <c r="AB42" s="69"/>
      <c r="AC42" s="73"/>
      <c r="AD42" s="73"/>
      <c r="AE42" s="69"/>
      <c r="AF42" s="69"/>
      <c r="AG42" s="69"/>
      <c r="AH42" s="69"/>
      <c r="AI42" s="69"/>
      <c r="AJ42" s="78"/>
      <c r="AK42" s="69"/>
      <c r="AL42" s="69"/>
      <c r="AM42" s="69"/>
      <c r="AN42" s="69"/>
      <c r="AO42" s="69"/>
      <c r="AP42" s="69"/>
      <c r="AQ42" s="69"/>
      <c r="AR42" s="69"/>
      <c r="AS42" s="69"/>
      <c r="AT42" s="69"/>
      <c r="AU42" s="69"/>
      <c r="AV42" s="69"/>
      <c r="AW42" s="69"/>
      <c r="AX42" s="69"/>
      <c r="AY42" s="69"/>
      <c r="AZ42" s="69"/>
      <c r="BA42" s="69"/>
      <c r="BB42" s="69"/>
      <c r="BC42" s="69"/>
      <c r="BD42" s="69"/>
      <c r="BE42" s="69"/>
      <c r="BF42" s="82"/>
      <c r="BG42" s="82"/>
      <c r="BH42" s="82"/>
      <c r="BI42" s="69"/>
      <c r="BJ42" s="69"/>
      <c r="BK42" s="69"/>
      <c r="BL42" s="69"/>
      <c r="BM42" s="77" t="s">
        <v>3390</v>
      </c>
      <c r="BN42" s="77" t="s">
        <v>3097</v>
      </c>
      <c r="BO42" s="77" t="s">
        <v>3098</v>
      </c>
      <c r="BP42" s="77" t="s">
        <v>3098</v>
      </c>
    </row>
    <row r="43" ht="409.5" hidden="1" spans="1:68">
      <c r="A43" s="77" t="s">
        <v>3391</v>
      </c>
      <c r="B43" s="77" t="s">
        <v>2844</v>
      </c>
      <c r="C43" s="77" t="s">
        <v>3126</v>
      </c>
      <c r="D43" s="77" t="s">
        <v>3392</v>
      </c>
      <c r="E43" s="73" t="s">
        <v>3393</v>
      </c>
      <c r="F43" s="77" t="s">
        <v>3065</v>
      </c>
      <c r="G43" s="77" t="s">
        <v>3066</v>
      </c>
      <c r="H43" s="69"/>
      <c r="I43" s="69"/>
      <c r="J43" s="77" t="s">
        <v>3067</v>
      </c>
      <c r="K43" s="77" t="s">
        <v>3068</v>
      </c>
      <c r="L43" s="77" t="s">
        <v>3069</v>
      </c>
      <c r="M43" s="77" t="s">
        <v>3070</v>
      </c>
      <c r="N43" s="78"/>
      <c r="O43" s="79"/>
      <c r="P43" s="80">
        <v>68800</v>
      </c>
      <c r="Q43" s="77" t="s">
        <v>3071</v>
      </c>
      <c r="R43" s="79"/>
      <c r="S43" s="80"/>
      <c r="T43" s="77" t="s">
        <v>3072</v>
      </c>
      <c r="U43" s="81"/>
      <c r="V43" s="77" t="s">
        <v>3073</v>
      </c>
      <c r="W43" s="77" t="s">
        <v>3074</v>
      </c>
      <c r="X43" s="77" t="s">
        <v>2396</v>
      </c>
      <c r="Y43" s="77" t="s">
        <v>2398</v>
      </c>
      <c r="Z43" s="77" t="s">
        <v>2844</v>
      </c>
      <c r="AA43" s="77" t="s">
        <v>3071</v>
      </c>
      <c r="AB43" s="77" t="s">
        <v>3071</v>
      </c>
      <c r="AC43" s="73" t="s">
        <v>3394</v>
      </c>
      <c r="AD43" s="73" t="s">
        <v>3394</v>
      </c>
      <c r="AE43" s="77" t="s">
        <v>3131</v>
      </c>
      <c r="AF43" s="77" t="s">
        <v>3132</v>
      </c>
      <c r="AG43" s="77" t="s">
        <v>3078</v>
      </c>
      <c r="AH43" s="69"/>
      <c r="AI43" s="69"/>
      <c r="AJ43" s="78"/>
      <c r="AK43" s="69"/>
      <c r="AL43" s="69"/>
      <c r="AM43" s="77" t="s">
        <v>3079</v>
      </c>
      <c r="AN43" s="77" t="s">
        <v>3080</v>
      </c>
      <c r="AO43" s="77" t="s">
        <v>3081</v>
      </c>
      <c r="AP43" s="77" t="s">
        <v>3082</v>
      </c>
      <c r="AQ43" s="77" t="s">
        <v>3135</v>
      </c>
      <c r="AR43" s="77" t="s">
        <v>3136</v>
      </c>
      <c r="AS43" s="77" t="s">
        <v>3395</v>
      </c>
      <c r="AT43" s="77" t="s">
        <v>3396</v>
      </c>
      <c r="AU43" s="77" t="s">
        <v>3087</v>
      </c>
      <c r="AV43" s="77" t="s">
        <v>788</v>
      </c>
      <c r="AW43" s="77" t="s">
        <v>788</v>
      </c>
      <c r="AX43" s="77" t="s">
        <v>3397</v>
      </c>
      <c r="AY43" s="77" t="s">
        <v>3398</v>
      </c>
      <c r="AZ43" s="77" t="s">
        <v>3090</v>
      </c>
      <c r="BA43" s="77" t="s">
        <v>3087</v>
      </c>
      <c r="BB43" s="69"/>
      <c r="BC43" s="77" t="s">
        <v>3399</v>
      </c>
      <c r="BD43" s="77" t="s">
        <v>3364</v>
      </c>
      <c r="BE43" s="77" t="s">
        <v>3365</v>
      </c>
      <c r="BF43" s="82" t="s">
        <v>3400</v>
      </c>
      <c r="BG43" s="82" t="s">
        <v>3401</v>
      </c>
      <c r="BH43" s="82" t="s">
        <v>3402</v>
      </c>
      <c r="BI43" s="77" t="s">
        <v>3146</v>
      </c>
      <c r="BJ43" s="77" t="s">
        <v>3147</v>
      </c>
      <c r="BK43" s="77" t="s">
        <v>3403</v>
      </c>
      <c r="BL43" s="77" t="s">
        <v>3095</v>
      </c>
      <c r="BM43" s="77" t="s">
        <v>3404</v>
      </c>
      <c r="BN43" s="77" t="s">
        <v>3097</v>
      </c>
      <c r="BO43" s="77" t="s">
        <v>3098</v>
      </c>
      <c r="BP43" s="77" t="s">
        <v>3098</v>
      </c>
    </row>
    <row r="44" ht="56" hidden="1" spans="1:68">
      <c r="A44" s="69"/>
      <c r="B44" s="69"/>
      <c r="C44" s="69"/>
      <c r="D44" s="69"/>
      <c r="E44" s="73"/>
      <c r="F44" s="69"/>
      <c r="G44" s="69"/>
      <c r="H44" s="69"/>
      <c r="I44" s="69"/>
      <c r="J44" s="69"/>
      <c r="K44" s="69"/>
      <c r="L44" s="69"/>
      <c r="M44" s="69"/>
      <c r="N44" s="78"/>
      <c r="O44" s="79"/>
      <c r="P44" s="79"/>
      <c r="Q44" s="69"/>
      <c r="R44" s="79"/>
      <c r="S44" s="80"/>
      <c r="T44" s="69"/>
      <c r="U44" s="81"/>
      <c r="V44" s="69"/>
      <c r="W44" s="69"/>
      <c r="X44" s="69"/>
      <c r="Y44" s="69"/>
      <c r="Z44" s="69"/>
      <c r="AA44" s="69"/>
      <c r="AB44" s="69"/>
      <c r="AC44" s="73"/>
      <c r="AD44" s="73"/>
      <c r="AE44" s="69"/>
      <c r="AF44" s="69"/>
      <c r="AG44" s="69"/>
      <c r="AH44" s="69"/>
      <c r="AI44" s="69"/>
      <c r="AJ44" s="78"/>
      <c r="AK44" s="69"/>
      <c r="AL44" s="69"/>
      <c r="AM44" s="69"/>
      <c r="AN44" s="69"/>
      <c r="AO44" s="69"/>
      <c r="AP44" s="69"/>
      <c r="AQ44" s="69"/>
      <c r="AR44" s="69"/>
      <c r="AS44" s="69"/>
      <c r="AT44" s="69"/>
      <c r="AU44" s="69"/>
      <c r="AV44" s="69"/>
      <c r="AW44" s="69"/>
      <c r="AX44" s="69"/>
      <c r="AY44" s="69"/>
      <c r="AZ44" s="69"/>
      <c r="BA44" s="69"/>
      <c r="BB44" s="69"/>
      <c r="BC44" s="69"/>
      <c r="BD44" s="69"/>
      <c r="BE44" s="69"/>
      <c r="BF44" s="82"/>
      <c r="BG44" s="82"/>
      <c r="BH44" s="82"/>
      <c r="BI44" s="69"/>
      <c r="BJ44" s="69"/>
      <c r="BK44" s="69"/>
      <c r="BL44" s="69"/>
      <c r="BM44" s="77" t="s">
        <v>3405</v>
      </c>
      <c r="BN44" s="77" t="s">
        <v>3406</v>
      </c>
      <c r="BO44" s="77" t="s">
        <v>3407</v>
      </c>
      <c r="BP44" s="77" t="s">
        <v>3407</v>
      </c>
    </row>
    <row r="45" ht="409.5" hidden="1" spans="1:68">
      <c r="A45" s="77" t="s">
        <v>3408</v>
      </c>
      <c r="B45" s="77" t="s">
        <v>2848</v>
      </c>
      <c r="C45" s="77" t="s">
        <v>3126</v>
      </c>
      <c r="D45" s="77" t="s">
        <v>3409</v>
      </c>
      <c r="E45" s="73" t="s">
        <v>3279</v>
      </c>
      <c r="F45" s="77" t="s">
        <v>3065</v>
      </c>
      <c r="G45" s="77" t="s">
        <v>3066</v>
      </c>
      <c r="H45" s="69"/>
      <c r="I45" s="69"/>
      <c r="J45" s="77" t="s">
        <v>3067</v>
      </c>
      <c r="K45" s="77" t="s">
        <v>3068</v>
      </c>
      <c r="L45" s="77" t="s">
        <v>3069</v>
      </c>
      <c r="M45" s="77" t="s">
        <v>3070</v>
      </c>
      <c r="N45" s="78"/>
      <c r="O45" s="79"/>
      <c r="P45" s="80">
        <v>4753</v>
      </c>
      <c r="Q45" s="77" t="s">
        <v>3071</v>
      </c>
      <c r="R45" s="79"/>
      <c r="S45" s="80"/>
      <c r="T45" s="77" t="s">
        <v>3072</v>
      </c>
      <c r="U45" s="81"/>
      <c r="V45" s="77" t="s">
        <v>3073</v>
      </c>
      <c r="W45" s="77" t="s">
        <v>3074</v>
      </c>
      <c r="X45" s="77" t="s">
        <v>2396</v>
      </c>
      <c r="Y45" s="77" t="s">
        <v>2398</v>
      </c>
      <c r="Z45" s="77" t="s">
        <v>2848</v>
      </c>
      <c r="AA45" s="77" t="s">
        <v>3071</v>
      </c>
      <c r="AB45" s="77" t="s">
        <v>3071</v>
      </c>
      <c r="AC45" s="73" t="s">
        <v>3248</v>
      </c>
      <c r="AD45" s="73" t="s">
        <v>3248</v>
      </c>
      <c r="AE45" s="77" t="s">
        <v>3131</v>
      </c>
      <c r="AF45" s="77" t="s">
        <v>3132</v>
      </c>
      <c r="AG45" s="77" t="s">
        <v>3078</v>
      </c>
      <c r="AH45" s="69"/>
      <c r="AI45" s="69"/>
      <c r="AJ45" s="78"/>
      <c r="AK45" s="69"/>
      <c r="AL45" s="69"/>
      <c r="AM45" s="77" t="s">
        <v>3364</v>
      </c>
      <c r="AN45" s="77" t="s">
        <v>3365</v>
      </c>
      <c r="AO45" s="77" t="s">
        <v>3081</v>
      </c>
      <c r="AP45" s="77" t="s">
        <v>3082</v>
      </c>
      <c r="AQ45" s="77" t="s">
        <v>3135</v>
      </c>
      <c r="AR45" s="77" t="s">
        <v>3136</v>
      </c>
      <c r="AS45" s="77" t="s">
        <v>3410</v>
      </c>
      <c r="AT45" s="77" t="s">
        <v>3411</v>
      </c>
      <c r="AU45" s="77" t="s">
        <v>3087</v>
      </c>
      <c r="AV45" s="77" t="s">
        <v>788</v>
      </c>
      <c r="AW45" s="77" t="s">
        <v>788</v>
      </c>
      <c r="AX45" s="77" t="s">
        <v>3412</v>
      </c>
      <c r="AY45" s="77" t="s">
        <v>3413</v>
      </c>
      <c r="AZ45" s="77" t="s">
        <v>3090</v>
      </c>
      <c r="BA45" s="77" t="s">
        <v>3087</v>
      </c>
      <c r="BB45" s="69"/>
      <c r="BC45" s="77" t="s">
        <v>3414</v>
      </c>
      <c r="BD45" s="77" t="s">
        <v>3079</v>
      </c>
      <c r="BE45" s="77" t="s">
        <v>3080</v>
      </c>
      <c r="BF45" s="82" t="s">
        <v>3415</v>
      </c>
      <c r="BG45" s="82" t="s">
        <v>3416</v>
      </c>
      <c r="BH45" s="82" t="s">
        <v>3417</v>
      </c>
      <c r="BI45" s="77" t="s">
        <v>3146</v>
      </c>
      <c r="BJ45" s="77" t="s">
        <v>3147</v>
      </c>
      <c r="BK45" s="77" t="s">
        <v>3418</v>
      </c>
      <c r="BL45" s="77" t="s">
        <v>3095</v>
      </c>
      <c r="BM45" s="77" t="s">
        <v>3419</v>
      </c>
      <c r="BN45" s="77" t="s">
        <v>3097</v>
      </c>
      <c r="BO45" s="77" t="s">
        <v>3098</v>
      </c>
      <c r="BP45" s="77" t="s">
        <v>3098</v>
      </c>
    </row>
    <row r="46" ht="56" hidden="1" spans="1:68">
      <c r="A46" s="69"/>
      <c r="B46" s="69"/>
      <c r="C46" s="69"/>
      <c r="D46" s="69"/>
      <c r="E46" s="73"/>
      <c r="F46" s="69"/>
      <c r="G46" s="69"/>
      <c r="H46" s="69"/>
      <c r="I46" s="69"/>
      <c r="J46" s="69"/>
      <c r="K46" s="69"/>
      <c r="L46" s="69"/>
      <c r="M46" s="69"/>
      <c r="N46" s="78"/>
      <c r="O46" s="79"/>
      <c r="P46" s="79"/>
      <c r="Q46" s="69"/>
      <c r="R46" s="79"/>
      <c r="S46" s="80"/>
      <c r="T46" s="69"/>
      <c r="U46" s="81"/>
      <c r="V46" s="69"/>
      <c r="W46" s="69"/>
      <c r="X46" s="69"/>
      <c r="Y46" s="69"/>
      <c r="Z46" s="69"/>
      <c r="AA46" s="69"/>
      <c r="AB46" s="69"/>
      <c r="AC46" s="73"/>
      <c r="AD46" s="73"/>
      <c r="AE46" s="69"/>
      <c r="AF46" s="69"/>
      <c r="AG46" s="69"/>
      <c r="AH46" s="69"/>
      <c r="AI46" s="69"/>
      <c r="AJ46" s="78"/>
      <c r="AK46" s="69"/>
      <c r="AL46" s="69"/>
      <c r="AM46" s="69"/>
      <c r="AN46" s="69"/>
      <c r="AO46" s="69"/>
      <c r="AP46" s="69"/>
      <c r="AQ46" s="69"/>
      <c r="AR46" s="69"/>
      <c r="AS46" s="69"/>
      <c r="AT46" s="69"/>
      <c r="AU46" s="69"/>
      <c r="AV46" s="69"/>
      <c r="AW46" s="69"/>
      <c r="AX46" s="69"/>
      <c r="AY46" s="69"/>
      <c r="AZ46" s="69"/>
      <c r="BA46" s="69"/>
      <c r="BB46" s="69"/>
      <c r="BC46" s="69"/>
      <c r="BD46" s="69"/>
      <c r="BE46" s="69"/>
      <c r="BF46" s="82"/>
      <c r="BG46" s="82"/>
      <c r="BH46" s="82"/>
      <c r="BI46" s="69"/>
      <c r="BJ46" s="69"/>
      <c r="BK46" s="69"/>
      <c r="BL46" s="69"/>
      <c r="BM46" s="77" t="s">
        <v>3420</v>
      </c>
      <c r="BN46" s="77" t="s">
        <v>3421</v>
      </c>
      <c r="BO46" s="77" t="s">
        <v>3422</v>
      </c>
      <c r="BP46" s="77" t="s">
        <v>3422</v>
      </c>
    </row>
    <row r="47" ht="409.5" hidden="1" spans="1:68">
      <c r="A47" s="77" t="s">
        <v>3423</v>
      </c>
      <c r="B47" s="77" t="s">
        <v>3424</v>
      </c>
      <c r="C47" s="77" t="s">
        <v>3308</v>
      </c>
      <c r="D47" s="77" t="s">
        <v>3071</v>
      </c>
      <c r="E47" s="73" t="s">
        <v>3279</v>
      </c>
      <c r="F47" s="77" t="s">
        <v>3065</v>
      </c>
      <c r="G47" s="77" t="s">
        <v>3066</v>
      </c>
      <c r="H47" s="69"/>
      <c r="I47" s="69"/>
      <c r="J47" s="77" t="s">
        <v>3067</v>
      </c>
      <c r="K47" s="77" t="s">
        <v>3068</v>
      </c>
      <c r="L47" s="77" t="s">
        <v>3069</v>
      </c>
      <c r="M47" s="77" t="s">
        <v>3070</v>
      </c>
      <c r="N47" s="78"/>
      <c r="O47" s="79"/>
      <c r="P47" s="80">
        <v>4753</v>
      </c>
      <c r="Q47" s="77" t="s">
        <v>3071</v>
      </c>
      <c r="R47" s="79"/>
      <c r="S47" s="80"/>
      <c r="T47" s="77" t="s">
        <v>3072</v>
      </c>
      <c r="U47" s="81"/>
      <c r="V47" s="77" t="s">
        <v>3073</v>
      </c>
      <c r="W47" s="77" t="s">
        <v>3074</v>
      </c>
      <c r="X47" s="77" t="s">
        <v>2396</v>
      </c>
      <c r="Y47" s="77" t="s">
        <v>2398</v>
      </c>
      <c r="Z47" s="77" t="s">
        <v>3424</v>
      </c>
      <c r="AA47" s="77" t="s">
        <v>3071</v>
      </c>
      <c r="AB47" s="77" t="s">
        <v>3071</v>
      </c>
      <c r="AC47" s="73"/>
      <c r="AD47" s="73" t="s">
        <v>3248</v>
      </c>
      <c r="AE47" s="77" t="s">
        <v>3131</v>
      </c>
      <c r="AF47" s="77" t="s">
        <v>3132</v>
      </c>
      <c r="AG47" s="77" t="s">
        <v>3078</v>
      </c>
      <c r="AH47" s="69"/>
      <c r="AI47" s="69"/>
      <c r="AJ47" s="78"/>
      <c r="AK47" s="69"/>
      <c r="AL47" s="69"/>
      <c r="AM47" s="77" t="s">
        <v>3364</v>
      </c>
      <c r="AN47" s="77" t="s">
        <v>3365</v>
      </c>
      <c r="AO47" s="77" t="s">
        <v>3081</v>
      </c>
      <c r="AP47" s="77" t="s">
        <v>3082</v>
      </c>
      <c r="AQ47" s="77" t="s">
        <v>3083</v>
      </c>
      <c r="AR47" s="77" t="s">
        <v>3084</v>
      </c>
      <c r="AS47" s="77" t="s">
        <v>3410</v>
      </c>
      <c r="AT47" s="77" t="s">
        <v>3411</v>
      </c>
      <c r="AU47" s="77" t="s">
        <v>3087</v>
      </c>
      <c r="AV47" s="77" t="s">
        <v>788</v>
      </c>
      <c r="AW47" s="77" t="s">
        <v>788</v>
      </c>
      <c r="AX47" s="77" t="s">
        <v>3071</v>
      </c>
      <c r="AY47" s="77" t="s">
        <v>3071</v>
      </c>
      <c r="AZ47" s="77" t="s">
        <v>3090</v>
      </c>
      <c r="BA47" s="77" t="s">
        <v>3087</v>
      </c>
      <c r="BB47" s="69"/>
      <c r="BC47" s="77" t="s">
        <v>3414</v>
      </c>
      <c r="BD47" s="77" t="s">
        <v>3364</v>
      </c>
      <c r="BE47" s="77" t="s">
        <v>3365</v>
      </c>
      <c r="BF47" s="82"/>
      <c r="BG47" s="82" t="s">
        <v>3425</v>
      </c>
      <c r="BH47" s="82" t="s">
        <v>3426</v>
      </c>
      <c r="BI47" s="69"/>
      <c r="BJ47" s="69"/>
      <c r="BK47" s="77" t="s">
        <v>3427</v>
      </c>
      <c r="BL47" s="77" t="s">
        <v>3095</v>
      </c>
      <c r="BM47" s="77" t="s">
        <v>3428</v>
      </c>
      <c r="BN47" s="77" t="s">
        <v>3097</v>
      </c>
      <c r="BO47" s="77" t="s">
        <v>3098</v>
      </c>
      <c r="BP47" s="77" t="s">
        <v>3098</v>
      </c>
    </row>
    <row r="48" ht="56" hidden="1" spans="1:68">
      <c r="A48" s="69"/>
      <c r="B48" s="69"/>
      <c r="C48" s="69"/>
      <c r="D48" s="69"/>
      <c r="E48" s="73"/>
      <c r="F48" s="69"/>
      <c r="G48" s="69"/>
      <c r="H48" s="69"/>
      <c r="I48" s="69"/>
      <c r="J48" s="69"/>
      <c r="K48" s="69"/>
      <c r="L48" s="69"/>
      <c r="M48" s="69"/>
      <c r="N48" s="78"/>
      <c r="O48" s="79"/>
      <c r="P48" s="79"/>
      <c r="Q48" s="69"/>
      <c r="R48" s="79"/>
      <c r="S48" s="80"/>
      <c r="T48" s="69"/>
      <c r="U48" s="81"/>
      <c r="V48" s="69"/>
      <c r="W48" s="69"/>
      <c r="X48" s="69"/>
      <c r="Y48" s="69"/>
      <c r="Z48" s="69"/>
      <c r="AA48" s="69"/>
      <c r="AB48" s="69"/>
      <c r="AC48" s="73"/>
      <c r="AD48" s="73"/>
      <c r="AE48" s="69"/>
      <c r="AF48" s="69"/>
      <c r="AG48" s="69"/>
      <c r="AH48" s="69"/>
      <c r="AI48" s="69"/>
      <c r="AJ48" s="78"/>
      <c r="AK48" s="69"/>
      <c r="AL48" s="69"/>
      <c r="AM48" s="69"/>
      <c r="AN48" s="69"/>
      <c r="AO48" s="69"/>
      <c r="AP48" s="69"/>
      <c r="AQ48" s="69"/>
      <c r="AR48" s="69"/>
      <c r="AS48" s="69"/>
      <c r="AT48" s="69"/>
      <c r="AU48" s="69"/>
      <c r="AV48" s="69"/>
      <c r="AW48" s="69"/>
      <c r="AX48" s="69"/>
      <c r="AY48" s="69"/>
      <c r="AZ48" s="69"/>
      <c r="BA48" s="69"/>
      <c r="BB48" s="69"/>
      <c r="BC48" s="69"/>
      <c r="BD48" s="69"/>
      <c r="BE48" s="69"/>
      <c r="BF48" s="82"/>
      <c r="BG48" s="82"/>
      <c r="BH48" s="82"/>
      <c r="BI48" s="69"/>
      <c r="BJ48" s="69"/>
      <c r="BK48" s="69"/>
      <c r="BL48" s="69"/>
      <c r="BM48" s="77" t="s">
        <v>3429</v>
      </c>
      <c r="BN48" s="77" t="s">
        <v>3421</v>
      </c>
      <c r="BO48" s="77" t="s">
        <v>3422</v>
      </c>
      <c r="BP48" s="77" t="s">
        <v>3422</v>
      </c>
    </row>
    <row r="49" ht="409.5" hidden="1" spans="1:68">
      <c r="A49" s="77" t="s">
        <v>3430</v>
      </c>
      <c r="B49" s="77" t="s">
        <v>2820</v>
      </c>
      <c r="C49" s="77" t="s">
        <v>3126</v>
      </c>
      <c r="D49" s="77" t="s">
        <v>3431</v>
      </c>
      <c r="E49" s="73" t="s">
        <v>3202</v>
      </c>
      <c r="F49" s="77" t="s">
        <v>3065</v>
      </c>
      <c r="G49" s="77" t="s">
        <v>3066</v>
      </c>
      <c r="H49" s="69"/>
      <c r="I49" s="69"/>
      <c r="J49" s="69"/>
      <c r="K49" s="69"/>
      <c r="L49" s="77" t="s">
        <v>3069</v>
      </c>
      <c r="M49" s="77" t="s">
        <v>3070</v>
      </c>
      <c r="N49" s="78">
        <v>1</v>
      </c>
      <c r="O49" s="80">
        <v>25436.04</v>
      </c>
      <c r="P49" s="80">
        <v>26962.2</v>
      </c>
      <c r="Q49" s="77" t="s">
        <v>3432</v>
      </c>
      <c r="R49" s="80">
        <v>26962.2</v>
      </c>
      <c r="S49" s="80">
        <v>1526.16</v>
      </c>
      <c r="T49" s="69"/>
      <c r="U49" s="81"/>
      <c r="V49" s="77" t="s">
        <v>3073</v>
      </c>
      <c r="W49" s="77" t="s">
        <v>3074</v>
      </c>
      <c r="X49" s="77" t="s">
        <v>2396</v>
      </c>
      <c r="Y49" s="77" t="s">
        <v>2398</v>
      </c>
      <c r="Z49" s="77" t="s">
        <v>2820</v>
      </c>
      <c r="AA49" s="77" t="s">
        <v>3071</v>
      </c>
      <c r="AB49" s="77" t="s">
        <v>3071</v>
      </c>
      <c r="AC49" s="73" t="s">
        <v>3433</v>
      </c>
      <c r="AD49" s="73" t="s">
        <v>3187</v>
      </c>
      <c r="AE49" s="77" t="s">
        <v>3109</v>
      </c>
      <c r="AF49" s="77" t="s">
        <v>3110</v>
      </c>
      <c r="AG49" s="77" t="s">
        <v>3078</v>
      </c>
      <c r="AH49" s="69"/>
      <c r="AI49" s="69"/>
      <c r="AJ49" s="78"/>
      <c r="AK49" s="69"/>
      <c r="AL49" s="69"/>
      <c r="AM49" s="77" t="s">
        <v>3109</v>
      </c>
      <c r="AN49" s="77" t="s">
        <v>3110</v>
      </c>
      <c r="AO49" s="77" t="s">
        <v>3081</v>
      </c>
      <c r="AP49" s="77" t="s">
        <v>3082</v>
      </c>
      <c r="AQ49" s="77" t="s">
        <v>3135</v>
      </c>
      <c r="AR49" s="77" t="s">
        <v>3136</v>
      </c>
      <c r="AS49" s="77" t="s">
        <v>3111</v>
      </c>
      <c r="AT49" s="77" t="s">
        <v>3112</v>
      </c>
      <c r="AU49" s="77" t="s">
        <v>3112</v>
      </c>
      <c r="AV49" s="77" t="s">
        <v>788</v>
      </c>
      <c r="AW49" s="77" t="s">
        <v>788</v>
      </c>
      <c r="AX49" s="77" t="s">
        <v>3434</v>
      </c>
      <c r="AY49" s="77" t="s">
        <v>3435</v>
      </c>
      <c r="AZ49" s="77" t="s">
        <v>3090</v>
      </c>
      <c r="BA49" s="77" t="s">
        <v>3115</v>
      </c>
      <c r="BB49" s="69"/>
      <c r="BC49" s="77" t="s">
        <v>3436</v>
      </c>
      <c r="BD49" s="77" t="s">
        <v>3109</v>
      </c>
      <c r="BE49" s="77" t="s">
        <v>3110</v>
      </c>
      <c r="BF49" s="82" t="s">
        <v>3437</v>
      </c>
      <c r="BG49" s="82" t="s">
        <v>3438</v>
      </c>
      <c r="BH49" s="82" t="s">
        <v>3439</v>
      </c>
      <c r="BI49" s="77" t="s">
        <v>3146</v>
      </c>
      <c r="BJ49" s="77" t="s">
        <v>3147</v>
      </c>
      <c r="BK49" s="77" t="s">
        <v>3440</v>
      </c>
      <c r="BL49" s="77" t="s">
        <v>3120</v>
      </c>
      <c r="BM49" s="77" t="s">
        <v>3441</v>
      </c>
      <c r="BN49" s="77" t="s">
        <v>3442</v>
      </c>
      <c r="BO49" s="77" t="s">
        <v>3443</v>
      </c>
      <c r="BP49" s="77" t="s">
        <v>3443</v>
      </c>
    </row>
    <row r="50" ht="56" hidden="1" spans="1:68">
      <c r="A50" s="69"/>
      <c r="B50" s="69"/>
      <c r="C50" s="69"/>
      <c r="D50" s="69"/>
      <c r="E50" s="73"/>
      <c r="F50" s="69"/>
      <c r="G50" s="69"/>
      <c r="H50" s="69"/>
      <c r="I50" s="69"/>
      <c r="J50" s="69"/>
      <c r="K50" s="69"/>
      <c r="L50" s="69"/>
      <c r="M50" s="69"/>
      <c r="N50" s="78"/>
      <c r="O50" s="79"/>
      <c r="P50" s="79"/>
      <c r="Q50" s="69"/>
      <c r="R50" s="79"/>
      <c r="S50" s="80"/>
      <c r="T50" s="69"/>
      <c r="U50" s="81"/>
      <c r="V50" s="69"/>
      <c r="W50" s="69"/>
      <c r="X50" s="69"/>
      <c r="Y50" s="69"/>
      <c r="Z50" s="69"/>
      <c r="AA50" s="69"/>
      <c r="AB50" s="69"/>
      <c r="AC50" s="73"/>
      <c r="AD50" s="73"/>
      <c r="AE50" s="69"/>
      <c r="AF50" s="69"/>
      <c r="AG50" s="69"/>
      <c r="AH50" s="69"/>
      <c r="AI50" s="69"/>
      <c r="AJ50" s="78"/>
      <c r="AK50" s="69"/>
      <c r="AL50" s="69"/>
      <c r="AM50" s="69"/>
      <c r="AN50" s="69"/>
      <c r="AO50" s="69"/>
      <c r="AP50" s="69"/>
      <c r="AQ50" s="69"/>
      <c r="AR50" s="69"/>
      <c r="AS50" s="69"/>
      <c r="AT50" s="69"/>
      <c r="AU50" s="69"/>
      <c r="AV50" s="69"/>
      <c r="AW50" s="69"/>
      <c r="AX50" s="69"/>
      <c r="AY50" s="69"/>
      <c r="AZ50" s="69"/>
      <c r="BA50" s="69"/>
      <c r="BB50" s="69"/>
      <c r="BC50" s="69"/>
      <c r="BD50" s="69"/>
      <c r="BE50" s="69"/>
      <c r="BF50" s="82"/>
      <c r="BG50" s="82"/>
      <c r="BH50" s="82"/>
      <c r="BI50" s="69"/>
      <c r="BJ50" s="69"/>
      <c r="BK50" s="69"/>
      <c r="BL50" s="69"/>
      <c r="BM50" s="77" t="s">
        <v>3444</v>
      </c>
      <c r="BN50" s="77" t="s">
        <v>3097</v>
      </c>
      <c r="BO50" s="77" t="s">
        <v>3098</v>
      </c>
      <c r="BP50" s="77" t="s">
        <v>3098</v>
      </c>
    </row>
    <row r="51" ht="409.5" hidden="1" spans="1:68">
      <c r="A51" s="77" t="s">
        <v>3445</v>
      </c>
      <c r="B51" s="77" t="s">
        <v>2821</v>
      </c>
      <c r="C51" s="77" t="s">
        <v>3126</v>
      </c>
      <c r="D51" s="77" t="s">
        <v>3446</v>
      </c>
      <c r="E51" s="73" t="s">
        <v>3447</v>
      </c>
      <c r="F51" s="77" t="s">
        <v>3065</v>
      </c>
      <c r="G51" s="77" t="s">
        <v>3066</v>
      </c>
      <c r="H51" s="69"/>
      <c r="I51" s="69"/>
      <c r="J51" s="69"/>
      <c r="K51" s="69"/>
      <c r="L51" s="77" t="s">
        <v>3069</v>
      </c>
      <c r="M51" s="77" t="s">
        <v>3070</v>
      </c>
      <c r="N51" s="78">
        <v>1</v>
      </c>
      <c r="O51" s="80">
        <v>60556.91</v>
      </c>
      <c r="P51" s="80">
        <v>64422.24</v>
      </c>
      <c r="Q51" s="77" t="s">
        <v>3448</v>
      </c>
      <c r="R51" s="80">
        <v>64422.24</v>
      </c>
      <c r="S51" s="80">
        <v>3865.33</v>
      </c>
      <c r="T51" s="69"/>
      <c r="U51" s="81"/>
      <c r="V51" s="77" t="s">
        <v>3073</v>
      </c>
      <c r="W51" s="77" t="s">
        <v>3074</v>
      </c>
      <c r="X51" s="77" t="s">
        <v>2396</v>
      </c>
      <c r="Y51" s="77" t="s">
        <v>2398</v>
      </c>
      <c r="Z51" s="77" t="s">
        <v>2821</v>
      </c>
      <c r="AA51" s="77" t="s">
        <v>3071</v>
      </c>
      <c r="AB51" s="77" t="s">
        <v>3071</v>
      </c>
      <c r="AC51" s="73" t="s">
        <v>3449</v>
      </c>
      <c r="AD51" s="73" t="s">
        <v>3449</v>
      </c>
      <c r="AE51" s="77" t="s">
        <v>3109</v>
      </c>
      <c r="AF51" s="77" t="s">
        <v>3110</v>
      </c>
      <c r="AG51" s="77" t="s">
        <v>3078</v>
      </c>
      <c r="AH51" s="69"/>
      <c r="AI51" s="69"/>
      <c r="AJ51" s="78"/>
      <c r="AK51" s="69"/>
      <c r="AL51" s="69"/>
      <c r="AM51" s="77" t="s">
        <v>3109</v>
      </c>
      <c r="AN51" s="77" t="s">
        <v>3110</v>
      </c>
      <c r="AO51" s="77" t="s">
        <v>3081</v>
      </c>
      <c r="AP51" s="77" t="s">
        <v>3082</v>
      </c>
      <c r="AQ51" s="77" t="s">
        <v>3135</v>
      </c>
      <c r="AR51" s="77" t="s">
        <v>3136</v>
      </c>
      <c r="AS51" s="77" t="s">
        <v>3111</v>
      </c>
      <c r="AT51" s="77" t="s">
        <v>3112</v>
      </c>
      <c r="AU51" s="77" t="s">
        <v>3112</v>
      </c>
      <c r="AV51" s="77" t="s">
        <v>788</v>
      </c>
      <c r="AW51" s="77" t="s">
        <v>788</v>
      </c>
      <c r="AX51" s="77" t="s">
        <v>3450</v>
      </c>
      <c r="AY51" s="77" t="s">
        <v>3451</v>
      </c>
      <c r="AZ51" s="77" t="s">
        <v>3090</v>
      </c>
      <c r="BA51" s="77" t="s">
        <v>3115</v>
      </c>
      <c r="BB51" s="69"/>
      <c r="BC51" s="77" t="s">
        <v>3452</v>
      </c>
      <c r="BD51" s="77" t="s">
        <v>3109</v>
      </c>
      <c r="BE51" s="77" t="s">
        <v>3110</v>
      </c>
      <c r="BF51" s="82" t="s">
        <v>3453</v>
      </c>
      <c r="BG51" s="82" t="s">
        <v>3454</v>
      </c>
      <c r="BH51" s="82" t="s">
        <v>3455</v>
      </c>
      <c r="BI51" s="77" t="s">
        <v>3146</v>
      </c>
      <c r="BJ51" s="77" t="s">
        <v>3147</v>
      </c>
      <c r="BK51" s="77" t="s">
        <v>3456</v>
      </c>
      <c r="BL51" s="77" t="s">
        <v>3120</v>
      </c>
      <c r="BM51" s="77" t="s">
        <v>3457</v>
      </c>
      <c r="BN51" s="77" t="s">
        <v>3458</v>
      </c>
      <c r="BO51" s="77" t="s">
        <v>3459</v>
      </c>
      <c r="BP51" s="77" t="s">
        <v>3459</v>
      </c>
    </row>
    <row r="52" ht="56" hidden="1" spans="1:68">
      <c r="A52" s="69"/>
      <c r="B52" s="69"/>
      <c r="C52" s="69"/>
      <c r="D52" s="69"/>
      <c r="E52" s="73"/>
      <c r="F52" s="69"/>
      <c r="G52" s="69"/>
      <c r="H52" s="69"/>
      <c r="I52" s="69"/>
      <c r="J52" s="69"/>
      <c r="K52" s="69"/>
      <c r="L52" s="69"/>
      <c r="M52" s="69"/>
      <c r="N52" s="78"/>
      <c r="O52" s="79"/>
      <c r="P52" s="79"/>
      <c r="Q52" s="69"/>
      <c r="R52" s="79"/>
      <c r="S52" s="80"/>
      <c r="T52" s="69"/>
      <c r="U52" s="81"/>
      <c r="V52" s="69"/>
      <c r="W52" s="69"/>
      <c r="X52" s="69"/>
      <c r="Y52" s="69"/>
      <c r="Z52" s="69"/>
      <c r="AA52" s="69"/>
      <c r="AB52" s="69"/>
      <c r="AC52" s="73"/>
      <c r="AD52" s="73"/>
      <c r="AE52" s="69"/>
      <c r="AF52" s="69"/>
      <c r="AG52" s="69"/>
      <c r="AH52" s="69"/>
      <c r="AI52" s="69"/>
      <c r="AJ52" s="78"/>
      <c r="AK52" s="69"/>
      <c r="AL52" s="69"/>
      <c r="AM52" s="69"/>
      <c r="AN52" s="69"/>
      <c r="AO52" s="69"/>
      <c r="AP52" s="69"/>
      <c r="AQ52" s="69"/>
      <c r="AR52" s="69"/>
      <c r="AS52" s="69"/>
      <c r="AT52" s="69"/>
      <c r="AU52" s="69"/>
      <c r="AV52" s="69"/>
      <c r="AW52" s="69"/>
      <c r="AX52" s="69"/>
      <c r="AY52" s="69"/>
      <c r="AZ52" s="69"/>
      <c r="BA52" s="69"/>
      <c r="BB52" s="69"/>
      <c r="BC52" s="69"/>
      <c r="BD52" s="69"/>
      <c r="BE52" s="69"/>
      <c r="BF52" s="82"/>
      <c r="BG52" s="82"/>
      <c r="BH52" s="82"/>
      <c r="BI52" s="69"/>
      <c r="BJ52" s="69"/>
      <c r="BK52" s="69"/>
      <c r="BL52" s="69"/>
      <c r="BM52" s="77" t="s">
        <v>3460</v>
      </c>
      <c r="BN52" s="77" t="s">
        <v>3097</v>
      </c>
      <c r="BO52" s="77" t="s">
        <v>3098</v>
      </c>
      <c r="BP52" s="77" t="s">
        <v>3098</v>
      </c>
    </row>
    <row r="53" ht="409.5" hidden="1" spans="1:68">
      <c r="A53" s="77" t="s">
        <v>3461</v>
      </c>
      <c r="B53" s="77" t="s">
        <v>2817</v>
      </c>
      <c r="C53" s="77" t="s">
        <v>3126</v>
      </c>
      <c r="D53" s="77" t="s">
        <v>3462</v>
      </c>
      <c r="E53" s="73" t="s">
        <v>3246</v>
      </c>
      <c r="F53" s="77" t="s">
        <v>3065</v>
      </c>
      <c r="G53" s="77" t="s">
        <v>3066</v>
      </c>
      <c r="H53" s="69"/>
      <c r="I53" s="69"/>
      <c r="J53" s="77" t="s">
        <v>3067</v>
      </c>
      <c r="K53" s="77" t="s">
        <v>3068</v>
      </c>
      <c r="L53" s="77" t="s">
        <v>3069</v>
      </c>
      <c r="M53" s="77" t="s">
        <v>3070</v>
      </c>
      <c r="N53" s="78"/>
      <c r="O53" s="79"/>
      <c r="P53" s="80">
        <v>100000</v>
      </c>
      <c r="Q53" s="77" t="s">
        <v>3071</v>
      </c>
      <c r="R53" s="79"/>
      <c r="S53" s="80"/>
      <c r="T53" s="77" t="s">
        <v>3072</v>
      </c>
      <c r="U53" s="81"/>
      <c r="V53" s="77" t="s">
        <v>3073</v>
      </c>
      <c r="W53" s="77" t="s">
        <v>3074</v>
      </c>
      <c r="X53" s="77" t="s">
        <v>2396</v>
      </c>
      <c r="Y53" s="77" t="s">
        <v>2398</v>
      </c>
      <c r="Z53" s="77" t="s">
        <v>2817</v>
      </c>
      <c r="AA53" s="77" t="s">
        <v>3071</v>
      </c>
      <c r="AB53" s="77" t="s">
        <v>3071</v>
      </c>
      <c r="AC53" s="73" t="s">
        <v>3449</v>
      </c>
      <c r="AD53" s="73" t="s">
        <v>3463</v>
      </c>
      <c r="AE53" s="77" t="s">
        <v>3131</v>
      </c>
      <c r="AF53" s="77" t="s">
        <v>3132</v>
      </c>
      <c r="AG53" s="77" t="s">
        <v>3078</v>
      </c>
      <c r="AH53" s="69"/>
      <c r="AI53" s="69"/>
      <c r="AJ53" s="78"/>
      <c r="AK53" s="69"/>
      <c r="AL53" s="69"/>
      <c r="AM53" s="77" t="s">
        <v>3464</v>
      </c>
      <c r="AN53" s="77" t="s">
        <v>3465</v>
      </c>
      <c r="AO53" s="77" t="s">
        <v>3081</v>
      </c>
      <c r="AP53" s="77" t="s">
        <v>3082</v>
      </c>
      <c r="AQ53" s="77" t="s">
        <v>3135</v>
      </c>
      <c r="AR53" s="77" t="s">
        <v>3136</v>
      </c>
      <c r="AS53" s="77" t="s">
        <v>3466</v>
      </c>
      <c r="AT53" s="77" t="s">
        <v>3467</v>
      </c>
      <c r="AU53" s="77" t="s">
        <v>3468</v>
      </c>
      <c r="AV53" s="77" t="s">
        <v>788</v>
      </c>
      <c r="AW53" s="77" t="s">
        <v>788</v>
      </c>
      <c r="AX53" s="77" t="s">
        <v>3469</v>
      </c>
      <c r="AY53" s="77" t="s">
        <v>3470</v>
      </c>
      <c r="AZ53" s="77" t="s">
        <v>3090</v>
      </c>
      <c r="BA53" s="77" t="s">
        <v>3468</v>
      </c>
      <c r="BB53" s="69"/>
      <c r="BC53" s="77" t="s">
        <v>3471</v>
      </c>
      <c r="BD53" s="77" t="s">
        <v>3464</v>
      </c>
      <c r="BE53" s="77" t="s">
        <v>3465</v>
      </c>
      <c r="BF53" s="82" t="s">
        <v>3472</v>
      </c>
      <c r="BG53" s="82" t="s">
        <v>3473</v>
      </c>
      <c r="BH53" s="82" t="s">
        <v>3474</v>
      </c>
      <c r="BI53" s="77" t="s">
        <v>3146</v>
      </c>
      <c r="BJ53" s="77" t="s">
        <v>3147</v>
      </c>
      <c r="BK53" s="77" t="s">
        <v>3475</v>
      </c>
      <c r="BL53" s="77" t="s">
        <v>3476</v>
      </c>
      <c r="BM53" s="77" t="s">
        <v>3477</v>
      </c>
      <c r="BN53" s="77" t="s">
        <v>3097</v>
      </c>
      <c r="BO53" s="77" t="s">
        <v>3098</v>
      </c>
      <c r="BP53" s="77" t="s">
        <v>3098</v>
      </c>
    </row>
    <row r="54" ht="42" hidden="1" spans="1:68">
      <c r="A54" s="69"/>
      <c r="B54" s="69"/>
      <c r="C54" s="69"/>
      <c r="D54" s="69"/>
      <c r="E54" s="73"/>
      <c r="F54" s="69"/>
      <c r="G54" s="69"/>
      <c r="H54" s="69"/>
      <c r="I54" s="69"/>
      <c r="J54" s="69"/>
      <c r="K54" s="69"/>
      <c r="L54" s="69"/>
      <c r="M54" s="69"/>
      <c r="N54" s="78"/>
      <c r="O54" s="79"/>
      <c r="P54" s="79"/>
      <c r="Q54" s="69"/>
      <c r="R54" s="79"/>
      <c r="S54" s="80"/>
      <c r="T54" s="69"/>
      <c r="U54" s="81"/>
      <c r="V54" s="69"/>
      <c r="W54" s="69"/>
      <c r="X54" s="69"/>
      <c r="Y54" s="69"/>
      <c r="Z54" s="69"/>
      <c r="AA54" s="69"/>
      <c r="AB54" s="69"/>
      <c r="AC54" s="73"/>
      <c r="AD54" s="73"/>
      <c r="AE54" s="69"/>
      <c r="AF54" s="69"/>
      <c r="AG54" s="69"/>
      <c r="AH54" s="69"/>
      <c r="AI54" s="69"/>
      <c r="AJ54" s="78"/>
      <c r="AK54" s="69"/>
      <c r="AL54" s="69"/>
      <c r="AM54" s="69"/>
      <c r="AN54" s="69"/>
      <c r="AO54" s="69"/>
      <c r="AP54" s="69"/>
      <c r="AQ54" s="69"/>
      <c r="AR54" s="69"/>
      <c r="AS54" s="69"/>
      <c r="AT54" s="69"/>
      <c r="AU54" s="69"/>
      <c r="AV54" s="69"/>
      <c r="AW54" s="69"/>
      <c r="AX54" s="69"/>
      <c r="AY54" s="69"/>
      <c r="AZ54" s="69"/>
      <c r="BA54" s="69"/>
      <c r="BB54" s="69"/>
      <c r="BC54" s="69"/>
      <c r="BD54" s="69"/>
      <c r="BE54" s="69"/>
      <c r="BF54" s="82"/>
      <c r="BG54" s="82"/>
      <c r="BH54" s="82"/>
      <c r="BI54" s="69"/>
      <c r="BJ54" s="69"/>
      <c r="BK54" s="69"/>
      <c r="BL54" s="69"/>
      <c r="BM54" s="77" t="s">
        <v>3478</v>
      </c>
      <c r="BN54" s="77" t="s">
        <v>3479</v>
      </c>
      <c r="BO54" s="77" t="s">
        <v>3480</v>
      </c>
      <c r="BP54" s="77" t="s">
        <v>3480</v>
      </c>
    </row>
    <row r="55" ht="409.5" hidden="1" spans="1:68">
      <c r="A55" s="77" t="s">
        <v>3481</v>
      </c>
      <c r="B55" s="77" t="s">
        <v>2866</v>
      </c>
      <c r="C55" s="77" t="s">
        <v>3126</v>
      </c>
      <c r="D55" s="77" t="s">
        <v>3482</v>
      </c>
      <c r="E55" s="73" t="s">
        <v>3483</v>
      </c>
      <c r="F55" s="77" t="s">
        <v>3065</v>
      </c>
      <c r="G55" s="77" t="s">
        <v>3066</v>
      </c>
      <c r="H55" s="69"/>
      <c r="I55" s="69"/>
      <c r="J55" s="77" t="s">
        <v>3067</v>
      </c>
      <c r="K55" s="77" t="s">
        <v>3068</v>
      </c>
      <c r="L55" s="77" t="s">
        <v>3069</v>
      </c>
      <c r="M55" s="77" t="s">
        <v>3070</v>
      </c>
      <c r="N55" s="78"/>
      <c r="O55" s="79"/>
      <c r="P55" s="80">
        <v>81480</v>
      </c>
      <c r="Q55" s="77" t="s">
        <v>3071</v>
      </c>
      <c r="R55" s="79"/>
      <c r="S55" s="80"/>
      <c r="T55" s="77" t="s">
        <v>3072</v>
      </c>
      <c r="U55" s="81"/>
      <c r="V55" s="77" t="s">
        <v>3073</v>
      </c>
      <c r="W55" s="77" t="s">
        <v>3074</v>
      </c>
      <c r="X55" s="77" t="s">
        <v>2396</v>
      </c>
      <c r="Y55" s="77" t="s">
        <v>2398</v>
      </c>
      <c r="Z55" s="77" t="s">
        <v>2866</v>
      </c>
      <c r="AA55" s="77" t="s">
        <v>3071</v>
      </c>
      <c r="AB55" s="77" t="s">
        <v>3071</v>
      </c>
      <c r="AC55" s="73" t="s">
        <v>3484</v>
      </c>
      <c r="AD55" s="73" t="s">
        <v>3484</v>
      </c>
      <c r="AE55" s="77" t="s">
        <v>3131</v>
      </c>
      <c r="AF55" s="77" t="s">
        <v>3132</v>
      </c>
      <c r="AG55" s="77" t="s">
        <v>3078</v>
      </c>
      <c r="AH55" s="69"/>
      <c r="AI55" s="69"/>
      <c r="AJ55" s="78"/>
      <c r="AK55" s="69"/>
      <c r="AL55" s="69"/>
      <c r="AM55" s="77" t="s">
        <v>3364</v>
      </c>
      <c r="AN55" s="77" t="s">
        <v>3365</v>
      </c>
      <c r="AO55" s="77" t="s">
        <v>3081</v>
      </c>
      <c r="AP55" s="77" t="s">
        <v>3082</v>
      </c>
      <c r="AQ55" s="77" t="s">
        <v>3135</v>
      </c>
      <c r="AR55" s="77" t="s">
        <v>3136</v>
      </c>
      <c r="AS55" s="77" t="s">
        <v>3220</v>
      </c>
      <c r="AT55" s="77" t="s">
        <v>3221</v>
      </c>
      <c r="AU55" s="77" t="s">
        <v>3087</v>
      </c>
      <c r="AV55" s="77" t="s">
        <v>788</v>
      </c>
      <c r="AW55" s="77" t="s">
        <v>788</v>
      </c>
      <c r="AX55" s="77" t="s">
        <v>3485</v>
      </c>
      <c r="AY55" s="77" t="s">
        <v>3486</v>
      </c>
      <c r="AZ55" s="77" t="s">
        <v>3090</v>
      </c>
      <c r="BA55" s="77" t="s">
        <v>3087</v>
      </c>
      <c r="BB55" s="69"/>
      <c r="BC55" s="77" t="s">
        <v>3487</v>
      </c>
      <c r="BD55" s="77" t="s">
        <v>3079</v>
      </c>
      <c r="BE55" s="77" t="s">
        <v>3080</v>
      </c>
      <c r="BF55" s="82" t="s">
        <v>3488</v>
      </c>
      <c r="BG55" s="82" t="s">
        <v>3489</v>
      </c>
      <c r="BH55" s="82" t="s">
        <v>3490</v>
      </c>
      <c r="BI55" s="77" t="s">
        <v>3146</v>
      </c>
      <c r="BJ55" s="77" t="s">
        <v>3147</v>
      </c>
      <c r="BK55" s="77" t="s">
        <v>3491</v>
      </c>
      <c r="BL55" s="77" t="s">
        <v>3095</v>
      </c>
      <c r="BM55" s="77" t="s">
        <v>3492</v>
      </c>
      <c r="BN55" s="77" t="s">
        <v>3097</v>
      </c>
      <c r="BO55" s="77" t="s">
        <v>3098</v>
      </c>
      <c r="BP55" s="77" t="s">
        <v>3098</v>
      </c>
    </row>
    <row r="56" ht="70" hidden="1" spans="1:68">
      <c r="A56" s="69"/>
      <c r="B56" s="69"/>
      <c r="C56" s="69"/>
      <c r="D56" s="69"/>
      <c r="E56" s="73"/>
      <c r="F56" s="69"/>
      <c r="G56" s="69"/>
      <c r="H56" s="69"/>
      <c r="I56" s="69"/>
      <c r="J56" s="69"/>
      <c r="K56" s="69"/>
      <c r="L56" s="69"/>
      <c r="M56" s="69"/>
      <c r="N56" s="78"/>
      <c r="O56" s="79"/>
      <c r="P56" s="79"/>
      <c r="Q56" s="69"/>
      <c r="R56" s="79"/>
      <c r="S56" s="80"/>
      <c r="T56" s="69"/>
      <c r="U56" s="81"/>
      <c r="V56" s="69"/>
      <c r="W56" s="69"/>
      <c r="X56" s="69"/>
      <c r="Y56" s="69"/>
      <c r="Z56" s="69"/>
      <c r="AA56" s="69"/>
      <c r="AB56" s="69"/>
      <c r="AC56" s="73"/>
      <c r="AD56" s="73"/>
      <c r="AE56" s="69"/>
      <c r="AF56" s="69"/>
      <c r="AG56" s="69"/>
      <c r="AH56" s="69"/>
      <c r="AI56" s="69"/>
      <c r="AJ56" s="78"/>
      <c r="AK56" s="69"/>
      <c r="AL56" s="69"/>
      <c r="AM56" s="69"/>
      <c r="AN56" s="69"/>
      <c r="AO56" s="69"/>
      <c r="AP56" s="69"/>
      <c r="AQ56" s="69"/>
      <c r="AR56" s="69"/>
      <c r="AS56" s="69"/>
      <c r="AT56" s="69"/>
      <c r="AU56" s="69"/>
      <c r="AV56" s="69"/>
      <c r="AW56" s="69"/>
      <c r="AX56" s="69"/>
      <c r="AY56" s="69"/>
      <c r="AZ56" s="69"/>
      <c r="BA56" s="69"/>
      <c r="BB56" s="69"/>
      <c r="BC56" s="69"/>
      <c r="BD56" s="69"/>
      <c r="BE56" s="69"/>
      <c r="BF56" s="82"/>
      <c r="BG56" s="82"/>
      <c r="BH56" s="82"/>
      <c r="BI56" s="69"/>
      <c r="BJ56" s="69"/>
      <c r="BK56" s="69"/>
      <c r="BL56" s="69"/>
      <c r="BM56" s="77" t="s">
        <v>3493</v>
      </c>
      <c r="BN56" s="77" t="s">
        <v>3494</v>
      </c>
      <c r="BO56" s="77" t="s">
        <v>3495</v>
      </c>
      <c r="BP56" s="77" t="s">
        <v>3495</v>
      </c>
    </row>
    <row r="57" ht="409.5" hidden="1" spans="1:68">
      <c r="A57" s="77" t="s">
        <v>3496</v>
      </c>
      <c r="B57" s="77" t="s">
        <v>2902</v>
      </c>
      <c r="C57" s="77" t="s">
        <v>3126</v>
      </c>
      <c r="D57" s="77" t="s">
        <v>3497</v>
      </c>
      <c r="E57" s="73" t="s">
        <v>3331</v>
      </c>
      <c r="F57" s="77" t="s">
        <v>3065</v>
      </c>
      <c r="G57" s="77" t="s">
        <v>3066</v>
      </c>
      <c r="H57" s="69"/>
      <c r="I57" s="69"/>
      <c r="J57" s="77" t="s">
        <v>3067</v>
      </c>
      <c r="K57" s="77" t="s">
        <v>3068</v>
      </c>
      <c r="L57" s="77" t="s">
        <v>3069</v>
      </c>
      <c r="M57" s="77" t="s">
        <v>3070</v>
      </c>
      <c r="N57" s="78"/>
      <c r="O57" s="79"/>
      <c r="P57" s="80">
        <v>45396</v>
      </c>
      <c r="Q57" s="77" t="s">
        <v>3071</v>
      </c>
      <c r="R57" s="79"/>
      <c r="S57" s="80"/>
      <c r="T57" s="77" t="s">
        <v>3072</v>
      </c>
      <c r="U57" s="81"/>
      <c r="V57" s="77" t="s">
        <v>3073</v>
      </c>
      <c r="W57" s="77" t="s">
        <v>3074</v>
      </c>
      <c r="X57" s="77" t="s">
        <v>2396</v>
      </c>
      <c r="Y57" s="77" t="s">
        <v>2398</v>
      </c>
      <c r="Z57" s="77" t="s">
        <v>2902</v>
      </c>
      <c r="AA57" s="77" t="s">
        <v>3071</v>
      </c>
      <c r="AB57" s="77" t="s">
        <v>3071</v>
      </c>
      <c r="AC57" s="73" t="s">
        <v>3334</v>
      </c>
      <c r="AD57" s="73" t="s">
        <v>3334</v>
      </c>
      <c r="AE57" s="77" t="s">
        <v>3131</v>
      </c>
      <c r="AF57" s="77" t="s">
        <v>3132</v>
      </c>
      <c r="AG57" s="77" t="s">
        <v>3078</v>
      </c>
      <c r="AH57" s="69"/>
      <c r="AI57" s="69"/>
      <c r="AJ57" s="78"/>
      <c r="AK57" s="69"/>
      <c r="AL57" s="69"/>
      <c r="AM57" s="77" t="s">
        <v>3364</v>
      </c>
      <c r="AN57" s="77" t="s">
        <v>3365</v>
      </c>
      <c r="AO57" s="77" t="s">
        <v>3081</v>
      </c>
      <c r="AP57" s="77" t="s">
        <v>3082</v>
      </c>
      <c r="AQ57" s="77" t="s">
        <v>3135</v>
      </c>
      <c r="AR57" s="77" t="s">
        <v>3136</v>
      </c>
      <c r="AS57" s="77" t="s">
        <v>3220</v>
      </c>
      <c r="AT57" s="77" t="s">
        <v>3221</v>
      </c>
      <c r="AU57" s="77" t="s">
        <v>3087</v>
      </c>
      <c r="AV57" s="77" t="s">
        <v>788</v>
      </c>
      <c r="AW57" s="77" t="s">
        <v>788</v>
      </c>
      <c r="AX57" s="77" t="s">
        <v>3498</v>
      </c>
      <c r="AY57" s="77" t="s">
        <v>3499</v>
      </c>
      <c r="AZ57" s="77" t="s">
        <v>3090</v>
      </c>
      <c r="BA57" s="77" t="s">
        <v>3087</v>
      </c>
      <c r="BB57" s="69"/>
      <c r="BC57" s="77" t="s">
        <v>3500</v>
      </c>
      <c r="BD57" s="77" t="s">
        <v>3079</v>
      </c>
      <c r="BE57" s="77" t="s">
        <v>3080</v>
      </c>
      <c r="BF57" s="82" t="s">
        <v>3501</v>
      </c>
      <c r="BG57" s="82" t="s">
        <v>3502</v>
      </c>
      <c r="BH57" s="82" t="s">
        <v>3503</v>
      </c>
      <c r="BI57" s="77" t="s">
        <v>3146</v>
      </c>
      <c r="BJ57" s="77" t="s">
        <v>3147</v>
      </c>
      <c r="BK57" s="77" t="s">
        <v>3504</v>
      </c>
      <c r="BL57" s="77" t="s">
        <v>3095</v>
      </c>
      <c r="BM57" s="77" t="s">
        <v>3505</v>
      </c>
      <c r="BN57" s="77" t="s">
        <v>3097</v>
      </c>
      <c r="BO57" s="77" t="s">
        <v>3098</v>
      </c>
      <c r="BP57" s="77" t="s">
        <v>3098</v>
      </c>
    </row>
    <row r="58" ht="56" hidden="1" spans="1:68">
      <c r="A58" s="69"/>
      <c r="B58" s="69"/>
      <c r="C58" s="69"/>
      <c r="D58" s="69"/>
      <c r="E58" s="73"/>
      <c r="F58" s="69"/>
      <c r="G58" s="69"/>
      <c r="H58" s="69"/>
      <c r="I58" s="69"/>
      <c r="J58" s="69"/>
      <c r="K58" s="69"/>
      <c r="L58" s="69"/>
      <c r="M58" s="69"/>
      <c r="N58" s="78"/>
      <c r="O58" s="79"/>
      <c r="P58" s="79"/>
      <c r="Q58" s="69"/>
      <c r="R58" s="79"/>
      <c r="S58" s="80"/>
      <c r="T58" s="69"/>
      <c r="U58" s="81"/>
      <c r="V58" s="69"/>
      <c r="W58" s="69"/>
      <c r="X58" s="69"/>
      <c r="Y58" s="69"/>
      <c r="Z58" s="69"/>
      <c r="AA58" s="69"/>
      <c r="AB58" s="69"/>
      <c r="AC58" s="73"/>
      <c r="AD58" s="73"/>
      <c r="AE58" s="69"/>
      <c r="AF58" s="69"/>
      <c r="AG58" s="69"/>
      <c r="AH58" s="69"/>
      <c r="AI58" s="69"/>
      <c r="AJ58" s="78"/>
      <c r="AK58" s="69"/>
      <c r="AL58" s="69"/>
      <c r="AM58" s="69"/>
      <c r="AN58" s="69"/>
      <c r="AO58" s="69"/>
      <c r="AP58" s="69"/>
      <c r="AQ58" s="69"/>
      <c r="AR58" s="69"/>
      <c r="AS58" s="69"/>
      <c r="AT58" s="69"/>
      <c r="AU58" s="69"/>
      <c r="AV58" s="69"/>
      <c r="AW58" s="69"/>
      <c r="AX58" s="69"/>
      <c r="AY58" s="69"/>
      <c r="AZ58" s="69"/>
      <c r="BA58" s="69"/>
      <c r="BB58" s="69"/>
      <c r="BC58" s="69"/>
      <c r="BD58" s="69"/>
      <c r="BE58" s="69"/>
      <c r="BF58" s="82"/>
      <c r="BG58" s="82"/>
      <c r="BH58" s="82"/>
      <c r="BI58" s="69"/>
      <c r="BJ58" s="69"/>
      <c r="BK58" s="69"/>
      <c r="BL58" s="69"/>
      <c r="BM58" s="77" t="s">
        <v>3506</v>
      </c>
      <c r="BN58" s="77" t="s">
        <v>3421</v>
      </c>
      <c r="BO58" s="77" t="s">
        <v>3422</v>
      </c>
      <c r="BP58" s="77" t="s">
        <v>3422</v>
      </c>
    </row>
    <row r="59" ht="409.5" hidden="1" spans="1:68">
      <c r="A59" s="77" t="s">
        <v>3507</v>
      </c>
      <c r="B59" s="77" t="s">
        <v>3508</v>
      </c>
      <c r="C59" s="77" t="s">
        <v>3308</v>
      </c>
      <c r="D59" s="77" t="s">
        <v>3071</v>
      </c>
      <c r="E59" s="73" t="s">
        <v>3393</v>
      </c>
      <c r="F59" s="77" t="s">
        <v>3065</v>
      </c>
      <c r="G59" s="77" t="s">
        <v>3066</v>
      </c>
      <c r="H59" s="69"/>
      <c r="I59" s="69"/>
      <c r="J59" s="77" t="s">
        <v>3067</v>
      </c>
      <c r="K59" s="77" t="s">
        <v>3068</v>
      </c>
      <c r="L59" s="77" t="s">
        <v>3069</v>
      </c>
      <c r="M59" s="77" t="s">
        <v>3070</v>
      </c>
      <c r="N59" s="78"/>
      <c r="O59" s="79"/>
      <c r="P59" s="80">
        <v>68800</v>
      </c>
      <c r="Q59" s="77" t="s">
        <v>3071</v>
      </c>
      <c r="R59" s="79"/>
      <c r="S59" s="80"/>
      <c r="T59" s="77" t="s">
        <v>3072</v>
      </c>
      <c r="U59" s="81"/>
      <c r="V59" s="77" t="s">
        <v>3509</v>
      </c>
      <c r="W59" s="77" t="s">
        <v>3510</v>
      </c>
      <c r="X59" s="77" t="s">
        <v>2396</v>
      </c>
      <c r="Y59" s="77" t="s">
        <v>2398</v>
      </c>
      <c r="Z59" s="77" t="s">
        <v>3508</v>
      </c>
      <c r="AA59" s="77" t="s">
        <v>3071</v>
      </c>
      <c r="AB59" s="77" t="s">
        <v>3071</v>
      </c>
      <c r="AC59" s="73"/>
      <c r="AD59" s="73" t="s">
        <v>3394</v>
      </c>
      <c r="AE59" s="77" t="s">
        <v>3076</v>
      </c>
      <c r="AF59" s="77" t="s">
        <v>3077</v>
      </c>
      <c r="AG59" s="77" t="s">
        <v>3078</v>
      </c>
      <c r="AH59" s="69"/>
      <c r="AI59" s="69"/>
      <c r="AJ59" s="78"/>
      <c r="AK59" s="69"/>
      <c r="AL59" s="69"/>
      <c r="AM59" s="77" t="s">
        <v>3364</v>
      </c>
      <c r="AN59" s="77" t="s">
        <v>3365</v>
      </c>
      <c r="AO59" s="77" t="s">
        <v>3081</v>
      </c>
      <c r="AP59" s="77" t="s">
        <v>3082</v>
      </c>
      <c r="AQ59" s="77" t="s">
        <v>3083</v>
      </c>
      <c r="AR59" s="77" t="s">
        <v>3084</v>
      </c>
      <c r="AS59" s="77" t="s">
        <v>3395</v>
      </c>
      <c r="AT59" s="77" t="s">
        <v>3396</v>
      </c>
      <c r="AU59" s="77" t="s">
        <v>3087</v>
      </c>
      <c r="AV59" s="77" t="s">
        <v>788</v>
      </c>
      <c r="AW59" s="77" t="s">
        <v>788</v>
      </c>
      <c r="AX59" s="77" t="s">
        <v>3071</v>
      </c>
      <c r="AY59" s="77" t="s">
        <v>3071</v>
      </c>
      <c r="AZ59" s="77" t="s">
        <v>3090</v>
      </c>
      <c r="BA59" s="77" t="s">
        <v>3087</v>
      </c>
      <c r="BB59" s="69"/>
      <c r="BC59" s="77" t="s">
        <v>3511</v>
      </c>
      <c r="BD59" s="77" t="s">
        <v>3512</v>
      </c>
      <c r="BE59" s="77" t="s">
        <v>3513</v>
      </c>
      <c r="BF59" s="82"/>
      <c r="BG59" s="82" t="s">
        <v>3514</v>
      </c>
      <c r="BH59" s="82" t="s">
        <v>3515</v>
      </c>
      <c r="BI59" s="69"/>
      <c r="BJ59" s="69"/>
      <c r="BK59" s="77" t="s">
        <v>3516</v>
      </c>
      <c r="BL59" s="77" t="s">
        <v>3095</v>
      </c>
      <c r="BM59" s="77" t="s">
        <v>3517</v>
      </c>
      <c r="BN59" s="77" t="s">
        <v>3097</v>
      </c>
      <c r="BO59" s="77" t="s">
        <v>3098</v>
      </c>
      <c r="BP59" s="77" t="s">
        <v>3098</v>
      </c>
    </row>
    <row r="60" ht="56" hidden="1" spans="1:68">
      <c r="A60" s="69"/>
      <c r="B60" s="69"/>
      <c r="C60" s="69"/>
      <c r="D60" s="69"/>
      <c r="E60" s="73"/>
      <c r="F60" s="69"/>
      <c r="G60" s="69"/>
      <c r="H60" s="69"/>
      <c r="I60" s="69"/>
      <c r="J60" s="69"/>
      <c r="K60" s="69"/>
      <c r="L60" s="69"/>
      <c r="M60" s="69"/>
      <c r="N60" s="78"/>
      <c r="O60" s="79"/>
      <c r="P60" s="79"/>
      <c r="Q60" s="69"/>
      <c r="R60" s="79"/>
      <c r="S60" s="80"/>
      <c r="T60" s="69"/>
      <c r="U60" s="81"/>
      <c r="V60" s="69"/>
      <c r="W60" s="69"/>
      <c r="X60" s="69"/>
      <c r="Y60" s="69"/>
      <c r="Z60" s="69"/>
      <c r="AA60" s="69"/>
      <c r="AB60" s="69"/>
      <c r="AC60" s="73"/>
      <c r="AD60" s="73"/>
      <c r="AE60" s="69"/>
      <c r="AF60" s="69"/>
      <c r="AG60" s="69"/>
      <c r="AH60" s="69"/>
      <c r="AI60" s="69"/>
      <c r="AJ60" s="78"/>
      <c r="AK60" s="69"/>
      <c r="AL60" s="69"/>
      <c r="AM60" s="69"/>
      <c r="AN60" s="69"/>
      <c r="AO60" s="69"/>
      <c r="AP60" s="69"/>
      <c r="AQ60" s="69"/>
      <c r="AR60" s="69"/>
      <c r="AS60" s="69"/>
      <c r="AT60" s="69"/>
      <c r="AU60" s="69"/>
      <c r="AV60" s="69"/>
      <c r="AW60" s="69"/>
      <c r="AX60" s="69"/>
      <c r="AY60" s="69"/>
      <c r="AZ60" s="69"/>
      <c r="BA60" s="69"/>
      <c r="BB60" s="69"/>
      <c r="BC60" s="69"/>
      <c r="BD60" s="69"/>
      <c r="BE60" s="69"/>
      <c r="BF60" s="82"/>
      <c r="BG60" s="82"/>
      <c r="BH60" s="82"/>
      <c r="BI60" s="69"/>
      <c r="BJ60" s="69"/>
      <c r="BK60" s="69"/>
      <c r="BL60" s="69"/>
      <c r="BM60" s="77" t="s">
        <v>3518</v>
      </c>
      <c r="BN60" s="77" t="s">
        <v>3406</v>
      </c>
      <c r="BO60" s="77" t="s">
        <v>3407</v>
      </c>
      <c r="BP60" s="77" t="s">
        <v>3407</v>
      </c>
    </row>
    <row r="61" ht="409.5" hidden="1" spans="1:68">
      <c r="A61" s="77" t="s">
        <v>3519</v>
      </c>
      <c r="B61" s="77" t="s">
        <v>2822</v>
      </c>
      <c r="C61" s="77" t="s">
        <v>3126</v>
      </c>
      <c r="D61" s="77" t="s">
        <v>3520</v>
      </c>
      <c r="E61" s="73" t="s">
        <v>3521</v>
      </c>
      <c r="F61" s="77" t="s">
        <v>3065</v>
      </c>
      <c r="G61" s="77" t="s">
        <v>3066</v>
      </c>
      <c r="H61" s="69"/>
      <c r="I61" s="69"/>
      <c r="J61" s="69"/>
      <c r="K61" s="69"/>
      <c r="L61" s="77" t="s">
        <v>3069</v>
      </c>
      <c r="M61" s="77" t="s">
        <v>3070</v>
      </c>
      <c r="N61" s="78">
        <v>1</v>
      </c>
      <c r="O61" s="80">
        <v>2002.91</v>
      </c>
      <c r="P61" s="80">
        <v>2130.76</v>
      </c>
      <c r="Q61" s="77" t="s">
        <v>3522</v>
      </c>
      <c r="R61" s="80">
        <v>2130.76</v>
      </c>
      <c r="S61" s="80">
        <v>127.85</v>
      </c>
      <c r="T61" s="77" t="s">
        <v>3072</v>
      </c>
      <c r="U61" s="81"/>
      <c r="V61" s="77" t="s">
        <v>3073</v>
      </c>
      <c r="W61" s="77" t="s">
        <v>3074</v>
      </c>
      <c r="X61" s="77" t="s">
        <v>2396</v>
      </c>
      <c r="Y61" s="77" t="s">
        <v>2398</v>
      </c>
      <c r="Z61" s="77" t="s">
        <v>2822</v>
      </c>
      <c r="AA61" s="77" t="s">
        <v>3071</v>
      </c>
      <c r="AB61" s="77" t="s">
        <v>3071</v>
      </c>
      <c r="AC61" s="73" t="s">
        <v>3523</v>
      </c>
      <c r="AD61" s="73" t="s">
        <v>3524</v>
      </c>
      <c r="AE61" s="77" t="s">
        <v>3109</v>
      </c>
      <c r="AF61" s="77" t="s">
        <v>3110</v>
      </c>
      <c r="AG61" s="77" t="s">
        <v>3078</v>
      </c>
      <c r="AH61" s="69"/>
      <c r="AI61" s="69"/>
      <c r="AJ61" s="78"/>
      <c r="AK61" s="69"/>
      <c r="AL61" s="69"/>
      <c r="AM61" s="77" t="s">
        <v>3109</v>
      </c>
      <c r="AN61" s="77" t="s">
        <v>3110</v>
      </c>
      <c r="AO61" s="77" t="s">
        <v>3081</v>
      </c>
      <c r="AP61" s="77" t="s">
        <v>3082</v>
      </c>
      <c r="AQ61" s="77" t="s">
        <v>3135</v>
      </c>
      <c r="AR61" s="77" t="s">
        <v>3136</v>
      </c>
      <c r="AS61" s="77" t="s">
        <v>3111</v>
      </c>
      <c r="AT61" s="77" t="s">
        <v>3112</v>
      </c>
      <c r="AU61" s="77" t="s">
        <v>3112</v>
      </c>
      <c r="AV61" s="77" t="s">
        <v>788</v>
      </c>
      <c r="AW61" s="77" t="s">
        <v>788</v>
      </c>
      <c r="AX61" s="77" t="s">
        <v>3525</v>
      </c>
      <c r="AY61" s="77" t="s">
        <v>3526</v>
      </c>
      <c r="AZ61" s="77" t="s">
        <v>3090</v>
      </c>
      <c r="BA61" s="77" t="s">
        <v>3115</v>
      </c>
      <c r="BB61" s="69"/>
      <c r="BC61" s="77" t="s">
        <v>3527</v>
      </c>
      <c r="BD61" s="77" t="s">
        <v>3109</v>
      </c>
      <c r="BE61" s="77" t="s">
        <v>3110</v>
      </c>
      <c r="BF61" s="82" t="s">
        <v>3528</v>
      </c>
      <c r="BG61" s="82" t="s">
        <v>3529</v>
      </c>
      <c r="BH61" s="82" t="s">
        <v>3530</v>
      </c>
      <c r="BI61" s="77" t="s">
        <v>3146</v>
      </c>
      <c r="BJ61" s="77" t="s">
        <v>3147</v>
      </c>
      <c r="BK61" s="77" t="s">
        <v>3531</v>
      </c>
      <c r="BL61" s="77" t="s">
        <v>3120</v>
      </c>
      <c r="BM61" s="77" t="s">
        <v>3532</v>
      </c>
      <c r="BN61" s="77" t="s">
        <v>3442</v>
      </c>
      <c r="BO61" s="77" t="s">
        <v>3443</v>
      </c>
      <c r="BP61" s="77" t="s">
        <v>3443</v>
      </c>
    </row>
    <row r="62" ht="56" hidden="1" spans="1:68">
      <c r="A62" s="69"/>
      <c r="B62" s="69"/>
      <c r="C62" s="69"/>
      <c r="D62" s="69"/>
      <c r="E62" s="73"/>
      <c r="F62" s="69"/>
      <c r="G62" s="69"/>
      <c r="H62" s="69"/>
      <c r="I62" s="69"/>
      <c r="J62" s="69"/>
      <c r="K62" s="69"/>
      <c r="L62" s="69"/>
      <c r="M62" s="69"/>
      <c r="N62" s="78"/>
      <c r="O62" s="79"/>
      <c r="P62" s="79"/>
      <c r="Q62" s="69"/>
      <c r="R62" s="79"/>
      <c r="S62" s="80"/>
      <c r="T62" s="69"/>
      <c r="U62" s="81"/>
      <c r="V62" s="69"/>
      <c r="W62" s="69"/>
      <c r="X62" s="69"/>
      <c r="Y62" s="69"/>
      <c r="Z62" s="69"/>
      <c r="AA62" s="69"/>
      <c r="AB62" s="69"/>
      <c r="AC62" s="73"/>
      <c r="AD62" s="73"/>
      <c r="AE62" s="69"/>
      <c r="AF62" s="69"/>
      <c r="AG62" s="69"/>
      <c r="AH62" s="69"/>
      <c r="AI62" s="69"/>
      <c r="AJ62" s="78"/>
      <c r="AK62" s="69"/>
      <c r="AL62" s="69"/>
      <c r="AM62" s="69"/>
      <c r="AN62" s="69"/>
      <c r="AO62" s="69"/>
      <c r="AP62" s="69"/>
      <c r="AQ62" s="69"/>
      <c r="AR62" s="69"/>
      <c r="AS62" s="69"/>
      <c r="AT62" s="69"/>
      <c r="AU62" s="69"/>
      <c r="AV62" s="69"/>
      <c r="AW62" s="69"/>
      <c r="AX62" s="69"/>
      <c r="AY62" s="69"/>
      <c r="AZ62" s="69"/>
      <c r="BA62" s="69"/>
      <c r="BB62" s="69"/>
      <c r="BC62" s="69"/>
      <c r="BD62" s="69"/>
      <c r="BE62" s="69"/>
      <c r="BF62" s="82"/>
      <c r="BG62" s="82"/>
      <c r="BH62" s="82"/>
      <c r="BI62" s="69"/>
      <c r="BJ62" s="69"/>
      <c r="BK62" s="69"/>
      <c r="BL62" s="69"/>
      <c r="BM62" s="77" t="s">
        <v>3533</v>
      </c>
      <c r="BN62" s="77" t="s">
        <v>3097</v>
      </c>
      <c r="BO62" s="77" t="s">
        <v>3098</v>
      </c>
      <c r="BP62" s="77" t="s">
        <v>3098</v>
      </c>
    </row>
    <row r="63" ht="409.5" hidden="1" spans="1:68">
      <c r="A63" s="77" t="s">
        <v>3534</v>
      </c>
      <c r="B63" s="77" t="s">
        <v>3535</v>
      </c>
      <c r="C63" s="77" t="s">
        <v>3168</v>
      </c>
      <c r="D63" s="77" t="s">
        <v>3431</v>
      </c>
      <c r="E63" s="73" t="s">
        <v>3202</v>
      </c>
      <c r="F63" s="77" t="s">
        <v>3065</v>
      </c>
      <c r="G63" s="77" t="s">
        <v>3066</v>
      </c>
      <c r="H63" s="69"/>
      <c r="I63" s="69"/>
      <c r="J63" s="69"/>
      <c r="K63" s="69"/>
      <c r="L63" s="77" t="s">
        <v>3069</v>
      </c>
      <c r="M63" s="77" t="s">
        <v>3070</v>
      </c>
      <c r="N63" s="78">
        <v>1</v>
      </c>
      <c r="O63" s="80">
        <v>27456.63</v>
      </c>
      <c r="P63" s="80">
        <v>29209.18</v>
      </c>
      <c r="Q63" s="77" t="s">
        <v>3536</v>
      </c>
      <c r="R63" s="80">
        <v>29209.18</v>
      </c>
      <c r="S63" s="80">
        <v>1752.55</v>
      </c>
      <c r="T63" s="77" t="s">
        <v>3072</v>
      </c>
      <c r="U63" s="81"/>
      <c r="V63" s="77" t="s">
        <v>3073</v>
      </c>
      <c r="W63" s="77" t="s">
        <v>3074</v>
      </c>
      <c r="X63" s="77" t="s">
        <v>2396</v>
      </c>
      <c r="Y63" s="77" t="s">
        <v>2398</v>
      </c>
      <c r="Z63" s="77" t="s">
        <v>3535</v>
      </c>
      <c r="AA63" s="77" t="s">
        <v>3071</v>
      </c>
      <c r="AB63" s="77" t="s">
        <v>3071</v>
      </c>
      <c r="AC63" s="73" t="s">
        <v>3523</v>
      </c>
      <c r="AD63" s="73" t="s">
        <v>3187</v>
      </c>
      <c r="AE63" s="77" t="s">
        <v>3109</v>
      </c>
      <c r="AF63" s="77" t="s">
        <v>3110</v>
      </c>
      <c r="AG63" s="77" t="s">
        <v>3078</v>
      </c>
      <c r="AH63" s="69"/>
      <c r="AI63" s="69"/>
      <c r="AJ63" s="78"/>
      <c r="AK63" s="69"/>
      <c r="AL63" s="69"/>
      <c r="AM63" s="77" t="s">
        <v>3109</v>
      </c>
      <c r="AN63" s="77" t="s">
        <v>3110</v>
      </c>
      <c r="AO63" s="77" t="s">
        <v>3171</v>
      </c>
      <c r="AP63" s="77" t="s">
        <v>3082</v>
      </c>
      <c r="AQ63" s="77" t="s">
        <v>3083</v>
      </c>
      <c r="AR63" s="77" t="s">
        <v>3084</v>
      </c>
      <c r="AS63" s="77" t="s">
        <v>3111</v>
      </c>
      <c r="AT63" s="77" t="s">
        <v>3112</v>
      </c>
      <c r="AU63" s="77" t="s">
        <v>3112</v>
      </c>
      <c r="AV63" s="77" t="s">
        <v>788</v>
      </c>
      <c r="AW63" s="77" t="s">
        <v>788</v>
      </c>
      <c r="AX63" s="77" t="s">
        <v>3537</v>
      </c>
      <c r="AY63" s="77" t="s">
        <v>3538</v>
      </c>
      <c r="AZ63" s="77" t="s">
        <v>3090</v>
      </c>
      <c r="BA63" s="77" t="s">
        <v>3115</v>
      </c>
      <c r="BB63" s="69"/>
      <c r="BC63" s="77" t="s">
        <v>3539</v>
      </c>
      <c r="BD63" s="77" t="s">
        <v>3146</v>
      </c>
      <c r="BE63" s="77" t="s">
        <v>3147</v>
      </c>
      <c r="BF63" s="82"/>
      <c r="BG63" s="82" t="s">
        <v>3540</v>
      </c>
      <c r="BH63" s="82" t="s">
        <v>3541</v>
      </c>
      <c r="BI63" s="69"/>
      <c r="BJ63" s="69"/>
      <c r="BK63" s="77" t="s">
        <v>3542</v>
      </c>
      <c r="BL63" s="77" t="s">
        <v>3120</v>
      </c>
      <c r="BM63" s="77" t="s">
        <v>3543</v>
      </c>
      <c r="BN63" s="77" t="s">
        <v>3442</v>
      </c>
      <c r="BO63" s="77" t="s">
        <v>3443</v>
      </c>
      <c r="BP63" s="77" t="s">
        <v>3443</v>
      </c>
    </row>
    <row r="64" ht="56" hidden="1" spans="1:68">
      <c r="A64" s="69"/>
      <c r="B64" s="69"/>
      <c r="C64" s="69"/>
      <c r="D64" s="69"/>
      <c r="E64" s="73"/>
      <c r="F64" s="69"/>
      <c r="G64" s="69"/>
      <c r="H64" s="69"/>
      <c r="I64" s="69"/>
      <c r="J64" s="69"/>
      <c r="K64" s="69"/>
      <c r="L64" s="69"/>
      <c r="M64" s="69"/>
      <c r="N64" s="78"/>
      <c r="O64" s="79"/>
      <c r="P64" s="79"/>
      <c r="Q64" s="69"/>
      <c r="R64" s="79"/>
      <c r="S64" s="80"/>
      <c r="T64" s="69"/>
      <c r="U64" s="81"/>
      <c r="V64" s="69"/>
      <c r="W64" s="69"/>
      <c r="X64" s="69"/>
      <c r="Y64" s="69"/>
      <c r="Z64" s="69"/>
      <c r="AA64" s="69"/>
      <c r="AB64" s="69"/>
      <c r="AC64" s="73"/>
      <c r="AD64" s="73"/>
      <c r="AE64" s="69"/>
      <c r="AF64" s="69"/>
      <c r="AG64" s="69"/>
      <c r="AH64" s="69"/>
      <c r="AI64" s="69"/>
      <c r="AJ64" s="78"/>
      <c r="AK64" s="69"/>
      <c r="AL64" s="69"/>
      <c r="AM64" s="69"/>
      <c r="AN64" s="69"/>
      <c r="AO64" s="69"/>
      <c r="AP64" s="69"/>
      <c r="AQ64" s="69"/>
      <c r="AR64" s="69"/>
      <c r="AS64" s="69"/>
      <c r="AT64" s="69"/>
      <c r="AU64" s="69"/>
      <c r="AV64" s="69"/>
      <c r="AW64" s="69"/>
      <c r="AX64" s="69"/>
      <c r="AY64" s="69"/>
      <c r="AZ64" s="69"/>
      <c r="BA64" s="69"/>
      <c r="BB64" s="69"/>
      <c r="BC64" s="69"/>
      <c r="BD64" s="69"/>
      <c r="BE64" s="69"/>
      <c r="BF64" s="82"/>
      <c r="BG64" s="82"/>
      <c r="BH64" s="82"/>
      <c r="BI64" s="69"/>
      <c r="BJ64" s="69"/>
      <c r="BK64" s="69"/>
      <c r="BL64" s="69"/>
      <c r="BM64" s="77" t="s">
        <v>3544</v>
      </c>
      <c r="BN64" s="77" t="s">
        <v>3097</v>
      </c>
      <c r="BO64" s="77" t="s">
        <v>3098</v>
      </c>
      <c r="BP64" s="77" t="s">
        <v>3098</v>
      </c>
    </row>
    <row r="65" ht="409.5" hidden="1" spans="1:68">
      <c r="A65" s="77" t="s">
        <v>3545</v>
      </c>
      <c r="B65" s="77" t="s">
        <v>3546</v>
      </c>
      <c r="C65" s="77" t="s">
        <v>3168</v>
      </c>
      <c r="D65" s="77" t="s">
        <v>3520</v>
      </c>
      <c r="E65" s="73" t="s">
        <v>3521</v>
      </c>
      <c r="F65" s="77" t="s">
        <v>3065</v>
      </c>
      <c r="G65" s="77" t="s">
        <v>3066</v>
      </c>
      <c r="H65" s="69"/>
      <c r="I65" s="69"/>
      <c r="J65" s="69"/>
      <c r="K65" s="69"/>
      <c r="L65" s="77" t="s">
        <v>3069</v>
      </c>
      <c r="M65" s="77" t="s">
        <v>3070</v>
      </c>
      <c r="N65" s="78">
        <v>1</v>
      </c>
      <c r="O65" s="80">
        <v>2002.91</v>
      </c>
      <c r="P65" s="80">
        <v>2130.76</v>
      </c>
      <c r="Q65" s="77" t="s">
        <v>3522</v>
      </c>
      <c r="R65" s="80">
        <v>2130.76</v>
      </c>
      <c r="S65" s="80">
        <v>127.85</v>
      </c>
      <c r="T65" s="77" t="s">
        <v>3072</v>
      </c>
      <c r="U65" s="81"/>
      <c r="V65" s="77" t="s">
        <v>3073</v>
      </c>
      <c r="W65" s="77" t="s">
        <v>3074</v>
      </c>
      <c r="X65" s="77" t="s">
        <v>2396</v>
      </c>
      <c r="Y65" s="77" t="s">
        <v>2398</v>
      </c>
      <c r="Z65" s="77" t="s">
        <v>3546</v>
      </c>
      <c r="AA65" s="77" t="s">
        <v>3071</v>
      </c>
      <c r="AB65" s="77" t="s">
        <v>3071</v>
      </c>
      <c r="AC65" s="73" t="s">
        <v>3523</v>
      </c>
      <c r="AD65" s="73" t="s">
        <v>3524</v>
      </c>
      <c r="AE65" s="77" t="s">
        <v>3109</v>
      </c>
      <c r="AF65" s="77" t="s">
        <v>3110</v>
      </c>
      <c r="AG65" s="77" t="s">
        <v>3078</v>
      </c>
      <c r="AH65" s="69"/>
      <c r="AI65" s="69"/>
      <c r="AJ65" s="78"/>
      <c r="AK65" s="69"/>
      <c r="AL65" s="69"/>
      <c r="AM65" s="77" t="s">
        <v>3109</v>
      </c>
      <c r="AN65" s="77" t="s">
        <v>3110</v>
      </c>
      <c r="AO65" s="77" t="s">
        <v>3171</v>
      </c>
      <c r="AP65" s="77" t="s">
        <v>3082</v>
      </c>
      <c r="AQ65" s="77" t="s">
        <v>3083</v>
      </c>
      <c r="AR65" s="77" t="s">
        <v>3084</v>
      </c>
      <c r="AS65" s="77" t="s">
        <v>3111</v>
      </c>
      <c r="AT65" s="77" t="s">
        <v>3112</v>
      </c>
      <c r="AU65" s="77" t="s">
        <v>3112</v>
      </c>
      <c r="AV65" s="77" t="s">
        <v>788</v>
      </c>
      <c r="AW65" s="77" t="s">
        <v>788</v>
      </c>
      <c r="AX65" s="77" t="s">
        <v>3547</v>
      </c>
      <c r="AY65" s="77" t="s">
        <v>3548</v>
      </c>
      <c r="AZ65" s="77" t="s">
        <v>3090</v>
      </c>
      <c r="BA65" s="77" t="s">
        <v>3115</v>
      </c>
      <c r="BB65" s="69"/>
      <c r="BC65" s="77" t="s">
        <v>3527</v>
      </c>
      <c r="BD65" s="77" t="s">
        <v>3146</v>
      </c>
      <c r="BE65" s="77" t="s">
        <v>3147</v>
      </c>
      <c r="BF65" s="82"/>
      <c r="BG65" s="82" t="s">
        <v>3549</v>
      </c>
      <c r="BH65" s="82" t="s">
        <v>3550</v>
      </c>
      <c r="BI65" s="69"/>
      <c r="BJ65" s="69"/>
      <c r="BK65" s="77" t="s">
        <v>3551</v>
      </c>
      <c r="BL65" s="77" t="s">
        <v>3120</v>
      </c>
      <c r="BM65" s="77" t="s">
        <v>3552</v>
      </c>
      <c r="BN65" s="77" t="s">
        <v>3442</v>
      </c>
      <c r="BO65" s="77" t="s">
        <v>3443</v>
      </c>
      <c r="BP65" s="77" t="s">
        <v>3443</v>
      </c>
    </row>
    <row r="66" ht="56" hidden="1" spans="1:68">
      <c r="A66" s="69"/>
      <c r="B66" s="69"/>
      <c r="C66" s="69"/>
      <c r="D66" s="69"/>
      <c r="E66" s="73"/>
      <c r="F66" s="69"/>
      <c r="G66" s="69"/>
      <c r="H66" s="69"/>
      <c r="I66" s="69"/>
      <c r="J66" s="69"/>
      <c r="K66" s="69"/>
      <c r="L66" s="69"/>
      <c r="M66" s="69"/>
      <c r="N66" s="78"/>
      <c r="O66" s="79"/>
      <c r="P66" s="79"/>
      <c r="Q66" s="69"/>
      <c r="R66" s="79"/>
      <c r="S66" s="80"/>
      <c r="T66" s="69"/>
      <c r="U66" s="81"/>
      <c r="V66" s="69"/>
      <c r="W66" s="69"/>
      <c r="X66" s="69"/>
      <c r="Y66" s="69"/>
      <c r="Z66" s="69"/>
      <c r="AA66" s="69"/>
      <c r="AB66" s="69"/>
      <c r="AC66" s="73"/>
      <c r="AD66" s="73"/>
      <c r="AE66" s="69"/>
      <c r="AF66" s="69"/>
      <c r="AG66" s="69"/>
      <c r="AH66" s="69"/>
      <c r="AI66" s="69"/>
      <c r="AJ66" s="78"/>
      <c r="AK66" s="69"/>
      <c r="AL66" s="69"/>
      <c r="AM66" s="69"/>
      <c r="AN66" s="69"/>
      <c r="AO66" s="69"/>
      <c r="AP66" s="69"/>
      <c r="AQ66" s="69"/>
      <c r="AR66" s="69"/>
      <c r="AS66" s="69"/>
      <c r="AT66" s="69"/>
      <c r="AU66" s="69"/>
      <c r="AV66" s="69"/>
      <c r="AW66" s="69"/>
      <c r="AX66" s="69"/>
      <c r="AY66" s="69"/>
      <c r="AZ66" s="69"/>
      <c r="BA66" s="69"/>
      <c r="BB66" s="69"/>
      <c r="BC66" s="69"/>
      <c r="BD66" s="69"/>
      <c r="BE66" s="69"/>
      <c r="BF66" s="82"/>
      <c r="BG66" s="82"/>
      <c r="BH66" s="82"/>
      <c r="BI66" s="69"/>
      <c r="BJ66" s="69"/>
      <c r="BK66" s="69"/>
      <c r="BL66" s="69"/>
      <c r="BM66" s="77" t="s">
        <v>3553</v>
      </c>
      <c r="BN66" s="77" t="s">
        <v>3097</v>
      </c>
      <c r="BO66" s="77" t="s">
        <v>3098</v>
      </c>
      <c r="BP66" s="77" t="s">
        <v>3098</v>
      </c>
    </row>
    <row r="67" ht="409.5" hidden="1" spans="1:68">
      <c r="A67" s="77" t="s">
        <v>3554</v>
      </c>
      <c r="B67" s="77" t="s">
        <v>3555</v>
      </c>
      <c r="C67" s="77" t="s">
        <v>3556</v>
      </c>
      <c r="D67" s="77" t="s">
        <v>3431</v>
      </c>
      <c r="E67" s="73" t="s">
        <v>3202</v>
      </c>
      <c r="F67" s="77" t="s">
        <v>3065</v>
      </c>
      <c r="G67" s="77" t="s">
        <v>3066</v>
      </c>
      <c r="H67" s="69"/>
      <c r="I67" s="69"/>
      <c r="J67" s="69"/>
      <c r="K67" s="69"/>
      <c r="L67" s="77" t="s">
        <v>3069</v>
      </c>
      <c r="M67" s="77" t="s">
        <v>3070</v>
      </c>
      <c r="N67" s="78">
        <v>1</v>
      </c>
      <c r="O67" s="79"/>
      <c r="P67" s="80">
        <v>29209.18</v>
      </c>
      <c r="Q67" s="77" t="s">
        <v>3536</v>
      </c>
      <c r="R67" s="79"/>
      <c r="S67" s="80"/>
      <c r="T67" s="77" t="s">
        <v>3072</v>
      </c>
      <c r="U67" s="81"/>
      <c r="V67" s="77" t="s">
        <v>3073</v>
      </c>
      <c r="W67" s="77" t="s">
        <v>3074</v>
      </c>
      <c r="X67" s="77" t="s">
        <v>2396</v>
      </c>
      <c r="Y67" s="77" t="s">
        <v>2398</v>
      </c>
      <c r="Z67" s="77" t="s">
        <v>3555</v>
      </c>
      <c r="AA67" s="77" t="s">
        <v>3071</v>
      </c>
      <c r="AB67" s="77" t="s">
        <v>3071</v>
      </c>
      <c r="AC67" s="73" t="s">
        <v>3523</v>
      </c>
      <c r="AD67" s="73" t="s">
        <v>3187</v>
      </c>
      <c r="AE67" s="77" t="s">
        <v>3109</v>
      </c>
      <c r="AF67" s="77" t="s">
        <v>3110</v>
      </c>
      <c r="AG67" s="77" t="s">
        <v>3078</v>
      </c>
      <c r="AH67" s="69"/>
      <c r="AI67" s="69"/>
      <c r="AJ67" s="78"/>
      <c r="AK67" s="69"/>
      <c r="AL67" s="69"/>
      <c r="AM67" s="77" t="s">
        <v>3109</v>
      </c>
      <c r="AN67" s="77" t="s">
        <v>3110</v>
      </c>
      <c r="AO67" s="77" t="s">
        <v>3081</v>
      </c>
      <c r="AP67" s="77" t="s">
        <v>3082</v>
      </c>
      <c r="AQ67" s="77" t="s">
        <v>3083</v>
      </c>
      <c r="AR67" s="77" t="s">
        <v>3084</v>
      </c>
      <c r="AS67" s="77" t="s">
        <v>3557</v>
      </c>
      <c r="AT67" s="77" t="s">
        <v>3558</v>
      </c>
      <c r="AU67" s="77" t="s">
        <v>3559</v>
      </c>
      <c r="AV67" s="77" t="s">
        <v>788</v>
      </c>
      <c r="AW67" s="77" t="s">
        <v>788</v>
      </c>
      <c r="AX67" s="77" t="s">
        <v>3560</v>
      </c>
      <c r="AY67" s="77" t="s">
        <v>3561</v>
      </c>
      <c r="AZ67" s="77" t="s">
        <v>3090</v>
      </c>
      <c r="BA67" s="77" t="s">
        <v>3559</v>
      </c>
      <c r="BB67" s="69"/>
      <c r="BC67" s="77" t="s">
        <v>3539</v>
      </c>
      <c r="BD67" s="77" t="s">
        <v>3146</v>
      </c>
      <c r="BE67" s="77" t="s">
        <v>3147</v>
      </c>
      <c r="BF67" s="82"/>
      <c r="BG67" s="82" t="s">
        <v>3562</v>
      </c>
      <c r="BH67" s="82" t="s">
        <v>3563</v>
      </c>
      <c r="BI67" s="69"/>
      <c r="BJ67" s="69"/>
      <c r="BK67" s="77" t="s">
        <v>3564</v>
      </c>
      <c r="BL67" s="77" t="s">
        <v>3565</v>
      </c>
      <c r="BM67" s="77" t="s">
        <v>3566</v>
      </c>
      <c r="BN67" s="77" t="s">
        <v>3442</v>
      </c>
      <c r="BO67" s="77" t="s">
        <v>3443</v>
      </c>
      <c r="BP67" s="77" t="s">
        <v>3071</v>
      </c>
    </row>
    <row r="68" ht="56" hidden="1" spans="1:68">
      <c r="A68" s="69"/>
      <c r="B68" s="69"/>
      <c r="C68" s="69"/>
      <c r="D68" s="69"/>
      <c r="E68" s="73"/>
      <c r="F68" s="69"/>
      <c r="G68" s="69"/>
      <c r="H68" s="69"/>
      <c r="I68" s="69"/>
      <c r="J68" s="69"/>
      <c r="K68" s="69"/>
      <c r="L68" s="69"/>
      <c r="M68" s="69"/>
      <c r="N68" s="78"/>
      <c r="O68" s="79"/>
      <c r="P68" s="79"/>
      <c r="Q68" s="69"/>
      <c r="R68" s="79"/>
      <c r="S68" s="80"/>
      <c r="T68" s="69"/>
      <c r="U68" s="81"/>
      <c r="V68" s="69"/>
      <c r="W68" s="69"/>
      <c r="X68" s="69"/>
      <c r="Y68" s="69"/>
      <c r="Z68" s="69"/>
      <c r="AA68" s="69"/>
      <c r="AB68" s="69"/>
      <c r="AC68" s="73"/>
      <c r="AD68" s="73"/>
      <c r="AE68" s="69"/>
      <c r="AF68" s="69"/>
      <c r="AG68" s="69"/>
      <c r="AH68" s="69"/>
      <c r="AI68" s="69"/>
      <c r="AJ68" s="78"/>
      <c r="AK68" s="69"/>
      <c r="AL68" s="69"/>
      <c r="AM68" s="69"/>
      <c r="AN68" s="69"/>
      <c r="AO68" s="69"/>
      <c r="AP68" s="69"/>
      <c r="AQ68" s="69"/>
      <c r="AR68" s="69"/>
      <c r="AS68" s="69"/>
      <c r="AT68" s="69"/>
      <c r="AU68" s="69"/>
      <c r="AV68" s="69"/>
      <c r="AW68" s="69"/>
      <c r="AX68" s="69"/>
      <c r="AY68" s="69"/>
      <c r="AZ68" s="69"/>
      <c r="BA68" s="69"/>
      <c r="BB68" s="69"/>
      <c r="BC68" s="69"/>
      <c r="BD68" s="69"/>
      <c r="BE68" s="69"/>
      <c r="BF68" s="82"/>
      <c r="BG68" s="82"/>
      <c r="BH68" s="82"/>
      <c r="BI68" s="69"/>
      <c r="BJ68" s="69"/>
      <c r="BK68" s="69"/>
      <c r="BL68" s="69"/>
      <c r="BM68" s="77" t="s">
        <v>3567</v>
      </c>
      <c r="BN68" s="77" t="s">
        <v>3097</v>
      </c>
      <c r="BO68" s="77" t="s">
        <v>3098</v>
      </c>
      <c r="BP68" s="77" t="s">
        <v>3071</v>
      </c>
    </row>
    <row r="69" ht="409.5" hidden="1" spans="1:68">
      <c r="A69" s="77" t="s">
        <v>3568</v>
      </c>
      <c r="B69" s="77" t="s">
        <v>3569</v>
      </c>
      <c r="C69" s="77" t="s">
        <v>3556</v>
      </c>
      <c r="D69" s="77" t="s">
        <v>3520</v>
      </c>
      <c r="E69" s="73" t="s">
        <v>3521</v>
      </c>
      <c r="F69" s="77" t="s">
        <v>3065</v>
      </c>
      <c r="G69" s="77" t="s">
        <v>3066</v>
      </c>
      <c r="H69" s="69"/>
      <c r="I69" s="69"/>
      <c r="J69" s="69"/>
      <c r="K69" s="69"/>
      <c r="L69" s="77" t="s">
        <v>3069</v>
      </c>
      <c r="M69" s="77" t="s">
        <v>3070</v>
      </c>
      <c r="N69" s="78">
        <v>1</v>
      </c>
      <c r="O69" s="79"/>
      <c r="P69" s="80">
        <v>2130.76</v>
      </c>
      <c r="Q69" s="77" t="s">
        <v>3522</v>
      </c>
      <c r="R69" s="79"/>
      <c r="S69" s="80"/>
      <c r="T69" s="77" t="s">
        <v>3072</v>
      </c>
      <c r="U69" s="81"/>
      <c r="V69" s="77" t="s">
        <v>3073</v>
      </c>
      <c r="W69" s="77" t="s">
        <v>3074</v>
      </c>
      <c r="X69" s="77" t="s">
        <v>2396</v>
      </c>
      <c r="Y69" s="77" t="s">
        <v>2398</v>
      </c>
      <c r="Z69" s="77" t="s">
        <v>3569</v>
      </c>
      <c r="AA69" s="77" t="s">
        <v>3071</v>
      </c>
      <c r="AB69" s="77" t="s">
        <v>3071</v>
      </c>
      <c r="AC69" s="73" t="s">
        <v>3523</v>
      </c>
      <c r="AD69" s="73" t="s">
        <v>3524</v>
      </c>
      <c r="AE69" s="77" t="s">
        <v>3109</v>
      </c>
      <c r="AF69" s="77" t="s">
        <v>3110</v>
      </c>
      <c r="AG69" s="77" t="s">
        <v>3078</v>
      </c>
      <c r="AH69" s="69"/>
      <c r="AI69" s="69"/>
      <c r="AJ69" s="78"/>
      <c r="AK69" s="69"/>
      <c r="AL69" s="69"/>
      <c r="AM69" s="77" t="s">
        <v>3109</v>
      </c>
      <c r="AN69" s="77" t="s">
        <v>3110</v>
      </c>
      <c r="AO69" s="77" t="s">
        <v>3081</v>
      </c>
      <c r="AP69" s="77" t="s">
        <v>3082</v>
      </c>
      <c r="AQ69" s="77" t="s">
        <v>3083</v>
      </c>
      <c r="AR69" s="77" t="s">
        <v>3084</v>
      </c>
      <c r="AS69" s="77" t="s">
        <v>3557</v>
      </c>
      <c r="AT69" s="77" t="s">
        <v>3558</v>
      </c>
      <c r="AU69" s="77" t="s">
        <v>3559</v>
      </c>
      <c r="AV69" s="77" t="s">
        <v>788</v>
      </c>
      <c r="AW69" s="77" t="s">
        <v>788</v>
      </c>
      <c r="AX69" s="77" t="s">
        <v>3570</v>
      </c>
      <c r="AY69" s="77" t="s">
        <v>3571</v>
      </c>
      <c r="AZ69" s="77" t="s">
        <v>3090</v>
      </c>
      <c r="BA69" s="77" t="s">
        <v>3559</v>
      </c>
      <c r="BB69" s="69"/>
      <c r="BC69" s="77" t="s">
        <v>3527</v>
      </c>
      <c r="BD69" s="77" t="s">
        <v>3146</v>
      </c>
      <c r="BE69" s="77" t="s">
        <v>3147</v>
      </c>
      <c r="BF69" s="82"/>
      <c r="BG69" s="82" t="s">
        <v>3572</v>
      </c>
      <c r="BH69" s="82" t="s">
        <v>3573</v>
      </c>
      <c r="BI69" s="69"/>
      <c r="BJ69" s="69"/>
      <c r="BK69" s="77" t="s">
        <v>3574</v>
      </c>
      <c r="BL69" s="77" t="s">
        <v>3565</v>
      </c>
      <c r="BM69" s="77" t="s">
        <v>3575</v>
      </c>
      <c r="BN69" s="77" t="s">
        <v>3442</v>
      </c>
      <c r="BO69" s="77" t="s">
        <v>3443</v>
      </c>
      <c r="BP69" s="77" t="s">
        <v>3071</v>
      </c>
    </row>
    <row r="70" ht="56" hidden="1" spans="1:68">
      <c r="A70" s="69"/>
      <c r="B70" s="69"/>
      <c r="C70" s="69"/>
      <c r="D70" s="69"/>
      <c r="E70" s="73"/>
      <c r="F70" s="69"/>
      <c r="G70" s="69"/>
      <c r="H70" s="69"/>
      <c r="I70" s="69"/>
      <c r="J70" s="69"/>
      <c r="K70" s="69"/>
      <c r="L70" s="69"/>
      <c r="M70" s="69"/>
      <c r="N70" s="78"/>
      <c r="O70" s="79"/>
      <c r="P70" s="79"/>
      <c r="Q70" s="69"/>
      <c r="R70" s="79"/>
      <c r="S70" s="80"/>
      <c r="T70" s="69"/>
      <c r="U70" s="81"/>
      <c r="V70" s="69"/>
      <c r="W70" s="69"/>
      <c r="X70" s="69"/>
      <c r="Y70" s="69"/>
      <c r="Z70" s="69"/>
      <c r="AA70" s="69"/>
      <c r="AB70" s="69"/>
      <c r="AC70" s="73"/>
      <c r="AD70" s="73"/>
      <c r="AE70" s="69"/>
      <c r="AF70" s="69"/>
      <c r="AG70" s="69"/>
      <c r="AH70" s="69"/>
      <c r="AI70" s="69"/>
      <c r="AJ70" s="78"/>
      <c r="AK70" s="69"/>
      <c r="AL70" s="69"/>
      <c r="AM70" s="69"/>
      <c r="AN70" s="69"/>
      <c r="AO70" s="69"/>
      <c r="AP70" s="69"/>
      <c r="AQ70" s="69"/>
      <c r="AR70" s="69"/>
      <c r="AS70" s="69"/>
      <c r="AT70" s="69"/>
      <c r="AU70" s="69"/>
      <c r="AV70" s="69"/>
      <c r="AW70" s="69"/>
      <c r="AX70" s="69"/>
      <c r="AY70" s="69"/>
      <c r="AZ70" s="69"/>
      <c r="BA70" s="69"/>
      <c r="BB70" s="69"/>
      <c r="BC70" s="69"/>
      <c r="BD70" s="69"/>
      <c r="BE70" s="69"/>
      <c r="BF70" s="82"/>
      <c r="BG70" s="82"/>
      <c r="BH70" s="82"/>
      <c r="BI70" s="69"/>
      <c r="BJ70" s="69"/>
      <c r="BK70" s="69"/>
      <c r="BL70" s="69"/>
      <c r="BM70" s="77" t="s">
        <v>3576</v>
      </c>
      <c r="BN70" s="77" t="s">
        <v>3097</v>
      </c>
      <c r="BO70" s="77" t="s">
        <v>3098</v>
      </c>
      <c r="BP70" s="77" t="s">
        <v>3071</v>
      </c>
    </row>
    <row r="71" ht="409.5" hidden="1" spans="1:68">
      <c r="A71" s="77" t="s">
        <v>3577</v>
      </c>
      <c r="B71" s="77" t="s">
        <v>2920</v>
      </c>
      <c r="C71" s="77" t="s">
        <v>3126</v>
      </c>
      <c r="D71" s="77" t="s">
        <v>3578</v>
      </c>
      <c r="E71" s="73" t="s">
        <v>3246</v>
      </c>
      <c r="F71" s="77" t="s">
        <v>3065</v>
      </c>
      <c r="G71" s="77" t="s">
        <v>3066</v>
      </c>
      <c r="H71" s="69"/>
      <c r="I71" s="69"/>
      <c r="J71" s="77" t="s">
        <v>3067</v>
      </c>
      <c r="K71" s="77" t="s">
        <v>3068</v>
      </c>
      <c r="L71" s="77" t="s">
        <v>3069</v>
      </c>
      <c r="M71" s="77" t="s">
        <v>3070</v>
      </c>
      <c r="N71" s="78"/>
      <c r="O71" s="79"/>
      <c r="P71" s="80">
        <v>7750</v>
      </c>
      <c r="Q71" s="77" t="s">
        <v>3071</v>
      </c>
      <c r="R71" s="79"/>
      <c r="S71" s="80"/>
      <c r="T71" s="77" t="s">
        <v>3072</v>
      </c>
      <c r="U71" s="81"/>
      <c r="V71" s="77" t="s">
        <v>3073</v>
      </c>
      <c r="W71" s="77" t="s">
        <v>3074</v>
      </c>
      <c r="X71" s="77" t="s">
        <v>2396</v>
      </c>
      <c r="Y71" s="77" t="s">
        <v>2398</v>
      </c>
      <c r="Z71" s="77" t="s">
        <v>2920</v>
      </c>
      <c r="AA71" s="77" t="s">
        <v>3071</v>
      </c>
      <c r="AB71" s="77" t="s">
        <v>3071</v>
      </c>
      <c r="AC71" s="73" t="s">
        <v>3579</v>
      </c>
      <c r="AD71" s="73" t="s">
        <v>3579</v>
      </c>
      <c r="AE71" s="77" t="s">
        <v>3076</v>
      </c>
      <c r="AF71" s="77" t="s">
        <v>3077</v>
      </c>
      <c r="AG71" s="77" t="s">
        <v>3078</v>
      </c>
      <c r="AH71" s="69"/>
      <c r="AI71" s="69"/>
      <c r="AJ71" s="78"/>
      <c r="AK71" s="69"/>
      <c r="AL71" s="69"/>
      <c r="AM71" s="77" t="s">
        <v>3580</v>
      </c>
      <c r="AN71" s="77" t="s">
        <v>3581</v>
      </c>
      <c r="AO71" s="77" t="s">
        <v>3081</v>
      </c>
      <c r="AP71" s="77" t="s">
        <v>3582</v>
      </c>
      <c r="AQ71" s="77" t="s">
        <v>3135</v>
      </c>
      <c r="AR71" s="77" t="s">
        <v>3136</v>
      </c>
      <c r="AS71" s="77" t="s">
        <v>3137</v>
      </c>
      <c r="AT71" s="77" t="s">
        <v>3138</v>
      </c>
      <c r="AU71" s="77" t="s">
        <v>3139</v>
      </c>
      <c r="AV71" s="77" t="s">
        <v>788</v>
      </c>
      <c r="AW71" s="77" t="s">
        <v>788</v>
      </c>
      <c r="AX71" s="77" t="s">
        <v>3583</v>
      </c>
      <c r="AY71" s="77" t="s">
        <v>3584</v>
      </c>
      <c r="AZ71" s="77" t="s">
        <v>3090</v>
      </c>
      <c r="BA71" s="77" t="s">
        <v>3139</v>
      </c>
      <c r="BB71" s="69"/>
      <c r="BC71" s="77" t="s">
        <v>3585</v>
      </c>
      <c r="BD71" s="77" t="s">
        <v>3512</v>
      </c>
      <c r="BE71" s="77" t="s">
        <v>3513</v>
      </c>
      <c r="BF71" s="82" t="s">
        <v>3586</v>
      </c>
      <c r="BG71" s="82" t="s">
        <v>3587</v>
      </c>
      <c r="BH71" s="82" t="s">
        <v>3588</v>
      </c>
      <c r="BI71" s="77" t="s">
        <v>3146</v>
      </c>
      <c r="BJ71" s="77" t="s">
        <v>3147</v>
      </c>
      <c r="BK71" s="77" t="s">
        <v>3589</v>
      </c>
      <c r="BL71" s="77" t="s">
        <v>3149</v>
      </c>
      <c r="BM71" s="77" t="s">
        <v>3590</v>
      </c>
      <c r="BN71" s="77" t="s">
        <v>3097</v>
      </c>
      <c r="BO71" s="77" t="s">
        <v>3098</v>
      </c>
      <c r="BP71" s="77" t="s">
        <v>3098</v>
      </c>
    </row>
    <row r="72" ht="42" hidden="1" spans="1:68">
      <c r="A72" s="69"/>
      <c r="B72" s="69"/>
      <c r="C72" s="69"/>
      <c r="D72" s="69"/>
      <c r="E72" s="73"/>
      <c r="F72" s="69"/>
      <c r="G72" s="69"/>
      <c r="H72" s="69"/>
      <c r="I72" s="69"/>
      <c r="J72" s="69"/>
      <c r="K72" s="69"/>
      <c r="L72" s="69"/>
      <c r="M72" s="69"/>
      <c r="N72" s="78"/>
      <c r="O72" s="79"/>
      <c r="P72" s="79"/>
      <c r="Q72" s="69"/>
      <c r="R72" s="79"/>
      <c r="S72" s="80"/>
      <c r="T72" s="69"/>
      <c r="U72" s="81"/>
      <c r="V72" s="69"/>
      <c r="W72" s="69"/>
      <c r="X72" s="69"/>
      <c r="Y72" s="69"/>
      <c r="Z72" s="69"/>
      <c r="AA72" s="69"/>
      <c r="AB72" s="69"/>
      <c r="AC72" s="73"/>
      <c r="AD72" s="73"/>
      <c r="AE72" s="69"/>
      <c r="AF72" s="69"/>
      <c r="AG72" s="69"/>
      <c r="AH72" s="69"/>
      <c r="AI72" s="69"/>
      <c r="AJ72" s="78"/>
      <c r="AK72" s="69"/>
      <c r="AL72" s="69"/>
      <c r="AM72" s="69"/>
      <c r="AN72" s="69"/>
      <c r="AO72" s="69"/>
      <c r="AP72" s="69"/>
      <c r="AQ72" s="69"/>
      <c r="AR72" s="69"/>
      <c r="AS72" s="69"/>
      <c r="AT72" s="69"/>
      <c r="AU72" s="69"/>
      <c r="AV72" s="69"/>
      <c r="AW72" s="69"/>
      <c r="AX72" s="69"/>
      <c r="AY72" s="69"/>
      <c r="AZ72" s="69"/>
      <c r="BA72" s="69"/>
      <c r="BB72" s="69"/>
      <c r="BC72" s="69"/>
      <c r="BD72" s="69"/>
      <c r="BE72" s="69"/>
      <c r="BF72" s="82"/>
      <c r="BG72" s="82"/>
      <c r="BH72" s="82"/>
      <c r="BI72" s="69"/>
      <c r="BJ72" s="69"/>
      <c r="BK72" s="69"/>
      <c r="BL72" s="69"/>
      <c r="BM72" s="77" t="s">
        <v>3591</v>
      </c>
      <c r="BN72" s="77" t="s">
        <v>3592</v>
      </c>
      <c r="BO72" s="77" t="s">
        <v>3593</v>
      </c>
      <c r="BP72" s="77" t="s">
        <v>3593</v>
      </c>
    </row>
    <row r="73" ht="409.5" hidden="1" spans="1:68">
      <c r="A73" s="77" t="s">
        <v>3594</v>
      </c>
      <c r="B73" s="77" t="s">
        <v>3595</v>
      </c>
      <c r="C73" s="77" t="s">
        <v>3308</v>
      </c>
      <c r="D73" s="77" t="s">
        <v>3578</v>
      </c>
      <c r="E73" s="73" t="s">
        <v>3246</v>
      </c>
      <c r="F73" s="77" t="s">
        <v>3065</v>
      </c>
      <c r="G73" s="77" t="s">
        <v>3066</v>
      </c>
      <c r="H73" s="69"/>
      <c r="I73" s="69"/>
      <c r="J73" s="77" t="s">
        <v>3067</v>
      </c>
      <c r="K73" s="77" t="s">
        <v>3068</v>
      </c>
      <c r="L73" s="77" t="s">
        <v>3069</v>
      </c>
      <c r="M73" s="77" t="s">
        <v>3070</v>
      </c>
      <c r="N73" s="78"/>
      <c r="O73" s="79"/>
      <c r="P73" s="80">
        <v>7750</v>
      </c>
      <c r="Q73" s="77" t="s">
        <v>3071</v>
      </c>
      <c r="R73" s="79"/>
      <c r="S73" s="80"/>
      <c r="T73" s="77" t="s">
        <v>3072</v>
      </c>
      <c r="U73" s="81"/>
      <c r="V73" s="77" t="s">
        <v>3509</v>
      </c>
      <c r="W73" s="77" t="s">
        <v>3510</v>
      </c>
      <c r="X73" s="77" t="s">
        <v>2396</v>
      </c>
      <c r="Y73" s="77" t="s">
        <v>2398</v>
      </c>
      <c r="Z73" s="77" t="s">
        <v>3595</v>
      </c>
      <c r="AA73" s="77" t="s">
        <v>3071</v>
      </c>
      <c r="AB73" s="77" t="s">
        <v>3071</v>
      </c>
      <c r="AC73" s="73" t="s">
        <v>3579</v>
      </c>
      <c r="AD73" s="73" t="s">
        <v>3579</v>
      </c>
      <c r="AE73" s="77" t="s">
        <v>3076</v>
      </c>
      <c r="AF73" s="77" t="s">
        <v>3077</v>
      </c>
      <c r="AG73" s="77" t="s">
        <v>3078</v>
      </c>
      <c r="AH73" s="69"/>
      <c r="AI73" s="69"/>
      <c r="AJ73" s="78"/>
      <c r="AK73" s="69"/>
      <c r="AL73" s="69"/>
      <c r="AM73" s="77" t="s">
        <v>3580</v>
      </c>
      <c r="AN73" s="77" t="s">
        <v>3581</v>
      </c>
      <c r="AO73" s="77" t="s">
        <v>3081</v>
      </c>
      <c r="AP73" s="77" t="s">
        <v>3082</v>
      </c>
      <c r="AQ73" s="77" t="s">
        <v>3083</v>
      </c>
      <c r="AR73" s="77" t="s">
        <v>3084</v>
      </c>
      <c r="AS73" s="77" t="s">
        <v>3137</v>
      </c>
      <c r="AT73" s="77" t="s">
        <v>3138</v>
      </c>
      <c r="AU73" s="77" t="s">
        <v>3139</v>
      </c>
      <c r="AV73" s="77" t="s">
        <v>788</v>
      </c>
      <c r="AW73" s="77" t="s">
        <v>788</v>
      </c>
      <c r="AX73" s="77" t="s">
        <v>3596</v>
      </c>
      <c r="AY73" s="77" t="s">
        <v>3597</v>
      </c>
      <c r="AZ73" s="77" t="s">
        <v>3090</v>
      </c>
      <c r="BA73" s="77" t="s">
        <v>3139</v>
      </c>
      <c r="BB73" s="69"/>
      <c r="BC73" s="77" t="s">
        <v>3585</v>
      </c>
      <c r="BD73" s="77" t="s">
        <v>3512</v>
      </c>
      <c r="BE73" s="77" t="s">
        <v>3513</v>
      </c>
      <c r="BF73" s="82"/>
      <c r="BG73" s="82" t="s">
        <v>3598</v>
      </c>
      <c r="BH73" s="82" t="s">
        <v>3599</v>
      </c>
      <c r="BI73" s="69"/>
      <c r="BJ73" s="69"/>
      <c r="BK73" s="77" t="s">
        <v>3600</v>
      </c>
      <c r="BL73" s="77" t="s">
        <v>3149</v>
      </c>
      <c r="BM73" s="77" t="s">
        <v>3601</v>
      </c>
      <c r="BN73" s="77" t="s">
        <v>3097</v>
      </c>
      <c r="BO73" s="77" t="s">
        <v>3098</v>
      </c>
      <c r="BP73" s="77" t="s">
        <v>3098</v>
      </c>
    </row>
    <row r="74" ht="42" hidden="1" spans="1:68">
      <c r="A74" s="69"/>
      <c r="B74" s="69"/>
      <c r="C74" s="69"/>
      <c r="D74" s="69"/>
      <c r="E74" s="73"/>
      <c r="F74" s="69"/>
      <c r="G74" s="69"/>
      <c r="H74" s="69"/>
      <c r="I74" s="69"/>
      <c r="J74" s="69"/>
      <c r="K74" s="69"/>
      <c r="L74" s="69"/>
      <c r="M74" s="69"/>
      <c r="N74" s="78"/>
      <c r="O74" s="79"/>
      <c r="P74" s="79"/>
      <c r="Q74" s="69"/>
      <c r="R74" s="79"/>
      <c r="S74" s="80"/>
      <c r="T74" s="69"/>
      <c r="U74" s="81"/>
      <c r="V74" s="69"/>
      <c r="W74" s="69"/>
      <c r="X74" s="69"/>
      <c r="Y74" s="69"/>
      <c r="Z74" s="69"/>
      <c r="AA74" s="69"/>
      <c r="AB74" s="69"/>
      <c r="AC74" s="73"/>
      <c r="AD74" s="73"/>
      <c r="AE74" s="69"/>
      <c r="AF74" s="69"/>
      <c r="AG74" s="69"/>
      <c r="AH74" s="69"/>
      <c r="AI74" s="69"/>
      <c r="AJ74" s="78"/>
      <c r="AK74" s="69"/>
      <c r="AL74" s="69"/>
      <c r="AM74" s="69"/>
      <c r="AN74" s="69"/>
      <c r="AO74" s="69"/>
      <c r="AP74" s="69"/>
      <c r="AQ74" s="69"/>
      <c r="AR74" s="69"/>
      <c r="AS74" s="69"/>
      <c r="AT74" s="69"/>
      <c r="AU74" s="69"/>
      <c r="AV74" s="69"/>
      <c r="AW74" s="69"/>
      <c r="AX74" s="69"/>
      <c r="AY74" s="69"/>
      <c r="AZ74" s="69"/>
      <c r="BA74" s="69"/>
      <c r="BB74" s="69"/>
      <c r="BC74" s="69"/>
      <c r="BD74" s="69"/>
      <c r="BE74" s="69"/>
      <c r="BF74" s="82"/>
      <c r="BG74" s="82"/>
      <c r="BH74" s="82"/>
      <c r="BI74" s="69"/>
      <c r="BJ74" s="69"/>
      <c r="BK74" s="69"/>
      <c r="BL74" s="69"/>
      <c r="BM74" s="77" t="s">
        <v>3602</v>
      </c>
      <c r="BN74" s="77" t="s">
        <v>3592</v>
      </c>
      <c r="BO74" s="77" t="s">
        <v>3593</v>
      </c>
      <c r="BP74" s="77" t="s">
        <v>3593</v>
      </c>
    </row>
    <row r="75" ht="409.5" hidden="1" spans="1:68">
      <c r="A75" s="77" t="s">
        <v>3603</v>
      </c>
      <c r="B75" s="77" t="s">
        <v>3604</v>
      </c>
      <c r="C75" s="77" t="s">
        <v>3308</v>
      </c>
      <c r="D75" s="77" t="s">
        <v>3578</v>
      </c>
      <c r="E75" s="73" t="s">
        <v>3246</v>
      </c>
      <c r="F75" s="77" t="s">
        <v>3065</v>
      </c>
      <c r="G75" s="77" t="s">
        <v>3066</v>
      </c>
      <c r="H75" s="69"/>
      <c r="I75" s="69"/>
      <c r="J75" s="77" t="s">
        <v>3067</v>
      </c>
      <c r="K75" s="77" t="s">
        <v>3068</v>
      </c>
      <c r="L75" s="77" t="s">
        <v>3069</v>
      </c>
      <c r="M75" s="77" t="s">
        <v>3070</v>
      </c>
      <c r="N75" s="78"/>
      <c r="O75" s="79"/>
      <c r="P75" s="80">
        <v>7750</v>
      </c>
      <c r="Q75" s="77" t="s">
        <v>3071</v>
      </c>
      <c r="R75" s="79"/>
      <c r="S75" s="80"/>
      <c r="T75" s="77" t="s">
        <v>3072</v>
      </c>
      <c r="U75" s="81"/>
      <c r="V75" s="77" t="s">
        <v>3509</v>
      </c>
      <c r="W75" s="77" t="s">
        <v>3510</v>
      </c>
      <c r="X75" s="77" t="s">
        <v>2396</v>
      </c>
      <c r="Y75" s="77" t="s">
        <v>2398</v>
      </c>
      <c r="Z75" s="77" t="s">
        <v>3604</v>
      </c>
      <c r="AA75" s="77" t="s">
        <v>3071</v>
      </c>
      <c r="AB75" s="77" t="s">
        <v>3071</v>
      </c>
      <c r="AC75" s="73" t="s">
        <v>3579</v>
      </c>
      <c r="AD75" s="73" t="s">
        <v>3579</v>
      </c>
      <c r="AE75" s="77" t="s">
        <v>3076</v>
      </c>
      <c r="AF75" s="77" t="s">
        <v>3077</v>
      </c>
      <c r="AG75" s="77" t="s">
        <v>3078</v>
      </c>
      <c r="AH75" s="69"/>
      <c r="AI75" s="69"/>
      <c r="AJ75" s="78"/>
      <c r="AK75" s="69"/>
      <c r="AL75" s="69"/>
      <c r="AM75" s="77" t="s">
        <v>3580</v>
      </c>
      <c r="AN75" s="77" t="s">
        <v>3581</v>
      </c>
      <c r="AO75" s="77" t="s">
        <v>3171</v>
      </c>
      <c r="AP75" s="77" t="s">
        <v>3082</v>
      </c>
      <c r="AQ75" s="77" t="s">
        <v>3083</v>
      </c>
      <c r="AR75" s="77" t="s">
        <v>3084</v>
      </c>
      <c r="AS75" s="77" t="s">
        <v>3137</v>
      </c>
      <c r="AT75" s="77" t="s">
        <v>3138</v>
      </c>
      <c r="AU75" s="77" t="s">
        <v>3139</v>
      </c>
      <c r="AV75" s="77" t="s">
        <v>788</v>
      </c>
      <c r="AW75" s="77" t="s">
        <v>788</v>
      </c>
      <c r="AX75" s="77" t="s">
        <v>3605</v>
      </c>
      <c r="AY75" s="77" t="s">
        <v>3606</v>
      </c>
      <c r="AZ75" s="77" t="s">
        <v>3090</v>
      </c>
      <c r="BA75" s="77" t="s">
        <v>3139</v>
      </c>
      <c r="BB75" s="69"/>
      <c r="BC75" s="77" t="s">
        <v>3585</v>
      </c>
      <c r="BD75" s="77" t="s">
        <v>3512</v>
      </c>
      <c r="BE75" s="77" t="s">
        <v>3513</v>
      </c>
      <c r="BF75" s="82"/>
      <c r="BG75" s="82" t="s">
        <v>3607</v>
      </c>
      <c r="BH75" s="82" t="s">
        <v>3608</v>
      </c>
      <c r="BI75" s="69"/>
      <c r="BJ75" s="69"/>
      <c r="BK75" s="77" t="s">
        <v>3609</v>
      </c>
      <c r="BL75" s="77" t="s">
        <v>3149</v>
      </c>
      <c r="BM75" s="77" t="s">
        <v>3610</v>
      </c>
      <c r="BN75" s="77" t="s">
        <v>3097</v>
      </c>
      <c r="BO75" s="77" t="s">
        <v>3098</v>
      </c>
      <c r="BP75" s="77" t="s">
        <v>3098</v>
      </c>
    </row>
    <row r="76" ht="42" hidden="1" spans="1:68">
      <c r="A76" s="69"/>
      <c r="B76" s="69"/>
      <c r="C76" s="69"/>
      <c r="D76" s="69"/>
      <c r="E76" s="73"/>
      <c r="F76" s="69"/>
      <c r="G76" s="69"/>
      <c r="H76" s="69"/>
      <c r="I76" s="69"/>
      <c r="J76" s="69"/>
      <c r="K76" s="69"/>
      <c r="L76" s="69"/>
      <c r="M76" s="69"/>
      <c r="N76" s="78"/>
      <c r="O76" s="79"/>
      <c r="P76" s="79"/>
      <c r="Q76" s="69"/>
      <c r="R76" s="79"/>
      <c r="S76" s="80"/>
      <c r="T76" s="69"/>
      <c r="U76" s="81"/>
      <c r="V76" s="69"/>
      <c r="W76" s="69"/>
      <c r="X76" s="69"/>
      <c r="Y76" s="69"/>
      <c r="Z76" s="69"/>
      <c r="AA76" s="69"/>
      <c r="AB76" s="69"/>
      <c r="AC76" s="73"/>
      <c r="AD76" s="73"/>
      <c r="AE76" s="69"/>
      <c r="AF76" s="69"/>
      <c r="AG76" s="69"/>
      <c r="AH76" s="69"/>
      <c r="AI76" s="69"/>
      <c r="AJ76" s="78"/>
      <c r="AK76" s="69"/>
      <c r="AL76" s="69"/>
      <c r="AM76" s="69"/>
      <c r="AN76" s="69"/>
      <c r="AO76" s="69"/>
      <c r="AP76" s="69"/>
      <c r="AQ76" s="69"/>
      <c r="AR76" s="69"/>
      <c r="AS76" s="69"/>
      <c r="AT76" s="69"/>
      <c r="AU76" s="69"/>
      <c r="AV76" s="69"/>
      <c r="AW76" s="69"/>
      <c r="AX76" s="69"/>
      <c r="AY76" s="69"/>
      <c r="AZ76" s="69"/>
      <c r="BA76" s="69"/>
      <c r="BB76" s="69"/>
      <c r="BC76" s="69"/>
      <c r="BD76" s="69"/>
      <c r="BE76" s="69"/>
      <c r="BF76" s="82"/>
      <c r="BG76" s="82"/>
      <c r="BH76" s="82"/>
      <c r="BI76" s="69"/>
      <c r="BJ76" s="69"/>
      <c r="BK76" s="69"/>
      <c r="BL76" s="69"/>
      <c r="BM76" s="77" t="s">
        <v>3611</v>
      </c>
      <c r="BN76" s="77" t="s">
        <v>3592</v>
      </c>
      <c r="BO76" s="77" t="s">
        <v>3593</v>
      </c>
      <c r="BP76" s="77" t="s">
        <v>3593</v>
      </c>
    </row>
    <row r="77" ht="409.5" hidden="1" spans="1:68">
      <c r="A77" s="77" t="s">
        <v>3612</v>
      </c>
      <c r="B77" s="77" t="s">
        <v>2826</v>
      </c>
      <c r="C77" s="77" t="s">
        <v>3126</v>
      </c>
      <c r="D77" s="77" t="s">
        <v>3613</v>
      </c>
      <c r="E77" s="73" t="s">
        <v>3614</v>
      </c>
      <c r="F77" s="77" t="s">
        <v>3065</v>
      </c>
      <c r="G77" s="77" t="s">
        <v>3066</v>
      </c>
      <c r="H77" s="69"/>
      <c r="I77" s="69"/>
      <c r="J77" s="77" t="s">
        <v>3067</v>
      </c>
      <c r="K77" s="77" t="s">
        <v>3068</v>
      </c>
      <c r="L77" s="77" t="s">
        <v>3069</v>
      </c>
      <c r="M77" s="77" t="s">
        <v>3070</v>
      </c>
      <c r="N77" s="78"/>
      <c r="O77" s="79"/>
      <c r="P77" s="80">
        <v>9002</v>
      </c>
      <c r="Q77" s="77" t="s">
        <v>3071</v>
      </c>
      <c r="R77" s="80">
        <v>9002</v>
      </c>
      <c r="S77" s="80"/>
      <c r="T77" s="77" t="s">
        <v>3072</v>
      </c>
      <c r="U77" s="81"/>
      <c r="V77" s="77" t="s">
        <v>3073</v>
      </c>
      <c r="W77" s="77" t="s">
        <v>3074</v>
      </c>
      <c r="X77" s="77" t="s">
        <v>2396</v>
      </c>
      <c r="Y77" s="77" t="s">
        <v>2398</v>
      </c>
      <c r="Z77" s="77" t="s">
        <v>2826</v>
      </c>
      <c r="AA77" s="77" t="s">
        <v>3071</v>
      </c>
      <c r="AB77" s="77" t="s">
        <v>3071</v>
      </c>
      <c r="AC77" s="73" t="s">
        <v>3615</v>
      </c>
      <c r="AD77" s="73" t="s">
        <v>3616</v>
      </c>
      <c r="AE77" s="77" t="s">
        <v>3617</v>
      </c>
      <c r="AF77" s="77" t="s">
        <v>3618</v>
      </c>
      <c r="AG77" s="77" t="s">
        <v>3078</v>
      </c>
      <c r="AH77" s="69"/>
      <c r="AI77" s="69"/>
      <c r="AJ77" s="78"/>
      <c r="AK77" s="69"/>
      <c r="AL77" s="69"/>
      <c r="AM77" s="77" t="s">
        <v>3133</v>
      </c>
      <c r="AN77" s="77" t="s">
        <v>3134</v>
      </c>
      <c r="AO77" s="77" t="s">
        <v>3081</v>
      </c>
      <c r="AP77" s="77" t="s">
        <v>3582</v>
      </c>
      <c r="AQ77" s="77" t="s">
        <v>3135</v>
      </c>
      <c r="AR77" s="77" t="s">
        <v>3136</v>
      </c>
      <c r="AS77" s="77" t="s">
        <v>3619</v>
      </c>
      <c r="AT77" s="77" t="s">
        <v>3620</v>
      </c>
      <c r="AU77" s="77" t="s">
        <v>3174</v>
      </c>
      <c r="AV77" s="77" t="s">
        <v>788</v>
      </c>
      <c r="AW77" s="77" t="s">
        <v>788</v>
      </c>
      <c r="AX77" s="77" t="s">
        <v>3621</v>
      </c>
      <c r="AY77" s="77" t="s">
        <v>3622</v>
      </c>
      <c r="AZ77" s="77" t="s">
        <v>3090</v>
      </c>
      <c r="BA77" s="77" t="s">
        <v>3174</v>
      </c>
      <c r="BB77" s="69"/>
      <c r="BC77" s="77" t="s">
        <v>3623</v>
      </c>
      <c r="BD77" s="77" t="s">
        <v>3512</v>
      </c>
      <c r="BE77" s="77" t="s">
        <v>3513</v>
      </c>
      <c r="BF77" s="82" t="s">
        <v>3624</v>
      </c>
      <c r="BG77" s="82" t="s">
        <v>3625</v>
      </c>
      <c r="BH77" s="82" t="s">
        <v>3626</v>
      </c>
      <c r="BI77" s="77" t="s">
        <v>3146</v>
      </c>
      <c r="BJ77" s="77" t="s">
        <v>3147</v>
      </c>
      <c r="BK77" s="77" t="s">
        <v>3627</v>
      </c>
      <c r="BL77" s="77" t="s">
        <v>3180</v>
      </c>
      <c r="BM77" s="77" t="s">
        <v>3628</v>
      </c>
      <c r="BN77" s="77" t="s">
        <v>3097</v>
      </c>
      <c r="BO77" s="77" t="s">
        <v>3098</v>
      </c>
      <c r="BP77" s="77" t="s">
        <v>3098</v>
      </c>
    </row>
    <row r="78" ht="42" hidden="1" spans="1:68">
      <c r="A78" s="69"/>
      <c r="B78" s="69"/>
      <c r="C78" s="69"/>
      <c r="D78" s="69"/>
      <c r="E78" s="73"/>
      <c r="F78" s="69"/>
      <c r="G78" s="69"/>
      <c r="H78" s="69"/>
      <c r="I78" s="69"/>
      <c r="J78" s="69"/>
      <c r="K78" s="69"/>
      <c r="L78" s="69"/>
      <c r="M78" s="69"/>
      <c r="N78" s="78"/>
      <c r="O78" s="79"/>
      <c r="P78" s="79"/>
      <c r="Q78" s="69"/>
      <c r="R78" s="79"/>
      <c r="S78" s="80"/>
      <c r="T78" s="69"/>
      <c r="U78" s="81"/>
      <c r="V78" s="69"/>
      <c r="W78" s="69"/>
      <c r="X78" s="69"/>
      <c r="Y78" s="69"/>
      <c r="Z78" s="69"/>
      <c r="AA78" s="69"/>
      <c r="AB78" s="69"/>
      <c r="AC78" s="73"/>
      <c r="AD78" s="73"/>
      <c r="AE78" s="69"/>
      <c r="AF78" s="69"/>
      <c r="AG78" s="69"/>
      <c r="AH78" s="69"/>
      <c r="AI78" s="69"/>
      <c r="AJ78" s="78"/>
      <c r="AK78" s="69"/>
      <c r="AL78" s="69"/>
      <c r="AM78" s="69"/>
      <c r="AN78" s="69"/>
      <c r="AO78" s="69"/>
      <c r="AP78" s="69"/>
      <c r="AQ78" s="69"/>
      <c r="AR78" s="69"/>
      <c r="AS78" s="69"/>
      <c r="AT78" s="69"/>
      <c r="AU78" s="69"/>
      <c r="AV78" s="69"/>
      <c r="AW78" s="69"/>
      <c r="AX78" s="69"/>
      <c r="AY78" s="69"/>
      <c r="AZ78" s="69"/>
      <c r="BA78" s="69"/>
      <c r="BB78" s="69"/>
      <c r="BC78" s="69"/>
      <c r="BD78" s="69"/>
      <c r="BE78" s="69"/>
      <c r="BF78" s="82"/>
      <c r="BG78" s="82"/>
      <c r="BH78" s="82"/>
      <c r="BI78" s="69"/>
      <c r="BJ78" s="69"/>
      <c r="BK78" s="69"/>
      <c r="BL78" s="69"/>
      <c r="BM78" s="77" t="s">
        <v>3629</v>
      </c>
      <c r="BN78" s="77" t="s">
        <v>3630</v>
      </c>
      <c r="BO78" s="77" t="s">
        <v>3631</v>
      </c>
      <c r="BP78" s="77" t="s">
        <v>3631</v>
      </c>
    </row>
    <row r="79" ht="409.5" hidden="1" spans="1:68">
      <c r="A79" s="77" t="s">
        <v>3632</v>
      </c>
      <c r="B79" s="77" t="s">
        <v>3633</v>
      </c>
      <c r="C79" s="77" t="s">
        <v>3308</v>
      </c>
      <c r="D79" s="77" t="s">
        <v>3634</v>
      </c>
      <c r="E79" s="73" t="s">
        <v>3246</v>
      </c>
      <c r="F79" s="77" t="s">
        <v>3065</v>
      </c>
      <c r="G79" s="77" t="s">
        <v>3066</v>
      </c>
      <c r="H79" s="69"/>
      <c r="I79" s="69"/>
      <c r="J79" s="77" t="s">
        <v>3067</v>
      </c>
      <c r="K79" s="77" t="s">
        <v>3068</v>
      </c>
      <c r="L79" s="77" t="s">
        <v>3069</v>
      </c>
      <c r="M79" s="77" t="s">
        <v>3070</v>
      </c>
      <c r="N79" s="78"/>
      <c r="O79" s="79"/>
      <c r="P79" s="80">
        <v>7750</v>
      </c>
      <c r="Q79" s="77" t="s">
        <v>3071</v>
      </c>
      <c r="R79" s="79"/>
      <c r="S79" s="80"/>
      <c r="T79" s="77" t="s">
        <v>3072</v>
      </c>
      <c r="U79" s="81"/>
      <c r="V79" s="77" t="s">
        <v>3509</v>
      </c>
      <c r="W79" s="77" t="s">
        <v>3510</v>
      </c>
      <c r="X79" s="77" t="s">
        <v>2396</v>
      </c>
      <c r="Y79" s="77" t="s">
        <v>2398</v>
      </c>
      <c r="Z79" s="77" t="s">
        <v>3633</v>
      </c>
      <c r="AA79" s="77" t="s">
        <v>3071</v>
      </c>
      <c r="AB79" s="77" t="s">
        <v>3071</v>
      </c>
      <c r="AC79" s="73" t="s">
        <v>3579</v>
      </c>
      <c r="AD79" s="73" t="s">
        <v>3579</v>
      </c>
      <c r="AE79" s="77" t="s">
        <v>3076</v>
      </c>
      <c r="AF79" s="77" t="s">
        <v>3077</v>
      </c>
      <c r="AG79" s="77" t="s">
        <v>3078</v>
      </c>
      <c r="AH79" s="69"/>
      <c r="AI79" s="69"/>
      <c r="AJ79" s="78"/>
      <c r="AK79" s="69"/>
      <c r="AL79" s="69"/>
      <c r="AM79" s="77" t="s">
        <v>3580</v>
      </c>
      <c r="AN79" s="77" t="s">
        <v>3581</v>
      </c>
      <c r="AO79" s="77" t="s">
        <v>3171</v>
      </c>
      <c r="AP79" s="77" t="s">
        <v>3082</v>
      </c>
      <c r="AQ79" s="77" t="s">
        <v>3083</v>
      </c>
      <c r="AR79" s="77" t="s">
        <v>3084</v>
      </c>
      <c r="AS79" s="77" t="s">
        <v>3137</v>
      </c>
      <c r="AT79" s="77" t="s">
        <v>3138</v>
      </c>
      <c r="AU79" s="77" t="s">
        <v>3139</v>
      </c>
      <c r="AV79" s="77" t="s">
        <v>788</v>
      </c>
      <c r="AW79" s="77" t="s">
        <v>788</v>
      </c>
      <c r="AX79" s="77" t="s">
        <v>3635</v>
      </c>
      <c r="AY79" s="77" t="s">
        <v>3636</v>
      </c>
      <c r="AZ79" s="77" t="s">
        <v>3090</v>
      </c>
      <c r="BA79" s="77" t="s">
        <v>3139</v>
      </c>
      <c r="BB79" s="69"/>
      <c r="BC79" s="77" t="s">
        <v>3585</v>
      </c>
      <c r="BD79" s="77" t="s">
        <v>3131</v>
      </c>
      <c r="BE79" s="77" t="s">
        <v>3132</v>
      </c>
      <c r="BF79" s="82"/>
      <c r="BG79" s="82" t="s">
        <v>3637</v>
      </c>
      <c r="BH79" s="82" t="s">
        <v>3638</v>
      </c>
      <c r="BI79" s="69"/>
      <c r="BJ79" s="69"/>
      <c r="BK79" s="77" t="s">
        <v>3639</v>
      </c>
      <c r="BL79" s="77" t="s">
        <v>3149</v>
      </c>
      <c r="BM79" s="77" t="s">
        <v>3640</v>
      </c>
      <c r="BN79" s="77" t="s">
        <v>3097</v>
      </c>
      <c r="BO79" s="77" t="s">
        <v>3098</v>
      </c>
      <c r="BP79" s="77" t="s">
        <v>3098</v>
      </c>
    </row>
    <row r="80" ht="42" hidden="1" spans="1:68">
      <c r="A80" s="69"/>
      <c r="B80" s="69"/>
      <c r="C80" s="69"/>
      <c r="D80" s="69"/>
      <c r="E80" s="73"/>
      <c r="F80" s="69"/>
      <c r="G80" s="69"/>
      <c r="H80" s="69"/>
      <c r="I80" s="69"/>
      <c r="J80" s="69"/>
      <c r="K80" s="69"/>
      <c r="L80" s="69"/>
      <c r="M80" s="69"/>
      <c r="N80" s="78"/>
      <c r="O80" s="79"/>
      <c r="P80" s="79"/>
      <c r="Q80" s="69"/>
      <c r="R80" s="79"/>
      <c r="S80" s="80"/>
      <c r="T80" s="69"/>
      <c r="U80" s="81"/>
      <c r="V80" s="69"/>
      <c r="W80" s="69"/>
      <c r="X80" s="69"/>
      <c r="Y80" s="69"/>
      <c r="Z80" s="69"/>
      <c r="AA80" s="69"/>
      <c r="AB80" s="69"/>
      <c r="AC80" s="73"/>
      <c r="AD80" s="73"/>
      <c r="AE80" s="69"/>
      <c r="AF80" s="69"/>
      <c r="AG80" s="69"/>
      <c r="AH80" s="69"/>
      <c r="AI80" s="69"/>
      <c r="AJ80" s="78"/>
      <c r="AK80" s="69"/>
      <c r="AL80" s="69"/>
      <c r="AM80" s="69"/>
      <c r="AN80" s="69"/>
      <c r="AO80" s="69"/>
      <c r="AP80" s="69"/>
      <c r="AQ80" s="69"/>
      <c r="AR80" s="69"/>
      <c r="AS80" s="69"/>
      <c r="AT80" s="69"/>
      <c r="AU80" s="69"/>
      <c r="AV80" s="69"/>
      <c r="AW80" s="69"/>
      <c r="AX80" s="69"/>
      <c r="AY80" s="69"/>
      <c r="AZ80" s="69"/>
      <c r="BA80" s="69"/>
      <c r="BB80" s="69"/>
      <c r="BC80" s="69"/>
      <c r="BD80" s="69"/>
      <c r="BE80" s="69"/>
      <c r="BF80" s="82"/>
      <c r="BG80" s="82"/>
      <c r="BH80" s="82"/>
      <c r="BI80" s="69"/>
      <c r="BJ80" s="69"/>
      <c r="BK80" s="69"/>
      <c r="BL80" s="69"/>
      <c r="BM80" s="77" t="s">
        <v>3641</v>
      </c>
      <c r="BN80" s="77" t="s">
        <v>3592</v>
      </c>
      <c r="BO80" s="77" t="s">
        <v>3593</v>
      </c>
      <c r="BP80" s="77" t="s">
        <v>3593</v>
      </c>
    </row>
    <row r="81" ht="409.5" hidden="1" spans="1:68">
      <c r="A81" s="77" t="s">
        <v>3642</v>
      </c>
      <c r="B81" s="77" t="s">
        <v>2840</v>
      </c>
      <c r="C81" s="77" t="s">
        <v>3126</v>
      </c>
      <c r="D81" s="77" t="s">
        <v>3643</v>
      </c>
      <c r="E81" s="73" t="s">
        <v>3246</v>
      </c>
      <c r="F81" s="77" t="s">
        <v>3065</v>
      </c>
      <c r="G81" s="77" t="s">
        <v>3066</v>
      </c>
      <c r="H81" s="69"/>
      <c r="I81" s="69"/>
      <c r="J81" s="77" t="s">
        <v>3067</v>
      </c>
      <c r="K81" s="77" t="s">
        <v>3068</v>
      </c>
      <c r="L81" s="77" t="s">
        <v>3069</v>
      </c>
      <c r="M81" s="77" t="s">
        <v>3070</v>
      </c>
      <c r="N81" s="78"/>
      <c r="O81" s="79"/>
      <c r="P81" s="80">
        <v>56200</v>
      </c>
      <c r="Q81" s="77" t="s">
        <v>3071</v>
      </c>
      <c r="R81" s="79"/>
      <c r="S81" s="80"/>
      <c r="T81" s="77" t="s">
        <v>3072</v>
      </c>
      <c r="U81" s="81"/>
      <c r="V81" s="77" t="s">
        <v>3073</v>
      </c>
      <c r="W81" s="77" t="s">
        <v>3074</v>
      </c>
      <c r="X81" s="77" t="s">
        <v>2396</v>
      </c>
      <c r="Y81" s="77" t="s">
        <v>2398</v>
      </c>
      <c r="Z81" s="77" t="s">
        <v>2840</v>
      </c>
      <c r="AA81" s="77" t="s">
        <v>3071</v>
      </c>
      <c r="AB81" s="77" t="s">
        <v>3071</v>
      </c>
      <c r="AC81" s="73" t="s">
        <v>3579</v>
      </c>
      <c r="AD81" s="73" t="s">
        <v>3579</v>
      </c>
      <c r="AE81" s="77" t="s">
        <v>3076</v>
      </c>
      <c r="AF81" s="77" t="s">
        <v>3077</v>
      </c>
      <c r="AG81" s="77" t="s">
        <v>3078</v>
      </c>
      <c r="AH81" s="69"/>
      <c r="AI81" s="69"/>
      <c r="AJ81" s="78"/>
      <c r="AK81" s="69"/>
      <c r="AL81" s="69"/>
      <c r="AM81" s="77" t="s">
        <v>3364</v>
      </c>
      <c r="AN81" s="77" t="s">
        <v>3365</v>
      </c>
      <c r="AO81" s="77" t="s">
        <v>3081</v>
      </c>
      <c r="AP81" s="77" t="s">
        <v>3582</v>
      </c>
      <c r="AQ81" s="77" t="s">
        <v>3135</v>
      </c>
      <c r="AR81" s="77" t="s">
        <v>3136</v>
      </c>
      <c r="AS81" s="77" t="s">
        <v>3644</v>
      </c>
      <c r="AT81" s="77" t="s">
        <v>47</v>
      </c>
      <c r="AU81" s="77" t="s">
        <v>3087</v>
      </c>
      <c r="AV81" s="77" t="s">
        <v>788</v>
      </c>
      <c r="AW81" s="77" t="s">
        <v>788</v>
      </c>
      <c r="AX81" s="77" t="s">
        <v>3645</v>
      </c>
      <c r="AY81" s="77" t="s">
        <v>3646</v>
      </c>
      <c r="AZ81" s="77" t="s">
        <v>3090</v>
      </c>
      <c r="BA81" s="77" t="s">
        <v>3087</v>
      </c>
      <c r="BB81" s="69"/>
      <c r="BC81" s="77" t="s">
        <v>3647</v>
      </c>
      <c r="BD81" s="77" t="s">
        <v>3512</v>
      </c>
      <c r="BE81" s="77" t="s">
        <v>3513</v>
      </c>
      <c r="BF81" s="82" t="s">
        <v>3648</v>
      </c>
      <c r="BG81" s="82" t="s">
        <v>3649</v>
      </c>
      <c r="BH81" s="82" t="s">
        <v>3650</v>
      </c>
      <c r="BI81" s="77" t="s">
        <v>3146</v>
      </c>
      <c r="BJ81" s="77" t="s">
        <v>3147</v>
      </c>
      <c r="BK81" s="77" t="s">
        <v>3651</v>
      </c>
      <c r="BL81" s="77" t="s">
        <v>3095</v>
      </c>
      <c r="BM81" s="77" t="s">
        <v>3652</v>
      </c>
      <c r="BN81" s="77" t="s">
        <v>3653</v>
      </c>
      <c r="BO81" s="77" t="s">
        <v>3654</v>
      </c>
      <c r="BP81" s="77" t="s">
        <v>3654</v>
      </c>
    </row>
    <row r="82" ht="42" hidden="1" spans="1:68">
      <c r="A82" s="69"/>
      <c r="B82" s="69"/>
      <c r="C82" s="69"/>
      <c r="D82" s="69"/>
      <c r="E82" s="73"/>
      <c r="F82" s="69"/>
      <c r="G82" s="69"/>
      <c r="H82" s="69"/>
      <c r="I82" s="69"/>
      <c r="J82" s="69"/>
      <c r="K82" s="69"/>
      <c r="L82" s="69"/>
      <c r="M82" s="69"/>
      <c r="N82" s="78"/>
      <c r="O82" s="79"/>
      <c r="P82" s="79"/>
      <c r="Q82" s="69"/>
      <c r="R82" s="79"/>
      <c r="S82" s="80"/>
      <c r="T82" s="69"/>
      <c r="U82" s="81"/>
      <c r="V82" s="69"/>
      <c r="W82" s="69"/>
      <c r="X82" s="69"/>
      <c r="Y82" s="69"/>
      <c r="Z82" s="69"/>
      <c r="AA82" s="69"/>
      <c r="AB82" s="69"/>
      <c r="AC82" s="73"/>
      <c r="AD82" s="73"/>
      <c r="AE82" s="69"/>
      <c r="AF82" s="69"/>
      <c r="AG82" s="69"/>
      <c r="AH82" s="69"/>
      <c r="AI82" s="69"/>
      <c r="AJ82" s="78"/>
      <c r="AK82" s="69"/>
      <c r="AL82" s="69"/>
      <c r="AM82" s="69"/>
      <c r="AN82" s="69"/>
      <c r="AO82" s="69"/>
      <c r="AP82" s="69"/>
      <c r="AQ82" s="69"/>
      <c r="AR82" s="69"/>
      <c r="AS82" s="69"/>
      <c r="AT82" s="69"/>
      <c r="AU82" s="69"/>
      <c r="AV82" s="69"/>
      <c r="AW82" s="69"/>
      <c r="AX82" s="69"/>
      <c r="AY82" s="69"/>
      <c r="AZ82" s="69"/>
      <c r="BA82" s="69"/>
      <c r="BB82" s="69"/>
      <c r="BC82" s="69"/>
      <c r="BD82" s="69"/>
      <c r="BE82" s="69"/>
      <c r="BF82" s="82"/>
      <c r="BG82" s="82"/>
      <c r="BH82" s="82"/>
      <c r="BI82" s="69"/>
      <c r="BJ82" s="69"/>
      <c r="BK82" s="69"/>
      <c r="BL82" s="69"/>
      <c r="BM82" s="77" t="s">
        <v>3655</v>
      </c>
      <c r="BN82" s="77" t="s">
        <v>3656</v>
      </c>
      <c r="BO82" s="77" t="s">
        <v>3657</v>
      </c>
      <c r="BP82" s="77" t="s">
        <v>3657</v>
      </c>
    </row>
    <row r="83" ht="409.5" hidden="1" spans="1:68">
      <c r="A83" s="77" t="s">
        <v>3658</v>
      </c>
      <c r="B83" s="77" t="s">
        <v>3659</v>
      </c>
      <c r="C83" s="77" t="s">
        <v>3308</v>
      </c>
      <c r="D83" s="77" t="s">
        <v>3660</v>
      </c>
      <c r="E83" s="73" t="s">
        <v>3614</v>
      </c>
      <c r="F83" s="77" t="s">
        <v>3065</v>
      </c>
      <c r="G83" s="77" t="s">
        <v>3066</v>
      </c>
      <c r="H83" s="69"/>
      <c r="I83" s="69"/>
      <c r="J83" s="77" t="s">
        <v>3067</v>
      </c>
      <c r="K83" s="77" t="s">
        <v>3068</v>
      </c>
      <c r="L83" s="77" t="s">
        <v>3069</v>
      </c>
      <c r="M83" s="77" t="s">
        <v>3070</v>
      </c>
      <c r="N83" s="78"/>
      <c r="O83" s="79"/>
      <c r="P83" s="80">
        <v>9002</v>
      </c>
      <c r="Q83" s="77" t="s">
        <v>3071</v>
      </c>
      <c r="R83" s="80">
        <v>9002</v>
      </c>
      <c r="S83" s="80"/>
      <c r="T83" s="77" t="s">
        <v>3072</v>
      </c>
      <c r="U83" s="81"/>
      <c r="V83" s="77" t="s">
        <v>3509</v>
      </c>
      <c r="W83" s="77" t="s">
        <v>3510</v>
      </c>
      <c r="X83" s="77" t="s">
        <v>2396</v>
      </c>
      <c r="Y83" s="77" t="s">
        <v>2398</v>
      </c>
      <c r="Z83" s="77" t="s">
        <v>3659</v>
      </c>
      <c r="AA83" s="77" t="s">
        <v>3071</v>
      </c>
      <c r="AB83" s="77" t="s">
        <v>3071</v>
      </c>
      <c r="AC83" s="73" t="s">
        <v>3661</v>
      </c>
      <c r="AD83" s="73" t="s">
        <v>3616</v>
      </c>
      <c r="AE83" s="77" t="s">
        <v>3617</v>
      </c>
      <c r="AF83" s="77" t="s">
        <v>3618</v>
      </c>
      <c r="AG83" s="77" t="s">
        <v>3078</v>
      </c>
      <c r="AH83" s="69"/>
      <c r="AI83" s="69"/>
      <c r="AJ83" s="78"/>
      <c r="AK83" s="69"/>
      <c r="AL83" s="69"/>
      <c r="AM83" s="77" t="s">
        <v>3133</v>
      </c>
      <c r="AN83" s="77" t="s">
        <v>3134</v>
      </c>
      <c r="AO83" s="77" t="s">
        <v>3081</v>
      </c>
      <c r="AP83" s="77" t="s">
        <v>3082</v>
      </c>
      <c r="AQ83" s="77" t="s">
        <v>3083</v>
      </c>
      <c r="AR83" s="77" t="s">
        <v>3084</v>
      </c>
      <c r="AS83" s="77" t="s">
        <v>3619</v>
      </c>
      <c r="AT83" s="77" t="s">
        <v>3620</v>
      </c>
      <c r="AU83" s="77" t="s">
        <v>3174</v>
      </c>
      <c r="AV83" s="77" t="s">
        <v>788</v>
      </c>
      <c r="AW83" s="77" t="s">
        <v>788</v>
      </c>
      <c r="AX83" s="77" t="s">
        <v>3662</v>
      </c>
      <c r="AY83" s="77" t="s">
        <v>3663</v>
      </c>
      <c r="AZ83" s="77" t="s">
        <v>3090</v>
      </c>
      <c r="BA83" s="77" t="s">
        <v>3174</v>
      </c>
      <c r="BB83" s="69"/>
      <c r="BC83" s="77" t="s">
        <v>3623</v>
      </c>
      <c r="BD83" s="77" t="s">
        <v>3512</v>
      </c>
      <c r="BE83" s="77" t="s">
        <v>3513</v>
      </c>
      <c r="BF83" s="82"/>
      <c r="BG83" s="82" t="s">
        <v>3664</v>
      </c>
      <c r="BH83" s="82" t="s">
        <v>3665</v>
      </c>
      <c r="BI83" s="69"/>
      <c r="BJ83" s="69"/>
      <c r="BK83" s="77" t="s">
        <v>3666</v>
      </c>
      <c r="BL83" s="77" t="s">
        <v>3180</v>
      </c>
      <c r="BM83" s="77" t="s">
        <v>3667</v>
      </c>
      <c r="BN83" s="77" t="s">
        <v>3097</v>
      </c>
      <c r="BO83" s="77" t="s">
        <v>3098</v>
      </c>
      <c r="BP83" s="77" t="s">
        <v>3098</v>
      </c>
    </row>
    <row r="84" ht="42" hidden="1" spans="1:68">
      <c r="A84" s="69"/>
      <c r="B84" s="69"/>
      <c r="C84" s="69"/>
      <c r="D84" s="69"/>
      <c r="E84" s="73"/>
      <c r="F84" s="69"/>
      <c r="G84" s="69"/>
      <c r="H84" s="69"/>
      <c r="I84" s="69"/>
      <c r="J84" s="69"/>
      <c r="K84" s="69"/>
      <c r="L84" s="69"/>
      <c r="M84" s="69"/>
      <c r="N84" s="78"/>
      <c r="O84" s="79"/>
      <c r="P84" s="79"/>
      <c r="Q84" s="69"/>
      <c r="R84" s="79"/>
      <c r="S84" s="80"/>
      <c r="T84" s="69"/>
      <c r="U84" s="81"/>
      <c r="V84" s="69"/>
      <c r="W84" s="69"/>
      <c r="X84" s="69"/>
      <c r="Y84" s="69"/>
      <c r="Z84" s="69"/>
      <c r="AA84" s="69"/>
      <c r="AB84" s="69"/>
      <c r="AC84" s="73"/>
      <c r="AD84" s="73"/>
      <c r="AE84" s="69"/>
      <c r="AF84" s="69"/>
      <c r="AG84" s="69"/>
      <c r="AH84" s="69"/>
      <c r="AI84" s="69"/>
      <c r="AJ84" s="78"/>
      <c r="AK84" s="69"/>
      <c r="AL84" s="69"/>
      <c r="AM84" s="69"/>
      <c r="AN84" s="69"/>
      <c r="AO84" s="69"/>
      <c r="AP84" s="69"/>
      <c r="AQ84" s="69"/>
      <c r="AR84" s="69"/>
      <c r="AS84" s="69"/>
      <c r="AT84" s="69"/>
      <c r="AU84" s="69"/>
      <c r="AV84" s="69"/>
      <c r="AW84" s="69"/>
      <c r="AX84" s="69"/>
      <c r="AY84" s="69"/>
      <c r="AZ84" s="69"/>
      <c r="BA84" s="69"/>
      <c r="BB84" s="69"/>
      <c r="BC84" s="69"/>
      <c r="BD84" s="69"/>
      <c r="BE84" s="69"/>
      <c r="BF84" s="82"/>
      <c r="BG84" s="82"/>
      <c r="BH84" s="82"/>
      <c r="BI84" s="69"/>
      <c r="BJ84" s="69"/>
      <c r="BK84" s="69"/>
      <c r="BL84" s="69"/>
      <c r="BM84" s="77" t="s">
        <v>3668</v>
      </c>
      <c r="BN84" s="77" t="s">
        <v>3630</v>
      </c>
      <c r="BO84" s="77" t="s">
        <v>3631</v>
      </c>
      <c r="BP84" s="77" t="s">
        <v>3631</v>
      </c>
    </row>
    <row r="85" ht="409.5" hidden="1" spans="1:68">
      <c r="A85" s="77" t="s">
        <v>3669</v>
      </c>
      <c r="B85" s="77" t="s">
        <v>2845</v>
      </c>
      <c r="C85" s="77" t="s">
        <v>3126</v>
      </c>
      <c r="D85" s="77" t="s">
        <v>3670</v>
      </c>
      <c r="E85" s="73" t="s">
        <v>3393</v>
      </c>
      <c r="F85" s="77" t="s">
        <v>3065</v>
      </c>
      <c r="G85" s="77" t="s">
        <v>3066</v>
      </c>
      <c r="H85" s="69"/>
      <c r="I85" s="69"/>
      <c r="J85" s="77" t="s">
        <v>3067</v>
      </c>
      <c r="K85" s="77" t="s">
        <v>3068</v>
      </c>
      <c r="L85" s="77" t="s">
        <v>3069</v>
      </c>
      <c r="M85" s="77" t="s">
        <v>3070</v>
      </c>
      <c r="N85" s="78"/>
      <c r="O85" s="79"/>
      <c r="P85" s="80">
        <v>68800</v>
      </c>
      <c r="Q85" s="77" t="s">
        <v>3071</v>
      </c>
      <c r="R85" s="79"/>
      <c r="S85" s="80"/>
      <c r="T85" s="77" t="s">
        <v>3072</v>
      </c>
      <c r="U85" s="81"/>
      <c r="V85" s="77" t="s">
        <v>3073</v>
      </c>
      <c r="W85" s="77" t="s">
        <v>3074</v>
      </c>
      <c r="X85" s="77" t="s">
        <v>2396</v>
      </c>
      <c r="Y85" s="77" t="s">
        <v>2398</v>
      </c>
      <c r="Z85" s="77" t="s">
        <v>2845</v>
      </c>
      <c r="AA85" s="77" t="s">
        <v>3071</v>
      </c>
      <c r="AB85" s="77" t="s">
        <v>3071</v>
      </c>
      <c r="AC85" s="73" t="s">
        <v>3671</v>
      </c>
      <c r="AD85" s="73" t="s">
        <v>3394</v>
      </c>
      <c r="AE85" s="77" t="s">
        <v>3076</v>
      </c>
      <c r="AF85" s="77" t="s">
        <v>3077</v>
      </c>
      <c r="AG85" s="77" t="s">
        <v>3078</v>
      </c>
      <c r="AH85" s="69"/>
      <c r="AI85" s="69"/>
      <c r="AJ85" s="78"/>
      <c r="AK85" s="69"/>
      <c r="AL85" s="69"/>
      <c r="AM85" s="77" t="s">
        <v>3364</v>
      </c>
      <c r="AN85" s="77" t="s">
        <v>3365</v>
      </c>
      <c r="AO85" s="77" t="s">
        <v>3081</v>
      </c>
      <c r="AP85" s="77" t="s">
        <v>3582</v>
      </c>
      <c r="AQ85" s="77" t="s">
        <v>3135</v>
      </c>
      <c r="AR85" s="77" t="s">
        <v>3136</v>
      </c>
      <c r="AS85" s="77" t="s">
        <v>3395</v>
      </c>
      <c r="AT85" s="77" t="s">
        <v>3396</v>
      </c>
      <c r="AU85" s="77" t="s">
        <v>3087</v>
      </c>
      <c r="AV85" s="77" t="s">
        <v>788</v>
      </c>
      <c r="AW85" s="77" t="s">
        <v>788</v>
      </c>
      <c r="AX85" s="77" t="s">
        <v>3672</v>
      </c>
      <c r="AY85" s="77" t="s">
        <v>3673</v>
      </c>
      <c r="AZ85" s="77" t="s">
        <v>3090</v>
      </c>
      <c r="BA85" s="77" t="s">
        <v>3087</v>
      </c>
      <c r="BB85" s="69"/>
      <c r="BC85" s="77" t="s">
        <v>3511</v>
      </c>
      <c r="BD85" s="77" t="s">
        <v>3512</v>
      </c>
      <c r="BE85" s="77" t="s">
        <v>3513</v>
      </c>
      <c r="BF85" s="82" t="s">
        <v>3674</v>
      </c>
      <c r="BG85" s="82" t="s">
        <v>3675</v>
      </c>
      <c r="BH85" s="82" t="s">
        <v>3676</v>
      </c>
      <c r="BI85" s="77" t="s">
        <v>3146</v>
      </c>
      <c r="BJ85" s="77" t="s">
        <v>3147</v>
      </c>
      <c r="BK85" s="77" t="s">
        <v>3677</v>
      </c>
      <c r="BL85" s="77" t="s">
        <v>3095</v>
      </c>
      <c r="BM85" s="77" t="s">
        <v>3678</v>
      </c>
      <c r="BN85" s="77" t="s">
        <v>3097</v>
      </c>
      <c r="BO85" s="77" t="s">
        <v>3098</v>
      </c>
      <c r="BP85" s="77" t="s">
        <v>3098</v>
      </c>
    </row>
    <row r="86" ht="56" hidden="1" spans="1:68">
      <c r="A86" s="69"/>
      <c r="B86" s="69"/>
      <c r="C86" s="69"/>
      <c r="D86" s="69"/>
      <c r="E86" s="73"/>
      <c r="F86" s="69"/>
      <c r="G86" s="69"/>
      <c r="H86" s="69"/>
      <c r="I86" s="69"/>
      <c r="J86" s="69"/>
      <c r="K86" s="69"/>
      <c r="L86" s="69"/>
      <c r="M86" s="69"/>
      <c r="N86" s="78"/>
      <c r="O86" s="79"/>
      <c r="P86" s="79"/>
      <c r="Q86" s="69"/>
      <c r="R86" s="79"/>
      <c r="S86" s="80"/>
      <c r="T86" s="69"/>
      <c r="U86" s="81"/>
      <c r="V86" s="69"/>
      <c r="W86" s="69"/>
      <c r="X86" s="69"/>
      <c r="Y86" s="69"/>
      <c r="Z86" s="69"/>
      <c r="AA86" s="69"/>
      <c r="AB86" s="69"/>
      <c r="AC86" s="73"/>
      <c r="AD86" s="73"/>
      <c r="AE86" s="69"/>
      <c r="AF86" s="69"/>
      <c r="AG86" s="69"/>
      <c r="AH86" s="69"/>
      <c r="AI86" s="69"/>
      <c r="AJ86" s="78"/>
      <c r="AK86" s="69"/>
      <c r="AL86" s="69"/>
      <c r="AM86" s="69"/>
      <c r="AN86" s="69"/>
      <c r="AO86" s="69"/>
      <c r="AP86" s="69"/>
      <c r="AQ86" s="69"/>
      <c r="AR86" s="69"/>
      <c r="AS86" s="69"/>
      <c r="AT86" s="69"/>
      <c r="AU86" s="69"/>
      <c r="AV86" s="69"/>
      <c r="AW86" s="69"/>
      <c r="AX86" s="69"/>
      <c r="AY86" s="69"/>
      <c r="AZ86" s="69"/>
      <c r="BA86" s="69"/>
      <c r="BB86" s="69"/>
      <c r="BC86" s="69"/>
      <c r="BD86" s="69"/>
      <c r="BE86" s="69"/>
      <c r="BF86" s="82"/>
      <c r="BG86" s="82"/>
      <c r="BH86" s="82"/>
      <c r="BI86" s="69"/>
      <c r="BJ86" s="69"/>
      <c r="BK86" s="69"/>
      <c r="BL86" s="69"/>
      <c r="BM86" s="77" t="s">
        <v>3679</v>
      </c>
      <c r="BN86" s="77" t="s">
        <v>3406</v>
      </c>
      <c r="BO86" s="77" t="s">
        <v>3407</v>
      </c>
      <c r="BP86" s="77" t="s">
        <v>3407</v>
      </c>
    </row>
    <row r="87" ht="409.5" hidden="1" spans="1:68">
      <c r="A87" s="77" t="s">
        <v>3680</v>
      </c>
      <c r="B87" s="77" t="s">
        <v>2879</v>
      </c>
      <c r="C87" s="77" t="s">
        <v>3126</v>
      </c>
      <c r="D87" s="77" t="s">
        <v>3681</v>
      </c>
      <c r="E87" s="73" t="s">
        <v>3246</v>
      </c>
      <c r="F87" s="77" t="s">
        <v>3065</v>
      </c>
      <c r="G87" s="77" t="s">
        <v>3066</v>
      </c>
      <c r="H87" s="69"/>
      <c r="I87" s="69"/>
      <c r="J87" s="77" t="s">
        <v>3067</v>
      </c>
      <c r="K87" s="77" t="s">
        <v>3068</v>
      </c>
      <c r="L87" s="77" t="s">
        <v>3069</v>
      </c>
      <c r="M87" s="77" t="s">
        <v>3070</v>
      </c>
      <c r="N87" s="78"/>
      <c r="O87" s="79"/>
      <c r="P87" s="80">
        <v>10000</v>
      </c>
      <c r="Q87" s="77" t="s">
        <v>3071</v>
      </c>
      <c r="R87" s="79"/>
      <c r="S87" s="80"/>
      <c r="T87" s="77" t="s">
        <v>3072</v>
      </c>
      <c r="U87" s="81"/>
      <c r="V87" s="77" t="s">
        <v>3073</v>
      </c>
      <c r="W87" s="77" t="s">
        <v>3074</v>
      </c>
      <c r="X87" s="77" t="s">
        <v>2396</v>
      </c>
      <c r="Y87" s="77" t="s">
        <v>2398</v>
      </c>
      <c r="Z87" s="77" t="s">
        <v>2879</v>
      </c>
      <c r="AA87" s="77" t="s">
        <v>3071</v>
      </c>
      <c r="AB87" s="77" t="s">
        <v>3071</v>
      </c>
      <c r="AC87" s="73" t="s">
        <v>3579</v>
      </c>
      <c r="AD87" s="73" t="s">
        <v>3579</v>
      </c>
      <c r="AE87" s="77" t="s">
        <v>3076</v>
      </c>
      <c r="AF87" s="77" t="s">
        <v>3077</v>
      </c>
      <c r="AG87" s="77" t="s">
        <v>3078</v>
      </c>
      <c r="AH87" s="69"/>
      <c r="AI87" s="69"/>
      <c r="AJ87" s="78"/>
      <c r="AK87" s="69"/>
      <c r="AL87" s="69"/>
      <c r="AM87" s="77" t="s">
        <v>3364</v>
      </c>
      <c r="AN87" s="77" t="s">
        <v>3365</v>
      </c>
      <c r="AO87" s="77" t="s">
        <v>3081</v>
      </c>
      <c r="AP87" s="77" t="s">
        <v>3582</v>
      </c>
      <c r="AQ87" s="77" t="s">
        <v>3135</v>
      </c>
      <c r="AR87" s="77" t="s">
        <v>3136</v>
      </c>
      <c r="AS87" s="77" t="s">
        <v>3280</v>
      </c>
      <c r="AT87" s="77" t="s">
        <v>3281</v>
      </c>
      <c r="AU87" s="77" t="s">
        <v>3087</v>
      </c>
      <c r="AV87" s="77" t="s">
        <v>788</v>
      </c>
      <c r="AW87" s="77" t="s">
        <v>788</v>
      </c>
      <c r="AX87" s="77" t="s">
        <v>3682</v>
      </c>
      <c r="AY87" s="77" t="s">
        <v>3683</v>
      </c>
      <c r="AZ87" s="77" t="s">
        <v>3090</v>
      </c>
      <c r="BA87" s="77" t="s">
        <v>3087</v>
      </c>
      <c r="BB87" s="69"/>
      <c r="BC87" s="77" t="s">
        <v>3684</v>
      </c>
      <c r="BD87" s="77" t="s">
        <v>3512</v>
      </c>
      <c r="BE87" s="77" t="s">
        <v>3513</v>
      </c>
      <c r="BF87" s="82" t="s">
        <v>3685</v>
      </c>
      <c r="BG87" s="82" t="s">
        <v>3686</v>
      </c>
      <c r="BH87" s="82" t="s">
        <v>3687</v>
      </c>
      <c r="BI87" s="77" t="s">
        <v>3146</v>
      </c>
      <c r="BJ87" s="77" t="s">
        <v>3147</v>
      </c>
      <c r="BK87" s="77" t="s">
        <v>3688</v>
      </c>
      <c r="BL87" s="77" t="s">
        <v>3095</v>
      </c>
      <c r="BM87" s="77" t="s">
        <v>3689</v>
      </c>
      <c r="BN87" s="77" t="s">
        <v>3097</v>
      </c>
      <c r="BO87" s="77" t="s">
        <v>3098</v>
      </c>
      <c r="BP87" s="77" t="s">
        <v>3098</v>
      </c>
    </row>
    <row r="88" ht="56" hidden="1" spans="1:68">
      <c r="A88" s="69"/>
      <c r="B88" s="69"/>
      <c r="C88" s="69"/>
      <c r="D88" s="69"/>
      <c r="E88" s="73"/>
      <c r="F88" s="69"/>
      <c r="G88" s="69"/>
      <c r="H88" s="69"/>
      <c r="I88" s="69"/>
      <c r="J88" s="69"/>
      <c r="K88" s="69"/>
      <c r="L88" s="69"/>
      <c r="M88" s="69"/>
      <c r="N88" s="78"/>
      <c r="O88" s="79"/>
      <c r="P88" s="79"/>
      <c r="Q88" s="69"/>
      <c r="R88" s="79"/>
      <c r="S88" s="80"/>
      <c r="T88" s="69"/>
      <c r="U88" s="81"/>
      <c r="V88" s="69"/>
      <c r="W88" s="69"/>
      <c r="X88" s="69"/>
      <c r="Y88" s="69"/>
      <c r="Z88" s="69"/>
      <c r="AA88" s="69"/>
      <c r="AB88" s="69"/>
      <c r="AC88" s="73"/>
      <c r="AD88" s="73"/>
      <c r="AE88" s="69"/>
      <c r="AF88" s="69"/>
      <c r="AG88" s="69"/>
      <c r="AH88" s="69"/>
      <c r="AI88" s="69"/>
      <c r="AJ88" s="78"/>
      <c r="AK88" s="69"/>
      <c r="AL88" s="69"/>
      <c r="AM88" s="69"/>
      <c r="AN88" s="69"/>
      <c r="AO88" s="69"/>
      <c r="AP88" s="69"/>
      <c r="AQ88" s="69"/>
      <c r="AR88" s="69"/>
      <c r="AS88" s="69"/>
      <c r="AT88" s="69"/>
      <c r="AU88" s="69"/>
      <c r="AV88" s="69"/>
      <c r="AW88" s="69"/>
      <c r="AX88" s="69"/>
      <c r="AY88" s="69"/>
      <c r="AZ88" s="69"/>
      <c r="BA88" s="69"/>
      <c r="BB88" s="69"/>
      <c r="BC88" s="69"/>
      <c r="BD88" s="69"/>
      <c r="BE88" s="69"/>
      <c r="BF88" s="82"/>
      <c r="BG88" s="82"/>
      <c r="BH88" s="82"/>
      <c r="BI88" s="69"/>
      <c r="BJ88" s="69"/>
      <c r="BK88" s="69"/>
      <c r="BL88" s="69"/>
      <c r="BM88" s="77" t="s">
        <v>3690</v>
      </c>
      <c r="BN88" s="77" t="s">
        <v>3691</v>
      </c>
      <c r="BO88" s="77" t="s">
        <v>3692</v>
      </c>
      <c r="BP88" s="77" t="s">
        <v>3692</v>
      </c>
    </row>
    <row r="89" ht="409.5" hidden="1" spans="1:68">
      <c r="A89" s="77" t="s">
        <v>3693</v>
      </c>
      <c r="B89" s="77" t="s">
        <v>3694</v>
      </c>
      <c r="C89" s="77" t="s">
        <v>3308</v>
      </c>
      <c r="D89" s="77" t="s">
        <v>3670</v>
      </c>
      <c r="E89" s="73" t="s">
        <v>3393</v>
      </c>
      <c r="F89" s="77" t="s">
        <v>3065</v>
      </c>
      <c r="G89" s="77" t="s">
        <v>3066</v>
      </c>
      <c r="H89" s="69"/>
      <c r="I89" s="69"/>
      <c r="J89" s="77" t="s">
        <v>3067</v>
      </c>
      <c r="K89" s="77" t="s">
        <v>3068</v>
      </c>
      <c r="L89" s="77" t="s">
        <v>3069</v>
      </c>
      <c r="M89" s="77" t="s">
        <v>3070</v>
      </c>
      <c r="N89" s="78"/>
      <c r="O89" s="79"/>
      <c r="P89" s="80">
        <v>68800</v>
      </c>
      <c r="Q89" s="77" t="s">
        <v>3071</v>
      </c>
      <c r="R89" s="79"/>
      <c r="S89" s="80"/>
      <c r="T89" s="77" t="s">
        <v>3072</v>
      </c>
      <c r="U89" s="81"/>
      <c r="V89" s="77" t="s">
        <v>3509</v>
      </c>
      <c r="W89" s="77" t="s">
        <v>3510</v>
      </c>
      <c r="X89" s="77" t="s">
        <v>2396</v>
      </c>
      <c r="Y89" s="77" t="s">
        <v>2398</v>
      </c>
      <c r="Z89" s="77" t="s">
        <v>3694</v>
      </c>
      <c r="AA89" s="77" t="s">
        <v>3071</v>
      </c>
      <c r="AB89" s="77" t="s">
        <v>3071</v>
      </c>
      <c r="AC89" s="73" t="s">
        <v>3394</v>
      </c>
      <c r="AD89" s="73" t="s">
        <v>3394</v>
      </c>
      <c r="AE89" s="77" t="s">
        <v>3076</v>
      </c>
      <c r="AF89" s="77" t="s">
        <v>3077</v>
      </c>
      <c r="AG89" s="77" t="s">
        <v>3078</v>
      </c>
      <c r="AH89" s="69"/>
      <c r="AI89" s="69"/>
      <c r="AJ89" s="78"/>
      <c r="AK89" s="69"/>
      <c r="AL89" s="69"/>
      <c r="AM89" s="77" t="s">
        <v>3364</v>
      </c>
      <c r="AN89" s="77" t="s">
        <v>3365</v>
      </c>
      <c r="AO89" s="77" t="s">
        <v>3171</v>
      </c>
      <c r="AP89" s="77" t="s">
        <v>3082</v>
      </c>
      <c r="AQ89" s="77" t="s">
        <v>3083</v>
      </c>
      <c r="AR89" s="77" t="s">
        <v>3084</v>
      </c>
      <c r="AS89" s="77" t="s">
        <v>3395</v>
      </c>
      <c r="AT89" s="77" t="s">
        <v>3396</v>
      </c>
      <c r="AU89" s="77" t="s">
        <v>3087</v>
      </c>
      <c r="AV89" s="77" t="s">
        <v>788</v>
      </c>
      <c r="AW89" s="77" t="s">
        <v>788</v>
      </c>
      <c r="AX89" s="77" t="s">
        <v>3695</v>
      </c>
      <c r="AY89" s="77" t="s">
        <v>3696</v>
      </c>
      <c r="AZ89" s="77" t="s">
        <v>3090</v>
      </c>
      <c r="BA89" s="77" t="s">
        <v>3087</v>
      </c>
      <c r="BB89" s="69"/>
      <c r="BC89" s="77" t="s">
        <v>3511</v>
      </c>
      <c r="BD89" s="77" t="s">
        <v>3512</v>
      </c>
      <c r="BE89" s="77" t="s">
        <v>3513</v>
      </c>
      <c r="BF89" s="82"/>
      <c r="BG89" s="82" t="s">
        <v>3697</v>
      </c>
      <c r="BH89" s="82" t="s">
        <v>3698</v>
      </c>
      <c r="BI89" s="69"/>
      <c r="BJ89" s="69"/>
      <c r="BK89" s="77" t="s">
        <v>3699</v>
      </c>
      <c r="BL89" s="77" t="s">
        <v>3095</v>
      </c>
      <c r="BM89" s="77" t="s">
        <v>3700</v>
      </c>
      <c r="BN89" s="77" t="s">
        <v>3097</v>
      </c>
      <c r="BO89" s="77" t="s">
        <v>3098</v>
      </c>
      <c r="BP89" s="77" t="s">
        <v>3098</v>
      </c>
    </row>
    <row r="90" ht="56" hidden="1" spans="1:68">
      <c r="A90" s="69"/>
      <c r="B90" s="69"/>
      <c r="C90" s="69"/>
      <c r="D90" s="69"/>
      <c r="E90" s="73"/>
      <c r="F90" s="69"/>
      <c r="G90" s="69"/>
      <c r="H90" s="69"/>
      <c r="I90" s="69"/>
      <c r="J90" s="69"/>
      <c r="K90" s="69"/>
      <c r="L90" s="69"/>
      <c r="M90" s="69"/>
      <c r="N90" s="78"/>
      <c r="O90" s="79"/>
      <c r="P90" s="79"/>
      <c r="Q90" s="69"/>
      <c r="R90" s="79"/>
      <c r="S90" s="80"/>
      <c r="T90" s="69"/>
      <c r="U90" s="81"/>
      <c r="V90" s="69"/>
      <c r="W90" s="69"/>
      <c r="X90" s="69"/>
      <c r="Y90" s="69"/>
      <c r="Z90" s="69"/>
      <c r="AA90" s="69"/>
      <c r="AB90" s="69"/>
      <c r="AC90" s="73"/>
      <c r="AD90" s="73"/>
      <c r="AE90" s="69"/>
      <c r="AF90" s="69"/>
      <c r="AG90" s="69"/>
      <c r="AH90" s="69"/>
      <c r="AI90" s="69"/>
      <c r="AJ90" s="78"/>
      <c r="AK90" s="69"/>
      <c r="AL90" s="69"/>
      <c r="AM90" s="69"/>
      <c r="AN90" s="69"/>
      <c r="AO90" s="69"/>
      <c r="AP90" s="69"/>
      <c r="AQ90" s="69"/>
      <c r="AR90" s="69"/>
      <c r="AS90" s="69"/>
      <c r="AT90" s="69"/>
      <c r="AU90" s="69"/>
      <c r="AV90" s="69"/>
      <c r="AW90" s="69"/>
      <c r="AX90" s="69"/>
      <c r="AY90" s="69"/>
      <c r="AZ90" s="69"/>
      <c r="BA90" s="69"/>
      <c r="BB90" s="69"/>
      <c r="BC90" s="69"/>
      <c r="BD90" s="69"/>
      <c r="BE90" s="69"/>
      <c r="BF90" s="82"/>
      <c r="BG90" s="82"/>
      <c r="BH90" s="82"/>
      <c r="BI90" s="69"/>
      <c r="BJ90" s="69"/>
      <c r="BK90" s="69"/>
      <c r="BL90" s="69"/>
      <c r="BM90" s="77" t="s">
        <v>3701</v>
      </c>
      <c r="BN90" s="77" t="s">
        <v>3406</v>
      </c>
      <c r="BO90" s="77" t="s">
        <v>3407</v>
      </c>
      <c r="BP90" s="77" t="s">
        <v>3407</v>
      </c>
    </row>
    <row r="91" ht="392" hidden="1" spans="1:68">
      <c r="A91" s="77" t="s">
        <v>3702</v>
      </c>
      <c r="B91" s="77" t="s">
        <v>2903</v>
      </c>
      <c r="C91" s="77" t="s">
        <v>3126</v>
      </c>
      <c r="D91" s="77" t="s">
        <v>3703</v>
      </c>
      <c r="E91" s="73" t="s">
        <v>3393</v>
      </c>
      <c r="F91" s="77" t="s">
        <v>3065</v>
      </c>
      <c r="G91" s="77" t="s">
        <v>3066</v>
      </c>
      <c r="H91" s="69"/>
      <c r="I91" s="69"/>
      <c r="J91" s="77" t="s">
        <v>3067</v>
      </c>
      <c r="K91" s="77" t="s">
        <v>3068</v>
      </c>
      <c r="L91" s="77" t="s">
        <v>3069</v>
      </c>
      <c r="M91" s="77" t="s">
        <v>3070</v>
      </c>
      <c r="N91" s="78"/>
      <c r="O91" s="79"/>
      <c r="P91" s="80">
        <v>4800</v>
      </c>
      <c r="Q91" s="77" t="s">
        <v>3071</v>
      </c>
      <c r="R91" s="79"/>
      <c r="S91" s="80"/>
      <c r="T91" s="77" t="s">
        <v>3072</v>
      </c>
      <c r="U91" s="81"/>
      <c r="V91" s="77" t="s">
        <v>3073</v>
      </c>
      <c r="W91" s="77" t="s">
        <v>3074</v>
      </c>
      <c r="X91" s="77" t="s">
        <v>2396</v>
      </c>
      <c r="Y91" s="77" t="s">
        <v>2398</v>
      </c>
      <c r="Z91" s="77" t="s">
        <v>2903</v>
      </c>
      <c r="AA91" s="77" t="s">
        <v>3071</v>
      </c>
      <c r="AB91" s="77" t="s">
        <v>3071</v>
      </c>
      <c r="AC91" s="73" t="s">
        <v>3394</v>
      </c>
      <c r="AD91" s="73" t="s">
        <v>3394</v>
      </c>
      <c r="AE91" s="77" t="s">
        <v>3076</v>
      </c>
      <c r="AF91" s="77" t="s">
        <v>3077</v>
      </c>
      <c r="AG91" s="77" t="s">
        <v>3078</v>
      </c>
      <c r="AH91" s="69"/>
      <c r="AI91" s="69"/>
      <c r="AJ91" s="78"/>
      <c r="AK91" s="69"/>
      <c r="AL91" s="69"/>
      <c r="AM91" s="77" t="s">
        <v>3364</v>
      </c>
      <c r="AN91" s="77" t="s">
        <v>3365</v>
      </c>
      <c r="AO91" s="77" t="s">
        <v>3081</v>
      </c>
      <c r="AP91" s="77" t="s">
        <v>3582</v>
      </c>
      <c r="AQ91" s="77" t="s">
        <v>3135</v>
      </c>
      <c r="AR91" s="77" t="s">
        <v>3136</v>
      </c>
      <c r="AS91" s="77" t="s">
        <v>3220</v>
      </c>
      <c r="AT91" s="77" t="s">
        <v>3221</v>
      </c>
      <c r="AU91" s="77" t="s">
        <v>3087</v>
      </c>
      <c r="AV91" s="77" t="s">
        <v>788</v>
      </c>
      <c r="AW91" s="77" t="s">
        <v>788</v>
      </c>
      <c r="AX91" s="77" t="s">
        <v>3704</v>
      </c>
      <c r="AY91" s="77" t="s">
        <v>3705</v>
      </c>
      <c r="AZ91" s="77" t="s">
        <v>3090</v>
      </c>
      <c r="BA91" s="77" t="s">
        <v>3087</v>
      </c>
      <c r="BB91" s="69"/>
      <c r="BC91" s="77" t="s">
        <v>3706</v>
      </c>
      <c r="BD91" s="77" t="s">
        <v>3512</v>
      </c>
      <c r="BE91" s="77" t="s">
        <v>3513</v>
      </c>
      <c r="BF91" s="82" t="s">
        <v>3707</v>
      </c>
      <c r="BG91" s="82" t="s">
        <v>3708</v>
      </c>
      <c r="BH91" s="82" t="s">
        <v>3709</v>
      </c>
      <c r="BI91" s="77" t="s">
        <v>3146</v>
      </c>
      <c r="BJ91" s="77" t="s">
        <v>3147</v>
      </c>
      <c r="BK91" s="77" t="s">
        <v>3710</v>
      </c>
      <c r="BL91" s="77" t="s">
        <v>3095</v>
      </c>
      <c r="BM91" s="77" t="s">
        <v>3711</v>
      </c>
      <c r="BN91" s="77" t="s">
        <v>3097</v>
      </c>
      <c r="BO91" s="77" t="s">
        <v>3098</v>
      </c>
      <c r="BP91" s="77" t="s">
        <v>3098</v>
      </c>
    </row>
    <row r="92" ht="56" hidden="1" spans="1:68">
      <c r="A92" s="69"/>
      <c r="B92" s="69"/>
      <c r="C92" s="69"/>
      <c r="D92" s="69"/>
      <c r="E92" s="73"/>
      <c r="F92" s="69"/>
      <c r="G92" s="69"/>
      <c r="H92" s="69"/>
      <c r="I92" s="69"/>
      <c r="J92" s="69"/>
      <c r="K92" s="69"/>
      <c r="L92" s="69"/>
      <c r="M92" s="69"/>
      <c r="N92" s="78"/>
      <c r="O92" s="79"/>
      <c r="P92" s="79"/>
      <c r="Q92" s="69"/>
      <c r="R92" s="79"/>
      <c r="S92" s="80"/>
      <c r="T92" s="69"/>
      <c r="U92" s="81"/>
      <c r="V92" s="69"/>
      <c r="W92" s="69"/>
      <c r="X92" s="69"/>
      <c r="Y92" s="69"/>
      <c r="Z92" s="69"/>
      <c r="AA92" s="69"/>
      <c r="AB92" s="69"/>
      <c r="AC92" s="73"/>
      <c r="AD92" s="73"/>
      <c r="AE92" s="69"/>
      <c r="AF92" s="69"/>
      <c r="AG92" s="69"/>
      <c r="AH92" s="69"/>
      <c r="AI92" s="69"/>
      <c r="AJ92" s="78"/>
      <c r="AK92" s="69"/>
      <c r="AL92" s="69"/>
      <c r="AM92" s="69"/>
      <c r="AN92" s="69"/>
      <c r="AO92" s="69"/>
      <c r="AP92" s="69"/>
      <c r="AQ92" s="69"/>
      <c r="AR92" s="69"/>
      <c r="AS92" s="69"/>
      <c r="AT92" s="69"/>
      <c r="AU92" s="69"/>
      <c r="AV92" s="69"/>
      <c r="AW92" s="69"/>
      <c r="AX92" s="69"/>
      <c r="AY92" s="69"/>
      <c r="AZ92" s="69"/>
      <c r="BA92" s="69"/>
      <c r="BB92" s="69"/>
      <c r="BC92" s="69"/>
      <c r="BD92" s="69"/>
      <c r="BE92" s="69"/>
      <c r="BF92" s="82"/>
      <c r="BG92" s="82"/>
      <c r="BH92" s="82"/>
      <c r="BI92" s="69"/>
      <c r="BJ92" s="69"/>
      <c r="BK92" s="69"/>
      <c r="BL92" s="69"/>
      <c r="BM92" s="77" t="s">
        <v>3712</v>
      </c>
      <c r="BN92" s="77" t="s">
        <v>3713</v>
      </c>
      <c r="BO92" s="77" t="s">
        <v>3714</v>
      </c>
      <c r="BP92" s="77" t="s">
        <v>3714</v>
      </c>
    </row>
    <row r="93" ht="280" hidden="1" spans="1:68">
      <c r="A93" s="77" t="s">
        <v>3715</v>
      </c>
      <c r="B93" s="77" t="s">
        <v>2904</v>
      </c>
      <c r="C93" s="77" t="s">
        <v>3126</v>
      </c>
      <c r="D93" s="77" t="s">
        <v>3716</v>
      </c>
      <c r="E93" s="73" t="s">
        <v>3717</v>
      </c>
      <c r="F93" s="77" t="s">
        <v>3065</v>
      </c>
      <c r="G93" s="77" t="s">
        <v>3066</v>
      </c>
      <c r="H93" s="69"/>
      <c r="I93" s="69"/>
      <c r="J93" s="77" t="s">
        <v>3067</v>
      </c>
      <c r="K93" s="77" t="s">
        <v>3068</v>
      </c>
      <c r="L93" s="77" t="s">
        <v>3069</v>
      </c>
      <c r="M93" s="77" t="s">
        <v>3070</v>
      </c>
      <c r="N93" s="78"/>
      <c r="O93" s="79"/>
      <c r="P93" s="80">
        <v>4630</v>
      </c>
      <c r="Q93" s="77" t="s">
        <v>3071</v>
      </c>
      <c r="R93" s="79"/>
      <c r="S93" s="80"/>
      <c r="T93" s="77" t="s">
        <v>3072</v>
      </c>
      <c r="U93" s="81"/>
      <c r="V93" s="77" t="s">
        <v>3073</v>
      </c>
      <c r="W93" s="77" t="s">
        <v>3074</v>
      </c>
      <c r="X93" s="77" t="s">
        <v>2396</v>
      </c>
      <c r="Y93" s="77" t="s">
        <v>2398</v>
      </c>
      <c r="Z93" s="77" t="s">
        <v>2904</v>
      </c>
      <c r="AA93" s="77" t="s">
        <v>3071</v>
      </c>
      <c r="AB93" s="77" t="s">
        <v>3071</v>
      </c>
      <c r="AC93" s="73" t="s">
        <v>3394</v>
      </c>
      <c r="AD93" s="73" t="s">
        <v>3394</v>
      </c>
      <c r="AE93" s="77" t="s">
        <v>3076</v>
      </c>
      <c r="AF93" s="77" t="s">
        <v>3077</v>
      </c>
      <c r="AG93" s="77" t="s">
        <v>3078</v>
      </c>
      <c r="AH93" s="69"/>
      <c r="AI93" s="69"/>
      <c r="AJ93" s="78"/>
      <c r="AK93" s="69"/>
      <c r="AL93" s="69"/>
      <c r="AM93" s="77" t="s">
        <v>3364</v>
      </c>
      <c r="AN93" s="77" t="s">
        <v>3365</v>
      </c>
      <c r="AO93" s="77" t="s">
        <v>3081</v>
      </c>
      <c r="AP93" s="77" t="s">
        <v>3582</v>
      </c>
      <c r="AQ93" s="77" t="s">
        <v>3135</v>
      </c>
      <c r="AR93" s="77" t="s">
        <v>3136</v>
      </c>
      <c r="AS93" s="77" t="s">
        <v>3220</v>
      </c>
      <c r="AT93" s="77" t="s">
        <v>3221</v>
      </c>
      <c r="AU93" s="77" t="s">
        <v>3087</v>
      </c>
      <c r="AV93" s="77" t="s">
        <v>788</v>
      </c>
      <c r="AW93" s="77" t="s">
        <v>788</v>
      </c>
      <c r="AX93" s="77" t="s">
        <v>3718</v>
      </c>
      <c r="AY93" s="77" t="s">
        <v>3719</v>
      </c>
      <c r="AZ93" s="77" t="s">
        <v>3090</v>
      </c>
      <c r="BA93" s="77" t="s">
        <v>3087</v>
      </c>
      <c r="BB93" s="69"/>
      <c r="BC93" s="77" t="s">
        <v>3720</v>
      </c>
      <c r="BD93" s="77" t="s">
        <v>3512</v>
      </c>
      <c r="BE93" s="77" t="s">
        <v>3513</v>
      </c>
      <c r="BF93" s="82" t="s">
        <v>3721</v>
      </c>
      <c r="BG93" s="82" t="s">
        <v>3722</v>
      </c>
      <c r="BH93" s="82" t="s">
        <v>3723</v>
      </c>
      <c r="BI93" s="77" t="s">
        <v>3146</v>
      </c>
      <c r="BJ93" s="77" t="s">
        <v>3147</v>
      </c>
      <c r="BK93" s="77" t="s">
        <v>3724</v>
      </c>
      <c r="BL93" s="77" t="s">
        <v>3095</v>
      </c>
      <c r="BM93" s="77" t="s">
        <v>3725</v>
      </c>
      <c r="BN93" s="77" t="s">
        <v>3097</v>
      </c>
      <c r="BO93" s="77" t="s">
        <v>3098</v>
      </c>
      <c r="BP93" s="77" t="s">
        <v>3098</v>
      </c>
    </row>
    <row r="94" ht="56" hidden="1" spans="1:68">
      <c r="A94" s="69"/>
      <c r="B94" s="69"/>
      <c r="C94" s="69"/>
      <c r="D94" s="69"/>
      <c r="E94" s="73"/>
      <c r="F94" s="69"/>
      <c r="G94" s="69"/>
      <c r="H94" s="69"/>
      <c r="I94" s="69"/>
      <c r="J94" s="69"/>
      <c r="K94" s="69"/>
      <c r="L94" s="69"/>
      <c r="M94" s="69"/>
      <c r="N94" s="78"/>
      <c r="O94" s="79"/>
      <c r="P94" s="79"/>
      <c r="Q94" s="69"/>
      <c r="R94" s="79"/>
      <c r="S94" s="80"/>
      <c r="T94" s="69"/>
      <c r="U94" s="81"/>
      <c r="V94" s="69"/>
      <c r="W94" s="69"/>
      <c r="X94" s="69"/>
      <c r="Y94" s="69"/>
      <c r="Z94" s="69"/>
      <c r="AA94" s="69"/>
      <c r="AB94" s="69"/>
      <c r="AC94" s="73"/>
      <c r="AD94" s="73"/>
      <c r="AE94" s="69"/>
      <c r="AF94" s="69"/>
      <c r="AG94" s="69"/>
      <c r="AH94" s="69"/>
      <c r="AI94" s="69"/>
      <c r="AJ94" s="78"/>
      <c r="AK94" s="69"/>
      <c r="AL94" s="69"/>
      <c r="AM94" s="69"/>
      <c r="AN94" s="69"/>
      <c r="AO94" s="69"/>
      <c r="AP94" s="69"/>
      <c r="AQ94" s="69"/>
      <c r="AR94" s="69"/>
      <c r="AS94" s="69"/>
      <c r="AT94" s="69"/>
      <c r="AU94" s="69"/>
      <c r="AV94" s="69"/>
      <c r="AW94" s="69"/>
      <c r="AX94" s="69"/>
      <c r="AY94" s="69"/>
      <c r="AZ94" s="69"/>
      <c r="BA94" s="69"/>
      <c r="BB94" s="69"/>
      <c r="BC94" s="69"/>
      <c r="BD94" s="69"/>
      <c r="BE94" s="69"/>
      <c r="BF94" s="82"/>
      <c r="BG94" s="82"/>
      <c r="BH94" s="82"/>
      <c r="BI94" s="69"/>
      <c r="BJ94" s="69"/>
      <c r="BK94" s="69"/>
      <c r="BL94" s="69"/>
      <c r="BM94" s="77" t="s">
        <v>3726</v>
      </c>
      <c r="BN94" s="77" t="s">
        <v>3727</v>
      </c>
      <c r="BO94" s="77" t="s">
        <v>3728</v>
      </c>
      <c r="BP94" s="77" t="s">
        <v>3728</v>
      </c>
    </row>
    <row r="95" ht="294" hidden="1" spans="1:68">
      <c r="A95" s="77" t="s">
        <v>3729</v>
      </c>
      <c r="B95" s="77" t="s">
        <v>2905</v>
      </c>
      <c r="C95" s="77" t="s">
        <v>3126</v>
      </c>
      <c r="D95" s="77" t="s">
        <v>3730</v>
      </c>
      <c r="E95" s="73" t="s">
        <v>3393</v>
      </c>
      <c r="F95" s="77" t="s">
        <v>3065</v>
      </c>
      <c r="G95" s="77" t="s">
        <v>3066</v>
      </c>
      <c r="H95" s="69"/>
      <c r="I95" s="69"/>
      <c r="J95" s="77" t="s">
        <v>3067</v>
      </c>
      <c r="K95" s="77" t="s">
        <v>3068</v>
      </c>
      <c r="L95" s="77" t="s">
        <v>3069</v>
      </c>
      <c r="M95" s="77" t="s">
        <v>3070</v>
      </c>
      <c r="N95" s="78"/>
      <c r="O95" s="79"/>
      <c r="P95" s="80">
        <v>13070.48</v>
      </c>
      <c r="Q95" s="77" t="s">
        <v>3071</v>
      </c>
      <c r="R95" s="79"/>
      <c r="S95" s="80"/>
      <c r="T95" s="77" t="s">
        <v>3072</v>
      </c>
      <c r="U95" s="81"/>
      <c r="V95" s="77" t="s">
        <v>3073</v>
      </c>
      <c r="W95" s="77" t="s">
        <v>3074</v>
      </c>
      <c r="X95" s="77" t="s">
        <v>2396</v>
      </c>
      <c r="Y95" s="77" t="s">
        <v>2398</v>
      </c>
      <c r="Z95" s="77" t="s">
        <v>2905</v>
      </c>
      <c r="AA95" s="77" t="s">
        <v>3071</v>
      </c>
      <c r="AB95" s="77" t="s">
        <v>3071</v>
      </c>
      <c r="AC95" s="73" t="s">
        <v>3394</v>
      </c>
      <c r="AD95" s="73" t="s">
        <v>3394</v>
      </c>
      <c r="AE95" s="77" t="s">
        <v>3076</v>
      </c>
      <c r="AF95" s="77" t="s">
        <v>3077</v>
      </c>
      <c r="AG95" s="77" t="s">
        <v>3078</v>
      </c>
      <c r="AH95" s="69"/>
      <c r="AI95" s="69"/>
      <c r="AJ95" s="78"/>
      <c r="AK95" s="69"/>
      <c r="AL95" s="69"/>
      <c r="AM95" s="77" t="s">
        <v>3364</v>
      </c>
      <c r="AN95" s="77" t="s">
        <v>3365</v>
      </c>
      <c r="AO95" s="77" t="s">
        <v>3081</v>
      </c>
      <c r="AP95" s="77" t="s">
        <v>3582</v>
      </c>
      <c r="AQ95" s="77" t="s">
        <v>3135</v>
      </c>
      <c r="AR95" s="77" t="s">
        <v>3136</v>
      </c>
      <c r="AS95" s="77" t="s">
        <v>3220</v>
      </c>
      <c r="AT95" s="77" t="s">
        <v>3221</v>
      </c>
      <c r="AU95" s="77" t="s">
        <v>3087</v>
      </c>
      <c r="AV95" s="77" t="s">
        <v>788</v>
      </c>
      <c r="AW95" s="77" t="s">
        <v>788</v>
      </c>
      <c r="AX95" s="77" t="s">
        <v>3731</v>
      </c>
      <c r="AY95" s="77" t="s">
        <v>3732</v>
      </c>
      <c r="AZ95" s="77" t="s">
        <v>3090</v>
      </c>
      <c r="BA95" s="77" t="s">
        <v>3087</v>
      </c>
      <c r="BB95" s="69"/>
      <c r="BC95" s="77" t="s">
        <v>3733</v>
      </c>
      <c r="BD95" s="77" t="s">
        <v>3512</v>
      </c>
      <c r="BE95" s="77" t="s">
        <v>3513</v>
      </c>
      <c r="BF95" s="82" t="s">
        <v>3734</v>
      </c>
      <c r="BG95" s="82" t="s">
        <v>3735</v>
      </c>
      <c r="BH95" s="82" t="s">
        <v>3736</v>
      </c>
      <c r="BI95" s="77" t="s">
        <v>3146</v>
      </c>
      <c r="BJ95" s="77" t="s">
        <v>3147</v>
      </c>
      <c r="BK95" s="77" t="s">
        <v>3737</v>
      </c>
      <c r="BL95" s="77" t="s">
        <v>3095</v>
      </c>
      <c r="BM95" s="77" t="s">
        <v>3738</v>
      </c>
      <c r="BN95" s="77" t="s">
        <v>3097</v>
      </c>
      <c r="BO95" s="77" t="s">
        <v>3098</v>
      </c>
      <c r="BP95" s="77" t="s">
        <v>3098</v>
      </c>
    </row>
    <row r="96" ht="42" hidden="1" spans="1:68">
      <c r="A96" s="69"/>
      <c r="B96" s="69"/>
      <c r="C96" s="69"/>
      <c r="D96" s="69"/>
      <c r="E96" s="73"/>
      <c r="F96" s="69"/>
      <c r="G96" s="69"/>
      <c r="H96" s="69"/>
      <c r="I96" s="69"/>
      <c r="J96" s="69"/>
      <c r="K96" s="69"/>
      <c r="L96" s="69"/>
      <c r="M96" s="69"/>
      <c r="N96" s="78"/>
      <c r="O96" s="79"/>
      <c r="P96" s="79"/>
      <c r="Q96" s="69"/>
      <c r="R96" s="79"/>
      <c r="S96" s="80"/>
      <c r="T96" s="69"/>
      <c r="U96" s="81"/>
      <c r="V96" s="69"/>
      <c r="W96" s="69"/>
      <c r="X96" s="69"/>
      <c r="Y96" s="69"/>
      <c r="Z96" s="69"/>
      <c r="AA96" s="69"/>
      <c r="AB96" s="69"/>
      <c r="AC96" s="73"/>
      <c r="AD96" s="73"/>
      <c r="AE96" s="69"/>
      <c r="AF96" s="69"/>
      <c r="AG96" s="69"/>
      <c r="AH96" s="69"/>
      <c r="AI96" s="69"/>
      <c r="AJ96" s="78"/>
      <c r="AK96" s="69"/>
      <c r="AL96" s="69"/>
      <c r="AM96" s="69"/>
      <c r="AN96" s="69"/>
      <c r="AO96" s="69"/>
      <c r="AP96" s="69"/>
      <c r="AQ96" s="69"/>
      <c r="AR96" s="69"/>
      <c r="AS96" s="69"/>
      <c r="AT96" s="69"/>
      <c r="AU96" s="69"/>
      <c r="AV96" s="69"/>
      <c r="AW96" s="69"/>
      <c r="AX96" s="69"/>
      <c r="AY96" s="69"/>
      <c r="AZ96" s="69"/>
      <c r="BA96" s="69"/>
      <c r="BB96" s="69"/>
      <c r="BC96" s="69"/>
      <c r="BD96" s="69"/>
      <c r="BE96" s="69"/>
      <c r="BF96" s="82"/>
      <c r="BG96" s="82"/>
      <c r="BH96" s="82"/>
      <c r="BI96" s="69"/>
      <c r="BJ96" s="69"/>
      <c r="BK96" s="69"/>
      <c r="BL96" s="69"/>
      <c r="BM96" s="77" t="s">
        <v>3739</v>
      </c>
      <c r="BN96" s="77" t="s">
        <v>3740</v>
      </c>
      <c r="BO96" s="77" t="s">
        <v>3741</v>
      </c>
      <c r="BP96" s="77" t="s">
        <v>3741</v>
      </c>
    </row>
    <row r="97" ht="409.5" hidden="1" spans="1:68">
      <c r="A97" s="77" t="s">
        <v>3742</v>
      </c>
      <c r="B97" s="77" t="s">
        <v>2827</v>
      </c>
      <c r="C97" s="77" t="s">
        <v>3126</v>
      </c>
      <c r="D97" s="77" t="s">
        <v>3743</v>
      </c>
      <c r="E97" s="73" t="s">
        <v>3156</v>
      </c>
      <c r="F97" s="77" t="s">
        <v>3065</v>
      </c>
      <c r="G97" s="77" t="s">
        <v>3066</v>
      </c>
      <c r="H97" s="69"/>
      <c r="I97" s="69"/>
      <c r="J97" s="77" t="s">
        <v>3067</v>
      </c>
      <c r="K97" s="77" t="s">
        <v>3068</v>
      </c>
      <c r="L97" s="77" t="s">
        <v>3069</v>
      </c>
      <c r="M97" s="77" t="s">
        <v>3070</v>
      </c>
      <c r="N97" s="78"/>
      <c r="O97" s="79"/>
      <c r="P97" s="80">
        <v>28518.24</v>
      </c>
      <c r="Q97" s="77" t="s">
        <v>3071</v>
      </c>
      <c r="R97" s="80">
        <v>28518.24</v>
      </c>
      <c r="S97" s="80"/>
      <c r="T97" s="77" t="s">
        <v>3072</v>
      </c>
      <c r="U97" s="81"/>
      <c r="V97" s="77" t="s">
        <v>3073</v>
      </c>
      <c r="W97" s="77" t="s">
        <v>3074</v>
      </c>
      <c r="X97" s="77" t="s">
        <v>2396</v>
      </c>
      <c r="Y97" s="77" t="s">
        <v>2398</v>
      </c>
      <c r="Z97" s="77" t="s">
        <v>2827</v>
      </c>
      <c r="AA97" s="77" t="s">
        <v>3071</v>
      </c>
      <c r="AB97" s="77" t="s">
        <v>3071</v>
      </c>
      <c r="AC97" s="73" t="s">
        <v>3744</v>
      </c>
      <c r="AD97" s="73" t="s">
        <v>3745</v>
      </c>
      <c r="AE97" s="77" t="s">
        <v>3076</v>
      </c>
      <c r="AF97" s="77" t="s">
        <v>3077</v>
      </c>
      <c r="AG97" s="77" t="s">
        <v>3078</v>
      </c>
      <c r="AH97" s="69"/>
      <c r="AI97" s="69"/>
      <c r="AJ97" s="78"/>
      <c r="AK97" s="69"/>
      <c r="AL97" s="69"/>
      <c r="AM97" s="77" t="s">
        <v>3133</v>
      </c>
      <c r="AN97" s="77" t="s">
        <v>3134</v>
      </c>
      <c r="AO97" s="77" t="s">
        <v>3081</v>
      </c>
      <c r="AP97" s="77" t="s">
        <v>3582</v>
      </c>
      <c r="AQ97" s="77" t="s">
        <v>3135</v>
      </c>
      <c r="AR97" s="77" t="s">
        <v>3136</v>
      </c>
      <c r="AS97" s="77" t="s">
        <v>3619</v>
      </c>
      <c r="AT97" s="77" t="s">
        <v>3620</v>
      </c>
      <c r="AU97" s="77" t="s">
        <v>3174</v>
      </c>
      <c r="AV97" s="77" t="s">
        <v>788</v>
      </c>
      <c r="AW97" s="77" t="s">
        <v>788</v>
      </c>
      <c r="AX97" s="77" t="s">
        <v>3746</v>
      </c>
      <c r="AY97" s="77" t="s">
        <v>3747</v>
      </c>
      <c r="AZ97" s="77" t="s">
        <v>3090</v>
      </c>
      <c r="BA97" s="77" t="s">
        <v>3174</v>
      </c>
      <c r="BB97" s="69"/>
      <c r="BC97" s="77" t="s">
        <v>3748</v>
      </c>
      <c r="BD97" s="77" t="s">
        <v>3512</v>
      </c>
      <c r="BE97" s="77" t="s">
        <v>3513</v>
      </c>
      <c r="BF97" s="82" t="s">
        <v>3749</v>
      </c>
      <c r="BG97" s="82" t="s">
        <v>3750</v>
      </c>
      <c r="BH97" s="82" t="s">
        <v>3751</v>
      </c>
      <c r="BI97" s="77" t="s">
        <v>3146</v>
      </c>
      <c r="BJ97" s="77" t="s">
        <v>3147</v>
      </c>
      <c r="BK97" s="77" t="s">
        <v>3752</v>
      </c>
      <c r="BL97" s="77" t="s">
        <v>3180</v>
      </c>
      <c r="BM97" s="77" t="s">
        <v>3753</v>
      </c>
      <c r="BN97" s="77" t="s">
        <v>3097</v>
      </c>
      <c r="BO97" s="77" t="s">
        <v>3098</v>
      </c>
      <c r="BP97" s="77" t="s">
        <v>3098</v>
      </c>
    </row>
    <row r="98" ht="42" hidden="1" spans="1:68">
      <c r="A98" s="69"/>
      <c r="B98" s="69"/>
      <c r="C98" s="69"/>
      <c r="D98" s="69"/>
      <c r="E98" s="73"/>
      <c r="F98" s="69"/>
      <c r="G98" s="69"/>
      <c r="H98" s="69"/>
      <c r="I98" s="69"/>
      <c r="J98" s="69"/>
      <c r="K98" s="69"/>
      <c r="L98" s="69"/>
      <c r="M98" s="69"/>
      <c r="N98" s="78"/>
      <c r="O98" s="79"/>
      <c r="P98" s="79"/>
      <c r="Q98" s="69"/>
      <c r="R98" s="79"/>
      <c r="S98" s="80"/>
      <c r="T98" s="69"/>
      <c r="U98" s="81"/>
      <c r="V98" s="69"/>
      <c r="W98" s="69"/>
      <c r="X98" s="69"/>
      <c r="Y98" s="69"/>
      <c r="Z98" s="69"/>
      <c r="AA98" s="69"/>
      <c r="AB98" s="69"/>
      <c r="AC98" s="73"/>
      <c r="AD98" s="73"/>
      <c r="AE98" s="69"/>
      <c r="AF98" s="69"/>
      <c r="AG98" s="69"/>
      <c r="AH98" s="69"/>
      <c r="AI98" s="69"/>
      <c r="AJ98" s="78"/>
      <c r="AK98" s="69"/>
      <c r="AL98" s="69"/>
      <c r="AM98" s="69"/>
      <c r="AN98" s="69"/>
      <c r="AO98" s="69"/>
      <c r="AP98" s="69"/>
      <c r="AQ98" s="69"/>
      <c r="AR98" s="69"/>
      <c r="AS98" s="69"/>
      <c r="AT98" s="69"/>
      <c r="AU98" s="69"/>
      <c r="AV98" s="69"/>
      <c r="AW98" s="69"/>
      <c r="AX98" s="69"/>
      <c r="AY98" s="69"/>
      <c r="AZ98" s="69"/>
      <c r="BA98" s="69"/>
      <c r="BB98" s="69"/>
      <c r="BC98" s="69"/>
      <c r="BD98" s="69"/>
      <c r="BE98" s="69"/>
      <c r="BF98" s="82"/>
      <c r="BG98" s="82"/>
      <c r="BH98" s="82"/>
      <c r="BI98" s="69"/>
      <c r="BJ98" s="69"/>
      <c r="BK98" s="69"/>
      <c r="BL98" s="69"/>
      <c r="BM98" s="77" t="s">
        <v>3754</v>
      </c>
      <c r="BN98" s="77" t="s">
        <v>3630</v>
      </c>
      <c r="BO98" s="77" t="s">
        <v>3631</v>
      </c>
      <c r="BP98" s="77" t="s">
        <v>3631</v>
      </c>
    </row>
    <row r="99" ht="409.5" hidden="1" spans="1:68">
      <c r="A99" s="77" t="s">
        <v>3755</v>
      </c>
      <c r="B99" s="77" t="s">
        <v>2828</v>
      </c>
      <c r="C99" s="77" t="s">
        <v>3126</v>
      </c>
      <c r="D99" s="77" t="s">
        <v>3756</v>
      </c>
      <c r="E99" s="73" t="s">
        <v>3156</v>
      </c>
      <c r="F99" s="77" t="s">
        <v>3065</v>
      </c>
      <c r="G99" s="77" t="s">
        <v>3066</v>
      </c>
      <c r="H99" s="69"/>
      <c r="I99" s="69"/>
      <c r="J99" s="77" t="s">
        <v>3067</v>
      </c>
      <c r="K99" s="77" t="s">
        <v>3068</v>
      </c>
      <c r="L99" s="77" t="s">
        <v>3069</v>
      </c>
      <c r="M99" s="77" t="s">
        <v>3070</v>
      </c>
      <c r="N99" s="78"/>
      <c r="O99" s="79"/>
      <c r="P99" s="80">
        <v>48720</v>
      </c>
      <c r="Q99" s="77" t="s">
        <v>3071</v>
      </c>
      <c r="R99" s="80">
        <v>48720</v>
      </c>
      <c r="S99" s="80"/>
      <c r="T99" s="77" t="s">
        <v>3072</v>
      </c>
      <c r="U99" s="81"/>
      <c r="V99" s="77" t="s">
        <v>3073</v>
      </c>
      <c r="W99" s="77" t="s">
        <v>3074</v>
      </c>
      <c r="X99" s="77" t="s">
        <v>2396</v>
      </c>
      <c r="Y99" s="77" t="s">
        <v>2398</v>
      </c>
      <c r="Z99" s="77" t="s">
        <v>2828</v>
      </c>
      <c r="AA99" s="77" t="s">
        <v>3071</v>
      </c>
      <c r="AB99" s="77" t="s">
        <v>3071</v>
      </c>
      <c r="AC99" s="73" t="s">
        <v>3757</v>
      </c>
      <c r="AD99" s="73" t="s">
        <v>3745</v>
      </c>
      <c r="AE99" s="77" t="s">
        <v>3076</v>
      </c>
      <c r="AF99" s="77" t="s">
        <v>3077</v>
      </c>
      <c r="AG99" s="77" t="s">
        <v>3078</v>
      </c>
      <c r="AH99" s="69"/>
      <c r="AI99" s="69"/>
      <c r="AJ99" s="78"/>
      <c r="AK99" s="69"/>
      <c r="AL99" s="69"/>
      <c r="AM99" s="77" t="s">
        <v>3133</v>
      </c>
      <c r="AN99" s="77" t="s">
        <v>3134</v>
      </c>
      <c r="AO99" s="77" t="s">
        <v>3081</v>
      </c>
      <c r="AP99" s="77" t="s">
        <v>3582</v>
      </c>
      <c r="AQ99" s="77" t="s">
        <v>3135</v>
      </c>
      <c r="AR99" s="77" t="s">
        <v>3136</v>
      </c>
      <c r="AS99" s="77" t="s">
        <v>3619</v>
      </c>
      <c r="AT99" s="77" t="s">
        <v>3620</v>
      </c>
      <c r="AU99" s="77" t="s">
        <v>3174</v>
      </c>
      <c r="AV99" s="77" t="s">
        <v>788</v>
      </c>
      <c r="AW99" s="77" t="s">
        <v>788</v>
      </c>
      <c r="AX99" s="77" t="s">
        <v>3758</v>
      </c>
      <c r="AY99" s="77" t="s">
        <v>3759</v>
      </c>
      <c r="AZ99" s="77" t="s">
        <v>3090</v>
      </c>
      <c r="BA99" s="77" t="s">
        <v>3174</v>
      </c>
      <c r="BB99" s="69"/>
      <c r="BC99" s="77" t="s">
        <v>3760</v>
      </c>
      <c r="BD99" s="77" t="s">
        <v>3512</v>
      </c>
      <c r="BE99" s="77" t="s">
        <v>3513</v>
      </c>
      <c r="BF99" s="82" t="s">
        <v>3761</v>
      </c>
      <c r="BG99" s="82" t="s">
        <v>3762</v>
      </c>
      <c r="BH99" s="82" t="s">
        <v>3763</v>
      </c>
      <c r="BI99" s="77" t="s">
        <v>3146</v>
      </c>
      <c r="BJ99" s="77" t="s">
        <v>3147</v>
      </c>
      <c r="BK99" s="77" t="s">
        <v>3764</v>
      </c>
      <c r="BL99" s="77" t="s">
        <v>3180</v>
      </c>
      <c r="BM99" s="77" t="s">
        <v>3765</v>
      </c>
      <c r="BN99" s="77" t="s">
        <v>3097</v>
      </c>
      <c r="BO99" s="77" t="s">
        <v>3098</v>
      </c>
      <c r="BP99" s="77" t="s">
        <v>3098</v>
      </c>
    </row>
    <row r="100" ht="42" hidden="1" spans="1:68">
      <c r="A100" s="69"/>
      <c r="B100" s="69"/>
      <c r="C100" s="69"/>
      <c r="D100" s="69"/>
      <c r="E100" s="73"/>
      <c r="F100" s="69"/>
      <c r="G100" s="69"/>
      <c r="H100" s="69"/>
      <c r="I100" s="69"/>
      <c r="J100" s="69"/>
      <c r="K100" s="69"/>
      <c r="L100" s="69"/>
      <c r="M100" s="69"/>
      <c r="N100" s="78"/>
      <c r="O100" s="79"/>
      <c r="P100" s="79"/>
      <c r="Q100" s="69"/>
      <c r="R100" s="79"/>
      <c r="S100" s="80"/>
      <c r="T100" s="69"/>
      <c r="U100" s="81"/>
      <c r="V100" s="69"/>
      <c r="W100" s="69"/>
      <c r="X100" s="69"/>
      <c r="Y100" s="69"/>
      <c r="Z100" s="69"/>
      <c r="AA100" s="69"/>
      <c r="AB100" s="69"/>
      <c r="AC100" s="73"/>
      <c r="AD100" s="73"/>
      <c r="AE100" s="69"/>
      <c r="AF100" s="69"/>
      <c r="AG100" s="69"/>
      <c r="AH100" s="69"/>
      <c r="AI100" s="69"/>
      <c r="AJ100" s="78"/>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82"/>
      <c r="BG100" s="82"/>
      <c r="BH100" s="82"/>
      <c r="BI100" s="69"/>
      <c r="BJ100" s="69"/>
      <c r="BK100" s="69"/>
      <c r="BL100" s="69"/>
      <c r="BM100" s="77" t="s">
        <v>3766</v>
      </c>
      <c r="BN100" s="77" t="s">
        <v>3630</v>
      </c>
      <c r="BO100" s="77" t="s">
        <v>3631</v>
      </c>
      <c r="BP100" s="77" t="s">
        <v>3631</v>
      </c>
    </row>
    <row r="101" ht="409.5" hidden="1" spans="1:68">
      <c r="A101" s="77" t="s">
        <v>3767</v>
      </c>
      <c r="B101" s="77" t="s">
        <v>2823</v>
      </c>
      <c r="C101" s="77" t="s">
        <v>3126</v>
      </c>
      <c r="D101" s="77" t="s">
        <v>3768</v>
      </c>
      <c r="E101" s="73" t="s">
        <v>3769</v>
      </c>
      <c r="F101" s="77" t="s">
        <v>3065</v>
      </c>
      <c r="G101" s="77" t="s">
        <v>3770</v>
      </c>
      <c r="H101" s="69"/>
      <c r="I101" s="69"/>
      <c r="J101" s="77" t="s">
        <v>3067</v>
      </c>
      <c r="K101" s="77" t="s">
        <v>3068</v>
      </c>
      <c r="L101" s="77" t="s">
        <v>3069</v>
      </c>
      <c r="M101" s="77" t="s">
        <v>3070</v>
      </c>
      <c r="N101" s="78"/>
      <c r="O101" s="80">
        <v>496012.08</v>
      </c>
      <c r="P101" s="80">
        <v>525772.8</v>
      </c>
      <c r="Q101" s="77" t="s">
        <v>3771</v>
      </c>
      <c r="R101" s="80">
        <v>1708762.82</v>
      </c>
      <c r="S101" s="80">
        <v>29760.72</v>
      </c>
      <c r="T101" s="77" t="s">
        <v>3072</v>
      </c>
      <c r="U101" s="81"/>
      <c r="V101" s="77" t="s">
        <v>3073</v>
      </c>
      <c r="W101" s="77" t="s">
        <v>3074</v>
      </c>
      <c r="X101" s="77" t="s">
        <v>2396</v>
      </c>
      <c r="Y101" s="77" t="s">
        <v>2398</v>
      </c>
      <c r="Z101" s="77" t="s">
        <v>2823</v>
      </c>
      <c r="AA101" s="77" t="s">
        <v>3071</v>
      </c>
      <c r="AB101" s="77" t="s">
        <v>3071</v>
      </c>
      <c r="AC101" s="73" t="s">
        <v>3772</v>
      </c>
      <c r="AD101" s="73" t="s">
        <v>3773</v>
      </c>
      <c r="AE101" s="77" t="s">
        <v>3076</v>
      </c>
      <c r="AF101" s="77" t="s">
        <v>3077</v>
      </c>
      <c r="AG101" s="77" t="s">
        <v>3774</v>
      </c>
      <c r="AH101" s="69"/>
      <c r="AI101" s="69"/>
      <c r="AJ101" s="78"/>
      <c r="AK101" s="69"/>
      <c r="AL101" s="69"/>
      <c r="AM101" s="77" t="s">
        <v>3133</v>
      </c>
      <c r="AN101" s="77" t="s">
        <v>3134</v>
      </c>
      <c r="AO101" s="77" t="s">
        <v>3775</v>
      </c>
      <c r="AP101" s="77" t="s">
        <v>3582</v>
      </c>
      <c r="AQ101" s="77" t="s">
        <v>3135</v>
      </c>
      <c r="AR101" s="77" t="s">
        <v>3136</v>
      </c>
      <c r="AS101" s="77" t="s">
        <v>3776</v>
      </c>
      <c r="AT101" s="77" t="s">
        <v>3777</v>
      </c>
      <c r="AU101" s="77" t="s">
        <v>3174</v>
      </c>
      <c r="AV101" s="77" t="s">
        <v>788</v>
      </c>
      <c r="AW101" s="77" t="s">
        <v>788</v>
      </c>
      <c r="AX101" s="77" t="s">
        <v>3778</v>
      </c>
      <c r="AY101" s="77" t="s">
        <v>3779</v>
      </c>
      <c r="AZ101" s="77" t="s">
        <v>3090</v>
      </c>
      <c r="BA101" s="77" t="s">
        <v>3174</v>
      </c>
      <c r="BB101" s="69"/>
      <c r="BC101" s="77" t="s">
        <v>3780</v>
      </c>
      <c r="BD101" s="77" t="s">
        <v>3512</v>
      </c>
      <c r="BE101" s="77" t="s">
        <v>3513</v>
      </c>
      <c r="BF101" s="82" t="s">
        <v>3772</v>
      </c>
      <c r="BG101" s="82" t="s">
        <v>3781</v>
      </c>
      <c r="BH101" s="82" t="s">
        <v>3782</v>
      </c>
      <c r="BI101" s="77" t="s">
        <v>3146</v>
      </c>
      <c r="BJ101" s="77" t="s">
        <v>3147</v>
      </c>
      <c r="BK101" s="77" t="s">
        <v>3783</v>
      </c>
      <c r="BL101" s="77" t="s">
        <v>3180</v>
      </c>
      <c r="BM101" s="77" t="s">
        <v>3784</v>
      </c>
      <c r="BN101" s="77" t="s">
        <v>3097</v>
      </c>
      <c r="BO101" s="77" t="s">
        <v>3098</v>
      </c>
      <c r="BP101" s="77" t="s">
        <v>3098</v>
      </c>
    </row>
    <row r="102" ht="56" hidden="1" spans="1:68">
      <c r="A102" s="69"/>
      <c r="B102" s="69"/>
      <c r="C102" s="69"/>
      <c r="D102" s="69"/>
      <c r="E102" s="73"/>
      <c r="F102" s="69"/>
      <c r="G102" s="69"/>
      <c r="H102" s="69"/>
      <c r="I102" s="69"/>
      <c r="J102" s="69"/>
      <c r="K102" s="69"/>
      <c r="L102" s="69"/>
      <c r="M102" s="69"/>
      <c r="N102" s="78"/>
      <c r="O102" s="79"/>
      <c r="P102" s="79"/>
      <c r="Q102" s="69"/>
      <c r="R102" s="79"/>
      <c r="S102" s="80"/>
      <c r="T102" s="69"/>
      <c r="U102" s="81"/>
      <c r="V102" s="69"/>
      <c r="W102" s="69"/>
      <c r="X102" s="69"/>
      <c r="Y102" s="69"/>
      <c r="Z102" s="69"/>
      <c r="AA102" s="69"/>
      <c r="AB102" s="69"/>
      <c r="AC102" s="73"/>
      <c r="AD102" s="73"/>
      <c r="AE102" s="69"/>
      <c r="AF102" s="69"/>
      <c r="AG102" s="69"/>
      <c r="AH102" s="69"/>
      <c r="AI102" s="69"/>
      <c r="AJ102" s="78"/>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82"/>
      <c r="BG102" s="82"/>
      <c r="BH102" s="82"/>
      <c r="BI102" s="69"/>
      <c r="BJ102" s="69"/>
      <c r="BK102" s="69"/>
      <c r="BL102" s="69"/>
      <c r="BM102" s="77" t="s">
        <v>3785</v>
      </c>
      <c r="BN102" s="77" t="s">
        <v>3786</v>
      </c>
      <c r="BO102" s="77" t="s">
        <v>3787</v>
      </c>
      <c r="BP102" s="77" t="s">
        <v>3787</v>
      </c>
    </row>
    <row r="103" ht="409.5" hidden="1" spans="1:68">
      <c r="A103" s="77" t="s">
        <v>3788</v>
      </c>
      <c r="B103" s="77" t="s">
        <v>3789</v>
      </c>
      <c r="C103" s="77" t="s">
        <v>3308</v>
      </c>
      <c r="D103" s="77" t="s">
        <v>3790</v>
      </c>
      <c r="E103" s="73" t="s">
        <v>3156</v>
      </c>
      <c r="F103" s="77" t="s">
        <v>3065</v>
      </c>
      <c r="G103" s="77" t="s">
        <v>3770</v>
      </c>
      <c r="H103" s="69"/>
      <c r="I103" s="69"/>
      <c r="J103" s="77" t="s">
        <v>3067</v>
      </c>
      <c r="K103" s="77" t="s">
        <v>3068</v>
      </c>
      <c r="L103" s="77" t="s">
        <v>3069</v>
      </c>
      <c r="M103" s="77" t="s">
        <v>3070</v>
      </c>
      <c r="N103" s="78"/>
      <c r="O103" s="79"/>
      <c r="P103" s="80">
        <v>1708762.82</v>
      </c>
      <c r="Q103" s="77" t="s">
        <v>3071</v>
      </c>
      <c r="R103" s="80">
        <v>1708762.82</v>
      </c>
      <c r="S103" s="80"/>
      <c r="T103" s="77" t="s">
        <v>3072</v>
      </c>
      <c r="U103" s="81"/>
      <c r="V103" s="77" t="s">
        <v>3509</v>
      </c>
      <c r="W103" s="77" t="s">
        <v>3510</v>
      </c>
      <c r="X103" s="77" t="s">
        <v>2396</v>
      </c>
      <c r="Y103" s="77" t="s">
        <v>2398</v>
      </c>
      <c r="Z103" s="77" t="s">
        <v>3789</v>
      </c>
      <c r="AA103" s="77" t="s">
        <v>3071</v>
      </c>
      <c r="AB103" s="77" t="s">
        <v>3071</v>
      </c>
      <c r="AC103" s="73" t="s">
        <v>3791</v>
      </c>
      <c r="AD103" s="73" t="s">
        <v>3773</v>
      </c>
      <c r="AE103" s="77" t="s">
        <v>3076</v>
      </c>
      <c r="AF103" s="77" t="s">
        <v>3077</v>
      </c>
      <c r="AG103" s="77" t="s">
        <v>3078</v>
      </c>
      <c r="AH103" s="69"/>
      <c r="AI103" s="69"/>
      <c r="AJ103" s="78"/>
      <c r="AK103" s="69"/>
      <c r="AL103" s="69"/>
      <c r="AM103" s="77" t="s">
        <v>3133</v>
      </c>
      <c r="AN103" s="77" t="s">
        <v>3134</v>
      </c>
      <c r="AO103" s="77" t="s">
        <v>3081</v>
      </c>
      <c r="AP103" s="77" t="s">
        <v>3082</v>
      </c>
      <c r="AQ103" s="77" t="s">
        <v>3083</v>
      </c>
      <c r="AR103" s="77" t="s">
        <v>3084</v>
      </c>
      <c r="AS103" s="77" t="s">
        <v>3776</v>
      </c>
      <c r="AT103" s="77" t="s">
        <v>3777</v>
      </c>
      <c r="AU103" s="77" t="s">
        <v>3174</v>
      </c>
      <c r="AV103" s="77" t="s">
        <v>788</v>
      </c>
      <c r="AW103" s="77" t="s">
        <v>788</v>
      </c>
      <c r="AX103" s="77" t="s">
        <v>3792</v>
      </c>
      <c r="AY103" s="77" t="s">
        <v>3793</v>
      </c>
      <c r="AZ103" s="77" t="s">
        <v>3090</v>
      </c>
      <c r="BA103" s="77" t="s">
        <v>3174</v>
      </c>
      <c r="BB103" s="69"/>
      <c r="BC103" s="77" t="s">
        <v>3780</v>
      </c>
      <c r="BD103" s="77" t="s">
        <v>3794</v>
      </c>
      <c r="BE103" s="77" t="s">
        <v>3795</v>
      </c>
      <c r="BF103" s="82"/>
      <c r="BG103" s="82" t="s">
        <v>3796</v>
      </c>
      <c r="BH103" s="82" t="s">
        <v>3797</v>
      </c>
      <c r="BI103" s="69"/>
      <c r="BJ103" s="69"/>
      <c r="BK103" s="77" t="s">
        <v>3798</v>
      </c>
      <c r="BL103" s="77" t="s">
        <v>3180</v>
      </c>
      <c r="BM103" s="77" t="s">
        <v>3799</v>
      </c>
      <c r="BN103" s="77" t="s">
        <v>3097</v>
      </c>
      <c r="BO103" s="77" t="s">
        <v>3098</v>
      </c>
      <c r="BP103" s="77" t="s">
        <v>3098</v>
      </c>
    </row>
    <row r="104" ht="56" hidden="1" spans="1:68">
      <c r="A104" s="69"/>
      <c r="B104" s="69"/>
      <c r="C104" s="69"/>
      <c r="D104" s="69"/>
      <c r="E104" s="73"/>
      <c r="F104" s="69"/>
      <c r="G104" s="69"/>
      <c r="H104" s="69"/>
      <c r="I104" s="69"/>
      <c r="J104" s="69"/>
      <c r="K104" s="69"/>
      <c r="L104" s="69"/>
      <c r="M104" s="69"/>
      <c r="N104" s="78"/>
      <c r="O104" s="79"/>
      <c r="P104" s="79"/>
      <c r="Q104" s="69"/>
      <c r="R104" s="79"/>
      <c r="S104" s="80"/>
      <c r="T104" s="69"/>
      <c r="U104" s="81"/>
      <c r="V104" s="69"/>
      <c r="W104" s="69"/>
      <c r="X104" s="69"/>
      <c r="Y104" s="69"/>
      <c r="Z104" s="69"/>
      <c r="AA104" s="69"/>
      <c r="AB104" s="69"/>
      <c r="AC104" s="73"/>
      <c r="AD104" s="73"/>
      <c r="AE104" s="69"/>
      <c r="AF104" s="69"/>
      <c r="AG104" s="69"/>
      <c r="AH104" s="69"/>
      <c r="AI104" s="69"/>
      <c r="AJ104" s="78"/>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82"/>
      <c r="BG104" s="82"/>
      <c r="BH104" s="82"/>
      <c r="BI104" s="69"/>
      <c r="BJ104" s="69"/>
      <c r="BK104" s="69"/>
      <c r="BL104" s="69"/>
      <c r="BM104" s="77" t="s">
        <v>3800</v>
      </c>
      <c r="BN104" s="77" t="s">
        <v>3786</v>
      </c>
      <c r="BO104" s="77" t="s">
        <v>3787</v>
      </c>
      <c r="BP104" s="77" t="s">
        <v>3787</v>
      </c>
    </row>
    <row r="105" ht="409.5" hidden="1" spans="1:68">
      <c r="A105" s="77" t="s">
        <v>3801</v>
      </c>
      <c r="B105" s="77" t="s">
        <v>2836</v>
      </c>
      <c r="C105" s="77" t="s">
        <v>3126</v>
      </c>
      <c r="D105" s="77" t="s">
        <v>3802</v>
      </c>
      <c r="E105" s="73" t="s">
        <v>3156</v>
      </c>
      <c r="F105" s="77" t="s">
        <v>3065</v>
      </c>
      <c r="G105" s="77" t="s">
        <v>3066</v>
      </c>
      <c r="H105" s="69"/>
      <c r="I105" s="69"/>
      <c r="J105" s="77" t="s">
        <v>3067</v>
      </c>
      <c r="K105" s="77" t="s">
        <v>3068</v>
      </c>
      <c r="L105" s="77" t="s">
        <v>3069</v>
      </c>
      <c r="M105" s="77" t="s">
        <v>3070</v>
      </c>
      <c r="N105" s="78"/>
      <c r="O105" s="79"/>
      <c r="P105" s="80">
        <v>462048</v>
      </c>
      <c r="Q105" s="77" t="s">
        <v>3071</v>
      </c>
      <c r="R105" s="79"/>
      <c r="S105" s="80"/>
      <c r="T105" s="77" t="s">
        <v>3072</v>
      </c>
      <c r="U105" s="81"/>
      <c r="V105" s="77" t="s">
        <v>3073</v>
      </c>
      <c r="W105" s="77" t="s">
        <v>3074</v>
      </c>
      <c r="X105" s="77" t="s">
        <v>2396</v>
      </c>
      <c r="Y105" s="77" t="s">
        <v>2398</v>
      </c>
      <c r="Z105" s="77" t="s">
        <v>2836</v>
      </c>
      <c r="AA105" s="77" t="s">
        <v>3071</v>
      </c>
      <c r="AB105" s="77" t="s">
        <v>3071</v>
      </c>
      <c r="AC105" s="73" t="s">
        <v>3745</v>
      </c>
      <c r="AD105" s="73" t="s">
        <v>3745</v>
      </c>
      <c r="AE105" s="77" t="s">
        <v>3076</v>
      </c>
      <c r="AF105" s="77" t="s">
        <v>3077</v>
      </c>
      <c r="AG105" s="77" t="s">
        <v>3078</v>
      </c>
      <c r="AH105" s="69"/>
      <c r="AI105" s="69"/>
      <c r="AJ105" s="78"/>
      <c r="AK105" s="69"/>
      <c r="AL105" s="69"/>
      <c r="AM105" s="77" t="s">
        <v>3364</v>
      </c>
      <c r="AN105" s="77" t="s">
        <v>3365</v>
      </c>
      <c r="AO105" s="77" t="s">
        <v>3081</v>
      </c>
      <c r="AP105" s="77" t="s">
        <v>3582</v>
      </c>
      <c r="AQ105" s="77" t="s">
        <v>3135</v>
      </c>
      <c r="AR105" s="77" t="s">
        <v>3136</v>
      </c>
      <c r="AS105" s="77" t="s">
        <v>3085</v>
      </c>
      <c r="AT105" s="77" t="s">
        <v>3086</v>
      </c>
      <c r="AU105" s="77" t="s">
        <v>3087</v>
      </c>
      <c r="AV105" s="77" t="s">
        <v>788</v>
      </c>
      <c r="AW105" s="77" t="s">
        <v>788</v>
      </c>
      <c r="AX105" s="77" t="s">
        <v>3803</v>
      </c>
      <c r="AY105" s="77" t="s">
        <v>3804</v>
      </c>
      <c r="AZ105" s="77" t="s">
        <v>3090</v>
      </c>
      <c r="BA105" s="77" t="s">
        <v>3087</v>
      </c>
      <c r="BB105" s="69"/>
      <c r="BC105" s="77" t="s">
        <v>3805</v>
      </c>
      <c r="BD105" s="77" t="s">
        <v>3512</v>
      </c>
      <c r="BE105" s="77" t="s">
        <v>3513</v>
      </c>
      <c r="BF105" s="82" t="s">
        <v>3806</v>
      </c>
      <c r="BG105" s="82" t="s">
        <v>3807</v>
      </c>
      <c r="BH105" s="82" t="s">
        <v>3808</v>
      </c>
      <c r="BI105" s="77" t="s">
        <v>3146</v>
      </c>
      <c r="BJ105" s="77" t="s">
        <v>3147</v>
      </c>
      <c r="BK105" s="77" t="s">
        <v>3809</v>
      </c>
      <c r="BL105" s="77" t="s">
        <v>3095</v>
      </c>
      <c r="BM105" s="77" t="s">
        <v>3810</v>
      </c>
      <c r="BN105" s="77" t="s">
        <v>3097</v>
      </c>
      <c r="BO105" s="77" t="s">
        <v>3098</v>
      </c>
      <c r="BP105" s="77" t="s">
        <v>3098</v>
      </c>
    </row>
    <row r="106" ht="70" hidden="1" spans="1:68">
      <c r="A106" s="69"/>
      <c r="B106" s="69"/>
      <c r="C106" s="69"/>
      <c r="D106" s="69"/>
      <c r="E106" s="73"/>
      <c r="F106" s="69"/>
      <c r="G106" s="69"/>
      <c r="H106" s="69"/>
      <c r="I106" s="69"/>
      <c r="J106" s="69"/>
      <c r="K106" s="69"/>
      <c r="L106" s="69"/>
      <c r="M106" s="69"/>
      <c r="N106" s="78"/>
      <c r="O106" s="79"/>
      <c r="P106" s="79"/>
      <c r="Q106" s="69"/>
      <c r="R106" s="79"/>
      <c r="S106" s="80"/>
      <c r="T106" s="69"/>
      <c r="U106" s="81"/>
      <c r="V106" s="69"/>
      <c r="W106" s="69"/>
      <c r="X106" s="69"/>
      <c r="Y106" s="69"/>
      <c r="Z106" s="69"/>
      <c r="AA106" s="69"/>
      <c r="AB106" s="69"/>
      <c r="AC106" s="73"/>
      <c r="AD106" s="73"/>
      <c r="AE106" s="69"/>
      <c r="AF106" s="69"/>
      <c r="AG106" s="69"/>
      <c r="AH106" s="69"/>
      <c r="AI106" s="69"/>
      <c r="AJ106" s="78"/>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82"/>
      <c r="BG106" s="82"/>
      <c r="BH106" s="82"/>
      <c r="BI106" s="69"/>
      <c r="BJ106" s="69"/>
      <c r="BK106" s="69"/>
      <c r="BL106" s="69"/>
      <c r="BM106" s="77" t="s">
        <v>3811</v>
      </c>
      <c r="BN106" s="77" t="s">
        <v>3100</v>
      </c>
      <c r="BO106" s="77" t="s">
        <v>3101</v>
      </c>
      <c r="BP106" s="77" t="s">
        <v>3101</v>
      </c>
    </row>
    <row r="107" ht="409.5" hidden="1" spans="1:68">
      <c r="A107" s="77" t="s">
        <v>3812</v>
      </c>
      <c r="B107" s="77" t="s">
        <v>2867</v>
      </c>
      <c r="C107" s="77" t="s">
        <v>3126</v>
      </c>
      <c r="D107" s="77" t="s">
        <v>3813</v>
      </c>
      <c r="E107" s="73" t="s">
        <v>3156</v>
      </c>
      <c r="F107" s="77" t="s">
        <v>3065</v>
      </c>
      <c r="G107" s="77" t="s">
        <v>3066</v>
      </c>
      <c r="H107" s="69"/>
      <c r="I107" s="69"/>
      <c r="J107" s="77" t="s">
        <v>3067</v>
      </c>
      <c r="K107" s="77" t="s">
        <v>3068</v>
      </c>
      <c r="L107" s="77" t="s">
        <v>3069</v>
      </c>
      <c r="M107" s="77" t="s">
        <v>3070</v>
      </c>
      <c r="N107" s="78"/>
      <c r="O107" s="79"/>
      <c r="P107" s="80">
        <v>9600</v>
      </c>
      <c r="Q107" s="77" t="s">
        <v>3071</v>
      </c>
      <c r="R107" s="79"/>
      <c r="S107" s="80"/>
      <c r="T107" s="77" t="s">
        <v>3072</v>
      </c>
      <c r="U107" s="81"/>
      <c r="V107" s="77" t="s">
        <v>3073</v>
      </c>
      <c r="W107" s="77" t="s">
        <v>3074</v>
      </c>
      <c r="X107" s="77" t="s">
        <v>2396</v>
      </c>
      <c r="Y107" s="77" t="s">
        <v>2398</v>
      </c>
      <c r="Z107" s="77" t="s">
        <v>2867</v>
      </c>
      <c r="AA107" s="77" t="s">
        <v>3071</v>
      </c>
      <c r="AB107" s="77" t="s">
        <v>3071</v>
      </c>
      <c r="AC107" s="73" t="s">
        <v>3745</v>
      </c>
      <c r="AD107" s="73" t="s">
        <v>3745</v>
      </c>
      <c r="AE107" s="77" t="s">
        <v>3076</v>
      </c>
      <c r="AF107" s="77" t="s">
        <v>3077</v>
      </c>
      <c r="AG107" s="77" t="s">
        <v>3078</v>
      </c>
      <c r="AH107" s="69"/>
      <c r="AI107" s="69"/>
      <c r="AJ107" s="78"/>
      <c r="AK107" s="69"/>
      <c r="AL107" s="69"/>
      <c r="AM107" s="77" t="s">
        <v>3364</v>
      </c>
      <c r="AN107" s="77" t="s">
        <v>3365</v>
      </c>
      <c r="AO107" s="77" t="s">
        <v>3081</v>
      </c>
      <c r="AP107" s="77" t="s">
        <v>3582</v>
      </c>
      <c r="AQ107" s="77" t="s">
        <v>3135</v>
      </c>
      <c r="AR107" s="77" t="s">
        <v>3136</v>
      </c>
      <c r="AS107" s="77" t="s">
        <v>3220</v>
      </c>
      <c r="AT107" s="77" t="s">
        <v>3221</v>
      </c>
      <c r="AU107" s="77" t="s">
        <v>3087</v>
      </c>
      <c r="AV107" s="77" t="s">
        <v>788</v>
      </c>
      <c r="AW107" s="77" t="s">
        <v>788</v>
      </c>
      <c r="AX107" s="77" t="s">
        <v>3814</v>
      </c>
      <c r="AY107" s="77" t="s">
        <v>3815</v>
      </c>
      <c r="AZ107" s="77" t="s">
        <v>3090</v>
      </c>
      <c r="BA107" s="77" t="s">
        <v>3087</v>
      </c>
      <c r="BB107" s="69"/>
      <c r="BC107" s="77" t="s">
        <v>3816</v>
      </c>
      <c r="BD107" s="77" t="s">
        <v>3512</v>
      </c>
      <c r="BE107" s="77" t="s">
        <v>3513</v>
      </c>
      <c r="BF107" s="82" t="s">
        <v>3817</v>
      </c>
      <c r="BG107" s="82" t="s">
        <v>3818</v>
      </c>
      <c r="BH107" s="82" t="s">
        <v>3819</v>
      </c>
      <c r="BI107" s="77" t="s">
        <v>3146</v>
      </c>
      <c r="BJ107" s="77" t="s">
        <v>3147</v>
      </c>
      <c r="BK107" s="77" t="s">
        <v>3820</v>
      </c>
      <c r="BL107" s="77" t="s">
        <v>3095</v>
      </c>
      <c r="BM107" s="77" t="s">
        <v>3821</v>
      </c>
      <c r="BN107" s="77" t="s">
        <v>3097</v>
      </c>
      <c r="BO107" s="77" t="s">
        <v>3098</v>
      </c>
      <c r="BP107" s="77" t="s">
        <v>3098</v>
      </c>
    </row>
    <row r="108" ht="56" hidden="1" spans="1:68">
      <c r="A108" s="69"/>
      <c r="B108" s="69"/>
      <c r="C108" s="69"/>
      <c r="D108" s="69"/>
      <c r="E108" s="73"/>
      <c r="F108" s="69"/>
      <c r="G108" s="69"/>
      <c r="H108" s="69"/>
      <c r="I108" s="69"/>
      <c r="J108" s="69"/>
      <c r="K108" s="69"/>
      <c r="L108" s="69"/>
      <c r="M108" s="69"/>
      <c r="N108" s="78"/>
      <c r="O108" s="79"/>
      <c r="P108" s="79"/>
      <c r="Q108" s="69"/>
      <c r="R108" s="79"/>
      <c r="S108" s="80"/>
      <c r="T108" s="69"/>
      <c r="U108" s="81"/>
      <c r="V108" s="69"/>
      <c r="W108" s="69"/>
      <c r="X108" s="69"/>
      <c r="Y108" s="69"/>
      <c r="Z108" s="69"/>
      <c r="AA108" s="69"/>
      <c r="AB108" s="69"/>
      <c r="AC108" s="73"/>
      <c r="AD108" s="73"/>
      <c r="AE108" s="69"/>
      <c r="AF108" s="69"/>
      <c r="AG108" s="69"/>
      <c r="AH108" s="69"/>
      <c r="AI108" s="69"/>
      <c r="AJ108" s="78"/>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82"/>
      <c r="BG108" s="82"/>
      <c r="BH108" s="82"/>
      <c r="BI108" s="69"/>
      <c r="BJ108" s="69"/>
      <c r="BK108" s="69"/>
      <c r="BL108" s="69"/>
      <c r="BM108" s="77" t="s">
        <v>3822</v>
      </c>
      <c r="BN108" s="77" t="s">
        <v>3713</v>
      </c>
      <c r="BO108" s="77" t="s">
        <v>3714</v>
      </c>
      <c r="BP108" s="77" t="s">
        <v>3714</v>
      </c>
    </row>
    <row r="109" ht="409.5" spans="1:68">
      <c r="A109" s="77" t="s">
        <v>3823</v>
      </c>
      <c r="B109" s="77" t="s">
        <v>2912</v>
      </c>
      <c r="C109" s="77" t="s">
        <v>3126</v>
      </c>
      <c r="D109" s="77" t="s">
        <v>3824</v>
      </c>
      <c r="E109" s="73" t="s">
        <v>3825</v>
      </c>
      <c r="F109" s="77" t="s">
        <v>3065</v>
      </c>
      <c r="G109" s="77" t="s">
        <v>3066</v>
      </c>
      <c r="H109" s="69"/>
      <c r="I109" s="69"/>
      <c r="J109" s="77" t="s">
        <v>3067</v>
      </c>
      <c r="K109" s="77" t="s">
        <v>3068</v>
      </c>
      <c r="L109" s="77" t="s">
        <v>3069</v>
      </c>
      <c r="M109" s="77" t="s">
        <v>3070</v>
      </c>
      <c r="N109" s="78"/>
      <c r="O109" s="79"/>
      <c r="P109" s="80">
        <v>5000</v>
      </c>
      <c r="Q109" s="77" t="s">
        <v>3071</v>
      </c>
      <c r="R109" s="79"/>
      <c r="S109" s="80"/>
      <c r="T109" s="77" t="s">
        <v>3072</v>
      </c>
      <c r="U109" s="81"/>
      <c r="V109" s="77" t="s">
        <v>3073</v>
      </c>
      <c r="W109" s="77" t="s">
        <v>3074</v>
      </c>
      <c r="X109" s="77" t="s">
        <v>2396</v>
      </c>
      <c r="Y109" s="77" t="s">
        <v>2398</v>
      </c>
      <c r="Z109" s="77" t="s">
        <v>2912</v>
      </c>
      <c r="AA109" s="77" t="s">
        <v>3071</v>
      </c>
      <c r="AB109" s="77" t="s">
        <v>3071</v>
      </c>
      <c r="AC109" s="73" t="s">
        <v>3773</v>
      </c>
      <c r="AD109" s="73" t="s">
        <v>3773</v>
      </c>
      <c r="AE109" s="77" t="s">
        <v>3076</v>
      </c>
      <c r="AF109" s="77" t="s">
        <v>3077</v>
      </c>
      <c r="AG109" s="77" t="s">
        <v>3078</v>
      </c>
      <c r="AH109" s="69"/>
      <c r="AI109" s="69"/>
      <c r="AJ109" s="78"/>
      <c r="AK109" s="69"/>
      <c r="AL109" s="69"/>
      <c r="AM109" s="77" t="s">
        <v>3364</v>
      </c>
      <c r="AN109" s="77" t="s">
        <v>3365</v>
      </c>
      <c r="AO109" s="77" t="s">
        <v>3081</v>
      </c>
      <c r="AP109" s="77" t="s">
        <v>3582</v>
      </c>
      <c r="AQ109" s="77" t="s">
        <v>3135</v>
      </c>
      <c r="AR109" s="77" t="s">
        <v>3136</v>
      </c>
      <c r="AS109" s="77" t="s">
        <v>3826</v>
      </c>
      <c r="AT109" s="77" t="s">
        <v>3827</v>
      </c>
      <c r="AU109" s="77" t="s">
        <v>3087</v>
      </c>
      <c r="AV109" s="77" t="s">
        <v>788</v>
      </c>
      <c r="AW109" s="77" t="s">
        <v>788</v>
      </c>
      <c r="AX109" s="77" t="s">
        <v>3828</v>
      </c>
      <c r="AY109" s="77" t="s">
        <v>3829</v>
      </c>
      <c r="AZ109" s="77" t="s">
        <v>3090</v>
      </c>
      <c r="BA109" s="77" t="s">
        <v>3087</v>
      </c>
      <c r="BB109" s="69"/>
      <c r="BC109" s="77" t="s">
        <v>3830</v>
      </c>
      <c r="BD109" s="77" t="s">
        <v>3512</v>
      </c>
      <c r="BE109" s="77" t="s">
        <v>3513</v>
      </c>
      <c r="BF109" s="82" t="s">
        <v>3831</v>
      </c>
      <c r="BG109" s="82" t="s">
        <v>3832</v>
      </c>
      <c r="BH109" s="82" t="s">
        <v>3833</v>
      </c>
      <c r="BI109" s="77" t="s">
        <v>3146</v>
      </c>
      <c r="BJ109" s="77" t="s">
        <v>3147</v>
      </c>
      <c r="BK109" s="77" t="s">
        <v>3834</v>
      </c>
      <c r="BL109" s="77" t="s">
        <v>3095</v>
      </c>
      <c r="BM109" s="77" t="s">
        <v>3835</v>
      </c>
      <c r="BN109" s="77" t="s">
        <v>3097</v>
      </c>
      <c r="BO109" s="77" t="s">
        <v>3098</v>
      </c>
      <c r="BP109" s="77" t="s">
        <v>3098</v>
      </c>
    </row>
    <row r="110" ht="42" hidden="1" spans="1:68">
      <c r="A110" s="69"/>
      <c r="B110" s="69"/>
      <c r="C110" s="69"/>
      <c r="D110" s="69"/>
      <c r="E110" s="73"/>
      <c r="F110" s="69"/>
      <c r="G110" s="69"/>
      <c r="H110" s="69"/>
      <c r="I110" s="69"/>
      <c r="J110" s="69"/>
      <c r="K110" s="69"/>
      <c r="L110" s="69"/>
      <c r="M110" s="69"/>
      <c r="N110" s="78"/>
      <c r="O110" s="79"/>
      <c r="P110" s="79"/>
      <c r="Q110" s="69"/>
      <c r="R110" s="79"/>
      <c r="S110" s="80"/>
      <c r="T110" s="69"/>
      <c r="U110" s="81"/>
      <c r="V110" s="69"/>
      <c r="W110" s="69"/>
      <c r="X110" s="69"/>
      <c r="Y110" s="69"/>
      <c r="Z110" s="69"/>
      <c r="AA110" s="69"/>
      <c r="AB110" s="69"/>
      <c r="AC110" s="73"/>
      <c r="AD110" s="73"/>
      <c r="AE110" s="69"/>
      <c r="AF110" s="69"/>
      <c r="AG110" s="69"/>
      <c r="AH110" s="69"/>
      <c r="AI110" s="69"/>
      <c r="AJ110" s="78"/>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82"/>
      <c r="BG110" s="82"/>
      <c r="BH110" s="82"/>
      <c r="BI110" s="69"/>
      <c r="BJ110" s="69"/>
      <c r="BK110" s="69"/>
      <c r="BL110" s="69"/>
      <c r="BM110" s="77" t="s">
        <v>3836</v>
      </c>
      <c r="BN110" s="77" t="s">
        <v>3837</v>
      </c>
      <c r="BO110" s="77" t="s">
        <v>3838</v>
      </c>
      <c r="BP110" s="77" t="s">
        <v>3838</v>
      </c>
    </row>
    <row r="111" ht="364" hidden="1" spans="1:68">
      <c r="A111" s="77" t="s">
        <v>3839</v>
      </c>
      <c r="B111" s="77" t="s">
        <v>2847</v>
      </c>
      <c r="C111" s="77" t="s">
        <v>3126</v>
      </c>
      <c r="D111" s="77" t="s">
        <v>3840</v>
      </c>
      <c r="E111" s="73" t="s">
        <v>3156</v>
      </c>
      <c r="F111" s="77" t="s">
        <v>3065</v>
      </c>
      <c r="G111" s="77" t="s">
        <v>3066</v>
      </c>
      <c r="H111" s="69"/>
      <c r="I111" s="69"/>
      <c r="J111" s="77" t="s">
        <v>3067</v>
      </c>
      <c r="K111" s="77" t="s">
        <v>3068</v>
      </c>
      <c r="L111" s="77" t="s">
        <v>3069</v>
      </c>
      <c r="M111" s="77" t="s">
        <v>3070</v>
      </c>
      <c r="N111" s="78"/>
      <c r="O111" s="79"/>
      <c r="P111" s="80">
        <v>6360</v>
      </c>
      <c r="Q111" s="77" t="s">
        <v>3071</v>
      </c>
      <c r="R111" s="79"/>
      <c r="S111" s="80"/>
      <c r="T111" s="77" t="s">
        <v>3072</v>
      </c>
      <c r="U111" s="81"/>
      <c r="V111" s="77" t="s">
        <v>3073</v>
      </c>
      <c r="W111" s="77" t="s">
        <v>3074</v>
      </c>
      <c r="X111" s="77" t="s">
        <v>2396</v>
      </c>
      <c r="Y111" s="77" t="s">
        <v>2398</v>
      </c>
      <c r="Z111" s="77" t="s">
        <v>2847</v>
      </c>
      <c r="AA111" s="77" t="s">
        <v>3071</v>
      </c>
      <c r="AB111" s="77" t="s">
        <v>3071</v>
      </c>
      <c r="AC111" s="73" t="s">
        <v>3745</v>
      </c>
      <c r="AD111" s="73" t="s">
        <v>3745</v>
      </c>
      <c r="AE111" s="77" t="s">
        <v>3076</v>
      </c>
      <c r="AF111" s="77" t="s">
        <v>3077</v>
      </c>
      <c r="AG111" s="77" t="s">
        <v>3078</v>
      </c>
      <c r="AH111" s="69"/>
      <c r="AI111" s="69"/>
      <c r="AJ111" s="78"/>
      <c r="AK111" s="69"/>
      <c r="AL111" s="69"/>
      <c r="AM111" s="77" t="s">
        <v>3364</v>
      </c>
      <c r="AN111" s="77" t="s">
        <v>3365</v>
      </c>
      <c r="AO111" s="77" t="s">
        <v>3081</v>
      </c>
      <c r="AP111" s="77" t="s">
        <v>3582</v>
      </c>
      <c r="AQ111" s="77" t="s">
        <v>3135</v>
      </c>
      <c r="AR111" s="77" t="s">
        <v>3136</v>
      </c>
      <c r="AS111" s="77" t="s">
        <v>3841</v>
      </c>
      <c r="AT111" s="77" t="s">
        <v>3842</v>
      </c>
      <c r="AU111" s="77" t="s">
        <v>3087</v>
      </c>
      <c r="AV111" s="77" t="s">
        <v>788</v>
      </c>
      <c r="AW111" s="77" t="s">
        <v>788</v>
      </c>
      <c r="AX111" s="77" t="s">
        <v>3843</v>
      </c>
      <c r="AY111" s="77" t="s">
        <v>3844</v>
      </c>
      <c r="AZ111" s="77" t="s">
        <v>3090</v>
      </c>
      <c r="BA111" s="77" t="s">
        <v>3087</v>
      </c>
      <c r="BB111" s="69"/>
      <c r="BC111" s="77" t="s">
        <v>3845</v>
      </c>
      <c r="BD111" s="77" t="s">
        <v>3512</v>
      </c>
      <c r="BE111" s="77" t="s">
        <v>3513</v>
      </c>
      <c r="BF111" s="82" t="s">
        <v>3846</v>
      </c>
      <c r="BG111" s="82" t="s">
        <v>3847</v>
      </c>
      <c r="BH111" s="82" t="s">
        <v>3848</v>
      </c>
      <c r="BI111" s="77" t="s">
        <v>3146</v>
      </c>
      <c r="BJ111" s="77" t="s">
        <v>3147</v>
      </c>
      <c r="BK111" s="77" t="s">
        <v>3849</v>
      </c>
      <c r="BL111" s="77" t="s">
        <v>3095</v>
      </c>
      <c r="BM111" s="77" t="s">
        <v>3850</v>
      </c>
      <c r="BN111" s="77" t="s">
        <v>3097</v>
      </c>
      <c r="BO111" s="77" t="s">
        <v>3098</v>
      </c>
      <c r="BP111" s="77" t="s">
        <v>3098</v>
      </c>
    </row>
    <row r="112" ht="56" hidden="1" spans="1:68">
      <c r="A112" s="69"/>
      <c r="B112" s="69"/>
      <c r="C112" s="69"/>
      <c r="D112" s="69"/>
      <c r="E112" s="73"/>
      <c r="F112" s="69"/>
      <c r="G112" s="69"/>
      <c r="H112" s="69"/>
      <c r="I112" s="69"/>
      <c r="J112" s="69"/>
      <c r="K112" s="69"/>
      <c r="L112" s="69"/>
      <c r="M112" s="69"/>
      <c r="N112" s="78"/>
      <c r="O112" s="79"/>
      <c r="P112" s="79"/>
      <c r="Q112" s="69"/>
      <c r="R112" s="79"/>
      <c r="S112" s="80"/>
      <c r="T112" s="69"/>
      <c r="U112" s="81"/>
      <c r="V112" s="69"/>
      <c r="W112" s="69"/>
      <c r="X112" s="69"/>
      <c r="Y112" s="69"/>
      <c r="Z112" s="69"/>
      <c r="AA112" s="69"/>
      <c r="AB112" s="69"/>
      <c r="AC112" s="73"/>
      <c r="AD112" s="73"/>
      <c r="AE112" s="69"/>
      <c r="AF112" s="69"/>
      <c r="AG112" s="69"/>
      <c r="AH112" s="69"/>
      <c r="AI112" s="69"/>
      <c r="AJ112" s="78"/>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82"/>
      <c r="BG112" s="82"/>
      <c r="BH112" s="82"/>
      <c r="BI112" s="69"/>
      <c r="BJ112" s="69"/>
      <c r="BK112" s="69"/>
      <c r="BL112" s="69"/>
      <c r="BM112" s="77" t="s">
        <v>3851</v>
      </c>
      <c r="BN112" s="77" t="s">
        <v>3852</v>
      </c>
      <c r="BO112" s="77" t="s">
        <v>3853</v>
      </c>
      <c r="BP112" s="77" t="s">
        <v>3853</v>
      </c>
    </row>
    <row r="113" ht="308" hidden="1" spans="1:68">
      <c r="A113" s="77" t="s">
        <v>3854</v>
      </c>
      <c r="B113" s="77" t="s">
        <v>2829</v>
      </c>
      <c r="C113" s="77" t="s">
        <v>3126</v>
      </c>
      <c r="D113" s="77" t="s">
        <v>3855</v>
      </c>
      <c r="E113" s="73" t="s">
        <v>3856</v>
      </c>
      <c r="F113" s="77" t="s">
        <v>3065</v>
      </c>
      <c r="G113" s="77" t="s">
        <v>3066</v>
      </c>
      <c r="H113" s="69"/>
      <c r="I113" s="69"/>
      <c r="J113" s="77" t="s">
        <v>3067</v>
      </c>
      <c r="K113" s="77" t="s">
        <v>3068</v>
      </c>
      <c r="L113" s="77" t="s">
        <v>3069</v>
      </c>
      <c r="M113" s="77" t="s">
        <v>3070</v>
      </c>
      <c r="N113" s="78"/>
      <c r="O113" s="79"/>
      <c r="P113" s="80">
        <v>30000</v>
      </c>
      <c r="Q113" s="77" t="s">
        <v>3071</v>
      </c>
      <c r="R113" s="80">
        <v>30000</v>
      </c>
      <c r="S113" s="80"/>
      <c r="T113" s="77" t="s">
        <v>3072</v>
      </c>
      <c r="U113" s="81"/>
      <c r="V113" s="77" t="s">
        <v>3073</v>
      </c>
      <c r="W113" s="77" t="s">
        <v>3074</v>
      </c>
      <c r="X113" s="77" t="s">
        <v>2396</v>
      </c>
      <c r="Y113" s="77" t="s">
        <v>2398</v>
      </c>
      <c r="Z113" s="77" t="s">
        <v>2829</v>
      </c>
      <c r="AA113" s="77" t="s">
        <v>3071</v>
      </c>
      <c r="AB113" s="77" t="s">
        <v>3071</v>
      </c>
      <c r="AC113" s="73" t="s">
        <v>3857</v>
      </c>
      <c r="AD113" s="73" t="s">
        <v>3858</v>
      </c>
      <c r="AE113" s="77" t="s">
        <v>3076</v>
      </c>
      <c r="AF113" s="77" t="s">
        <v>3077</v>
      </c>
      <c r="AG113" s="77" t="s">
        <v>3078</v>
      </c>
      <c r="AH113" s="69"/>
      <c r="AI113" s="69"/>
      <c r="AJ113" s="78"/>
      <c r="AK113" s="69"/>
      <c r="AL113" s="69"/>
      <c r="AM113" s="77" t="s">
        <v>3133</v>
      </c>
      <c r="AN113" s="77" t="s">
        <v>3134</v>
      </c>
      <c r="AO113" s="77" t="s">
        <v>3081</v>
      </c>
      <c r="AP113" s="77" t="s">
        <v>3582</v>
      </c>
      <c r="AQ113" s="77" t="s">
        <v>3135</v>
      </c>
      <c r="AR113" s="77" t="s">
        <v>3136</v>
      </c>
      <c r="AS113" s="77" t="s">
        <v>3619</v>
      </c>
      <c r="AT113" s="77" t="s">
        <v>3620</v>
      </c>
      <c r="AU113" s="77" t="s">
        <v>3174</v>
      </c>
      <c r="AV113" s="77" t="s">
        <v>788</v>
      </c>
      <c r="AW113" s="77" t="s">
        <v>788</v>
      </c>
      <c r="AX113" s="77" t="s">
        <v>3859</v>
      </c>
      <c r="AY113" s="77" t="s">
        <v>3860</v>
      </c>
      <c r="AZ113" s="77" t="s">
        <v>3090</v>
      </c>
      <c r="BA113" s="77" t="s">
        <v>3174</v>
      </c>
      <c r="BB113" s="69"/>
      <c r="BC113" s="77" t="s">
        <v>3861</v>
      </c>
      <c r="BD113" s="77" t="s">
        <v>3512</v>
      </c>
      <c r="BE113" s="77" t="s">
        <v>3513</v>
      </c>
      <c r="BF113" s="82" t="s">
        <v>3862</v>
      </c>
      <c r="BG113" s="82" t="s">
        <v>3863</v>
      </c>
      <c r="BH113" s="82" t="s">
        <v>3864</v>
      </c>
      <c r="BI113" s="77" t="s">
        <v>3146</v>
      </c>
      <c r="BJ113" s="77" t="s">
        <v>3147</v>
      </c>
      <c r="BK113" s="77" t="s">
        <v>3865</v>
      </c>
      <c r="BL113" s="77" t="s">
        <v>3180</v>
      </c>
      <c r="BM113" s="77" t="s">
        <v>3866</v>
      </c>
      <c r="BN113" s="77" t="s">
        <v>3097</v>
      </c>
      <c r="BO113" s="77" t="s">
        <v>3098</v>
      </c>
      <c r="BP113" s="77" t="s">
        <v>3098</v>
      </c>
    </row>
    <row r="114" ht="42" hidden="1" spans="1:68">
      <c r="A114" s="69"/>
      <c r="B114" s="69"/>
      <c r="C114" s="69"/>
      <c r="D114" s="69"/>
      <c r="E114" s="73"/>
      <c r="F114" s="69"/>
      <c r="G114" s="69"/>
      <c r="H114" s="69"/>
      <c r="I114" s="69"/>
      <c r="J114" s="69"/>
      <c r="K114" s="69"/>
      <c r="L114" s="69"/>
      <c r="M114" s="69"/>
      <c r="N114" s="78"/>
      <c r="O114" s="79"/>
      <c r="P114" s="79"/>
      <c r="Q114" s="69"/>
      <c r="R114" s="79"/>
      <c r="S114" s="80"/>
      <c r="T114" s="69"/>
      <c r="U114" s="81"/>
      <c r="V114" s="69"/>
      <c r="W114" s="69"/>
      <c r="X114" s="69"/>
      <c r="Y114" s="69"/>
      <c r="Z114" s="69"/>
      <c r="AA114" s="69"/>
      <c r="AB114" s="69"/>
      <c r="AC114" s="73"/>
      <c r="AD114" s="73"/>
      <c r="AE114" s="69"/>
      <c r="AF114" s="69"/>
      <c r="AG114" s="69"/>
      <c r="AH114" s="69"/>
      <c r="AI114" s="69"/>
      <c r="AJ114" s="78"/>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82"/>
      <c r="BG114" s="82"/>
      <c r="BH114" s="82"/>
      <c r="BI114" s="69"/>
      <c r="BJ114" s="69"/>
      <c r="BK114" s="69"/>
      <c r="BL114" s="69"/>
      <c r="BM114" s="77" t="s">
        <v>3867</v>
      </c>
      <c r="BN114" s="77" t="s">
        <v>3630</v>
      </c>
      <c r="BO114" s="77" t="s">
        <v>3631</v>
      </c>
      <c r="BP114" s="77" t="s">
        <v>3631</v>
      </c>
    </row>
    <row r="115" ht="70" hidden="1" spans="1:68">
      <c r="A115" s="77" t="s">
        <v>3868</v>
      </c>
      <c r="B115" s="77" t="s">
        <v>2851</v>
      </c>
      <c r="C115" s="77" t="s">
        <v>3126</v>
      </c>
      <c r="D115" s="77" t="s">
        <v>3869</v>
      </c>
      <c r="E115" s="73" t="s">
        <v>3856</v>
      </c>
      <c r="F115" s="77" t="s">
        <v>3332</v>
      </c>
      <c r="G115" s="77" t="s">
        <v>3066</v>
      </c>
      <c r="H115" s="69"/>
      <c r="I115" s="69"/>
      <c r="J115" s="77" t="s">
        <v>3067</v>
      </c>
      <c r="K115" s="77" t="s">
        <v>3068</v>
      </c>
      <c r="L115" s="77" t="s">
        <v>3069</v>
      </c>
      <c r="M115" s="77" t="s">
        <v>3070</v>
      </c>
      <c r="N115" s="78">
        <v>1</v>
      </c>
      <c r="O115" s="80">
        <v>24233.55</v>
      </c>
      <c r="P115" s="80">
        <v>25687.56</v>
      </c>
      <c r="Q115" s="77" t="s">
        <v>3870</v>
      </c>
      <c r="R115" s="80">
        <v>25687.56</v>
      </c>
      <c r="S115" s="80">
        <v>1454.01</v>
      </c>
      <c r="T115" s="77" t="s">
        <v>3072</v>
      </c>
      <c r="U115" s="81"/>
      <c r="V115" s="77" t="s">
        <v>3073</v>
      </c>
      <c r="W115" s="77" t="s">
        <v>3074</v>
      </c>
      <c r="X115" s="77" t="s">
        <v>2396</v>
      </c>
      <c r="Y115" s="77" t="s">
        <v>2398</v>
      </c>
      <c r="Z115" s="77" t="s">
        <v>2851</v>
      </c>
      <c r="AA115" s="77" t="s">
        <v>3071</v>
      </c>
      <c r="AB115" s="77" t="s">
        <v>3071</v>
      </c>
      <c r="AC115" s="73" t="s">
        <v>3871</v>
      </c>
      <c r="AD115" s="73" t="s">
        <v>3858</v>
      </c>
      <c r="AE115" s="77" t="s">
        <v>3133</v>
      </c>
      <c r="AF115" s="77" t="s">
        <v>3134</v>
      </c>
      <c r="AG115" s="77" t="s">
        <v>3078</v>
      </c>
      <c r="AH115" s="77" t="s">
        <v>3872</v>
      </c>
      <c r="AI115" s="77" t="s">
        <v>3873</v>
      </c>
      <c r="AJ115" s="78"/>
      <c r="AK115" s="69"/>
      <c r="AL115" s="69"/>
      <c r="AM115" s="77" t="s">
        <v>3133</v>
      </c>
      <c r="AN115" s="77" t="s">
        <v>3134</v>
      </c>
      <c r="AO115" s="77" t="s">
        <v>3081</v>
      </c>
      <c r="AP115" s="77" t="s">
        <v>3582</v>
      </c>
      <c r="AQ115" s="77" t="s">
        <v>3135</v>
      </c>
      <c r="AR115" s="77" t="s">
        <v>3136</v>
      </c>
      <c r="AS115" s="77" t="s">
        <v>3264</v>
      </c>
      <c r="AT115" s="77" t="s">
        <v>3265</v>
      </c>
      <c r="AU115" s="77" t="s">
        <v>3174</v>
      </c>
      <c r="AV115" s="77" t="s">
        <v>793</v>
      </c>
      <c r="AW115" s="77" t="s">
        <v>788</v>
      </c>
      <c r="AX115" s="77" t="s">
        <v>3874</v>
      </c>
      <c r="AY115" s="77" t="s">
        <v>3875</v>
      </c>
      <c r="AZ115" s="77" t="s">
        <v>3090</v>
      </c>
      <c r="BA115" s="77" t="s">
        <v>3174</v>
      </c>
      <c r="BB115" s="69"/>
      <c r="BC115" s="77" t="s">
        <v>3071</v>
      </c>
      <c r="BD115" s="77" t="s">
        <v>3512</v>
      </c>
      <c r="BE115" s="77" t="s">
        <v>3513</v>
      </c>
      <c r="BF115" s="82" t="s">
        <v>3876</v>
      </c>
      <c r="BG115" s="82" t="s">
        <v>3877</v>
      </c>
      <c r="BH115" s="82" t="s">
        <v>3878</v>
      </c>
      <c r="BI115" s="77" t="s">
        <v>3146</v>
      </c>
      <c r="BJ115" s="77" t="s">
        <v>3147</v>
      </c>
      <c r="BK115" s="77" t="s">
        <v>3879</v>
      </c>
      <c r="BL115" s="77" t="s">
        <v>3180</v>
      </c>
      <c r="BM115" s="77" t="s">
        <v>3880</v>
      </c>
      <c r="BN115" s="77" t="s">
        <v>3097</v>
      </c>
      <c r="BO115" s="77" t="s">
        <v>3098</v>
      </c>
      <c r="BP115" s="77" t="s">
        <v>3098</v>
      </c>
    </row>
    <row r="116" ht="56" hidden="1" spans="1:68">
      <c r="A116" s="69"/>
      <c r="B116" s="69"/>
      <c r="C116" s="69"/>
      <c r="D116" s="69"/>
      <c r="E116" s="73"/>
      <c r="F116" s="69"/>
      <c r="G116" s="69"/>
      <c r="H116" s="69"/>
      <c r="I116" s="69"/>
      <c r="J116" s="69"/>
      <c r="K116" s="69"/>
      <c r="L116" s="69"/>
      <c r="M116" s="69"/>
      <c r="N116" s="78"/>
      <c r="O116" s="79"/>
      <c r="P116" s="79"/>
      <c r="Q116" s="69"/>
      <c r="R116" s="79"/>
      <c r="S116" s="80"/>
      <c r="T116" s="69"/>
      <c r="U116" s="81"/>
      <c r="V116" s="69"/>
      <c r="W116" s="69"/>
      <c r="X116" s="69"/>
      <c r="Y116" s="69"/>
      <c r="Z116" s="69"/>
      <c r="AA116" s="69"/>
      <c r="AB116" s="69"/>
      <c r="AC116" s="73"/>
      <c r="AD116" s="73"/>
      <c r="AE116" s="69"/>
      <c r="AF116" s="69"/>
      <c r="AG116" s="69"/>
      <c r="AH116" s="69"/>
      <c r="AI116" s="69"/>
      <c r="AJ116" s="78"/>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82"/>
      <c r="BG116" s="82"/>
      <c r="BH116" s="82"/>
      <c r="BI116" s="69"/>
      <c r="BJ116" s="69"/>
      <c r="BK116" s="69"/>
      <c r="BL116" s="69"/>
      <c r="BM116" s="77" t="s">
        <v>3881</v>
      </c>
      <c r="BN116" s="77" t="s">
        <v>3882</v>
      </c>
      <c r="BO116" s="77" t="s">
        <v>3276</v>
      </c>
      <c r="BP116" s="77" t="s">
        <v>3276</v>
      </c>
    </row>
    <row r="117" ht="70" hidden="1" spans="1:68">
      <c r="A117" s="77" t="s">
        <v>3883</v>
      </c>
      <c r="B117" s="77" t="s">
        <v>2855</v>
      </c>
      <c r="C117" s="77" t="s">
        <v>3126</v>
      </c>
      <c r="D117" s="77" t="s">
        <v>3884</v>
      </c>
      <c r="E117" s="73" t="s">
        <v>3856</v>
      </c>
      <c r="F117" s="77" t="s">
        <v>3332</v>
      </c>
      <c r="G117" s="77" t="s">
        <v>3066</v>
      </c>
      <c r="H117" s="69"/>
      <c r="I117" s="69"/>
      <c r="J117" s="77" t="s">
        <v>3067</v>
      </c>
      <c r="K117" s="77" t="s">
        <v>3068</v>
      </c>
      <c r="L117" s="77" t="s">
        <v>3069</v>
      </c>
      <c r="M117" s="77" t="s">
        <v>3070</v>
      </c>
      <c r="N117" s="78">
        <v>1</v>
      </c>
      <c r="O117" s="80">
        <v>54750</v>
      </c>
      <c r="P117" s="80">
        <v>58035</v>
      </c>
      <c r="Q117" s="77" t="s">
        <v>3885</v>
      </c>
      <c r="R117" s="80">
        <v>58035</v>
      </c>
      <c r="S117" s="80">
        <v>3285</v>
      </c>
      <c r="T117" s="77" t="s">
        <v>3072</v>
      </c>
      <c r="U117" s="81"/>
      <c r="V117" s="77" t="s">
        <v>3073</v>
      </c>
      <c r="W117" s="77" t="s">
        <v>3074</v>
      </c>
      <c r="X117" s="77" t="s">
        <v>2396</v>
      </c>
      <c r="Y117" s="77" t="s">
        <v>2398</v>
      </c>
      <c r="Z117" s="77" t="s">
        <v>2855</v>
      </c>
      <c r="AA117" s="77" t="s">
        <v>3071</v>
      </c>
      <c r="AB117" s="77" t="s">
        <v>3071</v>
      </c>
      <c r="AC117" s="73" t="s">
        <v>3886</v>
      </c>
      <c r="AD117" s="73" t="s">
        <v>3858</v>
      </c>
      <c r="AE117" s="77" t="s">
        <v>3133</v>
      </c>
      <c r="AF117" s="77" t="s">
        <v>3134</v>
      </c>
      <c r="AG117" s="77" t="s">
        <v>3078</v>
      </c>
      <c r="AH117" s="77" t="s">
        <v>3887</v>
      </c>
      <c r="AI117" s="77" t="s">
        <v>3888</v>
      </c>
      <c r="AJ117" s="78"/>
      <c r="AK117" s="69"/>
      <c r="AL117" s="69"/>
      <c r="AM117" s="77" t="s">
        <v>3133</v>
      </c>
      <c r="AN117" s="77" t="s">
        <v>3134</v>
      </c>
      <c r="AO117" s="77" t="s">
        <v>3081</v>
      </c>
      <c r="AP117" s="77" t="s">
        <v>3582</v>
      </c>
      <c r="AQ117" s="77" t="s">
        <v>3135</v>
      </c>
      <c r="AR117" s="77" t="s">
        <v>3136</v>
      </c>
      <c r="AS117" s="77" t="s">
        <v>3249</v>
      </c>
      <c r="AT117" s="77" t="s">
        <v>3250</v>
      </c>
      <c r="AU117" s="77" t="s">
        <v>3174</v>
      </c>
      <c r="AV117" s="77" t="s">
        <v>793</v>
      </c>
      <c r="AW117" s="77" t="s">
        <v>788</v>
      </c>
      <c r="AX117" s="77" t="s">
        <v>3889</v>
      </c>
      <c r="AY117" s="77" t="s">
        <v>3890</v>
      </c>
      <c r="AZ117" s="77" t="s">
        <v>3090</v>
      </c>
      <c r="BA117" s="77" t="s">
        <v>3174</v>
      </c>
      <c r="BB117" s="69"/>
      <c r="BC117" s="77" t="s">
        <v>3071</v>
      </c>
      <c r="BD117" s="77" t="s">
        <v>3512</v>
      </c>
      <c r="BE117" s="77" t="s">
        <v>3513</v>
      </c>
      <c r="BF117" s="82" t="s">
        <v>3891</v>
      </c>
      <c r="BG117" s="82" t="s">
        <v>3892</v>
      </c>
      <c r="BH117" s="82" t="s">
        <v>3893</v>
      </c>
      <c r="BI117" s="77" t="s">
        <v>3146</v>
      </c>
      <c r="BJ117" s="77" t="s">
        <v>3147</v>
      </c>
      <c r="BK117" s="77" t="s">
        <v>3894</v>
      </c>
      <c r="BL117" s="77" t="s">
        <v>3180</v>
      </c>
      <c r="BM117" s="77" t="s">
        <v>3895</v>
      </c>
      <c r="BN117" s="77" t="s">
        <v>3097</v>
      </c>
      <c r="BO117" s="77" t="s">
        <v>3098</v>
      </c>
      <c r="BP117" s="77" t="s">
        <v>3098</v>
      </c>
    </row>
    <row r="118" ht="56" hidden="1" spans="1:68">
      <c r="A118" s="69"/>
      <c r="B118" s="69"/>
      <c r="C118" s="69"/>
      <c r="D118" s="69"/>
      <c r="E118" s="73"/>
      <c r="F118" s="69"/>
      <c r="G118" s="69"/>
      <c r="H118" s="69"/>
      <c r="I118" s="69"/>
      <c r="J118" s="69"/>
      <c r="K118" s="69"/>
      <c r="L118" s="69"/>
      <c r="M118" s="69"/>
      <c r="N118" s="78"/>
      <c r="O118" s="79"/>
      <c r="P118" s="79"/>
      <c r="Q118" s="69"/>
      <c r="R118" s="79"/>
      <c r="S118" s="80"/>
      <c r="T118" s="69"/>
      <c r="U118" s="81"/>
      <c r="V118" s="69"/>
      <c r="W118" s="69"/>
      <c r="X118" s="69"/>
      <c r="Y118" s="69"/>
      <c r="Z118" s="69"/>
      <c r="AA118" s="69"/>
      <c r="AB118" s="69"/>
      <c r="AC118" s="73"/>
      <c r="AD118" s="73"/>
      <c r="AE118" s="69"/>
      <c r="AF118" s="69"/>
      <c r="AG118" s="69"/>
      <c r="AH118" s="69"/>
      <c r="AI118" s="69"/>
      <c r="AJ118" s="78"/>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82"/>
      <c r="BG118" s="82"/>
      <c r="BH118" s="82"/>
      <c r="BI118" s="69"/>
      <c r="BJ118" s="69"/>
      <c r="BK118" s="69"/>
      <c r="BL118" s="69"/>
      <c r="BM118" s="77" t="s">
        <v>3896</v>
      </c>
      <c r="BN118" s="77" t="s">
        <v>3260</v>
      </c>
      <c r="BO118" s="77" t="s">
        <v>3261</v>
      </c>
      <c r="BP118" s="77" t="s">
        <v>3261</v>
      </c>
    </row>
    <row r="119" ht="409.5" hidden="1" spans="1:68">
      <c r="A119" s="77" t="s">
        <v>3897</v>
      </c>
      <c r="B119" s="77" t="s">
        <v>2824</v>
      </c>
      <c r="C119" s="77" t="s">
        <v>3126</v>
      </c>
      <c r="D119" s="77" t="s">
        <v>3898</v>
      </c>
      <c r="E119" s="73" t="s">
        <v>3899</v>
      </c>
      <c r="F119" s="77" t="s">
        <v>3065</v>
      </c>
      <c r="G119" s="77" t="s">
        <v>3066</v>
      </c>
      <c r="H119" s="69"/>
      <c r="I119" s="69"/>
      <c r="J119" s="77" t="s">
        <v>3067</v>
      </c>
      <c r="K119" s="77" t="s">
        <v>3068</v>
      </c>
      <c r="L119" s="77" t="s">
        <v>3069</v>
      </c>
      <c r="M119" s="77" t="s">
        <v>3070</v>
      </c>
      <c r="N119" s="78"/>
      <c r="O119" s="79"/>
      <c r="P119" s="80">
        <v>730484.16</v>
      </c>
      <c r="Q119" s="77" t="s">
        <v>3071</v>
      </c>
      <c r="R119" s="80">
        <v>730484.16</v>
      </c>
      <c r="S119" s="80"/>
      <c r="T119" s="77" t="s">
        <v>3072</v>
      </c>
      <c r="U119" s="81"/>
      <c r="V119" s="77" t="s">
        <v>3073</v>
      </c>
      <c r="W119" s="77" t="s">
        <v>3074</v>
      </c>
      <c r="X119" s="77" t="s">
        <v>2396</v>
      </c>
      <c r="Y119" s="77" t="s">
        <v>2398</v>
      </c>
      <c r="Z119" s="77" t="s">
        <v>2824</v>
      </c>
      <c r="AA119" s="77" t="s">
        <v>3071</v>
      </c>
      <c r="AB119" s="77" t="s">
        <v>3071</v>
      </c>
      <c r="AC119" s="73" t="s">
        <v>3900</v>
      </c>
      <c r="AD119" s="73" t="s">
        <v>3901</v>
      </c>
      <c r="AE119" s="77" t="s">
        <v>3902</v>
      </c>
      <c r="AF119" s="77" t="s">
        <v>3903</v>
      </c>
      <c r="AG119" s="77" t="s">
        <v>3078</v>
      </c>
      <c r="AH119" s="69"/>
      <c r="AI119" s="69"/>
      <c r="AJ119" s="78"/>
      <c r="AK119" s="69"/>
      <c r="AL119" s="69"/>
      <c r="AM119" s="77" t="s">
        <v>3904</v>
      </c>
      <c r="AN119" s="77" t="s">
        <v>3905</v>
      </c>
      <c r="AO119" s="77" t="s">
        <v>3081</v>
      </c>
      <c r="AP119" s="77" t="s">
        <v>3582</v>
      </c>
      <c r="AQ119" s="77" t="s">
        <v>3135</v>
      </c>
      <c r="AR119" s="77" t="s">
        <v>3136</v>
      </c>
      <c r="AS119" s="77" t="s">
        <v>3776</v>
      </c>
      <c r="AT119" s="77" t="s">
        <v>3777</v>
      </c>
      <c r="AU119" s="77" t="s">
        <v>3174</v>
      </c>
      <c r="AV119" s="77" t="s">
        <v>788</v>
      </c>
      <c r="AW119" s="77" t="s">
        <v>788</v>
      </c>
      <c r="AX119" s="77" t="s">
        <v>3906</v>
      </c>
      <c r="AY119" s="77" t="s">
        <v>3907</v>
      </c>
      <c r="AZ119" s="77" t="s">
        <v>3090</v>
      </c>
      <c r="BA119" s="77" t="s">
        <v>3174</v>
      </c>
      <c r="BB119" s="69"/>
      <c r="BC119" s="77" t="s">
        <v>3908</v>
      </c>
      <c r="BD119" s="77" t="s">
        <v>3512</v>
      </c>
      <c r="BE119" s="77" t="s">
        <v>3513</v>
      </c>
      <c r="BF119" s="82" t="s">
        <v>3909</v>
      </c>
      <c r="BG119" s="82" t="s">
        <v>3910</v>
      </c>
      <c r="BH119" s="82" t="s">
        <v>3911</v>
      </c>
      <c r="BI119" s="77" t="s">
        <v>3146</v>
      </c>
      <c r="BJ119" s="77" t="s">
        <v>3147</v>
      </c>
      <c r="BK119" s="77" t="s">
        <v>3912</v>
      </c>
      <c r="BL119" s="77" t="s">
        <v>3180</v>
      </c>
      <c r="BM119" s="77" t="s">
        <v>3913</v>
      </c>
      <c r="BN119" s="77" t="s">
        <v>3914</v>
      </c>
      <c r="BO119" s="77" t="s">
        <v>3915</v>
      </c>
      <c r="BP119" s="77" t="s">
        <v>3915</v>
      </c>
    </row>
    <row r="120" ht="56" hidden="1" spans="1:68">
      <c r="A120" s="69"/>
      <c r="B120" s="69"/>
      <c r="C120" s="69"/>
      <c r="D120" s="69"/>
      <c r="E120" s="73"/>
      <c r="F120" s="69"/>
      <c r="G120" s="69"/>
      <c r="H120" s="69"/>
      <c r="I120" s="69"/>
      <c r="J120" s="69"/>
      <c r="K120" s="69"/>
      <c r="L120" s="69"/>
      <c r="M120" s="69"/>
      <c r="N120" s="78"/>
      <c r="O120" s="79"/>
      <c r="P120" s="79"/>
      <c r="Q120" s="69"/>
      <c r="R120" s="79"/>
      <c r="S120" s="80"/>
      <c r="T120" s="69"/>
      <c r="U120" s="81"/>
      <c r="V120" s="69"/>
      <c r="W120" s="69"/>
      <c r="X120" s="69"/>
      <c r="Y120" s="69"/>
      <c r="Z120" s="69"/>
      <c r="AA120" s="69"/>
      <c r="AB120" s="69"/>
      <c r="AC120" s="73"/>
      <c r="AD120" s="73"/>
      <c r="AE120" s="69"/>
      <c r="AF120" s="69"/>
      <c r="AG120" s="69"/>
      <c r="AH120" s="69"/>
      <c r="AI120" s="69"/>
      <c r="AJ120" s="78"/>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82"/>
      <c r="BG120" s="82"/>
      <c r="BH120" s="82"/>
      <c r="BI120" s="69"/>
      <c r="BJ120" s="69"/>
      <c r="BK120" s="69"/>
      <c r="BL120" s="69"/>
      <c r="BM120" s="77" t="s">
        <v>3916</v>
      </c>
      <c r="BN120" s="77" t="s">
        <v>3917</v>
      </c>
      <c r="BO120" s="77" t="s">
        <v>3918</v>
      </c>
      <c r="BP120" s="77" t="s">
        <v>3918</v>
      </c>
    </row>
    <row r="121" ht="409.5" hidden="1" spans="1:68">
      <c r="A121" s="77" t="s">
        <v>3919</v>
      </c>
      <c r="B121" s="77" t="s">
        <v>3920</v>
      </c>
      <c r="C121" s="77" t="s">
        <v>3308</v>
      </c>
      <c r="D121" s="77" t="s">
        <v>3071</v>
      </c>
      <c r="E121" s="73"/>
      <c r="F121" s="77" t="s">
        <v>3065</v>
      </c>
      <c r="G121" s="77" t="s">
        <v>3066</v>
      </c>
      <c r="H121" s="69"/>
      <c r="I121" s="69"/>
      <c r="J121" s="77" t="s">
        <v>3067</v>
      </c>
      <c r="K121" s="77" t="s">
        <v>3068</v>
      </c>
      <c r="L121" s="77" t="s">
        <v>3069</v>
      </c>
      <c r="M121" s="77" t="s">
        <v>3070</v>
      </c>
      <c r="N121" s="78"/>
      <c r="O121" s="79"/>
      <c r="P121" s="80">
        <v>730484.16</v>
      </c>
      <c r="Q121" s="77" t="s">
        <v>3071</v>
      </c>
      <c r="R121" s="80">
        <v>730484.16</v>
      </c>
      <c r="S121" s="80"/>
      <c r="T121" s="77" t="s">
        <v>3072</v>
      </c>
      <c r="U121" s="81"/>
      <c r="V121" s="77" t="s">
        <v>3509</v>
      </c>
      <c r="W121" s="77" t="s">
        <v>3510</v>
      </c>
      <c r="X121" s="77" t="s">
        <v>2396</v>
      </c>
      <c r="Y121" s="77" t="s">
        <v>2398</v>
      </c>
      <c r="Z121" s="77" t="s">
        <v>3920</v>
      </c>
      <c r="AA121" s="77" t="s">
        <v>3071</v>
      </c>
      <c r="AB121" s="77" t="s">
        <v>3071</v>
      </c>
      <c r="AC121" s="73"/>
      <c r="AD121" s="73"/>
      <c r="AE121" s="77" t="s">
        <v>3902</v>
      </c>
      <c r="AF121" s="77" t="s">
        <v>3903</v>
      </c>
      <c r="AG121" s="77" t="s">
        <v>3078</v>
      </c>
      <c r="AH121" s="69"/>
      <c r="AI121" s="69"/>
      <c r="AJ121" s="78"/>
      <c r="AK121" s="69"/>
      <c r="AL121" s="69"/>
      <c r="AM121" s="77" t="s">
        <v>3904</v>
      </c>
      <c r="AN121" s="77" t="s">
        <v>3905</v>
      </c>
      <c r="AO121" s="77" t="s">
        <v>3081</v>
      </c>
      <c r="AP121" s="77" t="s">
        <v>3082</v>
      </c>
      <c r="AQ121" s="77" t="s">
        <v>3083</v>
      </c>
      <c r="AR121" s="77" t="s">
        <v>3084</v>
      </c>
      <c r="AS121" s="77" t="s">
        <v>3776</v>
      </c>
      <c r="AT121" s="77" t="s">
        <v>3777</v>
      </c>
      <c r="AU121" s="77" t="s">
        <v>3174</v>
      </c>
      <c r="AV121" s="77" t="s">
        <v>788</v>
      </c>
      <c r="AW121" s="77" t="s">
        <v>788</v>
      </c>
      <c r="AX121" s="77" t="s">
        <v>3921</v>
      </c>
      <c r="AY121" s="77" t="s">
        <v>3922</v>
      </c>
      <c r="AZ121" s="77" t="s">
        <v>3090</v>
      </c>
      <c r="BA121" s="77" t="s">
        <v>3174</v>
      </c>
      <c r="BB121" s="69"/>
      <c r="BC121" s="77" t="s">
        <v>3908</v>
      </c>
      <c r="BD121" s="77" t="s">
        <v>3794</v>
      </c>
      <c r="BE121" s="77" t="s">
        <v>3795</v>
      </c>
      <c r="BF121" s="82"/>
      <c r="BG121" s="82" t="s">
        <v>3923</v>
      </c>
      <c r="BH121" s="82" t="s">
        <v>3924</v>
      </c>
      <c r="BI121" s="69"/>
      <c r="BJ121" s="69"/>
      <c r="BK121" s="77" t="s">
        <v>3925</v>
      </c>
      <c r="BL121" s="77" t="s">
        <v>3180</v>
      </c>
      <c r="BM121" s="77" t="s">
        <v>3926</v>
      </c>
      <c r="BN121" s="77" t="s">
        <v>3914</v>
      </c>
      <c r="BO121" s="77" t="s">
        <v>3915</v>
      </c>
      <c r="BP121" s="77" t="s">
        <v>3915</v>
      </c>
    </row>
    <row r="122" ht="56" hidden="1" spans="1:68">
      <c r="A122" s="69"/>
      <c r="B122" s="69"/>
      <c r="C122" s="69"/>
      <c r="D122" s="69"/>
      <c r="E122" s="73"/>
      <c r="F122" s="69"/>
      <c r="G122" s="69"/>
      <c r="H122" s="69"/>
      <c r="I122" s="69"/>
      <c r="J122" s="69"/>
      <c r="K122" s="69"/>
      <c r="L122" s="69"/>
      <c r="M122" s="69"/>
      <c r="N122" s="78"/>
      <c r="O122" s="79"/>
      <c r="P122" s="79"/>
      <c r="Q122" s="69"/>
      <c r="R122" s="79"/>
      <c r="S122" s="80"/>
      <c r="T122" s="69"/>
      <c r="U122" s="81"/>
      <c r="V122" s="69"/>
      <c r="W122" s="69"/>
      <c r="X122" s="69"/>
      <c r="Y122" s="69"/>
      <c r="Z122" s="69"/>
      <c r="AA122" s="69"/>
      <c r="AB122" s="69"/>
      <c r="AC122" s="73"/>
      <c r="AD122" s="73"/>
      <c r="AE122" s="69"/>
      <c r="AF122" s="69"/>
      <c r="AG122" s="69"/>
      <c r="AH122" s="69"/>
      <c r="AI122" s="69"/>
      <c r="AJ122" s="78"/>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82"/>
      <c r="BG122" s="82"/>
      <c r="BH122" s="82"/>
      <c r="BI122" s="69"/>
      <c r="BJ122" s="69"/>
      <c r="BK122" s="69"/>
      <c r="BL122" s="69"/>
      <c r="BM122" s="77" t="s">
        <v>3927</v>
      </c>
      <c r="BN122" s="77" t="s">
        <v>3917</v>
      </c>
      <c r="BO122" s="77" t="s">
        <v>3918</v>
      </c>
      <c r="BP122" s="77" t="s">
        <v>3918</v>
      </c>
    </row>
    <row r="123" ht="409.5" hidden="1" spans="1:68">
      <c r="A123" s="77" t="s">
        <v>3928</v>
      </c>
      <c r="B123" s="77" t="s">
        <v>3929</v>
      </c>
      <c r="C123" s="77" t="s">
        <v>3308</v>
      </c>
      <c r="D123" s="77" t="s">
        <v>3930</v>
      </c>
      <c r="E123" s="73" t="s">
        <v>3899</v>
      </c>
      <c r="F123" s="77" t="s">
        <v>3065</v>
      </c>
      <c r="G123" s="77" t="s">
        <v>3066</v>
      </c>
      <c r="H123" s="69"/>
      <c r="I123" s="69"/>
      <c r="J123" s="77" t="s">
        <v>3067</v>
      </c>
      <c r="K123" s="77" t="s">
        <v>3068</v>
      </c>
      <c r="L123" s="77" t="s">
        <v>3069</v>
      </c>
      <c r="M123" s="77" t="s">
        <v>3070</v>
      </c>
      <c r="N123" s="78"/>
      <c r="O123" s="79"/>
      <c r="P123" s="80">
        <v>730484.16</v>
      </c>
      <c r="Q123" s="77" t="s">
        <v>3071</v>
      </c>
      <c r="R123" s="80">
        <v>730484.16</v>
      </c>
      <c r="S123" s="80"/>
      <c r="T123" s="77" t="s">
        <v>3072</v>
      </c>
      <c r="U123" s="81"/>
      <c r="V123" s="77" t="s">
        <v>3509</v>
      </c>
      <c r="W123" s="77" t="s">
        <v>3510</v>
      </c>
      <c r="X123" s="77" t="s">
        <v>2396</v>
      </c>
      <c r="Y123" s="77" t="s">
        <v>2398</v>
      </c>
      <c r="Z123" s="77" t="s">
        <v>3929</v>
      </c>
      <c r="AA123" s="77" t="s">
        <v>3071</v>
      </c>
      <c r="AB123" s="77" t="s">
        <v>3071</v>
      </c>
      <c r="AC123" s="73" t="s">
        <v>3901</v>
      </c>
      <c r="AD123" s="73" t="s">
        <v>3901</v>
      </c>
      <c r="AE123" s="77" t="s">
        <v>3902</v>
      </c>
      <c r="AF123" s="77" t="s">
        <v>3903</v>
      </c>
      <c r="AG123" s="77" t="s">
        <v>3078</v>
      </c>
      <c r="AH123" s="69"/>
      <c r="AI123" s="69"/>
      <c r="AJ123" s="78"/>
      <c r="AK123" s="69"/>
      <c r="AL123" s="69"/>
      <c r="AM123" s="77" t="s">
        <v>3904</v>
      </c>
      <c r="AN123" s="77" t="s">
        <v>3905</v>
      </c>
      <c r="AO123" s="77" t="s">
        <v>3171</v>
      </c>
      <c r="AP123" s="77" t="s">
        <v>3082</v>
      </c>
      <c r="AQ123" s="77" t="s">
        <v>3083</v>
      </c>
      <c r="AR123" s="77" t="s">
        <v>3084</v>
      </c>
      <c r="AS123" s="77" t="s">
        <v>3776</v>
      </c>
      <c r="AT123" s="77" t="s">
        <v>3777</v>
      </c>
      <c r="AU123" s="77" t="s">
        <v>3174</v>
      </c>
      <c r="AV123" s="77" t="s">
        <v>788</v>
      </c>
      <c r="AW123" s="77" t="s">
        <v>788</v>
      </c>
      <c r="AX123" s="77" t="s">
        <v>3931</v>
      </c>
      <c r="AY123" s="77" t="s">
        <v>3932</v>
      </c>
      <c r="AZ123" s="77" t="s">
        <v>3090</v>
      </c>
      <c r="BA123" s="77" t="s">
        <v>3174</v>
      </c>
      <c r="BB123" s="69"/>
      <c r="BC123" s="77" t="s">
        <v>3908</v>
      </c>
      <c r="BD123" s="77" t="s">
        <v>3794</v>
      </c>
      <c r="BE123" s="77" t="s">
        <v>3795</v>
      </c>
      <c r="BF123" s="82"/>
      <c r="BG123" s="82" t="s">
        <v>3933</v>
      </c>
      <c r="BH123" s="82" t="s">
        <v>3934</v>
      </c>
      <c r="BI123" s="69"/>
      <c r="BJ123" s="69"/>
      <c r="BK123" s="77" t="s">
        <v>3935</v>
      </c>
      <c r="BL123" s="77" t="s">
        <v>3180</v>
      </c>
      <c r="BM123" s="77" t="s">
        <v>3936</v>
      </c>
      <c r="BN123" s="77" t="s">
        <v>3914</v>
      </c>
      <c r="BO123" s="77" t="s">
        <v>3915</v>
      </c>
      <c r="BP123" s="77" t="s">
        <v>3915</v>
      </c>
    </row>
    <row r="124" ht="56" hidden="1" spans="1:68">
      <c r="A124" s="69"/>
      <c r="B124" s="69"/>
      <c r="C124" s="69"/>
      <c r="D124" s="69"/>
      <c r="E124" s="73"/>
      <c r="F124" s="69"/>
      <c r="G124" s="69"/>
      <c r="H124" s="69"/>
      <c r="I124" s="69"/>
      <c r="J124" s="69"/>
      <c r="K124" s="69"/>
      <c r="L124" s="69"/>
      <c r="M124" s="69"/>
      <c r="N124" s="78"/>
      <c r="O124" s="79"/>
      <c r="P124" s="79"/>
      <c r="Q124" s="69"/>
      <c r="R124" s="79"/>
      <c r="S124" s="80"/>
      <c r="T124" s="69"/>
      <c r="U124" s="81"/>
      <c r="V124" s="69"/>
      <c r="W124" s="69"/>
      <c r="X124" s="69"/>
      <c r="Y124" s="69"/>
      <c r="Z124" s="69"/>
      <c r="AA124" s="69"/>
      <c r="AB124" s="69"/>
      <c r="AC124" s="73"/>
      <c r="AD124" s="73"/>
      <c r="AE124" s="69"/>
      <c r="AF124" s="69"/>
      <c r="AG124" s="69"/>
      <c r="AH124" s="69"/>
      <c r="AI124" s="69"/>
      <c r="AJ124" s="78"/>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82"/>
      <c r="BG124" s="82"/>
      <c r="BH124" s="82"/>
      <c r="BI124" s="69"/>
      <c r="BJ124" s="69"/>
      <c r="BK124" s="69"/>
      <c r="BL124" s="69"/>
      <c r="BM124" s="77" t="s">
        <v>3937</v>
      </c>
      <c r="BN124" s="77" t="s">
        <v>3917</v>
      </c>
      <c r="BO124" s="77" t="s">
        <v>3918</v>
      </c>
      <c r="BP124" s="77" t="s">
        <v>3918</v>
      </c>
    </row>
    <row r="125" ht="409.5" hidden="1" spans="1:68">
      <c r="A125" s="77" t="s">
        <v>3938</v>
      </c>
      <c r="B125" s="77" t="s">
        <v>3939</v>
      </c>
      <c r="C125" s="77" t="s">
        <v>3308</v>
      </c>
      <c r="D125" s="77" t="s">
        <v>3940</v>
      </c>
      <c r="E125" s="73" t="s">
        <v>3899</v>
      </c>
      <c r="F125" s="77" t="s">
        <v>3065</v>
      </c>
      <c r="G125" s="77" t="s">
        <v>3066</v>
      </c>
      <c r="H125" s="69"/>
      <c r="I125" s="69"/>
      <c r="J125" s="77" t="s">
        <v>3067</v>
      </c>
      <c r="K125" s="77" t="s">
        <v>3068</v>
      </c>
      <c r="L125" s="77" t="s">
        <v>3069</v>
      </c>
      <c r="M125" s="77" t="s">
        <v>3070</v>
      </c>
      <c r="N125" s="78"/>
      <c r="O125" s="79"/>
      <c r="P125" s="80">
        <v>730484.16</v>
      </c>
      <c r="Q125" s="77" t="s">
        <v>3071</v>
      </c>
      <c r="R125" s="80">
        <v>730484.16</v>
      </c>
      <c r="S125" s="80"/>
      <c r="T125" s="77" t="s">
        <v>3072</v>
      </c>
      <c r="U125" s="81"/>
      <c r="V125" s="77" t="s">
        <v>3509</v>
      </c>
      <c r="W125" s="77" t="s">
        <v>3510</v>
      </c>
      <c r="X125" s="77" t="s">
        <v>2396</v>
      </c>
      <c r="Y125" s="77" t="s">
        <v>2398</v>
      </c>
      <c r="Z125" s="77" t="s">
        <v>3939</v>
      </c>
      <c r="AA125" s="77" t="s">
        <v>3071</v>
      </c>
      <c r="AB125" s="77" t="s">
        <v>3071</v>
      </c>
      <c r="AC125" s="73" t="s">
        <v>3901</v>
      </c>
      <c r="AD125" s="73" t="s">
        <v>3901</v>
      </c>
      <c r="AE125" s="77" t="s">
        <v>3902</v>
      </c>
      <c r="AF125" s="77" t="s">
        <v>3903</v>
      </c>
      <c r="AG125" s="77" t="s">
        <v>3078</v>
      </c>
      <c r="AH125" s="69"/>
      <c r="AI125" s="69"/>
      <c r="AJ125" s="78"/>
      <c r="AK125" s="69"/>
      <c r="AL125" s="69"/>
      <c r="AM125" s="77" t="s">
        <v>3904</v>
      </c>
      <c r="AN125" s="77" t="s">
        <v>3905</v>
      </c>
      <c r="AO125" s="77" t="s">
        <v>3171</v>
      </c>
      <c r="AP125" s="77" t="s">
        <v>3082</v>
      </c>
      <c r="AQ125" s="77" t="s">
        <v>3083</v>
      </c>
      <c r="AR125" s="77" t="s">
        <v>3084</v>
      </c>
      <c r="AS125" s="77" t="s">
        <v>3776</v>
      </c>
      <c r="AT125" s="77" t="s">
        <v>3777</v>
      </c>
      <c r="AU125" s="77" t="s">
        <v>3174</v>
      </c>
      <c r="AV125" s="77" t="s">
        <v>788</v>
      </c>
      <c r="AW125" s="77" t="s">
        <v>788</v>
      </c>
      <c r="AX125" s="77" t="s">
        <v>3941</v>
      </c>
      <c r="AY125" s="77" t="s">
        <v>3942</v>
      </c>
      <c r="AZ125" s="77" t="s">
        <v>3090</v>
      </c>
      <c r="BA125" s="77" t="s">
        <v>3174</v>
      </c>
      <c r="BB125" s="69"/>
      <c r="BC125" s="77" t="s">
        <v>3908</v>
      </c>
      <c r="BD125" s="77" t="s">
        <v>3512</v>
      </c>
      <c r="BE125" s="77" t="s">
        <v>3513</v>
      </c>
      <c r="BF125" s="82"/>
      <c r="BG125" s="82" t="s">
        <v>3943</v>
      </c>
      <c r="BH125" s="82" t="s">
        <v>3944</v>
      </c>
      <c r="BI125" s="69"/>
      <c r="BJ125" s="69"/>
      <c r="BK125" s="77" t="s">
        <v>3945</v>
      </c>
      <c r="BL125" s="77" t="s">
        <v>3180</v>
      </c>
      <c r="BM125" s="77" t="s">
        <v>3946</v>
      </c>
      <c r="BN125" s="77" t="s">
        <v>3914</v>
      </c>
      <c r="BO125" s="77" t="s">
        <v>3915</v>
      </c>
      <c r="BP125" s="77" t="s">
        <v>3915</v>
      </c>
    </row>
    <row r="126" ht="56" hidden="1" spans="1:68">
      <c r="A126" s="69"/>
      <c r="B126" s="69"/>
      <c r="C126" s="69"/>
      <c r="D126" s="69"/>
      <c r="E126" s="73"/>
      <c r="F126" s="69"/>
      <c r="G126" s="69"/>
      <c r="H126" s="69"/>
      <c r="I126" s="69"/>
      <c r="J126" s="69"/>
      <c r="K126" s="69"/>
      <c r="L126" s="69"/>
      <c r="M126" s="69"/>
      <c r="N126" s="78"/>
      <c r="O126" s="79"/>
      <c r="P126" s="79"/>
      <c r="Q126" s="69"/>
      <c r="R126" s="79"/>
      <c r="S126" s="80"/>
      <c r="T126" s="69"/>
      <c r="U126" s="81"/>
      <c r="V126" s="69"/>
      <c r="W126" s="69"/>
      <c r="X126" s="69"/>
      <c r="Y126" s="69"/>
      <c r="Z126" s="69"/>
      <c r="AA126" s="69"/>
      <c r="AB126" s="69"/>
      <c r="AC126" s="73"/>
      <c r="AD126" s="73"/>
      <c r="AE126" s="69"/>
      <c r="AF126" s="69"/>
      <c r="AG126" s="69"/>
      <c r="AH126" s="69"/>
      <c r="AI126" s="69"/>
      <c r="AJ126" s="78"/>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82"/>
      <c r="BG126" s="82"/>
      <c r="BH126" s="82"/>
      <c r="BI126" s="69"/>
      <c r="BJ126" s="69"/>
      <c r="BK126" s="69"/>
      <c r="BL126" s="69"/>
      <c r="BM126" s="77" t="s">
        <v>3947</v>
      </c>
      <c r="BN126" s="77" t="s">
        <v>3917</v>
      </c>
      <c r="BO126" s="77" t="s">
        <v>3918</v>
      </c>
      <c r="BP126" s="77" t="s">
        <v>3918</v>
      </c>
    </row>
    <row r="127" ht="409.5" hidden="1" spans="1:68">
      <c r="A127" s="77" t="s">
        <v>3948</v>
      </c>
      <c r="B127" s="77" t="s">
        <v>2857</v>
      </c>
      <c r="C127" s="77" t="s">
        <v>3126</v>
      </c>
      <c r="D127" s="77" t="s">
        <v>3949</v>
      </c>
      <c r="E127" s="73" t="s">
        <v>3856</v>
      </c>
      <c r="F127" s="77" t="s">
        <v>3065</v>
      </c>
      <c r="G127" s="77" t="s">
        <v>3066</v>
      </c>
      <c r="H127" s="69"/>
      <c r="I127" s="69"/>
      <c r="J127" s="77" t="s">
        <v>3067</v>
      </c>
      <c r="K127" s="77" t="s">
        <v>3068</v>
      </c>
      <c r="L127" s="77" t="s">
        <v>3069</v>
      </c>
      <c r="M127" s="77" t="s">
        <v>3070</v>
      </c>
      <c r="N127" s="78"/>
      <c r="O127" s="79"/>
      <c r="P127" s="80">
        <v>50400</v>
      </c>
      <c r="Q127" s="77" t="s">
        <v>3071</v>
      </c>
      <c r="R127" s="80">
        <v>50400</v>
      </c>
      <c r="S127" s="80"/>
      <c r="T127" s="77" t="s">
        <v>3072</v>
      </c>
      <c r="U127" s="81"/>
      <c r="V127" s="77" t="s">
        <v>3073</v>
      </c>
      <c r="W127" s="77" t="s">
        <v>3074</v>
      </c>
      <c r="X127" s="77" t="s">
        <v>2396</v>
      </c>
      <c r="Y127" s="77" t="s">
        <v>2398</v>
      </c>
      <c r="Z127" s="77" t="s">
        <v>2857</v>
      </c>
      <c r="AA127" s="77" t="s">
        <v>3071</v>
      </c>
      <c r="AB127" s="77" t="s">
        <v>3071</v>
      </c>
      <c r="AC127" s="73" t="s">
        <v>3950</v>
      </c>
      <c r="AD127" s="73" t="s">
        <v>3858</v>
      </c>
      <c r="AE127" s="77" t="s">
        <v>3902</v>
      </c>
      <c r="AF127" s="77" t="s">
        <v>3903</v>
      </c>
      <c r="AG127" s="77" t="s">
        <v>3078</v>
      </c>
      <c r="AH127" s="69"/>
      <c r="AI127" s="69"/>
      <c r="AJ127" s="78"/>
      <c r="AK127" s="69"/>
      <c r="AL127" s="69"/>
      <c r="AM127" s="77" t="s">
        <v>3133</v>
      </c>
      <c r="AN127" s="77" t="s">
        <v>3134</v>
      </c>
      <c r="AO127" s="77" t="s">
        <v>3081</v>
      </c>
      <c r="AP127" s="77" t="s">
        <v>3582</v>
      </c>
      <c r="AQ127" s="77" t="s">
        <v>3135</v>
      </c>
      <c r="AR127" s="77" t="s">
        <v>3136</v>
      </c>
      <c r="AS127" s="77" t="s">
        <v>3951</v>
      </c>
      <c r="AT127" s="77" t="s">
        <v>3952</v>
      </c>
      <c r="AU127" s="77" t="s">
        <v>3174</v>
      </c>
      <c r="AV127" s="77" t="s">
        <v>788</v>
      </c>
      <c r="AW127" s="77" t="s">
        <v>788</v>
      </c>
      <c r="AX127" s="77" t="s">
        <v>3953</v>
      </c>
      <c r="AY127" s="77" t="s">
        <v>3954</v>
      </c>
      <c r="AZ127" s="77" t="s">
        <v>3090</v>
      </c>
      <c r="BA127" s="77" t="s">
        <v>3174</v>
      </c>
      <c r="BB127" s="69"/>
      <c r="BC127" s="77" t="s">
        <v>3955</v>
      </c>
      <c r="BD127" s="77" t="s">
        <v>3512</v>
      </c>
      <c r="BE127" s="77" t="s">
        <v>3513</v>
      </c>
      <c r="BF127" s="82" t="s">
        <v>3956</v>
      </c>
      <c r="BG127" s="82" t="s">
        <v>3957</v>
      </c>
      <c r="BH127" s="82" t="s">
        <v>3958</v>
      </c>
      <c r="BI127" s="77" t="s">
        <v>3146</v>
      </c>
      <c r="BJ127" s="77" t="s">
        <v>3147</v>
      </c>
      <c r="BK127" s="77" t="s">
        <v>3959</v>
      </c>
      <c r="BL127" s="77" t="s">
        <v>3180</v>
      </c>
      <c r="BM127" s="77" t="s">
        <v>3960</v>
      </c>
      <c r="BN127" s="77" t="s">
        <v>3097</v>
      </c>
      <c r="BO127" s="77" t="s">
        <v>3098</v>
      </c>
      <c r="BP127" s="77" t="s">
        <v>3098</v>
      </c>
    </row>
    <row r="128" ht="56" hidden="1" spans="1:68">
      <c r="A128" s="69"/>
      <c r="B128" s="69"/>
      <c r="C128" s="69"/>
      <c r="D128" s="69"/>
      <c r="E128" s="73"/>
      <c r="F128" s="69"/>
      <c r="G128" s="69"/>
      <c r="H128" s="69"/>
      <c r="I128" s="69"/>
      <c r="J128" s="69"/>
      <c r="K128" s="69"/>
      <c r="L128" s="69"/>
      <c r="M128" s="69"/>
      <c r="N128" s="78"/>
      <c r="O128" s="79"/>
      <c r="P128" s="79"/>
      <c r="Q128" s="69"/>
      <c r="R128" s="79"/>
      <c r="S128" s="80"/>
      <c r="T128" s="69"/>
      <c r="U128" s="81"/>
      <c r="V128" s="69"/>
      <c r="W128" s="69"/>
      <c r="X128" s="69"/>
      <c r="Y128" s="69"/>
      <c r="Z128" s="69"/>
      <c r="AA128" s="69"/>
      <c r="AB128" s="69"/>
      <c r="AC128" s="73"/>
      <c r="AD128" s="73"/>
      <c r="AE128" s="69"/>
      <c r="AF128" s="69"/>
      <c r="AG128" s="69"/>
      <c r="AH128" s="69"/>
      <c r="AI128" s="69"/>
      <c r="AJ128" s="78"/>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82"/>
      <c r="BG128" s="82"/>
      <c r="BH128" s="82"/>
      <c r="BI128" s="69"/>
      <c r="BJ128" s="69"/>
      <c r="BK128" s="69"/>
      <c r="BL128" s="69"/>
      <c r="BM128" s="77" t="s">
        <v>3961</v>
      </c>
      <c r="BN128" s="77" t="s">
        <v>3962</v>
      </c>
      <c r="BO128" s="77" t="s">
        <v>3963</v>
      </c>
      <c r="BP128" s="77" t="s">
        <v>3963</v>
      </c>
    </row>
    <row r="129" ht="409.5" hidden="1" spans="1:68">
      <c r="A129" s="77" t="s">
        <v>3964</v>
      </c>
      <c r="B129" s="77" t="s">
        <v>2830</v>
      </c>
      <c r="C129" s="77" t="s">
        <v>3126</v>
      </c>
      <c r="D129" s="77" t="s">
        <v>3965</v>
      </c>
      <c r="E129" s="73" t="s">
        <v>3966</v>
      </c>
      <c r="F129" s="77" t="s">
        <v>3065</v>
      </c>
      <c r="G129" s="77" t="s">
        <v>3066</v>
      </c>
      <c r="H129" s="69"/>
      <c r="I129" s="69"/>
      <c r="J129" s="77" t="s">
        <v>3067</v>
      </c>
      <c r="K129" s="77" t="s">
        <v>3068</v>
      </c>
      <c r="L129" s="77" t="s">
        <v>3069</v>
      </c>
      <c r="M129" s="77" t="s">
        <v>3070</v>
      </c>
      <c r="N129" s="78"/>
      <c r="O129" s="79"/>
      <c r="P129" s="80">
        <v>9400</v>
      </c>
      <c r="Q129" s="77" t="s">
        <v>3071</v>
      </c>
      <c r="R129" s="80">
        <v>9400</v>
      </c>
      <c r="S129" s="80"/>
      <c r="T129" s="77" t="s">
        <v>3072</v>
      </c>
      <c r="U129" s="81"/>
      <c r="V129" s="77" t="s">
        <v>3073</v>
      </c>
      <c r="W129" s="77" t="s">
        <v>3074</v>
      </c>
      <c r="X129" s="77" t="s">
        <v>2396</v>
      </c>
      <c r="Y129" s="77" t="s">
        <v>2398</v>
      </c>
      <c r="Z129" s="77" t="s">
        <v>2830</v>
      </c>
      <c r="AA129" s="77" t="s">
        <v>3071</v>
      </c>
      <c r="AB129" s="77" t="s">
        <v>3071</v>
      </c>
      <c r="AC129" s="73" t="s">
        <v>3967</v>
      </c>
      <c r="AD129" s="73" t="s">
        <v>3968</v>
      </c>
      <c r="AE129" s="77" t="s">
        <v>3902</v>
      </c>
      <c r="AF129" s="77" t="s">
        <v>3903</v>
      </c>
      <c r="AG129" s="77" t="s">
        <v>3078</v>
      </c>
      <c r="AH129" s="69"/>
      <c r="AI129" s="69"/>
      <c r="AJ129" s="78"/>
      <c r="AK129" s="69"/>
      <c r="AL129" s="69"/>
      <c r="AM129" s="77" t="s">
        <v>3133</v>
      </c>
      <c r="AN129" s="77" t="s">
        <v>3134</v>
      </c>
      <c r="AO129" s="77" t="s">
        <v>3081</v>
      </c>
      <c r="AP129" s="77" t="s">
        <v>3582</v>
      </c>
      <c r="AQ129" s="77" t="s">
        <v>3135</v>
      </c>
      <c r="AR129" s="77" t="s">
        <v>3136</v>
      </c>
      <c r="AS129" s="77" t="s">
        <v>3619</v>
      </c>
      <c r="AT129" s="77" t="s">
        <v>3620</v>
      </c>
      <c r="AU129" s="77" t="s">
        <v>3174</v>
      </c>
      <c r="AV129" s="77" t="s">
        <v>788</v>
      </c>
      <c r="AW129" s="77" t="s">
        <v>788</v>
      </c>
      <c r="AX129" s="77" t="s">
        <v>3969</v>
      </c>
      <c r="AY129" s="77" t="s">
        <v>3970</v>
      </c>
      <c r="AZ129" s="77" t="s">
        <v>3090</v>
      </c>
      <c r="BA129" s="77" t="s">
        <v>3174</v>
      </c>
      <c r="BB129" s="69"/>
      <c r="BC129" s="77" t="s">
        <v>3971</v>
      </c>
      <c r="BD129" s="77" t="s">
        <v>3512</v>
      </c>
      <c r="BE129" s="77" t="s">
        <v>3513</v>
      </c>
      <c r="BF129" s="82" t="s">
        <v>3972</v>
      </c>
      <c r="BG129" s="82" t="s">
        <v>3973</v>
      </c>
      <c r="BH129" s="82" t="s">
        <v>3974</v>
      </c>
      <c r="BI129" s="77" t="s">
        <v>3146</v>
      </c>
      <c r="BJ129" s="77" t="s">
        <v>3147</v>
      </c>
      <c r="BK129" s="77" t="s">
        <v>3975</v>
      </c>
      <c r="BL129" s="77" t="s">
        <v>3180</v>
      </c>
      <c r="BM129" s="77" t="s">
        <v>3976</v>
      </c>
      <c r="BN129" s="77" t="s">
        <v>3097</v>
      </c>
      <c r="BO129" s="77" t="s">
        <v>3098</v>
      </c>
      <c r="BP129" s="77" t="s">
        <v>3098</v>
      </c>
    </row>
    <row r="130" ht="56" hidden="1" spans="1:68">
      <c r="A130" s="69"/>
      <c r="B130" s="69"/>
      <c r="C130" s="69"/>
      <c r="D130" s="69"/>
      <c r="E130" s="73"/>
      <c r="F130" s="69"/>
      <c r="G130" s="69"/>
      <c r="H130" s="69"/>
      <c r="I130" s="69"/>
      <c r="J130" s="69"/>
      <c r="K130" s="69"/>
      <c r="L130" s="69"/>
      <c r="M130" s="69"/>
      <c r="N130" s="78"/>
      <c r="O130" s="79"/>
      <c r="P130" s="79"/>
      <c r="Q130" s="69"/>
      <c r="R130" s="79"/>
      <c r="S130" s="80"/>
      <c r="T130" s="69"/>
      <c r="U130" s="81"/>
      <c r="V130" s="69"/>
      <c r="W130" s="69"/>
      <c r="X130" s="69"/>
      <c r="Y130" s="69"/>
      <c r="Z130" s="69"/>
      <c r="AA130" s="69"/>
      <c r="AB130" s="69"/>
      <c r="AC130" s="73"/>
      <c r="AD130" s="73"/>
      <c r="AE130" s="69"/>
      <c r="AF130" s="69"/>
      <c r="AG130" s="69"/>
      <c r="AH130" s="69"/>
      <c r="AI130" s="69"/>
      <c r="AJ130" s="78"/>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82"/>
      <c r="BG130" s="82"/>
      <c r="BH130" s="82"/>
      <c r="BI130" s="69"/>
      <c r="BJ130" s="69"/>
      <c r="BK130" s="69"/>
      <c r="BL130" s="69"/>
      <c r="BM130" s="77" t="s">
        <v>3977</v>
      </c>
      <c r="BN130" s="77" t="s">
        <v>3978</v>
      </c>
      <c r="BO130" s="77" t="s">
        <v>3979</v>
      </c>
      <c r="BP130" s="77" t="s">
        <v>3979</v>
      </c>
    </row>
    <row r="131" ht="84" hidden="1" spans="1:68">
      <c r="A131" s="77" t="s">
        <v>3980</v>
      </c>
      <c r="B131" s="77" t="s">
        <v>2859</v>
      </c>
      <c r="C131" s="77" t="s">
        <v>3126</v>
      </c>
      <c r="D131" s="77" t="s">
        <v>3981</v>
      </c>
      <c r="E131" s="73" t="s">
        <v>3982</v>
      </c>
      <c r="F131" s="77" t="s">
        <v>3332</v>
      </c>
      <c r="G131" s="77" t="s">
        <v>3066</v>
      </c>
      <c r="H131" s="69"/>
      <c r="I131" s="69"/>
      <c r="J131" s="77" t="s">
        <v>3067</v>
      </c>
      <c r="K131" s="77" t="s">
        <v>3068</v>
      </c>
      <c r="L131" s="77" t="s">
        <v>3069</v>
      </c>
      <c r="M131" s="77" t="s">
        <v>3070</v>
      </c>
      <c r="N131" s="78">
        <v>1</v>
      </c>
      <c r="O131" s="80">
        <v>162278.59</v>
      </c>
      <c r="P131" s="80">
        <v>172015.31</v>
      </c>
      <c r="Q131" s="77" t="s">
        <v>3983</v>
      </c>
      <c r="R131" s="80">
        <v>172015.31</v>
      </c>
      <c r="S131" s="80">
        <v>9736.72</v>
      </c>
      <c r="T131" s="77" t="s">
        <v>3072</v>
      </c>
      <c r="U131" s="81"/>
      <c r="V131" s="77" t="s">
        <v>3073</v>
      </c>
      <c r="W131" s="77" t="s">
        <v>3074</v>
      </c>
      <c r="X131" s="77" t="s">
        <v>2396</v>
      </c>
      <c r="Y131" s="77" t="s">
        <v>2398</v>
      </c>
      <c r="Z131" s="77" t="s">
        <v>2859</v>
      </c>
      <c r="AA131" s="77" t="s">
        <v>3071</v>
      </c>
      <c r="AB131" s="77" t="s">
        <v>3071</v>
      </c>
      <c r="AC131" s="73" t="s">
        <v>3984</v>
      </c>
      <c r="AD131" s="73" t="s">
        <v>3985</v>
      </c>
      <c r="AE131" s="77" t="s">
        <v>3133</v>
      </c>
      <c r="AF131" s="77" t="s">
        <v>3134</v>
      </c>
      <c r="AG131" s="77" t="s">
        <v>3078</v>
      </c>
      <c r="AH131" s="77" t="s">
        <v>3986</v>
      </c>
      <c r="AI131" s="77" t="s">
        <v>3987</v>
      </c>
      <c r="AJ131" s="78"/>
      <c r="AK131" s="69"/>
      <c r="AL131" s="69"/>
      <c r="AM131" s="77" t="s">
        <v>3133</v>
      </c>
      <c r="AN131" s="77" t="s">
        <v>3134</v>
      </c>
      <c r="AO131" s="77" t="s">
        <v>3081</v>
      </c>
      <c r="AP131" s="77" t="s">
        <v>3582</v>
      </c>
      <c r="AQ131" s="77" t="s">
        <v>3135</v>
      </c>
      <c r="AR131" s="77" t="s">
        <v>3136</v>
      </c>
      <c r="AS131" s="77" t="s">
        <v>3988</v>
      </c>
      <c r="AT131" s="77" t="s">
        <v>3989</v>
      </c>
      <c r="AU131" s="77" t="s">
        <v>3174</v>
      </c>
      <c r="AV131" s="77" t="s">
        <v>793</v>
      </c>
      <c r="AW131" s="77" t="s">
        <v>788</v>
      </c>
      <c r="AX131" s="77" t="s">
        <v>3990</v>
      </c>
      <c r="AY131" s="77" t="s">
        <v>3991</v>
      </c>
      <c r="AZ131" s="77" t="s">
        <v>3090</v>
      </c>
      <c r="BA131" s="77" t="s">
        <v>3174</v>
      </c>
      <c r="BB131" s="69"/>
      <c r="BC131" s="77" t="s">
        <v>3071</v>
      </c>
      <c r="BD131" s="77" t="s">
        <v>3512</v>
      </c>
      <c r="BE131" s="77" t="s">
        <v>3513</v>
      </c>
      <c r="BF131" s="82" t="s">
        <v>3992</v>
      </c>
      <c r="BG131" s="82" t="s">
        <v>3993</v>
      </c>
      <c r="BH131" s="82" t="s">
        <v>3994</v>
      </c>
      <c r="BI131" s="77" t="s">
        <v>3146</v>
      </c>
      <c r="BJ131" s="77" t="s">
        <v>3147</v>
      </c>
      <c r="BK131" s="77" t="s">
        <v>3995</v>
      </c>
      <c r="BL131" s="77" t="s">
        <v>3180</v>
      </c>
      <c r="BM131" s="77" t="s">
        <v>3996</v>
      </c>
      <c r="BN131" s="77" t="s">
        <v>3653</v>
      </c>
      <c r="BO131" s="77" t="s">
        <v>3654</v>
      </c>
      <c r="BP131" s="77" t="s">
        <v>3654</v>
      </c>
    </row>
    <row r="132" ht="56" hidden="1" spans="1:68">
      <c r="A132" s="69"/>
      <c r="B132" s="69"/>
      <c r="C132" s="69"/>
      <c r="D132" s="69"/>
      <c r="E132" s="73"/>
      <c r="F132" s="69"/>
      <c r="G132" s="69"/>
      <c r="H132" s="69"/>
      <c r="I132" s="69"/>
      <c r="J132" s="69"/>
      <c r="K132" s="69"/>
      <c r="L132" s="69"/>
      <c r="M132" s="69"/>
      <c r="N132" s="78"/>
      <c r="O132" s="79"/>
      <c r="P132" s="79"/>
      <c r="Q132" s="69"/>
      <c r="R132" s="79"/>
      <c r="S132" s="80"/>
      <c r="T132" s="69"/>
      <c r="U132" s="81"/>
      <c r="V132" s="69"/>
      <c r="W132" s="69"/>
      <c r="X132" s="69"/>
      <c r="Y132" s="69"/>
      <c r="Z132" s="69"/>
      <c r="AA132" s="69"/>
      <c r="AB132" s="69"/>
      <c r="AC132" s="73"/>
      <c r="AD132" s="73"/>
      <c r="AE132" s="69"/>
      <c r="AF132" s="69"/>
      <c r="AG132" s="69"/>
      <c r="AH132" s="69"/>
      <c r="AI132" s="69"/>
      <c r="AJ132" s="78"/>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82"/>
      <c r="BG132" s="82"/>
      <c r="BH132" s="82"/>
      <c r="BI132" s="69"/>
      <c r="BJ132" s="69"/>
      <c r="BK132" s="69"/>
      <c r="BL132" s="69"/>
      <c r="BM132" s="77" t="s">
        <v>3997</v>
      </c>
      <c r="BN132" s="77" t="s">
        <v>3998</v>
      </c>
      <c r="BO132" s="77" t="s">
        <v>3999</v>
      </c>
      <c r="BP132" s="77" t="s">
        <v>3999</v>
      </c>
    </row>
    <row r="133" ht="56" hidden="1" spans="1:68">
      <c r="A133" s="69"/>
      <c r="B133" s="69"/>
      <c r="C133" s="69"/>
      <c r="D133" s="69"/>
      <c r="E133" s="73"/>
      <c r="F133" s="69"/>
      <c r="G133" s="69"/>
      <c r="H133" s="69"/>
      <c r="I133" s="69"/>
      <c r="J133" s="69"/>
      <c r="K133" s="69"/>
      <c r="L133" s="69"/>
      <c r="M133" s="69"/>
      <c r="N133" s="78"/>
      <c r="O133" s="79"/>
      <c r="P133" s="79"/>
      <c r="Q133" s="69"/>
      <c r="R133" s="79"/>
      <c r="S133" s="80"/>
      <c r="T133" s="69"/>
      <c r="U133" s="81"/>
      <c r="V133" s="69"/>
      <c r="W133" s="69"/>
      <c r="X133" s="69"/>
      <c r="Y133" s="69"/>
      <c r="Z133" s="69"/>
      <c r="AA133" s="69"/>
      <c r="AB133" s="69"/>
      <c r="AC133" s="73"/>
      <c r="AD133" s="73"/>
      <c r="AE133" s="69"/>
      <c r="AF133" s="69"/>
      <c r="AG133" s="69"/>
      <c r="AH133" s="69"/>
      <c r="AI133" s="69"/>
      <c r="AJ133" s="78"/>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82"/>
      <c r="BG133" s="82"/>
      <c r="BH133" s="82"/>
      <c r="BI133" s="69"/>
      <c r="BJ133" s="69"/>
      <c r="BK133" s="69"/>
      <c r="BL133" s="69"/>
      <c r="BM133" s="77" t="s">
        <v>4000</v>
      </c>
      <c r="BN133" s="77" t="s">
        <v>3097</v>
      </c>
      <c r="BO133" s="77" t="s">
        <v>3098</v>
      </c>
      <c r="BP133" s="77" t="s">
        <v>3098</v>
      </c>
    </row>
    <row r="134" ht="84" hidden="1" spans="1:68">
      <c r="A134" s="77" t="s">
        <v>4001</v>
      </c>
      <c r="B134" s="77" t="s">
        <v>4002</v>
      </c>
      <c r="C134" s="77" t="s">
        <v>3062</v>
      </c>
      <c r="D134" s="77" t="s">
        <v>3981</v>
      </c>
      <c r="E134" s="73" t="s">
        <v>3982</v>
      </c>
      <c r="F134" s="77" t="s">
        <v>3332</v>
      </c>
      <c r="G134" s="77" t="s">
        <v>3066</v>
      </c>
      <c r="H134" s="69"/>
      <c r="I134" s="69"/>
      <c r="J134" s="77" t="s">
        <v>3067</v>
      </c>
      <c r="K134" s="77" t="s">
        <v>3068</v>
      </c>
      <c r="L134" s="77" t="s">
        <v>3069</v>
      </c>
      <c r="M134" s="77" t="s">
        <v>3070</v>
      </c>
      <c r="N134" s="78">
        <v>1</v>
      </c>
      <c r="O134" s="80">
        <v>162278.59</v>
      </c>
      <c r="P134" s="80">
        <v>172015.31</v>
      </c>
      <c r="Q134" s="77" t="s">
        <v>3983</v>
      </c>
      <c r="R134" s="80">
        <v>172015.31</v>
      </c>
      <c r="S134" s="80">
        <v>9736.72</v>
      </c>
      <c r="T134" s="77" t="s">
        <v>3072</v>
      </c>
      <c r="U134" s="81"/>
      <c r="V134" s="77" t="s">
        <v>3509</v>
      </c>
      <c r="W134" s="77" t="s">
        <v>3510</v>
      </c>
      <c r="X134" s="77" t="s">
        <v>2396</v>
      </c>
      <c r="Y134" s="77" t="s">
        <v>2398</v>
      </c>
      <c r="Z134" s="77" t="s">
        <v>4002</v>
      </c>
      <c r="AA134" s="77" t="s">
        <v>3071</v>
      </c>
      <c r="AB134" s="77" t="s">
        <v>3071</v>
      </c>
      <c r="AC134" s="73" t="s">
        <v>3984</v>
      </c>
      <c r="AD134" s="73" t="s">
        <v>3985</v>
      </c>
      <c r="AE134" s="77" t="s">
        <v>3133</v>
      </c>
      <c r="AF134" s="77" t="s">
        <v>3134</v>
      </c>
      <c r="AG134" s="77" t="s">
        <v>3078</v>
      </c>
      <c r="AH134" s="77" t="s">
        <v>3986</v>
      </c>
      <c r="AI134" s="77" t="s">
        <v>3987</v>
      </c>
      <c r="AJ134" s="78"/>
      <c r="AK134" s="69"/>
      <c r="AL134" s="69"/>
      <c r="AM134" s="77" t="s">
        <v>3133</v>
      </c>
      <c r="AN134" s="77" t="s">
        <v>3134</v>
      </c>
      <c r="AO134" s="77" t="s">
        <v>3081</v>
      </c>
      <c r="AP134" s="77" t="s">
        <v>3082</v>
      </c>
      <c r="AQ134" s="77" t="s">
        <v>3083</v>
      </c>
      <c r="AR134" s="77" t="s">
        <v>3084</v>
      </c>
      <c r="AS134" s="77" t="s">
        <v>3988</v>
      </c>
      <c r="AT134" s="77" t="s">
        <v>3989</v>
      </c>
      <c r="AU134" s="77" t="s">
        <v>3174</v>
      </c>
      <c r="AV134" s="77" t="s">
        <v>793</v>
      </c>
      <c r="AW134" s="77" t="s">
        <v>788</v>
      </c>
      <c r="AX134" s="77" t="s">
        <v>4003</v>
      </c>
      <c r="AY134" s="77" t="s">
        <v>4004</v>
      </c>
      <c r="AZ134" s="77" t="s">
        <v>3090</v>
      </c>
      <c r="BA134" s="77" t="s">
        <v>3174</v>
      </c>
      <c r="BB134" s="69"/>
      <c r="BC134" s="77" t="s">
        <v>3071</v>
      </c>
      <c r="BD134" s="77" t="s">
        <v>3512</v>
      </c>
      <c r="BE134" s="77" t="s">
        <v>3513</v>
      </c>
      <c r="BF134" s="82"/>
      <c r="BG134" s="82" t="s">
        <v>4005</v>
      </c>
      <c r="BH134" s="82" t="s">
        <v>4006</v>
      </c>
      <c r="BI134" s="69"/>
      <c r="BJ134" s="69"/>
      <c r="BK134" s="77" t="s">
        <v>4007</v>
      </c>
      <c r="BL134" s="77" t="s">
        <v>3180</v>
      </c>
      <c r="BM134" s="77" t="s">
        <v>4008</v>
      </c>
      <c r="BN134" s="77" t="s">
        <v>3653</v>
      </c>
      <c r="BO134" s="77" t="s">
        <v>3654</v>
      </c>
      <c r="BP134" s="77" t="s">
        <v>3654</v>
      </c>
    </row>
    <row r="135" ht="56" hidden="1" spans="1:68">
      <c r="A135" s="69"/>
      <c r="B135" s="69"/>
      <c r="C135" s="69"/>
      <c r="D135" s="69"/>
      <c r="E135" s="73"/>
      <c r="F135" s="69"/>
      <c r="G135" s="69"/>
      <c r="H135" s="69"/>
      <c r="I135" s="69"/>
      <c r="J135" s="69"/>
      <c r="K135" s="69"/>
      <c r="L135" s="69"/>
      <c r="M135" s="69"/>
      <c r="N135" s="78"/>
      <c r="O135" s="79"/>
      <c r="P135" s="79"/>
      <c r="Q135" s="69"/>
      <c r="R135" s="79"/>
      <c r="S135" s="80"/>
      <c r="T135" s="69"/>
      <c r="U135" s="81"/>
      <c r="V135" s="69"/>
      <c r="W135" s="69"/>
      <c r="X135" s="69"/>
      <c r="Y135" s="69"/>
      <c r="Z135" s="69"/>
      <c r="AA135" s="69"/>
      <c r="AB135" s="69"/>
      <c r="AC135" s="73"/>
      <c r="AD135" s="73"/>
      <c r="AE135" s="69"/>
      <c r="AF135" s="69"/>
      <c r="AG135" s="69"/>
      <c r="AH135" s="69"/>
      <c r="AI135" s="69"/>
      <c r="AJ135" s="78"/>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82"/>
      <c r="BG135" s="82"/>
      <c r="BH135" s="82"/>
      <c r="BI135" s="69"/>
      <c r="BJ135" s="69"/>
      <c r="BK135" s="69"/>
      <c r="BL135" s="69"/>
      <c r="BM135" s="77" t="s">
        <v>4009</v>
      </c>
      <c r="BN135" s="77" t="s">
        <v>3998</v>
      </c>
      <c r="BO135" s="77" t="s">
        <v>3999</v>
      </c>
      <c r="BP135" s="77" t="s">
        <v>3999</v>
      </c>
    </row>
    <row r="136" ht="98" hidden="1" spans="1:68">
      <c r="A136" s="77" t="s">
        <v>4010</v>
      </c>
      <c r="B136" s="77" t="s">
        <v>4011</v>
      </c>
      <c r="C136" s="77" t="s">
        <v>3062</v>
      </c>
      <c r="D136" s="77" t="s">
        <v>4012</v>
      </c>
      <c r="E136" s="73" t="s">
        <v>3900</v>
      </c>
      <c r="F136" s="77" t="s">
        <v>3332</v>
      </c>
      <c r="G136" s="77" t="s">
        <v>3066</v>
      </c>
      <c r="H136" s="69"/>
      <c r="I136" s="69"/>
      <c r="J136" s="77" t="s">
        <v>3067</v>
      </c>
      <c r="K136" s="77" t="s">
        <v>3068</v>
      </c>
      <c r="L136" s="77" t="s">
        <v>3069</v>
      </c>
      <c r="M136" s="77" t="s">
        <v>3070</v>
      </c>
      <c r="N136" s="78">
        <v>1</v>
      </c>
      <c r="O136" s="80">
        <v>229712</v>
      </c>
      <c r="P136" s="80">
        <v>243494.72</v>
      </c>
      <c r="Q136" s="77" t="s">
        <v>4013</v>
      </c>
      <c r="R136" s="80">
        <v>243494.72</v>
      </c>
      <c r="S136" s="80">
        <v>13782.72</v>
      </c>
      <c r="T136" s="77" t="s">
        <v>3072</v>
      </c>
      <c r="U136" s="81"/>
      <c r="V136" s="77" t="s">
        <v>3509</v>
      </c>
      <c r="W136" s="77" t="s">
        <v>3510</v>
      </c>
      <c r="X136" s="77" t="s">
        <v>2396</v>
      </c>
      <c r="Y136" s="77" t="s">
        <v>2398</v>
      </c>
      <c r="Z136" s="77" t="s">
        <v>4011</v>
      </c>
      <c r="AA136" s="77" t="s">
        <v>3071</v>
      </c>
      <c r="AB136" s="77" t="s">
        <v>3071</v>
      </c>
      <c r="AC136" s="73" t="s">
        <v>4014</v>
      </c>
      <c r="AD136" s="73" t="s">
        <v>4014</v>
      </c>
      <c r="AE136" s="77" t="s">
        <v>4015</v>
      </c>
      <c r="AF136" s="77" t="s">
        <v>4016</v>
      </c>
      <c r="AG136" s="77" t="s">
        <v>3078</v>
      </c>
      <c r="AH136" s="77" t="s">
        <v>4017</v>
      </c>
      <c r="AI136" s="77" t="s">
        <v>4018</v>
      </c>
      <c r="AJ136" s="78"/>
      <c r="AK136" s="69"/>
      <c r="AL136" s="69"/>
      <c r="AM136" s="77" t="s">
        <v>4015</v>
      </c>
      <c r="AN136" s="77" t="s">
        <v>4016</v>
      </c>
      <c r="AO136" s="77" t="s">
        <v>3081</v>
      </c>
      <c r="AP136" s="77" t="s">
        <v>3082</v>
      </c>
      <c r="AQ136" s="77" t="s">
        <v>3083</v>
      </c>
      <c r="AR136" s="77" t="s">
        <v>3084</v>
      </c>
      <c r="AS136" s="77" t="s">
        <v>3776</v>
      </c>
      <c r="AT136" s="77" t="s">
        <v>3777</v>
      </c>
      <c r="AU136" s="77" t="s">
        <v>3174</v>
      </c>
      <c r="AV136" s="77" t="s">
        <v>793</v>
      </c>
      <c r="AW136" s="77" t="s">
        <v>788</v>
      </c>
      <c r="AX136" s="77" t="s">
        <v>4019</v>
      </c>
      <c r="AY136" s="77" t="s">
        <v>4020</v>
      </c>
      <c r="AZ136" s="77" t="s">
        <v>3090</v>
      </c>
      <c r="BA136" s="77" t="s">
        <v>3174</v>
      </c>
      <c r="BB136" s="69"/>
      <c r="BC136" s="77" t="s">
        <v>3071</v>
      </c>
      <c r="BD136" s="77" t="s">
        <v>3794</v>
      </c>
      <c r="BE136" s="77" t="s">
        <v>3795</v>
      </c>
      <c r="BF136" s="82"/>
      <c r="BG136" s="82" t="s">
        <v>4021</v>
      </c>
      <c r="BH136" s="82" t="s">
        <v>4022</v>
      </c>
      <c r="BI136" s="69"/>
      <c r="BJ136" s="69"/>
      <c r="BK136" s="77" t="s">
        <v>4023</v>
      </c>
      <c r="BL136" s="77" t="s">
        <v>3180</v>
      </c>
      <c r="BM136" s="77" t="s">
        <v>4024</v>
      </c>
      <c r="BN136" s="77" t="s">
        <v>3653</v>
      </c>
      <c r="BO136" s="77" t="s">
        <v>3654</v>
      </c>
      <c r="BP136" s="77" t="s">
        <v>3654</v>
      </c>
    </row>
    <row r="137" ht="56" hidden="1" spans="1:68">
      <c r="A137" s="69"/>
      <c r="B137" s="69"/>
      <c r="C137" s="69"/>
      <c r="D137" s="69"/>
      <c r="E137" s="73"/>
      <c r="F137" s="69"/>
      <c r="G137" s="69"/>
      <c r="H137" s="69"/>
      <c r="I137" s="69"/>
      <c r="J137" s="69"/>
      <c r="K137" s="69"/>
      <c r="L137" s="69"/>
      <c r="M137" s="69"/>
      <c r="N137" s="78"/>
      <c r="O137" s="79"/>
      <c r="P137" s="79"/>
      <c r="Q137" s="69"/>
      <c r="R137" s="79"/>
      <c r="S137" s="80"/>
      <c r="T137" s="69"/>
      <c r="U137" s="81"/>
      <c r="V137" s="69"/>
      <c r="W137" s="69"/>
      <c r="X137" s="69"/>
      <c r="Y137" s="69"/>
      <c r="Z137" s="69"/>
      <c r="AA137" s="69"/>
      <c r="AB137" s="69"/>
      <c r="AC137" s="73"/>
      <c r="AD137" s="73"/>
      <c r="AE137" s="69"/>
      <c r="AF137" s="69"/>
      <c r="AG137" s="69"/>
      <c r="AH137" s="69"/>
      <c r="AI137" s="69"/>
      <c r="AJ137" s="78"/>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82"/>
      <c r="BG137" s="82"/>
      <c r="BH137" s="82"/>
      <c r="BI137" s="69"/>
      <c r="BJ137" s="69"/>
      <c r="BK137" s="69"/>
      <c r="BL137" s="69"/>
      <c r="BM137" s="77" t="s">
        <v>4025</v>
      </c>
      <c r="BN137" s="77" t="s">
        <v>3917</v>
      </c>
      <c r="BO137" s="77" t="s">
        <v>3918</v>
      </c>
      <c r="BP137" s="77" t="s">
        <v>3918</v>
      </c>
    </row>
    <row r="138" ht="409.5" hidden="1" spans="1:68">
      <c r="A138" s="77" t="s">
        <v>4026</v>
      </c>
      <c r="B138" s="77" t="s">
        <v>2856</v>
      </c>
      <c r="C138" s="77" t="s">
        <v>3126</v>
      </c>
      <c r="D138" s="77" t="s">
        <v>4027</v>
      </c>
      <c r="E138" s="73" t="s">
        <v>4028</v>
      </c>
      <c r="F138" s="77" t="s">
        <v>3065</v>
      </c>
      <c r="G138" s="77" t="s">
        <v>3066</v>
      </c>
      <c r="H138" s="69"/>
      <c r="I138" s="69"/>
      <c r="J138" s="77" t="s">
        <v>3067</v>
      </c>
      <c r="K138" s="77" t="s">
        <v>3068</v>
      </c>
      <c r="L138" s="77" t="s">
        <v>3069</v>
      </c>
      <c r="M138" s="77" t="s">
        <v>3070</v>
      </c>
      <c r="N138" s="78"/>
      <c r="O138" s="79"/>
      <c r="P138" s="80">
        <v>40000</v>
      </c>
      <c r="Q138" s="77" t="s">
        <v>3071</v>
      </c>
      <c r="R138" s="80">
        <v>40000</v>
      </c>
      <c r="S138" s="80"/>
      <c r="T138" s="77" t="s">
        <v>3072</v>
      </c>
      <c r="U138" s="81"/>
      <c r="V138" s="77" t="s">
        <v>3073</v>
      </c>
      <c r="W138" s="77" t="s">
        <v>3074</v>
      </c>
      <c r="X138" s="77" t="s">
        <v>2396</v>
      </c>
      <c r="Y138" s="77" t="s">
        <v>2398</v>
      </c>
      <c r="Z138" s="77" t="s">
        <v>2856</v>
      </c>
      <c r="AA138" s="77" t="s">
        <v>3071</v>
      </c>
      <c r="AB138" s="77" t="s">
        <v>3071</v>
      </c>
      <c r="AC138" s="73" t="s">
        <v>4029</v>
      </c>
      <c r="AD138" s="73" t="s">
        <v>4030</v>
      </c>
      <c r="AE138" s="77" t="s">
        <v>3902</v>
      </c>
      <c r="AF138" s="77" t="s">
        <v>3903</v>
      </c>
      <c r="AG138" s="77" t="s">
        <v>3078</v>
      </c>
      <c r="AH138" s="69"/>
      <c r="AI138" s="69"/>
      <c r="AJ138" s="78"/>
      <c r="AK138" s="69"/>
      <c r="AL138" s="69"/>
      <c r="AM138" s="77" t="s">
        <v>3133</v>
      </c>
      <c r="AN138" s="77" t="s">
        <v>3134</v>
      </c>
      <c r="AO138" s="77" t="s">
        <v>3081</v>
      </c>
      <c r="AP138" s="77" t="s">
        <v>3582</v>
      </c>
      <c r="AQ138" s="77" t="s">
        <v>3135</v>
      </c>
      <c r="AR138" s="77" t="s">
        <v>3136</v>
      </c>
      <c r="AS138" s="77" t="s">
        <v>3249</v>
      </c>
      <c r="AT138" s="77" t="s">
        <v>3250</v>
      </c>
      <c r="AU138" s="77" t="s">
        <v>3174</v>
      </c>
      <c r="AV138" s="77" t="s">
        <v>788</v>
      </c>
      <c r="AW138" s="77" t="s">
        <v>788</v>
      </c>
      <c r="AX138" s="77" t="s">
        <v>4031</v>
      </c>
      <c r="AY138" s="77" t="s">
        <v>4032</v>
      </c>
      <c r="AZ138" s="77" t="s">
        <v>3090</v>
      </c>
      <c r="BA138" s="77" t="s">
        <v>3174</v>
      </c>
      <c r="BB138" s="69"/>
      <c r="BC138" s="77" t="s">
        <v>4033</v>
      </c>
      <c r="BD138" s="77" t="s">
        <v>3512</v>
      </c>
      <c r="BE138" s="77" t="s">
        <v>3513</v>
      </c>
      <c r="BF138" s="82" t="s">
        <v>4034</v>
      </c>
      <c r="BG138" s="82" t="s">
        <v>4035</v>
      </c>
      <c r="BH138" s="82" t="s">
        <v>4036</v>
      </c>
      <c r="BI138" s="77" t="s">
        <v>3146</v>
      </c>
      <c r="BJ138" s="77" t="s">
        <v>3147</v>
      </c>
      <c r="BK138" s="77" t="s">
        <v>4037</v>
      </c>
      <c r="BL138" s="77" t="s">
        <v>3180</v>
      </c>
      <c r="BM138" s="77" t="s">
        <v>4038</v>
      </c>
      <c r="BN138" s="77" t="s">
        <v>3097</v>
      </c>
      <c r="BO138" s="77" t="s">
        <v>3098</v>
      </c>
      <c r="BP138" s="77" t="s">
        <v>3098</v>
      </c>
    </row>
    <row r="139" ht="56" hidden="1" spans="1:68">
      <c r="A139" s="69"/>
      <c r="B139" s="69"/>
      <c r="C139" s="69"/>
      <c r="D139" s="69"/>
      <c r="E139" s="73"/>
      <c r="F139" s="69"/>
      <c r="G139" s="69"/>
      <c r="H139" s="69"/>
      <c r="I139" s="69"/>
      <c r="J139" s="69"/>
      <c r="K139" s="69"/>
      <c r="L139" s="69"/>
      <c r="M139" s="69"/>
      <c r="N139" s="78"/>
      <c r="O139" s="79"/>
      <c r="P139" s="79"/>
      <c r="Q139" s="69"/>
      <c r="R139" s="79"/>
      <c r="S139" s="80"/>
      <c r="T139" s="69"/>
      <c r="U139" s="81"/>
      <c r="V139" s="69"/>
      <c r="W139" s="69"/>
      <c r="X139" s="69"/>
      <c r="Y139" s="69"/>
      <c r="Z139" s="69"/>
      <c r="AA139" s="69"/>
      <c r="AB139" s="69"/>
      <c r="AC139" s="73"/>
      <c r="AD139" s="73"/>
      <c r="AE139" s="69"/>
      <c r="AF139" s="69"/>
      <c r="AG139" s="69"/>
      <c r="AH139" s="69"/>
      <c r="AI139" s="69"/>
      <c r="AJ139" s="78"/>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82"/>
      <c r="BG139" s="82"/>
      <c r="BH139" s="82"/>
      <c r="BI139" s="69"/>
      <c r="BJ139" s="69"/>
      <c r="BK139" s="69"/>
      <c r="BL139" s="69"/>
      <c r="BM139" s="77" t="s">
        <v>4039</v>
      </c>
      <c r="BN139" s="77" t="s">
        <v>4040</v>
      </c>
      <c r="BO139" s="77" t="s">
        <v>4041</v>
      </c>
      <c r="BP139" s="77" t="s">
        <v>4041</v>
      </c>
    </row>
    <row r="140" ht="224" hidden="1" spans="1:68">
      <c r="A140" s="77" t="s">
        <v>4042</v>
      </c>
      <c r="B140" s="77" t="s">
        <v>2858</v>
      </c>
      <c r="C140" s="77" t="s">
        <v>3126</v>
      </c>
      <c r="D140" s="77" t="s">
        <v>4043</v>
      </c>
      <c r="E140" s="73" t="s">
        <v>4044</v>
      </c>
      <c r="F140" s="77" t="s">
        <v>3065</v>
      </c>
      <c r="G140" s="77" t="s">
        <v>3066</v>
      </c>
      <c r="H140" s="69"/>
      <c r="I140" s="69"/>
      <c r="J140" s="77" t="s">
        <v>3067</v>
      </c>
      <c r="K140" s="77" t="s">
        <v>3068</v>
      </c>
      <c r="L140" s="77" t="s">
        <v>3069</v>
      </c>
      <c r="M140" s="77" t="s">
        <v>3070</v>
      </c>
      <c r="N140" s="78"/>
      <c r="O140" s="79"/>
      <c r="P140" s="80">
        <v>111072</v>
      </c>
      <c r="Q140" s="77" t="s">
        <v>3071</v>
      </c>
      <c r="R140" s="80">
        <v>111072</v>
      </c>
      <c r="S140" s="80"/>
      <c r="T140" s="77" t="s">
        <v>3072</v>
      </c>
      <c r="U140" s="81"/>
      <c r="V140" s="77" t="s">
        <v>3073</v>
      </c>
      <c r="W140" s="77" t="s">
        <v>3074</v>
      </c>
      <c r="X140" s="77" t="s">
        <v>2396</v>
      </c>
      <c r="Y140" s="77" t="s">
        <v>2398</v>
      </c>
      <c r="Z140" s="77" t="s">
        <v>2858</v>
      </c>
      <c r="AA140" s="77" t="s">
        <v>3071</v>
      </c>
      <c r="AB140" s="77" t="s">
        <v>3071</v>
      </c>
      <c r="AC140" s="73" t="s">
        <v>4045</v>
      </c>
      <c r="AD140" s="73" t="s">
        <v>4046</v>
      </c>
      <c r="AE140" s="77" t="s">
        <v>3902</v>
      </c>
      <c r="AF140" s="77" t="s">
        <v>3903</v>
      </c>
      <c r="AG140" s="77" t="s">
        <v>3774</v>
      </c>
      <c r="AH140" s="69"/>
      <c r="AI140" s="69"/>
      <c r="AJ140" s="78"/>
      <c r="AK140" s="69"/>
      <c r="AL140" s="69"/>
      <c r="AM140" s="77" t="s">
        <v>4015</v>
      </c>
      <c r="AN140" s="77" t="s">
        <v>4016</v>
      </c>
      <c r="AO140" s="77" t="s">
        <v>3775</v>
      </c>
      <c r="AP140" s="77" t="s">
        <v>3582</v>
      </c>
      <c r="AQ140" s="77" t="s">
        <v>3135</v>
      </c>
      <c r="AR140" s="77" t="s">
        <v>3136</v>
      </c>
      <c r="AS140" s="77" t="s">
        <v>3172</v>
      </c>
      <c r="AT140" s="77" t="s">
        <v>3173</v>
      </c>
      <c r="AU140" s="77" t="s">
        <v>3174</v>
      </c>
      <c r="AV140" s="77" t="s">
        <v>788</v>
      </c>
      <c r="AW140" s="77" t="s">
        <v>788</v>
      </c>
      <c r="AX140" s="77" t="s">
        <v>4047</v>
      </c>
      <c r="AY140" s="77" t="s">
        <v>4048</v>
      </c>
      <c r="AZ140" s="77" t="s">
        <v>3090</v>
      </c>
      <c r="BA140" s="77" t="s">
        <v>3174</v>
      </c>
      <c r="BB140" s="69"/>
      <c r="BC140" s="77" t="s">
        <v>4049</v>
      </c>
      <c r="BD140" s="77" t="s">
        <v>3512</v>
      </c>
      <c r="BE140" s="77" t="s">
        <v>3513</v>
      </c>
      <c r="BF140" s="82" t="s">
        <v>4050</v>
      </c>
      <c r="BG140" s="82" t="s">
        <v>4051</v>
      </c>
      <c r="BH140" s="82" t="s">
        <v>4052</v>
      </c>
      <c r="BI140" s="77" t="s">
        <v>3146</v>
      </c>
      <c r="BJ140" s="77" t="s">
        <v>3147</v>
      </c>
      <c r="BK140" s="77" t="s">
        <v>4053</v>
      </c>
      <c r="BL140" s="77" t="s">
        <v>3180</v>
      </c>
      <c r="BM140" s="77" t="s">
        <v>4054</v>
      </c>
      <c r="BN140" s="77" t="s">
        <v>3097</v>
      </c>
      <c r="BO140" s="77" t="s">
        <v>3098</v>
      </c>
      <c r="BP140" s="77" t="s">
        <v>3098</v>
      </c>
    </row>
    <row r="141" ht="42" hidden="1" spans="1:68">
      <c r="A141" s="69"/>
      <c r="B141" s="69"/>
      <c r="C141" s="69"/>
      <c r="D141" s="69"/>
      <c r="E141" s="73"/>
      <c r="F141" s="69"/>
      <c r="G141" s="69"/>
      <c r="H141" s="69"/>
      <c r="I141" s="69"/>
      <c r="J141" s="69"/>
      <c r="K141" s="69"/>
      <c r="L141" s="69"/>
      <c r="M141" s="69"/>
      <c r="N141" s="78"/>
      <c r="O141" s="79"/>
      <c r="P141" s="79"/>
      <c r="Q141" s="69"/>
      <c r="R141" s="79"/>
      <c r="S141" s="80"/>
      <c r="T141" s="69"/>
      <c r="U141" s="81"/>
      <c r="V141" s="69"/>
      <c r="W141" s="69"/>
      <c r="X141" s="69"/>
      <c r="Y141" s="69"/>
      <c r="Z141" s="69"/>
      <c r="AA141" s="69"/>
      <c r="AB141" s="69"/>
      <c r="AC141" s="73"/>
      <c r="AD141" s="73"/>
      <c r="AE141" s="69"/>
      <c r="AF141" s="69"/>
      <c r="AG141" s="69"/>
      <c r="AH141" s="69"/>
      <c r="AI141" s="69"/>
      <c r="AJ141" s="78"/>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82"/>
      <c r="BG141" s="82"/>
      <c r="BH141" s="82"/>
      <c r="BI141" s="69"/>
      <c r="BJ141" s="69"/>
      <c r="BK141" s="69"/>
      <c r="BL141" s="69"/>
      <c r="BM141" s="77" t="s">
        <v>4055</v>
      </c>
      <c r="BN141" s="77" t="s">
        <v>3630</v>
      </c>
      <c r="BO141" s="77" t="s">
        <v>3631</v>
      </c>
      <c r="BP141" s="77" t="s">
        <v>3631</v>
      </c>
    </row>
    <row r="142" ht="238" hidden="1" spans="1:68">
      <c r="A142" s="77" t="s">
        <v>4056</v>
      </c>
      <c r="B142" s="77" t="s">
        <v>2825</v>
      </c>
      <c r="C142" s="77" t="s">
        <v>3126</v>
      </c>
      <c r="D142" s="77" t="s">
        <v>4057</v>
      </c>
      <c r="E142" s="73" t="s">
        <v>4044</v>
      </c>
      <c r="F142" s="77" t="s">
        <v>3065</v>
      </c>
      <c r="G142" s="77" t="s">
        <v>3066</v>
      </c>
      <c r="H142" s="69"/>
      <c r="I142" s="69"/>
      <c r="J142" s="77" t="s">
        <v>3067</v>
      </c>
      <c r="K142" s="77" t="s">
        <v>3068</v>
      </c>
      <c r="L142" s="77" t="s">
        <v>3069</v>
      </c>
      <c r="M142" s="77" t="s">
        <v>3070</v>
      </c>
      <c r="N142" s="78"/>
      <c r="O142" s="79"/>
      <c r="P142" s="80">
        <v>6360</v>
      </c>
      <c r="Q142" s="77" t="s">
        <v>3071</v>
      </c>
      <c r="R142" s="80">
        <v>6360</v>
      </c>
      <c r="S142" s="80"/>
      <c r="T142" s="77" t="s">
        <v>3072</v>
      </c>
      <c r="U142" s="81"/>
      <c r="V142" s="77" t="s">
        <v>3073</v>
      </c>
      <c r="W142" s="77" t="s">
        <v>3074</v>
      </c>
      <c r="X142" s="77" t="s">
        <v>2396</v>
      </c>
      <c r="Y142" s="77" t="s">
        <v>2398</v>
      </c>
      <c r="Z142" s="77" t="s">
        <v>2825</v>
      </c>
      <c r="AA142" s="77" t="s">
        <v>3071</v>
      </c>
      <c r="AB142" s="77" t="s">
        <v>3071</v>
      </c>
      <c r="AC142" s="73" t="s">
        <v>4045</v>
      </c>
      <c r="AD142" s="73" t="s">
        <v>4045</v>
      </c>
      <c r="AE142" s="77" t="s">
        <v>3902</v>
      </c>
      <c r="AF142" s="77" t="s">
        <v>3903</v>
      </c>
      <c r="AG142" s="77" t="s">
        <v>3078</v>
      </c>
      <c r="AH142" s="69"/>
      <c r="AI142" s="69"/>
      <c r="AJ142" s="78"/>
      <c r="AK142" s="69"/>
      <c r="AL142" s="69"/>
      <c r="AM142" s="77" t="s">
        <v>4015</v>
      </c>
      <c r="AN142" s="77" t="s">
        <v>4016</v>
      </c>
      <c r="AO142" s="77" t="s">
        <v>3081</v>
      </c>
      <c r="AP142" s="77" t="s">
        <v>3582</v>
      </c>
      <c r="AQ142" s="77" t="s">
        <v>3135</v>
      </c>
      <c r="AR142" s="77" t="s">
        <v>3136</v>
      </c>
      <c r="AS142" s="77" t="s">
        <v>3172</v>
      </c>
      <c r="AT142" s="77" t="s">
        <v>3173</v>
      </c>
      <c r="AU142" s="77" t="s">
        <v>3174</v>
      </c>
      <c r="AV142" s="77" t="s">
        <v>788</v>
      </c>
      <c r="AW142" s="77" t="s">
        <v>788</v>
      </c>
      <c r="AX142" s="77" t="s">
        <v>4058</v>
      </c>
      <c r="AY142" s="77" t="s">
        <v>4059</v>
      </c>
      <c r="AZ142" s="77" t="s">
        <v>3090</v>
      </c>
      <c r="BA142" s="77" t="s">
        <v>3174</v>
      </c>
      <c r="BB142" s="69"/>
      <c r="BC142" s="77" t="s">
        <v>4060</v>
      </c>
      <c r="BD142" s="77" t="s">
        <v>3512</v>
      </c>
      <c r="BE142" s="77" t="s">
        <v>3513</v>
      </c>
      <c r="BF142" s="82" t="s">
        <v>4061</v>
      </c>
      <c r="BG142" s="82" t="s">
        <v>4062</v>
      </c>
      <c r="BH142" s="82" t="s">
        <v>4063</v>
      </c>
      <c r="BI142" s="77" t="s">
        <v>3146</v>
      </c>
      <c r="BJ142" s="77" t="s">
        <v>3147</v>
      </c>
      <c r="BK142" s="77" t="s">
        <v>4064</v>
      </c>
      <c r="BL142" s="77" t="s">
        <v>3180</v>
      </c>
      <c r="BM142" s="77" t="s">
        <v>4065</v>
      </c>
      <c r="BN142" s="77" t="s">
        <v>3097</v>
      </c>
      <c r="BO142" s="77" t="s">
        <v>3098</v>
      </c>
      <c r="BP142" s="77" t="s">
        <v>3098</v>
      </c>
    </row>
    <row r="143" ht="56" hidden="1" spans="1:68">
      <c r="A143" s="69"/>
      <c r="B143" s="69"/>
      <c r="C143" s="69"/>
      <c r="D143" s="69"/>
      <c r="E143" s="73"/>
      <c r="F143" s="69"/>
      <c r="G143" s="69"/>
      <c r="H143" s="69"/>
      <c r="I143" s="69"/>
      <c r="J143" s="69"/>
      <c r="K143" s="69"/>
      <c r="L143" s="69"/>
      <c r="M143" s="69"/>
      <c r="N143" s="78"/>
      <c r="O143" s="79"/>
      <c r="P143" s="79"/>
      <c r="Q143" s="69"/>
      <c r="R143" s="79"/>
      <c r="S143" s="80"/>
      <c r="T143" s="69"/>
      <c r="U143" s="81"/>
      <c r="V143" s="69"/>
      <c r="W143" s="69"/>
      <c r="X143" s="69"/>
      <c r="Y143" s="69"/>
      <c r="Z143" s="69"/>
      <c r="AA143" s="69"/>
      <c r="AB143" s="69"/>
      <c r="AC143" s="73"/>
      <c r="AD143" s="73"/>
      <c r="AE143" s="69"/>
      <c r="AF143" s="69"/>
      <c r="AG143" s="69"/>
      <c r="AH143" s="69"/>
      <c r="AI143" s="69"/>
      <c r="AJ143" s="78"/>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82"/>
      <c r="BG143" s="82"/>
      <c r="BH143" s="82"/>
      <c r="BI143" s="69"/>
      <c r="BJ143" s="69"/>
      <c r="BK143" s="69"/>
      <c r="BL143" s="69"/>
      <c r="BM143" s="77" t="s">
        <v>4066</v>
      </c>
      <c r="BN143" s="77" t="s">
        <v>3852</v>
      </c>
      <c r="BO143" s="77" t="s">
        <v>3853</v>
      </c>
      <c r="BP143" s="77" t="s">
        <v>3853</v>
      </c>
    </row>
    <row r="144" ht="238" hidden="1" spans="1:68">
      <c r="A144" s="77" t="s">
        <v>4067</v>
      </c>
      <c r="B144" s="77" t="s">
        <v>2831</v>
      </c>
      <c r="C144" s="77" t="s">
        <v>3126</v>
      </c>
      <c r="D144" s="77" t="s">
        <v>4068</v>
      </c>
      <c r="E144" s="73" t="s">
        <v>4028</v>
      </c>
      <c r="F144" s="77" t="s">
        <v>3065</v>
      </c>
      <c r="G144" s="77" t="s">
        <v>3066</v>
      </c>
      <c r="H144" s="69"/>
      <c r="I144" s="69"/>
      <c r="J144" s="77" t="s">
        <v>3067</v>
      </c>
      <c r="K144" s="77" t="s">
        <v>3068</v>
      </c>
      <c r="L144" s="77" t="s">
        <v>3069</v>
      </c>
      <c r="M144" s="77" t="s">
        <v>3070</v>
      </c>
      <c r="N144" s="78"/>
      <c r="O144" s="79"/>
      <c r="P144" s="80">
        <v>23750</v>
      </c>
      <c r="Q144" s="77" t="s">
        <v>3071</v>
      </c>
      <c r="R144" s="80">
        <v>23750</v>
      </c>
      <c r="S144" s="80"/>
      <c r="T144" s="77" t="s">
        <v>3072</v>
      </c>
      <c r="U144" s="81"/>
      <c r="V144" s="77" t="s">
        <v>3073</v>
      </c>
      <c r="W144" s="77" t="s">
        <v>3074</v>
      </c>
      <c r="X144" s="77" t="s">
        <v>2396</v>
      </c>
      <c r="Y144" s="77" t="s">
        <v>2398</v>
      </c>
      <c r="Z144" s="77" t="s">
        <v>2831</v>
      </c>
      <c r="AA144" s="77" t="s">
        <v>3071</v>
      </c>
      <c r="AB144" s="77" t="s">
        <v>3071</v>
      </c>
      <c r="AC144" s="73" t="s">
        <v>4069</v>
      </c>
      <c r="AD144" s="73" t="s">
        <v>4070</v>
      </c>
      <c r="AE144" s="77" t="s">
        <v>3902</v>
      </c>
      <c r="AF144" s="77" t="s">
        <v>3903</v>
      </c>
      <c r="AG144" s="77" t="s">
        <v>3078</v>
      </c>
      <c r="AH144" s="69"/>
      <c r="AI144" s="69"/>
      <c r="AJ144" s="78"/>
      <c r="AK144" s="69"/>
      <c r="AL144" s="69"/>
      <c r="AM144" s="77" t="s">
        <v>4015</v>
      </c>
      <c r="AN144" s="77" t="s">
        <v>4016</v>
      </c>
      <c r="AO144" s="77" t="s">
        <v>3081</v>
      </c>
      <c r="AP144" s="77" t="s">
        <v>3582</v>
      </c>
      <c r="AQ144" s="77" t="s">
        <v>3135</v>
      </c>
      <c r="AR144" s="77" t="s">
        <v>3136</v>
      </c>
      <c r="AS144" s="77" t="s">
        <v>3619</v>
      </c>
      <c r="AT144" s="77" t="s">
        <v>3620</v>
      </c>
      <c r="AU144" s="77" t="s">
        <v>3174</v>
      </c>
      <c r="AV144" s="77" t="s">
        <v>788</v>
      </c>
      <c r="AW144" s="77" t="s">
        <v>788</v>
      </c>
      <c r="AX144" s="77" t="s">
        <v>4071</v>
      </c>
      <c r="AY144" s="77" t="s">
        <v>4072</v>
      </c>
      <c r="AZ144" s="77" t="s">
        <v>3090</v>
      </c>
      <c r="BA144" s="77" t="s">
        <v>3174</v>
      </c>
      <c r="BB144" s="69"/>
      <c r="BC144" s="77" t="s">
        <v>4073</v>
      </c>
      <c r="BD144" s="77" t="s">
        <v>3512</v>
      </c>
      <c r="BE144" s="77" t="s">
        <v>3513</v>
      </c>
      <c r="BF144" s="82" t="s">
        <v>4074</v>
      </c>
      <c r="BG144" s="82" t="s">
        <v>4075</v>
      </c>
      <c r="BH144" s="82" t="s">
        <v>4076</v>
      </c>
      <c r="BI144" s="77" t="s">
        <v>3146</v>
      </c>
      <c r="BJ144" s="77" t="s">
        <v>3147</v>
      </c>
      <c r="BK144" s="77" t="s">
        <v>4077</v>
      </c>
      <c r="BL144" s="77" t="s">
        <v>3180</v>
      </c>
      <c r="BM144" s="77" t="s">
        <v>4078</v>
      </c>
      <c r="BN144" s="77" t="s">
        <v>3097</v>
      </c>
      <c r="BO144" s="77" t="s">
        <v>3098</v>
      </c>
      <c r="BP144" s="77" t="s">
        <v>3098</v>
      </c>
    </row>
    <row r="145" ht="42" hidden="1" spans="1:68">
      <c r="A145" s="69"/>
      <c r="B145" s="69"/>
      <c r="C145" s="69"/>
      <c r="D145" s="69"/>
      <c r="E145" s="73"/>
      <c r="F145" s="69"/>
      <c r="G145" s="69"/>
      <c r="H145" s="69"/>
      <c r="I145" s="69"/>
      <c r="J145" s="69"/>
      <c r="K145" s="69"/>
      <c r="L145" s="69"/>
      <c r="M145" s="69"/>
      <c r="N145" s="78"/>
      <c r="O145" s="79"/>
      <c r="P145" s="79"/>
      <c r="Q145" s="69"/>
      <c r="R145" s="79"/>
      <c r="S145" s="80"/>
      <c r="T145" s="69"/>
      <c r="U145" s="81"/>
      <c r="V145" s="69"/>
      <c r="W145" s="69"/>
      <c r="X145" s="69"/>
      <c r="Y145" s="69"/>
      <c r="Z145" s="69"/>
      <c r="AA145" s="69"/>
      <c r="AB145" s="69"/>
      <c r="AC145" s="73"/>
      <c r="AD145" s="73"/>
      <c r="AE145" s="69"/>
      <c r="AF145" s="69"/>
      <c r="AG145" s="69"/>
      <c r="AH145" s="69"/>
      <c r="AI145" s="69"/>
      <c r="AJ145" s="78"/>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82"/>
      <c r="BG145" s="82"/>
      <c r="BH145" s="82"/>
      <c r="BI145" s="69"/>
      <c r="BJ145" s="69"/>
      <c r="BK145" s="69"/>
      <c r="BL145" s="69"/>
      <c r="BM145" s="77" t="s">
        <v>4079</v>
      </c>
      <c r="BN145" s="77" t="s">
        <v>3630</v>
      </c>
      <c r="BO145" s="77" t="s">
        <v>3631</v>
      </c>
      <c r="BP145" s="77" t="s">
        <v>3631</v>
      </c>
    </row>
    <row r="146" ht="98" hidden="1" spans="1:68">
      <c r="A146" s="77" t="s">
        <v>4080</v>
      </c>
      <c r="B146" s="77" t="s">
        <v>2852</v>
      </c>
      <c r="C146" s="77" t="s">
        <v>3126</v>
      </c>
      <c r="D146" s="77" t="s">
        <v>4081</v>
      </c>
      <c r="E146" s="73" t="s">
        <v>4028</v>
      </c>
      <c r="F146" s="77" t="s">
        <v>3332</v>
      </c>
      <c r="G146" s="77" t="s">
        <v>3066</v>
      </c>
      <c r="H146" s="69"/>
      <c r="I146" s="69"/>
      <c r="J146" s="77" t="s">
        <v>3067</v>
      </c>
      <c r="K146" s="77" t="s">
        <v>3068</v>
      </c>
      <c r="L146" s="77" t="s">
        <v>3069</v>
      </c>
      <c r="M146" s="77" t="s">
        <v>3070</v>
      </c>
      <c r="N146" s="78">
        <v>1</v>
      </c>
      <c r="O146" s="80">
        <v>24233.54</v>
      </c>
      <c r="P146" s="80">
        <v>25687.55</v>
      </c>
      <c r="Q146" s="77" t="s">
        <v>4082</v>
      </c>
      <c r="R146" s="80">
        <v>25687.55</v>
      </c>
      <c r="S146" s="80">
        <v>1454.01</v>
      </c>
      <c r="T146" s="77" t="s">
        <v>3072</v>
      </c>
      <c r="U146" s="81"/>
      <c r="V146" s="77" t="s">
        <v>3073</v>
      </c>
      <c r="W146" s="77" t="s">
        <v>3074</v>
      </c>
      <c r="X146" s="77" t="s">
        <v>2396</v>
      </c>
      <c r="Y146" s="77" t="s">
        <v>2398</v>
      </c>
      <c r="Z146" s="77" t="s">
        <v>2852</v>
      </c>
      <c r="AA146" s="77" t="s">
        <v>3071</v>
      </c>
      <c r="AB146" s="77" t="s">
        <v>3071</v>
      </c>
      <c r="AC146" s="73" t="s">
        <v>4083</v>
      </c>
      <c r="AD146" s="73" t="s">
        <v>4083</v>
      </c>
      <c r="AE146" s="77" t="s">
        <v>4015</v>
      </c>
      <c r="AF146" s="77" t="s">
        <v>4016</v>
      </c>
      <c r="AG146" s="77" t="s">
        <v>3078</v>
      </c>
      <c r="AH146" s="77" t="s">
        <v>4084</v>
      </c>
      <c r="AI146" s="77" t="s">
        <v>4085</v>
      </c>
      <c r="AJ146" s="78"/>
      <c r="AK146" s="69"/>
      <c r="AL146" s="69"/>
      <c r="AM146" s="77" t="s">
        <v>4015</v>
      </c>
      <c r="AN146" s="77" t="s">
        <v>4016</v>
      </c>
      <c r="AO146" s="77" t="s">
        <v>3081</v>
      </c>
      <c r="AP146" s="77" t="s">
        <v>3582</v>
      </c>
      <c r="AQ146" s="77" t="s">
        <v>3135</v>
      </c>
      <c r="AR146" s="77" t="s">
        <v>3136</v>
      </c>
      <c r="AS146" s="77" t="s">
        <v>3264</v>
      </c>
      <c r="AT146" s="77" t="s">
        <v>3265</v>
      </c>
      <c r="AU146" s="77" t="s">
        <v>3174</v>
      </c>
      <c r="AV146" s="77" t="s">
        <v>793</v>
      </c>
      <c r="AW146" s="77" t="s">
        <v>788</v>
      </c>
      <c r="AX146" s="77" t="s">
        <v>4086</v>
      </c>
      <c r="AY146" s="77" t="s">
        <v>4087</v>
      </c>
      <c r="AZ146" s="77" t="s">
        <v>3090</v>
      </c>
      <c r="BA146" s="77" t="s">
        <v>3174</v>
      </c>
      <c r="BB146" s="69"/>
      <c r="BC146" s="77" t="s">
        <v>3071</v>
      </c>
      <c r="BD146" s="77" t="s">
        <v>3512</v>
      </c>
      <c r="BE146" s="77" t="s">
        <v>3513</v>
      </c>
      <c r="BF146" s="82" t="s">
        <v>4088</v>
      </c>
      <c r="BG146" s="82" t="s">
        <v>4089</v>
      </c>
      <c r="BH146" s="82" t="s">
        <v>4090</v>
      </c>
      <c r="BI146" s="77" t="s">
        <v>3146</v>
      </c>
      <c r="BJ146" s="77" t="s">
        <v>3147</v>
      </c>
      <c r="BK146" s="77" t="s">
        <v>4091</v>
      </c>
      <c r="BL146" s="77" t="s">
        <v>3180</v>
      </c>
      <c r="BM146" s="77" t="s">
        <v>4092</v>
      </c>
      <c r="BN146" s="77" t="s">
        <v>4093</v>
      </c>
      <c r="BO146" s="77" t="s">
        <v>4094</v>
      </c>
      <c r="BP146" s="77" t="s">
        <v>4094</v>
      </c>
    </row>
    <row r="147" ht="56" hidden="1" spans="1:68">
      <c r="A147" s="69"/>
      <c r="B147" s="69"/>
      <c r="C147" s="69"/>
      <c r="D147" s="69"/>
      <c r="E147" s="73"/>
      <c r="F147" s="69"/>
      <c r="G147" s="69"/>
      <c r="H147" s="69"/>
      <c r="I147" s="69"/>
      <c r="J147" s="69"/>
      <c r="K147" s="69"/>
      <c r="L147" s="69"/>
      <c r="M147" s="69"/>
      <c r="N147" s="78"/>
      <c r="O147" s="79"/>
      <c r="P147" s="79"/>
      <c r="Q147" s="69"/>
      <c r="R147" s="79"/>
      <c r="S147" s="80"/>
      <c r="T147" s="69"/>
      <c r="U147" s="81"/>
      <c r="V147" s="69"/>
      <c r="W147" s="69"/>
      <c r="X147" s="69"/>
      <c r="Y147" s="69"/>
      <c r="Z147" s="69"/>
      <c r="AA147" s="69"/>
      <c r="AB147" s="69"/>
      <c r="AC147" s="73"/>
      <c r="AD147" s="73"/>
      <c r="AE147" s="69"/>
      <c r="AF147" s="69"/>
      <c r="AG147" s="69"/>
      <c r="AH147" s="69"/>
      <c r="AI147" s="69"/>
      <c r="AJ147" s="78"/>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82"/>
      <c r="BG147" s="82"/>
      <c r="BH147" s="82"/>
      <c r="BI147" s="69"/>
      <c r="BJ147" s="69"/>
      <c r="BK147" s="69"/>
      <c r="BL147" s="69"/>
      <c r="BM147" s="77" t="s">
        <v>4095</v>
      </c>
      <c r="BN147" s="77" t="s">
        <v>3275</v>
      </c>
      <c r="BO147" s="77" t="s">
        <v>3276</v>
      </c>
      <c r="BP147" s="77" t="s">
        <v>3276</v>
      </c>
    </row>
    <row r="148" ht="294" hidden="1" spans="1:68">
      <c r="A148" s="77" t="s">
        <v>4096</v>
      </c>
      <c r="B148" s="77" t="s">
        <v>4097</v>
      </c>
      <c r="C148" s="77" t="s">
        <v>3168</v>
      </c>
      <c r="D148" s="77" t="s">
        <v>4098</v>
      </c>
      <c r="E148" s="73" t="s">
        <v>4028</v>
      </c>
      <c r="F148" s="77" t="s">
        <v>3065</v>
      </c>
      <c r="G148" s="77" t="s">
        <v>3066</v>
      </c>
      <c r="H148" s="69"/>
      <c r="I148" s="69"/>
      <c r="J148" s="77" t="s">
        <v>3067</v>
      </c>
      <c r="K148" s="77" t="s">
        <v>3068</v>
      </c>
      <c r="L148" s="77" t="s">
        <v>3069</v>
      </c>
      <c r="M148" s="77" t="s">
        <v>3070</v>
      </c>
      <c r="N148" s="78"/>
      <c r="O148" s="80">
        <v>7689.32</v>
      </c>
      <c r="P148" s="80">
        <v>7920</v>
      </c>
      <c r="Q148" s="77" t="s">
        <v>4099</v>
      </c>
      <c r="R148" s="80">
        <v>7920</v>
      </c>
      <c r="S148" s="80">
        <v>230.68</v>
      </c>
      <c r="T148" s="77" t="s">
        <v>3072</v>
      </c>
      <c r="U148" s="81"/>
      <c r="V148" s="77" t="s">
        <v>3509</v>
      </c>
      <c r="W148" s="77" t="s">
        <v>3510</v>
      </c>
      <c r="X148" s="77" t="s">
        <v>2396</v>
      </c>
      <c r="Y148" s="77" t="s">
        <v>2398</v>
      </c>
      <c r="Z148" s="77" t="s">
        <v>4097</v>
      </c>
      <c r="AA148" s="77" t="s">
        <v>3071</v>
      </c>
      <c r="AB148" s="77" t="s">
        <v>3071</v>
      </c>
      <c r="AC148" s="73" t="s">
        <v>4100</v>
      </c>
      <c r="AD148" s="73" t="s">
        <v>4083</v>
      </c>
      <c r="AE148" s="77" t="s">
        <v>3902</v>
      </c>
      <c r="AF148" s="77" t="s">
        <v>3903</v>
      </c>
      <c r="AG148" s="77" t="s">
        <v>3078</v>
      </c>
      <c r="AH148" s="69"/>
      <c r="AI148" s="69"/>
      <c r="AJ148" s="78"/>
      <c r="AK148" s="69"/>
      <c r="AL148" s="69"/>
      <c r="AM148" s="77" t="s">
        <v>4015</v>
      </c>
      <c r="AN148" s="77" t="s">
        <v>4016</v>
      </c>
      <c r="AO148" s="77" t="s">
        <v>3171</v>
      </c>
      <c r="AP148" s="77" t="s">
        <v>3082</v>
      </c>
      <c r="AQ148" s="77" t="s">
        <v>3083</v>
      </c>
      <c r="AR148" s="77" t="s">
        <v>3084</v>
      </c>
      <c r="AS148" s="77" t="s">
        <v>4101</v>
      </c>
      <c r="AT148" s="77" t="s">
        <v>4102</v>
      </c>
      <c r="AU148" s="77" t="s">
        <v>3174</v>
      </c>
      <c r="AV148" s="77" t="s">
        <v>788</v>
      </c>
      <c r="AW148" s="77" t="s">
        <v>788</v>
      </c>
      <c r="AX148" s="77" t="s">
        <v>4103</v>
      </c>
      <c r="AY148" s="77" t="s">
        <v>4104</v>
      </c>
      <c r="AZ148" s="77" t="s">
        <v>3090</v>
      </c>
      <c r="BA148" s="77" t="s">
        <v>3174</v>
      </c>
      <c r="BB148" s="69"/>
      <c r="BC148" s="77" t="s">
        <v>4105</v>
      </c>
      <c r="BD148" s="77" t="s">
        <v>3794</v>
      </c>
      <c r="BE148" s="77" t="s">
        <v>3795</v>
      </c>
      <c r="BF148" s="82"/>
      <c r="BG148" s="82" t="s">
        <v>4106</v>
      </c>
      <c r="BH148" s="82" t="s">
        <v>4107</v>
      </c>
      <c r="BI148" s="69"/>
      <c r="BJ148" s="69"/>
      <c r="BK148" s="77" t="s">
        <v>4108</v>
      </c>
      <c r="BL148" s="77" t="s">
        <v>3180</v>
      </c>
      <c r="BM148" s="77" t="s">
        <v>4109</v>
      </c>
      <c r="BN148" s="77" t="s">
        <v>3653</v>
      </c>
      <c r="BO148" s="77" t="s">
        <v>3654</v>
      </c>
      <c r="BP148" s="77" t="s">
        <v>3654</v>
      </c>
    </row>
    <row r="149" ht="56" hidden="1" spans="1:68">
      <c r="A149" s="69"/>
      <c r="B149" s="69"/>
      <c r="C149" s="69"/>
      <c r="D149" s="69"/>
      <c r="E149" s="73"/>
      <c r="F149" s="69"/>
      <c r="G149" s="69"/>
      <c r="H149" s="69"/>
      <c r="I149" s="69"/>
      <c r="J149" s="69"/>
      <c r="K149" s="69"/>
      <c r="L149" s="69"/>
      <c r="M149" s="69"/>
      <c r="N149" s="78"/>
      <c r="O149" s="79"/>
      <c r="P149" s="79"/>
      <c r="Q149" s="69"/>
      <c r="R149" s="79"/>
      <c r="S149" s="80"/>
      <c r="T149" s="69"/>
      <c r="U149" s="81"/>
      <c r="V149" s="69"/>
      <c r="W149" s="69"/>
      <c r="X149" s="69"/>
      <c r="Y149" s="69"/>
      <c r="Z149" s="69"/>
      <c r="AA149" s="69"/>
      <c r="AB149" s="69"/>
      <c r="AC149" s="73"/>
      <c r="AD149" s="73"/>
      <c r="AE149" s="69"/>
      <c r="AF149" s="69"/>
      <c r="AG149" s="69"/>
      <c r="AH149" s="69"/>
      <c r="AI149" s="69"/>
      <c r="AJ149" s="78"/>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82"/>
      <c r="BG149" s="82"/>
      <c r="BH149" s="82"/>
      <c r="BI149" s="69"/>
      <c r="BJ149" s="69"/>
      <c r="BK149" s="69"/>
      <c r="BL149" s="69"/>
      <c r="BM149" s="77" t="s">
        <v>4110</v>
      </c>
      <c r="BN149" s="77" t="s">
        <v>4111</v>
      </c>
      <c r="BO149" s="77" t="s">
        <v>4112</v>
      </c>
      <c r="BP149" s="77" t="s">
        <v>4112</v>
      </c>
    </row>
    <row r="150" ht="56" hidden="1" spans="1:68">
      <c r="A150" s="69"/>
      <c r="B150" s="69"/>
      <c r="C150" s="69"/>
      <c r="D150" s="69"/>
      <c r="E150" s="73"/>
      <c r="F150" s="69"/>
      <c r="G150" s="69"/>
      <c r="H150" s="69"/>
      <c r="I150" s="69"/>
      <c r="J150" s="69"/>
      <c r="K150" s="69"/>
      <c r="L150" s="69"/>
      <c r="M150" s="69"/>
      <c r="N150" s="78"/>
      <c r="O150" s="79"/>
      <c r="P150" s="79"/>
      <c r="Q150" s="69"/>
      <c r="R150" s="79"/>
      <c r="S150" s="80"/>
      <c r="T150" s="69"/>
      <c r="U150" s="81"/>
      <c r="V150" s="69"/>
      <c r="W150" s="69"/>
      <c r="X150" s="69"/>
      <c r="Y150" s="69"/>
      <c r="Z150" s="69"/>
      <c r="AA150" s="69"/>
      <c r="AB150" s="69"/>
      <c r="AC150" s="73"/>
      <c r="AD150" s="73"/>
      <c r="AE150" s="69"/>
      <c r="AF150" s="69"/>
      <c r="AG150" s="69"/>
      <c r="AH150" s="69"/>
      <c r="AI150" s="69"/>
      <c r="AJ150" s="78"/>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82"/>
      <c r="BG150" s="82"/>
      <c r="BH150" s="82"/>
      <c r="BI150" s="69"/>
      <c r="BJ150" s="69"/>
      <c r="BK150" s="69"/>
      <c r="BL150" s="69"/>
      <c r="BM150" s="77" t="s">
        <v>4113</v>
      </c>
      <c r="BN150" s="77" t="s">
        <v>3097</v>
      </c>
      <c r="BO150" s="77" t="s">
        <v>3098</v>
      </c>
      <c r="BP150" s="77" t="s">
        <v>3098</v>
      </c>
    </row>
    <row r="151" ht="294" hidden="1" spans="1:68">
      <c r="A151" s="77" t="s">
        <v>4114</v>
      </c>
      <c r="B151" s="77" t="s">
        <v>4115</v>
      </c>
      <c r="C151" s="77" t="s">
        <v>3308</v>
      </c>
      <c r="D151" s="77" t="s">
        <v>4116</v>
      </c>
      <c r="E151" s="73" t="s">
        <v>4028</v>
      </c>
      <c r="F151" s="77" t="s">
        <v>3065</v>
      </c>
      <c r="G151" s="77" t="s">
        <v>3066</v>
      </c>
      <c r="H151" s="69"/>
      <c r="I151" s="69"/>
      <c r="J151" s="77" t="s">
        <v>3067</v>
      </c>
      <c r="K151" s="77" t="s">
        <v>3068</v>
      </c>
      <c r="L151" s="77" t="s">
        <v>3069</v>
      </c>
      <c r="M151" s="77" t="s">
        <v>3070</v>
      </c>
      <c r="N151" s="78"/>
      <c r="O151" s="79"/>
      <c r="P151" s="80">
        <v>7920</v>
      </c>
      <c r="Q151" s="77" t="s">
        <v>3071</v>
      </c>
      <c r="R151" s="80">
        <v>7920</v>
      </c>
      <c r="S151" s="80"/>
      <c r="T151" s="77" t="s">
        <v>3072</v>
      </c>
      <c r="U151" s="81"/>
      <c r="V151" s="77" t="s">
        <v>3509</v>
      </c>
      <c r="W151" s="77" t="s">
        <v>3510</v>
      </c>
      <c r="X151" s="77" t="s">
        <v>2396</v>
      </c>
      <c r="Y151" s="77" t="s">
        <v>2398</v>
      </c>
      <c r="Z151" s="77" t="s">
        <v>4115</v>
      </c>
      <c r="AA151" s="77" t="s">
        <v>3071</v>
      </c>
      <c r="AB151" s="77" t="s">
        <v>3071</v>
      </c>
      <c r="AC151" s="73" t="s">
        <v>4100</v>
      </c>
      <c r="AD151" s="73" t="s">
        <v>4083</v>
      </c>
      <c r="AE151" s="77" t="s">
        <v>3902</v>
      </c>
      <c r="AF151" s="77" t="s">
        <v>3903</v>
      </c>
      <c r="AG151" s="77" t="s">
        <v>3078</v>
      </c>
      <c r="AH151" s="69"/>
      <c r="AI151" s="69"/>
      <c r="AJ151" s="78"/>
      <c r="AK151" s="77" t="s">
        <v>4117</v>
      </c>
      <c r="AL151" s="77" t="s">
        <v>4118</v>
      </c>
      <c r="AM151" s="77" t="s">
        <v>4015</v>
      </c>
      <c r="AN151" s="77" t="s">
        <v>4016</v>
      </c>
      <c r="AO151" s="77" t="s">
        <v>3081</v>
      </c>
      <c r="AP151" s="77" t="s">
        <v>3082</v>
      </c>
      <c r="AQ151" s="77" t="s">
        <v>3083</v>
      </c>
      <c r="AR151" s="77" t="s">
        <v>3084</v>
      </c>
      <c r="AS151" s="77" t="s">
        <v>4101</v>
      </c>
      <c r="AT151" s="77" t="s">
        <v>4102</v>
      </c>
      <c r="AU151" s="77" t="s">
        <v>3174</v>
      </c>
      <c r="AV151" s="77" t="s">
        <v>788</v>
      </c>
      <c r="AW151" s="77" t="s">
        <v>793</v>
      </c>
      <c r="AX151" s="77" t="s">
        <v>4119</v>
      </c>
      <c r="AY151" s="77" t="s">
        <v>4120</v>
      </c>
      <c r="AZ151" s="77" t="s">
        <v>3090</v>
      </c>
      <c r="BA151" s="77" t="s">
        <v>3174</v>
      </c>
      <c r="BB151" s="69"/>
      <c r="BC151" s="77" t="s">
        <v>4105</v>
      </c>
      <c r="BD151" s="77" t="s">
        <v>3794</v>
      </c>
      <c r="BE151" s="77" t="s">
        <v>3795</v>
      </c>
      <c r="BF151" s="82"/>
      <c r="BG151" s="82" t="s">
        <v>4121</v>
      </c>
      <c r="BH151" s="82" t="s">
        <v>4122</v>
      </c>
      <c r="BI151" s="69"/>
      <c r="BJ151" s="69"/>
      <c r="BK151" s="77" t="s">
        <v>4123</v>
      </c>
      <c r="BL151" s="77" t="s">
        <v>3180</v>
      </c>
      <c r="BM151" s="77" t="s">
        <v>4124</v>
      </c>
      <c r="BN151" s="77" t="s">
        <v>3653</v>
      </c>
      <c r="BO151" s="77" t="s">
        <v>3654</v>
      </c>
      <c r="BP151" s="77" t="s">
        <v>3654</v>
      </c>
    </row>
    <row r="152" ht="56" hidden="1" spans="1:68">
      <c r="A152" s="69"/>
      <c r="B152" s="69"/>
      <c r="C152" s="69"/>
      <c r="D152" s="69"/>
      <c r="E152" s="73"/>
      <c r="F152" s="69"/>
      <c r="G152" s="69"/>
      <c r="H152" s="69"/>
      <c r="I152" s="69"/>
      <c r="J152" s="69"/>
      <c r="K152" s="69"/>
      <c r="L152" s="69"/>
      <c r="M152" s="69"/>
      <c r="N152" s="78"/>
      <c r="O152" s="79"/>
      <c r="P152" s="79"/>
      <c r="Q152" s="69"/>
      <c r="R152" s="79"/>
      <c r="S152" s="80"/>
      <c r="T152" s="69"/>
      <c r="U152" s="81"/>
      <c r="V152" s="69"/>
      <c r="W152" s="69"/>
      <c r="X152" s="69"/>
      <c r="Y152" s="69"/>
      <c r="Z152" s="69"/>
      <c r="AA152" s="69"/>
      <c r="AB152" s="69"/>
      <c r="AC152" s="73"/>
      <c r="AD152" s="73"/>
      <c r="AE152" s="69"/>
      <c r="AF152" s="69"/>
      <c r="AG152" s="69"/>
      <c r="AH152" s="69"/>
      <c r="AI152" s="69"/>
      <c r="AJ152" s="78"/>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82"/>
      <c r="BG152" s="82"/>
      <c r="BH152" s="82"/>
      <c r="BI152" s="69"/>
      <c r="BJ152" s="69"/>
      <c r="BK152" s="69"/>
      <c r="BL152" s="69"/>
      <c r="BM152" s="77" t="s">
        <v>4125</v>
      </c>
      <c r="BN152" s="77" t="s">
        <v>4111</v>
      </c>
      <c r="BO152" s="77" t="s">
        <v>4112</v>
      </c>
      <c r="BP152" s="77" t="s">
        <v>4112</v>
      </c>
    </row>
    <row r="153" ht="409.5" hidden="1" spans="1:68">
      <c r="A153" s="77" t="s">
        <v>4126</v>
      </c>
      <c r="B153" s="77" t="s">
        <v>2864</v>
      </c>
      <c r="C153" s="77" t="s">
        <v>3126</v>
      </c>
      <c r="D153" s="77" t="s">
        <v>4127</v>
      </c>
      <c r="E153" s="73" t="s">
        <v>4128</v>
      </c>
      <c r="F153" s="77" t="s">
        <v>3065</v>
      </c>
      <c r="G153" s="77" t="s">
        <v>3066</v>
      </c>
      <c r="H153" s="69"/>
      <c r="I153" s="69"/>
      <c r="J153" s="77" t="s">
        <v>3067</v>
      </c>
      <c r="K153" s="77" t="s">
        <v>3068</v>
      </c>
      <c r="L153" s="77" t="s">
        <v>3069</v>
      </c>
      <c r="M153" s="77" t="s">
        <v>3070</v>
      </c>
      <c r="N153" s="78"/>
      <c r="O153" s="79"/>
      <c r="P153" s="80">
        <v>84000</v>
      </c>
      <c r="Q153" s="77" t="s">
        <v>3071</v>
      </c>
      <c r="R153" s="79"/>
      <c r="S153" s="80"/>
      <c r="T153" s="77" t="s">
        <v>3072</v>
      </c>
      <c r="U153" s="81"/>
      <c r="V153" s="77" t="s">
        <v>3073</v>
      </c>
      <c r="W153" s="77" t="s">
        <v>3074</v>
      </c>
      <c r="X153" s="77" t="s">
        <v>2396</v>
      </c>
      <c r="Y153" s="77" t="s">
        <v>2398</v>
      </c>
      <c r="Z153" s="77" t="s">
        <v>2864</v>
      </c>
      <c r="AA153" s="77" t="s">
        <v>3071</v>
      </c>
      <c r="AB153" s="77" t="s">
        <v>3071</v>
      </c>
      <c r="AC153" s="73" t="s">
        <v>4129</v>
      </c>
      <c r="AD153" s="73" t="s">
        <v>4130</v>
      </c>
      <c r="AE153" s="77" t="s">
        <v>3902</v>
      </c>
      <c r="AF153" s="77" t="s">
        <v>3903</v>
      </c>
      <c r="AG153" s="77" t="s">
        <v>4131</v>
      </c>
      <c r="AH153" s="69"/>
      <c r="AI153" s="69"/>
      <c r="AJ153" s="78"/>
      <c r="AK153" s="69"/>
      <c r="AL153" s="69"/>
      <c r="AM153" s="77" t="s">
        <v>4132</v>
      </c>
      <c r="AN153" s="77" t="s">
        <v>4133</v>
      </c>
      <c r="AO153" s="77" t="s">
        <v>3775</v>
      </c>
      <c r="AP153" s="77" t="s">
        <v>3582</v>
      </c>
      <c r="AQ153" s="77" t="s">
        <v>3135</v>
      </c>
      <c r="AR153" s="77" t="s">
        <v>3136</v>
      </c>
      <c r="AS153" s="77" t="s">
        <v>4134</v>
      </c>
      <c r="AT153" s="77" t="s">
        <v>4135</v>
      </c>
      <c r="AU153" s="77" t="s">
        <v>3087</v>
      </c>
      <c r="AV153" s="77" t="s">
        <v>788</v>
      </c>
      <c r="AW153" s="77" t="s">
        <v>788</v>
      </c>
      <c r="AX153" s="77" t="s">
        <v>4136</v>
      </c>
      <c r="AY153" s="77" t="s">
        <v>4137</v>
      </c>
      <c r="AZ153" s="77" t="s">
        <v>3090</v>
      </c>
      <c r="BA153" s="77" t="s">
        <v>3087</v>
      </c>
      <c r="BB153" s="69"/>
      <c r="BC153" s="77" t="s">
        <v>4138</v>
      </c>
      <c r="BD153" s="77" t="s">
        <v>3512</v>
      </c>
      <c r="BE153" s="77" t="s">
        <v>3513</v>
      </c>
      <c r="BF153" s="82" t="s">
        <v>4139</v>
      </c>
      <c r="BG153" s="82" t="s">
        <v>4140</v>
      </c>
      <c r="BH153" s="82" t="s">
        <v>4141</v>
      </c>
      <c r="BI153" s="77" t="s">
        <v>3146</v>
      </c>
      <c r="BJ153" s="77" t="s">
        <v>3147</v>
      </c>
      <c r="BK153" s="77" t="s">
        <v>4142</v>
      </c>
      <c r="BL153" s="77" t="s">
        <v>3095</v>
      </c>
      <c r="BM153" s="77" t="s">
        <v>4143</v>
      </c>
      <c r="BN153" s="77" t="s">
        <v>3097</v>
      </c>
      <c r="BO153" s="77" t="s">
        <v>3098</v>
      </c>
      <c r="BP153" s="77" t="s">
        <v>3098</v>
      </c>
    </row>
    <row r="154" ht="70" hidden="1" spans="1:68">
      <c r="A154" s="69"/>
      <c r="B154" s="69"/>
      <c r="C154" s="69"/>
      <c r="D154" s="69"/>
      <c r="E154" s="73"/>
      <c r="F154" s="69"/>
      <c r="G154" s="69"/>
      <c r="H154" s="69"/>
      <c r="I154" s="69"/>
      <c r="J154" s="69"/>
      <c r="K154" s="69"/>
      <c r="L154" s="69"/>
      <c r="M154" s="69"/>
      <c r="N154" s="78"/>
      <c r="O154" s="79"/>
      <c r="P154" s="79"/>
      <c r="Q154" s="69"/>
      <c r="R154" s="79"/>
      <c r="S154" s="80"/>
      <c r="T154" s="69"/>
      <c r="U154" s="81"/>
      <c r="V154" s="69"/>
      <c r="W154" s="69"/>
      <c r="X154" s="69"/>
      <c r="Y154" s="69"/>
      <c r="Z154" s="69"/>
      <c r="AA154" s="69"/>
      <c r="AB154" s="69"/>
      <c r="AC154" s="73"/>
      <c r="AD154" s="73"/>
      <c r="AE154" s="69"/>
      <c r="AF154" s="69"/>
      <c r="AG154" s="69"/>
      <c r="AH154" s="69"/>
      <c r="AI154" s="69"/>
      <c r="AJ154" s="78"/>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82"/>
      <c r="BG154" s="82"/>
      <c r="BH154" s="82"/>
      <c r="BI154" s="69"/>
      <c r="BJ154" s="69"/>
      <c r="BK154" s="69"/>
      <c r="BL154" s="69"/>
      <c r="BM154" s="77" t="s">
        <v>4144</v>
      </c>
      <c r="BN154" s="77" t="s">
        <v>3494</v>
      </c>
      <c r="BO154" s="77" t="s">
        <v>3495</v>
      </c>
      <c r="BP154" s="77" t="s">
        <v>3495</v>
      </c>
    </row>
    <row r="155" ht="409.5" hidden="1" spans="1:68">
      <c r="A155" s="77" t="s">
        <v>4145</v>
      </c>
      <c r="B155" s="77" t="s">
        <v>2889</v>
      </c>
      <c r="C155" s="77" t="s">
        <v>3126</v>
      </c>
      <c r="D155" s="77" t="s">
        <v>4146</v>
      </c>
      <c r="E155" s="73" t="s">
        <v>3856</v>
      </c>
      <c r="F155" s="77" t="s">
        <v>3065</v>
      </c>
      <c r="G155" s="77" t="s">
        <v>3066</v>
      </c>
      <c r="H155" s="69"/>
      <c r="I155" s="69"/>
      <c r="J155" s="77" t="s">
        <v>3067</v>
      </c>
      <c r="K155" s="77" t="s">
        <v>3068</v>
      </c>
      <c r="L155" s="77" t="s">
        <v>3069</v>
      </c>
      <c r="M155" s="77" t="s">
        <v>3070</v>
      </c>
      <c r="N155" s="78"/>
      <c r="O155" s="79"/>
      <c r="P155" s="80">
        <v>20345</v>
      </c>
      <c r="Q155" s="77" t="s">
        <v>3071</v>
      </c>
      <c r="R155" s="79"/>
      <c r="S155" s="80"/>
      <c r="T155" s="77" t="s">
        <v>3072</v>
      </c>
      <c r="U155" s="81"/>
      <c r="V155" s="77" t="s">
        <v>3073</v>
      </c>
      <c r="W155" s="77" t="s">
        <v>3074</v>
      </c>
      <c r="X155" s="77" t="s">
        <v>2396</v>
      </c>
      <c r="Y155" s="77" t="s">
        <v>2398</v>
      </c>
      <c r="Z155" s="77" t="s">
        <v>2889</v>
      </c>
      <c r="AA155" s="77" t="s">
        <v>3071</v>
      </c>
      <c r="AB155" s="77" t="s">
        <v>3071</v>
      </c>
      <c r="AC155" s="73" t="s">
        <v>4147</v>
      </c>
      <c r="AD155" s="73" t="s">
        <v>3858</v>
      </c>
      <c r="AE155" s="77" t="s">
        <v>3076</v>
      </c>
      <c r="AF155" s="77" t="s">
        <v>3077</v>
      </c>
      <c r="AG155" s="77" t="s">
        <v>3078</v>
      </c>
      <c r="AH155" s="69"/>
      <c r="AI155" s="69"/>
      <c r="AJ155" s="78"/>
      <c r="AK155" s="69"/>
      <c r="AL155" s="69"/>
      <c r="AM155" s="77" t="s">
        <v>4132</v>
      </c>
      <c r="AN155" s="77" t="s">
        <v>4133</v>
      </c>
      <c r="AO155" s="77" t="s">
        <v>3081</v>
      </c>
      <c r="AP155" s="77" t="s">
        <v>3582</v>
      </c>
      <c r="AQ155" s="77" t="s">
        <v>3135</v>
      </c>
      <c r="AR155" s="77" t="s">
        <v>3136</v>
      </c>
      <c r="AS155" s="77" t="s">
        <v>3085</v>
      </c>
      <c r="AT155" s="77" t="s">
        <v>3086</v>
      </c>
      <c r="AU155" s="77" t="s">
        <v>3087</v>
      </c>
      <c r="AV155" s="77" t="s">
        <v>788</v>
      </c>
      <c r="AW155" s="77" t="s">
        <v>788</v>
      </c>
      <c r="AX155" s="77" t="s">
        <v>4148</v>
      </c>
      <c r="AY155" s="77" t="s">
        <v>4149</v>
      </c>
      <c r="AZ155" s="77" t="s">
        <v>3090</v>
      </c>
      <c r="BA155" s="77" t="s">
        <v>3087</v>
      </c>
      <c r="BB155" s="69"/>
      <c r="BC155" s="77" t="s">
        <v>4150</v>
      </c>
      <c r="BD155" s="77" t="s">
        <v>3512</v>
      </c>
      <c r="BE155" s="77" t="s">
        <v>3513</v>
      </c>
      <c r="BF155" s="82" t="s">
        <v>4151</v>
      </c>
      <c r="BG155" s="82" t="s">
        <v>4152</v>
      </c>
      <c r="BH155" s="82" t="s">
        <v>4153</v>
      </c>
      <c r="BI155" s="77" t="s">
        <v>3146</v>
      </c>
      <c r="BJ155" s="77" t="s">
        <v>3147</v>
      </c>
      <c r="BK155" s="77" t="s">
        <v>4154</v>
      </c>
      <c r="BL155" s="77" t="s">
        <v>3095</v>
      </c>
      <c r="BM155" s="77" t="s">
        <v>4155</v>
      </c>
      <c r="BN155" s="77" t="s">
        <v>3097</v>
      </c>
      <c r="BO155" s="77" t="s">
        <v>3098</v>
      </c>
      <c r="BP155" s="77" t="s">
        <v>3098</v>
      </c>
    </row>
    <row r="156" ht="70" hidden="1" spans="1:68">
      <c r="A156" s="69"/>
      <c r="B156" s="69"/>
      <c r="C156" s="69"/>
      <c r="D156" s="69"/>
      <c r="E156" s="73"/>
      <c r="F156" s="69"/>
      <c r="G156" s="69"/>
      <c r="H156" s="69"/>
      <c r="I156" s="69"/>
      <c r="J156" s="69"/>
      <c r="K156" s="69"/>
      <c r="L156" s="69"/>
      <c r="M156" s="69"/>
      <c r="N156" s="78"/>
      <c r="O156" s="79"/>
      <c r="P156" s="79"/>
      <c r="Q156" s="69"/>
      <c r="R156" s="79"/>
      <c r="S156" s="80"/>
      <c r="T156" s="69"/>
      <c r="U156" s="81"/>
      <c r="V156" s="69"/>
      <c r="W156" s="69"/>
      <c r="X156" s="69"/>
      <c r="Y156" s="69"/>
      <c r="Z156" s="69"/>
      <c r="AA156" s="69"/>
      <c r="AB156" s="69"/>
      <c r="AC156" s="73"/>
      <c r="AD156" s="73"/>
      <c r="AE156" s="69"/>
      <c r="AF156" s="69"/>
      <c r="AG156" s="69"/>
      <c r="AH156" s="69"/>
      <c r="AI156" s="69"/>
      <c r="AJ156" s="78"/>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82"/>
      <c r="BG156" s="82"/>
      <c r="BH156" s="82"/>
      <c r="BI156" s="69"/>
      <c r="BJ156" s="69"/>
      <c r="BK156" s="69"/>
      <c r="BL156" s="69"/>
      <c r="BM156" s="77" t="s">
        <v>4156</v>
      </c>
      <c r="BN156" s="77" t="s">
        <v>3100</v>
      </c>
      <c r="BO156" s="77" t="s">
        <v>3101</v>
      </c>
      <c r="BP156" s="77" t="s">
        <v>3101</v>
      </c>
    </row>
    <row r="157" ht="378" hidden="1" spans="1:68">
      <c r="A157" s="77" t="s">
        <v>4157</v>
      </c>
      <c r="B157" s="77" t="s">
        <v>2891</v>
      </c>
      <c r="C157" s="77" t="s">
        <v>3126</v>
      </c>
      <c r="D157" s="77" t="s">
        <v>4158</v>
      </c>
      <c r="E157" s="73" t="s">
        <v>3521</v>
      </c>
      <c r="F157" s="77" t="s">
        <v>3065</v>
      </c>
      <c r="G157" s="77" t="s">
        <v>3066</v>
      </c>
      <c r="H157" s="69"/>
      <c r="I157" s="69"/>
      <c r="J157" s="77" t="s">
        <v>3067</v>
      </c>
      <c r="K157" s="77" t="s">
        <v>3068</v>
      </c>
      <c r="L157" s="77" t="s">
        <v>3069</v>
      </c>
      <c r="M157" s="77" t="s">
        <v>3070</v>
      </c>
      <c r="N157" s="78"/>
      <c r="O157" s="79"/>
      <c r="P157" s="80">
        <v>9675</v>
      </c>
      <c r="Q157" s="77" t="s">
        <v>3071</v>
      </c>
      <c r="R157" s="79"/>
      <c r="S157" s="80"/>
      <c r="T157" s="77" t="s">
        <v>3072</v>
      </c>
      <c r="U157" s="81"/>
      <c r="V157" s="77" t="s">
        <v>3073</v>
      </c>
      <c r="W157" s="77" t="s">
        <v>3074</v>
      </c>
      <c r="X157" s="77" t="s">
        <v>2396</v>
      </c>
      <c r="Y157" s="77" t="s">
        <v>2398</v>
      </c>
      <c r="Z157" s="77" t="s">
        <v>2891</v>
      </c>
      <c r="AA157" s="77" t="s">
        <v>3071</v>
      </c>
      <c r="AB157" s="77" t="s">
        <v>3071</v>
      </c>
      <c r="AC157" s="73" t="s">
        <v>4159</v>
      </c>
      <c r="AD157" s="73" t="s">
        <v>4159</v>
      </c>
      <c r="AE157" s="77" t="s">
        <v>3076</v>
      </c>
      <c r="AF157" s="77" t="s">
        <v>3077</v>
      </c>
      <c r="AG157" s="77" t="s">
        <v>3078</v>
      </c>
      <c r="AH157" s="69"/>
      <c r="AI157" s="69"/>
      <c r="AJ157" s="78"/>
      <c r="AK157" s="69"/>
      <c r="AL157" s="69"/>
      <c r="AM157" s="77" t="s">
        <v>3364</v>
      </c>
      <c r="AN157" s="77" t="s">
        <v>3365</v>
      </c>
      <c r="AO157" s="77" t="s">
        <v>3081</v>
      </c>
      <c r="AP157" s="77" t="s">
        <v>3582</v>
      </c>
      <c r="AQ157" s="77" t="s">
        <v>3135</v>
      </c>
      <c r="AR157" s="77" t="s">
        <v>3136</v>
      </c>
      <c r="AS157" s="77" t="s">
        <v>4134</v>
      </c>
      <c r="AT157" s="77" t="s">
        <v>4135</v>
      </c>
      <c r="AU157" s="77" t="s">
        <v>3087</v>
      </c>
      <c r="AV157" s="77" t="s">
        <v>788</v>
      </c>
      <c r="AW157" s="77" t="s">
        <v>788</v>
      </c>
      <c r="AX157" s="77" t="s">
        <v>4160</v>
      </c>
      <c r="AY157" s="77" t="s">
        <v>4161</v>
      </c>
      <c r="AZ157" s="77" t="s">
        <v>3090</v>
      </c>
      <c r="BA157" s="77" t="s">
        <v>3087</v>
      </c>
      <c r="BB157" s="69"/>
      <c r="BC157" s="77" t="s">
        <v>4162</v>
      </c>
      <c r="BD157" s="77" t="s">
        <v>3512</v>
      </c>
      <c r="BE157" s="77" t="s">
        <v>3513</v>
      </c>
      <c r="BF157" s="82" t="s">
        <v>4163</v>
      </c>
      <c r="BG157" s="82" t="s">
        <v>4164</v>
      </c>
      <c r="BH157" s="82" t="s">
        <v>4165</v>
      </c>
      <c r="BI157" s="77" t="s">
        <v>3146</v>
      </c>
      <c r="BJ157" s="77" t="s">
        <v>3147</v>
      </c>
      <c r="BK157" s="77" t="s">
        <v>4166</v>
      </c>
      <c r="BL157" s="77" t="s">
        <v>3095</v>
      </c>
      <c r="BM157" s="77" t="s">
        <v>4167</v>
      </c>
      <c r="BN157" s="77" t="s">
        <v>3097</v>
      </c>
      <c r="BO157" s="77" t="s">
        <v>3098</v>
      </c>
      <c r="BP157" s="77" t="s">
        <v>3098</v>
      </c>
    </row>
    <row r="158" ht="56" hidden="1" spans="1:68">
      <c r="A158" s="69"/>
      <c r="B158" s="69"/>
      <c r="C158" s="69"/>
      <c r="D158" s="69"/>
      <c r="E158" s="73"/>
      <c r="F158" s="69"/>
      <c r="G158" s="69"/>
      <c r="H158" s="69"/>
      <c r="I158" s="69"/>
      <c r="J158" s="69"/>
      <c r="K158" s="69"/>
      <c r="L158" s="69"/>
      <c r="M158" s="69"/>
      <c r="N158" s="78"/>
      <c r="O158" s="79"/>
      <c r="P158" s="79"/>
      <c r="Q158" s="69"/>
      <c r="R158" s="79"/>
      <c r="S158" s="80"/>
      <c r="T158" s="69"/>
      <c r="U158" s="81"/>
      <c r="V158" s="69"/>
      <c r="W158" s="69"/>
      <c r="X158" s="69"/>
      <c r="Y158" s="69"/>
      <c r="Z158" s="69"/>
      <c r="AA158" s="69"/>
      <c r="AB158" s="69"/>
      <c r="AC158" s="73"/>
      <c r="AD158" s="73"/>
      <c r="AE158" s="69"/>
      <c r="AF158" s="69"/>
      <c r="AG158" s="69"/>
      <c r="AH158" s="69"/>
      <c r="AI158" s="69"/>
      <c r="AJ158" s="78"/>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82"/>
      <c r="BG158" s="82"/>
      <c r="BH158" s="82"/>
      <c r="BI158" s="69"/>
      <c r="BJ158" s="69"/>
      <c r="BK158" s="69"/>
      <c r="BL158" s="69"/>
      <c r="BM158" s="77" t="s">
        <v>4168</v>
      </c>
      <c r="BN158" s="77" t="s">
        <v>3406</v>
      </c>
      <c r="BO158" s="77" t="s">
        <v>3407</v>
      </c>
      <c r="BP158" s="77" t="s">
        <v>3407</v>
      </c>
    </row>
    <row r="159" ht="322" hidden="1" spans="1:68">
      <c r="A159" s="77" t="s">
        <v>4169</v>
      </c>
      <c r="B159" s="77" t="s">
        <v>2878</v>
      </c>
      <c r="C159" s="77" t="s">
        <v>3126</v>
      </c>
      <c r="D159" s="77" t="s">
        <v>4170</v>
      </c>
      <c r="E159" s="73" t="s">
        <v>4171</v>
      </c>
      <c r="F159" s="77" t="s">
        <v>3065</v>
      </c>
      <c r="G159" s="77" t="s">
        <v>3066</v>
      </c>
      <c r="H159" s="69"/>
      <c r="I159" s="69"/>
      <c r="J159" s="77" t="s">
        <v>3067</v>
      </c>
      <c r="K159" s="77" t="s">
        <v>3068</v>
      </c>
      <c r="L159" s="77" t="s">
        <v>3069</v>
      </c>
      <c r="M159" s="77" t="s">
        <v>3070</v>
      </c>
      <c r="N159" s="78"/>
      <c r="O159" s="79"/>
      <c r="P159" s="80">
        <v>8000</v>
      </c>
      <c r="Q159" s="77" t="s">
        <v>3071</v>
      </c>
      <c r="R159" s="79"/>
      <c r="S159" s="80"/>
      <c r="T159" s="77" t="s">
        <v>3072</v>
      </c>
      <c r="U159" s="81"/>
      <c r="V159" s="77" t="s">
        <v>3073</v>
      </c>
      <c r="W159" s="77" t="s">
        <v>3074</v>
      </c>
      <c r="X159" s="77" t="s">
        <v>2396</v>
      </c>
      <c r="Y159" s="77" t="s">
        <v>2398</v>
      </c>
      <c r="Z159" s="77" t="s">
        <v>2878</v>
      </c>
      <c r="AA159" s="77" t="s">
        <v>3071</v>
      </c>
      <c r="AB159" s="77" t="s">
        <v>3071</v>
      </c>
      <c r="AC159" s="73" t="s">
        <v>4172</v>
      </c>
      <c r="AD159" s="73" t="s">
        <v>4173</v>
      </c>
      <c r="AE159" s="77" t="s">
        <v>3076</v>
      </c>
      <c r="AF159" s="77" t="s">
        <v>3077</v>
      </c>
      <c r="AG159" s="77" t="s">
        <v>3078</v>
      </c>
      <c r="AH159" s="69"/>
      <c r="AI159" s="69"/>
      <c r="AJ159" s="78"/>
      <c r="AK159" s="69"/>
      <c r="AL159" s="69"/>
      <c r="AM159" s="77" t="s">
        <v>4132</v>
      </c>
      <c r="AN159" s="77" t="s">
        <v>4133</v>
      </c>
      <c r="AO159" s="77" t="s">
        <v>3081</v>
      </c>
      <c r="AP159" s="77" t="s">
        <v>3582</v>
      </c>
      <c r="AQ159" s="77" t="s">
        <v>3135</v>
      </c>
      <c r="AR159" s="77" t="s">
        <v>3136</v>
      </c>
      <c r="AS159" s="77" t="s">
        <v>3280</v>
      </c>
      <c r="AT159" s="77" t="s">
        <v>3281</v>
      </c>
      <c r="AU159" s="77" t="s">
        <v>3087</v>
      </c>
      <c r="AV159" s="77" t="s">
        <v>788</v>
      </c>
      <c r="AW159" s="77" t="s">
        <v>788</v>
      </c>
      <c r="AX159" s="77" t="s">
        <v>4174</v>
      </c>
      <c r="AY159" s="77" t="s">
        <v>4175</v>
      </c>
      <c r="AZ159" s="77" t="s">
        <v>3090</v>
      </c>
      <c r="BA159" s="77" t="s">
        <v>3087</v>
      </c>
      <c r="BB159" s="69"/>
      <c r="BC159" s="77" t="s">
        <v>4176</v>
      </c>
      <c r="BD159" s="77" t="s">
        <v>3512</v>
      </c>
      <c r="BE159" s="77" t="s">
        <v>3513</v>
      </c>
      <c r="BF159" s="82" t="s">
        <v>4177</v>
      </c>
      <c r="BG159" s="82" t="s">
        <v>4178</v>
      </c>
      <c r="BH159" s="82" t="s">
        <v>4179</v>
      </c>
      <c r="BI159" s="77" t="s">
        <v>3146</v>
      </c>
      <c r="BJ159" s="77" t="s">
        <v>3147</v>
      </c>
      <c r="BK159" s="77" t="s">
        <v>4180</v>
      </c>
      <c r="BL159" s="77" t="s">
        <v>3095</v>
      </c>
      <c r="BM159" s="77" t="s">
        <v>4181</v>
      </c>
      <c r="BN159" s="77" t="s">
        <v>3097</v>
      </c>
      <c r="BO159" s="77" t="s">
        <v>3098</v>
      </c>
      <c r="BP159" s="77" t="s">
        <v>3098</v>
      </c>
    </row>
    <row r="160" ht="56" hidden="1" spans="1:68">
      <c r="A160" s="69"/>
      <c r="B160" s="69"/>
      <c r="C160" s="69"/>
      <c r="D160" s="69"/>
      <c r="E160" s="73"/>
      <c r="F160" s="69"/>
      <c r="G160" s="69"/>
      <c r="H160" s="69"/>
      <c r="I160" s="69"/>
      <c r="J160" s="69"/>
      <c r="K160" s="69"/>
      <c r="L160" s="69"/>
      <c r="M160" s="69"/>
      <c r="N160" s="78"/>
      <c r="O160" s="79"/>
      <c r="P160" s="79"/>
      <c r="Q160" s="69"/>
      <c r="R160" s="79"/>
      <c r="S160" s="80"/>
      <c r="T160" s="69"/>
      <c r="U160" s="81"/>
      <c r="V160" s="69"/>
      <c r="W160" s="69"/>
      <c r="X160" s="69"/>
      <c r="Y160" s="69"/>
      <c r="Z160" s="69"/>
      <c r="AA160" s="69"/>
      <c r="AB160" s="69"/>
      <c r="AC160" s="73"/>
      <c r="AD160" s="73"/>
      <c r="AE160" s="69"/>
      <c r="AF160" s="69"/>
      <c r="AG160" s="69"/>
      <c r="AH160" s="69"/>
      <c r="AI160" s="69"/>
      <c r="AJ160" s="78"/>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82"/>
      <c r="BG160" s="82"/>
      <c r="BH160" s="82"/>
      <c r="BI160" s="69"/>
      <c r="BJ160" s="69"/>
      <c r="BK160" s="69"/>
      <c r="BL160" s="69"/>
      <c r="BM160" s="77" t="s">
        <v>4182</v>
      </c>
      <c r="BN160" s="77" t="s">
        <v>4183</v>
      </c>
      <c r="BO160" s="77" t="s">
        <v>4184</v>
      </c>
      <c r="BP160" s="77" t="s">
        <v>4184</v>
      </c>
    </row>
    <row r="161" ht="409.5" hidden="1" spans="1:68">
      <c r="A161" s="77" t="s">
        <v>4185</v>
      </c>
      <c r="B161" s="77" t="s">
        <v>2846</v>
      </c>
      <c r="C161" s="77" t="s">
        <v>3126</v>
      </c>
      <c r="D161" s="77" t="s">
        <v>4186</v>
      </c>
      <c r="E161" s="73" t="s">
        <v>3982</v>
      </c>
      <c r="F161" s="77" t="s">
        <v>3065</v>
      </c>
      <c r="G161" s="77" t="s">
        <v>3066</v>
      </c>
      <c r="H161" s="69"/>
      <c r="I161" s="69"/>
      <c r="J161" s="77" t="s">
        <v>3067</v>
      </c>
      <c r="K161" s="77" t="s">
        <v>3068</v>
      </c>
      <c r="L161" s="77" t="s">
        <v>3069</v>
      </c>
      <c r="M161" s="77" t="s">
        <v>3070</v>
      </c>
      <c r="N161" s="78"/>
      <c r="O161" s="79"/>
      <c r="P161" s="80">
        <v>69800</v>
      </c>
      <c r="Q161" s="77" t="s">
        <v>3071</v>
      </c>
      <c r="R161" s="79"/>
      <c r="S161" s="80"/>
      <c r="T161" s="77" t="s">
        <v>3072</v>
      </c>
      <c r="U161" s="81"/>
      <c r="V161" s="77" t="s">
        <v>3073</v>
      </c>
      <c r="W161" s="77" t="s">
        <v>3074</v>
      </c>
      <c r="X161" s="77" t="s">
        <v>2396</v>
      </c>
      <c r="Y161" s="77" t="s">
        <v>2398</v>
      </c>
      <c r="Z161" s="77" t="s">
        <v>2846</v>
      </c>
      <c r="AA161" s="77" t="s">
        <v>3071</v>
      </c>
      <c r="AB161" s="77" t="s">
        <v>3071</v>
      </c>
      <c r="AC161" s="73" t="s">
        <v>4029</v>
      </c>
      <c r="AD161" s="73" t="s">
        <v>3985</v>
      </c>
      <c r="AE161" s="77" t="s">
        <v>3902</v>
      </c>
      <c r="AF161" s="77" t="s">
        <v>3903</v>
      </c>
      <c r="AG161" s="77" t="s">
        <v>3774</v>
      </c>
      <c r="AH161" s="69"/>
      <c r="AI161" s="69"/>
      <c r="AJ161" s="78"/>
      <c r="AK161" s="69"/>
      <c r="AL161" s="69"/>
      <c r="AM161" s="77" t="s">
        <v>4187</v>
      </c>
      <c r="AN161" s="77" t="s">
        <v>4188</v>
      </c>
      <c r="AO161" s="77" t="s">
        <v>3775</v>
      </c>
      <c r="AP161" s="77" t="s">
        <v>3582</v>
      </c>
      <c r="AQ161" s="77" t="s">
        <v>3135</v>
      </c>
      <c r="AR161" s="77" t="s">
        <v>3136</v>
      </c>
      <c r="AS161" s="77" t="s">
        <v>3395</v>
      </c>
      <c r="AT161" s="77" t="s">
        <v>3396</v>
      </c>
      <c r="AU161" s="77" t="s">
        <v>3087</v>
      </c>
      <c r="AV161" s="77" t="s">
        <v>788</v>
      </c>
      <c r="AW161" s="77" t="s">
        <v>788</v>
      </c>
      <c r="AX161" s="77" t="s">
        <v>4189</v>
      </c>
      <c r="AY161" s="77" t="s">
        <v>4190</v>
      </c>
      <c r="AZ161" s="77" t="s">
        <v>3090</v>
      </c>
      <c r="BA161" s="77" t="s">
        <v>3087</v>
      </c>
      <c r="BB161" s="69"/>
      <c r="BC161" s="77" t="s">
        <v>4191</v>
      </c>
      <c r="BD161" s="77" t="s">
        <v>3512</v>
      </c>
      <c r="BE161" s="77" t="s">
        <v>3513</v>
      </c>
      <c r="BF161" s="82" t="s">
        <v>4192</v>
      </c>
      <c r="BG161" s="82" t="s">
        <v>4193</v>
      </c>
      <c r="BH161" s="82" t="s">
        <v>4194</v>
      </c>
      <c r="BI161" s="77" t="s">
        <v>3146</v>
      </c>
      <c r="BJ161" s="77" t="s">
        <v>3147</v>
      </c>
      <c r="BK161" s="77" t="s">
        <v>4195</v>
      </c>
      <c r="BL161" s="77" t="s">
        <v>3095</v>
      </c>
      <c r="BM161" s="77" t="s">
        <v>4196</v>
      </c>
      <c r="BN161" s="77" t="s">
        <v>3097</v>
      </c>
      <c r="BO161" s="77" t="s">
        <v>3098</v>
      </c>
      <c r="BP161" s="77" t="s">
        <v>3098</v>
      </c>
    </row>
    <row r="162" ht="56" hidden="1" spans="1:68">
      <c r="A162" s="69"/>
      <c r="B162" s="69"/>
      <c r="C162" s="69"/>
      <c r="D162" s="69"/>
      <c r="E162" s="73"/>
      <c r="F162" s="69"/>
      <c r="G162" s="69"/>
      <c r="H162" s="69"/>
      <c r="I162" s="69"/>
      <c r="J162" s="69"/>
      <c r="K162" s="69"/>
      <c r="L162" s="69"/>
      <c r="M162" s="69"/>
      <c r="N162" s="78"/>
      <c r="O162" s="79"/>
      <c r="P162" s="79"/>
      <c r="Q162" s="69"/>
      <c r="R162" s="79"/>
      <c r="S162" s="80"/>
      <c r="T162" s="69"/>
      <c r="U162" s="81"/>
      <c r="V162" s="69"/>
      <c r="W162" s="69"/>
      <c r="X162" s="69"/>
      <c r="Y162" s="69"/>
      <c r="Z162" s="69"/>
      <c r="AA162" s="69"/>
      <c r="AB162" s="69"/>
      <c r="AC162" s="73"/>
      <c r="AD162" s="73"/>
      <c r="AE162" s="69"/>
      <c r="AF162" s="69"/>
      <c r="AG162" s="69"/>
      <c r="AH162" s="69"/>
      <c r="AI162" s="69"/>
      <c r="AJ162" s="78"/>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82"/>
      <c r="BG162" s="82"/>
      <c r="BH162" s="82"/>
      <c r="BI162" s="69"/>
      <c r="BJ162" s="69"/>
      <c r="BK162" s="69"/>
      <c r="BL162" s="69"/>
      <c r="BM162" s="77" t="s">
        <v>4197</v>
      </c>
      <c r="BN162" s="77" t="s">
        <v>3406</v>
      </c>
      <c r="BO162" s="77" t="s">
        <v>3407</v>
      </c>
      <c r="BP162" s="77" t="s">
        <v>3407</v>
      </c>
    </row>
    <row r="163" ht="238" hidden="1" spans="1:68">
      <c r="A163" s="77" t="s">
        <v>4198</v>
      </c>
      <c r="B163" s="77" t="s">
        <v>2837</v>
      </c>
      <c r="C163" s="77" t="s">
        <v>3126</v>
      </c>
      <c r="D163" s="77" t="s">
        <v>4199</v>
      </c>
      <c r="E163" s="73" t="s">
        <v>4044</v>
      </c>
      <c r="F163" s="77" t="s">
        <v>3065</v>
      </c>
      <c r="G163" s="77" t="s">
        <v>3066</v>
      </c>
      <c r="H163" s="69"/>
      <c r="I163" s="69"/>
      <c r="J163" s="77" t="s">
        <v>3067</v>
      </c>
      <c r="K163" s="77" t="s">
        <v>3068</v>
      </c>
      <c r="L163" s="77" t="s">
        <v>3069</v>
      </c>
      <c r="M163" s="77" t="s">
        <v>3070</v>
      </c>
      <c r="N163" s="78"/>
      <c r="O163" s="79"/>
      <c r="P163" s="80">
        <v>511428</v>
      </c>
      <c r="Q163" s="77" t="s">
        <v>3071</v>
      </c>
      <c r="R163" s="79"/>
      <c r="S163" s="80"/>
      <c r="T163" s="77" t="s">
        <v>3072</v>
      </c>
      <c r="U163" s="81"/>
      <c r="V163" s="77" t="s">
        <v>3073</v>
      </c>
      <c r="W163" s="77" t="s">
        <v>3074</v>
      </c>
      <c r="X163" s="77" t="s">
        <v>2396</v>
      </c>
      <c r="Y163" s="77" t="s">
        <v>2398</v>
      </c>
      <c r="Z163" s="77" t="s">
        <v>2837</v>
      </c>
      <c r="AA163" s="77" t="s">
        <v>3071</v>
      </c>
      <c r="AB163" s="77" t="s">
        <v>3071</v>
      </c>
      <c r="AC163" s="73" t="s">
        <v>4200</v>
      </c>
      <c r="AD163" s="73" t="s">
        <v>4046</v>
      </c>
      <c r="AE163" s="77" t="s">
        <v>3902</v>
      </c>
      <c r="AF163" s="77" t="s">
        <v>3903</v>
      </c>
      <c r="AG163" s="77" t="s">
        <v>3774</v>
      </c>
      <c r="AH163" s="69"/>
      <c r="AI163" s="69"/>
      <c r="AJ163" s="78"/>
      <c r="AK163" s="69"/>
      <c r="AL163" s="69"/>
      <c r="AM163" s="77" t="s">
        <v>4201</v>
      </c>
      <c r="AN163" s="77" t="s">
        <v>4202</v>
      </c>
      <c r="AO163" s="77" t="s">
        <v>3775</v>
      </c>
      <c r="AP163" s="77" t="s">
        <v>3582</v>
      </c>
      <c r="AQ163" s="77" t="s">
        <v>3135</v>
      </c>
      <c r="AR163" s="77" t="s">
        <v>3136</v>
      </c>
      <c r="AS163" s="77" t="s">
        <v>3085</v>
      </c>
      <c r="AT163" s="77" t="s">
        <v>3086</v>
      </c>
      <c r="AU163" s="77" t="s">
        <v>3087</v>
      </c>
      <c r="AV163" s="77" t="s">
        <v>788</v>
      </c>
      <c r="AW163" s="77" t="s">
        <v>788</v>
      </c>
      <c r="AX163" s="77" t="s">
        <v>4203</v>
      </c>
      <c r="AY163" s="77" t="s">
        <v>4204</v>
      </c>
      <c r="AZ163" s="77" t="s">
        <v>3090</v>
      </c>
      <c r="BA163" s="77" t="s">
        <v>3087</v>
      </c>
      <c r="BB163" s="69"/>
      <c r="BC163" s="77" t="s">
        <v>4205</v>
      </c>
      <c r="BD163" s="77" t="s">
        <v>3512</v>
      </c>
      <c r="BE163" s="77" t="s">
        <v>3513</v>
      </c>
      <c r="BF163" s="82" t="s">
        <v>4206</v>
      </c>
      <c r="BG163" s="82" t="s">
        <v>4207</v>
      </c>
      <c r="BH163" s="82" t="s">
        <v>4208</v>
      </c>
      <c r="BI163" s="77" t="s">
        <v>3146</v>
      </c>
      <c r="BJ163" s="77" t="s">
        <v>3147</v>
      </c>
      <c r="BK163" s="77" t="s">
        <v>4209</v>
      </c>
      <c r="BL163" s="77" t="s">
        <v>3095</v>
      </c>
      <c r="BM163" s="77" t="s">
        <v>4210</v>
      </c>
      <c r="BN163" s="77" t="s">
        <v>3097</v>
      </c>
      <c r="BO163" s="77" t="s">
        <v>3098</v>
      </c>
      <c r="BP163" s="77" t="s">
        <v>3098</v>
      </c>
    </row>
    <row r="164" ht="70" hidden="1" spans="1:68">
      <c r="A164" s="69"/>
      <c r="B164" s="69"/>
      <c r="C164" s="69"/>
      <c r="D164" s="69"/>
      <c r="E164" s="73"/>
      <c r="F164" s="69"/>
      <c r="G164" s="69"/>
      <c r="H164" s="69"/>
      <c r="I164" s="69"/>
      <c r="J164" s="69"/>
      <c r="K164" s="69"/>
      <c r="L164" s="69"/>
      <c r="M164" s="69"/>
      <c r="N164" s="78"/>
      <c r="O164" s="79"/>
      <c r="P164" s="79"/>
      <c r="Q164" s="69"/>
      <c r="R164" s="79"/>
      <c r="S164" s="80"/>
      <c r="T164" s="69"/>
      <c r="U164" s="81"/>
      <c r="V164" s="69"/>
      <c r="W164" s="69"/>
      <c r="X164" s="69"/>
      <c r="Y164" s="69"/>
      <c r="Z164" s="69"/>
      <c r="AA164" s="69"/>
      <c r="AB164" s="69"/>
      <c r="AC164" s="73"/>
      <c r="AD164" s="73"/>
      <c r="AE164" s="69"/>
      <c r="AF164" s="69"/>
      <c r="AG164" s="69"/>
      <c r="AH164" s="69"/>
      <c r="AI164" s="69"/>
      <c r="AJ164" s="78"/>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82"/>
      <c r="BG164" s="82"/>
      <c r="BH164" s="82"/>
      <c r="BI164" s="69"/>
      <c r="BJ164" s="69"/>
      <c r="BK164" s="69"/>
      <c r="BL164" s="69"/>
      <c r="BM164" s="77" t="s">
        <v>4211</v>
      </c>
      <c r="BN164" s="77" t="s">
        <v>3100</v>
      </c>
      <c r="BO164" s="77" t="s">
        <v>3101</v>
      </c>
      <c r="BP164" s="77" t="s">
        <v>3101</v>
      </c>
    </row>
    <row r="165" ht="409.5" hidden="1" spans="1:68">
      <c r="A165" s="77" t="s">
        <v>4212</v>
      </c>
      <c r="B165" s="77" t="s">
        <v>2868</v>
      </c>
      <c r="C165" s="77" t="s">
        <v>3126</v>
      </c>
      <c r="D165" s="77" t="s">
        <v>4213</v>
      </c>
      <c r="E165" s="73" t="s">
        <v>4044</v>
      </c>
      <c r="F165" s="77" t="s">
        <v>3065</v>
      </c>
      <c r="G165" s="77" t="s">
        <v>3066</v>
      </c>
      <c r="H165" s="69"/>
      <c r="I165" s="69"/>
      <c r="J165" s="77" t="s">
        <v>3067</v>
      </c>
      <c r="K165" s="77" t="s">
        <v>3068</v>
      </c>
      <c r="L165" s="77" t="s">
        <v>3069</v>
      </c>
      <c r="M165" s="77" t="s">
        <v>3070</v>
      </c>
      <c r="N165" s="78"/>
      <c r="O165" s="79"/>
      <c r="P165" s="80">
        <v>7200</v>
      </c>
      <c r="Q165" s="77" t="s">
        <v>3071</v>
      </c>
      <c r="R165" s="79"/>
      <c r="S165" s="80"/>
      <c r="T165" s="77" t="s">
        <v>3072</v>
      </c>
      <c r="U165" s="81"/>
      <c r="V165" s="77" t="s">
        <v>3073</v>
      </c>
      <c r="W165" s="77" t="s">
        <v>3074</v>
      </c>
      <c r="X165" s="77" t="s">
        <v>2396</v>
      </c>
      <c r="Y165" s="77" t="s">
        <v>2398</v>
      </c>
      <c r="Z165" s="77" t="s">
        <v>2868</v>
      </c>
      <c r="AA165" s="77" t="s">
        <v>3071</v>
      </c>
      <c r="AB165" s="77" t="s">
        <v>3071</v>
      </c>
      <c r="AC165" s="73" t="s">
        <v>4214</v>
      </c>
      <c r="AD165" s="73" t="s">
        <v>4014</v>
      </c>
      <c r="AE165" s="77" t="s">
        <v>3902</v>
      </c>
      <c r="AF165" s="77" t="s">
        <v>3903</v>
      </c>
      <c r="AG165" s="77" t="s">
        <v>3774</v>
      </c>
      <c r="AH165" s="69"/>
      <c r="AI165" s="69"/>
      <c r="AJ165" s="78"/>
      <c r="AK165" s="69"/>
      <c r="AL165" s="69"/>
      <c r="AM165" s="77" t="s">
        <v>4132</v>
      </c>
      <c r="AN165" s="77" t="s">
        <v>4133</v>
      </c>
      <c r="AO165" s="77" t="s">
        <v>3775</v>
      </c>
      <c r="AP165" s="77" t="s">
        <v>3582</v>
      </c>
      <c r="AQ165" s="77" t="s">
        <v>3135</v>
      </c>
      <c r="AR165" s="77" t="s">
        <v>3136</v>
      </c>
      <c r="AS165" s="77" t="s">
        <v>3220</v>
      </c>
      <c r="AT165" s="77" t="s">
        <v>3221</v>
      </c>
      <c r="AU165" s="77" t="s">
        <v>3087</v>
      </c>
      <c r="AV165" s="77" t="s">
        <v>788</v>
      </c>
      <c r="AW165" s="77" t="s">
        <v>788</v>
      </c>
      <c r="AX165" s="77" t="s">
        <v>4215</v>
      </c>
      <c r="AY165" s="77" t="s">
        <v>4216</v>
      </c>
      <c r="AZ165" s="77" t="s">
        <v>3090</v>
      </c>
      <c r="BA165" s="77" t="s">
        <v>3087</v>
      </c>
      <c r="BB165" s="69"/>
      <c r="BC165" s="77" t="s">
        <v>4217</v>
      </c>
      <c r="BD165" s="77" t="s">
        <v>3512</v>
      </c>
      <c r="BE165" s="77" t="s">
        <v>3513</v>
      </c>
      <c r="BF165" s="82" t="s">
        <v>4218</v>
      </c>
      <c r="BG165" s="82" t="s">
        <v>4219</v>
      </c>
      <c r="BH165" s="82" t="s">
        <v>4220</v>
      </c>
      <c r="BI165" s="77" t="s">
        <v>3146</v>
      </c>
      <c r="BJ165" s="77" t="s">
        <v>3147</v>
      </c>
      <c r="BK165" s="77" t="s">
        <v>4221</v>
      </c>
      <c r="BL165" s="77" t="s">
        <v>3095</v>
      </c>
      <c r="BM165" s="77" t="s">
        <v>4222</v>
      </c>
      <c r="BN165" s="77" t="s">
        <v>3097</v>
      </c>
      <c r="BO165" s="77" t="s">
        <v>3098</v>
      </c>
      <c r="BP165" s="77" t="s">
        <v>3098</v>
      </c>
    </row>
    <row r="166" ht="56" hidden="1" spans="1:68">
      <c r="A166" s="69"/>
      <c r="B166" s="69"/>
      <c r="C166" s="69"/>
      <c r="D166" s="69"/>
      <c r="E166" s="73"/>
      <c r="F166" s="69"/>
      <c r="G166" s="69"/>
      <c r="H166" s="69"/>
      <c r="I166" s="69"/>
      <c r="J166" s="69"/>
      <c r="K166" s="69"/>
      <c r="L166" s="69"/>
      <c r="M166" s="69"/>
      <c r="N166" s="78"/>
      <c r="O166" s="79"/>
      <c r="P166" s="79"/>
      <c r="Q166" s="69"/>
      <c r="R166" s="79"/>
      <c r="S166" s="80"/>
      <c r="T166" s="69"/>
      <c r="U166" s="81"/>
      <c r="V166" s="69"/>
      <c r="W166" s="69"/>
      <c r="X166" s="69"/>
      <c r="Y166" s="69"/>
      <c r="Z166" s="69"/>
      <c r="AA166" s="69"/>
      <c r="AB166" s="69"/>
      <c r="AC166" s="73"/>
      <c r="AD166" s="73"/>
      <c r="AE166" s="69"/>
      <c r="AF166" s="69"/>
      <c r="AG166" s="69"/>
      <c r="AH166" s="69"/>
      <c r="AI166" s="69"/>
      <c r="AJ166" s="78"/>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82"/>
      <c r="BG166" s="82"/>
      <c r="BH166" s="82"/>
      <c r="BI166" s="69"/>
      <c r="BJ166" s="69"/>
      <c r="BK166" s="69"/>
      <c r="BL166" s="69"/>
      <c r="BM166" s="77" t="s">
        <v>4223</v>
      </c>
      <c r="BN166" s="77" t="s">
        <v>3713</v>
      </c>
      <c r="BO166" s="77" t="s">
        <v>3714</v>
      </c>
      <c r="BP166" s="77" t="s">
        <v>3714</v>
      </c>
    </row>
    <row r="167" ht="409.5" hidden="1" spans="1:68">
      <c r="A167" s="77" t="s">
        <v>4224</v>
      </c>
      <c r="B167" s="77" t="s">
        <v>2906</v>
      </c>
      <c r="C167" s="77" t="s">
        <v>3126</v>
      </c>
      <c r="D167" s="77" t="s">
        <v>4225</v>
      </c>
      <c r="E167" s="73" t="s">
        <v>4226</v>
      </c>
      <c r="F167" s="77" t="s">
        <v>3065</v>
      </c>
      <c r="G167" s="77" t="s">
        <v>3066</v>
      </c>
      <c r="H167" s="69"/>
      <c r="I167" s="69"/>
      <c r="J167" s="77" t="s">
        <v>3067</v>
      </c>
      <c r="K167" s="77" t="s">
        <v>3068</v>
      </c>
      <c r="L167" s="77" t="s">
        <v>3069</v>
      </c>
      <c r="M167" s="77" t="s">
        <v>3070</v>
      </c>
      <c r="N167" s="78"/>
      <c r="O167" s="79"/>
      <c r="P167" s="80">
        <v>37170</v>
      </c>
      <c r="Q167" s="77" t="s">
        <v>3071</v>
      </c>
      <c r="R167" s="79"/>
      <c r="S167" s="80"/>
      <c r="T167" s="77" t="s">
        <v>3072</v>
      </c>
      <c r="U167" s="81"/>
      <c r="V167" s="77" t="s">
        <v>3073</v>
      </c>
      <c r="W167" s="77" t="s">
        <v>3074</v>
      </c>
      <c r="X167" s="77" t="s">
        <v>2396</v>
      </c>
      <c r="Y167" s="77" t="s">
        <v>2398</v>
      </c>
      <c r="Z167" s="77" t="s">
        <v>2906</v>
      </c>
      <c r="AA167" s="77" t="s">
        <v>3071</v>
      </c>
      <c r="AB167" s="77" t="s">
        <v>3071</v>
      </c>
      <c r="AC167" s="73" t="s">
        <v>3900</v>
      </c>
      <c r="AD167" s="73" t="s">
        <v>4227</v>
      </c>
      <c r="AE167" s="77" t="s">
        <v>3902</v>
      </c>
      <c r="AF167" s="77" t="s">
        <v>3903</v>
      </c>
      <c r="AG167" s="77" t="s">
        <v>3078</v>
      </c>
      <c r="AH167" s="69"/>
      <c r="AI167" s="69"/>
      <c r="AJ167" s="78"/>
      <c r="AK167" s="69"/>
      <c r="AL167" s="69"/>
      <c r="AM167" s="77" t="s">
        <v>4132</v>
      </c>
      <c r="AN167" s="77" t="s">
        <v>4133</v>
      </c>
      <c r="AO167" s="77" t="s">
        <v>3081</v>
      </c>
      <c r="AP167" s="77" t="s">
        <v>3582</v>
      </c>
      <c r="AQ167" s="77" t="s">
        <v>3135</v>
      </c>
      <c r="AR167" s="77" t="s">
        <v>3136</v>
      </c>
      <c r="AS167" s="77" t="s">
        <v>3220</v>
      </c>
      <c r="AT167" s="77" t="s">
        <v>3221</v>
      </c>
      <c r="AU167" s="77" t="s">
        <v>3087</v>
      </c>
      <c r="AV167" s="77" t="s">
        <v>788</v>
      </c>
      <c r="AW167" s="77" t="s">
        <v>788</v>
      </c>
      <c r="AX167" s="77" t="s">
        <v>4228</v>
      </c>
      <c r="AY167" s="77" t="s">
        <v>4229</v>
      </c>
      <c r="AZ167" s="77" t="s">
        <v>3090</v>
      </c>
      <c r="BA167" s="77" t="s">
        <v>3087</v>
      </c>
      <c r="BB167" s="69"/>
      <c r="BC167" s="77" t="s">
        <v>4230</v>
      </c>
      <c r="BD167" s="77" t="s">
        <v>3512</v>
      </c>
      <c r="BE167" s="77" t="s">
        <v>3513</v>
      </c>
      <c r="BF167" s="82" t="s">
        <v>4231</v>
      </c>
      <c r="BG167" s="82" t="s">
        <v>4232</v>
      </c>
      <c r="BH167" s="82" t="s">
        <v>4233</v>
      </c>
      <c r="BI167" s="77" t="s">
        <v>3146</v>
      </c>
      <c r="BJ167" s="77" t="s">
        <v>3147</v>
      </c>
      <c r="BK167" s="77" t="s">
        <v>4234</v>
      </c>
      <c r="BL167" s="77" t="s">
        <v>3095</v>
      </c>
      <c r="BM167" s="77" t="s">
        <v>4235</v>
      </c>
      <c r="BN167" s="77" t="s">
        <v>3097</v>
      </c>
      <c r="BO167" s="77" t="s">
        <v>3098</v>
      </c>
      <c r="BP167" s="77" t="s">
        <v>3098</v>
      </c>
    </row>
    <row r="168" ht="56" hidden="1" spans="1:68">
      <c r="A168" s="69"/>
      <c r="B168" s="69"/>
      <c r="C168" s="69"/>
      <c r="D168" s="69"/>
      <c r="E168" s="73"/>
      <c r="F168" s="69"/>
      <c r="G168" s="69"/>
      <c r="H168" s="69"/>
      <c r="I168" s="69"/>
      <c r="J168" s="69"/>
      <c r="K168" s="69"/>
      <c r="L168" s="69"/>
      <c r="M168" s="69"/>
      <c r="N168" s="78"/>
      <c r="O168" s="79"/>
      <c r="P168" s="79"/>
      <c r="Q168" s="69"/>
      <c r="R168" s="79"/>
      <c r="S168" s="80"/>
      <c r="T168" s="69"/>
      <c r="U168" s="81"/>
      <c r="V168" s="69"/>
      <c r="W168" s="69"/>
      <c r="X168" s="69"/>
      <c r="Y168" s="69"/>
      <c r="Z168" s="69"/>
      <c r="AA168" s="69"/>
      <c r="AB168" s="69"/>
      <c r="AC168" s="73"/>
      <c r="AD168" s="73"/>
      <c r="AE168" s="69"/>
      <c r="AF168" s="69"/>
      <c r="AG168" s="69"/>
      <c r="AH168" s="69"/>
      <c r="AI168" s="69"/>
      <c r="AJ168" s="78"/>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82"/>
      <c r="BG168" s="82"/>
      <c r="BH168" s="82"/>
      <c r="BI168" s="69"/>
      <c r="BJ168" s="69"/>
      <c r="BK168" s="69"/>
      <c r="BL168" s="69"/>
      <c r="BM168" s="77" t="s">
        <v>4236</v>
      </c>
      <c r="BN168" s="77" t="s">
        <v>4237</v>
      </c>
      <c r="BO168" s="77" t="s">
        <v>4238</v>
      </c>
      <c r="BP168" s="77" t="s">
        <v>4238</v>
      </c>
    </row>
    <row r="169" ht="409.5" hidden="1" spans="1:68">
      <c r="A169" s="77" t="s">
        <v>4239</v>
      </c>
      <c r="B169" s="77" t="s">
        <v>2883</v>
      </c>
      <c r="C169" s="77" t="s">
        <v>3126</v>
      </c>
      <c r="D169" s="77" t="s">
        <v>4240</v>
      </c>
      <c r="E169" s="73" t="s">
        <v>4241</v>
      </c>
      <c r="F169" s="77" t="s">
        <v>3065</v>
      </c>
      <c r="G169" s="77" t="s">
        <v>3066</v>
      </c>
      <c r="H169" s="69"/>
      <c r="I169" s="69"/>
      <c r="J169" s="77" t="s">
        <v>3067</v>
      </c>
      <c r="K169" s="77" t="s">
        <v>3068</v>
      </c>
      <c r="L169" s="77" t="s">
        <v>3069</v>
      </c>
      <c r="M169" s="77" t="s">
        <v>3070</v>
      </c>
      <c r="N169" s="78"/>
      <c r="O169" s="79"/>
      <c r="P169" s="80">
        <v>1345</v>
      </c>
      <c r="Q169" s="77" t="s">
        <v>3071</v>
      </c>
      <c r="R169" s="79"/>
      <c r="S169" s="80"/>
      <c r="T169" s="77" t="s">
        <v>3072</v>
      </c>
      <c r="U169" s="81"/>
      <c r="V169" s="77" t="s">
        <v>3073</v>
      </c>
      <c r="W169" s="77" t="s">
        <v>3074</v>
      </c>
      <c r="X169" s="77" t="s">
        <v>2396</v>
      </c>
      <c r="Y169" s="77" t="s">
        <v>2398</v>
      </c>
      <c r="Z169" s="77" t="s">
        <v>2883</v>
      </c>
      <c r="AA169" s="77" t="s">
        <v>3071</v>
      </c>
      <c r="AB169" s="77" t="s">
        <v>3071</v>
      </c>
      <c r="AC169" s="73" t="s">
        <v>4242</v>
      </c>
      <c r="AD169" s="73" t="s">
        <v>4243</v>
      </c>
      <c r="AE169" s="77" t="s">
        <v>3902</v>
      </c>
      <c r="AF169" s="77" t="s">
        <v>3903</v>
      </c>
      <c r="AG169" s="77" t="s">
        <v>3078</v>
      </c>
      <c r="AH169" s="69"/>
      <c r="AI169" s="69"/>
      <c r="AJ169" s="78"/>
      <c r="AK169" s="69"/>
      <c r="AL169" s="69"/>
      <c r="AM169" s="77" t="s">
        <v>4132</v>
      </c>
      <c r="AN169" s="77" t="s">
        <v>4133</v>
      </c>
      <c r="AO169" s="77" t="s">
        <v>3081</v>
      </c>
      <c r="AP169" s="77" t="s">
        <v>3582</v>
      </c>
      <c r="AQ169" s="77" t="s">
        <v>3135</v>
      </c>
      <c r="AR169" s="77" t="s">
        <v>3136</v>
      </c>
      <c r="AS169" s="77" t="s">
        <v>4134</v>
      </c>
      <c r="AT169" s="77" t="s">
        <v>4135</v>
      </c>
      <c r="AU169" s="77" t="s">
        <v>3087</v>
      </c>
      <c r="AV169" s="77" t="s">
        <v>788</v>
      </c>
      <c r="AW169" s="77" t="s">
        <v>788</v>
      </c>
      <c r="AX169" s="77" t="s">
        <v>4244</v>
      </c>
      <c r="AY169" s="77" t="s">
        <v>4245</v>
      </c>
      <c r="AZ169" s="77" t="s">
        <v>3090</v>
      </c>
      <c r="BA169" s="77" t="s">
        <v>3087</v>
      </c>
      <c r="BB169" s="69"/>
      <c r="BC169" s="77" t="s">
        <v>4246</v>
      </c>
      <c r="BD169" s="77" t="s">
        <v>3512</v>
      </c>
      <c r="BE169" s="77" t="s">
        <v>3513</v>
      </c>
      <c r="BF169" s="82" t="s">
        <v>4247</v>
      </c>
      <c r="BG169" s="82" t="s">
        <v>4248</v>
      </c>
      <c r="BH169" s="82" t="s">
        <v>4249</v>
      </c>
      <c r="BI169" s="77" t="s">
        <v>3146</v>
      </c>
      <c r="BJ169" s="77" t="s">
        <v>3147</v>
      </c>
      <c r="BK169" s="77" t="s">
        <v>4250</v>
      </c>
      <c r="BL169" s="77" t="s">
        <v>3095</v>
      </c>
      <c r="BM169" s="77" t="s">
        <v>4251</v>
      </c>
      <c r="BN169" s="77" t="s">
        <v>3097</v>
      </c>
      <c r="BO169" s="77" t="s">
        <v>3098</v>
      </c>
      <c r="BP169" s="77" t="s">
        <v>3098</v>
      </c>
    </row>
    <row r="170" ht="70" hidden="1" spans="1:68">
      <c r="A170" s="69"/>
      <c r="B170" s="69"/>
      <c r="C170" s="69"/>
      <c r="D170" s="69"/>
      <c r="E170" s="73"/>
      <c r="F170" s="69"/>
      <c r="G170" s="69"/>
      <c r="H170" s="69"/>
      <c r="I170" s="69"/>
      <c r="J170" s="69"/>
      <c r="K170" s="69"/>
      <c r="L170" s="69"/>
      <c r="M170" s="69"/>
      <c r="N170" s="78"/>
      <c r="O170" s="79"/>
      <c r="P170" s="79"/>
      <c r="Q170" s="69"/>
      <c r="R170" s="79"/>
      <c r="S170" s="80"/>
      <c r="T170" s="69"/>
      <c r="U170" s="81"/>
      <c r="V170" s="69"/>
      <c r="W170" s="69"/>
      <c r="X170" s="69"/>
      <c r="Y170" s="69"/>
      <c r="Z170" s="69"/>
      <c r="AA170" s="69"/>
      <c r="AB170" s="69"/>
      <c r="AC170" s="73"/>
      <c r="AD170" s="73"/>
      <c r="AE170" s="69"/>
      <c r="AF170" s="69"/>
      <c r="AG170" s="69"/>
      <c r="AH170" s="69"/>
      <c r="AI170" s="69"/>
      <c r="AJ170" s="78"/>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82"/>
      <c r="BG170" s="82"/>
      <c r="BH170" s="82"/>
      <c r="BI170" s="69"/>
      <c r="BJ170" s="69"/>
      <c r="BK170" s="69"/>
      <c r="BL170" s="69"/>
      <c r="BM170" s="77" t="s">
        <v>4252</v>
      </c>
      <c r="BN170" s="77" t="s">
        <v>3100</v>
      </c>
      <c r="BO170" s="77" t="s">
        <v>3101</v>
      </c>
      <c r="BP170" s="77" t="s">
        <v>3101</v>
      </c>
    </row>
    <row r="171" ht="409.5" hidden="1" spans="1:68">
      <c r="A171" s="77" t="s">
        <v>4253</v>
      </c>
      <c r="B171" s="77" t="s">
        <v>2892</v>
      </c>
      <c r="C171" s="77" t="s">
        <v>3126</v>
      </c>
      <c r="D171" s="77" t="s">
        <v>4254</v>
      </c>
      <c r="E171" s="73" t="s">
        <v>3856</v>
      </c>
      <c r="F171" s="77" t="s">
        <v>3065</v>
      </c>
      <c r="G171" s="77" t="s">
        <v>3066</v>
      </c>
      <c r="H171" s="69"/>
      <c r="I171" s="69"/>
      <c r="J171" s="77" t="s">
        <v>3067</v>
      </c>
      <c r="K171" s="77" t="s">
        <v>3068</v>
      </c>
      <c r="L171" s="77" t="s">
        <v>3069</v>
      </c>
      <c r="M171" s="77" t="s">
        <v>3070</v>
      </c>
      <c r="N171" s="78"/>
      <c r="O171" s="79"/>
      <c r="P171" s="80">
        <v>15900</v>
      </c>
      <c r="Q171" s="77" t="s">
        <v>3071</v>
      </c>
      <c r="R171" s="79"/>
      <c r="S171" s="80"/>
      <c r="T171" s="77" t="s">
        <v>3072</v>
      </c>
      <c r="U171" s="81"/>
      <c r="V171" s="77" t="s">
        <v>3073</v>
      </c>
      <c r="W171" s="77" t="s">
        <v>3074</v>
      </c>
      <c r="X171" s="77" t="s">
        <v>2396</v>
      </c>
      <c r="Y171" s="77" t="s">
        <v>2398</v>
      </c>
      <c r="Z171" s="77" t="s">
        <v>2892</v>
      </c>
      <c r="AA171" s="77" t="s">
        <v>3071</v>
      </c>
      <c r="AB171" s="77" t="s">
        <v>3071</v>
      </c>
      <c r="AC171" s="73" t="s">
        <v>3858</v>
      </c>
      <c r="AD171" s="73" t="s">
        <v>3858</v>
      </c>
      <c r="AE171" s="77" t="s">
        <v>3076</v>
      </c>
      <c r="AF171" s="77" t="s">
        <v>3077</v>
      </c>
      <c r="AG171" s="77" t="s">
        <v>3078</v>
      </c>
      <c r="AH171" s="69"/>
      <c r="AI171" s="69"/>
      <c r="AJ171" s="78"/>
      <c r="AK171" s="69"/>
      <c r="AL171" s="69"/>
      <c r="AM171" s="77" t="s">
        <v>3364</v>
      </c>
      <c r="AN171" s="77" t="s">
        <v>3365</v>
      </c>
      <c r="AO171" s="77" t="s">
        <v>3081</v>
      </c>
      <c r="AP171" s="77" t="s">
        <v>3582</v>
      </c>
      <c r="AQ171" s="77" t="s">
        <v>3135</v>
      </c>
      <c r="AR171" s="77" t="s">
        <v>3136</v>
      </c>
      <c r="AS171" s="77" t="s">
        <v>4134</v>
      </c>
      <c r="AT171" s="77" t="s">
        <v>4135</v>
      </c>
      <c r="AU171" s="77" t="s">
        <v>3087</v>
      </c>
      <c r="AV171" s="77" t="s">
        <v>788</v>
      </c>
      <c r="AW171" s="77" t="s">
        <v>788</v>
      </c>
      <c r="AX171" s="77" t="s">
        <v>4255</v>
      </c>
      <c r="AY171" s="77" t="s">
        <v>4256</v>
      </c>
      <c r="AZ171" s="77" t="s">
        <v>3090</v>
      </c>
      <c r="BA171" s="77" t="s">
        <v>3087</v>
      </c>
      <c r="BB171" s="69"/>
      <c r="BC171" s="77" t="s">
        <v>4257</v>
      </c>
      <c r="BD171" s="77" t="s">
        <v>3512</v>
      </c>
      <c r="BE171" s="77" t="s">
        <v>3513</v>
      </c>
      <c r="BF171" s="82" t="s">
        <v>4258</v>
      </c>
      <c r="BG171" s="82" t="s">
        <v>4259</v>
      </c>
      <c r="BH171" s="82" t="s">
        <v>4260</v>
      </c>
      <c r="BI171" s="77" t="s">
        <v>3146</v>
      </c>
      <c r="BJ171" s="77" t="s">
        <v>3147</v>
      </c>
      <c r="BK171" s="77" t="s">
        <v>4261</v>
      </c>
      <c r="BL171" s="77" t="s">
        <v>3095</v>
      </c>
      <c r="BM171" s="77" t="s">
        <v>4262</v>
      </c>
      <c r="BN171" s="77" t="s">
        <v>3097</v>
      </c>
      <c r="BO171" s="77" t="s">
        <v>3098</v>
      </c>
      <c r="BP171" s="77" t="s">
        <v>3098</v>
      </c>
    </row>
    <row r="172" ht="56" hidden="1" spans="1:68">
      <c r="A172" s="69"/>
      <c r="B172" s="69"/>
      <c r="C172" s="69"/>
      <c r="D172" s="69"/>
      <c r="E172" s="73"/>
      <c r="F172" s="69"/>
      <c r="G172" s="69"/>
      <c r="H172" s="69"/>
      <c r="I172" s="69"/>
      <c r="J172" s="69"/>
      <c r="K172" s="69"/>
      <c r="L172" s="69"/>
      <c r="M172" s="69"/>
      <c r="N172" s="78"/>
      <c r="O172" s="79"/>
      <c r="P172" s="79"/>
      <c r="Q172" s="69"/>
      <c r="R172" s="79"/>
      <c r="S172" s="80"/>
      <c r="T172" s="69"/>
      <c r="U172" s="81"/>
      <c r="V172" s="69"/>
      <c r="W172" s="69"/>
      <c r="X172" s="69"/>
      <c r="Y172" s="69"/>
      <c r="Z172" s="69"/>
      <c r="AA172" s="69"/>
      <c r="AB172" s="69"/>
      <c r="AC172" s="73"/>
      <c r="AD172" s="73"/>
      <c r="AE172" s="69"/>
      <c r="AF172" s="69"/>
      <c r="AG172" s="69"/>
      <c r="AH172" s="69"/>
      <c r="AI172" s="69"/>
      <c r="AJ172" s="78"/>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82"/>
      <c r="BG172" s="82"/>
      <c r="BH172" s="82"/>
      <c r="BI172" s="69"/>
      <c r="BJ172" s="69"/>
      <c r="BK172" s="69"/>
      <c r="BL172" s="69"/>
      <c r="BM172" s="77" t="s">
        <v>4263</v>
      </c>
      <c r="BN172" s="77" t="s">
        <v>4264</v>
      </c>
      <c r="BO172" s="77" t="s">
        <v>4265</v>
      </c>
      <c r="BP172" s="77" t="s">
        <v>4265</v>
      </c>
    </row>
    <row r="173" ht="409.5" hidden="1" spans="1:68">
      <c r="A173" s="77" t="s">
        <v>4266</v>
      </c>
      <c r="B173" s="77" t="s">
        <v>2907</v>
      </c>
      <c r="C173" s="77" t="s">
        <v>3126</v>
      </c>
      <c r="D173" s="77" t="s">
        <v>4267</v>
      </c>
      <c r="E173" s="73" t="s">
        <v>4268</v>
      </c>
      <c r="F173" s="77" t="s">
        <v>3065</v>
      </c>
      <c r="G173" s="77" t="s">
        <v>3066</v>
      </c>
      <c r="H173" s="69"/>
      <c r="I173" s="69"/>
      <c r="J173" s="77" t="s">
        <v>3067</v>
      </c>
      <c r="K173" s="77" t="s">
        <v>3068</v>
      </c>
      <c r="L173" s="77" t="s">
        <v>3069</v>
      </c>
      <c r="M173" s="77" t="s">
        <v>3070</v>
      </c>
      <c r="N173" s="78"/>
      <c r="O173" s="79"/>
      <c r="P173" s="80">
        <v>56000.54</v>
      </c>
      <c r="Q173" s="77" t="s">
        <v>3071</v>
      </c>
      <c r="R173" s="79"/>
      <c r="S173" s="80"/>
      <c r="T173" s="77" t="s">
        <v>3072</v>
      </c>
      <c r="U173" s="81"/>
      <c r="V173" s="77" t="s">
        <v>3073</v>
      </c>
      <c r="W173" s="77" t="s">
        <v>3074</v>
      </c>
      <c r="X173" s="77" t="s">
        <v>2396</v>
      </c>
      <c r="Y173" s="77" t="s">
        <v>2398</v>
      </c>
      <c r="Z173" s="77" t="s">
        <v>2907</v>
      </c>
      <c r="AA173" s="77" t="s">
        <v>3071</v>
      </c>
      <c r="AB173" s="77" t="s">
        <v>3071</v>
      </c>
      <c r="AC173" s="73" t="s">
        <v>4029</v>
      </c>
      <c r="AD173" s="73" t="s">
        <v>3985</v>
      </c>
      <c r="AE173" s="77" t="s">
        <v>3902</v>
      </c>
      <c r="AF173" s="77" t="s">
        <v>3903</v>
      </c>
      <c r="AG173" s="77" t="s">
        <v>3078</v>
      </c>
      <c r="AH173" s="69"/>
      <c r="AI173" s="69"/>
      <c r="AJ173" s="78"/>
      <c r="AK173" s="69"/>
      <c r="AL173" s="69"/>
      <c r="AM173" s="77" t="s">
        <v>4132</v>
      </c>
      <c r="AN173" s="77" t="s">
        <v>4133</v>
      </c>
      <c r="AO173" s="77" t="s">
        <v>4269</v>
      </c>
      <c r="AP173" s="77" t="s">
        <v>3582</v>
      </c>
      <c r="AQ173" s="77" t="s">
        <v>3135</v>
      </c>
      <c r="AR173" s="77" t="s">
        <v>3136</v>
      </c>
      <c r="AS173" s="77" t="s">
        <v>3220</v>
      </c>
      <c r="AT173" s="77" t="s">
        <v>3221</v>
      </c>
      <c r="AU173" s="77" t="s">
        <v>3087</v>
      </c>
      <c r="AV173" s="77" t="s">
        <v>788</v>
      </c>
      <c r="AW173" s="77" t="s">
        <v>788</v>
      </c>
      <c r="AX173" s="77" t="s">
        <v>4270</v>
      </c>
      <c r="AY173" s="77" t="s">
        <v>4271</v>
      </c>
      <c r="AZ173" s="77" t="s">
        <v>3090</v>
      </c>
      <c r="BA173" s="77" t="s">
        <v>3087</v>
      </c>
      <c r="BB173" s="69"/>
      <c r="BC173" s="77" t="s">
        <v>4272</v>
      </c>
      <c r="BD173" s="77" t="s">
        <v>3512</v>
      </c>
      <c r="BE173" s="77" t="s">
        <v>3513</v>
      </c>
      <c r="BF173" s="82" t="s">
        <v>4273</v>
      </c>
      <c r="BG173" s="82" t="s">
        <v>4274</v>
      </c>
      <c r="BH173" s="82" t="s">
        <v>4275</v>
      </c>
      <c r="BI173" s="77" t="s">
        <v>3146</v>
      </c>
      <c r="BJ173" s="77" t="s">
        <v>3147</v>
      </c>
      <c r="BK173" s="77" t="s">
        <v>4276</v>
      </c>
      <c r="BL173" s="77" t="s">
        <v>3095</v>
      </c>
      <c r="BM173" s="77" t="s">
        <v>4277</v>
      </c>
      <c r="BN173" s="77" t="s">
        <v>3653</v>
      </c>
      <c r="BO173" s="77" t="s">
        <v>3654</v>
      </c>
      <c r="BP173" s="77" t="s">
        <v>3654</v>
      </c>
    </row>
    <row r="174" ht="42" hidden="1" spans="1:68">
      <c r="A174" s="69"/>
      <c r="B174" s="69"/>
      <c r="C174" s="69"/>
      <c r="D174" s="69"/>
      <c r="E174" s="73"/>
      <c r="F174" s="69"/>
      <c r="G174" s="69"/>
      <c r="H174" s="69"/>
      <c r="I174" s="69"/>
      <c r="J174" s="69"/>
      <c r="K174" s="69"/>
      <c r="L174" s="69"/>
      <c r="M174" s="69"/>
      <c r="N174" s="78"/>
      <c r="O174" s="79"/>
      <c r="P174" s="79"/>
      <c r="Q174" s="69"/>
      <c r="R174" s="79"/>
      <c r="S174" s="80"/>
      <c r="T174" s="69"/>
      <c r="U174" s="81"/>
      <c r="V174" s="69"/>
      <c r="W174" s="69"/>
      <c r="X174" s="69"/>
      <c r="Y174" s="69"/>
      <c r="Z174" s="69"/>
      <c r="AA174" s="69"/>
      <c r="AB174" s="69"/>
      <c r="AC174" s="73"/>
      <c r="AD174" s="73"/>
      <c r="AE174" s="69"/>
      <c r="AF174" s="69"/>
      <c r="AG174" s="69"/>
      <c r="AH174" s="69"/>
      <c r="AI174" s="69"/>
      <c r="AJ174" s="78"/>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82"/>
      <c r="BG174" s="82"/>
      <c r="BH174" s="82"/>
      <c r="BI174" s="69"/>
      <c r="BJ174" s="69"/>
      <c r="BK174" s="69"/>
      <c r="BL174" s="69"/>
      <c r="BM174" s="77" t="s">
        <v>4278</v>
      </c>
      <c r="BN174" s="77" t="s">
        <v>4279</v>
      </c>
      <c r="BO174" s="77" t="s">
        <v>4280</v>
      </c>
      <c r="BP174" s="77" t="s">
        <v>4280</v>
      </c>
    </row>
    <row r="175" ht="409.5" hidden="1" spans="1:68">
      <c r="A175" s="77" t="s">
        <v>4281</v>
      </c>
      <c r="B175" s="77" t="s">
        <v>4282</v>
      </c>
      <c r="C175" s="77" t="s">
        <v>3308</v>
      </c>
      <c r="D175" s="77" t="s">
        <v>4283</v>
      </c>
      <c r="E175" s="73" t="s">
        <v>4241</v>
      </c>
      <c r="F175" s="77" t="s">
        <v>3065</v>
      </c>
      <c r="G175" s="77" t="s">
        <v>3066</v>
      </c>
      <c r="H175" s="69"/>
      <c r="I175" s="69"/>
      <c r="J175" s="77" t="s">
        <v>3067</v>
      </c>
      <c r="K175" s="77" t="s">
        <v>3068</v>
      </c>
      <c r="L175" s="77" t="s">
        <v>3069</v>
      </c>
      <c r="M175" s="77" t="s">
        <v>3070</v>
      </c>
      <c r="N175" s="78"/>
      <c r="O175" s="79"/>
      <c r="P175" s="80">
        <v>84000</v>
      </c>
      <c r="Q175" s="77" t="s">
        <v>3071</v>
      </c>
      <c r="R175" s="79"/>
      <c r="S175" s="80"/>
      <c r="T175" s="77" t="s">
        <v>3072</v>
      </c>
      <c r="U175" s="81"/>
      <c r="V175" s="77" t="s">
        <v>3509</v>
      </c>
      <c r="W175" s="77" t="s">
        <v>3510</v>
      </c>
      <c r="X175" s="77" t="s">
        <v>2396</v>
      </c>
      <c r="Y175" s="77" t="s">
        <v>2398</v>
      </c>
      <c r="Z175" s="77" t="s">
        <v>4282</v>
      </c>
      <c r="AA175" s="77" t="s">
        <v>3071</v>
      </c>
      <c r="AB175" s="77" t="s">
        <v>3071</v>
      </c>
      <c r="AC175" s="73" t="s">
        <v>4284</v>
      </c>
      <c r="AD175" s="73" t="s">
        <v>4243</v>
      </c>
      <c r="AE175" s="77" t="s">
        <v>3902</v>
      </c>
      <c r="AF175" s="77" t="s">
        <v>3903</v>
      </c>
      <c r="AG175" s="77" t="s">
        <v>3078</v>
      </c>
      <c r="AH175" s="69"/>
      <c r="AI175" s="69"/>
      <c r="AJ175" s="78"/>
      <c r="AK175" s="69"/>
      <c r="AL175" s="69"/>
      <c r="AM175" s="77" t="s">
        <v>4132</v>
      </c>
      <c r="AN175" s="77" t="s">
        <v>4133</v>
      </c>
      <c r="AO175" s="77" t="s">
        <v>3081</v>
      </c>
      <c r="AP175" s="77" t="s">
        <v>3082</v>
      </c>
      <c r="AQ175" s="77" t="s">
        <v>3083</v>
      </c>
      <c r="AR175" s="77" t="s">
        <v>3084</v>
      </c>
      <c r="AS175" s="77" t="s">
        <v>3220</v>
      </c>
      <c r="AT175" s="77" t="s">
        <v>3221</v>
      </c>
      <c r="AU175" s="77" t="s">
        <v>3087</v>
      </c>
      <c r="AV175" s="77" t="s">
        <v>788</v>
      </c>
      <c r="AW175" s="77" t="s">
        <v>788</v>
      </c>
      <c r="AX175" s="77" t="s">
        <v>4285</v>
      </c>
      <c r="AY175" s="77" t="s">
        <v>4286</v>
      </c>
      <c r="AZ175" s="77" t="s">
        <v>3090</v>
      </c>
      <c r="BA175" s="77" t="s">
        <v>3087</v>
      </c>
      <c r="BB175" s="69"/>
      <c r="BC175" s="77" t="s">
        <v>4287</v>
      </c>
      <c r="BD175" s="77" t="s">
        <v>3512</v>
      </c>
      <c r="BE175" s="77" t="s">
        <v>3513</v>
      </c>
      <c r="BF175" s="82"/>
      <c r="BG175" s="82" t="s">
        <v>4288</v>
      </c>
      <c r="BH175" s="82" t="s">
        <v>4289</v>
      </c>
      <c r="BI175" s="69"/>
      <c r="BJ175" s="69"/>
      <c r="BK175" s="77" t="s">
        <v>4290</v>
      </c>
      <c r="BL175" s="77" t="s">
        <v>3095</v>
      </c>
      <c r="BM175" s="77" t="s">
        <v>4291</v>
      </c>
      <c r="BN175" s="77" t="s">
        <v>3097</v>
      </c>
      <c r="BO175" s="77" t="s">
        <v>3098</v>
      </c>
      <c r="BP175" s="77" t="s">
        <v>3098</v>
      </c>
    </row>
    <row r="176" ht="70" hidden="1" spans="1:68">
      <c r="A176" s="69"/>
      <c r="B176" s="69"/>
      <c r="C176" s="69"/>
      <c r="D176" s="69"/>
      <c r="E176" s="73"/>
      <c r="F176" s="69"/>
      <c r="G176" s="69"/>
      <c r="H176" s="69"/>
      <c r="I176" s="69"/>
      <c r="J176" s="69"/>
      <c r="K176" s="69"/>
      <c r="L176" s="69"/>
      <c r="M176" s="69"/>
      <c r="N176" s="78"/>
      <c r="O176" s="79"/>
      <c r="P176" s="79"/>
      <c r="Q176" s="69"/>
      <c r="R176" s="79"/>
      <c r="S176" s="80"/>
      <c r="T176" s="69"/>
      <c r="U176" s="81"/>
      <c r="V176" s="69"/>
      <c r="W176" s="69"/>
      <c r="X176" s="69"/>
      <c r="Y176" s="69"/>
      <c r="Z176" s="69"/>
      <c r="AA176" s="69"/>
      <c r="AB176" s="69"/>
      <c r="AC176" s="73"/>
      <c r="AD176" s="73"/>
      <c r="AE176" s="69"/>
      <c r="AF176" s="69"/>
      <c r="AG176" s="69"/>
      <c r="AH176" s="69"/>
      <c r="AI176" s="69"/>
      <c r="AJ176" s="78"/>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82"/>
      <c r="BG176" s="82"/>
      <c r="BH176" s="82"/>
      <c r="BI176" s="69"/>
      <c r="BJ176" s="69"/>
      <c r="BK176" s="69"/>
      <c r="BL176" s="69"/>
      <c r="BM176" s="77" t="s">
        <v>4292</v>
      </c>
      <c r="BN176" s="77" t="s">
        <v>3494</v>
      </c>
      <c r="BO176" s="77" t="s">
        <v>3495</v>
      </c>
      <c r="BP176" s="77" t="s">
        <v>3495</v>
      </c>
    </row>
    <row r="177" ht="409.5" hidden="1" spans="1:68">
      <c r="A177" s="77" t="s">
        <v>4293</v>
      </c>
      <c r="B177" s="77" t="s">
        <v>2841</v>
      </c>
      <c r="C177" s="77" t="s">
        <v>3126</v>
      </c>
      <c r="D177" s="77" t="s">
        <v>3643</v>
      </c>
      <c r="E177" s="73" t="s">
        <v>4294</v>
      </c>
      <c r="F177" s="77" t="s">
        <v>3065</v>
      </c>
      <c r="G177" s="77" t="s">
        <v>3066</v>
      </c>
      <c r="H177" s="69"/>
      <c r="I177" s="69"/>
      <c r="J177" s="77" t="s">
        <v>3067</v>
      </c>
      <c r="K177" s="77" t="s">
        <v>3068</v>
      </c>
      <c r="L177" s="77" t="s">
        <v>3069</v>
      </c>
      <c r="M177" s="77" t="s">
        <v>3070</v>
      </c>
      <c r="N177" s="78"/>
      <c r="O177" s="79"/>
      <c r="P177" s="80">
        <v>58000</v>
      </c>
      <c r="Q177" s="77" t="s">
        <v>3071</v>
      </c>
      <c r="R177" s="79"/>
      <c r="S177" s="80"/>
      <c r="T177" s="77" t="s">
        <v>3072</v>
      </c>
      <c r="U177" s="81"/>
      <c r="V177" s="77" t="s">
        <v>3073</v>
      </c>
      <c r="W177" s="77" t="s">
        <v>3074</v>
      </c>
      <c r="X177" s="77" t="s">
        <v>2396</v>
      </c>
      <c r="Y177" s="77" t="s">
        <v>2398</v>
      </c>
      <c r="Z177" s="77" t="s">
        <v>2841</v>
      </c>
      <c r="AA177" s="77" t="s">
        <v>3071</v>
      </c>
      <c r="AB177" s="77" t="s">
        <v>3071</v>
      </c>
      <c r="AC177" s="73" t="s">
        <v>4295</v>
      </c>
      <c r="AD177" s="73" t="s">
        <v>4014</v>
      </c>
      <c r="AE177" s="77" t="s">
        <v>3902</v>
      </c>
      <c r="AF177" s="77" t="s">
        <v>3903</v>
      </c>
      <c r="AG177" s="77" t="s">
        <v>3774</v>
      </c>
      <c r="AH177" s="69"/>
      <c r="AI177" s="69"/>
      <c r="AJ177" s="78"/>
      <c r="AK177" s="69"/>
      <c r="AL177" s="69"/>
      <c r="AM177" s="77" t="s">
        <v>4132</v>
      </c>
      <c r="AN177" s="77" t="s">
        <v>4133</v>
      </c>
      <c r="AO177" s="77" t="s">
        <v>3775</v>
      </c>
      <c r="AP177" s="77" t="s">
        <v>3582</v>
      </c>
      <c r="AQ177" s="77" t="s">
        <v>3135</v>
      </c>
      <c r="AR177" s="77" t="s">
        <v>3136</v>
      </c>
      <c r="AS177" s="77" t="s">
        <v>3644</v>
      </c>
      <c r="AT177" s="77" t="s">
        <v>47</v>
      </c>
      <c r="AU177" s="77" t="s">
        <v>3087</v>
      </c>
      <c r="AV177" s="77" t="s">
        <v>788</v>
      </c>
      <c r="AW177" s="77" t="s">
        <v>788</v>
      </c>
      <c r="AX177" s="77" t="s">
        <v>4296</v>
      </c>
      <c r="AY177" s="77" t="s">
        <v>4297</v>
      </c>
      <c r="AZ177" s="77" t="s">
        <v>3090</v>
      </c>
      <c r="BA177" s="77" t="s">
        <v>3087</v>
      </c>
      <c r="BB177" s="69"/>
      <c r="BC177" s="77" t="s">
        <v>4298</v>
      </c>
      <c r="BD177" s="77" t="s">
        <v>3512</v>
      </c>
      <c r="BE177" s="77" t="s">
        <v>3513</v>
      </c>
      <c r="BF177" s="82" t="s">
        <v>4299</v>
      </c>
      <c r="BG177" s="82" t="s">
        <v>4300</v>
      </c>
      <c r="BH177" s="82" t="s">
        <v>4301</v>
      </c>
      <c r="BI177" s="77" t="s">
        <v>3146</v>
      </c>
      <c r="BJ177" s="77" t="s">
        <v>3147</v>
      </c>
      <c r="BK177" s="77" t="s">
        <v>4302</v>
      </c>
      <c r="BL177" s="77" t="s">
        <v>3095</v>
      </c>
      <c r="BM177" s="77" t="s">
        <v>4303</v>
      </c>
      <c r="BN177" s="77" t="s">
        <v>3097</v>
      </c>
      <c r="BO177" s="77" t="s">
        <v>3098</v>
      </c>
      <c r="BP177" s="77" t="s">
        <v>3098</v>
      </c>
    </row>
    <row r="178" ht="42" hidden="1" spans="1:68">
      <c r="A178" s="69"/>
      <c r="B178" s="69"/>
      <c r="C178" s="69"/>
      <c r="D178" s="69"/>
      <c r="E178" s="73"/>
      <c r="F178" s="69"/>
      <c r="G178" s="69"/>
      <c r="H178" s="69"/>
      <c r="I178" s="69"/>
      <c r="J178" s="69"/>
      <c r="K178" s="69"/>
      <c r="L178" s="69"/>
      <c r="M178" s="69"/>
      <c r="N178" s="78"/>
      <c r="O178" s="79"/>
      <c r="P178" s="79"/>
      <c r="Q178" s="69"/>
      <c r="R178" s="79"/>
      <c r="S178" s="80"/>
      <c r="T178" s="69"/>
      <c r="U178" s="81"/>
      <c r="V178" s="69"/>
      <c r="W178" s="69"/>
      <c r="X178" s="69"/>
      <c r="Y178" s="69"/>
      <c r="Z178" s="69"/>
      <c r="AA178" s="69"/>
      <c r="AB178" s="69"/>
      <c r="AC178" s="73"/>
      <c r="AD178" s="73"/>
      <c r="AE178" s="69"/>
      <c r="AF178" s="69"/>
      <c r="AG178" s="69"/>
      <c r="AH178" s="69"/>
      <c r="AI178" s="69"/>
      <c r="AJ178" s="78"/>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82"/>
      <c r="BG178" s="82"/>
      <c r="BH178" s="82"/>
      <c r="BI178" s="69"/>
      <c r="BJ178" s="69"/>
      <c r="BK178" s="69"/>
      <c r="BL178" s="69"/>
      <c r="BM178" s="77" t="s">
        <v>4304</v>
      </c>
      <c r="BN178" s="77" t="s">
        <v>3656</v>
      </c>
      <c r="BO178" s="77" t="s">
        <v>3657</v>
      </c>
      <c r="BP178" s="77" t="s">
        <v>3657</v>
      </c>
    </row>
    <row r="179" ht="409.5" hidden="1" spans="1:68">
      <c r="A179" s="77" t="s">
        <v>4305</v>
      </c>
      <c r="B179" s="77" t="s">
        <v>2893</v>
      </c>
      <c r="C179" s="77" t="s">
        <v>3126</v>
      </c>
      <c r="D179" s="77" t="s">
        <v>4306</v>
      </c>
      <c r="E179" s="73" t="s">
        <v>4295</v>
      </c>
      <c r="F179" s="77" t="s">
        <v>3065</v>
      </c>
      <c r="G179" s="77" t="s">
        <v>3066</v>
      </c>
      <c r="H179" s="69"/>
      <c r="I179" s="69"/>
      <c r="J179" s="77" t="s">
        <v>3067</v>
      </c>
      <c r="K179" s="77" t="s">
        <v>3068</v>
      </c>
      <c r="L179" s="77" t="s">
        <v>3069</v>
      </c>
      <c r="M179" s="77" t="s">
        <v>3070</v>
      </c>
      <c r="N179" s="78"/>
      <c r="O179" s="79"/>
      <c r="P179" s="80">
        <v>58410</v>
      </c>
      <c r="Q179" s="77" t="s">
        <v>3071</v>
      </c>
      <c r="R179" s="79"/>
      <c r="S179" s="80"/>
      <c r="T179" s="77" t="s">
        <v>3072</v>
      </c>
      <c r="U179" s="81"/>
      <c r="V179" s="77" t="s">
        <v>3073</v>
      </c>
      <c r="W179" s="77" t="s">
        <v>3074</v>
      </c>
      <c r="X179" s="77" t="s">
        <v>2396</v>
      </c>
      <c r="Y179" s="77" t="s">
        <v>2398</v>
      </c>
      <c r="Z179" s="77" t="s">
        <v>2893</v>
      </c>
      <c r="AA179" s="77" t="s">
        <v>3071</v>
      </c>
      <c r="AB179" s="77" t="s">
        <v>3071</v>
      </c>
      <c r="AC179" s="73" t="s">
        <v>4045</v>
      </c>
      <c r="AD179" s="73" t="s">
        <v>4045</v>
      </c>
      <c r="AE179" s="77" t="s">
        <v>3902</v>
      </c>
      <c r="AF179" s="77" t="s">
        <v>3903</v>
      </c>
      <c r="AG179" s="77" t="s">
        <v>3078</v>
      </c>
      <c r="AH179" s="69"/>
      <c r="AI179" s="69"/>
      <c r="AJ179" s="78"/>
      <c r="AK179" s="69"/>
      <c r="AL179" s="69"/>
      <c r="AM179" s="77" t="s">
        <v>4201</v>
      </c>
      <c r="AN179" s="77" t="s">
        <v>4202</v>
      </c>
      <c r="AO179" s="77" t="s">
        <v>3081</v>
      </c>
      <c r="AP179" s="77" t="s">
        <v>3582</v>
      </c>
      <c r="AQ179" s="77" t="s">
        <v>3135</v>
      </c>
      <c r="AR179" s="77" t="s">
        <v>3136</v>
      </c>
      <c r="AS179" s="77" t="s">
        <v>4134</v>
      </c>
      <c r="AT179" s="77" t="s">
        <v>4135</v>
      </c>
      <c r="AU179" s="77" t="s">
        <v>3087</v>
      </c>
      <c r="AV179" s="77" t="s">
        <v>788</v>
      </c>
      <c r="AW179" s="77" t="s">
        <v>788</v>
      </c>
      <c r="AX179" s="77" t="s">
        <v>4307</v>
      </c>
      <c r="AY179" s="77" t="s">
        <v>4308</v>
      </c>
      <c r="AZ179" s="77" t="s">
        <v>3090</v>
      </c>
      <c r="BA179" s="77" t="s">
        <v>3087</v>
      </c>
      <c r="BB179" s="69"/>
      <c r="BC179" s="77" t="s">
        <v>4309</v>
      </c>
      <c r="BD179" s="77" t="s">
        <v>3512</v>
      </c>
      <c r="BE179" s="77" t="s">
        <v>3513</v>
      </c>
      <c r="BF179" s="82" t="s">
        <v>4310</v>
      </c>
      <c r="BG179" s="82" t="s">
        <v>4311</v>
      </c>
      <c r="BH179" s="82" t="s">
        <v>4312</v>
      </c>
      <c r="BI179" s="77" t="s">
        <v>3146</v>
      </c>
      <c r="BJ179" s="77" t="s">
        <v>3147</v>
      </c>
      <c r="BK179" s="77" t="s">
        <v>4313</v>
      </c>
      <c r="BL179" s="77" t="s">
        <v>3095</v>
      </c>
      <c r="BM179" s="77" t="s">
        <v>4314</v>
      </c>
      <c r="BN179" s="77" t="s">
        <v>3097</v>
      </c>
      <c r="BO179" s="77" t="s">
        <v>3098</v>
      </c>
      <c r="BP179" s="77" t="s">
        <v>3098</v>
      </c>
    </row>
    <row r="180" ht="56" hidden="1" spans="1:68">
      <c r="A180" s="69"/>
      <c r="B180" s="69"/>
      <c r="C180" s="69"/>
      <c r="D180" s="69"/>
      <c r="E180" s="73"/>
      <c r="F180" s="69"/>
      <c r="G180" s="69"/>
      <c r="H180" s="69"/>
      <c r="I180" s="69"/>
      <c r="J180" s="69"/>
      <c r="K180" s="69"/>
      <c r="L180" s="69"/>
      <c r="M180" s="69"/>
      <c r="N180" s="78"/>
      <c r="O180" s="79"/>
      <c r="P180" s="79"/>
      <c r="Q180" s="69"/>
      <c r="R180" s="79"/>
      <c r="S180" s="80"/>
      <c r="T180" s="69"/>
      <c r="U180" s="81"/>
      <c r="V180" s="69"/>
      <c r="W180" s="69"/>
      <c r="X180" s="69"/>
      <c r="Y180" s="69"/>
      <c r="Z180" s="69"/>
      <c r="AA180" s="69"/>
      <c r="AB180" s="69"/>
      <c r="AC180" s="73"/>
      <c r="AD180" s="73"/>
      <c r="AE180" s="69"/>
      <c r="AF180" s="69"/>
      <c r="AG180" s="69"/>
      <c r="AH180" s="69"/>
      <c r="AI180" s="69"/>
      <c r="AJ180" s="78"/>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82"/>
      <c r="BG180" s="82"/>
      <c r="BH180" s="82"/>
      <c r="BI180" s="69"/>
      <c r="BJ180" s="69"/>
      <c r="BK180" s="69"/>
      <c r="BL180" s="69"/>
      <c r="BM180" s="77" t="s">
        <v>4315</v>
      </c>
      <c r="BN180" s="77" t="s">
        <v>4316</v>
      </c>
      <c r="BO180" s="77" t="s">
        <v>4317</v>
      </c>
      <c r="BP180" s="77" t="s">
        <v>4317</v>
      </c>
    </row>
    <row r="181" ht="409.5" hidden="1" spans="1:68">
      <c r="A181" s="77" t="s">
        <v>4318</v>
      </c>
      <c r="B181" s="77" t="s">
        <v>2872</v>
      </c>
      <c r="C181" s="77" t="s">
        <v>3126</v>
      </c>
      <c r="D181" s="77" t="s">
        <v>4319</v>
      </c>
      <c r="E181" s="73" t="s">
        <v>4294</v>
      </c>
      <c r="F181" s="77" t="s">
        <v>3065</v>
      </c>
      <c r="G181" s="77" t="s">
        <v>3066</v>
      </c>
      <c r="H181" s="69"/>
      <c r="I181" s="69"/>
      <c r="J181" s="77" t="s">
        <v>3067</v>
      </c>
      <c r="K181" s="77" t="s">
        <v>3068</v>
      </c>
      <c r="L181" s="77" t="s">
        <v>3069</v>
      </c>
      <c r="M181" s="77" t="s">
        <v>3070</v>
      </c>
      <c r="N181" s="78"/>
      <c r="O181" s="79"/>
      <c r="P181" s="80">
        <v>32311.38</v>
      </c>
      <c r="Q181" s="77" t="s">
        <v>3071</v>
      </c>
      <c r="R181" s="79"/>
      <c r="S181" s="80"/>
      <c r="T181" s="77" t="s">
        <v>3072</v>
      </c>
      <c r="U181" s="81"/>
      <c r="V181" s="77" t="s">
        <v>3073</v>
      </c>
      <c r="W181" s="77" t="s">
        <v>3074</v>
      </c>
      <c r="X181" s="77" t="s">
        <v>2396</v>
      </c>
      <c r="Y181" s="77" t="s">
        <v>2398</v>
      </c>
      <c r="Z181" s="77" t="s">
        <v>2872</v>
      </c>
      <c r="AA181" s="77" t="s">
        <v>3071</v>
      </c>
      <c r="AB181" s="77" t="s">
        <v>3071</v>
      </c>
      <c r="AC181" s="73" t="s">
        <v>4320</v>
      </c>
      <c r="AD181" s="73" t="s">
        <v>4321</v>
      </c>
      <c r="AE181" s="77" t="s">
        <v>3902</v>
      </c>
      <c r="AF181" s="77" t="s">
        <v>3903</v>
      </c>
      <c r="AG181" s="77" t="s">
        <v>3774</v>
      </c>
      <c r="AH181" s="69"/>
      <c r="AI181" s="69"/>
      <c r="AJ181" s="78"/>
      <c r="AK181" s="69"/>
      <c r="AL181" s="69"/>
      <c r="AM181" s="77" t="s">
        <v>4132</v>
      </c>
      <c r="AN181" s="77" t="s">
        <v>4133</v>
      </c>
      <c r="AO181" s="77" t="s">
        <v>3775</v>
      </c>
      <c r="AP181" s="77" t="s">
        <v>3582</v>
      </c>
      <c r="AQ181" s="77" t="s">
        <v>3135</v>
      </c>
      <c r="AR181" s="77" t="s">
        <v>3136</v>
      </c>
      <c r="AS181" s="77" t="s">
        <v>4134</v>
      </c>
      <c r="AT181" s="77" t="s">
        <v>4135</v>
      </c>
      <c r="AU181" s="77" t="s">
        <v>3087</v>
      </c>
      <c r="AV181" s="77" t="s">
        <v>788</v>
      </c>
      <c r="AW181" s="77" t="s">
        <v>788</v>
      </c>
      <c r="AX181" s="77" t="s">
        <v>4322</v>
      </c>
      <c r="AY181" s="77" t="s">
        <v>4323</v>
      </c>
      <c r="AZ181" s="77" t="s">
        <v>3090</v>
      </c>
      <c r="BA181" s="77" t="s">
        <v>3087</v>
      </c>
      <c r="BB181" s="69"/>
      <c r="BC181" s="77" t="s">
        <v>4324</v>
      </c>
      <c r="BD181" s="77" t="s">
        <v>3512</v>
      </c>
      <c r="BE181" s="77" t="s">
        <v>3513</v>
      </c>
      <c r="BF181" s="82" t="s">
        <v>4325</v>
      </c>
      <c r="BG181" s="82" t="s">
        <v>4326</v>
      </c>
      <c r="BH181" s="82" t="s">
        <v>4327</v>
      </c>
      <c r="BI181" s="77" t="s">
        <v>3146</v>
      </c>
      <c r="BJ181" s="77" t="s">
        <v>3147</v>
      </c>
      <c r="BK181" s="77" t="s">
        <v>4328</v>
      </c>
      <c r="BL181" s="77" t="s">
        <v>3095</v>
      </c>
      <c r="BM181" s="77" t="s">
        <v>4329</v>
      </c>
      <c r="BN181" s="77" t="s">
        <v>3097</v>
      </c>
      <c r="BO181" s="77" t="s">
        <v>3098</v>
      </c>
      <c r="BP181" s="77" t="s">
        <v>3098</v>
      </c>
    </row>
    <row r="182" ht="56" hidden="1" spans="1:68">
      <c r="A182" s="69"/>
      <c r="B182" s="69"/>
      <c r="C182" s="69"/>
      <c r="D182" s="69"/>
      <c r="E182" s="73"/>
      <c r="F182" s="69"/>
      <c r="G182" s="69"/>
      <c r="H182" s="69"/>
      <c r="I182" s="69"/>
      <c r="J182" s="69"/>
      <c r="K182" s="69"/>
      <c r="L182" s="69"/>
      <c r="M182" s="69"/>
      <c r="N182" s="78"/>
      <c r="O182" s="79"/>
      <c r="P182" s="79"/>
      <c r="Q182" s="69"/>
      <c r="R182" s="79"/>
      <c r="S182" s="80"/>
      <c r="T182" s="69"/>
      <c r="U182" s="81"/>
      <c r="V182" s="69"/>
      <c r="W182" s="69"/>
      <c r="X182" s="69"/>
      <c r="Y182" s="69"/>
      <c r="Z182" s="69"/>
      <c r="AA182" s="69"/>
      <c r="AB182" s="69"/>
      <c r="AC182" s="73"/>
      <c r="AD182" s="73"/>
      <c r="AE182" s="69"/>
      <c r="AF182" s="69"/>
      <c r="AG182" s="69"/>
      <c r="AH182" s="69"/>
      <c r="AI182" s="69"/>
      <c r="AJ182" s="78"/>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82"/>
      <c r="BG182" s="82"/>
      <c r="BH182" s="82"/>
      <c r="BI182" s="69"/>
      <c r="BJ182" s="69"/>
      <c r="BK182" s="69"/>
      <c r="BL182" s="69"/>
      <c r="BM182" s="77" t="s">
        <v>4330</v>
      </c>
      <c r="BN182" s="77" t="s">
        <v>4331</v>
      </c>
      <c r="BO182" s="77" t="s">
        <v>4332</v>
      </c>
      <c r="BP182" s="77" t="s">
        <v>4332</v>
      </c>
    </row>
    <row r="183" ht="409.5" hidden="1" spans="1:68">
      <c r="A183" s="77" t="s">
        <v>4333</v>
      </c>
      <c r="B183" s="77" t="s">
        <v>2908</v>
      </c>
      <c r="C183" s="77" t="s">
        <v>3126</v>
      </c>
      <c r="D183" s="77" t="s">
        <v>4334</v>
      </c>
      <c r="E183" s="73" t="s">
        <v>3982</v>
      </c>
      <c r="F183" s="77" t="s">
        <v>3065</v>
      </c>
      <c r="G183" s="77" t="s">
        <v>3066</v>
      </c>
      <c r="H183" s="69"/>
      <c r="I183" s="69"/>
      <c r="J183" s="77" t="s">
        <v>3067</v>
      </c>
      <c r="K183" s="77" t="s">
        <v>3068</v>
      </c>
      <c r="L183" s="77" t="s">
        <v>3069</v>
      </c>
      <c r="M183" s="77" t="s">
        <v>3070</v>
      </c>
      <c r="N183" s="78"/>
      <c r="O183" s="79"/>
      <c r="P183" s="80">
        <v>44936</v>
      </c>
      <c r="Q183" s="77" t="s">
        <v>3071</v>
      </c>
      <c r="R183" s="79"/>
      <c r="S183" s="80"/>
      <c r="T183" s="77" t="s">
        <v>3072</v>
      </c>
      <c r="U183" s="81"/>
      <c r="V183" s="77" t="s">
        <v>3073</v>
      </c>
      <c r="W183" s="77" t="s">
        <v>3074</v>
      </c>
      <c r="X183" s="77" t="s">
        <v>2396</v>
      </c>
      <c r="Y183" s="77" t="s">
        <v>2398</v>
      </c>
      <c r="Z183" s="77" t="s">
        <v>2908</v>
      </c>
      <c r="AA183" s="77" t="s">
        <v>3071</v>
      </c>
      <c r="AB183" s="77" t="s">
        <v>3071</v>
      </c>
      <c r="AC183" s="73" t="s">
        <v>4029</v>
      </c>
      <c r="AD183" s="73" t="s">
        <v>3985</v>
      </c>
      <c r="AE183" s="77" t="s">
        <v>3902</v>
      </c>
      <c r="AF183" s="77" t="s">
        <v>3903</v>
      </c>
      <c r="AG183" s="77" t="s">
        <v>3078</v>
      </c>
      <c r="AH183" s="69"/>
      <c r="AI183" s="69"/>
      <c r="AJ183" s="78"/>
      <c r="AK183" s="69"/>
      <c r="AL183" s="69"/>
      <c r="AM183" s="77" t="s">
        <v>4132</v>
      </c>
      <c r="AN183" s="77" t="s">
        <v>4133</v>
      </c>
      <c r="AO183" s="77" t="s">
        <v>3081</v>
      </c>
      <c r="AP183" s="77" t="s">
        <v>3582</v>
      </c>
      <c r="AQ183" s="77" t="s">
        <v>3135</v>
      </c>
      <c r="AR183" s="77" t="s">
        <v>3136</v>
      </c>
      <c r="AS183" s="77" t="s">
        <v>3220</v>
      </c>
      <c r="AT183" s="77" t="s">
        <v>3221</v>
      </c>
      <c r="AU183" s="77" t="s">
        <v>3087</v>
      </c>
      <c r="AV183" s="77" t="s">
        <v>788</v>
      </c>
      <c r="AW183" s="77" t="s">
        <v>788</v>
      </c>
      <c r="AX183" s="77" t="s">
        <v>4335</v>
      </c>
      <c r="AY183" s="77" t="s">
        <v>4336</v>
      </c>
      <c r="AZ183" s="77" t="s">
        <v>3090</v>
      </c>
      <c r="BA183" s="77" t="s">
        <v>3087</v>
      </c>
      <c r="BB183" s="69"/>
      <c r="BC183" s="77" t="s">
        <v>4337</v>
      </c>
      <c r="BD183" s="77" t="s">
        <v>3512</v>
      </c>
      <c r="BE183" s="77" t="s">
        <v>3513</v>
      </c>
      <c r="BF183" s="82" t="s">
        <v>4338</v>
      </c>
      <c r="BG183" s="82" t="s">
        <v>4339</v>
      </c>
      <c r="BH183" s="82" t="s">
        <v>4340</v>
      </c>
      <c r="BI183" s="77" t="s">
        <v>3146</v>
      </c>
      <c r="BJ183" s="77" t="s">
        <v>3147</v>
      </c>
      <c r="BK183" s="77" t="s">
        <v>4341</v>
      </c>
      <c r="BL183" s="77" t="s">
        <v>3095</v>
      </c>
      <c r="BM183" s="77" t="s">
        <v>4342</v>
      </c>
      <c r="BN183" s="77" t="s">
        <v>3097</v>
      </c>
      <c r="BO183" s="77" t="s">
        <v>3098</v>
      </c>
      <c r="BP183" s="77" t="s">
        <v>3098</v>
      </c>
    </row>
    <row r="184" ht="56" hidden="1" spans="1:68">
      <c r="A184" s="69"/>
      <c r="B184" s="69"/>
      <c r="C184" s="69"/>
      <c r="D184" s="69"/>
      <c r="E184" s="73"/>
      <c r="F184" s="69"/>
      <c r="G184" s="69"/>
      <c r="H184" s="69"/>
      <c r="I184" s="69"/>
      <c r="J184" s="69"/>
      <c r="K184" s="69"/>
      <c r="L184" s="69"/>
      <c r="M184" s="69"/>
      <c r="N184" s="78"/>
      <c r="O184" s="79"/>
      <c r="P184" s="79"/>
      <c r="Q184" s="69"/>
      <c r="R184" s="79"/>
      <c r="S184" s="80"/>
      <c r="T184" s="69"/>
      <c r="U184" s="81"/>
      <c r="V184" s="69"/>
      <c r="W184" s="69"/>
      <c r="X184" s="69"/>
      <c r="Y184" s="69"/>
      <c r="Z184" s="69"/>
      <c r="AA184" s="69"/>
      <c r="AB184" s="69"/>
      <c r="AC184" s="73"/>
      <c r="AD184" s="73"/>
      <c r="AE184" s="69"/>
      <c r="AF184" s="69"/>
      <c r="AG184" s="69"/>
      <c r="AH184" s="69"/>
      <c r="AI184" s="69"/>
      <c r="AJ184" s="78"/>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82"/>
      <c r="BG184" s="82"/>
      <c r="BH184" s="82"/>
      <c r="BI184" s="69"/>
      <c r="BJ184" s="69"/>
      <c r="BK184" s="69"/>
      <c r="BL184" s="69"/>
      <c r="BM184" s="77" t="s">
        <v>4343</v>
      </c>
      <c r="BN184" s="77" t="s">
        <v>4344</v>
      </c>
      <c r="BO184" s="77" t="s">
        <v>4345</v>
      </c>
      <c r="BP184" s="77" t="s">
        <v>4345</v>
      </c>
    </row>
    <row r="185" ht="409.5" hidden="1" spans="1:68">
      <c r="A185" s="77" t="s">
        <v>4346</v>
      </c>
      <c r="B185" s="77" t="s">
        <v>2838</v>
      </c>
      <c r="C185" s="77" t="s">
        <v>3126</v>
      </c>
      <c r="D185" s="77" t="s">
        <v>4347</v>
      </c>
      <c r="E185" s="73" t="s">
        <v>4294</v>
      </c>
      <c r="F185" s="77" t="s">
        <v>3065</v>
      </c>
      <c r="G185" s="77" t="s">
        <v>3066</v>
      </c>
      <c r="H185" s="69"/>
      <c r="I185" s="69"/>
      <c r="J185" s="77" t="s">
        <v>3067</v>
      </c>
      <c r="K185" s="77" t="s">
        <v>3068</v>
      </c>
      <c r="L185" s="77" t="s">
        <v>3069</v>
      </c>
      <c r="M185" s="77" t="s">
        <v>3070</v>
      </c>
      <c r="N185" s="78"/>
      <c r="O185" s="79"/>
      <c r="P185" s="80">
        <v>36000</v>
      </c>
      <c r="Q185" s="77" t="s">
        <v>3071</v>
      </c>
      <c r="R185" s="79"/>
      <c r="S185" s="80"/>
      <c r="T185" s="77" t="s">
        <v>3072</v>
      </c>
      <c r="U185" s="81"/>
      <c r="V185" s="77" t="s">
        <v>3073</v>
      </c>
      <c r="W185" s="77" t="s">
        <v>3074</v>
      </c>
      <c r="X185" s="77" t="s">
        <v>2396</v>
      </c>
      <c r="Y185" s="77" t="s">
        <v>2398</v>
      </c>
      <c r="Z185" s="77" t="s">
        <v>2838</v>
      </c>
      <c r="AA185" s="77" t="s">
        <v>3071</v>
      </c>
      <c r="AB185" s="77" t="s">
        <v>3071</v>
      </c>
      <c r="AC185" s="73" t="s">
        <v>4295</v>
      </c>
      <c r="AD185" s="73" t="s">
        <v>4014</v>
      </c>
      <c r="AE185" s="77" t="s">
        <v>3902</v>
      </c>
      <c r="AF185" s="77" t="s">
        <v>3903</v>
      </c>
      <c r="AG185" s="77" t="s">
        <v>3078</v>
      </c>
      <c r="AH185" s="69"/>
      <c r="AI185" s="69"/>
      <c r="AJ185" s="78"/>
      <c r="AK185" s="69"/>
      <c r="AL185" s="69"/>
      <c r="AM185" s="77" t="s">
        <v>4132</v>
      </c>
      <c r="AN185" s="77" t="s">
        <v>4133</v>
      </c>
      <c r="AO185" s="77" t="s">
        <v>3081</v>
      </c>
      <c r="AP185" s="77" t="s">
        <v>3582</v>
      </c>
      <c r="AQ185" s="77" t="s">
        <v>3135</v>
      </c>
      <c r="AR185" s="77" t="s">
        <v>3136</v>
      </c>
      <c r="AS185" s="77" t="s">
        <v>3085</v>
      </c>
      <c r="AT185" s="77" t="s">
        <v>3086</v>
      </c>
      <c r="AU185" s="77" t="s">
        <v>3087</v>
      </c>
      <c r="AV185" s="77" t="s">
        <v>788</v>
      </c>
      <c r="AW185" s="77" t="s">
        <v>788</v>
      </c>
      <c r="AX185" s="77" t="s">
        <v>4348</v>
      </c>
      <c r="AY185" s="77" t="s">
        <v>4349</v>
      </c>
      <c r="AZ185" s="77" t="s">
        <v>3090</v>
      </c>
      <c r="BA185" s="77" t="s">
        <v>3087</v>
      </c>
      <c r="BB185" s="69"/>
      <c r="BC185" s="77" t="s">
        <v>4350</v>
      </c>
      <c r="BD185" s="77" t="s">
        <v>3512</v>
      </c>
      <c r="BE185" s="77" t="s">
        <v>3513</v>
      </c>
      <c r="BF185" s="82" t="s">
        <v>4351</v>
      </c>
      <c r="BG185" s="82" t="s">
        <v>4352</v>
      </c>
      <c r="BH185" s="82" t="s">
        <v>4353</v>
      </c>
      <c r="BI185" s="77" t="s">
        <v>3146</v>
      </c>
      <c r="BJ185" s="77" t="s">
        <v>3147</v>
      </c>
      <c r="BK185" s="77" t="s">
        <v>4354</v>
      </c>
      <c r="BL185" s="77" t="s">
        <v>3095</v>
      </c>
      <c r="BM185" s="77" t="s">
        <v>4355</v>
      </c>
      <c r="BN185" s="77" t="s">
        <v>3097</v>
      </c>
      <c r="BO185" s="77" t="s">
        <v>3098</v>
      </c>
      <c r="BP185" s="77" t="s">
        <v>3098</v>
      </c>
    </row>
    <row r="186" ht="70" hidden="1" spans="1:68">
      <c r="A186" s="69"/>
      <c r="B186" s="69"/>
      <c r="C186" s="69"/>
      <c r="D186" s="69"/>
      <c r="E186" s="73"/>
      <c r="F186" s="69"/>
      <c r="G186" s="69"/>
      <c r="H186" s="69"/>
      <c r="I186" s="69"/>
      <c r="J186" s="69"/>
      <c r="K186" s="69"/>
      <c r="L186" s="69"/>
      <c r="M186" s="69"/>
      <c r="N186" s="78"/>
      <c r="O186" s="79"/>
      <c r="P186" s="79"/>
      <c r="Q186" s="69"/>
      <c r="R186" s="79"/>
      <c r="S186" s="80"/>
      <c r="T186" s="69"/>
      <c r="U186" s="81"/>
      <c r="V186" s="69"/>
      <c r="W186" s="69"/>
      <c r="X186" s="69"/>
      <c r="Y186" s="69"/>
      <c r="Z186" s="69"/>
      <c r="AA186" s="69"/>
      <c r="AB186" s="69"/>
      <c r="AC186" s="73"/>
      <c r="AD186" s="73"/>
      <c r="AE186" s="69"/>
      <c r="AF186" s="69"/>
      <c r="AG186" s="69"/>
      <c r="AH186" s="69"/>
      <c r="AI186" s="69"/>
      <c r="AJ186" s="78"/>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82"/>
      <c r="BG186" s="82"/>
      <c r="BH186" s="82"/>
      <c r="BI186" s="69"/>
      <c r="BJ186" s="69"/>
      <c r="BK186" s="69"/>
      <c r="BL186" s="69"/>
      <c r="BM186" s="77" t="s">
        <v>4356</v>
      </c>
      <c r="BN186" s="77" t="s">
        <v>3100</v>
      </c>
      <c r="BO186" s="77" t="s">
        <v>3101</v>
      </c>
      <c r="BP186" s="77" t="s">
        <v>3101</v>
      </c>
    </row>
    <row r="187" ht="409.5" hidden="1" spans="1:68">
      <c r="A187" s="77" t="s">
        <v>4357</v>
      </c>
      <c r="B187" s="77" t="s">
        <v>2894</v>
      </c>
      <c r="C187" s="77" t="s">
        <v>3126</v>
      </c>
      <c r="D187" s="77" t="s">
        <v>4358</v>
      </c>
      <c r="E187" s="73" t="s">
        <v>4294</v>
      </c>
      <c r="F187" s="77" t="s">
        <v>3065</v>
      </c>
      <c r="G187" s="77" t="s">
        <v>3066</v>
      </c>
      <c r="H187" s="69"/>
      <c r="I187" s="69"/>
      <c r="J187" s="77" t="s">
        <v>3067</v>
      </c>
      <c r="K187" s="77" t="s">
        <v>3068</v>
      </c>
      <c r="L187" s="77" t="s">
        <v>3069</v>
      </c>
      <c r="M187" s="77" t="s">
        <v>3070</v>
      </c>
      <c r="N187" s="78"/>
      <c r="O187" s="79"/>
      <c r="P187" s="80">
        <v>14238</v>
      </c>
      <c r="Q187" s="77" t="s">
        <v>3071</v>
      </c>
      <c r="R187" s="79"/>
      <c r="S187" s="80"/>
      <c r="T187" s="77" t="s">
        <v>3072</v>
      </c>
      <c r="U187" s="81"/>
      <c r="V187" s="77" t="s">
        <v>3073</v>
      </c>
      <c r="W187" s="77" t="s">
        <v>3074</v>
      </c>
      <c r="X187" s="77" t="s">
        <v>2396</v>
      </c>
      <c r="Y187" s="77" t="s">
        <v>2398</v>
      </c>
      <c r="Z187" s="77" t="s">
        <v>2894</v>
      </c>
      <c r="AA187" s="77" t="s">
        <v>3071</v>
      </c>
      <c r="AB187" s="77" t="s">
        <v>3071</v>
      </c>
      <c r="AC187" s="73" t="s">
        <v>4295</v>
      </c>
      <c r="AD187" s="73" t="s">
        <v>4014</v>
      </c>
      <c r="AE187" s="77" t="s">
        <v>3902</v>
      </c>
      <c r="AF187" s="77" t="s">
        <v>3903</v>
      </c>
      <c r="AG187" s="77" t="s">
        <v>3078</v>
      </c>
      <c r="AH187" s="69"/>
      <c r="AI187" s="69"/>
      <c r="AJ187" s="78"/>
      <c r="AK187" s="69"/>
      <c r="AL187" s="69"/>
      <c r="AM187" s="77" t="s">
        <v>4132</v>
      </c>
      <c r="AN187" s="77" t="s">
        <v>4133</v>
      </c>
      <c r="AO187" s="77" t="s">
        <v>3081</v>
      </c>
      <c r="AP187" s="77" t="s">
        <v>3582</v>
      </c>
      <c r="AQ187" s="77" t="s">
        <v>3135</v>
      </c>
      <c r="AR187" s="77" t="s">
        <v>3136</v>
      </c>
      <c r="AS187" s="77" t="s">
        <v>4134</v>
      </c>
      <c r="AT187" s="77" t="s">
        <v>4135</v>
      </c>
      <c r="AU187" s="77" t="s">
        <v>3087</v>
      </c>
      <c r="AV187" s="77" t="s">
        <v>788</v>
      </c>
      <c r="AW187" s="77" t="s">
        <v>788</v>
      </c>
      <c r="AX187" s="77" t="s">
        <v>4359</v>
      </c>
      <c r="AY187" s="77" t="s">
        <v>4360</v>
      </c>
      <c r="AZ187" s="77" t="s">
        <v>3090</v>
      </c>
      <c r="BA187" s="77" t="s">
        <v>3087</v>
      </c>
      <c r="BB187" s="69"/>
      <c r="BC187" s="77" t="s">
        <v>4361</v>
      </c>
      <c r="BD187" s="77" t="s">
        <v>3512</v>
      </c>
      <c r="BE187" s="77" t="s">
        <v>3513</v>
      </c>
      <c r="BF187" s="82" t="s">
        <v>4362</v>
      </c>
      <c r="BG187" s="82" t="s">
        <v>4363</v>
      </c>
      <c r="BH187" s="82" t="s">
        <v>4364</v>
      </c>
      <c r="BI187" s="77" t="s">
        <v>3146</v>
      </c>
      <c r="BJ187" s="77" t="s">
        <v>3147</v>
      </c>
      <c r="BK187" s="77" t="s">
        <v>4365</v>
      </c>
      <c r="BL187" s="77" t="s">
        <v>3095</v>
      </c>
      <c r="BM187" s="77" t="s">
        <v>4366</v>
      </c>
      <c r="BN187" s="77" t="s">
        <v>3097</v>
      </c>
      <c r="BO187" s="77" t="s">
        <v>3098</v>
      </c>
      <c r="BP187" s="77" t="s">
        <v>3098</v>
      </c>
    </row>
    <row r="188" ht="56" hidden="1" spans="1:68">
      <c r="A188" s="69"/>
      <c r="B188" s="69"/>
      <c r="C188" s="69"/>
      <c r="D188" s="69"/>
      <c r="E188" s="73"/>
      <c r="F188" s="69"/>
      <c r="G188" s="69"/>
      <c r="H188" s="69"/>
      <c r="I188" s="69"/>
      <c r="J188" s="69"/>
      <c r="K188" s="69"/>
      <c r="L188" s="69"/>
      <c r="M188" s="69"/>
      <c r="N188" s="78"/>
      <c r="O188" s="79"/>
      <c r="P188" s="79"/>
      <c r="Q188" s="69"/>
      <c r="R188" s="79"/>
      <c r="S188" s="80"/>
      <c r="T188" s="69"/>
      <c r="U188" s="81"/>
      <c r="V188" s="69"/>
      <c r="W188" s="69"/>
      <c r="X188" s="69"/>
      <c r="Y188" s="69"/>
      <c r="Z188" s="69"/>
      <c r="AA188" s="69"/>
      <c r="AB188" s="69"/>
      <c r="AC188" s="73"/>
      <c r="AD188" s="73"/>
      <c r="AE188" s="69"/>
      <c r="AF188" s="69"/>
      <c r="AG188" s="69"/>
      <c r="AH188" s="69"/>
      <c r="AI188" s="69"/>
      <c r="AJ188" s="78"/>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82"/>
      <c r="BG188" s="82"/>
      <c r="BH188" s="82"/>
      <c r="BI188" s="69"/>
      <c r="BJ188" s="69"/>
      <c r="BK188" s="69"/>
      <c r="BL188" s="69"/>
      <c r="BM188" s="77" t="s">
        <v>4367</v>
      </c>
      <c r="BN188" s="77" t="s">
        <v>4368</v>
      </c>
      <c r="BO188" s="77" t="s">
        <v>4369</v>
      </c>
      <c r="BP188" s="77" t="s">
        <v>4369</v>
      </c>
    </row>
    <row r="189" ht="409.5" hidden="1" spans="1:68">
      <c r="A189" s="77" t="s">
        <v>4370</v>
      </c>
      <c r="B189" s="77" t="s">
        <v>2909</v>
      </c>
      <c r="C189" s="77" t="s">
        <v>3126</v>
      </c>
      <c r="D189" s="77" t="s">
        <v>4371</v>
      </c>
      <c r="E189" s="73" t="s">
        <v>4294</v>
      </c>
      <c r="F189" s="77" t="s">
        <v>3065</v>
      </c>
      <c r="G189" s="77" t="s">
        <v>3066</v>
      </c>
      <c r="H189" s="69"/>
      <c r="I189" s="69"/>
      <c r="J189" s="77" t="s">
        <v>3067</v>
      </c>
      <c r="K189" s="77" t="s">
        <v>3068</v>
      </c>
      <c r="L189" s="77" t="s">
        <v>3069</v>
      </c>
      <c r="M189" s="77" t="s">
        <v>3070</v>
      </c>
      <c r="N189" s="78"/>
      <c r="O189" s="79"/>
      <c r="P189" s="80">
        <v>6000</v>
      </c>
      <c r="Q189" s="77" t="s">
        <v>3071</v>
      </c>
      <c r="R189" s="79"/>
      <c r="S189" s="80"/>
      <c r="T189" s="77" t="s">
        <v>3072</v>
      </c>
      <c r="U189" s="81"/>
      <c r="V189" s="77" t="s">
        <v>3073</v>
      </c>
      <c r="W189" s="77" t="s">
        <v>3074</v>
      </c>
      <c r="X189" s="77" t="s">
        <v>2396</v>
      </c>
      <c r="Y189" s="77" t="s">
        <v>2398</v>
      </c>
      <c r="Z189" s="77" t="s">
        <v>2909</v>
      </c>
      <c r="AA189" s="77" t="s">
        <v>3071</v>
      </c>
      <c r="AB189" s="77" t="s">
        <v>3071</v>
      </c>
      <c r="AC189" s="73" t="s">
        <v>4372</v>
      </c>
      <c r="AD189" s="73" t="s">
        <v>4373</v>
      </c>
      <c r="AE189" s="77" t="s">
        <v>3902</v>
      </c>
      <c r="AF189" s="77" t="s">
        <v>3903</v>
      </c>
      <c r="AG189" s="77" t="s">
        <v>3078</v>
      </c>
      <c r="AH189" s="69"/>
      <c r="AI189" s="69"/>
      <c r="AJ189" s="78"/>
      <c r="AK189" s="69"/>
      <c r="AL189" s="69"/>
      <c r="AM189" s="77" t="s">
        <v>4132</v>
      </c>
      <c r="AN189" s="77" t="s">
        <v>4133</v>
      </c>
      <c r="AO189" s="77" t="s">
        <v>3081</v>
      </c>
      <c r="AP189" s="77" t="s">
        <v>3582</v>
      </c>
      <c r="AQ189" s="77" t="s">
        <v>3135</v>
      </c>
      <c r="AR189" s="77" t="s">
        <v>3136</v>
      </c>
      <c r="AS189" s="77" t="s">
        <v>3220</v>
      </c>
      <c r="AT189" s="77" t="s">
        <v>3221</v>
      </c>
      <c r="AU189" s="77" t="s">
        <v>3087</v>
      </c>
      <c r="AV189" s="77" t="s">
        <v>788</v>
      </c>
      <c r="AW189" s="77" t="s">
        <v>788</v>
      </c>
      <c r="AX189" s="77" t="s">
        <v>4374</v>
      </c>
      <c r="AY189" s="77" t="s">
        <v>4375</v>
      </c>
      <c r="AZ189" s="77" t="s">
        <v>3090</v>
      </c>
      <c r="BA189" s="77" t="s">
        <v>3087</v>
      </c>
      <c r="BB189" s="69"/>
      <c r="BC189" s="77" t="s">
        <v>4376</v>
      </c>
      <c r="BD189" s="77" t="s">
        <v>3512</v>
      </c>
      <c r="BE189" s="77" t="s">
        <v>3513</v>
      </c>
      <c r="BF189" s="82" t="s">
        <v>4377</v>
      </c>
      <c r="BG189" s="82" t="s">
        <v>4378</v>
      </c>
      <c r="BH189" s="82" t="s">
        <v>4379</v>
      </c>
      <c r="BI189" s="77" t="s">
        <v>3146</v>
      </c>
      <c r="BJ189" s="77" t="s">
        <v>3147</v>
      </c>
      <c r="BK189" s="77" t="s">
        <v>4380</v>
      </c>
      <c r="BL189" s="77" t="s">
        <v>3095</v>
      </c>
      <c r="BM189" s="77" t="s">
        <v>4381</v>
      </c>
      <c r="BN189" s="77" t="s">
        <v>3097</v>
      </c>
      <c r="BO189" s="77" t="s">
        <v>3098</v>
      </c>
      <c r="BP189" s="77" t="s">
        <v>3098</v>
      </c>
    </row>
    <row r="190" ht="56" hidden="1" spans="1:68">
      <c r="A190" s="69"/>
      <c r="B190" s="69"/>
      <c r="C190" s="69"/>
      <c r="D190" s="69"/>
      <c r="E190" s="73"/>
      <c r="F190" s="69"/>
      <c r="G190" s="69"/>
      <c r="H190" s="69"/>
      <c r="I190" s="69"/>
      <c r="J190" s="69"/>
      <c r="K190" s="69"/>
      <c r="L190" s="69"/>
      <c r="M190" s="69"/>
      <c r="N190" s="78"/>
      <c r="O190" s="79"/>
      <c r="P190" s="79"/>
      <c r="Q190" s="69"/>
      <c r="R190" s="79"/>
      <c r="S190" s="80"/>
      <c r="T190" s="69"/>
      <c r="U190" s="81"/>
      <c r="V190" s="69"/>
      <c r="W190" s="69"/>
      <c r="X190" s="69"/>
      <c r="Y190" s="69"/>
      <c r="Z190" s="69"/>
      <c r="AA190" s="69"/>
      <c r="AB190" s="69"/>
      <c r="AC190" s="73"/>
      <c r="AD190" s="73"/>
      <c r="AE190" s="69"/>
      <c r="AF190" s="69"/>
      <c r="AG190" s="69"/>
      <c r="AH190" s="69"/>
      <c r="AI190" s="69"/>
      <c r="AJ190" s="78"/>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82"/>
      <c r="BG190" s="82"/>
      <c r="BH190" s="82"/>
      <c r="BI190" s="69"/>
      <c r="BJ190" s="69"/>
      <c r="BK190" s="69"/>
      <c r="BL190" s="69"/>
      <c r="BM190" s="77" t="s">
        <v>4382</v>
      </c>
      <c r="BN190" s="77" t="s">
        <v>4344</v>
      </c>
      <c r="BO190" s="77" t="s">
        <v>4345</v>
      </c>
      <c r="BP190" s="77" t="s">
        <v>4345</v>
      </c>
    </row>
    <row r="191" ht="409.5" hidden="1" spans="1:68">
      <c r="A191" s="77" t="s">
        <v>4383</v>
      </c>
      <c r="B191" s="77" t="s">
        <v>2895</v>
      </c>
      <c r="C191" s="77" t="s">
        <v>3126</v>
      </c>
      <c r="D191" s="77" t="s">
        <v>4384</v>
      </c>
      <c r="E191" s="73" t="s">
        <v>4294</v>
      </c>
      <c r="F191" s="77" t="s">
        <v>3065</v>
      </c>
      <c r="G191" s="77" t="s">
        <v>3066</v>
      </c>
      <c r="H191" s="69"/>
      <c r="I191" s="69"/>
      <c r="J191" s="77" t="s">
        <v>3067</v>
      </c>
      <c r="K191" s="77" t="s">
        <v>3068</v>
      </c>
      <c r="L191" s="77" t="s">
        <v>3069</v>
      </c>
      <c r="M191" s="77" t="s">
        <v>3070</v>
      </c>
      <c r="N191" s="78"/>
      <c r="O191" s="79"/>
      <c r="P191" s="80">
        <v>9264.4</v>
      </c>
      <c r="Q191" s="77" t="s">
        <v>3071</v>
      </c>
      <c r="R191" s="79"/>
      <c r="S191" s="80"/>
      <c r="T191" s="77" t="s">
        <v>3072</v>
      </c>
      <c r="U191" s="81"/>
      <c r="V191" s="77" t="s">
        <v>3073</v>
      </c>
      <c r="W191" s="77" t="s">
        <v>3074</v>
      </c>
      <c r="X191" s="77" t="s">
        <v>2396</v>
      </c>
      <c r="Y191" s="77" t="s">
        <v>2398</v>
      </c>
      <c r="Z191" s="77" t="s">
        <v>2895</v>
      </c>
      <c r="AA191" s="77" t="s">
        <v>3071</v>
      </c>
      <c r="AB191" s="77" t="s">
        <v>3071</v>
      </c>
      <c r="AC191" s="73" t="s">
        <v>4295</v>
      </c>
      <c r="AD191" s="73" t="s">
        <v>4014</v>
      </c>
      <c r="AE191" s="77" t="s">
        <v>3902</v>
      </c>
      <c r="AF191" s="77" t="s">
        <v>3903</v>
      </c>
      <c r="AG191" s="77" t="s">
        <v>3078</v>
      </c>
      <c r="AH191" s="69"/>
      <c r="AI191" s="69"/>
      <c r="AJ191" s="78"/>
      <c r="AK191" s="69"/>
      <c r="AL191" s="69"/>
      <c r="AM191" s="77" t="s">
        <v>4132</v>
      </c>
      <c r="AN191" s="77" t="s">
        <v>4133</v>
      </c>
      <c r="AO191" s="77" t="s">
        <v>3081</v>
      </c>
      <c r="AP191" s="77" t="s">
        <v>3582</v>
      </c>
      <c r="AQ191" s="77" t="s">
        <v>3135</v>
      </c>
      <c r="AR191" s="77" t="s">
        <v>3136</v>
      </c>
      <c r="AS191" s="77" t="s">
        <v>4134</v>
      </c>
      <c r="AT191" s="77" t="s">
        <v>4135</v>
      </c>
      <c r="AU191" s="77" t="s">
        <v>3087</v>
      </c>
      <c r="AV191" s="77" t="s">
        <v>788</v>
      </c>
      <c r="AW191" s="77" t="s">
        <v>788</v>
      </c>
      <c r="AX191" s="77" t="s">
        <v>4385</v>
      </c>
      <c r="AY191" s="77" t="s">
        <v>4386</v>
      </c>
      <c r="AZ191" s="77" t="s">
        <v>3090</v>
      </c>
      <c r="BA191" s="77" t="s">
        <v>3087</v>
      </c>
      <c r="BB191" s="69"/>
      <c r="BC191" s="77" t="s">
        <v>4387</v>
      </c>
      <c r="BD191" s="77" t="s">
        <v>3512</v>
      </c>
      <c r="BE191" s="77" t="s">
        <v>3513</v>
      </c>
      <c r="BF191" s="82" t="s">
        <v>4388</v>
      </c>
      <c r="BG191" s="82" t="s">
        <v>4389</v>
      </c>
      <c r="BH191" s="82" t="s">
        <v>4390</v>
      </c>
      <c r="BI191" s="77" t="s">
        <v>3146</v>
      </c>
      <c r="BJ191" s="77" t="s">
        <v>3147</v>
      </c>
      <c r="BK191" s="77" t="s">
        <v>4391</v>
      </c>
      <c r="BL191" s="77" t="s">
        <v>3095</v>
      </c>
      <c r="BM191" s="77" t="s">
        <v>4392</v>
      </c>
      <c r="BN191" s="77" t="s">
        <v>3097</v>
      </c>
      <c r="BO191" s="77" t="s">
        <v>3098</v>
      </c>
      <c r="BP191" s="77" t="s">
        <v>3098</v>
      </c>
    </row>
    <row r="192" ht="56" hidden="1" spans="1:68">
      <c r="A192" s="69"/>
      <c r="B192" s="69"/>
      <c r="C192" s="69"/>
      <c r="D192" s="69"/>
      <c r="E192" s="73"/>
      <c r="F192" s="69"/>
      <c r="G192" s="69"/>
      <c r="H192" s="69"/>
      <c r="I192" s="69"/>
      <c r="J192" s="69"/>
      <c r="K192" s="69"/>
      <c r="L192" s="69"/>
      <c r="M192" s="69"/>
      <c r="N192" s="78"/>
      <c r="O192" s="79"/>
      <c r="P192" s="79"/>
      <c r="Q192" s="69"/>
      <c r="R192" s="79"/>
      <c r="S192" s="80"/>
      <c r="T192" s="69"/>
      <c r="U192" s="81"/>
      <c r="V192" s="69"/>
      <c r="W192" s="69"/>
      <c r="X192" s="69"/>
      <c r="Y192" s="69"/>
      <c r="Z192" s="69"/>
      <c r="AA192" s="69"/>
      <c r="AB192" s="69"/>
      <c r="AC192" s="73"/>
      <c r="AD192" s="73"/>
      <c r="AE192" s="69"/>
      <c r="AF192" s="69"/>
      <c r="AG192" s="69"/>
      <c r="AH192" s="69"/>
      <c r="AI192" s="69"/>
      <c r="AJ192" s="78"/>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82"/>
      <c r="BG192" s="82"/>
      <c r="BH192" s="82"/>
      <c r="BI192" s="69"/>
      <c r="BJ192" s="69"/>
      <c r="BK192" s="69"/>
      <c r="BL192" s="69"/>
      <c r="BM192" s="77" t="s">
        <v>4393</v>
      </c>
      <c r="BN192" s="77" t="s">
        <v>4368</v>
      </c>
      <c r="BO192" s="77" t="s">
        <v>4369</v>
      </c>
      <c r="BP192" s="77" t="s">
        <v>4369</v>
      </c>
    </row>
    <row r="193" ht="409.5" hidden="1" spans="1:68">
      <c r="A193" s="77" t="s">
        <v>4394</v>
      </c>
      <c r="B193" s="77" t="s">
        <v>2910</v>
      </c>
      <c r="C193" s="77" t="s">
        <v>3126</v>
      </c>
      <c r="D193" s="77" t="s">
        <v>4395</v>
      </c>
      <c r="E193" s="73" t="s">
        <v>4294</v>
      </c>
      <c r="F193" s="77" t="s">
        <v>3065</v>
      </c>
      <c r="G193" s="77" t="s">
        <v>3066</v>
      </c>
      <c r="H193" s="69"/>
      <c r="I193" s="69"/>
      <c r="J193" s="77" t="s">
        <v>3067</v>
      </c>
      <c r="K193" s="77" t="s">
        <v>3068</v>
      </c>
      <c r="L193" s="77" t="s">
        <v>3069</v>
      </c>
      <c r="M193" s="77" t="s">
        <v>3070</v>
      </c>
      <c r="N193" s="78"/>
      <c r="O193" s="79"/>
      <c r="P193" s="80">
        <v>92000</v>
      </c>
      <c r="Q193" s="77" t="s">
        <v>3071</v>
      </c>
      <c r="R193" s="79"/>
      <c r="S193" s="80"/>
      <c r="T193" s="77" t="s">
        <v>3072</v>
      </c>
      <c r="U193" s="81"/>
      <c r="V193" s="77" t="s">
        <v>3073</v>
      </c>
      <c r="W193" s="77" t="s">
        <v>3074</v>
      </c>
      <c r="X193" s="77" t="s">
        <v>2396</v>
      </c>
      <c r="Y193" s="77" t="s">
        <v>2398</v>
      </c>
      <c r="Z193" s="77" t="s">
        <v>2910</v>
      </c>
      <c r="AA193" s="77" t="s">
        <v>3071</v>
      </c>
      <c r="AB193" s="77" t="s">
        <v>3071</v>
      </c>
      <c r="AC193" s="73" t="s">
        <v>4396</v>
      </c>
      <c r="AD193" s="73" t="s">
        <v>4014</v>
      </c>
      <c r="AE193" s="77" t="s">
        <v>3902</v>
      </c>
      <c r="AF193" s="77" t="s">
        <v>3903</v>
      </c>
      <c r="AG193" s="77" t="s">
        <v>3078</v>
      </c>
      <c r="AH193" s="69"/>
      <c r="AI193" s="69"/>
      <c r="AJ193" s="78"/>
      <c r="AK193" s="69"/>
      <c r="AL193" s="69"/>
      <c r="AM193" s="77" t="s">
        <v>4132</v>
      </c>
      <c r="AN193" s="77" t="s">
        <v>4133</v>
      </c>
      <c r="AO193" s="77" t="s">
        <v>4269</v>
      </c>
      <c r="AP193" s="77" t="s">
        <v>3582</v>
      </c>
      <c r="AQ193" s="77" t="s">
        <v>3135</v>
      </c>
      <c r="AR193" s="77" t="s">
        <v>3136</v>
      </c>
      <c r="AS193" s="77" t="s">
        <v>3220</v>
      </c>
      <c r="AT193" s="77" t="s">
        <v>3221</v>
      </c>
      <c r="AU193" s="77" t="s">
        <v>3087</v>
      </c>
      <c r="AV193" s="77" t="s">
        <v>788</v>
      </c>
      <c r="AW193" s="77" t="s">
        <v>788</v>
      </c>
      <c r="AX193" s="77" t="s">
        <v>4397</v>
      </c>
      <c r="AY193" s="77" t="s">
        <v>4398</v>
      </c>
      <c r="AZ193" s="77" t="s">
        <v>3090</v>
      </c>
      <c r="BA193" s="77" t="s">
        <v>3087</v>
      </c>
      <c r="BB193" s="69"/>
      <c r="BC193" s="77" t="s">
        <v>4399</v>
      </c>
      <c r="BD193" s="77" t="s">
        <v>3512</v>
      </c>
      <c r="BE193" s="77" t="s">
        <v>3513</v>
      </c>
      <c r="BF193" s="82" t="s">
        <v>4400</v>
      </c>
      <c r="BG193" s="82" t="s">
        <v>4401</v>
      </c>
      <c r="BH193" s="82" t="s">
        <v>4402</v>
      </c>
      <c r="BI193" s="77" t="s">
        <v>3146</v>
      </c>
      <c r="BJ193" s="77" t="s">
        <v>3147</v>
      </c>
      <c r="BK193" s="77" t="s">
        <v>4403</v>
      </c>
      <c r="BL193" s="77" t="s">
        <v>3095</v>
      </c>
      <c r="BM193" s="77" t="s">
        <v>4404</v>
      </c>
      <c r="BN193" s="77" t="s">
        <v>3097</v>
      </c>
      <c r="BO193" s="77" t="s">
        <v>3098</v>
      </c>
      <c r="BP193" s="77" t="s">
        <v>3098</v>
      </c>
    </row>
    <row r="194" ht="56" hidden="1" spans="1:68">
      <c r="A194" s="69"/>
      <c r="B194" s="69"/>
      <c r="C194" s="69"/>
      <c r="D194" s="69"/>
      <c r="E194" s="73"/>
      <c r="F194" s="69"/>
      <c r="G194" s="69"/>
      <c r="H194" s="69"/>
      <c r="I194" s="69"/>
      <c r="J194" s="69"/>
      <c r="K194" s="69"/>
      <c r="L194" s="69"/>
      <c r="M194" s="69"/>
      <c r="N194" s="78"/>
      <c r="O194" s="79"/>
      <c r="P194" s="79"/>
      <c r="Q194" s="69"/>
      <c r="R194" s="79"/>
      <c r="S194" s="80"/>
      <c r="T194" s="69"/>
      <c r="U194" s="81"/>
      <c r="V194" s="69"/>
      <c r="W194" s="69"/>
      <c r="X194" s="69"/>
      <c r="Y194" s="69"/>
      <c r="Z194" s="69"/>
      <c r="AA194" s="69"/>
      <c r="AB194" s="69"/>
      <c r="AC194" s="73"/>
      <c r="AD194" s="73"/>
      <c r="AE194" s="69"/>
      <c r="AF194" s="69"/>
      <c r="AG194" s="69"/>
      <c r="AH194" s="69"/>
      <c r="AI194" s="69"/>
      <c r="AJ194" s="78"/>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82"/>
      <c r="BG194" s="82"/>
      <c r="BH194" s="82"/>
      <c r="BI194" s="69"/>
      <c r="BJ194" s="69"/>
      <c r="BK194" s="69"/>
      <c r="BL194" s="69"/>
      <c r="BM194" s="77" t="s">
        <v>4405</v>
      </c>
      <c r="BN194" s="77" t="s">
        <v>4406</v>
      </c>
      <c r="BO194" s="77" t="s">
        <v>4407</v>
      </c>
      <c r="BP194" s="77" t="s">
        <v>4407</v>
      </c>
    </row>
    <row r="195" ht="409.5" hidden="1" spans="1:68">
      <c r="A195" s="77" t="s">
        <v>4408</v>
      </c>
      <c r="B195" s="77" t="s">
        <v>2884</v>
      </c>
      <c r="C195" s="77" t="s">
        <v>3126</v>
      </c>
      <c r="D195" s="77" t="s">
        <v>4409</v>
      </c>
      <c r="E195" s="73" t="s">
        <v>4294</v>
      </c>
      <c r="F195" s="77" t="s">
        <v>3065</v>
      </c>
      <c r="G195" s="77" t="s">
        <v>3066</v>
      </c>
      <c r="H195" s="69"/>
      <c r="I195" s="69"/>
      <c r="J195" s="77" t="s">
        <v>3067</v>
      </c>
      <c r="K195" s="77" t="s">
        <v>3068</v>
      </c>
      <c r="L195" s="77" t="s">
        <v>3069</v>
      </c>
      <c r="M195" s="77" t="s">
        <v>3070</v>
      </c>
      <c r="N195" s="78"/>
      <c r="O195" s="79"/>
      <c r="P195" s="80">
        <v>9888</v>
      </c>
      <c r="Q195" s="77" t="s">
        <v>3071</v>
      </c>
      <c r="R195" s="79"/>
      <c r="S195" s="80"/>
      <c r="T195" s="77" t="s">
        <v>3072</v>
      </c>
      <c r="U195" s="81"/>
      <c r="V195" s="77" t="s">
        <v>3073</v>
      </c>
      <c r="W195" s="77" t="s">
        <v>3074</v>
      </c>
      <c r="X195" s="77" t="s">
        <v>2396</v>
      </c>
      <c r="Y195" s="77" t="s">
        <v>2398</v>
      </c>
      <c r="Z195" s="77" t="s">
        <v>2884</v>
      </c>
      <c r="AA195" s="77" t="s">
        <v>3071</v>
      </c>
      <c r="AB195" s="77" t="s">
        <v>3071</v>
      </c>
      <c r="AC195" s="73" t="s">
        <v>4295</v>
      </c>
      <c r="AD195" s="73" t="s">
        <v>4014</v>
      </c>
      <c r="AE195" s="77" t="s">
        <v>3902</v>
      </c>
      <c r="AF195" s="77" t="s">
        <v>3903</v>
      </c>
      <c r="AG195" s="77" t="s">
        <v>3078</v>
      </c>
      <c r="AH195" s="69"/>
      <c r="AI195" s="69"/>
      <c r="AJ195" s="78"/>
      <c r="AK195" s="69"/>
      <c r="AL195" s="69"/>
      <c r="AM195" s="77" t="s">
        <v>4132</v>
      </c>
      <c r="AN195" s="77" t="s">
        <v>4133</v>
      </c>
      <c r="AO195" s="77" t="s">
        <v>3081</v>
      </c>
      <c r="AP195" s="77" t="s">
        <v>3582</v>
      </c>
      <c r="AQ195" s="77" t="s">
        <v>3135</v>
      </c>
      <c r="AR195" s="77" t="s">
        <v>3136</v>
      </c>
      <c r="AS195" s="77" t="s">
        <v>4134</v>
      </c>
      <c r="AT195" s="77" t="s">
        <v>4135</v>
      </c>
      <c r="AU195" s="77" t="s">
        <v>3087</v>
      </c>
      <c r="AV195" s="77" t="s">
        <v>788</v>
      </c>
      <c r="AW195" s="77" t="s">
        <v>788</v>
      </c>
      <c r="AX195" s="77" t="s">
        <v>4410</v>
      </c>
      <c r="AY195" s="77" t="s">
        <v>4411</v>
      </c>
      <c r="AZ195" s="77" t="s">
        <v>3090</v>
      </c>
      <c r="BA195" s="77" t="s">
        <v>3087</v>
      </c>
      <c r="BB195" s="69"/>
      <c r="BC195" s="77" t="s">
        <v>4412</v>
      </c>
      <c r="BD195" s="77" t="s">
        <v>3512</v>
      </c>
      <c r="BE195" s="77" t="s">
        <v>3513</v>
      </c>
      <c r="BF195" s="82" t="s">
        <v>4413</v>
      </c>
      <c r="BG195" s="82" t="s">
        <v>4414</v>
      </c>
      <c r="BH195" s="82" t="s">
        <v>4415</v>
      </c>
      <c r="BI195" s="77" t="s">
        <v>3146</v>
      </c>
      <c r="BJ195" s="77" t="s">
        <v>3147</v>
      </c>
      <c r="BK195" s="77" t="s">
        <v>4416</v>
      </c>
      <c r="BL195" s="77" t="s">
        <v>3095</v>
      </c>
      <c r="BM195" s="77" t="s">
        <v>4417</v>
      </c>
      <c r="BN195" s="77" t="s">
        <v>3097</v>
      </c>
      <c r="BO195" s="77" t="s">
        <v>3098</v>
      </c>
      <c r="BP195" s="77" t="s">
        <v>3098</v>
      </c>
    </row>
    <row r="196" ht="70" hidden="1" spans="1:68">
      <c r="A196" s="69"/>
      <c r="B196" s="69"/>
      <c r="C196" s="69"/>
      <c r="D196" s="69"/>
      <c r="E196" s="73"/>
      <c r="F196" s="69"/>
      <c r="G196" s="69"/>
      <c r="H196" s="69"/>
      <c r="I196" s="69"/>
      <c r="J196" s="69"/>
      <c r="K196" s="69"/>
      <c r="L196" s="69"/>
      <c r="M196" s="69"/>
      <c r="N196" s="78"/>
      <c r="O196" s="79"/>
      <c r="P196" s="79"/>
      <c r="Q196" s="69"/>
      <c r="R196" s="79"/>
      <c r="S196" s="80"/>
      <c r="T196" s="69"/>
      <c r="U196" s="81"/>
      <c r="V196" s="69"/>
      <c r="W196" s="69"/>
      <c r="X196" s="69"/>
      <c r="Y196" s="69"/>
      <c r="Z196" s="69"/>
      <c r="AA196" s="69"/>
      <c r="AB196" s="69"/>
      <c r="AC196" s="73"/>
      <c r="AD196" s="73"/>
      <c r="AE196" s="69"/>
      <c r="AF196" s="69"/>
      <c r="AG196" s="69"/>
      <c r="AH196" s="69"/>
      <c r="AI196" s="69"/>
      <c r="AJ196" s="78"/>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82"/>
      <c r="BG196" s="82"/>
      <c r="BH196" s="82"/>
      <c r="BI196" s="69"/>
      <c r="BJ196" s="69"/>
      <c r="BK196" s="69"/>
      <c r="BL196" s="69"/>
      <c r="BM196" s="77" t="s">
        <v>4418</v>
      </c>
      <c r="BN196" s="77" t="s">
        <v>3100</v>
      </c>
      <c r="BO196" s="77" t="s">
        <v>3101</v>
      </c>
      <c r="BP196" s="77" t="s">
        <v>3101</v>
      </c>
    </row>
    <row r="197" ht="409.5" hidden="1" spans="1:68">
      <c r="A197" s="77" t="s">
        <v>4419</v>
      </c>
      <c r="B197" s="77" t="s">
        <v>2896</v>
      </c>
      <c r="C197" s="77" t="s">
        <v>3126</v>
      </c>
      <c r="D197" s="77" t="s">
        <v>4420</v>
      </c>
      <c r="E197" s="73" t="s">
        <v>4421</v>
      </c>
      <c r="F197" s="77" t="s">
        <v>3065</v>
      </c>
      <c r="G197" s="77" t="s">
        <v>3066</v>
      </c>
      <c r="H197" s="69"/>
      <c r="I197" s="69"/>
      <c r="J197" s="77" t="s">
        <v>3067</v>
      </c>
      <c r="K197" s="77" t="s">
        <v>3068</v>
      </c>
      <c r="L197" s="77" t="s">
        <v>3069</v>
      </c>
      <c r="M197" s="77" t="s">
        <v>3070</v>
      </c>
      <c r="N197" s="78"/>
      <c r="O197" s="79"/>
      <c r="P197" s="80">
        <v>7600</v>
      </c>
      <c r="Q197" s="77" t="s">
        <v>3071</v>
      </c>
      <c r="R197" s="79"/>
      <c r="S197" s="80"/>
      <c r="T197" s="77" t="s">
        <v>3072</v>
      </c>
      <c r="U197" s="81"/>
      <c r="V197" s="77" t="s">
        <v>3073</v>
      </c>
      <c r="W197" s="77" t="s">
        <v>3074</v>
      </c>
      <c r="X197" s="77" t="s">
        <v>2396</v>
      </c>
      <c r="Y197" s="77" t="s">
        <v>2398</v>
      </c>
      <c r="Z197" s="77" t="s">
        <v>2896</v>
      </c>
      <c r="AA197" s="77" t="s">
        <v>3071</v>
      </c>
      <c r="AB197" s="77" t="s">
        <v>3071</v>
      </c>
      <c r="AC197" s="73" t="s">
        <v>3967</v>
      </c>
      <c r="AD197" s="73" t="s">
        <v>4422</v>
      </c>
      <c r="AE197" s="77" t="s">
        <v>3902</v>
      </c>
      <c r="AF197" s="77" t="s">
        <v>3903</v>
      </c>
      <c r="AG197" s="77" t="s">
        <v>3078</v>
      </c>
      <c r="AH197" s="69"/>
      <c r="AI197" s="69"/>
      <c r="AJ197" s="78"/>
      <c r="AK197" s="69"/>
      <c r="AL197" s="69"/>
      <c r="AM197" s="77" t="s">
        <v>3133</v>
      </c>
      <c r="AN197" s="77" t="s">
        <v>3134</v>
      </c>
      <c r="AO197" s="77" t="s">
        <v>3081</v>
      </c>
      <c r="AP197" s="77" t="s">
        <v>3582</v>
      </c>
      <c r="AQ197" s="77" t="s">
        <v>3135</v>
      </c>
      <c r="AR197" s="77" t="s">
        <v>3136</v>
      </c>
      <c r="AS197" s="77" t="s">
        <v>4134</v>
      </c>
      <c r="AT197" s="77" t="s">
        <v>4135</v>
      </c>
      <c r="AU197" s="77" t="s">
        <v>3087</v>
      </c>
      <c r="AV197" s="77" t="s">
        <v>788</v>
      </c>
      <c r="AW197" s="77" t="s">
        <v>788</v>
      </c>
      <c r="AX197" s="77" t="s">
        <v>4423</v>
      </c>
      <c r="AY197" s="77" t="s">
        <v>4424</v>
      </c>
      <c r="AZ197" s="77" t="s">
        <v>3090</v>
      </c>
      <c r="BA197" s="77" t="s">
        <v>3087</v>
      </c>
      <c r="BB197" s="69"/>
      <c r="BC197" s="77" t="s">
        <v>4425</v>
      </c>
      <c r="BD197" s="77" t="s">
        <v>3512</v>
      </c>
      <c r="BE197" s="77" t="s">
        <v>3513</v>
      </c>
      <c r="BF197" s="82" t="s">
        <v>4426</v>
      </c>
      <c r="BG197" s="82" t="s">
        <v>4427</v>
      </c>
      <c r="BH197" s="82" t="s">
        <v>4428</v>
      </c>
      <c r="BI197" s="77" t="s">
        <v>3146</v>
      </c>
      <c r="BJ197" s="77" t="s">
        <v>3147</v>
      </c>
      <c r="BK197" s="77" t="s">
        <v>4429</v>
      </c>
      <c r="BL197" s="77" t="s">
        <v>3095</v>
      </c>
      <c r="BM197" s="77" t="s">
        <v>4430</v>
      </c>
      <c r="BN197" s="77" t="s">
        <v>3097</v>
      </c>
      <c r="BO197" s="77" t="s">
        <v>3098</v>
      </c>
      <c r="BP197" s="77" t="s">
        <v>3098</v>
      </c>
    </row>
    <row r="198" ht="56" hidden="1" spans="1:68">
      <c r="A198" s="69"/>
      <c r="B198" s="69"/>
      <c r="C198" s="69"/>
      <c r="D198" s="69"/>
      <c r="E198" s="73"/>
      <c r="F198" s="69"/>
      <c r="G198" s="69"/>
      <c r="H198" s="69"/>
      <c r="I198" s="69"/>
      <c r="J198" s="69"/>
      <c r="K198" s="69"/>
      <c r="L198" s="69"/>
      <c r="M198" s="69"/>
      <c r="N198" s="78"/>
      <c r="O198" s="79"/>
      <c r="P198" s="79"/>
      <c r="Q198" s="69"/>
      <c r="R198" s="79"/>
      <c r="S198" s="80"/>
      <c r="T198" s="69"/>
      <c r="U198" s="81"/>
      <c r="V198" s="69"/>
      <c r="W198" s="69"/>
      <c r="X198" s="69"/>
      <c r="Y198" s="69"/>
      <c r="Z198" s="69"/>
      <c r="AA198" s="69"/>
      <c r="AB198" s="69"/>
      <c r="AC198" s="73"/>
      <c r="AD198" s="73"/>
      <c r="AE198" s="69"/>
      <c r="AF198" s="69"/>
      <c r="AG198" s="69"/>
      <c r="AH198" s="69"/>
      <c r="AI198" s="69"/>
      <c r="AJ198" s="78"/>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82"/>
      <c r="BG198" s="82"/>
      <c r="BH198" s="82"/>
      <c r="BI198" s="69"/>
      <c r="BJ198" s="69"/>
      <c r="BK198" s="69"/>
      <c r="BL198" s="69"/>
      <c r="BM198" s="77" t="s">
        <v>4431</v>
      </c>
      <c r="BN198" s="77" t="s">
        <v>4432</v>
      </c>
      <c r="BO198" s="77" t="s">
        <v>4433</v>
      </c>
      <c r="BP198" s="77" t="s">
        <v>4433</v>
      </c>
    </row>
    <row r="199" ht="409.5" hidden="1" spans="1:68">
      <c r="A199" s="77" t="s">
        <v>4434</v>
      </c>
      <c r="B199" s="77" t="s">
        <v>2885</v>
      </c>
      <c r="C199" s="77" t="s">
        <v>3126</v>
      </c>
      <c r="D199" s="77" t="s">
        <v>4409</v>
      </c>
      <c r="E199" s="73" t="s">
        <v>4294</v>
      </c>
      <c r="F199" s="77" t="s">
        <v>3065</v>
      </c>
      <c r="G199" s="77" t="s">
        <v>3066</v>
      </c>
      <c r="H199" s="69"/>
      <c r="I199" s="69"/>
      <c r="J199" s="77" t="s">
        <v>3067</v>
      </c>
      <c r="K199" s="77" t="s">
        <v>3068</v>
      </c>
      <c r="L199" s="77" t="s">
        <v>3069</v>
      </c>
      <c r="M199" s="77" t="s">
        <v>3070</v>
      </c>
      <c r="N199" s="78"/>
      <c r="O199" s="79"/>
      <c r="P199" s="80">
        <v>5089.48</v>
      </c>
      <c r="Q199" s="77" t="s">
        <v>3071</v>
      </c>
      <c r="R199" s="79"/>
      <c r="S199" s="80"/>
      <c r="T199" s="77" t="s">
        <v>3072</v>
      </c>
      <c r="U199" s="81"/>
      <c r="V199" s="77" t="s">
        <v>3073</v>
      </c>
      <c r="W199" s="77" t="s">
        <v>3074</v>
      </c>
      <c r="X199" s="77" t="s">
        <v>2396</v>
      </c>
      <c r="Y199" s="77" t="s">
        <v>2398</v>
      </c>
      <c r="Z199" s="77" t="s">
        <v>2885</v>
      </c>
      <c r="AA199" s="77" t="s">
        <v>3071</v>
      </c>
      <c r="AB199" s="77" t="s">
        <v>3071</v>
      </c>
      <c r="AC199" s="73" t="s">
        <v>4295</v>
      </c>
      <c r="AD199" s="73" t="s">
        <v>4014</v>
      </c>
      <c r="AE199" s="77" t="s">
        <v>3902</v>
      </c>
      <c r="AF199" s="77" t="s">
        <v>3903</v>
      </c>
      <c r="AG199" s="77" t="s">
        <v>3078</v>
      </c>
      <c r="AH199" s="69"/>
      <c r="AI199" s="69"/>
      <c r="AJ199" s="78"/>
      <c r="AK199" s="69"/>
      <c r="AL199" s="69"/>
      <c r="AM199" s="77" t="s">
        <v>4132</v>
      </c>
      <c r="AN199" s="77" t="s">
        <v>4133</v>
      </c>
      <c r="AO199" s="77" t="s">
        <v>3081</v>
      </c>
      <c r="AP199" s="77" t="s">
        <v>3582</v>
      </c>
      <c r="AQ199" s="77" t="s">
        <v>3135</v>
      </c>
      <c r="AR199" s="77" t="s">
        <v>3136</v>
      </c>
      <c r="AS199" s="77" t="s">
        <v>4134</v>
      </c>
      <c r="AT199" s="77" t="s">
        <v>4135</v>
      </c>
      <c r="AU199" s="77" t="s">
        <v>3087</v>
      </c>
      <c r="AV199" s="77" t="s">
        <v>788</v>
      </c>
      <c r="AW199" s="77" t="s">
        <v>788</v>
      </c>
      <c r="AX199" s="77" t="s">
        <v>4435</v>
      </c>
      <c r="AY199" s="77" t="s">
        <v>4436</v>
      </c>
      <c r="AZ199" s="77" t="s">
        <v>3090</v>
      </c>
      <c r="BA199" s="77" t="s">
        <v>3087</v>
      </c>
      <c r="BB199" s="69"/>
      <c r="BC199" s="77" t="s">
        <v>4437</v>
      </c>
      <c r="BD199" s="77" t="s">
        <v>3512</v>
      </c>
      <c r="BE199" s="77" t="s">
        <v>3513</v>
      </c>
      <c r="BF199" s="82" t="s">
        <v>4438</v>
      </c>
      <c r="BG199" s="82" t="s">
        <v>4439</v>
      </c>
      <c r="BH199" s="82" t="s">
        <v>4440</v>
      </c>
      <c r="BI199" s="77" t="s">
        <v>3146</v>
      </c>
      <c r="BJ199" s="77" t="s">
        <v>3147</v>
      </c>
      <c r="BK199" s="77" t="s">
        <v>4441</v>
      </c>
      <c r="BL199" s="77" t="s">
        <v>3095</v>
      </c>
      <c r="BM199" s="77" t="s">
        <v>4442</v>
      </c>
      <c r="BN199" s="77" t="s">
        <v>3097</v>
      </c>
      <c r="BO199" s="77" t="s">
        <v>3098</v>
      </c>
      <c r="BP199" s="77" t="s">
        <v>3098</v>
      </c>
    </row>
    <row r="200" ht="70" hidden="1" spans="1:68">
      <c r="A200" s="69"/>
      <c r="B200" s="69"/>
      <c r="C200" s="69"/>
      <c r="D200" s="69"/>
      <c r="E200" s="73"/>
      <c r="F200" s="69"/>
      <c r="G200" s="69"/>
      <c r="H200" s="69"/>
      <c r="I200" s="69"/>
      <c r="J200" s="69"/>
      <c r="K200" s="69"/>
      <c r="L200" s="69"/>
      <c r="M200" s="69"/>
      <c r="N200" s="78"/>
      <c r="O200" s="79"/>
      <c r="P200" s="79"/>
      <c r="Q200" s="69"/>
      <c r="R200" s="79"/>
      <c r="S200" s="80"/>
      <c r="T200" s="69"/>
      <c r="U200" s="81"/>
      <c r="V200" s="69"/>
      <c r="W200" s="69"/>
      <c r="X200" s="69"/>
      <c r="Y200" s="69"/>
      <c r="Z200" s="69"/>
      <c r="AA200" s="69"/>
      <c r="AB200" s="69"/>
      <c r="AC200" s="73"/>
      <c r="AD200" s="73"/>
      <c r="AE200" s="69"/>
      <c r="AF200" s="69"/>
      <c r="AG200" s="69"/>
      <c r="AH200" s="69"/>
      <c r="AI200" s="69"/>
      <c r="AJ200" s="78"/>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82"/>
      <c r="BG200" s="82"/>
      <c r="BH200" s="82"/>
      <c r="BI200" s="69"/>
      <c r="BJ200" s="69"/>
      <c r="BK200" s="69"/>
      <c r="BL200" s="69"/>
      <c r="BM200" s="77" t="s">
        <v>4443</v>
      </c>
      <c r="BN200" s="77" t="s">
        <v>3100</v>
      </c>
      <c r="BO200" s="77" t="s">
        <v>3101</v>
      </c>
      <c r="BP200" s="77" t="s">
        <v>3101</v>
      </c>
    </row>
    <row r="201" ht="409.5" hidden="1" spans="1:68">
      <c r="A201" s="77" t="s">
        <v>4444</v>
      </c>
      <c r="B201" s="77" t="s">
        <v>4445</v>
      </c>
      <c r="C201" s="77" t="s">
        <v>3308</v>
      </c>
      <c r="D201" s="77" t="s">
        <v>4446</v>
      </c>
      <c r="E201" s="73" t="s">
        <v>4294</v>
      </c>
      <c r="F201" s="77" t="s">
        <v>3065</v>
      </c>
      <c r="G201" s="77" t="s">
        <v>3066</v>
      </c>
      <c r="H201" s="69"/>
      <c r="I201" s="69"/>
      <c r="J201" s="77" t="s">
        <v>3067</v>
      </c>
      <c r="K201" s="77" t="s">
        <v>3068</v>
      </c>
      <c r="L201" s="77" t="s">
        <v>3069</v>
      </c>
      <c r="M201" s="77" t="s">
        <v>3070</v>
      </c>
      <c r="N201" s="78"/>
      <c r="O201" s="79"/>
      <c r="P201" s="80">
        <v>58000</v>
      </c>
      <c r="Q201" s="77" t="s">
        <v>3071</v>
      </c>
      <c r="R201" s="79"/>
      <c r="S201" s="80"/>
      <c r="T201" s="77" t="s">
        <v>3072</v>
      </c>
      <c r="U201" s="81"/>
      <c r="V201" s="77" t="s">
        <v>3509</v>
      </c>
      <c r="W201" s="77" t="s">
        <v>3510</v>
      </c>
      <c r="X201" s="77" t="s">
        <v>2396</v>
      </c>
      <c r="Y201" s="77" t="s">
        <v>2398</v>
      </c>
      <c r="Z201" s="77" t="s">
        <v>4445</v>
      </c>
      <c r="AA201" s="77" t="s">
        <v>3071</v>
      </c>
      <c r="AB201" s="77" t="s">
        <v>3071</v>
      </c>
      <c r="AC201" s="73" t="s">
        <v>4295</v>
      </c>
      <c r="AD201" s="73" t="s">
        <v>4014</v>
      </c>
      <c r="AE201" s="77" t="s">
        <v>3902</v>
      </c>
      <c r="AF201" s="77" t="s">
        <v>3903</v>
      </c>
      <c r="AG201" s="77" t="s">
        <v>3078</v>
      </c>
      <c r="AH201" s="69"/>
      <c r="AI201" s="69"/>
      <c r="AJ201" s="78"/>
      <c r="AK201" s="69"/>
      <c r="AL201" s="69"/>
      <c r="AM201" s="77" t="s">
        <v>4132</v>
      </c>
      <c r="AN201" s="77" t="s">
        <v>4133</v>
      </c>
      <c r="AO201" s="77" t="s">
        <v>3081</v>
      </c>
      <c r="AP201" s="77" t="s">
        <v>3082</v>
      </c>
      <c r="AQ201" s="77" t="s">
        <v>3083</v>
      </c>
      <c r="AR201" s="77" t="s">
        <v>3084</v>
      </c>
      <c r="AS201" s="77" t="s">
        <v>3644</v>
      </c>
      <c r="AT201" s="77" t="s">
        <v>47</v>
      </c>
      <c r="AU201" s="77" t="s">
        <v>3087</v>
      </c>
      <c r="AV201" s="77" t="s">
        <v>788</v>
      </c>
      <c r="AW201" s="77" t="s">
        <v>788</v>
      </c>
      <c r="AX201" s="77" t="s">
        <v>4447</v>
      </c>
      <c r="AY201" s="77" t="s">
        <v>4448</v>
      </c>
      <c r="AZ201" s="77" t="s">
        <v>3090</v>
      </c>
      <c r="BA201" s="77" t="s">
        <v>3087</v>
      </c>
      <c r="BB201" s="69"/>
      <c r="BC201" s="77" t="s">
        <v>4298</v>
      </c>
      <c r="BD201" s="77" t="s">
        <v>3512</v>
      </c>
      <c r="BE201" s="77" t="s">
        <v>3513</v>
      </c>
      <c r="BF201" s="82"/>
      <c r="BG201" s="82" t="s">
        <v>4449</v>
      </c>
      <c r="BH201" s="82" t="s">
        <v>4450</v>
      </c>
      <c r="BI201" s="69"/>
      <c r="BJ201" s="69"/>
      <c r="BK201" s="77" t="s">
        <v>4451</v>
      </c>
      <c r="BL201" s="77" t="s">
        <v>3095</v>
      </c>
      <c r="BM201" s="77" t="s">
        <v>4452</v>
      </c>
      <c r="BN201" s="77" t="s">
        <v>3097</v>
      </c>
      <c r="BO201" s="77" t="s">
        <v>3098</v>
      </c>
      <c r="BP201" s="77" t="s">
        <v>3098</v>
      </c>
    </row>
    <row r="202" ht="42" hidden="1" spans="1:68">
      <c r="A202" s="69"/>
      <c r="B202" s="69"/>
      <c r="C202" s="69"/>
      <c r="D202" s="69"/>
      <c r="E202" s="73"/>
      <c r="F202" s="69"/>
      <c r="G202" s="69"/>
      <c r="H202" s="69"/>
      <c r="I202" s="69"/>
      <c r="J202" s="69"/>
      <c r="K202" s="69"/>
      <c r="L202" s="69"/>
      <c r="M202" s="69"/>
      <c r="N202" s="78"/>
      <c r="O202" s="79"/>
      <c r="P202" s="79"/>
      <c r="Q202" s="69"/>
      <c r="R202" s="79"/>
      <c r="S202" s="80"/>
      <c r="T202" s="69"/>
      <c r="U202" s="81"/>
      <c r="V202" s="69"/>
      <c r="W202" s="69"/>
      <c r="X202" s="69"/>
      <c r="Y202" s="69"/>
      <c r="Z202" s="69"/>
      <c r="AA202" s="69"/>
      <c r="AB202" s="69"/>
      <c r="AC202" s="73"/>
      <c r="AD202" s="73"/>
      <c r="AE202" s="69"/>
      <c r="AF202" s="69"/>
      <c r="AG202" s="69"/>
      <c r="AH202" s="69"/>
      <c r="AI202" s="69"/>
      <c r="AJ202" s="78"/>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82"/>
      <c r="BG202" s="82"/>
      <c r="BH202" s="82"/>
      <c r="BI202" s="69"/>
      <c r="BJ202" s="69"/>
      <c r="BK202" s="69"/>
      <c r="BL202" s="69"/>
      <c r="BM202" s="77" t="s">
        <v>4453</v>
      </c>
      <c r="BN202" s="77" t="s">
        <v>3656</v>
      </c>
      <c r="BO202" s="77" t="s">
        <v>3657</v>
      </c>
      <c r="BP202" s="77" t="s">
        <v>3657</v>
      </c>
    </row>
    <row r="203" ht="409.5" hidden="1" spans="1:68">
      <c r="A203" s="77" t="s">
        <v>4454</v>
      </c>
      <c r="B203" s="77" t="s">
        <v>2911</v>
      </c>
      <c r="C203" s="77" t="s">
        <v>3126</v>
      </c>
      <c r="D203" s="77" t="s">
        <v>4455</v>
      </c>
      <c r="E203" s="73" t="s">
        <v>4456</v>
      </c>
      <c r="F203" s="77" t="s">
        <v>3065</v>
      </c>
      <c r="G203" s="77" t="s">
        <v>3066</v>
      </c>
      <c r="H203" s="69"/>
      <c r="I203" s="69"/>
      <c r="J203" s="77" t="s">
        <v>3067</v>
      </c>
      <c r="K203" s="77" t="s">
        <v>3068</v>
      </c>
      <c r="L203" s="77" t="s">
        <v>3069</v>
      </c>
      <c r="M203" s="77" t="s">
        <v>3070</v>
      </c>
      <c r="N203" s="78"/>
      <c r="O203" s="79"/>
      <c r="P203" s="80">
        <v>46800</v>
      </c>
      <c r="Q203" s="77" t="s">
        <v>3071</v>
      </c>
      <c r="R203" s="79"/>
      <c r="S203" s="80"/>
      <c r="T203" s="77" t="s">
        <v>3072</v>
      </c>
      <c r="U203" s="81"/>
      <c r="V203" s="77" t="s">
        <v>3073</v>
      </c>
      <c r="W203" s="77" t="s">
        <v>3074</v>
      </c>
      <c r="X203" s="77" t="s">
        <v>2396</v>
      </c>
      <c r="Y203" s="77" t="s">
        <v>2398</v>
      </c>
      <c r="Z203" s="77" t="s">
        <v>2911</v>
      </c>
      <c r="AA203" s="77" t="s">
        <v>3071</v>
      </c>
      <c r="AB203" s="77" t="s">
        <v>3071</v>
      </c>
      <c r="AC203" s="73" t="s">
        <v>4268</v>
      </c>
      <c r="AD203" s="73" t="s">
        <v>4457</v>
      </c>
      <c r="AE203" s="77" t="s">
        <v>3902</v>
      </c>
      <c r="AF203" s="77" t="s">
        <v>3903</v>
      </c>
      <c r="AG203" s="77" t="s">
        <v>3774</v>
      </c>
      <c r="AH203" s="69"/>
      <c r="AI203" s="69"/>
      <c r="AJ203" s="78"/>
      <c r="AK203" s="69"/>
      <c r="AL203" s="69"/>
      <c r="AM203" s="77" t="s">
        <v>4132</v>
      </c>
      <c r="AN203" s="77" t="s">
        <v>4133</v>
      </c>
      <c r="AO203" s="77" t="s">
        <v>3775</v>
      </c>
      <c r="AP203" s="77" t="s">
        <v>3582</v>
      </c>
      <c r="AQ203" s="77" t="s">
        <v>3135</v>
      </c>
      <c r="AR203" s="77" t="s">
        <v>3136</v>
      </c>
      <c r="AS203" s="77" t="s">
        <v>3220</v>
      </c>
      <c r="AT203" s="77" t="s">
        <v>3221</v>
      </c>
      <c r="AU203" s="77" t="s">
        <v>3087</v>
      </c>
      <c r="AV203" s="77" t="s">
        <v>788</v>
      </c>
      <c r="AW203" s="77" t="s">
        <v>788</v>
      </c>
      <c r="AX203" s="77" t="s">
        <v>4458</v>
      </c>
      <c r="AY203" s="77" t="s">
        <v>4459</v>
      </c>
      <c r="AZ203" s="77" t="s">
        <v>3090</v>
      </c>
      <c r="BA203" s="77" t="s">
        <v>3087</v>
      </c>
      <c r="BB203" s="69"/>
      <c r="BC203" s="77" t="s">
        <v>4460</v>
      </c>
      <c r="BD203" s="77" t="s">
        <v>3512</v>
      </c>
      <c r="BE203" s="77" t="s">
        <v>3513</v>
      </c>
      <c r="BF203" s="82" t="s">
        <v>4461</v>
      </c>
      <c r="BG203" s="82" t="s">
        <v>4462</v>
      </c>
      <c r="BH203" s="82" t="s">
        <v>4463</v>
      </c>
      <c r="BI203" s="77" t="s">
        <v>3146</v>
      </c>
      <c r="BJ203" s="77" t="s">
        <v>3147</v>
      </c>
      <c r="BK203" s="77" t="s">
        <v>4464</v>
      </c>
      <c r="BL203" s="77" t="s">
        <v>3095</v>
      </c>
      <c r="BM203" s="77" t="s">
        <v>4465</v>
      </c>
      <c r="BN203" s="77" t="s">
        <v>3097</v>
      </c>
      <c r="BO203" s="77" t="s">
        <v>3098</v>
      </c>
      <c r="BP203" s="77" t="s">
        <v>3098</v>
      </c>
    </row>
    <row r="204" ht="56" hidden="1" spans="1:68">
      <c r="A204" s="69"/>
      <c r="B204" s="69"/>
      <c r="C204" s="69"/>
      <c r="D204" s="69"/>
      <c r="E204" s="73"/>
      <c r="F204" s="69"/>
      <c r="G204" s="69"/>
      <c r="H204" s="69"/>
      <c r="I204" s="69"/>
      <c r="J204" s="69"/>
      <c r="K204" s="69"/>
      <c r="L204" s="69"/>
      <c r="M204" s="69"/>
      <c r="N204" s="78"/>
      <c r="O204" s="79"/>
      <c r="P204" s="79"/>
      <c r="Q204" s="69"/>
      <c r="R204" s="79"/>
      <c r="S204" s="80"/>
      <c r="T204" s="69"/>
      <c r="U204" s="81"/>
      <c r="V204" s="69"/>
      <c r="W204" s="69"/>
      <c r="X204" s="69"/>
      <c r="Y204" s="69"/>
      <c r="Z204" s="69"/>
      <c r="AA204" s="69"/>
      <c r="AB204" s="69"/>
      <c r="AC204" s="73"/>
      <c r="AD204" s="73"/>
      <c r="AE204" s="69"/>
      <c r="AF204" s="69"/>
      <c r="AG204" s="69"/>
      <c r="AH204" s="69"/>
      <c r="AI204" s="69"/>
      <c r="AJ204" s="78"/>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82"/>
      <c r="BG204" s="82"/>
      <c r="BH204" s="82"/>
      <c r="BI204" s="69"/>
      <c r="BJ204" s="69"/>
      <c r="BK204" s="69"/>
      <c r="BL204" s="69"/>
      <c r="BM204" s="77" t="s">
        <v>4466</v>
      </c>
      <c r="BN204" s="77" t="s">
        <v>3421</v>
      </c>
      <c r="BO204" s="77" t="s">
        <v>3422</v>
      </c>
      <c r="BP204" s="77" t="s">
        <v>3422</v>
      </c>
    </row>
    <row r="205" ht="409.5" hidden="1" spans="1:68">
      <c r="A205" s="77" t="s">
        <v>4467</v>
      </c>
      <c r="B205" s="77" t="s">
        <v>4468</v>
      </c>
      <c r="C205" s="77" t="s">
        <v>3308</v>
      </c>
      <c r="D205" s="77" t="s">
        <v>4186</v>
      </c>
      <c r="E205" s="73" t="s">
        <v>3982</v>
      </c>
      <c r="F205" s="77" t="s">
        <v>3065</v>
      </c>
      <c r="G205" s="77" t="s">
        <v>3066</v>
      </c>
      <c r="H205" s="69"/>
      <c r="I205" s="69"/>
      <c r="J205" s="77" t="s">
        <v>3067</v>
      </c>
      <c r="K205" s="77" t="s">
        <v>3068</v>
      </c>
      <c r="L205" s="77" t="s">
        <v>3069</v>
      </c>
      <c r="M205" s="77" t="s">
        <v>3070</v>
      </c>
      <c r="N205" s="78"/>
      <c r="O205" s="79"/>
      <c r="P205" s="80">
        <v>69800</v>
      </c>
      <c r="Q205" s="77" t="s">
        <v>3071</v>
      </c>
      <c r="R205" s="79"/>
      <c r="S205" s="80"/>
      <c r="T205" s="77" t="s">
        <v>3072</v>
      </c>
      <c r="U205" s="81"/>
      <c r="V205" s="77" t="s">
        <v>3509</v>
      </c>
      <c r="W205" s="77" t="s">
        <v>3510</v>
      </c>
      <c r="X205" s="77" t="s">
        <v>2396</v>
      </c>
      <c r="Y205" s="77" t="s">
        <v>2398</v>
      </c>
      <c r="Z205" s="77" t="s">
        <v>4468</v>
      </c>
      <c r="AA205" s="77" t="s">
        <v>3071</v>
      </c>
      <c r="AB205" s="77" t="s">
        <v>3071</v>
      </c>
      <c r="AC205" s="73" t="s">
        <v>4469</v>
      </c>
      <c r="AD205" s="73" t="s">
        <v>3985</v>
      </c>
      <c r="AE205" s="77" t="s">
        <v>3902</v>
      </c>
      <c r="AF205" s="77" t="s">
        <v>3903</v>
      </c>
      <c r="AG205" s="77" t="s">
        <v>3078</v>
      </c>
      <c r="AH205" s="69"/>
      <c r="AI205" s="69"/>
      <c r="AJ205" s="78"/>
      <c r="AK205" s="69"/>
      <c r="AL205" s="69"/>
      <c r="AM205" s="77" t="s">
        <v>4187</v>
      </c>
      <c r="AN205" s="77" t="s">
        <v>4188</v>
      </c>
      <c r="AO205" s="77" t="s">
        <v>3081</v>
      </c>
      <c r="AP205" s="77" t="s">
        <v>3082</v>
      </c>
      <c r="AQ205" s="77" t="s">
        <v>3083</v>
      </c>
      <c r="AR205" s="77" t="s">
        <v>3084</v>
      </c>
      <c r="AS205" s="77" t="s">
        <v>3395</v>
      </c>
      <c r="AT205" s="77" t="s">
        <v>3396</v>
      </c>
      <c r="AU205" s="77" t="s">
        <v>3087</v>
      </c>
      <c r="AV205" s="77" t="s">
        <v>788</v>
      </c>
      <c r="AW205" s="77" t="s">
        <v>788</v>
      </c>
      <c r="AX205" s="77" t="s">
        <v>4470</v>
      </c>
      <c r="AY205" s="77" t="s">
        <v>4471</v>
      </c>
      <c r="AZ205" s="77" t="s">
        <v>3090</v>
      </c>
      <c r="BA205" s="77" t="s">
        <v>3087</v>
      </c>
      <c r="BB205" s="69"/>
      <c r="BC205" s="77" t="s">
        <v>4191</v>
      </c>
      <c r="BD205" s="77" t="s">
        <v>3512</v>
      </c>
      <c r="BE205" s="77" t="s">
        <v>3513</v>
      </c>
      <c r="BF205" s="82"/>
      <c r="BG205" s="82" t="s">
        <v>4472</v>
      </c>
      <c r="BH205" s="82" t="s">
        <v>4473</v>
      </c>
      <c r="BI205" s="69"/>
      <c r="BJ205" s="69"/>
      <c r="BK205" s="77" t="s">
        <v>4474</v>
      </c>
      <c r="BL205" s="77" t="s">
        <v>3095</v>
      </c>
      <c r="BM205" s="77" t="s">
        <v>4475</v>
      </c>
      <c r="BN205" s="77" t="s">
        <v>3097</v>
      </c>
      <c r="BO205" s="77" t="s">
        <v>3098</v>
      </c>
      <c r="BP205" s="77" t="s">
        <v>3098</v>
      </c>
    </row>
    <row r="206" ht="56" hidden="1" spans="1:68">
      <c r="A206" s="69"/>
      <c r="B206" s="69"/>
      <c r="C206" s="69"/>
      <c r="D206" s="69"/>
      <c r="E206" s="73"/>
      <c r="F206" s="69"/>
      <c r="G206" s="69"/>
      <c r="H206" s="69"/>
      <c r="I206" s="69"/>
      <c r="J206" s="69"/>
      <c r="K206" s="69"/>
      <c r="L206" s="69"/>
      <c r="M206" s="69"/>
      <c r="N206" s="78"/>
      <c r="O206" s="79"/>
      <c r="P206" s="79"/>
      <c r="Q206" s="69"/>
      <c r="R206" s="79"/>
      <c r="S206" s="80"/>
      <c r="T206" s="69"/>
      <c r="U206" s="81"/>
      <c r="V206" s="69"/>
      <c r="W206" s="69"/>
      <c r="X206" s="69"/>
      <c r="Y206" s="69"/>
      <c r="Z206" s="69"/>
      <c r="AA206" s="69"/>
      <c r="AB206" s="69"/>
      <c r="AC206" s="73"/>
      <c r="AD206" s="73"/>
      <c r="AE206" s="69"/>
      <c r="AF206" s="69"/>
      <c r="AG206" s="69"/>
      <c r="AH206" s="69"/>
      <c r="AI206" s="69"/>
      <c r="AJ206" s="78"/>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82"/>
      <c r="BG206" s="82"/>
      <c r="BH206" s="82"/>
      <c r="BI206" s="69"/>
      <c r="BJ206" s="69"/>
      <c r="BK206" s="69"/>
      <c r="BL206" s="69"/>
      <c r="BM206" s="77" t="s">
        <v>4476</v>
      </c>
      <c r="BN206" s="77" t="s">
        <v>3406</v>
      </c>
      <c r="BO206" s="77" t="s">
        <v>3407</v>
      </c>
      <c r="BP206" s="77" t="s">
        <v>3407</v>
      </c>
    </row>
    <row r="207" ht="409.5" hidden="1" spans="1:68">
      <c r="A207" s="77" t="s">
        <v>4477</v>
      </c>
      <c r="B207" s="77" t="s">
        <v>4478</v>
      </c>
      <c r="C207" s="77" t="s">
        <v>3308</v>
      </c>
      <c r="D207" s="77" t="s">
        <v>3670</v>
      </c>
      <c r="E207" s="73" t="s">
        <v>3982</v>
      </c>
      <c r="F207" s="77" t="s">
        <v>3065</v>
      </c>
      <c r="G207" s="77" t="s">
        <v>3066</v>
      </c>
      <c r="H207" s="69"/>
      <c r="I207" s="69"/>
      <c r="J207" s="77" t="s">
        <v>3067</v>
      </c>
      <c r="K207" s="77" t="s">
        <v>3068</v>
      </c>
      <c r="L207" s="77" t="s">
        <v>3069</v>
      </c>
      <c r="M207" s="77" t="s">
        <v>3070</v>
      </c>
      <c r="N207" s="78"/>
      <c r="O207" s="79"/>
      <c r="P207" s="80">
        <v>69800</v>
      </c>
      <c r="Q207" s="77" t="s">
        <v>3071</v>
      </c>
      <c r="R207" s="79"/>
      <c r="S207" s="80"/>
      <c r="T207" s="77" t="s">
        <v>3072</v>
      </c>
      <c r="U207" s="81"/>
      <c r="V207" s="77" t="s">
        <v>3509</v>
      </c>
      <c r="W207" s="77" t="s">
        <v>3510</v>
      </c>
      <c r="X207" s="77" t="s">
        <v>2396</v>
      </c>
      <c r="Y207" s="77" t="s">
        <v>2398</v>
      </c>
      <c r="Z207" s="77" t="s">
        <v>4478</v>
      </c>
      <c r="AA207" s="77" t="s">
        <v>3071</v>
      </c>
      <c r="AB207" s="77" t="s">
        <v>3071</v>
      </c>
      <c r="AC207" s="73" t="s">
        <v>4029</v>
      </c>
      <c r="AD207" s="73" t="s">
        <v>3985</v>
      </c>
      <c r="AE207" s="77" t="s">
        <v>3902</v>
      </c>
      <c r="AF207" s="77" t="s">
        <v>3903</v>
      </c>
      <c r="AG207" s="77" t="s">
        <v>3078</v>
      </c>
      <c r="AH207" s="69"/>
      <c r="AI207" s="69"/>
      <c r="AJ207" s="78"/>
      <c r="AK207" s="69"/>
      <c r="AL207" s="69"/>
      <c r="AM207" s="77" t="s">
        <v>4187</v>
      </c>
      <c r="AN207" s="77" t="s">
        <v>4188</v>
      </c>
      <c r="AO207" s="77" t="s">
        <v>3081</v>
      </c>
      <c r="AP207" s="77" t="s">
        <v>3082</v>
      </c>
      <c r="AQ207" s="77" t="s">
        <v>3083</v>
      </c>
      <c r="AR207" s="77" t="s">
        <v>3084</v>
      </c>
      <c r="AS207" s="77" t="s">
        <v>3395</v>
      </c>
      <c r="AT207" s="77" t="s">
        <v>3396</v>
      </c>
      <c r="AU207" s="77" t="s">
        <v>3087</v>
      </c>
      <c r="AV207" s="77" t="s">
        <v>788</v>
      </c>
      <c r="AW207" s="77" t="s">
        <v>788</v>
      </c>
      <c r="AX207" s="77" t="s">
        <v>4479</v>
      </c>
      <c r="AY207" s="77" t="s">
        <v>4480</v>
      </c>
      <c r="AZ207" s="77" t="s">
        <v>3090</v>
      </c>
      <c r="BA207" s="77" t="s">
        <v>3087</v>
      </c>
      <c r="BB207" s="69"/>
      <c r="BC207" s="77" t="s">
        <v>4191</v>
      </c>
      <c r="BD207" s="77" t="s">
        <v>3512</v>
      </c>
      <c r="BE207" s="77" t="s">
        <v>3513</v>
      </c>
      <c r="BF207" s="82"/>
      <c r="BG207" s="82" t="s">
        <v>4481</v>
      </c>
      <c r="BH207" s="82" t="s">
        <v>4482</v>
      </c>
      <c r="BI207" s="69"/>
      <c r="BJ207" s="69"/>
      <c r="BK207" s="77" t="s">
        <v>4483</v>
      </c>
      <c r="BL207" s="77" t="s">
        <v>3095</v>
      </c>
      <c r="BM207" s="77" t="s">
        <v>4484</v>
      </c>
      <c r="BN207" s="77" t="s">
        <v>3097</v>
      </c>
      <c r="BO207" s="77" t="s">
        <v>3098</v>
      </c>
      <c r="BP207" s="77" t="s">
        <v>3098</v>
      </c>
    </row>
    <row r="208" ht="56" hidden="1" spans="1:68">
      <c r="A208" s="69"/>
      <c r="B208" s="69"/>
      <c r="C208" s="69"/>
      <c r="D208" s="69"/>
      <c r="E208" s="73"/>
      <c r="F208" s="69"/>
      <c r="G208" s="69"/>
      <c r="H208" s="69"/>
      <c r="I208" s="69"/>
      <c r="J208" s="69"/>
      <c r="K208" s="69"/>
      <c r="L208" s="69"/>
      <c r="M208" s="69"/>
      <c r="N208" s="78"/>
      <c r="O208" s="79"/>
      <c r="P208" s="79"/>
      <c r="Q208" s="69"/>
      <c r="R208" s="79"/>
      <c r="S208" s="80"/>
      <c r="T208" s="69"/>
      <c r="U208" s="81"/>
      <c r="V208" s="69"/>
      <c r="W208" s="69"/>
      <c r="X208" s="69"/>
      <c r="Y208" s="69"/>
      <c r="Z208" s="69"/>
      <c r="AA208" s="69"/>
      <c r="AB208" s="69"/>
      <c r="AC208" s="73"/>
      <c r="AD208" s="73"/>
      <c r="AE208" s="69"/>
      <c r="AF208" s="69"/>
      <c r="AG208" s="69"/>
      <c r="AH208" s="69"/>
      <c r="AI208" s="69"/>
      <c r="AJ208" s="78"/>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82"/>
      <c r="BG208" s="82"/>
      <c r="BH208" s="82"/>
      <c r="BI208" s="69"/>
      <c r="BJ208" s="69"/>
      <c r="BK208" s="69"/>
      <c r="BL208" s="69"/>
      <c r="BM208" s="77" t="s">
        <v>4485</v>
      </c>
      <c r="BN208" s="77" t="s">
        <v>3406</v>
      </c>
      <c r="BO208" s="77" t="s">
        <v>3407</v>
      </c>
      <c r="BP208" s="77" t="s">
        <v>3407</v>
      </c>
    </row>
    <row r="209" ht="238" hidden="1" spans="1:68">
      <c r="A209" s="77" t="s">
        <v>4486</v>
      </c>
      <c r="B209" s="77" t="s">
        <v>2897</v>
      </c>
      <c r="C209" s="77" t="s">
        <v>3126</v>
      </c>
      <c r="D209" s="77" t="s">
        <v>4487</v>
      </c>
      <c r="E209" s="73" t="s">
        <v>4295</v>
      </c>
      <c r="F209" s="77" t="s">
        <v>3065</v>
      </c>
      <c r="G209" s="77" t="s">
        <v>3066</v>
      </c>
      <c r="H209" s="69"/>
      <c r="I209" s="69"/>
      <c r="J209" s="77" t="s">
        <v>3067</v>
      </c>
      <c r="K209" s="77" t="s">
        <v>3068</v>
      </c>
      <c r="L209" s="77" t="s">
        <v>3069</v>
      </c>
      <c r="M209" s="77" t="s">
        <v>3070</v>
      </c>
      <c r="N209" s="78"/>
      <c r="O209" s="79"/>
      <c r="P209" s="80">
        <v>79656.59</v>
      </c>
      <c r="Q209" s="77" t="s">
        <v>3071</v>
      </c>
      <c r="R209" s="79"/>
      <c r="S209" s="80"/>
      <c r="T209" s="77" t="s">
        <v>3072</v>
      </c>
      <c r="U209" s="81"/>
      <c r="V209" s="77" t="s">
        <v>3073</v>
      </c>
      <c r="W209" s="77" t="s">
        <v>3074</v>
      </c>
      <c r="X209" s="77" t="s">
        <v>2396</v>
      </c>
      <c r="Y209" s="77" t="s">
        <v>2398</v>
      </c>
      <c r="Z209" s="77" t="s">
        <v>2897</v>
      </c>
      <c r="AA209" s="77" t="s">
        <v>3071</v>
      </c>
      <c r="AB209" s="77" t="s">
        <v>3071</v>
      </c>
      <c r="AC209" s="73" t="s">
        <v>4488</v>
      </c>
      <c r="AD209" s="73" t="s">
        <v>4083</v>
      </c>
      <c r="AE209" s="77" t="s">
        <v>3902</v>
      </c>
      <c r="AF209" s="77" t="s">
        <v>3903</v>
      </c>
      <c r="AG209" s="77" t="s">
        <v>3774</v>
      </c>
      <c r="AH209" s="69"/>
      <c r="AI209" s="69"/>
      <c r="AJ209" s="78"/>
      <c r="AK209" s="69"/>
      <c r="AL209" s="69"/>
      <c r="AM209" s="77" t="s">
        <v>4489</v>
      </c>
      <c r="AN209" s="77" t="s">
        <v>4490</v>
      </c>
      <c r="AO209" s="77" t="s">
        <v>3775</v>
      </c>
      <c r="AP209" s="77" t="s">
        <v>3582</v>
      </c>
      <c r="AQ209" s="77" t="s">
        <v>3135</v>
      </c>
      <c r="AR209" s="77" t="s">
        <v>3136</v>
      </c>
      <c r="AS209" s="77" t="s">
        <v>4134</v>
      </c>
      <c r="AT209" s="77" t="s">
        <v>4135</v>
      </c>
      <c r="AU209" s="77" t="s">
        <v>3087</v>
      </c>
      <c r="AV209" s="77" t="s">
        <v>788</v>
      </c>
      <c r="AW209" s="77" t="s">
        <v>788</v>
      </c>
      <c r="AX209" s="77" t="s">
        <v>4491</v>
      </c>
      <c r="AY209" s="77" t="s">
        <v>4492</v>
      </c>
      <c r="AZ209" s="77" t="s">
        <v>3090</v>
      </c>
      <c r="BA209" s="77" t="s">
        <v>3087</v>
      </c>
      <c r="BB209" s="69"/>
      <c r="BC209" s="77" t="s">
        <v>4493</v>
      </c>
      <c r="BD209" s="77" t="s">
        <v>3512</v>
      </c>
      <c r="BE209" s="77" t="s">
        <v>3513</v>
      </c>
      <c r="BF209" s="82" t="s">
        <v>4494</v>
      </c>
      <c r="BG209" s="82" t="s">
        <v>4495</v>
      </c>
      <c r="BH209" s="82" t="s">
        <v>4496</v>
      </c>
      <c r="BI209" s="77" t="s">
        <v>3146</v>
      </c>
      <c r="BJ209" s="77" t="s">
        <v>3147</v>
      </c>
      <c r="BK209" s="77" t="s">
        <v>4497</v>
      </c>
      <c r="BL209" s="77" t="s">
        <v>3095</v>
      </c>
      <c r="BM209" s="77" t="s">
        <v>4498</v>
      </c>
      <c r="BN209" s="77" t="s">
        <v>3653</v>
      </c>
      <c r="BO209" s="77" t="s">
        <v>3654</v>
      </c>
      <c r="BP209" s="77" t="s">
        <v>3654</v>
      </c>
    </row>
    <row r="210" ht="56" hidden="1" spans="1:68">
      <c r="A210" s="69"/>
      <c r="B210" s="69"/>
      <c r="C210" s="69"/>
      <c r="D210" s="69"/>
      <c r="E210" s="73"/>
      <c r="F210" s="69"/>
      <c r="G210" s="69"/>
      <c r="H210" s="69"/>
      <c r="I210" s="69"/>
      <c r="J210" s="69"/>
      <c r="K210" s="69"/>
      <c r="L210" s="69"/>
      <c r="M210" s="69"/>
      <c r="N210" s="78"/>
      <c r="O210" s="79"/>
      <c r="P210" s="79"/>
      <c r="Q210" s="69"/>
      <c r="R210" s="79"/>
      <c r="S210" s="80"/>
      <c r="T210" s="69"/>
      <c r="U210" s="81"/>
      <c r="V210" s="69"/>
      <c r="W210" s="69"/>
      <c r="X210" s="69"/>
      <c r="Y210" s="69"/>
      <c r="Z210" s="69"/>
      <c r="AA210" s="69"/>
      <c r="AB210" s="69"/>
      <c r="AC210" s="73"/>
      <c r="AD210" s="73"/>
      <c r="AE210" s="69"/>
      <c r="AF210" s="69"/>
      <c r="AG210" s="69"/>
      <c r="AH210" s="69"/>
      <c r="AI210" s="69"/>
      <c r="AJ210" s="78"/>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82"/>
      <c r="BG210" s="82"/>
      <c r="BH210" s="82"/>
      <c r="BI210" s="69"/>
      <c r="BJ210" s="69"/>
      <c r="BK210" s="69"/>
      <c r="BL210" s="69"/>
      <c r="BM210" s="77" t="s">
        <v>4499</v>
      </c>
      <c r="BN210" s="77" t="s">
        <v>4500</v>
      </c>
      <c r="BO210" s="77" t="s">
        <v>4369</v>
      </c>
      <c r="BP210" s="77" t="s">
        <v>4369</v>
      </c>
    </row>
    <row r="211" ht="409.5" hidden="1" spans="1:68">
      <c r="A211" s="77" t="s">
        <v>4501</v>
      </c>
      <c r="B211" s="77" t="s">
        <v>2869</v>
      </c>
      <c r="C211" s="77" t="s">
        <v>3126</v>
      </c>
      <c r="D211" s="77" t="s">
        <v>4502</v>
      </c>
      <c r="E211" s="73" t="s">
        <v>4294</v>
      </c>
      <c r="F211" s="77" t="s">
        <v>3065</v>
      </c>
      <c r="G211" s="77" t="s">
        <v>3066</v>
      </c>
      <c r="H211" s="69"/>
      <c r="I211" s="69"/>
      <c r="J211" s="77" t="s">
        <v>3067</v>
      </c>
      <c r="K211" s="77" t="s">
        <v>3068</v>
      </c>
      <c r="L211" s="77" t="s">
        <v>3069</v>
      </c>
      <c r="M211" s="77" t="s">
        <v>3070</v>
      </c>
      <c r="N211" s="78"/>
      <c r="O211" s="79"/>
      <c r="P211" s="80">
        <v>128000</v>
      </c>
      <c r="Q211" s="77" t="s">
        <v>3071</v>
      </c>
      <c r="R211" s="79"/>
      <c r="S211" s="80"/>
      <c r="T211" s="77" t="s">
        <v>3072</v>
      </c>
      <c r="U211" s="81"/>
      <c r="V211" s="77" t="s">
        <v>3073</v>
      </c>
      <c r="W211" s="77" t="s">
        <v>3074</v>
      </c>
      <c r="X211" s="77" t="s">
        <v>2396</v>
      </c>
      <c r="Y211" s="77" t="s">
        <v>2398</v>
      </c>
      <c r="Z211" s="77" t="s">
        <v>2869</v>
      </c>
      <c r="AA211" s="77" t="s">
        <v>3071</v>
      </c>
      <c r="AB211" s="77" t="s">
        <v>3071</v>
      </c>
      <c r="AC211" s="73" t="s">
        <v>4503</v>
      </c>
      <c r="AD211" s="73" t="s">
        <v>4014</v>
      </c>
      <c r="AE211" s="77" t="s">
        <v>3902</v>
      </c>
      <c r="AF211" s="77" t="s">
        <v>3903</v>
      </c>
      <c r="AG211" s="77" t="s">
        <v>3078</v>
      </c>
      <c r="AH211" s="69"/>
      <c r="AI211" s="69"/>
      <c r="AJ211" s="78"/>
      <c r="AK211" s="69"/>
      <c r="AL211" s="69"/>
      <c r="AM211" s="77" t="s">
        <v>4132</v>
      </c>
      <c r="AN211" s="77" t="s">
        <v>4133</v>
      </c>
      <c r="AO211" s="77" t="s">
        <v>3081</v>
      </c>
      <c r="AP211" s="77" t="s">
        <v>3582</v>
      </c>
      <c r="AQ211" s="77" t="s">
        <v>3135</v>
      </c>
      <c r="AR211" s="77" t="s">
        <v>3136</v>
      </c>
      <c r="AS211" s="77" t="s">
        <v>3220</v>
      </c>
      <c r="AT211" s="77" t="s">
        <v>3221</v>
      </c>
      <c r="AU211" s="77" t="s">
        <v>3087</v>
      </c>
      <c r="AV211" s="77" t="s">
        <v>788</v>
      </c>
      <c r="AW211" s="77" t="s">
        <v>788</v>
      </c>
      <c r="AX211" s="77" t="s">
        <v>4504</v>
      </c>
      <c r="AY211" s="77" t="s">
        <v>4505</v>
      </c>
      <c r="AZ211" s="77" t="s">
        <v>3090</v>
      </c>
      <c r="BA211" s="77" t="s">
        <v>3087</v>
      </c>
      <c r="BB211" s="69"/>
      <c r="BC211" s="77" t="s">
        <v>4506</v>
      </c>
      <c r="BD211" s="77" t="s">
        <v>3512</v>
      </c>
      <c r="BE211" s="77" t="s">
        <v>3513</v>
      </c>
      <c r="BF211" s="82" t="s">
        <v>4507</v>
      </c>
      <c r="BG211" s="82" t="s">
        <v>4508</v>
      </c>
      <c r="BH211" s="82" t="s">
        <v>4509</v>
      </c>
      <c r="BI211" s="77" t="s">
        <v>3146</v>
      </c>
      <c r="BJ211" s="77" t="s">
        <v>3147</v>
      </c>
      <c r="BK211" s="77" t="s">
        <v>4510</v>
      </c>
      <c r="BL211" s="77" t="s">
        <v>3095</v>
      </c>
      <c r="BM211" s="77" t="s">
        <v>4511</v>
      </c>
      <c r="BN211" s="77" t="s">
        <v>3097</v>
      </c>
      <c r="BO211" s="77" t="s">
        <v>3098</v>
      </c>
      <c r="BP211" s="77" t="s">
        <v>3098</v>
      </c>
    </row>
    <row r="212" ht="56" hidden="1" spans="1:68">
      <c r="A212" s="69"/>
      <c r="B212" s="69"/>
      <c r="C212" s="69"/>
      <c r="D212" s="69"/>
      <c r="E212" s="73"/>
      <c r="F212" s="69"/>
      <c r="G212" s="69"/>
      <c r="H212" s="69"/>
      <c r="I212" s="69"/>
      <c r="J212" s="69"/>
      <c r="K212" s="69"/>
      <c r="L212" s="69"/>
      <c r="M212" s="69"/>
      <c r="N212" s="78"/>
      <c r="O212" s="79"/>
      <c r="P212" s="79"/>
      <c r="Q212" s="69"/>
      <c r="R212" s="79"/>
      <c r="S212" s="80"/>
      <c r="T212" s="69"/>
      <c r="U212" s="81"/>
      <c r="V212" s="69"/>
      <c r="W212" s="69"/>
      <c r="X212" s="69"/>
      <c r="Y212" s="69"/>
      <c r="Z212" s="69"/>
      <c r="AA212" s="69"/>
      <c r="AB212" s="69"/>
      <c r="AC212" s="73"/>
      <c r="AD212" s="73"/>
      <c r="AE212" s="69"/>
      <c r="AF212" s="69"/>
      <c r="AG212" s="69"/>
      <c r="AH212" s="69"/>
      <c r="AI212" s="69"/>
      <c r="AJ212" s="78"/>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82"/>
      <c r="BG212" s="82"/>
      <c r="BH212" s="82"/>
      <c r="BI212" s="69"/>
      <c r="BJ212" s="69"/>
      <c r="BK212" s="69"/>
      <c r="BL212" s="69"/>
      <c r="BM212" s="77" t="s">
        <v>4512</v>
      </c>
      <c r="BN212" s="77" t="s">
        <v>4513</v>
      </c>
      <c r="BO212" s="77" t="s">
        <v>4514</v>
      </c>
      <c r="BP212" s="77" t="s">
        <v>4514</v>
      </c>
    </row>
    <row r="213" ht="409.5" hidden="1" spans="1:68">
      <c r="A213" s="77" t="s">
        <v>4515</v>
      </c>
      <c r="B213" s="77" t="s">
        <v>4516</v>
      </c>
      <c r="C213" s="77" t="s">
        <v>3308</v>
      </c>
      <c r="D213" s="77" t="s">
        <v>4127</v>
      </c>
      <c r="E213" s="73" t="s">
        <v>4241</v>
      </c>
      <c r="F213" s="77" t="s">
        <v>3065</v>
      </c>
      <c r="G213" s="77" t="s">
        <v>3066</v>
      </c>
      <c r="H213" s="69"/>
      <c r="I213" s="69"/>
      <c r="J213" s="77" t="s">
        <v>3067</v>
      </c>
      <c r="K213" s="77" t="s">
        <v>3068</v>
      </c>
      <c r="L213" s="77" t="s">
        <v>3069</v>
      </c>
      <c r="M213" s="77" t="s">
        <v>3070</v>
      </c>
      <c r="N213" s="78"/>
      <c r="O213" s="79"/>
      <c r="P213" s="80">
        <v>84000</v>
      </c>
      <c r="Q213" s="77" t="s">
        <v>3071</v>
      </c>
      <c r="R213" s="79"/>
      <c r="S213" s="80"/>
      <c r="T213" s="77" t="s">
        <v>3072</v>
      </c>
      <c r="U213" s="81"/>
      <c r="V213" s="77" t="s">
        <v>3509</v>
      </c>
      <c r="W213" s="77" t="s">
        <v>3510</v>
      </c>
      <c r="X213" s="77" t="s">
        <v>2396</v>
      </c>
      <c r="Y213" s="77" t="s">
        <v>2398</v>
      </c>
      <c r="Z213" s="77" t="s">
        <v>4516</v>
      </c>
      <c r="AA213" s="77" t="s">
        <v>3071</v>
      </c>
      <c r="AB213" s="77" t="s">
        <v>3071</v>
      </c>
      <c r="AC213" s="73" t="s">
        <v>4284</v>
      </c>
      <c r="AD213" s="73" t="s">
        <v>4243</v>
      </c>
      <c r="AE213" s="77" t="s">
        <v>3902</v>
      </c>
      <c r="AF213" s="77" t="s">
        <v>3903</v>
      </c>
      <c r="AG213" s="77" t="s">
        <v>3078</v>
      </c>
      <c r="AH213" s="69"/>
      <c r="AI213" s="69"/>
      <c r="AJ213" s="78"/>
      <c r="AK213" s="69"/>
      <c r="AL213" s="69"/>
      <c r="AM213" s="77" t="s">
        <v>4132</v>
      </c>
      <c r="AN213" s="77" t="s">
        <v>4133</v>
      </c>
      <c r="AO213" s="77" t="s">
        <v>3081</v>
      </c>
      <c r="AP213" s="77" t="s">
        <v>3082</v>
      </c>
      <c r="AQ213" s="77" t="s">
        <v>3083</v>
      </c>
      <c r="AR213" s="77" t="s">
        <v>3084</v>
      </c>
      <c r="AS213" s="77" t="s">
        <v>4134</v>
      </c>
      <c r="AT213" s="77" t="s">
        <v>4135</v>
      </c>
      <c r="AU213" s="77" t="s">
        <v>3087</v>
      </c>
      <c r="AV213" s="77" t="s">
        <v>788</v>
      </c>
      <c r="AW213" s="77" t="s">
        <v>788</v>
      </c>
      <c r="AX213" s="77" t="s">
        <v>4517</v>
      </c>
      <c r="AY213" s="77" t="s">
        <v>4518</v>
      </c>
      <c r="AZ213" s="77" t="s">
        <v>3090</v>
      </c>
      <c r="BA213" s="77" t="s">
        <v>3087</v>
      </c>
      <c r="BB213" s="69"/>
      <c r="BC213" s="77" t="s">
        <v>4138</v>
      </c>
      <c r="BD213" s="77" t="s">
        <v>3512</v>
      </c>
      <c r="BE213" s="77" t="s">
        <v>3513</v>
      </c>
      <c r="BF213" s="82"/>
      <c r="BG213" s="82" t="s">
        <v>4519</v>
      </c>
      <c r="BH213" s="82" t="s">
        <v>4520</v>
      </c>
      <c r="BI213" s="69"/>
      <c r="BJ213" s="69"/>
      <c r="BK213" s="77" t="s">
        <v>4521</v>
      </c>
      <c r="BL213" s="77" t="s">
        <v>3095</v>
      </c>
      <c r="BM213" s="77" t="s">
        <v>4522</v>
      </c>
      <c r="BN213" s="77" t="s">
        <v>3097</v>
      </c>
      <c r="BO213" s="77" t="s">
        <v>3098</v>
      </c>
      <c r="BP213" s="77" t="s">
        <v>3098</v>
      </c>
    </row>
    <row r="214" ht="70" hidden="1" spans="1:68">
      <c r="A214" s="69"/>
      <c r="B214" s="69"/>
      <c r="C214" s="69"/>
      <c r="D214" s="69"/>
      <c r="E214" s="73"/>
      <c r="F214" s="69"/>
      <c r="G214" s="69"/>
      <c r="H214" s="69"/>
      <c r="I214" s="69"/>
      <c r="J214" s="69"/>
      <c r="K214" s="69"/>
      <c r="L214" s="69"/>
      <c r="M214" s="69"/>
      <c r="N214" s="78"/>
      <c r="O214" s="79"/>
      <c r="P214" s="79"/>
      <c r="Q214" s="69"/>
      <c r="R214" s="79"/>
      <c r="S214" s="80"/>
      <c r="T214" s="69"/>
      <c r="U214" s="81"/>
      <c r="V214" s="69"/>
      <c r="W214" s="69"/>
      <c r="X214" s="69"/>
      <c r="Y214" s="69"/>
      <c r="Z214" s="69"/>
      <c r="AA214" s="69"/>
      <c r="AB214" s="69"/>
      <c r="AC214" s="73"/>
      <c r="AD214" s="73"/>
      <c r="AE214" s="69"/>
      <c r="AF214" s="69"/>
      <c r="AG214" s="69"/>
      <c r="AH214" s="69"/>
      <c r="AI214" s="69"/>
      <c r="AJ214" s="78"/>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82"/>
      <c r="BG214" s="82"/>
      <c r="BH214" s="82"/>
      <c r="BI214" s="69"/>
      <c r="BJ214" s="69"/>
      <c r="BK214" s="69"/>
      <c r="BL214" s="69"/>
      <c r="BM214" s="77" t="s">
        <v>4523</v>
      </c>
      <c r="BN214" s="77" t="s">
        <v>3494</v>
      </c>
      <c r="BO214" s="77" t="s">
        <v>3495</v>
      </c>
      <c r="BP214" s="77" t="s">
        <v>3495</v>
      </c>
    </row>
    <row r="215" ht="280" hidden="1" spans="1:68">
      <c r="A215" s="77" t="s">
        <v>4524</v>
      </c>
      <c r="B215" s="77" t="s">
        <v>2886</v>
      </c>
      <c r="C215" s="77" t="s">
        <v>3126</v>
      </c>
      <c r="D215" s="77" t="s">
        <v>4525</v>
      </c>
      <c r="E215" s="73" t="s">
        <v>4526</v>
      </c>
      <c r="F215" s="77" t="s">
        <v>3065</v>
      </c>
      <c r="G215" s="77" t="s">
        <v>3066</v>
      </c>
      <c r="H215" s="69"/>
      <c r="I215" s="69"/>
      <c r="J215" s="77" t="s">
        <v>3067</v>
      </c>
      <c r="K215" s="77" t="s">
        <v>3068</v>
      </c>
      <c r="L215" s="77" t="s">
        <v>3069</v>
      </c>
      <c r="M215" s="77" t="s">
        <v>3070</v>
      </c>
      <c r="N215" s="78"/>
      <c r="O215" s="79"/>
      <c r="P215" s="80">
        <v>45450</v>
      </c>
      <c r="Q215" s="77" t="s">
        <v>3071</v>
      </c>
      <c r="R215" s="79"/>
      <c r="S215" s="80"/>
      <c r="T215" s="77" t="s">
        <v>3072</v>
      </c>
      <c r="U215" s="81"/>
      <c r="V215" s="77" t="s">
        <v>3073</v>
      </c>
      <c r="W215" s="77" t="s">
        <v>3074</v>
      </c>
      <c r="X215" s="77" t="s">
        <v>2396</v>
      </c>
      <c r="Y215" s="77" t="s">
        <v>2398</v>
      </c>
      <c r="Z215" s="77" t="s">
        <v>2886</v>
      </c>
      <c r="AA215" s="77" t="s">
        <v>3071</v>
      </c>
      <c r="AB215" s="77" t="s">
        <v>3071</v>
      </c>
      <c r="AC215" s="73" t="s">
        <v>4488</v>
      </c>
      <c r="AD215" s="73" t="s">
        <v>4488</v>
      </c>
      <c r="AE215" s="77" t="s">
        <v>3902</v>
      </c>
      <c r="AF215" s="77" t="s">
        <v>3903</v>
      </c>
      <c r="AG215" s="77" t="s">
        <v>3774</v>
      </c>
      <c r="AH215" s="69"/>
      <c r="AI215" s="69"/>
      <c r="AJ215" s="78"/>
      <c r="AK215" s="69"/>
      <c r="AL215" s="69"/>
      <c r="AM215" s="77" t="s">
        <v>3133</v>
      </c>
      <c r="AN215" s="77" t="s">
        <v>3134</v>
      </c>
      <c r="AO215" s="77" t="s">
        <v>3775</v>
      </c>
      <c r="AP215" s="77" t="s">
        <v>3582</v>
      </c>
      <c r="AQ215" s="77" t="s">
        <v>3135</v>
      </c>
      <c r="AR215" s="77" t="s">
        <v>3136</v>
      </c>
      <c r="AS215" s="77" t="s">
        <v>4134</v>
      </c>
      <c r="AT215" s="77" t="s">
        <v>4135</v>
      </c>
      <c r="AU215" s="77" t="s">
        <v>3087</v>
      </c>
      <c r="AV215" s="77" t="s">
        <v>788</v>
      </c>
      <c r="AW215" s="77" t="s">
        <v>788</v>
      </c>
      <c r="AX215" s="77" t="s">
        <v>4527</v>
      </c>
      <c r="AY215" s="77" t="s">
        <v>4528</v>
      </c>
      <c r="AZ215" s="77" t="s">
        <v>3090</v>
      </c>
      <c r="BA215" s="77" t="s">
        <v>3087</v>
      </c>
      <c r="BB215" s="69"/>
      <c r="BC215" s="77" t="s">
        <v>4529</v>
      </c>
      <c r="BD215" s="77" t="s">
        <v>3512</v>
      </c>
      <c r="BE215" s="77" t="s">
        <v>3513</v>
      </c>
      <c r="BF215" s="82" t="s">
        <v>4530</v>
      </c>
      <c r="BG215" s="82" t="s">
        <v>4531</v>
      </c>
      <c r="BH215" s="82" t="s">
        <v>4532</v>
      </c>
      <c r="BI215" s="77" t="s">
        <v>3146</v>
      </c>
      <c r="BJ215" s="77" t="s">
        <v>3147</v>
      </c>
      <c r="BK215" s="77" t="s">
        <v>4533</v>
      </c>
      <c r="BL215" s="77" t="s">
        <v>3095</v>
      </c>
      <c r="BM215" s="77" t="s">
        <v>4534</v>
      </c>
      <c r="BN215" s="77" t="s">
        <v>3653</v>
      </c>
      <c r="BO215" s="77" t="s">
        <v>3654</v>
      </c>
      <c r="BP215" s="77" t="s">
        <v>3654</v>
      </c>
    </row>
    <row r="216" ht="70" hidden="1" spans="1:68">
      <c r="A216" s="69"/>
      <c r="B216" s="69"/>
      <c r="C216" s="69"/>
      <c r="D216" s="69"/>
      <c r="E216" s="73"/>
      <c r="F216" s="69"/>
      <c r="G216" s="69"/>
      <c r="H216" s="69"/>
      <c r="I216" s="69"/>
      <c r="J216" s="69"/>
      <c r="K216" s="69"/>
      <c r="L216" s="69"/>
      <c r="M216" s="69"/>
      <c r="N216" s="78"/>
      <c r="O216" s="79"/>
      <c r="P216" s="79"/>
      <c r="Q216" s="69"/>
      <c r="R216" s="79"/>
      <c r="S216" s="80"/>
      <c r="T216" s="69"/>
      <c r="U216" s="81"/>
      <c r="V216" s="69"/>
      <c r="W216" s="69"/>
      <c r="X216" s="69"/>
      <c r="Y216" s="69"/>
      <c r="Z216" s="69"/>
      <c r="AA216" s="69"/>
      <c r="AB216" s="69"/>
      <c r="AC216" s="73"/>
      <c r="AD216" s="73"/>
      <c r="AE216" s="69"/>
      <c r="AF216" s="69"/>
      <c r="AG216" s="69"/>
      <c r="AH216" s="69"/>
      <c r="AI216" s="69"/>
      <c r="AJ216" s="78"/>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82"/>
      <c r="BG216" s="82"/>
      <c r="BH216" s="82"/>
      <c r="BI216" s="69"/>
      <c r="BJ216" s="69"/>
      <c r="BK216" s="69"/>
      <c r="BL216" s="69"/>
      <c r="BM216" s="77" t="s">
        <v>4535</v>
      </c>
      <c r="BN216" s="77" t="s">
        <v>3100</v>
      </c>
      <c r="BO216" s="77" t="s">
        <v>3101</v>
      </c>
      <c r="BP216" s="77" t="s">
        <v>3101</v>
      </c>
    </row>
    <row r="217" ht="280" hidden="1" spans="1:68">
      <c r="A217" s="77" t="s">
        <v>4536</v>
      </c>
      <c r="B217" s="77" t="s">
        <v>2877</v>
      </c>
      <c r="C217" s="77" t="s">
        <v>3126</v>
      </c>
      <c r="D217" s="77" t="s">
        <v>3681</v>
      </c>
      <c r="E217" s="73" t="s">
        <v>4295</v>
      </c>
      <c r="F217" s="77" t="s">
        <v>3065</v>
      </c>
      <c r="G217" s="77" t="s">
        <v>3066</v>
      </c>
      <c r="H217" s="69"/>
      <c r="I217" s="69"/>
      <c r="J217" s="77" t="s">
        <v>3067</v>
      </c>
      <c r="K217" s="77" t="s">
        <v>3068</v>
      </c>
      <c r="L217" s="77" t="s">
        <v>3069</v>
      </c>
      <c r="M217" s="77" t="s">
        <v>3070</v>
      </c>
      <c r="N217" s="78"/>
      <c r="O217" s="79"/>
      <c r="P217" s="80">
        <v>11118</v>
      </c>
      <c r="Q217" s="77" t="s">
        <v>3071</v>
      </c>
      <c r="R217" s="79"/>
      <c r="S217" s="80"/>
      <c r="T217" s="77" t="s">
        <v>3072</v>
      </c>
      <c r="U217" s="81"/>
      <c r="V217" s="77" t="s">
        <v>3073</v>
      </c>
      <c r="W217" s="77" t="s">
        <v>3074</v>
      </c>
      <c r="X217" s="77" t="s">
        <v>2396</v>
      </c>
      <c r="Y217" s="77" t="s">
        <v>2398</v>
      </c>
      <c r="Z217" s="77" t="s">
        <v>2877</v>
      </c>
      <c r="AA217" s="77" t="s">
        <v>3071</v>
      </c>
      <c r="AB217" s="77" t="s">
        <v>3071</v>
      </c>
      <c r="AC217" s="73" t="s">
        <v>4537</v>
      </c>
      <c r="AD217" s="73" t="s">
        <v>3985</v>
      </c>
      <c r="AE217" s="77" t="s">
        <v>3902</v>
      </c>
      <c r="AF217" s="77" t="s">
        <v>3903</v>
      </c>
      <c r="AG217" s="77" t="s">
        <v>3078</v>
      </c>
      <c r="AH217" s="69"/>
      <c r="AI217" s="69"/>
      <c r="AJ217" s="78"/>
      <c r="AK217" s="69"/>
      <c r="AL217" s="69"/>
      <c r="AM217" s="77" t="s">
        <v>4132</v>
      </c>
      <c r="AN217" s="77" t="s">
        <v>4133</v>
      </c>
      <c r="AO217" s="77" t="s">
        <v>3081</v>
      </c>
      <c r="AP217" s="77" t="s">
        <v>3582</v>
      </c>
      <c r="AQ217" s="77" t="s">
        <v>3135</v>
      </c>
      <c r="AR217" s="77" t="s">
        <v>3136</v>
      </c>
      <c r="AS217" s="77" t="s">
        <v>4134</v>
      </c>
      <c r="AT217" s="77" t="s">
        <v>4135</v>
      </c>
      <c r="AU217" s="77" t="s">
        <v>3087</v>
      </c>
      <c r="AV217" s="77" t="s">
        <v>788</v>
      </c>
      <c r="AW217" s="77" t="s">
        <v>788</v>
      </c>
      <c r="AX217" s="77" t="s">
        <v>4538</v>
      </c>
      <c r="AY217" s="77" t="s">
        <v>4539</v>
      </c>
      <c r="AZ217" s="77" t="s">
        <v>3090</v>
      </c>
      <c r="BA217" s="77" t="s">
        <v>3087</v>
      </c>
      <c r="BB217" s="69"/>
      <c r="BC217" s="77" t="s">
        <v>4540</v>
      </c>
      <c r="BD217" s="77" t="s">
        <v>3512</v>
      </c>
      <c r="BE217" s="77" t="s">
        <v>3513</v>
      </c>
      <c r="BF217" s="82" t="s">
        <v>4541</v>
      </c>
      <c r="BG217" s="82" t="s">
        <v>4542</v>
      </c>
      <c r="BH217" s="82" t="s">
        <v>4543</v>
      </c>
      <c r="BI217" s="77" t="s">
        <v>3146</v>
      </c>
      <c r="BJ217" s="77" t="s">
        <v>3147</v>
      </c>
      <c r="BK217" s="77" t="s">
        <v>4544</v>
      </c>
      <c r="BL217" s="77" t="s">
        <v>3095</v>
      </c>
      <c r="BM217" s="77" t="s">
        <v>4545</v>
      </c>
      <c r="BN217" s="77" t="s">
        <v>3097</v>
      </c>
      <c r="BO217" s="77" t="s">
        <v>3098</v>
      </c>
      <c r="BP217" s="77" t="s">
        <v>3098</v>
      </c>
    </row>
    <row r="218" ht="56" hidden="1" spans="1:68">
      <c r="A218" s="69"/>
      <c r="B218" s="69"/>
      <c r="C218" s="69"/>
      <c r="D218" s="69"/>
      <c r="E218" s="73"/>
      <c r="F218" s="69"/>
      <c r="G218" s="69"/>
      <c r="H218" s="69"/>
      <c r="I218" s="69"/>
      <c r="J218" s="69"/>
      <c r="K218" s="69"/>
      <c r="L218" s="69"/>
      <c r="M218" s="69"/>
      <c r="N218" s="78"/>
      <c r="O218" s="79"/>
      <c r="P218" s="79"/>
      <c r="Q218" s="69"/>
      <c r="R218" s="79"/>
      <c r="S218" s="80"/>
      <c r="T218" s="69"/>
      <c r="U218" s="81"/>
      <c r="V218" s="69"/>
      <c r="W218" s="69"/>
      <c r="X218" s="69"/>
      <c r="Y218" s="69"/>
      <c r="Z218" s="69"/>
      <c r="AA218" s="69"/>
      <c r="AB218" s="69"/>
      <c r="AC218" s="73"/>
      <c r="AD218" s="73"/>
      <c r="AE218" s="69"/>
      <c r="AF218" s="69"/>
      <c r="AG218" s="69"/>
      <c r="AH218" s="69"/>
      <c r="AI218" s="69"/>
      <c r="AJ218" s="78"/>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82"/>
      <c r="BG218" s="82"/>
      <c r="BH218" s="82"/>
      <c r="BI218" s="69"/>
      <c r="BJ218" s="69"/>
      <c r="BK218" s="69"/>
      <c r="BL218" s="69"/>
      <c r="BM218" s="77" t="s">
        <v>4546</v>
      </c>
      <c r="BN218" s="77" t="s">
        <v>3691</v>
      </c>
      <c r="BO218" s="77" t="s">
        <v>3692</v>
      </c>
      <c r="BP218" s="77" t="s">
        <v>3692</v>
      </c>
    </row>
    <row r="219" ht="409.5" hidden="1" spans="1:68">
      <c r="A219" s="77" t="s">
        <v>4547</v>
      </c>
      <c r="B219" s="77" t="s">
        <v>2874</v>
      </c>
      <c r="C219" s="77" t="s">
        <v>3126</v>
      </c>
      <c r="D219" s="77" t="s">
        <v>4548</v>
      </c>
      <c r="E219" s="73" t="s">
        <v>4044</v>
      </c>
      <c r="F219" s="77" t="s">
        <v>3065</v>
      </c>
      <c r="G219" s="77" t="s">
        <v>3066</v>
      </c>
      <c r="H219" s="69"/>
      <c r="I219" s="69"/>
      <c r="J219" s="77" t="s">
        <v>3067</v>
      </c>
      <c r="K219" s="77" t="s">
        <v>3068</v>
      </c>
      <c r="L219" s="77" t="s">
        <v>3069</v>
      </c>
      <c r="M219" s="77" t="s">
        <v>3070</v>
      </c>
      <c r="N219" s="78"/>
      <c r="O219" s="79"/>
      <c r="P219" s="80">
        <v>6180</v>
      </c>
      <c r="Q219" s="77" t="s">
        <v>3071</v>
      </c>
      <c r="R219" s="79"/>
      <c r="S219" s="80"/>
      <c r="T219" s="77" t="s">
        <v>3072</v>
      </c>
      <c r="U219" s="81"/>
      <c r="V219" s="77" t="s">
        <v>3073</v>
      </c>
      <c r="W219" s="77" t="s">
        <v>3074</v>
      </c>
      <c r="X219" s="77" t="s">
        <v>2396</v>
      </c>
      <c r="Y219" s="77" t="s">
        <v>2398</v>
      </c>
      <c r="Z219" s="77" t="s">
        <v>2874</v>
      </c>
      <c r="AA219" s="77" t="s">
        <v>3071</v>
      </c>
      <c r="AB219" s="77" t="s">
        <v>3071</v>
      </c>
      <c r="AC219" s="73" t="s">
        <v>4549</v>
      </c>
      <c r="AD219" s="73" t="s">
        <v>3985</v>
      </c>
      <c r="AE219" s="77" t="s">
        <v>3902</v>
      </c>
      <c r="AF219" s="77" t="s">
        <v>3903</v>
      </c>
      <c r="AG219" s="77" t="s">
        <v>3078</v>
      </c>
      <c r="AH219" s="69"/>
      <c r="AI219" s="69"/>
      <c r="AJ219" s="78"/>
      <c r="AK219" s="69"/>
      <c r="AL219" s="69"/>
      <c r="AM219" s="77" t="s">
        <v>4132</v>
      </c>
      <c r="AN219" s="77" t="s">
        <v>4133</v>
      </c>
      <c r="AO219" s="77" t="s">
        <v>3081</v>
      </c>
      <c r="AP219" s="77" t="s">
        <v>3582</v>
      </c>
      <c r="AQ219" s="77" t="s">
        <v>3135</v>
      </c>
      <c r="AR219" s="77" t="s">
        <v>3136</v>
      </c>
      <c r="AS219" s="77" t="s">
        <v>4134</v>
      </c>
      <c r="AT219" s="77" t="s">
        <v>4135</v>
      </c>
      <c r="AU219" s="77" t="s">
        <v>3087</v>
      </c>
      <c r="AV219" s="77" t="s">
        <v>788</v>
      </c>
      <c r="AW219" s="77" t="s">
        <v>788</v>
      </c>
      <c r="AX219" s="77" t="s">
        <v>4550</v>
      </c>
      <c r="AY219" s="77" t="s">
        <v>4551</v>
      </c>
      <c r="AZ219" s="77" t="s">
        <v>3090</v>
      </c>
      <c r="BA219" s="77" t="s">
        <v>3087</v>
      </c>
      <c r="BB219" s="69"/>
      <c r="BC219" s="77" t="s">
        <v>4552</v>
      </c>
      <c r="BD219" s="77" t="s">
        <v>3512</v>
      </c>
      <c r="BE219" s="77" t="s">
        <v>3513</v>
      </c>
      <c r="BF219" s="82" t="s">
        <v>4553</v>
      </c>
      <c r="BG219" s="82" t="s">
        <v>4554</v>
      </c>
      <c r="BH219" s="82" t="s">
        <v>4555</v>
      </c>
      <c r="BI219" s="77" t="s">
        <v>3146</v>
      </c>
      <c r="BJ219" s="77" t="s">
        <v>3147</v>
      </c>
      <c r="BK219" s="77" t="s">
        <v>4556</v>
      </c>
      <c r="BL219" s="77" t="s">
        <v>3095</v>
      </c>
      <c r="BM219" s="77" t="s">
        <v>4557</v>
      </c>
      <c r="BN219" s="77" t="s">
        <v>3097</v>
      </c>
      <c r="BO219" s="77" t="s">
        <v>3098</v>
      </c>
      <c r="BP219" s="77" t="s">
        <v>3098</v>
      </c>
    </row>
    <row r="220" ht="70" hidden="1" spans="1:68">
      <c r="A220" s="69"/>
      <c r="B220" s="69"/>
      <c r="C220" s="69"/>
      <c r="D220" s="69"/>
      <c r="E220" s="73"/>
      <c r="F220" s="69"/>
      <c r="G220" s="69"/>
      <c r="H220" s="69"/>
      <c r="I220" s="69"/>
      <c r="J220" s="69"/>
      <c r="K220" s="69"/>
      <c r="L220" s="69"/>
      <c r="M220" s="69"/>
      <c r="N220" s="78"/>
      <c r="O220" s="79"/>
      <c r="P220" s="79"/>
      <c r="Q220" s="69"/>
      <c r="R220" s="79"/>
      <c r="S220" s="80"/>
      <c r="T220" s="69"/>
      <c r="U220" s="81"/>
      <c r="V220" s="69"/>
      <c r="W220" s="69"/>
      <c r="X220" s="69"/>
      <c r="Y220" s="69"/>
      <c r="Z220" s="69"/>
      <c r="AA220" s="69"/>
      <c r="AB220" s="69"/>
      <c r="AC220" s="73"/>
      <c r="AD220" s="73"/>
      <c r="AE220" s="69"/>
      <c r="AF220" s="69"/>
      <c r="AG220" s="69"/>
      <c r="AH220" s="69"/>
      <c r="AI220" s="69"/>
      <c r="AJ220" s="78"/>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82"/>
      <c r="BG220" s="82"/>
      <c r="BH220" s="82"/>
      <c r="BI220" s="69"/>
      <c r="BJ220" s="69"/>
      <c r="BK220" s="69"/>
      <c r="BL220" s="69"/>
      <c r="BM220" s="77" t="s">
        <v>4558</v>
      </c>
      <c r="BN220" s="77" t="s">
        <v>4559</v>
      </c>
      <c r="BO220" s="77" t="s">
        <v>4560</v>
      </c>
      <c r="BP220" s="77" t="s">
        <v>4560</v>
      </c>
    </row>
    <row r="221" ht="409.5" hidden="1" spans="1:68">
      <c r="A221" s="77" t="s">
        <v>4561</v>
      </c>
      <c r="B221" s="77" t="s">
        <v>2898</v>
      </c>
      <c r="C221" s="77" t="s">
        <v>3126</v>
      </c>
      <c r="D221" s="77" t="s">
        <v>4562</v>
      </c>
      <c r="E221" s="73" t="s">
        <v>4295</v>
      </c>
      <c r="F221" s="77" t="s">
        <v>3065</v>
      </c>
      <c r="G221" s="77" t="s">
        <v>3066</v>
      </c>
      <c r="H221" s="69"/>
      <c r="I221" s="69"/>
      <c r="J221" s="77" t="s">
        <v>3067</v>
      </c>
      <c r="K221" s="77" t="s">
        <v>3068</v>
      </c>
      <c r="L221" s="77" t="s">
        <v>3069</v>
      </c>
      <c r="M221" s="77" t="s">
        <v>3070</v>
      </c>
      <c r="N221" s="78"/>
      <c r="O221" s="79"/>
      <c r="P221" s="80">
        <v>3600</v>
      </c>
      <c r="Q221" s="77" t="s">
        <v>3071</v>
      </c>
      <c r="R221" s="79"/>
      <c r="S221" s="80"/>
      <c r="T221" s="77" t="s">
        <v>3072</v>
      </c>
      <c r="U221" s="81"/>
      <c r="V221" s="77" t="s">
        <v>3073</v>
      </c>
      <c r="W221" s="77" t="s">
        <v>3074</v>
      </c>
      <c r="X221" s="77" t="s">
        <v>2396</v>
      </c>
      <c r="Y221" s="77" t="s">
        <v>2398</v>
      </c>
      <c r="Z221" s="77" t="s">
        <v>2898</v>
      </c>
      <c r="AA221" s="77" t="s">
        <v>3071</v>
      </c>
      <c r="AB221" s="77" t="s">
        <v>3071</v>
      </c>
      <c r="AC221" s="73" t="s">
        <v>4046</v>
      </c>
      <c r="AD221" s="73" t="s">
        <v>4046</v>
      </c>
      <c r="AE221" s="77" t="s">
        <v>3902</v>
      </c>
      <c r="AF221" s="77" t="s">
        <v>3903</v>
      </c>
      <c r="AG221" s="77" t="s">
        <v>3078</v>
      </c>
      <c r="AH221" s="69"/>
      <c r="AI221" s="69"/>
      <c r="AJ221" s="78"/>
      <c r="AK221" s="69"/>
      <c r="AL221" s="69"/>
      <c r="AM221" s="77" t="s">
        <v>4132</v>
      </c>
      <c r="AN221" s="77" t="s">
        <v>4133</v>
      </c>
      <c r="AO221" s="77" t="s">
        <v>3081</v>
      </c>
      <c r="AP221" s="77" t="s">
        <v>3582</v>
      </c>
      <c r="AQ221" s="77" t="s">
        <v>3135</v>
      </c>
      <c r="AR221" s="77" t="s">
        <v>3136</v>
      </c>
      <c r="AS221" s="77" t="s">
        <v>4134</v>
      </c>
      <c r="AT221" s="77" t="s">
        <v>4135</v>
      </c>
      <c r="AU221" s="77" t="s">
        <v>3087</v>
      </c>
      <c r="AV221" s="77" t="s">
        <v>788</v>
      </c>
      <c r="AW221" s="77" t="s">
        <v>788</v>
      </c>
      <c r="AX221" s="77" t="s">
        <v>4563</v>
      </c>
      <c r="AY221" s="77" t="s">
        <v>4564</v>
      </c>
      <c r="AZ221" s="77" t="s">
        <v>3090</v>
      </c>
      <c r="BA221" s="77" t="s">
        <v>3087</v>
      </c>
      <c r="BB221" s="69"/>
      <c r="BC221" s="77" t="s">
        <v>4565</v>
      </c>
      <c r="BD221" s="77" t="s">
        <v>3512</v>
      </c>
      <c r="BE221" s="77" t="s">
        <v>3513</v>
      </c>
      <c r="BF221" s="82" t="s">
        <v>4566</v>
      </c>
      <c r="BG221" s="82" t="s">
        <v>4567</v>
      </c>
      <c r="BH221" s="82" t="s">
        <v>4568</v>
      </c>
      <c r="BI221" s="77" t="s">
        <v>3146</v>
      </c>
      <c r="BJ221" s="77" t="s">
        <v>3147</v>
      </c>
      <c r="BK221" s="77" t="s">
        <v>4569</v>
      </c>
      <c r="BL221" s="77" t="s">
        <v>3095</v>
      </c>
      <c r="BM221" s="77" t="s">
        <v>4570</v>
      </c>
      <c r="BN221" s="77" t="s">
        <v>3097</v>
      </c>
      <c r="BO221" s="77" t="s">
        <v>3098</v>
      </c>
      <c r="BP221" s="77" t="s">
        <v>3098</v>
      </c>
    </row>
    <row r="222" ht="56" hidden="1" spans="1:68">
      <c r="A222" s="69"/>
      <c r="B222" s="69"/>
      <c r="C222" s="69"/>
      <c r="D222" s="69"/>
      <c r="E222" s="73"/>
      <c r="F222" s="69"/>
      <c r="G222" s="69"/>
      <c r="H222" s="69"/>
      <c r="I222" s="69"/>
      <c r="J222" s="69"/>
      <c r="K222" s="69"/>
      <c r="L222" s="69"/>
      <c r="M222" s="69"/>
      <c r="N222" s="78"/>
      <c r="O222" s="79"/>
      <c r="P222" s="79"/>
      <c r="Q222" s="69"/>
      <c r="R222" s="79"/>
      <c r="S222" s="80"/>
      <c r="T222" s="69"/>
      <c r="U222" s="81"/>
      <c r="V222" s="69"/>
      <c r="W222" s="69"/>
      <c r="X222" s="69"/>
      <c r="Y222" s="69"/>
      <c r="Z222" s="69"/>
      <c r="AA222" s="69"/>
      <c r="AB222" s="69"/>
      <c r="AC222" s="73"/>
      <c r="AD222" s="73"/>
      <c r="AE222" s="69"/>
      <c r="AF222" s="69"/>
      <c r="AG222" s="69"/>
      <c r="AH222" s="69"/>
      <c r="AI222" s="69"/>
      <c r="AJ222" s="78"/>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82"/>
      <c r="BG222" s="82"/>
      <c r="BH222" s="82"/>
      <c r="BI222" s="69"/>
      <c r="BJ222" s="69"/>
      <c r="BK222" s="69"/>
      <c r="BL222" s="69"/>
      <c r="BM222" s="77" t="s">
        <v>4571</v>
      </c>
      <c r="BN222" s="77" t="s">
        <v>3406</v>
      </c>
      <c r="BO222" s="77" t="s">
        <v>3407</v>
      </c>
      <c r="BP222" s="77" t="s">
        <v>3407</v>
      </c>
    </row>
    <row r="223" ht="409.5" hidden="1" spans="1:68">
      <c r="A223" s="77" t="s">
        <v>4572</v>
      </c>
      <c r="B223" s="77" t="s">
        <v>2880</v>
      </c>
      <c r="C223" s="77" t="s">
        <v>3126</v>
      </c>
      <c r="D223" s="77" t="s">
        <v>4573</v>
      </c>
      <c r="E223" s="73" t="s">
        <v>3521</v>
      </c>
      <c r="F223" s="77" t="s">
        <v>3065</v>
      </c>
      <c r="G223" s="77" t="s">
        <v>3066</v>
      </c>
      <c r="H223" s="69"/>
      <c r="I223" s="69"/>
      <c r="J223" s="77" t="s">
        <v>3067</v>
      </c>
      <c r="K223" s="77" t="s">
        <v>3068</v>
      </c>
      <c r="L223" s="77" t="s">
        <v>3069</v>
      </c>
      <c r="M223" s="77" t="s">
        <v>3070</v>
      </c>
      <c r="N223" s="78"/>
      <c r="O223" s="79"/>
      <c r="P223" s="80">
        <v>12000</v>
      </c>
      <c r="Q223" s="77" t="s">
        <v>3071</v>
      </c>
      <c r="R223" s="79"/>
      <c r="S223" s="80"/>
      <c r="T223" s="77" t="s">
        <v>3072</v>
      </c>
      <c r="U223" s="81"/>
      <c r="V223" s="77" t="s">
        <v>3073</v>
      </c>
      <c r="W223" s="77" t="s">
        <v>3074</v>
      </c>
      <c r="X223" s="77" t="s">
        <v>2396</v>
      </c>
      <c r="Y223" s="77" t="s">
        <v>2398</v>
      </c>
      <c r="Z223" s="77" t="s">
        <v>2880</v>
      </c>
      <c r="AA223" s="77" t="s">
        <v>3071</v>
      </c>
      <c r="AB223" s="77" t="s">
        <v>3071</v>
      </c>
      <c r="AC223" s="73" t="s">
        <v>4159</v>
      </c>
      <c r="AD223" s="73" t="s">
        <v>4159</v>
      </c>
      <c r="AE223" s="77" t="s">
        <v>3076</v>
      </c>
      <c r="AF223" s="77" t="s">
        <v>3077</v>
      </c>
      <c r="AG223" s="77" t="s">
        <v>3078</v>
      </c>
      <c r="AH223" s="69"/>
      <c r="AI223" s="69"/>
      <c r="AJ223" s="78"/>
      <c r="AK223" s="69"/>
      <c r="AL223" s="69"/>
      <c r="AM223" s="77" t="s">
        <v>3364</v>
      </c>
      <c r="AN223" s="77" t="s">
        <v>3365</v>
      </c>
      <c r="AO223" s="77" t="s">
        <v>3081</v>
      </c>
      <c r="AP223" s="77" t="s">
        <v>3582</v>
      </c>
      <c r="AQ223" s="77" t="s">
        <v>3135</v>
      </c>
      <c r="AR223" s="77" t="s">
        <v>3136</v>
      </c>
      <c r="AS223" s="77" t="s">
        <v>3280</v>
      </c>
      <c r="AT223" s="77" t="s">
        <v>3281</v>
      </c>
      <c r="AU223" s="77" t="s">
        <v>3087</v>
      </c>
      <c r="AV223" s="77" t="s">
        <v>788</v>
      </c>
      <c r="AW223" s="77" t="s">
        <v>788</v>
      </c>
      <c r="AX223" s="77" t="s">
        <v>4574</v>
      </c>
      <c r="AY223" s="77" t="s">
        <v>4575</v>
      </c>
      <c r="AZ223" s="77" t="s">
        <v>3090</v>
      </c>
      <c r="BA223" s="77" t="s">
        <v>3087</v>
      </c>
      <c r="BB223" s="69"/>
      <c r="BC223" s="77" t="s">
        <v>4576</v>
      </c>
      <c r="BD223" s="77" t="s">
        <v>3512</v>
      </c>
      <c r="BE223" s="77" t="s">
        <v>3513</v>
      </c>
      <c r="BF223" s="82" t="s">
        <v>4577</v>
      </c>
      <c r="BG223" s="82" t="s">
        <v>4578</v>
      </c>
      <c r="BH223" s="82" t="s">
        <v>4579</v>
      </c>
      <c r="BI223" s="77" t="s">
        <v>3146</v>
      </c>
      <c r="BJ223" s="77" t="s">
        <v>3147</v>
      </c>
      <c r="BK223" s="77" t="s">
        <v>4580</v>
      </c>
      <c r="BL223" s="77" t="s">
        <v>3095</v>
      </c>
      <c r="BM223" s="77" t="s">
        <v>4581</v>
      </c>
      <c r="BN223" s="77" t="s">
        <v>3097</v>
      </c>
      <c r="BO223" s="77" t="s">
        <v>3098</v>
      </c>
      <c r="BP223" s="77" t="s">
        <v>3098</v>
      </c>
    </row>
    <row r="224" ht="42" hidden="1" spans="1:68">
      <c r="A224" s="69"/>
      <c r="B224" s="69"/>
      <c r="C224" s="69"/>
      <c r="D224" s="69"/>
      <c r="E224" s="73"/>
      <c r="F224" s="69"/>
      <c r="G224" s="69"/>
      <c r="H224" s="69"/>
      <c r="I224" s="69"/>
      <c r="J224" s="69"/>
      <c r="K224" s="69"/>
      <c r="L224" s="69"/>
      <c r="M224" s="69"/>
      <c r="N224" s="78"/>
      <c r="O224" s="79"/>
      <c r="P224" s="79"/>
      <c r="Q224" s="69"/>
      <c r="R224" s="79"/>
      <c r="S224" s="80"/>
      <c r="T224" s="69"/>
      <c r="U224" s="81"/>
      <c r="V224" s="69"/>
      <c r="W224" s="69"/>
      <c r="X224" s="69"/>
      <c r="Y224" s="69"/>
      <c r="Z224" s="69"/>
      <c r="AA224" s="69"/>
      <c r="AB224" s="69"/>
      <c r="AC224" s="73"/>
      <c r="AD224" s="73"/>
      <c r="AE224" s="69"/>
      <c r="AF224" s="69"/>
      <c r="AG224" s="69"/>
      <c r="AH224" s="69"/>
      <c r="AI224" s="69"/>
      <c r="AJ224" s="78"/>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82"/>
      <c r="BG224" s="82"/>
      <c r="BH224" s="82"/>
      <c r="BI224" s="69"/>
      <c r="BJ224" s="69"/>
      <c r="BK224" s="69"/>
      <c r="BL224" s="69"/>
      <c r="BM224" s="77" t="s">
        <v>4582</v>
      </c>
      <c r="BN224" s="77" t="s">
        <v>4583</v>
      </c>
      <c r="BO224" s="77" t="s">
        <v>4584</v>
      </c>
      <c r="BP224" s="77" t="s">
        <v>4584</v>
      </c>
    </row>
    <row r="225" ht="280" hidden="1" spans="1:68">
      <c r="A225" s="77" t="s">
        <v>4585</v>
      </c>
      <c r="B225" s="77" t="s">
        <v>2887</v>
      </c>
      <c r="C225" s="77" t="s">
        <v>3126</v>
      </c>
      <c r="D225" s="77" t="s">
        <v>4586</v>
      </c>
      <c r="E225" s="73" t="s">
        <v>4587</v>
      </c>
      <c r="F225" s="77" t="s">
        <v>3065</v>
      </c>
      <c r="G225" s="77" t="s">
        <v>3066</v>
      </c>
      <c r="H225" s="69"/>
      <c r="I225" s="69"/>
      <c r="J225" s="77" t="s">
        <v>3067</v>
      </c>
      <c r="K225" s="77" t="s">
        <v>3068</v>
      </c>
      <c r="L225" s="77" t="s">
        <v>3069</v>
      </c>
      <c r="M225" s="77" t="s">
        <v>3070</v>
      </c>
      <c r="N225" s="78"/>
      <c r="O225" s="79"/>
      <c r="P225" s="80">
        <v>74210</v>
      </c>
      <c r="Q225" s="77" t="s">
        <v>3071</v>
      </c>
      <c r="R225" s="79"/>
      <c r="S225" s="80"/>
      <c r="T225" s="77" t="s">
        <v>3072</v>
      </c>
      <c r="U225" s="81"/>
      <c r="V225" s="77" t="s">
        <v>3073</v>
      </c>
      <c r="W225" s="77" t="s">
        <v>3074</v>
      </c>
      <c r="X225" s="77" t="s">
        <v>2396</v>
      </c>
      <c r="Y225" s="77" t="s">
        <v>2398</v>
      </c>
      <c r="Z225" s="77" t="s">
        <v>2887</v>
      </c>
      <c r="AA225" s="77" t="s">
        <v>3071</v>
      </c>
      <c r="AB225" s="77" t="s">
        <v>3071</v>
      </c>
      <c r="AC225" s="73" t="s">
        <v>4588</v>
      </c>
      <c r="AD225" s="73" t="s">
        <v>4588</v>
      </c>
      <c r="AE225" s="77" t="s">
        <v>3902</v>
      </c>
      <c r="AF225" s="77" t="s">
        <v>3903</v>
      </c>
      <c r="AG225" s="77" t="s">
        <v>3078</v>
      </c>
      <c r="AH225" s="69"/>
      <c r="AI225" s="69"/>
      <c r="AJ225" s="78"/>
      <c r="AK225" s="69"/>
      <c r="AL225" s="69"/>
      <c r="AM225" s="77" t="s">
        <v>3133</v>
      </c>
      <c r="AN225" s="77" t="s">
        <v>3134</v>
      </c>
      <c r="AO225" s="77" t="s">
        <v>3081</v>
      </c>
      <c r="AP225" s="77" t="s">
        <v>3582</v>
      </c>
      <c r="AQ225" s="77" t="s">
        <v>3135</v>
      </c>
      <c r="AR225" s="77" t="s">
        <v>3136</v>
      </c>
      <c r="AS225" s="77" t="s">
        <v>4134</v>
      </c>
      <c r="AT225" s="77" t="s">
        <v>4135</v>
      </c>
      <c r="AU225" s="77" t="s">
        <v>3087</v>
      </c>
      <c r="AV225" s="77" t="s">
        <v>788</v>
      </c>
      <c r="AW225" s="77" t="s">
        <v>788</v>
      </c>
      <c r="AX225" s="77" t="s">
        <v>4589</v>
      </c>
      <c r="AY225" s="77" t="s">
        <v>4590</v>
      </c>
      <c r="AZ225" s="77" t="s">
        <v>3090</v>
      </c>
      <c r="BA225" s="77" t="s">
        <v>3087</v>
      </c>
      <c r="BB225" s="69"/>
      <c r="BC225" s="77" t="s">
        <v>4591</v>
      </c>
      <c r="BD225" s="77" t="s">
        <v>3512</v>
      </c>
      <c r="BE225" s="77" t="s">
        <v>3513</v>
      </c>
      <c r="BF225" s="82" t="s">
        <v>4592</v>
      </c>
      <c r="BG225" s="82" t="s">
        <v>4593</v>
      </c>
      <c r="BH225" s="82" t="s">
        <v>4594</v>
      </c>
      <c r="BI225" s="77" t="s">
        <v>3146</v>
      </c>
      <c r="BJ225" s="77" t="s">
        <v>3147</v>
      </c>
      <c r="BK225" s="77" t="s">
        <v>4595</v>
      </c>
      <c r="BL225" s="77" t="s">
        <v>3095</v>
      </c>
      <c r="BM225" s="77" t="s">
        <v>4596</v>
      </c>
      <c r="BN225" s="77" t="s">
        <v>3653</v>
      </c>
      <c r="BO225" s="77" t="s">
        <v>3654</v>
      </c>
      <c r="BP225" s="77" t="s">
        <v>3654</v>
      </c>
    </row>
    <row r="226" ht="70" hidden="1" spans="1:68">
      <c r="A226" s="69"/>
      <c r="B226" s="69"/>
      <c r="C226" s="69"/>
      <c r="D226" s="69"/>
      <c r="E226" s="73"/>
      <c r="F226" s="69"/>
      <c r="G226" s="69"/>
      <c r="H226" s="69"/>
      <c r="I226" s="69"/>
      <c r="J226" s="69"/>
      <c r="K226" s="69"/>
      <c r="L226" s="69"/>
      <c r="M226" s="69"/>
      <c r="N226" s="78"/>
      <c r="O226" s="79"/>
      <c r="P226" s="79"/>
      <c r="Q226" s="69"/>
      <c r="R226" s="79"/>
      <c r="S226" s="80"/>
      <c r="T226" s="69"/>
      <c r="U226" s="81"/>
      <c r="V226" s="69"/>
      <c r="W226" s="69"/>
      <c r="X226" s="69"/>
      <c r="Y226" s="69"/>
      <c r="Z226" s="69"/>
      <c r="AA226" s="69"/>
      <c r="AB226" s="69"/>
      <c r="AC226" s="73"/>
      <c r="AD226" s="73"/>
      <c r="AE226" s="69"/>
      <c r="AF226" s="69"/>
      <c r="AG226" s="69"/>
      <c r="AH226" s="69"/>
      <c r="AI226" s="69"/>
      <c r="AJ226" s="78"/>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82"/>
      <c r="BG226" s="82"/>
      <c r="BH226" s="82"/>
      <c r="BI226" s="69"/>
      <c r="BJ226" s="69"/>
      <c r="BK226" s="69"/>
      <c r="BL226" s="69"/>
      <c r="BM226" s="77" t="s">
        <v>4597</v>
      </c>
      <c r="BN226" s="77" t="s">
        <v>3100</v>
      </c>
      <c r="BO226" s="77" t="s">
        <v>3101</v>
      </c>
      <c r="BP226" s="77" t="s">
        <v>3101</v>
      </c>
    </row>
    <row r="227" ht="238" hidden="1" spans="1:68">
      <c r="A227" s="77" t="s">
        <v>4598</v>
      </c>
      <c r="B227" s="77" t="s">
        <v>2890</v>
      </c>
      <c r="C227" s="77" t="s">
        <v>3126</v>
      </c>
      <c r="D227" s="77" t="s">
        <v>4599</v>
      </c>
      <c r="E227" s="73" t="s">
        <v>4028</v>
      </c>
      <c r="F227" s="77" t="s">
        <v>3065</v>
      </c>
      <c r="G227" s="77" t="s">
        <v>3066</v>
      </c>
      <c r="H227" s="69"/>
      <c r="I227" s="69"/>
      <c r="J227" s="77" t="s">
        <v>3067</v>
      </c>
      <c r="K227" s="77" t="s">
        <v>3068</v>
      </c>
      <c r="L227" s="77" t="s">
        <v>3069</v>
      </c>
      <c r="M227" s="77" t="s">
        <v>3070</v>
      </c>
      <c r="N227" s="78"/>
      <c r="O227" s="79"/>
      <c r="P227" s="80">
        <v>89999.73</v>
      </c>
      <c r="Q227" s="77" t="s">
        <v>3071</v>
      </c>
      <c r="R227" s="79"/>
      <c r="S227" s="80"/>
      <c r="T227" s="77" t="s">
        <v>3072</v>
      </c>
      <c r="U227" s="81"/>
      <c r="V227" s="77" t="s">
        <v>3073</v>
      </c>
      <c r="W227" s="77" t="s">
        <v>3074</v>
      </c>
      <c r="X227" s="77" t="s">
        <v>2396</v>
      </c>
      <c r="Y227" s="77" t="s">
        <v>2398</v>
      </c>
      <c r="Z227" s="77" t="s">
        <v>2890</v>
      </c>
      <c r="AA227" s="77" t="s">
        <v>3071</v>
      </c>
      <c r="AB227" s="77" t="s">
        <v>3071</v>
      </c>
      <c r="AC227" s="73" t="s">
        <v>4600</v>
      </c>
      <c r="AD227" s="73" t="s">
        <v>4600</v>
      </c>
      <c r="AE227" s="77" t="s">
        <v>3902</v>
      </c>
      <c r="AF227" s="77" t="s">
        <v>3903</v>
      </c>
      <c r="AG227" s="77" t="s">
        <v>3078</v>
      </c>
      <c r="AH227" s="69"/>
      <c r="AI227" s="69"/>
      <c r="AJ227" s="78"/>
      <c r="AK227" s="69"/>
      <c r="AL227" s="69"/>
      <c r="AM227" s="77" t="s">
        <v>4132</v>
      </c>
      <c r="AN227" s="77" t="s">
        <v>4133</v>
      </c>
      <c r="AO227" s="77" t="s">
        <v>3081</v>
      </c>
      <c r="AP227" s="77" t="s">
        <v>3582</v>
      </c>
      <c r="AQ227" s="77" t="s">
        <v>3135</v>
      </c>
      <c r="AR227" s="77" t="s">
        <v>3136</v>
      </c>
      <c r="AS227" s="77" t="s">
        <v>3085</v>
      </c>
      <c r="AT227" s="77" t="s">
        <v>3086</v>
      </c>
      <c r="AU227" s="77" t="s">
        <v>3087</v>
      </c>
      <c r="AV227" s="77" t="s">
        <v>788</v>
      </c>
      <c r="AW227" s="77" t="s">
        <v>788</v>
      </c>
      <c r="AX227" s="77" t="s">
        <v>4601</v>
      </c>
      <c r="AY227" s="77" t="s">
        <v>4602</v>
      </c>
      <c r="AZ227" s="77" t="s">
        <v>3090</v>
      </c>
      <c r="BA227" s="77" t="s">
        <v>3087</v>
      </c>
      <c r="BB227" s="69"/>
      <c r="BC227" s="77" t="s">
        <v>4603</v>
      </c>
      <c r="BD227" s="77" t="s">
        <v>3512</v>
      </c>
      <c r="BE227" s="77" t="s">
        <v>3513</v>
      </c>
      <c r="BF227" s="82" t="s">
        <v>4604</v>
      </c>
      <c r="BG227" s="82" t="s">
        <v>4605</v>
      </c>
      <c r="BH227" s="82" t="s">
        <v>4606</v>
      </c>
      <c r="BI227" s="77" t="s">
        <v>3146</v>
      </c>
      <c r="BJ227" s="77" t="s">
        <v>3147</v>
      </c>
      <c r="BK227" s="77" t="s">
        <v>4607</v>
      </c>
      <c r="BL227" s="77" t="s">
        <v>3095</v>
      </c>
      <c r="BM227" s="77" t="s">
        <v>4608</v>
      </c>
      <c r="BN227" s="77" t="s">
        <v>3653</v>
      </c>
      <c r="BO227" s="77" t="s">
        <v>3654</v>
      </c>
      <c r="BP227" s="77" t="s">
        <v>3654</v>
      </c>
    </row>
    <row r="228" ht="70" hidden="1" spans="1:68">
      <c r="A228" s="69"/>
      <c r="B228" s="69"/>
      <c r="C228" s="69"/>
      <c r="D228" s="69"/>
      <c r="E228" s="73"/>
      <c r="F228" s="69"/>
      <c r="G228" s="69"/>
      <c r="H228" s="69"/>
      <c r="I228" s="69"/>
      <c r="J228" s="69"/>
      <c r="K228" s="69"/>
      <c r="L228" s="69"/>
      <c r="M228" s="69"/>
      <c r="N228" s="78"/>
      <c r="O228" s="79"/>
      <c r="P228" s="79"/>
      <c r="Q228" s="69"/>
      <c r="R228" s="79"/>
      <c r="S228" s="80"/>
      <c r="T228" s="69"/>
      <c r="U228" s="81"/>
      <c r="V228" s="69"/>
      <c r="W228" s="69"/>
      <c r="X228" s="69"/>
      <c r="Y228" s="69"/>
      <c r="Z228" s="69"/>
      <c r="AA228" s="69"/>
      <c r="AB228" s="69"/>
      <c r="AC228" s="73"/>
      <c r="AD228" s="73"/>
      <c r="AE228" s="69"/>
      <c r="AF228" s="69"/>
      <c r="AG228" s="69"/>
      <c r="AH228" s="69"/>
      <c r="AI228" s="69"/>
      <c r="AJ228" s="78"/>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82"/>
      <c r="BG228" s="82"/>
      <c r="BH228" s="82"/>
      <c r="BI228" s="69"/>
      <c r="BJ228" s="69"/>
      <c r="BK228" s="69"/>
      <c r="BL228" s="69"/>
      <c r="BM228" s="77" t="s">
        <v>4609</v>
      </c>
      <c r="BN228" s="77" t="s">
        <v>3100</v>
      </c>
      <c r="BO228" s="77" t="s">
        <v>3101</v>
      </c>
      <c r="BP228" s="77" t="s">
        <v>3101</v>
      </c>
    </row>
    <row r="229" ht="409.5" hidden="1" spans="1:68">
      <c r="A229" s="77" t="s">
        <v>4610</v>
      </c>
      <c r="B229" s="77" t="s">
        <v>2849</v>
      </c>
      <c r="C229" s="77" t="s">
        <v>3126</v>
      </c>
      <c r="D229" s="77" t="s">
        <v>4611</v>
      </c>
      <c r="E229" s="73" t="s">
        <v>3856</v>
      </c>
      <c r="F229" s="77" t="s">
        <v>3065</v>
      </c>
      <c r="G229" s="77" t="s">
        <v>3066</v>
      </c>
      <c r="H229" s="69"/>
      <c r="I229" s="69"/>
      <c r="J229" s="77" t="s">
        <v>3067</v>
      </c>
      <c r="K229" s="77" t="s">
        <v>3068</v>
      </c>
      <c r="L229" s="77" t="s">
        <v>3069</v>
      </c>
      <c r="M229" s="77" t="s">
        <v>3070</v>
      </c>
      <c r="N229" s="78"/>
      <c r="O229" s="79"/>
      <c r="P229" s="80">
        <v>4900</v>
      </c>
      <c r="Q229" s="77" t="s">
        <v>3071</v>
      </c>
      <c r="R229" s="79"/>
      <c r="S229" s="80"/>
      <c r="T229" s="77" t="s">
        <v>3072</v>
      </c>
      <c r="U229" s="81"/>
      <c r="V229" s="77" t="s">
        <v>3073</v>
      </c>
      <c r="W229" s="77" t="s">
        <v>3074</v>
      </c>
      <c r="X229" s="77" t="s">
        <v>2396</v>
      </c>
      <c r="Y229" s="77" t="s">
        <v>2398</v>
      </c>
      <c r="Z229" s="77" t="s">
        <v>2849</v>
      </c>
      <c r="AA229" s="77" t="s">
        <v>3071</v>
      </c>
      <c r="AB229" s="77" t="s">
        <v>3071</v>
      </c>
      <c r="AC229" s="73" t="s">
        <v>4028</v>
      </c>
      <c r="AD229" s="73" t="s">
        <v>3858</v>
      </c>
      <c r="AE229" s="77" t="s">
        <v>3902</v>
      </c>
      <c r="AF229" s="77" t="s">
        <v>3903</v>
      </c>
      <c r="AG229" s="77" t="s">
        <v>3078</v>
      </c>
      <c r="AH229" s="69"/>
      <c r="AI229" s="69"/>
      <c r="AJ229" s="78"/>
      <c r="AK229" s="69"/>
      <c r="AL229" s="69"/>
      <c r="AM229" s="77" t="s">
        <v>4132</v>
      </c>
      <c r="AN229" s="77" t="s">
        <v>4133</v>
      </c>
      <c r="AO229" s="77" t="s">
        <v>3081</v>
      </c>
      <c r="AP229" s="77" t="s">
        <v>3582</v>
      </c>
      <c r="AQ229" s="77" t="s">
        <v>3135</v>
      </c>
      <c r="AR229" s="77" t="s">
        <v>3136</v>
      </c>
      <c r="AS229" s="77" t="s">
        <v>3410</v>
      </c>
      <c r="AT229" s="77" t="s">
        <v>3411</v>
      </c>
      <c r="AU229" s="77" t="s">
        <v>3087</v>
      </c>
      <c r="AV229" s="77" t="s">
        <v>788</v>
      </c>
      <c r="AW229" s="77" t="s">
        <v>788</v>
      </c>
      <c r="AX229" s="77" t="s">
        <v>4612</v>
      </c>
      <c r="AY229" s="77" t="s">
        <v>4613</v>
      </c>
      <c r="AZ229" s="77" t="s">
        <v>3090</v>
      </c>
      <c r="BA229" s="77" t="s">
        <v>3087</v>
      </c>
      <c r="BB229" s="69"/>
      <c r="BC229" s="77" t="s">
        <v>4614</v>
      </c>
      <c r="BD229" s="77" t="s">
        <v>3512</v>
      </c>
      <c r="BE229" s="77" t="s">
        <v>3513</v>
      </c>
      <c r="BF229" s="82" t="s">
        <v>4615</v>
      </c>
      <c r="BG229" s="82" t="s">
        <v>4616</v>
      </c>
      <c r="BH229" s="82" t="s">
        <v>4617</v>
      </c>
      <c r="BI229" s="77" t="s">
        <v>3146</v>
      </c>
      <c r="BJ229" s="77" t="s">
        <v>3147</v>
      </c>
      <c r="BK229" s="77" t="s">
        <v>4618</v>
      </c>
      <c r="BL229" s="77" t="s">
        <v>3095</v>
      </c>
      <c r="BM229" s="77" t="s">
        <v>4619</v>
      </c>
      <c r="BN229" s="77" t="s">
        <v>3097</v>
      </c>
      <c r="BO229" s="77" t="s">
        <v>3098</v>
      </c>
      <c r="BP229" s="77" t="s">
        <v>3098</v>
      </c>
    </row>
    <row r="230" ht="56" hidden="1" spans="1:68">
      <c r="A230" s="69"/>
      <c r="B230" s="69"/>
      <c r="C230" s="69"/>
      <c r="D230" s="69"/>
      <c r="E230" s="73"/>
      <c r="F230" s="69"/>
      <c r="G230" s="69"/>
      <c r="H230" s="69"/>
      <c r="I230" s="69"/>
      <c r="J230" s="69"/>
      <c r="K230" s="69"/>
      <c r="L230" s="69"/>
      <c r="M230" s="69"/>
      <c r="N230" s="78"/>
      <c r="O230" s="79"/>
      <c r="P230" s="79"/>
      <c r="Q230" s="69"/>
      <c r="R230" s="79"/>
      <c r="S230" s="80"/>
      <c r="T230" s="69"/>
      <c r="U230" s="81"/>
      <c r="V230" s="69"/>
      <c r="W230" s="69"/>
      <c r="X230" s="69"/>
      <c r="Y230" s="69"/>
      <c r="Z230" s="69"/>
      <c r="AA230" s="69"/>
      <c r="AB230" s="69"/>
      <c r="AC230" s="73"/>
      <c r="AD230" s="73"/>
      <c r="AE230" s="69"/>
      <c r="AF230" s="69"/>
      <c r="AG230" s="69"/>
      <c r="AH230" s="69"/>
      <c r="AI230" s="69"/>
      <c r="AJ230" s="78"/>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82"/>
      <c r="BG230" s="82"/>
      <c r="BH230" s="82"/>
      <c r="BI230" s="69"/>
      <c r="BJ230" s="69"/>
      <c r="BK230" s="69"/>
      <c r="BL230" s="69"/>
      <c r="BM230" s="77" t="s">
        <v>4620</v>
      </c>
      <c r="BN230" s="77" t="s">
        <v>3421</v>
      </c>
      <c r="BO230" s="77" t="s">
        <v>3422</v>
      </c>
      <c r="BP230" s="77" t="s">
        <v>3422</v>
      </c>
    </row>
    <row r="231" ht="409.5" hidden="1" spans="1:68">
      <c r="A231" s="77" t="s">
        <v>4621</v>
      </c>
      <c r="B231" s="77" t="s">
        <v>4622</v>
      </c>
      <c r="C231" s="77" t="s">
        <v>3308</v>
      </c>
      <c r="D231" s="77" t="s">
        <v>3071</v>
      </c>
      <c r="E231" s="73"/>
      <c r="F231" s="77" t="s">
        <v>3065</v>
      </c>
      <c r="G231" s="77" t="s">
        <v>3066</v>
      </c>
      <c r="H231" s="69"/>
      <c r="I231" s="69"/>
      <c r="J231" s="77" t="s">
        <v>3067</v>
      </c>
      <c r="K231" s="77" t="s">
        <v>3068</v>
      </c>
      <c r="L231" s="77" t="s">
        <v>3069</v>
      </c>
      <c r="M231" s="77" t="s">
        <v>3070</v>
      </c>
      <c r="N231" s="78"/>
      <c r="O231" s="79"/>
      <c r="P231" s="80">
        <v>92000</v>
      </c>
      <c r="Q231" s="77" t="s">
        <v>3071</v>
      </c>
      <c r="R231" s="79"/>
      <c r="S231" s="80"/>
      <c r="T231" s="77" t="s">
        <v>3072</v>
      </c>
      <c r="U231" s="81"/>
      <c r="V231" s="77" t="s">
        <v>3509</v>
      </c>
      <c r="W231" s="77" t="s">
        <v>3510</v>
      </c>
      <c r="X231" s="77" t="s">
        <v>2396</v>
      </c>
      <c r="Y231" s="77" t="s">
        <v>2398</v>
      </c>
      <c r="Z231" s="77" t="s">
        <v>4622</v>
      </c>
      <c r="AA231" s="77" t="s">
        <v>3071</v>
      </c>
      <c r="AB231" s="77" t="s">
        <v>3071</v>
      </c>
      <c r="AC231" s="73"/>
      <c r="AD231" s="73"/>
      <c r="AE231" s="77" t="s">
        <v>3902</v>
      </c>
      <c r="AF231" s="77" t="s">
        <v>3903</v>
      </c>
      <c r="AG231" s="77" t="s">
        <v>3078</v>
      </c>
      <c r="AH231" s="69"/>
      <c r="AI231" s="69"/>
      <c r="AJ231" s="78"/>
      <c r="AK231" s="69"/>
      <c r="AL231" s="69"/>
      <c r="AM231" s="77" t="s">
        <v>4132</v>
      </c>
      <c r="AN231" s="77" t="s">
        <v>4133</v>
      </c>
      <c r="AO231" s="77" t="s">
        <v>3081</v>
      </c>
      <c r="AP231" s="77" t="s">
        <v>3082</v>
      </c>
      <c r="AQ231" s="77" t="s">
        <v>3083</v>
      </c>
      <c r="AR231" s="77" t="s">
        <v>3084</v>
      </c>
      <c r="AS231" s="77" t="s">
        <v>3220</v>
      </c>
      <c r="AT231" s="77" t="s">
        <v>3221</v>
      </c>
      <c r="AU231" s="77" t="s">
        <v>3087</v>
      </c>
      <c r="AV231" s="77" t="s">
        <v>788</v>
      </c>
      <c r="AW231" s="77" t="s">
        <v>788</v>
      </c>
      <c r="AX231" s="77" t="s">
        <v>3071</v>
      </c>
      <c r="AY231" s="77" t="s">
        <v>3071</v>
      </c>
      <c r="AZ231" s="77" t="s">
        <v>3090</v>
      </c>
      <c r="BA231" s="77" t="s">
        <v>3087</v>
      </c>
      <c r="BB231" s="69"/>
      <c r="BC231" s="77" t="s">
        <v>4399</v>
      </c>
      <c r="BD231" s="77" t="s">
        <v>3512</v>
      </c>
      <c r="BE231" s="77" t="s">
        <v>3513</v>
      </c>
      <c r="BF231" s="82"/>
      <c r="BG231" s="82" t="s">
        <v>4623</v>
      </c>
      <c r="BH231" s="82" t="s">
        <v>4624</v>
      </c>
      <c r="BI231" s="69"/>
      <c r="BJ231" s="69"/>
      <c r="BK231" s="77" t="s">
        <v>4625</v>
      </c>
      <c r="BL231" s="77" t="s">
        <v>3095</v>
      </c>
      <c r="BM231" s="77" t="s">
        <v>4626</v>
      </c>
      <c r="BN231" s="77" t="s">
        <v>3097</v>
      </c>
      <c r="BO231" s="77" t="s">
        <v>3098</v>
      </c>
      <c r="BP231" s="77" t="s">
        <v>3098</v>
      </c>
    </row>
    <row r="232" ht="56" hidden="1" spans="1:68">
      <c r="A232" s="69"/>
      <c r="B232" s="69"/>
      <c r="C232" s="69"/>
      <c r="D232" s="69"/>
      <c r="E232" s="73"/>
      <c r="F232" s="69"/>
      <c r="G232" s="69"/>
      <c r="H232" s="69"/>
      <c r="I232" s="69"/>
      <c r="J232" s="69"/>
      <c r="K232" s="69"/>
      <c r="L232" s="69"/>
      <c r="M232" s="69"/>
      <c r="N232" s="78"/>
      <c r="O232" s="79"/>
      <c r="P232" s="79"/>
      <c r="Q232" s="69"/>
      <c r="R232" s="79"/>
      <c r="S232" s="80"/>
      <c r="T232" s="69"/>
      <c r="U232" s="81"/>
      <c r="V232" s="69"/>
      <c r="W232" s="69"/>
      <c r="X232" s="69"/>
      <c r="Y232" s="69"/>
      <c r="Z232" s="69"/>
      <c r="AA232" s="69"/>
      <c r="AB232" s="69"/>
      <c r="AC232" s="73"/>
      <c r="AD232" s="73"/>
      <c r="AE232" s="69"/>
      <c r="AF232" s="69"/>
      <c r="AG232" s="69"/>
      <c r="AH232" s="69"/>
      <c r="AI232" s="69"/>
      <c r="AJ232" s="78"/>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82"/>
      <c r="BG232" s="82"/>
      <c r="BH232" s="82"/>
      <c r="BI232" s="69"/>
      <c r="BJ232" s="69"/>
      <c r="BK232" s="69"/>
      <c r="BL232" s="69"/>
      <c r="BM232" s="77" t="s">
        <v>4627</v>
      </c>
      <c r="BN232" s="77" t="s">
        <v>4406</v>
      </c>
      <c r="BO232" s="77" t="s">
        <v>4407</v>
      </c>
      <c r="BP232" s="77" t="s">
        <v>4407</v>
      </c>
    </row>
    <row r="233" ht="210" hidden="1" spans="1:68">
      <c r="A233" s="77" t="s">
        <v>4628</v>
      </c>
      <c r="B233" s="77" t="s">
        <v>2842</v>
      </c>
      <c r="C233" s="77" t="s">
        <v>3126</v>
      </c>
      <c r="D233" s="77" t="s">
        <v>4629</v>
      </c>
      <c r="E233" s="73" t="s">
        <v>4295</v>
      </c>
      <c r="F233" s="77" t="s">
        <v>3065</v>
      </c>
      <c r="G233" s="77" t="s">
        <v>3066</v>
      </c>
      <c r="H233" s="69"/>
      <c r="I233" s="69"/>
      <c r="J233" s="77" t="s">
        <v>3067</v>
      </c>
      <c r="K233" s="77" t="s">
        <v>3068</v>
      </c>
      <c r="L233" s="77" t="s">
        <v>3069</v>
      </c>
      <c r="M233" s="77" t="s">
        <v>3070</v>
      </c>
      <c r="N233" s="78"/>
      <c r="O233" s="79"/>
      <c r="P233" s="80">
        <v>3350</v>
      </c>
      <c r="Q233" s="77" t="s">
        <v>3071</v>
      </c>
      <c r="R233" s="79"/>
      <c r="S233" s="80"/>
      <c r="T233" s="77" t="s">
        <v>3072</v>
      </c>
      <c r="U233" s="81"/>
      <c r="V233" s="77" t="s">
        <v>3073</v>
      </c>
      <c r="W233" s="77" t="s">
        <v>3074</v>
      </c>
      <c r="X233" s="77" t="s">
        <v>2396</v>
      </c>
      <c r="Y233" s="77" t="s">
        <v>2398</v>
      </c>
      <c r="Z233" s="77" t="s">
        <v>2842</v>
      </c>
      <c r="AA233" s="77" t="s">
        <v>3071</v>
      </c>
      <c r="AB233" s="77" t="s">
        <v>3071</v>
      </c>
      <c r="AC233" s="73" t="s">
        <v>4045</v>
      </c>
      <c r="AD233" s="73" t="s">
        <v>4045</v>
      </c>
      <c r="AE233" s="77" t="s">
        <v>3902</v>
      </c>
      <c r="AF233" s="77" t="s">
        <v>3903</v>
      </c>
      <c r="AG233" s="77" t="s">
        <v>3078</v>
      </c>
      <c r="AH233" s="69"/>
      <c r="AI233" s="69"/>
      <c r="AJ233" s="78"/>
      <c r="AK233" s="69"/>
      <c r="AL233" s="69"/>
      <c r="AM233" s="77" t="s">
        <v>4132</v>
      </c>
      <c r="AN233" s="77" t="s">
        <v>4133</v>
      </c>
      <c r="AO233" s="77" t="s">
        <v>3081</v>
      </c>
      <c r="AP233" s="77" t="s">
        <v>3582</v>
      </c>
      <c r="AQ233" s="77" t="s">
        <v>3135</v>
      </c>
      <c r="AR233" s="77" t="s">
        <v>3136</v>
      </c>
      <c r="AS233" s="77" t="s">
        <v>3644</v>
      </c>
      <c r="AT233" s="77" t="s">
        <v>47</v>
      </c>
      <c r="AU233" s="77" t="s">
        <v>3087</v>
      </c>
      <c r="AV233" s="77" t="s">
        <v>788</v>
      </c>
      <c r="AW233" s="77" t="s">
        <v>788</v>
      </c>
      <c r="AX233" s="77" t="s">
        <v>4630</v>
      </c>
      <c r="AY233" s="77" t="s">
        <v>4631</v>
      </c>
      <c r="AZ233" s="77" t="s">
        <v>3090</v>
      </c>
      <c r="BA233" s="77" t="s">
        <v>3087</v>
      </c>
      <c r="BB233" s="69"/>
      <c r="BC233" s="77" t="s">
        <v>4632</v>
      </c>
      <c r="BD233" s="77" t="s">
        <v>3512</v>
      </c>
      <c r="BE233" s="77" t="s">
        <v>3513</v>
      </c>
      <c r="BF233" s="82" t="s">
        <v>4633</v>
      </c>
      <c r="BG233" s="82" t="s">
        <v>4634</v>
      </c>
      <c r="BH233" s="82" t="s">
        <v>4635</v>
      </c>
      <c r="BI233" s="77" t="s">
        <v>3146</v>
      </c>
      <c r="BJ233" s="77" t="s">
        <v>3147</v>
      </c>
      <c r="BK233" s="77" t="s">
        <v>4636</v>
      </c>
      <c r="BL233" s="77" t="s">
        <v>3095</v>
      </c>
      <c r="BM233" s="77" t="s">
        <v>4637</v>
      </c>
      <c r="BN233" s="77" t="s">
        <v>3097</v>
      </c>
      <c r="BO233" s="77" t="s">
        <v>3098</v>
      </c>
      <c r="BP233" s="77" t="s">
        <v>3098</v>
      </c>
    </row>
    <row r="234" ht="42" hidden="1" spans="1:68">
      <c r="A234" s="69"/>
      <c r="B234" s="69"/>
      <c r="C234" s="69"/>
      <c r="D234" s="69"/>
      <c r="E234" s="73"/>
      <c r="F234" s="69"/>
      <c r="G234" s="69"/>
      <c r="H234" s="69"/>
      <c r="I234" s="69"/>
      <c r="J234" s="69"/>
      <c r="K234" s="69"/>
      <c r="L234" s="69"/>
      <c r="M234" s="69"/>
      <c r="N234" s="78"/>
      <c r="O234" s="79"/>
      <c r="P234" s="79"/>
      <c r="Q234" s="69"/>
      <c r="R234" s="79"/>
      <c r="S234" s="80"/>
      <c r="T234" s="69"/>
      <c r="U234" s="81"/>
      <c r="V234" s="69"/>
      <c r="W234" s="69"/>
      <c r="X234" s="69"/>
      <c r="Y234" s="69"/>
      <c r="Z234" s="69"/>
      <c r="AA234" s="69"/>
      <c r="AB234" s="69"/>
      <c r="AC234" s="73"/>
      <c r="AD234" s="73"/>
      <c r="AE234" s="69"/>
      <c r="AF234" s="69"/>
      <c r="AG234" s="69"/>
      <c r="AH234" s="69"/>
      <c r="AI234" s="69"/>
      <c r="AJ234" s="78"/>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82"/>
      <c r="BG234" s="82"/>
      <c r="BH234" s="82"/>
      <c r="BI234" s="69"/>
      <c r="BJ234" s="69"/>
      <c r="BK234" s="69"/>
      <c r="BL234" s="69"/>
      <c r="BM234" s="77" t="s">
        <v>4638</v>
      </c>
      <c r="BN234" s="77" t="s">
        <v>3656</v>
      </c>
      <c r="BO234" s="77" t="s">
        <v>3657</v>
      </c>
      <c r="BP234" s="77" t="s">
        <v>3657</v>
      </c>
    </row>
    <row r="235" ht="266" hidden="1" spans="1:68">
      <c r="A235" s="77" t="s">
        <v>4639</v>
      </c>
      <c r="B235" s="77" t="s">
        <v>2843</v>
      </c>
      <c r="C235" s="77" t="s">
        <v>3126</v>
      </c>
      <c r="D235" s="77" t="s">
        <v>4640</v>
      </c>
      <c r="E235" s="73" t="s">
        <v>4295</v>
      </c>
      <c r="F235" s="77" t="s">
        <v>3065</v>
      </c>
      <c r="G235" s="77" t="s">
        <v>3066</v>
      </c>
      <c r="H235" s="69"/>
      <c r="I235" s="69"/>
      <c r="J235" s="77" t="s">
        <v>3067</v>
      </c>
      <c r="K235" s="77" t="s">
        <v>3068</v>
      </c>
      <c r="L235" s="77" t="s">
        <v>3069</v>
      </c>
      <c r="M235" s="77" t="s">
        <v>3070</v>
      </c>
      <c r="N235" s="78"/>
      <c r="O235" s="79"/>
      <c r="P235" s="80">
        <v>16248</v>
      </c>
      <c r="Q235" s="77" t="s">
        <v>3071</v>
      </c>
      <c r="R235" s="79"/>
      <c r="S235" s="80"/>
      <c r="T235" s="77" t="s">
        <v>3072</v>
      </c>
      <c r="U235" s="81"/>
      <c r="V235" s="77" t="s">
        <v>3073</v>
      </c>
      <c r="W235" s="77" t="s">
        <v>3074</v>
      </c>
      <c r="X235" s="77" t="s">
        <v>2396</v>
      </c>
      <c r="Y235" s="77" t="s">
        <v>2398</v>
      </c>
      <c r="Z235" s="77" t="s">
        <v>2843</v>
      </c>
      <c r="AA235" s="77" t="s">
        <v>3071</v>
      </c>
      <c r="AB235" s="77" t="s">
        <v>3071</v>
      </c>
      <c r="AC235" s="73" t="s">
        <v>4046</v>
      </c>
      <c r="AD235" s="73" t="s">
        <v>4046</v>
      </c>
      <c r="AE235" s="77" t="s">
        <v>3902</v>
      </c>
      <c r="AF235" s="77" t="s">
        <v>3903</v>
      </c>
      <c r="AG235" s="77" t="s">
        <v>3078</v>
      </c>
      <c r="AH235" s="69"/>
      <c r="AI235" s="69"/>
      <c r="AJ235" s="78"/>
      <c r="AK235" s="69"/>
      <c r="AL235" s="69"/>
      <c r="AM235" s="77" t="s">
        <v>4132</v>
      </c>
      <c r="AN235" s="77" t="s">
        <v>4133</v>
      </c>
      <c r="AO235" s="77" t="s">
        <v>3081</v>
      </c>
      <c r="AP235" s="77" t="s">
        <v>3582</v>
      </c>
      <c r="AQ235" s="77" t="s">
        <v>3135</v>
      </c>
      <c r="AR235" s="77" t="s">
        <v>3136</v>
      </c>
      <c r="AS235" s="77" t="s">
        <v>3644</v>
      </c>
      <c r="AT235" s="77" t="s">
        <v>47</v>
      </c>
      <c r="AU235" s="77" t="s">
        <v>3087</v>
      </c>
      <c r="AV235" s="77" t="s">
        <v>788</v>
      </c>
      <c r="AW235" s="77" t="s">
        <v>788</v>
      </c>
      <c r="AX235" s="77" t="s">
        <v>4641</v>
      </c>
      <c r="AY235" s="77" t="s">
        <v>4642</v>
      </c>
      <c r="AZ235" s="77" t="s">
        <v>3090</v>
      </c>
      <c r="BA235" s="77" t="s">
        <v>3087</v>
      </c>
      <c r="BB235" s="69"/>
      <c r="BC235" s="77" t="s">
        <v>4643</v>
      </c>
      <c r="BD235" s="77" t="s">
        <v>3512</v>
      </c>
      <c r="BE235" s="77" t="s">
        <v>3513</v>
      </c>
      <c r="BF235" s="82" t="s">
        <v>4644</v>
      </c>
      <c r="BG235" s="82" t="s">
        <v>4645</v>
      </c>
      <c r="BH235" s="82" t="s">
        <v>4646</v>
      </c>
      <c r="BI235" s="77" t="s">
        <v>3146</v>
      </c>
      <c r="BJ235" s="77" t="s">
        <v>3147</v>
      </c>
      <c r="BK235" s="77" t="s">
        <v>4647</v>
      </c>
      <c r="BL235" s="77" t="s">
        <v>3095</v>
      </c>
      <c r="BM235" s="77" t="s">
        <v>4648</v>
      </c>
      <c r="BN235" s="77" t="s">
        <v>3097</v>
      </c>
      <c r="BO235" s="77" t="s">
        <v>3098</v>
      </c>
      <c r="BP235" s="77" t="s">
        <v>3098</v>
      </c>
    </row>
    <row r="236" ht="42" hidden="1" spans="1:68">
      <c r="A236" s="69"/>
      <c r="B236" s="69"/>
      <c r="C236" s="69"/>
      <c r="D236" s="69"/>
      <c r="E236" s="73"/>
      <c r="F236" s="69"/>
      <c r="G236" s="69"/>
      <c r="H236" s="69"/>
      <c r="I236" s="69"/>
      <c r="J236" s="69"/>
      <c r="K236" s="69"/>
      <c r="L236" s="69"/>
      <c r="M236" s="69"/>
      <c r="N236" s="78"/>
      <c r="O236" s="79"/>
      <c r="P236" s="79"/>
      <c r="Q236" s="69"/>
      <c r="R236" s="79"/>
      <c r="S236" s="80"/>
      <c r="T236" s="69"/>
      <c r="U236" s="81"/>
      <c r="V236" s="69"/>
      <c r="W236" s="69"/>
      <c r="X236" s="69"/>
      <c r="Y236" s="69"/>
      <c r="Z236" s="69"/>
      <c r="AA236" s="69"/>
      <c r="AB236" s="69"/>
      <c r="AC236" s="73"/>
      <c r="AD236" s="73"/>
      <c r="AE236" s="69"/>
      <c r="AF236" s="69"/>
      <c r="AG236" s="69"/>
      <c r="AH236" s="69"/>
      <c r="AI236" s="69"/>
      <c r="AJ236" s="78"/>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82"/>
      <c r="BG236" s="82"/>
      <c r="BH236" s="82"/>
      <c r="BI236" s="69"/>
      <c r="BJ236" s="69"/>
      <c r="BK236" s="69"/>
      <c r="BL236" s="69"/>
      <c r="BM236" s="77" t="s">
        <v>4649</v>
      </c>
      <c r="BN236" s="77" t="s">
        <v>3656</v>
      </c>
      <c r="BO236" s="77" t="s">
        <v>3657</v>
      </c>
      <c r="BP236" s="77" t="s">
        <v>3657</v>
      </c>
    </row>
    <row r="237" ht="252" hidden="1" spans="1:68">
      <c r="A237" s="77" t="s">
        <v>4650</v>
      </c>
      <c r="B237" s="77" t="s">
        <v>2899</v>
      </c>
      <c r="C237" s="77" t="s">
        <v>3126</v>
      </c>
      <c r="D237" s="77" t="s">
        <v>4651</v>
      </c>
      <c r="E237" s="73" t="s">
        <v>4295</v>
      </c>
      <c r="F237" s="77" t="s">
        <v>3065</v>
      </c>
      <c r="G237" s="77" t="s">
        <v>3066</v>
      </c>
      <c r="H237" s="69"/>
      <c r="I237" s="69"/>
      <c r="J237" s="77" t="s">
        <v>3067</v>
      </c>
      <c r="K237" s="77" t="s">
        <v>3068</v>
      </c>
      <c r="L237" s="77" t="s">
        <v>3069</v>
      </c>
      <c r="M237" s="77" t="s">
        <v>3070</v>
      </c>
      <c r="N237" s="78"/>
      <c r="O237" s="79"/>
      <c r="P237" s="80">
        <v>21597.39</v>
      </c>
      <c r="Q237" s="77" t="s">
        <v>3071</v>
      </c>
      <c r="R237" s="79"/>
      <c r="S237" s="80"/>
      <c r="T237" s="77" t="s">
        <v>3072</v>
      </c>
      <c r="U237" s="81"/>
      <c r="V237" s="77" t="s">
        <v>3073</v>
      </c>
      <c r="W237" s="77" t="s">
        <v>3074</v>
      </c>
      <c r="X237" s="77" t="s">
        <v>2396</v>
      </c>
      <c r="Y237" s="77" t="s">
        <v>2398</v>
      </c>
      <c r="Z237" s="77" t="s">
        <v>2899</v>
      </c>
      <c r="AA237" s="77" t="s">
        <v>3071</v>
      </c>
      <c r="AB237" s="77" t="s">
        <v>3071</v>
      </c>
      <c r="AC237" s="73" t="s">
        <v>4046</v>
      </c>
      <c r="AD237" s="73" t="s">
        <v>4046</v>
      </c>
      <c r="AE237" s="77" t="s">
        <v>3902</v>
      </c>
      <c r="AF237" s="77" t="s">
        <v>3903</v>
      </c>
      <c r="AG237" s="77" t="s">
        <v>3078</v>
      </c>
      <c r="AH237" s="69"/>
      <c r="AI237" s="69"/>
      <c r="AJ237" s="78"/>
      <c r="AK237" s="69"/>
      <c r="AL237" s="69"/>
      <c r="AM237" s="77" t="s">
        <v>4132</v>
      </c>
      <c r="AN237" s="77" t="s">
        <v>4133</v>
      </c>
      <c r="AO237" s="77" t="s">
        <v>3081</v>
      </c>
      <c r="AP237" s="77" t="s">
        <v>3582</v>
      </c>
      <c r="AQ237" s="77" t="s">
        <v>3135</v>
      </c>
      <c r="AR237" s="77" t="s">
        <v>3136</v>
      </c>
      <c r="AS237" s="77" t="s">
        <v>4134</v>
      </c>
      <c r="AT237" s="77" t="s">
        <v>4135</v>
      </c>
      <c r="AU237" s="77" t="s">
        <v>3087</v>
      </c>
      <c r="AV237" s="77" t="s">
        <v>788</v>
      </c>
      <c r="AW237" s="77" t="s">
        <v>788</v>
      </c>
      <c r="AX237" s="77" t="s">
        <v>4652</v>
      </c>
      <c r="AY237" s="77" t="s">
        <v>4653</v>
      </c>
      <c r="AZ237" s="77" t="s">
        <v>3090</v>
      </c>
      <c r="BA237" s="77" t="s">
        <v>3087</v>
      </c>
      <c r="BB237" s="69"/>
      <c r="BC237" s="77" t="s">
        <v>4654</v>
      </c>
      <c r="BD237" s="77" t="s">
        <v>3512</v>
      </c>
      <c r="BE237" s="77" t="s">
        <v>3513</v>
      </c>
      <c r="BF237" s="82" t="s">
        <v>4655</v>
      </c>
      <c r="BG237" s="82" t="s">
        <v>4656</v>
      </c>
      <c r="BH237" s="82" t="s">
        <v>4657</v>
      </c>
      <c r="BI237" s="77" t="s">
        <v>3146</v>
      </c>
      <c r="BJ237" s="77" t="s">
        <v>3147</v>
      </c>
      <c r="BK237" s="77" t="s">
        <v>4658</v>
      </c>
      <c r="BL237" s="77" t="s">
        <v>3095</v>
      </c>
      <c r="BM237" s="77" t="s">
        <v>4659</v>
      </c>
      <c r="BN237" s="77" t="s">
        <v>3097</v>
      </c>
      <c r="BO237" s="77" t="s">
        <v>3098</v>
      </c>
      <c r="BP237" s="77" t="s">
        <v>3098</v>
      </c>
    </row>
    <row r="238" ht="56" hidden="1" spans="1:68">
      <c r="A238" s="69"/>
      <c r="B238" s="69"/>
      <c r="C238" s="69"/>
      <c r="D238" s="69"/>
      <c r="E238" s="73"/>
      <c r="F238" s="69"/>
      <c r="G238" s="69"/>
      <c r="H238" s="69"/>
      <c r="I238" s="69"/>
      <c r="J238" s="69"/>
      <c r="K238" s="69"/>
      <c r="L238" s="69"/>
      <c r="M238" s="69"/>
      <c r="N238" s="78"/>
      <c r="O238" s="79"/>
      <c r="P238" s="79"/>
      <c r="Q238" s="69"/>
      <c r="R238" s="79"/>
      <c r="S238" s="80"/>
      <c r="T238" s="69"/>
      <c r="U238" s="81"/>
      <c r="V238" s="69"/>
      <c r="W238" s="69"/>
      <c r="X238" s="69"/>
      <c r="Y238" s="69"/>
      <c r="Z238" s="69"/>
      <c r="AA238" s="69"/>
      <c r="AB238" s="69"/>
      <c r="AC238" s="73"/>
      <c r="AD238" s="73"/>
      <c r="AE238" s="69"/>
      <c r="AF238" s="69"/>
      <c r="AG238" s="69"/>
      <c r="AH238" s="69"/>
      <c r="AI238" s="69"/>
      <c r="AJ238" s="78"/>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82"/>
      <c r="BG238" s="82"/>
      <c r="BH238" s="82"/>
      <c r="BI238" s="69"/>
      <c r="BJ238" s="69"/>
      <c r="BK238" s="69"/>
      <c r="BL238" s="69"/>
      <c r="BM238" s="77" t="s">
        <v>4660</v>
      </c>
      <c r="BN238" s="77" t="s">
        <v>4661</v>
      </c>
      <c r="BO238" s="77" t="s">
        <v>4662</v>
      </c>
      <c r="BP238" s="77" t="s">
        <v>4662</v>
      </c>
    </row>
    <row r="239" ht="409.5" hidden="1" spans="1:68">
      <c r="A239" s="77" t="s">
        <v>4663</v>
      </c>
      <c r="B239" s="77" t="s">
        <v>2921</v>
      </c>
      <c r="C239" s="77" t="s">
        <v>3126</v>
      </c>
      <c r="D239" s="77" t="s">
        <v>4664</v>
      </c>
      <c r="E239" s="73" t="s">
        <v>3899</v>
      </c>
      <c r="F239" s="77" t="s">
        <v>3065</v>
      </c>
      <c r="G239" s="77" t="s">
        <v>3066</v>
      </c>
      <c r="H239" s="69"/>
      <c r="I239" s="69"/>
      <c r="J239" s="77" t="s">
        <v>3067</v>
      </c>
      <c r="K239" s="77" t="s">
        <v>3068</v>
      </c>
      <c r="L239" s="77" t="s">
        <v>3069</v>
      </c>
      <c r="M239" s="77" t="s">
        <v>3070</v>
      </c>
      <c r="N239" s="78"/>
      <c r="O239" s="79"/>
      <c r="P239" s="80">
        <v>32252.71</v>
      </c>
      <c r="Q239" s="77" t="s">
        <v>3071</v>
      </c>
      <c r="R239" s="79"/>
      <c r="S239" s="80"/>
      <c r="T239" s="77" t="s">
        <v>3072</v>
      </c>
      <c r="U239" s="81"/>
      <c r="V239" s="77" t="s">
        <v>3073</v>
      </c>
      <c r="W239" s="77" t="s">
        <v>3074</v>
      </c>
      <c r="X239" s="77" t="s">
        <v>2396</v>
      </c>
      <c r="Y239" s="77" t="s">
        <v>2398</v>
      </c>
      <c r="Z239" s="77" t="s">
        <v>2921</v>
      </c>
      <c r="AA239" s="77" t="s">
        <v>3071</v>
      </c>
      <c r="AB239" s="77" t="s">
        <v>3071</v>
      </c>
      <c r="AC239" s="73" t="s">
        <v>3901</v>
      </c>
      <c r="AD239" s="73" t="s">
        <v>3901</v>
      </c>
      <c r="AE239" s="77" t="s">
        <v>3902</v>
      </c>
      <c r="AF239" s="77" t="s">
        <v>3903</v>
      </c>
      <c r="AG239" s="77" t="s">
        <v>3078</v>
      </c>
      <c r="AH239" s="69"/>
      <c r="AI239" s="69"/>
      <c r="AJ239" s="78"/>
      <c r="AK239" s="69"/>
      <c r="AL239" s="69"/>
      <c r="AM239" s="77" t="s">
        <v>3133</v>
      </c>
      <c r="AN239" s="77" t="s">
        <v>3134</v>
      </c>
      <c r="AO239" s="77" t="s">
        <v>3081</v>
      </c>
      <c r="AP239" s="77" t="s">
        <v>3582</v>
      </c>
      <c r="AQ239" s="77" t="s">
        <v>3135</v>
      </c>
      <c r="AR239" s="77" t="s">
        <v>3136</v>
      </c>
      <c r="AS239" s="77" t="s">
        <v>3137</v>
      </c>
      <c r="AT239" s="77" t="s">
        <v>3138</v>
      </c>
      <c r="AU239" s="77" t="s">
        <v>3139</v>
      </c>
      <c r="AV239" s="77" t="s">
        <v>788</v>
      </c>
      <c r="AW239" s="77" t="s">
        <v>788</v>
      </c>
      <c r="AX239" s="77" t="s">
        <v>4665</v>
      </c>
      <c r="AY239" s="77" t="s">
        <v>4666</v>
      </c>
      <c r="AZ239" s="77" t="s">
        <v>3090</v>
      </c>
      <c r="BA239" s="77" t="s">
        <v>3139</v>
      </c>
      <c r="BB239" s="69"/>
      <c r="BC239" s="77" t="s">
        <v>4667</v>
      </c>
      <c r="BD239" s="77" t="s">
        <v>3512</v>
      </c>
      <c r="BE239" s="77" t="s">
        <v>3513</v>
      </c>
      <c r="BF239" s="82" t="s">
        <v>4668</v>
      </c>
      <c r="BG239" s="82" t="s">
        <v>4669</v>
      </c>
      <c r="BH239" s="82" t="s">
        <v>4670</v>
      </c>
      <c r="BI239" s="77" t="s">
        <v>3146</v>
      </c>
      <c r="BJ239" s="77" t="s">
        <v>3147</v>
      </c>
      <c r="BK239" s="77" t="s">
        <v>4671</v>
      </c>
      <c r="BL239" s="77" t="s">
        <v>3149</v>
      </c>
      <c r="BM239" s="77" t="s">
        <v>4672</v>
      </c>
      <c r="BN239" s="77" t="s">
        <v>3097</v>
      </c>
      <c r="BO239" s="77" t="s">
        <v>3098</v>
      </c>
      <c r="BP239" s="77" t="s">
        <v>3098</v>
      </c>
    </row>
    <row r="240" ht="42" hidden="1" spans="1:68">
      <c r="A240" s="69"/>
      <c r="B240" s="69"/>
      <c r="C240" s="69"/>
      <c r="D240" s="69"/>
      <c r="E240" s="73"/>
      <c r="F240" s="69"/>
      <c r="G240" s="69"/>
      <c r="H240" s="69"/>
      <c r="I240" s="69"/>
      <c r="J240" s="69"/>
      <c r="K240" s="69"/>
      <c r="L240" s="69"/>
      <c r="M240" s="69"/>
      <c r="N240" s="78"/>
      <c r="O240" s="79"/>
      <c r="P240" s="79"/>
      <c r="Q240" s="69"/>
      <c r="R240" s="79"/>
      <c r="S240" s="80"/>
      <c r="T240" s="69"/>
      <c r="U240" s="81"/>
      <c r="V240" s="69"/>
      <c r="W240" s="69"/>
      <c r="X240" s="69"/>
      <c r="Y240" s="69"/>
      <c r="Z240" s="69"/>
      <c r="AA240" s="69"/>
      <c r="AB240" s="69"/>
      <c r="AC240" s="73"/>
      <c r="AD240" s="73"/>
      <c r="AE240" s="69"/>
      <c r="AF240" s="69"/>
      <c r="AG240" s="69"/>
      <c r="AH240" s="69"/>
      <c r="AI240" s="69"/>
      <c r="AJ240" s="78"/>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82"/>
      <c r="BG240" s="82"/>
      <c r="BH240" s="82"/>
      <c r="BI240" s="69"/>
      <c r="BJ240" s="69"/>
      <c r="BK240" s="69"/>
      <c r="BL240" s="69"/>
      <c r="BM240" s="77" t="s">
        <v>4673</v>
      </c>
      <c r="BN240" s="77" t="s">
        <v>4674</v>
      </c>
      <c r="BO240" s="77" t="s">
        <v>4675</v>
      </c>
      <c r="BP240" s="77" t="s">
        <v>4675</v>
      </c>
    </row>
    <row r="241" ht="409.5" hidden="1" spans="1:68">
      <c r="A241" s="77" t="s">
        <v>4676</v>
      </c>
      <c r="B241" s="77" t="s">
        <v>2922</v>
      </c>
      <c r="C241" s="77" t="s">
        <v>3126</v>
      </c>
      <c r="D241" s="77" t="s">
        <v>4677</v>
      </c>
      <c r="E241" s="73" t="s">
        <v>4294</v>
      </c>
      <c r="F241" s="77" t="s">
        <v>3065</v>
      </c>
      <c r="G241" s="77" t="s">
        <v>3066</v>
      </c>
      <c r="H241" s="69"/>
      <c r="I241" s="69"/>
      <c r="J241" s="77" t="s">
        <v>3067</v>
      </c>
      <c r="K241" s="77" t="s">
        <v>3068</v>
      </c>
      <c r="L241" s="77" t="s">
        <v>3069</v>
      </c>
      <c r="M241" s="77" t="s">
        <v>3070</v>
      </c>
      <c r="N241" s="78"/>
      <c r="O241" s="79"/>
      <c r="P241" s="80">
        <v>15000</v>
      </c>
      <c r="Q241" s="77" t="s">
        <v>3071</v>
      </c>
      <c r="R241" s="79"/>
      <c r="S241" s="80"/>
      <c r="T241" s="77" t="s">
        <v>3072</v>
      </c>
      <c r="U241" s="81"/>
      <c r="V241" s="77" t="s">
        <v>3073</v>
      </c>
      <c r="W241" s="77" t="s">
        <v>3074</v>
      </c>
      <c r="X241" s="77" t="s">
        <v>2396</v>
      </c>
      <c r="Y241" s="77" t="s">
        <v>2398</v>
      </c>
      <c r="Z241" s="77" t="s">
        <v>2922</v>
      </c>
      <c r="AA241" s="77" t="s">
        <v>3071</v>
      </c>
      <c r="AB241" s="77" t="s">
        <v>3071</v>
      </c>
      <c r="AC241" s="73" t="s">
        <v>4014</v>
      </c>
      <c r="AD241" s="73" t="s">
        <v>4014</v>
      </c>
      <c r="AE241" s="77" t="s">
        <v>3902</v>
      </c>
      <c r="AF241" s="77" t="s">
        <v>3903</v>
      </c>
      <c r="AG241" s="77" t="s">
        <v>3078</v>
      </c>
      <c r="AH241" s="69"/>
      <c r="AI241" s="69"/>
      <c r="AJ241" s="78"/>
      <c r="AK241" s="69"/>
      <c r="AL241" s="69"/>
      <c r="AM241" s="77" t="s">
        <v>4678</v>
      </c>
      <c r="AN241" s="77" t="s">
        <v>4679</v>
      </c>
      <c r="AO241" s="77" t="s">
        <v>3081</v>
      </c>
      <c r="AP241" s="77" t="s">
        <v>3582</v>
      </c>
      <c r="AQ241" s="77" t="s">
        <v>3135</v>
      </c>
      <c r="AR241" s="77" t="s">
        <v>3136</v>
      </c>
      <c r="AS241" s="77" t="s">
        <v>3137</v>
      </c>
      <c r="AT241" s="77" t="s">
        <v>3138</v>
      </c>
      <c r="AU241" s="77" t="s">
        <v>3139</v>
      </c>
      <c r="AV241" s="77" t="s">
        <v>788</v>
      </c>
      <c r="AW241" s="77" t="s">
        <v>788</v>
      </c>
      <c r="AX241" s="77" t="s">
        <v>4680</v>
      </c>
      <c r="AY241" s="77" t="s">
        <v>4681</v>
      </c>
      <c r="AZ241" s="77" t="s">
        <v>3090</v>
      </c>
      <c r="BA241" s="77" t="s">
        <v>3139</v>
      </c>
      <c r="BB241" s="69"/>
      <c r="BC241" s="77" t="s">
        <v>4682</v>
      </c>
      <c r="BD241" s="77" t="s">
        <v>3512</v>
      </c>
      <c r="BE241" s="77" t="s">
        <v>3513</v>
      </c>
      <c r="BF241" s="82" t="s">
        <v>4683</v>
      </c>
      <c r="BG241" s="82" t="s">
        <v>4684</v>
      </c>
      <c r="BH241" s="82" t="s">
        <v>4685</v>
      </c>
      <c r="BI241" s="77" t="s">
        <v>3146</v>
      </c>
      <c r="BJ241" s="77" t="s">
        <v>3147</v>
      </c>
      <c r="BK241" s="77" t="s">
        <v>4686</v>
      </c>
      <c r="BL241" s="77" t="s">
        <v>3149</v>
      </c>
      <c r="BM241" s="77" t="s">
        <v>4687</v>
      </c>
      <c r="BN241" s="77" t="s">
        <v>3653</v>
      </c>
      <c r="BO241" s="77" t="s">
        <v>3654</v>
      </c>
      <c r="BP241" s="77" t="s">
        <v>3654</v>
      </c>
    </row>
    <row r="242" ht="56" hidden="1" spans="1:68">
      <c r="A242" s="69"/>
      <c r="B242" s="69"/>
      <c r="C242" s="69"/>
      <c r="D242" s="69"/>
      <c r="E242" s="73"/>
      <c r="F242" s="69"/>
      <c r="G242" s="69"/>
      <c r="H242" s="69"/>
      <c r="I242" s="69"/>
      <c r="J242" s="69"/>
      <c r="K242" s="69"/>
      <c r="L242" s="69"/>
      <c r="M242" s="69"/>
      <c r="N242" s="78"/>
      <c r="O242" s="79"/>
      <c r="P242" s="79"/>
      <c r="Q242" s="69"/>
      <c r="R242" s="79"/>
      <c r="S242" s="80"/>
      <c r="T242" s="69"/>
      <c r="U242" s="81"/>
      <c r="V242" s="69"/>
      <c r="W242" s="69"/>
      <c r="X242" s="69"/>
      <c r="Y242" s="69"/>
      <c r="Z242" s="69"/>
      <c r="AA242" s="69"/>
      <c r="AB242" s="69"/>
      <c r="AC242" s="73"/>
      <c r="AD242" s="73"/>
      <c r="AE242" s="69"/>
      <c r="AF242" s="69"/>
      <c r="AG242" s="69"/>
      <c r="AH242" s="69"/>
      <c r="AI242" s="69"/>
      <c r="AJ242" s="78"/>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82"/>
      <c r="BG242" s="82"/>
      <c r="BH242" s="82"/>
      <c r="BI242" s="69"/>
      <c r="BJ242" s="69"/>
      <c r="BK242" s="69"/>
      <c r="BL242" s="69"/>
      <c r="BM242" s="77" t="s">
        <v>4688</v>
      </c>
      <c r="BN242" s="77" t="s">
        <v>4689</v>
      </c>
      <c r="BO242" s="77" t="s">
        <v>4690</v>
      </c>
      <c r="BP242" s="77" t="s">
        <v>4690</v>
      </c>
    </row>
    <row r="243" ht="409.5" hidden="1" spans="1:68">
      <c r="A243" s="77" t="s">
        <v>4691</v>
      </c>
      <c r="B243" s="77" t="s">
        <v>4692</v>
      </c>
      <c r="C243" s="77" t="s">
        <v>3308</v>
      </c>
      <c r="D243" s="77" t="s">
        <v>4677</v>
      </c>
      <c r="E243" s="73" t="s">
        <v>4294</v>
      </c>
      <c r="F243" s="77" t="s">
        <v>3065</v>
      </c>
      <c r="G243" s="77" t="s">
        <v>3066</v>
      </c>
      <c r="H243" s="69"/>
      <c r="I243" s="69"/>
      <c r="J243" s="77" t="s">
        <v>3067</v>
      </c>
      <c r="K243" s="77" t="s">
        <v>3068</v>
      </c>
      <c r="L243" s="77" t="s">
        <v>3069</v>
      </c>
      <c r="M243" s="77" t="s">
        <v>3070</v>
      </c>
      <c r="N243" s="78"/>
      <c r="O243" s="79"/>
      <c r="P243" s="80">
        <v>15000</v>
      </c>
      <c r="Q243" s="77" t="s">
        <v>3071</v>
      </c>
      <c r="R243" s="79"/>
      <c r="S243" s="80"/>
      <c r="T243" s="77" t="s">
        <v>3072</v>
      </c>
      <c r="U243" s="81"/>
      <c r="V243" s="77" t="s">
        <v>3509</v>
      </c>
      <c r="W243" s="77" t="s">
        <v>3510</v>
      </c>
      <c r="X243" s="77" t="s">
        <v>2396</v>
      </c>
      <c r="Y243" s="77" t="s">
        <v>2398</v>
      </c>
      <c r="Z243" s="77" t="s">
        <v>4692</v>
      </c>
      <c r="AA243" s="77" t="s">
        <v>3071</v>
      </c>
      <c r="AB243" s="77" t="s">
        <v>3071</v>
      </c>
      <c r="AC243" s="73" t="s">
        <v>4693</v>
      </c>
      <c r="AD243" s="73" t="s">
        <v>4014</v>
      </c>
      <c r="AE243" s="77" t="s">
        <v>3902</v>
      </c>
      <c r="AF243" s="77" t="s">
        <v>3903</v>
      </c>
      <c r="AG243" s="77" t="s">
        <v>3078</v>
      </c>
      <c r="AH243" s="69"/>
      <c r="AI243" s="69"/>
      <c r="AJ243" s="78"/>
      <c r="AK243" s="69"/>
      <c r="AL243" s="69"/>
      <c r="AM243" s="77" t="s">
        <v>4678</v>
      </c>
      <c r="AN243" s="77" t="s">
        <v>4679</v>
      </c>
      <c r="AO243" s="77" t="s">
        <v>3171</v>
      </c>
      <c r="AP243" s="77" t="s">
        <v>3082</v>
      </c>
      <c r="AQ243" s="77" t="s">
        <v>3083</v>
      </c>
      <c r="AR243" s="77" t="s">
        <v>3084</v>
      </c>
      <c r="AS243" s="77" t="s">
        <v>3137</v>
      </c>
      <c r="AT243" s="77" t="s">
        <v>3138</v>
      </c>
      <c r="AU243" s="77" t="s">
        <v>3139</v>
      </c>
      <c r="AV243" s="77" t="s">
        <v>788</v>
      </c>
      <c r="AW243" s="77" t="s">
        <v>788</v>
      </c>
      <c r="AX243" s="77" t="s">
        <v>4680</v>
      </c>
      <c r="AY243" s="77" t="s">
        <v>4681</v>
      </c>
      <c r="AZ243" s="77" t="s">
        <v>3090</v>
      </c>
      <c r="BA243" s="77" t="s">
        <v>3139</v>
      </c>
      <c r="BB243" s="69"/>
      <c r="BC243" s="77" t="s">
        <v>4682</v>
      </c>
      <c r="BD243" s="77" t="s">
        <v>3512</v>
      </c>
      <c r="BE243" s="77" t="s">
        <v>3513</v>
      </c>
      <c r="BF243" s="82"/>
      <c r="BG243" s="82" t="s">
        <v>4694</v>
      </c>
      <c r="BH243" s="82" t="s">
        <v>4695</v>
      </c>
      <c r="BI243" s="69"/>
      <c r="BJ243" s="69"/>
      <c r="BK243" s="77" t="s">
        <v>4696</v>
      </c>
      <c r="BL243" s="77" t="s">
        <v>3149</v>
      </c>
      <c r="BM243" s="77" t="s">
        <v>4697</v>
      </c>
      <c r="BN243" s="77" t="s">
        <v>3653</v>
      </c>
      <c r="BO243" s="77" t="s">
        <v>3654</v>
      </c>
      <c r="BP243" s="77" t="s">
        <v>3654</v>
      </c>
    </row>
    <row r="244" ht="56" hidden="1" spans="1:68">
      <c r="A244" s="69"/>
      <c r="B244" s="69"/>
      <c r="C244" s="69"/>
      <c r="D244" s="69"/>
      <c r="E244" s="73"/>
      <c r="F244" s="69"/>
      <c r="G244" s="69"/>
      <c r="H244" s="69"/>
      <c r="I244" s="69"/>
      <c r="J244" s="69"/>
      <c r="K244" s="69"/>
      <c r="L244" s="69"/>
      <c r="M244" s="69"/>
      <c r="N244" s="78"/>
      <c r="O244" s="79"/>
      <c r="P244" s="79"/>
      <c r="Q244" s="69"/>
      <c r="R244" s="79"/>
      <c r="S244" s="80"/>
      <c r="T244" s="69"/>
      <c r="U244" s="81"/>
      <c r="V244" s="69"/>
      <c r="W244" s="69"/>
      <c r="X244" s="69"/>
      <c r="Y244" s="69"/>
      <c r="Z244" s="69"/>
      <c r="AA244" s="69"/>
      <c r="AB244" s="69"/>
      <c r="AC244" s="73"/>
      <c r="AD244" s="73"/>
      <c r="AE244" s="69"/>
      <c r="AF244" s="69"/>
      <c r="AG244" s="69"/>
      <c r="AH244" s="69"/>
      <c r="AI244" s="69"/>
      <c r="AJ244" s="78"/>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82"/>
      <c r="BG244" s="82"/>
      <c r="BH244" s="82"/>
      <c r="BI244" s="69"/>
      <c r="BJ244" s="69"/>
      <c r="BK244" s="69"/>
      <c r="BL244" s="69"/>
      <c r="BM244" s="77" t="s">
        <v>4698</v>
      </c>
      <c r="BN244" s="77" t="s">
        <v>4689</v>
      </c>
      <c r="BO244" s="77" t="s">
        <v>4690</v>
      </c>
      <c r="BP244" s="77" t="s">
        <v>4690</v>
      </c>
    </row>
    <row r="245" ht="84" hidden="1" spans="1:68">
      <c r="A245" s="77" t="s">
        <v>4699</v>
      </c>
      <c r="B245" s="77" t="s">
        <v>4700</v>
      </c>
      <c r="C245" s="77" t="s">
        <v>3556</v>
      </c>
      <c r="D245" s="77" t="s">
        <v>4701</v>
      </c>
      <c r="E245" s="73" t="s">
        <v>4456</v>
      </c>
      <c r="F245" s="77" t="s">
        <v>3332</v>
      </c>
      <c r="G245" s="77" t="s">
        <v>3066</v>
      </c>
      <c r="H245" s="69"/>
      <c r="I245" s="69"/>
      <c r="J245" s="77" t="s">
        <v>3067</v>
      </c>
      <c r="K245" s="77" t="s">
        <v>3068</v>
      </c>
      <c r="L245" s="77" t="s">
        <v>3069</v>
      </c>
      <c r="M245" s="77" t="s">
        <v>3070</v>
      </c>
      <c r="N245" s="78">
        <v>1</v>
      </c>
      <c r="O245" s="80">
        <v>1584905.66</v>
      </c>
      <c r="P245" s="80">
        <v>1680000</v>
      </c>
      <c r="Q245" s="77" t="s">
        <v>3354</v>
      </c>
      <c r="R245" s="79"/>
      <c r="S245" s="80">
        <v>95094.34</v>
      </c>
      <c r="T245" s="77" t="s">
        <v>3072</v>
      </c>
      <c r="U245" s="81"/>
      <c r="V245" s="77" t="s">
        <v>3509</v>
      </c>
      <c r="W245" s="77" t="s">
        <v>3510</v>
      </c>
      <c r="X245" s="77" t="s">
        <v>2396</v>
      </c>
      <c r="Y245" s="77" t="s">
        <v>2398</v>
      </c>
      <c r="Z245" s="77" t="s">
        <v>4700</v>
      </c>
      <c r="AA245" s="77" t="s">
        <v>3071</v>
      </c>
      <c r="AB245" s="77" t="s">
        <v>3071</v>
      </c>
      <c r="AC245" s="73" t="s">
        <v>4457</v>
      </c>
      <c r="AD245" s="73" t="s">
        <v>4457</v>
      </c>
      <c r="AE245" s="77" t="s">
        <v>4678</v>
      </c>
      <c r="AF245" s="77" t="s">
        <v>4679</v>
      </c>
      <c r="AG245" s="77" t="s">
        <v>3078</v>
      </c>
      <c r="AH245" s="77" t="s">
        <v>4702</v>
      </c>
      <c r="AI245" s="77" t="s">
        <v>4703</v>
      </c>
      <c r="AJ245" s="78"/>
      <c r="AK245" s="69"/>
      <c r="AL245" s="69"/>
      <c r="AM245" s="77" t="s">
        <v>4678</v>
      </c>
      <c r="AN245" s="77" t="s">
        <v>4679</v>
      </c>
      <c r="AO245" s="77" t="s">
        <v>3081</v>
      </c>
      <c r="AP245" s="77" t="s">
        <v>3082</v>
      </c>
      <c r="AQ245" s="77" t="s">
        <v>3083</v>
      </c>
      <c r="AR245" s="77" t="s">
        <v>3084</v>
      </c>
      <c r="AS245" s="77" t="s">
        <v>3339</v>
      </c>
      <c r="AT245" s="77" t="s">
        <v>3340</v>
      </c>
      <c r="AU245" s="77" t="s">
        <v>3341</v>
      </c>
      <c r="AV245" s="77" t="s">
        <v>793</v>
      </c>
      <c r="AW245" s="77" t="s">
        <v>788</v>
      </c>
      <c r="AX245" s="77" t="s">
        <v>4704</v>
      </c>
      <c r="AY245" s="77" t="s">
        <v>4705</v>
      </c>
      <c r="AZ245" s="77" t="s">
        <v>3090</v>
      </c>
      <c r="BA245" s="77" t="s">
        <v>3341</v>
      </c>
      <c r="BB245" s="69"/>
      <c r="BC245" s="77" t="s">
        <v>3071</v>
      </c>
      <c r="BD245" s="77" t="s">
        <v>3512</v>
      </c>
      <c r="BE245" s="77" t="s">
        <v>3513</v>
      </c>
      <c r="BF245" s="82"/>
      <c r="BG245" s="82" t="s">
        <v>4706</v>
      </c>
      <c r="BH245" s="82" t="s">
        <v>4707</v>
      </c>
      <c r="BI245" s="69"/>
      <c r="BJ245" s="69"/>
      <c r="BK245" s="77" t="s">
        <v>4708</v>
      </c>
      <c r="BL245" s="77" t="s">
        <v>3347</v>
      </c>
      <c r="BM245" s="77" t="s">
        <v>4709</v>
      </c>
      <c r="BN245" s="77" t="s">
        <v>3097</v>
      </c>
      <c r="BO245" s="77" t="s">
        <v>3098</v>
      </c>
      <c r="BP245" s="77" t="s">
        <v>3098</v>
      </c>
    </row>
    <row r="246" ht="70" hidden="1" spans="1:68">
      <c r="A246" s="69"/>
      <c r="B246" s="69"/>
      <c r="C246" s="69"/>
      <c r="D246" s="69"/>
      <c r="E246" s="73"/>
      <c r="F246" s="69"/>
      <c r="G246" s="69"/>
      <c r="H246" s="69"/>
      <c r="I246" s="69"/>
      <c r="J246" s="69"/>
      <c r="K246" s="69"/>
      <c r="L246" s="69"/>
      <c r="M246" s="69"/>
      <c r="N246" s="78"/>
      <c r="O246" s="79"/>
      <c r="P246" s="79"/>
      <c r="Q246" s="69"/>
      <c r="R246" s="79"/>
      <c r="S246" s="80"/>
      <c r="T246" s="69"/>
      <c r="U246" s="81"/>
      <c r="V246" s="69"/>
      <c r="W246" s="69"/>
      <c r="X246" s="69"/>
      <c r="Y246" s="69"/>
      <c r="Z246" s="69"/>
      <c r="AA246" s="69"/>
      <c r="AB246" s="69"/>
      <c r="AC246" s="73"/>
      <c r="AD246" s="73"/>
      <c r="AE246" s="69"/>
      <c r="AF246" s="69"/>
      <c r="AG246" s="69"/>
      <c r="AH246" s="69"/>
      <c r="AI246" s="69"/>
      <c r="AJ246" s="78"/>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82"/>
      <c r="BG246" s="82"/>
      <c r="BH246" s="82"/>
      <c r="BI246" s="69"/>
      <c r="BJ246" s="69"/>
      <c r="BK246" s="69"/>
      <c r="BL246" s="69"/>
      <c r="BM246" s="77" t="s">
        <v>4710</v>
      </c>
      <c r="BN246" s="77" t="s">
        <v>3350</v>
      </c>
      <c r="BO246" s="77" t="s">
        <v>3351</v>
      </c>
      <c r="BP246" s="77" t="s">
        <v>3351</v>
      </c>
    </row>
    <row r="247" ht="70" hidden="1" spans="1:68">
      <c r="A247" s="77" t="s">
        <v>4711</v>
      </c>
      <c r="B247" s="77" t="s">
        <v>4712</v>
      </c>
      <c r="C247" s="77" t="s">
        <v>3556</v>
      </c>
      <c r="D247" s="77" t="s">
        <v>4713</v>
      </c>
      <c r="E247" s="73" t="s">
        <v>4456</v>
      </c>
      <c r="F247" s="77" t="s">
        <v>3332</v>
      </c>
      <c r="G247" s="77" t="s">
        <v>3066</v>
      </c>
      <c r="H247" s="69"/>
      <c r="I247" s="69"/>
      <c r="J247" s="77" t="s">
        <v>3067</v>
      </c>
      <c r="K247" s="77" t="s">
        <v>3068</v>
      </c>
      <c r="L247" s="77" t="s">
        <v>3069</v>
      </c>
      <c r="M247" s="77" t="s">
        <v>3070</v>
      </c>
      <c r="N247" s="78">
        <v>1</v>
      </c>
      <c r="O247" s="80">
        <v>1584905.66</v>
      </c>
      <c r="P247" s="80">
        <v>1680000</v>
      </c>
      <c r="Q247" s="77" t="s">
        <v>3354</v>
      </c>
      <c r="R247" s="79"/>
      <c r="S247" s="80">
        <v>95094.34</v>
      </c>
      <c r="T247" s="77" t="s">
        <v>3072</v>
      </c>
      <c r="U247" s="81"/>
      <c r="V247" s="77" t="s">
        <v>3509</v>
      </c>
      <c r="W247" s="77" t="s">
        <v>3510</v>
      </c>
      <c r="X247" s="77" t="s">
        <v>2396</v>
      </c>
      <c r="Y247" s="77" t="s">
        <v>2398</v>
      </c>
      <c r="Z247" s="77" t="s">
        <v>4712</v>
      </c>
      <c r="AA247" s="77" t="s">
        <v>3071</v>
      </c>
      <c r="AB247" s="77" t="s">
        <v>3071</v>
      </c>
      <c r="AC247" s="73" t="s">
        <v>4457</v>
      </c>
      <c r="AD247" s="73" t="s">
        <v>4457</v>
      </c>
      <c r="AE247" s="77" t="s">
        <v>4678</v>
      </c>
      <c r="AF247" s="77" t="s">
        <v>4679</v>
      </c>
      <c r="AG247" s="77" t="s">
        <v>3078</v>
      </c>
      <c r="AH247" s="77" t="s">
        <v>4702</v>
      </c>
      <c r="AI247" s="77" t="s">
        <v>4703</v>
      </c>
      <c r="AJ247" s="78"/>
      <c r="AK247" s="69"/>
      <c r="AL247" s="69"/>
      <c r="AM247" s="77" t="s">
        <v>4678</v>
      </c>
      <c r="AN247" s="77" t="s">
        <v>4679</v>
      </c>
      <c r="AO247" s="77" t="s">
        <v>3081</v>
      </c>
      <c r="AP247" s="77" t="s">
        <v>3082</v>
      </c>
      <c r="AQ247" s="77" t="s">
        <v>3083</v>
      </c>
      <c r="AR247" s="77" t="s">
        <v>3084</v>
      </c>
      <c r="AS247" s="77" t="s">
        <v>3339</v>
      </c>
      <c r="AT247" s="77" t="s">
        <v>3340</v>
      </c>
      <c r="AU247" s="77" t="s">
        <v>3341</v>
      </c>
      <c r="AV247" s="77" t="s">
        <v>793</v>
      </c>
      <c r="AW247" s="77" t="s">
        <v>788</v>
      </c>
      <c r="AX247" s="77" t="s">
        <v>4714</v>
      </c>
      <c r="AY247" s="77" t="s">
        <v>4715</v>
      </c>
      <c r="AZ247" s="77" t="s">
        <v>3090</v>
      </c>
      <c r="BA247" s="77" t="s">
        <v>3341</v>
      </c>
      <c r="BB247" s="69"/>
      <c r="BC247" s="77" t="s">
        <v>3071</v>
      </c>
      <c r="BD247" s="77" t="s">
        <v>3512</v>
      </c>
      <c r="BE247" s="77" t="s">
        <v>3513</v>
      </c>
      <c r="BF247" s="82"/>
      <c r="BG247" s="82" t="s">
        <v>4716</v>
      </c>
      <c r="BH247" s="82" t="s">
        <v>4717</v>
      </c>
      <c r="BI247" s="69"/>
      <c r="BJ247" s="69"/>
      <c r="BK247" s="77" t="s">
        <v>4718</v>
      </c>
      <c r="BL247" s="77" t="s">
        <v>3347</v>
      </c>
      <c r="BM247" s="77" t="s">
        <v>4719</v>
      </c>
      <c r="BN247" s="77" t="s">
        <v>3097</v>
      </c>
      <c r="BO247" s="77" t="s">
        <v>3098</v>
      </c>
      <c r="BP247" s="77" t="s">
        <v>3098</v>
      </c>
    </row>
    <row r="248" ht="70" hidden="1" spans="1:68">
      <c r="A248" s="69"/>
      <c r="B248" s="69"/>
      <c r="C248" s="69"/>
      <c r="D248" s="69"/>
      <c r="E248" s="73"/>
      <c r="F248" s="69"/>
      <c r="G248" s="69"/>
      <c r="H248" s="69"/>
      <c r="I248" s="69"/>
      <c r="J248" s="69"/>
      <c r="K248" s="69"/>
      <c r="L248" s="69"/>
      <c r="M248" s="69"/>
      <c r="N248" s="78"/>
      <c r="O248" s="79"/>
      <c r="P248" s="79"/>
      <c r="Q248" s="69"/>
      <c r="R248" s="79"/>
      <c r="S248" s="80"/>
      <c r="T248" s="69"/>
      <c r="U248" s="81"/>
      <c r="V248" s="69"/>
      <c r="W248" s="69"/>
      <c r="X248" s="69"/>
      <c r="Y248" s="69"/>
      <c r="Z248" s="69"/>
      <c r="AA248" s="69"/>
      <c r="AB248" s="69"/>
      <c r="AC248" s="73"/>
      <c r="AD248" s="73"/>
      <c r="AE248" s="69"/>
      <c r="AF248" s="69"/>
      <c r="AG248" s="69"/>
      <c r="AH248" s="69"/>
      <c r="AI248" s="69"/>
      <c r="AJ248" s="78"/>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82"/>
      <c r="BG248" s="82"/>
      <c r="BH248" s="82"/>
      <c r="BI248" s="69"/>
      <c r="BJ248" s="69"/>
      <c r="BK248" s="69"/>
      <c r="BL248" s="69"/>
      <c r="BM248" s="77" t="s">
        <v>4720</v>
      </c>
      <c r="BN248" s="77" t="s">
        <v>3350</v>
      </c>
      <c r="BO248" s="77" t="s">
        <v>3351</v>
      </c>
      <c r="BP248" s="77" t="s">
        <v>3351</v>
      </c>
    </row>
    <row r="249" ht="70" hidden="1" spans="1:68">
      <c r="A249" s="77" t="s">
        <v>4721</v>
      </c>
      <c r="B249" s="77" t="s">
        <v>4722</v>
      </c>
      <c r="C249" s="77" t="s">
        <v>4723</v>
      </c>
      <c r="D249" s="77" t="s">
        <v>4713</v>
      </c>
      <c r="E249" s="73" t="s">
        <v>4456</v>
      </c>
      <c r="F249" s="77" t="s">
        <v>3332</v>
      </c>
      <c r="G249" s="77" t="s">
        <v>3066</v>
      </c>
      <c r="H249" s="69"/>
      <c r="I249" s="69"/>
      <c r="J249" s="77" t="s">
        <v>3067</v>
      </c>
      <c r="K249" s="77" t="s">
        <v>3068</v>
      </c>
      <c r="L249" s="77" t="s">
        <v>3069</v>
      </c>
      <c r="M249" s="77" t="s">
        <v>3070</v>
      </c>
      <c r="N249" s="78">
        <v>1</v>
      </c>
      <c r="O249" s="80">
        <v>1584905.66</v>
      </c>
      <c r="P249" s="80">
        <v>1680000</v>
      </c>
      <c r="Q249" s="77" t="s">
        <v>3354</v>
      </c>
      <c r="R249" s="79"/>
      <c r="S249" s="80">
        <v>95094.34</v>
      </c>
      <c r="T249" s="77" t="s">
        <v>3072</v>
      </c>
      <c r="U249" s="81"/>
      <c r="V249" s="77" t="s">
        <v>3509</v>
      </c>
      <c r="W249" s="77" t="s">
        <v>3510</v>
      </c>
      <c r="X249" s="77" t="s">
        <v>2396</v>
      </c>
      <c r="Y249" s="77" t="s">
        <v>2398</v>
      </c>
      <c r="Z249" s="77" t="s">
        <v>4722</v>
      </c>
      <c r="AA249" s="77" t="s">
        <v>3071</v>
      </c>
      <c r="AB249" s="77" t="s">
        <v>3071</v>
      </c>
      <c r="AC249" s="73" t="s">
        <v>4457</v>
      </c>
      <c r="AD249" s="73" t="s">
        <v>4457</v>
      </c>
      <c r="AE249" s="77" t="s">
        <v>4724</v>
      </c>
      <c r="AF249" s="77" t="s">
        <v>4725</v>
      </c>
      <c r="AG249" s="77" t="s">
        <v>3078</v>
      </c>
      <c r="AH249" s="77" t="s">
        <v>4702</v>
      </c>
      <c r="AI249" s="77" t="s">
        <v>4703</v>
      </c>
      <c r="AJ249" s="78"/>
      <c r="AK249" s="69"/>
      <c r="AL249" s="69"/>
      <c r="AM249" s="77" t="s">
        <v>4724</v>
      </c>
      <c r="AN249" s="77" t="s">
        <v>4725</v>
      </c>
      <c r="AO249" s="77" t="s">
        <v>3081</v>
      </c>
      <c r="AP249" s="77" t="s">
        <v>3082</v>
      </c>
      <c r="AQ249" s="77" t="s">
        <v>3083</v>
      </c>
      <c r="AR249" s="77" t="s">
        <v>3084</v>
      </c>
      <c r="AS249" s="77" t="s">
        <v>3339</v>
      </c>
      <c r="AT249" s="77" t="s">
        <v>3340</v>
      </c>
      <c r="AU249" s="77" t="s">
        <v>3341</v>
      </c>
      <c r="AV249" s="77" t="s">
        <v>793</v>
      </c>
      <c r="AW249" s="77" t="s">
        <v>788</v>
      </c>
      <c r="AX249" s="77" t="s">
        <v>4726</v>
      </c>
      <c r="AY249" s="77" t="s">
        <v>4727</v>
      </c>
      <c r="AZ249" s="77" t="s">
        <v>3090</v>
      </c>
      <c r="BA249" s="77" t="s">
        <v>3341</v>
      </c>
      <c r="BB249" s="69"/>
      <c r="BC249" s="77" t="s">
        <v>3071</v>
      </c>
      <c r="BD249" s="77" t="s">
        <v>3512</v>
      </c>
      <c r="BE249" s="77" t="s">
        <v>3513</v>
      </c>
      <c r="BF249" s="82"/>
      <c r="BG249" s="82" t="s">
        <v>4728</v>
      </c>
      <c r="BH249" s="82" t="s">
        <v>4729</v>
      </c>
      <c r="BI249" s="69"/>
      <c r="BJ249" s="69"/>
      <c r="BK249" s="77" t="s">
        <v>4730</v>
      </c>
      <c r="BL249" s="77" t="s">
        <v>3347</v>
      </c>
      <c r="BM249" s="77" t="s">
        <v>4731</v>
      </c>
      <c r="BN249" s="77" t="s">
        <v>3097</v>
      </c>
      <c r="BO249" s="77" t="s">
        <v>3098</v>
      </c>
      <c r="BP249" s="77" t="s">
        <v>3098</v>
      </c>
    </row>
    <row r="250" ht="70" hidden="1" spans="1:68">
      <c r="A250" s="69"/>
      <c r="B250" s="69"/>
      <c r="C250" s="69"/>
      <c r="D250" s="69"/>
      <c r="E250" s="73"/>
      <c r="F250" s="69"/>
      <c r="G250" s="69"/>
      <c r="H250" s="69"/>
      <c r="I250" s="69"/>
      <c r="J250" s="69"/>
      <c r="K250" s="69"/>
      <c r="L250" s="69"/>
      <c r="M250" s="69"/>
      <c r="N250" s="78"/>
      <c r="O250" s="79"/>
      <c r="P250" s="79"/>
      <c r="Q250" s="69"/>
      <c r="R250" s="79"/>
      <c r="S250" s="80"/>
      <c r="T250" s="69"/>
      <c r="U250" s="81"/>
      <c r="V250" s="69"/>
      <c r="W250" s="69"/>
      <c r="X250" s="69"/>
      <c r="Y250" s="69"/>
      <c r="Z250" s="69"/>
      <c r="AA250" s="69"/>
      <c r="AB250" s="69"/>
      <c r="AC250" s="73"/>
      <c r="AD250" s="73"/>
      <c r="AE250" s="69"/>
      <c r="AF250" s="69"/>
      <c r="AG250" s="69"/>
      <c r="AH250" s="69"/>
      <c r="AI250" s="69"/>
      <c r="AJ250" s="78"/>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82"/>
      <c r="BG250" s="82"/>
      <c r="BH250" s="82"/>
      <c r="BI250" s="69"/>
      <c r="BJ250" s="69"/>
      <c r="BK250" s="69"/>
      <c r="BL250" s="69"/>
      <c r="BM250" s="77" t="s">
        <v>4732</v>
      </c>
      <c r="BN250" s="77" t="s">
        <v>3350</v>
      </c>
      <c r="BO250" s="77" t="s">
        <v>3351</v>
      </c>
      <c r="BP250" s="77" t="s">
        <v>3351</v>
      </c>
    </row>
    <row r="251" ht="70" hidden="1" spans="1:68">
      <c r="A251" s="77" t="s">
        <v>4733</v>
      </c>
      <c r="B251" s="77" t="s">
        <v>2870</v>
      </c>
      <c r="C251" s="77" t="s">
        <v>3126</v>
      </c>
      <c r="D251" s="77" t="s">
        <v>4734</v>
      </c>
      <c r="E251" s="73" t="s">
        <v>3900</v>
      </c>
      <c r="F251" s="77" t="s">
        <v>3065</v>
      </c>
      <c r="G251" s="77" t="s">
        <v>4735</v>
      </c>
      <c r="H251" s="69"/>
      <c r="I251" s="69"/>
      <c r="J251" s="77" t="s">
        <v>3067</v>
      </c>
      <c r="K251" s="77" t="s">
        <v>3068</v>
      </c>
      <c r="L251" s="77" t="s">
        <v>3069</v>
      </c>
      <c r="M251" s="77" t="s">
        <v>3070</v>
      </c>
      <c r="N251" s="78">
        <v>1</v>
      </c>
      <c r="O251" s="79"/>
      <c r="P251" s="80">
        <v>84000</v>
      </c>
      <c r="Q251" s="77" t="s">
        <v>3071</v>
      </c>
      <c r="R251" s="79"/>
      <c r="S251" s="80"/>
      <c r="T251" s="77" t="s">
        <v>3072</v>
      </c>
      <c r="U251" s="81"/>
      <c r="V251" s="77" t="s">
        <v>3073</v>
      </c>
      <c r="W251" s="77" t="s">
        <v>3074</v>
      </c>
      <c r="X251" s="77" t="s">
        <v>2396</v>
      </c>
      <c r="Y251" s="77" t="s">
        <v>2398</v>
      </c>
      <c r="Z251" s="77" t="s">
        <v>2870</v>
      </c>
      <c r="AA251" s="77" t="s">
        <v>3071</v>
      </c>
      <c r="AB251" s="77" t="s">
        <v>3071</v>
      </c>
      <c r="AC251" s="73" t="s">
        <v>4736</v>
      </c>
      <c r="AD251" s="73" t="s">
        <v>4737</v>
      </c>
      <c r="AE251" s="77" t="s">
        <v>3131</v>
      </c>
      <c r="AF251" s="77" t="s">
        <v>3132</v>
      </c>
      <c r="AG251" s="77" t="s">
        <v>3078</v>
      </c>
      <c r="AH251" s="69"/>
      <c r="AI251" s="69"/>
      <c r="AJ251" s="78"/>
      <c r="AK251" s="69"/>
      <c r="AL251" s="69"/>
      <c r="AM251" s="77" t="s">
        <v>4738</v>
      </c>
      <c r="AN251" s="77" t="s">
        <v>4739</v>
      </c>
      <c r="AO251" s="77" t="s">
        <v>3081</v>
      </c>
      <c r="AP251" s="77" t="s">
        <v>3582</v>
      </c>
      <c r="AQ251" s="77" t="s">
        <v>3135</v>
      </c>
      <c r="AR251" s="77" t="s">
        <v>3136</v>
      </c>
      <c r="AS251" s="77" t="s">
        <v>3220</v>
      </c>
      <c r="AT251" s="77" t="s">
        <v>3221</v>
      </c>
      <c r="AU251" s="77" t="s">
        <v>3087</v>
      </c>
      <c r="AV251" s="77" t="s">
        <v>788</v>
      </c>
      <c r="AW251" s="77" t="s">
        <v>788</v>
      </c>
      <c r="AX251" s="77" t="s">
        <v>4740</v>
      </c>
      <c r="AY251" s="77" t="s">
        <v>4741</v>
      </c>
      <c r="AZ251" s="77" t="s">
        <v>3090</v>
      </c>
      <c r="BA251" s="77" t="s">
        <v>3087</v>
      </c>
      <c r="BB251" s="69"/>
      <c r="BC251" s="77" t="s">
        <v>4742</v>
      </c>
      <c r="BD251" s="77" t="s">
        <v>3512</v>
      </c>
      <c r="BE251" s="77" t="s">
        <v>3513</v>
      </c>
      <c r="BF251" s="82" t="s">
        <v>4743</v>
      </c>
      <c r="BG251" s="82" t="s">
        <v>4744</v>
      </c>
      <c r="BH251" s="82" t="s">
        <v>4745</v>
      </c>
      <c r="BI251" s="77" t="s">
        <v>4746</v>
      </c>
      <c r="BJ251" s="77" t="s">
        <v>4747</v>
      </c>
      <c r="BK251" s="77" t="s">
        <v>4748</v>
      </c>
      <c r="BL251" s="77" t="s">
        <v>3095</v>
      </c>
      <c r="BM251" s="77" t="s">
        <v>4749</v>
      </c>
      <c r="BN251" s="77" t="s">
        <v>3097</v>
      </c>
      <c r="BO251" s="77" t="s">
        <v>3098</v>
      </c>
      <c r="BP251" s="77" t="s">
        <v>3098</v>
      </c>
    </row>
    <row r="252" ht="70" hidden="1" spans="1:68">
      <c r="A252" s="69"/>
      <c r="B252" s="69"/>
      <c r="C252" s="69"/>
      <c r="D252" s="69"/>
      <c r="E252" s="73"/>
      <c r="F252" s="69"/>
      <c r="G252" s="69"/>
      <c r="H252" s="69"/>
      <c r="I252" s="69"/>
      <c r="J252" s="69"/>
      <c r="K252" s="69"/>
      <c r="L252" s="69"/>
      <c r="M252" s="69"/>
      <c r="N252" s="78"/>
      <c r="O252" s="79"/>
      <c r="P252" s="79"/>
      <c r="Q252" s="69"/>
      <c r="R252" s="79"/>
      <c r="S252" s="80"/>
      <c r="T252" s="69"/>
      <c r="U252" s="81"/>
      <c r="V252" s="69"/>
      <c r="W252" s="69"/>
      <c r="X252" s="69"/>
      <c r="Y252" s="69"/>
      <c r="Z252" s="69"/>
      <c r="AA252" s="69"/>
      <c r="AB252" s="69"/>
      <c r="AC252" s="73"/>
      <c r="AD252" s="73"/>
      <c r="AE252" s="69"/>
      <c r="AF252" s="69"/>
      <c r="AG252" s="69"/>
      <c r="AH252" s="69"/>
      <c r="AI252" s="69"/>
      <c r="AJ252" s="78"/>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82"/>
      <c r="BG252" s="82"/>
      <c r="BH252" s="82"/>
      <c r="BI252" s="69"/>
      <c r="BJ252" s="69"/>
      <c r="BK252" s="69"/>
      <c r="BL252" s="69"/>
      <c r="BM252" s="77" t="s">
        <v>4750</v>
      </c>
      <c r="BN252" s="77" t="s">
        <v>3494</v>
      </c>
      <c r="BO252" s="77" t="s">
        <v>3495</v>
      </c>
      <c r="BP252" s="77" t="s">
        <v>3495</v>
      </c>
    </row>
    <row r="253" ht="70" hidden="1" spans="1:68">
      <c r="A253" s="77" t="s">
        <v>4751</v>
      </c>
      <c r="B253" s="77" t="s">
        <v>2875</v>
      </c>
      <c r="C253" s="77" t="s">
        <v>3126</v>
      </c>
      <c r="D253" s="77" t="s">
        <v>4752</v>
      </c>
      <c r="E253" s="73" t="s">
        <v>4268</v>
      </c>
      <c r="F253" s="77" t="s">
        <v>3065</v>
      </c>
      <c r="G253" s="77" t="s">
        <v>4735</v>
      </c>
      <c r="H253" s="69"/>
      <c r="I253" s="69"/>
      <c r="J253" s="77" t="s">
        <v>3067</v>
      </c>
      <c r="K253" s="77" t="s">
        <v>3068</v>
      </c>
      <c r="L253" s="77" t="s">
        <v>3069</v>
      </c>
      <c r="M253" s="77" t="s">
        <v>3070</v>
      </c>
      <c r="N253" s="78">
        <v>1</v>
      </c>
      <c r="O253" s="79"/>
      <c r="P253" s="80">
        <v>46800</v>
      </c>
      <c r="Q253" s="77" t="s">
        <v>3071</v>
      </c>
      <c r="R253" s="79"/>
      <c r="S253" s="80"/>
      <c r="T253" s="77" t="s">
        <v>3072</v>
      </c>
      <c r="U253" s="81"/>
      <c r="V253" s="77" t="s">
        <v>3073</v>
      </c>
      <c r="W253" s="77" t="s">
        <v>3074</v>
      </c>
      <c r="X253" s="77" t="s">
        <v>2396</v>
      </c>
      <c r="Y253" s="77" t="s">
        <v>2398</v>
      </c>
      <c r="Z253" s="77" t="s">
        <v>2875</v>
      </c>
      <c r="AA253" s="77" t="s">
        <v>3071</v>
      </c>
      <c r="AB253" s="77" t="s">
        <v>3071</v>
      </c>
      <c r="AC253" s="73" t="s">
        <v>4753</v>
      </c>
      <c r="AD253" s="73" t="s">
        <v>4754</v>
      </c>
      <c r="AE253" s="77" t="s">
        <v>3131</v>
      </c>
      <c r="AF253" s="77" t="s">
        <v>3132</v>
      </c>
      <c r="AG253" s="77" t="s">
        <v>3078</v>
      </c>
      <c r="AH253" s="69"/>
      <c r="AI253" s="69"/>
      <c r="AJ253" s="78"/>
      <c r="AK253" s="69"/>
      <c r="AL253" s="69"/>
      <c r="AM253" s="77" t="s">
        <v>4738</v>
      </c>
      <c r="AN253" s="77" t="s">
        <v>4739</v>
      </c>
      <c r="AO253" s="77" t="s">
        <v>3081</v>
      </c>
      <c r="AP253" s="77" t="s">
        <v>3582</v>
      </c>
      <c r="AQ253" s="77" t="s">
        <v>3135</v>
      </c>
      <c r="AR253" s="77" t="s">
        <v>3136</v>
      </c>
      <c r="AS253" s="77" t="s">
        <v>3280</v>
      </c>
      <c r="AT253" s="77" t="s">
        <v>3281</v>
      </c>
      <c r="AU253" s="77" t="s">
        <v>3087</v>
      </c>
      <c r="AV253" s="77" t="s">
        <v>788</v>
      </c>
      <c r="AW253" s="77" t="s">
        <v>788</v>
      </c>
      <c r="AX253" s="77" t="s">
        <v>4755</v>
      </c>
      <c r="AY253" s="77" t="s">
        <v>4756</v>
      </c>
      <c r="AZ253" s="77" t="s">
        <v>3090</v>
      </c>
      <c r="BA253" s="77" t="s">
        <v>3087</v>
      </c>
      <c r="BB253" s="69"/>
      <c r="BC253" s="77" t="s">
        <v>4742</v>
      </c>
      <c r="BD253" s="77" t="s">
        <v>3512</v>
      </c>
      <c r="BE253" s="77" t="s">
        <v>3513</v>
      </c>
      <c r="BF253" s="82" t="s">
        <v>4757</v>
      </c>
      <c r="BG253" s="82" t="s">
        <v>4758</v>
      </c>
      <c r="BH253" s="82" t="s">
        <v>4759</v>
      </c>
      <c r="BI253" s="77" t="s">
        <v>4746</v>
      </c>
      <c r="BJ253" s="77" t="s">
        <v>4747</v>
      </c>
      <c r="BK253" s="77" t="s">
        <v>4760</v>
      </c>
      <c r="BL253" s="77" t="s">
        <v>3095</v>
      </c>
      <c r="BM253" s="77" t="s">
        <v>4761</v>
      </c>
      <c r="BN253" s="77" t="s">
        <v>3097</v>
      </c>
      <c r="BO253" s="77" t="s">
        <v>3098</v>
      </c>
      <c r="BP253" s="77" t="s">
        <v>3098</v>
      </c>
    </row>
    <row r="254" ht="56" hidden="1" spans="1:68">
      <c r="A254" s="69"/>
      <c r="B254" s="69"/>
      <c r="C254" s="69"/>
      <c r="D254" s="69"/>
      <c r="E254" s="73"/>
      <c r="F254" s="69"/>
      <c r="G254" s="69"/>
      <c r="H254" s="69"/>
      <c r="I254" s="69"/>
      <c r="J254" s="69"/>
      <c r="K254" s="69"/>
      <c r="L254" s="69"/>
      <c r="M254" s="69"/>
      <c r="N254" s="78"/>
      <c r="O254" s="79"/>
      <c r="P254" s="79"/>
      <c r="Q254" s="69"/>
      <c r="R254" s="79"/>
      <c r="S254" s="80"/>
      <c r="T254" s="69"/>
      <c r="U254" s="81"/>
      <c r="V254" s="69"/>
      <c r="W254" s="69"/>
      <c r="X254" s="69"/>
      <c r="Y254" s="69"/>
      <c r="Z254" s="69"/>
      <c r="AA254" s="69"/>
      <c r="AB254" s="69"/>
      <c r="AC254" s="73"/>
      <c r="AD254" s="73"/>
      <c r="AE254" s="69"/>
      <c r="AF254" s="69"/>
      <c r="AG254" s="69"/>
      <c r="AH254" s="69"/>
      <c r="AI254" s="69"/>
      <c r="AJ254" s="78"/>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82"/>
      <c r="BG254" s="82"/>
      <c r="BH254" s="82"/>
      <c r="BI254" s="69"/>
      <c r="BJ254" s="69"/>
      <c r="BK254" s="69"/>
      <c r="BL254" s="69"/>
      <c r="BM254" s="77" t="s">
        <v>4762</v>
      </c>
      <c r="BN254" s="77" t="s">
        <v>3421</v>
      </c>
      <c r="BO254" s="77" t="s">
        <v>3422</v>
      </c>
      <c r="BP254" s="77" t="s">
        <v>3422</v>
      </c>
    </row>
    <row r="255" ht="70" hidden="1" spans="1:68">
      <c r="A255" s="77" t="s">
        <v>4763</v>
      </c>
      <c r="B255" s="77" t="s">
        <v>2923</v>
      </c>
      <c r="C255" s="77" t="s">
        <v>3126</v>
      </c>
      <c r="D255" s="77" t="s">
        <v>4764</v>
      </c>
      <c r="E255" s="73" t="s">
        <v>4028</v>
      </c>
      <c r="F255" s="77" t="s">
        <v>3065</v>
      </c>
      <c r="G255" s="77" t="s">
        <v>4735</v>
      </c>
      <c r="H255" s="69"/>
      <c r="I255" s="69"/>
      <c r="J255" s="77" t="s">
        <v>3067</v>
      </c>
      <c r="K255" s="77" t="s">
        <v>3068</v>
      </c>
      <c r="L255" s="77" t="s">
        <v>3069</v>
      </c>
      <c r="M255" s="77" t="s">
        <v>3070</v>
      </c>
      <c r="N255" s="78">
        <v>1</v>
      </c>
      <c r="O255" s="79"/>
      <c r="P255" s="80">
        <v>69829.58</v>
      </c>
      <c r="Q255" s="77" t="s">
        <v>3071</v>
      </c>
      <c r="R255" s="80">
        <v>69829.58</v>
      </c>
      <c r="S255" s="80"/>
      <c r="T255" s="77" t="s">
        <v>3072</v>
      </c>
      <c r="U255" s="81"/>
      <c r="V255" s="77" t="s">
        <v>3073</v>
      </c>
      <c r="W255" s="77" t="s">
        <v>3074</v>
      </c>
      <c r="X255" s="77" t="s">
        <v>2396</v>
      </c>
      <c r="Y255" s="77" t="s">
        <v>2398</v>
      </c>
      <c r="Z255" s="77" t="s">
        <v>2923</v>
      </c>
      <c r="AA255" s="77" t="s">
        <v>3071</v>
      </c>
      <c r="AB255" s="77" t="s">
        <v>3071</v>
      </c>
      <c r="AC255" s="73" t="s">
        <v>4765</v>
      </c>
      <c r="AD255" s="73" t="s">
        <v>4766</v>
      </c>
      <c r="AE255" s="77" t="s">
        <v>3131</v>
      </c>
      <c r="AF255" s="77" t="s">
        <v>3132</v>
      </c>
      <c r="AG255" s="77" t="s">
        <v>3078</v>
      </c>
      <c r="AH255" s="69"/>
      <c r="AI255" s="69"/>
      <c r="AJ255" s="78"/>
      <c r="AK255" s="69"/>
      <c r="AL255" s="69"/>
      <c r="AM255" s="77" t="s">
        <v>4738</v>
      </c>
      <c r="AN255" s="77" t="s">
        <v>4739</v>
      </c>
      <c r="AO255" s="77" t="s">
        <v>3081</v>
      </c>
      <c r="AP255" s="77" t="s">
        <v>3582</v>
      </c>
      <c r="AQ255" s="77" t="s">
        <v>3135</v>
      </c>
      <c r="AR255" s="77" t="s">
        <v>3136</v>
      </c>
      <c r="AS255" s="77" t="s">
        <v>3951</v>
      </c>
      <c r="AT255" s="77" t="s">
        <v>3952</v>
      </c>
      <c r="AU255" s="77" t="s">
        <v>3174</v>
      </c>
      <c r="AV255" s="77" t="s">
        <v>788</v>
      </c>
      <c r="AW255" s="77" t="s">
        <v>788</v>
      </c>
      <c r="AX255" s="77" t="s">
        <v>4767</v>
      </c>
      <c r="AY255" s="77" t="s">
        <v>4768</v>
      </c>
      <c r="AZ255" s="77" t="s">
        <v>3090</v>
      </c>
      <c r="BA255" s="77" t="s">
        <v>3174</v>
      </c>
      <c r="BB255" s="69"/>
      <c r="BC255" s="77" t="s">
        <v>4742</v>
      </c>
      <c r="BD255" s="77" t="s">
        <v>3512</v>
      </c>
      <c r="BE255" s="77" t="s">
        <v>3513</v>
      </c>
      <c r="BF255" s="82" t="s">
        <v>4769</v>
      </c>
      <c r="BG255" s="82" t="s">
        <v>4770</v>
      </c>
      <c r="BH255" s="82" t="s">
        <v>4771</v>
      </c>
      <c r="BI255" s="77" t="s">
        <v>4772</v>
      </c>
      <c r="BJ255" s="77" t="s">
        <v>4773</v>
      </c>
      <c r="BK255" s="77" t="s">
        <v>4774</v>
      </c>
      <c r="BL255" s="77" t="s">
        <v>3180</v>
      </c>
      <c r="BM255" s="77" t="s">
        <v>4775</v>
      </c>
      <c r="BN255" s="77" t="s">
        <v>3097</v>
      </c>
      <c r="BO255" s="77" t="s">
        <v>3098</v>
      </c>
      <c r="BP255" s="77" t="s">
        <v>3098</v>
      </c>
    </row>
    <row r="256" ht="56" hidden="1" spans="1:68">
      <c r="A256" s="69"/>
      <c r="B256" s="69"/>
      <c r="C256" s="69"/>
      <c r="D256" s="69"/>
      <c r="E256" s="73"/>
      <c r="F256" s="69"/>
      <c r="G256" s="69"/>
      <c r="H256" s="69"/>
      <c r="I256" s="69"/>
      <c r="J256" s="69"/>
      <c r="K256" s="69"/>
      <c r="L256" s="69"/>
      <c r="M256" s="69"/>
      <c r="N256" s="78"/>
      <c r="O256" s="79"/>
      <c r="P256" s="79"/>
      <c r="Q256" s="69"/>
      <c r="R256" s="79"/>
      <c r="S256" s="80"/>
      <c r="T256" s="69"/>
      <c r="U256" s="81"/>
      <c r="V256" s="69"/>
      <c r="W256" s="69"/>
      <c r="X256" s="69"/>
      <c r="Y256" s="69"/>
      <c r="Z256" s="69"/>
      <c r="AA256" s="69"/>
      <c r="AB256" s="69"/>
      <c r="AC256" s="73"/>
      <c r="AD256" s="73"/>
      <c r="AE256" s="69"/>
      <c r="AF256" s="69"/>
      <c r="AG256" s="69"/>
      <c r="AH256" s="69"/>
      <c r="AI256" s="69"/>
      <c r="AJ256" s="78"/>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82"/>
      <c r="BG256" s="82"/>
      <c r="BH256" s="82"/>
      <c r="BI256" s="69"/>
      <c r="BJ256" s="69"/>
      <c r="BK256" s="69"/>
      <c r="BL256" s="69"/>
      <c r="BM256" s="77" t="s">
        <v>4776</v>
      </c>
      <c r="BN256" s="77" t="s">
        <v>3962</v>
      </c>
      <c r="BO256" s="77" t="s">
        <v>3963</v>
      </c>
      <c r="BP256" s="77" t="s">
        <v>3963</v>
      </c>
    </row>
    <row r="257" ht="70" hidden="1" spans="1:68">
      <c r="A257" s="77" t="s">
        <v>4777</v>
      </c>
      <c r="B257" s="77" t="s">
        <v>2832</v>
      </c>
      <c r="C257" s="77" t="s">
        <v>3126</v>
      </c>
      <c r="D257" s="77" t="s">
        <v>4778</v>
      </c>
      <c r="E257" s="73" t="s">
        <v>3900</v>
      </c>
      <c r="F257" s="77" t="s">
        <v>3065</v>
      </c>
      <c r="G257" s="77" t="s">
        <v>4735</v>
      </c>
      <c r="H257" s="69"/>
      <c r="I257" s="69"/>
      <c r="J257" s="77" t="s">
        <v>3067</v>
      </c>
      <c r="K257" s="77" t="s">
        <v>3068</v>
      </c>
      <c r="L257" s="77" t="s">
        <v>3069</v>
      </c>
      <c r="M257" s="77" t="s">
        <v>3070</v>
      </c>
      <c r="N257" s="78">
        <v>1</v>
      </c>
      <c r="O257" s="79"/>
      <c r="P257" s="80">
        <v>30000</v>
      </c>
      <c r="Q257" s="77" t="s">
        <v>3071</v>
      </c>
      <c r="R257" s="80">
        <v>30000</v>
      </c>
      <c r="S257" s="80"/>
      <c r="T257" s="77" t="s">
        <v>3072</v>
      </c>
      <c r="U257" s="81"/>
      <c r="V257" s="77" t="s">
        <v>3073</v>
      </c>
      <c r="W257" s="77" t="s">
        <v>3074</v>
      </c>
      <c r="X257" s="77" t="s">
        <v>2396</v>
      </c>
      <c r="Y257" s="77" t="s">
        <v>2398</v>
      </c>
      <c r="Z257" s="77" t="s">
        <v>2832</v>
      </c>
      <c r="AA257" s="77" t="s">
        <v>3071</v>
      </c>
      <c r="AB257" s="77" t="s">
        <v>3071</v>
      </c>
      <c r="AC257" s="73" t="s">
        <v>4779</v>
      </c>
      <c r="AD257" s="73" t="s">
        <v>4779</v>
      </c>
      <c r="AE257" s="77" t="s">
        <v>3131</v>
      </c>
      <c r="AF257" s="77" t="s">
        <v>3132</v>
      </c>
      <c r="AG257" s="77" t="s">
        <v>3078</v>
      </c>
      <c r="AH257" s="69"/>
      <c r="AI257" s="69"/>
      <c r="AJ257" s="78"/>
      <c r="AK257" s="69"/>
      <c r="AL257" s="69"/>
      <c r="AM257" s="77" t="s">
        <v>4738</v>
      </c>
      <c r="AN257" s="77" t="s">
        <v>4739</v>
      </c>
      <c r="AO257" s="77" t="s">
        <v>3081</v>
      </c>
      <c r="AP257" s="77" t="s">
        <v>3582</v>
      </c>
      <c r="AQ257" s="77" t="s">
        <v>3135</v>
      </c>
      <c r="AR257" s="77" t="s">
        <v>3136</v>
      </c>
      <c r="AS257" s="77" t="s">
        <v>3619</v>
      </c>
      <c r="AT257" s="77" t="s">
        <v>3620</v>
      </c>
      <c r="AU257" s="77" t="s">
        <v>3174</v>
      </c>
      <c r="AV257" s="77" t="s">
        <v>788</v>
      </c>
      <c r="AW257" s="77" t="s">
        <v>788</v>
      </c>
      <c r="AX257" s="77" t="s">
        <v>4780</v>
      </c>
      <c r="AY257" s="77" t="s">
        <v>4781</v>
      </c>
      <c r="AZ257" s="77" t="s">
        <v>3090</v>
      </c>
      <c r="BA257" s="77" t="s">
        <v>3174</v>
      </c>
      <c r="BB257" s="69"/>
      <c r="BC257" s="77" t="s">
        <v>4742</v>
      </c>
      <c r="BD257" s="77" t="s">
        <v>3512</v>
      </c>
      <c r="BE257" s="77" t="s">
        <v>3513</v>
      </c>
      <c r="BF257" s="82" t="s">
        <v>4782</v>
      </c>
      <c r="BG257" s="82" t="s">
        <v>4783</v>
      </c>
      <c r="BH257" s="82" t="s">
        <v>4784</v>
      </c>
      <c r="BI257" s="77" t="s">
        <v>4785</v>
      </c>
      <c r="BJ257" s="77" t="s">
        <v>4786</v>
      </c>
      <c r="BK257" s="77" t="s">
        <v>4787</v>
      </c>
      <c r="BL257" s="77" t="s">
        <v>3180</v>
      </c>
      <c r="BM257" s="77" t="s">
        <v>4788</v>
      </c>
      <c r="BN257" s="77" t="s">
        <v>3097</v>
      </c>
      <c r="BO257" s="77" t="s">
        <v>3098</v>
      </c>
      <c r="BP257" s="77" t="s">
        <v>3098</v>
      </c>
    </row>
    <row r="258" ht="42" spans="1:68">
      <c r="A258" s="69"/>
      <c r="B258" s="69"/>
      <c r="C258" s="69"/>
      <c r="D258" s="69"/>
      <c r="E258" s="73"/>
      <c r="F258" s="69"/>
      <c r="G258" s="69"/>
      <c r="H258" s="69"/>
      <c r="I258" s="69"/>
      <c r="J258" s="69"/>
      <c r="K258" s="69"/>
      <c r="L258" s="69"/>
      <c r="M258" s="69"/>
      <c r="N258" s="78"/>
      <c r="O258" s="79"/>
      <c r="P258" s="79"/>
      <c r="Q258" s="69"/>
      <c r="R258" s="79"/>
      <c r="S258" s="80"/>
      <c r="T258" s="69"/>
      <c r="U258" s="81"/>
      <c r="V258" s="69"/>
      <c r="W258" s="69"/>
      <c r="X258" s="69"/>
      <c r="Y258" s="69"/>
      <c r="Z258" s="69"/>
      <c r="AA258" s="69"/>
      <c r="AB258" s="69"/>
      <c r="AC258" s="73"/>
      <c r="AD258" s="73"/>
      <c r="AE258" s="69"/>
      <c r="AF258" s="69"/>
      <c r="AG258" s="69"/>
      <c r="AH258" s="69"/>
      <c r="AI258" s="69"/>
      <c r="AJ258" s="78"/>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82"/>
      <c r="BG258" s="82"/>
      <c r="BH258" s="82"/>
      <c r="BI258" s="69"/>
      <c r="BJ258" s="69"/>
      <c r="BK258" s="69"/>
      <c r="BL258" s="69"/>
      <c r="BM258" s="77" t="s">
        <v>4789</v>
      </c>
      <c r="BN258" s="77" t="s">
        <v>3630</v>
      </c>
      <c r="BO258" s="77" t="s">
        <v>3631</v>
      </c>
      <c r="BP258" s="77" t="s">
        <v>3631</v>
      </c>
    </row>
  </sheetData>
  <autoFilter xmlns:etc="http://www.wps.cn/officeDocument/2017/etCustomData" ref="C4:AT257" etc:filterBottomFollowUsedRange="0">
    <filterColumn colId="0">
      <customFilters>
        <customFilter operator="equal" val="审核通过"/>
      </customFilters>
    </filterColumn>
    <filterColumn colId="43">
      <customFilters>
        <customFilter operator="equal" val="智能化工程"/>
      </customFilters>
    </filterColumn>
    <extLst/>
  </autoFilter>
  <pageMargins left="0.75" right="0.75" top="1" bottom="1" header="0.5" footer="0.5"/>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02"/>
  <sheetViews>
    <sheetView zoomScale="70" zoomScaleNormal="70" topLeftCell="A202" workbookViewId="0">
      <selection activeCell="F5" sqref="F5:I202"/>
    </sheetView>
  </sheetViews>
  <sheetFormatPr defaultColWidth="9" defaultRowHeight="14"/>
  <cols>
    <col min="1" max="5" width="9" style="67"/>
    <col min="6" max="6" width="10.2727272727273" style="67"/>
    <col min="7" max="7" width="9" style="67"/>
    <col min="8" max="9" width="10.2727272727273" style="67"/>
    <col min="10" max="16384" width="9" style="67"/>
  </cols>
  <sheetData>
    <row r="1" ht="15" spans="1:13">
      <c r="A1" s="68" t="s">
        <v>4790</v>
      </c>
      <c r="B1" s="69"/>
      <c r="C1" s="69"/>
      <c r="D1" s="69"/>
      <c r="E1" s="69"/>
      <c r="F1" s="69"/>
      <c r="G1" s="69"/>
      <c r="H1" s="69"/>
      <c r="I1" s="69"/>
      <c r="J1" s="69"/>
      <c r="K1" s="69"/>
      <c r="L1" s="69"/>
      <c r="M1" s="69"/>
    </row>
    <row r="2" ht="15" spans="1:13">
      <c r="A2" s="68" t="s">
        <v>4791</v>
      </c>
      <c r="B2" s="69"/>
      <c r="C2" s="69"/>
      <c r="D2" s="69"/>
      <c r="E2" s="69"/>
      <c r="F2" s="69"/>
      <c r="G2" s="69"/>
      <c r="H2" s="69"/>
      <c r="I2" s="69"/>
      <c r="J2" s="69"/>
      <c r="K2" s="69"/>
      <c r="L2" s="69"/>
      <c r="M2" s="69"/>
    </row>
    <row r="3" ht="15" spans="1:13">
      <c r="A3" s="68" t="s">
        <v>4792</v>
      </c>
      <c r="B3" s="69"/>
      <c r="C3" s="69"/>
      <c r="D3" s="69"/>
      <c r="E3" s="69"/>
      <c r="F3" s="69"/>
      <c r="G3" s="69"/>
      <c r="H3" s="69"/>
      <c r="I3" s="69"/>
      <c r="J3" s="69"/>
      <c r="K3" s="69"/>
      <c r="L3" s="69"/>
      <c r="M3" s="69"/>
    </row>
    <row r="4" ht="30" spans="1:13">
      <c r="A4" s="70" t="s">
        <v>4793</v>
      </c>
      <c r="B4" s="70" t="s">
        <v>4794</v>
      </c>
      <c r="C4" s="70" t="s">
        <v>4795</v>
      </c>
      <c r="D4" s="70" t="s">
        <v>4796</v>
      </c>
      <c r="E4" s="70" t="s">
        <v>4797</v>
      </c>
      <c r="F4" s="70" t="s">
        <v>4798</v>
      </c>
      <c r="G4" s="70" t="s">
        <v>1236</v>
      </c>
      <c r="H4" s="70" t="s">
        <v>4799</v>
      </c>
      <c r="I4" s="70" t="s">
        <v>4800</v>
      </c>
      <c r="J4" s="70" t="s">
        <v>4801</v>
      </c>
      <c r="K4" s="70" t="s">
        <v>4802</v>
      </c>
      <c r="L4" s="70" t="s">
        <v>4803</v>
      </c>
      <c r="M4" s="70" t="s">
        <v>4804</v>
      </c>
    </row>
    <row r="5" ht="300" spans="1:13">
      <c r="A5" s="71" t="s">
        <v>4805</v>
      </c>
      <c r="B5" s="71" t="s">
        <v>4806</v>
      </c>
      <c r="C5" s="71" t="s">
        <v>4807</v>
      </c>
      <c r="D5" s="71" t="s">
        <v>4808</v>
      </c>
      <c r="E5" s="71" t="s">
        <v>4809</v>
      </c>
      <c r="F5" s="72">
        <v>44.77</v>
      </c>
      <c r="G5" s="72">
        <v>20</v>
      </c>
      <c r="H5" s="72">
        <v>895.4</v>
      </c>
      <c r="I5" s="72">
        <v>895.4</v>
      </c>
      <c r="J5" s="71" t="s">
        <v>4810</v>
      </c>
      <c r="K5" s="71" t="s">
        <v>4811</v>
      </c>
      <c r="L5" s="71" t="s">
        <v>4812</v>
      </c>
      <c r="M5" s="71" t="s">
        <v>4813</v>
      </c>
    </row>
    <row r="6" ht="300" spans="1:13">
      <c r="A6" s="71" t="s">
        <v>4814</v>
      </c>
      <c r="B6" s="71" t="s">
        <v>4815</v>
      </c>
      <c r="C6" s="71" t="s">
        <v>4816</v>
      </c>
      <c r="D6" s="71" t="s">
        <v>4817</v>
      </c>
      <c r="E6" s="71" t="s">
        <v>4816</v>
      </c>
      <c r="F6" s="72">
        <v>19.13</v>
      </c>
      <c r="G6" s="72">
        <v>5</v>
      </c>
      <c r="H6" s="72">
        <v>95.65</v>
      </c>
      <c r="I6" s="72">
        <v>966.75</v>
      </c>
      <c r="J6" s="71" t="s">
        <v>4818</v>
      </c>
      <c r="K6" s="71" t="s">
        <v>4811</v>
      </c>
      <c r="L6" s="71" t="s">
        <v>4812</v>
      </c>
      <c r="M6" s="71" t="s">
        <v>4819</v>
      </c>
    </row>
    <row r="7" ht="300" spans="1:13">
      <c r="A7" s="71" t="s">
        <v>4820</v>
      </c>
      <c r="B7" s="71" t="s">
        <v>4821</v>
      </c>
      <c r="C7" s="71" t="s">
        <v>4822</v>
      </c>
      <c r="D7" s="71" t="s">
        <v>4823</v>
      </c>
      <c r="E7" s="71" t="s">
        <v>4824</v>
      </c>
      <c r="F7" s="72">
        <v>273.63</v>
      </c>
      <c r="G7" s="72">
        <v>3</v>
      </c>
      <c r="H7" s="72">
        <v>820.89</v>
      </c>
      <c r="I7" s="72">
        <v>2630.89</v>
      </c>
      <c r="J7" s="71" t="s">
        <v>4825</v>
      </c>
      <c r="K7" s="71" t="s">
        <v>4811</v>
      </c>
      <c r="L7" s="71" t="s">
        <v>4812</v>
      </c>
      <c r="M7" s="71" t="s">
        <v>4826</v>
      </c>
    </row>
    <row r="8" ht="300" spans="1:13">
      <c r="A8" s="71" t="s">
        <v>4814</v>
      </c>
      <c r="B8" s="71" t="s">
        <v>4827</v>
      </c>
      <c r="C8" s="71" t="s">
        <v>4828</v>
      </c>
      <c r="D8" s="71" t="s">
        <v>4817</v>
      </c>
      <c r="E8" s="71" t="s">
        <v>4828</v>
      </c>
      <c r="F8" s="72">
        <v>10.92</v>
      </c>
      <c r="G8" s="72">
        <v>5</v>
      </c>
      <c r="H8" s="72">
        <v>54.6</v>
      </c>
      <c r="I8" s="72">
        <v>966.75</v>
      </c>
      <c r="J8" s="71" t="s">
        <v>4818</v>
      </c>
      <c r="K8" s="71" t="s">
        <v>4811</v>
      </c>
      <c r="L8" s="71" t="s">
        <v>4812</v>
      </c>
      <c r="M8" s="71" t="s">
        <v>4829</v>
      </c>
    </row>
    <row r="9" ht="300" spans="1:13">
      <c r="A9" s="71" t="s">
        <v>4820</v>
      </c>
      <c r="B9" s="71" t="s">
        <v>4830</v>
      </c>
      <c r="C9" s="71" t="s">
        <v>4831</v>
      </c>
      <c r="D9" s="71" t="s">
        <v>4832</v>
      </c>
      <c r="E9" s="71" t="s">
        <v>4833</v>
      </c>
      <c r="F9" s="72">
        <v>160</v>
      </c>
      <c r="G9" s="72">
        <v>10</v>
      </c>
      <c r="H9" s="72">
        <v>1600</v>
      </c>
      <c r="I9" s="72">
        <v>2630.89</v>
      </c>
      <c r="J9" s="71" t="s">
        <v>4825</v>
      </c>
      <c r="K9" s="71" t="s">
        <v>4811</v>
      </c>
      <c r="L9" s="71" t="s">
        <v>4812</v>
      </c>
      <c r="M9" s="71" t="s">
        <v>4834</v>
      </c>
    </row>
    <row r="10" ht="300" spans="1:13">
      <c r="A10" s="71" t="s">
        <v>4814</v>
      </c>
      <c r="B10" s="71" t="s">
        <v>4835</v>
      </c>
      <c r="C10" s="71" t="s">
        <v>4836</v>
      </c>
      <c r="D10" s="71" t="s">
        <v>4837</v>
      </c>
      <c r="E10" s="71" t="s">
        <v>4836</v>
      </c>
      <c r="F10" s="72">
        <v>3.78</v>
      </c>
      <c r="G10" s="72">
        <v>20</v>
      </c>
      <c r="H10" s="72">
        <v>75.6</v>
      </c>
      <c r="I10" s="72">
        <v>966.75</v>
      </c>
      <c r="J10" s="71" t="s">
        <v>4818</v>
      </c>
      <c r="K10" s="71" t="s">
        <v>4811</v>
      </c>
      <c r="L10" s="71" t="s">
        <v>4812</v>
      </c>
      <c r="M10" s="71" t="s">
        <v>4838</v>
      </c>
    </row>
    <row r="11" ht="300" spans="1:13">
      <c r="A11" s="71" t="s">
        <v>4839</v>
      </c>
      <c r="B11" s="71" t="s">
        <v>4840</v>
      </c>
      <c r="C11" s="71" t="s">
        <v>4841</v>
      </c>
      <c r="D11" s="71" t="s">
        <v>4842</v>
      </c>
      <c r="E11" s="71" t="s">
        <v>1828</v>
      </c>
      <c r="F11" s="72">
        <v>89</v>
      </c>
      <c r="G11" s="72">
        <v>80</v>
      </c>
      <c r="H11" s="72">
        <v>7120</v>
      </c>
      <c r="I11" s="72">
        <v>7120</v>
      </c>
      <c r="J11" s="71" t="s">
        <v>4843</v>
      </c>
      <c r="K11" s="71" t="s">
        <v>4811</v>
      </c>
      <c r="L11" s="71" t="s">
        <v>4812</v>
      </c>
      <c r="M11" s="71" t="s">
        <v>4844</v>
      </c>
    </row>
    <row r="12" ht="300" spans="1:13">
      <c r="A12" s="71" t="s">
        <v>4845</v>
      </c>
      <c r="B12" s="71" t="s">
        <v>4846</v>
      </c>
      <c r="C12" s="71" t="s">
        <v>4847</v>
      </c>
      <c r="D12" s="71" t="s">
        <v>4848</v>
      </c>
      <c r="E12" s="71" t="s">
        <v>4849</v>
      </c>
      <c r="F12" s="72">
        <v>620</v>
      </c>
      <c r="G12" s="72">
        <v>2</v>
      </c>
      <c r="H12" s="72">
        <v>1240</v>
      </c>
      <c r="I12" s="72">
        <v>1240</v>
      </c>
      <c r="J12" s="71" t="s">
        <v>4850</v>
      </c>
      <c r="K12" s="71" t="s">
        <v>4811</v>
      </c>
      <c r="L12" s="71" t="s">
        <v>4812</v>
      </c>
      <c r="M12" s="71" t="s">
        <v>4851</v>
      </c>
    </row>
    <row r="13" ht="300" spans="1:13">
      <c r="A13" s="71" t="s">
        <v>4814</v>
      </c>
      <c r="B13" s="71" t="s">
        <v>4852</v>
      </c>
      <c r="C13" s="71" t="s">
        <v>4853</v>
      </c>
      <c r="D13" s="71" t="s">
        <v>4854</v>
      </c>
      <c r="E13" s="71" t="s">
        <v>4853</v>
      </c>
      <c r="F13" s="72">
        <v>74.09</v>
      </c>
      <c r="G13" s="72">
        <v>10</v>
      </c>
      <c r="H13" s="72">
        <v>740.9</v>
      </c>
      <c r="I13" s="72">
        <v>966.75</v>
      </c>
      <c r="J13" s="71" t="s">
        <v>4818</v>
      </c>
      <c r="K13" s="71" t="s">
        <v>4811</v>
      </c>
      <c r="L13" s="71" t="s">
        <v>4812</v>
      </c>
      <c r="M13" s="71" t="s">
        <v>4855</v>
      </c>
    </row>
    <row r="14" ht="300" spans="1:13">
      <c r="A14" s="71" t="s">
        <v>4820</v>
      </c>
      <c r="B14" s="71" t="s">
        <v>4856</v>
      </c>
      <c r="C14" s="71" t="s">
        <v>4857</v>
      </c>
      <c r="D14" s="71" t="s">
        <v>4832</v>
      </c>
      <c r="E14" s="71" t="s">
        <v>4858</v>
      </c>
      <c r="F14" s="72">
        <v>21</v>
      </c>
      <c r="G14" s="72">
        <v>10</v>
      </c>
      <c r="H14" s="72">
        <v>210</v>
      </c>
      <c r="I14" s="72">
        <v>2630.89</v>
      </c>
      <c r="J14" s="71" t="s">
        <v>4825</v>
      </c>
      <c r="K14" s="71" t="s">
        <v>4811</v>
      </c>
      <c r="L14" s="71" t="s">
        <v>4812</v>
      </c>
      <c r="M14" s="71" t="s">
        <v>4859</v>
      </c>
    </row>
    <row r="15" ht="300" spans="1:13">
      <c r="A15" s="71" t="s">
        <v>4860</v>
      </c>
      <c r="B15" s="71" t="s">
        <v>4861</v>
      </c>
      <c r="C15" s="71" t="s">
        <v>4862</v>
      </c>
      <c r="D15" s="71" t="s">
        <v>4863</v>
      </c>
      <c r="E15" s="71" t="s">
        <v>4864</v>
      </c>
      <c r="F15" s="72">
        <v>37</v>
      </c>
      <c r="G15" s="72">
        <v>3</v>
      </c>
      <c r="H15" s="72">
        <v>111</v>
      </c>
      <c r="I15" s="72">
        <v>5286</v>
      </c>
      <c r="J15" s="71" t="s">
        <v>4865</v>
      </c>
      <c r="K15" s="71" t="s">
        <v>4866</v>
      </c>
      <c r="L15" s="71" t="s">
        <v>4812</v>
      </c>
      <c r="M15" s="71" t="s">
        <v>4867</v>
      </c>
    </row>
    <row r="16" ht="300" spans="1:13">
      <c r="A16" s="71" t="s">
        <v>4860</v>
      </c>
      <c r="B16" s="71" t="s">
        <v>4868</v>
      </c>
      <c r="C16" s="71" t="s">
        <v>4869</v>
      </c>
      <c r="D16" s="71" t="s">
        <v>4870</v>
      </c>
      <c r="E16" s="71" t="s">
        <v>1721</v>
      </c>
      <c r="F16" s="72">
        <v>25</v>
      </c>
      <c r="G16" s="72">
        <v>75</v>
      </c>
      <c r="H16" s="72">
        <v>1875</v>
      </c>
      <c r="I16" s="72">
        <v>5286</v>
      </c>
      <c r="J16" s="71" t="s">
        <v>4865</v>
      </c>
      <c r="K16" s="71" t="s">
        <v>4866</v>
      </c>
      <c r="L16" s="71" t="s">
        <v>4812</v>
      </c>
      <c r="M16" s="71" t="s">
        <v>4871</v>
      </c>
    </row>
    <row r="17" ht="300" spans="1:13">
      <c r="A17" s="71" t="s">
        <v>4860</v>
      </c>
      <c r="B17" s="71" t="s">
        <v>4872</v>
      </c>
      <c r="C17" s="71" t="s">
        <v>4873</v>
      </c>
      <c r="D17" s="71" t="s">
        <v>4863</v>
      </c>
      <c r="E17" s="71" t="s">
        <v>4874</v>
      </c>
      <c r="F17" s="72">
        <v>44</v>
      </c>
      <c r="G17" s="72">
        <v>75</v>
      </c>
      <c r="H17" s="72">
        <v>3300</v>
      </c>
      <c r="I17" s="72">
        <v>5286</v>
      </c>
      <c r="J17" s="71" t="s">
        <v>4865</v>
      </c>
      <c r="K17" s="71" t="s">
        <v>4866</v>
      </c>
      <c r="L17" s="71" t="s">
        <v>4812</v>
      </c>
      <c r="M17" s="71" t="s">
        <v>4875</v>
      </c>
    </row>
    <row r="18" ht="300" spans="1:13">
      <c r="A18" s="71" t="s">
        <v>4876</v>
      </c>
      <c r="B18" s="71" t="s">
        <v>4877</v>
      </c>
      <c r="C18" s="71" t="s">
        <v>4878</v>
      </c>
      <c r="D18" s="71" t="s">
        <v>4879</v>
      </c>
      <c r="E18" s="71" t="s">
        <v>4880</v>
      </c>
      <c r="F18" s="72">
        <v>39.53</v>
      </c>
      <c r="G18" s="72">
        <v>8</v>
      </c>
      <c r="H18" s="72">
        <v>316.24</v>
      </c>
      <c r="I18" s="72">
        <v>5504.84</v>
      </c>
      <c r="J18" s="71" t="s">
        <v>4881</v>
      </c>
      <c r="K18" s="71" t="s">
        <v>4882</v>
      </c>
      <c r="L18" s="71" t="s">
        <v>4812</v>
      </c>
      <c r="M18" s="71" t="s">
        <v>4883</v>
      </c>
    </row>
    <row r="19" ht="300" spans="1:13">
      <c r="A19" s="71" t="s">
        <v>4876</v>
      </c>
      <c r="B19" s="71" t="s">
        <v>4884</v>
      </c>
      <c r="C19" s="71" t="s">
        <v>4885</v>
      </c>
      <c r="D19" s="71" t="s">
        <v>4886</v>
      </c>
      <c r="E19" s="71" t="s">
        <v>4887</v>
      </c>
      <c r="F19" s="72">
        <v>17.7</v>
      </c>
      <c r="G19" s="72">
        <v>4</v>
      </c>
      <c r="H19" s="72">
        <v>70.8</v>
      </c>
      <c r="I19" s="72">
        <v>5504.84</v>
      </c>
      <c r="J19" s="71" t="s">
        <v>4881</v>
      </c>
      <c r="K19" s="71" t="s">
        <v>4882</v>
      </c>
      <c r="L19" s="71" t="s">
        <v>4812</v>
      </c>
      <c r="M19" s="71" t="s">
        <v>4888</v>
      </c>
    </row>
    <row r="20" ht="300" spans="1:13">
      <c r="A20" s="71" t="s">
        <v>4876</v>
      </c>
      <c r="B20" s="71" t="s">
        <v>4889</v>
      </c>
      <c r="C20" s="71" t="s">
        <v>4890</v>
      </c>
      <c r="D20" s="71" t="s">
        <v>4891</v>
      </c>
      <c r="E20" s="71" t="s">
        <v>4892</v>
      </c>
      <c r="F20" s="72">
        <v>102</v>
      </c>
      <c r="G20" s="72">
        <v>10</v>
      </c>
      <c r="H20" s="72">
        <v>1020</v>
      </c>
      <c r="I20" s="72">
        <v>5504.84</v>
      </c>
      <c r="J20" s="71" t="s">
        <v>4881</v>
      </c>
      <c r="K20" s="71" t="s">
        <v>4882</v>
      </c>
      <c r="L20" s="71" t="s">
        <v>4812</v>
      </c>
      <c r="M20" s="71" t="s">
        <v>4893</v>
      </c>
    </row>
    <row r="21" ht="300" spans="1:13">
      <c r="A21" s="71" t="s">
        <v>4876</v>
      </c>
      <c r="B21" s="71" t="s">
        <v>4894</v>
      </c>
      <c r="C21" s="71" t="s">
        <v>4895</v>
      </c>
      <c r="D21" s="71" t="s">
        <v>4886</v>
      </c>
      <c r="E21" s="71" t="s">
        <v>4887</v>
      </c>
      <c r="F21" s="72">
        <v>25.25</v>
      </c>
      <c r="G21" s="72">
        <v>24</v>
      </c>
      <c r="H21" s="72">
        <v>606</v>
      </c>
      <c r="I21" s="72">
        <v>5504.84</v>
      </c>
      <c r="J21" s="71" t="s">
        <v>4881</v>
      </c>
      <c r="K21" s="71" t="s">
        <v>4882</v>
      </c>
      <c r="L21" s="71" t="s">
        <v>4812</v>
      </c>
      <c r="M21" s="71" t="s">
        <v>4896</v>
      </c>
    </row>
    <row r="22" ht="300" spans="1:13">
      <c r="A22" s="71" t="s">
        <v>4876</v>
      </c>
      <c r="B22" s="71" t="s">
        <v>4894</v>
      </c>
      <c r="C22" s="71" t="s">
        <v>4895</v>
      </c>
      <c r="D22" s="71" t="s">
        <v>4886</v>
      </c>
      <c r="E22" s="71" t="s">
        <v>4887</v>
      </c>
      <c r="F22" s="72">
        <v>19.8</v>
      </c>
      <c r="G22" s="72">
        <v>60</v>
      </c>
      <c r="H22" s="72">
        <v>1188</v>
      </c>
      <c r="I22" s="72">
        <v>5504.84</v>
      </c>
      <c r="J22" s="71" t="s">
        <v>4881</v>
      </c>
      <c r="K22" s="71" t="s">
        <v>4882</v>
      </c>
      <c r="L22" s="71" t="s">
        <v>4812</v>
      </c>
      <c r="M22" s="71" t="s">
        <v>4897</v>
      </c>
    </row>
    <row r="23" ht="300" spans="1:13">
      <c r="A23" s="71" t="s">
        <v>4876</v>
      </c>
      <c r="B23" s="71" t="s">
        <v>4898</v>
      </c>
      <c r="C23" s="71" t="s">
        <v>4899</v>
      </c>
      <c r="D23" s="71" t="s">
        <v>4900</v>
      </c>
      <c r="E23" s="71" t="s">
        <v>4901</v>
      </c>
      <c r="F23" s="72">
        <v>75.6</v>
      </c>
      <c r="G23" s="72">
        <v>6</v>
      </c>
      <c r="H23" s="72">
        <v>453.6</v>
      </c>
      <c r="I23" s="72">
        <v>5504.84</v>
      </c>
      <c r="J23" s="71" t="s">
        <v>4881</v>
      </c>
      <c r="K23" s="71" t="s">
        <v>4882</v>
      </c>
      <c r="L23" s="71" t="s">
        <v>4812</v>
      </c>
      <c r="M23" s="71" t="s">
        <v>4902</v>
      </c>
    </row>
    <row r="24" ht="300" spans="1:13">
      <c r="A24" s="71" t="s">
        <v>4876</v>
      </c>
      <c r="B24" s="71" t="s">
        <v>4903</v>
      </c>
      <c r="C24" s="71" t="s">
        <v>4904</v>
      </c>
      <c r="D24" s="71" t="s">
        <v>4905</v>
      </c>
      <c r="E24" s="71" t="s">
        <v>4906</v>
      </c>
      <c r="F24" s="72">
        <v>764.64</v>
      </c>
      <c r="G24" s="72">
        <v>1</v>
      </c>
      <c r="H24" s="72">
        <v>764.64</v>
      </c>
      <c r="I24" s="72">
        <v>5504.84</v>
      </c>
      <c r="J24" s="71" t="s">
        <v>4881</v>
      </c>
      <c r="K24" s="71" t="s">
        <v>4882</v>
      </c>
      <c r="L24" s="71" t="s">
        <v>4812</v>
      </c>
      <c r="M24" s="71" t="s">
        <v>4907</v>
      </c>
    </row>
    <row r="25" ht="300" spans="1:13">
      <c r="A25" s="71" t="s">
        <v>4876</v>
      </c>
      <c r="B25" s="71" t="s">
        <v>4908</v>
      </c>
      <c r="C25" s="71" t="s">
        <v>4909</v>
      </c>
      <c r="D25" s="71" t="s">
        <v>4817</v>
      </c>
      <c r="E25" s="71" t="s">
        <v>4909</v>
      </c>
      <c r="F25" s="72">
        <v>29.5</v>
      </c>
      <c r="G25" s="72">
        <v>1</v>
      </c>
      <c r="H25" s="72">
        <v>29.5</v>
      </c>
      <c r="I25" s="72">
        <v>5504.84</v>
      </c>
      <c r="J25" s="71" t="s">
        <v>4881</v>
      </c>
      <c r="K25" s="71" t="s">
        <v>4882</v>
      </c>
      <c r="L25" s="71" t="s">
        <v>4812</v>
      </c>
      <c r="M25" s="71" t="s">
        <v>4910</v>
      </c>
    </row>
    <row r="26" ht="300" spans="1:13">
      <c r="A26" s="71" t="s">
        <v>4876</v>
      </c>
      <c r="B26" s="71" t="s">
        <v>4911</v>
      </c>
      <c r="C26" s="71" t="s">
        <v>4912</v>
      </c>
      <c r="D26" s="71" t="s">
        <v>4913</v>
      </c>
      <c r="E26" s="71" t="s">
        <v>4914</v>
      </c>
      <c r="F26" s="72">
        <v>352.02</v>
      </c>
      <c r="G26" s="72">
        <v>3</v>
      </c>
      <c r="H26" s="72">
        <v>1056.06</v>
      </c>
      <c r="I26" s="72">
        <v>5504.84</v>
      </c>
      <c r="J26" s="71" t="s">
        <v>4881</v>
      </c>
      <c r="K26" s="71" t="s">
        <v>4882</v>
      </c>
      <c r="L26" s="71" t="s">
        <v>4812</v>
      </c>
      <c r="M26" s="71" t="s">
        <v>4915</v>
      </c>
    </row>
    <row r="27" ht="300" spans="1:13">
      <c r="A27" s="71" t="s">
        <v>4916</v>
      </c>
      <c r="B27" s="71" t="s">
        <v>4917</v>
      </c>
      <c r="C27" s="71" t="s">
        <v>4918</v>
      </c>
      <c r="D27" s="71" t="s">
        <v>4919</v>
      </c>
      <c r="E27" s="71" t="s">
        <v>4918</v>
      </c>
      <c r="F27" s="72">
        <v>1050</v>
      </c>
      <c r="G27" s="72">
        <v>1</v>
      </c>
      <c r="H27" s="72">
        <v>1050</v>
      </c>
      <c r="I27" s="72">
        <v>1050</v>
      </c>
      <c r="J27" s="71" t="s">
        <v>3657</v>
      </c>
      <c r="K27" s="71" t="s">
        <v>4920</v>
      </c>
      <c r="L27" s="71" t="s">
        <v>4812</v>
      </c>
      <c r="M27" s="71" t="s">
        <v>4921</v>
      </c>
    </row>
    <row r="28" ht="300" spans="1:13">
      <c r="A28" s="71" t="s">
        <v>4922</v>
      </c>
      <c r="B28" s="71" t="s">
        <v>4923</v>
      </c>
      <c r="C28" s="71" t="s">
        <v>4924</v>
      </c>
      <c r="D28" s="71" t="s">
        <v>4925</v>
      </c>
      <c r="E28" s="71" t="s">
        <v>4924</v>
      </c>
      <c r="F28" s="72">
        <v>467.1</v>
      </c>
      <c r="G28" s="72">
        <v>8</v>
      </c>
      <c r="H28" s="72">
        <v>3736.8</v>
      </c>
      <c r="I28" s="72">
        <v>18764.88</v>
      </c>
      <c r="J28" s="71" t="s">
        <v>4818</v>
      </c>
      <c r="K28" s="71" t="s">
        <v>4926</v>
      </c>
      <c r="L28" s="71" t="s">
        <v>4812</v>
      </c>
      <c r="M28" s="71" t="s">
        <v>4927</v>
      </c>
    </row>
    <row r="29" ht="300" spans="1:13">
      <c r="A29" s="71" t="s">
        <v>4922</v>
      </c>
      <c r="B29" s="71" t="s">
        <v>4928</v>
      </c>
      <c r="C29" s="71" t="s">
        <v>4929</v>
      </c>
      <c r="D29" s="71" t="s">
        <v>4930</v>
      </c>
      <c r="E29" s="71" t="s">
        <v>4929</v>
      </c>
      <c r="F29" s="72">
        <v>80.1</v>
      </c>
      <c r="G29" s="72">
        <v>1</v>
      </c>
      <c r="H29" s="72">
        <v>80.1</v>
      </c>
      <c r="I29" s="72">
        <v>18764.88</v>
      </c>
      <c r="J29" s="71" t="s">
        <v>4818</v>
      </c>
      <c r="K29" s="71" t="s">
        <v>4926</v>
      </c>
      <c r="L29" s="71" t="s">
        <v>4812</v>
      </c>
      <c r="M29" s="71" t="s">
        <v>4931</v>
      </c>
    </row>
    <row r="30" ht="300" spans="1:13">
      <c r="A30" s="71" t="s">
        <v>4922</v>
      </c>
      <c r="B30" s="71" t="s">
        <v>4932</v>
      </c>
      <c r="C30" s="71" t="s">
        <v>4933</v>
      </c>
      <c r="D30" s="71" t="s">
        <v>4934</v>
      </c>
      <c r="E30" s="71" t="s">
        <v>4933</v>
      </c>
      <c r="F30" s="72">
        <v>82.71</v>
      </c>
      <c r="G30" s="72">
        <v>4</v>
      </c>
      <c r="H30" s="72">
        <v>330.84</v>
      </c>
      <c r="I30" s="72">
        <v>18764.88</v>
      </c>
      <c r="J30" s="71" t="s">
        <v>4818</v>
      </c>
      <c r="K30" s="71" t="s">
        <v>4926</v>
      </c>
      <c r="L30" s="71" t="s">
        <v>4812</v>
      </c>
      <c r="M30" s="71" t="s">
        <v>4935</v>
      </c>
    </row>
    <row r="31" ht="300" spans="1:13">
      <c r="A31" s="71" t="s">
        <v>4936</v>
      </c>
      <c r="B31" s="71" t="s">
        <v>4937</v>
      </c>
      <c r="C31" s="71" t="s">
        <v>4938</v>
      </c>
      <c r="D31" s="71" t="s">
        <v>4939</v>
      </c>
      <c r="E31" s="71" t="s">
        <v>4940</v>
      </c>
      <c r="F31" s="72">
        <v>2078.77</v>
      </c>
      <c r="G31" s="72">
        <v>1</v>
      </c>
      <c r="H31" s="72">
        <v>2078.77</v>
      </c>
      <c r="I31" s="72">
        <v>2588.32</v>
      </c>
      <c r="J31" s="71" t="s">
        <v>4810</v>
      </c>
      <c r="K31" s="71" t="s">
        <v>4926</v>
      </c>
      <c r="L31" s="71" t="s">
        <v>4812</v>
      </c>
      <c r="M31" s="71" t="s">
        <v>4941</v>
      </c>
    </row>
    <row r="32" ht="300" spans="1:13">
      <c r="A32" s="71" t="s">
        <v>4942</v>
      </c>
      <c r="B32" s="71" t="s">
        <v>4943</v>
      </c>
      <c r="C32" s="71" t="s">
        <v>4944</v>
      </c>
      <c r="D32" s="71" t="s">
        <v>4808</v>
      </c>
      <c r="E32" s="71" t="s">
        <v>4945</v>
      </c>
      <c r="F32" s="72">
        <v>14.2</v>
      </c>
      <c r="G32" s="72">
        <v>6</v>
      </c>
      <c r="H32" s="72">
        <v>85.2</v>
      </c>
      <c r="I32" s="72">
        <v>4125.6</v>
      </c>
      <c r="J32" s="71" t="s">
        <v>4825</v>
      </c>
      <c r="K32" s="71" t="s">
        <v>4926</v>
      </c>
      <c r="L32" s="71" t="s">
        <v>4812</v>
      </c>
      <c r="M32" s="71" t="s">
        <v>4946</v>
      </c>
    </row>
    <row r="33" ht="300" spans="1:13">
      <c r="A33" s="71" t="s">
        <v>4922</v>
      </c>
      <c r="B33" s="71" t="s">
        <v>4947</v>
      </c>
      <c r="C33" s="71" t="s">
        <v>4948</v>
      </c>
      <c r="D33" s="71" t="s">
        <v>4925</v>
      </c>
      <c r="E33" s="71" t="s">
        <v>4948</v>
      </c>
      <c r="F33" s="72">
        <v>1300</v>
      </c>
      <c r="G33" s="72">
        <v>1</v>
      </c>
      <c r="H33" s="72">
        <v>1300</v>
      </c>
      <c r="I33" s="72">
        <v>18764.88</v>
      </c>
      <c r="J33" s="71" t="s">
        <v>4818</v>
      </c>
      <c r="K33" s="71" t="s">
        <v>4926</v>
      </c>
      <c r="L33" s="71" t="s">
        <v>4812</v>
      </c>
      <c r="M33" s="71" t="s">
        <v>4949</v>
      </c>
    </row>
    <row r="34" ht="300" spans="1:13">
      <c r="A34" s="71" t="s">
        <v>4922</v>
      </c>
      <c r="B34" s="71" t="s">
        <v>4950</v>
      </c>
      <c r="C34" s="71" t="s">
        <v>4951</v>
      </c>
      <c r="D34" s="71" t="s">
        <v>4952</v>
      </c>
      <c r="E34" s="71" t="s">
        <v>4951</v>
      </c>
      <c r="F34" s="72">
        <v>92.4</v>
      </c>
      <c r="G34" s="72">
        <v>2</v>
      </c>
      <c r="H34" s="72">
        <v>184.8</v>
      </c>
      <c r="I34" s="72">
        <v>18764.88</v>
      </c>
      <c r="J34" s="71" t="s">
        <v>4818</v>
      </c>
      <c r="K34" s="71" t="s">
        <v>4926</v>
      </c>
      <c r="L34" s="71" t="s">
        <v>4812</v>
      </c>
      <c r="M34" s="71" t="s">
        <v>4953</v>
      </c>
    </row>
    <row r="35" ht="300" spans="1:13">
      <c r="A35" s="71" t="s">
        <v>4922</v>
      </c>
      <c r="B35" s="71" t="s">
        <v>4954</v>
      </c>
      <c r="C35" s="71" t="s">
        <v>4955</v>
      </c>
      <c r="D35" s="71" t="s">
        <v>4956</v>
      </c>
      <c r="E35" s="71" t="s">
        <v>4955</v>
      </c>
      <c r="F35" s="72">
        <v>3.83</v>
      </c>
      <c r="G35" s="72">
        <v>32</v>
      </c>
      <c r="H35" s="72">
        <v>122.56</v>
      </c>
      <c r="I35" s="72">
        <v>18764.88</v>
      </c>
      <c r="J35" s="71" t="s">
        <v>4818</v>
      </c>
      <c r="K35" s="71" t="s">
        <v>4926</v>
      </c>
      <c r="L35" s="71" t="s">
        <v>4812</v>
      </c>
      <c r="M35" s="71" t="s">
        <v>4957</v>
      </c>
    </row>
    <row r="36" ht="300" spans="1:13">
      <c r="A36" s="71" t="s">
        <v>4922</v>
      </c>
      <c r="B36" s="71" t="s">
        <v>4958</v>
      </c>
      <c r="C36" s="71" t="s">
        <v>4959</v>
      </c>
      <c r="D36" s="71" t="s">
        <v>4960</v>
      </c>
      <c r="E36" s="71" t="s">
        <v>4959</v>
      </c>
      <c r="F36" s="72">
        <v>2</v>
      </c>
      <c r="G36" s="72">
        <v>20</v>
      </c>
      <c r="H36" s="72">
        <v>40</v>
      </c>
      <c r="I36" s="72">
        <v>18764.88</v>
      </c>
      <c r="J36" s="71" t="s">
        <v>4818</v>
      </c>
      <c r="K36" s="71" t="s">
        <v>4926</v>
      </c>
      <c r="L36" s="71" t="s">
        <v>4812</v>
      </c>
      <c r="M36" s="71" t="s">
        <v>4961</v>
      </c>
    </row>
    <row r="37" ht="300" spans="1:13">
      <c r="A37" s="71" t="s">
        <v>4922</v>
      </c>
      <c r="B37" s="71" t="s">
        <v>4962</v>
      </c>
      <c r="C37" s="71" t="s">
        <v>4963</v>
      </c>
      <c r="D37" s="71" t="s">
        <v>4964</v>
      </c>
      <c r="E37" s="71" t="s">
        <v>4963</v>
      </c>
      <c r="F37" s="72">
        <v>25.53</v>
      </c>
      <c r="G37" s="72">
        <v>10</v>
      </c>
      <c r="H37" s="72">
        <v>255.3</v>
      </c>
      <c r="I37" s="72">
        <v>18764.88</v>
      </c>
      <c r="J37" s="71" t="s">
        <v>4818</v>
      </c>
      <c r="K37" s="71" t="s">
        <v>4926</v>
      </c>
      <c r="L37" s="71" t="s">
        <v>4812</v>
      </c>
      <c r="M37" s="71" t="s">
        <v>4965</v>
      </c>
    </row>
    <row r="38" ht="300" spans="1:13">
      <c r="A38" s="71" t="s">
        <v>4922</v>
      </c>
      <c r="B38" s="71" t="s">
        <v>4966</v>
      </c>
      <c r="C38" s="71" t="s">
        <v>4967</v>
      </c>
      <c r="D38" s="71" t="s">
        <v>4968</v>
      </c>
      <c r="E38" s="71" t="s">
        <v>4967</v>
      </c>
      <c r="F38" s="72">
        <v>59.36</v>
      </c>
      <c r="G38" s="72">
        <v>15</v>
      </c>
      <c r="H38" s="72">
        <v>890.4</v>
      </c>
      <c r="I38" s="72">
        <v>18764.88</v>
      </c>
      <c r="J38" s="71" t="s">
        <v>4818</v>
      </c>
      <c r="K38" s="71" t="s">
        <v>4926</v>
      </c>
      <c r="L38" s="71" t="s">
        <v>4812</v>
      </c>
      <c r="M38" s="71" t="s">
        <v>4969</v>
      </c>
    </row>
    <row r="39" ht="300" spans="1:13">
      <c r="A39" s="71" t="s">
        <v>4936</v>
      </c>
      <c r="B39" s="71" t="s">
        <v>4970</v>
      </c>
      <c r="C39" s="71" t="s">
        <v>4971</v>
      </c>
      <c r="D39" s="71" t="s">
        <v>4972</v>
      </c>
      <c r="E39" s="71" t="s">
        <v>4973</v>
      </c>
      <c r="F39" s="72">
        <v>40.51</v>
      </c>
      <c r="G39" s="72">
        <v>1</v>
      </c>
      <c r="H39" s="72">
        <v>40.51</v>
      </c>
      <c r="I39" s="72">
        <v>2588.32</v>
      </c>
      <c r="J39" s="71" t="s">
        <v>4810</v>
      </c>
      <c r="K39" s="71" t="s">
        <v>4926</v>
      </c>
      <c r="L39" s="71" t="s">
        <v>4812</v>
      </c>
      <c r="M39" s="71" t="s">
        <v>4974</v>
      </c>
    </row>
    <row r="40" ht="300" spans="1:13">
      <c r="A40" s="71" t="s">
        <v>4922</v>
      </c>
      <c r="B40" s="71" t="s">
        <v>4975</v>
      </c>
      <c r="C40" s="71" t="s">
        <v>4976</v>
      </c>
      <c r="D40" s="71" t="s">
        <v>4960</v>
      </c>
      <c r="E40" s="71" t="s">
        <v>4976</v>
      </c>
      <c r="F40" s="72">
        <v>1.36</v>
      </c>
      <c r="G40" s="72">
        <v>30</v>
      </c>
      <c r="H40" s="72">
        <v>40.8</v>
      </c>
      <c r="I40" s="72">
        <v>18764.88</v>
      </c>
      <c r="J40" s="71" t="s">
        <v>4818</v>
      </c>
      <c r="K40" s="71" t="s">
        <v>4926</v>
      </c>
      <c r="L40" s="71" t="s">
        <v>4812</v>
      </c>
      <c r="M40" s="71" t="s">
        <v>4977</v>
      </c>
    </row>
    <row r="41" ht="300" spans="1:13">
      <c r="A41" s="71" t="s">
        <v>4922</v>
      </c>
      <c r="B41" s="71" t="s">
        <v>4978</v>
      </c>
      <c r="C41" s="71" t="s">
        <v>4979</v>
      </c>
      <c r="D41" s="71" t="s">
        <v>4980</v>
      </c>
      <c r="E41" s="71" t="s">
        <v>4979</v>
      </c>
      <c r="F41" s="72">
        <v>2.28</v>
      </c>
      <c r="G41" s="72">
        <v>20</v>
      </c>
      <c r="H41" s="72">
        <v>45.6</v>
      </c>
      <c r="I41" s="72">
        <v>18764.88</v>
      </c>
      <c r="J41" s="71" t="s">
        <v>4818</v>
      </c>
      <c r="K41" s="71" t="s">
        <v>4926</v>
      </c>
      <c r="L41" s="71" t="s">
        <v>4812</v>
      </c>
      <c r="M41" s="71" t="s">
        <v>4981</v>
      </c>
    </row>
    <row r="42" ht="300" spans="1:13">
      <c r="A42" s="71" t="s">
        <v>4942</v>
      </c>
      <c r="B42" s="71" t="s">
        <v>4982</v>
      </c>
      <c r="C42" s="71" t="s">
        <v>4983</v>
      </c>
      <c r="D42" s="71" t="s">
        <v>4984</v>
      </c>
      <c r="E42" s="71" t="s">
        <v>4985</v>
      </c>
      <c r="F42" s="72">
        <v>82</v>
      </c>
      <c r="G42" s="72">
        <v>3</v>
      </c>
      <c r="H42" s="72">
        <v>246</v>
      </c>
      <c r="I42" s="72">
        <v>4125.6</v>
      </c>
      <c r="J42" s="71" t="s">
        <v>4825</v>
      </c>
      <c r="K42" s="71" t="s">
        <v>4926</v>
      </c>
      <c r="L42" s="71" t="s">
        <v>4812</v>
      </c>
      <c r="M42" s="71" t="s">
        <v>4986</v>
      </c>
    </row>
    <row r="43" ht="300" spans="1:13">
      <c r="A43" s="71" t="s">
        <v>4922</v>
      </c>
      <c r="B43" s="71" t="s">
        <v>4987</v>
      </c>
      <c r="C43" s="71" t="s">
        <v>4988</v>
      </c>
      <c r="D43" s="71" t="s">
        <v>4925</v>
      </c>
      <c r="E43" s="71" t="s">
        <v>4988</v>
      </c>
      <c r="F43" s="72">
        <v>244.13</v>
      </c>
      <c r="G43" s="72">
        <v>18</v>
      </c>
      <c r="H43" s="72">
        <v>4394.34</v>
      </c>
      <c r="I43" s="72">
        <v>18764.88</v>
      </c>
      <c r="J43" s="71" t="s">
        <v>4818</v>
      </c>
      <c r="K43" s="71" t="s">
        <v>4926</v>
      </c>
      <c r="L43" s="71" t="s">
        <v>4812</v>
      </c>
      <c r="M43" s="71" t="s">
        <v>4989</v>
      </c>
    </row>
    <row r="44" ht="300" spans="1:13">
      <c r="A44" s="71" t="s">
        <v>4922</v>
      </c>
      <c r="B44" s="71" t="s">
        <v>4990</v>
      </c>
      <c r="C44" s="71" t="s">
        <v>4991</v>
      </c>
      <c r="D44" s="71" t="s">
        <v>4930</v>
      </c>
      <c r="E44" s="71" t="s">
        <v>4991</v>
      </c>
      <c r="F44" s="72">
        <v>55.8</v>
      </c>
      <c r="G44" s="72">
        <v>2</v>
      </c>
      <c r="H44" s="72">
        <v>111.6</v>
      </c>
      <c r="I44" s="72">
        <v>18764.88</v>
      </c>
      <c r="J44" s="71" t="s">
        <v>4818</v>
      </c>
      <c r="K44" s="71" t="s">
        <v>4926</v>
      </c>
      <c r="L44" s="71" t="s">
        <v>4812</v>
      </c>
      <c r="M44" s="71" t="s">
        <v>4992</v>
      </c>
    </row>
    <row r="45" ht="300" spans="1:13">
      <c r="A45" s="71" t="s">
        <v>4922</v>
      </c>
      <c r="B45" s="71" t="s">
        <v>4993</v>
      </c>
      <c r="C45" s="71" t="s">
        <v>4994</v>
      </c>
      <c r="D45" s="71" t="s">
        <v>4995</v>
      </c>
      <c r="E45" s="71" t="s">
        <v>4994</v>
      </c>
      <c r="F45" s="72">
        <v>7.2</v>
      </c>
      <c r="G45" s="72">
        <v>32</v>
      </c>
      <c r="H45" s="72">
        <v>230.4</v>
      </c>
      <c r="I45" s="72">
        <v>18764.88</v>
      </c>
      <c r="J45" s="71" t="s">
        <v>4818</v>
      </c>
      <c r="K45" s="71" t="s">
        <v>4926</v>
      </c>
      <c r="L45" s="71" t="s">
        <v>4812</v>
      </c>
      <c r="M45" s="71" t="s">
        <v>4996</v>
      </c>
    </row>
    <row r="46" ht="300" spans="1:13">
      <c r="A46" s="71" t="s">
        <v>4922</v>
      </c>
      <c r="B46" s="71" t="s">
        <v>4997</v>
      </c>
      <c r="C46" s="71" t="s">
        <v>4998</v>
      </c>
      <c r="D46" s="71" t="s">
        <v>4999</v>
      </c>
      <c r="E46" s="71" t="s">
        <v>4998</v>
      </c>
      <c r="F46" s="72">
        <v>13.41</v>
      </c>
      <c r="G46" s="72">
        <v>30</v>
      </c>
      <c r="H46" s="72">
        <v>402.3</v>
      </c>
      <c r="I46" s="72">
        <v>18764.88</v>
      </c>
      <c r="J46" s="71" t="s">
        <v>4818</v>
      </c>
      <c r="K46" s="71" t="s">
        <v>4926</v>
      </c>
      <c r="L46" s="71" t="s">
        <v>4812</v>
      </c>
      <c r="M46" s="71" t="s">
        <v>5000</v>
      </c>
    </row>
    <row r="47" ht="300" spans="1:13">
      <c r="A47" s="71" t="s">
        <v>4942</v>
      </c>
      <c r="B47" s="71" t="s">
        <v>5001</v>
      </c>
      <c r="C47" s="71" t="s">
        <v>5002</v>
      </c>
      <c r="D47" s="71" t="s">
        <v>4808</v>
      </c>
      <c r="E47" s="71" t="s">
        <v>5003</v>
      </c>
      <c r="F47" s="72">
        <v>16.92</v>
      </c>
      <c r="G47" s="72">
        <v>20</v>
      </c>
      <c r="H47" s="72">
        <v>338.4</v>
      </c>
      <c r="I47" s="72">
        <v>4125.6</v>
      </c>
      <c r="J47" s="71" t="s">
        <v>4825</v>
      </c>
      <c r="K47" s="71" t="s">
        <v>4926</v>
      </c>
      <c r="L47" s="71" t="s">
        <v>4812</v>
      </c>
      <c r="M47" s="71" t="s">
        <v>5004</v>
      </c>
    </row>
    <row r="48" ht="300" spans="1:13">
      <c r="A48" s="71" t="s">
        <v>4922</v>
      </c>
      <c r="B48" s="71" t="s">
        <v>5005</v>
      </c>
      <c r="C48" s="71" t="s">
        <v>5006</v>
      </c>
      <c r="D48" s="71" t="s">
        <v>5007</v>
      </c>
      <c r="E48" s="71" t="s">
        <v>5006</v>
      </c>
      <c r="F48" s="72">
        <v>238.41</v>
      </c>
      <c r="G48" s="72">
        <v>4</v>
      </c>
      <c r="H48" s="72">
        <v>953.64</v>
      </c>
      <c r="I48" s="72">
        <v>18764.88</v>
      </c>
      <c r="J48" s="71" t="s">
        <v>4818</v>
      </c>
      <c r="K48" s="71" t="s">
        <v>4926</v>
      </c>
      <c r="L48" s="71" t="s">
        <v>4812</v>
      </c>
      <c r="M48" s="71" t="s">
        <v>5008</v>
      </c>
    </row>
    <row r="49" ht="300" spans="1:13">
      <c r="A49" s="71" t="s">
        <v>4922</v>
      </c>
      <c r="B49" s="71" t="s">
        <v>5009</v>
      </c>
      <c r="C49" s="71" t="s">
        <v>5010</v>
      </c>
      <c r="D49" s="71" t="s">
        <v>5011</v>
      </c>
      <c r="E49" s="71" t="s">
        <v>5010</v>
      </c>
      <c r="F49" s="72">
        <v>37.8</v>
      </c>
      <c r="G49" s="72">
        <v>10</v>
      </c>
      <c r="H49" s="72">
        <v>378</v>
      </c>
      <c r="I49" s="72">
        <v>18764.88</v>
      </c>
      <c r="J49" s="71" t="s">
        <v>4818</v>
      </c>
      <c r="K49" s="71" t="s">
        <v>4926</v>
      </c>
      <c r="L49" s="71" t="s">
        <v>4812</v>
      </c>
      <c r="M49" s="71" t="s">
        <v>5012</v>
      </c>
    </row>
    <row r="50" ht="300" spans="1:13">
      <c r="A50" s="71" t="s">
        <v>4922</v>
      </c>
      <c r="B50" s="71" t="s">
        <v>5013</v>
      </c>
      <c r="C50" s="71" t="s">
        <v>5014</v>
      </c>
      <c r="D50" s="71" t="s">
        <v>4817</v>
      </c>
      <c r="E50" s="71" t="s">
        <v>5014</v>
      </c>
      <c r="F50" s="72">
        <v>2.8</v>
      </c>
      <c r="G50" s="72">
        <v>20</v>
      </c>
      <c r="H50" s="72">
        <v>56</v>
      </c>
      <c r="I50" s="72">
        <v>18764.88</v>
      </c>
      <c r="J50" s="71" t="s">
        <v>4818</v>
      </c>
      <c r="K50" s="71" t="s">
        <v>4926</v>
      </c>
      <c r="L50" s="71" t="s">
        <v>4812</v>
      </c>
      <c r="M50" s="71" t="s">
        <v>5015</v>
      </c>
    </row>
    <row r="51" ht="300" spans="1:13">
      <c r="A51" s="71" t="s">
        <v>4922</v>
      </c>
      <c r="B51" s="71" t="s">
        <v>5016</v>
      </c>
      <c r="C51" s="71" t="s">
        <v>5017</v>
      </c>
      <c r="D51" s="71" t="s">
        <v>4817</v>
      </c>
      <c r="E51" s="71" t="s">
        <v>5017</v>
      </c>
      <c r="F51" s="72">
        <v>17.94</v>
      </c>
      <c r="G51" s="72">
        <v>6</v>
      </c>
      <c r="H51" s="72">
        <v>107.64</v>
      </c>
      <c r="I51" s="72">
        <v>18764.88</v>
      </c>
      <c r="J51" s="71" t="s">
        <v>4818</v>
      </c>
      <c r="K51" s="71" t="s">
        <v>4926</v>
      </c>
      <c r="L51" s="71" t="s">
        <v>4812</v>
      </c>
      <c r="M51" s="71" t="s">
        <v>5018</v>
      </c>
    </row>
    <row r="52" ht="300" spans="1:13">
      <c r="A52" s="71" t="s">
        <v>5019</v>
      </c>
      <c r="B52" s="71" t="s">
        <v>5020</v>
      </c>
      <c r="C52" s="71" t="s">
        <v>5021</v>
      </c>
      <c r="D52" s="71" t="s">
        <v>5022</v>
      </c>
      <c r="E52" s="71" t="s">
        <v>5023</v>
      </c>
      <c r="F52" s="72">
        <v>80</v>
      </c>
      <c r="G52" s="72">
        <v>8</v>
      </c>
      <c r="H52" s="72">
        <v>640</v>
      </c>
      <c r="I52" s="72">
        <v>640</v>
      </c>
      <c r="J52" s="71" t="s">
        <v>5024</v>
      </c>
      <c r="K52" s="71" t="s">
        <v>4926</v>
      </c>
      <c r="L52" s="71" t="s">
        <v>4812</v>
      </c>
      <c r="M52" s="71" t="s">
        <v>5025</v>
      </c>
    </row>
    <row r="53" ht="300" spans="1:13">
      <c r="A53" s="71" t="s">
        <v>4922</v>
      </c>
      <c r="B53" s="71" t="s">
        <v>5026</v>
      </c>
      <c r="C53" s="71" t="s">
        <v>5027</v>
      </c>
      <c r="D53" s="71" t="s">
        <v>5028</v>
      </c>
      <c r="E53" s="71" t="s">
        <v>5027</v>
      </c>
      <c r="F53" s="72">
        <v>13.5</v>
      </c>
      <c r="G53" s="72">
        <v>30</v>
      </c>
      <c r="H53" s="72">
        <v>405</v>
      </c>
      <c r="I53" s="72">
        <v>18764.88</v>
      </c>
      <c r="J53" s="71" t="s">
        <v>4818</v>
      </c>
      <c r="K53" s="71" t="s">
        <v>4926</v>
      </c>
      <c r="L53" s="71" t="s">
        <v>4812</v>
      </c>
      <c r="M53" s="71" t="s">
        <v>5029</v>
      </c>
    </row>
    <row r="54" ht="300" spans="1:13">
      <c r="A54" s="71" t="s">
        <v>4922</v>
      </c>
      <c r="B54" s="71" t="s">
        <v>5030</v>
      </c>
      <c r="C54" s="71" t="s">
        <v>5031</v>
      </c>
      <c r="D54" s="71" t="s">
        <v>5032</v>
      </c>
      <c r="E54" s="71" t="s">
        <v>5031</v>
      </c>
      <c r="F54" s="72">
        <v>1.87</v>
      </c>
      <c r="G54" s="72">
        <v>20</v>
      </c>
      <c r="H54" s="72">
        <v>37.4</v>
      </c>
      <c r="I54" s="72">
        <v>18764.88</v>
      </c>
      <c r="J54" s="71" t="s">
        <v>4818</v>
      </c>
      <c r="K54" s="71" t="s">
        <v>4926</v>
      </c>
      <c r="L54" s="71" t="s">
        <v>4812</v>
      </c>
      <c r="M54" s="71" t="s">
        <v>5033</v>
      </c>
    </row>
    <row r="55" ht="300" spans="1:13">
      <c r="A55" s="71" t="s">
        <v>4922</v>
      </c>
      <c r="B55" s="71" t="s">
        <v>5034</v>
      </c>
      <c r="C55" s="71" t="s">
        <v>5035</v>
      </c>
      <c r="D55" s="71" t="s">
        <v>5036</v>
      </c>
      <c r="E55" s="71" t="s">
        <v>5035</v>
      </c>
      <c r="F55" s="72">
        <v>21.1</v>
      </c>
      <c r="G55" s="72">
        <v>50</v>
      </c>
      <c r="H55" s="72">
        <v>1055</v>
      </c>
      <c r="I55" s="72">
        <v>18764.88</v>
      </c>
      <c r="J55" s="71" t="s">
        <v>4818</v>
      </c>
      <c r="K55" s="71" t="s">
        <v>4926</v>
      </c>
      <c r="L55" s="71" t="s">
        <v>4812</v>
      </c>
      <c r="M55" s="71" t="s">
        <v>5037</v>
      </c>
    </row>
    <row r="56" ht="300" spans="1:13">
      <c r="A56" s="71" t="s">
        <v>5038</v>
      </c>
      <c r="B56" s="71" t="s">
        <v>5039</v>
      </c>
      <c r="C56" s="71" t="s">
        <v>5040</v>
      </c>
      <c r="D56" s="71" t="s">
        <v>5041</v>
      </c>
      <c r="E56" s="71" t="s">
        <v>5042</v>
      </c>
      <c r="F56" s="72">
        <v>13</v>
      </c>
      <c r="G56" s="72">
        <v>20</v>
      </c>
      <c r="H56" s="72">
        <v>260</v>
      </c>
      <c r="I56" s="72">
        <v>260</v>
      </c>
      <c r="J56" s="71" t="s">
        <v>4865</v>
      </c>
      <c r="K56" s="71" t="s">
        <v>4926</v>
      </c>
      <c r="L56" s="71" t="s">
        <v>4812</v>
      </c>
      <c r="M56" s="71" t="s">
        <v>5043</v>
      </c>
    </row>
    <row r="57" ht="409.5" spans="1:13">
      <c r="A57" s="71" t="s">
        <v>4942</v>
      </c>
      <c r="B57" s="71" t="s">
        <v>5044</v>
      </c>
      <c r="C57" s="71" t="s">
        <v>5045</v>
      </c>
      <c r="D57" s="71" t="s">
        <v>5046</v>
      </c>
      <c r="E57" s="71" t="s">
        <v>5047</v>
      </c>
      <c r="F57" s="72">
        <v>288</v>
      </c>
      <c r="G57" s="72">
        <v>12</v>
      </c>
      <c r="H57" s="72">
        <v>3456</v>
      </c>
      <c r="I57" s="72">
        <v>4125.6</v>
      </c>
      <c r="J57" s="71" t="s">
        <v>4825</v>
      </c>
      <c r="K57" s="71" t="s">
        <v>4926</v>
      </c>
      <c r="L57" s="71" t="s">
        <v>4812</v>
      </c>
      <c r="M57" s="71" t="s">
        <v>5048</v>
      </c>
    </row>
    <row r="58" ht="300" spans="1:13">
      <c r="A58" s="71" t="s">
        <v>4922</v>
      </c>
      <c r="B58" s="71" t="s">
        <v>5049</v>
      </c>
      <c r="C58" s="71" t="s">
        <v>5050</v>
      </c>
      <c r="D58" s="71" t="s">
        <v>5051</v>
      </c>
      <c r="E58" s="71" t="s">
        <v>5050</v>
      </c>
      <c r="F58" s="72">
        <v>29.52</v>
      </c>
      <c r="G58" s="72">
        <v>50</v>
      </c>
      <c r="H58" s="72">
        <v>1476</v>
      </c>
      <c r="I58" s="72">
        <v>18764.88</v>
      </c>
      <c r="J58" s="71" t="s">
        <v>4818</v>
      </c>
      <c r="K58" s="71" t="s">
        <v>4926</v>
      </c>
      <c r="L58" s="71" t="s">
        <v>4812</v>
      </c>
      <c r="M58" s="71" t="s">
        <v>5052</v>
      </c>
    </row>
    <row r="59" ht="300" spans="1:13">
      <c r="A59" s="71" t="s">
        <v>4922</v>
      </c>
      <c r="B59" s="71" t="s">
        <v>5053</v>
      </c>
      <c r="C59" s="71" t="s">
        <v>5054</v>
      </c>
      <c r="D59" s="71" t="s">
        <v>5055</v>
      </c>
      <c r="E59" s="71" t="s">
        <v>5054</v>
      </c>
      <c r="F59" s="72">
        <v>386.01</v>
      </c>
      <c r="G59" s="72">
        <v>4</v>
      </c>
      <c r="H59" s="72">
        <v>1544.04</v>
      </c>
      <c r="I59" s="72">
        <v>18764.88</v>
      </c>
      <c r="J59" s="71" t="s">
        <v>4818</v>
      </c>
      <c r="K59" s="71" t="s">
        <v>4926</v>
      </c>
      <c r="L59" s="71" t="s">
        <v>4812</v>
      </c>
      <c r="M59" s="71" t="s">
        <v>5056</v>
      </c>
    </row>
    <row r="60" ht="300" spans="1:13">
      <c r="A60" s="71" t="s">
        <v>4936</v>
      </c>
      <c r="B60" s="71" t="s">
        <v>5057</v>
      </c>
      <c r="C60" s="71" t="s">
        <v>5058</v>
      </c>
      <c r="D60" s="71" t="s">
        <v>5059</v>
      </c>
      <c r="E60" s="71" t="s">
        <v>5060</v>
      </c>
      <c r="F60" s="72">
        <v>117.26</v>
      </c>
      <c r="G60" s="72">
        <v>4</v>
      </c>
      <c r="H60" s="72">
        <v>469.04</v>
      </c>
      <c r="I60" s="72">
        <v>2588.32</v>
      </c>
      <c r="J60" s="71" t="s">
        <v>4810</v>
      </c>
      <c r="K60" s="71" t="s">
        <v>4926</v>
      </c>
      <c r="L60" s="71" t="s">
        <v>4812</v>
      </c>
      <c r="M60" s="71" t="s">
        <v>5061</v>
      </c>
    </row>
    <row r="61" ht="300" spans="1:13">
      <c r="A61" s="71" t="s">
        <v>4922</v>
      </c>
      <c r="B61" s="71" t="s">
        <v>5062</v>
      </c>
      <c r="C61" s="71" t="s">
        <v>5063</v>
      </c>
      <c r="D61" s="71" t="s">
        <v>5064</v>
      </c>
      <c r="E61" s="71" t="s">
        <v>5063</v>
      </c>
      <c r="F61" s="72">
        <v>2.17</v>
      </c>
      <c r="G61" s="72">
        <v>50</v>
      </c>
      <c r="H61" s="72">
        <v>108.5</v>
      </c>
      <c r="I61" s="72">
        <v>18764.88</v>
      </c>
      <c r="J61" s="71" t="s">
        <v>4818</v>
      </c>
      <c r="K61" s="71" t="s">
        <v>4926</v>
      </c>
      <c r="L61" s="71" t="s">
        <v>4812</v>
      </c>
      <c r="M61" s="71" t="s">
        <v>5065</v>
      </c>
    </row>
    <row r="62" ht="300" spans="1:13">
      <c r="A62" s="71" t="s">
        <v>4922</v>
      </c>
      <c r="B62" s="71" t="s">
        <v>5066</v>
      </c>
      <c r="C62" s="71" t="s">
        <v>5067</v>
      </c>
      <c r="D62" s="71" t="s">
        <v>5068</v>
      </c>
      <c r="E62" s="71" t="s">
        <v>5067</v>
      </c>
      <c r="F62" s="72">
        <v>76.1</v>
      </c>
      <c r="G62" s="72">
        <v>2</v>
      </c>
      <c r="H62" s="72">
        <v>152.2</v>
      </c>
      <c r="I62" s="72">
        <v>18764.88</v>
      </c>
      <c r="J62" s="71" t="s">
        <v>4818</v>
      </c>
      <c r="K62" s="71" t="s">
        <v>4926</v>
      </c>
      <c r="L62" s="71" t="s">
        <v>4812</v>
      </c>
      <c r="M62" s="71" t="s">
        <v>5069</v>
      </c>
    </row>
    <row r="63" ht="300" spans="1:13">
      <c r="A63" s="71" t="s">
        <v>4922</v>
      </c>
      <c r="B63" s="71" t="s">
        <v>5070</v>
      </c>
      <c r="C63" s="71" t="s">
        <v>5071</v>
      </c>
      <c r="D63" s="71" t="s">
        <v>5072</v>
      </c>
      <c r="E63" s="71" t="s">
        <v>5071</v>
      </c>
      <c r="F63" s="72">
        <v>143.46</v>
      </c>
      <c r="G63" s="72">
        <v>2</v>
      </c>
      <c r="H63" s="72">
        <v>286.92</v>
      </c>
      <c r="I63" s="72">
        <v>18764.88</v>
      </c>
      <c r="J63" s="71" t="s">
        <v>4818</v>
      </c>
      <c r="K63" s="71" t="s">
        <v>4926</v>
      </c>
      <c r="L63" s="71" t="s">
        <v>4812</v>
      </c>
      <c r="M63" s="71" t="s">
        <v>5073</v>
      </c>
    </row>
    <row r="64" ht="300" spans="1:13">
      <c r="A64" s="71" t="s">
        <v>4922</v>
      </c>
      <c r="B64" s="71" t="s">
        <v>5074</v>
      </c>
      <c r="C64" s="71" t="s">
        <v>5075</v>
      </c>
      <c r="D64" s="71" t="s">
        <v>4960</v>
      </c>
      <c r="E64" s="71" t="s">
        <v>5075</v>
      </c>
      <c r="F64" s="72">
        <v>1.29</v>
      </c>
      <c r="G64" s="72">
        <v>30</v>
      </c>
      <c r="H64" s="72">
        <v>38.7</v>
      </c>
      <c r="I64" s="72">
        <v>18764.88</v>
      </c>
      <c r="J64" s="71" t="s">
        <v>4818</v>
      </c>
      <c r="K64" s="71" t="s">
        <v>4926</v>
      </c>
      <c r="L64" s="71" t="s">
        <v>4812</v>
      </c>
      <c r="M64" s="71" t="s">
        <v>5076</v>
      </c>
    </row>
    <row r="65" ht="300" spans="1:13">
      <c r="A65" s="71" t="s">
        <v>5077</v>
      </c>
      <c r="B65" s="71" t="s">
        <v>5078</v>
      </c>
      <c r="C65" s="71" t="s">
        <v>5079</v>
      </c>
      <c r="D65" s="71" t="s">
        <v>5080</v>
      </c>
      <c r="E65" s="71" t="s">
        <v>5079</v>
      </c>
      <c r="F65" s="72">
        <v>9120</v>
      </c>
      <c r="G65" s="72">
        <v>1</v>
      </c>
      <c r="H65" s="72">
        <v>9120</v>
      </c>
      <c r="I65" s="72">
        <v>9120</v>
      </c>
      <c r="J65" s="71" t="s">
        <v>3714</v>
      </c>
      <c r="K65" s="71" t="s">
        <v>5081</v>
      </c>
      <c r="L65" s="71" t="s">
        <v>4812</v>
      </c>
      <c r="M65" s="71" t="s">
        <v>5082</v>
      </c>
    </row>
    <row r="66" ht="300" spans="1:13">
      <c r="A66" s="71" t="s">
        <v>5083</v>
      </c>
      <c r="B66" s="71" t="s">
        <v>5084</v>
      </c>
      <c r="C66" s="71" t="s">
        <v>5085</v>
      </c>
      <c r="D66" s="71" t="s">
        <v>5086</v>
      </c>
      <c r="E66" s="71" t="s">
        <v>5087</v>
      </c>
      <c r="F66" s="72">
        <v>1698.8</v>
      </c>
      <c r="G66" s="72">
        <v>1</v>
      </c>
      <c r="H66" s="72">
        <v>1698.8</v>
      </c>
      <c r="I66" s="72">
        <v>1698.8</v>
      </c>
      <c r="J66" s="71" t="s">
        <v>3101</v>
      </c>
      <c r="K66" s="71" t="s">
        <v>5088</v>
      </c>
      <c r="L66" s="71" t="s">
        <v>4812</v>
      </c>
      <c r="M66" s="71" t="s">
        <v>5089</v>
      </c>
    </row>
    <row r="67" ht="300" spans="1:13">
      <c r="A67" s="71" t="s">
        <v>5090</v>
      </c>
      <c r="B67" s="71" t="s">
        <v>5091</v>
      </c>
      <c r="C67" s="71" t="s">
        <v>3138</v>
      </c>
      <c r="D67" s="71" t="s">
        <v>5092</v>
      </c>
      <c r="E67" s="71" t="s">
        <v>3138</v>
      </c>
      <c r="F67" s="72">
        <v>1000</v>
      </c>
      <c r="G67" s="72">
        <v>1</v>
      </c>
      <c r="H67" s="72">
        <v>1000</v>
      </c>
      <c r="I67" s="72">
        <v>1000</v>
      </c>
      <c r="J67" s="71" t="s">
        <v>5093</v>
      </c>
      <c r="K67" s="71" t="s">
        <v>5094</v>
      </c>
      <c r="L67" s="71" t="s">
        <v>4812</v>
      </c>
      <c r="M67" s="71" t="s">
        <v>5095</v>
      </c>
    </row>
    <row r="68" ht="300" spans="1:13">
      <c r="A68" s="71" t="s">
        <v>5096</v>
      </c>
      <c r="B68" s="71" t="s">
        <v>5097</v>
      </c>
      <c r="C68" s="71" t="s">
        <v>5098</v>
      </c>
      <c r="D68" s="71" t="s">
        <v>5099</v>
      </c>
      <c r="E68" s="71" t="s">
        <v>5098</v>
      </c>
      <c r="F68" s="72">
        <v>6360</v>
      </c>
      <c r="G68" s="72">
        <v>1</v>
      </c>
      <c r="H68" s="72">
        <v>6360</v>
      </c>
      <c r="I68" s="72">
        <v>6360</v>
      </c>
      <c r="J68" s="71" t="s">
        <v>3853</v>
      </c>
      <c r="K68" s="71" t="s">
        <v>5100</v>
      </c>
      <c r="L68" s="71" t="s">
        <v>4812</v>
      </c>
      <c r="M68" s="71" t="s">
        <v>5101</v>
      </c>
    </row>
    <row r="69" ht="390" spans="1:13">
      <c r="A69" s="71" t="s">
        <v>5102</v>
      </c>
      <c r="B69" s="71" t="s">
        <v>5103</v>
      </c>
      <c r="C69" s="71" t="s">
        <v>5104</v>
      </c>
      <c r="D69" s="71" t="s">
        <v>5105</v>
      </c>
      <c r="E69" s="71" t="s">
        <v>136</v>
      </c>
      <c r="F69" s="72">
        <v>202.32</v>
      </c>
      <c r="G69" s="72">
        <v>24</v>
      </c>
      <c r="H69" s="72">
        <v>4855.68</v>
      </c>
      <c r="I69" s="72">
        <v>4855.68</v>
      </c>
      <c r="J69" s="71" t="s">
        <v>5106</v>
      </c>
      <c r="K69" s="71" t="s">
        <v>5107</v>
      </c>
      <c r="L69" s="71" t="s">
        <v>4812</v>
      </c>
      <c r="M69" s="71" t="s">
        <v>5108</v>
      </c>
    </row>
    <row r="70" ht="300" spans="1:13">
      <c r="A70" s="71" t="s">
        <v>5109</v>
      </c>
      <c r="B70" s="71" t="s">
        <v>5110</v>
      </c>
      <c r="C70" s="71" t="s">
        <v>5111</v>
      </c>
      <c r="D70" s="71" t="s">
        <v>5112</v>
      </c>
      <c r="E70" s="71" t="s">
        <v>5113</v>
      </c>
      <c r="F70" s="72">
        <v>900</v>
      </c>
      <c r="G70" s="72">
        <v>1</v>
      </c>
      <c r="H70" s="72">
        <v>900</v>
      </c>
      <c r="I70" s="72">
        <v>6283</v>
      </c>
      <c r="J70" s="71" t="s">
        <v>5114</v>
      </c>
      <c r="K70" s="71" t="s">
        <v>5115</v>
      </c>
      <c r="L70" s="71" t="s">
        <v>4812</v>
      </c>
      <c r="M70" s="71" t="s">
        <v>5116</v>
      </c>
    </row>
    <row r="71" ht="300" spans="1:13">
      <c r="A71" s="71" t="s">
        <v>5109</v>
      </c>
      <c r="B71" s="71" t="s">
        <v>5110</v>
      </c>
      <c r="C71" s="71" t="s">
        <v>5111</v>
      </c>
      <c r="D71" s="71" t="s">
        <v>5112</v>
      </c>
      <c r="E71" s="71" t="s">
        <v>5113</v>
      </c>
      <c r="F71" s="72">
        <v>5383</v>
      </c>
      <c r="G71" s="72">
        <v>1</v>
      </c>
      <c r="H71" s="72">
        <v>5383</v>
      </c>
      <c r="I71" s="72">
        <v>6283</v>
      </c>
      <c r="J71" s="71" t="s">
        <v>5114</v>
      </c>
      <c r="K71" s="71" t="s">
        <v>5115</v>
      </c>
      <c r="L71" s="71" t="s">
        <v>4812</v>
      </c>
      <c r="M71" s="71" t="s">
        <v>5117</v>
      </c>
    </row>
    <row r="72" ht="300" spans="1:13">
      <c r="A72" s="71" t="s">
        <v>5118</v>
      </c>
      <c r="B72" s="71" t="s">
        <v>5110</v>
      </c>
      <c r="C72" s="71" t="s">
        <v>5111</v>
      </c>
      <c r="D72" s="71" t="s">
        <v>5112</v>
      </c>
      <c r="E72" s="71" t="s">
        <v>5113</v>
      </c>
      <c r="F72" s="72">
        <v>6283</v>
      </c>
      <c r="G72" s="72">
        <v>0</v>
      </c>
      <c r="H72" s="72">
        <v>879.62</v>
      </c>
      <c r="I72" s="72">
        <v>6283</v>
      </c>
      <c r="J72" s="71" t="s">
        <v>5114</v>
      </c>
      <c r="K72" s="71" t="s">
        <v>5119</v>
      </c>
      <c r="L72" s="71" t="s">
        <v>4812</v>
      </c>
      <c r="M72" s="71" t="s">
        <v>5120</v>
      </c>
    </row>
    <row r="73" ht="300" spans="1:13">
      <c r="A73" s="71" t="s">
        <v>5118</v>
      </c>
      <c r="B73" s="71" t="s">
        <v>5110</v>
      </c>
      <c r="C73" s="71" t="s">
        <v>5111</v>
      </c>
      <c r="D73" s="71" t="s">
        <v>5112</v>
      </c>
      <c r="E73" s="71" t="s">
        <v>5113</v>
      </c>
      <c r="F73" s="72">
        <v>6283</v>
      </c>
      <c r="G73" s="72">
        <v>0</v>
      </c>
      <c r="H73" s="72">
        <v>5403.38</v>
      </c>
      <c r="I73" s="72">
        <v>6283</v>
      </c>
      <c r="J73" s="71" t="s">
        <v>5114</v>
      </c>
      <c r="K73" s="71" t="s">
        <v>5119</v>
      </c>
      <c r="L73" s="71" t="s">
        <v>4812</v>
      </c>
      <c r="M73" s="71" t="s">
        <v>5121</v>
      </c>
    </row>
    <row r="74" ht="300" spans="1:13">
      <c r="A74" s="71" t="s">
        <v>5122</v>
      </c>
      <c r="B74" s="71" t="s">
        <v>5123</v>
      </c>
      <c r="C74" s="71" t="s">
        <v>5124</v>
      </c>
      <c r="D74" s="71" t="s">
        <v>5125</v>
      </c>
      <c r="E74" s="71" t="s">
        <v>5126</v>
      </c>
      <c r="F74" s="72">
        <v>347</v>
      </c>
      <c r="G74" s="72">
        <v>2</v>
      </c>
      <c r="H74" s="72">
        <v>694</v>
      </c>
      <c r="I74" s="72">
        <v>1078.84</v>
      </c>
      <c r="J74" s="71" t="s">
        <v>4881</v>
      </c>
      <c r="K74" s="71" t="s">
        <v>5127</v>
      </c>
      <c r="L74" s="71" t="s">
        <v>4812</v>
      </c>
      <c r="M74" s="71" t="s">
        <v>5128</v>
      </c>
    </row>
    <row r="75" ht="300" spans="1:13">
      <c r="A75" s="71" t="s">
        <v>5122</v>
      </c>
      <c r="B75" s="71" t="s">
        <v>5129</v>
      </c>
      <c r="C75" s="71" t="s">
        <v>5130</v>
      </c>
      <c r="D75" s="71" t="s">
        <v>5131</v>
      </c>
      <c r="E75" s="71" t="s">
        <v>5132</v>
      </c>
      <c r="F75" s="72">
        <v>37.8</v>
      </c>
      <c r="G75" s="72">
        <v>4</v>
      </c>
      <c r="H75" s="72">
        <v>151.2</v>
      </c>
      <c r="I75" s="72">
        <v>1078.84</v>
      </c>
      <c r="J75" s="71" t="s">
        <v>4881</v>
      </c>
      <c r="K75" s="71" t="s">
        <v>5127</v>
      </c>
      <c r="L75" s="71" t="s">
        <v>4812</v>
      </c>
      <c r="M75" s="71" t="s">
        <v>5133</v>
      </c>
    </row>
    <row r="76" ht="300" spans="1:13">
      <c r="A76" s="71" t="s">
        <v>5122</v>
      </c>
      <c r="B76" s="71" t="s">
        <v>5134</v>
      </c>
      <c r="C76" s="71" t="s">
        <v>5135</v>
      </c>
      <c r="D76" s="71" t="s">
        <v>5136</v>
      </c>
      <c r="E76" s="71" t="s">
        <v>5137</v>
      </c>
      <c r="F76" s="72">
        <v>116.82</v>
      </c>
      <c r="G76" s="72">
        <v>2</v>
      </c>
      <c r="H76" s="72">
        <v>233.64</v>
      </c>
      <c r="I76" s="72">
        <v>1078.84</v>
      </c>
      <c r="J76" s="71" t="s">
        <v>4881</v>
      </c>
      <c r="K76" s="71" t="s">
        <v>5127</v>
      </c>
      <c r="L76" s="71" t="s">
        <v>4812</v>
      </c>
      <c r="M76" s="71" t="s">
        <v>5138</v>
      </c>
    </row>
    <row r="77" ht="300" spans="1:13">
      <c r="A77" s="71" t="s">
        <v>5139</v>
      </c>
      <c r="B77" s="71" t="s">
        <v>5078</v>
      </c>
      <c r="C77" s="71" t="s">
        <v>5079</v>
      </c>
      <c r="D77" s="71" t="s">
        <v>5080</v>
      </c>
      <c r="E77" s="71" t="s">
        <v>5079</v>
      </c>
      <c r="F77" s="72">
        <v>86091.24</v>
      </c>
      <c r="G77" s="72">
        <v>1</v>
      </c>
      <c r="H77" s="72">
        <v>86091.24</v>
      </c>
      <c r="I77" s="72">
        <v>86091.24</v>
      </c>
      <c r="J77" s="71" t="s">
        <v>3232</v>
      </c>
      <c r="K77" s="71" t="s">
        <v>5140</v>
      </c>
      <c r="L77" s="71" t="s">
        <v>4812</v>
      </c>
      <c r="M77" s="71" t="s">
        <v>5141</v>
      </c>
    </row>
    <row r="78" ht="300" spans="1:13">
      <c r="A78" s="71" t="s">
        <v>5142</v>
      </c>
      <c r="B78" s="71" t="s">
        <v>5143</v>
      </c>
      <c r="C78" s="71" t="s">
        <v>5144</v>
      </c>
      <c r="D78" s="71" t="s">
        <v>5145</v>
      </c>
      <c r="E78" s="71" t="s">
        <v>1836</v>
      </c>
      <c r="F78" s="72">
        <v>268</v>
      </c>
      <c r="G78" s="72">
        <v>25</v>
      </c>
      <c r="H78" s="72">
        <v>6700</v>
      </c>
      <c r="I78" s="72">
        <v>6700</v>
      </c>
      <c r="J78" s="71" t="s">
        <v>5146</v>
      </c>
      <c r="K78" s="71" t="s">
        <v>5147</v>
      </c>
      <c r="L78" s="71" t="s">
        <v>4812</v>
      </c>
      <c r="M78" s="71" t="s">
        <v>5148</v>
      </c>
    </row>
    <row r="79" ht="300" spans="1:13">
      <c r="A79" s="71" t="s">
        <v>5149</v>
      </c>
      <c r="B79" s="71" t="s">
        <v>5150</v>
      </c>
      <c r="C79" s="71" t="s">
        <v>5151</v>
      </c>
      <c r="D79" s="71" t="s">
        <v>5152</v>
      </c>
      <c r="E79" s="71" t="s">
        <v>1970</v>
      </c>
      <c r="F79" s="72">
        <v>372</v>
      </c>
      <c r="G79" s="72">
        <v>12</v>
      </c>
      <c r="H79" s="72">
        <v>4464</v>
      </c>
      <c r="I79" s="72">
        <v>4464</v>
      </c>
      <c r="J79" s="71" t="s">
        <v>5153</v>
      </c>
      <c r="K79" s="71" t="s">
        <v>5147</v>
      </c>
      <c r="L79" s="71" t="s">
        <v>4812</v>
      </c>
      <c r="M79" s="71" t="s">
        <v>5154</v>
      </c>
    </row>
    <row r="80" ht="300" spans="1:13">
      <c r="A80" s="71" t="s">
        <v>5155</v>
      </c>
      <c r="B80" s="71" t="s">
        <v>5156</v>
      </c>
      <c r="C80" s="71" t="s">
        <v>5157</v>
      </c>
      <c r="D80" s="71" t="s">
        <v>5158</v>
      </c>
      <c r="E80" s="71" t="s">
        <v>1816</v>
      </c>
      <c r="F80" s="72">
        <v>5.3</v>
      </c>
      <c r="G80" s="72">
        <v>300</v>
      </c>
      <c r="H80" s="72">
        <v>1590</v>
      </c>
      <c r="I80" s="72">
        <v>17203.89</v>
      </c>
      <c r="J80" s="71" t="s">
        <v>4825</v>
      </c>
      <c r="K80" s="71" t="s">
        <v>5147</v>
      </c>
      <c r="L80" s="71" t="s">
        <v>4812</v>
      </c>
      <c r="M80" s="71" t="s">
        <v>5159</v>
      </c>
    </row>
    <row r="81" ht="300" spans="1:13">
      <c r="A81" s="71" t="s">
        <v>5155</v>
      </c>
      <c r="B81" s="71" t="s">
        <v>5160</v>
      </c>
      <c r="C81" s="71" t="s">
        <v>5161</v>
      </c>
      <c r="D81" s="71" t="s">
        <v>4832</v>
      </c>
      <c r="E81" s="71" t="s">
        <v>5162</v>
      </c>
      <c r="F81" s="72">
        <v>35</v>
      </c>
      <c r="G81" s="72">
        <v>4</v>
      </c>
      <c r="H81" s="72">
        <v>140</v>
      </c>
      <c r="I81" s="72">
        <v>17203.89</v>
      </c>
      <c r="J81" s="71" t="s">
        <v>4825</v>
      </c>
      <c r="K81" s="71" t="s">
        <v>5147</v>
      </c>
      <c r="L81" s="71" t="s">
        <v>4812</v>
      </c>
      <c r="M81" s="71" t="s">
        <v>5163</v>
      </c>
    </row>
    <row r="82" ht="300" spans="1:13">
      <c r="A82" s="71" t="s">
        <v>5164</v>
      </c>
      <c r="B82" s="71" t="s">
        <v>5165</v>
      </c>
      <c r="C82" s="71" t="s">
        <v>5166</v>
      </c>
      <c r="D82" s="71" t="s">
        <v>5167</v>
      </c>
      <c r="E82" s="71" t="s">
        <v>1710</v>
      </c>
      <c r="F82" s="72">
        <v>39.55</v>
      </c>
      <c r="G82" s="72">
        <v>1</v>
      </c>
      <c r="H82" s="72">
        <v>39.55</v>
      </c>
      <c r="I82" s="72">
        <v>1960.55</v>
      </c>
      <c r="J82" s="71" t="s">
        <v>5168</v>
      </c>
      <c r="K82" s="71" t="s">
        <v>5147</v>
      </c>
      <c r="L82" s="71" t="s">
        <v>4812</v>
      </c>
      <c r="M82" s="71" t="s">
        <v>5169</v>
      </c>
    </row>
    <row r="83" ht="300" spans="1:13">
      <c r="A83" s="71" t="s">
        <v>5170</v>
      </c>
      <c r="B83" s="71" t="s">
        <v>5171</v>
      </c>
      <c r="C83" s="71" t="s">
        <v>5172</v>
      </c>
      <c r="D83" s="71" t="s">
        <v>5173</v>
      </c>
      <c r="E83" s="71" t="s">
        <v>5174</v>
      </c>
      <c r="F83" s="72">
        <v>6</v>
      </c>
      <c r="G83" s="72">
        <v>25</v>
      </c>
      <c r="H83" s="72">
        <v>150</v>
      </c>
      <c r="I83" s="72">
        <v>383</v>
      </c>
      <c r="J83" s="71" t="s">
        <v>5024</v>
      </c>
      <c r="K83" s="71" t="s">
        <v>5147</v>
      </c>
      <c r="L83" s="71" t="s">
        <v>4812</v>
      </c>
      <c r="M83" s="71" t="s">
        <v>5175</v>
      </c>
    </row>
    <row r="84" ht="300" spans="1:13">
      <c r="A84" s="71" t="s">
        <v>5155</v>
      </c>
      <c r="B84" s="71" t="s">
        <v>5176</v>
      </c>
      <c r="C84" s="71" t="s">
        <v>5177</v>
      </c>
      <c r="D84" s="71" t="s">
        <v>5158</v>
      </c>
      <c r="E84" s="71" t="s">
        <v>1816</v>
      </c>
      <c r="F84" s="72">
        <v>18.3</v>
      </c>
      <c r="G84" s="72">
        <v>200</v>
      </c>
      <c r="H84" s="72">
        <v>3660</v>
      </c>
      <c r="I84" s="72">
        <v>17203.89</v>
      </c>
      <c r="J84" s="71" t="s">
        <v>4825</v>
      </c>
      <c r="K84" s="71" t="s">
        <v>5147</v>
      </c>
      <c r="L84" s="71" t="s">
        <v>4812</v>
      </c>
      <c r="M84" s="71" t="s">
        <v>5178</v>
      </c>
    </row>
    <row r="85" ht="300" spans="1:13">
      <c r="A85" s="71" t="s">
        <v>5155</v>
      </c>
      <c r="B85" s="71" t="s">
        <v>5179</v>
      </c>
      <c r="C85" s="71" t="s">
        <v>5180</v>
      </c>
      <c r="D85" s="71" t="s">
        <v>5158</v>
      </c>
      <c r="E85" s="71" t="s">
        <v>1816</v>
      </c>
      <c r="F85" s="72">
        <v>22.5</v>
      </c>
      <c r="G85" s="72">
        <v>200</v>
      </c>
      <c r="H85" s="72">
        <v>4500</v>
      </c>
      <c r="I85" s="72">
        <v>17203.89</v>
      </c>
      <c r="J85" s="71" t="s">
        <v>4825</v>
      </c>
      <c r="K85" s="71" t="s">
        <v>5147</v>
      </c>
      <c r="L85" s="71" t="s">
        <v>4812</v>
      </c>
      <c r="M85" s="71" t="s">
        <v>5181</v>
      </c>
    </row>
    <row r="86" ht="300" spans="1:13">
      <c r="A86" s="71" t="s">
        <v>5155</v>
      </c>
      <c r="B86" s="71" t="s">
        <v>5182</v>
      </c>
      <c r="C86" s="71" t="s">
        <v>5183</v>
      </c>
      <c r="D86" s="71" t="s">
        <v>5184</v>
      </c>
      <c r="E86" s="71" t="s">
        <v>5185</v>
      </c>
      <c r="F86" s="72">
        <v>245</v>
      </c>
      <c r="G86" s="72">
        <v>5</v>
      </c>
      <c r="H86" s="72">
        <v>1225</v>
      </c>
      <c r="I86" s="72">
        <v>17203.89</v>
      </c>
      <c r="J86" s="71" t="s">
        <v>4825</v>
      </c>
      <c r="K86" s="71" t="s">
        <v>5147</v>
      </c>
      <c r="L86" s="71" t="s">
        <v>4812</v>
      </c>
      <c r="M86" s="71" t="s">
        <v>5186</v>
      </c>
    </row>
    <row r="87" ht="300" spans="1:13">
      <c r="A87" s="71" t="s">
        <v>5155</v>
      </c>
      <c r="B87" s="71" t="s">
        <v>5187</v>
      </c>
      <c r="C87" s="71" t="s">
        <v>5188</v>
      </c>
      <c r="D87" s="71" t="s">
        <v>5158</v>
      </c>
      <c r="E87" s="71" t="s">
        <v>1816</v>
      </c>
      <c r="F87" s="72">
        <v>17.7</v>
      </c>
      <c r="G87" s="72">
        <v>200</v>
      </c>
      <c r="H87" s="72">
        <v>3540</v>
      </c>
      <c r="I87" s="72">
        <v>17203.89</v>
      </c>
      <c r="J87" s="71" t="s">
        <v>4825</v>
      </c>
      <c r="K87" s="71" t="s">
        <v>5147</v>
      </c>
      <c r="L87" s="71" t="s">
        <v>4812</v>
      </c>
      <c r="M87" s="71" t="s">
        <v>5189</v>
      </c>
    </row>
    <row r="88" ht="300" spans="1:13">
      <c r="A88" s="71" t="s">
        <v>5190</v>
      </c>
      <c r="B88" s="71" t="s">
        <v>5191</v>
      </c>
      <c r="C88" s="71" t="s">
        <v>5192</v>
      </c>
      <c r="D88" s="71" t="s">
        <v>5193</v>
      </c>
      <c r="E88" s="71" t="s">
        <v>5194</v>
      </c>
      <c r="F88" s="72">
        <v>24</v>
      </c>
      <c r="G88" s="72">
        <v>10</v>
      </c>
      <c r="H88" s="72">
        <v>240</v>
      </c>
      <c r="I88" s="72">
        <v>548</v>
      </c>
      <c r="J88" s="71" t="s">
        <v>5195</v>
      </c>
      <c r="K88" s="71" t="s">
        <v>5147</v>
      </c>
      <c r="L88" s="71" t="s">
        <v>4812</v>
      </c>
      <c r="M88" s="71" t="s">
        <v>5196</v>
      </c>
    </row>
    <row r="89" ht="300" spans="1:13">
      <c r="A89" s="71" t="s">
        <v>5197</v>
      </c>
      <c r="B89" s="71" t="s">
        <v>4840</v>
      </c>
      <c r="C89" s="71" t="s">
        <v>4841</v>
      </c>
      <c r="D89" s="71" t="s">
        <v>4842</v>
      </c>
      <c r="E89" s="71" t="s">
        <v>1828</v>
      </c>
      <c r="F89" s="72">
        <v>89</v>
      </c>
      <c r="G89" s="72">
        <v>160</v>
      </c>
      <c r="H89" s="72">
        <v>14240</v>
      </c>
      <c r="I89" s="72">
        <v>35090</v>
      </c>
      <c r="J89" s="71" t="s">
        <v>4843</v>
      </c>
      <c r="K89" s="71" t="s">
        <v>5147</v>
      </c>
      <c r="L89" s="71" t="s">
        <v>4812</v>
      </c>
      <c r="M89" s="71" t="s">
        <v>5198</v>
      </c>
    </row>
    <row r="90" ht="300" spans="1:13">
      <c r="A90" s="71" t="s">
        <v>5190</v>
      </c>
      <c r="B90" s="71" t="s">
        <v>5199</v>
      </c>
      <c r="C90" s="71" t="s">
        <v>5200</v>
      </c>
      <c r="D90" s="71" t="s">
        <v>5201</v>
      </c>
      <c r="E90" s="71" t="s">
        <v>1917</v>
      </c>
      <c r="F90" s="72">
        <v>77</v>
      </c>
      <c r="G90" s="72">
        <v>4</v>
      </c>
      <c r="H90" s="72">
        <v>308</v>
      </c>
      <c r="I90" s="72">
        <v>548</v>
      </c>
      <c r="J90" s="71" t="s">
        <v>5195</v>
      </c>
      <c r="K90" s="71" t="s">
        <v>5147</v>
      </c>
      <c r="L90" s="71" t="s">
        <v>4812</v>
      </c>
      <c r="M90" s="71" t="s">
        <v>5202</v>
      </c>
    </row>
    <row r="91" ht="300" spans="1:13">
      <c r="A91" s="71" t="s">
        <v>5155</v>
      </c>
      <c r="B91" s="71" t="s">
        <v>4821</v>
      </c>
      <c r="C91" s="71" t="s">
        <v>4822</v>
      </c>
      <c r="D91" s="71" t="s">
        <v>4823</v>
      </c>
      <c r="E91" s="71" t="s">
        <v>4824</v>
      </c>
      <c r="F91" s="72">
        <v>273.63</v>
      </c>
      <c r="G91" s="72">
        <v>3</v>
      </c>
      <c r="H91" s="72">
        <v>820.89</v>
      </c>
      <c r="I91" s="72">
        <v>17203.89</v>
      </c>
      <c r="J91" s="71" t="s">
        <v>4825</v>
      </c>
      <c r="K91" s="71" t="s">
        <v>5147</v>
      </c>
      <c r="L91" s="71" t="s">
        <v>4812</v>
      </c>
      <c r="M91" s="71" t="s">
        <v>5203</v>
      </c>
    </row>
    <row r="92" ht="300" spans="1:13">
      <c r="A92" s="71" t="s">
        <v>5197</v>
      </c>
      <c r="B92" s="71" t="s">
        <v>5204</v>
      </c>
      <c r="C92" s="71" t="s">
        <v>5205</v>
      </c>
      <c r="D92" s="71" t="s">
        <v>5206</v>
      </c>
      <c r="E92" s="71" t="s">
        <v>1833</v>
      </c>
      <c r="F92" s="72">
        <v>139</v>
      </c>
      <c r="G92" s="72">
        <v>150</v>
      </c>
      <c r="H92" s="72">
        <v>20850</v>
      </c>
      <c r="I92" s="72">
        <v>35090</v>
      </c>
      <c r="J92" s="71" t="s">
        <v>4843</v>
      </c>
      <c r="K92" s="71" t="s">
        <v>5147</v>
      </c>
      <c r="L92" s="71" t="s">
        <v>4812</v>
      </c>
      <c r="M92" s="71" t="s">
        <v>5207</v>
      </c>
    </row>
    <row r="93" ht="300" spans="1:13">
      <c r="A93" s="71" t="s">
        <v>5170</v>
      </c>
      <c r="B93" s="71" t="s">
        <v>5208</v>
      </c>
      <c r="C93" s="71" t="s">
        <v>5209</v>
      </c>
      <c r="D93" s="71" t="s">
        <v>5210</v>
      </c>
      <c r="E93" s="71" t="s">
        <v>5211</v>
      </c>
      <c r="F93" s="72">
        <v>11.65</v>
      </c>
      <c r="G93" s="72">
        <v>20</v>
      </c>
      <c r="H93" s="72">
        <v>233</v>
      </c>
      <c r="I93" s="72">
        <v>383</v>
      </c>
      <c r="J93" s="71" t="s">
        <v>5024</v>
      </c>
      <c r="K93" s="71" t="s">
        <v>5147</v>
      </c>
      <c r="L93" s="71" t="s">
        <v>4812</v>
      </c>
      <c r="M93" s="71" t="s">
        <v>5212</v>
      </c>
    </row>
    <row r="94" ht="300" spans="1:13">
      <c r="A94" s="71" t="s">
        <v>5164</v>
      </c>
      <c r="B94" s="71" t="s">
        <v>5213</v>
      </c>
      <c r="C94" s="71" t="s">
        <v>5214</v>
      </c>
      <c r="D94" s="71" t="s">
        <v>5167</v>
      </c>
      <c r="E94" s="71" t="s">
        <v>1710</v>
      </c>
      <c r="F94" s="72">
        <v>11.3</v>
      </c>
      <c r="G94" s="72">
        <v>10</v>
      </c>
      <c r="H94" s="72">
        <v>113</v>
      </c>
      <c r="I94" s="72">
        <v>1960.55</v>
      </c>
      <c r="J94" s="71" t="s">
        <v>5168</v>
      </c>
      <c r="K94" s="71" t="s">
        <v>5147</v>
      </c>
      <c r="L94" s="71" t="s">
        <v>4812</v>
      </c>
      <c r="M94" s="71" t="s">
        <v>5215</v>
      </c>
    </row>
    <row r="95" ht="300" spans="1:13">
      <c r="A95" s="71" t="s">
        <v>5216</v>
      </c>
      <c r="B95" s="71" t="s">
        <v>5217</v>
      </c>
      <c r="C95" s="71" t="s">
        <v>5218</v>
      </c>
      <c r="D95" s="71" t="s">
        <v>5219</v>
      </c>
      <c r="E95" s="71" t="s">
        <v>2080</v>
      </c>
      <c r="F95" s="72">
        <v>2200</v>
      </c>
      <c r="G95" s="72">
        <v>1</v>
      </c>
      <c r="H95" s="72">
        <v>2200</v>
      </c>
      <c r="I95" s="72">
        <v>2200</v>
      </c>
      <c r="J95" s="71" t="s">
        <v>5220</v>
      </c>
      <c r="K95" s="71" t="s">
        <v>5147</v>
      </c>
      <c r="L95" s="71" t="s">
        <v>4812</v>
      </c>
      <c r="M95" s="71" t="s">
        <v>5221</v>
      </c>
    </row>
    <row r="96" ht="300" spans="1:13">
      <c r="A96" s="71" t="s">
        <v>5164</v>
      </c>
      <c r="B96" s="71" t="s">
        <v>5222</v>
      </c>
      <c r="C96" s="71" t="s">
        <v>5223</v>
      </c>
      <c r="D96" s="71" t="s">
        <v>5059</v>
      </c>
      <c r="E96" s="71" t="s">
        <v>5224</v>
      </c>
      <c r="F96" s="72">
        <v>452</v>
      </c>
      <c r="G96" s="72">
        <v>4</v>
      </c>
      <c r="H96" s="72">
        <v>1808</v>
      </c>
      <c r="I96" s="72">
        <v>1960.55</v>
      </c>
      <c r="J96" s="71" t="s">
        <v>5168</v>
      </c>
      <c r="K96" s="71" t="s">
        <v>5147</v>
      </c>
      <c r="L96" s="71" t="s">
        <v>4812</v>
      </c>
      <c r="M96" s="71" t="s">
        <v>5225</v>
      </c>
    </row>
    <row r="97" ht="409.5" spans="1:13">
      <c r="A97" s="71" t="s">
        <v>5155</v>
      </c>
      <c r="B97" s="71" t="s">
        <v>5044</v>
      </c>
      <c r="C97" s="71" t="s">
        <v>5045</v>
      </c>
      <c r="D97" s="71" t="s">
        <v>5046</v>
      </c>
      <c r="E97" s="71" t="s">
        <v>5047</v>
      </c>
      <c r="F97" s="72">
        <v>288</v>
      </c>
      <c r="G97" s="72">
        <v>6</v>
      </c>
      <c r="H97" s="72">
        <v>1728</v>
      </c>
      <c r="I97" s="72">
        <v>17203.89</v>
      </c>
      <c r="J97" s="71" t="s">
        <v>4825</v>
      </c>
      <c r="K97" s="71" t="s">
        <v>5147</v>
      </c>
      <c r="L97" s="71" t="s">
        <v>4812</v>
      </c>
      <c r="M97" s="71" t="s">
        <v>5226</v>
      </c>
    </row>
    <row r="98" ht="300" spans="1:13">
      <c r="A98" s="71" t="s">
        <v>5227</v>
      </c>
      <c r="B98" s="71" t="s">
        <v>5084</v>
      </c>
      <c r="C98" s="71" t="s">
        <v>5085</v>
      </c>
      <c r="D98" s="71" t="s">
        <v>5086</v>
      </c>
      <c r="E98" s="71" t="s">
        <v>5087</v>
      </c>
      <c r="F98" s="72">
        <v>16666.05</v>
      </c>
      <c r="G98" s="72">
        <v>1</v>
      </c>
      <c r="H98" s="72">
        <v>16666.05</v>
      </c>
      <c r="I98" s="72">
        <v>16666.05</v>
      </c>
      <c r="J98" s="71" t="s">
        <v>3101</v>
      </c>
      <c r="K98" s="71" t="s">
        <v>5228</v>
      </c>
      <c r="L98" s="71" t="s">
        <v>4812</v>
      </c>
      <c r="M98" s="71" t="s">
        <v>5229</v>
      </c>
    </row>
    <row r="99" ht="300" spans="1:13">
      <c r="A99" s="71" t="s">
        <v>5230</v>
      </c>
      <c r="B99" s="71" t="s">
        <v>5231</v>
      </c>
      <c r="C99" s="71" t="s">
        <v>3265</v>
      </c>
      <c r="D99" s="71" t="s">
        <v>5232</v>
      </c>
      <c r="E99" s="71" t="s">
        <v>3265</v>
      </c>
      <c r="F99" s="72">
        <v>12458.46</v>
      </c>
      <c r="G99" s="72">
        <v>1</v>
      </c>
      <c r="H99" s="72">
        <v>12458.46</v>
      </c>
      <c r="I99" s="72">
        <v>12458.46</v>
      </c>
      <c r="J99" s="71" t="s">
        <v>3276</v>
      </c>
      <c r="K99" s="71" t="s">
        <v>5233</v>
      </c>
      <c r="L99" s="71" t="s">
        <v>4812</v>
      </c>
      <c r="M99" s="71" t="s">
        <v>5234</v>
      </c>
    </row>
    <row r="100" ht="300" spans="1:13">
      <c r="A100" s="71" t="s">
        <v>5235</v>
      </c>
      <c r="B100" s="71" t="s">
        <v>5236</v>
      </c>
      <c r="C100" s="71" t="s">
        <v>3250</v>
      </c>
      <c r="D100" s="71" t="s">
        <v>5237</v>
      </c>
      <c r="E100" s="71" t="s">
        <v>3250</v>
      </c>
      <c r="F100" s="72">
        <v>26388</v>
      </c>
      <c r="G100" s="72">
        <v>1</v>
      </c>
      <c r="H100" s="72">
        <v>26388</v>
      </c>
      <c r="I100" s="72">
        <v>26388</v>
      </c>
      <c r="J100" s="71" t="s">
        <v>3261</v>
      </c>
      <c r="K100" s="71" t="s">
        <v>5238</v>
      </c>
      <c r="L100" s="71" t="s">
        <v>4812</v>
      </c>
      <c r="M100" s="71" t="s">
        <v>5239</v>
      </c>
    </row>
    <row r="101" ht="300" spans="1:13">
      <c r="A101" s="71" t="s">
        <v>5240</v>
      </c>
      <c r="B101" s="71" t="s">
        <v>5078</v>
      </c>
      <c r="C101" s="71" t="s">
        <v>5079</v>
      </c>
      <c r="D101" s="71" t="s">
        <v>5080</v>
      </c>
      <c r="E101" s="71" t="s">
        <v>5079</v>
      </c>
      <c r="F101" s="72">
        <v>826.8</v>
      </c>
      <c r="G101" s="72">
        <v>1</v>
      </c>
      <c r="H101" s="72">
        <v>826.8</v>
      </c>
      <c r="I101" s="72">
        <v>826.8</v>
      </c>
      <c r="J101" s="71" t="s">
        <v>3407</v>
      </c>
      <c r="K101" s="71" t="s">
        <v>5241</v>
      </c>
      <c r="L101" s="71" t="s">
        <v>4812</v>
      </c>
      <c r="M101" s="71" t="s">
        <v>5242</v>
      </c>
    </row>
    <row r="102" ht="300" spans="1:13">
      <c r="A102" s="71" t="s">
        <v>5243</v>
      </c>
      <c r="B102" s="71" t="s">
        <v>5244</v>
      </c>
      <c r="C102" s="71" t="s">
        <v>5245</v>
      </c>
      <c r="D102" s="71" t="s">
        <v>5055</v>
      </c>
      <c r="E102" s="71" t="s">
        <v>5246</v>
      </c>
      <c r="F102" s="72">
        <v>84</v>
      </c>
      <c r="G102" s="72">
        <v>10</v>
      </c>
      <c r="H102" s="72">
        <v>840</v>
      </c>
      <c r="I102" s="72">
        <v>1660</v>
      </c>
      <c r="J102" s="71" t="s">
        <v>4865</v>
      </c>
      <c r="K102" s="71" t="s">
        <v>5247</v>
      </c>
      <c r="L102" s="71" t="s">
        <v>4812</v>
      </c>
      <c r="M102" s="71" t="s">
        <v>5248</v>
      </c>
    </row>
    <row r="103" ht="300" spans="1:13">
      <c r="A103" s="71" t="s">
        <v>5243</v>
      </c>
      <c r="B103" s="71" t="s">
        <v>5249</v>
      </c>
      <c r="C103" s="71" t="s">
        <v>5250</v>
      </c>
      <c r="D103" s="71" t="s">
        <v>5055</v>
      </c>
      <c r="E103" s="71" t="s">
        <v>5246</v>
      </c>
      <c r="F103" s="72">
        <v>82</v>
      </c>
      <c r="G103" s="72">
        <v>10</v>
      </c>
      <c r="H103" s="72">
        <v>820</v>
      </c>
      <c r="I103" s="72">
        <v>1660</v>
      </c>
      <c r="J103" s="71" t="s">
        <v>4865</v>
      </c>
      <c r="K103" s="71" t="s">
        <v>5247</v>
      </c>
      <c r="L103" s="71" t="s">
        <v>4812</v>
      </c>
      <c r="M103" s="71" t="s">
        <v>5251</v>
      </c>
    </row>
    <row r="104" ht="300" spans="1:13">
      <c r="A104" s="71" t="s">
        <v>5252</v>
      </c>
      <c r="B104" s="71" t="s">
        <v>5253</v>
      </c>
      <c r="C104" s="71" t="s">
        <v>5254</v>
      </c>
      <c r="D104" s="71" t="s">
        <v>5255</v>
      </c>
      <c r="E104" s="71" t="s">
        <v>5254</v>
      </c>
      <c r="F104" s="72">
        <v>17.1</v>
      </c>
      <c r="G104" s="72">
        <v>5</v>
      </c>
      <c r="H104" s="72">
        <v>85.5</v>
      </c>
      <c r="I104" s="72">
        <v>2060.62</v>
      </c>
      <c r="J104" s="71" t="s">
        <v>4818</v>
      </c>
      <c r="K104" s="71" t="s">
        <v>5256</v>
      </c>
      <c r="L104" s="71" t="s">
        <v>4812</v>
      </c>
      <c r="M104" s="71" t="s">
        <v>5257</v>
      </c>
    </row>
    <row r="105" ht="300" spans="1:13">
      <c r="A105" s="71" t="s">
        <v>5258</v>
      </c>
      <c r="B105" s="71" t="s">
        <v>5259</v>
      </c>
      <c r="C105" s="71" t="s">
        <v>5260</v>
      </c>
      <c r="D105" s="71" t="s">
        <v>5261</v>
      </c>
      <c r="E105" s="71" t="s">
        <v>1938</v>
      </c>
      <c r="F105" s="72">
        <v>72</v>
      </c>
      <c r="G105" s="72">
        <v>1</v>
      </c>
      <c r="H105" s="72">
        <v>72</v>
      </c>
      <c r="I105" s="72">
        <v>527</v>
      </c>
      <c r="J105" s="71" t="s">
        <v>5195</v>
      </c>
      <c r="K105" s="71" t="s">
        <v>5256</v>
      </c>
      <c r="L105" s="71" t="s">
        <v>4812</v>
      </c>
      <c r="M105" s="71" t="s">
        <v>5262</v>
      </c>
    </row>
    <row r="106" ht="300" spans="1:13">
      <c r="A106" s="71" t="s">
        <v>5252</v>
      </c>
      <c r="B106" s="71" t="s">
        <v>5263</v>
      </c>
      <c r="C106" s="71" t="s">
        <v>5264</v>
      </c>
      <c r="D106" s="71" t="s">
        <v>5265</v>
      </c>
      <c r="E106" s="71" t="s">
        <v>5264</v>
      </c>
      <c r="F106" s="72">
        <v>234.18</v>
      </c>
      <c r="G106" s="72">
        <v>1</v>
      </c>
      <c r="H106" s="72">
        <v>234.18</v>
      </c>
      <c r="I106" s="72">
        <v>2060.62</v>
      </c>
      <c r="J106" s="71" t="s">
        <v>4818</v>
      </c>
      <c r="K106" s="71" t="s">
        <v>5256</v>
      </c>
      <c r="L106" s="71" t="s">
        <v>4812</v>
      </c>
      <c r="M106" s="71" t="s">
        <v>5266</v>
      </c>
    </row>
    <row r="107" ht="300" spans="1:13">
      <c r="A107" s="71" t="s">
        <v>5258</v>
      </c>
      <c r="B107" s="71" t="s">
        <v>5267</v>
      </c>
      <c r="C107" s="71" t="s">
        <v>5268</v>
      </c>
      <c r="D107" s="71" t="s">
        <v>5269</v>
      </c>
      <c r="E107" s="71" t="s">
        <v>5270</v>
      </c>
      <c r="F107" s="72">
        <v>375</v>
      </c>
      <c r="G107" s="72">
        <v>1</v>
      </c>
      <c r="H107" s="72">
        <v>375</v>
      </c>
      <c r="I107" s="72">
        <v>527</v>
      </c>
      <c r="J107" s="71" t="s">
        <v>5195</v>
      </c>
      <c r="K107" s="71" t="s">
        <v>5256</v>
      </c>
      <c r="L107" s="71" t="s">
        <v>4812</v>
      </c>
      <c r="M107" s="71" t="s">
        <v>5271</v>
      </c>
    </row>
    <row r="108" ht="300" spans="1:13">
      <c r="A108" s="71" t="s">
        <v>5252</v>
      </c>
      <c r="B108" s="71" t="s">
        <v>5272</v>
      </c>
      <c r="C108" s="71" t="s">
        <v>5273</v>
      </c>
      <c r="D108" s="71" t="s">
        <v>5274</v>
      </c>
      <c r="E108" s="71" t="s">
        <v>5273</v>
      </c>
      <c r="F108" s="72">
        <v>13.41</v>
      </c>
      <c r="G108" s="72">
        <v>10</v>
      </c>
      <c r="H108" s="72">
        <v>134.1</v>
      </c>
      <c r="I108" s="72">
        <v>2060.62</v>
      </c>
      <c r="J108" s="71" t="s">
        <v>4818</v>
      </c>
      <c r="K108" s="71" t="s">
        <v>5256</v>
      </c>
      <c r="L108" s="71" t="s">
        <v>4812</v>
      </c>
      <c r="M108" s="71" t="s">
        <v>5275</v>
      </c>
    </row>
    <row r="109" ht="409.5" spans="1:13">
      <c r="A109" s="71" t="s">
        <v>5276</v>
      </c>
      <c r="B109" s="71" t="s">
        <v>5044</v>
      </c>
      <c r="C109" s="71" t="s">
        <v>5045</v>
      </c>
      <c r="D109" s="71" t="s">
        <v>5046</v>
      </c>
      <c r="E109" s="71" t="s">
        <v>5047</v>
      </c>
      <c r="F109" s="72">
        <v>288</v>
      </c>
      <c r="G109" s="72">
        <v>5</v>
      </c>
      <c r="H109" s="72">
        <v>1440</v>
      </c>
      <c r="I109" s="72">
        <v>1440</v>
      </c>
      <c r="J109" s="71" t="s">
        <v>4825</v>
      </c>
      <c r="K109" s="71" t="s">
        <v>5256</v>
      </c>
      <c r="L109" s="71" t="s">
        <v>4812</v>
      </c>
      <c r="M109" s="71" t="s">
        <v>5277</v>
      </c>
    </row>
    <row r="110" ht="300" spans="1:13">
      <c r="A110" s="71" t="s">
        <v>5252</v>
      </c>
      <c r="B110" s="71" t="s">
        <v>4987</v>
      </c>
      <c r="C110" s="71" t="s">
        <v>4988</v>
      </c>
      <c r="D110" s="71" t="s">
        <v>4925</v>
      </c>
      <c r="E110" s="71" t="s">
        <v>4988</v>
      </c>
      <c r="F110" s="72">
        <v>244.13</v>
      </c>
      <c r="G110" s="72">
        <v>1</v>
      </c>
      <c r="H110" s="72">
        <v>244.13</v>
      </c>
      <c r="I110" s="72">
        <v>2060.62</v>
      </c>
      <c r="J110" s="71" t="s">
        <v>4818</v>
      </c>
      <c r="K110" s="71" t="s">
        <v>5256</v>
      </c>
      <c r="L110" s="71" t="s">
        <v>4812</v>
      </c>
      <c r="M110" s="71" t="s">
        <v>5278</v>
      </c>
    </row>
    <row r="111" ht="300" spans="1:13">
      <c r="A111" s="71" t="s">
        <v>5279</v>
      </c>
      <c r="B111" s="71" t="s">
        <v>5280</v>
      </c>
      <c r="C111" s="71" t="s">
        <v>5281</v>
      </c>
      <c r="D111" s="71" t="s">
        <v>5059</v>
      </c>
      <c r="E111" s="71" t="s">
        <v>5060</v>
      </c>
      <c r="F111" s="72">
        <v>542.4</v>
      </c>
      <c r="G111" s="72">
        <v>1</v>
      </c>
      <c r="H111" s="72">
        <v>542.4</v>
      </c>
      <c r="I111" s="72">
        <v>542.4</v>
      </c>
      <c r="J111" s="71" t="s">
        <v>5168</v>
      </c>
      <c r="K111" s="71" t="s">
        <v>5256</v>
      </c>
      <c r="L111" s="71" t="s">
        <v>4812</v>
      </c>
      <c r="M111" s="71" t="s">
        <v>5282</v>
      </c>
    </row>
    <row r="112" ht="300" spans="1:13">
      <c r="A112" s="71" t="s">
        <v>5258</v>
      </c>
      <c r="B112" s="71" t="s">
        <v>5283</v>
      </c>
      <c r="C112" s="71" t="s">
        <v>5284</v>
      </c>
      <c r="D112" s="71" t="s">
        <v>5055</v>
      </c>
      <c r="E112" s="71" t="s">
        <v>5285</v>
      </c>
      <c r="F112" s="72">
        <v>4</v>
      </c>
      <c r="G112" s="72">
        <v>20</v>
      </c>
      <c r="H112" s="72">
        <v>80</v>
      </c>
      <c r="I112" s="72">
        <v>527</v>
      </c>
      <c r="J112" s="71" t="s">
        <v>5195</v>
      </c>
      <c r="K112" s="71" t="s">
        <v>5256</v>
      </c>
      <c r="L112" s="71" t="s">
        <v>4812</v>
      </c>
      <c r="M112" s="71" t="s">
        <v>5286</v>
      </c>
    </row>
    <row r="113" ht="300" spans="1:13">
      <c r="A113" s="71" t="s">
        <v>5252</v>
      </c>
      <c r="B113" s="71" t="s">
        <v>5287</v>
      </c>
      <c r="C113" s="71" t="s">
        <v>5288</v>
      </c>
      <c r="D113" s="71" t="s">
        <v>5289</v>
      </c>
      <c r="E113" s="71" t="s">
        <v>5288</v>
      </c>
      <c r="F113" s="72">
        <v>61.2</v>
      </c>
      <c r="G113" s="72">
        <v>5</v>
      </c>
      <c r="H113" s="72">
        <v>306</v>
      </c>
      <c r="I113" s="72">
        <v>2060.62</v>
      </c>
      <c r="J113" s="71" t="s">
        <v>4818</v>
      </c>
      <c r="K113" s="71" t="s">
        <v>5256</v>
      </c>
      <c r="L113" s="71" t="s">
        <v>4812</v>
      </c>
      <c r="M113" s="71" t="s">
        <v>5290</v>
      </c>
    </row>
    <row r="114" ht="300" spans="1:13">
      <c r="A114" s="71" t="s">
        <v>5291</v>
      </c>
      <c r="B114" s="71" t="s">
        <v>5292</v>
      </c>
      <c r="C114" s="71" t="s">
        <v>5293</v>
      </c>
      <c r="D114" s="71" t="s">
        <v>5152</v>
      </c>
      <c r="E114" s="71" t="s">
        <v>1970</v>
      </c>
      <c r="F114" s="72">
        <v>388</v>
      </c>
      <c r="G114" s="72">
        <v>6</v>
      </c>
      <c r="H114" s="72">
        <v>2328</v>
      </c>
      <c r="I114" s="72">
        <v>2328</v>
      </c>
      <c r="J114" s="71" t="s">
        <v>5153</v>
      </c>
      <c r="K114" s="71" t="s">
        <v>5256</v>
      </c>
      <c r="L114" s="71" t="s">
        <v>4812</v>
      </c>
      <c r="M114" s="71" t="s">
        <v>5294</v>
      </c>
    </row>
    <row r="115" ht="300" spans="1:13">
      <c r="A115" s="71" t="s">
        <v>5252</v>
      </c>
      <c r="B115" s="71" t="s">
        <v>5295</v>
      </c>
      <c r="C115" s="71" t="s">
        <v>5296</v>
      </c>
      <c r="D115" s="71" t="s">
        <v>5032</v>
      </c>
      <c r="E115" s="71" t="s">
        <v>5296</v>
      </c>
      <c r="F115" s="72">
        <v>48.37</v>
      </c>
      <c r="G115" s="72">
        <v>3</v>
      </c>
      <c r="H115" s="72">
        <v>145.11</v>
      </c>
      <c r="I115" s="72">
        <v>2060.62</v>
      </c>
      <c r="J115" s="71" t="s">
        <v>4818</v>
      </c>
      <c r="K115" s="71" t="s">
        <v>5256</v>
      </c>
      <c r="L115" s="71" t="s">
        <v>4812</v>
      </c>
      <c r="M115" s="71" t="s">
        <v>5297</v>
      </c>
    </row>
    <row r="116" ht="300" spans="1:13">
      <c r="A116" s="71" t="s">
        <v>5252</v>
      </c>
      <c r="B116" s="71" t="s">
        <v>5298</v>
      </c>
      <c r="C116" s="71" t="s">
        <v>5299</v>
      </c>
      <c r="D116" s="71" t="s">
        <v>5300</v>
      </c>
      <c r="E116" s="71" t="s">
        <v>5299</v>
      </c>
      <c r="F116" s="72">
        <v>46.32</v>
      </c>
      <c r="G116" s="72">
        <v>5</v>
      </c>
      <c r="H116" s="72">
        <v>231.6</v>
      </c>
      <c r="I116" s="72">
        <v>2060.62</v>
      </c>
      <c r="J116" s="71" t="s">
        <v>4818</v>
      </c>
      <c r="K116" s="71" t="s">
        <v>5256</v>
      </c>
      <c r="L116" s="71" t="s">
        <v>4812</v>
      </c>
      <c r="M116" s="71" t="s">
        <v>5301</v>
      </c>
    </row>
    <row r="117" ht="300" spans="1:13">
      <c r="A117" s="71" t="s">
        <v>5252</v>
      </c>
      <c r="B117" s="71" t="s">
        <v>5302</v>
      </c>
      <c r="C117" s="71" t="s">
        <v>5303</v>
      </c>
      <c r="D117" s="71" t="s">
        <v>4925</v>
      </c>
      <c r="E117" s="71" t="s">
        <v>5303</v>
      </c>
      <c r="F117" s="72">
        <v>680</v>
      </c>
      <c r="G117" s="72">
        <v>1</v>
      </c>
      <c r="H117" s="72">
        <v>680</v>
      </c>
      <c r="I117" s="72">
        <v>2060.62</v>
      </c>
      <c r="J117" s="71" t="s">
        <v>4818</v>
      </c>
      <c r="K117" s="71" t="s">
        <v>5256</v>
      </c>
      <c r="L117" s="71" t="s">
        <v>4812</v>
      </c>
      <c r="M117" s="71" t="s">
        <v>5304</v>
      </c>
    </row>
    <row r="118" ht="300" spans="1:13">
      <c r="A118" s="71" t="s">
        <v>5305</v>
      </c>
      <c r="B118" s="71" t="s">
        <v>5306</v>
      </c>
      <c r="C118" s="71" t="s">
        <v>5307</v>
      </c>
      <c r="D118" s="71" t="s">
        <v>5184</v>
      </c>
      <c r="E118" s="71" t="s">
        <v>5185</v>
      </c>
      <c r="F118" s="72">
        <v>80</v>
      </c>
      <c r="G118" s="72">
        <v>1</v>
      </c>
      <c r="H118" s="72">
        <v>80</v>
      </c>
      <c r="I118" s="72">
        <v>1190</v>
      </c>
      <c r="J118" s="71" t="s">
        <v>5308</v>
      </c>
      <c r="K118" s="71" t="s">
        <v>5309</v>
      </c>
      <c r="L118" s="71" t="s">
        <v>4812</v>
      </c>
      <c r="M118" s="71" t="s">
        <v>5310</v>
      </c>
    </row>
    <row r="119" ht="300" spans="1:13">
      <c r="A119" s="71" t="s">
        <v>5305</v>
      </c>
      <c r="B119" s="71" t="s">
        <v>5311</v>
      </c>
      <c r="C119" s="71" t="s">
        <v>5312</v>
      </c>
      <c r="D119" s="71" t="s">
        <v>5184</v>
      </c>
      <c r="E119" s="71" t="s">
        <v>5185</v>
      </c>
      <c r="F119" s="72">
        <v>185</v>
      </c>
      <c r="G119" s="72">
        <v>6</v>
      </c>
      <c r="H119" s="72">
        <v>1110</v>
      </c>
      <c r="I119" s="72">
        <v>1190</v>
      </c>
      <c r="J119" s="71" t="s">
        <v>5308</v>
      </c>
      <c r="K119" s="71" t="s">
        <v>5309</v>
      </c>
      <c r="L119" s="71" t="s">
        <v>4812</v>
      </c>
      <c r="M119" s="71" t="s">
        <v>5313</v>
      </c>
    </row>
    <row r="120" ht="300" spans="1:13">
      <c r="A120" s="71" t="s">
        <v>5314</v>
      </c>
      <c r="B120" s="71" t="s">
        <v>5315</v>
      </c>
      <c r="C120" s="71" t="s">
        <v>3396</v>
      </c>
      <c r="D120" s="71" t="s">
        <v>5316</v>
      </c>
      <c r="E120" s="71" t="s">
        <v>3396</v>
      </c>
      <c r="F120" s="72">
        <v>27930</v>
      </c>
      <c r="G120" s="72">
        <v>1</v>
      </c>
      <c r="H120" s="72">
        <v>27930</v>
      </c>
      <c r="I120" s="72">
        <v>68800</v>
      </c>
      <c r="J120" s="71" t="s">
        <v>3407</v>
      </c>
      <c r="K120" s="71" t="s">
        <v>5317</v>
      </c>
      <c r="L120" s="71" t="s">
        <v>4812</v>
      </c>
      <c r="M120" s="71" t="s">
        <v>5318</v>
      </c>
    </row>
    <row r="121" ht="300" spans="1:13">
      <c r="A121" s="71" t="s">
        <v>5314</v>
      </c>
      <c r="B121" s="71" t="s">
        <v>5315</v>
      </c>
      <c r="C121" s="71" t="s">
        <v>3396</v>
      </c>
      <c r="D121" s="71" t="s">
        <v>5316</v>
      </c>
      <c r="E121" s="71" t="s">
        <v>3396</v>
      </c>
      <c r="F121" s="72">
        <v>40870</v>
      </c>
      <c r="G121" s="72">
        <v>1</v>
      </c>
      <c r="H121" s="72">
        <v>40870</v>
      </c>
      <c r="I121" s="72">
        <v>68800</v>
      </c>
      <c r="J121" s="71" t="s">
        <v>3407</v>
      </c>
      <c r="K121" s="71" t="s">
        <v>5317</v>
      </c>
      <c r="L121" s="71" t="s">
        <v>4812</v>
      </c>
      <c r="M121" s="71" t="s">
        <v>5319</v>
      </c>
    </row>
    <row r="122" ht="409.5" spans="1:13">
      <c r="A122" s="71" t="s">
        <v>5320</v>
      </c>
      <c r="B122" s="71" t="s">
        <v>5321</v>
      </c>
      <c r="C122" s="71" t="s">
        <v>5322</v>
      </c>
      <c r="D122" s="71" t="s">
        <v>5152</v>
      </c>
      <c r="E122" s="71" t="s">
        <v>1970</v>
      </c>
      <c r="F122" s="72">
        <v>240</v>
      </c>
      <c r="G122" s="72">
        <v>3</v>
      </c>
      <c r="H122" s="72">
        <v>720</v>
      </c>
      <c r="I122" s="72">
        <v>2208</v>
      </c>
      <c r="J122" s="71" t="s">
        <v>5153</v>
      </c>
      <c r="K122" s="71" t="s">
        <v>5323</v>
      </c>
      <c r="L122" s="71" t="s">
        <v>4812</v>
      </c>
      <c r="M122" s="71" t="s">
        <v>5324</v>
      </c>
    </row>
    <row r="123" ht="300" spans="1:13">
      <c r="A123" s="71" t="s">
        <v>5320</v>
      </c>
      <c r="B123" s="71" t="s">
        <v>5150</v>
      </c>
      <c r="C123" s="71" t="s">
        <v>5151</v>
      </c>
      <c r="D123" s="71" t="s">
        <v>5152</v>
      </c>
      <c r="E123" s="71" t="s">
        <v>1970</v>
      </c>
      <c r="F123" s="72">
        <v>372</v>
      </c>
      <c r="G123" s="72">
        <v>4</v>
      </c>
      <c r="H123" s="72">
        <v>1488</v>
      </c>
      <c r="I123" s="72">
        <v>2208</v>
      </c>
      <c r="J123" s="71" t="s">
        <v>5153</v>
      </c>
      <c r="K123" s="71" t="s">
        <v>5323</v>
      </c>
      <c r="L123" s="71" t="s">
        <v>4812</v>
      </c>
      <c r="M123" s="71" t="s">
        <v>5325</v>
      </c>
    </row>
    <row r="124" ht="300" spans="1:13">
      <c r="A124" s="71" t="s">
        <v>5326</v>
      </c>
      <c r="B124" s="71" t="s">
        <v>5078</v>
      </c>
      <c r="C124" s="71" t="s">
        <v>5079</v>
      </c>
      <c r="D124" s="71" t="s">
        <v>5080</v>
      </c>
      <c r="E124" s="71" t="s">
        <v>5079</v>
      </c>
      <c r="F124" s="72">
        <v>19969</v>
      </c>
      <c r="G124" s="72">
        <v>1</v>
      </c>
      <c r="H124" s="72">
        <v>19969</v>
      </c>
      <c r="I124" s="72">
        <v>19969</v>
      </c>
      <c r="J124" s="71" t="s">
        <v>3305</v>
      </c>
      <c r="K124" s="71" t="s">
        <v>5327</v>
      </c>
      <c r="L124" s="71" t="s">
        <v>4812</v>
      </c>
      <c r="M124" s="71" t="s">
        <v>5328</v>
      </c>
    </row>
    <row r="125" ht="300" spans="1:13">
      <c r="A125" s="71" t="s">
        <v>5329</v>
      </c>
      <c r="B125" s="71" t="s">
        <v>5330</v>
      </c>
      <c r="C125" s="71" t="s">
        <v>5331</v>
      </c>
      <c r="D125" s="71" t="s">
        <v>5332</v>
      </c>
      <c r="E125" s="71" t="s">
        <v>5331</v>
      </c>
      <c r="F125" s="72">
        <v>6.12</v>
      </c>
      <c r="G125" s="72">
        <v>10</v>
      </c>
      <c r="H125" s="72">
        <v>61.2</v>
      </c>
      <c r="I125" s="72">
        <v>1106.77</v>
      </c>
      <c r="J125" s="71" t="s">
        <v>4818</v>
      </c>
      <c r="K125" s="71" t="s">
        <v>5333</v>
      </c>
      <c r="L125" s="71" t="s">
        <v>4812</v>
      </c>
      <c r="M125" s="71" t="s">
        <v>5334</v>
      </c>
    </row>
    <row r="126" ht="300" spans="1:13">
      <c r="A126" s="71" t="s">
        <v>5329</v>
      </c>
      <c r="B126" s="71" t="s">
        <v>5335</v>
      </c>
      <c r="C126" s="71" t="s">
        <v>5336</v>
      </c>
      <c r="D126" s="71" t="s">
        <v>5337</v>
      </c>
      <c r="E126" s="71" t="s">
        <v>5336</v>
      </c>
      <c r="F126" s="72">
        <v>9.28</v>
      </c>
      <c r="G126" s="72">
        <v>10</v>
      </c>
      <c r="H126" s="72">
        <v>92.8</v>
      </c>
      <c r="I126" s="72">
        <v>1106.77</v>
      </c>
      <c r="J126" s="71" t="s">
        <v>4818</v>
      </c>
      <c r="K126" s="71" t="s">
        <v>5333</v>
      </c>
      <c r="L126" s="71" t="s">
        <v>4812</v>
      </c>
      <c r="M126" s="71" t="s">
        <v>5338</v>
      </c>
    </row>
    <row r="127" ht="300" spans="1:13">
      <c r="A127" s="71" t="s">
        <v>5329</v>
      </c>
      <c r="B127" s="71" t="s">
        <v>5339</v>
      </c>
      <c r="C127" s="71" t="s">
        <v>5340</v>
      </c>
      <c r="D127" s="71" t="s">
        <v>4964</v>
      </c>
      <c r="E127" s="71" t="s">
        <v>5340</v>
      </c>
      <c r="F127" s="72">
        <v>68.71</v>
      </c>
      <c r="G127" s="72">
        <v>1</v>
      </c>
      <c r="H127" s="72">
        <v>68.71</v>
      </c>
      <c r="I127" s="72">
        <v>1106.77</v>
      </c>
      <c r="J127" s="71" t="s">
        <v>4818</v>
      </c>
      <c r="K127" s="71" t="s">
        <v>5333</v>
      </c>
      <c r="L127" s="71" t="s">
        <v>4812</v>
      </c>
      <c r="M127" s="71" t="s">
        <v>5341</v>
      </c>
    </row>
    <row r="128" ht="300" spans="1:13">
      <c r="A128" s="71" t="s">
        <v>5329</v>
      </c>
      <c r="B128" s="71" t="s">
        <v>5342</v>
      </c>
      <c r="C128" s="71" t="s">
        <v>5343</v>
      </c>
      <c r="D128" s="71" t="s">
        <v>5344</v>
      </c>
      <c r="E128" s="71" t="s">
        <v>5343</v>
      </c>
      <c r="F128" s="72">
        <v>9.88</v>
      </c>
      <c r="G128" s="72">
        <v>10</v>
      </c>
      <c r="H128" s="72">
        <v>98.8</v>
      </c>
      <c r="I128" s="72">
        <v>1106.77</v>
      </c>
      <c r="J128" s="71" t="s">
        <v>4818</v>
      </c>
      <c r="K128" s="71" t="s">
        <v>5333</v>
      </c>
      <c r="L128" s="71" t="s">
        <v>4812</v>
      </c>
      <c r="M128" s="71" t="s">
        <v>5345</v>
      </c>
    </row>
    <row r="129" ht="300" spans="1:13">
      <c r="A129" s="71" t="s">
        <v>5329</v>
      </c>
      <c r="B129" s="71" t="s">
        <v>5034</v>
      </c>
      <c r="C129" s="71" t="s">
        <v>5035</v>
      </c>
      <c r="D129" s="71" t="s">
        <v>5036</v>
      </c>
      <c r="E129" s="71" t="s">
        <v>5035</v>
      </c>
      <c r="F129" s="72">
        <v>21.1</v>
      </c>
      <c r="G129" s="72">
        <v>20</v>
      </c>
      <c r="H129" s="72">
        <v>422</v>
      </c>
      <c r="I129" s="72">
        <v>1106.77</v>
      </c>
      <c r="J129" s="71" t="s">
        <v>4818</v>
      </c>
      <c r="K129" s="71" t="s">
        <v>5333</v>
      </c>
      <c r="L129" s="71" t="s">
        <v>4812</v>
      </c>
      <c r="M129" s="71" t="s">
        <v>5346</v>
      </c>
    </row>
    <row r="130" ht="300" spans="1:13">
      <c r="A130" s="71" t="s">
        <v>5329</v>
      </c>
      <c r="B130" s="71" t="s">
        <v>5347</v>
      </c>
      <c r="C130" s="71" t="s">
        <v>5348</v>
      </c>
      <c r="D130" s="71" t="s">
        <v>4972</v>
      </c>
      <c r="E130" s="71" t="s">
        <v>5348</v>
      </c>
      <c r="F130" s="72">
        <v>4.82</v>
      </c>
      <c r="G130" s="72">
        <v>15</v>
      </c>
      <c r="H130" s="72">
        <v>72.3</v>
      </c>
      <c r="I130" s="72">
        <v>1106.77</v>
      </c>
      <c r="J130" s="71" t="s">
        <v>4818</v>
      </c>
      <c r="K130" s="71" t="s">
        <v>5333</v>
      </c>
      <c r="L130" s="71" t="s">
        <v>4812</v>
      </c>
      <c r="M130" s="71" t="s">
        <v>5349</v>
      </c>
    </row>
    <row r="131" ht="300" spans="1:13">
      <c r="A131" s="71" t="s">
        <v>5329</v>
      </c>
      <c r="B131" s="71" t="s">
        <v>5350</v>
      </c>
      <c r="C131" s="71" t="s">
        <v>5351</v>
      </c>
      <c r="D131" s="71" t="s">
        <v>5337</v>
      </c>
      <c r="E131" s="71" t="s">
        <v>5351</v>
      </c>
      <c r="F131" s="72">
        <v>14.07</v>
      </c>
      <c r="G131" s="72">
        <v>5</v>
      </c>
      <c r="H131" s="72">
        <v>70.35</v>
      </c>
      <c r="I131" s="72">
        <v>1106.77</v>
      </c>
      <c r="J131" s="71" t="s">
        <v>4818</v>
      </c>
      <c r="K131" s="71" t="s">
        <v>5333</v>
      </c>
      <c r="L131" s="71" t="s">
        <v>4812</v>
      </c>
      <c r="M131" s="71" t="s">
        <v>5352</v>
      </c>
    </row>
    <row r="132" ht="300" spans="1:13">
      <c r="A132" s="71" t="s">
        <v>5353</v>
      </c>
      <c r="B132" s="71" t="s">
        <v>5354</v>
      </c>
      <c r="C132" s="71" t="s">
        <v>5355</v>
      </c>
      <c r="D132" s="71" t="s">
        <v>5356</v>
      </c>
      <c r="E132" s="71" t="s">
        <v>5357</v>
      </c>
      <c r="F132" s="72">
        <v>4.25</v>
      </c>
      <c r="G132" s="72">
        <v>50</v>
      </c>
      <c r="H132" s="72">
        <v>212.5</v>
      </c>
      <c r="I132" s="72">
        <v>212.5</v>
      </c>
      <c r="J132" s="71" t="s">
        <v>5358</v>
      </c>
      <c r="K132" s="71" t="s">
        <v>5333</v>
      </c>
      <c r="L132" s="71" t="s">
        <v>4812</v>
      </c>
      <c r="M132" s="71" t="s">
        <v>5359</v>
      </c>
    </row>
    <row r="133" ht="300" spans="1:13">
      <c r="A133" s="71" t="s">
        <v>5329</v>
      </c>
      <c r="B133" s="71" t="s">
        <v>5360</v>
      </c>
      <c r="C133" s="71" t="s">
        <v>5361</v>
      </c>
      <c r="D133" s="71" t="s">
        <v>4964</v>
      </c>
      <c r="E133" s="71" t="s">
        <v>5361</v>
      </c>
      <c r="F133" s="72">
        <v>60.21</v>
      </c>
      <c r="G133" s="72">
        <v>1</v>
      </c>
      <c r="H133" s="72">
        <v>60.21</v>
      </c>
      <c r="I133" s="72">
        <v>1106.77</v>
      </c>
      <c r="J133" s="71" t="s">
        <v>4818</v>
      </c>
      <c r="K133" s="71" t="s">
        <v>5333</v>
      </c>
      <c r="L133" s="71" t="s">
        <v>4812</v>
      </c>
      <c r="M133" s="71" t="s">
        <v>5362</v>
      </c>
    </row>
    <row r="134" ht="300" spans="1:13">
      <c r="A134" s="71" t="s">
        <v>5329</v>
      </c>
      <c r="B134" s="71" t="s">
        <v>5363</v>
      </c>
      <c r="C134" s="71" t="s">
        <v>5364</v>
      </c>
      <c r="D134" s="71" t="s">
        <v>4972</v>
      </c>
      <c r="E134" s="71" t="s">
        <v>5364</v>
      </c>
      <c r="F134" s="72">
        <v>5.91</v>
      </c>
      <c r="G134" s="72">
        <v>15</v>
      </c>
      <c r="H134" s="72">
        <v>88.65</v>
      </c>
      <c r="I134" s="72">
        <v>1106.77</v>
      </c>
      <c r="J134" s="71" t="s">
        <v>4818</v>
      </c>
      <c r="K134" s="71" t="s">
        <v>5333</v>
      </c>
      <c r="L134" s="71" t="s">
        <v>4812</v>
      </c>
      <c r="M134" s="71" t="s">
        <v>5365</v>
      </c>
    </row>
    <row r="135" ht="300" spans="1:13">
      <c r="A135" s="71" t="s">
        <v>5329</v>
      </c>
      <c r="B135" s="71" t="s">
        <v>5366</v>
      </c>
      <c r="C135" s="71" t="s">
        <v>5367</v>
      </c>
      <c r="D135" s="71" t="s">
        <v>5344</v>
      </c>
      <c r="E135" s="71" t="s">
        <v>5367</v>
      </c>
      <c r="F135" s="72">
        <v>2.23</v>
      </c>
      <c r="G135" s="72">
        <v>5</v>
      </c>
      <c r="H135" s="72">
        <v>11.15</v>
      </c>
      <c r="I135" s="72">
        <v>1106.77</v>
      </c>
      <c r="J135" s="71" t="s">
        <v>4818</v>
      </c>
      <c r="K135" s="71" t="s">
        <v>5333</v>
      </c>
      <c r="L135" s="71" t="s">
        <v>4812</v>
      </c>
      <c r="M135" s="71" t="s">
        <v>5368</v>
      </c>
    </row>
    <row r="136" ht="300" spans="1:13">
      <c r="A136" s="71" t="s">
        <v>5329</v>
      </c>
      <c r="B136" s="71" t="s">
        <v>5369</v>
      </c>
      <c r="C136" s="71" t="s">
        <v>5370</v>
      </c>
      <c r="D136" s="71" t="s">
        <v>4972</v>
      </c>
      <c r="E136" s="71" t="s">
        <v>5370</v>
      </c>
      <c r="F136" s="72">
        <v>2.6</v>
      </c>
      <c r="G136" s="72">
        <v>15</v>
      </c>
      <c r="H136" s="72">
        <v>39</v>
      </c>
      <c r="I136" s="72">
        <v>1106.77</v>
      </c>
      <c r="J136" s="71" t="s">
        <v>4818</v>
      </c>
      <c r="K136" s="71" t="s">
        <v>5333</v>
      </c>
      <c r="L136" s="71" t="s">
        <v>4812</v>
      </c>
      <c r="M136" s="71" t="s">
        <v>5371</v>
      </c>
    </row>
    <row r="137" ht="300" spans="1:13">
      <c r="A137" s="71" t="s">
        <v>5372</v>
      </c>
      <c r="B137" s="71" t="s">
        <v>5373</v>
      </c>
      <c r="C137" s="71" t="s">
        <v>5374</v>
      </c>
      <c r="D137" s="71" t="s">
        <v>5344</v>
      </c>
      <c r="E137" s="71" t="s">
        <v>5375</v>
      </c>
      <c r="F137" s="72">
        <v>9</v>
      </c>
      <c r="G137" s="72">
        <v>18</v>
      </c>
      <c r="H137" s="72">
        <v>162</v>
      </c>
      <c r="I137" s="72">
        <v>162</v>
      </c>
      <c r="J137" s="71" t="s">
        <v>5376</v>
      </c>
      <c r="K137" s="71" t="s">
        <v>5333</v>
      </c>
      <c r="L137" s="71" t="s">
        <v>4812</v>
      </c>
      <c r="M137" s="71" t="s">
        <v>5377</v>
      </c>
    </row>
    <row r="138" ht="300" spans="1:13">
      <c r="A138" s="71" t="s">
        <v>5329</v>
      </c>
      <c r="B138" s="71" t="s">
        <v>5378</v>
      </c>
      <c r="C138" s="71" t="s">
        <v>5379</v>
      </c>
      <c r="D138" s="71" t="s">
        <v>5344</v>
      </c>
      <c r="E138" s="71" t="s">
        <v>5379</v>
      </c>
      <c r="F138" s="72">
        <v>0.3</v>
      </c>
      <c r="G138" s="72">
        <v>72</v>
      </c>
      <c r="H138" s="72">
        <v>21.6</v>
      </c>
      <c r="I138" s="72">
        <v>1106.77</v>
      </c>
      <c r="J138" s="71" t="s">
        <v>4818</v>
      </c>
      <c r="K138" s="71" t="s">
        <v>5333</v>
      </c>
      <c r="L138" s="71" t="s">
        <v>4812</v>
      </c>
      <c r="M138" s="71" t="s">
        <v>5380</v>
      </c>
    </row>
    <row r="139" ht="300" spans="1:13">
      <c r="A139" s="71" t="s">
        <v>5381</v>
      </c>
      <c r="B139" s="71" t="s">
        <v>5382</v>
      </c>
      <c r="C139" s="71" t="s">
        <v>5383</v>
      </c>
      <c r="D139" s="71" t="s">
        <v>4832</v>
      </c>
      <c r="E139" s="71" t="s">
        <v>5384</v>
      </c>
      <c r="F139" s="72">
        <v>153</v>
      </c>
      <c r="G139" s="72">
        <v>5</v>
      </c>
      <c r="H139" s="72">
        <v>765</v>
      </c>
      <c r="I139" s="72">
        <v>765</v>
      </c>
      <c r="J139" s="71" t="s">
        <v>4825</v>
      </c>
      <c r="K139" s="71" t="s">
        <v>5385</v>
      </c>
      <c r="L139" s="71" t="s">
        <v>4812</v>
      </c>
      <c r="M139" s="71" t="s">
        <v>5386</v>
      </c>
    </row>
    <row r="140" ht="300" spans="1:13">
      <c r="A140" s="71" t="s">
        <v>5387</v>
      </c>
      <c r="B140" s="71" t="s">
        <v>5388</v>
      </c>
      <c r="C140" s="71" t="s">
        <v>5389</v>
      </c>
      <c r="D140" s="71" t="s">
        <v>5390</v>
      </c>
      <c r="E140" s="71" t="s">
        <v>5389</v>
      </c>
      <c r="F140" s="72">
        <v>1264.9</v>
      </c>
      <c r="G140" s="72">
        <v>1</v>
      </c>
      <c r="H140" s="72">
        <v>1264.9</v>
      </c>
      <c r="I140" s="72">
        <v>1750.9</v>
      </c>
      <c r="J140" s="71" t="s">
        <v>4818</v>
      </c>
      <c r="K140" s="71" t="s">
        <v>5391</v>
      </c>
      <c r="L140" s="71" t="s">
        <v>4812</v>
      </c>
      <c r="M140" s="71" t="s">
        <v>5392</v>
      </c>
    </row>
    <row r="141" ht="300" spans="1:13">
      <c r="A141" s="71" t="s">
        <v>5393</v>
      </c>
      <c r="B141" s="71" t="s">
        <v>5394</v>
      </c>
      <c r="C141" s="71" t="s">
        <v>5395</v>
      </c>
      <c r="D141" s="71" t="s">
        <v>5396</v>
      </c>
      <c r="E141" s="71" t="s">
        <v>5397</v>
      </c>
      <c r="F141" s="72">
        <v>14.4</v>
      </c>
      <c r="G141" s="72">
        <v>45</v>
      </c>
      <c r="H141" s="72">
        <v>648</v>
      </c>
      <c r="I141" s="72">
        <v>3323.2</v>
      </c>
      <c r="J141" s="71" t="s">
        <v>4825</v>
      </c>
      <c r="K141" s="71" t="s">
        <v>5391</v>
      </c>
      <c r="L141" s="71" t="s">
        <v>4812</v>
      </c>
      <c r="M141" s="71" t="s">
        <v>5398</v>
      </c>
    </row>
    <row r="142" ht="300" spans="1:13">
      <c r="A142" s="71" t="s">
        <v>5399</v>
      </c>
      <c r="B142" s="71" t="s">
        <v>5400</v>
      </c>
      <c r="C142" s="71" t="s">
        <v>5401</v>
      </c>
      <c r="D142" s="71" t="s">
        <v>5402</v>
      </c>
      <c r="E142" s="71" t="s">
        <v>1804</v>
      </c>
      <c r="F142" s="72">
        <v>116.76</v>
      </c>
      <c r="G142" s="72">
        <v>6</v>
      </c>
      <c r="H142" s="72">
        <v>700.56</v>
      </c>
      <c r="I142" s="72">
        <v>700.56</v>
      </c>
      <c r="J142" s="71" t="s">
        <v>5403</v>
      </c>
      <c r="K142" s="71" t="s">
        <v>5391</v>
      </c>
      <c r="L142" s="71" t="s">
        <v>4812</v>
      </c>
      <c r="M142" s="71" t="s">
        <v>5404</v>
      </c>
    </row>
    <row r="143" ht="300" spans="1:13">
      <c r="A143" s="71" t="s">
        <v>5393</v>
      </c>
      <c r="B143" s="71" t="s">
        <v>5156</v>
      </c>
      <c r="C143" s="71" t="s">
        <v>5157</v>
      </c>
      <c r="D143" s="71" t="s">
        <v>5158</v>
      </c>
      <c r="E143" s="71" t="s">
        <v>1816</v>
      </c>
      <c r="F143" s="72">
        <v>5.3</v>
      </c>
      <c r="G143" s="72">
        <v>30</v>
      </c>
      <c r="H143" s="72">
        <v>159</v>
      </c>
      <c r="I143" s="72">
        <v>3323.2</v>
      </c>
      <c r="J143" s="71" t="s">
        <v>4825</v>
      </c>
      <c r="K143" s="71" t="s">
        <v>5391</v>
      </c>
      <c r="L143" s="71" t="s">
        <v>4812</v>
      </c>
      <c r="M143" s="71" t="s">
        <v>5405</v>
      </c>
    </row>
    <row r="144" ht="300" spans="1:13">
      <c r="A144" s="71" t="s">
        <v>5387</v>
      </c>
      <c r="B144" s="71" t="s">
        <v>5406</v>
      </c>
      <c r="C144" s="71" t="s">
        <v>5407</v>
      </c>
      <c r="D144" s="71" t="s">
        <v>5408</v>
      </c>
      <c r="E144" s="71" t="s">
        <v>5407</v>
      </c>
      <c r="F144" s="72">
        <v>13.05</v>
      </c>
      <c r="G144" s="72">
        <v>4</v>
      </c>
      <c r="H144" s="72">
        <v>52.2</v>
      </c>
      <c r="I144" s="72">
        <v>1750.9</v>
      </c>
      <c r="J144" s="71" t="s">
        <v>4818</v>
      </c>
      <c r="K144" s="71" t="s">
        <v>5391</v>
      </c>
      <c r="L144" s="71" t="s">
        <v>4812</v>
      </c>
      <c r="M144" s="71" t="s">
        <v>5409</v>
      </c>
    </row>
    <row r="145" ht="300" spans="1:13">
      <c r="A145" s="71" t="s">
        <v>5410</v>
      </c>
      <c r="B145" s="71" t="s">
        <v>4840</v>
      </c>
      <c r="C145" s="71" t="s">
        <v>4841</v>
      </c>
      <c r="D145" s="71" t="s">
        <v>4842</v>
      </c>
      <c r="E145" s="71" t="s">
        <v>1828</v>
      </c>
      <c r="F145" s="72">
        <v>89</v>
      </c>
      <c r="G145" s="72">
        <v>50</v>
      </c>
      <c r="H145" s="72">
        <v>4450</v>
      </c>
      <c r="I145" s="72">
        <v>11400</v>
      </c>
      <c r="J145" s="71" t="s">
        <v>4843</v>
      </c>
      <c r="K145" s="71" t="s">
        <v>5391</v>
      </c>
      <c r="L145" s="71" t="s">
        <v>4812</v>
      </c>
      <c r="M145" s="71" t="s">
        <v>5411</v>
      </c>
    </row>
    <row r="146" ht="390" spans="1:13">
      <c r="A146" s="71" t="s">
        <v>5393</v>
      </c>
      <c r="B146" s="71" t="s">
        <v>5412</v>
      </c>
      <c r="C146" s="71" t="s">
        <v>5413</v>
      </c>
      <c r="D146" s="71" t="s">
        <v>5414</v>
      </c>
      <c r="E146" s="71" t="s">
        <v>1792</v>
      </c>
      <c r="F146" s="72">
        <v>260</v>
      </c>
      <c r="G146" s="72">
        <v>1</v>
      </c>
      <c r="H146" s="72">
        <v>260</v>
      </c>
      <c r="I146" s="72">
        <v>3323.2</v>
      </c>
      <c r="J146" s="71" t="s">
        <v>4825</v>
      </c>
      <c r="K146" s="71" t="s">
        <v>5391</v>
      </c>
      <c r="L146" s="71" t="s">
        <v>4812</v>
      </c>
      <c r="M146" s="71" t="s">
        <v>5415</v>
      </c>
    </row>
    <row r="147" ht="300" spans="1:13">
      <c r="A147" s="71" t="s">
        <v>5393</v>
      </c>
      <c r="B147" s="71" t="s">
        <v>5179</v>
      </c>
      <c r="C147" s="71" t="s">
        <v>5180</v>
      </c>
      <c r="D147" s="71" t="s">
        <v>5158</v>
      </c>
      <c r="E147" s="71" t="s">
        <v>1816</v>
      </c>
      <c r="F147" s="72">
        <v>22.5</v>
      </c>
      <c r="G147" s="72">
        <v>80</v>
      </c>
      <c r="H147" s="72">
        <v>1800</v>
      </c>
      <c r="I147" s="72">
        <v>3323.2</v>
      </c>
      <c r="J147" s="71" t="s">
        <v>4825</v>
      </c>
      <c r="K147" s="71" t="s">
        <v>5391</v>
      </c>
      <c r="L147" s="71" t="s">
        <v>4812</v>
      </c>
      <c r="M147" s="71" t="s">
        <v>5416</v>
      </c>
    </row>
    <row r="148" ht="300" spans="1:13">
      <c r="A148" s="71" t="s">
        <v>5387</v>
      </c>
      <c r="B148" s="71" t="s">
        <v>5417</v>
      </c>
      <c r="C148" s="71" t="s">
        <v>5418</v>
      </c>
      <c r="D148" s="71" t="s">
        <v>5419</v>
      </c>
      <c r="E148" s="71" t="s">
        <v>5418</v>
      </c>
      <c r="F148" s="72">
        <v>216.9</v>
      </c>
      <c r="G148" s="72">
        <v>2</v>
      </c>
      <c r="H148" s="72">
        <v>433.8</v>
      </c>
      <c r="I148" s="72">
        <v>1750.9</v>
      </c>
      <c r="J148" s="71" t="s">
        <v>4818</v>
      </c>
      <c r="K148" s="71" t="s">
        <v>5391</v>
      </c>
      <c r="L148" s="71" t="s">
        <v>4812</v>
      </c>
      <c r="M148" s="71" t="s">
        <v>5420</v>
      </c>
    </row>
    <row r="149" ht="300" spans="1:13">
      <c r="A149" s="71" t="s">
        <v>5410</v>
      </c>
      <c r="B149" s="71" t="s">
        <v>5204</v>
      </c>
      <c r="C149" s="71" t="s">
        <v>5205</v>
      </c>
      <c r="D149" s="71" t="s">
        <v>5206</v>
      </c>
      <c r="E149" s="71" t="s">
        <v>1833</v>
      </c>
      <c r="F149" s="72">
        <v>139</v>
      </c>
      <c r="G149" s="72">
        <v>50</v>
      </c>
      <c r="H149" s="72">
        <v>6950</v>
      </c>
      <c r="I149" s="72">
        <v>11400</v>
      </c>
      <c r="J149" s="71" t="s">
        <v>4843</v>
      </c>
      <c r="K149" s="71" t="s">
        <v>5391</v>
      </c>
      <c r="L149" s="71" t="s">
        <v>4812</v>
      </c>
      <c r="M149" s="71" t="s">
        <v>5421</v>
      </c>
    </row>
    <row r="150" ht="300" spans="1:13">
      <c r="A150" s="71" t="s">
        <v>5393</v>
      </c>
      <c r="B150" s="71" t="s">
        <v>5422</v>
      </c>
      <c r="C150" s="71" t="s">
        <v>5423</v>
      </c>
      <c r="D150" s="71" t="s">
        <v>4832</v>
      </c>
      <c r="E150" s="71" t="s">
        <v>5424</v>
      </c>
      <c r="F150" s="72">
        <v>8.9</v>
      </c>
      <c r="G150" s="72">
        <v>10</v>
      </c>
      <c r="H150" s="72">
        <v>89</v>
      </c>
      <c r="I150" s="72">
        <v>3323.2</v>
      </c>
      <c r="J150" s="71" t="s">
        <v>4825</v>
      </c>
      <c r="K150" s="71" t="s">
        <v>5391</v>
      </c>
      <c r="L150" s="71" t="s">
        <v>4812</v>
      </c>
      <c r="M150" s="71" t="s">
        <v>5425</v>
      </c>
    </row>
    <row r="151" ht="300" spans="1:13">
      <c r="A151" s="71" t="s">
        <v>5393</v>
      </c>
      <c r="B151" s="71" t="s">
        <v>5426</v>
      </c>
      <c r="C151" s="71" t="s">
        <v>5427</v>
      </c>
      <c r="D151" s="71" t="s">
        <v>4832</v>
      </c>
      <c r="E151" s="71" t="s">
        <v>5428</v>
      </c>
      <c r="F151" s="72">
        <v>28.8</v>
      </c>
      <c r="G151" s="72">
        <v>3</v>
      </c>
      <c r="H151" s="72">
        <v>86.4</v>
      </c>
      <c r="I151" s="72">
        <v>3323.2</v>
      </c>
      <c r="J151" s="71" t="s">
        <v>4825</v>
      </c>
      <c r="K151" s="71" t="s">
        <v>5391</v>
      </c>
      <c r="L151" s="71" t="s">
        <v>4812</v>
      </c>
      <c r="M151" s="71" t="s">
        <v>5429</v>
      </c>
    </row>
    <row r="152" ht="300" spans="1:13">
      <c r="A152" s="71" t="s">
        <v>5393</v>
      </c>
      <c r="B152" s="71" t="s">
        <v>5430</v>
      </c>
      <c r="C152" s="71" t="s">
        <v>5431</v>
      </c>
      <c r="D152" s="71" t="s">
        <v>5432</v>
      </c>
      <c r="E152" s="71" t="s">
        <v>5433</v>
      </c>
      <c r="F152" s="72">
        <v>46.8</v>
      </c>
      <c r="G152" s="72">
        <v>6</v>
      </c>
      <c r="H152" s="72">
        <v>280.8</v>
      </c>
      <c r="I152" s="72">
        <v>3323.2</v>
      </c>
      <c r="J152" s="71" t="s">
        <v>4825</v>
      </c>
      <c r="K152" s="71" t="s">
        <v>5391</v>
      </c>
      <c r="L152" s="71" t="s">
        <v>4812</v>
      </c>
      <c r="M152" s="71" t="s">
        <v>5434</v>
      </c>
    </row>
    <row r="153" ht="300" spans="1:13">
      <c r="A153" s="71" t="s">
        <v>5435</v>
      </c>
      <c r="B153" s="71" t="s">
        <v>5436</v>
      </c>
      <c r="C153" s="71" t="s">
        <v>3281</v>
      </c>
      <c r="D153" s="71" t="s">
        <v>5437</v>
      </c>
      <c r="E153" s="71" t="s">
        <v>3281</v>
      </c>
      <c r="F153" s="72">
        <v>7270.06</v>
      </c>
      <c r="G153" s="72">
        <v>1</v>
      </c>
      <c r="H153" s="72">
        <v>7270.06</v>
      </c>
      <c r="I153" s="72">
        <v>7270.06</v>
      </c>
      <c r="J153" s="71" t="s">
        <v>3292</v>
      </c>
      <c r="K153" s="71" t="s">
        <v>5438</v>
      </c>
      <c r="L153" s="71" t="s">
        <v>4812</v>
      </c>
      <c r="M153" s="71" t="s">
        <v>5439</v>
      </c>
    </row>
    <row r="154" ht="300" spans="1:13">
      <c r="A154" s="71" t="s">
        <v>5440</v>
      </c>
      <c r="B154" s="71" t="s">
        <v>5078</v>
      </c>
      <c r="C154" s="71" t="s">
        <v>5079</v>
      </c>
      <c r="D154" s="71" t="s">
        <v>5080</v>
      </c>
      <c r="E154" s="71" t="s">
        <v>5079</v>
      </c>
      <c r="F154" s="72">
        <v>4753</v>
      </c>
      <c r="G154" s="72">
        <v>1</v>
      </c>
      <c r="H154" s="72">
        <v>4753</v>
      </c>
      <c r="I154" s="72">
        <v>4753</v>
      </c>
      <c r="J154" s="71" t="s">
        <v>3422</v>
      </c>
      <c r="K154" s="71" t="s">
        <v>5441</v>
      </c>
      <c r="L154" s="71" t="s">
        <v>4812</v>
      </c>
      <c r="M154" s="71" t="s">
        <v>5442</v>
      </c>
    </row>
    <row r="155" ht="300" spans="1:13">
      <c r="A155" s="71" t="s">
        <v>5443</v>
      </c>
      <c r="B155" s="71" t="s">
        <v>5078</v>
      </c>
      <c r="C155" s="71" t="s">
        <v>5079</v>
      </c>
      <c r="D155" s="71" t="s">
        <v>5080</v>
      </c>
      <c r="E155" s="71" t="s">
        <v>5079</v>
      </c>
      <c r="F155" s="72">
        <v>45396</v>
      </c>
      <c r="G155" s="72">
        <v>1</v>
      </c>
      <c r="H155" s="72">
        <v>45396</v>
      </c>
      <c r="I155" s="72">
        <v>45396</v>
      </c>
      <c r="J155" s="71" t="s">
        <v>3422</v>
      </c>
      <c r="K155" s="71" t="s">
        <v>5444</v>
      </c>
      <c r="L155" s="71" t="s">
        <v>4812</v>
      </c>
      <c r="M155" s="71" t="s">
        <v>5445</v>
      </c>
    </row>
    <row r="156" ht="300" spans="1:13">
      <c r="A156" s="71" t="s">
        <v>5446</v>
      </c>
      <c r="B156" s="71" t="s">
        <v>5436</v>
      </c>
      <c r="C156" s="71" t="s">
        <v>3281</v>
      </c>
      <c r="D156" s="71" t="s">
        <v>5437</v>
      </c>
      <c r="E156" s="71" t="s">
        <v>3281</v>
      </c>
      <c r="F156" s="72">
        <v>1260</v>
      </c>
      <c r="G156" s="72">
        <v>1</v>
      </c>
      <c r="H156" s="72">
        <v>1260</v>
      </c>
      <c r="I156" s="72">
        <v>1260</v>
      </c>
      <c r="J156" s="71" t="s">
        <v>5447</v>
      </c>
      <c r="K156" s="71" t="s">
        <v>5448</v>
      </c>
      <c r="L156" s="71" t="s">
        <v>4812</v>
      </c>
      <c r="M156" s="71" t="s">
        <v>5449</v>
      </c>
    </row>
    <row r="157" ht="300" spans="1:13">
      <c r="A157" s="71" t="s">
        <v>5450</v>
      </c>
      <c r="B157" s="71" t="s">
        <v>5451</v>
      </c>
      <c r="C157" s="71" t="s">
        <v>5452</v>
      </c>
      <c r="D157" s="71" t="s">
        <v>5453</v>
      </c>
      <c r="E157" s="71" t="s">
        <v>5452</v>
      </c>
      <c r="F157" s="72">
        <v>1449</v>
      </c>
      <c r="G157" s="72">
        <v>2</v>
      </c>
      <c r="H157" s="72">
        <v>2898</v>
      </c>
      <c r="I157" s="72">
        <v>2898</v>
      </c>
      <c r="J157" s="71" t="s">
        <v>4881</v>
      </c>
      <c r="K157" s="71" t="s">
        <v>5454</v>
      </c>
      <c r="L157" s="71" t="s">
        <v>4812</v>
      </c>
      <c r="M157" s="71" t="s">
        <v>5455</v>
      </c>
    </row>
    <row r="158" ht="300" spans="1:13">
      <c r="A158" s="71" t="s">
        <v>5456</v>
      </c>
      <c r="B158" s="71" t="s">
        <v>5078</v>
      </c>
      <c r="C158" s="71" t="s">
        <v>5079</v>
      </c>
      <c r="D158" s="71" t="s">
        <v>5080</v>
      </c>
      <c r="E158" s="71" t="s">
        <v>5079</v>
      </c>
      <c r="F158" s="72">
        <v>9625</v>
      </c>
      <c r="G158" s="72">
        <v>1</v>
      </c>
      <c r="H158" s="72">
        <v>9625</v>
      </c>
      <c r="I158" s="72">
        <v>9625</v>
      </c>
      <c r="J158" s="71" t="s">
        <v>3495</v>
      </c>
      <c r="K158" s="71" t="s">
        <v>5457</v>
      </c>
      <c r="L158" s="71" t="s">
        <v>4812</v>
      </c>
      <c r="M158" s="71" t="s">
        <v>5458</v>
      </c>
    </row>
    <row r="159" ht="300" spans="1:13">
      <c r="A159" s="71" t="s">
        <v>5459</v>
      </c>
      <c r="B159" s="71" t="s">
        <v>5078</v>
      </c>
      <c r="C159" s="71" t="s">
        <v>5079</v>
      </c>
      <c r="D159" s="71" t="s">
        <v>5080</v>
      </c>
      <c r="E159" s="71" t="s">
        <v>5079</v>
      </c>
      <c r="F159" s="72">
        <v>81480</v>
      </c>
      <c r="G159" s="72">
        <v>1</v>
      </c>
      <c r="H159" s="72">
        <v>81480</v>
      </c>
      <c r="I159" s="72">
        <v>81480</v>
      </c>
      <c r="J159" s="71" t="s">
        <v>3495</v>
      </c>
      <c r="K159" s="71" t="s">
        <v>5460</v>
      </c>
      <c r="L159" s="71" t="s">
        <v>4812</v>
      </c>
      <c r="M159" s="71" t="s">
        <v>5461</v>
      </c>
    </row>
    <row r="160" ht="300" spans="1:13">
      <c r="A160" s="71" t="s">
        <v>5462</v>
      </c>
      <c r="B160" s="71" t="s">
        <v>5053</v>
      </c>
      <c r="C160" s="71" t="s">
        <v>5054</v>
      </c>
      <c r="D160" s="71" t="s">
        <v>5055</v>
      </c>
      <c r="E160" s="71" t="s">
        <v>5054</v>
      </c>
      <c r="F160" s="72">
        <v>386.01</v>
      </c>
      <c r="G160" s="72">
        <v>2</v>
      </c>
      <c r="H160" s="72">
        <v>772.02</v>
      </c>
      <c r="I160" s="72">
        <v>772.02</v>
      </c>
      <c r="J160" s="71" t="s">
        <v>4818</v>
      </c>
      <c r="K160" s="71" t="s">
        <v>5463</v>
      </c>
      <c r="L160" s="71" t="s">
        <v>4812</v>
      </c>
      <c r="M160" s="71" t="s">
        <v>5464</v>
      </c>
    </row>
    <row r="161" ht="300" spans="1:13">
      <c r="A161" s="71" t="s">
        <v>5465</v>
      </c>
      <c r="B161" s="71" t="s">
        <v>5078</v>
      </c>
      <c r="C161" s="71" t="s">
        <v>5079</v>
      </c>
      <c r="D161" s="71" t="s">
        <v>5080</v>
      </c>
      <c r="E161" s="71" t="s">
        <v>5079</v>
      </c>
      <c r="F161" s="72">
        <v>14000</v>
      </c>
      <c r="G161" s="72">
        <v>1</v>
      </c>
      <c r="H161" s="72">
        <v>14000</v>
      </c>
      <c r="I161" s="72">
        <v>14000</v>
      </c>
      <c r="J161" s="71" t="s">
        <v>3376</v>
      </c>
      <c r="K161" s="71" t="s">
        <v>5466</v>
      </c>
      <c r="L161" s="71" t="s">
        <v>4812</v>
      </c>
      <c r="M161" s="71" t="s">
        <v>5467</v>
      </c>
    </row>
    <row r="162" ht="300" spans="1:13">
      <c r="A162" s="71" t="s">
        <v>5468</v>
      </c>
      <c r="B162" s="71" t="s">
        <v>5469</v>
      </c>
      <c r="C162" s="71" t="s">
        <v>5470</v>
      </c>
      <c r="D162" s="71" t="s">
        <v>5471</v>
      </c>
      <c r="E162" s="71" t="s">
        <v>5470</v>
      </c>
      <c r="F162" s="72">
        <v>160</v>
      </c>
      <c r="G162" s="72">
        <v>15</v>
      </c>
      <c r="H162" s="72">
        <v>2400</v>
      </c>
      <c r="I162" s="72">
        <v>2400</v>
      </c>
      <c r="J162" s="71" t="s">
        <v>5472</v>
      </c>
      <c r="K162" s="71" t="s">
        <v>5473</v>
      </c>
      <c r="L162" s="71" t="s">
        <v>4812</v>
      </c>
      <c r="M162" s="71" t="s">
        <v>5474</v>
      </c>
    </row>
    <row r="163" ht="300" spans="1:13">
      <c r="A163" s="71" t="s">
        <v>5475</v>
      </c>
      <c r="B163" s="71" t="s">
        <v>5476</v>
      </c>
      <c r="C163" s="71" t="s">
        <v>3467</v>
      </c>
      <c r="D163" s="71" t="s">
        <v>5477</v>
      </c>
      <c r="E163" s="71" t="s">
        <v>3467</v>
      </c>
      <c r="F163" s="72">
        <v>100000</v>
      </c>
      <c r="G163" s="72">
        <v>1</v>
      </c>
      <c r="H163" s="72">
        <v>100000</v>
      </c>
      <c r="I163" s="72">
        <v>100000</v>
      </c>
      <c r="J163" s="71" t="s">
        <v>3480</v>
      </c>
      <c r="K163" s="71" t="s">
        <v>5478</v>
      </c>
      <c r="L163" s="71" t="s">
        <v>4812</v>
      </c>
      <c r="M163" s="71" t="s">
        <v>5479</v>
      </c>
    </row>
    <row r="164" ht="300" spans="1:13">
      <c r="A164" s="71" t="s">
        <v>5480</v>
      </c>
      <c r="B164" s="71" t="s">
        <v>5481</v>
      </c>
      <c r="C164" s="71" t="s">
        <v>3777</v>
      </c>
      <c r="D164" s="71" t="s">
        <v>5482</v>
      </c>
      <c r="E164" s="71" t="s">
        <v>3777</v>
      </c>
      <c r="F164" s="72">
        <v>884822.4</v>
      </c>
      <c r="G164" s="72">
        <v>1</v>
      </c>
      <c r="H164" s="72">
        <v>884822.4</v>
      </c>
      <c r="I164" s="72">
        <v>884822.4</v>
      </c>
      <c r="J164" s="71" t="s">
        <v>5483</v>
      </c>
      <c r="K164" s="71" t="s">
        <v>5484</v>
      </c>
      <c r="L164" s="71" t="s">
        <v>4812</v>
      </c>
      <c r="M164" s="71" t="s">
        <v>5485</v>
      </c>
    </row>
    <row r="165" ht="300" spans="1:13">
      <c r="A165" s="71" t="s">
        <v>5486</v>
      </c>
      <c r="B165" s="71" t="s">
        <v>5487</v>
      </c>
      <c r="C165" s="71" t="s">
        <v>5488</v>
      </c>
      <c r="D165" s="71" t="s">
        <v>4930</v>
      </c>
      <c r="E165" s="71" t="s">
        <v>5488</v>
      </c>
      <c r="F165" s="72">
        <v>15.3</v>
      </c>
      <c r="G165" s="72">
        <v>10</v>
      </c>
      <c r="H165" s="72">
        <v>153</v>
      </c>
      <c r="I165" s="72">
        <v>153</v>
      </c>
      <c r="J165" s="71" t="s">
        <v>4818</v>
      </c>
      <c r="K165" s="71" t="s">
        <v>5489</v>
      </c>
      <c r="L165" s="71" t="s">
        <v>4812</v>
      </c>
      <c r="M165" s="71" t="s">
        <v>5490</v>
      </c>
    </row>
    <row r="166" ht="300" spans="1:13">
      <c r="A166" s="71" t="s">
        <v>5491</v>
      </c>
      <c r="B166" s="71" t="s">
        <v>5492</v>
      </c>
      <c r="C166" s="71" t="s">
        <v>5493</v>
      </c>
      <c r="D166" s="71" t="s">
        <v>5494</v>
      </c>
      <c r="E166" s="71" t="s">
        <v>5493</v>
      </c>
      <c r="F166" s="72">
        <v>78.26</v>
      </c>
      <c r="G166" s="72">
        <v>3</v>
      </c>
      <c r="H166" s="72">
        <v>234.78</v>
      </c>
      <c r="I166" s="72">
        <v>1026.8</v>
      </c>
      <c r="J166" s="71" t="s">
        <v>4818</v>
      </c>
      <c r="K166" s="71" t="s">
        <v>5495</v>
      </c>
      <c r="L166" s="71" t="s">
        <v>4812</v>
      </c>
      <c r="M166" s="71" t="s">
        <v>5496</v>
      </c>
    </row>
    <row r="167" ht="300" spans="1:13">
      <c r="A167" s="71" t="s">
        <v>5491</v>
      </c>
      <c r="B167" s="71" t="s">
        <v>5497</v>
      </c>
      <c r="C167" s="71" t="s">
        <v>5498</v>
      </c>
      <c r="D167" s="71" t="s">
        <v>5494</v>
      </c>
      <c r="E167" s="71" t="s">
        <v>5498</v>
      </c>
      <c r="F167" s="72">
        <v>78.26</v>
      </c>
      <c r="G167" s="72">
        <v>2</v>
      </c>
      <c r="H167" s="72">
        <v>156.52</v>
      </c>
      <c r="I167" s="72">
        <v>1026.8</v>
      </c>
      <c r="J167" s="71" t="s">
        <v>4818</v>
      </c>
      <c r="K167" s="71" t="s">
        <v>5495</v>
      </c>
      <c r="L167" s="71" t="s">
        <v>4812</v>
      </c>
      <c r="M167" s="71" t="s">
        <v>5499</v>
      </c>
    </row>
    <row r="168" ht="409.5" spans="1:13">
      <c r="A168" s="71" t="s">
        <v>5500</v>
      </c>
      <c r="B168" s="71" t="s">
        <v>5044</v>
      </c>
      <c r="C168" s="71" t="s">
        <v>5045</v>
      </c>
      <c r="D168" s="71" t="s">
        <v>5046</v>
      </c>
      <c r="E168" s="71" t="s">
        <v>5047</v>
      </c>
      <c r="F168" s="72">
        <v>288</v>
      </c>
      <c r="G168" s="72">
        <v>1</v>
      </c>
      <c r="H168" s="72">
        <v>288</v>
      </c>
      <c r="I168" s="72">
        <v>288</v>
      </c>
      <c r="J168" s="71" t="s">
        <v>4825</v>
      </c>
      <c r="K168" s="71" t="s">
        <v>5495</v>
      </c>
      <c r="L168" s="71" t="s">
        <v>4812</v>
      </c>
      <c r="M168" s="71" t="s">
        <v>5501</v>
      </c>
    </row>
    <row r="169" ht="300" spans="1:13">
      <c r="A169" s="71" t="s">
        <v>5491</v>
      </c>
      <c r="B169" s="71" t="s">
        <v>5502</v>
      </c>
      <c r="C169" s="71" t="s">
        <v>5503</v>
      </c>
      <c r="D169" s="71" t="s">
        <v>5011</v>
      </c>
      <c r="E169" s="71" t="s">
        <v>5503</v>
      </c>
      <c r="F169" s="72">
        <v>4.07</v>
      </c>
      <c r="G169" s="72">
        <v>60</v>
      </c>
      <c r="H169" s="72">
        <v>244.2</v>
      </c>
      <c r="I169" s="72">
        <v>1026.8</v>
      </c>
      <c r="J169" s="71" t="s">
        <v>4818</v>
      </c>
      <c r="K169" s="71" t="s">
        <v>5495</v>
      </c>
      <c r="L169" s="71" t="s">
        <v>4812</v>
      </c>
      <c r="M169" s="71" t="s">
        <v>5504</v>
      </c>
    </row>
    <row r="170" ht="300" spans="1:13">
      <c r="A170" s="71" t="s">
        <v>5491</v>
      </c>
      <c r="B170" s="71" t="s">
        <v>5505</v>
      </c>
      <c r="C170" s="71" t="s">
        <v>5506</v>
      </c>
      <c r="D170" s="71" t="s">
        <v>5494</v>
      </c>
      <c r="E170" s="71" t="s">
        <v>5506</v>
      </c>
      <c r="F170" s="72">
        <v>78.26</v>
      </c>
      <c r="G170" s="72">
        <v>1</v>
      </c>
      <c r="H170" s="72">
        <v>78.26</v>
      </c>
      <c r="I170" s="72">
        <v>1026.8</v>
      </c>
      <c r="J170" s="71" t="s">
        <v>4818</v>
      </c>
      <c r="K170" s="71" t="s">
        <v>5495</v>
      </c>
      <c r="L170" s="71" t="s">
        <v>4812</v>
      </c>
      <c r="M170" s="71" t="s">
        <v>5507</v>
      </c>
    </row>
    <row r="171" ht="300" spans="1:13">
      <c r="A171" s="71" t="s">
        <v>5491</v>
      </c>
      <c r="B171" s="71" t="s">
        <v>5508</v>
      </c>
      <c r="C171" s="71" t="s">
        <v>5509</v>
      </c>
      <c r="D171" s="71" t="s">
        <v>5494</v>
      </c>
      <c r="E171" s="71" t="s">
        <v>5509</v>
      </c>
      <c r="F171" s="72">
        <v>78.26</v>
      </c>
      <c r="G171" s="72">
        <v>2</v>
      </c>
      <c r="H171" s="72">
        <v>156.52</v>
      </c>
      <c r="I171" s="72">
        <v>1026.8</v>
      </c>
      <c r="J171" s="71" t="s">
        <v>4818</v>
      </c>
      <c r="K171" s="71" t="s">
        <v>5495</v>
      </c>
      <c r="L171" s="71" t="s">
        <v>4812</v>
      </c>
      <c r="M171" s="71" t="s">
        <v>5510</v>
      </c>
    </row>
    <row r="172" ht="300" spans="1:13">
      <c r="A172" s="71" t="s">
        <v>5491</v>
      </c>
      <c r="B172" s="71" t="s">
        <v>5511</v>
      </c>
      <c r="C172" s="71" t="s">
        <v>5512</v>
      </c>
      <c r="D172" s="71" t="s">
        <v>5494</v>
      </c>
      <c r="E172" s="71" t="s">
        <v>5512</v>
      </c>
      <c r="F172" s="72">
        <v>78.26</v>
      </c>
      <c r="G172" s="72">
        <v>2</v>
      </c>
      <c r="H172" s="72">
        <v>156.52</v>
      </c>
      <c r="I172" s="72">
        <v>1026.8</v>
      </c>
      <c r="J172" s="71" t="s">
        <v>4818</v>
      </c>
      <c r="K172" s="71" t="s">
        <v>5495</v>
      </c>
      <c r="L172" s="71" t="s">
        <v>4812</v>
      </c>
      <c r="M172" s="71" t="s">
        <v>5513</v>
      </c>
    </row>
    <row r="173" ht="300" spans="1:13">
      <c r="A173" s="71" t="s">
        <v>5514</v>
      </c>
      <c r="B173" s="71" t="s">
        <v>5515</v>
      </c>
      <c r="C173" s="71" t="s">
        <v>5516</v>
      </c>
      <c r="D173" s="71" t="s">
        <v>5517</v>
      </c>
      <c r="E173" s="71" t="s">
        <v>2001</v>
      </c>
      <c r="F173" s="72">
        <v>29.8</v>
      </c>
      <c r="G173" s="72">
        <v>4</v>
      </c>
      <c r="H173" s="72">
        <v>119.2</v>
      </c>
      <c r="I173" s="72">
        <v>119.2</v>
      </c>
      <c r="J173" s="71" t="s">
        <v>5518</v>
      </c>
      <c r="K173" s="71" t="s">
        <v>5519</v>
      </c>
      <c r="L173" s="71" t="s">
        <v>4812</v>
      </c>
      <c r="M173" s="71" t="s">
        <v>5520</v>
      </c>
    </row>
    <row r="174" ht="300" spans="1:13">
      <c r="A174" s="71" t="s">
        <v>5521</v>
      </c>
      <c r="B174" s="71" t="s">
        <v>5522</v>
      </c>
      <c r="C174" s="71" t="s">
        <v>5523</v>
      </c>
      <c r="D174" s="71" t="s">
        <v>5524</v>
      </c>
      <c r="E174" s="71" t="s">
        <v>5525</v>
      </c>
      <c r="F174" s="72">
        <v>85</v>
      </c>
      <c r="G174" s="72">
        <v>10</v>
      </c>
      <c r="H174" s="72">
        <v>850</v>
      </c>
      <c r="I174" s="72">
        <v>2550</v>
      </c>
      <c r="J174" s="71" t="s">
        <v>5526</v>
      </c>
      <c r="K174" s="71" t="s">
        <v>5519</v>
      </c>
      <c r="L174" s="71" t="s">
        <v>4812</v>
      </c>
      <c r="M174" s="71" t="s">
        <v>5527</v>
      </c>
    </row>
    <row r="175" ht="300" spans="1:13">
      <c r="A175" s="71" t="s">
        <v>5528</v>
      </c>
      <c r="B175" s="71" t="s">
        <v>5001</v>
      </c>
      <c r="C175" s="71" t="s">
        <v>5002</v>
      </c>
      <c r="D175" s="71" t="s">
        <v>4808</v>
      </c>
      <c r="E175" s="71" t="s">
        <v>5003</v>
      </c>
      <c r="F175" s="72">
        <v>16.92</v>
      </c>
      <c r="G175" s="72">
        <v>20</v>
      </c>
      <c r="H175" s="72">
        <v>338.4</v>
      </c>
      <c r="I175" s="72">
        <v>338.4</v>
      </c>
      <c r="J175" s="71" t="s">
        <v>4825</v>
      </c>
      <c r="K175" s="71" t="s">
        <v>5519</v>
      </c>
      <c r="L175" s="71" t="s">
        <v>4812</v>
      </c>
      <c r="M175" s="71" t="s">
        <v>5529</v>
      </c>
    </row>
    <row r="176" ht="300" spans="1:13">
      <c r="A176" s="71" t="s">
        <v>5521</v>
      </c>
      <c r="B176" s="71" t="s">
        <v>5530</v>
      </c>
      <c r="C176" s="71" t="s">
        <v>5531</v>
      </c>
      <c r="D176" s="71" t="s">
        <v>5524</v>
      </c>
      <c r="E176" s="71" t="s">
        <v>5532</v>
      </c>
      <c r="F176" s="72">
        <v>170</v>
      </c>
      <c r="G176" s="72">
        <v>10</v>
      </c>
      <c r="H176" s="72">
        <v>1700</v>
      </c>
      <c r="I176" s="72">
        <v>2550</v>
      </c>
      <c r="J176" s="71" t="s">
        <v>5526</v>
      </c>
      <c r="K176" s="71" t="s">
        <v>5519</v>
      </c>
      <c r="L176" s="71" t="s">
        <v>4812</v>
      </c>
      <c r="M176" s="71" t="s">
        <v>5533</v>
      </c>
    </row>
    <row r="177" ht="300" spans="1:13">
      <c r="A177" s="71" t="s">
        <v>5534</v>
      </c>
      <c r="B177" s="71" t="s">
        <v>5535</v>
      </c>
      <c r="C177" s="71" t="s">
        <v>5536</v>
      </c>
      <c r="D177" s="71" t="s">
        <v>5419</v>
      </c>
      <c r="E177" s="71" t="s">
        <v>5536</v>
      </c>
      <c r="F177" s="72">
        <v>648</v>
      </c>
      <c r="G177" s="72">
        <v>1</v>
      </c>
      <c r="H177" s="72">
        <v>648</v>
      </c>
      <c r="I177" s="72">
        <v>767.13</v>
      </c>
      <c r="J177" s="71" t="s">
        <v>4818</v>
      </c>
      <c r="K177" s="71" t="s">
        <v>5519</v>
      </c>
      <c r="L177" s="71" t="s">
        <v>4812</v>
      </c>
      <c r="M177" s="71" t="s">
        <v>5537</v>
      </c>
    </row>
    <row r="178" ht="300" spans="1:13">
      <c r="A178" s="71" t="s">
        <v>5534</v>
      </c>
      <c r="B178" s="71" t="s">
        <v>5538</v>
      </c>
      <c r="C178" s="71" t="s">
        <v>5539</v>
      </c>
      <c r="D178" s="71" t="s">
        <v>5540</v>
      </c>
      <c r="E178" s="71" t="s">
        <v>5539</v>
      </c>
      <c r="F178" s="72">
        <v>19.2</v>
      </c>
      <c r="G178" s="72">
        <v>2</v>
      </c>
      <c r="H178" s="72">
        <v>38.4</v>
      </c>
      <c r="I178" s="72">
        <v>767.13</v>
      </c>
      <c r="J178" s="71" t="s">
        <v>4818</v>
      </c>
      <c r="K178" s="71" t="s">
        <v>5519</v>
      </c>
      <c r="L178" s="71" t="s">
        <v>4812</v>
      </c>
      <c r="M178" s="71" t="s">
        <v>5541</v>
      </c>
    </row>
    <row r="179" ht="300" spans="1:13">
      <c r="A179" s="71" t="s">
        <v>5534</v>
      </c>
      <c r="B179" s="71" t="s">
        <v>5542</v>
      </c>
      <c r="C179" s="71" t="s">
        <v>5543</v>
      </c>
      <c r="D179" s="71" t="s">
        <v>5064</v>
      </c>
      <c r="E179" s="71" t="s">
        <v>5543</v>
      </c>
      <c r="F179" s="72">
        <v>26.91</v>
      </c>
      <c r="G179" s="72">
        <v>3</v>
      </c>
      <c r="H179" s="72">
        <v>80.73</v>
      </c>
      <c r="I179" s="72">
        <v>767.13</v>
      </c>
      <c r="J179" s="71" t="s">
        <v>4818</v>
      </c>
      <c r="K179" s="71" t="s">
        <v>5519</v>
      </c>
      <c r="L179" s="71" t="s">
        <v>4812</v>
      </c>
      <c r="M179" s="71" t="s">
        <v>5544</v>
      </c>
    </row>
    <row r="180" ht="300" spans="1:13">
      <c r="A180" s="71" t="s">
        <v>5545</v>
      </c>
      <c r="B180" s="71" t="s">
        <v>5546</v>
      </c>
      <c r="C180" s="71" t="s">
        <v>5547</v>
      </c>
      <c r="D180" s="71" t="s">
        <v>5548</v>
      </c>
      <c r="E180" s="71" t="s">
        <v>5549</v>
      </c>
      <c r="F180" s="72">
        <v>60</v>
      </c>
      <c r="G180" s="72">
        <v>15</v>
      </c>
      <c r="H180" s="72">
        <v>900</v>
      </c>
      <c r="I180" s="72">
        <v>900</v>
      </c>
      <c r="J180" s="71" t="s">
        <v>5550</v>
      </c>
      <c r="K180" s="71" t="s">
        <v>5519</v>
      </c>
      <c r="L180" s="71" t="s">
        <v>4812</v>
      </c>
      <c r="M180" s="71" t="s">
        <v>5551</v>
      </c>
    </row>
    <row r="181" ht="300" spans="1:13">
      <c r="A181" s="71" t="s">
        <v>5552</v>
      </c>
      <c r="B181" s="71" t="s">
        <v>5553</v>
      </c>
      <c r="C181" s="71" t="s">
        <v>5554</v>
      </c>
      <c r="D181" s="71" t="s">
        <v>5555</v>
      </c>
      <c r="E181" s="71" t="s">
        <v>1920</v>
      </c>
      <c r="F181" s="72">
        <v>45</v>
      </c>
      <c r="G181" s="72">
        <v>10</v>
      </c>
      <c r="H181" s="72">
        <v>450</v>
      </c>
      <c r="I181" s="72">
        <v>450</v>
      </c>
      <c r="J181" s="71" t="s">
        <v>5195</v>
      </c>
      <c r="K181" s="71" t="s">
        <v>5519</v>
      </c>
      <c r="L181" s="71" t="s">
        <v>4812</v>
      </c>
      <c r="M181" s="71" t="s">
        <v>5556</v>
      </c>
    </row>
    <row r="182" ht="300" spans="1:13">
      <c r="A182" s="71" t="s">
        <v>5557</v>
      </c>
      <c r="B182" s="71" t="s">
        <v>5558</v>
      </c>
      <c r="C182" s="71" t="s">
        <v>5559</v>
      </c>
      <c r="D182" s="71" t="s">
        <v>5560</v>
      </c>
      <c r="E182" s="71" t="s">
        <v>5561</v>
      </c>
      <c r="F182" s="72">
        <v>105</v>
      </c>
      <c r="G182" s="72">
        <v>8</v>
      </c>
      <c r="H182" s="72">
        <v>840</v>
      </c>
      <c r="I182" s="72">
        <v>840</v>
      </c>
      <c r="J182" s="71" t="s">
        <v>5526</v>
      </c>
      <c r="K182" s="71" t="s">
        <v>5562</v>
      </c>
      <c r="L182" s="71" t="s">
        <v>4812</v>
      </c>
      <c r="M182" s="71" t="s">
        <v>5563</v>
      </c>
    </row>
    <row r="183" ht="300" spans="1:13">
      <c r="A183" s="71" t="s">
        <v>5564</v>
      </c>
      <c r="B183" s="71" t="s">
        <v>4856</v>
      </c>
      <c r="C183" s="71" t="s">
        <v>4857</v>
      </c>
      <c r="D183" s="71" t="s">
        <v>4832</v>
      </c>
      <c r="E183" s="71" t="s">
        <v>4858</v>
      </c>
      <c r="F183" s="72">
        <v>21</v>
      </c>
      <c r="G183" s="72">
        <v>5</v>
      </c>
      <c r="H183" s="72">
        <v>105</v>
      </c>
      <c r="I183" s="72">
        <v>3771.55</v>
      </c>
      <c r="J183" s="71" t="s">
        <v>4825</v>
      </c>
      <c r="K183" s="71" t="s">
        <v>5565</v>
      </c>
      <c r="L183" s="71" t="s">
        <v>4812</v>
      </c>
      <c r="M183" s="71" t="s">
        <v>5566</v>
      </c>
    </row>
    <row r="184" ht="300" spans="1:13">
      <c r="A184" s="71" t="s">
        <v>5564</v>
      </c>
      <c r="B184" s="71" t="s">
        <v>5567</v>
      </c>
      <c r="C184" s="71" t="s">
        <v>5568</v>
      </c>
      <c r="D184" s="71" t="s">
        <v>5158</v>
      </c>
      <c r="E184" s="71" t="s">
        <v>1816</v>
      </c>
      <c r="F184" s="72">
        <v>23.63</v>
      </c>
      <c r="G184" s="72">
        <v>20</v>
      </c>
      <c r="H184" s="72">
        <v>472.6</v>
      </c>
      <c r="I184" s="72">
        <v>3771.55</v>
      </c>
      <c r="J184" s="71" t="s">
        <v>4825</v>
      </c>
      <c r="K184" s="71" t="s">
        <v>5565</v>
      </c>
      <c r="L184" s="71" t="s">
        <v>4812</v>
      </c>
      <c r="M184" s="71" t="s">
        <v>5569</v>
      </c>
    </row>
    <row r="185" ht="300" spans="1:13">
      <c r="A185" s="71" t="s">
        <v>5564</v>
      </c>
      <c r="B185" s="71" t="s">
        <v>4830</v>
      </c>
      <c r="C185" s="71" t="s">
        <v>4831</v>
      </c>
      <c r="D185" s="71" t="s">
        <v>4832</v>
      </c>
      <c r="E185" s="71" t="s">
        <v>4833</v>
      </c>
      <c r="F185" s="72">
        <v>160</v>
      </c>
      <c r="G185" s="72">
        <v>6</v>
      </c>
      <c r="H185" s="72">
        <v>960</v>
      </c>
      <c r="I185" s="72">
        <v>3771.55</v>
      </c>
      <c r="J185" s="71" t="s">
        <v>4825</v>
      </c>
      <c r="K185" s="71" t="s">
        <v>5565</v>
      </c>
      <c r="L185" s="71" t="s">
        <v>4812</v>
      </c>
      <c r="M185" s="71" t="s">
        <v>5570</v>
      </c>
    </row>
    <row r="186" ht="300" spans="1:13">
      <c r="A186" s="71" t="s">
        <v>5571</v>
      </c>
      <c r="B186" s="71" t="s">
        <v>5572</v>
      </c>
      <c r="C186" s="71" t="s">
        <v>5573</v>
      </c>
      <c r="D186" s="71" t="s">
        <v>4842</v>
      </c>
      <c r="E186" s="71" t="s">
        <v>1828</v>
      </c>
      <c r="F186" s="72">
        <v>120</v>
      </c>
      <c r="G186" s="72">
        <v>20</v>
      </c>
      <c r="H186" s="72">
        <v>2400</v>
      </c>
      <c r="I186" s="72">
        <v>10000</v>
      </c>
      <c r="J186" s="71" t="s">
        <v>5146</v>
      </c>
      <c r="K186" s="71" t="s">
        <v>5565</v>
      </c>
      <c r="L186" s="71" t="s">
        <v>4812</v>
      </c>
      <c r="M186" s="71" t="s">
        <v>5574</v>
      </c>
    </row>
    <row r="187" ht="300" spans="1:13">
      <c r="A187" s="71" t="s">
        <v>5564</v>
      </c>
      <c r="B187" s="71" t="s">
        <v>5575</v>
      </c>
      <c r="C187" s="71" t="s">
        <v>5576</v>
      </c>
      <c r="D187" s="71" t="s">
        <v>4832</v>
      </c>
      <c r="E187" s="71" t="s">
        <v>5428</v>
      </c>
      <c r="F187" s="72">
        <v>5.8</v>
      </c>
      <c r="G187" s="72">
        <v>10</v>
      </c>
      <c r="H187" s="72">
        <v>58</v>
      </c>
      <c r="I187" s="72">
        <v>3771.55</v>
      </c>
      <c r="J187" s="71" t="s">
        <v>4825</v>
      </c>
      <c r="K187" s="71" t="s">
        <v>5565</v>
      </c>
      <c r="L187" s="71" t="s">
        <v>4812</v>
      </c>
      <c r="M187" s="71" t="s">
        <v>5577</v>
      </c>
    </row>
    <row r="188" ht="300" spans="1:13">
      <c r="A188" s="71" t="s">
        <v>5564</v>
      </c>
      <c r="B188" s="71" t="s">
        <v>5578</v>
      </c>
      <c r="C188" s="71" t="s">
        <v>5579</v>
      </c>
      <c r="D188" s="71" t="s">
        <v>4832</v>
      </c>
      <c r="E188" s="71" t="s">
        <v>5580</v>
      </c>
      <c r="F188" s="72">
        <v>19.6</v>
      </c>
      <c r="G188" s="72">
        <v>5</v>
      </c>
      <c r="H188" s="72">
        <v>98</v>
      </c>
      <c r="I188" s="72">
        <v>3771.55</v>
      </c>
      <c r="J188" s="71" t="s">
        <v>4825</v>
      </c>
      <c r="K188" s="71" t="s">
        <v>5565</v>
      </c>
      <c r="L188" s="71" t="s">
        <v>4812</v>
      </c>
      <c r="M188" s="71" t="s">
        <v>5581</v>
      </c>
    </row>
    <row r="189" ht="300" spans="1:13">
      <c r="A189" s="71" t="s">
        <v>5564</v>
      </c>
      <c r="B189" s="71" t="s">
        <v>5582</v>
      </c>
      <c r="C189" s="71" t="s">
        <v>5583</v>
      </c>
      <c r="D189" s="71" t="s">
        <v>5158</v>
      </c>
      <c r="E189" s="71" t="s">
        <v>1816</v>
      </c>
      <c r="F189" s="72">
        <v>23.63</v>
      </c>
      <c r="G189" s="72">
        <v>20</v>
      </c>
      <c r="H189" s="72">
        <v>472.6</v>
      </c>
      <c r="I189" s="72">
        <v>3771.55</v>
      </c>
      <c r="J189" s="71" t="s">
        <v>4825</v>
      </c>
      <c r="K189" s="71" t="s">
        <v>5565</v>
      </c>
      <c r="L189" s="71" t="s">
        <v>4812</v>
      </c>
      <c r="M189" s="71" t="s">
        <v>5584</v>
      </c>
    </row>
    <row r="190" ht="300" spans="1:13">
      <c r="A190" s="71" t="s">
        <v>5564</v>
      </c>
      <c r="B190" s="71" t="s">
        <v>5585</v>
      </c>
      <c r="C190" s="71" t="s">
        <v>5586</v>
      </c>
      <c r="D190" s="71" t="s">
        <v>4823</v>
      </c>
      <c r="E190" s="71" t="s">
        <v>4824</v>
      </c>
      <c r="F190" s="72">
        <v>3.9</v>
      </c>
      <c r="G190" s="72">
        <v>100</v>
      </c>
      <c r="H190" s="72">
        <v>390</v>
      </c>
      <c r="I190" s="72">
        <v>3771.55</v>
      </c>
      <c r="J190" s="71" t="s">
        <v>4825</v>
      </c>
      <c r="K190" s="71" t="s">
        <v>5565</v>
      </c>
      <c r="L190" s="71" t="s">
        <v>4812</v>
      </c>
      <c r="M190" s="71" t="s">
        <v>5587</v>
      </c>
    </row>
    <row r="191" ht="300" spans="1:13">
      <c r="A191" s="71" t="s">
        <v>5564</v>
      </c>
      <c r="B191" s="71" t="s">
        <v>5588</v>
      </c>
      <c r="C191" s="71" t="s">
        <v>5589</v>
      </c>
      <c r="D191" s="71" t="s">
        <v>5590</v>
      </c>
      <c r="E191" s="71" t="s">
        <v>5591</v>
      </c>
      <c r="F191" s="72">
        <v>8.96</v>
      </c>
      <c r="G191" s="72">
        <v>20</v>
      </c>
      <c r="H191" s="72">
        <v>179.2</v>
      </c>
      <c r="I191" s="72">
        <v>3771.55</v>
      </c>
      <c r="J191" s="71" t="s">
        <v>4825</v>
      </c>
      <c r="K191" s="71" t="s">
        <v>5565</v>
      </c>
      <c r="L191" s="71" t="s">
        <v>4812</v>
      </c>
      <c r="M191" s="71" t="s">
        <v>5592</v>
      </c>
    </row>
    <row r="192" ht="300" spans="1:13">
      <c r="A192" s="71" t="s">
        <v>5564</v>
      </c>
      <c r="B192" s="71" t="s">
        <v>5187</v>
      </c>
      <c r="C192" s="71" t="s">
        <v>5188</v>
      </c>
      <c r="D192" s="71" t="s">
        <v>5158</v>
      </c>
      <c r="E192" s="71" t="s">
        <v>1816</v>
      </c>
      <c r="F192" s="72">
        <v>17.7</v>
      </c>
      <c r="G192" s="72">
        <v>20</v>
      </c>
      <c r="H192" s="72">
        <v>354</v>
      </c>
      <c r="I192" s="72">
        <v>3771.55</v>
      </c>
      <c r="J192" s="71" t="s">
        <v>4825</v>
      </c>
      <c r="K192" s="71" t="s">
        <v>5565</v>
      </c>
      <c r="L192" s="71" t="s">
        <v>4812</v>
      </c>
      <c r="M192" s="71" t="s">
        <v>5593</v>
      </c>
    </row>
    <row r="193" ht="300" spans="1:13">
      <c r="A193" s="71" t="s">
        <v>5564</v>
      </c>
      <c r="B193" s="71" t="s">
        <v>5594</v>
      </c>
      <c r="C193" s="71" t="s">
        <v>5595</v>
      </c>
      <c r="D193" s="71" t="s">
        <v>4832</v>
      </c>
      <c r="E193" s="71" t="s">
        <v>5596</v>
      </c>
      <c r="F193" s="72">
        <v>180</v>
      </c>
      <c r="G193" s="72">
        <v>1</v>
      </c>
      <c r="H193" s="72">
        <v>180</v>
      </c>
      <c r="I193" s="72">
        <v>3771.55</v>
      </c>
      <c r="J193" s="71" t="s">
        <v>4825</v>
      </c>
      <c r="K193" s="71" t="s">
        <v>5565</v>
      </c>
      <c r="L193" s="71" t="s">
        <v>4812</v>
      </c>
      <c r="M193" s="71" t="s">
        <v>5597</v>
      </c>
    </row>
    <row r="194" ht="300" spans="1:13">
      <c r="A194" s="71" t="s">
        <v>5571</v>
      </c>
      <c r="B194" s="71" t="s">
        <v>5598</v>
      </c>
      <c r="C194" s="71" t="s">
        <v>5599</v>
      </c>
      <c r="D194" s="71" t="s">
        <v>5206</v>
      </c>
      <c r="E194" s="71" t="s">
        <v>1833</v>
      </c>
      <c r="F194" s="72">
        <v>152</v>
      </c>
      <c r="G194" s="72">
        <v>50</v>
      </c>
      <c r="H194" s="72">
        <v>7600</v>
      </c>
      <c r="I194" s="72">
        <v>10000</v>
      </c>
      <c r="J194" s="71" t="s">
        <v>5146</v>
      </c>
      <c r="K194" s="71" t="s">
        <v>5565</v>
      </c>
      <c r="L194" s="71" t="s">
        <v>4812</v>
      </c>
      <c r="M194" s="71" t="s">
        <v>5600</v>
      </c>
    </row>
    <row r="195" ht="300" spans="1:13">
      <c r="A195" s="71" t="s">
        <v>5564</v>
      </c>
      <c r="B195" s="71" t="s">
        <v>5601</v>
      </c>
      <c r="C195" s="71" t="s">
        <v>5602</v>
      </c>
      <c r="D195" s="71" t="s">
        <v>4832</v>
      </c>
      <c r="E195" s="71" t="s">
        <v>5603</v>
      </c>
      <c r="F195" s="72">
        <v>13.23</v>
      </c>
      <c r="G195" s="72">
        <v>5</v>
      </c>
      <c r="H195" s="72">
        <v>66.15</v>
      </c>
      <c r="I195" s="72">
        <v>3771.55</v>
      </c>
      <c r="J195" s="71" t="s">
        <v>4825</v>
      </c>
      <c r="K195" s="71" t="s">
        <v>5565</v>
      </c>
      <c r="L195" s="71" t="s">
        <v>4812</v>
      </c>
      <c r="M195" s="71" t="s">
        <v>5604</v>
      </c>
    </row>
    <row r="196" ht="300" spans="1:13">
      <c r="A196" s="71" t="s">
        <v>5564</v>
      </c>
      <c r="B196" s="71" t="s">
        <v>5605</v>
      </c>
      <c r="C196" s="71" t="s">
        <v>5606</v>
      </c>
      <c r="D196" s="71" t="s">
        <v>5607</v>
      </c>
      <c r="E196" s="71" t="s">
        <v>5608</v>
      </c>
      <c r="F196" s="72">
        <v>33</v>
      </c>
      <c r="G196" s="72">
        <v>10</v>
      </c>
      <c r="H196" s="72">
        <v>330</v>
      </c>
      <c r="I196" s="72">
        <v>3771.55</v>
      </c>
      <c r="J196" s="71" t="s">
        <v>4825</v>
      </c>
      <c r="K196" s="71" t="s">
        <v>5565</v>
      </c>
      <c r="L196" s="71" t="s">
        <v>4812</v>
      </c>
      <c r="M196" s="71" t="s">
        <v>5609</v>
      </c>
    </row>
    <row r="197" ht="300" spans="1:13">
      <c r="A197" s="71" t="s">
        <v>5564</v>
      </c>
      <c r="B197" s="71" t="s">
        <v>5156</v>
      </c>
      <c r="C197" s="71" t="s">
        <v>5157</v>
      </c>
      <c r="D197" s="71" t="s">
        <v>5158</v>
      </c>
      <c r="E197" s="71" t="s">
        <v>1816</v>
      </c>
      <c r="F197" s="72">
        <v>5.3</v>
      </c>
      <c r="G197" s="72">
        <v>20</v>
      </c>
      <c r="H197" s="72">
        <v>106</v>
      </c>
      <c r="I197" s="72">
        <v>3771.55</v>
      </c>
      <c r="J197" s="71" t="s">
        <v>4825</v>
      </c>
      <c r="K197" s="71" t="s">
        <v>5565</v>
      </c>
      <c r="L197" s="71" t="s">
        <v>4812</v>
      </c>
      <c r="M197" s="71" t="s">
        <v>5610</v>
      </c>
    </row>
    <row r="198" ht="300" spans="1:13">
      <c r="A198" s="71" t="s">
        <v>5611</v>
      </c>
      <c r="B198" s="71" t="s">
        <v>5612</v>
      </c>
      <c r="C198" s="71" t="s">
        <v>5613</v>
      </c>
      <c r="D198" s="71" t="s">
        <v>5614</v>
      </c>
      <c r="E198" s="71" t="s">
        <v>5615</v>
      </c>
      <c r="F198" s="72">
        <v>1.4</v>
      </c>
      <c r="G198" s="72">
        <v>200</v>
      </c>
      <c r="H198" s="72">
        <v>280</v>
      </c>
      <c r="I198" s="72">
        <v>280</v>
      </c>
      <c r="J198" s="71" t="s">
        <v>5616</v>
      </c>
      <c r="K198" s="71" t="s">
        <v>5565</v>
      </c>
      <c r="L198" s="71" t="s">
        <v>4812</v>
      </c>
      <c r="M198" s="71" t="s">
        <v>5617</v>
      </c>
    </row>
    <row r="199" ht="300" spans="1:13">
      <c r="A199" s="71" t="s">
        <v>5618</v>
      </c>
      <c r="B199" s="71" t="s">
        <v>5619</v>
      </c>
      <c r="C199" s="71" t="s">
        <v>5620</v>
      </c>
      <c r="D199" s="71" t="s">
        <v>5337</v>
      </c>
      <c r="E199" s="71" t="s">
        <v>5620</v>
      </c>
      <c r="F199" s="72">
        <v>127.19</v>
      </c>
      <c r="G199" s="72">
        <v>1</v>
      </c>
      <c r="H199" s="72">
        <v>127.19</v>
      </c>
      <c r="I199" s="72">
        <v>127.19</v>
      </c>
      <c r="J199" s="71" t="s">
        <v>4818</v>
      </c>
      <c r="K199" s="71" t="s">
        <v>5621</v>
      </c>
      <c r="L199" s="71" t="s">
        <v>4812</v>
      </c>
      <c r="M199" s="71" t="s">
        <v>5622</v>
      </c>
    </row>
    <row r="200" ht="300" spans="1:13">
      <c r="A200" s="71" t="s">
        <v>5623</v>
      </c>
      <c r="B200" s="71" t="s">
        <v>5624</v>
      </c>
      <c r="C200" s="71" t="s">
        <v>5625</v>
      </c>
      <c r="D200" s="71" t="s">
        <v>5626</v>
      </c>
      <c r="E200" s="71" t="s">
        <v>2010</v>
      </c>
      <c r="F200" s="72">
        <v>136</v>
      </c>
      <c r="G200" s="72">
        <v>2</v>
      </c>
      <c r="H200" s="72">
        <v>272</v>
      </c>
      <c r="I200" s="72">
        <v>272</v>
      </c>
      <c r="J200" s="71" t="s">
        <v>5627</v>
      </c>
      <c r="K200" s="71" t="s">
        <v>5628</v>
      </c>
      <c r="L200" s="71" t="s">
        <v>4812</v>
      </c>
      <c r="M200" s="71" t="s">
        <v>5629</v>
      </c>
    </row>
    <row r="201" ht="300" spans="1:13">
      <c r="A201" s="71" t="s">
        <v>5630</v>
      </c>
      <c r="B201" s="71" t="s">
        <v>5631</v>
      </c>
      <c r="C201" s="71" t="s">
        <v>5632</v>
      </c>
      <c r="D201" s="71" t="s">
        <v>5633</v>
      </c>
      <c r="E201" s="71" t="s">
        <v>5634</v>
      </c>
      <c r="F201" s="72">
        <v>4800</v>
      </c>
      <c r="G201" s="72">
        <v>1</v>
      </c>
      <c r="H201" s="72">
        <v>4800</v>
      </c>
      <c r="I201" s="72">
        <v>4800</v>
      </c>
      <c r="J201" s="71" t="s">
        <v>5635</v>
      </c>
      <c r="K201" s="71" t="s">
        <v>5636</v>
      </c>
      <c r="L201" s="71" t="s">
        <v>4812</v>
      </c>
      <c r="M201" s="71" t="s">
        <v>5637</v>
      </c>
    </row>
    <row r="202" ht="300" spans="1:13">
      <c r="A202" s="71" t="s">
        <v>5638</v>
      </c>
      <c r="B202" s="71" t="s">
        <v>5084</v>
      </c>
      <c r="C202" s="71" t="s">
        <v>5085</v>
      </c>
      <c r="D202" s="71" t="s">
        <v>5086</v>
      </c>
      <c r="E202" s="71" t="s">
        <v>5087</v>
      </c>
      <c r="F202" s="72">
        <v>8197.92</v>
      </c>
      <c r="G202" s="72">
        <v>1</v>
      </c>
      <c r="H202" s="72">
        <v>8197.92</v>
      </c>
      <c r="I202" s="72">
        <v>8197.92</v>
      </c>
      <c r="J202" s="71" t="s">
        <v>3101</v>
      </c>
      <c r="K202" s="71" t="s">
        <v>5639</v>
      </c>
      <c r="L202" s="71" t="s">
        <v>4812</v>
      </c>
      <c r="M202" s="71" t="s">
        <v>5640</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2231"/>
  <sheetViews>
    <sheetView tabSelected="1" workbookViewId="0">
      <selection activeCell="E40" sqref="E40"/>
    </sheetView>
  </sheetViews>
  <sheetFormatPr defaultColWidth="9" defaultRowHeight="14"/>
  <cols>
    <col min="2" max="2" width="18.3727272727273" customWidth="1"/>
    <col min="3" max="3" width="10.5454545454545"/>
    <col min="5" max="6" width="11.6272727272727" customWidth="1"/>
    <col min="7" max="7" width="41.2545454545455" customWidth="1"/>
    <col min="8" max="8" width="21" customWidth="1"/>
    <col min="9" max="9" width="13" customWidth="1"/>
    <col min="10" max="10" width="18.3727272727273" customWidth="1"/>
  </cols>
  <sheetData>
    <row r="1" customFormat="1" spans="1:9">
      <c r="A1" s="61" t="s">
        <v>5641</v>
      </c>
      <c r="B1" s="62" t="s">
        <v>5642</v>
      </c>
      <c r="C1" s="62" t="s">
        <v>5643</v>
      </c>
      <c r="D1" s="62" t="s">
        <v>5644</v>
      </c>
      <c r="E1" s="62" t="s">
        <v>5645</v>
      </c>
      <c r="F1" s="63" t="s">
        <v>5646</v>
      </c>
      <c r="G1" s="64" t="s">
        <v>5647</v>
      </c>
      <c r="H1" s="65" t="s">
        <v>3020</v>
      </c>
      <c r="I1" s="9" t="s">
        <v>5648</v>
      </c>
    </row>
    <row r="2" spans="1:10">
      <c r="A2">
        <v>1</v>
      </c>
      <c r="B2" t="str">
        <f>IF(ISBLANK(IFERROR(INDEX('2-3 引出列表'!$A$2:$CE$8700,$A2,MATCH(B$1,'2-3 引出列表'!$A$1:$CD$1,0)),"")),"",IFERROR(INDEX('2-3 引出列表'!$A$2:$CE$8700,$A2,MATCH(B$1,'2-3 引出列表'!$A$1:$CD$1,0)),""))</f>
        <v>FK250825000811</v>
      </c>
      <c r="C2">
        <f>IF(ISBLANK(IFERROR(INDEX('2-3 引出列表'!$A$2:$CE$8700,$A2,MATCH(C$1,'2-3 引出列表'!$A$1:$CD$1,0)),"")),"",IFERROR(INDEX('2-3 引出列表'!$A$2:$CE$8700,$A2,MATCH(C$1,'2-3 引出列表'!$A$1:$CD$1,0)),""))</f>
        <v>1240</v>
      </c>
      <c r="D2" t="str">
        <f>IF(ISBLANK(IFERROR(INDEX('2-3 引出列表'!$A$2:$CE$8700,$A2,MATCH(D$1,'2-3 引出列表'!$A$1:$CD$1,0)),"")),"",IFERROR(INDEX('2-3 引出列表'!$A$2:$CE$8700,$A2,MATCH(D$1,'2-3 引出列表'!$A$1:$CD$1,0)),""))</f>
        <v>已审核</v>
      </c>
      <c r="E2" t="str">
        <f>IF(ISBLANK(IFERROR(INDEX('2-3 引出列表'!$A$2:$CE$8700,$A2,MATCH(E$1,'2-3 引出列表'!$A$1:$CD$1,0)),"")),"",IFERROR(INDEX('2-3 引出列表'!$A$2:$CE$8700,$A2,MATCH(E$1,'2-3 引出列表'!$A$1:$CD$1,0)),""))</f>
        <v>2025-08-25</v>
      </c>
      <c r="F2" t="str">
        <f t="shared" ref="F2:F65" si="0">LEFT(E2,7)</f>
        <v>2025-08</v>
      </c>
      <c r="G2" t="str">
        <f>IF(ISBLANK(IFERROR(INDEX('2-3 引出列表'!$A$2:$CE$8700,$A2,MATCH(G$1,'2-3 引出列表'!$A$1:$CD$1,0)),"")),"",IFERROR(INDEX('2-3 引出列表'!$A$2:$CE$8700,$A2,MATCH(G$1,'2-3 引出列表'!$A$1:$CD$1,0)),""))</f>
        <v>物料消耗.物料消耗</v>
      </c>
      <c r="H2" t="str">
        <f>IF(ISBLANK(IFERROR(INDEX('2-3 引出列表'!$A$2:$CE$8700,$A2,MATCH(H$1,'2-3 引出列表'!$A$1:$CD$1,0)),"")),"",IFERROR(INDEX('2-3 引出列表'!$A$2:$CE$8700,$A2,MATCH(H$1,'2-3 引出列表'!$A$1:$CD$1,0)),""))</f>
        <v>XHWZ-Z-2025-00072</v>
      </c>
      <c r="I2" t="str">
        <f>IF(ISBLANK(IFERROR(INDEX('2-3 引出列表'!$A$2:$CE$8700,$A2,MATCH(I$1,'2-3 引出列表'!$A$1:$CD$1,0)),"")),"",IFERROR(INDEX('2-3 引出列表'!$A$2:$CE$8700,$A2,MATCH(I$1,'2-3 引出列表'!$A$1:$CD$1,0)),""))</f>
        <v>金采易购</v>
      </c>
      <c r="J2" s="66"/>
    </row>
    <row r="3" customFormat="1" spans="1:10">
      <c r="A3">
        <v>2</v>
      </c>
      <c r="B3" t="str">
        <f>IF(ISBLANK(IFERROR(INDEX('2-3 引出列表'!$A$2:$CE$8700,$A3,MATCH(B$1,'2-3 引出列表'!$A$1:$CD$1,0)),"")),"",IFERROR(INDEX('2-3 引出列表'!$A$2:$CE$8700,$A3,MATCH(B$1,'2-3 引出列表'!$A$1:$CD$1,0)),""))</f>
        <v>FK250825000794</v>
      </c>
      <c r="C3">
        <f>IF(ISBLANK(IFERROR(INDEX('2-3 引出列表'!$A$2:$CE$8700,$A3,MATCH(C$1,'2-3 引出列表'!$A$1:$CD$1,0)),"")),"",IFERROR(INDEX('2-3 引出列表'!$A$2:$CE$8700,$A3,MATCH(C$1,'2-3 引出列表'!$A$1:$CD$1,0)),""))</f>
        <v>2630.89</v>
      </c>
      <c r="D3" t="str">
        <f>IF(ISBLANK(IFERROR(INDEX('2-3 引出列表'!$A$2:$CE$8700,$A3,MATCH(D$1,'2-3 引出列表'!$A$1:$CD$1,0)),"")),"",IFERROR(INDEX('2-3 引出列表'!$A$2:$CE$8700,$A3,MATCH(D$1,'2-3 引出列表'!$A$1:$CD$1,0)),""))</f>
        <v>已审核</v>
      </c>
      <c r="E3" t="str">
        <f>IF(ISBLANK(IFERROR(INDEX('2-3 引出列表'!$A$2:$CE$8700,$A3,MATCH(E$1,'2-3 引出列表'!$A$1:$CD$1,0)),"")),"",IFERROR(INDEX('2-3 引出列表'!$A$2:$CE$8700,$A3,MATCH(E$1,'2-3 引出列表'!$A$1:$CD$1,0)),""))</f>
        <v>2025-08-25</v>
      </c>
      <c r="F3" t="str">
        <f t="shared" si="0"/>
        <v>2025-08</v>
      </c>
      <c r="G3" t="str">
        <f>IF(ISBLANK(IFERROR(INDEX('2-3 引出列表'!$A$2:$CE$8700,$A3,MATCH(G$1,'2-3 引出列表'!$A$1:$CD$1,0)),"")),"",IFERROR(INDEX('2-3 引出列表'!$A$2:$CE$8700,$A3,MATCH(G$1,'2-3 引出列表'!$A$1:$CD$1,0)),""))</f>
        <v>物料消耗.物料消耗</v>
      </c>
      <c r="H3" t="str">
        <f>IF(ISBLANK(IFERROR(INDEX('2-3 引出列表'!$A$2:$CE$8700,$A3,MATCH(H$1,'2-3 引出列表'!$A$1:$CD$1,0)),"")),"",IFERROR(INDEX('2-3 引出列表'!$A$2:$CE$8700,$A3,MATCH(H$1,'2-3 引出列表'!$A$1:$CD$1,0)),""))</f>
        <v>XHWZ-Z-2024-0076</v>
      </c>
      <c r="I3" t="str">
        <f>IF(ISBLANK(IFERROR(INDEX('2-3 引出列表'!$A$2:$CE$8700,$A3,MATCH(I$1,'2-3 引出列表'!$A$1:$CD$1,0)),"")),"",IFERROR(INDEX('2-3 引出列表'!$A$2:$CE$8700,$A3,MATCH(I$1,'2-3 引出列表'!$A$1:$CD$1,0)),""))</f>
        <v>金采易购</v>
      </c>
      <c r="J3" s="66"/>
    </row>
    <row r="4" customFormat="1" spans="1:10">
      <c r="A4">
        <v>3</v>
      </c>
      <c r="B4" t="str">
        <f>IF(ISBLANK(IFERROR(INDEX('2-3 引出列表'!$A$2:$CE$8700,$A4,MATCH(B$1,'2-3 引出列表'!$A$1:$CD$1,0)),"")),"",IFERROR(INDEX('2-3 引出列表'!$A$2:$CE$8700,$A4,MATCH(B$1,'2-3 引出列表'!$A$1:$CD$1,0)),""))</f>
        <v/>
      </c>
      <c r="C4">
        <f>IF(ISBLANK(IFERROR(INDEX('2-3 引出列表'!$A$2:$CE$8700,$A4,MATCH(C$1,'2-3 引出列表'!$A$1:$CD$1,0)),"")),"",IFERROR(INDEX('2-3 引出列表'!$A$2:$CE$8700,$A4,MATCH(C$1,'2-3 引出列表'!$A$1:$CD$1,0)),""))</f>
        <v>830</v>
      </c>
      <c r="D4" t="str">
        <f>IF(ISBLANK(IFERROR(INDEX('2-3 引出列表'!$A$2:$CE$8700,$A4,MATCH(D$1,'2-3 引出列表'!$A$1:$CD$1,0)),"")),"",IFERROR(INDEX('2-3 引出列表'!$A$2:$CE$8700,$A4,MATCH(D$1,'2-3 引出列表'!$A$1:$CD$1,0)),""))</f>
        <v>已审核</v>
      </c>
      <c r="E4" t="str">
        <f>IF(ISBLANK(IFERROR(INDEX('2-3 引出列表'!$A$2:$CE$8700,$A4,MATCH(E$1,'2-3 引出列表'!$A$1:$CD$1,0)),"")),"",IFERROR(INDEX('2-3 引出列表'!$A$2:$CE$8700,$A4,MATCH(E$1,'2-3 引出列表'!$A$1:$CD$1,0)),""))</f>
        <v>2025-08-25</v>
      </c>
      <c r="F4" t="str">
        <f t="shared" si="0"/>
        <v>2025-08</v>
      </c>
      <c r="G4" t="str">
        <f>IF(ISBLANK(IFERROR(INDEX('2-3 引出列表'!$A$2:$CE$8700,$A4,MATCH(G$1,'2-3 引出列表'!$A$1:$CD$1,0)),"")),"",IFERROR(INDEX('2-3 引出列表'!$A$2:$CE$8700,$A4,MATCH(G$1,'2-3 引出列表'!$A$1:$CD$1,0)),""))</f>
        <v>办公事务.办公费</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c r="J4" s="66"/>
    </row>
    <row r="5" customFormat="1" spans="1:10">
      <c r="A5">
        <v>4</v>
      </c>
      <c r="B5" t="str">
        <f>IF(ISBLANK(IFERROR(INDEX('2-3 引出列表'!$A$2:$CE$8700,$A5,MATCH(B$1,'2-3 引出列表'!$A$1:$CD$1,0)),"")),"",IFERROR(INDEX('2-3 引出列表'!$A$2:$CE$8700,$A5,MATCH(B$1,'2-3 引出列表'!$A$1:$CD$1,0)),""))</f>
        <v>FK250822000114</v>
      </c>
      <c r="C5">
        <f>IF(ISBLANK(IFERROR(INDEX('2-3 引出列表'!$A$2:$CE$8700,$A5,MATCH(C$1,'2-3 引出列表'!$A$1:$CD$1,0)),"")),"",IFERROR(INDEX('2-3 引出列表'!$A$2:$CE$8700,$A5,MATCH(C$1,'2-3 引出列表'!$A$1:$CD$1,0)),""))</f>
        <v>7120</v>
      </c>
      <c r="D5" t="str">
        <f>IF(ISBLANK(IFERROR(INDEX('2-3 引出列表'!$A$2:$CE$8700,$A5,MATCH(D$1,'2-3 引出列表'!$A$1:$CD$1,0)),"")),"",IFERROR(INDEX('2-3 引出列表'!$A$2:$CE$8700,$A5,MATCH(D$1,'2-3 引出列表'!$A$1:$CD$1,0)),""))</f>
        <v>已审核</v>
      </c>
      <c r="E5" t="str">
        <f>IF(ISBLANK(IFERROR(INDEX('2-3 引出列表'!$A$2:$CE$8700,$A5,MATCH(E$1,'2-3 引出列表'!$A$1:$CD$1,0)),"")),"",IFERROR(INDEX('2-3 引出列表'!$A$2:$CE$8700,$A5,MATCH(E$1,'2-3 引出列表'!$A$1:$CD$1,0)),""))</f>
        <v>2025-08-22</v>
      </c>
      <c r="F5" t="str">
        <f t="shared" si="0"/>
        <v>2025-08</v>
      </c>
      <c r="G5" t="str">
        <f>IF(ISBLANK(IFERROR(INDEX('2-3 引出列表'!$A$2:$CE$8700,$A5,MATCH(G$1,'2-3 引出列表'!$A$1:$CD$1,0)),"")),"",IFERROR(INDEX('2-3 引出列表'!$A$2:$CE$8700,$A5,MATCH(G$1,'2-3 引出列表'!$A$1:$CD$1,0)),""))</f>
        <v>物料消耗.物料消耗</v>
      </c>
      <c r="H5" t="str">
        <f>IF(ISBLANK(IFERROR(INDEX('2-3 引出列表'!$A$2:$CE$8700,$A5,MATCH(H$1,'2-3 引出列表'!$A$1:$CD$1,0)),"")),"",IFERROR(INDEX('2-3 引出列表'!$A$2:$CE$8700,$A5,MATCH(H$1,'2-3 引出列表'!$A$1:$CD$1,0)),""))</f>
        <v>XHWZ-Z-2025-00008</v>
      </c>
      <c r="I5" t="str">
        <f>IF(ISBLANK(IFERROR(INDEX('2-3 引出列表'!$A$2:$CE$8700,$A5,MATCH(I$1,'2-3 引出列表'!$A$1:$CD$1,0)),"")),"",IFERROR(INDEX('2-3 引出列表'!$A$2:$CE$8700,$A5,MATCH(I$1,'2-3 引出列表'!$A$1:$CD$1,0)),""))</f>
        <v>金采易购</v>
      </c>
      <c r="J5" s="66"/>
    </row>
    <row r="6" customFormat="1" spans="1:10">
      <c r="A6">
        <v>5</v>
      </c>
      <c r="B6" t="str">
        <f>IF(ISBLANK(IFERROR(INDEX('2-3 引出列表'!$A$2:$CE$8700,$A6,MATCH(B$1,'2-3 引出列表'!$A$1:$CD$1,0)),"")),"",IFERROR(INDEX('2-3 引出列表'!$A$2:$CE$8700,$A6,MATCH(B$1,'2-3 引出列表'!$A$1:$CD$1,0)),""))</f>
        <v>TK20250714926039</v>
      </c>
      <c r="C6">
        <f>IF(ISBLANK(IFERROR(INDEX('2-3 引出列表'!$A$2:$CE$8700,$A6,MATCH(C$1,'2-3 引出列表'!$A$1:$CD$1,0)),"")),"",IFERROR(INDEX('2-3 引出列表'!$A$2:$CE$8700,$A6,MATCH(C$1,'2-3 引出列表'!$A$1:$CD$1,0)),""))</f>
        <v>49200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2025-08-21</v>
      </c>
      <c r="F6" t="str">
        <f t="shared" si="0"/>
        <v>2025-08</v>
      </c>
      <c r="G6" t="str">
        <f>IF(ISBLANK(IFERROR(INDEX('2-3 引出列表'!$A$2:$CE$8700,$A6,MATCH(G$1,'2-3 引出列表'!$A$1:$CD$1,0)),"")),"",IFERROR(INDEX('2-3 引出列表'!$A$2:$CE$8700,$A6,MATCH(G$1,'2-3 引出列表'!$A$1:$CD$1,0)),""))</f>
        <v>保证金及押金.物业类押金</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SIP</v>
      </c>
      <c r="J6" s="66"/>
    </row>
    <row r="7" customFormat="1" spans="1:10">
      <c r="A7">
        <v>6</v>
      </c>
      <c r="B7" t="str">
        <f>IF(ISBLANK(IFERROR(INDEX('2-3 引出列表'!$A$2:$CE$8700,$A7,MATCH(B$1,'2-3 引出列表'!$A$1:$CD$1,0)),"")),"",IFERROR(INDEX('2-3 引出列表'!$A$2:$CE$8700,$A7,MATCH(B$1,'2-3 引出列表'!$A$1:$CD$1,0)),""))</f>
        <v>FK250818000707</v>
      </c>
      <c r="C7">
        <f>IF(ISBLANK(IFERROR(INDEX('2-3 引出列表'!$A$2:$CE$8700,$A7,MATCH(C$1,'2-3 引出列表'!$A$1:$CD$1,0)),"")),"",IFERROR(INDEX('2-3 引出列表'!$A$2:$CE$8700,$A7,MATCH(C$1,'2-3 引出列表'!$A$1:$CD$1,0)),""))</f>
        <v>966.75</v>
      </c>
      <c r="D7" t="str">
        <f>IF(ISBLANK(IFERROR(INDEX('2-3 引出列表'!$A$2:$CE$8700,$A7,MATCH(D$1,'2-3 引出列表'!$A$1:$CD$1,0)),"")),"",IFERROR(INDEX('2-3 引出列表'!$A$2:$CE$8700,$A7,MATCH(D$1,'2-3 引出列表'!$A$1:$CD$1,0)),""))</f>
        <v>已审核</v>
      </c>
      <c r="E7" t="str">
        <f>IF(ISBLANK(IFERROR(INDEX('2-3 引出列表'!$A$2:$CE$8700,$A7,MATCH(E$1,'2-3 引出列表'!$A$1:$CD$1,0)),"")),"",IFERROR(INDEX('2-3 引出列表'!$A$2:$CE$8700,$A7,MATCH(E$1,'2-3 引出列表'!$A$1:$CD$1,0)),""))</f>
        <v>2025-08-18</v>
      </c>
      <c r="F7" t="str">
        <f t="shared" si="0"/>
        <v>2025-08</v>
      </c>
      <c r="G7" t="str">
        <f>IF(ISBLANK(IFERROR(INDEX('2-3 引出列表'!$A$2:$CE$8700,$A7,MATCH(G$1,'2-3 引出列表'!$A$1:$CD$1,0)),"")),"",IFERROR(INDEX('2-3 引出列表'!$A$2:$CE$8700,$A7,MATCH(G$1,'2-3 引出列表'!$A$1:$CD$1,0)),""))</f>
        <v>物料消耗.物料消耗</v>
      </c>
      <c r="H7" t="str">
        <f>IF(ISBLANK(IFERROR(INDEX('2-3 引出列表'!$A$2:$CE$8700,$A7,MATCH(H$1,'2-3 引出列表'!$A$1:$CD$1,0)),"")),"",IFERROR(INDEX('2-3 引出列表'!$A$2:$CE$8700,$A7,MATCH(H$1,'2-3 引出列表'!$A$1:$CD$1,0)),""))</f>
        <v>ZB20210901JCWZ02</v>
      </c>
      <c r="I7" t="str">
        <f>IF(ISBLANK(IFERROR(INDEX('2-3 引出列表'!$A$2:$CE$8700,$A7,MATCH(I$1,'2-3 引出列表'!$A$1:$CD$1,0)),"")),"",IFERROR(INDEX('2-3 引出列表'!$A$2:$CE$8700,$A7,MATCH(I$1,'2-3 引出列表'!$A$1:$CD$1,0)),""))</f>
        <v>金采易购</v>
      </c>
      <c r="J7" s="66"/>
    </row>
    <row r="8" customFormat="1" spans="1:10">
      <c r="A8">
        <v>7</v>
      </c>
      <c r="B8" t="str">
        <f>IF(ISBLANK(IFERROR(INDEX('2-3 引出列表'!$A$2:$CE$8700,$A8,MATCH(B$1,'2-3 引出列表'!$A$1:$CD$1,0)),"")),"",IFERROR(INDEX('2-3 引出列表'!$A$2:$CE$8700,$A8,MATCH(B$1,'2-3 引出列表'!$A$1:$CD$1,0)),""))</f>
        <v/>
      </c>
      <c r="C8">
        <f>IF(ISBLANK(IFERROR(INDEX('2-3 引出列表'!$A$2:$CE$8700,$A8,MATCH(C$1,'2-3 引出列表'!$A$1:$CD$1,0)),"")),"",IFERROR(INDEX('2-3 引出列表'!$A$2:$CE$8700,$A8,MATCH(C$1,'2-3 引出列表'!$A$1:$CD$1,0)),""))</f>
        <v>720</v>
      </c>
      <c r="D8" t="str">
        <f>IF(ISBLANK(IFERROR(INDEX('2-3 引出列表'!$A$2:$CE$8700,$A8,MATCH(D$1,'2-3 引出列表'!$A$1:$CD$1,0)),"")),"",IFERROR(INDEX('2-3 引出列表'!$A$2:$CE$8700,$A8,MATCH(D$1,'2-3 引出列表'!$A$1:$CD$1,0)),""))</f>
        <v>已审核</v>
      </c>
      <c r="E8" t="str">
        <f>IF(ISBLANK(IFERROR(INDEX('2-3 引出列表'!$A$2:$CE$8700,$A8,MATCH(E$1,'2-3 引出列表'!$A$1:$CD$1,0)),"")),"",IFERROR(INDEX('2-3 引出列表'!$A$2:$CE$8700,$A8,MATCH(E$1,'2-3 引出列表'!$A$1:$CD$1,0)),""))</f>
        <v>2025-08-18</v>
      </c>
      <c r="F8" t="str">
        <f t="shared" si="0"/>
        <v>2025-08</v>
      </c>
      <c r="G8" t="str">
        <f>IF(ISBLANK(IFERROR(INDEX('2-3 引出列表'!$A$2:$CE$8700,$A8,MATCH(G$1,'2-3 引出列表'!$A$1:$CD$1,0)),"")),"",IFERROR(INDEX('2-3 引出列表'!$A$2:$CE$8700,$A8,MATCH(G$1,'2-3 引出列表'!$A$1:$CD$1,0)),""))</f>
        <v>办公事务.办公费</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
      </c>
      <c r="J8" s="66"/>
    </row>
    <row r="9" customFormat="1" spans="1:10">
      <c r="A9">
        <v>8</v>
      </c>
      <c r="B9" t="str">
        <f>IF(ISBLANK(IFERROR(INDEX('2-3 引出列表'!$A$2:$CE$8700,$A9,MATCH(B$1,'2-3 引出列表'!$A$1:$CD$1,0)),"")),"",IFERROR(INDEX('2-3 引出列表'!$A$2:$CE$8700,$A9,MATCH(B$1,'2-3 引出列表'!$A$1:$CD$1,0)),""))</f>
        <v/>
      </c>
      <c r="C9">
        <f>IF(ISBLANK(IFERROR(INDEX('2-3 引出列表'!$A$2:$CE$8700,$A9,MATCH(C$1,'2-3 引出列表'!$A$1:$CD$1,0)),"")),"",IFERROR(INDEX('2-3 引出列表'!$A$2:$CE$8700,$A9,MATCH(C$1,'2-3 引出列表'!$A$1:$CD$1,0)),""))</f>
        <v>91.2</v>
      </c>
      <c r="D9" t="str">
        <f>IF(ISBLANK(IFERROR(INDEX('2-3 引出列表'!$A$2:$CE$8700,$A9,MATCH(D$1,'2-3 引出列表'!$A$1:$CD$1,0)),"")),"",IFERROR(INDEX('2-3 引出列表'!$A$2:$CE$8700,$A9,MATCH(D$1,'2-3 引出列表'!$A$1:$CD$1,0)),""))</f>
        <v>暂存</v>
      </c>
      <c r="E9" t="str">
        <f>IF(ISBLANK(IFERROR(INDEX('2-3 引出列表'!$A$2:$CE$8700,$A9,MATCH(E$1,'2-3 引出列表'!$A$1:$CD$1,0)),"")),"",IFERROR(INDEX('2-3 引出列表'!$A$2:$CE$8700,$A9,MATCH(E$1,'2-3 引出列表'!$A$1:$CD$1,0)),""))</f>
        <v>2025-08-18</v>
      </c>
      <c r="F9" t="str">
        <f t="shared" si="0"/>
        <v>2025-08</v>
      </c>
      <c r="G9" t="str">
        <f>IF(ISBLANK(IFERROR(INDEX('2-3 引出列表'!$A$2:$CE$8700,$A9,MATCH(G$1,'2-3 引出列表'!$A$1:$CD$1,0)),"")),"",IFERROR(INDEX('2-3 引出列表'!$A$2:$CE$8700,$A9,MATCH(G$1,'2-3 引出列表'!$A$1:$CD$1,0)),""))</f>
        <v>办公事务.通讯费</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c r="J9" s="66"/>
    </row>
    <row r="10" customFormat="1" spans="1:10">
      <c r="A10">
        <v>9</v>
      </c>
      <c r="B10" t="str">
        <f>IF(ISBLANK(IFERROR(INDEX('2-3 引出列表'!$A$2:$CE$8700,$A10,MATCH(B$1,'2-3 引出列表'!$A$1:$CD$1,0)),"")),"",IFERROR(INDEX('2-3 引出列表'!$A$2:$CE$8700,$A10,MATCH(B$1,'2-3 引出列表'!$A$1:$CD$1,0)),""))</f>
        <v>FK250815000715</v>
      </c>
      <c r="C10">
        <f>IF(ISBLANK(IFERROR(INDEX('2-3 引出列表'!$A$2:$CE$8700,$A10,MATCH(C$1,'2-3 引出列表'!$A$1:$CD$1,0)),"")),"",IFERROR(INDEX('2-3 引出列表'!$A$2:$CE$8700,$A10,MATCH(C$1,'2-3 引出列表'!$A$1:$CD$1,0)),""))</f>
        <v>2376.5</v>
      </c>
      <c r="D10" t="str">
        <f>IF(ISBLANK(IFERROR(INDEX('2-3 引出列表'!$A$2:$CE$8700,$A10,MATCH(D$1,'2-3 引出列表'!$A$1:$CD$1,0)),"")),"",IFERROR(INDEX('2-3 引出列表'!$A$2:$CE$8700,$A10,MATCH(D$1,'2-3 引出列表'!$A$1:$CD$1,0)),""))</f>
        <v>已审核</v>
      </c>
      <c r="E10" t="str">
        <f>IF(ISBLANK(IFERROR(INDEX('2-3 引出列表'!$A$2:$CE$8700,$A10,MATCH(E$1,'2-3 引出列表'!$A$1:$CD$1,0)),"")),"",IFERROR(INDEX('2-3 引出列表'!$A$2:$CE$8700,$A10,MATCH(E$1,'2-3 引出列表'!$A$1:$CD$1,0)),""))</f>
        <v>2025-08-15</v>
      </c>
      <c r="F10" t="str">
        <f t="shared" si="0"/>
        <v>2025-08</v>
      </c>
      <c r="G10" t="str">
        <f>IF(ISBLANK(IFERROR(INDEX('2-3 引出列表'!$A$2:$CE$8700,$A10,MATCH(G$1,'2-3 引出列表'!$A$1:$CD$1,0)),"")),"",IFERROR(INDEX('2-3 引出列表'!$A$2:$CE$8700,$A10,MATCH(G$1,'2-3 引出列表'!$A$1:$CD$1,0)),""))</f>
        <v>外包服务费.设备设施维保外包</v>
      </c>
      <c r="H10" t="str">
        <f>IF(ISBLANK(IFERROR(INDEX('2-3 引出列表'!$A$2:$CE$8700,$A10,MATCH(H$1,'2-3 引出列表'!$A$1:$CD$1,0)),"")),"",IFERROR(INDEX('2-3 引出列表'!$A$2:$CE$8700,$A10,MATCH(H$1,'2-3 引出列表'!$A$1:$CD$1,0)),""))</f>
        <v>GCFW-Z-2025-02700</v>
      </c>
      <c r="I10" t="str">
        <f>IF(ISBLANK(IFERROR(INDEX('2-3 引出列表'!$A$2:$CE$8700,$A10,MATCH(I$1,'2-3 引出列表'!$A$1:$CD$1,0)),"")),"",IFERROR(INDEX('2-3 引出列表'!$A$2:$CE$8700,$A10,MATCH(I$1,'2-3 引出列表'!$A$1:$CD$1,0)),""))</f>
        <v>金采易购</v>
      </c>
      <c r="J10" s="66"/>
    </row>
    <row r="11" customFormat="1" spans="1:10">
      <c r="A11">
        <v>10</v>
      </c>
      <c r="B11" t="str">
        <f>IF(ISBLANK(IFERROR(INDEX('2-3 引出列表'!$A$2:$CE$8700,$A11,MATCH(B$1,'2-3 引出列表'!$A$1:$CD$1,0)),"")),"",IFERROR(INDEX('2-3 引出列表'!$A$2:$CE$8700,$A11,MATCH(B$1,'2-3 引出列表'!$A$1:$CD$1,0)),""))</f>
        <v>FK250815000326</v>
      </c>
      <c r="C11">
        <f>IF(ISBLANK(IFERROR(INDEX('2-3 引出列表'!$A$2:$CE$8700,$A11,MATCH(C$1,'2-3 引出列表'!$A$1:$CD$1,0)),"")),"",IFERROR(INDEX('2-3 引出列表'!$A$2:$CE$8700,$A11,MATCH(C$1,'2-3 引出列表'!$A$1:$CD$1,0)),""))</f>
        <v>826.8</v>
      </c>
      <c r="D11" t="str">
        <f>IF(ISBLANK(IFERROR(INDEX('2-3 引出列表'!$A$2:$CE$8700,$A11,MATCH(D$1,'2-3 引出列表'!$A$1:$CD$1,0)),"")),"",IFERROR(INDEX('2-3 引出列表'!$A$2:$CE$8700,$A11,MATCH(D$1,'2-3 引出列表'!$A$1:$CD$1,0)),""))</f>
        <v>已审核</v>
      </c>
      <c r="E11" t="str">
        <f>IF(ISBLANK(IFERROR(INDEX('2-3 引出列表'!$A$2:$CE$8700,$A11,MATCH(E$1,'2-3 引出列表'!$A$1:$CD$1,0)),"")),"",IFERROR(INDEX('2-3 引出列表'!$A$2:$CE$8700,$A11,MATCH(E$1,'2-3 引出列表'!$A$1:$CD$1,0)),""))</f>
        <v>2025-08-15</v>
      </c>
      <c r="F11" t="str">
        <f t="shared" si="0"/>
        <v>2025-08</v>
      </c>
      <c r="G11" t="str">
        <f>IF(ISBLANK(IFERROR(INDEX('2-3 引出列表'!$A$2:$CE$8700,$A11,MATCH(G$1,'2-3 引出列表'!$A$1:$CD$1,0)),"")),"",IFERROR(INDEX('2-3 引出列表'!$A$2:$CE$8700,$A11,MATCH(G$1,'2-3 引出列表'!$A$1:$CD$1,0)),""))</f>
        <v>外包服务费.设备设施维保外包</v>
      </c>
      <c r="H11" t="str">
        <f>IF(ISBLANK(IFERROR(INDEX('2-3 引出列表'!$A$2:$CE$8700,$A11,MATCH(H$1,'2-3 引出列表'!$A$1:$CD$1,0)),"")),"",IFERROR(INDEX('2-3 引出列表'!$A$2:$CE$8700,$A11,MATCH(H$1,'2-3 引出列表'!$A$1:$CD$1,0)),""))</f>
        <v/>
      </c>
      <c r="I11" t="str">
        <f>IF(ISBLANK(IFERROR(INDEX('2-3 引出列表'!$A$2:$CE$8700,$A11,MATCH(I$1,'2-3 引出列表'!$A$1:$CD$1,0)),"")),"",IFERROR(INDEX('2-3 引出列表'!$A$2:$CE$8700,$A11,MATCH(I$1,'2-3 引出列表'!$A$1:$CD$1,0)),""))</f>
        <v>金采易购</v>
      </c>
      <c r="J11" s="66"/>
    </row>
    <row r="12" spans="1:10">
      <c r="A12">
        <v>11</v>
      </c>
      <c r="B12" t="str">
        <f>IF(ISBLANK(IFERROR(INDEX('2-3 引出列表'!$A$2:$CE$8700,$A12,MATCH(B$1,'2-3 引出列表'!$A$1:$CD$1,0)),"")),"",IFERROR(INDEX('2-3 引出列表'!$A$2:$CE$8700,$A12,MATCH(B$1,'2-3 引出列表'!$A$1:$CD$1,0)),""))</f>
        <v>TK20250812684763</v>
      </c>
      <c r="C12">
        <f>IF(ISBLANK(IFERROR(INDEX('2-3 引出列表'!$A$2:$CE$8700,$A12,MATCH(C$1,'2-3 引出列表'!$A$1:$CD$1,0)),"")),"",IFERROR(INDEX('2-3 引出列表'!$A$2:$CE$8700,$A12,MATCH(C$1,'2-3 引出列表'!$A$1:$CD$1,0)),""))</f>
        <v>35000</v>
      </c>
      <c r="D12" t="str">
        <f>IF(ISBLANK(IFERROR(INDEX('2-3 引出列表'!$A$2:$CE$8700,$A12,MATCH(D$1,'2-3 引出列表'!$A$1:$CD$1,0)),"")),"",IFERROR(INDEX('2-3 引出列表'!$A$2:$CE$8700,$A12,MATCH(D$1,'2-3 引出列表'!$A$1:$CD$1,0)),""))</f>
        <v>已审核</v>
      </c>
      <c r="E12" t="str">
        <f>IF(ISBLANK(IFERROR(INDEX('2-3 引出列表'!$A$2:$CE$8700,$A12,MATCH(E$1,'2-3 引出列表'!$A$1:$CD$1,0)),"")),"",IFERROR(INDEX('2-3 引出列表'!$A$2:$CE$8700,$A12,MATCH(E$1,'2-3 引出列表'!$A$1:$CD$1,0)),""))</f>
        <v>2025-08-14</v>
      </c>
      <c r="F12" t="str">
        <f t="shared" si="0"/>
        <v>2025-08</v>
      </c>
      <c r="G12" t="str">
        <f>IF(ISBLANK(IFERROR(INDEX('2-3 引出列表'!$A$2:$CE$8700,$A12,MATCH(G$1,'2-3 引出列表'!$A$1:$CD$1,0)),"")),"",IFERROR(INDEX('2-3 引出列表'!$A$2:$CE$8700,$A12,MATCH(G$1,'2-3 引出列表'!$A$1:$CD$1,0)),""))</f>
        <v>保证金及押金.物业类押金</v>
      </c>
      <c r="H12" t="str">
        <f>IF(ISBLANK(IFERROR(INDEX('2-3 引出列表'!$A$2:$CE$8700,$A12,MATCH(H$1,'2-3 引出列表'!$A$1:$CD$1,0)),"")),"",IFERROR(INDEX('2-3 引出列表'!$A$2:$CE$8700,$A12,MATCH(H$1,'2-3 引出列表'!$A$1:$CD$1,0)),""))</f>
        <v/>
      </c>
      <c r="I12" t="str">
        <f>IF(ISBLANK(IFERROR(INDEX('2-3 引出列表'!$A$2:$CE$8700,$A12,MATCH(I$1,'2-3 引出列表'!$A$1:$CD$1,0)),"")),"",IFERROR(INDEX('2-3 引出列表'!$A$2:$CE$8700,$A12,MATCH(I$1,'2-3 引出列表'!$A$1:$CD$1,0)),""))</f>
        <v>SIP</v>
      </c>
      <c r="J12" s="66"/>
    </row>
    <row r="13" customFormat="1" spans="1:10">
      <c r="A13">
        <v>12</v>
      </c>
      <c r="B13" t="str">
        <f>IF(ISBLANK(IFERROR(INDEX('2-3 引出列表'!$A$2:$CE$8700,$A13,MATCH(B$1,'2-3 引出列表'!$A$1:$CD$1,0)),"")),"",IFERROR(INDEX('2-3 引出列表'!$A$2:$CE$8700,$A13,MATCH(B$1,'2-3 引出列表'!$A$1:$CD$1,0)),""))</f>
        <v>TK20250812599925</v>
      </c>
      <c r="C13">
        <f>IF(ISBLANK(IFERROR(INDEX('2-3 引出列表'!$A$2:$CE$8700,$A13,MATCH(C$1,'2-3 引出列表'!$A$1:$CD$1,0)),"")),"",IFERROR(INDEX('2-3 引出列表'!$A$2:$CE$8700,$A13,MATCH(C$1,'2-3 引出列表'!$A$1:$CD$1,0)),""))</f>
        <v>150</v>
      </c>
      <c r="D13" t="str">
        <f>IF(ISBLANK(IFERROR(INDEX('2-3 引出列表'!$A$2:$CE$8700,$A13,MATCH(D$1,'2-3 引出列表'!$A$1:$CD$1,0)),"")),"",IFERROR(INDEX('2-3 引出列表'!$A$2:$CE$8700,$A13,MATCH(D$1,'2-3 引出列表'!$A$1:$CD$1,0)),""))</f>
        <v>已审核</v>
      </c>
      <c r="E13" t="str">
        <f>IF(ISBLANK(IFERROR(INDEX('2-3 引出列表'!$A$2:$CE$8700,$A13,MATCH(E$1,'2-3 引出列表'!$A$1:$CD$1,0)),"")),"",IFERROR(INDEX('2-3 引出列表'!$A$2:$CE$8700,$A13,MATCH(E$1,'2-3 引出列表'!$A$1:$CD$1,0)),""))</f>
        <v>2025-08-14</v>
      </c>
      <c r="F13" t="str">
        <f t="shared" si="0"/>
        <v>2025-08</v>
      </c>
      <c r="G13" t="str">
        <f>IF(ISBLANK(IFERROR(INDEX('2-3 引出列表'!$A$2:$CE$8700,$A13,MATCH(G$1,'2-3 引出列表'!$A$1:$CD$1,0)),"")),"",IFERROR(INDEX('2-3 引出列表'!$A$2:$CE$8700,$A13,MATCH(G$1,'2-3 引出列表'!$A$1:$CD$1,0)),""))</f>
        <v>保证金及押金.物业类押金</v>
      </c>
      <c r="H13" t="str">
        <f>IF(ISBLANK(IFERROR(INDEX('2-3 引出列表'!$A$2:$CE$8700,$A13,MATCH(H$1,'2-3 引出列表'!$A$1:$CD$1,0)),"")),"",IFERROR(INDEX('2-3 引出列表'!$A$2:$CE$8700,$A13,MATCH(H$1,'2-3 引出列表'!$A$1:$CD$1,0)),""))</f>
        <v/>
      </c>
      <c r="I13" t="str">
        <f>IF(ISBLANK(IFERROR(INDEX('2-3 引出列表'!$A$2:$CE$8700,$A13,MATCH(I$1,'2-3 引出列表'!$A$1:$CD$1,0)),"")),"",IFERROR(INDEX('2-3 引出列表'!$A$2:$CE$8700,$A13,MATCH(I$1,'2-3 引出列表'!$A$1:$CD$1,0)),""))</f>
        <v>SIP</v>
      </c>
      <c r="J13" s="66"/>
    </row>
    <row r="14" customFormat="1" spans="1:10">
      <c r="A14">
        <v>13</v>
      </c>
      <c r="B14" t="str">
        <f>IF(ISBLANK(IFERROR(INDEX('2-3 引出列表'!$A$2:$CE$8700,$A14,MATCH(B$1,'2-3 引出列表'!$A$1:$CD$1,0)),"")),"",IFERROR(INDEX('2-3 引出列表'!$A$2:$CE$8700,$A14,MATCH(B$1,'2-3 引出列表'!$A$1:$CD$1,0)),""))</f>
        <v>FK250813000410</v>
      </c>
      <c r="C14">
        <f>IF(ISBLANK(IFERROR(INDEX('2-3 引出列表'!$A$2:$CE$8700,$A14,MATCH(C$1,'2-3 引出列表'!$A$1:$CD$1,0)),"")),"",IFERROR(INDEX('2-3 引出列表'!$A$2:$CE$8700,$A14,MATCH(C$1,'2-3 引出列表'!$A$1:$CD$1,0)),""))</f>
        <v>3180</v>
      </c>
      <c r="D14" t="str">
        <f>IF(ISBLANK(IFERROR(INDEX('2-3 引出列表'!$A$2:$CE$8700,$A14,MATCH(D$1,'2-3 引出列表'!$A$1:$CD$1,0)),"")),"",IFERROR(INDEX('2-3 引出列表'!$A$2:$CE$8700,$A14,MATCH(D$1,'2-3 引出列表'!$A$1:$CD$1,0)),""))</f>
        <v>已审核</v>
      </c>
      <c r="E14" t="str">
        <f>IF(ISBLANK(IFERROR(INDEX('2-3 引出列表'!$A$2:$CE$8700,$A14,MATCH(E$1,'2-3 引出列表'!$A$1:$CD$1,0)),"")),"",IFERROR(INDEX('2-3 引出列表'!$A$2:$CE$8700,$A14,MATCH(E$1,'2-3 引出列表'!$A$1:$CD$1,0)),""))</f>
        <v>2025-08-13</v>
      </c>
      <c r="F14" t="str">
        <f t="shared" si="0"/>
        <v>2025-08</v>
      </c>
      <c r="G14" t="str">
        <f>IF(ISBLANK(IFERROR(INDEX('2-3 引出列表'!$A$2:$CE$8700,$A14,MATCH(G$1,'2-3 引出列表'!$A$1:$CD$1,0)),"")),"",IFERROR(INDEX('2-3 引出列表'!$A$2:$CE$8700,$A14,MATCH(G$1,'2-3 引出列表'!$A$1:$CD$1,0)),""))</f>
        <v>外包服务费.保洁外包</v>
      </c>
      <c r="H14" t="str">
        <f>IF(ISBLANK(IFERROR(INDEX('2-3 引出列表'!$A$2:$CE$8700,$A14,MATCH(H$1,'2-3 引出列表'!$A$1:$CD$1,0)),"")),"",IFERROR(INDEX('2-3 引出列表'!$A$2:$CE$8700,$A14,MATCH(H$1,'2-3 引出列表'!$A$1:$CD$1,0)),""))</f>
        <v>GCFW-Z-2024-5845</v>
      </c>
      <c r="I14" t="str">
        <f>IF(ISBLANK(IFERROR(INDEX('2-3 引出列表'!$A$2:$CE$8700,$A14,MATCH(I$1,'2-3 引出列表'!$A$1:$CD$1,0)),"")),"",IFERROR(INDEX('2-3 引出列表'!$A$2:$CE$8700,$A14,MATCH(I$1,'2-3 引出列表'!$A$1:$CD$1,0)),""))</f>
        <v>金采易购</v>
      </c>
      <c r="J14" s="66"/>
    </row>
    <row r="15" customFormat="1" spans="1:10">
      <c r="A15">
        <v>14</v>
      </c>
      <c r="B15" t="str">
        <f>IF(ISBLANK(IFERROR(INDEX('2-3 引出列表'!$A$2:$CE$8700,$A15,MATCH(B$1,'2-3 引出列表'!$A$1:$CD$1,0)),"")),"",IFERROR(INDEX('2-3 引出列表'!$A$2:$CE$8700,$A15,MATCH(B$1,'2-3 引出列表'!$A$1:$CD$1,0)),""))</f>
        <v/>
      </c>
      <c r="C15">
        <f>IF(ISBLANK(IFERROR(INDEX('2-3 引出列表'!$A$2:$CE$8700,$A15,MATCH(C$1,'2-3 引出列表'!$A$1:$CD$1,0)),"")),"",IFERROR(INDEX('2-3 引出列表'!$A$2:$CE$8700,$A15,MATCH(C$1,'2-3 引出列表'!$A$1:$CD$1,0)),""))</f>
        <v>95336.26</v>
      </c>
      <c r="D15" t="str">
        <f>IF(ISBLANK(IFERROR(INDEX('2-3 引出列表'!$A$2:$CE$8700,$A15,MATCH(D$1,'2-3 引出列表'!$A$1:$CD$1,0)),"")),"",IFERROR(INDEX('2-3 引出列表'!$A$2:$CE$8700,$A15,MATCH(D$1,'2-3 引出列表'!$A$1:$CD$1,0)),""))</f>
        <v>已付款</v>
      </c>
      <c r="E15" t="str">
        <f>IF(ISBLANK(IFERROR(INDEX('2-3 引出列表'!$A$2:$CE$8700,$A15,MATCH(E$1,'2-3 引出列表'!$A$1:$CD$1,0)),"")),"",IFERROR(INDEX('2-3 引出列表'!$A$2:$CE$8700,$A15,MATCH(E$1,'2-3 引出列表'!$A$1:$CD$1,0)),""))</f>
        <v>2025-08-13</v>
      </c>
      <c r="F15" t="str">
        <f t="shared" si="0"/>
        <v>2025-08</v>
      </c>
      <c r="G15" t="str">
        <f>IF(ISBLANK(IFERROR(INDEX('2-3 引出列表'!$A$2:$CE$8700,$A15,MATCH(G$1,'2-3 引出列表'!$A$1:$CD$1,0)),"")),"",IFERROR(INDEX('2-3 引出列表'!$A$2:$CE$8700,$A15,MATCH(G$1,'2-3 引出列表'!$A$1:$CD$1,0)),""))</f>
        <v>劳务派遣.保洁人员劳务派遣</v>
      </c>
      <c r="H15" t="str">
        <f>IF(ISBLANK(IFERROR(INDEX('2-3 引出列表'!$A$2:$CE$8700,$A15,MATCH(H$1,'2-3 引出列表'!$A$1:$CD$1,0)),"")),"",IFERROR(INDEX('2-3 引出列表'!$A$2:$CE$8700,$A15,MATCH(H$1,'2-3 引出列表'!$A$1:$CD$1,0)),""))</f>
        <v/>
      </c>
      <c r="I15" t="str">
        <f>IF(ISBLANK(IFERROR(INDEX('2-3 引出列表'!$A$2:$CE$8700,$A15,MATCH(I$1,'2-3 引出列表'!$A$1:$CD$1,0)),"")),"",IFERROR(INDEX('2-3 引出列表'!$A$2:$CE$8700,$A15,MATCH(I$1,'2-3 引出列表'!$A$1:$CD$1,0)),""))</f>
        <v/>
      </c>
      <c r="J15" s="66"/>
    </row>
    <row r="16" customFormat="1" spans="1:10">
      <c r="A16">
        <v>15</v>
      </c>
      <c r="B16" t="str">
        <f>IF(ISBLANK(IFERROR(INDEX('2-3 引出列表'!$A$2:$CE$8700,$A16,MATCH(B$1,'2-3 引出列表'!$A$1:$CD$1,0)),"")),"",IFERROR(INDEX('2-3 引出列表'!$A$2:$CE$8700,$A16,MATCH(B$1,'2-3 引出列表'!$A$1:$CD$1,0)),""))</f>
        <v>FK250810000097</v>
      </c>
      <c r="C16">
        <f>IF(ISBLANK(IFERROR(INDEX('2-3 引出列表'!$A$2:$CE$8700,$A16,MATCH(C$1,'2-3 引出列表'!$A$1:$CD$1,0)),"")),"",IFERROR(INDEX('2-3 引出列表'!$A$2:$CE$8700,$A16,MATCH(C$1,'2-3 引出列表'!$A$1:$CD$1,0)),""))</f>
        <v>4125.6</v>
      </c>
      <c r="D16" t="str">
        <f>IF(ISBLANK(IFERROR(INDEX('2-3 引出列表'!$A$2:$CE$8700,$A16,MATCH(D$1,'2-3 引出列表'!$A$1:$CD$1,0)),"")),"",IFERROR(INDEX('2-3 引出列表'!$A$2:$CE$8700,$A16,MATCH(D$1,'2-3 引出列表'!$A$1:$CD$1,0)),""))</f>
        <v>已审核</v>
      </c>
      <c r="E16" t="str">
        <f>IF(ISBLANK(IFERROR(INDEX('2-3 引出列表'!$A$2:$CE$8700,$A16,MATCH(E$1,'2-3 引出列表'!$A$1:$CD$1,0)),"")),"",IFERROR(INDEX('2-3 引出列表'!$A$2:$CE$8700,$A16,MATCH(E$1,'2-3 引出列表'!$A$1:$CD$1,0)),""))</f>
        <v>2025-08-10</v>
      </c>
      <c r="F16" t="str">
        <f t="shared" si="0"/>
        <v>2025-08</v>
      </c>
      <c r="G16" t="str">
        <f>IF(ISBLANK(IFERROR(INDEX('2-3 引出列表'!$A$2:$CE$8700,$A16,MATCH(G$1,'2-3 引出列表'!$A$1:$CD$1,0)),"")),"",IFERROR(INDEX('2-3 引出列表'!$A$2:$CE$8700,$A16,MATCH(G$1,'2-3 引出列表'!$A$1:$CD$1,0)),""))</f>
        <v>物料消耗.物料消耗</v>
      </c>
      <c r="H16" t="str">
        <f>IF(ISBLANK(IFERROR(INDEX('2-3 引出列表'!$A$2:$CE$8700,$A16,MATCH(H$1,'2-3 引出列表'!$A$1:$CD$1,0)),"")),"",IFERROR(INDEX('2-3 引出列表'!$A$2:$CE$8700,$A16,MATCH(H$1,'2-3 引出列表'!$A$1:$CD$1,0)),""))</f>
        <v>XHWZ-Z-2024-0076</v>
      </c>
      <c r="I16" t="str">
        <f>IF(ISBLANK(IFERROR(INDEX('2-3 引出列表'!$A$2:$CE$8700,$A16,MATCH(I$1,'2-3 引出列表'!$A$1:$CD$1,0)),"")),"",IFERROR(INDEX('2-3 引出列表'!$A$2:$CE$8700,$A16,MATCH(I$1,'2-3 引出列表'!$A$1:$CD$1,0)),""))</f>
        <v>金采易购</v>
      </c>
      <c r="J16" s="66"/>
    </row>
    <row r="17" customFormat="1" spans="1:10">
      <c r="A17">
        <v>16</v>
      </c>
      <c r="B17" t="str">
        <f>IF(ISBLANK(IFERROR(INDEX('2-3 引出列表'!$A$2:$CE$8700,$A17,MATCH(B$1,'2-3 引出列表'!$A$1:$CD$1,0)),"")),"",IFERROR(INDEX('2-3 引出列表'!$A$2:$CE$8700,$A17,MATCH(B$1,'2-3 引出列表'!$A$1:$CD$1,0)),""))</f>
        <v>FK250810000050</v>
      </c>
      <c r="C17">
        <f>IF(ISBLANK(IFERROR(INDEX('2-3 引出列表'!$A$2:$CE$8700,$A17,MATCH(C$1,'2-3 引出列表'!$A$1:$CD$1,0)),"")),"",IFERROR(INDEX('2-3 引出列表'!$A$2:$CE$8700,$A17,MATCH(C$1,'2-3 引出列表'!$A$1:$CD$1,0)),""))</f>
        <v>2588.32</v>
      </c>
      <c r="D17" t="str">
        <f>IF(ISBLANK(IFERROR(INDEX('2-3 引出列表'!$A$2:$CE$8700,$A17,MATCH(D$1,'2-3 引出列表'!$A$1:$CD$1,0)),"")),"",IFERROR(INDEX('2-3 引出列表'!$A$2:$CE$8700,$A17,MATCH(D$1,'2-3 引出列表'!$A$1:$CD$1,0)),""))</f>
        <v>已审核</v>
      </c>
      <c r="E17" t="str">
        <f>IF(ISBLANK(IFERROR(INDEX('2-3 引出列表'!$A$2:$CE$8700,$A17,MATCH(E$1,'2-3 引出列表'!$A$1:$CD$1,0)),"")),"",IFERROR(INDEX('2-3 引出列表'!$A$2:$CE$8700,$A17,MATCH(E$1,'2-3 引出列表'!$A$1:$CD$1,0)),""))</f>
        <v>2025-08-10</v>
      </c>
      <c r="F17" t="str">
        <f t="shared" si="0"/>
        <v>2025-08</v>
      </c>
      <c r="G17" t="str">
        <f>IF(ISBLANK(IFERROR(INDEX('2-3 引出列表'!$A$2:$CE$8700,$A17,MATCH(G$1,'2-3 引出列表'!$A$1:$CD$1,0)),"")),"",IFERROR(INDEX('2-3 引出列表'!$A$2:$CE$8700,$A17,MATCH(G$1,'2-3 引出列表'!$A$1:$CD$1,0)),""))</f>
        <v>物料消耗.物料消耗</v>
      </c>
      <c r="H17" t="str">
        <f>IF(ISBLANK(IFERROR(INDEX('2-3 引出列表'!$A$2:$CE$8700,$A17,MATCH(H$1,'2-3 引出列表'!$A$1:$CD$1,0)),"")),"",IFERROR(INDEX('2-3 引出列表'!$A$2:$CE$8700,$A17,MATCH(H$1,'2-3 引出列表'!$A$1:$CD$1,0)),""))</f>
        <v>XHWZ-Z-2023-0106-XL</v>
      </c>
      <c r="I17" t="str">
        <f>IF(ISBLANK(IFERROR(INDEX('2-3 引出列表'!$A$2:$CE$8700,$A17,MATCH(I$1,'2-3 引出列表'!$A$1:$CD$1,0)),"")),"",IFERROR(INDEX('2-3 引出列表'!$A$2:$CE$8700,$A17,MATCH(I$1,'2-3 引出列表'!$A$1:$CD$1,0)),""))</f>
        <v>金采易购</v>
      </c>
      <c r="J17" s="66"/>
    </row>
    <row r="18" customFormat="1" spans="1:10">
      <c r="A18">
        <v>17</v>
      </c>
      <c r="B18" t="str">
        <f>IF(ISBLANK(IFERROR(INDEX('2-3 引出列表'!$A$2:$CE$8700,$A18,MATCH(B$1,'2-3 引出列表'!$A$1:$CD$1,0)),"")),"",IFERROR(INDEX('2-3 引出列表'!$A$2:$CE$8700,$A18,MATCH(B$1,'2-3 引出列表'!$A$1:$CD$1,0)),""))</f>
        <v>FK250808000699</v>
      </c>
      <c r="C18">
        <f>IF(ISBLANK(IFERROR(INDEX('2-3 引出列表'!$A$2:$CE$8700,$A18,MATCH(C$1,'2-3 引出列表'!$A$1:$CD$1,0)),"")),"",IFERROR(INDEX('2-3 引出列表'!$A$2:$CE$8700,$A18,MATCH(C$1,'2-3 引出列表'!$A$1:$CD$1,0)),""))</f>
        <v>1817.84</v>
      </c>
      <c r="D18" t="str">
        <f>IF(ISBLANK(IFERROR(INDEX('2-3 引出列表'!$A$2:$CE$8700,$A18,MATCH(D$1,'2-3 引出列表'!$A$1:$CD$1,0)),"")),"",IFERROR(INDEX('2-3 引出列表'!$A$2:$CE$8700,$A18,MATCH(D$1,'2-3 引出列表'!$A$1:$CD$1,0)),""))</f>
        <v>已审核</v>
      </c>
      <c r="E18" t="str">
        <f>IF(ISBLANK(IFERROR(INDEX('2-3 引出列表'!$A$2:$CE$8700,$A18,MATCH(E$1,'2-3 引出列表'!$A$1:$CD$1,0)),"")),"",IFERROR(INDEX('2-3 引出列表'!$A$2:$CE$8700,$A18,MATCH(E$1,'2-3 引出列表'!$A$1:$CD$1,0)),""))</f>
        <v>2025-08-08</v>
      </c>
      <c r="F18" t="str">
        <f t="shared" si="0"/>
        <v>2025-08</v>
      </c>
      <c r="G18" t="str">
        <f>IF(ISBLANK(IFERROR(INDEX('2-3 引出列表'!$A$2:$CE$8700,$A18,MATCH(G$1,'2-3 引出列表'!$A$1:$CD$1,0)),"")),"",IFERROR(INDEX('2-3 引出列表'!$A$2:$CE$8700,$A18,MATCH(G$1,'2-3 引出列表'!$A$1:$CD$1,0)),""))</f>
        <v>外包服务费.生活垃圾清运外包</v>
      </c>
      <c r="H18" t="str">
        <f>IF(ISBLANK(IFERROR(INDEX('2-3 引出列表'!$A$2:$CE$8700,$A18,MATCH(H$1,'2-3 引出列表'!$A$1:$CD$1,0)),"")),"",IFERROR(INDEX('2-3 引出列表'!$A$2:$CE$8700,$A18,MATCH(H$1,'2-3 引出列表'!$A$1:$CD$1,0)),""))</f>
        <v>HJFW-Z-2025-03034</v>
      </c>
      <c r="I18" t="str">
        <f>IF(ISBLANK(IFERROR(INDEX('2-3 引出列表'!$A$2:$CE$8700,$A18,MATCH(I$1,'2-3 引出列表'!$A$1:$CD$1,0)),"")),"",IFERROR(INDEX('2-3 引出列表'!$A$2:$CE$8700,$A18,MATCH(I$1,'2-3 引出列表'!$A$1:$CD$1,0)),""))</f>
        <v>金采易购</v>
      </c>
      <c r="J18" s="66"/>
    </row>
    <row r="19" customFormat="1" spans="1:10">
      <c r="A19">
        <v>18</v>
      </c>
      <c r="B19" t="str">
        <f>IF(ISBLANK(IFERROR(INDEX('2-3 引出列表'!$A$2:$CE$8700,$A19,MATCH(B$1,'2-3 引出列表'!$A$1:$CD$1,0)),"")),"",IFERROR(INDEX('2-3 引出列表'!$A$2:$CE$8700,$A19,MATCH(B$1,'2-3 引出列表'!$A$1:$CD$1,0)),""))</f>
        <v>FK250808000589</v>
      </c>
      <c r="C19">
        <f>IF(ISBLANK(IFERROR(INDEX('2-3 引出列表'!$A$2:$CE$8700,$A19,MATCH(C$1,'2-3 引出列表'!$A$1:$CD$1,0)),"")),"",IFERROR(INDEX('2-3 引出列表'!$A$2:$CE$8700,$A19,MATCH(C$1,'2-3 引出列表'!$A$1:$CD$1,0)),""))</f>
        <v>2076.41</v>
      </c>
      <c r="D19" t="str">
        <f>IF(ISBLANK(IFERROR(INDEX('2-3 引出列表'!$A$2:$CE$8700,$A19,MATCH(D$1,'2-3 引出列表'!$A$1:$CD$1,0)),"")),"",IFERROR(INDEX('2-3 引出列表'!$A$2:$CE$8700,$A19,MATCH(D$1,'2-3 引出列表'!$A$1:$CD$1,0)),""))</f>
        <v>已审核</v>
      </c>
      <c r="E19" t="str">
        <f>IF(ISBLANK(IFERROR(INDEX('2-3 引出列表'!$A$2:$CE$8700,$A19,MATCH(E$1,'2-3 引出列表'!$A$1:$CD$1,0)),"")),"",IFERROR(INDEX('2-3 引出列表'!$A$2:$CE$8700,$A19,MATCH(E$1,'2-3 引出列表'!$A$1:$CD$1,0)),""))</f>
        <v>2025-08-08</v>
      </c>
      <c r="F19" t="str">
        <f t="shared" si="0"/>
        <v>2025-08</v>
      </c>
      <c r="G19" t="str">
        <f>IF(ISBLANK(IFERROR(INDEX('2-3 引出列表'!$A$2:$CE$8700,$A19,MATCH(G$1,'2-3 引出列表'!$A$1:$CD$1,0)),"")),"",IFERROR(INDEX('2-3 引出列表'!$A$2:$CE$8700,$A19,MATCH(G$1,'2-3 引出列表'!$A$1:$CD$1,0)),""))</f>
        <v>外包服务费.消杀外包</v>
      </c>
      <c r="H19" t="str">
        <f>IF(ISBLANK(IFERROR(INDEX('2-3 引出列表'!$A$2:$CE$8700,$A19,MATCH(H$1,'2-3 引出列表'!$A$1:$CD$1,0)),"")),"",IFERROR(INDEX('2-3 引出列表'!$A$2:$CE$8700,$A19,MATCH(H$1,'2-3 引出列表'!$A$1:$CD$1,0)),""))</f>
        <v>HJFW-Z-2025-03033</v>
      </c>
      <c r="I19" t="str">
        <f>IF(ISBLANK(IFERROR(INDEX('2-3 引出列表'!$A$2:$CE$8700,$A19,MATCH(I$1,'2-3 引出列表'!$A$1:$CD$1,0)),"")),"",IFERROR(INDEX('2-3 引出列表'!$A$2:$CE$8700,$A19,MATCH(I$1,'2-3 引出列表'!$A$1:$CD$1,0)),""))</f>
        <v>金采易购</v>
      </c>
      <c r="J19" s="66"/>
    </row>
    <row r="20" customFormat="1" spans="1:10">
      <c r="A20">
        <v>19</v>
      </c>
      <c r="B20" t="str">
        <f>IF(ISBLANK(IFERROR(INDEX('2-3 引出列表'!$A$2:$CE$8700,$A20,MATCH(B$1,'2-3 引出列表'!$A$1:$CD$1,0)),"")),"",IFERROR(INDEX('2-3 引出列表'!$A$2:$CE$8700,$A20,MATCH(B$1,'2-3 引出列表'!$A$1:$CD$1,0)),""))</f>
        <v>FK250808000211</v>
      </c>
      <c r="C20">
        <f>IF(ISBLANK(IFERROR(INDEX('2-3 引出列表'!$A$2:$CE$8700,$A20,MATCH(C$1,'2-3 引出列表'!$A$1:$CD$1,0)),"")),"",IFERROR(INDEX('2-3 引出列表'!$A$2:$CE$8700,$A20,MATCH(C$1,'2-3 引出列表'!$A$1:$CD$1,0)),""))</f>
        <v>2376.52</v>
      </c>
      <c r="D20" t="str">
        <f>IF(ISBLANK(IFERROR(INDEX('2-3 引出列表'!$A$2:$CE$8700,$A20,MATCH(D$1,'2-3 引出列表'!$A$1:$CD$1,0)),"")),"",IFERROR(INDEX('2-3 引出列表'!$A$2:$CE$8700,$A20,MATCH(D$1,'2-3 引出列表'!$A$1:$CD$1,0)),""))</f>
        <v>已审核</v>
      </c>
      <c r="E20" t="str">
        <f>IF(ISBLANK(IFERROR(INDEX('2-3 引出列表'!$A$2:$CE$8700,$A20,MATCH(E$1,'2-3 引出列表'!$A$1:$CD$1,0)),"")),"",IFERROR(INDEX('2-3 引出列表'!$A$2:$CE$8700,$A20,MATCH(E$1,'2-3 引出列表'!$A$1:$CD$1,0)),""))</f>
        <v>2025-08-08</v>
      </c>
      <c r="F20" t="str">
        <f t="shared" si="0"/>
        <v>2025-08</v>
      </c>
      <c r="G20" t="str">
        <f>IF(ISBLANK(IFERROR(INDEX('2-3 引出列表'!$A$2:$CE$8700,$A20,MATCH(G$1,'2-3 引出列表'!$A$1:$CD$1,0)),"")),"",IFERROR(INDEX('2-3 引出列表'!$A$2:$CE$8700,$A20,MATCH(G$1,'2-3 引出列表'!$A$1:$CD$1,0)),""))</f>
        <v>外包服务费.绿化外包</v>
      </c>
      <c r="H20" t="str">
        <f>IF(ISBLANK(IFERROR(INDEX('2-3 引出列表'!$A$2:$CE$8700,$A20,MATCH(H$1,'2-3 引出列表'!$A$1:$CD$1,0)),"")),"",IFERROR(INDEX('2-3 引出列表'!$A$2:$CE$8700,$A20,MATCH(H$1,'2-3 引出列表'!$A$1:$CD$1,0)),""))</f>
        <v>HJFW-Z-2024-6982</v>
      </c>
      <c r="I20" t="str">
        <f>IF(ISBLANK(IFERROR(INDEX('2-3 引出列表'!$A$2:$CE$8700,$A20,MATCH(I$1,'2-3 引出列表'!$A$1:$CD$1,0)),"")),"",IFERROR(INDEX('2-3 引出列表'!$A$2:$CE$8700,$A20,MATCH(I$1,'2-3 引出列表'!$A$1:$CD$1,0)),""))</f>
        <v>金采易购</v>
      </c>
      <c r="J20" s="66"/>
    </row>
    <row r="21" customFormat="1" spans="1:10">
      <c r="A21">
        <v>20</v>
      </c>
      <c r="B21" t="str">
        <f>IF(ISBLANK(IFERROR(INDEX('2-3 引出列表'!$A$2:$CE$8700,$A21,MATCH(B$1,'2-3 引出列表'!$A$1:$CD$1,0)),"")),"",IFERROR(INDEX('2-3 引出列表'!$A$2:$CE$8700,$A21,MATCH(B$1,'2-3 引出列表'!$A$1:$CD$1,0)),""))</f>
        <v>FK250808000137</v>
      </c>
      <c r="C21">
        <f>IF(ISBLANK(IFERROR(INDEX('2-3 引出列表'!$A$2:$CE$8700,$A21,MATCH(C$1,'2-3 引出列表'!$A$1:$CD$1,0)),"")),"",IFERROR(INDEX('2-3 引出列表'!$A$2:$CE$8700,$A21,MATCH(C$1,'2-3 引出列表'!$A$1:$CD$1,0)),""))</f>
        <v>4060</v>
      </c>
      <c r="D21" t="str">
        <f>IF(ISBLANK(IFERROR(INDEX('2-3 引出列表'!$A$2:$CE$8700,$A21,MATCH(D$1,'2-3 引出列表'!$A$1:$CD$1,0)),"")),"",IFERROR(INDEX('2-3 引出列表'!$A$2:$CE$8700,$A21,MATCH(D$1,'2-3 引出列表'!$A$1:$CD$1,0)),""))</f>
        <v>已审核</v>
      </c>
      <c r="E21" t="str">
        <f>IF(ISBLANK(IFERROR(INDEX('2-3 引出列表'!$A$2:$CE$8700,$A21,MATCH(E$1,'2-3 引出列表'!$A$1:$CD$1,0)),"")),"",IFERROR(INDEX('2-3 引出列表'!$A$2:$CE$8700,$A21,MATCH(E$1,'2-3 引出列表'!$A$1:$CD$1,0)),""))</f>
        <v>2025-08-08</v>
      </c>
      <c r="F21" t="str">
        <f t="shared" si="0"/>
        <v>2025-08</v>
      </c>
      <c r="G21" t="str">
        <f>IF(ISBLANK(IFERROR(INDEX('2-3 引出列表'!$A$2:$CE$8700,$A21,MATCH(G$1,'2-3 引出列表'!$A$1:$CD$1,0)),"")),"",IFERROR(INDEX('2-3 引出列表'!$A$2:$CE$8700,$A21,MATCH(G$1,'2-3 引出列表'!$A$1:$CD$1,0)),""))</f>
        <v>外包服务费.绿化外包</v>
      </c>
      <c r="H21" t="str">
        <f>IF(ISBLANK(IFERROR(INDEX('2-3 引出列表'!$A$2:$CE$8700,$A21,MATCH(H$1,'2-3 引出列表'!$A$1:$CD$1,0)),"")),"",IFERROR(INDEX('2-3 引出列表'!$A$2:$CE$8700,$A21,MATCH(H$1,'2-3 引出列表'!$A$1:$CD$1,0)),""))</f>
        <v>HJFW-Z-2024-6899</v>
      </c>
      <c r="I21" t="str">
        <f>IF(ISBLANK(IFERROR(INDEX('2-3 引出列表'!$A$2:$CE$8700,$A21,MATCH(I$1,'2-3 引出列表'!$A$1:$CD$1,0)),"")),"",IFERROR(INDEX('2-3 引出列表'!$A$2:$CE$8700,$A21,MATCH(I$1,'2-3 引出列表'!$A$1:$CD$1,0)),""))</f>
        <v>金采易购</v>
      </c>
      <c r="J21" s="66"/>
    </row>
    <row r="22" customFormat="1" spans="1:10">
      <c r="A22">
        <v>21</v>
      </c>
      <c r="B22" t="str">
        <f>IF(ISBLANK(IFERROR(INDEX('2-3 引出列表'!$A$2:$CE$8700,$A22,MATCH(B$1,'2-3 引出列表'!$A$1:$CD$1,0)),"")),"",IFERROR(INDEX('2-3 引出列表'!$A$2:$CE$8700,$A22,MATCH(B$1,'2-3 引出列表'!$A$1:$CD$1,0)),""))</f>
        <v/>
      </c>
      <c r="C22">
        <f>IF(ISBLANK(IFERROR(INDEX('2-3 引出列表'!$A$2:$CE$8700,$A22,MATCH(C$1,'2-3 引出列表'!$A$1:$CD$1,0)),"")),"",IFERROR(INDEX('2-3 引出列表'!$A$2:$CE$8700,$A22,MATCH(C$1,'2-3 引出列表'!$A$1:$CD$1,0)),""))</f>
        <v>1166.03</v>
      </c>
      <c r="D22" t="str">
        <f>IF(ISBLANK(IFERROR(INDEX('2-3 引出列表'!$A$2:$CE$8700,$A22,MATCH(D$1,'2-3 引出列表'!$A$1:$CD$1,0)),"")),"",IFERROR(INDEX('2-3 引出列表'!$A$2:$CE$8700,$A22,MATCH(D$1,'2-3 引出列表'!$A$1:$CD$1,0)),""))</f>
        <v>已付款</v>
      </c>
      <c r="E22" t="str">
        <f>IF(ISBLANK(IFERROR(INDEX('2-3 引出列表'!$A$2:$CE$8700,$A22,MATCH(E$1,'2-3 引出列表'!$A$1:$CD$1,0)),"")),"",IFERROR(INDEX('2-3 引出列表'!$A$2:$CE$8700,$A22,MATCH(E$1,'2-3 引出列表'!$A$1:$CD$1,0)),""))</f>
        <v>2025-08-08</v>
      </c>
      <c r="F22" t="str">
        <f t="shared" si="0"/>
        <v>2025-08</v>
      </c>
      <c r="G22" t="str">
        <f>IF(ISBLANK(IFERROR(INDEX('2-3 引出列表'!$A$2:$CE$8700,$A22,MATCH(G$1,'2-3 引出列表'!$A$1:$CD$1,0)),"")),"",IFERROR(INDEX('2-3 引出列表'!$A$2:$CE$8700,$A22,MATCH(G$1,'2-3 引出列表'!$A$1:$CD$1,0)),""))</f>
        <v>业务活动.市内交通费</v>
      </c>
      <c r="H22" t="str">
        <f>IF(ISBLANK(IFERROR(INDEX('2-3 引出列表'!$A$2:$CE$8700,$A22,MATCH(H$1,'2-3 引出列表'!$A$1:$CD$1,0)),"")),"",IFERROR(INDEX('2-3 引出列表'!$A$2:$CE$8700,$A22,MATCH(H$1,'2-3 引出列表'!$A$1:$CD$1,0)),""))</f>
        <v/>
      </c>
      <c r="I22" t="str">
        <f>IF(ISBLANK(IFERROR(INDEX('2-3 引出列表'!$A$2:$CE$8700,$A22,MATCH(I$1,'2-3 引出列表'!$A$1:$CD$1,0)),"")),"",IFERROR(INDEX('2-3 引出列表'!$A$2:$CE$8700,$A22,MATCH(I$1,'2-3 引出列表'!$A$1:$CD$1,0)),""))</f>
        <v/>
      </c>
      <c r="J22" s="66"/>
    </row>
    <row r="23" customFormat="1" spans="1:10">
      <c r="A23">
        <v>22</v>
      </c>
      <c r="B23" t="str">
        <f>IF(ISBLANK(IFERROR(INDEX('2-3 引出列表'!$A$2:$CE$8700,$A23,MATCH(B$1,'2-3 引出列表'!$A$1:$CD$1,0)),"")),"",IFERROR(INDEX('2-3 引出列表'!$A$2:$CE$8700,$A23,MATCH(B$1,'2-3 引出列表'!$A$1:$CD$1,0)),""))</f>
        <v/>
      </c>
      <c r="C23">
        <f>IF(ISBLANK(IFERROR(INDEX('2-3 引出列表'!$A$2:$CE$8700,$A23,MATCH(C$1,'2-3 引出列表'!$A$1:$CD$1,0)),"")),"",IFERROR(INDEX('2-3 引出列表'!$A$2:$CE$8700,$A23,MATCH(C$1,'2-3 引出列表'!$A$1:$CD$1,0)),""))</f>
        <v>12377.88</v>
      </c>
      <c r="D23" t="str">
        <f>IF(ISBLANK(IFERROR(INDEX('2-3 引出列表'!$A$2:$CE$8700,$A23,MATCH(D$1,'2-3 引出列表'!$A$1:$CD$1,0)),"")),"",IFERROR(INDEX('2-3 引出列表'!$A$2:$CE$8700,$A23,MATCH(D$1,'2-3 引出列表'!$A$1:$CD$1,0)),""))</f>
        <v>已付款</v>
      </c>
      <c r="E23" t="str">
        <f>IF(ISBLANK(IFERROR(INDEX('2-3 引出列表'!$A$2:$CE$8700,$A23,MATCH(E$1,'2-3 引出列表'!$A$1:$CD$1,0)),"")),"",IFERROR(INDEX('2-3 引出列表'!$A$2:$CE$8700,$A23,MATCH(E$1,'2-3 引出列表'!$A$1:$CD$1,0)),""))</f>
        <v>2025-08-08</v>
      </c>
      <c r="F23" t="str">
        <f t="shared" si="0"/>
        <v>2025-08</v>
      </c>
      <c r="G23" t="str">
        <f>IF(ISBLANK(IFERROR(INDEX('2-3 引出列表'!$A$2:$CE$8700,$A23,MATCH(G$1,'2-3 引出列表'!$A$1:$CD$1,0)),"")),"",IFERROR(INDEX('2-3 引出列表'!$A$2:$CE$8700,$A23,MATCH(G$1,'2-3 引出列表'!$A$1:$CD$1,0)),""))</f>
        <v>项目能耗.项目水费</v>
      </c>
      <c r="H23" t="str">
        <f>IF(ISBLANK(IFERROR(INDEX('2-3 引出列表'!$A$2:$CE$8700,$A23,MATCH(H$1,'2-3 引出列表'!$A$1:$CD$1,0)),"")),"",IFERROR(INDEX('2-3 引出列表'!$A$2:$CE$8700,$A23,MATCH(H$1,'2-3 引出列表'!$A$1:$CD$1,0)),""))</f>
        <v/>
      </c>
      <c r="I23" t="str">
        <f>IF(ISBLANK(IFERROR(INDEX('2-3 引出列表'!$A$2:$CE$8700,$A23,MATCH(I$1,'2-3 引出列表'!$A$1:$CD$1,0)),"")),"",IFERROR(INDEX('2-3 引出列表'!$A$2:$CE$8700,$A23,MATCH(I$1,'2-3 引出列表'!$A$1:$CD$1,0)),""))</f>
        <v/>
      </c>
      <c r="J23" s="66"/>
    </row>
    <row r="24" customFormat="1" spans="1:10">
      <c r="A24">
        <v>23</v>
      </c>
      <c r="B24" t="str">
        <f>IF(ISBLANK(IFERROR(INDEX('2-3 引出列表'!$A$2:$CE$8700,$A24,MATCH(B$1,'2-3 引出列表'!$A$1:$CD$1,0)),"")),"",IFERROR(INDEX('2-3 引出列表'!$A$2:$CE$8700,$A24,MATCH(B$1,'2-3 引出列表'!$A$1:$CD$1,0)),""))</f>
        <v>TK20250805925544</v>
      </c>
      <c r="C24">
        <f>IF(ISBLANK(IFERROR(INDEX('2-3 引出列表'!$A$2:$CE$8700,$A24,MATCH(C$1,'2-3 引出列表'!$A$1:$CD$1,0)),"")),"",IFERROR(INDEX('2-3 引出列表'!$A$2:$CE$8700,$A24,MATCH(C$1,'2-3 引出列表'!$A$1:$CD$1,0)),""))</f>
        <v>78080</v>
      </c>
      <c r="D24" t="str">
        <f>IF(ISBLANK(IFERROR(INDEX('2-3 引出列表'!$A$2:$CE$8700,$A24,MATCH(D$1,'2-3 引出列表'!$A$1:$CD$1,0)),"")),"",IFERROR(INDEX('2-3 引出列表'!$A$2:$CE$8700,$A24,MATCH(D$1,'2-3 引出列表'!$A$1:$CD$1,0)),""))</f>
        <v>已付款</v>
      </c>
      <c r="E24" t="str">
        <f>IF(ISBLANK(IFERROR(INDEX('2-3 引出列表'!$A$2:$CE$8700,$A24,MATCH(E$1,'2-3 引出列表'!$A$1:$CD$1,0)),"")),"",IFERROR(INDEX('2-3 引出列表'!$A$2:$CE$8700,$A24,MATCH(E$1,'2-3 引出列表'!$A$1:$CD$1,0)),""))</f>
        <v>2025-08-07</v>
      </c>
      <c r="F24" t="str">
        <f t="shared" si="0"/>
        <v>2025-08</v>
      </c>
      <c r="G24" t="str">
        <f>IF(ISBLANK(IFERROR(INDEX('2-3 引出列表'!$A$2:$CE$8700,$A24,MATCH(G$1,'2-3 引出列表'!$A$1:$CD$1,0)),"")),"",IFERROR(INDEX('2-3 引出列表'!$A$2:$CE$8700,$A24,MATCH(G$1,'2-3 引出列表'!$A$1:$CD$1,0)),""))</f>
        <v>保证金及押金.物业类押金</v>
      </c>
      <c r="H24" t="str">
        <f>IF(ISBLANK(IFERROR(INDEX('2-3 引出列表'!$A$2:$CE$8700,$A24,MATCH(H$1,'2-3 引出列表'!$A$1:$CD$1,0)),"")),"",IFERROR(INDEX('2-3 引出列表'!$A$2:$CE$8700,$A24,MATCH(H$1,'2-3 引出列表'!$A$1:$CD$1,0)),""))</f>
        <v/>
      </c>
      <c r="I24" t="str">
        <f>IF(ISBLANK(IFERROR(INDEX('2-3 引出列表'!$A$2:$CE$8700,$A24,MATCH(I$1,'2-3 引出列表'!$A$1:$CD$1,0)),"")),"",IFERROR(INDEX('2-3 引出列表'!$A$2:$CE$8700,$A24,MATCH(I$1,'2-3 引出列表'!$A$1:$CD$1,0)),""))</f>
        <v>SIP</v>
      </c>
      <c r="J24" s="66"/>
    </row>
    <row r="25" customFormat="1" spans="1:10">
      <c r="A25">
        <v>24</v>
      </c>
      <c r="B25" t="str">
        <f>IF(ISBLANK(IFERROR(INDEX('2-3 引出列表'!$A$2:$CE$8700,$A25,MATCH(B$1,'2-3 引出列表'!$A$1:$CD$1,0)),"")),"",IFERROR(INDEX('2-3 引出列表'!$A$2:$CE$8700,$A25,MATCH(B$1,'2-3 引出列表'!$A$1:$CD$1,0)),""))</f>
        <v/>
      </c>
      <c r="C25">
        <f>IF(ISBLANK(IFERROR(INDEX('2-3 引出列表'!$A$2:$CE$8700,$A25,MATCH(C$1,'2-3 引出列表'!$A$1:$CD$1,0)),"")),"",IFERROR(INDEX('2-3 引出列表'!$A$2:$CE$8700,$A25,MATCH(C$1,'2-3 引出列表'!$A$1:$CD$1,0)),""))</f>
        <v>358484.74</v>
      </c>
      <c r="D25" t="str">
        <f>IF(ISBLANK(IFERROR(INDEX('2-3 引出列表'!$A$2:$CE$8700,$A25,MATCH(D$1,'2-3 引出列表'!$A$1:$CD$1,0)),"")),"",IFERROR(INDEX('2-3 引出列表'!$A$2:$CE$8700,$A25,MATCH(D$1,'2-3 引出列表'!$A$1:$CD$1,0)),""))</f>
        <v>已付款</v>
      </c>
      <c r="E25" t="str">
        <f>IF(ISBLANK(IFERROR(INDEX('2-3 引出列表'!$A$2:$CE$8700,$A25,MATCH(E$1,'2-3 引出列表'!$A$1:$CD$1,0)),"")),"",IFERROR(INDEX('2-3 引出列表'!$A$2:$CE$8700,$A25,MATCH(E$1,'2-3 引出列表'!$A$1:$CD$1,0)),""))</f>
        <v>2025-08-04</v>
      </c>
      <c r="F25" t="str">
        <f t="shared" si="0"/>
        <v>2025-08</v>
      </c>
      <c r="G25" t="str">
        <f>IF(ISBLANK(IFERROR(INDEX('2-3 引出列表'!$A$2:$CE$8700,$A25,MATCH(G$1,'2-3 引出列表'!$A$1:$CD$1,0)),"")),"",IFERROR(INDEX('2-3 引出列表'!$A$2:$CE$8700,$A25,MATCH(G$1,'2-3 引出列表'!$A$1:$CD$1,0)),""))</f>
        <v>项目能耗.项目电费</v>
      </c>
      <c r="H25" t="str">
        <f>IF(ISBLANK(IFERROR(INDEX('2-3 引出列表'!$A$2:$CE$8700,$A25,MATCH(H$1,'2-3 引出列表'!$A$1:$CD$1,0)),"")),"",IFERROR(INDEX('2-3 引出列表'!$A$2:$CE$8700,$A25,MATCH(H$1,'2-3 引出列表'!$A$1:$CD$1,0)),""))</f>
        <v/>
      </c>
      <c r="I25" t="str">
        <f>IF(ISBLANK(IFERROR(INDEX('2-3 引出列表'!$A$2:$CE$8700,$A25,MATCH(I$1,'2-3 引出列表'!$A$1:$CD$1,0)),"")),"",IFERROR(INDEX('2-3 引出列表'!$A$2:$CE$8700,$A25,MATCH(I$1,'2-3 引出列表'!$A$1:$CD$1,0)),""))</f>
        <v/>
      </c>
      <c r="J25" s="66"/>
    </row>
    <row r="26" customFormat="1" spans="1:10">
      <c r="A26">
        <v>25</v>
      </c>
      <c r="B26" t="str">
        <f>IF(ISBLANK(IFERROR(INDEX('2-3 引出列表'!$A$2:$CE$8700,$A26,MATCH(B$1,'2-3 引出列表'!$A$1:$CD$1,0)),"")),"",IFERROR(INDEX('2-3 引出列表'!$A$2:$CE$8700,$A26,MATCH(B$1,'2-3 引出列表'!$A$1:$CD$1,0)),""))</f>
        <v/>
      </c>
      <c r="C26">
        <f>IF(ISBLANK(IFERROR(INDEX('2-3 引出列表'!$A$2:$CE$8700,$A26,MATCH(C$1,'2-3 引出列表'!$A$1:$CD$1,0)),"")),"",IFERROR(INDEX('2-3 引出列表'!$A$2:$CE$8700,$A26,MATCH(C$1,'2-3 引出列表'!$A$1:$CD$1,0)),""))</f>
        <v>543.64</v>
      </c>
      <c r="D26" t="str">
        <f>IF(ISBLANK(IFERROR(INDEX('2-3 引出列表'!$A$2:$CE$8700,$A26,MATCH(D$1,'2-3 引出列表'!$A$1:$CD$1,0)),"")),"",IFERROR(INDEX('2-3 引出列表'!$A$2:$CE$8700,$A26,MATCH(D$1,'2-3 引出列表'!$A$1:$CD$1,0)),""))</f>
        <v>已付款</v>
      </c>
      <c r="E26" t="str">
        <f>IF(ISBLANK(IFERROR(INDEX('2-3 引出列表'!$A$2:$CE$8700,$A26,MATCH(E$1,'2-3 引出列表'!$A$1:$CD$1,0)),"")),"",IFERROR(INDEX('2-3 引出列表'!$A$2:$CE$8700,$A26,MATCH(E$1,'2-3 引出列表'!$A$1:$CD$1,0)),""))</f>
        <v>2025-08-04</v>
      </c>
      <c r="F26" t="str">
        <f t="shared" si="0"/>
        <v>2025-08</v>
      </c>
      <c r="G26" t="str">
        <f>IF(ISBLANK(IFERROR(INDEX('2-3 引出列表'!$A$2:$CE$8700,$A26,MATCH(G$1,'2-3 引出列表'!$A$1:$CD$1,0)),"")),"",IFERROR(INDEX('2-3 引出列表'!$A$2:$CE$8700,$A26,MATCH(G$1,'2-3 引出列表'!$A$1:$CD$1,0)),""))</f>
        <v>办公事务.办公费</v>
      </c>
      <c r="H26" t="str">
        <f>IF(ISBLANK(IFERROR(INDEX('2-3 引出列表'!$A$2:$CE$8700,$A26,MATCH(H$1,'2-3 引出列表'!$A$1:$CD$1,0)),"")),"",IFERROR(INDEX('2-3 引出列表'!$A$2:$CE$8700,$A26,MATCH(H$1,'2-3 引出列表'!$A$1:$CD$1,0)),""))</f>
        <v/>
      </c>
      <c r="I26" t="str">
        <f>IF(ISBLANK(IFERROR(INDEX('2-3 引出列表'!$A$2:$CE$8700,$A26,MATCH(I$1,'2-3 引出列表'!$A$1:$CD$1,0)),"")),"",IFERROR(INDEX('2-3 引出列表'!$A$2:$CE$8700,$A26,MATCH(I$1,'2-3 引出列表'!$A$1:$CD$1,0)),""))</f>
        <v/>
      </c>
      <c r="J26" s="66"/>
    </row>
    <row r="27" customFormat="1" spans="1:10">
      <c r="A27">
        <v>26</v>
      </c>
      <c r="B27" t="str">
        <f>IF(ISBLANK(IFERROR(INDEX('2-3 引出列表'!$A$2:$CE$8700,$A27,MATCH(B$1,'2-3 引出列表'!$A$1:$CD$1,0)),"")),"",IFERROR(INDEX('2-3 引出列表'!$A$2:$CE$8700,$A27,MATCH(B$1,'2-3 引出列表'!$A$1:$CD$1,0)),""))</f>
        <v>FK250729000748</v>
      </c>
      <c r="C27">
        <f>IF(ISBLANK(IFERROR(INDEX('2-3 引出列表'!$A$2:$CE$8700,$A27,MATCH(C$1,'2-3 引出列表'!$A$1:$CD$1,0)),"")),"",IFERROR(INDEX('2-3 引出列表'!$A$2:$CE$8700,$A27,MATCH(C$1,'2-3 引出列表'!$A$1:$CD$1,0)),""))</f>
        <v>18764.88</v>
      </c>
      <c r="D27" t="str">
        <f>IF(ISBLANK(IFERROR(INDEX('2-3 引出列表'!$A$2:$CE$8700,$A27,MATCH(D$1,'2-3 引出列表'!$A$1:$CD$1,0)),"")),"",IFERROR(INDEX('2-3 引出列表'!$A$2:$CE$8700,$A27,MATCH(D$1,'2-3 引出列表'!$A$1:$CD$1,0)),""))</f>
        <v>已审核</v>
      </c>
      <c r="E27" t="str">
        <f>IF(ISBLANK(IFERROR(INDEX('2-3 引出列表'!$A$2:$CE$8700,$A27,MATCH(E$1,'2-3 引出列表'!$A$1:$CD$1,0)),"")),"",IFERROR(INDEX('2-3 引出列表'!$A$2:$CE$8700,$A27,MATCH(E$1,'2-3 引出列表'!$A$1:$CD$1,0)),""))</f>
        <v>2025-07-29</v>
      </c>
      <c r="F27" t="str">
        <f t="shared" si="0"/>
        <v>2025-07</v>
      </c>
      <c r="G27" t="str">
        <f>IF(ISBLANK(IFERROR(INDEX('2-3 引出列表'!$A$2:$CE$8700,$A27,MATCH(G$1,'2-3 引出列表'!$A$1:$CD$1,0)),"")),"",IFERROR(INDEX('2-3 引出列表'!$A$2:$CE$8700,$A27,MATCH(G$1,'2-3 引出列表'!$A$1:$CD$1,0)),""))</f>
        <v>物料消耗.物料消耗</v>
      </c>
      <c r="H27" t="str">
        <f>IF(ISBLANK(IFERROR(INDEX('2-3 引出列表'!$A$2:$CE$8700,$A27,MATCH(H$1,'2-3 引出列表'!$A$1:$CD$1,0)),"")),"",IFERROR(INDEX('2-3 引出列表'!$A$2:$CE$8700,$A27,MATCH(H$1,'2-3 引出列表'!$A$1:$CD$1,0)),""))</f>
        <v>ZB20210901JCWZ02</v>
      </c>
      <c r="I27" t="str">
        <f>IF(ISBLANK(IFERROR(INDEX('2-3 引出列表'!$A$2:$CE$8700,$A27,MATCH(I$1,'2-3 引出列表'!$A$1:$CD$1,0)),"")),"",IFERROR(INDEX('2-3 引出列表'!$A$2:$CE$8700,$A27,MATCH(I$1,'2-3 引出列表'!$A$1:$CD$1,0)),""))</f>
        <v>金采易购</v>
      </c>
      <c r="J27" s="66"/>
    </row>
    <row r="28" customFormat="1" spans="1:10">
      <c r="A28">
        <v>27</v>
      </c>
      <c r="B28" t="str">
        <f>IF(ISBLANK(IFERROR(INDEX('2-3 引出列表'!$A$2:$CE$8700,$A28,MATCH(B$1,'2-3 引出列表'!$A$1:$CD$1,0)),"")),"",IFERROR(INDEX('2-3 引出列表'!$A$2:$CE$8700,$A28,MATCH(B$1,'2-3 引出列表'!$A$1:$CD$1,0)),""))</f>
        <v>FK250724000483</v>
      </c>
      <c r="C28">
        <f>IF(ISBLANK(IFERROR(INDEX('2-3 引出列表'!$A$2:$CE$8700,$A28,MATCH(C$1,'2-3 引出列表'!$A$1:$CD$1,0)),"")),"",IFERROR(INDEX('2-3 引出列表'!$A$2:$CE$8700,$A28,MATCH(C$1,'2-3 引出列表'!$A$1:$CD$1,0)),""))</f>
        <v>1903</v>
      </c>
      <c r="D28" t="str">
        <f>IF(ISBLANK(IFERROR(INDEX('2-3 引出列表'!$A$2:$CE$8700,$A28,MATCH(D$1,'2-3 引出列表'!$A$1:$CD$1,0)),"")),"",IFERROR(INDEX('2-3 引出列表'!$A$2:$CE$8700,$A28,MATCH(D$1,'2-3 引出列表'!$A$1:$CD$1,0)),""))</f>
        <v>已审核</v>
      </c>
      <c r="E28" t="str">
        <f>IF(ISBLANK(IFERROR(INDEX('2-3 引出列表'!$A$2:$CE$8700,$A28,MATCH(E$1,'2-3 引出列表'!$A$1:$CD$1,0)),"")),"",IFERROR(INDEX('2-3 引出列表'!$A$2:$CE$8700,$A28,MATCH(E$1,'2-3 引出列表'!$A$1:$CD$1,0)),""))</f>
        <v>2025-07-24</v>
      </c>
      <c r="F28" t="str">
        <f t="shared" si="0"/>
        <v>2025-07</v>
      </c>
      <c r="G28" t="str">
        <f>IF(ISBLANK(IFERROR(INDEX('2-3 引出列表'!$A$2:$CE$8700,$A28,MATCH(G$1,'2-3 引出列表'!$A$1:$CD$1,0)),"")),"",IFERROR(INDEX('2-3 引出列表'!$A$2:$CE$8700,$A28,MATCH(G$1,'2-3 引出列表'!$A$1:$CD$1,0)),""))</f>
        <v>外包服务费.其他外包费</v>
      </c>
      <c r="H28" t="str">
        <f>IF(ISBLANK(IFERROR(INDEX('2-3 引出列表'!$A$2:$CE$8700,$A28,MATCH(H$1,'2-3 引出列表'!$A$1:$CD$1,0)),"")),"",IFERROR(INDEX('2-3 引出列表'!$A$2:$CE$8700,$A28,MATCH(H$1,'2-3 引出列表'!$A$1:$CD$1,0)),""))</f>
        <v>QTFW-Z-2025-00010</v>
      </c>
      <c r="I28" t="str">
        <f>IF(ISBLANK(IFERROR(INDEX('2-3 引出列表'!$A$2:$CE$8700,$A28,MATCH(I$1,'2-3 引出列表'!$A$1:$CD$1,0)),"")),"",IFERROR(INDEX('2-3 引出列表'!$A$2:$CE$8700,$A28,MATCH(I$1,'2-3 引出列表'!$A$1:$CD$1,0)),""))</f>
        <v>金采易购</v>
      </c>
      <c r="J28" s="66"/>
    </row>
    <row r="29" customFormat="1" spans="1:10">
      <c r="A29">
        <v>28</v>
      </c>
      <c r="B29" t="str">
        <f>IF(ISBLANK(IFERROR(INDEX('2-3 引出列表'!$A$2:$CE$8700,$A29,MATCH(B$1,'2-3 引出列表'!$A$1:$CD$1,0)),"")),"",IFERROR(INDEX('2-3 引出列表'!$A$2:$CE$8700,$A29,MATCH(B$1,'2-3 引出列表'!$A$1:$CD$1,0)),""))</f>
        <v>FK250724000331</v>
      </c>
      <c r="C29">
        <f>IF(ISBLANK(IFERROR(INDEX('2-3 引出列表'!$A$2:$CE$8700,$A29,MATCH(C$1,'2-3 引出列表'!$A$1:$CD$1,0)),"")),"",IFERROR(INDEX('2-3 引出列表'!$A$2:$CE$8700,$A29,MATCH(C$1,'2-3 引出列表'!$A$1:$CD$1,0)),""))</f>
        <v>640</v>
      </c>
      <c r="D29" t="str">
        <f>IF(ISBLANK(IFERROR(INDEX('2-3 引出列表'!$A$2:$CE$8700,$A29,MATCH(D$1,'2-3 引出列表'!$A$1:$CD$1,0)),"")),"",IFERROR(INDEX('2-3 引出列表'!$A$2:$CE$8700,$A29,MATCH(D$1,'2-3 引出列表'!$A$1:$CD$1,0)),""))</f>
        <v>已审核</v>
      </c>
      <c r="E29" t="str">
        <f>IF(ISBLANK(IFERROR(INDEX('2-3 引出列表'!$A$2:$CE$8700,$A29,MATCH(E$1,'2-3 引出列表'!$A$1:$CD$1,0)),"")),"",IFERROR(INDEX('2-3 引出列表'!$A$2:$CE$8700,$A29,MATCH(E$1,'2-3 引出列表'!$A$1:$CD$1,0)),""))</f>
        <v>2025-07-24</v>
      </c>
      <c r="F29" t="str">
        <f t="shared" si="0"/>
        <v>2025-07</v>
      </c>
      <c r="G29" t="str">
        <f>IF(ISBLANK(IFERROR(INDEX('2-3 引出列表'!$A$2:$CE$8700,$A29,MATCH(G$1,'2-3 引出列表'!$A$1:$CD$1,0)),"")),"",IFERROR(INDEX('2-3 引出列表'!$A$2:$CE$8700,$A29,MATCH(G$1,'2-3 引出列表'!$A$1:$CD$1,0)),""))</f>
        <v>物料消耗.物料消耗</v>
      </c>
      <c r="H29" t="str">
        <f>IF(ISBLANK(IFERROR(INDEX('2-3 引出列表'!$A$2:$CE$8700,$A29,MATCH(H$1,'2-3 引出列表'!$A$1:$CD$1,0)),"")),"",IFERROR(INDEX('2-3 引出列表'!$A$2:$CE$8700,$A29,MATCH(H$1,'2-3 引出列表'!$A$1:$CD$1,0)),""))</f>
        <v>XHWZ-Z-2024-0232</v>
      </c>
      <c r="I29" t="str">
        <f>IF(ISBLANK(IFERROR(INDEX('2-3 引出列表'!$A$2:$CE$8700,$A29,MATCH(I$1,'2-3 引出列表'!$A$1:$CD$1,0)),"")),"",IFERROR(INDEX('2-3 引出列表'!$A$2:$CE$8700,$A29,MATCH(I$1,'2-3 引出列表'!$A$1:$CD$1,0)),""))</f>
        <v>金采易购</v>
      </c>
      <c r="J29" s="66"/>
    </row>
    <row r="30" customFormat="1" spans="1:10">
      <c r="A30">
        <v>29</v>
      </c>
      <c r="B30" t="str">
        <f>IF(ISBLANK(IFERROR(INDEX('2-3 引出列表'!$A$2:$CE$8700,$A30,MATCH(B$1,'2-3 引出列表'!$A$1:$CD$1,0)),"")),"",IFERROR(INDEX('2-3 引出列表'!$A$2:$CE$8700,$A30,MATCH(B$1,'2-3 引出列表'!$A$1:$CD$1,0)),""))</f>
        <v/>
      </c>
      <c r="C30">
        <f>IF(ISBLANK(IFERROR(INDEX('2-3 引出列表'!$A$2:$CE$8700,$A30,MATCH(C$1,'2-3 引出列表'!$A$1:$CD$1,0)),"")),"",IFERROR(INDEX('2-3 引出列表'!$A$2:$CE$8700,$A30,MATCH(C$1,'2-3 引出列表'!$A$1:$CD$1,0)),""))</f>
        <v>21600</v>
      </c>
      <c r="D30" t="str">
        <f>IF(ISBLANK(IFERROR(INDEX('2-3 引出列表'!$A$2:$CE$8700,$A30,MATCH(D$1,'2-3 引出列表'!$A$1:$CD$1,0)),"")),"",IFERROR(INDEX('2-3 引出列表'!$A$2:$CE$8700,$A30,MATCH(D$1,'2-3 引出列表'!$A$1:$CD$1,0)),""))</f>
        <v>已付款</v>
      </c>
      <c r="E30" t="str">
        <f>IF(ISBLANK(IFERROR(INDEX('2-3 引出列表'!$A$2:$CE$8700,$A30,MATCH(E$1,'2-3 引出列表'!$A$1:$CD$1,0)),"")),"",IFERROR(INDEX('2-3 引出列表'!$A$2:$CE$8700,$A30,MATCH(E$1,'2-3 引出列表'!$A$1:$CD$1,0)),""))</f>
        <v>2025-07-24</v>
      </c>
      <c r="F30" t="str">
        <f t="shared" si="0"/>
        <v>2025-07</v>
      </c>
      <c r="G30" t="str">
        <f>IF(ISBLANK(IFERROR(INDEX('2-3 引出列表'!$A$2:$CE$8700,$A30,MATCH(G$1,'2-3 引出列表'!$A$1:$CD$1,0)),"")),"",IFERROR(INDEX('2-3 引出列表'!$A$2:$CE$8700,$A30,MATCH(G$1,'2-3 引出列表'!$A$1:$CD$1,0)),""))</f>
        <v>人工费用.宿舍费</v>
      </c>
      <c r="H30" t="str">
        <f>IF(ISBLANK(IFERROR(INDEX('2-3 引出列表'!$A$2:$CE$8700,$A30,MATCH(H$1,'2-3 引出列表'!$A$1:$CD$1,0)),"")),"",IFERROR(INDEX('2-3 引出列表'!$A$2:$CE$8700,$A30,MATCH(H$1,'2-3 引出列表'!$A$1:$CD$1,0)),""))</f>
        <v>FWL-Z-2025-00286</v>
      </c>
      <c r="I30" t="str">
        <f>IF(ISBLANK(IFERROR(INDEX('2-3 引出列表'!$A$2:$CE$8700,$A30,MATCH(I$1,'2-3 引出列表'!$A$1:$CD$1,0)),"")),"",IFERROR(INDEX('2-3 引出列表'!$A$2:$CE$8700,$A30,MATCH(I$1,'2-3 引出列表'!$A$1:$CD$1,0)),""))</f>
        <v/>
      </c>
      <c r="J30" s="66"/>
    </row>
    <row r="31" customFormat="1" spans="1:10">
      <c r="A31">
        <v>30</v>
      </c>
      <c r="B31" t="str">
        <f>IF(ISBLANK(IFERROR(INDEX('2-3 引出列表'!$A$2:$CE$8700,$A31,MATCH(B$1,'2-3 引出列表'!$A$1:$CD$1,0)),"")),"",IFERROR(INDEX('2-3 引出列表'!$A$2:$CE$8700,$A31,MATCH(B$1,'2-3 引出列表'!$A$1:$CD$1,0)),""))</f>
        <v>FK250723000604</v>
      </c>
      <c r="C31">
        <f>IF(ISBLANK(IFERROR(INDEX('2-3 引出列表'!$A$2:$CE$8700,$A31,MATCH(C$1,'2-3 引出列表'!$A$1:$CD$1,0)),"")),"",IFERROR(INDEX('2-3 引出列表'!$A$2:$CE$8700,$A31,MATCH(C$1,'2-3 引出列表'!$A$1:$CD$1,0)),""))</f>
        <v>260</v>
      </c>
      <c r="D31" t="str">
        <f>IF(ISBLANK(IFERROR(INDEX('2-3 引出列表'!$A$2:$CE$8700,$A31,MATCH(D$1,'2-3 引出列表'!$A$1:$CD$1,0)),"")),"",IFERROR(INDEX('2-3 引出列表'!$A$2:$CE$8700,$A31,MATCH(D$1,'2-3 引出列表'!$A$1:$CD$1,0)),""))</f>
        <v>已审核</v>
      </c>
      <c r="E31" t="str">
        <f>IF(ISBLANK(IFERROR(INDEX('2-3 引出列表'!$A$2:$CE$8700,$A31,MATCH(E$1,'2-3 引出列表'!$A$1:$CD$1,0)),"")),"",IFERROR(INDEX('2-3 引出列表'!$A$2:$CE$8700,$A31,MATCH(E$1,'2-3 引出列表'!$A$1:$CD$1,0)),""))</f>
        <v>2025-07-23</v>
      </c>
      <c r="F31" t="str">
        <f t="shared" si="0"/>
        <v>2025-07</v>
      </c>
      <c r="G31" t="str">
        <f>IF(ISBLANK(IFERROR(INDEX('2-3 引出列表'!$A$2:$CE$8700,$A31,MATCH(G$1,'2-3 引出列表'!$A$1:$CD$1,0)),"")),"",IFERROR(INDEX('2-3 引出列表'!$A$2:$CE$8700,$A31,MATCH(G$1,'2-3 引出列表'!$A$1:$CD$1,0)),""))</f>
        <v>物料消耗.物料消耗</v>
      </c>
      <c r="H31" t="str">
        <f>IF(ISBLANK(IFERROR(INDEX('2-3 引出列表'!$A$2:$CE$8700,$A31,MATCH(H$1,'2-3 引出列表'!$A$1:$CD$1,0)),"")),"",IFERROR(INDEX('2-3 引出列表'!$A$2:$CE$8700,$A31,MATCH(H$1,'2-3 引出列表'!$A$1:$CD$1,0)),""))</f>
        <v>XHWZ-Z-2023-0160</v>
      </c>
      <c r="I31" t="str">
        <f>IF(ISBLANK(IFERROR(INDEX('2-3 引出列表'!$A$2:$CE$8700,$A31,MATCH(I$1,'2-3 引出列表'!$A$1:$CD$1,0)),"")),"",IFERROR(INDEX('2-3 引出列表'!$A$2:$CE$8700,$A31,MATCH(I$1,'2-3 引出列表'!$A$1:$CD$1,0)),""))</f>
        <v>金采易购</v>
      </c>
      <c r="J31" s="66"/>
    </row>
    <row r="32" customFormat="1" spans="1:10">
      <c r="A32">
        <v>31</v>
      </c>
      <c r="B32" t="str">
        <f>IF(ISBLANK(IFERROR(INDEX('2-3 引出列表'!$A$2:$CE$8700,$A32,MATCH(B$1,'2-3 引出列表'!$A$1:$CD$1,0)),"")),"",IFERROR(INDEX('2-3 引出列表'!$A$2:$CE$8700,$A32,MATCH(B$1,'2-3 引出列表'!$A$1:$CD$1,0)),""))</f>
        <v>TK20250717495111</v>
      </c>
      <c r="C32">
        <f>IF(ISBLANK(IFERROR(INDEX('2-3 引出列表'!$A$2:$CE$8700,$A32,MATCH(C$1,'2-3 引出列表'!$A$1:$CD$1,0)),"")),"",IFERROR(INDEX('2-3 引出列表'!$A$2:$CE$8700,$A32,MATCH(C$1,'2-3 引出列表'!$A$1:$CD$1,0)),""))</f>
        <v>13581.18</v>
      </c>
      <c r="D32" t="str">
        <f>IF(ISBLANK(IFERROR(INDEX('2-3 引出列表'!$A$2:$CE$8700,$A32,MATCH(D$1,'2-3 引出列表'!$A$1:$CD$1,0)),"")),"",IFERROR(INDEX('2-3 引出列表'!$A$2:$CE$8700,$A32,MATCH(D$1,'2-3 引出列表'!$A$1:$CD$1,0)),""))</f>
        <v>已付款</v>
      </c>
      <c r="E32" t="str">
        <f>IF(ISBLANK(IFERROR(INDEX('2-3 引出列表'!$A$2:$CE$8700,$A32,MATCH(E$1,'2-3 引出列表'!$A$1:$CD$1,0)),"")),"",IFERROR(INDEX('2-3 引出列表'!$A$2:$CE$8700,$A32,MATCH(E$1,'2-3 引出列表'!$A$1:$CD$1,0)),""))</f>
        <v>2025-07-21</v>
      </c>
      <c r="F32" t="str">
        <f t="shared" si="0"/>
        <v>2025-07</v>
      </c>
      <c r="G32" t="str">
        <f>IF(ISBLANK(IFERROR(INDEX('2-3 引出列表'!$A$2:$CE$8700,$A32,MATCH(G$1,'2-3 引出列表'!$A$1:$CD$1,0)),"")),"",IFERROR(INDEX('2-3 引出列表'!$A$2:$CE$8700,$A32,MATCH(G$1,'2-3 引出列表'!$A$1:$CD$1,0)),""))</f>
        <v>保证金及押金.物业类押金</v>
      </c>
      <c r="H32" t="str">
        <f>IF(ISBLANK(IFERROR(INDEX('2-3 引出列表'!$A$2:$CE$8700,$A32,MATCH(H$1,'2-3 引出列表'!$A$1:$CD$1,0)),"")),"",IFERROR(INDEX('2-3 引出列表'!$A$2:$CE$8700,$A32,MATCH(H$1,'2-3 引出列表'!$A$1:$CD$1,0)),""))</f>
        <v/>
      </c>
      <c r="I32" t="str">
        <f>IF(ISBLANK(IFERROR(INDEX('2-3 引出列表'!$A$2:$CE$8700,$A32,MATCH(I$1,'2-3 引出列表'!$A$1:$CD$1,0)),"")),"",IFERROR(INDEX('2-3 引出列表'!$A$2:$CE$8700,$A32,MATCH(I$1,'2-3 引出列表'!$A$1:$CD$1,0)),""))</f>
        <v>SIP</v>
      </c>
      <c r="J32" s="66"/>
    </row>
    <row r="33" customFormat="1" spans="1:10">
      <c r="A33">
        <v>32</v>
      </c>
      <c r="B33" t="str">
        <f>IF(ISBLANK(IFERROR(INDEX('2-3 引出列表'!$A$2:$CE$8700,$A33,MATCH(B$1,'2-3 引出列表'!$A$1:$CD$1,0)),"")),"",IFERROR(INDEX('2-3 引出列表'!$A$2:$CE$8700,$A33,MATCH(B$1,'2-3 引出列表'!$A$1:$CD$1,0)),""))</f>
        <v/>
      </c>
      <c r="C33">
        <f>IF(ISBLANK(IFERROR(INDEX('2-3 引出列表'!$A$2:$CE$8700,$A33,MATCH(C$1,'2-3 引出列表'!$A$1:$CD$1,0)),"")),"",IFERROR(INDEX('2-3 引出列表'!$A$2:$CE$8700,$A33,MATCH(C$1,'2-3 引出列表'!$A$1:$CD$1,0)),""))</f>
        <v>91.42</v>
      </c>
      <c r="D33" t="str">
        <f>IF(ISBLANK(IFERROR(INDEX('2-3 引出列表'!$A$2:$CE$8700,$A33,MATCH(D$1,'2-3 引出列表'!$A$1:$CD$1,0)),"")),"",IFERROR(INDEX('2-3 引出列表'!$A$2:$CE$8700,$A33,MATCH(D$1,'2-3 引出列表'!$A$1:$CD$1,0)),""))</f>
        <v>已付款</v>
      </c>
      <c r="E33" t="str">
        <f>IF(ISBLANK(IFERROR(INDEX('2-3 引出列表'!$A$2:$CE$8700,$A33,MATCH(E$1,'2-3 引出列表'!$A$1:$CD$1,0)),"")),"",IFERROR(INDEX('2-3 引出列表'!$A$2:$CE$8700,$A33,MATCH(E$1,'2-3 引出列表'!$A$1:$CD$1,0)),""))</f>
        <v>2025-07-18</v>
      </c>
      <c r="F33" t="str">
        <f t="shared" si="0"/>
        <v>2025-07</v>
      </c>
      <c r="G33" t="str">
        <f>IF(ISBLANK(IFERROR(INDEX('2-3 引出列表'!$A$2:$CE$8700,$A33,MATCH(G$1,'2-3 引出列表'!$A$1:$CD$1,0)),"")),"",IFERROR(INDEX('2-3 引出列表'!$A$2:$CE$8700,$A33,MATCH(G$1,'2-3 引出列表'!$A$1:$CD$1,0)),""))</f>
        <v>办公事务.通讯费</v>
      </c>
      <c r="H33" t="str">
        <f>IF(ISBLANK(IFERROR(INDEX('2-3 引出列表'!$A$2:$CE$8700,$A33,MATCH(H$1,'2-3 引出列表'!$A$1:$CD$1,0)),"")),"",IFERROR(INDEX('2-3 引出列表'!$A$2:$CE$8700,$A33,MATCH(H$1,'2-3 引出列表'!$A$1:$CD$1,0)),""))</f>
        <v/>
      </c>
      <c r="I33" t="str">
        <f>IF(ISBLANK(IFERROR(INDEX('2-3 引出列表'!$A$2:$CE$8700,$A33,MATCH(I$1,'2-3 引出列表'!$A$1:$CD$1,0)),"")),"",IFERROR(INDEX('2-3 引出列表'!$A$2:$CE$8700,$A33,MATCH(I$1,'2-3 引出列表'!$A$1:$CD$1,0)),""))</f>
        <v/>
      </c>
      <c r="J33" s="66"/>
    </row>
    <row r="34" customFormat="1" spans="1:10">
      <c r="A34">
        <v>33</v>
      </c>
      <c r="B34" t="str">
        <f>IF(ISBLANK(IFERROR(INDEX('2-3 引出列表'!$A$2:$CE$8700,$A34,MATCH(B$1,'2-3 引出列表'!$A$1:$CD$1,0)),"")),"",IFERROR(INDEX('2-3 引出列表'!$A$2:$CE$8700,$A34,MATCH(B$1,'2-3 引出列表'!$A$1:$CD$1,0)),""))</f>
        <v>FK250717000670</v>
      </c>
      <c r="C34">
        <f>IF(ISBLANK(IFERROR(INDEX('2-3 引出列表'!$A$2:$CE$8700,$A34,MATCH(C$1,'2-3 引出列表'!$A$1:$CD$1,0)),"")),"",IFERROR(INDEX('2-3 引出列表'!$A$2:$CE$8700,$A34,MATCH(C$1,'2-3 引出列表'!$A$1:$CD$1,0)),""))</f>
        <v>1078.84</v>
      </c>
      <c r="D34" t="str">
        <f>IF(ISBLANK(IFERROR(INDEX('2-3 引出列表'!$A$2:$CE$8700,$A34,MATCH(D$1,'2-3 引出列表'!$A$1:$CD$1,0)),"")),"",IFERROR(INDEX('2-3 引出列表'!$A$2:$CE$8700,$A34,MATCH(D$1,'2-3 引出列表'!$A$1:$CD$1,0)),""))</f>
        <v>已审核</v>
      </c>
      <c r="E34" t="str">
        <f>IF(ISBLANK(IFERROR(INDEX('2-3 引出列表'!$A$2:$CE$8700,$A34,MATCH(E$1,'2-3 引出列表'!$A$1:$CD$1,0)),"")),"",IFERROR(INDEX('2-3 引出列表'!$A$2:$CE$8700,$A34,MATCH(E$1,'2-3 引出列表'!$A$1:$CD$1,0)),""))</f>
        <v>2025-07-17</v>
      </c>
      <c r="F34" t="str">
        <f t="shared" si="0"/>
        <v>2025-07</v>
      </c>
      <c r="G34" t="str">
        <f>IF(ISBLANK(IFERROR(INDEX('2-3 引出列表'!$A$2:$CE$8700,$A34,MATCH(G$1,'2-3 引出列表'!$A$1:$CD$1,0)),"")),"",IFERROR(INDEX('2-3 引出列表'!$A$2:$CE$8700,$A34,MATCH(G$1,'2-3 引出列表'!$A$1:$CD$1,0)),""))</f>
        <v>物料消耗.物料消耗</v>
      </c>
      <c r="H34" t="str">
        <f>IF(ISBLANK(IFERROR(INDEX('2-3 引出列表'!$A$2:$CE$8700,$A34,MATCH(H$1,'2-3 引出列表'!$A$1:$CD$1,0)),"")),"",IFERROR(INDEX('2-3 引出列表'!$A$2:$CE$8700,$A34,MATCH(H$1,'2-3 引出列表'!$A$1:$CD$1,0)),""))</f>
        <v/>
      </c>
      <c r="I34" t="str">
        <f>IF(ISBLANK(IFERROR(INDEX('2-3 引出列表'!$A$2:$CE$8700,$A34,MATCH(I$1,'2-3 引出列表'!$A$1:$CD$1,0)),"")),"",IFERROR(INDEX('2-3 引出列表'!$A$2:$CE$8700,$A34,MATCH(I$1,'2-3 引出列表'!$A$1:$CD$1,0)),""))</f>
        <v>金采易购</v>
      </c>
      <c r="J34" s="66"/>
    </row>
    <row r="35" customFormat="1" spans="1:10">
      <c r="A35">
        <v>34</v>
      </c>
      <c r="B35" t="str">
        <f>IF(ISBLANK(IFERROR(INDEX('2-3 引出列表'!$A$2:$CE$8700,$A35,MATCH(B$1,'2-3 引出列表'!$A$1:$CD$1,0)),"")),"",IFERROR(INDEX('2-3 引出列表'!$A$2:$CE$8700,$A35,MATCH(B$1,'2-3 引出列表'!$A$1:$CD$1,0)),""))</f>
        <v>TK20250714269507</v>
      </c>
      <c r="C35">
        <f>IF(ISBLANK(IFERROR(INDEX('2-3 引出列表'!$A$2:$CE$8700,$A35,MATCH(C$1,'2-3 引出列表'!$A$1:$CD$1,0)),"")),"",IFERROR(INDEX('2-3 引出列表'!$A$2:$CE$8700,$A35,MATCH(C$1,'2-3 引出列表'!$A$1:$CD$1,0)),""))</f>
        <v>15249.06</v>
      </c>
      <c r="D35" t="str">
        <f>IF(ISBLANK(IFERROR(INDEX('2-3 引出列表'!$A$2:$CE$8700,$A35,MATCH(D$1,'2-3 引出列表'!$A$1:$CD$1,0)),"")),"",IFERROR(INDEX('2-3 引出列表'!$A$2:$CE$8700,$A35,MATCH(D$1,'2-3 引出列表'!$A$1:$CD$1,0)),""))</f>
        <v>已付款</v>
      </c>
      <c r="E35" t="str">
        <f>IF(ISBLANK(IFERROR(INDEX('2-3 引出列表'!$A$2:$CE$8700,$A35,MATCH(E$1,'2-3 引出列表'!$A$1:$CD$1,0)),"")),"",IFERROR(INDEX('2-3 引出列表'!$A$2:$CE$8700,$A35,MATCH(E$1,'2-3 引出列表'!$A$1:$CD$1,0)),""))</f>
        <v>2025-07-16</v>
      </c>
      <c r="F35" t="str">
        <f t="shared" si="0"/>
        <v>2025-07</v>
      </c>
      <c r="G35" t="str">
        <f>IF(ISBLANK(IFERROR(INDEX('2-3 引出列表'!$A$2:$CE$8700,$A35,MATCH(G$1,'2-3 引出列表'!$A$1:$CD$1,0)),"")),"",IFERROR(INDEX('2-3 引出列表'!$A$2:$CE$8700,$A35,MATCH(G$1,'2-3 引出列表'!$A$1:$CD$1,0)),""))</f>
        <v>保证金及押金.物业类押金</v>
      </c>
      <c r="H35" t="str">
        <f>IF(ISBLANK(IFERROR(INDEX('2-3 引出列表'!$A$2:$CE$8700,$A35,MATCH(H$1,'2-3 引出列表'!$A$1:$CD$1,0)),"")),"",IFERROR(INDEX('2-3 引出列表'!$A$2:$CE$8700,$A35,MATCH(H$1,'2-3 引出列表'!$A$1:$CD$1,0)),""))</f>
        <v/>
      </c>
      <c r="I35" t="str">
        <f>IF(ISBLANK(IFERROR(INDEX('2-3 引出列表'!$A$2:$CE$8700,$A35,MATCH(I$1,'2-3 引出列表'!$A$1:$CD$1,0)),"")),"",IFERROR(INDEX('2-3 引出列表'!$A$2:$CE$8700,$A35,MATCH(I$1,'2-3 引出列表'!$A$1:$CD$1,0)),""))</f>
        <v>SIP</v>
      </c>
      <c r="J35" s="66"/>
    </row>
    <row r="36" customFormat="1" spans="1:10">
      <c r="A36">
        <v>35</v>
      </c>
      <c r="B36" t="str">
        <f>IF(ISBLANK(IFERROR(INDEX('2-3 引出列表'!$A$2:$CE$8700,$A36,MATCH(B$1,'2-3 引出列表'!$A$1:$CD$1,0)),"")),"",IFERROR(INDEX('2-3 引出列表'!$A$2:$CE$8700,$A36,MATCH(B$1,'2-3 引出列表'!$A$1:$CD$1,0)),""))</f>
        <v/>
      </c>
      <c r="C36">
        <f>IF(ISBLANK(IFERROR(INDEX('2-3 引出列表'!$A$2:$CE$8700,$A36,MATCH(C$1,'2-3 引出列表'!$A$1:$CD$1,0)),"")),"",IFERROR(INDEX('2-3 引出列表'!$A$2:$CE$8700,$A36,MATCH(C$1,'2-3 引出列表'!$A$1:$CD$1,0)),""))</f>
        <v>334911.67</v>
      </c>
      <c r="D36" t="str">
        <f>IF(ISBLANK(IFERROR(INDEX('2-3 引出列表'!$A$2:$CE$8700,$A36,MATCH(D$1,'2-3 引出列表'!$A$1:$CD$1,0)),"")),"",IFERROR(INDEX('2-3 引出列表'!$A$2:$CE$8700,$A36,MATCH(D$1,'2-3 引出列表'!$A$1:$CD$1,0)),""))</f>
        <v>已付款</v>
      </c>
      <c r="E36" t="str">
        <f>IF(ISBLANK(IFERROR(INDEX('2-3 引出列表'!$A$2:$CE$8700,$A36,MATCH(E$1,'2-3 引出列表'!$A$1:$CD$1,0)),"")),"",IFERROR(INDEX('2-3 引出列表'!$A$2:$CE$8700,$A36,MATCH(E$1,'2-3 引出列表'!$A$1:$CD$1,0)),""))</f>
        <v>2025-07-15</v>
      </c>
      <c r="F36" t="str">
        <f t="shared" si="0"/>
        <v>2025-07</v>
      </c>
      <c r="G36" t="str">
        <f>IF(ISBLANK(IFERROR(INDEX('2-3 引出列表'!$A$2:$CE$8700,$A36,MATCH(G$1,'2-3 引出列表'!$A$1:$CD$1,0)),"")),"",IFERROR(INDEX('2-3 引出列表'!$A$2:$CE$8700,$A36,MATCH(G$1,'2-3 引出列表'!$A$1:$CD$1,0)),""))</f>
        <v>项目能耗.项目电费</v>
      </c>
      <c r="H36" t="str">
        <f>IF(ISBLANK(IFERROR(INDEX('2-3 引出列表'!$A$2:$CE$8700,$A36,MATCH(H$1,'2-3 引出列表'!$A$1:$CD$1,0)),"")),"",IFERROR(INDEX('2-3 引出列表'!$A$2:$CE$8700,$A36,MATCH(H$1,'2-3 引出列表'!$A$1:$CD$1,0)),""))</f>
        <v/>
      </c>
      <c r="I36" t="str">
        <f>IF(ISBLANK(IFERROR(INDEX('2-3 引出列表'!$A$2:$CE$8700,$A36,MATCH(I$1,'2-3 引出列表'!$A$1:$CD$1,0)),"")),"",IFERROR(INDEX('2-3 引出列表'!$A$2:$CE$8700,$A36,MATCH(I$1,'2-3 引出列表'!$A$1:$CD$1,0)),""))</f>
        <v/>
      </c>
      <c r="J36" s="66"/>
    </row>
    <row r="37" customFormat="1" spans="1:10">
      <c r="A37">
        <v>36</v>
      </c>
      <c r="B37" t="str">
        <f>IF(ISBLANK(IFERROR(INDEX('2-3 引出列表'!$A$2:$CE$8700,$A37,MATCH(B$1,'2-3 引出列表'!$A$1:$CD$1,0)),"")),"",IFERROR(INDEX('2-3 引出列表'!$A$2:$CE$8700,$A37,MATCH(B$1,'2-3 引出列表'!$A$1:$CD$1,0)),""))</f>
        <v/>
      </c>
      <c r="C37">
        <f>IF(ISBLANK(IFERROR(INDEX('2-3 引出列表'!$A$2:$CE$8700,$A37,MATCH(C$1,'2-3 引出列表'!$A$1:$CD$1,0)),"")),"",IFERROR(INDEX('2-3 引出列表'!$A$2:$CE$8700,$A37,MATCH(C$1,'2-3 引出列表'!$A$1:$CD$1,0)),""))</f>
        <v>94326.49</v>
      </c>
      <c r="D37" t="str">
        <f>IF(ISBLANK(IFERROR(INDEX('2-3 引出列表'!$A$2:$CE$8700,$A37,MATCH(D$1,'2-3 引出列表'!$A$1:$CD$1,0)),"")),"",IFERROR(INDEX('2-3 引出列表'!$A$2:$CE$8700,$A37,MATCH(D$1,'2-3 引出列表'!$A$1:$CD$1,0)),""))</f>
        <v>已付款</v>
      </c>
      <c r="E37" t="str">
        <f>IF(ISBLANK(IFERROR(INDEX('2-3 引出列表'!$A$2:$CE$8700,$A37,MATCH(E$1,'2-3 引出列表'!$A$1:$CD$1,0)),"")),"",IFERROR(INDEX('2-3 引出列表'!$A$2:$CE$8700,$A37,MATCH(E$1,'2-3 引出列表'!$A$1:$CD$1,0)),""))</f>
        <v>2025-07-14</v>
      </c>
      <c r="F37" t="str">
        <f t="shared" si="0"/>
        <v>2025-07</v>
      </c>
      <c r="G37" t="str">
        <f>IF(ISBLANK(IFERROR(INDEX('2-3 引出列表'!$A$2:$CE$8700,$A37,MATCH(G$1,'2-3 引出列表'!$A$1:$CD$1,0)),"")),"",IFERROR(INDEX('2-3 引出列表'!$A$2:$CE$8700,$A37,MATCH(G$1,'2-3 引出列表'!$A$1:$CD$1,0)),""))</f>
        <v>劳务派遣.保洁人员劳务派遣</v>
      </c>
      <c r="H37" t="str">
        <f>IF(ISBLANK(IFERROR(INDEX('2-3 引出列表'!$A$2:$CE$8700,$A37,MATCH(H$1,'2-3 引出列表'!$A$1:$CD$1,0)),"")),"",IFERROR(INDEX('2-3 引出列表'!$A$2:$CE$8700,$A37,MATCH(H$1,'2-3 引出列表'!$A$1:$CD$1,0)),""))</f>
        <v/>
      </c>
      <c r="I37" t="str">
        <f>IF(ISBLANK(IFERROR(INDEX('2-3 引出列表'!$A$2:$CE$8700,$A37,MATCH(I$1,'2-3 引出列表'!$A$1:$CD$1,0)),"")),"",IFERROR(INDEX('2-3 引出列表'!$A$2:$CE$8700,$A37,MATCH(I$1,'2-3 引出列表'!$A$1:$CD$1,0)),""))</f>
        <v/>
      </c>
      <c r="J37" s="66"/>
    </row>
    <row r="38" customFormat="1" spans="1:10">
      <c r="A38">
        <v>37</v>
      </c>
      <c r="B38" t="str">
        <f>IF(ISBLANK(IFERROR(INDEX('2-3 引出列表'!$A$2:$CE$8700,$A38,MATCH(B$1,'2-3 引出列表'!$A$1:$CD$1,0)),"")),"",IFERROR(INDEX('2-3 引出列表'!$A$2:$CE$8700,$A38,MATCH(B$1,'2-3 引出列表'!$A$1:$CD$1,0)),""))</f>
        <v>FK250710000865</v>
      </c>
      <c r="C38">
        <f>IF(ISBLANK(IFERROR(INDEX('2-3 引出列表'!$A$2:$CE$8700,$A38,MATCH(C$1,'2-3 引出列表'!$A$1:$CD$1,0)),"")),"",IFERROR(INDEX('2-3 引出列表'!$A$2:$CE$8700,$A38,MATCH(C$1,'2-3 引出列表'!$A$1:$CD$1,0)),""))</f>
        <v>14049.99</v>
      </c>
      <c r="D38" t="str">
        <f>IF(ISBLANK(IFERROR(INDEX('2-3 引出列表'!$A$2:$CE$8700,$A38,MATCH(D$1,'2-3 引出列表'!$A$1:$CD$1,0)),"")),"",IFERROR(INDEX('2-3 引出列表'!$A$2:$CE$8700,$A38,MATCH(D$1,'2-3 引出列表'!$A$1:$CD$1,0)),""))</f>
        <v>已审核</v>
      </c>
      <c r="E38" t="str">
        <f>IF(ISBLANK(IFERROR(INDEX('2-3 引出列表'!$A$2:$CE$8700,$A38,MATCH(E$1,'2-3 引出列表'!$A$1:$CD$1,0)),"")),"",IFERROR(INDEX('2-3 引出列表'!$A$2:$CE$8700,$A38,MATCH(E$1,'2-3 引出列表'!$A$1:$CD$1,0)),""))</f>
        <v>2025-07-10</v>
      </c>
      <c r="F38" t="str">
        <f t="shared" si="0"/>
        <v>2025-07</v>
      </c>
      <c r="G38" t="str">
        <f>IF(ISBLANK(IFERROR(INDEX('2-3 引出列表'!$A$2:$CE$8700,$A38,MATCH(G$1,'2-3 引出列表'!$A$1:$CD$1,0)),"")),"",IFERROR(INDEX('2-3 引出列表'!$A$2:$CE$8700,$A38,MATCH(G$1,'2-3 引出列表'!$A$1:$CD$1,0)),""))</f>
        <v>外包服务费.消防维保外包</v>
      </c>
      <c r="H38" t="str">
        <f>IF(ISBLANK(IFERROR(INDEX('2-3 引出列表'!$A$2:$CE$8700,$A38,MATCH(H$1,'2-3 引出列表'!$A$1:$CD$1,0)),"")),"",IFERROR(INDEX('2-3 引出列表'!$A$2:$CE$8700,$A38,MATCH(H$1,'2-3 引出列表'!$A$1:$CD$1,0)),""))</f>
        <v>GCFW-Z-2024-10927</v>
      </c>
      <c r="I38" t="str">
        <f>IF(ISBLANK(IFERROR(INDEX('2-3 引出列表'!$A$2:$CE$8700,$A38,MATCH(I$1,'2-3 引出列表'!$A$1:$CD$1,0)),"")),"",IFERROR(INDEX('2-3 引出列表'!$A$2:$CE$8700,$A38,MATCH(I$1,'2-3 引出列表'!$A$1:$CD$1,0)),""))</f>
        <v>金采易购</v>
      </c>
      <c r="J38" s="66"/>
    </row>
    <row r="39" customFormat="1" spans="1:10">
      <c r="A39">
        <v>38</v>
      </c>
      <c r="B39" t="str">
        <f>IF(ISBLANK(IFERROR(INDEX('2-3 引出列表'!$A$2:$CE$8700,$A39,MATCH(B$1,'2-3 引出列表'!$A$1:$CD$1,0)),"")),"",IFERROR(INDEX('2-3 引出列表'!$A$2:$CE$8700,$A39,MATCH(B$1,'2-3 引出列表'!$A$1:$CD$1,0)),""))</f>
        <v>FK250710000792</v>
      </c>
      <c r="C39">
        <f>IF(ISBLANK(IFERROR(INDEX('2-3 引出列表'!$A$2:$CE$8700,$A39,MATCH(C$1,'2-3 引出列表'!$A$1:$CD$1,0)),"")),"",IFERROR(INDEX('2-3 引出列表'!$A$2:$CE$8700,$A39,MATCH(C$1,'2-3 引出列表'!$A$1:$CD$1,0)),""))</f>
        <v>115512</v>
      </c>
      <c r="D39" t="str">
        <f>IF(ISBLANK(IFERROR(INDEX('2-3 引出列表'!$A$2:$CE$8700,$A39,MATCH(D$1,'2-3 引出列表'!$A$1:$CD$1,0)),"")),"",IFERROR(INDEX('2-3 引出列表'!$A$2:$CE$8700,$A39,MATCH(D$1,'2-3 引出列表'!$A$1:$CD$1,0)),""))</f>
        <v>已审核</v>
      </c>
      <c r="E39" t="str">
        <f>IF(ISBLANK(IFERROR(INDEX('2-3 引出列表'!$A$2:$CE$8700,$A39,MATCH(E$1,'2-3 引出列表'!$A$1:$CD$1,0)),"")),"",IFERROR(INDEX('2-3 引出列表'!$A$2:$CE$8700,$A39,MATCH(E$1,'2-3 引出列表'!$A$1:$CD$1,0)),""))</f>
        <v>2025-07-10</v>
      </c>
      <c r="F39" t="str">
        <f t="shared" si="0"/>
        <v>2025-07</v>
      </c>
      <c r="G39" t="str">
        <f>IF(ISBLANK(IFERROR(INDEX('2-3 引出列表'!$A$2:$CE$8700,$A39,MATCH(G$1,'2-3 引出列表'!$A$1:$CD$1,0)),"")),"",IFERROR(INDEX('2-3 引出列表'!$A$2:$CE$8700,$A39,MATCH(G$1,'2-3 引出列表'!$A$1:$CD$1,0)),""))</f>
        <v>外包服务费.电梯维保外包</v>
      </c>
      <c r="H39" t="str">
        <f>IF(ISBLANK(IFERROR(INDEX('2-3 引出列表'!$A$2:$CE$8700,$A39,MATCH(H$1,'2-3 引出列表'!$A$1:$CD$1,0)),"")),"",IFERROR(INDEX('2-3 引出列表'!$A$2:$CE$8700,$A39,MATCH(H$1,'2-3 引出列表'!$A$1:$CD$1,0)),""))</f>
        <v>GCFW-Z-2024-6638</v>
      </c>
      <c r="I39" t="str">
        <f>IF(ISBLANK(IFERROR(INDEX('2-3 引出列表'!$A$2:$CE$8700,$A39,MATCH(I$1,'2-3 引出列表'!$A$1:$CD$1,0)),"")),"",IFERROR(INDEX('2-3 引出列表'!$A$2:$CE$8700,$A39,MATCH(I$1,'2-3 引出列表'!$A$1:$CD$1,0)),""))</f>
        <v>金采易购</v>
      </c>
      <c r="J39" s="66"/>
    </row>
    <row r="40" customFormat="1" spans="1:10">
      <c r="A40">
        <v>39</v>
      </c>
      <c r="B40" t="str">
        <f>IF(ISBLANK(IFERROR(INDEX('2-3 引出列表'!$A$2:$CE$8700,$A40,MATCH(B$1,'2-3 引出列表'!$A$1:$CD$1,0)),"")),"",IFERROR(INDEX('2-3 引出列表'!$A$2:$CE$8700,$A40,MATCH(B$1,'2-3 引出列表'!$A$1:$CD$1,0)),""))</f>
        <v>FK250710000289</v>
      </c>
      <c r="C40">
        <f>IF(ISBLANK(IFERROR(INDEX('2-3 引出列表'!$A$2:$CE$8700,$A40,MATCH(C$1,'2-3 引出列表'!$A$1:$CD$1,0)),"")),"",IFERROR(INDEX('2-3 引出列表'!$A$2:$CE$8700,$A40,MATCH(C$1,'2-3 引出列表'!$A$1:$CD$1,0)),""))</f>
        <v>6283</v>
      </c>
      <c r="D40" t="str">
        <f>IF(ISBLANK(IFERROR(INDEX('2-3 引出列表'!$A$2:$CE$8700,$A40,MATCH(D$1,'2-3 引出列表'!$A$1:$CD$1,0)),"")),"",IFERROR(INDEX('2-3 引出列表'!$A$2:$CE$8700,$A40,MATCH(D$1,'2-3 引出列表'!$A$1:$CD$1,0)),""))</f>
        <v>已付款</v>
      </c>
      <c r="E40" t="str">
        <f>IF(ISBLANK(IFERROR(INDEX('2-3 引出列表'!$A$2:$CE$8700,$A40,MATCH(E$1,'2-3 引出列表'!$A$1:$CD$1,0)),"")),"",IFERROR(INDEX('2-3 引出列表'!$A$2:$CE$8700,$A40,MATCH(E$1,'2-3 引出列表'!$A$1:$CD$1,0)),""))</f>
        <v>2025-07-10</v>
      </c>
      <c r="F40" t="str">
        <f t="shared" si="0"/>
        <v>2025-07</v>
      </c>
      <c r="G40" t="str">
        <f>IF(ISBLANK(IFERROR(INDEX('2-3 引出列表'!$A$2:$CE$8700,$A40,MATCH(G$1,'2-3 引出列表'!$A$1:$CD$1,0)),"")),"",IFERROR(INDEX('2-3 引出列表'!$A$2:$CE$8700,$A40,MATCH(G$1,'2-3 引出列表'!$A$1:$CD$1,0)),""))</f>
        <v>物料消耗.物料消耗</v>
      </c>
      <c r="H40" t="str">
        <f>IF(ISBLANK(IFERROR(INDEX('2-3 引出列表'!$A$2:$CE$8700,$A40,MATCH(H$1,'2-3 引出列表'!$A$1:$CD$1,0)),"")),"",IFERROR(INDEX('2-3 引出列表'!$A$2:$CE$8700,$A40,MATCH(H$1,'2-3 引出列表'!$A$1:$CD$1,0)),""))</f>
        <v/>
      </c>
      <c r="I40" t="str">
        <f>IF(ISBLANK(IFERROR(INDEX('2-3 引出列表'!$A$2:$CE$8700,$A40,MATCH(I$1,'2-3 引出列表'!$A$1:$CD$1,0)),"")),"",IFERROR(INDEX('2-3 引出列表'!$A$2:$CE$8700,$A40,MATCH(I$1,'2-3 引出列表'!$A$1:$CD$1,0)),""))</f>
        <v>金采易购</v>
      </c>
      <c r="J40" s="66"/>
    </row>
    <row r="41" customFormat="1" spans="1:10">
      <c r="A41">
        <v>40</v>
      </c>
      <c r="B41" t="str">
        <f>IF(ISBLANK(IFERROR(INDEX('2-3 引出列表'!$A$2:$CE$8700,$A41,MATCH(B$1,'2-3 引出列表'!$A$1:$CD$1,0)),"")),"",IFERROR(INDEX('2-3 引出列表'!$A$2:$CE$8700,$A41,MATCH(B$1,'2-3 引出列表'!$A$1:$CD$1,0)),""))</f>
        <v>FK250708000853</v>
      </c>
      <c r="C41">
        <f>IF(ISBLANK(IFERROR(INDEX('2-3 引出列表'!$A$2:$CE$8700,$A41,MATCH(C$1,'2-3 引出列表'!$A$1:$CD$1,0)),"")),"",IFERROR(INDEX('2-3 引出列表'!$A$2:$CE$8700,$A41,MATCH(C$1,'2-3 引出列表'!$A$1:$CD$1,0)),""))</f>
        <v>1844.4</v>
      </c>
      <c r="D41" t="str">
        <f>IF(ISBLANK(IFERROR(INDEX('2-3 引出列表'!$A$2:$CE$8700,$A41,MATCH(D$1,'2-3 引出列表'!$A$1:$CD$1,0)),"")),"",IFERROR(INDEX('2-3 引出列表'!$A$2:$CE$8700,$A41,MATCH(D$1,'2-3 引出列表'!$A$1:$CD$1,0)),""))</f>
        <v>已审核</v>
      </c>
      <c r="E41" t="str">
        <f>IF(ISBLANK(IFERROR(INDEX('2-3 引出列表'!$A$2:$CE$8700,$A41,MATCH(E$1,'2-3 引出列表'!$A$1:$CD$1,0)),"")),"",IFERROR(INDEX('2-3 引出列表'!$A$2:$CE$8700,$A41,MATCH(E$1,'2-3 引出列表'!$A$1:$CD$1,0)),""))</f>
        <v>2025-07-08</v>
      </c>
      <c r="F41" t="str">
        <f t="shared" si="0"/>
        <v>2025-07</v>
      </c>
      <c r="G41" t="str">
        <f>IF(ISBLANK(IFERROR(INDEX('2-3 引出列表'!$A$2:$CE$8700,$A41,MATCH(G$1,'2-3 引出列表'!$A$1:$CD$1,0)),"")),"",IFERROR(INDEX('2-3 引出列表'!$A$2:$CE$8700,$A41,MATCH(G$1,'2-3 引出列表'!$A$1:$CD$1,0)),""))</f>
        <v>外包服务费.生活垃圾清运外包</v>
      </c>
      <c r="H41" t="str">
        <f>IF(ISBLANK(IFERROR(INDEX('2-3 引出列表'!$A$2:$CE$8700,$A41,MATCH(H$1,'2-3 引出列表'!$A$1:$CD$1,0)),"")),"",IFERROR(INDEX('2-3 引出列表'!$A$2:$CE$8700,$A41,MATCH(H$1,'2-3 引出列表'!$A$1:$CD$1,0)),""))</f>
        <v>HJFW-Z-2024-3793</v>
      </c>
      <c r="I41" t="str">
        <f>IF(ISBLANK(IFERROR(INDEX('2-3 引出列表'!$A$2:$CE$8700,$A41,MATCH(I$1,'2-3 引出列表'!$A$1:$CD$1,0)),"")),"",IFERROR(INDEX('2-3 引出列表'!$A$2:$CE$8700,$A41,MATCH(I$1,'2-3 引出列表'!$A$1:$CD$1,0)),""))</f>
        <v>金采易购</v>
      </c>
      <c r="J41" s="66"/>
    </row>
    <row r="42" customFormat="1" spans="1:10">
      <c r="A42">
        <v>41</v>
      </c>
      <c r="B42" t="str">
        <f>IF(ISBLANK(IFERROR(INDEX('2-3 引出列表'!$A$2:$CE$8700,$A42,MATCH(B$1,'2-3 引出列表'!$A$1:$CD$1,0)),"")),"",IFERROR(INDEX('2-3 引出列表'!$A$2:$CE$8700,$A42,MATCH(B$1,'2-3 引出列表'!$A$1:$CD$1,0)),""))</f>
        <v>FK250708000827</v>
      </c>
      <c r="C42">
        <f>IF(ISBLANK(IFERROR(INDEX('2-3 引出列表'!$A$2:$CE$8700,$A42,MATCH(C$1,'2-3 引出列表'!$A$1:$CD$1,0)),"")),"",IFERROR(INDEX('2-3 引出列表'!$A$2:$CE$8700,$A42,MATCH(C$1,'2-3 引出列表'!$A$1:$CD$1,0)),""))</f>
        <v>2140.63</v>
      </c>
      <c r="D42" t="str">
        <f>IF(ISBLANK(IFERROR(INDEX('2-3 引出列表'!$A$2:$CE$8700,$A42,MATCH(D$1,'2-3 引出列表'!$A$1:$CD$1,0)),"")),"",IFERROR(INDEX('2-3 引出列表'!$A$2:$CE$8700,$A42,MATCH(D$1,'2-3 引出列表'!$A$1:$CD$1,0)),""))</f>
        <v>已付款</v>
      </c>
      <c r="E42" t="str">
        <f>IF(ISBLANK(IFERROR(INDEX('2-3 引出列表'!$A$2:$CE$8700,$A42,MATCH(E$1,'2-3 引出列表'!$A$1:$CD$1,0)),"")),"",IFERROR(INDEX('2-3 引出列表'!$A$2:$CE$8700,$A42,MATCH(E$1,'2-3 引出列表'!$A$1:$CD$1,0)),""))</f>
        <v>2025-07-08</v>
      </c>
      <c r="F42" t="str">
        <f t="shared" si="0"/>
        <v>2025-07</v>
      </c>
      <c r="G42" t="str">
        <f>IF(ISBLANK(IFERROR(INDEX('2-3 引出列表'!$A$2:$CE$8700,$A42,MATCH(G$1,'2-3 引出列表'!$A$1:$CD$1,0)),"")),"",IFERROR(INDEX('2-3 引出列表'!$A$2:$CE$8700,$A42,MATCH(G$1,'2-3 引出列表'!$A$1:$CD$1,0)),""))</f>
        <v>外包服务费.消杀外包</v>
      </c>
      <c r="H42" t="str">
        <f>IF(ISBLANK(IFERROR(INDEX('2-3 引出列表'!$A$2:$CE$8700,$A42,MATCH(H$1,'2-3 引出列表'!$A$1:$CD$1,0)),"")),"",IFERROR(INDEX('2-3 引出列表'!$A$2:$CE$8700,$A42,MATCH(H$1,'2-3 引出列表'!$A$1:$CD$1,0)),""))</f>
        <v>HJFW-Z-2024-3877</v>
      </c>
      <c r="I42" t="str">
        <f>IF(ISBLANK(IFERROR(INDEX('2-3 引出列表'!$A$2:$CE$8700,$A42,MATCH(I$1,'2-3 引出列表'!$A$1:$CD$1,0)),"")),"",IFERROR(INDEX('2-3 引出列表'!$A$2:$CE$8700,$A42,MATCH(I$1,'2-3 引出列表'!$A$1:$CD$1,0)),""))</f>
        <v>金采易购</v>
      </c>
      <c r="J42" s="66"/>
    </row>
    <row r="43" customFormat="1" spans="1:10">
      <c r="A43">
        <v>42</v>
      </c>
      <c r="B43" t="str">
        <f>IF(ISBLANK(IFERROR(INDEX('2-3 引出列表'!$A$2:$CE$8700,$A43,MATCH(B$1,'2-3 引出列表'!$A$1:$CD$1,0)),"")),"",IFERROR(INDEX('2-3 引出列表'!$A$2:$CE$8700,$A43,MATCH(B$1,'2-3 引出列表'!$A$1:$CD$1,0)),""))</f>
        <v>FK250708000808</v>
      </c>
      <c r="C43">
        <f>IF(ISBLANK(IFERROR(INDEX('2-3 引出列表'!$A$2:$CE$8700,$A43,MATCH(C$1,'2-3 引出列表'!$A$1:$CD$1,0)),"")),"",IFERROR(INDEX('2-3 引出列表'!$A$2:$CE$8700,$A43,MATCH(C$1,'2-3 引出列表'!$A$1:$CD$1,0)),""))</f>
        <v>4200</v>
      </c>
      <c r="D43" t="str">
        <f>IF(ISBLANK(IFERROR(INDEX('2-3 引出列表'!$A$2:$CE$8700,$A43,MATCH(D$1,'2-3 引出列表'!$A$1:$CD$1,0)),"")),"",IFERROR(INDEX('2-3 引出列表'!$A$2:$CE$8700,$A43,MATCH(D$1,'2-3 引出列表'!$A$1:$CD$1,0)),""))</f>
        <v>已付款</v>
      </c>
      <c r="E43" t="str">
        <f>IF(ISBLANK(IFERROR(INDEX('2-3 引出列表'!$A$2:$CE$8700,$A43,MATCH(E$1,'2-3 引出列表'!$A$1:$CD$1,0)),"")),"",IFERROR(INDEX('2-3 引出列表'!$A$2:$CE$8700,$A43,MATCH(E$1,'2-3 引出列表'!$A$1:$CD$1,0)),""))</f>
        <v>2025-07-08</v>
      </c>
      <c r="F43" t="str">
        <f t="shared" si="0"/>
        <v>2025-07</v>
      </c>
      <c r="G43" t="str">
        <f>IF(ISBLANK(IFERROR(INDEX('2-3 引出列表'!$A$2:$CE$8700,$A43,MATCH(G$1,'2-3 引出列表'!$A$1:$CD$1,0)),"")),"",IFERROR(INDEX('2-3 引出列表'!$A$2:$CE$8700,$A43,MATCH(G$1,'2-3 引出列表'!$A$1:$CD$1,0)),""))</f>
        <v>外包服务费.其他外包费</v>
      </c>
      <c r="H43" t="str">
        <f>IF(ISBLANK(IFERROR(INDEX('2-3 引出列表'!$A$2:$CE$8700,$A43,MATCH(H$1,'2-3 引出列表'!$A$1:$CD$1,0)),"")),"",IFERROR(INDEX('2-3 引出列表'!$A$2:$CE$8700,$A43,MATCH(H$1,'2-3 引出列表'!$A$1:$CD$1,0)),""))</f>
        <v>HJFW-Z-2024-2754</v>
      </c>
      <c r="I43" t="str">
        <f>IF(ISBLANK(IFERROR(INDEX('2-3 引出列表'!$A$2:$CE$8700,$A43,MATCH(I$1,'2-3 引出列表'!$A$1:$CD$1,0)),"")),"",IFERROR(INDEX('2-3 引出列表'!$A$2:$CE$8700,$A43,MATCH(I$1,'2-3 引出列表'!$A$1:$CD$1,0)),""))</f>
        <v>金采易购</v>
      </c>
      <c r="J43" s="66"/>
    </row>
    <row r="44" customFormat="1" spans="1:10">
      <c r="A44">
        <v>43</v>
      </c>
      <c r="B44" t="str">
        <f>IF(ISBLANK(IFERROR(INDEX('2-3 引出列表'!$A$2:$CE$8700,$A44,MATCH(B$1,'2-3 引出列表'!$A$1:$CD$1,0)),"")),"",IFERROR(INDEX('2-3 引出列表'!$A$2:$CE$8700,$A44,MATCH(B$1,'2-3 引出列表'!$A$1:$CD$1,0)),""))</f>
        <v>FK250708000769</v>
      </c>
      <c r="C44">
        <f>IF(ISBLANK(IFERROR(INDEX('2-3 引出列表'!$A$2:$CE$8700,$A44,MATCH(C$1,'2-3 引出列表'!$A$1:$CD$1,0)),"")),"",IFERROR(INDEX('2-3 引出列表'!$A$2:$CE$8700,$A44,MATCH(C$1,'2-3 引出列表'!$A$1:$CD$1,0)),""))</f>
        <v>2376.52</v>
      </c>
      <c r="D44" t="str">
        <f>IF(ISBLANK(IFERROR(INDEX('2-3 引出列表'!$A$2:$CE$8700,$A44,MATCH(D$1,'2-3 引出列表'!$A$1:$CD$1,0)),"")),"",IFERROR(INDEX('2-3 引出列表'!$A$2:$CE$8700,$A44,MATCH(D$1,'2-3 引出列表'!$A$1:$CD$1,0)),""))</f>
        <v>已付款</v>
      </c>
      <c r="E44" t="str">
        <f>IF(ISBLANK(IFERROR(INDEX('2-3 引出列表'!$A$2:$CE$8700,$A44,MATCH(E$1,'2-3 引出列表'!$A$1:$CD$1,0)),"")),"",IFERROR(INDEX('2-3 引出列表'!$A$2:$CE$8700,$A44,MATCH(E$1,'2-3 引出列表'!$A$1:$CD$1,0)),""))</f>
        <v>2025-07-08</v>
      </c>
      <c r="F44" t="str">
        <f t="shared" si="0"/>
        <v>2025-07</v>
      </c>
      <c r="G44" t="str">
        <f>IF(ISBLANK(IFERROR(INDEX('2-3 引出列表'!$A$2:$CE$8700,$A44,MATCH(G$1,'2-3 引出列表'!$A$1:$CD$1,0)),"")),"",IFERROR(INDEX('2-3 引出列表'!$A$2:$CE$8700,$A44,MATCH(G$1,'2-3 引出列表'!$A$1:$CD$1,0)),""))</f>
        <v>外包服务费.绿化外包</v>
      </c>
      <c r="H44" t="str">
        <f>IF(ISBLANK(IFERROR(INDEX('2-3 引出列表'!$A$2:$CE$8700,$A44,MATCH(H$1,'2-3 引出列表'!$A$1:$CD$1,0)),"")),"",IFERROR(INDEX('2-3 引出列表'!$A$2:$CE$8700,$A44,MATCH(H$1,'2-3 引出列表'!$A$1:$CD$1,0)),""))</f>
        <v>HJFW-Z-2024-6982</v>
      </c>
      <c r="I44" t="str">
        <f>IF(ISBLANK(IFERROR(INDEX('2-3 引出列表'!$A$2:$CE$8700,$A44,MATCH(I$1,'2-3 引出列表'!$A$1:$CD$1,0)),"")),"",IFERROR(INDEX('2-3 引出列表'!$A$2:$CE$8700,$A44,MATCH(I$1,'2-3 引出列表'!$A$1:$CD$1,0)),""))</f>
        <v>金采易购</v>
      </c>
      <c r="J44" s="66"/>
    </row>
    <row r="45" customFormat="1" spans="1:10">
      <c r="A45">
        <v>44</v>
      </c>
      <c r="B45" t="str">
        <f>IF(ISBLANK(IFERROR(INDEX('2-3 引出列表'!$A$2:$CE$8700,$A45,MATCH(B$1,'2-3 引出列表'!$A$1:$CD$1,0)),"")),"",IFERROR(INDEX('2-3 引出列表'!$A$2:$CE$8700,$A45,MATCH(B$1,'2-3 引出列表'!$A$1:$CD$1,0)),""))</f>
        <v>FK250708000726</v>
      </c>
      <c r="C45">
        <f>IF(ISBLANK(IFERROR(INDEX('2-3 引出列表'!$A$2:$CE$8700,$A45,MATCH(C$1,'2-3 引出列表'!$A$1:$CD$1,0)),"")),"",IFERROR(INDEX('2-3 引出列表'!$A$2:$CE$8700,$A45,MATCH(C$1,'2-3 引出列表'!$A$1:$CD$1,0)),""))</f>
        <v>4060</v>
      </c>
      <c r="D45" t="str">
        <f>IF(ISBLANK(IFERROR(INDEX('2-3 引出列表'!$A$2:$CE$8700,$A45,MATCH(D$1,'2-3 引出列表'!$A$1:$CD$1,0)),"")),"",IFERROR(INDEX('2-3 引出列表'!$A$2:$CE$8700,$A45,MATCH(D$1,'2-3 引出列表'!$A$1:$CD$1,0)),""))</f>
        <v>已付款</v>
      </c>
      <c r="E45" t="str">
        <f>IF(ISBLANK(IFERROR(INDEX('2-3 引出列表'!$A$2:$CE$8700,$A45,MATCH(E$1,'2-3 引出列表'!$A$1:$CD$1,0)),"")),"",IFERROR(INDEX('2-3 引出列表'!$A$2:$CE$8700,$A45,MATCH(E$1,'2-3 引出列表'!$A$1:$CD$1,0)),""))</f>
        <v>2025-07-08</v>
      </c>
      <c r="F45" t="str">
        <f t="shared" si="0"/>
        <v>2025-07</v>
      </c>
      <c r="G45" t="str">
        <f>IF(ISBLANK(IFERROR(INDEX('2-3 引出列表'!$A$2:$CE$8700,$A45,MATCH(G$1,'2-3 引出列表'!$A$1:$CD$1,0)),"")),"",IFERROR(INDEX('2-3 引出列表'!$A$2:$CE$8700,$A45,MATCH(G$1,'2-3 引出列表'!$A$1:$CD$1,0)),""))</f>
        <v>外包服务费.绿化外包</v>
      </c>
      <c r="H45" t="str">
        <f>IF(ISBLANK(IFERROR(INDEX('2-3 引出列表'!$A$2:$CE$8700,$A45,MATCH(H$1,'2-3 引出列表'!$A$1:$CD$1,0)),"")),"",IFERROR(INDEX('2-3 引出列表'!$A$2:$CE$8700,$A45,MATCH(H$1,'2-3 引出列表'!$A$1:$CD$1,0)),""))</f>
        <v>HJFW-Z-2024-6899</v>
      </c>
      <c r="I45" t="str">
        <f>IF(ISBLANK(IFERROR(INDEX('2-3 引出列表'!$A$2:$CE$8700,$A45,MATCH(I$1,'2-3 引出列表'!$A$1:$CD$1,0)),"")),"",IFERROR(INDEX('2-3 引出列表'!$A$2:$CE$8700,$A45,MATCH(I$1,'2-3 引出列表'!$A$1:$CD$1,0)),""))</f>
        <v>金采易购</v>
      </c>
      <c r="J45" s="66"/>
    </row>
    <row r="46" customFormat="1" spans="1:10">
      <c r="A46">
        <v>45</v>
      </c>
      <c r="B46" t="str">
        <f>IF(ISBLANK(IFERROR(INDEX('2-3 引出列表'!$A$2:$CE$8700,$A46,MATCH(B$1,'2-3 引出列表'!$A$1:$CD$1,0)),"")),"",IFERROR(INDEX('2-3 引出列表'!$A$2:$CE$8700,$A46,MATCH(B$1,'2-3 引出列表'!$A$1:$CD$1,0)),""))</f>
        <v/>
      </c>
      <c r="C46">
        <f>IF(ISBLANK(IFERROR(INDEX('2-3 引出列表'!$A$2:$CE$8700,$A46,MATCH(C$1,'2-3 引出列表'!$A$1:$CD$1,0)),"")),"",IFERROR(INDEX('2-3 引出列表'!$A$2:$CE$8700,$A46,MATCH(C$1,'2-3 引出列表'!$A$1:$CD$1,0)),""))</f>
        <v>91.4</v>
      </c>
      <c r="D46" t="str">
        <f>IF(ISBLANK(IFERROR(INDEX('2-3 引出列表'!$A$2:$CE$8700,$A46,MATCH(D$1,'2-3 引出列表'!$A$1:$CD$1,0)),"")),"",IFERROR(INDEX('2-3 引出列表'!$A$2:$CE$8700,$A46,MATCH(D$1,'2-3 引出列表'!$A$1:$CD$1,0)),""))</f>
        <v>已付款</v>
      </c>
      <c r="E46" t="str">
        <f>IF(ISBLANK(IFERROR(INDEX('2-3 引出列表'!$A$2:$CE$8700,$A46,MATCH(E$1,'2-3 引出列表'!$A$1:$CD$1,0)),"")),"",IFERROR(INDEX('2-3 引出列表'!$A$2:$CE$8700,$A46,MATCH(E$1,'2-3 引出列表'!$A$1:$CD$1,0)),""))</f>
        <v>2025-07-04</v>
      </c>
      <c r="F46" t="str">
        <f t="shared" si="0"/>
        <v>2025-07</v>
      </c>
      <c r="G46" t="str">
        <f>IF(ISBLANK(IFERROR(INDEX('2-3 引出列表'!$A$2:$CE$8700,$A46,MATCH(G$1,'2-3 引出列表'!$A$1:$CD$1,0)),"")),"",IFERROR(INDEX('2-3 引出列表'!$A$2:$CE$8700,$A46,MATCH(G$1,'2-3 引出列表'!$A$1:$CD$1,0)),""))</f>
        <v>办公事务.通讯费</v>
      </c>
      <c r="H46" t="str">
        <f>IF(ISBLANK(IFERROR(INDEX('2-3 引出列表'!$A$2:$CE$8700,$A46,MATCH(H$1,'2-3 引出列表'!$A$1:$CD$1,0)),"")),"",IFERROR(INDEX('2-3 引出列表'!$A$2:$CE$8700,$A46,MATCH(H$1,'2-3 引出列表'!$A$1:$CD$1,0)),""))</f>
        <v/>
      </c>
      <c r="I46" t="str">
        <f>IF(ISBLANK(IFERROR(INDEX('2-3 引出列表'!$A$2:$CE$8700,$A46,MATCH(I$1,'2-3 引出列表'!$A$1:$CD$1,0)),"")),"",IFERROR(INDEX('2-3 引出列表'!$A$2:$CE$8700,$A46,MATCH(I$1,'2-3 引出列表'!$A$1:$CD$1,0)),""))</f>
        <v/>
      </c>
      <c r="J46" s="66"/>
    </row>
    <row r="47" customFormat="1" spans="1:10">
      <c r="A47">
        <v>46</v>
      </c>
      <c r="B47" t="str">
        <f>IF(ISBLANK(IFERROR(INDEX('2-3 引出列表'!$A$2:$CE$8700,$A47,MATCH(B$1,'2-3 引出列表'!$A$1:$CD$1,0)),"")),"",IFERROR(INDEX('2-3 引出列表'!$A$2:$CE$8700,$A47,MATCH(B$1,'2-3 引出列表'!$A$1:$CD$1,0)),""))</f>
        <v>FK250630000297</v>
      </c>
      <c r="C47">
        <f>IF(ISBLANK(IFERROR(INDEX('2-3 引出列表'!$A$2:$CE$8700,$A47,MATCH(C$1,'2-3 引出列表'!$A$1:$CD$1,0)),"")),"",IFERROR(INDEX('2-3 引出列表'!$A$2:$CE$8700,$A47,MATCH(C$1,'2-3 引出列表'!$A$1:$CD$1,0)),""))</f>
        <v>6700</v>
      </c>
      <c r="D47" t="str">
        <f>IF(ISBLANK(IFERROR(INDEX('2-3 引出列表'!$A$2:$CE$8700,$A47,MATCH(D$1,'2-3 引出列表'!$A$1:$CD$1,0)),"")),"",IFERROR(INDEX('2-3 引出列表'!$A$2:$CE$8700,$A47,MATCH(D$1,'2-3 引出列表'!$A$1:$CD$1,0)),""))</f>
        <v>已付款</v>
      </c>
      <c r="E47" t="str">
        <f>IF(ISBLANK(IFERROR(INDEX('2-3 引出列表'!$A$2:$CE$8700,$A47,MATCH(E$1,'2-3 引出列表'!$A$1:$CD$1,0)),"")),"",IFERROR(INDEX('2-3 引出列表'!$A$2:$CE$8700,$A47,MATCH(E$1,'2-3 引出列表'!$A$1:$CD$1,0)),""))</f>
        <v>2025-06-30</v>
      </c>
      <c r="F47" t="str">
        <f t="shared" si="0"/>
        <v>2025-06</v>
      </c>
      <c r="G47" t="str">
        <f>IF(ISBLANK(IFERROR(INDEX('2-3 引出列表'!$A$2:$CE$8700,$A47,MATCH(G$1,'2-3 引出列表'!$A$1:$CD$1,0)),"")),"",IFERROR(INDEX('2-3 引出列表'!$A$2:$CE$8700,$A47,MATCH(G$1,'2-3 引出列表'!$A$1:$CD$1,0)),""))</f>
        <v>物料消耗.物料消耗</v>
      </c>
      <c r="H47" t="str">
        <f>IF(ISBLANK(IFERROR(INDEX('2-3 引出列表'!$A$2:$CE$8700,$A47,MATCH(H$1,'2-3 引出列表'!$A$1:$CD$1,0)),"")),"",IFERROR(INDEX('2-3 引出列表'!$A$2:$CE$8700,$A47,MATCH(H$1,'2-3 引出列表'!$A$1:$CD$1,0)),""))</f>
        <v>XHWZ-Z-2025-00016</v>
      </c>
      <c r="I47" t="str">
        <f>IF(ISBLANK(IFERROR(INDEX('2-3 引出列表'!$A$2:$CE$8700,$A47,MATCH(I$1,'2-3 引出列表'!$A$1:$CD$1,0)),"")),"",IFERROR(INDEX('2-3 引出列表'!$A$2:$CE$8700,$A47,MATCH(I$1,'2-3 引出列表'!$A$1:$CD$1,0)),""))</f>
        <v>金采易购</v>
      </c>
      <c r="J47" s="66"/>
    </row>
    <row r="48" customFormat="1" spans="1:10">
      <c r="A48">
        <v>47</v>
      </c>
      <c r="B48" t="str">
        <f>IF(ISBLANK(IFERROR(INDEX('2-3 引出列表'!$A$2:$CE$8700,$A48,MATCH(B$1,'2-3 引出列表'!$A$1:$CD$1,0)),"")),"",IFERROR(INDEX('2-3 引出列表'!$A$2:$CE$8700,$A48,MATCH(B$1,'2-3 引出列表'!$A$1:$CD$1,0)),""))</f>
        <v>FK250630000102</v>
      </c>
      <c r="C48">
        <f>IF(ISBLANK(IFERROR(INDEX('2-3 引出列表'!$A$2:$CE$8700,$A48,MATCH(C$1,'2-3 引出列表'!$A$1:$CD$1,0)),"")),"",IFERROR(INDEX('2-3 引出列表'!$A$2:$CE$8700,$A48,MATCH(C$1,'2-3 引出列表'!$A$1:$CD$1,0)),""))</f>
        <v>17203.89</v>
      </c>
      <c r="D48" t="str">
        <f>IF(ISBLANK(IFERROR(INDEX('2-3 引出列表'!$A$2:$CE$8700,$A48,MATCH(D$1,'2-3 引出列表'!$A$1:$CD$1,0)),"")),"",IFERROR(INDEX('2-3 引出列表'!$A$2:$CE$8700,$A48,MATCH(D$1,'2-3 引出列表'!$A$1:$CD$1,0)),""))</f>
        <v>已付款</v>
      </c>
      <c r="E48" t="str">
        <f>IF(ISBLANK(IFERROR(INDEX('2-3 引出列表'!$A$2:$CE$8700,$A48,MATCH(E$1,'2-3 引出列表'!$A$1:$CD$1,0)),"")),"",IFERROR(INDEX('2-3 引出列表'!$A$2:$CE$8700,$A48,MATCH(E$1,'2-3 引出列表'!$A$1:$CD$1,0)),""))</f>
        <v>2025-06-30</v>
      </c>
      <c r="F48" t="str">
        <f t="shared" si="0"/>
        <v>2025-06</v>
      </c>
      <c r="G48" t="str">
        <f>IF(ISBLANK(IFERROR(INDEX('2-3 引出列表'!$A$2:$CE$8700,$A48,MATCH(G$1,'2-3 引出列表'!$A$1:$CD$1,0)),"")),"",IFERROR(INDEX('2-3 引出列表'!$A$2:$CE$8700,$A48,MATCH(G$1,'2-3 引出列表'!$A$1:$CD$1,0)),""))</f>
        <v>物料消耗.物料消耗</v>
      </c>
      <c r="H48" t="str">
        <f>IF(ISBLANK(IFERROR(INDEX('2-3 引出列表'!$A$2:$CE$8700,$A48,MATCH(H$1,'2-3 引出列表'!$A$1:$CD$1,0)),"")),"",IFERROR(INDEX('2-3 引出列表'!$A$2:$CE$8700,$A48,MATCH(H$1,'2-3 引出列表'!$A$1:$CD$1,0)),""))</f>
        <v>XHWZ-Z-2024-0076</v>
      </c>
      <c r="I48" t="str">
        <f>IF(ISBLANK(IFERROR(INDEX('2-3 引出列表'!$A$2:$CE$8700,$A48,MATCH(I$1,'2-3 引出列表'!$A$1:$CD$1,0)),"")),"",IFERROR(INDEX('2-3 引出列表'!$A$2:$CE$8700,$A48,MATCH(I$1,'2-3 引出列表'!$A$1:$CD$1,0)),""))</f>
        <v>金采易购</v>
      </c>
      <c r="J48" s="66"/>
    </row>
    <row r="49" customFormat="1" spans="1:10">
      <c r="A49">
        <v>48</v>
      </c>
      <c r="B49" t="str">
        <f>IF(ISBLANK(IFERROR(INDEX('2-3 引出列表'!$A$2:$CE$8700,$A49,MATCH(B$1,'2-3 引出列表'!$A$1:$CD$1,0)),"")),"",IFERROR(INDEX('2-3 引出列表'!$A$2:$CE$8700,$A49,MATCH(B$1,'2-3 引出列表'!$A$1:$CD$1,0)),""))</f>
        <v>TK20250625591748</v>
      </c>
      <c r="C49">
        <f>IF(ISBLANK(IFERROR(INDEX('2-3 引出列表'!$A$2:$CE$8700,$A49,MATCH(C$1,'2-3 引出列表'!$A$1:$CD$1,0)),"")),"",IFERROR(INDEX('2-3 引出列表'!$A$2:$CE$8700,$A49,MATCH(C$1,'2-3 引出列表'!$A$1:$CD$1,0)),""))</f>
        <v>76762.83</v>
      </c>
      <c r="D49" t="str">
        <f>IF(ISBLANK(IFERROR(INDEX('2-3 引出列表'!$A$2:$CE$8700,$A49,MATCH(D$1,'2-3 引出列表'!$A$1:$CD$1,0)),"")),"",IFERROR(INDEX('2-3 引出列表'!$A$2:$CE$8700,$A49,MATCH(D$1,'2-3 引出列表'!$A$1:$CD$1,0)),""))</f>
        <v>已付款</v>
      </c>
      <c r="E49" t="str">
        <f>IF(ISBLANK(IFERROR(INDEX('2-3 引出列表'!$A$2:$CE$8700,$A49,MATCH(E$1,'2-3 引出列表'!$A$1:$CD$1,0)),"")),"",IFERROR(INDEX('2-3 引出列表'!$A$2:$CE$8700,$A49,MATCH(E$1,'2-3 引出列表'!$A$1:$CD$1,0)),""))</f>
        <v>2025-06-30</v>
      </c>
      <c r="F49" t="str">
        <f t="shared" si="0"/>
        <v>2025-06</v>
      </c>
      <c r="G49" t="str">
        <f>IF(ISBLANK(IFERROR(INDEX('2-3 引出列表'!$A$2:$CE$8700,$A49,MATCH(G$1,'2-3 引出列表'!$A$1:$CD$1,0)),"")),"",IFERROR(INDEX('2-3 引出列表'!$A$2:$CE$8700,$A49,MATCH(G$1,'2-3 引出列表'!$A$1:$CD$1,0)),""))</f>
        <v>保证金及押金.物业类押金</v>
      </c>
      <c r="H49" t="str">
        <f>IF(ISBLANK(IFERROR(INDEX('2-3 引出列表'!$A$2:$CE$8700,$A49,MATCH(H$1,'2-3 引出列表'!$A$1:$CD$1,0)),"")),"",IFERROR(INDEX('2-3 引出列表'!$A$2:$CE$8700,$A49,MATCH(H$1,'2-3 引出列表'!$A$1:$CD$1,0)),""))</f>
        <v/>
      </c>
      <c r="I49" t="str">
        <f>IF(ISBLANK(IFERROR(INDEX('2-3 引出列表'!$A$2:$CE$8700,$A49,MATCH(I$1,'2-3 引出列表'!$A$1:$CD$1,0)),"")),"",IFERROR(INDEX('2-3 引出列表'!$A$2:$CE$8700,$A49,MATCH(I$1,'2-3 引出列表'!$A$1:$CD$1,0)),""))</f>
        <v>SIP</v>
      </c>
      <c r="J49" s="66"/>
    </row>
    <row r="50" customFormat="1" spans="1:10">
      <c r="A50">
        <v>49</v>
      </c>
      <c r="B50" t="str">
        <f>IF(ISBLANK(IFERROR(INDEX('2-3 引出列表'!$A$2:$CE$8700,$A50,MATCH(B$1,'2-3 引出列表'!$A$1:$CD$1,0)),"")),"",IFERROR(INDEX('2-3 引出列表'!$A$2:$CE$8700,$A50,MATCH(B$1,'2-3 引出列表'!$A$1:$CD$1,0)),""))</f>
        <v>TK20250625371250</v>
      </c>
      <c r="C50">
        <f>IF(ISBLANK(IFERROR(INDEX('2-3 引出列表'!$A$2:$CE$8700,$A50,MATCH(C$1,'2-3 引出列表'!$A$1:$CD$1,0)),"")),"",IFERROR(INDEX('2-3 引出列表'!$A$2:$CE$8700,$A50,MATCH(C$1,'2-3 引出列表'!$A$1:$CD$1,0)),""))</f>
        <v>113603.74</v>
      </c>
      <c r="D50" t="str">
        <f>IF(ISBLANK(IFERROR(INDEX('2-3 引出列表'!$A$2:$CE$8700,$A50,MATCH(D$1,'2-3 引出列表'!$A$1:$CD$1,0)),"")),"",IFERROR(INDEX('2-3 引出列表'!$A$2:$CE$8700,$A50,MATCH(D$1,'2-3 引出列表'!$A$1:$CD$1,0)),""))</f>
        <v>已付款</v>
      </c>
      <c r="E50" t="str">
        <f>IF(ISBLANK(IFERROR(INDEX('2-3 引出列表'!$A$2:$CE$8700,$A50,MATCH(E$1,'2-3 引出列表'!$A$1:$CD$1,0)),"")),"",IFERROR(INDEX('2-3 引出列表'!$A$2:$CE$8700,$A50,MATCH(E$1,'2-3 引出列表'!$A$1:$CD$1,0)),""))</f>
        <v>2025-06-27</v>
      </c>
      <c r="F50" t="str">
        <f t="shared" si="0"/>
        <v>2025-06</v>
      </c>
      <c r="G50" t="str">
        <f>IF(ISBLANK(IFERROR(INDEX('2-3 引出列表'!$A$2:$CE$8700,$A50,MATCH(G$1,'2-3 引出列表'!$A$1:$CD$1,0)),"")),"",IFERROR(INDEX('2-3 引出列表'!$A$2:$CE$8700,$A50,MATCH(G$1,'2-3 引出列表'!$A$1:$CD$1,0)),""))</f>
        <v>保证金及押金.物业类押金</v>
      </c>
      <c r="H50" t="str">
        <f>IF(ISBLANK(IFERROR(INDEX('2-3 引出列表'!$A$2:$CE$8700,$A50,MATCH(H$1,'2-3 引出列表'!$A$1:$CD$1,0)),"")),"",IFERROR(INDEX('2-3 引出列表'!$A$2:$CE$8700,$A50,MATCH(H$1,'2-3 引出列表'!$A$1:$CD$1,0)),""))</f>
        <v/>
      </c>
      <c r="I50" t="str">
        <f>IF(ISBLANK(IFERROR(INDEX('2-3 引出列表'!$A$2:$CE$8700,$A50,MATCH(I$1,'2-3 引出列表'!$A$1:$CD$1,0)),"")),"",IFERROR(INDEX('2-3 引出列表'!$A$2:$CE$8700,$A50,MATCH(I$1,'2-3 引出列表'!$A$1:$CD$1,0)),""))</f>
        <v>SIP</v>
      </c>
      <c r="J50" s="66"/>
    </row>
    <row r="51" customFormat="1" spans="1:10">
      <c r="A51">
        <v>50</v>
      </c>
      <c r="B51" t="str">
        <f>IF(ISBLANK(IFERROR(INDEX('2-3 引出列表'!$A$2:$CE$8700,$A51,MATCH(B$1,'2-3 引出列表'!$A$1:$CD$1,0)),"")),"",IFERROR(INDEX('2-3 引出列表'!$A$2:$CE$8700,$A51,MATCH(B$1,'2-3 引出列表'!$A$1:$CD$1,0)),""))</f>
        <v/>
      </c>
      <c r="C51">
        <f>IF(ISBLANK(IFERROR(INDEX('2-3 引出列表'!$A$2:$CE$8700,$A51,MATCH(C$1,'2-3 引出列表'!$A$1:$CD$1,0)),"")),"",IFERROR(INDEX('2-3 引出列表'!$A$2:$CE$8700,$A51,MATCH(C$1,'2-3 引出列表'!$A$1:$CD$1,0)),""))</f>
        <v>236</v>
      </c>
      <c r="D51" t="str">
        <f>IF(ISBLANK(IFERROR(INDEX('2-3 引出列表'!$A$2:$CE$8700,$A51,MATCH(D$1,'2-3 引出列表'!$A$1:$CD$1,0)),"")),"",IFERROR(INDEX('2-3 引出列表'!$A$2:$CE$8700,$A51,MATCH(D$1,'2-3 引出列表'!$A$1:$CD$1,0)),""))</f>
        <v>已付款</v>
      </c>
      <c r="E51" t="str">
        <f>IF(ISBLANK(IFERROR(INDEX('2-3 引出列表'!$A$2:$CE$8700,$A51,MATCH(E$1,'2-3 引出列表'!$A$1:$CD$1,0)),"")),"",IFERROR(INDEX('2-3 引出列表'!$A$2:$CE$8700,$A51,MATCH(E$1,'2-3 引出列表'!$A$1:$CD$1,0)),""))</f>
        <v>2025-06-25</v>
      </c>
      <c r="F51" t="str">
        <f t="shared" si="0"/>
        <v>2025-06</v>
      </c>
      <c r="G51" t="str">
        <f>IF(ISBLANK(IFERROR(INDEX('2-3 引出列表'!$A$2:$CE$8700,$A51,MATCH(G$1,'2-3 引出列表'!$A$1:$CD$1,0)),"")),"",IFERROR(INDEX('2-3 引出列表'!$A$2:$CE$8700,$A51,MATCH(G$1,'2-3 引出列表'!$A$1:$CD$1,0)),""))</f>
        <v>办公事务.办公费</v>
      </c>
      <c r="H51" t="str">
        <f>IF(ISBLANK(IFERROR(INDEX('2-3 引出列表'!$A$2:$CE$8700,$A51,MATCH(H$1,'2-3 引出列表'!$A$1:$CD$1,0)),"")),"",IFERROR(INDEX('2-3 引出列表'!$A$2:$CE$8700,$A51,MATCH(H$1,'2-3 引出列表'!$A$1:$CD$1,0)),""))</f>
        <v/>
      </c>
      <c r="I51" t="str">
        <f>IF(ISBLANK(IFERROR(INDEX('2-3 引出列表'!$A$2:$CE$8700,$A51,MATCH(I$1,'2-3 引出列表'!$A$1:$CD$1,0)),"")),"",IFERROR(INDEX('2-3 引出列表'!$A$2:$CE$8700,$A51,MATCH(I$1,'2-3 引出列表'!$A$1:$CD$1,0)),""))</f>
        <v/>
      </c>
      <c r="J51" s="66"/>
    </row>
    <row r="52" customFormat="1" spans="1:10">
      <c r="A52">
        <v>51</v>
      </c>
      <c r="B52" t="str">
        <f>IF(ISBLANK(IFERROR(INDEX('2-3 引出列表'!$A$2:$CE$8700,$A52,MATCH(B$1,'2-3 引出列表'!$A$1:$CD$1,0)),"")),"",IFERROR(INDEX('2-3 引出列表'!$A$2:$CE$8700,$A52,MATCH(B$1,'2-3 引出列表'!$A$1:$CD$1,0)),""))</f>
        <v/>
      </c>
      <c r="C52">
        <f>IF(ISBLANK(IFERROR(INDEX('2-3 引出列表'!$A$2:$CE$8700,$A52,MATCH(C$1,'2-3 引出列表'!$A$1:$CD$1,0)),"")),"",IFERROR(INDEX('2-3 引出列表'!$A$2:$CE$8700,$A52,MATCH(C$1,'2-3 引出列表'!$A$1:$CD$1,0)),""))</f>
        <v>4722</v>
      </c>
      <c r="D52" t="str">
        <f>IF(ISBLANK(IFERROR(INDEX('2-3 引出列表'!$A$2:$CE$8700,$A52,MATCH(D$1,'2-3 引出列表'!$A$1:$CD$1,0)),"")),"",IFERROR(INDEX('2-3 引出列表'!$A$2:$CE$8700,$A52,MATCH(D$1,'2-3 引出列表'!$A$1:$CD$1,0)),""))</f>
        <v>已付款</v>
      </c>
      <c r="E52" t="str">
        <f>IF(ISBLANK(IFERROR(INDEX('2-3 引出列表'!$A$2:$CE$8700,$A52,MATCH(E$1,'2-3 引出列表'!$A$1:$CD$1,0)),"")),"",IFERROR(INDEX('2-3 引出列表'!$A$2:$CE$8700,$A52,MATCH(E$1,'2-3 引出列表'!$A$1:$CD$1,0)),""))</f>
        <v>2025-06-24</v>
      </c>
      <c r="F52" t="str">
        <f t="shared" si="0"/>
        <v>2025-06</v>
      </c>
      <c r="G52" t="str">
        <f>IF(ISBLANK(IFERROR(INDEX('2-3 引出列表'!$A$2:$CE$8700,$A52,MATCH(G$1,'2-3 引出列表'!$A$1:$CD$1,0)),"")),"",IFERROR(INDEX('2-3 引出列表'!$A$2:$CE$8700,$A52,MATCH(G$1,'2-3 引出列表'!$A$1:$CD$1,0)),""))</f>
        <v>人工费用.宿舍费</v>
      </c>
      <c r="H52" t="str">
        <f>IF(ISBLANK(IFERROR(INDEX('2-3 引出列表'!$A$2:$CE$8700,$A52,MATCH(H$1,'2-3 引出列表'!$A$1:$CD$1,0)),"")),"",IFERROR(INDEX('2-3 引出列表'!$A$2:$CE$8700,$A52,MATCH(H$1,'2-3 引出列表'!$A$1:$CD$1,0)),""))</f>
        <v>FWL-Z-2024-0845</v>
      </c>
      <c r="I52" t="str">
        <f>IF(ISBLANK(IFERROR(INDEX('2-3 引出列表'!$A$2:$CE$8700,$A52,MATCH(I$1,'2-3 引出列表'!$A$1:$CD$1,0)),"")),"",IFERROR(INDEX('2-3 引出列表'!$A$2:$CE$8700,$A52,MATCH(I$1,'2-3 引出列表'!$A$1:$CD$1,0)),""))</f>
        <v/>
      </c>
      <c r="J52" s="66"/>
    </row>
    <row r="53" customFormat="1" spans="1:10">
      <c r="A53">
        <v>52</v>
      </c>
      <c r="B53" t="str">
        <f>IF(ISBLANK(IFERROR(INDEX('2-3 引出列表'!$A$2:$CE$8700,$A53,MATCH(B$1,'2-3 引出列表'!$A$1:$CD$1,0)),"")),"",IFERROR(INDEX('2-3 引出列表'!$A$2:$CE$8700,$A53,MATCH(B$1,'2-3 引出列表'!$A$1:$CD$1,0)),""))</f>
        <v>FK250623000652</v>
      </c>
      <c r="C53">
        <f>IF(ISBLANK(IFERROR(INDEX('2-3 引出列表'!$A$2:$CE$8700,$A53,MATCH(C$1,'2-3 引出列表'!$A$1:$CD$1,0)),"")),"",IFERROR(INDEX('2-3 引出列表'!$A$2:$CE$8700,$A53,MATCH(C$1,'2-3 引出列表'!$A$1:$CD$1,0)),""))</f>
        <v>6982.5</v>
      </c>
      <c r="D53" t="str">
        <f>IF(ISBLANK(IFERROR(INDEX('2-3 引出列表'!$A$2:$CE$8700,$A53,MATCH(D$1,'2-3 引出列表'!$A$1:$CD$1,0)),"")),"",IFERROR(INDEX('2-3 引出列表'!$A$2:$CE$8700,$A53,MATCH(D$1,'2-3 引出列表'!$A$1:$CD$1,0)),""))</f>
        <v>已付款</v>
      </c>
      <c r="E53" t="str">
        <f>IF(ISBLANK(IFERROR(INDEX('2-3 引出列表'!$A$2:$CE$8700,$A53,MATCH(E$1,'2-3 引出列表'!$A$1:$CD$1,0)),"")),"",IFERROR(INDEX('2-3 引出列表'!$A$2:$CE$8700,$A53,MATCH(E$1,'2-3 引出列表'!$A$1:$CD$1,0)),""))</f>
        <v>2025-06-23</v>
      </c>
      <c r="F53" t="str">
        <f t="shared" si="0"/>
        <v>2025-06</v>
      </c>
      <c r="G53" t="str">
        <f>IF(ISBLANK(IFERROR(INDEX('2-3 引出列表'!$A$2:$CE$8700,$A53,MATCH(G$1,'2-3 引出列表'!$A$1:$CD$1,0)),"")),"",IFERROR(INDEX('2-3 引出列表'!$A$2:$CE$8700,$A53,MATCH(G$1,'2-3 引出列表'!$A$1:$CD$1,0)),""))</f>
        <v>外包服务费.设备设施维保外包</v>
      </c>
      <c r="H53" t="str">
        <f>IF(ISBLANK(IFERROR(INDEX('2-3 引出列表'!$A$2:$CE$8700,$A53,MATCH(H$1,'2-3 引出列表'!$A$1:$CD$1,0)),"")),"",IFERROR(INDEX('2-3 引出列表'!$A$2:$CE$8700,$A53,MATCH(H$1,'2-3 引出列表'!$A$1:$CD$1,0)),""))</f>
        <v>GCFW-Z-2025-03034</v>
      </c>
      <c r="I53" t="str">
        <f>IF(ISBLANK(IFERROR(INDEX('2-3 引出列表'!$A$2:$CE$8700,$A53,MATCH(I$1,'2-3 引出列表'!$A$1:$CD$1,0)),"")),"",IFERROR(INDEX('2-3 引出列表'!$A$2:$CE$8700,$A53,MATCH(I$1,'2-3 引出列表'!$A$1:$CD$1,0)),""))</f>
        <v>金采易购</v>
      </c>
      <c r="J53" s="66"/>
    </row>
    <row r="54" customFormat="1" spans="1:10">
      <c r="A54">
        <v>53</v>
      </c>
      <c r="B54" t="str">
        <f>IF(ISBLANK(IFERROR(INDEX('2-3 引出列表'!$A$2:$CE$8700,$A54,MATCH(B$1,'2-3 引出列表'!$A$1:$CD$1,0)),"")),"",IFERROR(INDEX('2-3 引出列表'!$A$2:$CE$8700,$A54,MATCH(B$1,'2-3 引出列表'!$A$1:$CD$1,0)),""))</f>
        <v>FK250623000623</v>
      </c>
      <c r="C54">
        <f>IF(ISBLANK(IFERROR(INDEX('2-3 引出列表'!$A$2:$CE$8700,$A54,MATCH(C$1,'2-3 引出列表'!$A$1:$CD$1,0)),"")),"",IFERROR(INDEX('2-3 引出列表'!$A$2:$CE$8700,$A54,MATCH(C$1,'2-3 引出列表'!$A$1:$CD$1,0)),""))</f>
        <v>10217.49</v>
      </c>
      <c r="D54" t="str">
        <f>IF(ISBLANK(IFERROR(INDEX('2-3 引出列表'!$A$2:$CE$8700,$A54,MATCH(D$1,'2-3 引出列表'!$A$1:$CD$1,0)),"")),"",IFERROR(INDEX('2-3 引出列表'!$A$2:$CE$8700,$A54,MATCH(D$1,'2-3 引出列表'!$A$1:$CD$1,0)),""))</f>
        <v>已付款</v>
      </c>
      <c r="E54" t="str">
        <f>IF(ISBLANK(IFERROR(INDEX('2-3 引出列表'!$A$2:$CE$8700,$A54,MATCH(E$1,'2-3 引出列表'!$A$1:$CD$1,0)),"")),"",IFERROR(INDEX('2-3 引出列表'!$A$2:$CE$8700,$A54,MATCH(E$1,'2-3 引出列表'!$A$1:$CD$1,0)),""))</f>
        <v>2025-06-23</v>
      </c>
      <c r="F54" t="str">
        <f t="shared" si="0"/>
        <v>2025-06</v>
      </c>
      <c r="G54" t="str">
        <f>IF(ISBLANK(IFERROR(INDEX('2-3 引出列表'!$A$2:$CE$8700,$A54,MATCH(G$1,'2-3 引出列表'!$A$1:$CD$1,0)),"")),"",IFERROR(INDEX('2-3 引出列表'!$A$2:$CE$8700,$A54,MATCH(G$1,'2-3 引出列表'!$A$1:$CD$1,0)),""))</f>
        <v>外包服务费.设备设施维保外包</v>
      </c>
      <c r="H54" t="str">
        <f>IF(ISBLANK(IFERROR(INDEX('2-3 引出列表'!$A$2:$CE$8700,$A54,MATCH(H$1,'2-3 引出列表'!$A$1:$CD$1,0)),"")),"",IFERROR(INDEX('2-3 引出列表'!$A$2:$CE$8700,$A54,MATCH(H$1,'2-3 引出列表'!$A$1:$CD$1,0)),""))</f>
        <v>GCFW-Z-2025-03034</v>
      </c>
      <c r="I54" t="str">
        <f>IF(ISBLANK(IFERROR(INDEX('2-3 引出列表'!$A$2:$CE$8700,$A54,MATCH(I$1,'2-3 引出列表'!$A$1:$CD$1,0)),"")),"",IFERROR(INDEX('2-3 引出列表'!$A$2:$CE$8700,$A54,MATCH(I$1,'2-3 引出列表'!$A$1:$CD$1,0)),""))</f>
        <v>金采易购</v>
      </c>
      <c r="J54" s="66"/>
    </row>
    <row r="55" customFormat="1" spans="1:10">
      <c r="A55">
        <v>54</v>
      </c>
      <c r="B55" t="str">
        <f>IF(ISBLANK(IFERROR(INDEX('2-3 引出列表'!$A$2:$CE$8700,$A55,MATCH(B$1,'2-3 引出列表'!$A$1:$CD$1,0)),"")),"",IFERROR(INDEX('2-3 引出列表'!$A$2:$CE$8700,$A55,MATCH(B$1,'2-3 引出列表'!$A$1:$CD$1,0)),""))</f>
        <v>FK250623000119</v>
      </c>
      <c r="C55">
        <f>IF(ISBLANK(IFERROR(INDEX('2-3 引出列表'!$A$2:$CE$8700,$A55,MATCH(C$1,'2-3 引出列表'!$A$1:$CD$1,0)),"")),"",IFERROR(INDEX('2-3 引出列表'!$A$2:$CE$8700,$A55,MATCH(C$1,'2-3 引出列表'!$A$1:$CD$1,0)),""))</f>
        <v>11700</v>
      </c>
      <c r="D55" t="str">
        <f>IF(ISBLANK(IFERROR(INDEX('2-3 引出列表'!$A$2:$CE$8700,$A55,MATCH(D$1,'2-3 引出列表'!$A$1:$CD$1,0)),"")),"",IFERROR(INDEX('2-3 引出列表'!$A$2:$CE$8700,$A55,MATCH(D$1,'2-3 引出列表'!$A$1:$CD$1,0)),""))</f>
        <v>已付款</v>
      </c>
      <c r="E55" t="str">
        <f>IF(ISBLANK(IFERROR(INDEX('2-3 引出列表'!$A$2:$CE$8700,$A55,MATCH(E$1,'2-3 引出列表'!$A$1:$CD$1,0)),"")),"",IFERROR(INDEX('2-3 引出列表'!$A$2:$CE$8700,$A55,MATCH(E$1,'2-3 引出列表'!$A$1:$CD$1,0)),""))</f>
        <v>2025-06-23</v>
      </c>
      <c r="F55" t="str">
        <f t="shared" si="0"/>
        <v>2025-06</v>
      </c>
      <c r="G55" t="str">
        <f>IF(ISBLANK(IFERROR(INDEX('2-3 引出列表'!$A$2:$CE$8700,$A55,MATCH(G$1,'2-3 引出列表'!$A$1:$CD$1,0)),"")),"",IFERROR(INDEX('2-3 引出列表'!$A$2:$CE$8700,$A55,MATCH(G$1,'2-3 引出列表'!$A$1:$CD$1,0)),""))</f>
        <v>外包服务费.工程施工外包</v>
      </c>
      <c r="H55" t="str">
        <f>IF(ISBLANK(IFERROR(INDEX('2-3 引出列表'!$A$2:$CE$8700,$A55,MATCH(H$1,'2-3 引出列表'!$A$1:$CD$1,0)),"")),"",IFERROR(INDEX('2-3 引出列表'!$A$2:$CE$8700,$A55,MATCH(H$1,'2-3 引出列表'!$A$1:$CD$1,0)),""))</f>
        <v>GCFW-Z-2024-2456</v>
      </c>
      <c r="I55" t="str">
        <f>IF(ISBLANK(IFERROR(INDEX('2-3 引出列表'!$A$2:$CE$8700,$A55,MATCH(I$1,'2-3 引出列表'!$A$1:$CD$1,0)),"")),"",IFERROR(INDEX('2-3 引出列表'!$A$2:$CE$8700,$A55,MATCH(I$1,'2-3 引出列表'!$A$1:$CD$1,0)),""))</f>
        <v>金采易购</v>
      </c>
      <c r="J55" s="66"/>
    </row>
    <row r="56" customFormat="1" spans="1:10">
      <c r="A56">
        <v>55</v>
      </c>
      <c r="B56" t="str">
        <f>IF(ISBLANK(IFERROR(INDEX('2-3 引出列表'!$A$2:$CE$8700,$A56,MATCH(B$1,'2-3 引出列表'!$A$1:$CD$1,0)),"")),"",IFERROR(INDEX('2-3 引出列表'!$A$2:$CE$8700,$A56,MATCH(B$1,'2-3 引出列表'!$A$1:$CD$1,0)),""))</f>
        <v/>
      </c>
      <c r="C56">
        <f>IF(ISBLANK(IFERROR(INDEX('2-3 引出列表'!$A$2:$CE$8700,$A56,MATCH(C$1,'2-3 引出列表'!$A$1:$CD$1,0)),"")),"",IFERROR(INDEX('2-3 引出列表'!$A$2:$CE$8700,$A56,MATCH(C$1,'2-3 引出列表'!$A$1:$CD$1,0)),""))</f>
        <v>301346.51</v>
      </c>
      <c r="D56" t="str">
        <f>IF(ISBLANK(IFERROR(INDEX('2-3 引出列表'!$A$2:$CE$8700,$A56,MATCH(D$1,'2-3 引出列表'!$A$1:$CD$1,0)),"")),"",IFERROR(INDEX('2-3 引出列表'!$A$2:$CE$8700,$A56,MATCH(D$1,'2-3 引出列表'!$A$1:$CD$1,0)),""))</f>
        <v>已付款</v>
      </c>
      <c r="E56" t="str">
        <f>IF(ISBLANK(IFERROR(INDEX('2-3 引出列表'!$A$2:$CE$8700,$A56,MATCH(E$1,'2-3 引出列表'!$A$1:$CD$1,0)),"")),"",IFERROR(INDEX('2-3 引出列表'!$A$2:$CE$8700,$A56,MATCH(E$1,'2-3 引出列表'!$A$1:$CD$1,0)),""))</f>
        <v>2025-06-19</v>
      </c>
      <c r="F56" t="str">
        <f t="shared" si="0"/>
        <v>2025-06</v>
      </c>
      <c r="G56" t="str">
        <f>IF(ISBLANK(IFERROR(INDEX('2-3 引出列表'!$A$2:$CE$8700,$A56,MATCH(G$1,'2-3 引出列表'!$A$1:$CD$1,0)),"")),"",IFERROR(INDEX('2-3 引出列表'!$A$2:$CE$8700,$A56,MATCH(G$1,'2-3 引出列表'!$A$1:$CD$1,0)),""))</f>
        <v>项目能耗.项目电费</v>
      </c>
      <c r="H56" t="str">
        <f>IF(ISBLANK(IFERROR(INDEX('2-3 引出列表'!$A$2:$CE$8700,$A56,MATCH(H$1,'2-3 引出列表'!$A$1:$CD$1,0)),"")),"",IFERROR(INDEX('2-3 引出列表'!$A$2:$CE$8700,$A56,MATCH(H$1,'2-3 引出列表'!$A$1:$CD$1,0)),""))</f>
        <v/>
      </c>
      <c r="I56" t="str">
        <f>IF(ISBLANK(IFERROR(INDEX('2-3 引出列表'!$A$2:$CE$8700,$A56,MATCH(I$1,'2-3 引出列表'!$A$1:$CD$1,0)),"")),"",IFERROR(INDEX('2-3 引出列表'!$A$2:$CE$8700,$A56,MATCH(I$1,'2-3 引出列表'!$A$1:$CD$1,0)),""))</f>
        <v/>
      </c>
      <c r="J56" s="66"/>
    </row>
    <row r="57" customFormat="1" spans="1:10">
      <c r="A57">
        <v>56</v>
      </c>
      <c r="B57" t="str">
        <f>IF(ISBLANK(IFERROR(INDEX('2-3 引出列表'!$A$2:$CE$8700,$A57,MATCH(B$1,'2-3 引出列表'!$A$1:$CD$1,0)),"")),"",IFERROR(INDEX('2-3 引出列表'!$A$2:$CE$8700,$A57,MATCH(B$1,'2-3 引出列表'!$A$1:$CD$1,0)),""))</f>
        <v/>
      </c>
      <c r="C57">
        <f>IF(ISBLANK(IFERROR(INDEX('2-3 引出列表'!$A$2:$CE$8700,$A57,MATCH(C$1,'2-3 引出列表'!$A$1:$CD$1,0)),"")),"",IFERROR(INDEX('2-3 引出列表'!$A$2:$CE$8700,$A57,MATCH(C$1,'2-3 引出列表'!$A$1:$CD$1,0)),""))</f>
        <v>279029.94</v>
      </c>
      <c r="D57" t="str">
        <f>IF(ISBLANK(IFERROR(INDEX('2-3 引出列表'!$A$2:$CE$8700,$A57,MATCH(D$1,'2-3 引出列表'!$A$1:$CD$1,0)),"")),"",IFERROR(INDEX('2-3 引出列表'!$A$2:$CE$8700,$A57,MATCH(D$1,'2-3 引出列表'!$A$1:$CD$1,0)),""))</f>
        <v>已付款</v>
      </c>
      <c r="E57" t="str">
        <f>IF(ISBLANK(IFERROR(INDEX('2-3 引出列表'!$A$2:$CE$8700,$A57,MATCH(E$1,'2-3 引出列表'!$A$1:$CD$1,0)),"")),"",IFERROR(INDEX('2-3 引出列表'!$A$2:$CE$8700,$A57,MATCH(E$1,'2-3 引出列表'!$A$1:$CD$1,0)),""))</f>
        <v>2025-06-19</v>
      </c>
      <c r="F57" t="str">
        <f t="shared" si="0"/>
        <v>2025-06</v>
      </c>
      <c r="G57" t="str">
        <f>IF(ISBLANK(IFERROR(INDEX('2-3 引出列表'!$A$2:$CE$8700,$A57,MATCH(G$1,'2-3 引出列表'!$A$1:$CD$1,0)),"")),"",IFERROR(INDEX('2-3 引出列表'!$A$2:$CE$8700,$A57,MATCH(G$1,'2-3 引出列表'!$A$1:$CD$1,0)),""))</f>
        <v>项目能耗.项目电费</v>
      </c>
      <c r="H57" t="str">
        <f>IF(ISBLANK(IFERROR(INDEX('2-3 引出列表'!$A$2:$CE$8700,$A57,MATCH(H$1,'2-3 引出列表'!$A$1:$CD$1,0)),"")),"",IFERROR(INDEX('2-3 引出列表'!$A$2:$CE$8700,$A57,MATCH(H$1,'2-3 引出列表'!$A$1:$CD$1,0)),""))</f>
        <v/>
      </c>
      <c r="I57" t="str">
        <f>IF(ISBLANK(IFERROR(INDEX('2-3 引出列表'!$A$2:$CE$8700,$A57,MATCH(I$1,'2-3 引出列表'!$A$1:$CD$1,0)),"")),"",IFERROR(INDEX('2-3 引出列表'!$A$2:$CE$8700,$A57,MATCH(I$1,'2-3 引出列表'!$A$1:$CD$1,0)),""))</f>
        <v/>
      </c>
      <c r="J57" s="66"/>
    </row>
    <row r="58" customFormat="1" spans="1:10">
      <c r="A58">
        <v>57</v>
      </c>
      <c r="B58" t="str">
        <f>IF(ISBLANK(IFERROR(INDEX('2-3 引出列表'!$A$2:$CE$8700,$A58,MATCH(B$1,'2-3 引出列表'!$A$1:$CD$1,0)),"")),"",IFERROR(INDEX('2-3 引出列表'!$A$2:$CE$8700,$A58,MATCH(B$1,'2-3 引出列表'!$A$1:$CD$1,0)),""))</f>
        <v>FK250617000341</v>
      </c>
      <c r="C58">
        <f>IF(ISBLANK(IFERROR(INDEX('2-3 引出列表'!$A$2:$CE$8700,$A58,MATCH(C$1,'2-3 引出列表'!$A$1:$CD$1,0)),"")),"",IFERROR(INDEX('2-3 引出列表'!$A$2:$CE$8700,$A58,MATCH(C$1,'2-3 引出列表'!$A$1:$CD$1,0)),""))</f>
        <v>1960.55</v>
      </c>
      <c r="D58" t="str">
        <f>IF(ISBLANK(IFERROR(INDEX('2-3 引出列表'!$A$2:$CE$8700,$A58,MATCH(D$1,'2-3 引出列表'!$A$1:$CD$1,0)),"")),"",IFERROR(INDEX('2-3 引出列表'!$A$2:$CE$8700,$A58,MATCH(D$1,'2-3 引出列表'!$A$1:$CD$1,0)),""))</f>
        <v>已付款</v>
      </c>
      <c r="E58" t="str">
        <f>IF(ISBLANK(IFERROR(INDEX('2-3 引出列表'!$A$2:$CE$8700,$A58,MATCH(E$1,'2-3 引出列表'!$A$1:$CD$1,0)),"")),"",IFERROR(INDEX('2-3 引出列表'!$A$2:$CE$8700,$A58,MATCH(E$1,'2-3 引出列表'!$A$1:$CD$1,0)),""))</f>
        <v>2025-06-17</v>
      </c>
      <c r="F58" t="str">
        <f t="shared" si="0"/>
        <v>2025-06</v>
      </c>
      <c r="G58" t="str">
        <f>IF(ISBLANK(IFERROR(INDEX('2-3 引出列表'!$A$2:$CE$8700,$A58,MATCH(G$1,'2-3 引出列表'!$A$1:$CD$1,0)),"")),"",IFERROR(INDEX('2-3 引出列表'!$A$2:$CE$8700,$A58,MATCH(G$1,'2-3 引出列表'!$A$1:$CD$1,0)),""))</f>
        <v>物料消耗.物料消耗</v>
      </c>
      <c r="H58" t="str">
        <f>IF(ISBLANK(IFERROR(INDEX('2-3 引出列表'!$A$2:$CE$8700,$A58,MATCH(H$1,'2-3 引出列表'!$A$1:$CD$1,0)),"")),"",IFERROR(INDEX('2-3 引出列表'!$A$2:$CE$8700,$A58,MATCH(H$1,'2-3 引出列表'!$A$1:$CD$1,0)),""))</f>
        <v>XHWZ-Z-2024-0138</v>
      </c>
      <c r="I58" t="str">
        <f>IF(ISBLANK(IFERROR(INDEX('2-3 引出列表'!$A$2:$CE$8700,$A58,MATCH(I$1,'2-3 引出列表'!$A$1:$CD$1,0)),"")),"",IFERROR(INDEX('2-3 引出列表'!$A$2:$CE$8700,$A58,MATCH(I$1,'2-3 引出列表'!$A$1:$CD$1,0)),""))</f>
        <v>金采易购</v>
      </c>
      <c r="J58" s="66"/>
    </row>
    <row r="59" customFormat="1" spans="1:10">
      <c r="A59">
        <v>58</v>
      </c>
      <c r="B59" t="str">
        <f>IF(ISBLANK(IFERROR(INDEX('2-3 引出列表'!$A$2:$CE$8700,$A59,MATCH(B$1,'2-3 引出列表'!$A$1:$CD$1,0)),"")),"",IFERROR(INDEX('2-3 引出列表'!$A$2:$CE$8700,$A59,MATCH(B$1,'2-3 引出列表'!$A$1:$CD$1,0)),""))</f>
        <v>FK250617000305</v>
      </c>
      <c r="C59">
        <f>IF(ISBLANK(IFERROR(INDEX('2-3 引出列表'!$A$2:$CE$8700,$A59,MATCH(C$1,'2-3 引出列表'!$A$1:$CD$1,0)),"")),"",IFERROR(INDEX('2-3 引出列表'!$A$2:$CE$8700,$A59,MATCH(C$1,'2-3 引出列表'!$A$1:$CD$1,0)),""))</f>
        <v>1660</v>
      </c>
      <c r="D59" t="str">
        <f>IF(ISBLANK(IFERROR(INDEX('2-3 引出列表'!$A$2:$CE$8700,$A59,MATCH(D$1,'2-3 引出列表'!$A$1:$CD$1,0)),"")),"",IFERROR(INDEX('2-3 引出列表'!$A$2:$CE$8700,$A59,MATCH(D$1,'2-3 引出列表'!$A$1:$CD$1,0)),""))</f>
        <v>已付款</v>
      </c>
      <c r="E59" t="str">
        <f>IF(ISBLANK(IFERROR(INDEX('2-3 引出列表'!$A$2:$CE$8700,$A59,MATCH(E$1,'2-3 引出列表'!$A$1:$CD$1,0)),"")),"",IFERROR(INDEX('2-3 引出列表'!$A$2:$CE$8700,$A59,MATCH(E$1,'2-3 引出列表'!$A$1:$CD$1,0)),""))</f>
        <v>2025-06-17</v>
      </c>
      <c r="F59" t="str">
        <f t="shared" si="0"/>
        <v>2025-06</v>
      </c>
      <c r="G59" t="str">
        <f>IF(ISBLANK(IFERROR(INDEX('2-3 引出列表'!$A$2:$CE$8700,$A59,MATCH(G$1,'2-3 引出列表'!$A$1:$CD$1,0)),"")),"",IFERROR(INDEX('2-3 引出列表'!$A$2:$CE$8700,$A59,MATCH(G$1,'2-3 引出列表'!$A$1:$CD$1,0)),""))</f>
        <v>物料消耗.物料消耗</v>
      </c>
      <c r="H59" t="str">
        <f>IF(ISBLANK(IFERROR(INDEX('2-3 引出列表'!$A$2:$CE$8700,$A59,MATCH(H$1,'2-3 引出列表'!$A$1:$CD$1,0)),"")),"",IFERROR(INDEX('2-3 引出列表'!$A$2:$CE$8700,$A59,MATCH(H$1,'2-3 引出列表'!$A$1:$CD$1,0)),""))</f>
        <v/>
      </c>
      <c r="I59" t="str">
        <f>IF(ISBLANK(IFERROR(INDEX('2-3 引出列表'!$A$2:$CE$8700,$A59,MATCH(I$1,'2-3 引出列表'!$A$1:$CD$1,0)),"")),"",IFERROR(INDEX('2-3 引出列表'!$A$2:$CE$8700,$A59,MATCH(I$1,'2-3 引出列表'!$A$1:$CD$1,0)),""))</f>
        <v>金采易购</v>
      </c>
      <c r="J59" s="66"/>
    </row>
    <row r="60" customFormat="1" spans="1:10">
      <c r="A60">
        <v>59</v>
      </c>
      <c r="B60" t="str">
        <f>IF(ISBLANK(IFERROR(INDEX('2-3 引出列表'!$A$2:$CE$8700,$A60,MATCH(B$1,'2-3 引出列表'!$A$1:$CD$1,0)),"")),"",IFERROR(INDEX('2-3 引出列表'!$A$2:$CE$8700,$A60,MATCH(B$1,'2-3 引出列表'!$A$1:$CD$1,0)),""))</f>
        <v>FK250617000285</v>
      </c>
      <c r="C60">
        <f>IF(ISBLANK(IFERROR(INDEX('2-3 引出列表'!$A$2:$CE$8700,$A60,MATCH(C$1,'2-3 引出列表'!$A$1:$CD$1,0)),"")),"",IFERROR(INDEX('2-3 引出列表'!$A$2:$CE$8700,$A60,MATCH(C$1,'2-3 引出列表'!$A$1:$CD$1,0)),""))</f>
        <v>35090</v>
      </c>
      <c r="D60" t="str">
        <f>IF(ISBLANK(IFERROR(INDEX('2-3 引出列表'!$A$2:$CE$8700,$A60,MATCH(D$1,'2-3 引出列表'!$A$1:$CD$1,0)),"")),"",IFERROR(INDEX('2-3 引出列表'!$A$2:$CE$8700,$A60,MATCH(D$1,'2-3 引出列表'!$A$1:$CD$1,0)),""))</f>
        <v>已付款</v>
      </c>
      <c r="E60" t="str">
        <f>IF(ISBLANK(IFERROR(INDEX('2-3 引出列表'!$A$2:$CE$8700,$A60,MATCH(E$1,'2-3 引出列表'!$A$1:$CD$1,0)),"")),"",IFERROR(INDEX('2-3 引出列表'!$A$2:$CE$8700,$A60,MATCH(E$1,'2-3 引出列表'!$A$1:$CD$1,0)),""))</f>
        <v>2025-06-17</v>
      </c>
      <c r="F60" t="str">
        <f t="shared" si="0"/>
        <v>2025-06</v>
      </c>
      <c r="G60" t="str">
        <f>IF(ISBLANK(IFERROR(INDEX('2-3 引出列表'!$A$2:$CE$8700,$A60,MATCH(G$1,'2-3 引出列表'!$A$1:$CD$1,0)),"")),"",IFERROR(INDEX('2-3 引出列表'!$A$2:$CE$8700,$A60,MATCH(G$1,'2-3 引出列表'!$A$1:$CD$1,0)),""))</f>
        <v>物料消耗.物料消耗</v>
      </c>
      <c r="H60" t="str">
        <f>IF(ISBLANK(IFERROR(INDEX('2-3 引出列表'!$A$2:$CE$8700,$A60,MATCH(H$1,'2-3 引出列表'!$A$1:$CD$1,0)),"")),"",IFERROR(INDEX('2-3 引出列表'!$A$2:$CE$8700,$A60,MATCH(H$1,'2-3 引出列表'!$A$1:$CD$1,0)),""))</f>
        <v>XHWZ-Z-2025-00008</v>
      </c>
      <c r="I60" t="str">
        <f>IF(ISBLANK(IFERROR(INDEX('2-3 引出列表'!$A$2:$CE$8700,$A60,MATCH(I$1,'2-3 引出列表'!$A$1:$CD$1,0)),"")),"",IFERROR(INDEX('2-3 引出列表'!$A$2:$CE$8700,$A60,MATCH(I$1,'2-3 引出列表'!$A$1:$CD$1,0)),""))</f>
        <v>金采易购</v>
      </c>
      <c r="J60" s="66"/>
    </row>
    <row r="61" customFormat="1" spans="1:10">
      <c r="A61">
        <v>60</v>
      </c>
      <c r="B61" t="str">
        <f>IF(ISBLANK(IFERROR(INDEX('2-3 引出列表'!$A$2:$CE$8700,$A61,MATCH(B$1,'2-3 引出列表'!$A$1:$CD$1,0)),"")),"",IFERROR(INDEX('2-3 引出列表'!$A$2:$CE$8700,$A61,MATCH(B$1,'2-3 引出列表'!$A$1:$CD$1,0)),""))</f>
        <v>FK250617000238</v>
      </c>
      <c r="C61">
        <f>IF(ISBLANK(IFERROR(INDEX('2-3 引出列表'!$A$2:$CE$8700,$A61,MATCH(C$1,'2-3 引出列表'!$A$1:$CD$1,0)),"")),"",IFERROR(INDEX('2-3 引出列表'!$A$2:$CE$8700,$A61,MATCH(C$1,'2-3 引出列表'!$A$1:$CD$1,0)),""))</f>
        <v>2200</v>
      </c>
      <c r="D61" t="str">
        <f>IF(ISBLANK(IFERROR(INDEX('2-3 引出列表'!$A$2:$CE$8700,$A61,MATCH(D$1,'2-3 引出列表'!$A$1:$CD$1,0)),"")),"",IFERROR(INDEX('2-3 引出列表'!$A$2:$CE$8700,$A61,MATCH(D$1,'2-3 引出列表'!$A$1:$CD$1,0)),""))</f>
        <v>已付款</v>
      </c>
      <c r="E61" t="str">
        <f>IF(ISBLANK(IFERROR(INDEX('2-3 引出列表'!$A$2:$CE$8700,$A61,MATCH(E$1,'2-3 引出列表'!$A$1:$CD$1,0)),"")),"",IFERROR(INDEX('2-3 引出列表'!$A$2:$CE$8700,$A61,MATCH(E$1,'2-3 引出列表'!$A$1:$CD$1,0)),""))</f>
        <v>2025-06-17</v>
      </c>
      <c r="F61" t="str">
        <f t="shared" si="0"/>
        <v>2025-06</v>
      </c>
      <c r="G61" t="str">
        <f>IF(ISBLANK(IFERROR(INDEX('2-3 引出列表'!$A$2:$CE$8700,$A61,MATCH(G$1,'2-3 引出列表'!$A$1:$CD$1,0)),"")),"",IFERROR(INDEX('2-3 引出列表'!$A$2:$CE$8700,$A61,MATCH(G$1,'2-3 引出列表'!$A$1:$CD$1,0)),""))</f>
        <v>物料消耗.物料消耗</v>
      </c>
      <c r="H61" t="str">
        <f>IF(ISBLANK(IFERROR(INDEX('2-3 引出列表'!$A$2:$CE$8700,$A61,MATCH(H$1,'2-3 引出列表'!$A$1:$CD$1,0)),"")),"",IFERROR(INDEX('2-3 引出列表'!$A$2:$CE$8700,$A61,MATCH(H$1,'2-3 引出列表'!$A$1:$CD$1,0)),""))</f>
        <v>XHWZ-Z-2024-0077</v>
      </c>
      <c r="I61" t="str">
        <f>IF(ISBLANK(IFERROR(INDEX('2-3 引出列表'!$A$2:$CE$8700,$A61,MATCH(I$1,'2-3 引出列表'!$A$1:$CD$1,0)),"")),"",IFERROR(INDEX('2-3 引出列表'!$A$2:$CE$8700,$A61,MATCH(I$1,'2-3 引出列表'!$A$1:$CD$1,0)),""))</f>
        <v>金采易购</v>
      </c>
      <c r="J61" s="66"/>
    </row>
    <row r="62" customFormat="1" spans="1:10">
      <c r="A62">
        <v>61</v>
      </c>
      <c r="B62" t="str">
        <f>IF(ISBLANK(IFERROR(INDEX('2-3 引出列表'!$A$2:$CE$8700,$A62,MATCH(B$1,'2-3 引出列表'!$A$1:$CD$1,0)),"")),"",IFERROR(INDEX('2-3 引出列表'!$A$2:$CE$8700,$A62,MATCH(B$1,'2-3 引出列表'!$A$1:$CD$1,0)),""))</f>
        <v>FK250617000189</v>
      </c>
      <c r="C62">
        <f>IF(ISBLANK(IFERROR(INDEX('2-3 引出列表'!$A$2:$CE$8700,$A62,MATCH(C$1,'2-3 引出列表'!$A$1:$CD$1,0)),"")),"",IFERROR(INDEX('2-3 引出列表'!$A$2:$CE$8700,$A62,MATCH(C$1,'2-3 引出列表'!$A$1:$CD$1,0)),""))</f>
        <v>383</v>
      </c>
      <c r="D62" t="str">
        <f>IF(ISBLANK(IFERROR(INDEX('2-3 引出列表'!$A$2:$CE$8700,$A62,MATCH(D$1,'2-3 引出列表'!$A$1:$CD$1,0)),"")),"",IFERROR(INDEX('2-3 引出列表'!$A$2:$CE$8700,$A62,MATCH(D$1,'2-3 引出列表'!$A$1:$CD$1,0)),""))</f>
        <v>已付款</v>
      </c>
      <c r="E62" t="str">
        <f>IF(ISBLANK(IFERROR(INDEX('2-3 引出列表'!$A$2:$CE$8700,$A62,MATCH(E$1,'2-3 引出列表'!$A$1:$CD$1,0)),"")),"",IFERROR(INDEX('2-3 引出列表'!$A$2:$CE$8700,$A62,MATCH(E$1,'2-3 引出列表'!$A$1:$CD$1,0)),""))</f>
        <v>2025-06-17</v>
      </c>
      <c r="F62" t="str">
        <f t="shared" si="0"/>
        <v>2025-06</v>
      </c>
      <c r="G62" t="str">
        <f>IF(ISBLANK(IFERROR(INDEX('2-3 引出列表'!$A$2:$CE$8700,$A62,MATCH(G$1,'2-3 引出列表'!$A$1:$CD$1,0)),"")),"",IFERROR(INDEX('2-3 引出列表'!$A$2:$CE$8700,$A62,MATCH(G$1,'2-3 引出列表'!$A$1:$CD$1,0)),""))</f>
        <v>物料消耗.物料消耗</v>
      </c>
      <c r="H62" t="str">
        <f>IF(ISBLANK(IFERROR(INDEX('2-3 引出列表'!$A$2:$CE$8700,$A62,MATCH(H$1,'2-3 引出列表'!$A$1:$CD$1,0)),"")),"",IFERROR(INDEX('2-3 引出列表'!$A$2:$CE$8700,$A62,MATCH(H$1,'2-3 引出列表'!$A$1:$CD$1,0)),""))</f>
        <v>XHWZ-Z-2024-0232</v>
      </c>
      <c r="I62" t="str">
        <f>IF(ISBLANK(IFERROR(INDEX('2-3 引出列表'!$A$2:$CE$8700,$A62,MATCH(I$1,'2-3 引出列表'!$A$1:$CD$1,0)),"")),"",IFERROR(INDEX('2-3 引出列表'!$A$2:$CE$8700,$A62,MATCH(I$1,'2-3 引出列表'!$A$1:$CD$1,0)),""))</f>
        <v>金采易购</v>
      </c>
      <c r="J62" s="66"/>
    </row>
    <row r="63" customFormat="1" spans="1:10">
      <c r="A63">
        <v>62</v>
      </c>
      <c r="B63" t="str">
        <f>IF(ISBLANK(IFERROR(INDEX('2-3 引出列表'!$A$2:$CE$8700,$A63,MATCH(B$1,'2-3 引出列表'!$A$1:$CD$1,0)),"")),"",IFERROR(INDEX('2-3 引出列表'!$A$2:$CE$8700,$A63,MATCH(B$1,'2-3 引出列表'!$A$1:$CD$1,0)),""))</f>
        <v>FK250617000162</v>
      </c>
      <c r="C63">
        <f>IF(ISBLANK(IFERROR(INDEX('2-3 引出列表'!$A$2:$CE$8700,$A63,MATCH(C$1,'2-3 引出列表'!$A$1:$CD$1,0)),"")),"",IFERROR(INDEX('2-3 引出列表'!$A$2:$CE$8700,$A63,MATCH(C$1,'2-3 引出列表'!$A$1:$CD$1,0)),""))</f>
        <v>4464</v>
      </c>
      <c r="D63" t="str">
        <f>IF(ISBLANK(IFERROR(INDEX('2-3 引出列表'!$A$2:$CE$8700,$A63,MATCH(D$1,'2-3 引出列表'!$A$1:$CD$1,0)),"")),"",IFERROR(INDEX('2-3 引出列表'!$A$2:$CE$8700,$A63,MATCH(D$1,'2-3 引出列表'!$A$1:$CD$1,0)),""))</f>
        <v>已付款</v>
      </c>
      <c r="E63" t="str">
        <f>IF(ISBLANK(IFERROR(INDEX('2-3 引出列表'!$A$2:$CE$8700,$A63,MATCH(E$1,'2-3 引出列表'!$A$1:$CD$1,0)),"")),"",IFERROR(INDEX('2-3 引出列表'!$A$2:$CE$8700,$A63,MATCH(E$1,'2-3 引出列表'!$A$1:$CD$1,0)),""))</f>
        <v>2025-06-17</v>
      </c>
      <c r="F63" t="str">
        <f t="shared" si="0"/>
        <v>2025-06</v>
      </c>
      <c r="G63" t="str">
        <f>IF(ISBLANK(IFERROR(INDEX('2-3 引出列表'!$A$2:$CE$8700,$A63,MATCH(G$1,'2-3 引出列表'!$A$1:$CD$1,0)),"")),"",IFERROR(INDEX('2-3 引出列表'!$A$2:$CE$8700,$A63,MATCH(G$1,'2-3 引出列表'!$A$1:$CD$1,0)),""))</f>
        <v>物料消耗.物料消耗</v>
      </c>
      <c r="H63" t="str">
        <f>IF(ISBLANK(IFERROR(INDEX('2-3 引出列表'!$A$2:$CE$8700,$A63,MATCH(H$1,'2-3 引出列表'!$A$1:$CD$1,0)),"")),"",IFERROR(INDEX('2-3 引出列表'!$A$2:$CE$8700,$A63,MATCH(H$1,'2-3 引出列表'!$A$1:$CD$1,0)),""))</f>
        <v>XHWZ-Z-2023-0020</v>
      </c>
      <c r="I63" t="str">
        <f>IF(ISBLANK(IFERROR(INDEX('2-3 引出列表'!$A$2:$CE$8700,$A63,MATCH(I$1,'2-3 引出列表'!$A$1:$CD$1,0)),"")),"",IFERROR(INDEX('2-3 引出列表'!$A$2:$CE$8700,$A63,MATCH(I$1,'2-3 引出列表'!$A$1:$CD$1,0)),""))</f>
        <v>金采易购</v>
      </c>
      <c r="J63" s="66"/>
    </row>
    <row r="64" customFormat="1" spans="1:10">
      <c r="A64">
        <v>63</v>
      </c>
      <c r="B64" t="str">
        <f>IF(ISBLANK(IFERROR(INDEX('2-3 引出列表'!$A$2:$CE$8700,$A64,MATCH(B$1,'2-3 引出列表'!$A$1:$CD$1,0)),"")),"",IFERROR(INDEX('2-3 引出列表'!$A$2:$CE$8700,$A64,MATCH(B$1,'2-3 引出列表'!$A$1:$CD$1,0)),""))</f>
        <v>FK250616000213</v>
      </c>
      <c r="C64">
        <f>IF(ISBLANK(IFERROR(INDEX('2-3 引出列表'!$A$2:$CE$8700,$A64,MATCH(C$1,'2-3 引出列表'!$A$1:$CD$1,0)),"")),"",IFERROR(INDEX('2-3 引出列表'!$A$2:$CE$8700,$A64,MATCH(C$1,'2-3 引出列表'!$A$1:$CD$1,0)),""))</f>
        <v>548</v>
      </c>
      <c r="D64" t="str">
        <f>IF(ISBLANK(IFERROR(INDEX('2-3 引出列表'!$A$2:$CE$8700,$A64,MATCH(D$1,'2-3 引出列表'!$A$1:$CD$1,0)),"")),"",IFERROR(INDEX('2-3 引出列表'!$A$2:$CE$8700,$A64,MATCH(D$1,'2-3 引出列表'!$A$1:$CD$1,0)),""))</f>
        <v>已付款</v>
      </c>
      <c r="E64" t="str">
        <f>IF(ISBLANK(IFERROR(INDEX('2-3 引出列表'!$A$2:$CE$8700,$A64,MATCH(E$1,'2-3 引出列表'!$A$1:$CD$1,0)),"")),"",IFERROR(INDEX('2-3 引出列表'!$A$2:$CE$8700,$A64,MATCH(E$1,'2-3 引出列表'!$A$1:$CD$1,0)),""))</f>
        <v>2025-06-16</v>
      </c>
      <c r="F64" t="str">
        <f t="shared" si="0"/>
        <v>2025-06</v>
      </c>
      <c r="G64" t="str">
        <f>IF(ISBLANK(IFERROR(INDEX('2-3 引出列表'!$A$2:$CE$8700,$A64,MATCH(G$1,'2-3 引出列表'!$A$1:$CD$1,0)),"")),"",IFERROR(INDEX('2-3 引出列表'!$A$2:$CE$8700,$A64,MATCH(G$1,'2-3 引出列表'!$A$1:$CD$1,0)),""))</f>
        <v>物料消耗.物料消耗</v>
      </c>
      <c r="H64" t="str">
        <f>IF(ISBLANK(IFERROR(INDEX('2-3 引出列表'!$A$2:$CE$8700,$A64,MATCH(H$1,'2-3 引出列表'!$A$1:$CD$1,0)),"")),"",IFERROR(INDEX('2-3 引出列表'!$A$2:$CE$8700,$A64,MATCH(H$1,'2-3 引出列表'!$A$1:$CD$1,0)),""))</f>
        <v>ZB20230601JCWZ01</v>
      </c>
      <c r="I64" t="str">
        <f>IF(ISBLANK(IFERROR(INDEX('2-3 引出列表'!$A$2:$CE$8700,$A64,MATCH(I$1,'2-3 引出列表'!$A$1:$CD$1,0)),"")),"",IFERROR(INDEX('2-3 引出列表'!$A$2:$CE$8700,$A64,MATCH(I$1,'2-3 引出列表'!$A$1:$CD$1,0)),""))</f>
        <v>金采易购</v>
      </c>
      <c r="J64" s="66"/>
    </row>
    <row r="65" customFormat="1" spans="1:10">
      <c r="A65">
        <v>64</v>
      </c>
      <c r="B65" t="str">
        <f>IF(ISBLANK(IFERROR(INDEX('2-3 引出列表'!$A$2:$CE$8700,$A65,MATCH(B$1,'2-3 引出列表'!$A$1:$CD$1,0)),"")),"",IFERROR(INDEX('2-3 引出列表'!$A$2:$CE$8700,$A65,MATCH(B$1,'2-3 引出列表'!$A$1:$CD$1,0)),""))</f>
        <v/>
      </c>
      <c r="C65">
        <f>IF(ISBLANK(IFERROR(INDEX('2-3 引出列表'!$A$2:$CE$8700,$A65,MATCH(C$1,'2-3 引出列表'!$A$1:$CD$1,0)),"")),"",IFERROR(INDEX('2-3 引出列表'!$A$2:$CE$8700,$A65,MATCH(C$1,'2-3 引出列表'!$A$1:$CD$1,0)),""))</f>
        <v>93899.66</v>
      </c>
      <c r="D65" t="str">
        <f>IF(ISBLANK(IFERROR(INDEX('2-3 引出列表'!$A$2:$CE$8700,$A65,MATCH(D$1,'2-3 引出列表'!$A$1:$CD$1,0)),"")),"",IFERROR(INDEX('2-3 引出列表'!$A$2:$CE$8700,$A65,MATCH(D$1,'2-3 引出列表'!$A$1:$CD$1,0)),""))</f>
        <v>已付款</v>
      </c>
      <c r="E65" t="str">
        <f>IF(ISBLANK(IFERROR(INDEX('2-3 引出列表'!$A$2:$CE$8700,$A65,MATCH(E$1,'2-3 引出列表'!$A$1:$CD$1,0)),"")),"",IFERROR(INDEX('2-3 引出列表'!$A$2:$CE$8700,$A65,MATCH(E$1,'2-3 引出列表'!$A$1:$CD$1,0)),""))</f>
        <v>2025-06-16</v>
      </c>
      <c r="F65" t="str">
        <f t="shared" si="0"/>
        <v>2025-06</v>
      </c>
      <c r="G65" t="str">
        <f>IF(ISBLANK(IFERROR(INDEX('2-3 引出列表'!$A$2:$CE$8700,$A65,MATCH(G$1,'2-3 引出列表'!$A$1:$CD$1,0)),"")),"",IFERROR(INDEX('2-3 引出列表'!$A$2:$CE$8700,$A65,MATCH(G$1,'2-3 引出列表'!$A$1:$CD$1,0)),""))</f>
        <v>劳务派遣.保洁人员劳务派遣</v>
      </c>
      <c r="H65" t="str">
        <f>IF(ISBLANK(IFERROR(INDEX('2-3 引出列表'!$A$2:$CE$8700,$A65,MATCH(H$1,'2-3 引出列表'!$A$1:$CD$1,0)),"")),"",IFERROR(INDEX('2-3 引出列表'!$A$2:$CE$8700,$A65,MATCH(H$1,'2-3 引出列表'!$A$1:$CD$1,0)),""))</f>
        <v/>
      </c>
      <c r="I65" t="str">
        <f>IF(ISBLANK(IFERROR(INDEX('2-3 引出列表'!$A$2:$CE$8700,$A65,MATCH(I$1,'2-3 引出列表'!$A$1:$CD$1,0)),"")),"",IFERROR(INDEX('2-3 引出列表'!$A$2:$CE$8700,$A65,MATCH(I$1,'2-3 引出列表'!$A$1:$CD$1,0)),""))</f>
        <v/>
      </c>
      <c r="J65" s="66"/>
    </row>
    <row r="66" customFormat="1" spans="1:10">
      <c r="A66">
        <v>65</v>
      </c>
      <c r="B66" t="str">
        <f>IF(ISBLANK(IFERROR(INDEX('2-3 引出列表'!$A$2:$CE$8700,$A66,MATCH(B$1,'2-3 引出列表'!$A$1:$CD$1,0)),"")),"",IFERROR(INDEX('2-3 引出列表'!$A$2:$CE$8700,$A66,MATCH(B$1,'2-3 引出列表'!$A$1:$CD$1,0)),""))</f>
        <v/>
      </c>
      <c r="C66">
        <f>IF(ISBLANK(IFERROR(INDEX('2-3 引出列表'!$A$2:$CE$8700,$A66,MATCH(C$1,'2-3 引出列表'!$A$1:$CD$1,0)),"")),"",IFERROR(INDEX('2-3 引出列表'!$A$2:$CE$8700,$A66,MATCH(C$1,'2-3 引出列表'!$A$1:$CD$1,0)),""))</f>
        <v>2000</v>
      </c>
      <c r="D66" t="str">
        <f>IF(ISBLANK(IFERROR(INDEX('2-3 引出列表'!$A$2:$CE$8700,$A66,MATCH(D$1,'2-3 引出列表'!$A$1:$CD$1,0)),"")),"",IFERROR(INDEX('2-3 引出列表'!$A$2:$CE$8700,$A66,MATCH(D$1,'2-3 引出列表'!$A$1:$CD$1,0)),""))</f>
        <v>已付款</v>
      </c>
      <c r="E66" t="str">
        <f>IF(ISBLANK(IFERROR(INDEX('2-3 引出列表'!$A$2:$CE$8700,$A66,MATCH(E$1,'2-3 引出列表'!$A$1:$CD$1,0)),"")),"",IFERROR(INDEX('2-3 引出列表'!$A$2:$CE$8700,$A66,MATCH(E$1,'2-3 引出列表'!$A$1:$CD$1,0)),""))</f>
        <v>2025-06-12</v>
      </c>
      <c r="F66" t="str">
        <f t="shared" ref="F66:F129" si="1">LEFT(E66,7)</f>
        <v>2025-06</v>
      </c>
      <c r="G66" t="str">
        <f>IF(ISBLANK(IFERROR(INDEX('2-3 引出列表'!$A$2:$CE$8700,$A66,MATCH(G$1,'2-3 引出列表'!$A$1:$CD$1,0)),"")),"",IFERROR(INDEX('2-3 引出列表'!$A$2:$CE$8700,$A66,MATCH(G$1,'2-3 引出列表'!$A$1:$CD$1,0)),""))</f>
        <v>业务活动.业务招待费</v>
      </c>
      <c r="H66" t="str">
        <f>IF(ISBLANK(IFERROR(INDEX('2-3 引出列表'!$A$2:$CE$8700,$A66,MATCH(H$1,'2-3 引出列表'!$A$1:$CD$1,0)),"")),"",IFERROR(INDEX('2-3 引出列表'!$A$2:$CE$8700,$A66,MATCH(H$1,'2-3 引出列表'!$A$1:$CD$1,0)),""))</f>
        <v/>
      </c>
      <c r="I66" t="str">
        <f>IF(ISBLANK(IFERROR(INDEX('2-3 引出列表'!$A$2:$CE$8700,$A66,MATCH(I$1,'2-3 引出列表'!$A$1:$CD$1,0)),"")),"",IFERROR(INDEX('2-3 引出列表'!$A$2:$CE$8700,$A66,MATCH(I$1,'2-3 引出列表'!$A$1:$CD$1,0)),""))</f>
        <v/>
      </c>
      <c r="J66" s="66"/>
    </row>
    <row r="67" customFormat="1" spans="1:10">
      <c r="A67">
        <v>66</v>
      </c>
      <c r="B67" t="str">
        <f>IF(ISBLANK(IFERROR(INDEX('2-3 引出列表'!$A$2:$CE$8700,$A67,MATCH(B$1,'2-3 引出列表'!$A$1:$CD$1,0)),"")),"",IFERROR(INDEX('2-3 引出列表'!$A$2:$CE$8700,$A67,MATCH(B$1,'2-3 引出列表'!$A$1:$CD$1,0)),""))</f>
        <v>TK20250606320691</v>
      </c>
      <c r="C67">
        <f>IF(ISBLANK(IFERROR(INDEX('2-3 引出列表'!$A$2:$CE$8700,$A67,MATCH(C$1,'2-3 引出列表'!$A$1:$CD$1,0)),"")),"",IFERROR(INDEX('2-3 引出列表'!$A$2:$CE$8700,$A67,MATCH(C$1,'2-3 引出列表'!$A$1:$CD$1,0)),""))</f>
        <v>73863.96</v>
      </c>
      <c r="D67" t="str">
        <f>IF(ISBLANK(IFERROR(INDEX('2-3 引出列表'!$A$2:$CE$8700,$A67,MATCH(D$1,'2-3 引出列表'!$A$1:$CD$1,0)),"")),"",IFERROR(INDEX('2-3 引出列表'!$A$2:$CE$8700,$A67,MATCH(D$1,'2-3 引出列表'!$A$1:$CD$1,0)),""))</f>
        <v>已付款</v>
      </c>
      <c r="E67" t="str">
        <f>IF(ISBLANK(IFERROR(INDEX('2-3 引出列表'!$A$2:$CE$8700,$A67,MATCH(E$1,'2-3 引出列表'!$A$1:$CD$1,0)),"")),"",IFERROR(INDEX('2-3 引出列表'!$A$2:$CE$8700,$A67,MATCH(E$1,'2-3 引出列表'!$A$1:$CD$1,0)),""))</f>
        <v>2025-06-11</v>
      </c>
      <c r="F67" t="str">
        <f t="shared" si="1"/>
        <v>2025-06</v>
      </c>
      <c r="G67" t="str">
        <f>IF(ISBLANK(IFERROR(INDEX('2-3 引出列表'!$A$2:$CE$8700,$A67,MATCH(G$1,'2-3 引出列表'!$A$1:$CD$1,0)),"")),"",IFERROR(INDEX('2-3 引出列表'!$A$2:$CE$8700,$A67,MATCH(G$1,'2-3 引出列表'!$A$1:$CD$1,0)),""))</f>
        <v>保证金及押金.物业类押金</v>
      </c>
      <c r="H67" t="str">
        <f>IF(ISBLANK(IFERROR(INDEX('2-3 引出列表'!$A$2:$CE$8700,$A67,MATCH(H$1,'2-3 引出列表'!$A$1:$CD$1,0)),"")),"",IFERROR(INDEX('2-3 引出列表'!$A$2:$CE$8700,$A67,MATCH(H$1,'2-3 引出列表'!$A$1:$CD$1,0)),""))</f>
        <v/>
      </c>
      <c r="I67" t="str">
        <f>IF(ISBLANK(IFERROR(INDEX('2-3 引出列表'!$A$2:$CE$8700,$A67,MATCH(I$1,'2-3 引出列表'!$A$1:$CD$1,0)),"")),"",IFERROR(INDEX('2-3 引出列表'!$A$2:$CE$8700,$A67,MATCH(I$1,'2-3 引出列表'!$A$1:$CD$1,0)),""))</f>
        <v>SIP</v>
      </c>
      <c r="J67" s="66"/>
    </row>
    <row r="68" customFormat="1" spans="1:10">
      <c r="A68">
        <v>67</v>
      </c>
      <c r="B68" t="str">
        <f>IF(ISBLANK(IFERROR(INDEX('2-3 引出列表'!$A$2:$CE$8700,$A68,MATCH(B$1,'2-3 引出列表'!$A$1:$CD$1,0)),"")),"",IFERROR(INDEX('2-3 引出列表'!$A$2:$CE$8700,$A68,MATCH(B$1,'2-3 引出列表'!$A$1:$CD$1,0)),""))</f>
        <v>FK250610000781</v>
      </c>
      <c r="C68">
        <f>IF(ISBLANK(IFERROR(INDEX('2-3 引出列表'!$A$2:$CE$8700,$A68,MATCH(C$1,'2-3 引出列表'!$A$1:$CD$1,0)),"")),"",IFERROR(INDEX('2-3 引出列表'!$A$2:$CE$8700,$A68,MATCH(C$1,'2-3 引出列表'!$A$1:$CD$1,0)),""))</f>
        <v>4060</v>
      </c>
      <c r="D68" t="str">
        <f>IF(ISBLANK(IFERROR(INDEX('2-3 引出列表'!$A$2:$CE$8700,$A68,MATCH(D$1,'2-3 引出列表'!$A$1:$CD$1,0)),"")),"",IFERROR(INDEX('2-3 引出列表'!$A$2:$CE$8700,$A68,MATCH(D$1,'2-3 引出列表'!$A$1:$CD$1,0)),""))</f>
        <v>已付款</v>
      </c>
      <c r="E68" t="str">
        <f>IF(ISBLANK(IFERROR(INDEX('2-3 引出列表'!$A$2:$CE$8700,$A68,MATCH(E$1,'2-3 引出列表'!$A$1:$CD$1,0)),"")),"",IFERROR(INDEX('2-3 引出列表'!$A$2:$CE$8700,$A68,MATCH(E$1,'2-3 引出列表'!$A$1:$CD$1,0)),""))</f>
        <v>2025-06-10</v>
      </c>
      <c r="F68" t="str">
        <f t="shared" si="1"/>
        <v>2025-06</v>
      </c>
      <c r="G68" t="str">
        <f>IF(ISBLANK(IFERROR(INDEX('2-3 引出列表'!$A$2:$CE$8700,$A68,MATCH(G$1,'2-3 引出列表'!$A$1:$CD$1,0)),"")),"",IFERROR(INDEX('2-3 引出列表'!$A$2:$CE$8700,$A68,MATCH(G$1,'2-3 引出列表'!$A$1:$CD$1,0)),""))</f>
        <v>外包服务费.绿化外包</v>
      </c>
      <c r="H68" t="str">
        <f>IF(ISBLANK(IFERROR(INDEX('2-3 引出列表'!$A$2:$CE$8700,$A68,MATCH(H$1,'2-3 引出列表'!$A$1:$CD$1,0)),"")),"",IFERROR(INDEX('2-3 引出列表'!$A$2:$CE$8700,$A68,MATCH(H$1,'2-3 引出列表'!$A$1:$CD$1,0)),""))</f>
        <v>HJFW-Z-2024-6899</v>
      </c>
      <c r="I68" t="str">
        <f>IF(ISBLANK(IFERROR(INDEX('2-3 引出列表'!$A$2:$CE$8700,$A68,MATCH(I$1,'2-3 引出列表'!$A$1:$CD$1,0)),"")),"",IFERROR(INDEX('2-3 引出列表'!$A$2:$CE$8700,$A68,MATCH(I$1,'2-3 引出列表'!$A$1:$CD$1,0)),""))</f>
        <v>金采易购</v>
      </c>
      <c r="J68" s="66"/>
    </row>
    <row r="69" customFormat="1" spans="1:10">
      <c r="A69">
        <v>68</v>
      </c>
      <c r="B69" t="str">
        <f>IF(ISBLANK(IFERROR(INDEX('2-3 引出列表'!$A$2:$CE$8700,$A69,MATCH(B$1,'2-3 引出列表'!$A$1:$CD$1,0)),"")),"",IFERROR(INDEX('2-3 引出列表'!$A$2:$CE$8700,$A69,MATCH(B$1,'2-3 引出列表'!$A$1:$CD$1,0)),""))</f>
        <v>FK250609000587</v>
      </c>
      <c r="C69">
        <f>IF(ISBLANK(IFERROR(INDEX('2-3 引出列表'!$A$2:$CE$8700,$A69,MATCH(C$1,'2-3 引出列表'!$A$1:$CD$1,0)),"")),"",IFERROR(INDEX('2-3 引出列表'!$A$2:$CE$8700,$A69,MATCH(C$1,'2-3 引出列表'!$A$1:$CD$1,0)),""))</f>
        <v>4200</v>
      </c>
      <c r="D69" t="str">
        <f>IF(ISBLANK(IFERROR(INDEX('2-3 引出列表'!$A$2:$CE$8700,$A69,MATCH(D$1,'2-3 引出列表'!$A$1:$CD$1,0)),"")),"",IFERROR(INDEX('2-3 引出列表'!$A$2:$CE$8700,$A69,MATCH(D$1,'2-3 引出列表'!$A$1:$CD$1,0)),""))</f>
        <v>已付款</v>
      </c>
      <c r="E69" t="str">
        <f>IF(ISBLANK(IFERROR(INDEX('2-3 引出列表'!$A$2:$CE$8700,$A69,MATCH(E$1,'2-3 引出列表'!$A$1:$CD$1,0)),"")),"",IFERROR(INDEX('2-3 引出列表'!$A$2:$CE$8700,$A69,MATCH(E$1,'2-3 引出列表'!$A$1:$CD$1,0)),""))</f>
        <v>2025-06-09</v>
      </c>
      <c r="F69" t="str">
        <f t="shared" si="1"/>
        <v>2025-06</v>
      </c>
      <c r="G69" t="str">
        <f>IF(ISBLANK(IFERROR(INDEX('2-3 引出列表'!$A$2:$CE$8700,$A69,MATCH(G$1,'2-3 引出列表'!$A$1:$CD$1,0)),"")),"",IFERROR(INDEX('2-3 引出列表'!$A$2:$CE$8700,$A69,MATCH(G$1,'2-3 引出列表'!$A$1:$CD$1,0)),""))</f>
        <v>外包服务费.其他外包费</v>
      </c>
      <c r="H69" t="str">
        <f>IF(ISBLANK(IFERROR(INDEX('2-3 引出列表'!$A$2:$CE$8700,$A69,MATCH(H$1,'2-3 引出列表'!$A$1:$CD$1,0)),"")),"",IFERROR(INDEX('2-3 引出列表'!$A$2:$CE$8700,$A69,MATCH(H$1,'2-3 引出列表'!$A$1:$CD$1,0)),""))</f>
        <v>HJFW-Z-2024-2754</v>
      </c>
      <c r="I69" t="str">
        <f>IF(ISBLANK(IFERROR(INDEX('2-3 引出列表'!$A$2:$CE$8700,$A69,MATCH(I$1,'2-3 引出列表'!$A$1:$CD$1,0)),"")),"",IFERROR(INDEX('2-3 引出列表'!$A$2:$CE$8700,$A69,MATCH(I$1,'2-3 引出列表'!$A$1:$CD$1,0)),""))</f>
        <v>金采易购</v>
      </c>
      <c r="J69" s="66"/>
    </row>
    <row r="70" customFormat="1" spans="1:10">
      <c r="A70">
        <v>69</v>
      </c>
      <c r="B70" t="str">
        <f>IF(ISBLANK(IFERROR(INDEX('2-3 引出列表'!$A$2:$CE$8700,$A70,MATCH(B$1,'2-3 引出列表'!$A$1:$CD$1,0)),"")),"",IFERROR(INDEX('2-3 引出列表'!$A$2:$CE$8700,$A70,MATCH(B$1,'2-3 引出列表'!$A$1:$CD$1,0)),""))</f>
        <v>FK250606001051</v>
      </c>
      <c r="C70">
        <f>IF(ISBLANK(IFERROR(INDEX('2-3 引出列表'!$A$2:$CE$8700,$A70,MATCH(C$1,'2-3 引出列表'!$A$1:$CD$1,0)),"")),"",IFERROR(INDEX('2-3 引出列表'!$A$2:$CE$8700,$A70,MATCH(C$1,'2-3 引出列表'!$A$1:$CD$1,0)),""))</f>
        <v>1701.3</v>
      </c>
      <c r="D70" t="str">
        <f>IF(ISBLANK(IFERROR(INDEX('2-3 引出列表'!$A$2:$CE$8700,$A70,MATCH(D$1,'2-3 引出列表'!$A$1:$CD$1,0)),"")),"",IFERROR(INDEX('2-3 引出列表'!$A$2:$CE$8700,$A70,MATCH(D$1,'2-3 引出列表'!$A$1:$CD$1,0)),""))</f>
        <v>已付款</v>
      </c>
      <c r="E70" t="str">
        <f>IF(ISBLANK(IFERROR(INDEX('2-3 引出列表'!$A$2:$CE$8700,$A70,MATCH(E$1,'2-3 引出列表'!$A$1:$CD$1,0)),"")),"",IFERROR(INDEX('2-3 引出列表'!$A$2:$CE$8700,$A70,MATCH(E$1,'2-3 引出列表'!$A$1:$CD$1,0)),""))</f>
        <v>2025-06-06</v>
      </c>
      <c r="F70" t="str">
        <f t="shared" si="1"/>
        <v>2025-06</v>
      </c>
      <c r="G70" t="str">
        <f>IF(ISBLANK(IFERROR(INDEX('2-3 引出列表'!$A$2:$CE$8700,$A70,MATCH(G$1,'2-3 引出列表'!$A$1:$CD$1,0)),"")),"",IFERROR(INDEX('2-3 引出列表'!$A$2:$CE$8700,$A70,MATCH(G$1,'2-3 引出列表'!$A$1:$CD$1,0)),""))</f>
        <v>外包服务费.生活垃圾清运外包</v>
      </c>
      <c r="H70" t="str">
        <f>IF(ISBLANK(IFERROR(INDEX('2-3 引出列表'!$A$2:$CE$8700,$A70,MATCH(H$1,'2-3 引出列表'!$A$1:$CD$1,0)),"")),"",IFERROR(INDEX('2-3 引出列表'!$A$2:$CE$8700,$A70,MATCH(H$1,'2-3 引出列表'!$A$1:$CD$1,0)),""))</f>
        <v>HJFW-Z-2024-3793</v>
      </c>
      <c r="I70" t="str">
        <f>IF(ISBLANK(IFERROR(INDEX('2-3 引出列表'!$A$2:$CE$8700,$A70,MATCH(I$1,'2-3 引出列表'!$A$1:$CD$1,0)),"")),"",IFERROR(INDEX('2-3 引出列表'!$A$2:$CE$8700,$A70,MATCH(I$1,'2-3 引出列表'!$A$1:$CD$1,0)),""))</f>
        <v>金采易购</v>
      </c>
      <c r="J70" s="66"/>
    </row>
    <row r="71" customFormat="1" spans="1:10">
      <c r="A71">
        <v>70</v>
      </c>
      <c r="B71" t="str">
        <f>IF(ISBLANK(IFERROR(INDEX('2-3 引出列表'!$A$2:$CE$8700,$A71,MATCH(B$1,'2-3 引出列表'!$A$1:$CD$1,0)),"")),"",IFERROR(INDEX('2-3 引出列表'!$A$2:$CE$8700,$A71,MATCH(B$1,'2-3 引出列表'!$A$1:$CD$1,0)),""))</f>
        <v>FK250606000996</v>
      </c>
      <c r="C71">
        <f>IF(ISBLANK(IFERROR(INDEX('2-3 引出列表'!$A$2:$CE$8700,$A71,MATCH(C$1,'2-3 引出列表'!$A$1:$CD$1,0)),"")),"",IFERROR(INDEX('2-3 引出列表'!$A$2:$CE$8700,$A71,MATCH(C$1,'2-3 引出列表'!$A$1:$CD$1,0)),""))</f>
        <v>2269.91</v>
      </c>
      <c r="D71" t="str">
        <f>IF(ISBLANK(IFERROR(INDEX('2-3 引出列表'!$A$2:$CE$8700,$A71,MATCH(D$1,'2-3 引出列表'!$A$1:$CD$1,0)),"")),"",IFERROR(INDEX('2-3 引出列表'!$A$2:$CE$8700,$A71,MATCH(D$1,'2-3 引出列表'!$A$1:$CD$1,0)),""))</f>
        <v>已付款</v>
      </c>
      <c r="E71" t="str">
        <f>IF(ISBLANK(IFERROR(INDEX('2-3 引出列表'!$A$2:$CE$8700,$A71,MATCH(E$1,'2-3 引出列表'!$A$1:$CD$1,0)),"")),"",IFERROR(INDEX('2-3 引出列表'!$A$2:$CE$8700,$A71,MATCH(E$1,'2-3 引出列表'!$A$1:$CD$1,0)),""))</f>
        <v>2025-06-06</v>
      </c>
      <c r="F71" t="str">
        <f t="shared" si="1"/>
        <v>2025-06</v>
      </c>
      <c r="G71" t="str">
        <f>IF(ISBLANK(IFERROR(INDEX('2-3 引出列表'!$A$2:$CE$8700,$A71,MATCH(G$1,'2-3 引出列表'!$A$1:$CD$1,0)),"")),"",IFERROR(INDEX('2-3 引出列表'!$A$2:$CE$8700,$A71,MATCH(G$1,'2-3 引出列表'!$A$1:$CD$1,0)),""))</f>
        <v>外包服务费.绿化外包</v>
      </c>
      <c r="H71" t="str">
        <f>IF(ISBLANK(IFERROR(INDEX('2-3 引出列表'!$A$2:$CE$8700,$A71,MATCH(H$1,'2-3 引出列表'!$A$1:$CD$1,0)),"")),"",IFERROR(INDEX('2-3 引出列表'!$A$2:$CE$8700,$A71,MATCH(H$1,'2-3 引出列表'!$A$1:$CD$1,0)),""))</f>
        <v>HJFW-Z-2024-6982</v>
      </c>
      <c r="I71" t="str">
        <f>IF(ISBLANK(IFERROR(INDEX('2-3 引出列表'!$A$2:$CE$8700,$A71,MATCH(I$1,'2-3 引出列表'!$A$1:$CD$1,0)),"")),"",IFERROR(INDEX('2-3 引出列表'!$A$2:$CE$8700,$A71,MATCH(I$1,'2-3 引出列表'!$A$1:$CD$1,0)),""))</f>
        <v>金采易购</v>
      </c>
      <c r="J71" s="66"/>
    </row>
    <row r="72" customFormat="1" spans="1:10">
      <c r="A72">
        <v>71</v>
      </c>
      <c r="B72" t="str">
        <f>IF(ISBLANK(IFERROR(INDEX('2-3 引出列表'!$A$2:$CE$8700,$A72,MATCH(B$1,'2-3 引出列表'!$A$1:$CD$1,0)),"")),"",IFERROR(INDEX('2-3 引出列表'!$A$2:$CE$8700,$A72,MATCH(B$1,'2-3 引出列表'!$A$1:$CD$1,0)),""))</f>
        <v>FK250606000803</v>
      </c>
      <c r="C72">
        <f>IF(ISBLANK(IFERROR(INDEX('2-3 引出列表'!$A$2:$CE$8700,$A72,MATCH(C$1,'2-3 引出列表'!$A$1:$CD$1,0)),"")),"",IFERROR(INDEX('2-3 引出列表'!$A$2:$CE$8700,$A72,MATCH(C$1,'2-3 引出列表'!$A$1:$CD$1,0)),""))</f>
        <v>10217.49</v>
      </c>
      <c r="D72" t="str">
        <f>IF(ISBLANK(IFERROR(INDEX('2-3 引出列表'!$A$2:$CE$8700,$A72,MATCH(D$1,'2-3 引出列表'!$A$1:$CD$1,0)),"")),"",IFERROR(INDEX('2-3 引出列表'!$A$2:$CE$8700,$A72,MATCH(D$1,'2-3 引出列表'!$A$1:$CD$1,0)),""))</f>
        <v>已付款</v>
      </c>
      <c r="E72" t="str">
        <f>IF(ISBLANK(IFERROR(INDEX('2-3 引出列表'!$A$2:$CE$8700,$A72,MATCH(E$1,'2-3 引出列表'!$A$1:$CD$1,0)),"")),"",IFERROR(INDEX('2-3 引出列表'!$A$2:$CE$8700,$A72,MATCH(E$1,'2-3 引出列表'!$A$1:$CD$1,0)),""))</f>
        <v>2025-06-06</v>
      </c>
      <c r="F72" t="str">
        <f t="shared" si="1"/>
        <v>2025-06</v>
      </c>
      <c r="G72" t="str">
        <f>IF(ISBLANK(IFERROR(INDEX('2-3 引出列表'!$A$2:$CE$8700,$A72,MATCH(G$1,'2-3 引出列表'!$A$1:$CD$1,0)),"")),"",IFERROR(INDEX('2-3 引出列表'!$A$2:$CE$8700,$A72,MATCH(G$1,'2-3 引出列表'!$A$1:$CD$1,0)),""))</f>
        <v>外包服务费.设备设施维保外包</v>
      </c>
      <c r="H72" t="str">
        <f>IF(ISBLANK(IFERROR(INDEX('2-3 引出列表'!$A$2:$CE$8700,$A72,MATCH(H$1,'2-3 引出列表'!$A$1:$CD$1,0)),"")),"",IFERROR(INDEX('2-3 引出列表'!$A$2:$CE$8700,$A72,MATCH(H$1,'2-3 引出列表'!$A$1:$CD$1,0)),""))</f>
        <v>GCFW-Z-2025-03034</v>
      </c>
      <c r="I72" t="str">
        <f>IF(ISBLANK(IFERROR(INDEX('2-3 引出列表'!$A$2:$CE$8700,$A72,MATCH(I$1,'2-3 引出列表'!$A$1:$CD$1,0)),"")),"",IFERROR(INDEX('2-3 引出列表'!$A$2:$CE$8700,$A72,MATCH(I$1,'2-3 引出列表'!$A$1:$CD$1,0)),""))</f>
        <v>金采易购</v>
      </c>
      <c r="J72" s="66"/>
    </row>
    <row r="73" customFormat="1" spans="1:10">
      <c r="A73">
        <v>72</v>
      </c>
      <c r="B73" t="str">
        <f>IF(ISBLANK(IFERROR(INDEX('2-3 引出列表'!$A$2:$CE$8700,$A73,MATCH(B$1,'2-3 引出列表'!$A$1:$CD$1,0)),"")),"",IFERROR(INDEX('2-3 引出列表'!$A$2:$CE$8700,$A73,MATCH(B$1,'2-3 引出列表'!$A$1:$CD$1,0)),""))</f>
        <v>FK250605000583</v>
      </c>
      <c r="C73">
        <f>IF(ISBLANK(IFERROR(INDEX('2-3 引出列表'!$A$2:$CE$8700,$A73,MATCH(C$1,'2-3 引出列表'!$A$1:$CD$1,0)),"")),"",IFERROR(INDEX('2-3 引出列表'!$A$2:$CE$8700,$A73,MATCH(C$1,'2-3 引出列表'!$A$1:$CD$1,0)),""))</f>
        <v>2140.63</v>
      </c>
      <c r="D73" t="str">
        <f>IF(ISBLANK(IFERROR(INDEX('2-3 引出列表'!$A$2:$CE$8700,$A73,MATCH(D$1,'2-3 引出列表'!$A$1:$CD$1,0)),"")),"",IFERROR(INDEX('2-3 引出列表'!$A$2:$CE$8700,$A73,MATCH(D$1,'2-3 引出列表'!$A$1:$CD$1,0)),""))</f>
        <v>已付款</v>
      </c>
      <c r="E73" t="str">
        <f>IF(ISBLANK(IFERROR(INDEX('2-3 引出列表'!$A$2:$CE$8700,$A73,MATCH(E$1,'2-3 引出列表'!$A$1:$CD$1,0)),"")),"",IFERROR(INDEX('2-3 引出列表'!$A$2:$CE$8700,$A73,MATCH(E$1,'2-3 引出列表'!$A$1:$CD$1,0)),""))</f>
        <v>2025-06-05</v>
      </c>
      <c r="F73" t="str">
        <f t="shared" si="1"/>
        <v>2025-06</v>
      </c>
      <c r="G73" t="str">
        <f>IF(ISBLANK(IFERROR(INDEX('2-3 引出列表'!$A$2:$CE$8700,$A73,MATCH(G$1,'2-3 引出列表'!$A$1:$CD$1,0)),"")),"",IFERROR(INDEX('2-3 引出列表'!$A$2:$CE$8700,$A73,MATCH(G$1,'2-3 引出列表'!$A$1:$CD$1,0)),""))</f>
        <v>外包服务费.消杀外包</v>
      </c>
      <c r="H73" t="str">
        <f>IF(ISBLANK(IFERROR(INDEX('2-3 引出列表'!$A$2:$CE$8700,$A73,MATCH(H$1,'2-3 引出列表'!$A$1:$CD$1,0)),"")),"",IFERROR(INDEX('2-3 引出列表'!$A$2:$CE$8700,$A73,MATCH(H$1,'2-3 引出列表'!$A$1:$CD$1,0)),""))</f>
        <v>HJFW-Z-2024-3877</v>
      </c>
      <c r="I73" t="str">
        <f>IF(ISBLANK(IFERROR(INDEX('2-3 引出列表'!$A$2:$CE$8700,$A73,MATCH(I$1,'2-3 引出列表'!$A$1:$CD$1,0)),"")),"",IFERROR(INDEX('2-3 引出列表'!$A$2:$CE$8700,$A73,MATCH(I$1,'2-3 引出列表'!$A$1:$CD$1,0)),""))</f>
        <v>金采易购</v>
      </c>
      <c r="J73" s="66"/>
    </row>
    <row r="74" customFormat="1" spans="1:10">
      <c r="A74">
        <v>73</v>
      </c>
      <c r="B74" t="str">
        <f>IF(ISBLANK(IFERROR(INDEX('2-3 引出列表'!$A$2:$CE$8700,$A74,MATCH(B$1,'2-3 引出列表'!$A$1:$CD$1,0)),"")),"",IFERROR(INDEX('2-3 引出列表'!$A$2:$CE$8700,$A74,MATCH(B$1,'2-3 引出列表'!$A$1:$CD$1,0)),""))</f>
        <v>FK250529000572</v>
      </c>
      <c r="C74">
        <f>IF(ISBLANK(IFERROR(INDEX('2-3 引出列表'!$A$2:$CE$8700,$A74,MATCH(C$1,'2-3 引出列表'!$A$1:$CD$1,0)),"")),"",IFERROR(INDEX('2-3 引出列表'!$A$2:$CE$8700,$A74,MATCH(C$1,'2-3 引出列表'!$A$1:$CD$1,0)),""))</f>
        <v>8197.92</v>
      </c>
      <c r="D74" t="str">
        <f>IF(ISBLANK(IFERROR(INDEX('2-3 引出列表'!$A$2:$CE$8700,$A74,MATCH(D$1,'2-3 引出列表'!$A$1:$CD$1,0)),"")),"",IFERROR(INDEX('2-3 引出列表'!$A$2:$CE$8700,$A74,MATCH(D$1,'2-3 引出列表'!$A$1:$CD$1,0)),""))</f>
        <v>已付款</v>
      </c>
      <c r="E74" t="str">
        <f>IF(ISBLANK(IFERROR(INDEX('2-3 引出列表'!$A$2:$CE$8700,$A74,MATCH(E$1,'2-3 引出列表'!$A$1:$CD$1,0)),"")),"",IFERROR(INDEX('2-3 引出列表'!$A$2:$CE$8700,$A74,MATCH(E$1,'2-3 引出列表'!$A$1:$CD$1,0)),""))</f>
        <v>2025-05-29</v>
      </c>
      <c r="F74" t="str">
        <f t="shared" si="1"/>
        <v>2025-05</v>
      </c>
      <c r="G74" t="str">
        <f>IF(ISBLANK(IFERROR(INDEX('2-3 引出列表'!$A$2:$CE$8700,$A74,MATCH(G$1,'2-3 引出列表'!$A$1:$CD$1,0)),"")),"",IFERROR(INDEX('2-3 引出列表'!$A$2:$CE$8700,$A74,MATCH(G$1,'2-3 引出列表'!$A$1:$CD$1,0)),""))</f>
        <v>外包服务费.电梯维保外包</v>
      </c>
      <c r="H74" t="str">
        <f>IF(ISBLANK(IFERROR(INDEX('2-3 引出列表'!$A$2:$CE$8700,$A74,MATCH(H$1,'2-3 引出列表'!$A$1:$CD$1,0)),"")),"",IFERROR(INDEX('2-3 引出列表'!$A$2:$CE$8700,$A74,MATCH(H$1,'2-3 引出列表'!$A$1:$CD$1,0)),""))</f>
        <v/>
      </c>
      <c r="I74" t="str">
        <f>IF(ISBLANK(IFERROR(INDEX('2-3 引出列表'!$A$2:$CE$8700,$A74,MATCH(I$1,'2-3 引出列表'!$A$1:$CD$1,0)),"")),"",IFERROR(INDEX('2-3 引出列表'!$A$2:$CE$8700,$A74,MATCH(I$1,'2-3 引出列表'!$A$1:$CD$1,0)),""))</f>
        <v>金采易购</v>
      </c>
      <c r="J74" s="66"/>
    </row>
    <row r="75" customFormat="1" spans="1:10">
      <c r="A75">
        <v>74</v>
      </c>
      <c r="B75" t="str">
        <f>IF(ISBLANK(IFERROR(INDEX('2-3 引出列表'!$A$2:$CE$8700,$A75,MATCH(B$1,'2-3 引出列表'!$A$1:$CD$1,0)),"")),"",IFERROR(INDEX('2-3 引出列表'!$A$2:$CE$8700,$A75,MATCH(B$1,'2-3 引出列表'!$A$1:$CD$1,0)),""))</f>
        <v>FK250529000501</v>
      </c>
      <c r="C75">
        <f>IF(ISBLANK(IFERROR(INDEX('2-3 引出列表'!$A$2:$CE$8700,$A75,MATCH(C$1,'2-3 引出列表'!$A$1:$CD$1,0)),"")),"",IFERROR(INDEX('2-3 引出列表'!$A$2:$CE$8700,$A75,MATCH(C$1,'2-3 引出列表'!$A$1:$CD$1,0)),""))</f>
        <v>9125</v>
      </c>
      <c r="D75" t="str">
        <f>IF(ISBLANK(IFERROR(INDEX('2-3 引出列表'!$A$2:$CE$8700,$A75,MATCH(D$1,'2-3 引出列表'!$A$1:$CD$1,0)),"")),"",IFERROR(INDEX('2-3 引出列表'!$A$2:$CE$8700,$A75,MATCH(D$1,'2-3 引出列表'!$A$1:$CD$1,0)),""))</f>
        <v>已付款</v>
      </c>
      <c r="E75" t="str">
        <f>IF(ISBLANK(IFERROR(INDEX('2-3 引出列表'!$A$2:$CE$8700,$A75,MATCH(E$1,'2-3 引出列表'!$A$1:$CD$1,0)),"")),"",IFERROR(INDEX('2-3 引出列表'!$A$2:$CE$8700,$A75,MATCH(E$1,'2-3 引出列表'!$A$1:$CD$1,0)),""))</f>
        <v>2025-05-29</v>
      </c>
      <c r="F75" t="str">
        <f t="shared" si="1"/>
        <v>2025-05</v>
      </c>
      <c r="G75" t="str">
        <f>IF(ISBLANK(IFERROR(INDEX('2-3 引出列表'!$A$2:$CE$8700,$A75,MATCH(G$1,'2-3 引出列表'!$A$1:$CD$1,0)),"")),"",IFERROR(INDEX('2-3 引出列表'!$A$2:$CE$8700,$A75,MATCH(G$1,'2-3 引出列表'!$A$1:$CD$1,0)),""))</f>
        <v>外包服务费.设备设施维保外包</v>
      </c>
      <c r="H75" t="str">
        <f>IF(ISBLANK(IFERROR(INDEX('2-3 引出列表'!$A$2:$CE$8700,$A75,MATCH(H$1,'2-3 引出列表'!$A$1:$CD$1,0)),"")),"",IFERROR(INDEX('2-3 引出列表'!$A$2:$CE$8700,$A75,MATCH(H$1,'2-3 引出列表'!$A$1:$CD$1,0)),""))</f>
        <v/>
      </c>
      <c r="I75" t="str">
        <f>IF(ISBLANK(IFERROR(INDEX('2-3 引出列表'!$A$2:$CE$8700,$A75,MATCH(I$1,'2-3 引出列表'!$A$1:$CD$1,0)),"")),"",IFERROR(INDEX('2-3 引出列表'!$A$2:$CE$8700,$A75,MATCH(I$1,'2-3 引出列表'!$A$1:$CD$1,0)),""))</f>
        <v>金采易购</v>
      </c>
      <c r="J75" s="66"/>
    </row>
    <row r="76" customFormat="1" spans="1:10">
      <c r="A76">
        <v>75</v>
      </c>
      <c r="B76" t="str">
        <f>IF(ISBLANK(IFERROR(INDEX('2-3 引出列表'!$A$2:$CE$8700,$A76,MATCH(B$1,'2-3 引出列表'!$A$1:$CD$1,0)),"")),"",IFERROR(INDEX('2-3 引出列表'!$A$2:$CE$8700,$A76,MATCH(B$1,'2-3 引出列表'!$A$1:$CD$1,0)),""))</f>
        <v>FK250529000098</v>
      </c>
      <c r="C76">
        <f>IF(ISBLANK(IFERROR(INDEX('2-3 引出列表'!$A$2:$CE$8700,$A76,MATCH(C$1,'2-3 引出列表'!$A$1:$CD$1,0)),"")),"",IFERROR(INDEX('2-3 引出列表'!$A$2:$CE$8700,$A76,MATCH(C$1,'2-3 引出列表'!$A$1:$CD$1,0)),""))</f>
        <v>6982.5</v>
      </c>
      <c r="D76" t="str">
        <f>IF(ISBLANK(IFERROR(INDEX('2-3 引出列表'!$A$2:$CE$8700,$A76,MATCH(D$1,'2-3 引出列表'!$A$1:$CD$1,0)),"")),"",IFERROR(INDEX('2-3 引出列表'!$A$2:$CE$8700,$A76,MATCH(D$1,'2-3 引出列表'!$A$1:$CD$1,0)),""))</f>
        <v>已付款</v>
      </c>
      <c r="E76" t="str">
        <f>IF(ISBLANK(IFERROR(INDEX('2-3 引出列表'!$A$2:$CE$8700,$A76,MATCH(E$1,'2-3 引出列表'!$A$1:$CD$1,0)),"")),"",IFERROR(INDEX('2-3 引出列表'!$A$2:$CE$8700,$A76,MATCH(E$1,'2-3 引出列表'!$A$1:$CD$1,0)),""))</f>
        <v>2025-05-29</v>
      </c>
      <c r="F76" t="str">
        <f t="shared" si="1"/>
        <v>2025-05</v>
      </c>
      <c r="G76" t="str">
        <f>IF(ISBLANK(IFERROR(INDEX('2-3 引出列表'!$A$2:$CE$8700,$A76,MATCH(G$1,'2-3 引出列表'!$A$1:$CD$1,0)),"")),"",IFERROR(INDEX('2-3 引出列表'!$A$2:$CE$8700,$A76,MATCH(G$1,'2-3 引出列表'!$A$1:$CD$1,0)),""))</f>
        <v>外包服务费.设备设施维保外包</v>
      </c>
      <c r="H76" t="str">
        <f>IF(ISBLANK(IFERROR(INDEX('2-3 引出列表'!$A$2:$CE$8700,$A76,MATCH(H$1,'2-3 引出列表'!$A$1:$CD$1,0)),"")),"",IFERROR(INDEX('2-3 引出列表'!$A$2:$CE$8700,$A76,MATCH(H$1,'2-3 引出列表'!$A$1:$CD$1,0)),""))</f>
        <v>GCFW-Z-2025-03034</v>
      </c>
      <c r="I76" t="str">
        <f>IF(ISBLANK(IFERROR(INDEX('2-3 引出列表'!$A$2:$CE$8700,$A76,MATCH(I$1,'2-3 引出列表'!$A$1:$CD$1,0)),"")),"",IFERROR(INDEX('2-3 引出列表'!$A$2:$CE$8700,$A76,MATCH(I$1,'2-3 引出列表'!$A$1:$CD$1,0)),""))</f>
        <v>金采易购</v>
      </c>
      <c r="J76" s="66"/>
    </row>
    <row r="77" customFormat="1" spans="1:10">
      <c r="A77">
        <v>76</v>
      </c>
      <c r="B77" t="str">
        <f>IF(ISBLANK(IFERROR(INDEX('2-3 引出列表'!$A$2:$CE$8700,$A77,MATCH(B$1,'2-3 引出列表'!$A$1:$CD$1,0)),"")),"",IFERROR(INDEX('2-3 引出列表'!$A$2:$CE$8700,$A77,MATCH(B$1,'2-3 引出列表'!$A$1:$CD$1,0)),""))</f>
        <v>TK20250526958742</v>
      </c>
      <c r="C77">
        <f>IF(ISBLANK(IFERROR(INDEX('2-3 引出列表'!$A$2:$CE$8700,$A77,MATCH(C$1,'2-3 引出列表'!$A$1:$CD$1,0)),"")),"",IFERROR(INDEX('2-3 引出列表'!$A$2:$CE$8700,$A77,MATCH(C$1,'2-3 引出列表'!$A$1:$CD$1,0)),""))</f>
        <v>35000</v>
      </c>
      <c r="D77" t="str">
        <f>IF(ISBLANK(IFERROR(INDEX('2-3 引出列表'!$A$2:$CE$8700,$A77,MATCH(D$1,'2-3 引出列表'!$A$1:$CD$1,0)),"")),"",IFERROR(INDEX('2-3 引出列表'!$A$2:$CE$8700,$A77,MATCH(D$1,'2-3 引出列表'!$A$1:$CD$1,0)),""))</f>
        <v>已付款</v>
      </c>
      <c r="E77" t="str">
        <f>IF(ISBLANK(IFERROR(INDEX('2-3 引出列表'!$A$2:$CE$8700,$A77,MATCH(E$1,'2-3 引出列表'!$A$1:$CD$1,0)),"")),"",IFERROR(INDEX('2-3 引出列表'!$A$2:$CE$8700,$A77,MATCH(E$1,'2-3 引出列表'!$A$1:$CD$1,0)),""))</f>
        <v>2025-05-27</v>
      </c>
      <c r="F77" t="str">
        <f t="shared" si="1"/>
        <v>2025-05</v>
      </c>
      <c r="G77" t="str">
        <f>IF(ISBLANK(IFERROR(INDEX('2-3 引出列表'!$A$2:$CE$8700,$A77,MATCH(G$1,'2-3 引出列表'!$A$1:$CD$1,0)),"")),"",IFERROR(INDEX('2-3 引出列表'!$A$2:$CE$8700,$A77,MATCH(G$1,'2-3 引出列表'!$A$1:$CD$1,0)),""))</f>
        <v>保证金及押金.物业类押金</v>
      </c>
      <c r="H77" t="str">
        <f>IF(ISBLANK(IFERROR(INDEX('2-3 引出列表'!$A$2:$CE$8700,$A77,MATCH(H$1,'2-3 引出列表'!$A$1:$CD$1,0)),"")),"",IFERROR(INDEX('2-3 引出列表'!$A$2:$CE$8700,$A77,MATCH(H$1,'2-3 引出列表'!$A$1:$CD$1,0)),""))</f>
        <v/>
      </c>
      <c r="I77" t="str">
        <f>IF(ISBLANK(IFERROR(INDEX('2-3 引出列表'!$A$2:$CE$8700,$A77,MATCH(I$1,'2-3 引出列表'!$A$1:$CD$1,0)),"")),"",IFERROR(INDEX('2-3 引出列表'!$A$2:$CE$8700,$A77,MATCH(I$1,'2-3 引出列表'!$A$1:$CD$1,0)),""))</f>
        <v>SIP</v>
      </c>
      <c r="J77" s="66"/>
    </row>
    <row r="78" customFormat="1" spans="1:10">
      <c r="A78">
        <v>77</v>
      </c>
      <c r="B78" t="str">
        <f>IF(ISBLANK(IFERROR(INDEX('2-3 引出列表'!$A$2:$CE$8700,$A78,MATCH(B$1,'2-3 引出列表'!$A$1:$CD$1,0)),"")),"",IFERROR(INDEX('2-3 引出列表'!$A$2:$CE$8700,$A78,MATCH(B$1,'2-3 引出列表'!$A$1:$CD$1,0)),""))</f>
        <v>FK250526000484</v>
      </c>
      <c r="C78">
        <f>IF(ISBLANK(IFERROR(INDEX('2-3 引出列表'!$A$2:$CE$8700,$A78,MATCH(C$1,'2-3 引出列表'!$A$1:$CD$1,0)),"")),"",IFERROR(INDEX('2-3 引出列表'!$A$2:$CE$8700,$A78,MATCH(C$1,'2-3 引出列表'!$A$1:$CD$1,0)),""))</f>
        <v>1190</v>
      </c>
      <c r="D78" t="str">
        <f>IF(ISBLANK(IFERROR(INDEX('2-3 引出列表'!$A$2:$CE$8700,$A78,MATCH(D$1,'2-3 引出列表'!$A$1:$CD$1,0)),"")),"",IFERROR(INDEX('2-3 引出列表'!$A$2:$CE$8700,$A78,MATCH(D$1,'2-3 引出列表'!$A$1:$CD$1,0)),""))</f>
        <v>已付款</v>
      </c>
      <c r="E78" t="str">
        <f>IF(ISBLANK(IFERROR(INDEX('2-3 引出列表'!$A$2:$CE$8700,$A78,MATCH(E$1,'2-3 引出列表'!$A$1:$CD$1,0)),"")),"",IFERROR(INDEX('2-3 引出列表'!$A$2:$CE$8700,$A78,MATCH(E$1,'2-3 引出列表'!$A$1:$CD$1,0)),""))</f>
        <v>2025-05-26</v>
      </c>
      <c r="F78" t="str">
        <f t="shared" si="1"/>
        <v>2025-05</v>
      </c>
      <c r="G78" t="str">
        <f>IF(ISBLANK(IFERROR(INDEX('2-3 引出列表'!$A$2:$CE$8700,$A78,MATCH(G$1,'2-3 引出列表'!$A$1:$CD$1,0)),"")),"",IFERROR(INDEX('2-3 引出列表'!$A$2:$CE$8700,$A78,MATCH(G$1,'2-3 引出列表'!$A$1:$CD$1,0)),""))</f>
        <v>物料消耗.物料消耗</v>
      </c>
      <c r="H78" t="str">
        <f>IF(ISBLANK(IFERROR(INDEX('2-3 引出列表'!$A$2:$CE$8700,$A78,MATCH(H$1,'2-3 引出列表'!$A$1:$CD$1,0)),"")),"",IFERROR(INDEX('2-3 引出列表'!$A$2:$CE$8700,$A78,MATCH(H$1,'2-3 引出列表'!$A$1:$CD$1,0)),""))</f>
        <v/>
      </c>
      <c r="I78" t="str">
        <f>IF(ISBLANK(IFERROR(INDEX('2-3 引出列表'!$A$2:$CE$8700,$A78,MATCH(I$1,'2-3 引出列表'!$A$1:$CD$1,0)),"")),"",IFERROR(INDEX('2-3 引出列表'!$A$2:$CE$8700,$A78,MATCH(I$1,'2-3 引出列表'!$A$1:$CD$1,0)),""))</f>
        <v>金采易购</v>
      </c>
      <c r="J78" s="66"/>
    </row>
    <row r="79" customFormat="1" spans="1:10">
      <c r="A79">
        <v>78</v>
      </c>
      <c r="B79" t="str">
        <f>IF(ISBLANK(IFERROR(INDEX('2-3 引出列表'!$A$2:$CE$8700,$A79,MATCH(B$1,'2-3 引出列表'!$A$1:$CD$1,0)),"")),"",IFERROR(INDEX('2-3 引出列表'!$A$2:$CE$8700,$A79,MATCH(B$1,'2-3 引出列表'!$A$1:$CD$1,0)),""))</f>
        <v>FK250523000595</v>
      </c>
      <c r="C79">
        <f>IF(ISBLANK(IFERROR(INDEX('2-3 引出列表'!$A$2:$CE$8700,$A79,MATCH(C$1,'2-3 引出列表'!$A$1:$CD$1,0)),"")),"",IFERROR(INDEX('2-3 引出列表'!$A$2:$CE$8700,$A79,MATCH(C$1,'2-3 引出列表'!$A$1:$CD$1,0)),""))</f>
        <v>1440</v>
      </c>
      <c r="D79" t="str">
        <f>IF(ISBLANK(IFERROR(INDEX('2-3 引出列表'!$A$2:$CE$8700,$A79,MATCH(D$1,'2-3 引出列表'!$A$1:$CD$1,0)),"")),"",IFERROR(INDEX('2-3 引出列表'!$A$2:$CE$8700,$A79,MATCH(D$1,'2-3 引出列表'!$A$1:$CD$1,0)),""))</f>
        <v>已付款</v>
      </c>
      <c r="E79" t="str">
        <f>IF(ISBLANK(IFERROR(INDEX('2-3 引出列表'!$A$2:$CE$8700,$A79,MATCH(E$1,'2-3 引出列表'!$A$1:$CD$1,0)),"")),"",IFERROR(INDEX('2-3 引出列表'!$A$2:$CE$8700,$A79,MATCH(E$1,'2-3 引出列表'!$A$1:$CD$1,0)),""))</f>
        <v>2025-05-23</v>
      </c>
      <c r="F79" t="str">
        <f t="shared" si="1"/>
        <v>2025-05</v>
      </c>
      <c r="G79" t="str">
        <f>IF(ISBLANK(IFERROR(INDEX('2-3 引出列表'!$A$2:$CE$8700,$A79,MATCH(G$1,'2-3 引出列表'!$A$1:$CD$1,0)),"")),"",IFERROR(INDEX('2-3 引出列表'!$A$2:$CE$8700,$A79,MATCH(G$1,'2-3 引出列表'!$A$1:$CD$1,0)),""))</f>
        <v>物料消耗.物料消耗</v>
      </c>
      <c r="H79" t="str">
        <f>IF(ISBLANK(IFERROR(INDEX('2-3 引出列表'!$A$2:$CE$8700,$A79,MATCH(H$1,'2-3 引出列表'!$A$1:$CD$1,0)),"")),"",IFERROR(INDEX('2-3 引出列表'!$A$2:$CE$8700,$A79,MATCH(H$1,'2-3 引出列表'!$A$1:$CD$1,0)),""))</f>
        <v>XHWZ-Z-2024-0076</v>
      </c>
      <c r="I79" t="str">
        <f>IF(ISBLANK(IFERROR(INDEX('2-3 引出列表'!$A$2:$CE$8700,$A79,MATCH(I$1,'2-3 引出列表'!$A$1:$CD$1,0)),"")),"",IFERROR(INDEX('2-3 引出列表'!$A$2:$CE$8700,$A79,MATCH(I$1,'2-3 引出列表'!$A$1:$CD$1,0)),""))</f>
        <v>金采易购</v>
      </c>
      <c r="J79" s="66"/>
    </row>
    <row r="80" customFormat="1" spans="1:10">
      <c r="A80">
        <v>79</v>
      </c>
      <c r="B80" t="str">
        <f>IF(ISBLANK(IFERROR(INDEX('2-3 引出列表'!$A$2:$CE$8700,$A80,MATCH(B$1,'2-3 引出列表'!$A$1:$CD$1,0)),"")),"",IFERROR(INDEX('2-3 引出列表'!$A$2:$CE$8700,$A80,MATCH(B$1,'2-3 引出列表'!$A$1:$CD$1,0)),""))</f>
        <v/>
      </c>
      <c r="C80">
        <f>IF(ISBLANK(IFERROR(INDEX('2-3 引出列表'!$A$2:$CE$8700,$A80,MATCH(C$1,'2-3 引出列表'!$A$1:$CD$1,0)),"")),"",IFERROR(INDEX('2-3 引出列表'!$A$2:$CE$8700,$A80,MATCH(C$1,'2-3 引出列表'!$A$1:$CD$1,0)),""))</f>
        <v>2800</v>
      </c>
      <c r="D80" t="str">
        <f>IF(ISBLANK(IFERROR(INDEX('2-3 引出列表'!$A$2:$CE$8700,$A80,MATCH(D$1,'2-3 引出列表'!$A$1:$CD$1,0)),"")),"",IFERROR(INDEX('2-3 引出列表'!$A$2:$CE$8700,$A80,MATCH(D$1,'2-3 引出列表'!$A$1:$CD$1,0)),""))</f>
        <v>已付款</v>
      </c>
      <c r="E80" t="str">
        <f>IF(ISBLANK(IFERROR(INDEX('2-3 引出列表'!$A$2:$CE$8700,$A80,MATCH(E$1,'2-3 引出列表'!$A$1:$CD$1,0)),"")),"",IFERROR(INDEX('2-3 引出列表'!$A$2:$CE$8700,$A80,MATCH(E$1,'2-3 引出列表'!$A$1:$CD$1,0)),""))</f>
        <v>2025-05-23</v>
      </c>
      <c r="F80" t="str">
        <f t="shared" si="1"/>
        <v>2025-05</v>
      </c>
      <c r="G80" t="str">
        <f>IF(ISBLANK(IFERROR(INDEX('2-3 引出列表'!$A$2:$CE$8700,$A80,MATCH(G$1,'2-3 引出列表'!$A$1:$CD$1,0)),"")),"",IFERROR(INDEX('2-3 引出列表'!$A$2:$CE$8700,$A80,MATCH(G$1,'2-3 引出列表'!$A$1:$CD$1,0)),""))</f>
        <v>人工费用.宿舍费</v>
      </c>
      <c r="H80" t="str">
        <f>IF(ISBLANK(IFERROR(INDEX('2-3 引出列表'!$A$2:$CE$8700,$A80,MATCH(H$1,'2-3 引出列表'!$A$1:$CD$1,0)),"")),"",IFERROR(INDEX('2-3 引出列表'!$A$2:$CE$8700,$A80,MATCH(H$1,'2-3 引出列表'!$A$1:$CD$1,0)),""))</f>
        <v/>
      </c>
      <c r="I80" t="str">
        <f>IF(ISBLANK(IFERROR(INDEX('2-3 引出列表'!$A$2:$CE$8700,$A80,MATCH(I$1,'2-3 引出列表'!$A$1:$CD$1,0)),"")),"",IFERROR(INDEX('2-3 引出列表'!$A$2:$CE$8700,$A80,MATCH(I$1,'2-3 引出列表'!$A$1:$CD$1,0)),""))</f>
        <v/>
      </c>
      <c r="J80" s="66"/>
    </row>
    <row r="81" customFormat="1" spans="1:10">
      <c r="A81">
        <v>80</v>
      </c>
      <c r="B81" t="str">
        <f>IF(ISBLANK(IFERROR(INDEX('2-3 引出列表'!$A$2:$CE$8700,$A81,MATCH(B$1,'2-3 引出列表'!$A$1:$CD$1,0)),"")),"",IFERROR(INDEX('2-3 引出列表'!$A$2:$CE$8700,$A81,MATCH(B$1,'2-3 引出列表'!$A$1:$CD$1,0)),""))</f>
        <v>FK250521000055</v>
      </c>
      <c r="C81">
        <f>IF(ISBLANK(IFERROR(INDEX('2-3 引出列表'!$A$2:$CE$8700,$A81,MATCH(C$1,'2-3 引出列表'!$A$1:$CD$1,0)),"")),"",IFERROR(INDEX('2-3 引出列表'!$A$2:$CE$8700,$A81,MATCH(C$1,'2-3 引出列表'!$A$1:$CD$1,0)),""))</f>
        <v>2328</v>
      </c>
      <c r="D81" t="str">
        <f>IF(ISBLANK(IFERROR(INDEX('2-3 引出列表'!$A$2:$CE$8700,$A81,MATCH(D$1,'2-3 引出列表'!$A$1:$CD$1,0)),"")),"",IFERROR(INDEX('2-3 引出列表'!$A$2:$CE$8700,$A81,MATCH(D$1,'2-3 引出列表'!$A$1:$CD$1,0)),""))</f>
        <v>已付款</v>
      </c>
      <c r="E81" t="str">
        <f>IF(ISBLANK(IFERROR(INDEX('2-3 引出列表'!$A$2:$CE$8700,$A81,MATCH(E$1,'2-3 引出列表'!$A$1:$CD$1,0)),"")),"",IFERROR(INDEX('2-3 引出列表'!$A$2:$CE$8700,$A81,MATCH(E$1,'2-3 引出列表'!$A$1:$CD$1,0)),""))</f>
        <v>2025-05-21</v>
      </c>
      <c r="F81" t="str">
        <f t="shared" si="1"/>
        <v>2025-05</v>
      </c>
      <c r="G81" t="str">
        <f>IF(ISBLANK(IFERROR(INDEX('2-3 引出列表'!$A$2:$CE$8700,$A81,MATCH(G$1,'2-3 引出列表'!$A$1:$CD$1,0)),"")),"",IFERROR(INDEX('2-3 引出列表'!$A$2:$CE$8700,$A81,MATCH(G$1,'2-3 引出列表'!$A$1:$CD$1,0)),""))</f>
        <v>物料消耗.物料消耗</v>
      </c>
      <c r="H81" t="str">
        <f>IF(ISBLANK(IFERROR(INDEX('2-3 引出列表'!$A$2:$CE$8700,$A81,MATCH(H$1,'2-3 引出列表'!$A$1:$CD$1,0)),"")),"",IFERROR(INDEX('2-3 引出列表'!$A$2:$CE$8700,$A81,MATCH(H$1,'2-3 引出列表'!$A$1:$CD$1,0)),""))</f>
        <v>XHWZ-Z-2023-0020</v>
      </c>
      <c r="I81" t="str">
        <f>IF(ISBLANK(IFERROR(INDEX('2-3 引出列表'!$A$2:$CE$8700,$A81,MATCH(I$1,'2-3 引出列表'!$A$1:$CD$1,0)),"")),"",IFERROR(INDEX('2-3 引出列表'!$A$2:$CE$8700,$A81,MATCH(I$1,'2-3 引出列表'!$A$1:$CD$1,0)),""))</f>
        <v>金采易购</v>
      </c>
      <c r="J81" s="66"/>
    </row>
    <row r="82" customFormat="1" spans="1:10">
      <c r="A82">
        <v>81</v>
      </c>
      <c r="B82" t="str">
        <f>IF(ISBLANK(IFERROR(INDEX('2-3 引出列表'!$A$2:$CE$8700,$A82,MATCH(B$1,'2-3 引出列表'!$A$1:$CD$1,0)),"")),"",IFERROR(INDEX('2-3 引出列表'!$A$2:$CE$8700,$A82,MATCH(B$1,'2-3 引出列表'!$A$1:$CD$1,0)),""))</f>
        <v>FK250520000301</v>
      </c>
      <c r="C82">
        <f>IF(ISBLANK(IFERROR(INDEX('2-3 引出列表'!$A$2:$CE$8700,$A82,MATCH(C$1,'2-3 引出列表'!$A$1:$CD$1,0)),"")),"",IFERROR(INDEX('2-3 引出列表'!$A$2:$CE$8700,$A82,MATCH(C$1,'2-3 引出列表'!$A$1:$CD$1,0)),""))</f>
        <v>1260</v>
      </c>
      <c r="D82" t="str">
        <f>IF(ISBLANK(IFERROR(INDEX('2-3 引出列表'!$A$2:$CE$8700,$A82,MATCH(D$1,'2-3 引出列表'!$A$1:$CD$1,0)),"")),"",IFERROR(INDEX('2-3 引出列表'!$A$2:$CE$8700,$A82,MATCH(D$1,'2-3 引出列表'!$A$1:$CD$1,0)),""))</f>
        <v>已付款</v>
      </c>
      <c r="E82" t="str">
        <f>IF(ISBLANK(IFERROR(INDEX('2-3 引出列表'!$A$2:$CE$8700,$A82,MATCH(E$1,'2-3 引出列表'!$A$1:$CD$1,0)),"")),"",IFERROR(INDEX('2-3 引出列表'!$A$2:$CE$8700,$A82,MATCH(E$1,'2-3 引出列表'!$A$1:$CD$1,0)),""))</f>
        <v>2025-05-20</v>
      </c>
      <c r="F82" t="str">
        <f t="shared" si="1"/>
        <v>2025-05</v>
      </c>
      <c r="G82" t="str">
        <f>IF(ISBLANK(IFERROR(INDEX('2-3 引出列表'!$A$2:$CE$8700,$A82,MATCH(G$1,'2-3 引出列表'!$A$1:$CD$1,0)),"")),"",IFERROR(INDEX('2-3 引出列表'!$A$2:$CE$8700,$A82,MATCH(G$1,'2-3 引出列表'!$A$1:$CD$1,0)),""))</f>
        <v>外包服务费.设备设施维保外包</v>
      </c>
      <c r="H82" t="str">
        <f>IF(ISBLANK(IFERROR(INDEX('2-3 引出列表'!$A$2:$CE$8700,$A82,MATCH(H$1,'2-3 引出列表'!$A$1:$CD$1,0)),"")),"",IFERROR(INDEX('2-3 引出列表'!$A$2:$CE$8700,$A82,MATCH(H$1,'2-3 引出列表'!$A$1:$CD$1,0)),""))</f>
        <v/>
      </c>
      <c r="I82" t="str">
        <f>IF(ISBLANK(IFERROR(INDEX('2-3 引出列表'!$A$2:$CE$8700,$A82,MATCH(I$1,'2-3 引出列表'!$A$1:$CD$1,0)),"")),"",IFERROR(INDEX('2-3 引出列表'!$A$2:$CE$8700,$A82,MATCH(I$1,'2-3 引出列表'!$A$1:$CD$1,0)),""))</f>
        <v>金采易购</v>
      </c>
      <c r="J82" s="66"/>
    </row>
    <row r="83" customFormat="1" spans="1:10">
      <c r="A83">
        <v>82</v>
      </c>
      <c r="B83" t="str">
        <f>IF(ISBLANK(IFERROR(INDEX('2-3 引出列表'!$A$2:$CE$8700,$A83,MATCH(B$1,'2-3 引出列表'!$A$1:$CD$1,0)),"")),"",IFERROR(INDEX('2-3 引出列表'!$A$2:$CE$8700,$A83,MATCH(B$1,'2-3 引出列表'!$A$1:$CD$1,0)),""))</f>
        <v>FK250520000171</v>
      </c>
      <c r="C83">
        <f>IF(ISBLANK(IFERROR(INDEX('2-3 引出列表'!$A$2:$CE$8700,$A83,MATCH(C$1,'2-3 引出列表'!$A$1:$CD$1,0)),"")),"",IFERROR(INDEX('2-3 引出列表'!$A$2:$CE$8700,$A83,MATCH(C$1,'2-3 引出列表'!$A$1:$CD$1,0)),""))</f>
        <v>2060.62</v>
      </c>
      <c r="D83" t="str">
        <f>IF(ISBLANK(IFERROR(INDEX('2-3 引出列表'!$A$2:$CE$8700,$A83,MATCH(D$1,'2-3 引出列表'!$A$1:$CD$1,0)),"")),"",IFERROR(INDEX('2-3 引出列表'!$A$2:$CE$8700,$A83,MATCH(D$1,'2-3 引出列表'!$A$1:$CD$1,0)),""))</f>
        <v>已付款</v>
      </c>
      <c r="E83" t="str">
        <f>IF(ISBLANK(IFERROR(INDEX('2-3 引出列表'!$A$2:$CE$8700,$A83,MATCH(E$1,'2-3 引出列表'!$A$1:$CD$1,0)),"")),"",IFERROR(INDEX('2-3 引出列表'!$A$2:$CE$8700,$A83,MATCH(E$1,'2-3 引出列表'!$A$1:$CD$1,0)),""))</f>
        <v>2025-05-20</v>
      </c>
      <c r="F83" t="str">
        <f t="shared" si="1"/>
        <v>2025-05</v>
      </c>
      <c r="G83" t="str">
        <f>IF(ISBLANK(IFERROR(INDEX('2-3 引出列表'!$A$2:$CE$8700,$A83,MATCH(G$1,'2-3 引出列表'!$A$1:$CD$1,0)),"")),"",IFERROR(INDEX('2-3 引出列表'!$A$2:$CE$8700,$A83,MATCH(G$1,'2-3 引出列表'!$A$1:$CD$1,0)),""))</f>
        <v>物料消耗.物料消耗</v>
      </c>
      <c r="H83" t="str">
        <f>IF(ISBLANK(IFERROR(INDEX('2-3 引出列表'!$A$2:$CE$8700,$A83,MATCH(H$1,'2-3 引出列表'!$A$1:$CD$1,0)),"")),"",IFERROR(INDEX('2-3 引出列表'!$A$2:$CE$8700,$A83,MATCH(H$1,'2-3 引出列表'!$A$1:$CD$1,0)),""))</f>
        <v>ZB20210901JCWZ02</v>
      </c>
      <c r="I83" t="str">
        <f>IF(ISBLANK(IFERROR(INDEX('2-3 引出列表'!$A$2:$CE$8700,$A83,MATCH(I$1,'2-3 引出列表'!$A$1:$CD$1,0)),"")),"",IFERROR(INDEX('2-3 引出列表'!$A$2:$CE$8700,$A83,MATCH(I$1,'2-3 引出列表'!$A$1:$CD$1,0)),""))</f>
        <v>金采易购</v>
      </c>
      <c r="J83" s="66"/>
    </row>
    <row r="84" customFormat="1" spans="1:10">
      <c r="A84">
        <v>83</v>
      </c>
      <c r="B84" t="str">
        <f>IF(ISBLANK(IFERROR(INDEX('2-3 引出列表'!$A$2:$CE$8700,$A84,MATCH(B$1,'2-3 引出列表'!$A$1:$CD$1,0)),"")),"",IFERROR(INDEX('2-3 引出列表'!$A$2:$CE$8700,$A84,MATCH(B$1,'2-3 引出列表'!$A$1:$CD$1,0)),""))</f>
        <v>FK250520000131</v>
      </c>
      <c r="C84">
        <f>IF(ISBLANK(IFERROR(INDEX('2-3 引出列表'!$A$2:$CE$8700,$A84,MATCH(C$1,'2-3 引出列表'!$A$1:$CD$1,0)),"")),"",IFERROR(INDEX('2-3 引出列表'!$A$2:$CE$8700,$A84,MATCH(C$1,'2-3 引出列表'!$A$1:$CD$1,0)),""))</f>
        <v>527</v>
      </c>
      <c r="D84" t="str">
        <f>IF(ISBLANK(IFERROR(INDEX('2-3 引出列表'!$A$2:$CE$8700,$A84,MATCH(D$1,'2-3 引出列表'!$A$1:$CD$1,0)),"")),"",IFERROR(INDEX('2-3 引出列表'!$A$2:$CE$8700,$A84,MATCH(D$1,'2-3 引出列表'!$A$1:$CD$1,0)),""))</f>
        <v>已付款</v>
      </c>
      <c r="E84" t="str">
        <f>IF(ISBLANK(IFERROR(INDEX('2-3 引出列表'!$A$2:$CE$8700,$A84,MATCH(E$1,'2-3 引出列表'!$A$1:$CD$1,0)),"")),"",IFERROR(INDEX('2-3 引出列表'!$A$2:$CE$8700,$A84,MATCH(E$1,'2-3 引出列表'!$A$1:$CD$1,0)),""))</f>
        <v>2025-05-20</v>
      </c>
      <c r="F84" t="str">
        <f t="shared" si="1"/>
        <v>2025-05</v>
      </c>
      <c r="G84" t="str">
        <f>IF(ISBLANK(IFERROR(INDEX('2-3 引出列表'!$A$2:$CE$8700,$A84,MATCH(G$1,'2-3 引出列表'!$A$1:$CD$1,0)),"")),"",IFERROR(INDEX('2-3 引出列表'!$A$2:$CE$8700,$A84,MATCH(G$1,'2-3 引出列表'!$A$1:$CD$1,0)),""))</f>
        <v>物料消耗.物料消耗</v>
      </c>
      <c r="H84" t="str">
        <f>IF(ISBLANK(IFERROR(INDEX('2-3 引出列表'!$A$2:$CE$8700,$A84,MATCH(H$1,'2-3 引出列表'!$A$1:$CD$1,0)),"")),"",IFERROR(INDEX('2-3 引出列表'!$A$2:$CE$8700,$A84,MATCH(H$1,'2-3 引出列表'!$A$1:$CD$1,0)),""))</f>
        <v>ZB20230601JCWZ01-01</v>
      </c>
      <c r="I84" t="str">
        <f>IF(ISBLANK(IFERROR(INDEX('2-3 引出列表'!$A$2:$CE$8700,$A84,MATCH(I$1,'2-3 引出列表'!$A$1:$CD$1,0)),"")),"",IFERROR(INDEX('2-3 引出列表'!$A$2:$CE$8700,$A84,MATCH(I$1,'2-3 引出列表'!$A$1:$CD$1,0)),""))</f>
        <v>金采易购</v>
      </c>
      <c r="J84" s="66"/>
    </row>
    <row r="85" customFormat="1" spans="1:10">
      <c r="A85">
        <v>84</v>
      </c>
      <c r="B85" t="str">
        <f>IF(ISBLANK(IFERROR(INDEX('2-3 引出列表'!$A$2:$CE$8700,$A85,MATCH(B$1,'2-3 引出列表'!$A$1:$CD$1,0)),"")),"",IFERROR(INDEX('2-3 引出列表'!$A$2:$CE$8700,$A85,MATCH(B$1,'2-3 引出列表'!$A$1:$CD$1,0)),""))</f>
        <v>FK250520000064</v>
      </c>
      <c r="C85">
        <f>IF(ISBLANK(IFERROR(INDEX('2-3 引出列表'!$A$2:$CE$8700,$A85,MATCH(C$1,'2-3 引出列表'!$A$1:$CD$1,0)),"")),"",IFERROR(INDEX('2-3 引出列表'!$A$2:$CE$8700,$A85,MATCH(C$1,'2-3 引出列表'!$A$1:$CD$1,0)),""))</f>
        <v>542.4</v>
      </c>
      <c r="D85" t="str">
        <f>IF(ISBLANK(IFERROR(INDEX('2-3 引出列表'!$A$2:$CE$8700,$A85,MATCH(D$1,'2-3 引出列表'!$A$1:$CD$1,0)),"")),"",IFERROR(INDEX('2-3 引出列表'!$A$2:$CE$8700,$A85,MATCH(D$1,'2-3 引出列表'!$A$1:$CD$1,0)),""))</f>
        <v>已付款</v>
      </c>
      <c r="E85" t="str">
        <f>IF(ISBLANK(IFERROR(INDEX('2-3 引出列表'!$A$2:$CE$8700,$A85,MATCH(E$1,'2-3 引出列表'!$A$1:$CD$1,0)),"")),"",IFERROR(INDEX('2-3 引出列表'!$A$2:$CE$8700,$A85,MATCH(E$1,'2-3 引出列表'!$A$1:$CD$1,0)),""))</f>
        <v>2025-05-20</v>
      </c>
      <c r="F85" t="str">
        <f t="shared" si="1"/>
        <v>2025-05</v>
      </c>
      <c r="G85" t="str">
        <f>IF(ISBLANK(IFERROR(INDEX('2-3 引出列表'!$A$2:$CE$8700,$A85,MATCH(G$1,'2-3 引出列表'!$A$1:$CD$1,0)),"")),"",IFERROR(INDEX('2-3 引出列表'!$A$2:$CE$8700,$A85,MATCH(G$1,'2-3 引出列表'!$A$1:$CD$1,0)),""))</f>
        <v>物料消耗.物料消耗</v>
      </c>
      <c r="H85" t="str">
        <f>IF(ISBLANK(IFERROR(INDEX('2-3 引出列表'!$A$2:$CE$8700,$A85,MATCH(H$1,'2-3 引出列表'!$A$1:$CD$1,0)),"")),"",IFERROR(INDEX('2-3 引出列表'!$A$2:$CE$8700,$A85,MATCH(H$1,'2-3 引出列表'!$A$1:$CD$1,0)),""))</f>
        <v>XHWZ-Z-2024-0138</v>
      </c>
      <c r="I85" t="str">
        <f>IF(ISBLANK(IFERROR(INDEX('2-3 引出列表'!$A$2:$CE$8700,$A85,MATCH(I$1,'2-3 引出列表'!$A$1:$CD$1,0)),"")),"",IFERROR(INDEX('2-3 引出列表'!$A$2:$CE$8700,$A85,MATCH(I$1,'2-3 引出列表'!$A$1:$CD$1,0)),""))</f>
        <v>金采易购</v>
      </c>
      <c r="J85" s="66"/>
    </row>
    <row r="86" customFormat="1" spans="1:10">
      <c r="A86">
        <v>85</v>
      </c>
      <c r="B86" t="str">
        <f>IF(ISBLANK(IFERROR(INDEX('2-3 引出列表'!$A$2:$CE$8700,$A86,MATCH(B$1,'2-3 引出列表'!$A$1:$CD$1,0)),"")),"",IFERROR(INDEX('2-3 引出列表'!$A$2:$CE$8700,$A86,MATCH(B$1,'2-3 引出列表'!$A$1:$CD$1,0)),""))</f>
        <v>TK20250513354666</v>
      </c>
      <c r="C86">
        <f>IF(ISBLANK(IFERROR(INDEX('2-3 引出列表'!$A$2:$CE$8700,$A86,MATCH(C$1,'2-3 引出列表'!$A$1:$CD$1,0)),"")),"",IFERROR(INDEX('2-3 引出列表'!$A$2:$CE$8700,$A86,MATCH(C$1,'2-3 引出列表'!$A$1:$CD$1,0)),""))</f>
        <v>30000</v>
      </c>
      <c r="D86" t="str">
        <f>IF(ISBLANK(IFERROR(INDEX('2-3 引出列表'!$A$2:$CE$8700,$A86,MATCH(D$1,'2-3 引出列表'!$A$1:$CD$1,0)),"")),"",IFERROR(INDEX('2-3 引出列表'!$A$2:$CE$8700,$A86,MATCH(D$1,'2-3 引出列表'!$A$1:$CD$1,0)),""))</f>
        <v>已付款</v>
      </c>
      <c r="E86" t="str">
        <f>IF(ISBLANK(IFERROR(INDEX('2-3 引出列表'!$A$2:$CE$8700,$A86,MATCH(E$1,'2-3 引出列表'!$A$1:$CD$1,0)),"")),"",IFERROR(INDEX('2-3 引出列表'!$A$2:$CE$8700,$A86,MATCH(E$1,'2-3 引出列表'!$A$1:$CD$1,0)),""))</f>
        <v>2025-05-19</v>
      </c>
      <c r="F86" t="str">
        <f t="shared" si="1"/>
        <v>2025-05</v>
      </c>
      <c r="G86" t="str">
        <f>IF(ISBLANK(IFERROR(INDEX('2-3 引出列表'!$A$2:$CE$8700,$A86,MATCH(G$1,'2-3 引出列表'!$A$1:$CD$1,0)),"")),"",IFERROR(INDEX('2-3 引出列表'!$A$2:$CE$8700,$A86,MATCH(G$1,'2-3 引出列表'!$A$1:$CD$1,0)),""))</f>
        <v>保证金及押金.物业类押金</v>
      </c>
      <c r="H86" t="str">
        <f>IF(ISBLANK(IFERROR(INDEX('2-3 引出列表'!$A$2:$CE$8700,$A86,MATCH(H$1,'2-3 引出列表'!$A$1:$CD$1,0)),"")),"",IFERROR(INDEX('2-3 引出列表'!$A$2:$CE$8700,$A86,MATCH(H$1,'2-3 引出列表'!$A$1:$CD$1,0)),""))</f>
        <v/>
      </c>
      <c r="I86" t="str">
        <f>IF(ISBLANK(IFERROR(INDEX('2-3 引出列表'!$A$2:$CE$8700,$A86,MATCH(I$1,'2-3 引出列表'!$A$1:$CD$1,0)),"")),"",IFERROR(INDEX('2-3 引出列表'!$A$2:$CE$8700,$A86,MATCH(I$1,'2-3 引出列表'!$A$1:$CD$1,0)),""))</f>
        <v>SIP</v>
      </c>
      <c r="J86" s="66"/>
    </row>
    <row r="87" customFormat="1" spans="1:10">
      <c r="A87">
        <v>86</v>
      </c>
      <c r="B87" t="str">
        <f>IF(ISBLANK(IFERROR(INDEX('2-3 引出列表'!$A$2:$CE$8700,$A87,MATCH(B$1,'2-3 引出列表'!$A$1:$CD$1,0)),"")),"",IFERROR(INDEX('2-3 引出列表'!$A$2:$CE$8700,$A87,MATCH(B$1,'2-3 引出列表'!$A$1:$CD$1,0)),""))</f>
        <v/>
      </c>
      <c r="C87">
        <f>IF(ISBLANK(IFERROR(INDEX('2-3 引出列表'!$A$2:$CE$8700,$A87,MATCH(C$1,'2-3 引出列表'!$A$1:$CD$1,0)),"")),"",IFERROR(INDEX('2-3 引出列表'!$A$2:$CE$8700,$A87,MATCH(C$1,'2-3 引出列表'!$A$1:$CD$1,0)),""))</f>
        <v>14400</v>
      </c>
      <c r="D87" t="str">
        <f>IF(ISBLANK(IFERROR(INDEX('2-3 引出列表'!$A$2:$CE$8700,$A87,MATCH(D$1,'2-3 引出列表'!$A$1:$CD$1,0)),"")),"",IFERROR(INDEX('2-3 引出列表'!$A$2:$CE$8700,$A87,MATCH(D$1,'2-3 引出列表'!$A$1:$CD$1,0)),""))</f>
        <v>已付款</v>
      </c>
      <c r="E87" t="str">
        <f>IF(ISBLANK(IFERROR(INDEX('2-3 引出列表'!$A$2:$CE$8700,$A87,MATCH(E$1,'2-3 引出列表'!$A$1:$CD$1,0)),"")),"",IFERROR(INDEX('2-3 引出列表'!$A$2:$CE$8700,$A87,MATCH(E$1,'2-3 引出列表'!$A$1:$CD$1,0)),""))</f>
        <v>2025-05-15</v>
      </c>
      <c r="F87" t="str">
        <f t="shared" si="1"/>
        <v>2025-05</v>
      </c>
      <c r="G87" t="str">
        <f>IF(ISBLANK(IFERROR(INDEX('2-3 引出列表'!$A$2:$CE$8700,$A87,MATCH(G$1,'2-3 引出列表'!$A$1:$CD$1,0)),"")),"",IFERROR(INDEX('2-3 引出列表'!$A$2:$CE$8700,$A87,MATCH(G$1,'2-3 引出列表'!$A$1:$CD$1,0)),""))</f>
        <v>借款.员工借款</v>
      </c>
      <c r="H87" t="str">
        <f>IF(ISBLANK(IFERROR(INDEX('2-3 引出列表'!$A$2:$CE$8700,$A87,MATCH(H$1,'2-3 引出列表'!$A$1:$CD$1,0)),"")),"",IFERROR(INDEX('2-3 引出列表'!$A$2:$CE$8700,$A87,MATCH(H$1,'2-3 引出列表'!$A$1:$CD$1,0)),""))</f>
        <v/>
      </c>
      <c r="I87" t="str">
        <f>IF(ISBLANK(IFERROR(INDEX('2-3 引出列表'!$A$2:$CE$8700,$A87,MATCH(I$1,'2-3 引出列表'!$A$1:$CD$1,0)),"")),"",IFERROR(INDEX('2-3 引出列表'!$A$2:$CE$8700,$A87,MATCH(I$1,'2-3 引出列表'!$A$1:$CD$1,0)),""))</f>
        <v/>
      </c>
      <c r="J87" s="66"/>
    </row>
    <row r="88" customFormat="1" spans="1:10">
      <c r="A88">
        <v>87</v>
      </c>
      <c r="B88" t="str">
        <f>IF(ISBLANK(IFERROR(INDEX('2-3 引出列表'!$A$2:$CE$8700,$A88,MATCH(B$1,'2-3 引出列表'!$A$1:$CD$1,0)),"")),"",IFERROR(INDEX('2-3 引出列表'!$A$2:$CE$8700,$A88,MATCH(B$1,'2-3 引出列表'!$A$1:$CD$1,0)),""))</f>
        <v/>
      </c>
      <c r="C88">
        <f>IF(ISBLANK(IFERROR(INDEX('2-3 引出列表'!$A$2:$CE$8700,$A88,MATCH(C$1,'2-3 引出列表'!$A$1:$CD$1,0)),"")),"",IFERROR(INDEX('2-3 引出列表'!$A$2:$CE$8700,$A88,MATCH(C$1,'2-3 引出列表'!$A$1:$CD$1,0)),""))</f>
        <v>4722</v>
      </c>
      <c r="D88" t="str">
        <f>IF(ISBLANK(IFERROR(INDEX('2-3 引出列表'!$A$2:$CE$8700,$A88,MATCH(D$1,'2-3 引出列表'!$A$1:$CD$1,0)),"")),"",IFERROR(INDEX('2-3 引出列表'!$A$2:$CE$8700,$A88,MATCH(D$1,'2-3 引出列表'!$A$1:$CD$1,0)),""))</f>
        <v>已付款</v>
      </c>
      <c r="E88" t="str">
        <f>IF(ISBLANK(IFERROR(INDEX('2-3 引出列表'!$A$2:$CE$8700,$A88,MATCH(E$1,'2-3 引出列表'!$A$1:$CD$1,0)),"")),"",IFERROR(INDEX('2-3 引出列表'!$A$2:$CE$8700,$A88,MATCH(E$1,'2-3 引出列表'!$A$1:$CD$1,0)),""))</f>
        <v>2025-05-15</v>
      </c>
      <c r="F88" t="str">
        <f t="shared" si="1"/>
        <v>2025-05</v>
      </c>
      <c r="G88" t="str">
        <f>IF(ISBLANK(IFERROR(INDEX('2-3 引出列表'!$A$2:$CE$8700,$A88,MATCH(G$1,'2-3 引出列表'!$A$1:$CD$1,0)),"")),"",IFERROR(INDEX('2-3 引出列表'!$A$2:$CE$8700,$A88,MATCH(G$1,'2-3 引出列表'!$A$1:$CD$1,0)),""))</f>
        <v>人工费用.宿舍费</v>
      </c>
      <c r="H88" t="str">
        <f>IF(ISBLANK(IFERROR(INDEX('2-3 引出列表'!$A$2:$CE$8700,$A88,MATCH(H$1,'2-3 引出列表'!$A$1:$CD$1,0)),"")),"",IFERROR(INDEX('2-3 引出列表'!$A$2:$CE$8700,$A88,MATCH(H$1,'2-3 引出列表'!$A$1:$CD$1,0)),""))</f>
        <v/>
      </c>
      <c r="I88" t="str">
        <f>IF(ISBLANK(IFERROR(INDEX('2-3 引出列表'!$A$2:$CE$8700,$A88,MATCH(I$1,'2-3 引出列表'!$A$1:$CD$1,0)),"")),"",IFERROR(INDEX('2-3 引出列表'!$A$2:$CE$8700,$A88,MATCH(I$1,'2-3 引出列表'!$A$1:$CD$1,0)),""))</f>
        <v/>
      </c>
      <c r="J88" s="66"/>
    </row>
    <row r="89" customFormat="1" spans="1:10">
      <c r="A89">
        <v>88</v>
      </c>
      <c r="B89" t="str">
        <f>IF(ISBLANK(IFERROR(INDEX('2-3 引出列表'!$A$2:$CE$8700,$A89,MATCH(B$1,'2-3 引出列表'!$A$1:$CD$1,0)),"")),"",IFERROR(INDEX('2-3 引出列表'!$A$2:$CE$8700,$A89,MATCH(B$1,'2-3 引出列表'!$A$1:$CD$1,0)),""))</f>
        <v>FK250513000734</v>
      </c>
      <c r="C89">
        <f>IF(ISBLANK(IFERROR(INDEX('2-3 引出列表'!$A$2:$CE$8700,$A89,MATCH(C$1,'2-3 引出列表'!$A$1:$CD$1,0)),"")),"",IFERROR(INDEX('2-3 引出列表'!$A$2:$CE$8700,$A89,MATCH(C$1,'2-3 引出列表'!$A$1:$CD$1,0)),""))</f>
        <v>2208</v>
      </c>
      <c r="D89" t="str">
        <f>IF(ISBLANK(IFERROR(INDEX('2-3 引出列表'!$A$2:$CE$8700,$A89,MATCH(D$1,'2-3 引出列表'!$A$1:$CD$1,0)),"")),"",IFERROR(INDEX('2-3 引出列表'!$A$2:$CE$8700,$A89,MATCH(D$1,'2-3 引出列表'!$A$1:$CD$1,0)),""))</f>
        <v>已付款</v>
      </c>
      <c r="E89" t="str">
        <f>IF(ISBLANK(IFERROR(INDEX('2-3 引出列表'!$A$2:$CE$8700,$A89,MATCH(E$1,'2-3 引出列表'!$A$1:$CD$1,0)),"")),"",IFERROR(INDEX('2-3 引出列表'!$A$2:$CE$8700,$A89,MATCH(E$1,'2-3 引出列表'!$A$1:$CD$1,0)),""))</f>
        <v>2025-05-13</v>
      </c>
      <c r="F89" t="str">
        <f t="shared" si="1"/>
        <v>2025-05</v>
      </c>
      <c r="G89" t="str">
        <f>IF(ISBLANK(IFERROR(INDEX('2-3 引出列表'!$A$2:$CE$8700,$A89,MATCH(G$1,'2-3 引出列表'!$A$1:$CD$1,0)),"")),"",IFERROR(INDEX('2-3 引出列表'!$A$2:$CE$8700,$A89,MATCH(G$1,'2-3 引出列表'!$A$1:$CD$1,0)),""))</f>
        <v>物料消耗.物料消耗</v>
      </c>
      <c r="H89" t="str">
        <f>IF(ISBLANK(IFERROR(INDEX('2-3 引出列表'!$A$2:$CE$8700,$A89,MATCH(H$1,'2-3 引出列表'!$A$1:$CD$1,0)),"")),"",IFERROR(INDEX('2-3 引出列表'!$A$2:$CE$8700,$A89,MATCH(H$1,'2-3 引出列表'!$A$1:$CD$1,0)),""))</f>
        <v>XHWZ-Z-2023-0020</v>
      </c>
      <c r="I89" t="str">
        <f>IF(ISBLANK(IFERROR(INDEX('2-3 引出列表'!$A$2:$CE$8700,$A89,MATCH(I$1,'2-3 引出列表'!$A$1:$CD$1,0)),"")),"",IFERROR(INDEX('2-3 引出列表'!$A$2:$CE$8700,$A89,MATCH(I$1,'2-3 引出列表'!$A$1:$CD$1,0)),""))</f>
        <v>金采易购</v>
      </c>
      <c r="J89" s="66"/>
    </row>
    <row r="90" customFormat="1" spans="1:10">
      <c r="A90">
        <v>89</v>
      </c>
      <c r="B90" t="str">
        <f>IF(ISBLANK(IFERROR(INDEX('2-3 引出列表'!$A$2:$CE$8700,$A90,MATCH(B$1,'2-3 引出列表'!$A$1:$CD$1,0)),"")),"",IFERROR(INDEX('2-3 引出列表'!$A$2:$CE$8700,$A90,MATCH(B$1,'2-3 引出列表'!$A$1:$CD$1,0)),""))</f>
        <v/>
      </c>
      <c r="C90">
        <f>IF(ISBLANK(IFERROR(INDEX('2-3 引出列表'!$A$2:$CE$8700,$A90,MATCH(C$1,'2-3 引出列表'!$A$1:$CD$1,0)),"")),"",IFERROR(INDEX('2-3 引出列表'!$A$2:$CE$8700,$A90,MATCH(C$1,'2-3 引出列表'!$A$1:$CD$1,0)),""))</f>
        <v>21600</v>
      </c>
      <c r="D90" t="str">
        <f>IF(ISBLANK(IFERROR(INDEX('2-3 引出列表'!$A$2:$CE$8700,$A90,MATCH(D$1,'2-3 引出列表'!$A$1:$CD$1,0)),"")),"",IFERROR(INDEX('2-3 引出列表'!$A$2:$CE$8700,$A90,MATCH(D$1,'2-3 引出列表'!$A$1:$CD$1,0)),""))</f>
        <v>已付款</v>
      </c>
      <c r="E90" t="str">
        <f>IF(ISBLANK(IFERROR(INDEX('2-3 引出列表'!$A$2:$CE$8700,$A90,MATCH(E$1,'2-3 引出列表'!$A$1:$CD$1,0)),"")),"",IFERROR(INDEX('2-3 引出列表'!$A$2:$CE$8700,$A90,MATCH(E$1,'2-3 引出列表'!$A$1:$CD$1,0)),""))</f>
        <v>2025-05-13</v>
      </c>
      <c r="F90" t="str">
        <f t="shared" si="1"/>
        <v>2025-05</v>
      </c>
      <c r="G90" t="str">
        <f>IF(ISBLANK(IFERROR(INDEX('2-3 引出列表'!$A$2:$CE$8700,$A90,MATCH(G$1,'2-3 引出列表'!$A$1:$CD$1,0)),"")),"",IFERROR(INDEX('2-3 引出列表'!$A$2:$CE$8700,$A90,MATCH(G$1,'2-3 引出列表'!$A$1:$CD$1,0)),""))</f>
        <v>人工费用.宿舍费</v>
      </c>
      <c r="H90" t="str">
        <f>IF(ISBLANK(IFERROR(INDEX('2-3 引出列表'!$A$2:$CE$8700,$A90,MATCH(H$1,'2-3 引出列表'!$A$1:$CD$1,0)),"")),"",IFERROR(INDEX('2-3 引出列表'!$A$2:$CE$8700,$A90,MATCH(H$1,'2-3 引出列表'!$A$1:$CD$1,0)),""))</f>
        <v>FWL-Z-2025-00286</v>
      </c>
      <c r="I90" t="str">
        <f>IF(ISBLANK(IFERROR(INDEX('2-3 引出列表'!$A$2:$CE$8700,$A90,MATCH(I$1,'2-3 引出列表'!$A$1:$CD$1,0)),"")),"",IFERROR(INDEX('2-3 引出列表'!$A$2:$CE$8700,$A90,MATCH(I$1,'2-3 引出列表'!$A$1:$CD$1,0)),""))</f>
        <v/>
      </c>
      <c r="J90" s="66"/>
    </row>
    <row r="91" customFormat="1" spans="1:10">
      <c r="A91">
        <v>90</v>
      </c>
      <c r="B91" t="str">
        <f>IF(ISBLANK(IFERROR(INDEX('2-3 引出列表'!$A$2:$CE$8700,$A91,MATCH(B$1,'2-3 引出列表'!$A$1:$CD$1,0)),"")),"",IFERROR(INDEX('2-3 引出列表'!$A$2:$CE$8700,$A91,MATCH(B$1,'2-3 引出列表'!$A$1:$CD$1,0)),""))</f>
        <v>FK250512000660</v>
      </c>
      <c r="C91">
        <f>IF(ISBLANK(IFERROR(INDEX('2-3 引出列表'!$A$2:$CE$8700,$A91,MATCH(C$1,'2-3 引出列表'!$A$1:$CD$1,0)),"")),"",IFERROR(INDEX('2-3 引出列表'!$A$2:$CE$8700,$A91,MATCH(C$1,'2-3 引出列表'!$A$1:$CD$1,0)),""))</f>
        <v>1812.6</v>
      </c>
      <c r="D91" t="str">
        <f>IF(ISBLANK(IFERROR(INDEX('2-3 引出列表'!$A$2:$CE$8700,$A91,MATCH(D$1,'2-3 引出列表'!$A$1:$CD$1,0)),"")),"",IFERROR(INDEX('2-3 引出列表'!$A$2:$CE$8700,$A91,MATCH(D$1,'2-3 引出列表'!$A$1:$CD$1,0)),""))</f>
        <v>已付款</v>
      </c>
      <c r="E91" t="str">
        <f>IF(ISBLANK(IFERROR(INDEX('2-3 引出列表'!$A$2:$CE$8700,$A91,MATCH(E$1,'2-3 引出列表'!$A$1:$CD$1,0)),"")),"",IFERROR(INDEX('2-3 引出列表'!$A$2:$CE$8700,$A91,MATCH(E$1,'2-3 引出列表'!$A$1:$CD$1,0)),""))</f>
        <v>2025-05-12</v>
      </c>
      <c r="F91" t="str">
        <f t="shared" si="1"/>
        <v>2025-05</v>
      </c>
      <c r="G91" t="str">
        <f>IF(ISBLANK(IFERROR(INDEX('2-3 引出列表'!$A$2:$CE$8700,$A91,MATCH(G$1,'2-3 引出列表'!$A$1:$CD$1,0)),"")),"",IFERROR(INDEX('2-3 引出列表'!$A$2:$CE$8700,$A91,MATCH(G$1,'2-3 引出列表'!$A$1:$CD$1,0)),""))</f>
        <v>外包服务费.生活垃圾清运外包</v>
      </c>
      <c r="H91" t="str">
        <f>IF(ISBLANK(IFERROR(INDEX('2-3 引出列表'!$A$2:$CE$8700,$A91,MATCH(H$1,'2-3 引出列表'!$A$1:$CD$1,0)),"")),"",IFERROR(INDEX('2-3 引出列表'!$A$2:$CE$8700,$A91,MATCH(H$1,'2-3 引出列表'!$A$1:$CD$1,0)),""))</f>
        <v>HJFW-Z-2024-3793</v>
      </c>
      <c r="I91" t="str">
        <f>IF(ISBLANK(IFERROR(INDEX('2-3 引出列表'!$A$2:$CE$8700,$A91,MATCH(I$1,'2-3 引出列表'!$A$1:$CD$1,0)),"")),"",IFERROR(INDEX('2-3 引出列表'!$A$2:$CE$8700,$A91,MATCH(I$1,'2-3 引出列表'!$A$1:$CD$1,0)),""))</f>
        <v>金采易购</v>
      </c>
      <c r="J91" s="66"/>
    </row>
    <row r="92" customFormat="1" spans="1:10">
      <c r="A92">
        <v>91</v>
      </c>
      <c r="B92" t="str">
        <f>IF(ISBLANK(IFERROR(INDEX('2-3 引出列表'!$A$2:$CE$8700,$A92,MATCH(B$1,'2-3 引出列表'!$A$1:$CD$1,0)),"")),"",IFERROR(INDEX('2-3 引出列表'!$A$2:$CE$8700,$A92,MATCH(B$1,'2-3 引出列表'!$A$1:$CD$1,0)),""))</f>
        <v/>
      </c>
      <c r="C92">
        <f>IF(ISBLANK(IFERROR(INDEX('2-3 引出列表'!$A$2:$CE$8700,$A92,MATCH(C$1,'2-3 引出列表'!$A$1:$CD$1,0)),"")),"",IFERROR(INDEX('2-3 引出列表'!$A$2:$CE$8700,$A92,MATCH(C$1,'2-3 引出列表'!$A$1:$CD$1,0)),""))</f>
        <v>98965.65</v>
      </c>
      <c r="D92" t="str">
        <f>IF(ISBLANK(IFERROR(INDEX('2-3 引出列表'!$A$2:$CE$8700,$A92,MATCH(D$1,'2-3 引出列表'!$A$1:$CD$1,0)),"")),"",IFERROR(INDEX('2-3 引出列表'!$A$2:$CE$8700,$A92,MATCH(D$1,'2-3 引出列表'!$A$1:$CD$1,0)),""))</f>
        <v>已付款</v>
      </c>
      <c r="E92" t="str">
        <f>IF(ISBLANK(IFERROR(INDEX('2-3 引出列表'!$A$2:$CE$8700,$A92,MATCH(E$1,'2-3 引出列表'!$A$1:$CD$1,0)),"")),"",IFERROR(INDEX('2-3 引出列表'!$A$2:$CE$8700,$A92,MATCH(E$1,'2-3 引出列表'!$A$1:$CD$1,0)),""))</f>
        <v>2025-05-09</v>
      </c>
      <c r="F92" t="str">
        <f t="shared" si="1"/>
        <v>2025-05</v>
      </c>
      <c r="G92" t="str">
        <f>IF(ISBLANK(IFERROR(INDEX('2-3 引出列表'!$A$2:$CE$8700,$A92,MATCH(G$1,'2-3 引出列表'!$A$1:$CD$1,0)),"")),"",IFERROR(INDEX('2-3 引出列表'!$A$2:$CE$8700,$A92,MATCH(G$1,'2-3 引出列表'!$A$1:$CD$1,0)),""))</f>
        <v>劳务派遣.保洁人员劳务派遣</v>
      </c>
      <c r="H92" t="str">
        <f>IF(ISBLANK(IFERROR(INDEX('2-3 引出列表'!$A$2:$CE$8700,$A92,MATCH(H$1,'2-3 引出列表'!$A$1:$CD$1,0)),"")),"",IFERROR(INDEX('2-3 引出列表'!$A$2:$CE$8700,$A92,MATCH(H$1,'2-3 引出列表'!$A$1:$CD$1,0)),""))</f>
        <v/>
      </c>
      <c r="I92" t="str">
        <f>IF(ISBLANK(IFERROR(INDEX('2-3 引出列表'!$A$2:$CE$8700,$A92,MATCH(I$1,'2-3 引出列表'!$A$1:$CD$1,0)),"")),"",IFERROR(INDEX('2-3 引出列表'!$A$2:$CE$8700,$A92,MATCH(I$1,'2-3 引出列表'!$A$1:$CD$1,0)),""))</f>
        <v/>
      </c>
      <c r="J92" s="66"/>
    </row>
    <row r="93" customFormat="1" spans="1:10">
      <c r="A93">
        <v>92</v>
      </c>
      <c r="B93" t="str">
        <f>IF(ISBLANK(IFERROR(INDEX('2-3 引出列表'!$A$2:$CE$8700,$A93,MATCH(B$1,'2-3 引出列表'!$A$1:$CD$1,0)),"")),"",IFERROR(INDEX('2-3 引出列表'!$A$2:$CE$8700,$A93,MATCH(B$1,'2-3 引出列表'!$A$1:$CD$1,0)),""))</f>
        <v>FK250507001327</v>
      </c>
      <c r="C93">
        <f>IF(ISBLANK(IFERROR(INDEX('2-3 引出列表'!$A$2:$CE$8700,$A93,MATCH(C$1,'2-3 引出列表'!$A$1:$CD$1,0)),"")),"",IFERROR(INDEX('2-3 引出列表'!$A$2:$CE$8700,$A93,MATCH(C$1,'2-3 引出列表'!$A$1:$CD$1,0)),""))</f>
        <v>4800</v>
      </c>
      <c r="D93" t="str">
        <f>IF(ISBLANK(IFERROR(INDEX('2-3 引出列表'!$A$2:$CE$8700,$A93,MATCH(D$1,'2-3 引出列表'!$A$1:$CD$1,0)),"")),"",IFERROR(INDEX('2-3 引出列表'!$A$2:$CE$8700,$A93,MATCH(D$1,'2-3 引出列表'!$A$1:$CD$1,0)),""))</f>
        <v>已付款</v>
      </c>
      <c r="E93" t="str">
        <f>IF(ISBLANK(IFERROR(INDEX('2-3 引出列表'!$A$2:$CE$8700,$A93,MATCH(E$1,'2-3 引出列表'!$A$1:$CD$1,0)),"")),"",IFERROR(INDEX('2-3 引出列表'!$A$2:$CE$8700,$A93,MATCH(E$1,'2-3 引出列表'!$A$1:$CD$1,0)),""))</f>
        <v>2025-05-07</v>
      </c>
      <c r="F93" t="str">
        <f t="shared" si="1"/>
        <v>2025-05</v>
      </c>
      <c r="G93" t="str">
        <f>IF(ISBLANK(IFERROR(INDEX('2-3 引出列表'!$A$2:$CE$8700,$A93,MATCH(G$1,'2-3 引出列表'!$A$1:$CD$1,0)),"")),"",IFERROR(INDEX('2-3 引出列表'!$A$2:$CE$8700,$A93,MATCH(G$1,'2-3 引出列表'!$A$1:$CD$1,0)),""))</f>
        <v>业务活动.招聘费</v>
      </c>
      <c r="H93" t="str">
        <f>IF(ISBLANK(IFERROR(INDEX('2-3 引出列表'!$A$2:$CE$8700,$A93,MATCH(H$1,'2-3 引出列表'!$A$1:$CD$1,0)),"")),"",IFERROR(INDEX('2-3 引出列表'!$A$2:$CE$8700,$A93,MATCH(H$1,'2-3 引出列表'!$A$1:$CD$1,0)),""))</f>
        <v>RLZY-Z-2024-0343</v>
      </c>
      <c r="I93" t="str">
        <f>IF(ISBLANK(IFERROR(INDEX('2-3 引出列表'!$A$2:$CE$8700,$A93,MATCH(I$1,'2-3 引出列表'!$A$1:$CD$1,0)),"")),"",IFERROR(INDEX('2-3 引出列表'!$A$2:$CE$8700,$A93,MATCH(I$1,'2-3 引出列表'!$A$1:$CD$1,0)),""))</f>
        <v>金采易购</v>
      </c>
      <c r="J93" s="66"/>
    </row>
    <row r="94" customFormat="1" spans="1:10">
      <c r="A94">
        <v>93</v>
      </c>
      <c r="B94" t="str">
        <f>IF(ISBLANK(IFERROR(INDEX('2-3 引出列表'!$A$2:$CE$8700,$A94,MATCH(B$1,'2-3 引出列表'!$A$1:$CD$1,0)),"")),"",IFERROR(INDEX('2-3 引出列表'!$A$2:$CE$8700,$A94,MATCH(B$1,'2-3 引出列表'!$A$1:$CD$1,0)),""))</f>
        <v>FK250506000385</v>
      </c>
      <c r="C94">
        <f>IF(ISBLANK(IFERROR(INDEX('2-3 引出列表'!$A$2:$CE$8700,$A94,MATCH(C$1,'2-3 引出列表'!$A$1:$CD$1,0)),"")),"",IFERROR(INDEX('2-3 引出列表'!$A$2:$CE$8700,$A94,MATCH(C$1,'2-3 引出列表'!$A$1:$CD$1,0)),""))</f>
        <v>2400</v>
      </c>
      <c r="D94" t="str">
        <f>IF(ISBLANK(IFERROR(INDEX('2-3 引出列表'!$A$2:$CE$8700,$A94,MATCH(D$1,'2-3 引出列表'!$A$1:$CD$1,0)),"")),"",IFERROR(INDEX('2-3 引出列表'!$A$2:$CE$8700,$A94,MATCH(D$1,'2-3 引出列表'!$A$1:$CD$1,0)),""))</f>
        <v>已付款</v>
      </c>
      <c r="E94" t="str">
        <f>IF(ISBLANK(IFERROR(INDEX('2-3 引出列表'!$A$2:$CE$8700,$A94,MATCH(E$1,'2-3 引出列表'!$A$1:$CD$1,0)),"")),"",IFERROR(INDEX('2-3 引出列表'!$A$2:$CE$8700,$A94,MATCH(E$1,'2-3 引出列表'!$A$1:$CD$1,0)),""))</f>
        <v>2025-05-06</v>
      </c>
      <c r="F94" t="str">
        <f t="shared" si="1"/>
        <v>2025-05</v>
      </c>
      <c r="G94" t="str">
        <f>IF(ISBLANK(IFERROR(INDEX('2-3 引出列表'!$A$2:$CE$8700,$A94,MATCH(G$1,'2-3 引出列表'!$A$1:$CD$1,0)),"")),"",IFERROR(INDEX('2-3 引出列表'!$A$2:$CE$8700,$A94,MATCH(G$1,'2-3 引出列表'!$A$1:$CD$1,0)),""))</f>
        <v>物料消耗.物料消耗</v>
      </c>
      <c r="H94" t="str">
        <f>IF(ISBLANK(IFERROR(INDEX('2-3 引出列表'!$A$2:$CE$8700,$A94,MATCH(H$1,'2-3 引出列表'!$A$1:$CD$1,0)),"")),"",IFERROR(INDEX('2-3 引出列表'!$A$2:$CE$8700,$A94,MATCH(H$1,'2-3 引出列表'!$A$1:$CD$1,0)),""))</f>
        <v/>
      </c>
      <c r="I94" t="str">
        <f>IF(ISBLANK(IFERROR(INDEX('2-3 引出列表'!$A$2:$CE$8700,$A94,MATCH(I$1,'2-3 引出列表'!$A$1:$CD$1,0)),"")),"",IFERROR(INDEX('2-3 引出列表'!$A$2:$CE$8700,$A94,MATCH(I$1,'2-3 引出列表'!$A$1:$CD$1,0)),""))</f>
        <v>金采易购</v>
      </c>
      <c r="J94" s="66"/>
    </row>
    <row r="95" customFormat="1" spans="1:10">
      <c r="A95">
        <v>94</v>
      </c>
      <c r="B95" t="str">
        <f>IF(ISBLANK(IFERROR(INDEX('2-3 引出列表'!$A$2:$CE$8700,$A95,MATCH(B$1,'2-3 引出列表'!$A$1:$CD$1,0)),"")),"",IFERROR(INDEX('2-3 引出列表'!$A$2:$CE$8700,$A95,MATCH(B$1,'2-3 引出列表'!$A$1:$CD$1,0)),""))</f>
        <v>FK250506000187</v>
      </c>
      <c r="C95">
        <f>IF(ISBLANK(IFERROR(INDEX('2-3 引出列表'!$A$2:$CE$8700,$A95,MATCH(C$1,'2-3 引出列表'!$A$1:$CD$1,0)),"")),"",IFERROR(INDEX('2-3 引出列表'!$A$2:$CE$8700,$A95,MATCH(C$1,'2-3 引出列表'!$A$1:$CD$1,0)),""))</f>
        <v>212.5</v>
      </c>
      <c r="D95" t="str">
        <f>IF(ISBLANK(IFERROR(INDEX('2-3 引出列表'!$A$2:$CE$8700,$A95,MATCH(D$1,'2-3 引出列表'!$A$1:$CD$1,0)),"")),"",IFERROR(INDEX('2-3 引出列表'!$A$2:$CE$8700,$A95,MATCH(D$1,'2-3 引出列表'!$A$1:$CD$1,0)),""))</f>
        <v>已付款</v>
      </c>
      <c r="E95" t="str">
        <f>IF(ISBLANK(IFERROR(INDEX('2-3 引出列表'!$A$2:$CE$8700,$A95,MATCH(E$1,'2-3 引出列表'!$A$1:$CD$1,0)),"")),"",IFERROR(INDEX('2-3 引出列表'!$A$2:$CE$8700,$A95,MATCH(E$1,'2-3 引出列表'!$A$1:$CD$1,0)),""))</f>
        <v>2025-05-06</v>
      </c>
      <c r="F95" t="str">
        <f t="shared" si="1"/>
        <v>2025-05</v>
      </c>
      <c r="G95" t="str">
        <f>IF(ISBLANK(IFERROR(INDEX('2-3 引出列表'!$A$2:$CE$8700,$A95,MATCH(G$1,'2-3 引出列表'!$A$1:$CD$1,0)),"")),"",IFERROR(INDEX('2-3 引出列表'!$A$2:$CE$8700,$A95,MATCH(G$1,'2-3 引出列表'!$A$1:$CD$1,0)),""))</f>
        <v>物料消耗.物料消耗</v>
      </c>
      <c r="H95" t="str">
        <f>IF(ISBLANK(IFERROR(INDEX('2-3 引出列表'!$A$2:$CE$8700,$A95,MATCH(H$1,'2-3 引出列表'!$A$1:$CD$1,0)),"")),"",IFERROR(INDEX('2-3 引出列表'!$A$2:$CE$8700,$A95,MATCH(H$1,'2-3 引出列表'!$A$1:$CD$1,0)),""))</f>
        <v>XHWZ-Z-2024-0224</v>
      </c>
      <c r="I95" t="str">
        <f>IF(ISBLANK(IFERROR(INDEX('2-3 引出列表'!$A$2:$CE$8700,$A95,MATCH(I$1,'2-3 引出列表'!$A$1:$CD$1,0)),"")),"",IFERROR(INDEX('2-3 引出列表'!$A$2:$CE$8700,$A95,MATCH(I$1,'2-3 引出列表'!$A$1:$CD$1,0)),""))</f>
        <v>金采易购</v>
      </c>
      <c r="J95" s="66"/>
    </row>
    <row r="96" customFormat="1" spans="1:10">
      <c r="A96">
        <v>95</v>
      </c>
      <c r="B96" t="str">
        <f>IF(ISBLANK(IFERROR(INDEX('2-3 引出列表'!$A$2:$CE$8700,$A96,MATCH(B$1,'2-3 引出列表'!$A$1:$CD$1,0)),"")),"",IFERROR(INDEX('2-3 引出列表'!$A$2:$CE$8700,$A96,MATCH(B$1,'2-3 引出列表'!$A$1:$CD$1,0)),""))</f>
        <v>FK250506000146</v>
      </c>
      <c r="C96">
        <f>IF(ISBLANK(IFERROR(INDEX('2-3 引出列表'!$A$2:$CE$8700,$A96,MATCH(C$1,'2-3 引出列表'!$A$1:$CD$1,0)),"")),"",IFERROR(INDEX('2-3 引出列表'!$A$2:$CE$8700,$A96,MATCH(C$1,'2-3 引出列表'!$A$1:$CD$1,0)),""))</f>
        <v>162</v>
      </c>
      <c r="D96" t="str">
        <f>IF(ISBLANK(IFERROR(INDEX('2-3 引出列表'!$A$2:$CE$8700,$A96,MATCH(D$1,'2-3 引出列表'!$A$1:$CD$1,0)),"")),"",IFERROR(INDEX('2-3 引出列表'!$A$2:$CE$8700,$A96,MATCH(D$1,'2-3 引出列表'!$A$1:$CD$1,0)),""))</f>
        <v>已付款</v>
      </c>
      <c r="E96" t="str">
        <f>IF(ISBLANK(IFERROR(INDEX('2-3 引出列表'!$A$2:$CE$8700,$A96,MATCH(E$1,'2-3 引出列表'!$A$1:$CD$1,0)),"")),"",IFERROR(INDEX('2-3 引出列表'!$A$2:$CE$8700,$A96,MATCH(E$1,'2-3 引出列表'!$A$1:$CD$1,0)),""))</f>
        <v>2025-05-06</v>
      </c>
      <c r="F96" t="str">
        <f t="shared" si="1"/>
        <v>2025-05</v>
      </c>
      <c r="G96" t="str">
        <f>IF(ISBLANK(IFERROR(INDEX('2-3 引出列表'!$A$2:$CE$8700,$A96,MATCH(G$1,'2-3 引出列表'!$A$1:$CD$1,0)),"")),"",IFERROR(INDEX('2-3 引出列表'!$A$2:$CE$8700,$A96,MATCH(G$1,'2-3 引出列表'!$A$1:$CD$1,0)),""))</f>
        <v>物料消耗.物料消耗</v>
      </c>
      <c r="H96" t="str">
        <f>IF(ISBLANK(IFERROR(INDEX('2-3 引出列表'!$A$2:$CE$8700,$A96,MATCH(H$1,'2-3 引出列表'!$A$1:$CD$1,0)),"")),"",IFERROR(INDEX('2-3 引出列表'!$A$2:$CE$8700,$A96,MATCH(H$1,'2-3 引出列表'!$A$1:$CD$1,0)),""))</f>
        <v>XHWZ-Z-2024-0109</v>
      </c>
      <c r="I96" t="str">
        <f>IF(ISBLANK(IFERROR(INDEX('2-3 引出列表'!$A$2:$CE$8700,$A96,MATCH(I$1,'2-3 引出列表'!$A$1:$CD$1,0)),"")),"",IFERROR(INDEX('2-3 引出列表'!$A$2:$CE$8700,$A96,MATCH(I$1,'2-3 引出列表'!$A$1:$CD$1,0)),""))</f>
        <v>金采易购</v>
      </c>
      <c r="J96" s="66"/>
    </row>
    <row r="97" customFormat="1" spans="1:10">
      <c r="A97">
        <v>96</v>
      </c>
      <c r="B97" t="str">
        <f>IF(ISBLANK(IFERROR(INDEX('2-3 引出列表'!$A$2:$CE$8700,$A97,MATCH(B$1,'2-3 引出列表'!$A$1:$CD$1,0)),"")),"",IFERROR(INDEX('2-3 引出列表'!$A$2:$CE$8700,$A97,MATCH(B$1,'2-3 引出列表'!$A$1:$CD$1,0)),""))</f>
        <v>FK250429000812</v>
      </c>
      <c r="C97">
        <f>IF(ISBLANK(IFERROR(INDEX('2-3 引出列表'!$A$2:$CE$8700,$A97,MATCH(C$1,'2-3 引出列表'!$A$1:$CD$1,0)),"")),"",IFERROR(INDEX('2-3 引出列表'!$A$2:$CE$8700,$A97,MATCH(C$1,'2-3 引出列表'!$A$1:$CD$1,0)),""))</f>
        <v>3323.2</v>
      </c>
      <c r="D97" t="str">
        <f>IF(ISBLANK(IFERROR(INDEX('2-3 引出列表'!$A$2:$CE$8700,$A97,MATCH(D$1,'2-3 引出列表'!$A$1:$CD$1,0)),"")),"",IFERROR(INDEX('2-3 引出列表'!$A$2:$CE$8700,$A97,MATCH(D$1,'2-3 引出列表'!$A$1:$CD$1,0)),""))</f>
        <v>已付款</v>
      </c>
      <c r="E97" t="str">
        <f>IF(ISBLANK(IFERROR(INDEX('2-3 引出列表'!$A$2:$CE$8700,$A97,MATCH(E$1,'2-3 引出列表'!$A$1:$CD$1,0)),"")),"",IFERROR(INDEX('2-3 引出列表'!$A$2:$CE$8700,$A97,MATCH(E$1,'2-3 引出列表'!$A$1:$CD$1,0)),""))</f>
        <v>2025-04-29</v>
      </c>
      <c r="F97" t="str">
        <f t="shared" si="1"/>
        <v>2025-04</v>
      </c>
      <c r="G97" t="str">
        <f>IF(ISBLANK(IFERROR(INDEX('2-3 引出列表'!$A$2:$CE$8700,$A97,MATCH(G$1,'2-3 引出列表'!$A$1:$CD$1,0)),"")),"",IFERROR(INDEX('2-3 引出列表'!$A$2:$CE$8700,$A97,MATCH(G$1,'2-3 引出列表'!$A$1:$CD$1,0)),""))</f>
        <v>物料消耗.物料消耗</v>
      </c>
      <c r="H97" t="str">
        <f>IF(ISBLANK(IFERROR(INDEX('2-3 引出列表'!$A$2:$CE$8700,$A97,MATCH(H$1,'2-3 引出列表'!$A$1:$CD$1,0)),"")),"",IFERROR(INDEX('2-3 引出列表'!$A$2:$CE$8700,$A97,MATCH(H$1,'2-3 引出列表'!$A$1:$CD$1,0)),""))</f>
        <v>XHWZ-Z-2024-0076</v>
      </c>
      <c r="I97" t="str">
        <f>IF(ISBLANK(IFERROR(INDEX('2-3 引出列表'!$A$2:$CE$8700,$A97,MATCH(I$1,'2-3 引出列表'!$A$1:$CD$1,0)),"")),"",IFERROR(INDEX('2-3 引出列表'!$A$2:$CE$8700,$A97,MATCH(I$1,'2-3 引出列表'!$A$1:$CD$1,0)),""))</f>
        <v>金采易购</v>
      </c>
      <c r="J97" s="66"/>
    </row>
    <row r="98" customFormat="1" spans="1:10">
      <c r="A98">
        <v>97</v>
      </c>
      <c r="B98" t="str">
        <f>IF(ISBLANK(IFERROR(INDEX('2-3 引出列表'!$A$2:$CE$8700,$A98,MATCH(B$1,'2-3 引出列表'!$A$1:$CD$1,0)),"")),"",IFERROR(INDEX('2-3 引出列表'!$A$2:$CE$8700,$A98,MATCH(B$1,'2-3 引出列表'!$A$1:$CD$1,0)),""))</f>
        <v>FK250429000358</v>
      </c>
      <c r="C98">
        <f>IF(ISBLANK(IFERROR(INDEX('2-3 引出列表'!$A$2:$CE$8700,$A98,MATCH(C$1,'2-3 引出列表'!$A$1:$CD$1,0)),"")),"",IFERROR(INDEX('2-3 引出列表'!$A$2:$CE$8700,$A98,MATCH(C$1,'2-3 引出列表'!$A$1:$CD$1,0)),""))</f>
        <v>4200</v>
      </c>
      <c r="D98" t="str">
        <f>IF(ISBLANK(IFERROR(INDEX('2-3 引出列表'!$A$2:$CE$8700,$A98,MATCH(D$1,'2-3 引出列表'!$A$1:$CD$1,0)),"")),"",IFERROR(INDEX('2-3 引出列表'!$A$2:$CE$8700,$A98,MATCH(D$1,'2-3 引出列表'!$A$1:$CD$1,0)),""))</f>
        <v>已付款</v>
      </c>
      <c r="E98" t="str">
        <f>IF(ISBLANK(IFERROR(INDEX('2-3 引出列表'!$A$2:$CE$8700,$A98,MATCH(E$1,'2-3 引出列表'!$A$1:$CD$1,0)),"")),"",IFERROR(INDEX('2-3 引出列表'!$A$2:$CE$8700,$A98,MATCH(E$1,'2-3 引出列表'!$A$1:$CD$1,0)),""))</f>
        <v>2025-04-29</v>
      </c>
      <c r="F98" t="str">
        <f t="shared" si="1"/>
        <v>2025-04</v>
      </c>
      <c r="G98" t="str">
        <f>IF(ISBLANK(IFERROR(INDEX('2-3 引出列表'!$A$2:$CE$8700,$A98,MATCH(G$1,'2-3 引出列表'!$A$1:$CD$1,0)),"")),"",IFERROR(INDEX('2-3 引出列表'!$A$2:$CE$8700,$A98,MATCH(G$1,'2-3 引出列表'!$A$1:$CD$1,0)),""))</f>
        <v>外包服务费.其他外包费</v>
      </c>
      <c r="H98" t="str">
        <f>IF(ISBLANK(IFERROR(INDEX('2-3 引出列表'!$A$2:$CE$8700,$A98,MATCH(H$1,'2-3 引出列表'!$A$1:$CD$1,0)),"")),"",IFERROR(INDEX('2-3 引出列表'!$A$2:$CE$8700,$A98,MATCH(H$1,'2-3 引出列表'!$A$1:$CD$1,0)),""))</f>
        <v>HJFW-Z-2024-2754</v>
      </c>
      <c r="I98" t="str">
        <f>IF(ISBLANK(IFERROR(INDEX('2-3 引出列表'!$A$2:$CE$8700,$A98,MATCH(I$1,'2-3 引出列表'!$A$1:$CD$1,0)),"")),"",IFERROR(INDEX('2-3 引出列表'!$A$2:$CE$8700,$A98,MATCH(I$1,'2-3 引出列表'!$A$1:$CD$1,0)),""))</f>
        <v>金采易购</v>
      </c>
      <c r="J98" s="66"/>
    </row>
    <row r="99" customFormat="1" spans="1:10">
      <c r="A99">
        <v>98</v>
      </c>
      <c r="B99" t="str">
        <f>IF(ISBLANK(IFERROR(INDEX('2-3 引出列表'!$A$2:$CE$8700,$A99,MATCH(B$1,'2-3 引出列表'!$A$1:$CD$1,0)),"")),"",IFERROR(INDEX('2-3 引出列表'!$A$2:$CE$8700,$A99,MATCH(B$1,'2-3 引出列表'!$A$1:$CD$1,0)),""))</f>
        <v>FK250429000353</v>
      </c>
      <c r="C99">
        <f>IF(ISBLANK(IFERROR(INDEX('2-3 引出列表'!$A$2:$CE$8700,$A99,MATCH(C$1,'2-3 引出列表'!$A$1:$CD$1,0)),"")),"",IFERROR(INDEX('2-3 引出列表'!$A$2:$CE$8700,$A99,MATCH(C$1,'2-3 引出列表'!$A$1:$CD$1,0)),""))</f>
        <v>4060</v>
      </c>
      <c r="D99" t="str">
        <f>IF(ISBLANK(IFERROR(INDEX('2-3 引出列表'!$A$2:$CE$8700,$A99,MATCH(D$1,'2-3 引出列表'!$A$1:$CD$1,0)),"")),"",IFERROR(INDEX('2-3 引出列表'!$A$2:$CE$8700,$A99,MATCH(D$1,'2-3 引出列表'!$A$1:$CD$1,0)),""))</f>
        <v>已付款</v>
      </c>
      <c r="E99" t="str">
        <f>IF(ISBLANK(IFERROR(INDEX('2-3 引出列表'!$A$2:$CE$8700,$A99,MATCH(E$1,'2-3 引出列表'!$A$1:$CD$1,0)),"")),"",IFERROR(INDEX('2-3 引出列表'!$A$2:$CE$8700,$A99,MATCH(E$1,'2-3 引出列表'!$A$1:$CD$1,0)),""))</f>
        <v>2025-04-29</v>
      </c>
      <c r="F99" t="str">
        <f t="shared" si="1"/>
        <v>2025-04</v>
      </c>
      <c r="G99" t="str">
        <f>IF(ISBLANK(IFERROR(INDEX('2-3 引出列表'!$A$2:$CE$8700,$A99,MATCH(G$1,'2-3 引出列表'!$A$1:$CD$1,0)),"")),"",IFERROR(INDEX('2-3 引出列表'!$A$2:$CE$8700,$A99,MATCH(G$1,'2-3 引出列表'!$A$1:$CD$1,0)),""))</f>
        <v>外包服务费.绿化外包</v>
      </c>
      <c r="H99" t="str">
        <f>IF(ISBLANK(IFERROR(INDEX('2-3 引出列表'!$A$2:$CE$8700,$A99,MATCH(H$1,'2-3 引出列表'!$A$1:$CD$1,0)),"")),"",IFERROR(INDEX('2-3 引出列表'!$A$2:$CE$8700,$A99,MATCH(H$1,'2-3 引出列表'!$A$1:$CD$1,0)),""))</f>
        <v>HJFW-Z-2024-6899</v>
      </c>
      <c r="I99" t="str">
        <f>IF(ISBLANK(IFERROR(INDEX('2-3 引出列表'!$A$2:$CE$8700,$A99,MATCH(I$1,'2-3 引出列表'!$A$1:$CD$1,0)),"")),"",IFERROR(INDEX('2-3 引出列表'!$A$2:$CE$8700,$A99,MATCH(I$1,'2-3 引出列表'!$A$1:$CD$1,0)),""))</f>
        <v>金采易购</v>
      </c>
      <c r="J99" s="66"/>
    </row>
    <row r="100" customFormat="1" spans="1:10">
      <c r="A100">
        <v>99</v>
      </c>
      <c r="B100" t="str">
        <f>IF(ISBLANK(IFERROR(INDEX('2-3 引出列表'!$A$2:$CE$8700,$A100,MATCH(B$1,'2-3 引出列表'!$A$1:$CD$1,0)),"")),"",IFERROR(INDEX('2-3 引出列表'!$A$2:$CE$8700,$A100,MATCH(B$1,'2-3 引出列表'!$A$1:$CD$1,0)),""))</f>
        <v>FK250429000340</v>
      </c>
      <c r="C100">
        <f>IF(ISBLANK(IFERROR(INDEX('2-3 引出列表'!$A$2:$CE$8700,$A100,MATCH(C$1,'2-3 引出列表'!$A$1:$CD$1,0)),"")),"",IFERROR(INDEX('2-3 引出列表'!$A$2:$CE$8700,$A100,MATCH(C$1,'2-3 引出列表'!$A$1:$CD$1,0)),""))</f>
        <v>2269.91</v>
      </c>
      <c r="D100" t="str">
        <f>IF(ISBLANK(IFERROR(INDEX('2-3 引出列表'!$A$2:$CE$8700,$A100,MATCH(D$1,'2-3 引出列表'!$A$1:$CD$1,0)),"")),"",IFERROR(INDEX('2-3 引出列表'!$A$2:$CE$8700,$A100,MATCH(D$1,'2-3 引出列表'!$A$1:$CD$1,0)),""))</f>
        <v>已付款</v>
      </c>
      <c r="E100" t="str">
        <f>IF(ISBLANK(IFERROR(INDEX('2-3 引出列表'!$A$2:$CE$8700,$A100,MATCH(E$1,'2-3 引出列表'!$A$1:$CD$1,0)),"")),"",IFERROR(INDEX('2-3 引出列表'!$A$2:$CE$8700,$A100,MATCH(E$1,'2-3 引出列表'!$A$1:$CD$1,0)),""))</f>
        <v>2025-04-29</v>
      </c>
      <c r="F100" t="str">
        <f t="shared" si="1"/>
        <v>2025-04</v>
      </c>
      <c r="G100" t="str">
        <f>IF(ISBLANK(IFERROR(INDEX('2-3 引出列表'!$A$2:$CE$8700,$A100,MATCH(G$1,'2-3 引出列表'!$A$1:$CD$1,0)),"")),"",IFERROR(INDEX('2-3 引出列表'!$A$2:$CE$8700,$A100,MATCH(G$1,'2-3 引出列表'!$A$1:$CD$1,0)),""))</f>
        <v>外包服务费.绿化外包</v>
      </c>
      <c r="H100" t="str">
        <f>IF(ISBLANK(IFERROR(INDEX('2-3 引出列表'!$A$2:$CE$8700,$A100,MATCH(H$1,'2-3 引出列表'!$A$1:$CD$1,0)),"")),"",IFERROR(INDEX('2-3 引出列表'!$A$2:$CE$8700,$A100,MATCH(H$1,'2-3 引出列表'!$A$1:$CD$1,0)),""))</f>
        <v>HJFW-Z-2024-6982</v>
      </c>
      <c r="I100" t="str">
        <f>IF(ISBLANK(IFERROR(INDEX('2-3 引出列表'!$A$2:$CE$8700,$A100,MATCH(I$1,'2-3 引出列表'!$A$1:$CD$1,0)),"")),"",IFERROR(INDEX('2-3 引出列表'!$A$2:$CE$8700,$A100,MATCH(I$1,'2-3 引出列表'!$A$1:$CD$1,0)),""))</f>
        <v>金采易购</v>
      </c>
      <c r="J100" s="66"/>
    </row>
    <row r="101" customFormat="1" spans="1:10">
      <c r="A101">
        <v>100</v>
      </c>
      <c r="B101" t="str">
        <f>IF(ISBLANK(IFERROR(INDEX('2-3 引出列表'!$A$2:$CE$8700,$A101,MATCH(B$1,'2-3 引出列表'!$A$1:$CD$1,0)),"")),"",IFERROR(INDEX('2-3 引出列表'!$A$2:$CE$8700,$A101,MATCH(B$1,'2-3 引出列表'!$A$1:$CD$1,0)),""))</f>
        <v>FK250429000326</v>
      </c>
      <c r="C101">
        <f>IF(ISBLANK(IFERROR(INDEX('2-3 引出列表'!$A$2:$CE$8700,$A101,MATCH(C$1,'2-3 引出列表'!$A$1:$CD$1,0)),"")),"",IFERROR(INDEX('2-3 引出列表'!$A$2:$CE$8700,$A101,MATCH(C$1,'2-3 引出列表'!$A$1:$CD$1,0)),""))</f>
        <v>2140.63</v>
      </c>
      <c r="D101" t="str">
        <f>IF(ISBLANK(IFERROR(INDEX('2-3 引出列表'!$A$2:$CE$8700,$A101,MATCH(D$1,'2-3 引出列表'!$A$1:$CD$1,0)),"")),"",IFERROR(INDEX('2-3 引出列表'!$A$2:$CE$8700,$A101,MATCH(D$1,'2-3 引出列表'!$A$1:$CD$1,0)),""))</f>
        <v>已付款</v>
      </c>
      <c r="E101" t="str">
        <f>IF(ISBLANK(IFERROR(INDEX('2-3 引出列表'!$A$2:$CE$8700,$A101,MATCH(E$1,'2-3 引出列表'!$A$1:$CD$1,0)),"")),"",IFERROR(INDEX('2-3 引出列表'!$A$2:$CE$8700,$A101,MATCH(E$1,'2-3 引出列表'!$A$1:$CD$1,0)),""))</f>
        <v>2025-04-29</v>
      </c>
      <c r="F101" t="str">
        <f t="shared" si="1"/>
        <v>2025-04</v>
      </c>
      <c r="G101" t="str">
        <f>IF(ISBLANK(IFERROR(INDEX('2-3 引出列表'!$A$2:$CE$8700,$A101,MATCH(G$1,'2-3 引出列表'!$A$1:$CD$1,0)),"")),"",IFERROR(INDEX('2-3 引出列表'!$A$2:$CE$8700,$A101,MATCH(G$1,'2-3 引出列表'!$A$1:$CD$1,0)),""))</f>
        <v>外包服务费.消杀外包</v>
      </c>
      <c r="H101" t="str">
        <f>IF(ISBLANK(IFERROR(INDEX('2-3 引出列表'!$A$2:$CE$8700,$A101,MATCH(H$1,'2-3 引出列表'!$A$1:$CD$1,0)),"")),"",IFERROR(INDEX('2-3 引出列表'!$A$2:$CE$8700,$A101,MATCH(H$1,'2-3 引出列表'!$A$1:$CD$1,0)),""))</f>
        <v>HJFW-Z-2024-3877</v>
      </c>
      <c r="I101" t="str">
        <f>IF(ISBLANK(IFERROR(INDEX('2-3 引出列表'!$A$2:$CE$8700,$A101,MATCH(I$1,'2-3 引出列表'!$A$1:$CD$1,0)),"")),"",IFERROR(INDEX('2-3 引出列表'!$A$2:$CE$8700,$A101,MATCH(I$1,'2-3 引出列表'!$A$1:$CD$1,0)),""))</f>
        <v>金采易购</v>
      </c>
      <c r="J101" s="66"/>
    </row>
    <row r="102" customFormat="1" spans="1:10">
      <c r="A102">
        <v>101</v>
      </c>
      <c r="B102" t="str">
        <f>IF(ISBLANK(IFERROR(INDEX('2-3 引出列表'!$A$2:$CE$8700,$A102,MATCH(B$1,'2-3 引出列表'!$A$1:$CD$1,0)),"")),"",IFERROR(INDEX('2-3 引出列表'!$A$2:$CE$8700,$A102,MATCH(B$1,'2-3 引出列表'!$A$1:$CD$1,0)),""))</f>
        <v>TK20250427995387</v>
      </c>
      <c r="C102">
        <f>IF(ISBLANK(IFERROR(INDEX('2-3 引出列表'!$A$2:$CE$8700,$A102,MATCH(C$1,'2-3 引出列表'!$A$1:$CD$1,0)),"")),"",IFERROR(INDEX('2-3 引出列表'!$A$2:$CE$8700,$A102,MATCH(C$1,'2-3 引出列表'!$A$1:$CD$1,0)),""))</f>
        <v>300</v>
      </c>
      <c r="D102" t="str">
        <f>IF(ISBLANK(IFERROR(INDEX('2-3 引出列表'!$A$2:$CE$8700,$A102,MATCH(D$1,'2-3 引出列表'!$A$1:$CD$1,0)),"")),"",IFERROR(INDEX('2-3 引出列表'!$A$2:$CE$8700,$A102,MATCH(D$1,'2-3 引出列表'!$A$1:$CD$1,0)),""))</f>
        <v>已付款</v>
      </c>
      <c r="E102" t="str">
        <f>IF(ISBLANK(IFERROR(INDEX('2-3 引出列表'!$A$2:$CE$8700,$A102,MATCH(E$1,'2-3 引出列表'!$A$1:$CD$1,0)),"")),"",IFERROR(INDEX('2-3 引出列表'!$A$2:$CE$8700,$A102,MATCH(E$1,'2-3 引出列表'!$A$1:$CD$1,0)),""))</f>
        <v>2025-04-29</v>
      </c>
      <c r="F102" t="str">
        <f t="shared" si="1"/>
        <v>2025-04</v>
      </c>
      <c r="G102" t="str">
        <f>IF(ISBLANK(IFERROR(INDEX('2-3 引出列表'!$A$2:$CE$8700,$A102,MATCH(G$1,'2-3 引出列表'!$A$1:$CD$1,0)),"")),"",IFERROR(INDEX('2-3 引出列表'!$A$2:$CE$8700,$A102,MATCH(G$1,'2-3 引出列表'!$A$1:$CD$1,0)),""))</f>
        <v>保证金及押金.物业类押金</v>
      </c>
      <c r="H102" t="str">
        <f>IF(ISBLANK(IFERROR(INDEX('2-3 引出列表'!$A$2:$CE$8700,$A102,MATCH(H$1,'2-3 引出列表'!$A$1:$CD$1,0)),"")),"",IFERROR(INDEX('2-3 引出列表'!$A$2:$CE$8700,$A102,MATCH(H$1,'2-3 引出列表'!$A$1:$CD$1,0)),""))</f>
        <v/>
      </c>
      <c r="I102" t="str">
        <f>IF(ISBLANK(IFERROR(INDEX('2-3 引出列表'!$A$2:$CE$8700,$A102,MATCH(I$1,'2-3 引出列表'!$A$1:$CD$1,0)),"")),"",IFERROR(INDEX('2-3 引出列表'!$A$2:$CE$8700,$A102,MATCH(I$1,'2-3 引出列表'!$A$1:$CD$1,0)),""))</f>
        <v>SIP</v>
      </c>
      <c r="J102" s="66"/>
    </row>
    <row r="103" customFormat="1" spans="1:10">
      <c r="A103">
        <v>102</v>
      </c>
      <c r="B103" t="str">
        <f>IF(ISBLANK(IFERROR(INDEX('2-3 引出列表'!$A$2:$CE$8700,$A103,MATCH(B$1,'2-3 引出列表'!$A$1:$CD$1,0)),"")),"",IFERROR(INDEX('2-3 引出列表'!$A$2:$CE$8700,$A103,MATCH(B$1,'2-3 引出列表'!$A$1:$CD$1,0)),""))</f>
        <v>TK20250427870572</v>
      </c>
      <c r="C103">
        <f>IF(ISBLANK(IFERROR(INDEX('2-3 引出列表'!$A$2:$CE$8700,$A103,MATCH(C$1,'2-3 引出列表'!$A$1:$CD$1,0)),"")),"",IFERROR(INDEX('2-3 引出列表'!$A$2:$CE$8700,$A103,MATCH(C$1,'2-3 引出列表'!$A$1:$CD$1,0)),""))</f>
        <v>200</v>
      </c>
      <c r="D103" t="str">
        <f>IF(ISBLANK(IFERROR(INDEX('2-3 引出列表'!$A$2:$CE$8700,$A103,MATCH(D$1,'2-3 引出列表'!$A$1:$CD$1,0)),"")),"",IFERROR(INDEX('2-3 引出列表'!$A$2:$CE$8700,$A103,MATCH(D$1,'2-3 引出列表'!$A$1:$CD$1,0)),""))</f>
        <v>已付款</v>
      </c>
      <c r="E103" t="str">
        <f>IF(ISBLANK(IFERROR(INDEX('2-3 引出列表'!$A$2:$CE$8700,$A103,MATCH(E$1,'2-3 引出列表'!$A$1:$CD$1,0)),"")),"",IFERROR(INDEX('2-3 引出列表'!$A$2:$CE$8700,$A103,MATCH(E$1,'2-3 引出列表'!$A$1:$CD$1,0)),""))</f>
        <v>2025-04-29</v>
      </c>
      <c r="F103" t="str">
        <f t="shared" si="1"/>
        <v>2025-04</v>
      </c>
      <c r="G103" t="str">
        <f>IF(ISBLANK(IFERROR(INDEX('2-3 引出列表'!$A$2:$CE$8700,$A103,MATCH(G$1,'2-3 引出列表'!$A$1:$CD$1,0)),"")),"",IFERROR(INDEX('2-3 引出列表'!$A$2:$CE$8700,$A103,MATCH(G$1,'2-3 引出列表'!$A$1:$CD$1,0)),""))</f>
        <v>保证金及押金.物业类押金</v>
      </c>
      <c r="H103" t="str">
        <f>IF(ISBLANK(IFERROR(INDEX('2-3 引出列表'!$A$2:$CE$8700,$A103,MATCH(H$1,'2-3 引出列表'!$A$1:$CD$1,0)),"")),"",IFERROR(INDEX('2-3 引出列表'!$A$2:$CE$8700,$A103,MATCH(H$1,'2-3 引出列表'!$A$1:$CD$1,0)),""))</f>
        <v/>
      </c>
      <c r="I103" t="str">
        <f>IF(ISBLANK(IFERROR(INDEX('2-3 引出列表'!$A$2:$CE$8700,$A103,MATCH(I$1,'2-3 引出列表'!$A$1:$CD$1,0)),"")),"",IFERROR(INDEX('2-3 引出列表'!$A$2:$CE$8700,$A103,MATCH(I$1,'2-3 引出列表'!$A$1:$CD$1,0)),""))</f>
        <v>SIP</v>
      </c>
      <c r="J103" s="66"/>
    </row>
    <row r="104" customFormat="1" spans="1:10">
      <c r="A104">
        <v>103</v>
      </c>
      <c r="B104" t="str">
        <f>IF(ISBLANK(IFERROR(INDEX('2-3 引出列表'!$A$2:$CE$8700,$A104,MATCH(B$1,'2-3 引出列表'!$A$1:$CD$1,0)),"")),"",IFERROR(INDEX('2-3 引出列表'!$A$2:$CE$8700,$A104,MATCH(B$1,'2-3 引出列表'!$A$1:$CD$1,0)),""))</f>
        <v>FK250427000422</v>
      </c>
      <c r="C104">
        <f>IF(ISBLANK(IFERROR(INDEX('2-3 引出列表'!$A$2:$CE$8700,$A104,MATCH(C$1,'2-3 引出列表'!$A$1:$CD$1,0)),"")),"",IFERROR(INDEX('2-3 引出列表'!$A$2:$CE$8700,$A104,MATCH(C$1,'2-3 引出列表'!$A$1:$CD$1,0)),""))</f>
        <v>765</v>
      </c>
      <c r="D104" t="str">
        <f>IF(ISBLANK(IFERROR(INDEX('2-3 引出列表'!$A$2:$CE$8700,$A104,MATCH(D$1,'2-3 引出列表'!$A$1:$CD$1,0)),"")),"",IFERROR(INDEX('2-3 引出列表'!$A$2:$CE$8700,$A104,MATCH(D$1,'2-3 引出列表'!$A$1:$CD$1,0)),""))</f>
        <v>已付款</v>
      </c>
      <c r="E104" t="str">
        <f>IF(ISBLANK(IFERROR(INDEX('2-3 引出列表'!$A$2:$CE$8700,$A104,MATCH(E$1,'2-3 引出列表'!$A$1:$CD$1,0)),"")),"",IFERROR(INDEX('2-3 引出列表'!$A$2:$CE$8700,$A104,MATCH(E$1,'2-3 引出列表'!$A$1:$CD$1,0)),""))</f>
        <v>2025-04-27</v>
      </c>
      <c r="F104" t="str">
        <f t="shared" si="1"/>
        <v>2025-04</v>
      </c>
      <c r="G104" t="str">
        <f>IF(ISBLANK(IFERROR(INDEX('2-3 引出列表'!$A$2:$CE$8700,$A104,MATCH(G$1,'2-3 引出列表'!$A$1:$CD$1,0)),"")),"",IFERROR(INDEX('2-3 引出列表'!$A$2:$CE$8700,$A104,MATCH(G$1,'2-3 引出列表'!$A$1:$CD$1,0)),""))</f>
        <v>物料消耗.物料消耗</v>
      </c>
      <c r="H104" t="str">
        <f>IF(ISBLANK(IFERROR(INDEX('2-3 引出列表'!$A$2:$CE$8700,$A104,MATCH(H$1,'2-3 引出列表'!$A$1:$CD$1,0)),"")),"",IFERROR(INDEX('2-3 引出列表'!$A$2:$CE$8700,$A104,MATCH(H$1,'2-3 引出列表'!$A$1:$CD$1,0)),""))</f>
        <v>XHWZ-Z-2024-0076</v>
      </c>
      <c r="I104" t="str">
        <f>IF(ISBLANK(IFERROR(INDEX('2-3 引出列表'!$A$2:$CE$8700,$A104,MATCH(I$1,'2-3 引出列表'!$A$1:$CD$1,0)),"")),"",IFERROR(INDEX('2-3 引出列表'!$A$2:$CE$8700,$A104,MATCH(I$1,'2-3 引出列表'!$A$1:$CD$1,0)),""))</f>
        <v>金采易购</v>
      </c>
      <c r="J104" s="66"/>
    </row>
    <row r="105" customFormat="1" spans="1:10">
      <c r="A105">
        <v>104</v>
      </c>
      <c r="B105" t="str">
        <f>IF(ISBLANK(IFERROR(INDEX('2-3 引出列表'!$A$2:$CE$8700,$A105,MATCH(B$1,'2-3 引出列表'!$A$1:$CD$1,0)),"")),"",IFERROR(INDEX('2-3 引出列表'!$A$2:$CE$8700,$A105,MATCH(B$1,'2-3 引出列表'!$A$1:$CD$1,0)),""))</f>
        <v>FK250427000226</v>
      </c>
      <c r="C105">
        <f>IF(ISBLANK(IFERROR(INDEX('2-3 引出列表'!$A$2:$CE$8700,$A105,MATCH(C$1,'2-3 引出列表'!$A$1:$CD$1,0)),"")),"",IFERROR(INDEX('2-3 引出列表'!$A$2:$CE$8700,$A105,MATCH(C$1,'2-3 引出列表'!$A$1:$CD$1,0)),""))</f>
        <v>1106.77</v>
      </c>
      <c r="D105" t="str">
        <f>IF(ISBLANK(IFERROR(INDEX('2-3 引出列表'!$A$2:$CE$8700,$A105,MATCH(D$1,'2-3 引出列表'!$A$1:$CD$1,0)),"")),"",IFERROR(INDEX('2-3 引出列表'!$A$2:$CE$8700,$A105,MATCH(D$1,'2-3 引出列表'!$A$1:$CD$1,0)),""))</f>
        <v>已付款</v>
      </c>
      <c r="E105" t="str">
        <f>IF(ISBLANK(IFERROR(INDEX('2-3 引出列表'!$A$2:$CE$8700,$A105,MATCH(E$1,'2-3 引出列表'!$A$1:$CD$1,0)),"")),"",IFERROR(INDEX('2-3 引出列表'!$A$2:$CE$8700,$A105,MATCH(E$1,'2-3 引出列表'!$A$1:$CD$1,0)),""))</f>
        <v>2025-04-27</v>
      </c>
      <c r="F105" t="str">
        <f t="shared" si="1"/>
        <v>2025-04</v>
      </c>
      <c r="G105" t="str">
        <f>IF(ISBLANK(IFERROR(INDEX('2-3 引出列表'!$A$2:$CE$8700,$A105,MATCH(G$1,'2-3 引出列表'!$A$1:$CD$1,0)),"")),"",IFERROR(INDEX('2-3 引出列表'!$A$2:$CE$8700,$A105,MATCH(G$1,'2-3 引出列表'!$A$1:$CD$1,0)),""))</f>
        <v>物料消耗.物料消耗</v>
      </c>
      <c r="H105" t="str">
        <f>IF(ISBLANK(IFERROR(INDEX('2-3 引出列表'!$A$2:$CE$8700,$A105,MATCH(H$1,'2-3 引出列表'!$A$1:$CD$1,0)),"")),"",IFERROR(INDEX('2-3 引出列表'!$A$2:$CE$8700,$A105,MATCH(H$1,'2-3 引出列表'!$A$1:$CD$1,0)),""))</f>
        <v>ZB20210901JCWZ02</v>
      </c>
      <c r="I105" t="str">
        <f>IF(ISBLANK(IFERROR(INDEX('2-3 引出列表'!$A$2:$CE$8700,$A105,MATCH(I$1,'2-3 引出列表'!$A$1:$CD$1,0)),"")),"",IFERROR(INDEX('2-3 引出列表'!$A$2:$CE$8700,$A105,MATCH(I$1,'2-3 引出列表'!$A$1:$CD$1,0)),""))</f>
        <v>金采易购</v>
      </c>
      <c r="J105" s="66"/>
    </row>
    <row r="106" customFormat="1" spans="1:10">
      <c r="A106">
        <v>105</v>
      </c>
      <c r="B106" t="str">
        <f>IF(ISBLANK(IFERROR(INDEX('2-3 引出列表'!$A$2:$CE$8700,$A106,MATCH(B$1,'2-3 引出列表'!$A$1:$CD$1,0)),"")),"",IFERROR(INDEX('2-3 引出列表'!$A$2:$CE$8700,$A106,MATCH(B$1,'2-3 引出列表'!$A$1:$CD$1,0)),""))</f>
        <v/>
      </c>
      <c r="C106">
        <f>IF(ISBLANK(IFERROR(INDEX('2-3 引出列表'!$A$2:$CE$8700,$A106,MATCH(C$1,'2-3 引出列表'!$A$1:$CD$1,0)),"")),"",IFERROR(INDEX('2-3 引出列表'!$A$2:$CE$8700,$A106,MATCH(C$1,'2-3 引出列表'!$A$1:$CD$1,0)),""))</f>
        <v>274.4</v>
      </c>
      <c r="D106" t="str">
        <f>IF(ISBLANK(IFERROR(INDEX('2-3 引出列表'!$A$2:$CE$8700,$A106,MATCH(D$1,'2-3 引出列表'!$A$1:$CD$1,0)),"")),"",IFERROR(INDEX('2-3 引出列表'!$A$2:$CE$8700,$A106,MATCH(D$1,'2-3 引出列表'!$A$1:$CD$1,0)),""))</f>
        <v>已付款</v>
      </c>
      <c r="E106" t="str">
        <f>IF(ISBLANK(IFERROR(INDEX('2-3 引出列表'!$A$2:$CE$8700,$A106,MATCH(E$1,'2-3 引出列表'!$A$1:$CD$1,0)),"")),"",IFERROR(INDEX('2-3 引出列表'!$A$2:$CE$8700,$A106,MATCH(E$1,'2-3 引出列表'!$A$1:$CD$1,0)),""))</f>
        <v>2025-04-27</v>
      </c>
      <c r="F106" t="str">
        <f t="shared" si="1"/>
        <v>2025-04</v>
      </c>
      <c r="G106" t="str">
        <f>IF(ISBLANK(IFERROR(INDEX('2-3 引出列表'!$A$2:$CE$8700,$A106,MATCH(G$1,'2-3 引出列表'!$A$1:$CD$1,0)),"")),"",IFERROR(INDEX('2-3 引出列表'!$A$2:$CE$8700,$A106,MATCH(G$1,'2-3 引出列表'!$A$1:$CD$1,0)),""))</f>
        <v>办公事务.通讯费</v>
      </c>
      <c r="H106" t="str">
        <f>IF(ISBLANK(IFERROR(INDEX('2-3 引出列表'!$A$2:$CE$8700,$A106,MATCH(H$1,'2-3 引出列表'!$A$1:$CD$1,0)),"")),"",IFERROR(INDEX('2-3 引出列表'!$A$2:$CE$8700,$A106,MATCH(H$1,'2-3 引出列表'!$A$1:$CD$1,0)),""))</f>
        <v/>
      </c>
      <c r="I106" t="str">
        <f>IF(ISBLANK(IFERROR(INDEX('2-3 引出列表'!$A$2:$CE$8700,$A106,MATCH(I$1,'2-3 引出列表'!$A$1:$CD$1,0)),"")),"",IFERROR(INDEX('2-3 引出列表'!$A$2:$CE$8700,$A106,MATCH(I$1,'2-3 引出列表'!$A$1:$CD$1,0)),""))</f>
        <v/>
      </c>
      <c r="J106" s="66"/>
    </row>
    <row r="107" customFormat="1" spans="1:10">
      <c r="A107">
        <v>106</v>
      </c>
      <c r="B107" t="str">
        <f>IF(ISBLANK(IFERROR(INDEX('2-3 引出列表'!$A$2:$CE$8700,$A107,MATCH(B$1,'2-3 引出列表'!$A$1:$CD$1,0)),"")),"",IFERROR(INDEX('2-3 引出列表'!$A$2:$CE$8700,$A107,MATCH(B$1,'2-3 引出列表'!$A$1:$CD$1,0)),""))</f>
        <v>FK250425000375</v>
      </c>
      <c r="C107">
        <f>IF(ISBLANK(IFERROR(INDEX('2-3 引出列表'!$A$2:$CE$8700,$A107,MATCH(C$1,'2-3 引出列表'!$A$1:$CD$1,0)),"")),"",IFERROR(INDEX('2-3 引出列表'!$A$2:$CE$8700,$A107,MATCH(C$1,'2-3 引出列表'!$A$1:$CD$1,0)),""))</f>
        <v>2550</v>
      </c>
      <c r="D107" t="str">
        <f>IF(ISBLANK(IFERROR(INDEX('2-3 引出列表'!$A$2:$CE$8700,$A107,MATCH(D$1,'2-3 引出列表'!$A$1:$CD$1,0)),"")),"",IFERROR(INDEX('2-3 引出列表'!$A$2:$CE$8700,$A107,MATCH(D$1,'2-3 引出列表'!$A$1:$CD$1,0)),""))</f>
        <v>已付款</v>
      </c>
      <c r="E107" t="str">
        <f>IF(ISBLANK(IFERROR(INDEX('2-3 引出列表'!$A$2:$CE$8700,$A107,MATCH(E$1,'2-3 引出列表'!$A$1:$CD$1,0)),"")),"",IFERROR(INDEX('2-3 引出列表'!$A$2:$CE$8700,$A107,MATCH(E$1,'2-3 引出列表'!$A$1:$CD$1,0)),""))</f>
        <v>2025-04-25</v>
      </c>
      <c r="F107" t="str">
        <f t="shared" si="1"/>
        <v>2025-04</v>
      </c>
      <c r="G107" t="str">
        <f>IF(ISBLANK(IFERROR(INDEX('2-3 引出列表'!$A$2:$CE$8700,$A107,MATCH(G$1,'2-3 引出列表'!$A$1:$CD$1,0)),"")),"",IFERROR(INDEX('2-3 引出列表'!$A$2:$CE$8700,$A107,MATCH(G$1,'2-3 引出列表'!$A$1:$CD$1,0)),""))</f>
        <v>物料消耗.物料消耗</v>
      </c>
      <c r="H107" t="str">
        <f>IF(ISBLANK(IFERROR(INDEX('2-3 引出列表'!$A$2:$CE$8700,$A107,MATCH(H$1,'2-3 引出列表'!$A$1:$CD$1,0)),"")),"",IFERROR(INDEX('2-3 引出列表'!$A$2:$CE$8700,$A107,MATCH(H$1,'2-3 引出列表'!$A$1:$CD$1,0)),""))</f>
        <v>XHWZ-Z-2023-0190</v>
      </c>
      <c r="I107" t="str">
        <f>IF(ISBLANK(IFERROR(INDEX('2-3 引出列表'!$A$2:$CE$8700,$A107,MATCH(I$1,'2-3 引出列表'!$A$1:$CD$1,0)),"")),"",IFERROR(INDEX('2-3 引出列表'!$A$2:$CE$8700,$A107,MATCH(I$1,'2-3 引出列表'!$A$1:$CD$1,0)),""))</f>
        <v>金采易购</v>
      </c>
      <c r="J107" s="66"/>
    </row>
    <row r="108" customFormat="1" spans="1:10">
      <c r="A108">
        <v>107</v>
      </c>
      <c r="B108" t="str">
        <f>IF(ISBLANK(IFERROR(INDEX('2-3 引出列表'!$A$2:$CE$8700,$A108,MATCH(B$1,'2-3 引出列表'!$A$1:$CD$1,0)),"")),"",IFERROR(INDEX('2-3 引出列表'!$A$2:$CE$8700,$A108,MATCH(B$1,'2-3 引出列表'!$A$1:$CD$1,0)),""))</f>
        <v>FK250425000065</v>
      </c>
      <c r="C108">
        <f>IF(ISBLANK(IFERROR(INDEX('2-3 引出列表'!$A$2:$CE$8700,$A108,MATCH(C$1,'2-3 引出列表'!$A$1:$CD$1,0)),"")),"",IFERROR(INDEX('2-3 引出列表'!$A$2:$CE$8700,$A108,MATCH(C$1,'2-3 引出列表'!$A$1:$CD$1,0)),""))</f>
        <v>2898</v>
      </c>
      <c r="D108" t="str">
        <f>IF(ISBLANK(IFERROR(INDEX('2-3 引出列表'!$A$2:$CE$8700,$A108,MATCH(D$1,'2-3 引出列表'!$A$1:$CD$1,0)),"")),"",IFERROR(INDEX('2-3 引出列表'!$A$2:$CE$8700,$A108,MATCH(D$1,'2-3 引出列表'!$A$1:$CD$1,0)),""))</f>
        <v>已付款</v>
      </c>
      <c r="E108" t="str">
        <f>IF(ISBLANK(IFERROR(INDEX('2-3 引出列表'!$A$2:$CE$8700,$A108,MATCH(E$1,'2-3 引出列表'!$A$1:$CD$1,0)),"")),"",IFERROR(INDEX('2-3 引出列表'!$A$2:$CE$8700,$A108,MATCH(E$1,'2-3 引出列表'!$A$1:$CD$1,0)),""))</f>
        <v>2025-04-25</v>
      </c>
      <c r="F108" t="str">
        <f t="shared" si="1"/>
        <v>2025-04</v>
      </c>
      <c r="G108" t="str">
        <f>IF(ISBLANK(IFERROR(INDEX('2-3 引出列表'!$A$2:$CE$8700,$A108,MATCH(G$1,'2-3 引出列表'!$A$1:$CD$1,0)),"")),"",IFERROR(INDEX('2-3 引出列表'!$A$2:$CE$8700,$A108,MATCH(G$1,'2-3 引出列表'!$A$1:$CD$1,0)),""))</f>
        <v>物料消耗.物料消耗</v>
      </c>
      <c r="H108" t="str">
        <f>IF(ISBLANK(IFERROR(INDEX('2-3 引出列表'!$A$2:$CE$8700,$A108,MATCH(H$1,'2-3 引出列表'!$A$1:$CD$1,0)),"")),"",IFERROR(INDEX('2-3 引出列表'!$A$2:$CE$8700,$A108,MATCH(H$1,'2-3 引出列表'!$A$1:$CD$1,0)),""))</f>
        <v/>
      </c>
      <c r="I108" t="str">
        <f>IF(ISBLANK(IFERROR(INDEX('2-3 引出列表'!$A$2:$CE$8700,$A108,MATCH(I$1,'2-3 引出列表'!$A$1:$CD$1,0)),"")),"",IFERROR(INDEX('2-3 引出列表'!$A$2:$CE$8700,$A108,MATCH(I$1,'2-3 引出列表'!$A$1:$CD$1,0)),""))</f>
        <v>金采易购</v>
      </c>
      <c r="J108" s="66"/>
    </row>
    <row r="109" customFormat="1" spans="1:10">
      <c r="A109">
        <v>108</v>
      </c>
      <c r="B109" t="str">
        <f>IF(ISBLANK(IFERROR(INDEX('2-3 引出列表'!$A$2:$CE$8700,$A109,MATCH(B$1,'2-3 引出列表'!$A$1:$CD$1,0)),"")),"",IFERROR(INDEX('2-3 引出列表'!$A$2:$CE$8700,$A109,MATCH(B$1,'2-3 引出列表'!$A$1:$CD$1,0)),""))</f>
        <v>FK250424000587</v>
      </c>
      <c r="C109">
        <f>IF(ISBLANK(IFERROR(INDEX('2-3 引出列表'!$A$2:$CE$8700,$A109,MATCH(C$1,'2-3 引出列表'!$A$1:$CD$1,0)),"")),"",IFERROR(INDEX('2-3 引出列表'!$A$2:$CE$8700,$A109,MATCH(C$1,'2-3 引出列表'!$A$1:$CD$1,0)),""))</f>
        <v>700.56</v>
      </c>
      <c r="D109" t="str">
        <f>IF(ISBLANK(IFERROR(INDEX('2-3 引出列表'!$A$2:$CE$8700,$A109,MATCH(D$1,'2-3 引出列表'!$A$1:$CD$1,0)),"")),"",IFERROR(INDEX('2-3 引出列表'!$A$2:$CE$8700,$A109,MATCH(D$1,'2-3 引出列表'!$A$1:$CD$1,0)),""))</f>
        <v>已付款</v>
      </c>
      <c r="E109" t="str">
        <f>IF(ISBLANK(IFERROR(INDEX('2-3 引出列表'!$A$2:$CE$8700,$A109,MATCH(E$1,'2-3 引出列表'!$A$1:$CD$1,0)),"")),"",IFERROR(INDEX('2-3 引出列表'!$A$2:$CE$8700,$A109,MATCH(E$1,'2-3 引出列表'!$A$1:$CD$1,0)),""))</f>
        <v>2025-04-24</v>
      </c>
      <c r="F109" t="str">
        <f t="shared" si="1"/>
        <v>2025-04</v>
      </c>
      <c r="G109" t="str">
        <f>IF(ISBLANK(IFERROR(INDEX('2-3 引出列表'!$A$2:$CE$8700,$A109,MATCH(G$1,'2-3 引出列表'!$A$1:$CD$1,0)),"")),"",IFERROR(INDEX('2-3 引出列表'!$A$2:$CE$8700,$A109,MATCH(G$1,'2-3 引出列表'!$A$1:$CD$1,0)),""))</f>
        <v>物料消耗.物料消耗</v>
      </c>
      <c r="H109" t="str">
        <f>IF(ISBLANK(IFERROR(INDEX('2-3 引出列表'!$A$2:$CE$8700,$A109,MATCH(H$1,'2-3 引出列表'!$A$1:$CD$1,0)),"")),"",IFERROR(INDEX('2-3 引出列表'!$A$2:$CE$8700,$A109,MATCH(H$1,'2-3 引出列表'!$A$1:$CD$1,0)),""))</f>
        <v>XHWZ-Z-2023-0047</v>
      </c>
      <c r="I109" t="str">
        <f>IF(ISBLANK(IFERROR(INDEX('2-3 引出列表'!$A$2:$CE$8700,$A109,MATCH(I$1,'2-3 引出列表'!$A$1:$CD$1,0)),"")),"",IFERROR(INDEX('2-3 引出列表'!$A$2:$CE$8700,$A109,MATCH(I$1,'2-3 引出列表'!$A$1:$CD$1,0)),""))</f>
        <v>金采易购</v>
      </c>
      <c r="J109" s="66"/>
    </row>
    <row r="110" customFormat="1" spans="1:10">
      <c r="A110">
        <v>109</v>
      </c>
      <c r="B110" t="str">
        <f>IF(ISBLANK(IFERROR(INDEX('2-3 引出列表'!$A$2:$CE$8700,$A110,MATCH(B$1,'2-3 引出列表'!$A$1:$CD$1,0)),"")),"",IFERROR(INDEX('2-3 引出列表'!$A$2:$CE$8700,$A110,MATCH(B$1,'2-3 引出列表'!$A$1:$CD$1,0)),""))</f>
        <v>FK250424000546</v>
      </c>
      <c r="C110">
        <f>IF(ISBLANK(IFERROR(INDEX('2-3 引出列表'!$A$2:$CE$8700,$A110,MATCH(C$1,'2-3 引出列表'!$A$1:$CD$1,0)),"")),"",IFERROR(INDEX('2-3 引出列表'!$A$2:$CE$8700,$A110,MATCH(C$1,'2-3 引出列表'!$A$1:$CD$1,0)),""))</f>
        <v>1750.9</v>
      </c>
      <c r="D110" t="str">
        <f>IF(ISBLANK(IFERROR(INDEX('2-3 引出列表'!$A$2:$CE$8700,$A110,MATCH(D$1,'2-3 引出列表'!$A$1:$CD$1,0)),"")),"",IFERROR(INDEX('2-3 引出列表'!$A$2:$CE$8700,$A110,MATCH(D$1,'2-3 引出列表'!$A$1:$CD$1,0)),""))</f>
        <v>已付款</v>
      </c>
      <c r="E110" t="str">
        <f>IF(ISBLANK(IFERROR(INDEX('2-3 引出列表'!$A$2:$CE$8700,$A110,MATCH(E$1,'2-3 引出列表'!$A$1:$CD$1,0)),"")),"",IFERROR(INDEX('2-3 引出列表'!$A$2:$CE$8700,$A110,MATCH(E$1,'2-3 引出列表'!$A$1:$CD$1,0)),""))</f>
        <v>2025-04-24</v>
      </c>
      <c r="F110" t="str">
        <f t="shared" si="1"/>
        <v>2025-04</v>
      </c>
      <c r="G110" t="str">
        <f>IF(ISBLANK(IFERROR(INDEX('2-3 引出列表'!$A$2:$CE$8700,$A110,MATCH(G$1,'2-3 引出列表'!$A$1:$CD$1,0)),"")),"",IFERROR(INDEX('2-3 引出列表'!$A$2:$CE$8700,$A110,MATCH(G$1,'2-3 引出列表'!$A$1:$CD$1,0)),""))</f>
        <v>物料消耗.物料消耗</v>
      </c>
      <c r="H110" t="str">
        <f>IF(ISBLANK(IFERROR(INDEX('2-3 引出列表'!$A$2:$CE$8700,$A110,MATCH(H$1,'2-3 引出列表'!$A$1:$CD$1,0)),"")),"",IFERROR(INDEX('2-3 引出列表'!$A$2:$CE$8700,$A110,MATCH(H$1,'2-3 引出列表'!$A$1:$CD$1,0)),""))</f>
        <v>ZB20210901JCWZ02</v>
      </c>
      <c r="I110" t="str">
        <f>IF(ISBLANK(IFERROR(INDEX('2-3 引出列表'!$A$2:$CE$8700,$A110,MATCH(I$1,'2-3 引出列表'!$A$1:$CD$1,0)),"")),"",IFERROR(INDEX('2-3 引出列表'!$A$2:$CE$8700,$A110,MATCH(I$1,'2-3 引出列表'!$A$1:$CD$1,0)),""))</f>
        <v>金采易购</v>
      </c>
      <c r="J110" s="66"/>
    </row>
    <row r="111" customFormat="1" spans="1:10">
      <c r="A111">
        <v>110</v>
      </c>
      <c r="B111" t="str">
        <f>IF(ISBLANK(IFERROR(INDEX('2-3 引出列表'!$A$2:$CE$8700,$A111,MATCH(B$1,'2-3 引出列表'!$A$1:$CD$1,0)),"")),"",IFERROR(INDEX('2-3 引出列表'!$A$2:$CE$8700,$A111,MATCH(B$1,'2-3 引出列表'!$A$1:$CD$1,0)),""))</f>
        <v>FK250423000303</v>
      </c>
      <c r="C111">
        <f>IF(ISBLANK(IFERROR(INDEX('2-3 引出列表'!$A$2:$CE$8700,$A111,MATCH(C$1,'2-3 引出列表'!$A$1:$CD$1,0)),"")),"",IFERROR(INDEX('2-3 引出列表'!$A$2:$CE$8700,$A111,MATCH(C$1,'2-3 引出列表'!$A$1:$CD$1,0)),""))</f>
        <v>11400</v>
      </c>
      <c r="D111" t="str">
        <f>IF(ISBLANK(IFERROR(INDEX('2-3 引出列表'!$A$2:$CE$8700,$A111,MATCH(D$1,'2-3 引出列表'!$A$1:$CD$1,0)),"")),"",IFERROR(INDEX('2-3 引出列表'!$A$2:$CE$8700,$A111,MATCH(D$1,'2-3 引出列表'!$A$1:$CD$1,0)),""))</f>
        <v>已付款</v>
      </c>
      <c r="E111" t="str">
        <f>IF(ISBLANK(IFERROR(INDEX('2-3 引出列表'!$A$2:$CE$8700,$A111,MATCH(E$1,'2-3 引出列表'!$A$1:$CD$1,0)),"")),"",IFERROR(INDEX('2-3 引出列表'!$A$2:$CE$8700,$A111,MATCH(E$1,'2-3 引出列表'!$A$1:$CD$1,0)),""))</f>
        <v>2025-04-23</v>
      </c>
      <c r="F111" t="str">
        <f t="shared" si="1"/>
        <v>2025-04</v>
      </c>
      <c r="G111" t="str">
        <f>IF(ISBLANK(IFERROR(INDEX('2-3 引出列表'!$A$2:$CE$8700,$A111,MATCH(G$1,'2-3 引出列表'!$A$1:$CD$1,0)),"")),"",IFERROR(INDEX('2-3 引出列表'!$A$2:$CE$8700,$A111,MATCH(G$1,'2-3 引出列表'!$A$1:$CD$1,0)),""))</f>
        <v>物料消耗.物料消耗</v>
      </c>
      <c r="H111" t="str">
        <f>IF(ISBLANK(IFERROR(INDEX('2-3 引出列表'!$A$2:$CE$8700,$A111,MATCH(H$1,'2-3 引出列表'!$A$1:$CD$1,0)),"")),"",IFERROR(INDEX('2-3 引出列表'!$A$2:$CE$8700,$A111,MATCH(H$1,'2-3 引出列表'!$A$1:$CD$1,0)),""))</f>
        <v>XHWZ-Z-2025-00008</v>
      </c>
      <c r="I111" t="str">
        <f>IF(ISBLANK(IFERROR(INDEX('2-3 引出列表'!$A$2:$CE$8700,$A111,MATCH(I$1,'2-3 引出列表'!$A$1:$CD$1,0)),"")),"",IFERROR(INDEX('2-3 引出列表'!$A$2:$CE$8700,$A111,MATCH(I$1,'2-3 引出列表'!$A$1:$CD$1,0)),""))</f>
        <v>金采易购</v>
      </c>
      <c r="J111" s="66"/>
    </row>
    <row r="112" customFormat="1" spans="1:10">
      <c r="A112">
        <v>111</v>
      </c>
      <c r="B112" t="str">
        <f>IF(ISBLANK(IFERROR(INDEX('2-3 引出列表'!$A$2:$CE$8700,$A112,MATCH(B$1,'2-3 引出列表'!$A$1:$CD$1,0)),"")),"",IFERROR(INDEX('2-3 引出列表'!$A$2:$CE$8700,$A112,MATCH(B$1,'2-3 引出列表'!$A$1:$CD$1,0)),""))</f>
        <v/>
      </c>
      <c r="C112">
        <f>IF(ISBLANK(IFERROR(INDEX('2-3 引出列表'!$A$2:$CE$8700,$A112,MATCH(C$1,'2-3 引出列表'!$A$1:$CD$1,0)),"")),"",IFERROR(INDEX('2-3 引出列表'!$A$2:$CE$8700,$A112,MATCH(C$1,'2-3 引出列表'!$A$1:$CD$1,0)),""))</f>
        <v>118.14</v>
      </c>
      <c r="D112" t="str">
        <f>IF(ISBLANK(IFERROR(INDEX('2-3 引出列表'!$A$2:$CE$8700,$A112,MATCH(D$1,'2-3 引出列表'!$A$1:$CD$1,0)),"")),"",IFERROR(INDEX('2-3 引出列表'!$A$2:$CE$8700,$A112,MATCH(D$1,'2-3 引出列表'!$A$1:$CD$1,0)),""))</f>
        <v>已付款</v>
      </c>
      <c r="E112" t="str">
        <f>IF(ISBLANK(IFERROR(INDEX('2-3 引出列表'!$A$2:$CE$8700,$A112,MATCH(E$1,'2-3 引出列表'!$A$1:$CD$1,0)),"")),"",IFERROR(INDEX('2-3 引出列表'!$A$2:$CE$8700,$A112,MATCH(E$1,'2-3 引出列表'!$A$1:$CD$1,0)),""))</f>
        <v>2025-04-23</v>
      </c>
      <c r="F112" t="str">
        <f t="shared" si="1"/>
        <v>2025-04</v>
      </c>
      <c r="G112" t="str">
        <f>IF(ISBLANK(IFERROR(INDEX('2-3 引出列表'!$A$2:$CE$8700,$A112,MATCH(G$1,'2-3 引出列表'!$A$1:$CD$1,0)),"")),"",IFERROR(INDEX('2-3 引出列表'!$A$2:$CE$8700,$A112,MATCH(G$1,'2-3 引出列表'!$A$1:$CD$1,0)),""))</f>
        <v>办公事务.办公费</v>
      </c>
      <c r="H112" t="str">
        <f>IF(ISBLANK(IFERROR(INDEX('2-3 引出列表'!$A$2:$CE$8700,$A112,MATCH(H$1,'2-3 引出列表'!$A$1:$CD$1,0)),"")),"",IFERROR(INDEX('2-3 引出列表'!$A$2:$CE$8700,$A112,MATCH(H$1,'2-3 引出列表'!$A$1:$CD$1,0)),""))</f>
        <v/>
      </c>
      <c r="I112" t="str">
        <f>IF(ISBLANK(IFERROR(INDEX('2-3 引出列表'!$A$2:$CE$8700,$A112,MATCH(I$1,'2-3 引出列表'!$A$1:$CD$1,0)),"")),"",IFERROR(INDEX('2-3 引出列表'!$A$2:$CE$8700,$A112,MATCH(I$1,'2-3 引出列表'!$A$1:$CD$1,0)),""))</f>
        <v/>
      </c>
      <c r="J112" s="66"/>
    </row>
    <row r="113" customFormat="1" spans="1:10">
      <c r="A113">
        <v>112</v>
      </c>
      <c r="B113" t="str">
        <f>IF(ISBLANK(IFERROR(INDEX('2-3 引出列表'!$A$2:$CE$8700,$A113,MATCH(B$1,'2-3 引出列表'!$A$1:$CD$1,0)),"")),"",IFERROR(INDEX('2-3 引出列表'!$A$2:$CE$8700,$A113,MATCH(B$1,'2-3 引出列表'!$A$1:$CD$1,0)),""))</f>
        <v>FK250418000736</v>
      </c>
      <c r="C113">
        <f>IF(ISBLANK(IFERROR(INDEX('2-3 引出列表'!$A$2:$CE$8700,$A113,MATCH(C$1,'2-3 引出列表'!$A$1:$CD$1,0)),"")),"",IFERROR(INDEX('2-3 引出列表'!$A$2:$CE$8700,$A113,MATCH(C$1,'2-3 引出列表'!$A$1:$CD$1,0)),""))</f>
        <v>4800</v>
      </c>
      <c r="D113" t="str">
        <f>IF(ISBLANK(IFERROR(INDEX('2-3 引出列表'!$A$2:$CE$8700,$A113,MATCH(D$1,'2-3 引出列表'!$A$1:$CD$1,0)),"")),"",IFERROR(INDEX('2-3 引出列表'!$A$2:$CE$8700,$A113,MATCH(D$1,'2-3 引出列表'!$A$1:$CD$1,0)),""))</f>
        <v>已付款</v>
      </c>
      <c r="E113" t="str">
        <f>IF(ISBLANK(IFERROR(INDEX('2-3 引出列表'!$A$2:$CE$8700,$A113,MATCH(E$1,'2-3 引出列表'!$A$1:$CD$1,0)),"")),"",IFERROR(INDEX('2-3 引出列表'!$A$2:$CE$8700,$A113,MATCH(E$1,'2-3 引出列表'!$A$1:$CD$1,0)),""))</f>
        <v>2025-04-18</v>
      </c>
      <c r="F113" t="str">
        <f t="shared" si="1"/>
        <v>2025-04</v>
      </c>
      <c r="G113" t="str">
        <f>IF(ISBLANK(IFERROR(INDEX('2-3 引出列表'!$A$2:$CE$8700,$A113,MATCH(G$1,'2-3 引出列表'!$A$1:$CD$1,0)),"")),"",IFERROR(INDEX('2-3 引出列表'!$A$2:$CE$8700,$A113,MATCH(G$1,'2-3 引出列表'!$A$1:$CD$1,0)),""))</f>
        <v>外包服务费.设备设施维保外包</v>
      </c>
      <c r="H113" t="str">
        <f>IF(ISBLANK(IFERROR(INDEX('2-3 引出列表'!$A$2:$CE$8700,$A113,MATCH(H$1,'2-3 引出列表'!$A$1:$CD$1,0)),"")),"",IFERROR(INDEX('2-3 引出列表'!$A$2:$CE$8700,$A113,MATCH(H$1,'2-3 引出列表'!$A$1:$CD$1,0)),""))</f>
        <v>GCFW-Z-2024-6555</v>
      </c>
      <c r="I113" t="str">
        <f>IF(ISBLANK(IFERROR(INDEX('2-3 引出列表'!$A$2:$CE$8700,$A113,MATCH(I$1,'2-3 引出列表'!$A$1:$CD$1,0)),"")),"",IFERROR(INDEX('2-3 引出列表'!$A$2:$CE$8700,$A113,MATCH(I$1,'2-3 引出列表'!$A$1:$CD$1,0)),""))</f>
        <v>金采易购</v>
      </c>
      <c r="J113" s="66"/>
    </row>
    <row r="114" customFormat="1" spans="1:10">
      <c r="A114">
        <v>113</v>
      </c>
      <c r="B114" t="str">
        <f>IF(ISBLANK(IFERROR(INDEX('2-3 引出列表'!$A$2:$CE$8700,$A114,MATCH(B$1,'2-3 引出列表'!$A$1:$CD$1,0)),"")),"",IFERROR(INDEX('2-3 引出列表'!$A$2:$CE$8700,$A114,MATCH(B$1,'2-3 引出列表'!$A$1:$CD$1,0)),""))</f>
        <v/>
      </c>
      <c r="C114">
        <f>IF(ISBLANK(IFERROR(INDEX('2-3 引出列表'!$A$2:$CE$8700,$A114,MATCH(C$1,'2-3 引出列表'!$A$1:$CD$1,0)),"")),"",IFERROR(INDEX('2-3 引出列表'!$A$2:$CE$8700,$A114,MATCH(C$1,'2-3 引出列表'!$A$1:$CD$1,0)),""))</f>
        <v>118</v>
      </c>
      <c r="D114" t="str">
        <f>IF(ISBLANK(IFERROR(INDEX('2-3 引出列表'!$A$2:$CE$8700,$A114,MATCH(D$1,'2-3 引出列表'!$A$1:$CD$1,0)),"")),"",IFERROR(INDEX('2-3 引出列表'!$A$2:$CE$8700,$A114,MATCH(D$1,'2-3 引出列表'!$A$1:$CD$1,0)),""))</f>
        <v>已付款</v>
      </c>
      <c r="E114" t="str">
        <f>IF(ISBLANK(IFERROR(INDEX('2-3 引出列表'!$A$2:$CE$8700,$A114,MATCH(E$1,'2-3 引出列表'!$A$1:$CD$1,0)),"")),"",IFERROR(INDEX('2-3 引出列表'!$A$2:$CE$8700,$A114,MATCH(E$1,'2-3 引出列表'!$A$1:$CD$1,0)),""))</f>
        <v>2025-04-17</v>
      </c>
      <c r="F114" t="str">
        <f t="shared" si="1"/>
        <v>2025-04</v>
      </c>
      <c r="G114" t="str">
        <f>IF(ISBLANK(IFERROR(INDEX('2-3 引出列表'!$A$2:$CE$8700,$A114,MATCH(G$1,'2-3 引出列表'!$A$1:$CD$1,0)),"")),"",IFERROR(INDEX('2-3 引出列表'!$A$2:$CE$8700,$A114,MATCH(G$1,'2-3 引出列表'!$A$1:$CD$1,0)),""))</f>
        <v>办公事务.办公费</v>
      </c>
      <c r="H114" t="str">
        <f>IF(ISBLANK(IFERROR(INDEX('2-3 引出列表'!$A$2:$CE$8700,$A114,MATCH(H$1,'2-3 引出列表'!$A$1:$CD$1,0)),"")),"",IFERROR(INDEX('2-3 引出列表'!$A$2:$CE$8700,$A114,MATCH(H$1,'2-3 引出列表'!$A$1:$CD$1,0)),""))</f>
        <v/>
      </c>
      <c r="I114" t="str">
        <f>IF(ISBLANK(IFERROR(INDEX('2-3 引出列表'!$A$2:$CE$8700,$A114,MATCH(I$1,'2-3 引出列表'!$A$1:$CD$1,0)),"")),"",IFERROR(INDEX('2-3 引出列表'!$A$2:$CE$8700,$A114,MATCH(I$1,'2-3 引出列表'!$A$1:$CD$1,0)),""))</f>
        <v/>
      </c>
      <c r="J114" s="66"/>
    </row>
    <row r="115" customFormat="1" spans="1:10">
      <c r="A115">
        <v>114</v>
      </c>
      <c r="B115" t="str">
        <f>IF(ISBLANK(IFERROR(INDEX('2-3 引出列表'!$A$2:$CE$8700,$A115,MATCH(B$1,'2-3 引出列表'!$A$1:$CD$1,0)),"")),"",IFERROR(INDEX('2-3 引出列表'!$A$2:$CE$8700,$A115,MATCH(B$1,'2-3 引出列表'!$A$1:$CD$1,0)),""))</f>
        <v/>
      </c>
      <c r="C115">
        <f>IF(ISBLANK(IFERROR(INDEX('2-3 引出列表'!$A$2:$CE$8700,$A115,MATCH(C$1,'2-3 引出列表'!$A$1:$CD$1,0)),"")),"",IFERROR(INDEX('2-3 引出列表'!$A$2:$CE$8700,$A115,MATCH(C$1,'2-3 引出列表'!$A$1:$CD$1,0)),""))</f>
        <v>13480</v>
      </c>
      <c r="D115" t="str">
        <f>IF(ISBLANK(IFERROR(INDEX('2-3 引出列表'!$A$2:$CE$8700,$A115,MATCH(D$1,'2-3 引出列表'!$A$1:$CD$1,0)),"")),"",IFERROR(INDEX('2-3 引出列表'!$A$2:$CE$8700,$A115,MATCH(D$1,'2-3 引出列表'!$A$1:$CD$1,0)),""))</f>
        <v>已审核</v>
      </c>
      <c r="E115" t="str">
        <f>IF(ISBLANK(IFERROR(INDEX('2-3 引出列表'!$A$2:$CE$8700,$A115,MATCH(E$1,'2-3 引出列表'!$A$1:$CD$1,0)),"")),"",IFERROR(INDEX('2-3 引出列表'!$A$2:$CE$8700,$A115,MATCH(E$1,'2-3 引出列表'!$A$1:$CD$1,0)),""))</f>
        <v>2025-04-15</v>
      </c>
      <c r="F115" t="str">
        <f t="shared" si="1"/>
        <v>2025-04</v>
      </c>
      <c r="G115" t="str">
        <f>IF(ISBLANK(IFERROR(INDEX('2-3 引出列表'!$A$2:$CE$8700,$A115,MATCH(G$1,'2-3 引出列表'!$A$1:$CD$1,0)),"")),"",IFERROR(INDEX('2-3 引出列表'!$A$2:$CE$8700,$A115,MATCH(G$1,'2-3 引出列表'!$A$1:$CD$1,0)),""))</f>
        <v>人工费用.宿舍费</v>
      </c>
      <c r="H115" t="str">
        <f>IF(ISBLANK(IFERROR(INDEX('2-3 引出列表'!$A$2:$CE$8700,$A115,MATCH(H$1,'2-3 引出列表'!$A$1:$CD$1,0)),"")),"",IFERROR(INDEX('2-3 引出列表'!$A$2:$CE$8700,$A115,MATCH(H$1,'2-3 引出列表'!$A$1:$CD$1,0)),""))</f>
        <v>FWL-Z-2024-0580</v>
      </c>
      <c r="I115" t="str">
        <f>IF(ISBLANK(IFERROR(INDEX('2-3 引出列表'!$A$2:$CE$8700,$A115,MATCH(I$1,'2-3 引出列表'!$A$1:$CD$1,0)),"")),"",IFERROR(INDEX('2-3 引出列表'!$A$2:$CE$8700,$A115,MATCH(I$1,'2-3 引出列表'!$A$1:$CD$1,0)),""))</f>
        <v/>
      </c>
      <c r="J115" s="66"/>
    </row>
    <row r="116" customFormat="1" spans="1:10">
      <c r="A116">
        <v>115</v>
      </c>
      <c r="B116" t="str">
        <f>IF(ISBLANK(IFERROR(INDEX('2-3 引出列表'!$A$2:$CE$8700,$A116,MATCH(B$1,'2-3 引出列表'!$A$1:$CD$1,0)),"")),"",IFERROR(INDEX('2-3 引出列表'!$A$2:$CE$8700,$A116,MATCH(B$1,'2-3 引出列表'!$A$1:$CD$1,0)),""))</f>
        <v/>
      </c>
      <c r="C116">
        <f>IF(ISBLANK(IFERROR(INDEX('2-3 引出列表'!$A$2:$CE$8700,$A116,MATCH(C$1,'2-3 引出列表'!$A$1:$CD$1,0)),"")),"",IFERROR(INDEX('2-3 引出列表'!$A$2:$CE$8700,$A116,MATCH(C$1,'2-3 引出列表'!$A$1:$CD$1,0)),""))</f>
        <v>4722</v>
      </c>
      <c r="D116" t="str">
        <f>IF(ISBLANK(IFERROR(INDEX('2-3 引出列表'!$A$2:$CE$8700,$A116,MATCH(D$1,'2-3 引出列表'!$A$1:$CD$1,0)),"")),"",IFERROR(INDEX('2-3 引出列表'!$A$2:$CE$8700,$A116,MATCH(D$1,'2-3 引出列表'!$A$1:$CD$1,0)),""))</f>
        <v>已付款</v>
      </c>
      <c r="E116" t="str">
        <f>IF(ISBLANK(IFERROR(INDEX('2-3 引出列表'!$A$2:$CE$8700,$A116,MATCH(E$1,'2-3 引出列表'!$A$1:$CD$1,0)),"")),"",IFERROR(INDEX('2-3 引出列表'!$A$2:$CE$8700,$A116,MATCH(E$1,'2-3 引出列表'!$A$1:$CD$1,0)),""))</f>
        <v>2025-04-15</v>
      </c>
      <c r="F116" t="str">
        <f t="shared" si="1"/>
        <v>2025-04</v>
      </c>
      <c r="G116" t="str">
        <f>IF(ISBLANK(IFERROR(INDEX('2-3 引出列表'!$A$2:$CE$8700,$A116,MATCH(G$1,'2-3 引出列表'!$A$1:$CD$1,0)),"")),"",IFERROR(INDEX('2-3 引出列表'!$A$2:$CE$8700,$A116,MATCH(G$1,'2-3 引出列表'!$A$1:$CD$1,0)),""))</f>
        <v>人工费用.宿舍费</v>
      </c>
      <c r="H116" t="str">
        <f>IF(ISBLANK(IFERROR(INDEX('2-3 引出列表'!$A$2:$CE$8700,$A116,MATCH(H$1,'2-3 引出列表'!$A$1:$CD$1,0)),"")),"",IFERROR(INDEX('2-3 引出列表'!$A$2:$CE$8700,$A116,MATCH(H$1,'2-3 引出列表'!$A$1:$CD$1,0)),""))</f>
        <v/>
      </c>
      <c r="I116" t="str">
        <f>IF(ISBLANK(IFERROR(INDEX('2-3 引出列表'!$A$2:$CE$8700,$A116,MATCH(I$1,'2-3 引出列表'!$A$1:$CD$1,0)),"")),"",IFERROR(INDEX('2-3 引出列表'!$A$2:$CE$8700,$A116,MATCH(I$1,'2-3 引出列表'!$A$1:$CD$1,0)),""))</f>
        <v/>
      </c>
      <c r="J116" s="66"/>
    </row>
    <row r="117" customFormat="1" spans="1:10">
      <c r="A117">
        <v>116</v>
      </c>
      <c r="B117" t="str">
        <f>IF(ISBLANK(IFERROR(INDEX('2-3 引出列表'!$A$2:$CE$8700,$A117,MATCH(B$1,'2-3 引出列表'!$A$1:$CD$1,0)),"")),"",IFERROR(INDEX('2-3 引出列表'!$A$2:$CE$8700,$A117,MATCH(B$1,'2-3 引出列表'!$A$1:$CD$1,0)),""))</f>
        <v>FK250414000751</v>
      </c>
      <c r="C117">
        <f>IF(ISBLANK(IFERROR(INDEX('2-3 引出列表'!$A$2:$CE$8700,$A117,MATCH(C$1,'2-3 引出列表'!$A$1:$CD$1,0)),"")),"",IFERROR(INDEX('2-3 引出列表'!$A$2:$CE$8700,$A117,MATCH(C$1,'2-3 引出列表'!$A$1:$CD$1,0)),""))</f>
        <v>21000</v>
      </c>
      <c r="D117" t="str">
        <f>IF(ISBLANK(IFERROR(INDEX('2-3 引出列表'!$A$2:$CE$8700,$A117,MATCH(D$1,'2-3 引出列表'!$A$1:$CD$1,0)),"")),"",IFERROR(INDEX('2-3 引出列表'!$A$2:$CE$8700,$A117,MATCH(D$1,'2-3 引出列表'!$A$1:$CD$1,0)),""))</f>
        <v>已付款</v>
      </c>
      <c r="E117" t="str">
        <f>IF(ISBLANK(IFERROR(INDEX('2-3 引出列表'!$A$2:$CE$8700,$A117,MATCH(E$1,'2-3 引出列表'!$A$1:$CD$1,0)),"")),"",IFERROR(INDEX('2-3 引出列表'!$A$2:$CE$8700,$A117,MATCH(E$1,'2-3 引出列表'!$A$1:$CD$1,0)),""))</f>
        <v>2025-04-14</v>
      </c>
      <c r="F117" t="str">
        <f t="shared" si="1"/>
        <v>2025-04</v>
      </c>
      <c r="G117" t="str">
        <f>IF(ISBLANK(IFERROR(INDEX('2-3 引出列表'!$A$2:$CE$8700,$A117,MATCH(G$1,'2-3 引出列表'!$A$1:$CD$1,0)),"")),"",IFERROR(INDEX('2-3 引出列表'!$A$2:$CE$8700,$A117,MATCH(G$1,'2-3 引出列表'!$A$1:$CD$1,0)),""))</f>
        <v>外包服务费.工程施工外包</v>
      </c>
      <c r="H117" t="str">
        <f>IF(ISBLANK(IFERROR(INDEX('2-3 引出列表'!$A$2:$CE$8700,$A117,MATCH(H$1,'2-3 引出列表'!$A$1:$CD$1,0)),"")),"",IFERROR(INDEX('2-3 引出列表'!$A$2:$CE$8700,$A117,MATCH(H$1,'2-3 引出列表'!$A$1:$CD$1,0)),""))</f>
        <v>GCFW-Z-2024-2600</v>
      </c>
      <c r="I117" t="str">
        <f>IF(ISBLANK(IFERROR(INDEX('2-3 引出列表'!$A$2:$CE$8700,$A117,MATCH(I$1,'2-3 引出列表'!$A$1:$CD$1,0)),"")),"",IFERROR(INDEX('2-3 引出列表'!$A$2:$CE$8700,$A117,MATCH(I$1,'2-3 引出列表'!$A$1:$CD$1,0)),""))</f>
        <v>金采易购</v>
      </c>
      <c r="J117" s="66"/>
    </row>
    <row r="118" customFormat="1" spans="1:10">
      <c r="A118">
        <v>117</v>
      </c>
      <c r="B118" t="str">
        <f>IF(ISBLANK(IFERROR(INDEX('2-3 引出列表'!$A$2:$CE$8700,$A118,MATCH(B$1,'2-3 引出列表'!$A$1:$CD$1,0)),"")),"",IFERROR(INDEX('2-3 引出列表'!$A$2:$CE$8700,$A118,MATCH(B$1,'2-3 引出列表'!$A$1:$CD$1,0)),""))</f>
        <v>FK250411000741</v>
      </c>
      <c r="C118">
        <f>IF(ISBLANK(IFERROR(INDEX('2-3 引出列表'!$A$2:$CE$8700,$A118,MATCH(C$1,'2-3 引出列表'!$A$1:$CD$1,0)),"")),"",IFERROR(INDEX('2-3 引出列表'!$A$2:$CE$8700,$A118,MATCH(C$1,'2-3 引出列表'!$A$1:$CD$1,0)),""))</f>
        <v>10000</v>
      </c>
      <c r="D118" t="str">
        <f>IF(ISBLANK(IFERROR(INDEX('2-3 引出列表'!$A$2:$CE$8700,$A118,MATCH(D$1,'2-3 引出列表'!$A$1:$CD$1,0)),"")),"",IFERROR(INDEX('2-3 引出列表'!$A$2:$CE$8700,$A118,MATCH(D$1,'2-3 引出列表'!$A$1:$CD$1,0)),""))</f>
        <v>已付款</v>
      </c>
      <c r="E118" t="str">
        <f>IF(ISBLANK(IFERROR(INDEX('2-3 引出列表'!$A$2:$CE$8700,$A118,MATCH(E$1,'2-3 引出列表'!$A$1:$CD$1,0)),"")),"",IFERROR(INDEX('2-3 引出列表'!$A$2:$CE$8700,$A118,MATCH(E$1,'2-3 引出列表'!$A$1:$CD$1,0)),""))</f>
        <v>2025-04-11</v>
      </c>
      <c r="F118" t="str">
        <f t="shared" si="1"/>
        <v>2025-04</v>
      </c>
      <c r="G118" t="str">
        <f>IF(ISBLANK(IFERROR(INDEX('2-3 引出列表'!$A$2:$CE$8700,$A118,MATCH(G$1,'2-3 引出列表'!$A$1:$CD$1,0)),"")),"",IFERROR(INDEX('2-3 引出列表'!$A$2:$CE$8700,$A118,MATCH(G$1,'2-3 引出列表'!$A$1:$CD$1,0)),""))</f>
        <v>外包服务费.设备设施维保外包</v>
      </c>
      <c r="H118" t="str">
        <f>IF(ISBLANK(IFERROR(INDEX('2-3 引出列表'!$A$2:$CE$8700,$A118,MATCH(H$1,'2-3 引出列表'!$A$1:$CD$1,0)),"")),"",IFERROR(INDEX('2-3 引出列表'!$A$2:$CE$8700,$A118,MATCH(H$1,'2-3 引出列表'!$A$1:$CD$1,0)),""))</f>
        <v>GCFW-Z-2024-9434</v>
      </c>
      <c r="I118" t="str">
        <f>IF(ISBLANK(IFERROR(INDEX('2-3 引出列表'!$A$2:$CE$8700,$A118,MATCH(I$1,'2-3 引出列表'!$A$1:$CD$1,0)),"")),"",IFERROR(INDEX('2-3 引出列表'!$A$2:$CE$8700,$A118,MATCH(I$1,'2-3 引出列表'!$A$1:$CD$1,0)),""))</f>
        <v>金采易购</v>
      </c>
      <c r="J118" s="66"/>
    </row>
    <row r="119" customFormat="1" spans="1:10">
      <c r="A119">
        <v>118</v>
      </c>
      <c r="B119" t="str">
        <f>IF(ISBLANK(IFERROR(INDEX('2-3 引出列表'!$A$2:$CE$8700,$A119,MATCH(B$1,'2-3 引出列表'!$A$1:$CD$1,0)),"")),"",IFERROR(INDEX('2-3 引出列表'!$A$2:$CE$8700,$A119,MATCH(B$1,'2-3 引出列表'!$A$1:$CD$1,0)),""))</f>
        <v>FK250411000679</v>
      </c>
      <c r="C119">
        <f>IF(ISBLANK(IFERROR(INDEX('2-3 引出列表'!$A$2:$CE$8700,$A119,MATCH(C$1,'2-3 引出列表'!$A$1:$CD$1,0)),"")),"",IFERROR(INDEX('2-3 引出列表'!$A$2:$CE$8700,$A119,MATCH(C$1,'2-3 引出列表'!$A$1:$CD$1,0)),""))</f>
        <v>14049.99</v>
      </c>
      <c r="D119" t="str">
        <f>IF(ISBLANK(IFERROR(INDEX('2-3 引出列表'!$A$2:$CE$8700,$A119,MATCH(D$1,'2-3 引出列表'!$A$1:$CD$1,0)),"")),"",IFERROR(INDEX('2-3 引出列表'!$A$2:$CE$8700,$A119,MATCH(D$1,'2-3 引出列表'!$A$1:$CD$1,0)),""))</f>
        <v>已付款</v>
      </c>
      <c r="E119" t="str">
        <f>IF(ISBLANK(IFERROR(INDEX('2-3 引出列表'!$A$2:$CE$8700,$A119,MATCH(E$1,'2-3 引出列表'!$A$1:$CD$1,0)),"")),"",IFERROR(INDEX('2-3 引出列表'!$A$2:$CE$8700,$A119,MATCH(E$1,'2-3 引出列表'!$A$1:$CD$1,0)),""))</f>
        <v>2025-04-11</v>
      </c>
      <c r="F119" t="str">
        <f t="shared" si="1"/>
        <v>2025-04</v>
      </c>
      <c r="G119" t="str">
        <f>IF(ISBLANK(IFERROR(INDEX('2-3 引出列表'!$A$2:$CE$8700,$A119,MATCH(G$1,'2-3 引出列表'!$A$1:$CD$1,0)),"")),"",IFERROR(INDEX('2-3 引出列表'!$A$2:$CE$8700,$A119,MATCH(G$1,'2-3 引出列表'!$A$1:$CD$1,0)),""))</f>
        <v>外包服务费.消防维保外包</v>
      </c>
      <c r="H119" t="str">
        <f>IF(ISBLANK(IFERROR(INDEX('2-3 引出列表'!$A$2:$CE$8700,$A119,MATCH(H$1,'2-3 引出列表'!$A$1:$CD$1,0)),"")),"",IFERROR(INDEX('2-3 引出列表'!$A$2:$CE$8700,$A119,MATCH(H$1,'2-3 引出列表'!$A$1:$CD$1,0)),""))</f>
        <v>GCFW-Z-2024-10927</v>
      </c>
      <c r="I119" t="str">
        <f>IF(ISBLANK(IFERROR(INDEX('2-3 引出列表'!$A$2:$CE$8700,$A119,MATCH(I$1,'2-3 引出列表'!$A$1:$CD$1,0)),"")),"",IFERROR(INDEX('2-3 引出列表'!$A$2:$CE$8700,$A119,MATCH(I$1,'2-3 引出列表'!$A$1:$CD$1,0)),""))</f>
        <v>金采易购</v>
      </c>
      <c r="J119" s="66"/>
    </row>
    <row r="120" customFormat="1" spans="1:10">
      <c r="A120">
        <v>119</v>
      </c>
      <c r="B120" t="str">
        <f>IF(ISBLANK(IFERROR(INDEX('2-3 引出列表'!$A$2:$CE$8700,$A120,MATCH(B$1,'2-3 引出列表'!$A$1:$CD$1,0)),"")),"",IFERROR(INDEX('2-3 引出列表'!$A$2:$CE$8700,$A120,MATCH(B$1,'2-3 引出列表'!$A$1:$CD$1,0)),""))</f>
        <v>FK250411000595</v>
      </c>
      <c r="C120">
        <f>IF(ISBLANK(IFERROR(INDEX('2-3 引出列表'!$A$2:$CE$8700,$A120,MATCH(C$1,'2-3 引出列表'!$A$1:$CD$1,0)),"")),"",IFERROR(INDEX('2-3 引出列表'!$A$2:$CE$8700,$A120,MATCH(C$1,'2-3 引出列表'!$A$1:$CD$1,0)),""))</f>
        <v>115512</v>
      </c>
      <c r="D120" t="str">
        <f>IF(ISBLANK(IFERROR(INDEX('2-3 引出列表'!$A$2:$CE$8700,$A120,MATCH(D$1,'2-3 引出列表'!$A$1:$CD$1,0)),"")),"",IFERROR(INDEX('2-3 引出列表'!$A$2:$CE$8700,$A120,MATCH(D$1,'2-3 引出列表'!$A$1:$CD$1,0)),""))</f>
        <v>已付款</v>
      </c>
      <c r="E120" t="str">
        <f>IF(ISBLANK(IFERROR(INDEX('2-3 引出列表'!$A$2:$CE$8700,$A120,MATCH(E$1,'2-3 引出列表'!$A$1:$CD$1,0)),"")),"",IFERROR(INDEX('2-3 引出列表'!$A$2:$CE$8700,$A120,MATCH(E$1,'2-3 引出列表'!$A$1:$CD$1,0)),""))</f>
        <v>2025-04-11</v>
      </c>
      <c r="F120" t="str">
        <f t="shared" si="1"/>
        <v>2025-04</v>
      </c>
      <c r="G120" t="str">
        <f>IF(ISBLANK(IFERROR(INDEX('2-3 引出列表'!$A$2:$CE$8700,$A120,MATCH(G$1,'2-3 引出列表'!$A$1:$CD$1,0)),"")),"",IFERROR(INDEX('2-3 引出列表'!$A$2:$CE$8700,$A120,MATCH(G$1,'2-3 引出列表'!$A$1:$CD$1,0)),""))</f>
        <v>外包服务费.电梯维保外包</v>
      </c>
      <c r="H120" t="str">
        <f>IF(ISBLANK(IFERROR(INDEX('2-3 引出列表'!$A$2:$CE$8700,$A120,MATCH(H$1,'2-3 引出列表'!$A$1:$CD$1,0)),"")),"",IFERROR(INDEX('2-3 引出列表'!$A$2:$CE$8700,$A120,MATCH(H$1,'2-3 引出列表'!$A$1:$CD$1,0)),""))</f>
        <v>GCFW-Z-2024-6638</v>
      </c>
      <c r="I120" t="str">
        <f>IF(ISBLANK(IFERROR(INDEX('2-3 引出列表'!$A$2:$CE$8700,$A120,MATCH(I$1,'2-3 引出列表'!$A$1:$CD$1,0)),"")),"",IFERROR(INDEX('2-3 引出列表'!$A$2:$CE$8700,$A120,MATCH(I$1,'2-3 引出列表'!$A$1:$CD$1,0)),""))</f>
        <v>金采易购</v>
      </c>
      <c r="J120" s="66"/>
    </row>
    <row r="121" customFormat="1" spans="1:10">
      <c r="A121">
        <v>120</v>
      </c>
      <c r="B121" t="str">
        <f>IF(ISBLANK(IFERROR(INDEX('2-3 引出列表'!$A$2:$CE$8700,$A121,MATCH(B$1,'2-3 引出列表'!$A$1:$CD$1,0)),"")),"",IFERROR(INDEX('2-3 引出列表'!$A$2:$CE$8700,$A121,MATCH(B$1,'2-3 引出列表'!$A$1:$CD$1,0)),""))</f>
        <v>FK250411000394</v>
      </c>
      <c r="C121">
        <f>IF(ISBLANK(IFERROR(INDEX('2-3 引出列表'!$A$2:$CE$8700,$A121,MATCH(C$1,'2-3 引出列表'!$A$1:$CD$1,0)),"")),"",IFERROR(INDEX('2-3 引出列表'!$A$2:$CE$8700,$A121,MATCH(C$1,'2-3 引出列表'!$A$1:$CD$1,0)),""))</f>
        <v>3180</v>
      </c>
      <c r="D121" t="str">
        <f>IF(ISBLANK(IFERROR(INDEX('2-3 引出列表'!$A$2:$CE$8700,$A121,MATCH(D$1,'2-3 引出列表'!$A$1:$CD$1,0)),"")),"",IFERROR(INDEX('2-3 引出列表'!$A$2:$CE$8700,$A121,MATCH(D$1,'2-3 引出列表'!$A$1:$CD$1,0)),""))</f>
        <v>已付款</v>
      </c>
      <c r="E121" t="str">
        <f>IF(ISBLANK(IFERROR(INDEX('2-3 引出列表'!$A$2:$CE$8700,$A121,MATCH(E$1,'2-3 引出列表'!$A$1:$CD$1,0)),"")),"",IFERROR(INDEX('2-3 引出列表'!$A$2:$CE$8700,$A121,MATCH(E$1,'2-3 引出列表'!$A$1:$CD$1,0)),""))</f>
        <v>2025-04-11</v>
      </c>
      <c r="F121" t="str">
        <f t="shared" si="1"/>
        <v>2025-04</v>
      </c>
      <c r="G121" t="str">
        <f>IF(ISBLANK(IFERROR(INDEX('2-3 引出列表'!$A$2:$CE$8700,$A121,MATCH(G$1,'2-3 引出列表'!$A$1:$CD$1,0)),"")),"",IFERROR(INDEX('2-3 引出列表'!$A$2:$CE$8700,$A121,MATCH(G$1,'2-3 引出列表'!$A$1:$CD$1,0)),""))</f>
        <v>外包服务费.保洁外包</v>
      </c>
      <c r="H121" t="str">
        <f>IF(ISBLANK(IFERROR(INDEX('2-3 引出列表'!$A$2:$CE$8700,$A121,MATCH(H$1,'2-3 引出列表'!$A$1:$CD$1,0)),"")),"",IFERROR(INDEX('2-3 引出列表'!$A$2:$CE$8700,$A121,MATCH(H$1,'2-3 引出列表'!$A$1:$CD$1,0)),""))</f>
        <v>GCFW-Z-2024-5845</v>
      </c>
      <c r="I121" t="str">
        <f>IF(ISBLANK(IFERROR(INDEX('2-3 引出列表'!$A$2:$CE$8700,$A121,MATCH(I$1,'2-3 引出列表'!$A$1:$CD$1,0)),"")),"",IFERROR(INDEX('2-3 引出列表'!$A$2:$CE$8700,$A121,MATCH(I$1,'2-3 引出列表'!$A$1:$CD$1,0)),""))</f>
        <v>金采易购</v>
      </c>
      <c r="J121" s="66"/>
    </row>
    <row r="122" customFormat="1" spans="1:10">
      <c r="A122">
        <v>121</v>
      </c>
      <c r="B122" t="str">
        <f>IF(ISBLANK(IFERROR(INDEX('2-3 引出列表'!$A$2:$CE$8700,$A122,MATCH(B$1,'2-3 引出列表'!$A$1:$CD$1,0)),"")),"",IFERROR(INDEX('2-3 引出列表'!$A$2:$CE$8700,$A122,MATCH(B$1,'2-3 引出列表'!$A$1:$CD$1,0)),""))</f>
        <v/>
      </c>
      <c r="C122">
        <f>IF(ISBLANK(IFERROR(INDEX('2-3 引出列表'!$A$2:$CE$8700,$A122,MATCH(C$1,'2-3 引出列表'!$A$1:$CD$1,0)),"")),"",IFERROR(INDEX('2-3 引出列表'!$A$2:$CE$8700,$A122,MATCH(C$1,'2-3 引出列表'!$A$1:$CD$1,0)),""))</f>
        <v>95048.84</v>
      </c>
      <c r="D122" t="str">
        <f>IF(ISBLANK(IFERROR(INDEX('2-3 引出列表'!$A$2:$CE$8700,$A122,MATCH(D$1,'2-3 引出列表'!$A$1:$CD$1,0)),"")),"",IFERROR(INDEX('2-3 引出列表'!$A$2:$CE$8700,$A122,MATCH(D$1,'2-3 引出列表'!$A$1:$CD$1,0)),""))</f>
        <v>已付款</v>
      </c>
      <c r="E122" t="str">
        <f>IF(ISBLANK(IFERROR(INDEX('2-3 引出列表'!$A$2:$CE$8700,$A122,MATCH(E$1,'2-3 引出列表'!$A$1:$CD$1,0)),"")),"",IFERROR(INDEX('2-3 引出列表'!$A$2:$CE$8700,$A122,MATCH(E$1,'2-3 引出列表'!$A$1:$CD$1,0)),""))</f>
        <v>2025-04-11</v>
      </c>
      <c r="F122" t="str">
        <f t="shared" si="1"/>
        <v>2025-04</v>
      </c>
      <c r="G122" t="str">
        <f>IF(ISBLANK(IFERROR(INDEX('2-3 引出列表'!$A$2:$CE$8700,$A122,MATCH(G$1,'2-3 引出列表'!$A$1:$CD$1,0)),"")),"",IFERROR(INDEX('2-3 引出列表'!$A$2:$CE$8700,$A122,MATCH(G$1,'2-3 引出列表'!$A$1:$CD$1,0)),""))</f>
        <v>劳务派遣.保洁人员劳务派遣</v>
      </c>
      <c r="H122" t="str">
        <f>IF(ISBLANK(IFERROR(INDEX('2-3 引出列表'!$A$2:$CE$8700,$A122,MATCH(H$1,'2-3 引出列表'!$A$1:$CD$1,0)),"")),"",IFERROR(INDEX('2-3 引出列表'!$A$2:$CE$8700,$A122,MATCH(H$1,'2-3 引出列表'!$A$1:$CD$1,0)),""))</f>
        <v/>
      </c>
      <c r="I122" t="str">
        <f>IF(ISBLANK(IFERROR(INDEX('2-3 引出列表'!$A$2:$CE$8700,$A122,MATCH(I$1,'2-3 引出列表'!$A$1:$CD$1,0)),"")),"",IFERROR(INDEX('2-3 引出列表'!$A$2:$CE$8700,$A122,MATCH(I$1,'2-3 引出列表'!$A$1:$CD$1,0)),""))</f>
        <v/>
      </c>
      <c r="J122" s="66"/>
    </row>
    <row r="123" customFormat="1" spans="1:10">
      <c r="A123">
        <v>122</v>
      </c>
      <c r="B123" t="str">
        <f>IF(ISBLANK(IFERROR(INDEX('2-3 引出列表'!$A$2:$CE$8700,$A123,MATCH(B$1,'2-3 引出列表'!$A$1:$CD$1,0)),"")),"",IFERROR(INDEX('2-3 引出列表'!$A$2:$CE$8700,$A123,MATCH(B$1,'2-3 引出列表'!$A$1:$CD$1,0)),""))</f>
        <v>FK250409000350</v>
      </c>
      <c r="C123">
        <f>IF(ISBLANK(IFERROR(INDEX('2-3 引出列表'!$A$2:$CE$8700,$A123,MATCH(C$1,'2-3 引出列表'!$A$1:$CD$1,0)),"")),"",IFERROR(INDEX('2-3 引出列表'!$A$2:$CE$8700,$A123,MATCH(C$1,'2-3 引出列表'!$A$1:$CD$1,0)),""))</f>
        <v>772.02</v>
      </c>
      <c r="D123" t="str">
        <f>IF(ISBLANK(IFERROR(INDEX('2-3 引出列表'!$A$2:$CE$8700,$A123,MATCH(D$1,'2-3 引出列表'!$A$1:$CD$1,0)),"")),"",IFERROR(INDEX('2-3 引出列表'!$A$2:$CE$8700,$A123,MATCH(D$1,'2-3 引出列表'!$A$1:$CD$1,0)),""))</f>
        <v>已付款</v>
      </c>
      <c r="E123" t="str">
        <f>IF(ISBLANK(IFERROR(INDEX('2-3 引出列表'!$A$2:$CE$8700,$A123,MATCH(E$1,'2-3 引出列表'!$A$1:$CD$1,0)),"")),"",IFERROR(INDEX('2-3 引出列表'!$A$2:$CE$8700,$A123,MATCH(E$1,'2-3 引出列表'!$A$1:$CD$1,0)),""))</f>
        <v>2025-04-09</v>
      </c>
      <c r="F123" t="str">
        <f t="shared" si="1"/>
        <v>2025-04</v>
      </c>
      <c r="G123" t="str">
        <f>IF(ISBLANK(IFERROR(INDEX('2-3 引出列表'!$A$2:$CE$8700,$A123,MATCH(G$1,'2-3 引出列表'!$A$1:$CD$1,0)),"")),"",IFERROR(INDEX('2-3 引出列表'!$A$2:$CE$8700,$A123,MATCH(G$1,'2-3 引出列表'!$A$1:$CD$1,0)),""))</f>
        <v>物料消耗.物料消耗</v>
      </c>
      <c r="H123" t="str">
        <f>IF(ISBLANK(IFERROR(INDEX('2-3 引出列表'!$A$2:$CE$8700,$A123,MATCH(H$1,'2-3 引出列表'!$A$1:$CD$1,0)),"")),"",IFERROR(INDEX('2-3 引出列表'!$A$2:$CE$8700,$A123,MATCH(H$1,'2-3 引出列表'!$A$1:$CD$1,0)),""))</f>
        <v>ZB20210901JCWZ02</v>
      </c>
      <c r="I123" t="str">
        <f>IF(ISBLANK(IFERROR(INDEX('2-3 引出列表'!$A$2:$CE$8700,$A123,MATCH(I$1,'2-3 引出列表'!$A$1:$CD$1,0)),"")),"",IFERROR(INDEX('2-3 引出列表'!$A$2:$CE$8700,$A123,MATCH(I$1,'2-3 引出列表'!$A$1:$CD$1,0)),""))</f>
        <v>金采易购</v>
      </c>
      <c r="J123" s="66"/>
    </row>
    <row r="124" customFormat="1" spans="1:10">
      <c r="A124">
        <v>123</v>
      </c>
      <c r="B124" t="str">
        <f>IF(ISBLANK(IFERROR(INDEX('2-3 引出列表'!$A$2:$CE$8700,$A124,MATCH(B$1,'2-3 引出列表'!$A$1:$CD$1,0)),"")),"",IFERROR(INDEX('2-3 引出列表'!$A$2:$CE$8700,$A124,MATCH(B$1,'2-3 引出列表'!$A$1:$CD$1,0)),""))</f>
        <v>FK250408000760</v>
      </c>
      <c r="C124">
        <f>IF(ISBLANK(IFERROR(INDEX('2-3 引出列表'!$A$2:$CE$8700,$A124,MATCH(C$1,'2-3 引出列表'!$A$1:$CD$1,0)),"")),"",IFERROR(INDEX('2-3 引出列表'!$A$2:$CE$8700,$A124,MATCH(C$1,'2-3 引出列表'!$A$1:$CD$1,0)),""))</f>
        <v>11700</v>
      </c>
      <c r="D124" t="str">
        <f>IF(ISBLANK(IFERROR(INDEX('2-3 引出列表'!$A$2:$CE$8700,$A124,MATCH(D$1,'2-3 引出列表'!$A$1:$CD$1,0)),"")),"",IFERROR(INDEX('2-3 引出列表'!$A$2:$CE$8700,$A124,MATCH(D$1,'2-3 引出列表'!$A$1:$CD$1,0)),""))</f>
        <v>已付款</v>
      </c>
      <c r="E124" t="str">
        <f>IF(ISBLANK(IFERROR(INDEX('2-3 引出列表'!$A$2:$CE$8700,$A124,MATCH(E$1,'2-3 引出列表'!$A$1:$CD$1,0)),"")),"",IFERROR(INDEX('2-3 引出列表'!$A$2:$CE$8700,$A124,MATCH(E$1,'2-3 引出列表'!$A$1:$CD$1,0)),""))</f>
        <v>2025-04-08</v>
      </c>
      <c r="F124" t="str">
        <f t="shared" si="1"/>
        <v>2025-04</v>
      </c>
      <c r="G124" t="str">
        <f>IF(ISBLANK(IFERROR(INDEX('2-3 引出列表'!$A$2:$CE$8700,$A124,MATCH(G$1,'2-3 引出列表'!$A$1:$CD$1,0)),"")),"",IFERROR(INDEX('2-3 引出列表'!$A$2:$CE$8700,$A124,MATCH(G$1,'2-3 引出列表'!$A$1:$CD$1,0)),""))</f>
        <v>外包服务费.工程施工外包</v>
      </c>
      <c r="H124" t="str">
        <f>IF(ISBLANK(IFERROR(INDEX('2-3 引出列表'!$A$2:$CE$8700,$A124,MATCH(H$1,'2-3 引出列表'!$A$1:$CD$1,0)),"")),"",IFERROR(INDEX('2-3 引出列表'!$A$2:$CE$8700,$A124,MATCH(H$1,'2-3 引出列表'!$A$1:$CD$1,0)),""))</f>
        <v>GCFW-Z-2024-2456</v>
      </c>
      <c r="I124" t="str">
        <f>IF(ISBLANK(IFERROR(INDEX('2-3 引出列表'!$A$2:$CE$8700,$A124,MATCH(I$1,'2-3 引出列表'!$A$1:$CD$1,0)),"")),"",IFERROR(INDEX('2-3 引出列表'!$A$2:$CE$8700,$A124,MATCH(I$1,'2-3 引出列表'!$A$1:$CD$1,0)),""))</f>
        <v>金采易购</v>
      </c>
      <c r="J124" s="66"/>
    </row>
    <row r="125" customFormat="1" spans="1:10">
      <c r="A125">
        <v>124</v>
      </c>
      <c r="B125" t="str">
        <f>IF(ISBLANK(IFERROR(INDEX('2-3 引出列表'!$A$2:$CE$8700,$A125,MATCH(B$1,'2-3 引出列表'!$A$1:$CD$1,0)),"")),"",IFERROR(INDEX('2-3 引出列表'!$A$2:$CE$8700,$A125,MATCH(B$1,'2-3 引出列表'!$A$1:$CD$1,0)),""))</f>
        <v>FK250408000686</v>
      </c>
      <c r="C125">
        <f>IF(ISBLANK(IFERROR(INDEX('2-3 引出列表'!$A$2:$CE$8700,$A125,MATCH(C$1,'2-3 引出列表'!$A$1:$CD$1,0)),"")),"",IFERROR(INDEX('2-3 引出列表'!$A$2:$CE$8700,$A125,MATCH(C$1,'2-3 引出列表'!$A$1:$CD$1,0)),""))</f>
        <v>1896</v>
      </c>
      <c r="D125" t="str">
        <f>IF(ISBLANK(IFERROR(INDEX('2-3 引出列表'!$A$2:$CE$8700,$A125,MATCH(D$1,'2-3 引出列表'!$A$1:$CD$1,0)),"")),"",IFERROR(INDEX('2-3 引出列表'!$A$2:$CE$8700,$A125,MATCH(D$1,'2-3 引出列表'!$A$1:$CD$1,0)),""))</f>
        <v>已审核</v>
      </c>
      <c r="E125" t="str">
        <f>IF(ISBLANK(IFERROR(INDEX('2-3 引出列表'!$A$2:$CE$8700,$A125,MATCH(E$1,'2-3 引出列表'!$A$1:$CD$1,0)),"")),"",IFERROR(INDEX('2-3 引出列表'!$A$2:$CE$8700,$A125,MATCH(E$1,'2-3 引出列表'!$A$1:$CD$1,0)),""))</f>
        <v>2025-04-08</v>
      </c>
      <c r="F125" t="str">
        <f t="shared" si="1"/>
        <v>2025-04</v>
      </c>
      <c r="G125" t="str">
        <f>IF(ISBLANK(IFERROR(INDEX('2-3 引出列表'!$A$2:$CE$8700,$A125,MATCH(G$1,'2-3 引出列表'!$A$1:$CD$1,0)),"")),"",IFERROR(INDEX('2-3 引出列表'!$A$2:$CE$8700,$A125,MATCH(G$1,'2-3 引出列表'!$A$1:$CD$1,0)),""))</f>
        <v>外包服务费.其他外包费</v>
      </c>
      <c r="H125" t="str">
        <f>IF(ISBLANK(IFERROR(INDEX('2-3 引出列表'!$A$2:$CE$8700,$A125,MATCH(H$1,'2-3 引出列表'!$A$1:$CD$1,0)),"")),"",IFERROR(INDEX('2-3 引出列表'!$A$2:$CE$8700,$A125,MATCH(H$1,'2-3 引出列表'!$A$1:$CD$1,0)),""))</f>
        <v>QTFW-Z-2025-00010</v>
      </c>
      <c r="I125" t="str">
        <f>IF(ISBLANK(IFERROR(INDEX('2-3 引出列表'!$A$2:$CE$8700,$A125,MATCH(I$1,'2-3 引出列表'!$A$1:$CD$1,0)),"")),"",IFERROR(INDEX('2-3 引出列表'!$A$2:$CE$8700,$A125,MATCH(I$1,'2-3 引出列表'!$A$1:$CD$1,0)),""))</f>
        <v>金采易购</v>
      </c>
      <c r="J125" s="66"/>
    </row>
    <row r="126" customFormat="1" spans="1:10">
      <c r="A126">
        <v>125</v>
      </c>
      <c r="B126" t="str">
        <f>IF(ISBLANK(IFERROR(INDEX('2-3 引出列表'!$A$2:$CE$8700,$A126,MATCH(B$1,'2-3 引出列表'!$A$1:$CD$1,0)),"")),"",IFERROR(INDEX('2-3 引出列表'!$A$2:$CE$8700,$A126,MATCH(B$1,'2-3 引出列表'!$A$1:$CD$1,0)),""))</f>
        <v/>
      </c>
      <c r="C126">
        <f>IF(ISBLANK(IFERROR(INDEX('2-3 引出列表'!$A$2:$CE$8700,$A126,MATCH(C$1,'2-3 引出列表'!$A$1:$CD$1,0)),"")),"",IFERROR(INDEX('2-3 引出列表'!$A$2:$CE$8700,$A126,MATCH(C$1,'2-3 引出列表'!$A$1:$CD$1,0)),""))</f>
        <v>-1896</v>
      </c>
      <c r="D126" t="str">
        <f>IF(ISBLANK(IFERROR(INDEX('2-3 引出列表'!$A$2:$CE$8700,$A126,MATCH(D$1,'2-3 引出列表'!$A$1:$CD$1,0)),"")),"",IFERROR(INDEX('2-3 引出列表'!$A$2:$CE$8700,$A126,MATCH(D$1,'2-3 引出列表'!$A$1:$CD$1,0)),""))</f>
        <v>已付款</v>
      </c>
      <c r="E126" t="str">
        <f>IF(ISBLANK(IFERROR(INDEX('2-3 引出列表'!$A$2:$CE$8700,$A126,MATCH(E$1,'2-3 引出列表'!$A$1:$CD$1,0)),"")),"",IFERROR(INDEX('2-3 引出列表'!$A$2:$CE$8700,$A126,MATCH(E$1,'2-3 引出列表'!$A$1:$CD$1,0)),""))</f>
        <v>2025-04-08</v>
      </c>
      <c r="F126" t="str">
        <f t="shared" si="1"/>
        <v>2025-04</v>
      </c>
      <c r="G126" t="str">
        <f>IF(ISBLANK(IFERROR(INDEX('2-3 引出列表'!$A$2:$CE$8700,$A126,MATCH(G$1,'2-3 引出列表'!$A$1:$CD$1,0)),"")),"",IFERROR(INDEX('2-3 引出列表'!$A$2:$CE$8700,$A126,MATCH(G$1,'2-3 引出列表'!$A$1:$CD$1,0)),""))</f>
        <v>外包服务费.其他外包费</v>
      </c>
      <c r="H126" t="str">
        <f>IF(ISBLANK(IFERROR(INDEX('2-3 引出列表'!$A$2:$CE$8700,$A126,MATCH(H$1,'2-3 引出列表'!$A$1:$CD$1,0)),"")),"",IFERROR(INDEX('2-3 引出列表'!$A$2:$CE$8700,$A126,MATCH(H$1,'2-3 引出列表'!$A$1:$CD$1,0)),""))</f>
        <v>QTFW-Z-2025-00010</v>
      </c>
      <c r="I126" t="str">
        <f>IF(ISBLANK(IFERROR(INDEX('2-3 引出列表'!$A$2:$CE$8700,$A126,MATCH(I$1,'2-3 引出列表'!$A$1:$CD$1,0)),"")),"",IFERROR(INDEX('2-3 引出列表'!$A$2:$CE$8700,$A126,MATCH(I$1,'2-3 引出列表'!$A$1:$CD$1,0)),""))</f>
        <v/>
      </c>
      <c r="J126" s="66"/>
    </row>
    <row r="127" customFormat="1" spans="1:10">
      <c r="A127">
        <v>126</v>
      </c>
      <c r="B127" t="str">
        <f>IF(ISBLANK(IFERROR(INDEX('2-3 引出列表'!$A$2:$CE$8700,$A127,MATCH(B$1,'2-3 引出列表'!$A$1:$CD$1,0)),"")),"",IFERROR(INDEX('2-3 引出列表'!$A$2:$CE$8700,$A127,MATCH(B$1,'2-3 引出列表'!$A$1:$CD$1,0)),""))</f>
        <v>FK250408000686</v>
      </c>
      <c r="C127">
        <f>IF(ISBLANK(IFERROR(INDEX('2-3 引出列表'!$A$2:$CE$8700,$A127,MATCH(C$1,'2-3 引出列表'!$A$1:$CD$1,0)),"")),"",IFERROR(INDEX('2-3 引出列表'!$A$2:$CE$8700,$A127,MATCH(C$1,'2-3 引出列表'!$A$1:$CD$1,0)),""))</f>
        <v>1896</v>
      </c>
      <c r="D127" t="str">
        <f>IF(ISBLANK(IFERROR(INDEX('2-3 引出列表'!$A$2:$CE$8700,$A127,MATCH(D$1,'2-3 引出列表'!$A$1:$CD$1,0)),"")),"",IFERROR(INDEX('2-3 引出列表'!$A$2:$CE$8700,$A127,MATCH(D$1,'2-3 引出列表'!$A$1:$CD$1,0)),""))</f>
        <v>已退单</v>
      </c>
      <c r="E127" t="str">
        <f>IF(ISBLANK(IFERROR(INDEX('2-3 引出列表'!$A$2:$CE$8700,$A127,MATCH(E$1,'2-3 引出列表'!$A$1:$CD$1,0)),"")),"",IFERROR(INDEX('2-3 引出列表'!$A$2:$CE$8700,$A127,MATCH(E$1,'2-3 引出列表'!$A$1:$CD$1,0)),""))</f>
        <v>2025-04-08</v>
      </c>
      <c r="F127" t="str">
        <f t="shared" si="1"/>
        <v>2025-04</v>
      </c>
      <c r="G127" t="str">
        <f>IF(ISBLANK(IFERROR(INDEX('2-3 引出列表'!$A$2:$CE$8700,$A127,MATCH(G$1,'2-3 引出列表'!$A$1:$CD$1,0)),"")),"",IFERROR(INDEX('2-3 引出列表'!$A$2:$CE$8700,$A127,MATCH(G$1,'2-3 引出列表'!$A$1:$CD$1,0)),""))</f>
        <v>外包服务费.其他外包费</v>
      </c>
      <c r="H127" t="str">
        <f>IF(ISBLANK(IFERROR(INDEX('2-3 引出列表'!$A$2:$CE$8700,$A127,MATCH(H$1,'2-3 引出列表'!$A$1:$CD$1,0)),"")),"",IFERROR(INDEX('2-3 引出列表'!$A$2:$CE$8700,$A127,MATCH(H$1,'2-3 引出列表'!$A$1:$CD$1,0)),""))</f>
        <v>QTFW-Z-2025-00010</v>
      </c>
      <c r="I127" t="str">
        <f>IF(ISBLANK(IFERROR(INDEX('2-3 引出列表'!$A$2:$CE$8700,$A127,MATCH(I$1,'2-3 引出列表'!$A$1:$CD$1,0)),"")),"",IFERROR(INDEX('2-3 引出列表'!$A$2:$CE$8700,$A127,MATCH(I$1,'2-3 引出列表'!$A$1:$CD$1,0)),""))</f>
        <v>金采易购</v>
      </c>
      <c r="J127" s="66"/>
    </row>
    <row r="128" customFormat="1" spans="1:10">
      <c r="A128">
        <v>127</v>
      </c>
      <c r="B128" t="str">
        <f>IF(ISBLANK(IFERROR(INDEX('2-3 引出列表'!$A$2:$CE$8700,$A128,MATCH(B$1,'2-3 引出列表'!$A$1:$CD$1,0)),"")),"",IFERROR(INDEX('2-3 引出列表'!$A$2:$CE$8700,$A128,MATCH(B$1,'2-3 引出列表'!$A$1:$CD$1,0)),""))</f>
        <v/>
      </c>
      <c r="C128">
        <f>IF(ISBLANK(IFERROR(INDEX('2-3 引出列表'!$A$2:$CE$8700,$A128,MATCH(C$1,'2-3 引出列表'!$A$1:$CD$1,0)),"")),"",IFERROR(INDEX('2-3 引出列表'!$A$2:$CE$8700,$A128,MATCH(C$1,'2-3 引出列表'!$A$1:$CD$1,0)),""))</f>
        <v>247483.48</v>
      </c>
      <c r="D128" t="str">
        <f>IF(ISBLANK(IFERROR(INDEX('2-3 引出列表'!$A$2:$CE$8700,$A128,MATCH(D$1,'2-3 引出列表'!$A$1:$CD$1,0)),"")),"",IFERROR(INDEX('2-3 引出列表'!$A$2:$CE$8700,$A128,MATCH(D$1,'2-3 引出列表'!$A$1:$CD$1,0)),""))</f>
        <v>暂存</v>
      </c>
      <c r="E128" t="str">
        <f>IF(ISBLANK(IFERROR(INDEX('2-3 引出列表'!$A$2:$CE$8700,$A128,MATCH(E$1,'2-3 引出列表'!$A$1:$CD$1,0)),"")),"",IFERROR(INDEX('2-3 引出列表'!$A$2:$CE$8700,$A128,MATCH(E$1,'2-3 引出列表'!$A$1:$CD$1,0)),""))</f>
        <v>2025-04-08</v>
      </c>
      <c r="F128" t="str">
        <f t="shared" si="1"/>
        <v>2025-04</v>
      </c>
      <c r="G128" t="str">
        <f>IF(ISBLANK(IFERROR(INDEX('2-3 引出列表'!$A$2:$CE$8700,$A128,MATCH(G$1,'2-3 引出列表'!$A$1:$CD$1,0)),"")),"",IFERROR(INDEX('2-3 引出列表'!$A$2:$CE$8700,$A128,MATCH(G$1,'2-3 引出列表'!$A$1:$CD$1,0)),""))</f>
        <v>项目能耗.项目水费</v>
      </c>
      <c r="H128" t="str">
        <f>IF(ISBLANK(IFERROR(INDEX('2-3 引出列表'!$A$2:$CE$8700,$A128,MATCH(H$1,'2-3 引出列表'!$A$1:$CD$1,0)),"")),"",IFERROR(INDEX('2-3 引出列表'!$A$2:$CE$8700,$A128,MATCH(H$1,'2-3 引出列表'!$A$1:$CD$1,0)),""))</f>
        <v/>
      </c>
      <c r="I128" t="str">
        <f>IF(ISBLANK(IFERROR(INDEX('2-3 引出列表'!$A$2:$CE$8700,$A128,MATCH(I$1,'2-3 引出列表'!$A$1:$CD$1,0)),"")),"",IFERROR(INDEX('2-3 引出列表'!$A$2:$CE$8700,$A128,MATCH(I$1,'2-3 引出列表'!$A$1:$CD$1,0)),""))</f>
        <v/>
      </c>
      <c r="J128" s="66"/>
    </row>
    <row r="129" customFormat="1" spans="1:10">
      <c r="A129">
        <v>128</v>
      </c>
      <c r="B129" t="str">
        <f>IF(ISBLANK(IFERROR(INDEX('2-3 引出列表'!$A$2:$CE$8700,$A129,MATCH(B$1,'2-3 引出列表'!$A$1:$CD$1,0)),"")),"",IFERROR(INDEX('2-3 引出列表'!$A$2:$CE$8700,$A129,MATCH(B$1,'2-3 引出列表'!$A$1:$CD$1,0)),""))</f>
        <v>FK250407000811</v>
      </c>
      <c r="C129">
        <f>IF(ISBLANK(IFERROR(INDEX('2-3 引出列表'!$A$2:$CE$8700,$A129,MATCH(C$1,'2-3 引出列表'!$A$1:$CD$1,0)),"")),"",IFERROR(INDEX('2-3 引出列表'!$A$2:$CE$8700,$A129,MATCH(C$1,'2-3 引出列表'!$A$1:$CD$1,0)),""))</f>
        <v>153</v>
      </c>
      <c r="D129" t="str">
        <f>IF(ISBLANK(IFERROR(INDEX('2-3 引出列表'!$A$2:$CE$8700,$A129,MATCH(D$1,'2-3 引出列表'!$A$1:$CD$1,0)),"")),"",IFERROR(INDEX('2-3 引出列表'!$A$2:$CE$8700,$A129,MATCH(D$1,'2-3 引出列表'!$A$1:$CD$1,0)),""))</f>
        <v>已付款</v>
      </c>
      <c r="E129" t="str">
        <f>IF(ISBLANK(IFERROR(INDEX('2-3 引出列表'!$A$2:$CE$8700,$A129,MATCH(E$1,'2-3 引出列表'!$A$1:$CD$1,0)),"")),"",IFERROR(INDEX('2-3 引出列表'!$A$2:$CE$8700,$A129,MATCH(E$1,'2-3 引出列表'!$A$1:$CD$1,0)),""))</f>
        <v>2025-04-07</v>
      </c>
      <c r="F129" t="str">
        <f t="shared" si="1"/>
        <v>2025-04</v>
      </c>
      <c r="G129" t="str">
        <f>IF(ISBLANK(IFERROR(INDEX('2-3 引出列表'!$A$2:$CE$8700,$A129,MATCH(G$1,'2-3 引出列表'!$A$1:$CD$1,0)),"")),"",IFERROR(INDEX('2-3 引出列表'!$A$2:$CE$8700,$A129,MATCH(G$1,'2-3 引出列表'!$A$1:$CD$1,0)),""))</f>
        <v>物料消耗.物料消耗</v>
      </c>
      <c r="H129" t="str">
        <f>IF(ISBLANK(IFERROR(INDEX('2-3 引出列表'!$A$2:$CE$8700,$A129,MATCH(H$1,'2-3 引出列表'!$A$1:$CD$1,0)),"")),"",IFERROR(INDEX('2-3 引出列表'!$A$2:$CE$8700,$A129,MATCH(H$1,'2-3 引出列表'!$A$1:$CD$1,0)),""))</f>
        <v>ZB20210901JCWZ02</v>
      </c>
      <c r="I129" t="str">
        <f>IF(ISBLANK(IFERROR(INDEX('2-3 引出列表'!$A$2:$CE$8700,$A129,MATCH(I$1,'2-3 引出列表'!$A$1:$CD$1,0)),"")),"",IFERROR(INDEX('2-3 引出列表'!$A$2:$CE$8700,$A129,MATCH(I$1,'2-3 引出列表'!$A$1:$CD$1,0)),""))</f>
        <v>金采易购</v>
      </c>
      <c r="J129" s="66"/>
    </row>
    <row r="130" customFormat="1" spans="1:10">
      <c r="A130">
        <v>129</v>
      </c>
      <c r="B130" t="str">
        <f>IF(ISBLANK(IFERROR(INDEX('2-3 引出列表'!$A$2:$CE$8700,$A130,MATCH(B$1,'2-3 引出列表'!$A$1:$CD$1,0)),"")),"",IFERROR(INDEX('2-3 引出列表'!$A$2:$CE$8700,$A130,MATCH(B$1,'2-3 引出列表'!$A$1:$CD$1,0)),""))</f>
        <v>FK250407000497</v>
      </c>
      <c r="C130">
        <f>IF(ISBLANK(IFERROR(INDEX('2-3 引出列表'!$A$2:$CE$8700,$A130,MATCH(C$1,'2-3 引出列表'!$A$1:$CD$1,0)),"")),"",IFERROR(INDEX('2-3 引出列表'!$A$2:$CE$8700,$A130,MATCH(C$1,'2-3 引出列表'!$A$1:$CD$1,0)),""))</f>
        <v>4200</v>
      </c>
      <c r="D130" t="str">
        <f>IF(ISBLANK(IFERROR(INDEX('2-3 引出列表'!$A$2:$CE$8700,$A130,MATCH(D$1,'2-3 引出列表'!$A$1:$CD$1,0)),"")),"",IFERROR(INDEX('2-3 引出列表'!$A$2:$CE$8700,$A130,MATCH(D$1,'2-3 引出列表'!$A$1:$CD$1,0)),""))</f>
        <v>已付款</v>
      </c>
      <c r="E130" t="str">
        <f>IF(ISBLANK(IFERROR(INDEX('2-3 引出列表'!$A$2:$CE$8700,$A130,MATCH(E$1,'2-3 引出列表'!$A$1:$CD$1,0)),"")),"",IFERROR(INDEX('2-3 引出列表'!$A$2:$CE$8700,$A130,MATCH(E$1,'2-3 引出列表'!$A$1:$CD$1,0)),""))</f>
        <v>2025-04-07</v>
      </c>
      <c r="F130" t="str">
        <f t="shared" ref="F130:F193" si="2">LEFT(E130,7)</f>
        <v>2025-04</v>
      </c>
      <c r="G130" t="str">
        <f>IF(ISBLANK(IFERROR(INDEX('2-3 引出列表'!$A$2:$CE$8700,$A130,MATCH(G$1,'2-3 引出列表'!$A$1:$CD$1,0)),"")),"",IFERROR(INDEX('2-3 引出列表'!$A$2:$CE$8700,$A130,MATCH(G$1,'2-3 引出列表'!$A$1:$CD$1,0)),""))</f>
        <v>外包服务费.其他外包费</v>
      </c>
      <c r="H130" t="str">
        <f>IF(ISBLANK(IFERROR(INDEX('2-3 引出列表'!$A$2:$CE$8700,$A130,MATCH(H$1,'2-3 引出列表'!$A$1:$CD$1,0)),"")),"",IFERROR(INDEX('2-3 引出列表'!$A$2:$CE$8700,$A130,MATCH(H$1,'2-3 引出列表'!$A$1:$CD$1,0)),""))</f>
        <v>HJFW-Z-2024-2754</v>
      </c>
      <c r="I130" t="str">
        <f>IF(ISBLANK(IFERROR(INDEX('2-3 引出列表'!$A$2:$CE$8700,$A130,MATCH(I$1,'2-3 引出列表'!$A$1:$CD$1,0)),"")),"",IFERROR(INDEX('2-3 引出列表'!$A$2:$CE$8700,$A130,MATCH(I$1,'2-3 引出列表'!$A$1:$CD$1,0)),""))</f>
        <v>金采易购</v>
      </c>
      <c r="J130" s="66"/>
    </row>
    <row r="131" customFormat="1" spans="1:10">
      <c r="A131">
        <v>130</v>
      </c>
      <c r="B131" t="str">
        <f>IF(ISBLANK(IFERROR(INDEX('2-3 引出列表'!$A$2:$CE$8700,$A131,MATCH(B$1,'2-3 引出列表'!$A$1:$CD$1,0)),"")),"",IFERROR(INDEX('2-3 引出列表'!$A$2:$CE$8700,$A131,MATCH(B$1,'2-3 引出列表'!$A$1:$CD$1,0)),""))</f>
        <v>FK250407000376</v>
      </c>
      <c r="C131">
        <f>IF(ISBLANK(IFERROR(INDEX('2-3 引出列表'!$A$2:$CE$8700,$A131,MATCH(C$1,'2-3 引出列表'!$A$1:$CD$1,0)),"")),"",IFERROR(INDEX('2-3 引出列表'!$A$2:$CE$8700,$A131,MATCH(C$1,'2-3 引出列表'!$A$1:$CD$1,0)),""))</f>
        <v>2269.91</v>
      </c>
      <c r="D131" t="str">
        <f>IF(ISBLANK(IFERROR(INDEX('2-3 引出列表'!$A$2:$CE$8700,$A131,MATCH(D$1,'2-3 引出列表'!$A$1:$CD$1,0)),"")),"",IFERROR(INDEX('2-3 引出列表'!$A$2:$CE$8700,$A131,MATCH(D$1,'2-3 引出列表'!$A$1:$CD$1,0)),""))</f>
        <v>已付款</v>
      </c>
      <c r="E131" t="str">
        <f>IF(ISBLANK(IFERROR(INDEX('2-3 引出列表'!$A$2:$CE$8700,$A131,MATCH(E$1,'2-3 引出列表'!$A$1:$CD$1,0)),"")),"",IFERROR(INDEX('2-3 引出列表'!$A$2:$CE$8700,$A131,MATCH(E$1,'2-3 引出列表'!$A$1:$CD$1,0)),""))</f>
        <v>2025-04-07</v>
      </c>
      <c r="F131" t="str">
        <f t="shared" si="2"/>
        <v>2025-04</v>
      </c>
      <c r="G131" t="str">
        <f>IF(ISBLANK(IFERROR(INDEX('2-3 引出列表'!$A$2:$CE$8700,$A131,MATCH(G$1,'2-3 引出列表'!$A$1:$CD$1,0)),"")),"",IFERROR(INDEX('2-3 引出列表'!$A$2:$CE$8700,$A131,MATCH(G$1,'2-3 引出列表'!$A$1:$CD$1,0)),""))</f>
        <v>外包服务费.绿化外包</v>
      </c>
      <c r="H131" t="str">
        <f>IF(ISBLANK(IFERROR(INDEX('2-3 引出列表'!$A$2:$CE$8700,$A131,MATCH(H$1,'2-3 引出列表'!$A$1:$CD$1,0)),"")),"",IFERROR(INDEX('2-3 引出列表'!$A$2:$CE$8700,$A131,MATCH(H$1,'2-3 引出列表'!$A$1:$CD$1,0)),""))</f>
        <v>HJFW-Z-2024-6982</v>
      </c>
      <c r="I131" t="str">
        <f>IF(ISBLANK(IFERROR(INDEX('2-3 引出列表'!$A$2:$CE$8700,$A131,MATCH(I$1,'2-3 引出列表'!$A$1:$CD$1,0)),"")),"",IFERROR(INDEX('2-3 引出列表'!$A$2:$CE$8700,$A131,MATCH(I$1,'2-3 引出列表'!$A$1:$CD$1,0)),""))</f>
        <v>金采易购</v>
      </c>
      <c r="J131" s="66"/>
    </row>
    <row r="132" customFormat="1" spans="1:10">
      <c r="A132">
        <v>131</v>
      </c>
      <c r="B132" t="str">
        <f>IF(ISBLANK(IFERROR(INDEX('2-3 引出列表'!$A$2:$CE$8700,$A132,MATCH(B$1,'2-3 引出列表'!$A$1:$CD$1,0)),"")),"",IFERROR(INDEX('2-3 引出列表'!$A$2:$CE$8700,$A132,MATCH(B$1,'2-3 引出列表'!$A$1:$CD$1,0)),""))</f>
        <v>FK250407000204</v>
      </c>
      <c r="C132">
        <f>IF(ISBLANK(IFERROR(INDEX('2-3 引出列表'!$A$2:$CE$8700,$A132,MATCH(C$1,'2-3 引出列表'!$A$1:$CD$1,0)),"")),"",IFERROR(INDEX('2-3 引出列表'!$A$2:$CE$8700,$A132,MATCH(C$1,'2-3 引出列表'!$A$1:$CD$1,0)),""))</f>
        <v>2140.63</v>
      </c>
      <c r="D132" t="str">
        <f>IF(ISBLANK(IFERROR(INDEX('2-3 引出列表'!$A$2:$CE$8700,$A132,MATCH(D$1,'2-3 引出列表'!$A$1:$CD$1,0)),"")),"",IFERROR(INDEX('2-3 引出列表'!$A$2:$CE$8700,$A132,MATCH(D$1,'2-3 引出列表'!$A$1:$CD$1,0)),""))</f>
        <v>已付款</v>
      </c>
      <c r="E132" t="str">
        <f>IF(ISBLANK(IFERROR(INDEX('2-3 引出列表'!$A$2:$CE$8700,$A132,MATCH(E$1,'2-3 引出列表'!$A$1:$CD$1,0)),"")),"",IFERROR(INDEX('2-3 引出列表'!$A$2:$CE$8700,$A132,MATCH(E$1,'2-3 引出列表'!$A$1:$CD$1,0)),""))</f>
        <v>2025-04-07</v>
      </c>
      <c r="F132" t="str">
        <f t="shared" si="2"/>
        <v>2025-04</v>
      </c>
      <c r="G132" t="str">
        <f>IF(ISBLANK(IFERROR(INDEX('2-3 引出列表'!$A$2:$CE$8700,$A132,MATCH(G$1,'2-3 引出列表'!$A$1:$CD$1,0)),"")),"",IFERROR(INDEX('2-3 引出列表'!$A$2:$CE$8700,$A132,MATCH(G$1,'2-3 引出列表'!$A$1:$CD$1,0)),""))</f>
        <v>外包服务费.消杀外包</v>
      </c>
      <c r="H132" t="str">
        <f>IF(ISBLANK(IFERROR(INDEX('2-3 引出列表'!$A$2:$CE$8700,$A132,MATCH(H$1,'2-3 引出列表'!$A$1:$CD$1,0)),"")),"",IFERROR(INDEX('2-3 引出列表'!$A$2:$CE$8700,$A132,MATCH(H$1,'2-3 引出列表'!$A$1:$CD$1,0)),""))</f>
        <v>HJFW-Z-2024-3877</v>
      </c>
      <c r="I132" t="str">
        <f>IF(ISBLANK(IFERROR(INDEX('2-3 引出列表'!$A$2:$CE$8700,$A132,MATCH(I$1,'2-3 引出列表'!$A$1:$CD$1,0)),"")),"",IFERROR(INDEX('2-3 引出列表'!$A$2:$CE$8700,$A132,MATCH(I$1,'2-3 引出列表'!$A$1:$CD$1,0)),""))</f>
        <v>金采易购</v>
      </c>
      <c r="J132" s="66"/>
    </row>
    <row r="133" customFormat="1" spans="1:10">
      <c r="A133">
        <v>132</v>
      </c>
      <c r="B133" t="str">
        <f>IF(ISBLANK(IFERROR(INDEX('2-3 引出列表'!$A$2:$CE$8700,$A133,MATCH(B$1,'2-3 引出列表'!$A$1:$CD$1,0)),"")),"",IFERROR(INDEX('2-3 引出列表'!$A$2:$CE$8700,$A133,MATCH(B$1,'2-3 引出列表'!$A$1:$CD$1,0)),""))</f>
        <v>FK250407000126</v>
      </c>
      <c r="C133">
        <f>IF(ISBLANK(IFERROR(INDEX('2-3 引出列表'!$A$2:$CE$8700,$A133,MATCH(C$1,'2-3 引出列表'!$A$1:$CD$1,0)),"")),"",IFERROR(INDEX('2-3 引出列表'!$A$2:$CE$8700,$A133,MATCH(C$1,'2-3 引出列表'!$A$1:$CD$1,0)),""))</f>
        <v>4060</v>
      </c>
      <c r="D133" t="str">
        <f>IF(ISBLANK(IFERROR(INDEX('2-3 引出列表'!$A$2:$CE$8700,$A133,MATCH(D$1,'2-3 引出列表'!$A$1:$CD$1,0)),"")),"",IFERROR(INDEX('2-3 引出列表'!$A$2:$CE$8700,$A133,MATCH(D$1,'2-3 引出列表'!$A$1:$CD$1,0)),""))</f>
        <v>已付款</v>
      </c>
      <c r="E133" t="str">
        <f>IF(ISBLANK(IFERROR(INDEX('2-3 引出列表'!$A$2:$CE$8700,$A133,MATCH(E$1,'2-3 引出列表'!$A$1:$CD$1,0)),"")),"",IFERROR(INDEX('2-3 引出列表'!$A$2:$CE$8700,$A133,MATCH(E$1,'2-3 引出列表'!$A$1:$CD$1,0)),""))</f>
        <v>2025-04-07</v>
      </c>
      <c r="F133" t="str">
        <f t="shared" si="2"/>
        <v>2025-04</v>
      </c>
      <c r="G133" t="str">
        <f>IF(ISBLANK(IFERROR(INDEX('2-3 引出列表'!$A$2:$CE$8700,$A133,MATCH(G$1,'2-3 引出列表'!$A$1:$CD$1,0)),"")),"",IFERROR(INDEX('2-3 引出列表'!$A$2:$CE$8700,$A133,MATCH(G$1,'2-3 引出列表'!$A$1:$CD$1,0)),""))</f>
        <v>外包服务费.绿化外包</v>
      </c>
      <c r="H133" t="str">
        <f>IF(ISBLANK(IFERROR(INDEX('2-3 引出列表'!$A$2:$CE$8700,$A133,MATCH(H$1,'2-3 引出列表'!$A$1:$CD$1,0)),"")),"",IFERROR(INDEX('2-3 引出列表'!$A$2:$CE$8700,$A133,MATCH(H$1,'2-3 引出列表'!$A$1:$CD$1,0)),""))</f>
        <v>HJFW-Z-2024-6899</v>
      </c>
      <c r="I133" t="str">
        <f>IF(ISBLANK(IFERROR(INDEX('2-3 引出列表'!$A$2:$CE$8700,$A133,MATCH(I$1,'2-3 引出列表'!$A$1:$CD$1,0)),"")),"",IFERROR(INDEX('2-3 引出列表'!$A$2:$CE$8700,$A133,MATCH(I$1,'2-3 引出列表'!$A$1:$CD$1,0)),""))</f>
        <v>金采易购</v>
      </c>
      <c r="J133" s="66"/>
    </row>
    <row r="134" customFormat="1" spans="1:10">
      <c r="A134">
        <v>133</v>
      </c>
      <c r="B134" t="str">
        <f>IF(ISBLANK(IFERROR(INDEX('2-3 引出列表'!$A$2:$CE$8700,$A134,MATCH(B$1,'2-3 引出列表'!$A$1:$CD$1,0)),"")),"",IFERROR(INDEX('2-3 引出列表'!$A$2:$CE$8700,$A134,MATCH(B$1,'2-3 引出列表'!$A$1:$CD$1,0)),""))</f>
        <v/>
      </c>
      <c r="C134">
        <f>IF(ISBLANK(IFERROR(INDEX('2-3 引出列表'!$A$2:$CE$8700,$A134,MATCH(C$1,'2-3 引出列表'!$A$1:$CD$1,0)),"")),"",IFERROR(INDEX('2-3 引出列表'!$A$2:$CE$8700,$A134,MATCH(C$1,'2-3 引出列表'!$A$1:$CD$1,0)),""))</f>
        <v>233516.05</v>
      </c>
      <c r="D134" t="str">
        <f>IF(ISBLANK(IFERROR(INDEX('2-3 引出列表'!$A$2:$CE$8700,$A134,MATCH(D$1,'2-3 引出列表'!$A$1:$CD$1,0)),"")),"",IFERROR(INDEX('2-3 引出列表'!$A$2:$CE$8700,$A134,MATCH(D$1,'2-3 引出列表'!$A$1:$CD$1,0)),""))</f>
        <v>已付款</v>
      </c>
      <c r="E134" t="str">
        <f>IF(ISBLANK(IFERROR(INDEX('2-3 引出列表'!$A$2:$CE$8700,$A134,MATCH(E$1,'2-3 引出列表'!$A$1:$CD$1,0)),"")),"",IFERROR(INDEX('2-3 引出列表'!$A$2:$CE$8700,$A134,MATCH(E$1,'2-3 引出列表'!$A$1:$CD$1,0)),""))</f>
        <v>2025-04-07</v>
      </c>
      <c r="F134" t="str">
        <f t="shared" si="2"/>
        <v>2025-04</v>
      </c>
      <c r="G134" t="str">
        <f>IF(ISBLANK(IFERROR(INDEX('2-3 引出列表'!$A$2:$CE$8700,$A134,MATCH(G$1,'2-3 引出列表'!$A$1:$CD$1,0)),"")),"",IFERROR(INDEX('2-3 引出列表'!$A$2:$CE$8700,$A134,MATCH(G$1,'2-3 引出列表'!$A$1:$CD$1,0)),""))</f>
        <v>项目能耗.项目电费</v>
      </c>
      <c r="H134" t="str">
        <f>IF(ISBLANK(IFERROR(INDEX('2-3 引出列表'!$A$2:$CE$8700,$A134,MATCH(H$1,'2-3 引出列表'!$A$1:$CD$1,0)),"")),"",IFERROR(INDEX('2-3 引出列表'!$A$2:$CE$8700,$A134,MATCH(H$1,'2-3 引出列表'!$A$1:$CD$1,0)),""))</f>
        <v/>
      </c>
      <c r="I134" t="str">
        <f>IF(ISBLANK(IFERROR(INDEX('2-3 引出列表'!$A$2:$CE$8700,$A134,MATCH(I$1,'2-3 引出列表'!$A$1:$CD$1,0)),"")),"",IFERROR(INDEX('2-3 引出列表'!$A$2:$CE$8700,$A134,MATCH(I$1,'2-3 引出列表'!$A$1:$CD$1,0)),""))</f>
        <v/>
      </c>
      <c r="J134" s="66"/>
    </row>
    <row r="135" customFormat="1" spans="1:10">
      <c r="A135">
        <v>134</v>
      </c>
      <c r="B135" t="str">
        <f>IF(ISBLANK(IFERROR(INDEX('2-3 引出列表'!$A$2:$CE$8700,$A135,MATCH(B$1,'2-3 引出列表'!$A$1:$CD$1,0)),"")),"",IFERROR(INDEX('2-3 引出列表'!$A$2:$CE$8700,$A135,MATCH(B$1,'2-3 引出列表'!$A$1:$CD$1,0)),""))</f>
        <v>FK250403000252</v>
      </c>
      <c r="C135">
        <f>IF(ISBLANK(IFERROR(INDEX('2-3 引出列表'!$A$2:$CE$8700,$A135,MATCH(C$1,'2-3 引出列表'!$A$1:$CD$1,0)),"")),"",IFERROR(INDEX('2-3 引出列表'!$A$2:$CE$8700,$A135,MATCH(C$1,'2-3 引出列表'!$A$1:$CD$1,0)),""))</f>
        <v>1955.7</v>
      </c>
      <c r="D135" t="str">
        <f>IF(ISBLANK(IFERROR(INDEX('2-3 引出列表'!$A$2:$CE$8700,$A135,MATCH(D$1,'2-3 引出列表'!$A$1:$CD$1,0)),"")),"",IFERROR(INDEX('2-3 引出列表'!$A$2:$CE$8700,$A135,MATCH(D$1,'2-3 引出列表'!$A$1:$CD$1,0)),""))</f>
        <v>已付款</v>
      </c>
      <c r="E135" t="str">
        <f>IF(ISBLANK(IFERROR(INDEX('2-3 引出列表'!$A$2:$CE$8700,$A135,MATCH(E$1,'2-3 引出列表'!$A$1:$CD$1,0)),"")),"",IFERROR(INDEX('2-3 引出列表'!$A$2:$CE$8700,$A135,MATCH(E$1,'2-3 引出列表'!$A$1:$CD$1,0)),""))</f>
        <v>2025-04-03</v>
      </c>
      <c r="F135" t="str">
        <f t="shared" si="2"/>
        <v>2025-04</v>
      </c>
      <c r="G135" t="str">
        <f>IF(ISBLANK(IFERROR(INDEX('2-3 引出列表'!$A$2:$CE$8700,$A135,MATCH(G$1,'2-3 引出列表'!$A$1:$CD$1,0)),"")),"",IFERROR(INDEX('2-3 引出列表'!$A$2:$CE$8700,$A135,MATCH(G$1,'2-3 引出列表'!$A$1:$CD$1,0)),""))</f>
        <v>外包服务费.生活垃圾清运外包</v>
      </c>
      <c r="H135" t="str">
        <f>IF(ISBLANK(IFERROR(INDEX('2-3 引出列表'!$A$2:$CE$8700,$A135,MATCH(H$1,'2-3 引出列表'!$A$1:$CD$1,0)),"")),"",IFERROR(INDEX('2-3 引出列表'!$A$2:$CE$8700,$A135,MATCH(H$1,'2-3 引出列表'!$A$1:$CD$1,0)),""))</f>
        <v>HJFW-Z-2024-3793</v>
      </c>
      <c r="I135" t="str">
        <f>IF(ISBLANK(IFERROR(INDEX('2-3 引出列表'!$A$2:$CE$8700,$A135,MATCH(I$1,'2-3 引出列表'!$A$1:$CD$1,0)),"")),"",IFERROR(INDEX('2-3 引出列表'!$A$2:$CE$8700,$A135,MATCH(I$1,'2-3 引出列表'!$A$1:$CD$1,0)),""))</f>
        <v>金采易购</v>
      </c>
      <c r="J135" s="66"/>
    </row>
    <row r="136" customFormat="1" spans="1:10">
      <c r="A136">
        <v>135</v>
      </c>
      <c r="B136" t="str">
        <f>IF(ISBLANK(IFERROR(INDEX('2-3 引出列表'!$A$2:$CE$8700,$A136,MATCH(B$1,'2-3 引出列表'!$A$1:$CD$1,0)),"")),"",IFERROR(INDEX('2-3 引出列表'!$A$2:$CE$8700,$A136,MATCH(B$1,'2-3 引出列表'!$A$1:$CD$1,0)),""))</f>
        <v>TK20250331440964</v>
      </c>
      <c r="C136">
        <f>IF(ISBLANK(IFERROR(INDEX('2-3 引出列表'!$A$2:$CE$8700,$A136,MATCH(C$1,'2-3 引出列表'!$A$1:$CD$1,0)),"")),"",IFERROR(INDEX('2-3 引出列表'!$A$2:$CE$8700,$A136,MATCH(C$1,'2-3 引出列表'!$A$1:$CD$1,0)),""))</f>
        <v>35000</v>
      </c>
      <c r="D136" t="str">
        <f>IF(ISBLANK(IFERROR(INDEX('2-3 引出列表'!$A$2:$CE$8700,$A136,MATCH(D$1,'2-3 引出列表'!$A$1:$CD$1,0)),"")),"",IFERROR(INDEX('2-3 引出列表'!$A$2:$CE$8700,$A136,MATCH(D$1,'2-3 引出列表'!$A$1:$CD$1,0)),""))</f>
        <v>已付款</v>
      </c>
      <c r="E136" t="str">
        <f>IF(ISBLANK(IFERROR(INDEX('2-3 引出列表'!$A$2:$CE$8700,$A136,MATCH(E$1,'2-3 引出列表'!$A$1:$CD$1,0)),"")),"",IFERROR(INDEX('2-3 引出列表'!$A$2:$CE$8700,$A136,MATCH(E$1,'2-3 引出列表'!$A$1:$CD$1,0)),""))</f>
        <v>2025-04-02</v>
      </c>
      <c r="F136" t="str">
        <f t="shared" si="2"/>
        <v>2025-04</v>
      </c>
      <c r="G136" t="str">
        <f>IF(ISBLANK(IFERROR(INDEX('2-3 引出列表'!$A$2:$CE$8700,$A136,MATCH(G$1,'2-3 引出列表'!$A$1:$CD$1,0)),"")),"",IFERROR(INDEX('2-3 引出列表'!$A$2:$CE$8700,$A136,MATCH(G$1,'2-3 引出列表'!$A$1:$CD$1,0)),""))</f>
        <v>保证金及押金.物业类押金</v>
      </c>
      <c r="H136" t="str">
        <f>IF(ISBLANK(IFERROR(INDEX('2-3 引出列表'!$A$2:$CE$8700,$A136,MATCH(H$1,'2-3 引出列表'!$A$1:$CD$1,0)),"")),"",IFERROR(INDEX('2-3 引出列表'!$A$2:$CE$8700,$A136,MATCH(H$1,'2-3 引出列表'!$A$1:$CD$1,0)),""))</f>
        <v/>
      </c>
      <c r="I136" t="str">
        <f>IF(ISBLANK(IFERROR(INDEX('2-3 引出列表'!$A$2:$CE$8700,$A136,MATCH(I$1,'2-3 引出列表'!$A$1:$CD$1,0)),"")),"",IFERROR(INDEX('2-3 引出列表'!$A$2:$CE$8700,$A136,MATCH(I$1,'2-3 引出列表'!$A$1:$CD$1,0)),""))</f>
        <v>SIP</v>
      </c>
      <c r="J136" s="66"/>
    </row>
    <row r="137" customFormat="1" spans="1:10">
      <c r="A137">
        <v>136</v>
      </c>
      <c r="B137" t="str">
        <f>IF(ISBLANK(IFERROR(INDEX('2-3 引出列表'!$A$2:$CE$8700,$A137,MATCH(B$1,'2-3 引出列表'!$A$1:$CD$1,0)),"")),"",IFERROR(INDEX('2-3 引出列表'!$A$2:$CE$8700,$A137,MATCH(B$1,'2-3 引出列表'!$A$1:$CD$1,0)),""))</f>
        <v>FK250326000535</v>
      </c>
      <c r="C137">
        <f>IF(ISBLANK(IFERROR(INDEX('2-3 引出列表'!$A$2:$CE$8700,$A137,MATCH(C$1,'2-3 引出列表'!$A$1:$CD$1,0)),"")),"",IFERROR(INDEX('2-3 引出列表'!$A$2:$CE$8700,$A137,MATCH(C$1,'2-3 引出列表'!$A$1:$CD$1,0)),""))</f>
        <v>767.13</v>
      </c>
      <c r="D137" t="str">
        <f>IF(ISBLANK(IFERROR(INDEX('2-3 引出列表'!$A$2:$CE$8700,$A137,MATCH(D$1,'2-3 引出列表'!$A$1:$CD$1,0)),"")),"",IFERROR(INDEX('2-3 引出列表'!$A$2:$CE$8700,$A137,MATCH(D$1,'2-3 引出列表'!$A$1:$CD$1,0)),""))</f>
        <v>已付款</v>
      </c>
      <c r="E137" t="str">
        <f>IF(ISBLANK(IFERROR(INDEX('2-3 引出列表'!$A$2:$CE$8700,$A137,MATCH(E$1,'2-3 引出列表'!$A$1:$CD$1,0)),"")),"",IFERROR(INDEX('2-3 引出列表'!$A$2:$CE$8700,$A137,MATCH(E$1,'2-3 引出列表'!$A$1:$CD$1,0)),""))</f>
        <v>2025-03-26</v>
      </c>
      <c r="F137" t="str">
        <f t="shared" si="2"/>
        <v>2025-03</v>
      </c>
      <c r="G137" t="str">
        <f>IF(ISBLANK(IFERROR(INDEX('2-3 引出列表'!$A$2:$CE$8700,$A137,MATCH(G$1,'2-3 引出列表'!$A$1:$CD$1,0)),"")),"",IFERROR(INDEX('2-3 引出列表'!$A$2:$CE$8700,$A137,MATCH(G$1,'2-3 引出列表'!$A$1:$CD$1,0)),""))</f>
        <v>物料消耗.物料消耗</v>
      </c>
      <c r="H137" t="str">
        <f>IF(ISBLANK(IFERROR(INDEX('2-3 引出列表'!$A$2:$CE$8700,$A137,MATCH(H$1,'2-3 引出列表'!$A$1:$CD$1,0)),"")),"",IFERROR(INDEX('2-3 引出列表'!$A$2:$CE$8700,$A137,MATCH(H$1,'2-3 引出列表'!$A$1:$CD$1,0)),""))</f>
        <v>ZB20210901JCWZ02</v>
      </c>
      <c r="I137" t="str">
        <f>IF(ISBLANK(IFERROR(INDEX('2-3 引出列表'!$A$2:$CE$8700,$A137,MATCH(I$1,'2-3 引出列表'!$A$1:$CD$1,0)),"")),"",IFERROR(INDEX('2-3 引出列表'!$A$2:$CE$8700,$A137,MATCH(I$1,'2-3 引出列表'!$A$1:$CD$1,0)),""))</f>
        <v>金采易购</v>
      </c>
      <c r="J137" s="66"/>
    </row>
    <row r="138" customFormat="1" spans="1:10">
      <c r="A138">
        <v>137</v>
      </c>
      <c r="B138" t="str">
        <f>IF(ISBLANK(IFERROR(INDEX('2-3 引出列表'!$A$2:$CE$8700,$A138,MATCH(B$1,'2-3 引出列表'!$A$1:$CD$1,0)),"")),"",IFERROR(INDEX('2-3 引出列表'!$A$2:$CE$8700,$A138,MATCH(B$1,'2-3 引出列表'!$A$1:$CD$1,0)),""))</f>
        <v>FK250325000759</v>
      </c>
      <c r="C138">
        <f>IF(ISBLANK(IFERROR(INDEX('2-3 引出列表'!$A$2:$CE$8700,$A138,MATCH(C$1,'2-3 引出列表'!$A$1:$CD$1,0)),"")),"",IFERROR(INDEX('2-3 引出列表'!$A$2:$CE$8700,$A138,MATCH(C$1,'2-3 引出列表'!$A$1:$CD$1,0)),""))</f>
        <v>1026.8</v>
      </c>
      <c r="D138" t="str">
        <f>IF(ISBLANK(IFERROR(INDEX('2-3 引出列表'!$A$2:$CE$8700,$A138,MATCH(D$1,'2-3 引出列表'!$A$1:$CD$1,0)),"")),"",IFERROR(INDEX('2-3 引出列表'!$A$2:$CE$8700,$A138,MATCH(D$1,'2-3 引出列表'!$A$1:$CD$1,0)),""))</f>
        <v>已付款</v>
      </c>
      <c r="E138" t="str">
        <f>IF(ISBLANK(IFERROR(INDEX('2-3 引出列表'!$A$2:$CE$8700,$A138,MATCH(E$1,'2-3 引出列表'!$A$1:$CD$1,0)),"")),"",IFERROR(INDEX('2-3 引出列表'!$A$2:$CE$8700,$A138,MATCH(E$1,'2-3 引出列表'!$A$1:$CD$1,0)),""))</f>
        <v>2025-03-25</v>
      </c>
      <c r="F138" t="str">
        <f t="shared" si="2"/>
        <v>2025-03</v>
      </c>
      <c r="G138" t="str">
        <f>IF(ISBLANK(IFERROR(INDEX('2-3 引出列表'!$A$2:$CE$8700,$A138,MATCH(G$1,'2-3 引出列表'!$A$1:$CD$1,0)),"")),"",IFERROR(INDEX('2-3 引出列表'!$A$2:$CE$8700,$A138,MATCH(G$1,'2-3 引出列表'!$A$1:$CD$1,0)),""))</f>
        <v>物料消耗.物料消耗</v>
      </c>
      <c r="H138" t="str">
        <f>IF(ISBLANK(IFERROR(INDEX('2-3 引出列表'!$A$2:$CE$8700,$A138,MATCH(H$1,'2-3 引出列表'!$A$1:$CD$1,0)),"")),"",IFERROR(INDEX('2-3 引出列表'!$A$2:$CE$8700,$A138,MATCH(H$1,'2-3 引出列表'!$A$1:$CD$1,0)),""))</f>
        <v>ZB20210901JCWZ02</v>
      </c>
      <c r="I138" t="str">
        <f>IF(ISBLANK(IFERROR(INDEX('2-3 引出列表'!$A$2:$CE$8700,$A138,MATCH(I$1,'2-3 引出列表'!$A$1:$CD$1,0)),"")),"",IFERROR(INDEX('2-3 引出列表'!$A$2:$CE$8700,$A138,MATCH(I$1,'2-3 引出列表'!$A$1:$CD$1,0)),""))</f>
        <v>金采易购</v>
      </c>
      <c r="J138" s="66"/>
    </row>
    <row r="139" customFormat="1" spans="1:10">
      <c r="A139">
        <v>138</v>
      </c>
      <c r="B139" t="str">
        <f>IF(ISBLANK(IFERROR(INDEX('2-3 引出列表'!$A$2:$CE$8700,$A139,MATCH(B$1,'2-3 引出列表'!$A$1:$CD$1,0)),"")),"",IFERROR(INDEX('2-3 引出列表'!$A$2:$CE$8700,$A139,MATCH(B$1,'2-3 引出列表'!$A$1:$CD$1,0)),""))</f>
        <v>FK250325000651</v>
      </c>
      <c r="C139">
        <f>IF(ISBLANK(IFERROR(INDEX('2-3 引出列表'!$A$2:$CE$8700,$A139,MATCH(C$1,'2-3 引出列表'!$A$1:$CD$1,0)),"")),"",IFERROR(INDEX('2-3 引出列表'!$A$2:$CE$8700,$A139,MATCH(C$1,'2-3 引出列表'!$A$1:$CD$1,0)),""))</f>
        <v>288</v>
      </c>
      <c r="D139" t="str">
        <f>IF(ISBLANK(IFERROR(INDEX('2-3 引出列表'!$A$2:$CE$8700,$A139,MATCH(D$1,'2-3 引出列表'!$A$1:$CD$1,0)),"")),"",IFERROR(INDEX('2-3 引出列表'!$A$2:$CE$8700,$A139,MATCH(D$1,'2-3 引出列表'!$A$1:$CD$1,0)),""))</f>
        <v>已付款</v>
      </c>
      <c r="E139" t="str">
        <f>IF(ISBLANK(IFERROR(INDEX('2-3 引出列表'!$A$2:$CE$8700,$A139,MATCH(E$1,'2-3 引出列表'!$A$1:$CD$1,0)),"")),"",IFERROR(INDEX('2-3 引出列表'!$A$2:$CE$8700,$A139,MATCH(E$1,'2-3 引出列表'!$A$1:$CD$1,0)),""))</f>
        <v>2025-03-25</v>
      </c>
      <c r="F139" t="str">
        <f t="shared" si="2"/>
        <v>2025-03</v>
      </c>
      <c r="G139" t="str">
        <f>IF(ISBLANK(IFERROR(INDEX('2-3 引出列表'!$A$2:$CE$8700,$A139,MATCH(G$1,'2-3 引出列表'!$A$1:$CD$1,0)),"")),"",IFERROR(INDEX('2-3 引出列表'!$A$2:$CE$8700,$A139,MATCH(G$1,'2-3 引出列表'!$A$1:$CD$1,0)),""))</f>
        <v>物料消耗.物料消耗</v>
      </c>
      <c r="H139" t="str">
        <f>IF(ISBLANK(IFERROR(INDEX('2-3 引出列表'!$A$2:$CE$8700,$A139,MATCH(H$1,'2-3 引出列表'!$A$1:$CD$1,0)),"")),"",IFERROR(INDEX('2-3 引出列表'!$A$2:$CE$8700,$A139,MATCH(H$1,'2-3 引出列表'!$A$1:$CD$1,0)),""))</f>
        <v>XHWZ-Z-2024-0076</v>
      </c>
      <c r="I139" t="str">
        <f>IF(ISBLANK(IFERROR(INDEX('2-3 引出列表'!$A$2:$CE$8700,$A139,MATCH(I$1,'2-3 引出列表'!$A$1:$CD$1,0)),"")),"",IFERROR(INDEX('2-3 引出列表'!$A$2:$CE$8700,$A139,MATCH(I$1,'2-3 引出列表'!$A$1:$CD$1,0)),""))</f>
        <v>金采易购</v>
      </c>
      <c r="J139" s="66"/>
    </row>
    <row r="140" customFormat="1" spans="1:10">
      <c r="A140">
        <v>139</v>
      </c>
      <c r="B140" t="str">
        <f>IF(ISBLANK(IFERROR(INDEX('2-3 引出列表'!$A$2:$CE$8700,$A140,MATCH(B$1,'2-3 引出列表'!$A$1:$CD$1,0)),"")),"",IFERROR(INDEX('2-3 引出列表'!$A$2:$CE$8700,$A140,MATCH(B$1,'2-3 引出列表'!$A$1:$CD$1,0)),""))</f>
        <v/>
      </c>
      <c r="C140">
        <f>IF(ISBLANK(IFERROR(INDEX('2-3 引出列表'!$A$2:$CE$8700,$A140,MATCH(C$1,'2-3 引出列表'!$A$1:$CD$1,0)),"")),"",IFERROR(INDEX('2-3 引出列表'!$A$2:$CE$8700,$A140,MATCH(C$1,'2-3 引出列表'!$A$1:$CD$1,0)),""))</f>
        <v>720</v>
      </c>
      <c r="D140" t="str">
        <f>IF(ISBLANK(IFERROR(INDEX('2-3 引出列表'!$A$2:$CE$8700,$A140,MATCH(D$1,'2-3 引出列表'!$A$1:$CD$1,0)),"")),"",IFERROR(INDEX('2-3 引出列表'!$A$2:$CE$8700,$A140,MATCH(D$1,'2-3 引出列表'!$A$1:$CD$1,0)),""))</f>
        <v>已付款</v>
      </c>
      <c r="E140" t="str">
        <f>IF(ISBLANK(IFERROR(INDEX('2-3 引出列表'!$A$2:$CE$8700,$A140,MATCH(E$1,'2-3 引出列表'!$A$1:$CD$1,0)),"")),"",IFERROR(INDEX('2-3 引出列表'!$A$2:$CE$8700,$A140,MATCH(E$1,'2-3 引出列表'!$A$1:$CD$1,0)),""))</f>
        <v>2025-03-21</v>
      </c>
      <c r="F140" t="str">
        <f t="shared" si="2"/>
        <v>2025-03</v>
      </c>
      <c r="G140" t="str">
        <f>IF(ISBLANK(IFERROR(INDEX('2-3 引出列表'!$A$2:$CE$8700,$A140,MATCH(G$1,'2-3 引出列表'!$A$1:$CD$1,0)),"")),"",IFERROR(INDEX('2-3 引出列表'!$A$2:$CE$8700,$A140,MATCH(G$1,'2-3 引出列表'!$A$1:$CD$1,0)),""))</f>
        <v>办公事务.办公费</v>
      </c>
      <c r="H140" t="str">
        <f>IF(ISBLANK(IFERROR(INDEX('2-3 引出列表'!$A$2:$CE$8700,$A140,MATCH(H$1,'2-3 引出列表'!$A$1:$CD$1,0)),"")),"",IFERROR(INDEX('2-3 引出列表'!$A$2:$CE$8700,$A140,MATCH(H$1,'2-3 引出列表'!$A$1:$CD$1,0)),""))</f>
        <v/>
      </c>
      <c r="I140" t="str">
        <f>IF(ISBLANK(IFERROR(INDEX('2-3 引出列表'!$A$2:$CE$8700,$A140,MATCH(I$1,'2-3 引出列表'!$A$1:$CD$1,0)),"")),"",IFERROR(INDEX('2-3 引出列表'!$A$2:$CE$8700,$A140,MATCH(I$1,'2-3 引出列表'!$A$1:$CD$1,0)),""))</f>
        <v/>
      </c>
      <c r="J140" s="66"/>
    </row>
    <row r="141" customFormat="1" spans="1:10">
      <c r="A141">
        <v>140</v>
      </c>
      <c r="B141" t="str">
        <f>IF(ISBLANK(IFERROR(INDEX('2-3 引出列表'!$A$2:$CE$8700,$A141,MATCH(B$1,'2-3 引出列表'!$A$1:$CD$1,0)),"")),"",IFERROR(INDEX('2-3 引出列表'!$A$2:$CE$8700,$A141,MATCH(B$1,'2-3 引出列表'!$A$1:$CD$1,0)),""))</f>
        <v>FK250320000329</v>
      </c>
      <c r="C141">
        <f>IF(ISBLANK(IFERROR(INDEX('2-3 引出列表'!$A$2:$CE$8700,$A141,MATCH(C$1,'2-3 引出列表'!$A$1:$CD$1,0)),"")),"",IFERROR(INDEX('2-3 引出列表'!$A$2:$CE$8700,$A141,MATCH(C$1,'2-3 引出列表'!$A$1:$CD$1,0)),""))</f>
        <v>119.2</v>
      </c>
      <c r="D141" t="str">
        <f>IF(ISBLANK(IFERROR(INDEX('2-3 引出列表'!$A$2:$CE$8700,$A141,MATCH(D$1,'2-3 引出列表'!$A$1:$CD$1,0)),"")),"",IFERROR(INDEX('2-3 引出列表'!$A$2:$CE$8700,$A141,MATCH(D$1,'2-3 引出列表'!$A$1:$CD$1,0)),""))</f>
        <v>已付款</v>
      </c>
      <c r="E141" t="str">
        <f>IF(ISBLANK(IFERROR(INDEX('2-3 引出列表'!$A$2:$CE$8700,$A141,MATCH(E$1,'2-3 引出列表'!$A$1:$CD$1,0)),"")),"",IFERROR(INDEX('2-3 引出列表'!$A$2:$CE$8700,$A141,MATCH(E$1,'2-3 引出列表'!$A$1:$CD$1,0)),""))</f>
        <v>2025-03-20</v>
      </c>
      <c r="F141" t="str">
        <f t="shared" si="2"/>
        <v>2025-03</v>
      </c>
      <c r="G141" t="str">
        <f>IF(ISBLANK(IFERROR(INDEX('2-3 引出列表'!$A$2:$CE$8700,$A141,MATCH(G$1,'2-3 引出列表'!$A$1:$CD$1,0)),"")),"",IFERROR(INDEX('2-3 引出列表'!$A$2:$CE$8700,$A141,MATCH(G$1,'2-3 引出列表'!$A$1:$CD$1,0)),""))</f>
        <v>物料消耗.物料消耗</v>
      </c>
      <c r="H141" t="str">
        <f>IF(ISBLANK(IFERROR(INDEX('2-3 引出列表'!$A$2:$CE$8700,$A141,MATCH(H$1,'2-3 引出列表'!$A$1:$CD$1,0)),"")),"",IFERROR(INDEX('2-3 引出列表'!$A$2:$CE$8700,$A141,MATCH(H$1,'2-3 引出列表'!$A$1:$CD$1,0)),""))</f>
        <v>ZB20220930JCWZ01</v>
      </c>
      <c r="I141" t="str">
        <f>IF(ISBLANK(IFERROR(INDEX('2-3 引出列表'!$A$2:$CE$8700,$A141,MATCH(I$1,'2-3 引出列表'!$A$1:$CD$1,0)),"")),"",IFERROR(INDEX('2-3 引出列表'!$A$2:$CE$8700,$A141,MATCH(I$1,'2-3 引出列表'!$A$1:$CD$1,0)),""))</f>
        <v>金采易购</v>
      </c>
      <c r="J141" s="66"/>
    </row>
    <row r="142" customFormat="1" spans="1:10">
      <c r="A142">
        <v>141</v>
      </c>
      <c r="B142" t="str">
        <f>IF(ISBLANK(IFERROR(INDEX('2-3 引出列表'!$A$2:$CE$8700,$A142,MATCH(B$1,'2-3 引出列表'!$A$1:$CD$1,0)),"")),"",IFERROR(INDEX('2-3 引出列表'!$A$2:$CE$8700,$A142,MATCH(B$1,'2-3 引出列表'!$A$1:$CD$1,0)),""))</f>
        <v>FK250320000307</v>
      </c>
      <c r="C142">
        <f>IF(ISBLANK(IFERROR(INDEX('2-3 引出列表'!$A$2:$CE$8700,$A142,MATCH(C$1,'2-3 引出列表'!$A$1:$CD$1,0)),"")),"",IFERROR(INDEX('2-3 引出列表'!$A$2:$CE$8700,$A142,MATCH(C$1,'2-3 引出列表'!$A$1:$CD$1,0)),""))</f>
        <v>338.4</v>
      </c>
      <c r="D142" t="str">
        <f>IF(ISBLANK(IFERROR(INDEX('2-3 引出列表'!$A$2:$CE$8700,$A142,MATCH(D$1,'2-3 引出列表'!$A$1:$CD$1,0)),"")),"",IFERROR(INDEX('2-3 引出列表'!$A$2:$CE$8700,$A142,MATCH(D$1,'2-3 引出列表'!$A$1:$CD$1,0)),""))</f>
        <v>已付款</v>
      </c>
      <c r="E142" t="str">
        <f>IF(ISBLANK(IFERROR(INDEX('2-3 引出列表'!$A$2:$CE$8700,$A142,MATCH(E$1,'2-3 引出列表'!$A$1:$CD$1,0)),"")),"",IFERROR(INDEX('2-3 引出列表'!$A$2:$CE$8700,$A142,MATCH(E$1,'2-3 引出列表'!$A$1:$CD$1,0)),""))</f>
        <v>2025-03-20</v>
      </c>
      <c r="F142" t="str">
        <f t="shared" si="2"/>
        <v>2025-03</v>
      </c>
      <c r="G142" t="str">
        <f>IF(ISBLANK(IFERROR(INDEX('2-3 引出列表'!$A$2:$CE$8700,$A142,MATCH(G$1,'2-3 引出列表'!$A$1:$CD$1,0)),"")),"",IFERROR(INDEX('2-3 引出列表'!$A$2:$CE$8700,$A142,MATCH(G$1,'2-3 引出列表'!$A$1:$CD$1,0)),""))</f>
        <v>物料消耗.物料消耗</v>
      </c>
      <c r="H142" t="str">
        <f>IF(ISBLANK(IFERROR(INDEX('2-3 引出列表'!$A$2:$CE$8700,$A142,MATCH(H$1,'2-3 引出列表'!$A$1:$CD$1,0)),"")),"",IFERROR(INDEX('2-3 引出列表'!$A$2:$CE$8700,$A142,MATCH(H$1,'2-3 引出列表'!$A$1:$CD$1,0)),""))</f>
        <v>XHWZ-Z-2024-0076</v>
      </c>
      <c r="I142" t="str">
        <f>IF(ISBLANK(IFERROR(INDEX('2-3 引出列表'!$A$2:$CE$8700,$A142,MATCH(I$1,'2-3 引出列表'!$A$1:$CD$1,0)),"")),"",IFERROR(INDEX('2-3 引出列表'!$A$2:$CE$8700,$A142,MATCH(I$1,'2-3 引出列表'!$A$1:$CD$1,0)),""))</f>
        <v>金采易购</v>
      </c>
      <c r="J142" s="66"/>
    </row>
    <row r="143" customFormat="1" spans="1:10">
      <c r="A143">
        <v>142</v>
      </c>
      <c r="B143" t="str">
        <f>IF(ISBLANK(IFERROR(INDEX('2-3 引出列表'!$A$2:$CE$8700,$A143,MATCH(B$1,'2-3 引出列表'!$A$1:$CD$1,0)),"")),"",IFERROR(INDEX('2-3 引出列表'!$A$2:$CE$8700,$A143,MATCH(B$1,'2-3 引出列表'!$A$1:$CD$1,0)),""))</f>
        <v>FK250320000293</v>
      </c>
      <c r="C143">
        <f>IF(ISBLANK(IFERROR(INDEX('2-3 引出列表'!$A$2:$CE$8700,$A143,MATCH(C$1,'2-3 引出列表'!$A$1:$CD$1,0)),"")),"",IFERROR(INDEX('2-3 引出列表'!$A$2:$CE$8700,$A143,MATCH(C$1,'2-3 引出列表'!$A$1:$CD$1,0)),""))</f>
        <v>840</v>
      </c>
      <c r="D143" t="str">
        <f>IF(ISBLANK(IFERROR(INDEX('2-3 引出列表'!$A$2:$CE$8700,$A143,MATCH(D$1,'2-3 引出列表'!$A$1:$CD$1,0)),"")),"",IFERROR(INDEX('2-3 引出列表'!$A$2:$CE$8700,$A143,MATCH(D$1,'2-3 引出列表'!$A$1:$CD$1,0)),""))</f>
        <v>已付款</v>
      </c>
      <c r="E143" t="str">
        <f>IF(ISBLANK(IFERROR(INDEX('2-3 引出列表'!$A$2:$CE$8700,$A143,MATCH(E$1,'2-3 引出列表'!$A$1:$CD$1,0)),"")),"",IFERROR(INDEX('2-3 引出列表'!$A$2:$CE$8700,$A143,MATCH(E$1,'2-3 引出列表'!$A$1:$CD$1,0)),""))</f>
        <v>2025-03-20</v>
      </c>
      <c r="F143" t="str">
        <f t="shared" si="2"/>
        <v>2025-03</v>
      </c>
      <c r="G143" t="str">
        <f>IF(ISBLANK(IFERROR(INDEX('2-3 引出列表'!$A$2:$CE$8700,$A143,MATCH(G$1,'2-3 引出列表'!$A$1:$CD$1,0)),"")),"",IFERROR(INDEX('2-3 引出列表'!$A$2:$CE$8700,$A143,MATCH(G$1,'2-3 引出列表'!$A$1:$CD$1,0)),""))</f>
        <v>物料消耗.物料消耗</v>
      </c>
      <c r="H143" t="str">
        <f>IF(ISBLANK(IFERROR(INDEX('2-3 引出列表'!$A$2:$CE$8700,$A143,MATCH(H$1,'2-3 引出列表'!$A$1:$CD$1,0)),"")),"",IFERROR(INDEX('2-3 引出列表'!$A$2:$CE$8700,$A143,MATCH(H$1,'2-3 引出列表'!$A$1:$CD$1,0)),""))</f>
        <v>XHWZ-Z-2023-0190</v>
      </c>
      <c r="I143" t="str">
        <f>IF(ISBLANK(IFERROR(INDEX('2-3 引出列表'!$A$2:$CE$8700,$A143,MATCH(I$1,'2-3 引出列表'!$A$1:$CD$1,0)),"")),"",IFERROR(INDEX('2-3 引出列表'!$A$2:$CE$8700,$A143,MATCH(I$1,'2-3 引出列表'!$A$1:$CD$1,0)),""))</f>
        <v>金采易购</v>
      </c>
      <c r="J143" s="66"/>
    </row>
    <row r="144" customFormat="1" spans="1:10">
      <c r="A144">
        <v>143</v>
      </c>
      <c r="B144" t="str">
        <f>IF(ISBLANK(IFERROR(INDEX('2-3 引出列表'!$A$2:$CE$8700,$A144,MATCH(B$1,'2-3 引出列表'!$A$1:$CD$1,0)),"")),"",IFERROR(INDEX('2-3 引出列表'!$A$2:$CE$8700,$A144,MATCH(B$1,'2-3 引出列表'!$A$1:$CD$1,0)),""))</f>
        <v>FK250320000294</v>
      </c>
      <c r="C144">
        <f>IF(ISBLANK(IFERROR(INDEX('2-3 引出列表'!$A$2:$CE$8700,$A144,MATCH(C$1,'2-3 引出列表'!$A$1:$CD$1,0)),"")),"",IFERROR(INDEX('2-3 引出列表'!$A$2:$CE$8700,$A144,MATCH(C$1,'2-3 引出列表'!$A$1:$CD$1,0)),""))</f>
        <v>450</v>
      </c>
      <c r="D144" t="str">
        <f>IF(ISBLANK(IFERROR(INDEX('2-3 引出列表'!$A$2:$CE$8700,$A144,MATCH(D$1,'2-3 引出列表'!$A$1:$CD$1,0)),"")),"",IFERROR(INDEX('2-3 引出列表'!$A$2:$CE$8700,$A144,MATCH(D$1,'2-3 引出列表'!$A$1:$CD$1,0)),""))</f>
        <v>已付款</v>
      </c>
      <c r="E144" t="str">
        <f>IF(ISBLANK(IFERROR(INDEX('2-3 引出列表'!$A$2:$CE$8700,$A144,MATCH(E$1,'2-3 引出列表'!$A$1:$CD$1,0)),"")),"",IFERROR(INDEX('2-3 引出列表'!$A$2:$CE$8700,$A144,MATCH(E$1,'2-3 引出列表'!$A$1:$CD$1,0)),""))</f>
        <v>2025-03-20</v>
      </c>
      <c r="F144" t="str">
        <f t="shared" si="2"/>
        <v>2025-03</v>
      </c>
      <c r="G144" t="str">
        <f>IF(ISBLANK(IFERROR(INDEX('2-3 引出列表'!$A$2:$CE$8700,$A144,MATCH(G$1,'2-3 引出列表'!$A$1:$CD$1,0)),"")),"",IFERROR(INDEX('2-3 引出列表'!$A$2:$CE$8700,$A144,MATCH(G$1,'2-3 引出列表'!$A$1:$CD$1,0)),""))</f>
        <v>物料消耗.物料消耗</v>
      </c>
      <c r="H144" t="str">
        <f>IF(ISBLANK(IFERROR(INDEX('2-3 引出列表'!$A$2:$CE$8700,$A144,MATCH(H$1,'2-3 引出列表'!$A$1:$CD$1,0)),"")),"",IFERROR(INDEX('2-3 引出列表'!$A$2:$CE$8700,$A144,MATCH(H$1,'2-3 引出列表'!$A$1:$CD$1,0)),""))</f>
        <v>ZB20230601JCWZ01-01</v>
      </c>
      <c r="I144" t="str">
        <f>IF(ISBLANK(IFERROR(INDEX('2-3 引出列表'!$A$2:$CE$8700,$A144,MATCH(I$1,'2-3 引出列表'!$A$1:$CD$1,0)),"")),"",IFERROR(INDEX('2-3 引出列表'!$A$2:$CE$8700,$A144,MATCH(I$1,'2-3 引出列表'!$A$1:$CD$1,0)),""))</f>
        <v>金采易购</v>
      </c>
      <c r="J144" s="66"/>
    </row>
    <row r="145" customFormat="1" spans="1:10">
      <c r="A145">
        <v>144</v>
      </c>
      <c r="B145" t="str">
        <f>IF(ISBLANK(IFERROR(INDEX('2-3 引出列表'!$A$2:$CE$8700,$A145,MATCH(B$1,'2-3 引出列表'!$A$1:$CD$1,0)),"")),"",IFERROR(INDEX('2-3 引出列表'!$A$2:$CE$8700,$A145,MATCH(B$1,'2-3 引出列表'!$A$1:$CD$1,0)),""))</f>
        <v>FK250320000262</v>
      </c>
      <c r="C145">
        <f>IF(ISBLANK(IFERROR(INDEX('2-3 引出列表'!$A$2:$CE$8700,$A145,MATCH(C$1,'2-3 引出列表'!$A$1:$CD$1,0)),"")),"",IFERROR(INDEX('2-3 引出列表'!$A$2:$CE$8700,$A145,MATCH(C$1,'2-3 引出列表'!$A$1:$CD$1,0)),""))</f>
        <v>900</v>
      </c>
      <c r="D145" t="str">
        <f>IF(ISBLANK(IFERROR(INDEX('2-3 引出列表'!$A$2:$CE$8700,$A145,MATCH(D$1,'2-3 引出列表'!$A$1:$CD$1,0)),"")),"",IFERROR(INDEX('2-3 引出列表'!$A$2:$CE$8700,$A145,MATCH(D$1,'2-3 引出列表'!$A$1:$CD$1,0)),""))</f>
        <v>已付款</v>
      </c>
      <c r="E145" t="str">
        <f>IF(ISBLANK(IFERROR(INDEX('2-3 引出列表'!$A$2:$CE$8700,$A145,MATCH(E$1,'2-3 引出列表'!$A$1:$CD$1,0)),"")),"",IFERROR(INDEX('2-3 引出列表'!$A$2:$CE$8700,$A145,MATCH(E$1,'2-3 引出列表'!$A$1:$CD$1,0)),""))</f>
        <v>2025-03-20</v>
      </c>
      <c r="F145" t="str">
        <f t="shared" si="2"/>
        <v>2025-03</v>
      </c>
      <c r="G145" t="str">
        <f>IF(ISBLANK(IFERROR(INDEX('2-3 引出列表'!$A$2:$CE$8700,$A145,MATCH(G$1,'2-3 引出列表'!$A$1:$CD$1,0)),"")),"",IFERROR(INDEX('2-3 引出列表'!$A$2:$CE$8700,$A145,MATCH(G$1,'2-3 引出列表'!$A$1:$CD$1,0)),""))</f>
        <v>物料消耗.物料消耗</v>
      </c>
      <c r="H145" t="str">
        <f>IF(ISBLANK(IFERROR(INDEX('2-3 引出列表'!$A$2:$CE$8700,$A145,MATCH(H$1,'2-3 引出列表'!$A$1:$CD$1,0)),"")),"",IFERROR(INDEX('2-3 引出列表'!$A$2:$CE$8700,$A145,MATCH(H$1,'2-3 引出列表'!$A$1:$CD$1,0)),""))</f>
        <v>XHWZ-Z-2024-0089</v>
      </c>
      <c r="I145" t="str">
        <f>IF(ISBLANK(IFERROR(INDEX('2-3 引出列表'!$A$2:$CE$8700,$A145,MATCH(I$1,'2-3 引出列表'!$A$1:$CD$1,0)),"")),"",IFERROR(INDEX('2-3 引出列表'!$A$2:$CE$8700,$A145,MATCH(I$1,'2-3 引出列表'!$A$1:$CD$1,0)),""))</f>
        <v>金采易购</v>
      </c>
      <c r="J145" s="66"/>
    </row>
    <row r="146" customFormat="1" spans="1:10">
      <c r="A146">
        <v>145</v>
      </c>
      <c r="B146" t="str">
        <f>IF(ISBLANK(IFERROR(INDEX('2-3 引出列表'!$A$2:$CE$8700,$A146,MATCH(B$1,'2-3 引出列表'!$A$1:$CD$1,0)),"")),"",IFERROR(INDEX('2-3 引出列表'!$A$2:$CE$8700,$A146,MATCH(B$1,'2-3 引出列表'!$A$1:$CD$1,0)),""))</f>
        <v/>
      </c>
      <c r="C146">
        <f>IF(ISBLANK(IFERROR(INDEX('2-3 引出列表'!$A$2:$CE$8700,$A146,MATCH(C$1,'2-3 引出列表'!$A$1:$CD$1,0)),"")),"",IFERROR(INDEX('2-3 引出列表'!$A$2:$CE$8700,$A146,MATCH(C$1,'2-3 引出列表'!$A$1:$CD$1,0)),""))</f>
        <v>40123.41</v>
      </c>
      <c r="D146" t="str">
        <f>IF(ISBLANK(IFERROR(INDEX('2-3 引出列表'!$A$2:$CE$8700,$A146,MATCH(D$1,'2-3 引出列表'!$A$1:$CD$1,0)),"")),"",IFERROR(INDEX('2-3 引出列表'!$A$2:$CE$8700,$A146,MATCH(D$1,'2-3 引出列表'!$A$1:$CD$1,0)),""))</f>
        <v>已付款</v>
      </c>
      <c r="E146" t="str">
        <f>IF(ISBLANK(IFERROR(INDEX('2-3 引出列表'!$A$2:$CE$8700,$A146,MATCH(E$1,'2-3 引出列表'!$A$1:$CD$1,0)),"")),"",IFERROR(INDEX('2-3 引出列表'!$A$2:$CE$8700,$A146,MATCH(E$1,'2-3 引出列表'!$A$1:$CD$1,0)),""))</f>
        <v>2025-03-20</v>
      </c>
      <c r="F146" t="str">
        <f t="shared" si="2"/>
        <v>2025-03</v>
      </c>
      <c r="G146" t="str">
        <f>IF(ISBLANK(IFERROR(INDEX('2-3 引出列表'!$A$2:$CE$8700,$A146,MATCH(G$1,'2-3 引出列表'!$A$1:$CD$1,0)),"")),"",IFERROR(INDEX('2-3 引出列表'!$A$2:$CE$8700,$A146,MATCH(G$1,'2-3 引出列表'!$A$1:$CD$1,0)),""))</f>
        <v>财产费用.财产保险费</v>
      </c>
      <c r="H146" t="str">
        <f>IF(ISBLANK(IFERROR(INDEX('2-3 引出列表'!$A$2:$CE$8700,$A146,MATCH(H$1,'2-3 引出列表'!$A$1:$CD$1,0)),"")),"",IFERROR(INDEX('2-3 引出列表'!$A$2:$CE$8700,$A146,MATCH(H$1,'2-3 引出列表'!$A$1:$CD$1,0)),""))</f>
        <v/>
      </c>
      <c r="I146" t="str">
        <f>IF(ISBLANK(IFERROR(INDEX('2-3 引出列表'!$A$2:$CE$8700,$A146,MATCH(I$1,'2-3 引出列表'!$A$1:$CD$1,0)),"")),"",IFERROR(INDEX('2-3 引出列表'!$A$2:$CE$8700,$A146,MATCH(I$1,'2-3 引出列表'!$A$1:$CD$1,0)),""))</f>
        <v/>
      </c>
      <c r="J146" s="66"/>
    </row>
    <row r="147" customFormat="1" spans="1:10">
      <c r="A147">
        <v>146</v>
      </c>
      <c r="B147" t="str">
        <f>IF(ISBLANK(IFERROR(INDEX('2-3 引出列表'!$A$2:$CE$8700,$A147,MATCH(B$1,'2-3 引出列表'!$A$1:$CD$1,0)),"")),"",IFERROR(INDEX('2-3 引出列表'!$A$2:$CE$8700,$A147,MATCH(B$1,'2-3 引出列表'!$A$1:$CD$1,0)),""))</f>
        <v>FK250313000359</v>
      </c>
      <c r="C147">
        <f>IF(ISBLANK(IFERROR(INDEX('2-3 引出列表'!$A$2:$CE$8700,$A147,MATCH(C$1,'2-3 引出列表'!$A$1:$CD$1,0)),"")),"",IFERROR(INDEX('2-3 引出列表'!$A$2:$CE$8700,$A147,MATCH(C$1,'2-3 引出列表'!$A$1:$CD$1,0)),""))</f>
        <v>272</v>
      </c>
      <c r="D147" t="str">
        <f>IF(ISBLANK(IFERROR(INDEX('2-3 引出列表'!$A$2:$CE$8700,$A147,MATCH(D$1,'2-3 引出列表'!$A$1:$CD$1,0)),"")),"",IFERROR(INDEX('2-3 引出列表'!$A$2:$CE$8700,$A147,MATCH(D$1,'2-3 引出列表'!$A$1:$CD$1,0)),""))</f>
        <v>已付款</v>
      </c>
      <c r="E147" t="str">
        <f>IF(ISBLANK(IFERROR(INDEX('2-3 引出列表'!$A$2:$CE$8700,$A147,MATCH(E$1,'2-3 引出列表'!$A$1:$CD$1,0)),"")),"",IFERROR(INDEX('2-3 引出列表'!$A$2:$CE$8700,$A147,MATCH(E$1,'2-3 引出列表'!$A$1:$CD$1,0)),""))</f>
        <v>2025-03-13</v>
      </c>
      <c r="F147" t="str">
        <f t="shared" si="2"/>
        <v>2025-03</v>
      </c>
      <c r="G147" t="str">
        <f>IF(ISBLANK(IFERROR(INDEX('2-3 引出列表'!$A$2:$CE$8700,$A147,MATCH(G$1,'2-3 引出列表'!$A$1:$CD$1,0)),"")),"",IFERROR(INDEX('2-3 引出列表'!$A$2:$CE$8700,$A147,MATCH(G$1,'2-3 引出列表'!$A$1:$CD$1,0)),""))</f>
        <v>物料消耗.物料消耗</v>
      </c>
      <c r="H147" t="str">
        <f>IF(ISBLANK(IFERROR(INDEX('2-3 引出列表'!$A$2:$CE$8700,$A147,MATCH(H$1,'2-3 引出列表'!$A$1:$CD$1,0)),"")),"",IFERROR(INDEX('2-3 引出列表'!$A$2:$CE$8700,$A147,MATCH(H$1,'2-3 引出列表'!$A$1:$CD$1,0)),""))</f>
        <v>XHWZ-Z-2023-0095</v>
      </c>
      <c r="I147" t="str">
        <f>IF(ISBLANK(IFERROR(INDEX('2-3 引出列表'!$A$2:$CE$8700,$A147,MATCH(I$1,'2-3 引出列表'!$A$1:$CD$1,0)),"")),"",IFERROR(INDEX('2-3 引出列表'!$A$2:$CE$8700,$A147,MATCH(I$1,'2-3 引出列表'!$A$1:$CD$1,0)),""))</f>
        <v>金采易购</v>
      </c>
      <c r="J147" s="66"/>
    </row>
    <row r="148" customFormat="1" spans="1:10">
      <c r="A148">
        <v>147</v>
      </c>
      <c r="B148" t="str">
        <f>IF(ISBLANK(IFERROR(INDEX('2-3 引出列表'!$A$2:$CE$8700,$A148,MATCH(B$1,'2-3 引出列表'!$A$1:$CD$1,0)),"")),"",IFERROR(INDEX('2-3 引出列表'!$A$2:$CE$8700,$A148,MATCH(B$1,'2-3 引出列表'!$A$1:$CD$1,0)),""))</f>
        <v/>
      </c>
      <c r="C148">
        <f>IF(ISBLANK(IFERROR(INDEX('2-3 引出列表'!$A$2:$CE$8700,$A148,MATCH(C$1,'2-3 引出列表'!$A$1:$CD$1,0)),"")),"",IFERROR(INDEX('2-3 引出列表'!$A$2:$CE$8700,$A148,MATCH(C$1,'2-3 引出列表'!$A$1:$CD$1,0)),""))</f>
        <v>-4722</v>
      </c>
      <c r="D148" t="str">
        <f>IF(ISBLANK(IFERROR(INDEX('2-3 引出列表'!$A$2:$CE$8700,$A148,MATCH(D$1,'2-3 引出列表'!$A$1:$CD$1,0)),"")),"",IFERROR(INDEX('2-3 引出列表'!$A$2:$CE$8700,$A148,MATCH(D$1,'2-3 引出列表'!$A$1:$CD$1,0)),""))</f>
        <v>已付款</v>
      </c>
      <c r="E148" t="str">
        <f>IF(ISBLANK(IFERROR(INDEX('2-3 引出列表'!$A$2:$CE$8700,$A148,MATCH(E$1,'2-3 引出列表'!$A$1:$CD$1,0)),"")),"",IFERROR(INDEX('2-3 引出列表'!$A$2:$CE$8700,$A148,MATCH(E$1,'2-3 引出列表'!$A$1:$CD$1,0)),""))</f>
        <v>2025-03-13</v>
      </c>
      <c r="F148" t="str">
        <f t="shared" si="2"/>
        <v>2025-03</v>
      </c>
      <c r="G148" t="str">
        <f>IF(ISBLANK(IFERROR(INDEX('2-3 引出列表'!$A$2:$CE$8700,$A148,MATCH(G$1,'2-3 引出列表'!$A$1:$CD$1,0)),"")),"",IFERROR(INDEX('2-3 引出列表'!$A$2:$CE$8700,$A148,MATCH(G$1,'2-3 引出列表'!$A$1:$CD$1,0)),""))</f>
        <v>人工费用.宿舍费</v>
      </c>
      <c r="H148" t="str">
        <f>IF(ISBLANK(IFERROR(INDEX('2-3 引出列表'!$A$2:$CE$8700,$A148,MATCH(H$1,'2-3 引出列表'!$A$1:$CD$1,0)),"")),"",IFERROR(INDEX('2-3 引出列表'!$A$2:$CE$8700,$A148,MATCH(H$1,'2-3 引出列表'!$A$1:$CD$1,0)),""))</f>
        <v>FWL-Z-2024-0845</v>
      </c>
      <c r="I148" t="str">
        <f>IF(ISBLANK(IFERROR(INDEX('2-3 引出列表'!$A$2:$CE$8700,$A148,MATCH(I$1,'2-3 引出列表'!$A$1:$CD$1,0)),"")),"",IFERROR(INDEX('2-3 引出列表'!$A$2:$CE$8700,$A148,MATCH(I$1,'2-3 引出列表'!$A$1:$CD$1,0)),""))</f>
        <v/>
      </c>
      <c r="J148" s="66"/>
    </row>
    <row r="149" customFormat="1" spans="1:10">
      <c r="A149">
        <v>148</v>
      </c>
      <c r="B149" t="str">
        <f>IF(ISBLANK(IFERROR(INDEX('2-3 引出列表'!$A$2:$CE$8700,$A149,MATCH(B$1,'2-3 引出列表'!$A$1:$CD$1,0)),"")),"",IFERROR(INDEX('2-3 引出列表'!$A$2:$CE$8700,$A149,MATCH(B$1,'2-3 引出列表'!$A$1:$CD$1,0)),""))</f>
        <v/>
      </c>
      <c r="C149">
        <f>IF(ISBLANK(IFERROR(INDEX('2-3 引出列表'!$A$2:$CE$8700,$A149,MATCH(C$1,'2-3 引出列表'!$A$1:$CD$1,0)),"")),"",IFERROR(INDEX('2-3 引出列表'!$A$2:$CE$8700,$A149,MATCH(C$1,'2-3 引出列表'!$A$1:$CD$1,0)),""))</f>
        <v>13480</v>
      </c>
      <c r="D149" t="str">
        <f>IF(ISBLANK(IFERROR(INDEX('2-3 引出列表'!$A$2:$CE$8700,$A149,MATCH(D$1,'2-3 引出列表'!$A$1:$CD$1,0)),"")),"",IFERROR(INDEX('2-3 引出列表'!$A$2:$CE$8700,$A149,MATCH(D$1,'2-3 引出列表'!$A$1:$CD$1,0)),""))</f>
        <v>已付款</v>
      </c>
      <c r="E149" t="str">
        <f>IF(ISBLANK(IFERROR(INDEX('2-3 引出列表'!$A$2:$CE$8700,$A149,MATCH(E$1,'2-3 引出列表'!$A$1:$CD$1,0)),"")),"",IFERROR(INDEX('2-3 引出列表'!$A$2:$CE$8700,$A149,MATCH(E$1,'2-3 引出列表'!$A$1:$CD$1,0)),""))</f>
        <v>2025-03-13</v>
      </c>
      <c r="F149" t="str">
        <f t="shared" si="2"/>
        <v>2025-03</v>
      </c>
      <c r="G149" t="str">
        <f>IF(ISBLANK(IFERROR(INDEX('2-3 引出列表'!$A$2:$CE$8700,$A149,MATCH(G$1,'2-3 引出列表'!$A$1:$CD$1,0)),"")),"",IFERROR(INDEX('2-3 引出列表'!$A$2:$CE$8700,$A149,MATCH(G$1,'2-3 引出列表'!$A$1:$CD$1,0)),""))</f>
        <v>人工费用.宿舍费</v>
      </c>
      <c r="H149" t="str">
        <f>IF(ISBLANK(IFERROR(INDEX('2-3 引出列表'!$A$2:$CE$8700,$A149,MATCH(H$1,'2-3 引出列表'!$A$1:$CD$1,0)),"")),"",IFERROR(INDEX('2-3 引出列表'!$A$2:$CE$8700,$A149,MATCH(H$1,'2-3 引出列表'!$A$1:$CD$1,0)),""))</f>
        <v>FWL-Z-2024-0580</v>
      </c>
      <c r="I149" t="str">
        <f>IF(ISBLANK(IFERROR(INDEX('2-3 引出列表'!$A$2:$CE$8700,$A149,MATCH(I$1,'2-3 引出列表'!$A$1:$CD$1,0)),"")),"",IFERROR(INDEX('2-3 引出列表'!$A$2:$CE$8700,$A149,MATCH(I$1,'2-3 引出列表'!$A$1:$CD$1,0)),""))</f>
        <v/>
      </c>
      <c r="J149" s="66"/>
    </row>
    <row r="150" customFormat="1" spans="1:10">
      <c r="A150">
        <v>149</v>
      </c>
      <c r="B150" t="str">
        <f>IF(ISBLANK(IFERROR(INDEX('2-3 引出列表'!$A$2:$CE$8700,$A150,MATCH(B$1,'2-3 引出列表'!$A$1:$CD$1,0)),"")),"",IFERROR(INDEX('2-3 引出列表'!$A$2:$CE$8700,$A150,MATCH(B$1,'2-3 引出列表'!$A$1:$CD$1,0)),""))</f>
        <v/>
      </c>
      <c r="C150">
        <f>IF(ISBLANK(IFERROR(INDEX('2-3 引出列表'!$A$2:$CE$8700,$A150,MATCH(C$1,'2-3 引出列表'!$A$1:$CD$1,0)),"")),"",IFERROR(INDEX('2-3 引出列表'!$A$2:$CE$8700,$A150,MATCH(C$1,'2-3 引出列表'!$A$1:$CD$1,0)),""))</f>
        <v>4722</v>
      </c>
      <c r="D150" t="str">
        <f>IF(ISBLANK(IFERROR(INDEX('2-3 引出列表'!$A$2:$CE$8700,$A150,MATCH(D$1,'2-3 引出列表'!$A$1:$CD$1,0)),"")),"",IFERROR(INDEX('2-3 引出列表'!$A$2:$CE$8700,$A150,MATCH(D$1,'2-3 引出列表'!$A$1:$CD$1,0)),""))</f>
        <v>已退单</v>
      </c>
      <c r="E150" t="str">
        <f>IF(ISBLANK(IFERROR(INDEX('2-3 引出列表'!$A$2:$CE$8700,$A150,MATCH(E$1,'2-3 引出列表'!$A$1:$CD$1,0)),"")),"",IFERROR(INDEX('2-3 引出列表'!$A$2:$CE$8700,$A150,MATCH(E$1,'2-3 引出列表'!$A$1:$CD$1,0)),""))</f>
        <v>2025-03-13</v>
      </c>
      <c r="F150" t="str">
        <f t="shared" si="2"/>
        <v>2025-03</v>
      </c>
      <c r="G150" t="str">
        <f>IF(ISBLANK(IFERROR(INDEX('2-3 引出列表'!$A$2:$CE$8700,$A150,MATCH(G$1,'2-3 引出列表'!$A$1:$CD$1,0)),"")),"",IFERROR(INDEX('2-3 引出列表'!$A$2:$CE$8700,$A150,MATCH(G$1,'2-3 引出列表'!$A$1:$CD$1,0)),""))</f>
        <v>人工费用.宿舍费</v>
      </c>
      <c r="H150" t="str">
        <f>IF(ISBLANK(IFERROR(INDEX('2-3 引出列表'!$A$2:$CE$8700,$A150,MATCH(H$1,'2-3 引出列表'!$A$1:$CD$1,0)),"")),"",IFERROR(INDEX('2-3 引出列表'!$A$2:$CE$8700,$A150,MATCH(H$1,'2-3 引出列表'!$A$1:$CD$1,0)),""))</f>
        <v>FWL-Z-2024-0845</v>
      </c>
      <c r="I150" t="str">
        <f>IF(ISBLANK(IFERROR(INDEX('2-3 引出列表'!$A$2:$CE$8700,$A150,MATCH(I$1,'2-3 引出列表'!$A$1:$CD$1,0)),"")),"",IFERROR(INDEX('2-3 引出列表'!$A$2:$CE$8700,$A150,MATCH(I$1,'2-3 引出列表'!$A$1:$CD$1,0)),""))</f>
        <v/>
      </c>
      <c r="J150" s="66"/>
    </row>
    <row r="151" customFormat="1" spans="1:10">
      <c r="A151">
        <v>150</v>
      </c>
      <c r="B151" t="str">
        <f>IF(ISBLANK(IFERROR(INDEX('2-3 引出列表'!$A$2:$CE$8700,$A151,MATCH(B$1,'2-3 引出列表'!$A$1:$CD$1,0)),"")),"",IFERROR(INDEX('2-3 引出列表'!$A$2:$CE$8700,$A151,MATCH(B$1,'2-3 引出列表'!$A$1:$CD$1,0)),""))</f>
        <v>FK250312001082</v>
      </c>
      <c r="C151">
        <f>IF(ISBLANK(IFERROR(INDEX('2-3 引出列表'!$A$2:$CE$8700,$A151,MATCH(C$1,'2-3 引出列表'!$A$1:$CD$1,0)),"")),"",IFERROR(INDEX('2-3 引出列表'!$A$2:$CE$8700,$A151,MATCH(C$1,'2-3 引出列表'!$A$1:$CD$1,0)),""))</f>
        <v>3771.55</v>
      </c>
      <c r="D151" t="str">
        <f>IF(ISBLANK(IFERROR(INDEX('2-3 引出列表'!$A$2:$CE$8700,$A151,MATCH(D$1,'2-3 引出列表'!$A$1:$CD$1,0)),"")),"",IFERROR(INDEX('2-3 引出列表'!$A$2:$CE$8700,$A151,MATCH(D$1,'2-3 引出列表'!$A$1:$CD$1,0)),""))</f>
        <v>已付款</v>
      </c>
      <c r="E151" t="str">
        <f>IF(ISBLANK(IFERROR(INDEX('2-3 引出列表'!$A$2:$CE$8700,$A151,MATCH(E$1,'2-3 引出列表'!$A$1:$CD$1,0)),"")),"",IFERROR(INDEX('2-3 引出列表'!$A$2:$CE$8700,$A151,MATCH(E$1,'2-3 引出列表'!$A$1:$CD$1,0)),""))</f>
        <v>2025-03-12</v>
      </c>
      <c r="F151" t="str">
        <f t="shared" si="2"/>
        <v>2025-03</v>
      </c>
      <c r="G151" t="str">
        <f>IF(ISBLANK(IFERROR(INDEX('2-3 引出列表'!$A$2:$CE$8700,$A151,MATCH(G$1,'2-3 引出列表'!$A$1:$CD$1,0)),"")),"",IFERROR(INDEX('2-3 引出列表'!$A$2:$CE$8700,$A151,MATCH(G$1,'2-3 引出列表'!$A$1:$CD$1,0)),""))</f>
        <v>物料消耗.物料消耗</v>
      </c>
      <c r="H151" t="str">
        <f>IF(ISBLANK(IFERROR(INDEX('2-3 引出列表'!$A$2:$CE$8700,$A151,MATCH(H$1,'2-3 引出列表'!$A$1:$CD$1,0)),"")),"",IFERROR(INDEX('2-3 引出列表'!$A$2:$CE$8700,$A151,MATCH(H$1,'2-3 引出列表'!$A$1:$CD$1,0)),""))</f>
        <v>XHWZ-Z-2024-0076</v>
      </c>
      <c r="I151" t="str">
        <f>IF(ISBLANK(IFERROR(INDEX('2-3 引出列表'!$A$2:$CE$8700,$A151,MATCH(I$1,'2-3 引出列表'!$A$1:$CD$1,0)),"")),"",IFERROR(INDEX('2-3 引出列表'!$A$2:$CE$8700,$A151,MATCH(I$1,'2-3 引出列表'!$A$1:$CD$1,0)),""))</f>
        <v>金采易购</v>
      </c>
      <c r="J151" s="66"/>
    </row>
    <row r="152" customFormat="1" spans="1:10">
      <c r="A152">
        <v>151</v>
      </c>
      <c r="B152" t="str">
        <f>IF(ISBLANK(IFERROR(INDEX('2-3 引出列表'!$A$2:$CE$8700,$A152,MATCH(B$1,'2-3 引出列表'!$A$1:$CD$1,0)),"")),"",IFERROR(INDEX('2-3 引出列表'!$A$2:$CE$8700,$A152,MATCH(B$1,'2-3 引出列表'!$A$1:$CD$1,0)),""))</f>
        <v>FK250312000942</v>
      </c>
      <c r="C152">
        <f>IF(ISBLANK(IFERROR(INDEX('2-3 引出列表'!$A$2:$CE$8700,$A152,MATCH(C$1,'2-3 引出列表'!$A$1:$CD$1,0)),"")),"",IFERROR(INDEX('2-3 引出列表'!$A$2:$CE$8700,$A152,MATCH(C$1,'2-3 引出列表'!$A$1:$CD$1,0)),""))</f>
        <v>280</v>
      </c>
      <c r="D152" t="str">
        <f>IF(ISBLANK(IFERROR(INDEX('2-3 引出列表'!$A$2:$CE$8700,$A152,MATCH(D$1,'2-3 引出列表'!$A$1:$CD$1,0)),"")),"",IFERROR(INDEX('2-3 引出列表'!$A$2:$CE$8700,$A152,MATCH(D$1,'2-3 引出列表'!$A$1:$CD$1,0)),""))</f>
        <v>已付款</v>
      </c>
      <c r="E152" t="str">
        <f>IF(ISBLANK(IFERROR(INDEX('2-3 引出列表'!$A$2:$CE$8700,$A152,MATCH(E$1,'2-3 引出列表'!$A$1:$CD$1,0)),"")),"",IFERROR(INDEX('2-3 引出列表'!$A$2:$CE$8700,$A152,MATCH(E$1,'2-3 引出列表'!$A$1:$CD$1,0)),""))</f>
        <v>2025-03-12</v>
      </c>
      <c r="F152" t="str">
        <f t="shared" si="2"/>
        <v>2025-03</v>
      </c>
      <c r="G152" t="str">
        <f>IF(ISBLANK(IFERROR(INDEX('2-3 引出列表'!$A$2:$CE$8700,$A152,MATCH(G$1,'2-3 引出列表'!$A$1:$CD$1,0)),"")),"",IFERROR(INDEX('2-3 引出列表'!$A$2:$CE$8700,$A152,MATCH(G$1,'2-3 引出列表'!$A$1:$CD$1,0)),""))</f>
        <v>物料消耗.物料消耗</v>
      </c>
      <c r="H152" t="str">
        <f>IF(ISBLANK(IFERROR(INDEX('2-3 引出列表'!$A$2:$CE$8700,$A152,MATCH(H$1,'2-3 引出列表'!$A$1:$CD$1,0)),"")),"",IFERROR(INDEX('2-3 引出列表'!$A$2:$CE$8700,$A152,MATCH(H$1,'2-3 引出列表'!$A$1:$CD$1,0)),""))</f>
        <v>XHWZ-Z-2024-0131</v>
      </c>
      <c r="I152" t="str">
        <f>IF(ISBLANK(IFERROR(INDEX('2-3 引出列表'!$A$2:$CE$8700,$A152,MATCH(I$1,'2-3 引出列表'!$A$1:$CD$1,0)),"")),"",IFERROR(INDEX('2-3 引出列表'!$A$2:$CE$8700,$A152,MATCH(I$1,'2-3 引出列表'!$A$1:$CD$1,0)),""))</f>
        <v>金采易购</v>
      </c>
      <c r="J152" s="66"/>
    </row>
    <row r="153" customFormat="1" spans="1:10">
      <c r="A153">
        <v>152</v>
      </c>
      <c r="B153" t="str">
        <f>IF(ISBLANK(IFERROR(INDEX('2-3 引出列表'!$A$2:$CE$8700,$A153,MATCH(B$1,'2-3 引出列表'!$A$1:$CD$1,0)),"")),"",IFERROR(INDEX('2-3 引出列表'!$A$2:$CE$8700,$A153,MATCH(B$1,'2-3 引出列表'!$A$1:$CD$1,0)),""))</f>
        <v>FK250312000915</v>
      </c>
      <c r="C153">
        <f>IF(ISBLANK(IFERROR(INDEX('2-3 引出列表'!$A$2:$CE$8700,$A153,MATCH(C$1,'2-3 引出列表'!$A$1:$CD$1,0)),"")),"",IFERROR(INDEX('2-3 引出列表'!$A$2:$CE$8700,$A153,MATCH(C$1,'2-3 引出列表'!$A$1:$CD$1,0)),""))</f>
        <v>4060</v>
      </c>
      <c r="D153" t="str">
        <f>IF(ISBLANK(IFERROR(INDEX('2-3 引出列表'!$A$2:$CE$8700,$A153,MATCH(D$1,'2-3 引出列表'!$A$1:$CD$1,0)),"")),"",IFERROR(INDEX('2-3 引出列表'!$A$2:$CE$8700,$A153,MATCH(D$1,'2-3 引出列表'!$A$1:$CD$1,0)),""))</f>
        <v>已付款</v>
      </c>
      <c r="E153" t="str">
        <f>IF(ISBLANK(IFERROR(INDEX('2-3 引出列表'!$A$2:$CE$8700,$A153,MATCH(E$1,'2-3 引出列表'!$A$1:$CD$1,0)),"")),"",IFERROR(INDEX('2-3 引出列表'!$A$2:$CE$8700,$A153,MATCH(E$1,'2-3 引出列表'!$A$1:$CD$1,0)),""))</f>
        <v>2025-03-12</v>
      </c>
      <c r="F153" t="str">
        <f t="shared" si="2"/>
        <v>2025-03</v>
      </c>
      <c r="G153" t="str">
        <f>IF(ISBLANK(IFERROR(INDEX('2-3 引出列表'!$A$2:$CE$8700,$A153,MATCH(G$1,'2-3 引出列表'!$A$1:$CD$1,0)),"")),"",IFERROR(INDEX('2-3 引出列表'!$A$2:$CE$8700,$A153,MATCH(G$1,'2-3 引出列表'!$A$1:$CD$1,0)),""))</f>
        <v>外包服务费.绿化外包</v>
      </c>
      <c r="H153" t="str">
        <f>IF(ISBLANK(IFERROR(INDEX('2-3 引出列表'!$A$2:$CE$8700,$A153,MATCH(H$1,'2-3 引出列表'!$A$1:$CD$1,0)),"")),"",IFERROR(INDEX('2-3 引出列表'!$A$2:$CE$8700,$A153,MATCH(H$1,'2-3 引出列表'!$A$1:$CD$1,0)),""))</f>
        <v>HJFW-Z-2024-6899</v>
      </c>
      <c r="I153" t="str">
        <f>IF(ISBLANK(IFERROR(INDEX('2-3 引出列表'!$A$2:$CE$8700,$A153,MATCH(I$1,'2-3 引出列表'!$A$1:$CD$1,0)),"")),"",IFERROR(INDEX('2-3 引出列表'!$A$2:$CE$8700,$A153,MATCH(I$1,'2-3 引出列表'!$A$1:$CD$1,0)),""))</f>
        <v>金采易购</v>
      </c>
      <c r="J153" s="66"/>
    </row>
    <row r="154" customFormat="1" spans="1:10">
      <c r="A154">
        <v>153</v>
      </c>
      <c r="B154" t="str">
        <f>IF(ISBLANK(IFERROR(INDEX('2-3 引出列表'!$A$2:$CE$8700,$A154,MATCH(B$1,'2-3 引出列表'!$A$1:$CD$1,0)),"")),"",IFERROR(INDEX('2-3 引出列表'!$A$2:$CE$8700,$A154,MATCH(B$1,'2-3 引出列表'!$A$1:$CD$1,0)),""))</f>
        <v>FK250312000889</v>
      </c>
      <c r="C154">
        <f>IF(ISBLANK(IFERROR(INDEX('2-3 引出列表'!$A$2:$CE$8700,$A154,MATCH(C$1,'2-3 引出列表'!$A$1:$CD$1,0)),"")),"",IFERROR(INDEX('2-3 引出列表'!$A$2:$CE$8700,$A154,MATCH(C$1,'2-3 引出列表'!$A$1:$CD$1,0)),""))</f>
        <v>4200</v>
      </c>
      <c r="D154" t="str">
        <f>IF(ISBLANK(IFERROR(INDEX('2-3 引出列表'!$A$2:$CE$8700,$A154,MATCH(D$1,'2-3 引出列表'!$A$1:$CD$1,0)),"")),"",IFERROR(INDEX('2-3 引出列表'!$A$2:$CE$8700,$A154,MATCH(D$1,'2-3 引出列表'!$A$1:$CD$1,0)),""))</f>
        <v>已付款</v>
      </c>
      <c r="E154" t="str">
        <f>IF(ISBLANK(IFERROR(INDEX('2-3 引出列表'!$A$2:$CE$8700,$A154,MATCH(E$1,'2-3 引出列表'!$A$1:$CD$1,0)),"")),"",IFERROR(INDEX('2-3 引出列表'!$A$2:$CE$8700,$A154,MATCH(E$1,'2-3 引出列表'!$A$1:$CD$1,0)),""))</f>
        <v>2025-03-12</v>
      </c>
      <c r="F154" t="str">
        <f t="shared" si="2"/>
        <v>2025-03</v>
      </c>
      <c r="G154" t="str">
        <f>IF(ISBLANK(IFERROR(INDEX('2-3 引出列表'!$A$2:$CE$8700,$A154,MATCH(G$1,'2-3 引出列表'!$A$1:$CD$1,0)),"")),"",IFERROR(INDEX('2-3 引出列表'!$A$2:$CE$8700,$A154,MATCH(G$1,'2-3 引出列表'!$A$1:$CD$1,0)),""))</f>
        <v>外包服务费.其他外包费</v>
      </c>
      <c r="H154" t="str">
        <f>IF(ISBLANK(IFERROR(INDEX('2-3 引出列表'!$A$2:$CE$8700,$A154,MATCH(H$1,'2-3 引出列表'!$A$1:$CD$1,0)),"")),"",IFERROR(INDEX('2-3 引出列表'!$A$2:$CE$8700,$A154,MATCH(H$1,'2-3 引出列表'!$A$1:$CD$1,0)),""))</f>
        <v>HJFW-Z-2024-2754</v>
      </c>
      <c r="I154" t="str">
        <f>IF(ISBLANK(IFERROR(INDEX('2-3 引出列表'!$A$2:$CE$8700,$A154,MATCH(I$1,'2-3 引出列表'!$A$1:$CD$1,0)),"")),"",IFERROR(INDEX('2-3 引出列表'!$A$2:$CE$8700,$A154,MATCH(I$1,'2-3 引出列表'!$A$1:$CD$1,0)),""))</f>
        <v>金采易购</v>
      </c>
      <c r="J154" s="66"/>
    </row>
    <row r="155" customFormat="1" spans="1:10">
      <c r="A155">
        <v>154</v>
      </c>
      <c r="B155" t="str">
        <f>IF(ISBLANK(IFERROR(INDEX('2-3 引出列表'!$A$2:$CE$8700,$A155,MATCH(B$1,'2-3 引出列表'!$A$1:$CD$1,0)),"")),"",IFERROR(INDEX('2-3 引出列表'!$A$2:$CE$8700,$A155,MATCH(B$1,'2-3 引出列表'!$A$1:$CD$1,0)),""))</f>
        <v/>
      </c>
      <c r="C155">
        <f>IF(ISBLANK(IFERROR(INDEX('2-3 引出列表'!$A$2:$CE$8700,$A155,MATCH(C$1,'2-3 引出列表'!$A$1:$CD$1,0)),"")),"",IFERROR(INDEX('2-3 引出列表'!$A$2:$CE$8700,$A155,MATCH(C$1,'2-3 引出列表'!$A$1:$CD$1,0)),""))</f>
        <v>1377.48</v>
      </c>
      <c r="D155" t="str">
        <f>IF(ISBLANK(IFERROR(INDEX('2-3 引出列表'!$A$2:$CE$8700,$A155,MATCH(D$1,'2-3 引出列表'!$A$1:$CD$1,0)),"")),"",IFERROR(INDEX('2-3 引出列表'!$A$2:$CE$8700,$A155,MATCH(D$1,'2-3 引出列表'!$A$1:$CD$1,0)),""))</f>
        <v>已付款</v>
      </c>
      <c r="E155" t="str">
        <f>IF(ISBLANK(IFERROR(INDEX('2-3 引出列表'!$A$2:$CE$8700,$A155,MATCH(E$1,'2-3 引出列表'!$A$1:$CD$1,0)),"")),"",IFERROR(INDEX('2-3 引出列表'!$A$2:$CE$8700,$A155,MATCH(E$1,'2-3 引出列表'!$A$1:$CD$1,0)),""))</f>
        <v>2025-03-12</v>
      </c>
      <c r="F155" t="str">
        <f t="shared" si="2"/>
        <v>2025-03</v>
      </c>
      <c r="G155" t="str">
        <f>IF(ISBLANK(IFERROR(INDEX('2-3 引出列表'!$A$2:$CE$8700,$A155,MATCH(G$1,'2-3 引出列表'!$A$1:$CD$1,0)),"")),"",IFERROR(INDEX('2-3 引出列表'!$A$2:$CE$8700,$A155,MATCH(G$1,'2-3 引出列表'!$A$1:$CD$1,0)),""))</f>
        <v>业务活动.市内交通费</v>
      </c>
      <c r="H155" t="str">
        <f>IF(ISBLANK(IFERROR(INDEX('2-3 引出列表'!$A$2:$CE$8700,$A155,MATCH(H$1,'2-3 引出列表'!$A$1:$CD$1,0)),"")),"",IFERROR(INDEX('2-3 引出列表'!$A$2:$CE$8700,$A155,MATCH(H$1,'2-3 引出列表'!$A$1:$CD$1,0)),""))</f>
        <v/>
      </c>
      <c r="I155" t="str">
        <f>IF(ISBLANK(IFERROR(INDEX('2-3 引出列表'!$A$2:$CE$8700,$A155,MATCH(I$1,'2-3 引出列表'!$A$1:$CD$1,0)),"")),"",IFERROR(INDEX('2-3 引出列表'!$A$2:$CE$8700,$A155,MATCH(I$1,'2-3 引出列表'!$A$1:$CD$1,0)),""))</f>
        <v/>
      </c>
      <c r="J155" s="66"/>
    </row>
    <row r="156" customFormat="1" spans="1:10">
      <c r="A156">
        <v>155</v>
      </c>
      <c r="B156" t="str">
        <f>IF(ISBLANK(IFERROR(INDEX('2-3 引出列表'!$A$2:$CE$8700,$A156,MATCH(B$1,'2-3 引出列表'!$A$1:$CD$1,0)),"")),"",IFERROR(INDEX('2-3 引出列表'!$A$2:$CE$8700,$A156,MATCH(B$1,'2-3 引出列表'!$A$1:$CD$1,0)),""))</f>
        <v/>
      </c>
      <c r="C156">
        <f>IF(ISBLANK(IFERROR(INDEX('2-3 引出列表'!$A$2:$CE$8700,$A156,MATCH(C$1,'2-3 引出列表'!$A$1:$CD$1,0)),"")),"",IFERROR(INDEX('2-3 引出列表'!$A$2:$CE$8700,$A156,MATCH(C$1,'2-3 引出列表'!$A$1:$CD$1,0)),""))</f>
        <v>5000</v>
      </c>
      <c r="D156" t="str">
        <f>IF(ISBLANK(IFERROR(INDEX('2-3 引出列表'!$A$2:$CE$8700,$A156,MATCH(D$1,'2-3 引出列表'!$A$1:$CD$1,0)),"")),"",IFERROR(INDEX('2-3 引出列表'!$A$2:$CE$8700,$A156,MATCH(D$1,'2-3 引出列表'!$A$1:$CD$1,0)),""))</f>
        <v>已付款</v>
      </c>
      <c r="E156" t="str">
        <f>IF(ISBLANK(IFERROR(INDEX('2-3 引出列表'!$A$2:$CE$8700,$A156,MATCH(E$1,'2-3 引出列表'!$A$1:$CD$1,0)),"")),"",IFERROR(INDEX('2-3 引出列表'!$A$2:$CE$8700,$A156,MATCH(E$1,'2-3 引出列表'!$A$1:$CD$1,0)),""))</f>
        <v>2025-03-10</v>
      </c>
      <c r="F156" t="str">
        <f t="shared" si="2"/>
        <v>2025-03</v>
      </c>
      <c r="G156" t="str">
        <f>IF(ISBLANK(IFERROR(INDEX('2-3 引出列表'!$A$2:$CE$8700,$A156,MATCH(G$1,'2-3 引出列表'!$A$1:$CD$1,0)),"")),"",IFERROR(INDEX('2-3 引出列表'!$A$2:$CE$8700,$A156,MATCH(G$1,'2-3 引出列表'!$A$1:$CD$1,0)),""))</f>
        <v>业务活动.业务招待费</v>
      </c>
      <c r="H156" t="str">
        <f>IF(ISBLANK(IFERROR(INDEX('2-3 引出列表'!$A$2:$CE$8700,$A156,MATCH(H$1,'2-3 引出列表'!$A$1:$CD$1,0)),"")),"",IFERROR(INDEX('2-3 引出列表'!$A$2:$CE$8700,$A156,MATCH(H$1,'2-3 引出列表'!$A$1:$CD$1,0)),""))</f>
        <v/>
      </c>
      <c r="I156" t="str">
        <f>IF(ISBLANK(IFERROR(INDEX('2-3 引出列表'!$A$2:$CE$8700,$A156,MATCH(I$1,'2-3 引出列表'!$A$1:$CD$1,0)),"")),"",IFERROR(INDEX('2-3 引出列表'!$A$2:$CE$8700,$A156,MATCH(I$1,'2-3 引出列表'!$A$1:$CD$1,0)),""))</f>
        <v/>
      </c>
      <c r="J156" s="66"/>
    </row>
    <row r="157" customFormat="1" spans="1:10">
      <c r="A157">
        <v>156</v>
      </c>
      <c r="B157" t="str">
        <f>IF(ISBLANK(IFERROR(INDEX('2-3 引出列表'!$A$2:$CE$8700,$A157,MATCH(B$1,'2-3 引出列表'!$A$1:$CD$1,0)),"")),"",IFERROR(INDEX('2-3 引出列表'!$A$2:$CE$8700,$A157,MATCH(B$1,'2-3 引出列表'!$A$1:$CD$1,0)),""))</f>
        <v>FK250307000223</v>
      </c>
      <c r="C157">
        <f>IF(ISBLANK(IFERROR(INDEX('2-3 引出列表'!$A$2:$CE$8700,$A157,MATCH(C$1,'2-3 引出列表'!$A$1:$CD$1,0)),"")),"",IFERROR(INDEX('2-3 引出列表'!$A$2:$CE$8700,$A157,MATCH(C$1,'2-3 引出列表'!$A$1:$CD$1,0)),""))</f>
        <v>2450</v>
      </c>
      <c r="D157" t="str">
        <f>IF(ISBLANK(IFERROR(INDEX('2-3 引出列表'!$A$2:$CE$8700,$A157,MATCH(D$1,'2-3 引出列表'!$A$1:$CD$1,0)),"")),"",IFERROR(INDEX('2-3 引出列表'!$A$2:$CE$8700,$A157,MATCH(D$1,'2-3 引出列表'!$A$1:$CD$1,0)),""))</f>
        <v>已付款</v>
      </c>
      <c r="E157" t="str">
        <f>IF(ISBLANK(IFERROR(INDEX('2-3 引出列表'!$A$2:$CE$8700,$A157,MATCH(E$1,'2-3 引出列表'!$A$1:$CD$1,0)),"")),"",IFERROR(INDEX('2-3 引出列表'!$A$2:$CE$8700,$A157,MATCH(E$1,'2-3 引出列表'!$A$1:$CD$1,0)),""))</f>
        <v>2025-03-07</v>
      </c>
      <c r="F157" t="str">
        <f t="shared" si="2"/>
        <v>2025-03</v>
      </c>
      <c r="G157" t="str">
        <f>IF(ISBLANK(IFERROR(INDEX('2-3 引出列表'!$A$2:$CE$8700,$A157,MATCH(G$1,'2-3 引出列表'!$A$1:$CD$1,0)),"")),"",IFERROR(INDEX('2-3 引出列表'!$A$2:$CE$8700,$A157,MATCH(G$1,'2-3 引出列表'!$A$1:$CD$1,0)),""))</f>
        <v>外包服务费.工程施工外包</v>
      </c>
      <c r="H157" t="str">
        <f>IF(ISBLANK(IFERROR(INDEX('2-3 引出列表'!$A$2:$CE$8700,$A157,MATCH(H$1,'2-3 引出列表'!$A$1:$CD$1,0)),"")),"",IFERROR(INDEX('2-3 引出列表'!$A$2:$CE$8700,$A157,MATCH(H$1,'2-3 引出列表'!$A$1:$CD$1,0)),""))</f>
        <v>GCFW-Z-2024-2454</v>
      </c>
      <c r="I157" t="str">
        <f>IF(ISBLANK(IFERROR(INDEX('2-3 引出列表'!$A$2:$CE$8700,$A157,MATCH(I$1,'2-3 引出列表'!$A$1:$CD$1,0)),"")),"",IFERROR(INDEX('2-3 引出列表'!$A$2:$CE$8700,$A157,MATCH(I$1,'2-3 引出列表'!$A$1:$CD$1,0)),""))</f>
        <v>金采易购</v>
      </c>
      <c r="J157" s="66"/>
    </row>
    <row r="158" customFormat="1" spans="1:10">
      <c r="A158">
        <v>157</v>
      </c>
      <c r="B158" t="str">
        <f>IF(ISBLANK(IFERROR(INDEX('2-3 引出列表'!$A$2:$CE$8700,$A158,MATCH(B$1,'2-3 引出列表'!$A$1:$CD$1,0)),"")),"",IFERROR(INDEX('2-3 引出列表'!$A$2:$CE$8700,$A158,MATCH(B$1,'2-3 引出列表'!$A$1:$CD$1,0)),""))</f>
        <v/>
      </c>
      <c r="C158">
        <f>IF(ISBLANK(IFERROR(INDEX('2-3 引出列表'!$A$2:$CE$8700,$A158,MATCH(C$1,'2-3 引出列表'!$A$1:$CD$1,0)),"")),"",IFERROR(INDEX('2-3 引出列表'!$A$2:$CE$8700,$A158,MATCH(C$1,'2-3 引出列表'!$A$1:$CD$1,0)),""))</f>
        <v>89720.58</v>
      </c>
      <c r="D158" t="str">
        <f>IF(ISBLANK(IFERROR(INDEX('2-3 引出列表'!$A$2:$CE$8700,$A158,MATCH(D$1,'2-3 引出列表'!$A$1:$CD$1,0)),"")),"",IFERROR(INDEX('2-3 引出列表'!$A$2:$CE$8700,$A158,MATCH(D$1,'2-3 引出列表'!$A$1:$CD$1,0)),""))</f>
        <v>已付款</v>
      </c>
      <c r="E158" t="str">
        <f>IF(ISBLANK(IFERROR(INDEX('2-3 引出列表'!$A$2:$CE$8700,$A158,MATCH(E$1,'2-3 引出列表'!$A$1:$CD$1,0)),"")),"",IFERROR(INDEX('2-3 引出列表'!$A$2:$CE$8700,$A158,MATCH(E$1,'2-3 引出列表'!$A$1:$CD$1,0)),""))</f>
        <v>2025-03-07</v>
      </c>
      <c r="F158" t="str">
        <f t="shared" si="2"/>
        <v>2025-03</v>
      </c>
      <c r="G158" t="str">
        <f>IF(ISBLANK(IFERROR(INDEX('2-3 引出列表'!$A$2:$CE$8700,$A158,MATCH(G$1,'2-3 引出列表'!$A$1:$CD$1,0)),"")),"",IFERROR(INDEX('2-3 引出列表'!$A$2:$CE$8700,$A158,MATCH(G$1,'2-3 引出列表'!$A$1:$CD$1,0)),""))</f>
        <v>劳务派遣.保洁人员劳务派遣</v>
      </c>
      <c r="H158" t="str">
        <f>IF(ISBLANK(IFERROR(INDEX('2-3 引出列表'!$A$2:$CE$8700,$A158,MATCH(H$1,'2-3 引出列表'!$A$1:$CD$1,0)),"")),"",IFERROR(INDEX('2-3 引出列表'!$A$2:$CE$8700,$A158,MATCH(H$1,'2-3 引出列表'!$A$1:$CD$1,0)),""))</f>
        <v/>
      </c>
      <c r="I158" t="str">
        <f>IF(ISBLANK(IFERROR(INDEX('2-3 引出列表'!$A$2:$CE$8700,$A158,MATCH(I$1,'2-3 引出列表'!$A$1:$CD$1,0)),"")),"",IFERROR(INDEX('2-3 引出列表'!$A$2:$CE$8700,$A158,MATCH(I$1,'2-3 引出列表'!$A$1:$CD$1,0)),""))</f>
        <v/>
      </c>
      <c r="J158" s="66"/>
    </row>
    <row r="159" customFormat="1" spans="1:10">
      <c r="A159">
        <v>158</v>
      </c>
      <c r="B159" t="str">
        <f>IF(ISBLANK(IFERROR(INDEX('2-3 引出列表'!$A$2:$CE$8700,$A159,MATCH(B$1,'2-3 引出列表'!$A$1:$CD$1,0)),"")),"",IFERROR(INDEX('2-3 引出列表'!$A$2:$CE$8700,$A159,MATCH(B$1,'2-3 引出列表'!$A$1:$CD$1,0)),""))</f>
        <v/>
      </c>
      <c r="C159">
        <f>IF(ISBLANK(IFERROR(INDEX('2-3 引出列表'!$A$2:$CE$8700,$A159,MATCH(C$1,'2-3 引出列表'!$A$1:$CD$1,0)),"")),"",IFERROR(INDEX('2-3 引出列表'!$A$2:$CE$8700,$A159,MATCH(C$1,'2-3 引出列表'!$A$1:$CD$1,0)),""))</f>
        <v>23146</v>
      </c>
      <c r="D159" t="str">
        <f>IF(ISBLANK(IFERROR(INDEX('2-3 引出列表'!$A$2:$CE$8700,$A159,MATCH(D$1,'2-3 引出列表'!$A$1:$CD$1,0)),"")),"",IFERROR(INDEX('2-3 引出列表'!$A$2:$CE$8700,$A159,MATCH(D$1,'2-3 引出列表'!$A$1:$CD$1,0)),""))</f>
        <v>已付款</v>
      </c>
      <c r="E159" t="str">
        <f>IF(ISBLANK(IFERROR(INDEX('2-3 引出列表'!$A$2:$CE$8700,$A159,MATCH(E$1,'2-3 引出列表'!$A$1:$CD$1,0)),"")),"",IFERROR(INDEX('2-3 引出列表'!$A$2:$CE$8700,$A159,MATCH(E$1,'2-3 引出列表'!$A$1:$CD$1,0)),""))</f>
        <v>2025-03-07</v>
      </c>
      <c r="F159" t="str">
        <f t="shared" si="2"/>
        <v>2025-03</v>
      </c>
      <c r="G159" t="str">
        <f>IF(ISBLANK(IFERROR(INDEX('2-3 引出列表'!$A$2:$CE$8700,$A159,MATCH(G$1,'2-3 引出列表'!$A$1:$CD$1,0)),"")),"",IFERROR(INDEX('2-3 引出列表'!$A$2:$CE$8700,$A159,MATCH(G$1,'2-3 引出列表'!$A$1:$CD$1,0)),""))</f>
        <v>社区及业委会费用.社区文化费用</v>
      </c>
      <c r="H159" t="str">
        <f>IF(ISBLANK(IFERROR(INDEX('2-3 引出列表'!$A$2:$CE$8700,$A159,MATCH(H$1,'2-3 引出列表'!$A$1:$CD$1,0)),"")),"",IFERROR(INDEX('2-3 引出列表'!$A$2:$CE$8700,$A159,MATCH(H$1,'2-3 引出列表'!$A$1:$CD$1,0)),""))</f>
        <v/>
      </c>
      <c r="I159" t="str">
        <f>IF(ISBLANK(IFERROR(INDEX('2-3 引出列表'!$A$2:$CE$8700,$A159,MATCH(I$1,'2-3 引出列表'!$A$1:$CD$1,0)),"")),"",IFERROR(INDEX('2-3 引出列表'!$A$2:$CE$8700,$A159,MATCH(I$1,'2-3 引出列表'!$A$1:$CD$1,0)),""))</f>
        <v/>
      </c>
      <c r="J159" s="66"/>
    </row>
    <row r="160" customFormat="1" spans="1:10">
      <c r="A160">
        <v>159</v>
      </c>
      <c r="B160" t="str">
        <f>IF(ISBLANK(IFERROR(INDEX('2-3 引出列表'!$A$2:$CE$8700,$A160,MATCH(B$1,'2-3 引出列表'!$A$1:$CD$1,0)),"")),"",IFERROR(INDEX('2-3 引出列表'!$A$2:$CE$8700,$A160,MATCH(B$1,'2-3 引出列表'!$A$1:$CD$1,0)),""))</f>
        <v>FK250305001243</v>
      </c>
      <c r="C160">
        <f>IF(ISBLANK(IFERROR(INDEX('2-3 引出列表'!$A$2:$CE$8700,$A160,MATCH(C$1,'2-3 引出列表'!$A$1:$CD$1,0)),"")),"",IFERROR(INDEX('2-3 引出列表'!$A$2:$CE$8700,$A160,MATCH(C$1,'2-3 引出列表'!$A$1:$CD$1,0)),""))</f>
        <v>10000</v>
      </c>
      <c r="D160" t="str">
        <f>IF(ISBLANK(IFERROR(INDEX('2-3 引出列表'!$A$2:$CE$8700,$A160,MATCH(D$1,'2-3 引出列表'!$A$1:$CD$1,0)),"")),"",IFERROR(INDEX('2-3 引出列表'!$A$2:$CE$8700,$A160,MATCH(D$1,'2-3 引出列表'!$A$1:$CD$1,0)),""))</f>
        <v>已付款</v>
      </c>
      <c r="E160" t="str">
        <f>IF(ISBLANK(IFERROR(INDEX('2-3 引出列表'!$A$2:$CE$8700,$A160,MATCH(E$1,'2-3 引出列表'!$A$1:$CD$1,0)),"")),"",IFERROR(INDEX('2-3 引出列表'!$A$2:$CE$8700,$A160,MATCH(E$1,'2-3 引出列表'!$A$1:$CD$1,0)),""))</f>
        <v>2025-03-05</v>
      </c>
      <c r="F160" t="str">
        <f t="shared" si="2"/>
        <v>2025-03</v>
      </c>
      <c r="G160" t="str">
        <f>IF(ISBLANK(IFERROR(INDEX('2-3 引出列表'!$A$2:$CE$8700,$A160,MATCH(G$1,'2-3 引出列表'!$A$1:$CD$1,0)),"")),"",IFERROR(INDEX('2-3 引出列表'!$A$2:$CE$8700,$A160,MATCH(G$1,'2-3 引出列表'!$A$1:$CD$1,0)),""))</f>
        <v>物料消耗.物料消耗</v>
      </c>
      <c r="H160" t="str">
        <f>IF(ISBLANK(IFERROR(INDEX('2-3 引出列表'!$A$2:$CE$8700,$A160,MATCH(H$1,'2-3 引出列表'!$A$1:$CD$1,0)),"")),"",IFERROR(INDEX('2-3 引出列表'!$A$2:$CE$8700,$A160,MATCH(H$1,'2-3 引出列表'!$A$1:$CD$1,0)),""))</f>
        <v>XHWZ-Z-2024-0032</v>
      </c>
      <c r="I160" t="str">
        <f>IF(ISBLANK(IFERROR(INDEX('2-3 引出列表'!$A$2:$CE$8700,$A160,MATCH(I$1,'2-3 引出列表'!$A$1:$CD$1,0)),"")),"",IFERROR(INDEX('2-3 引出列表'!$A$2:$CE$8700,$A160,MATCH(I$1,'2-3 引出列表'!$A$1:$CD$1,0)),""))</f>
        <v>金采易购</v>
      </c>
      <c r="J160" s="66"/>
    </row>
    <row r="161" customFormat="1" spans="1:10">
      <c r="A161">
        <v>160</v>
      </c>
      <c r="B161" t="str">
        <f>IF(ISBLANK(IFERROR(INDEX('2-3 引出列表'!$A$2:$CE$8700,$A161,MATCH(B$1,'2-3 引出列表'!$A$1:$CD$1,0)),"")),"",IFERROR(INDEX('2-3 引出列表'!$A$2:$CE$8700,$A161,MATCH(B$1,'2-3 引出列表'!$A$1:$CD$1,0)),""))</f>
        <v>FK250305001220</v>
      </c>
      <c r="C161">
        <f>IF(ISBLANK(IFERROR(INDEX('2-3 引出列表'!$A$2:$CE$8700,$A161,MATCH(C$1,'2-3 引出列表'!$A$1:$CD$1,0)),"")),"",IFERROR(INDEX('2-3 引出列表'!$A$2:$CE$8700,$A161,MATCH(C$1,'2-3 引出列表'!$A$1:$CD$1,0)),""))</f>
        <v>1526.4</v>
      </c>
      <c r="D161" t="str">
        <f>IF(ISBLANK(IFERROR(INDEX('2-3 引出列表'!$A$2:$CE$8700,$A161,MATCH(D$1,'2-3 引出列表'!$A$1:$CD$1,0)),"")),"",IFERROR(INDEX('2-3 引出列表'!$A$2:$CE$8700,$A161,MATCH(D$1,'2-3 引出列表'!$A$1:$CD$1,0)),""))</f>
        <v>已付款</v>
      </c>
      <c r="E161" t="str">
        <f>IF(ISBLANK(IFERROR(INDEX('2-3 引出列表'!$A$2:$CE$8700,$A161,MATCH(E$1,'2-3 引出列表'!$A$1:$CD$1,0)),"")),"",IFERROR(INDEX('2-3 引出列表'!$A$2:$CE$8700,$A161,MATCH(E$1,'2-3 引出列表'!$A$1:$CD$1,0)),""))</f>
        <v>2025-03-05</v>
      </c>
      <c r="F161" t="str">
        <f t="shared" si="2"/>
        <v>2025-03</v>
      </c>
      <c r="G161" t="str">
        <f>IF(ISBLANK(IFERROR(INDEX('2-3 引出列表'!$A$2:$CE$8700,$A161,MATCH(G$1,'2-3 引出列表'!$A$1:$CD$1,0)),"")),"",IFERROR(INDEX('2-3 引出列表'!$A$2:$CE$8700,$A161,MATCH(G$1,'2-3 引出列表'!$A$1:$CD$1,0)),""))</f>
        <v>外包服务费.生活垃圾清运外包</v>
      </c>
      <c r="H161" t="str">
        <f>IF(ISBLANK(IFERROR(INDEX('2-3 引出列表'!$A$2:$CE$8700,$A161,MATCH(H$1,'2-3 引出列表'!$A$1:$CD$1,0)),"")),"",IFERROR(INDEX('2-3 引出列表'!$A$2:$CE$8700,$A161,MATCH(H$1,'2-3 引出列表'!$A$1:$CD$1,0)),""))</f>
        <v>HJFW-Z-2024-3793</v>
      </c>
      <c r="I161" t="str">
        <f>IF(ISBLANK(IFERROR(INDEX('2-3 引出列表'!$A$2:$CE$8700,$A161,MATCH(I$1,'2-3 引出列表'!$A$1:$CD$1,0)),"")),"",IFERROR(INDEX('2-3 引出列表'!$A$2:$CE$8700,$A161,MATCH(I$1,'2-3 引出列表'!$A$1:$CD$1,0)),""))</f>
        <v>金采易购</v>
      </c>
      <c r="J161" s="66"/>
    </row>
    <row r="162" customFormat="1" spans="1:10">
      <c r="A162">
        <v>161</v>
      </c>
      <c r="B162" t="str">
        <f>IF(ISBLANK(IFERROR(INDEX('2-3 引出列表'!$A$2:$CE$8700,$A162,MATCH(B$1,'2-3 引出列表'!$A$1:$CD$1,0)),"")),"",IFERROR(INDEX('2-3 引出列表'!$A$2:$CE$8700,$A162,MATCH(B$1,'2-3 引出列表'!$A$1:$CD$1,0)),""))</f>
        <v>FK250305001165</v>
      </c>
      <c r="C162">
        <f>IF(ISBLANK(IFERROR(INDEX('2-3 引出列表'!$A$2:$CE$8700,$A162,MATCH(C$1,'2-3 引出列表'!$A$1:$CD$1,0)),"")),"",IFERROR(INDEX('2-3 引出列表'!$A$2:$CE$8700,$A162,MATCH(C$1,'2-3 引出列表'!$A$1:$CD$1,0)),""))</f>
        <v>2269.91</v>
      </c>
      <c r="D162" t="str">
        <f>IF(ISBLANK(IFERROR(INDEX('2-3 引出列表'!$A$2:$CE$8700,$A162,MATCH(D$1,'2-3 引出列表'!$A$1:$CD$1,0)),"")),"",IFERROR(INDEX('2-3 引出列表'!$A$2:$CE$8700,$A162,MATCH(D$1,'2-3 引出列表'!$A$1:$CD$1,0)),""))</f>
        <v>已付款</v>
      </c>
      <c r="E162" t="str">
        <f>IF(ISBLANK(IFERROR(INDEX('2-3 引出列表'!$A$2:$CE$8700,$A162,MATCH(E$1,'2-3 引出列表'!$A$1:$CD$1,0)),"")),"",IFERROR(INDEX('2-3 引出列表'!$A$2:$CE$8700,$A162,MATCH(E$1,'2-3 引出列表'!$A$1:$CD$1,0)),""))</f>
        <v>2025-03-05</v>
      </c>
      <c r="F162" t="str">
        <f t="shared" si="2"/>
        <v>2025-03</v>
      </c>
      <c r="G162" t="str">
        <f>IF(ISBLANK(IFERROR(INDEX('2-3 引出列表'!$A$2:$CE$8700,$A162,MATCH(G$1,'2-3 引出列表'!$A$1:$CD$1,0)),"")),"",IFERROR(INDEX('2-3 引出列表'!$A$2:$CE$8700,$A162,MATCH(G$1,'2-3 引出列表'!$A$1:$CD$1,0)),""))</f>
        <v>外包服务费.绿化外包</v>
      </c>
      <c r="H162" t="str">
        <f>IF(ISBLANK(IFERROR(INDEX('2-3 引出列表'!$A$2:$CE$8700,$A162,MATCH(H$1,'2-3 引出列表'!$A$1:$CD$1,0)),"")),"",IFERROR(INDEX('2-3 引出列表'!$A$2:$CE$8700,$A162,MATCH(H$1,'2-3 引出列表'!$A$1:$CD$1,0)),""))</f>
        <v>HJFW-Z-2024-6982</v>
      </c>
      <c r="I162" t="str">
        <f>IF(ISBLANK(IFERROR(INDEX('2-3 引出列表'!$A$2:$CE$8700,$A162,MATCH(I$1,'2-3 引出列表'!$A$1:$CD$1,0)),"")),"",IFERROR(INDEX('2-3 引出列表'!$A$2:$CE$8700,$A162,MATCH(I$1,'2-3 引出列表'!$A$1:$CD$1,0)),""))</f>
        <v>金采易购</v>
      </c>
      <c r="J162" s="66"/>
    </row>
    <row r="163" customFormat="1" spans="1:10">
      <c r="A163">
        <v>162</v>
      </c>
      <c r="B163" t="str">
        <f>IF(ISBLANK(IFERROR(INDEX('2-3 引出列表'!$A$2:$CE$8700,$A163,MATCH(B$1,'2-3 引出列表'!$A$1:$CD$1,0)),"")),"",IFERROR(INDEX('2-3 引出列表'!$A$2:$CE$8700,$A163,MATCH(B$1,'2-3 引出列表'!$A$1:$CD$1,0)),""))</f>
        <v>FK250305000760</v>
      </c>
      <c r="C163">
        <f>IF(ISBLANK(IFERROR(INDEX('2-3 引出列表'!$A$2:$CE$8700,$A163,MATCH(C$1,'2-3 引出列表'!$A$1:$CD$1,0)),"")),"",IFERROR(INDEX('2-3 引出列表'!$A$2:$CE$8700,$A163,MATCH(C$1,'2-3 引出列表'!$A$1:$CD$1,0)),""))</f>
        <v>2140.63</v>
      </c>
      <c r="D163" t="str">
        <f>IF(ISBLANK(IFERROR(INDEX('2-3 引出列表'!$A$2:$CE$8700,$A163,MATCH(D$1,'2-3 引出列表'!$A$1:$CD$1,0)),"")),"",IFERROR(INDEX('2-3 引出列表'!$A$2:$CE$8700,$A163,MATCH(D$1,'2-3 引出列表'!$A$1:$CD$1,0)),""))</f>
        <v>已付款</v>
      </c>
      <c r="E163" t="str">
        <f>IF(ISBLANK(IFERROR(INDEX('2-3 引出列表'!$A$2:$CE$8700,$A163,MATCH(E$1,'2-3 引出列表'!$A$1:$CD$1,0)),"")),"",IFERROR(INDEX('2-3 引出列表'!$A$2:$CE$8700,$A163,MATCH(E$1,'2-3 引出列表'!$A$1:$CD$1,0)),""))</f>
        <v>2025-03-05</v>
      </c>
      <c r="F163" t="str">
        <f t="shared" si="2"/>
        <v>2025-03</v>
      </c>
      <c r="G163" t="str">
        <f>IF(ISBLANK(IFERROR(INDEX('2-3 引出列表'!$A$2:$CE$8700,$A163,MATCH(G$1,'2-3 引出列表'!$A$1:$CD$1,0)),"")),"",IFERROR(INDEX('2-3 引出列表'!$A$2:$CE$8700,$A163,MATCH(G$1,'2-3 引出列表'!$A$1:$CD$1,0)),""))</f>
        <v>外包服务费.消杀外包</v>
      </c>
      <c r="H163" t="str">
        <f>IF(ISBLANK(IFERROR(INDEX('2-3 引出列表'!$A$2:$CE$8700,$A163,MATCH(H$1,'2-3 引出列表'!$A$1:$CD$1,0)),"")),"",IFERROR(INDEX('2-3 引出列表'!$A$2:$CE$8700,$A163,MATCH(H$1,'2-3 引出列表'!$A$1:$CD$1,0)),""))</f>
        <v>HJFW-Z-2024-3877</v>
      </c>
      <c r="I163" t="str">
        <f>IF(ISBLANK(IFERROR(INDEX('2-3 引出列表'!$A$2:$CE$8700,$A163,MATCH(I$1,'2-3 引出列表'!$A$1:$CD$1,0)),"")),"",IFERROR(INDEX('2-3 引出列表'!$A$2:$CE$8700,$A163,MATCH(I$1,'2-3 引出列表'!$A$1:$CD$1,0)),""))</f>
        <v>金采易购</v>
      </c>
      <c r="J163" s="66"/>
    </row>
    <row r="164" customFormat="1" spans="1:10">
      <c r="A164">
        <v>163</v>
      </c>
      <c r="B164" t="str">
        <f>IF(ISBLANK(IFERROR(INDEX('2-3 引出列表'!$A$2:$CE$8700,$A164,MATCH(B$1,'2-3 引出列表'!$A$1:$CD$1,0)),"")),"",IFERROR(INDEX('2-3 引出列表'!$A$2:$CE$8700,$A164,MATCH(B$1,'2-3 引出列表'!$A$1:$CD$1,0)),""))</f>
        <v/>
      </c>
      <c r="C164">
        <f>IF(ISBLANK(IFERROR(INDEX('2-3 引出列表'!$A$2:$CE$8700,$A164,MATCH(C$1,'2-3 引出列表'!$A$1:$CD$1,0)),"")),"",IFERROR(INDEX('2-3 引出列表'!$A$2:$CE$8700,$A164,MATCH(C$1,'2-3 引出列表'!$A$1:$CD$1,0)),""))</f>
        <v>-23146</v>
      </c>
      <c r="D164" t="str">
        <f>IF(ISBLANK(IFERROR(INDEX('2-3 引出列表'!$A$2:$CE$8700,$A164,MATCH(D$1,'2-3 引出列表'!$A$1:$CD$1,0)),"")),"",IFERROR(INDEX('2-3 引出列表'!$A$2:$CE$8700,$A164,MATCH(D$1,'2-3 引出列表'!$A$1:$CD$1,0)),""))</f>
        <v>已付款</v>
      </c>
      <c r="E164" t="str">
        <f>IF(ISBLANK(IFERROR(INDEX('2-3 引出列表'!$A$2:$CE$8700,$A164,MATCH(E$1,'2-3 引出列表'!$A$1:$CD$1,0)),"")),"",IFERROR(INDEX('2-3 引出列表'!$A$2:$CE$8700,$A164,MATCH(E$1,'2-3 引出列表'!$A$1:$CD$1,0)),""))</f>
        <v>2025-03-05</v>
      </c>
      <c r="F164" t="str">
        <f t="shared" si="2"/>
        <v>2025-03</v>
      </c>
      <c r="G164" t="str">
        <f>IF(ISBLANK(IFERROR(INDEX('2-3 引出列表'!$A$2:$CE$8700,$A164,MATCH(G$1,'2-3 引出列表'!$A$1:$CD$1,0)),"")),"",IFERROR(INDEX('2-3 引出列表'!$A$2:$CE$8700,$A164,MATCH(G$1,'2-3 引出列表'!$A$1:$CD$1,0)),""))</f>
        <v>社区及业委会费用.社区文化费用</v>
      </c>
      <c r="H164" t="str">
        <f>IF(ISBLANK(IFERROR(INDEX('2-3 引出列表'!$A$2:$CE$8700,$A164,MATCH(H$1,'2-3 引出列表'!$A$1:$CD$1,0)),"")),"",IFERROR(INDEX('2-3 引出列表'!$A$2:$CE$8700,$A164,MATCH(H$1,'2-3 引出列表'!$A$1:$CD$1,0)),""))</f>
        <v/>
      </c>
      <c r="I164" t="str">
        <f>IF(ISBLANK(IFERROR(INDEX('2-3 引出列表'!$A$2:$CE$8700,$A164,MATCH(I$1,'2-3 引出列表'!$A$1:$CD$1,0)),"")),"",IFERROR(INDEX('2-3 引出列表'!$A$2:$CE$8700,$A164,MATCH(I$1,'2-3 引出列表'!$A$1:$CD$1,0)),""))</f>
        <v/>
      </c>
      <c r="J164" s="66"/>
    </row>
    <row r="165" customFormat="1" spans="1:10">
      <c r="A165">
        <v>164</v>
      </c>
      <c r="B165" t="str">
        <f>IF(ISBLANK(IFERROR(INDEX('2-3 引出列表'!$A$2:$CE$8700,$A165,MATCH(B$1,'2-3 引出列表'!$A$1:$CD$1,0)),"")),"",IFERROR(INDEX('2-3 引出列表'!$A$2:$CE$8700,$A165,MATCH(B$1,'2-3 引出列表'!$A$1:$CD$1,0)),""))</f>
        <v>FK250228000089</v>
      </c>
      <c r="C165">
        <f>IF(ISBLANK(IFERROR(INDEX('2-3 引出列表'!$A$2:$CE$8700,$A165,MATCH(C$1,'2-3 引出列表'!$A$1:$CD$1,0)),"")),"",IFERROR(INDEX('2-3 引出列表'!$A$2:$CE$8700,$A165,MATCH(C$1,'2-3 引出列表'!$A$1:$CD$1,0)),""))</f>
        <v>127.19</v>
      </c>
      <c r="D165" t="str">
        <f>IF(ISBLANK(IFERROR(INDEX('2-3 引出列表'!$A$2:$CE$8700,$A165,MATCH(D$1,'2-3 引出列表'!$A$1:$CD$1,0)),"")),"",IFERROR(INDEX('2-3 引出列表'!$A$2:$CE$8700,$A165,MATCH(D$1,'2-3 引出列表'!$A$1:$CD$1,0)),""))</f>
        <v>已付款</v>
      </c>
      <c r="E165" t="str">
        <f>IF(ISBLANK(IFERROR(INDEX('2-3 引出列表'!$A$2:$CE$8700,$A165,MATCH(E$1,'2-3 引出列表'!$A$1:$CD$1,0)),"")),"",IFERROR(INDEX('2-3 引出列表'!$A$2:$CE$8700,$A165,MATCH(E$1,'2-3 引出列表'!$A$1:$CD$1,0)),""))</f>
        <v>2025-02-28</v>
      </c>
      <c r="F165" t="str">
        <f t="shared" si="2"/>
        <v>2025-02</v>
      </c>
      <c r="G165" t="str">
        <f>IF(ISBLANK(IFERROR(INDEX('2-3 引出列表'!$A$2:$CE$8700,$A165,MATCH(G$1,'2-3 引出列表'!$A$1:$CD$1,0)),"")),"",IFERROR(INDEX('2-3 引出列表'!$A$2:$CE$8700,$A165,MATCH(G$1,'2-3 引出列表'!$A$1:$CD$1,0)),""))</f>
        <v>物料消耗.物料消耗</v>
      </c>
      <c r="H165" t="str">
        <f>IF(ISBLANK(IFERROR(INDEX('2-3 引出列表'!$A$2:$CE$8700,$A165,MATCH(H$1,'2-3 引出列表'!$A$1:$CD$1,0)),"")),"",IFERROR(INDEX('2-3 引出列表'!$A$2:$CE$8700,$A165,MATCH(H$1,'2-3 引出列表'!$A$1:$CD$1,0)),""))</f>
        <v>ZB20210901JCWZ02</v>
      </c>
      <c r="I165" t="str">
        <f>IF(ISBLANK(IFERROR(INDEX('2-3 引出列表'!$A$2:$CE$8700,$A165,MATCH(I$1,'2-3 引出列表'!$A$1:$CD$1,0)),"")),"",IFERROR(INDEX('2-3 引出列表'!$A$2:$CE$8700,$A165,MATCH(I$1,'2-3 引出列表'!$A$1:$CD$1,0)),""))</f>
        <v>金采易购</v>
      </c>
      <c r="J165" s="66"/>
    </row>
    <row r="166" customFormat="1" spans="1:10">
      <c r="A166">
        <v>165</v>
      </c>
      <c r="B166" t="str">
        <f>IF(ISBLANK(IFERROR(INDEX('2-3 引出列表'!$A$2:$CE$8700,$A166,MATCH(B$1,'2-3 引出列表'!$A$1:$CD$1,0)),"")),"",IFERROR(INDEX('2-3 引出列表'!$A$2:$CE$8700,$A166,MATCH(B$1,'2-3 引出列表'!$A$1:$CD$1,0)),""))</f>
        <v>FK250228000049</v>
      </c>
      <c r="C166">
        <f>IF(ISBLANK(IFERROR(INDEX('2-3 引出列表'!$A$2:$CE$8700,$A166,MATCH(C$1,'2-3 引出列表'!$A$1:$CD$1,0)),"")),"",IFERROR(INDEX('2-3 引出列表'!$A$2:$CE$8700,$A166,MATCH(C$1,'2-3 引出列表'!$A$1:$CD$1,0)),""))</f>
        <v>9002</v>
      </c>
      <c r="D166" t="str">
        <f>IF(ISBLANK(IFERROR(INDEX('2-3 引出列表'!$A$2:$CE$8700,$A166,MATCH(D$1,'2-3 引出列表'!$A$1:$CD$1,0)),"")),"",IFERROR(INDEX('2-3 引出列表'!$A$2:$CE$8700,$A166,MATCH(D$1,'2-3 引出列表'!$A$1:$CD$1,0)),""))</f>
        <v>已付款</v>
      </c>
      <c r="E166" t="str">
        <f>IF(ISBLANK(IFERROR(INDEX('2-3 引出列表'!$A$2:$CE$8700,$A166,MATCH(E$1,'2-3 引出列表'!$A$1:$CD$1,0)),"")),"",IFERROR(INDEX('2-3 引出列表'!$A$2:$CE$8700,$A166,MATCH(E$1,'2-3 引出列表'!$A$1:$CD$1,0)),""))</f>
        <v>2025-02-28</v>
      </c>
      <c r="F166" t="str">
        <f t="shared" si="2"/>
        <v>2025-02</v>
      </c>
      <c r="G166" t="str">
        <f>IF(ISBLANK(IFERROR(INDEX('2-3 引出列表'!$A$2:$CE$8700,$A166,MATCH(G$1,'2-3 引出列表'!$A$1:$CD$1,0)),"")),"",IFERROR(INDEX('2-3 引出列表'!$A$2:$CE$8700,$A166,MATCH(G$1,'2-3 引出列表'!$A$1:$CD$1,0)),""))</f>
        <v>外包服务费.绿化外包</v>
      </c>
      <c r="H166" t="str">
        <f>IF(ISBLANK(IFERROR(INDEX('2-3 引出列表'!$A$2:$CE$8700,$A166,MATCH(H$1,'2-3 引出列表'!$A$1:$CD$1,0)),"")),"",IFERROR(INDEX('2-3 引出列表'!$A$2:$CE$8700,$A166,MATCH(H$1,'2-3 引出列表'!$A$1:$CD$1,0)),""))</f>
        <v>HJFW-Z-2025-00041</v>
      </c>
      <c r="I166" t="str">
        <f>IF(ISBLANK(IFERROR(INDEX('2-3 引出列表'!$A$2:$CE$8700,$A166,MATCH(I$1,'2-3 引出列表'!$A$1:$CD$1,0)),"")),"",IFERROR(INDEX('2-3 引出列表'!$A$2:$CE$8700,$A166,MATCH(I$1,'2-3 引出列表'!$A$1:$CD$1,0)),""))</f>
        <v>金采易购</v>
      </c>
      <c r="J166" s="66"/>
    </row>
    <row r="167" customFormat="1" spans="1:10">
      <c r="A167">
        <v>166</v>
      </c>
      <c r="B167" t="str">
        <f>IF(ISBLANK(IFERROR(INDEX('2-3 引出列表'!$A$2:$CE$8700,$A167,MATCH(B$1,'2-3 引出列表'!$A$1:$CD$1,0)),"")),"",IFERROR(INDEX('2-3 引出列表'!$A$2:$CE$8700,$A167,MATCH(B$1,'2-3 引出列表'!$A$1:$CD$1,0)),""))</f>
        <v/>
      </c>
      <c r="C167">
        <f>IF(ISBLANK(IFERROR(INDEX('2-3 引出列表'!$A$2:$CE$8700,$A167,MATCH(C$1,'2-3 引出列表'!$A$1:$CD$1,0)),"")),"",IFERROR(INDEX('2-3 引出列表'!$A$2:$CE$8700,$A167,MATCH(C$1,'2-3 引出列表'!$A$1:$CD$1,0)),""))</f>
        <v>872043.33</v>
      </c>
      <c r="D167" t="str">
        <f>IF(ISBLANK(IFERROR(INDEX('2-3 引出列表'!$A$2:$CE$8700,$A167,MATCH(D$1,'2-3 引出列表'!$A$1:$CD$1,0)),"")),"",IFERROR(INDEX('2-3 引出列表'!$A$2:$CE$8700,$A167,MATCH(D$1,'2-3 引出列表'!$A$1:$CD$1,0)),""))</f>
        <v>已付款</v>
      </c>
      <c r="E167" t="str">
        <f>IF(ISBLANK(IFERROR(INDEX('2-3 引出列表'!$A$2:$CE$8700,$A167,MATCH(E$1,'2-3 引出列表'!$A$1:$CD$1,0)),"")),"",IFERROR(INDEX('2-3 引出列表'!$A$2:$CE$8700,$A167,MATCH(E$1,'2-3 引出列表'!$A$1:$CD$1,0)),""))</f>
        <v>2025-02-28</v>
      </c>
      <c r="F167" t="str">
        <f t="shared" si="2"/>
        <v>2025-02</v>
      </c>
      <c r="G167" t="str">
        <f>IF(ISBLANK(IFERROR(INDEX('2-3 引出列表'!$A$2:$CE$8700,$A167,MATCH(G$1,'2-3 引出列表'!$A$1:$CD$1,0)),"")),"",IFERROR(INDEX('2-3 引出列表'!$A$2:$CE$8700,$A167,MATCH(G$1,'2-3 引出列表'!$A$1:$CD$1,0)),""))</f>
        <v>内部往来.内部公司往来清理</v>
      </c>
      <c r="H167" t="str">
        <f>IF(ISBLANK(IFERROR(INDEX('2-3 引出列表'!$A$2:$CE$8700,$A167,MATCH(H$1,'2-3 引出列表'!$A$1:$CD$1,0)),"")),"",IFERROR(INDEX('2-3 引出列表'!$A$2:$CE$8700,$A167,MATCH(H$1,'2-3 引出列表'!$A$1:$CD$1,0)),""))</f>
        <v/>
      </c>
      <c r="I167" t="str">
        <f>IF(ISBLANK(IFERROR(INDEX('2-3 引出列表'!$A$2:$CE$8700,$A167,MATCH(I$1,'2-3 引出列表'!$A$1:$CD$1,0)),"")),"",IFERROR(INDEX('2-3 引出列表'!$A$2:$CE$8700,$A167,MATCH(I$1,'2-3 引出列表'!$A$1:$CD$1,0)),""))</f>
        <v/>
      </c>
      <c r="J167" s="66"/>
    </row>
    <row r="168" customFormat="1" spans="1:10">
      <c r="A168">
        <v>167</v>
      </c>
      <c r="B168" t="str">
        <f>IF(ISBLANK(IFERROR(INDEX('2-3 引出列表'!$A$2:$CE$8700,$A168,MATCH(B$1,'2-3 引出列表'!$A$1:$CD$1,0)),"")),"",IFERROR(INDEX('2-3 引出列表'!$A$2:$CE$8700,$A168,MATCH(B$1,'2-3 引出列表'!$A$1:$CD$1,0)),""))</f>
        <v/>
      </c>
      <c r="C168">
        <f>IF(ISBLANK(IFERROR(INDEX('2-3 引出列表'!$A$2:$CE$8700,$A168,MATCH(C$1,'2-3 引出列表'!$A$1:$CD$1,0)),"")),"",IFERROR(INDEX('2-3 引出列表'!$A$2:$CE$8700,$A168,MATCH(C$1,'2-3 引出列表'!$A$1:$CD$1,0)),""))</f>
        <v>23146</v>
      </c>
      <c r="D168" t="str">
        <f>IF(ISBLANK(IFERROR(INDEX('2-3 引出列表'!$A$2:$CE$8700,$A168,MATCH(D$1,'2-3 引出列表'!$A$1:$CD$1,0)),"")),"",IFERROR(INDEX('2-3 引出列表'!$A$2:$CE$8700,$A168,MATCH(D$1,'2-3 引出列表'!$A$1:$CD$1,0)),""))</f>
        <v>已退单</v>
      </c>
      <c r="E168" t="str">
        <f>IF(ISBLANK(IFERROR(INDEX('2-3 引出列表'!$A$2:$CE$8700,$A168,MATCH(E$1,'2-3 引出列表'!$A$1:$CD$1,0)),"")),"",IFERROR(INDEX('2-3 引出列表'!$A$2:$CE$8700,$A168,MATCH(E$1,'2-3 引出列表'!$A$1:$CD$1,0)),""))</f>
        <v>2025-02-28</v>
      </c>
      <c r="F168" t="str">
        <f t="shared" si="2"/>
        <v>2025-02</v>
      </c>
      <c r="G168" t="str">
        <f>IF(ISBLANK(IFERROR(INDEX('2-3 引出列表'!$A$2:$CE$8700,$A168,MATCH(G$1,'2-3 引出列表'!$A$1:$CD$1,0)),"")),"",IFERROR(INDEX('2-3 引出列表'!$A$2:$CE$8700,$A168,MATCH(G$1,'2-3 引出列表'!$A$1:$CD$1,0)),""))</f>
        <v>社区及业委会费用.社区文化费用</v>
      </c>
      <c r="H168" t="str">
        <f>IF(ISBLANK(IFERROR(INDEX('2-3 引出列表'!$A$2:$CE$8700,$A168,MATCH(H$1,'2-3 引出列表'!$A$1:$CD$1,0)),"")),"",IFERROR(INDEX('2-3 引出列表'!$A$2:$CE$8700,$A168,MATCH(H$1,'2-3 引出列表'!$A$1:$CD$1,0)),""))</f>
        <v/>
      </c>
      <c r="I168" t="str">
        <f>IF(ISBLANK(IFERROR(INDEX('2-3 引出列表'!$A$2:$CE$8700,$A168,MATCH(I$1,'2-3 引出列表'!$A$1:$CD$1,0)),"")),"",IFERROR(INDEX('2-3 引出列表'!$A$2:$CE$8700,$A168,MATCH(I$1,'2-3 引出列表'!$A$1:$CD$1,0)),""))</f>
        <v/>
      </c>
      <c r="J168" s="66"/>
    </row>
    <row r="169" customFormat="1" spans="1:10">
      <c r="A169">
        <v>168</v>
      </c>
      <c r="B169" t="str">
        <f>IF(ISBLANK(IFERROR(INDEX('2-3 引出列表'!$A$2:$CE$8700,$A169,MATCH(B$1,'2-3 引出列表'!$A$1:$CD$1,0)),"")),"",IFERROR(INDEX('2-3 引出列表'!$A$2:$CE$8700,$A169,MATCH(B$1,'2-3 引出列表'!$A$1:$CD$1,0)),""))</f>
        <v>FK250103001188</v>
      </c>
      <c r="C169">
        <f>IF(ISBLANK(IFERROR(INDEX('2-3 引出列表'!$A$2:$CE$8700,$A169,MATCH(C$1,'2-3 引出列表'!$A$1:$CD$1,0)),"")),"",IFERROR(INDEX('2-3 引出列表'!$A$2:$CE$8700,$A169,MATCH(C$1,'2-3 引出列表'!$A$1:$CD$1,0)),""))</f>
        <v>2269.91</v>
      </c>
      <c r="D169" t="str">
        <f>IF(ISBLANK(IFERROR(INDEX('2-3 引出列表'!$A$2:$CE$8700,$A169,MATCH(D$1,'2-3 引出列表'!$A$1:$CD$1,0)),"")),"",IFERROR(INDEX('2-3 引出列表'!$A$2:$CE$8700,$A169,MATCH(D$1,'2-3 引出列表'!$A$1:$CD$1,0)),""))</f>
        <v>已付款</v>
      </c>
      <c r="E169" t="str">
        <f>IF(ISBLANK(IFERROR(INDEX('2-3 引出列表'!$A$2:$CE$8700,$A169,MATCH(E$1,'2-3 引出列表'!$A$1:$CD$1,0)),"")),"",IFERROR(INDEX('2-3 引出列表'!$A$2:$CE$8700,$A169,MATCH(E$1,'2-3 引出列表'!$A$1:$CD$1,0)),""))</f>
        <v>2025-02-24</v>
      </c>
      <c r="F169" t="str">
        <f t="shared" si="2"/>
        <v>2025-02</v>
      </c>
      <c r="G169" t="str">
        <f>IF(ISBLANK(IFERROR(INDEX('2-3 引出列表'!$A$2:$CE$8700,$A169,MATCH(G$1,'2-3 引出列表'!$A$1:$CD$1,0)),"")),"",IFERROR(INDEX('2-3 引出列表'!$A$2:$CE$8700,$A169,MATCH(G$1,'2-3 引出列表'!$A$1:$CD$1,0)),""))</f>
        <v>外包服务费.绿化外包</v>
      </c>
      <c r="H169" t="str">
        <f>IF(ISBLANK(IFERROR(INDEX('2-3 引出列表'!$A$2:$CE$8700,$A169,MATCH(H$1,'2-3 引出列表'!$A$1:$CD$1,0)),"")),"",IFERROR(INDEX('2-3 引出列表'!$A$2:$CE$8700,$A169,MATCH(H$1,'2-3 引出列表'!$A$1:$CD$1,0)),""))</f>
        <v>HJFW-Z-2024-6982</v>
      </c>
      <c r="I169" t="str">
        <f>IF(ISBLANK(IFERROR(INDEX('2-3 引出列表'!$A$2:$CE$8700,$A169,MATCH(I$1,'2-3 引出列表'!$A$1:$CD$1,0)),"")),"",IFERROR(INDEX('2-3 引出列表'!$A$2:$CE$8700,$A169,MATCH(I$1,'2-3 引出列表'!$A$1:$CD$1,0)),""))</f>
        <v>金采易购</v>
      </c>
      <c r="J169" s="66"/>
    </row>
    <row r="170" customFormat="1" spans="1:10">
      <c r="A170">
        <v>169</v>
      </c>
      <c r="B170" t="str">
        <f>IF(ISBLANK(IFERROR(INDEX('2-3 引出列表'!$A$2:$CE$8700,$A170,MATCH(B$1,'2-3 引出列表'!$A$1:$CD$1,0)),"")),"",IFERROR(INDEX('2-3 引出列表'!$A$2:$CE$8700,$A170,MATCH(B$1,'2-3 引出列表'!$A$1:$CD$1,0)),""))</f>
        <v>FK250103001274</v>
      </c>
      <c r="C170">
        <f>IF(ISBLANK(IFERROR(INDEX('2-3 引出列表'!$A$2:$CE$8700,$A170,MATCH(C$1,'2-3 引出列表'!$A$1:$CD$1,0)),"")),"",IFERROR(INDEX('2-3 引出列表'!$A$2:$CE$8700,$A170,MATCH(C$1,'2-3 引出列表'!$A$1:$CD$1,0)),""))</f>
        <v>4060</v>
      </c>
      <c r="D170" t="str">
        <f>IF(ISBLANK(IFERROR(INDEX('2-3 引出列表'!$A$2:$CE$8700,$A170,MATCH(D$1,'2-3 引出列表'!$A$1:$CD$1,0)),"")),"",IFERROR(INDEX('2-3 引出列表'!$A$2:$CE$8700,$A170,MATCH(D$1,'2-3 引出列表'!$A$1:$CD$1,0)),""))</f>
        <v>已付款</v>
      </c>
      <c r="E170" t="str">
        <f>IF(ISBLANK(IFERROR(INDEX('2-3 引出列表'!$A$2:$CE$8700,$A170,MATCH(E$1,'2-3 引出列表'!$A$1:$CD$1,0)),"")),"",IFERROR(INDEX('2-3 引出列表'!$A$2:$CE$8700,$A170,MATCH(E$1,'2-3 引出列表'!$A$1:$CD$1,0)),""))</f>
        <v>2025-02-24</v>
      </c>
      <c r="F170" t="str">
        <f t="shared" si="2"/>
        <v>2025-02</v>
      </c>
      <c r="G170" t="str">
        <f>IF(ISBLANK(IFERROR(INDEX('2-3 引出列表'!$A$2:$CE$8700,$A170,MATCH(G$1,'2-3 引出列表'!$A$1:$CD$1,0)),"")),"",IFERROR(INDEX('2-3 引出列表'!$A$2:$CE$8700,$A170,MATCH(G$1,'2-3 引出列表'!$A$1:$CD$1,0)),""))</f>
        <v>外包服务费.绿化外包</v>
      </c>
      <c r="H170" t="str">
        <f>IF(ISBLANK(IFERROR(INDEX('2-3 引出列表'!$A$2:$CE$8700,$A170,MATCH(H$1,'2-3 引出列表'!$A$1:$CD$1,0)),"")),"",IFERROR(INDEX('2-3 引出列表'!$A$2:$CE$8700,$A170,MATCH(H$1,'2-3 引出列表'!$A$1:$CD$1,0)),""))</f>
        <v>HJFW-Z-2024-6899</v>
      </c>
      <c r="I170" t="str">
        <f>IF(ISBLANK(IFERROR(INDEX('2-3 引出列表'!$A$2:$CE$8700,$A170,MATCH(I$1,'2-3 引出列表'!$A$1:$CD$1,0)),"")),"",IFERROR(INDEX('2-3 引出列表'!$A$2:$CE$8700,$A170,MATCH(I$1,'2-3 引出列表'!$A$1:$CD$1,0)),""))</f>
        <v>金采易购</v>
      </c>
      <c r="J170" s="66"/>
    </row>
    <row r="171" customFormat="1" spans="1:10">
      <c r="A171">
        <v>170</v>
      </c>
      <c r="B171" t="str">
        <f>IF(ISBLANK(IFERROR(INDEX('2-3 引出列表'!$A$2:$CE$8700,$A171,MATCH(B$1,'2-3 引出列表'!$A$1:$CD$1,0)),"")),"",IFERROR(INDEX('2-3 引出列表'!$A$2:$CE$8700,$A171,MATCH(B$1,'2-3 引出列表'!$A$1:$CD$1,0)),""))</f>
        <v/>
      </c>
      <c r="C171">
        <f>IF(ISBLANK(IFERROR(INDEX('2-3 引出列表'!$A$2:$CE$8700,$A171,MATCH(C$1,'2-3 引出列表'!$A$1:$CD$1,0)),"")),"",IFERROR(INDEX('2-3 引出列表'!$A$2:$CE$8700,$A171,MATCH(C$1,'2-3 引出列表'!$A$1:$CD$1,0)),""))</f>
        <v>1886</v>
      </c>
      <c r="D171" t="str">
        <f>IF(ISBLANK(IFERROR(INDEX('2-3 引出列表'!$A$2:$CE$8700,$A171,MATCH(D$1,'2-3 引出列表'!$A$1:$CD$1,0)),"")),"",IFERROR(INDEX('2-3 引出列表'!$A$2:$CE$8700,$A171,MATCH(D$1,'2-3 引出列表'!$A$1:$CD$1,0)),""))</f>
        <v>已付款</v>
      </c>
      <c r="E171" t="str">
        <f>IF(ISBLANK(IFERROR(INDEX('2-3 引出列表'!$A$2:$CE$8700,$A171,MATCH(E$1,'2-3 引出列表'!$A$1:$CD$1,0)),"")),"",IFERROR(INDEX('2-3 引出列表'!$A$2:$CE$8700,$A171,MATCH(E$1,'2-3 引出列表'!$A$1:$CD$1,0)),""))</f>
        <v>2025-02-23</v>
      </c>
      <c r="F171" t="str">
        <f t="shared" si="2"/>
        <v>2025-02</v>
      </c>
      <c r="G171" t="str">
        <f>IF(ISBLANK(IFERROR(INDEX('2-3 引出列表'!$A$2:$CE$8700,$A171,MATCH(G$1,'2-3 引出列表'!$A$1:$CD$1,0)),"")),"",IFERROR(INDEX('2-3 引出列表'!$A$2:$CE$8700,$A171,MATCH(G$1,'2-3 引出列表'!$A$1:$CD$1,0)),""))</f>
        <v>办公事务.办公费</v>
      </c>
      <c r="H171" t="str">
        <f>IF(ISBLANK(IFERROR(INDEX('2-3 引出列表'!$A$2:$CE$8700,$A171,MATCH(H$1,'2-3 引出列表'!$A$1:$CD$1,0)),"")),"",IFERROR(INDEX('2-3 引出列表'!$A$2:$CE$8700,$A171,MATCH(H$1,'2-3 引出列表'!$A$1:$CD$1,0)),""))</f>
        <v/>
      </c>
      <c r="I171" t="str">
        <f>IF(ISBLANK(IFERROR(INDEX('2-3 引出列表'!$A$2:$CE$8700,$A171,MATCH(I$1,'2-3 引出列表'!$A$1:$CD$1,0)),"")),"",IFERROR(INDEX('2-3 引出列表'!$A$2:$CE$8700,$A171,MATCH(I$1,'2-3 引出列表'!$A$1:$CD$1,0)),""))</f>
        <v/>
      </c>
      <c r="J171" s="66"/>
    </row>
    <row r="172" customFormat="1" spans="1:10">
      <c r="A172">
        <v>171</v>
      </c>
      <c r="B172" t="str">
        <f>IF(ISBLANK(IFERROR(INDEX('2-3 引出列表'!$A$2:$CE$8700,$A172,MATCH(B$1,'2-3 引出列表'!$A$1:$CD$1,0)),"")),"",IFERROR(INDEX('2-3 引出列表'!$A$2:$CE$8700,$A172,MATCH(B$1,'2-3 引出列表'!$A$1:$CD$1,0)),""))</f>
        <v/>
      </c>
      <c r="C172">
        <f>IF(ISBLANK(IFERROR(INDEX('2-3 引出列表'!$A$2:$CE$8700,$A172,MATCH(C$1,'2-3 引出列表'!$A$1:$CD$1,0)),"")),"",IFERROR(INDEX('2-3 引出列表'!$A$2:$CE$8700,$A172,MATCH(C$1,'2-3 引出列表'!$A$1:$CD$1,0)),""))</f>
        <v>118</v>
      </c>
      <c r="D172" t="str">
        <f>IF(ISBLANK(IFERROR(INDEX('2-3 引出列表'!$A$2:$CE$8700,$A172,MATCH(D$1,'2-3 引出列表'!$A$1:$CD$1,0)),"")),"",IFERROR(INDEX('2-3 引出列表'!$A$2:$CE$8700,$A172,MATCH(D$1,'2-3 引出列表'!$A$1:$CD$1,0)),""))</f>
        <v>已付款</v>
      </c>
      <c r="E172" t="str">
        <f>IF(ISBLANK(IFERROR(INDEX('2-3 引出列表'!$A$2:$CE$8700,$A172,MATCH(E$1,'2-3 引出列表'!$A$1:$CD$1,0)),"")),"",IFERROR(INDEX('2-3 引出列表'!$A$2:$CE$8700,$A172,MATCH(E$1,'2-3 引出列表'!$A$1:$CD$1,0)),""))</f>
        <v>2025-02-21</v>
      </c>
      <c r="F172" t="str">
        <f t="shared" si="2"/>
        <v>2025-02</v>
      </c>
      <c r="G172" t="str">
        <f>IF(ISBLANK(IFERROR(INDEX('2-3 引出列表'!$A$2:$CE$8700,$A172,MATCH(G$1,'2-3 引出列表'!$A$1:$CD$1,0)),"")),"",IFERROR(INDEX('2-3 引出列表'!$A$2:$CE$8700,$A172,MATCH(G$1,'2-3 引出列表'!$A$1:$CD$1,0)),""))</f>
        <v>办公事务.办公费</v>
      </c>
      <c r="H172" t="str">
        <f>IF(ISBLANK(IFERROR(INDEX('2-3 引出列表'!$A$2:$CE$8700,$A172,MATCH(H$1,'2-3 引出列表'!$A$1:$CD$1,0)),"")),"",IFERROR(INDEX('2-3 引出列表'!$A$2:$CE$8700,$A172,MATCH(H$1,'2-3 引出列表'!$A$1:$CD$1,0)),""))</f>
        <v/>
      </c>
      <c r="I172" t="str">
        <f>IF(ISBLANK(IFERROR(INDEX('2-3 引出列表'!$A$2:$CE$8700,$A172,MATCH(I$1,'2-3 引出列表'!$A$1:$CD$1,0)),"")),"",IFERROR(INDEX('2-3 引出列表'!$A$2:$CE$8700,$A172,MATCH(I$1,'2-3 引出列表'!$A$1:$CD$1,0)),""))</f>
        <v/>
      </c>
      <c r="J172" s="66"/>
    </row>
    <row r="173" customFormat="1" spans="1:10">
      <c r="A173">
        <v>172</v>
      </c>
      <c r="B173" t="str">
        <f>IF(ISBLANK(IFERROR(INDEX('2-3 引出列表'!$A$2:$CE$8700,$A173,MATCH(B$1,'2-3 引出列表'!$A$1:$CD$1,0)),"")),"",IFERROR(INDEX('2-3 引出列表'!$A$2:$CE$8700,$A173,MATCH(B$1,'2-3 引出列表'!$A$1:$CD$1,0)),""))</f>
        <v>FK241218000697</v>
      </c>
      <c r="C173">
        <f>IF(ISBLANK(IFERROR(INDEX('2-3 引出列表'!$A$2:$CE$8700,$A173,MATCH(C$1,'2-3 引出列表'!$A$1:$CD$1,0)),"")),"",IFERROR(INDEX('2-3 引出列表'!$A$2:$CE$8700,$A173,MATCH(C$1,'2-3 引出列表'!$A$1:$CD$1,0)),""))</f>
        <v>4060</v>
      </c>
      <c r="D173" t="str">
        <f>IF(ISBLANK(IFERROR(INDEX('2-3 引出列表'!$A$2:$CE$8700,$A173,MATCH(D$1,'2-3 引出列表'!$A$1:$CD$1,0)),"")),"",IFERROR(INDEX('2-3 引出列表'!$A$2:$CE$8700,$A173,MATCH(D$1,'2-3 引出列表'!$A$1:$CD$1,0)),""))</f>
        <v>已付款</v>
      </c>
      <c r="E173" t="str">
        <f>IF(ISBLANK(IFERROR(INDEX('2-3 引出列表'!$A$2:$CE$8700,$A173,MATCH(E$1,'2-3 引出列表'!$A$1:$CD$1,0)),"")),"",IFERROR(INDEX('2-3 引出列表'!$A$2:$CE$8700,$A173,MATCH(E$1,'2-3 引出列表'!$A$1:$CD$1,0)),""))</f>
        <v>2025-02-20</v>
      </c>
      <c r="F173" t="str">
        <f t="shared" si="2"/>
        <v>2025-02</v>
      </c>
      <c r="G173" t="str">
        <f>IF(ISBLANK(IFERROR(INDEX('2-3 引出列表'!$A$2:$CE$8700,$A173,MATCH(G$1,'2-3 引出列表'!$A$1:$CD$1,0)),"")),"",IFERROR(INDEX('2-3 引出列表'!$A$2:$CE$8700,$A173,MATCH(G$1,'2-3 引出列表'!$A$1:$CD$1,0)),""))</f>
        <v>外包服务费.绿化外包</v>
      </c>
      <c r="H173" t="str">
        <f>IF(ISBLANK(IFERROR(INDEX('2-3 引出列表'!$A$2:$CE$8700,$A173,MATCH(H$1,'2-3 引出列表'!$A$1:$CD$1,0)),"")),"",IFERROR(INDEX('2-3 引出列表'!$A$2:$CE$8700,$A173,MATCH(H$1,'2-3 引出列表'!$A$1:$CD$1,0)),""))</f>
        <v>HJFW-Z-2024-6899</v>
      </c>
      <c r="I173" t="str">
        <f>IF(ISBLANK(IFERROR(INDEX('2-3 引出列表'!$A$2:$CE$8700,$A173,MATCH(I$1,'2-3 引出列表'!$A$1:$CD$1,0)),"")),"",IFERROR(INDEX('2-3 引出列表'!$A$2:$CE$8700,$A173,MATCH(I$1,'2-3 引出列表'!$A$1:$CD$1,0)),""))</f>
        <v>金采易购</v>
      </c>
      <c r="J173" s="66"/>
    </row>
    <row r="174" customFormat="1" spans="1:10">
      <c r="A174">
        <v>173</v>
      </c>
      <c r="B174" t="str">
        <f>IF(ISBLANK(IFERROR(INDEX('2-3 引出列表'!$A$2:$CE$8700,$A174,MATCH(B$1,'2-3 引出列表'!$A$1:$CD$1,0)),"")),"",IFERROR(INDEX('2-3 引出列表'!$A$2:$CE$8700,$A174,MATCH(B$1,'2-3 引出列表'!$A$1:$CD$1,0)),""))</f>
        <v>FK250103001230</v>
      </c>
      <c r="C174">
        <f>IF(ISBLANK(IFERROR(INDEX('2-3 引出列表'!$A$2:$CE$8700,$A174,MATCH(C$1,'2-3 引出列表'!$A$1:$CD$1,0)),"")),"",IFERROR(INDEX('2-3 引出列表'!$A$2:$CE$8700,$A174,MATCH(C$1,'2-3 引出列表'!$A$1:$CD$1,0)),""))</f>
        <v>2114.7</v>
      </c>
      <c r="D174" t="str">
        <f>IF(ISBLANK(IFERROR(INDEX('2-3 引出列表'!$A$2:$CE$8700,$A174,MATCH(D$1,'2-3 引出列表'!$A$1:$CD$1,0)),"")),"",IFERROR(INDEX('2-3 引出列表'!$A$2:$CE$8700,$A174,MATCH(D$1,'2-3 引出列表'!$A$1:$CD$1,0)),""))</f>
        <v>已付款</v>
      </c>
      <c r="E174" t="str">
        <f>IF(ISBLANK(IFERROR(INDEX('2-3 引出列表'!$A$2:$CE$8700,$A174,MATCH(E$1,'2-3 引出列表'!$A$1:$CD$1,0)),"")),"",IFERROR(INDEX('2-3 引出列表'!$A$2:$CE$8700,$A174,MATCH(E$1,'2-3 引出列表'!$A$1:$CD$1,0)),""))</f>
        <v>2025-02-20</v>
      </c>
      <c r="F174" t="str">
        <f t="shared" si="2"/>
        <v>2025-02</v>
      </c>
      <c r="G174" t="str">
        <f>IF(ISBLANK(IFERROR(INDEX('2-3 引出列表'!$A$2:$CE$8700,$A174,MATCH(G$1,'2-3 引出列表'!$A$1:$CD$1,0)),"")),"",IFERROR(INDEX('2-3 引出列表'!$A$2:$CE$8700,$A174,MATCH(G$1,'2-3 引出列表'!$A$1:$CD$1,0)),""))</f>
        <v>外包服务费.生活垃圾清运外包</v>
      </c>
      <c r="H174" t="str">
        <f>IF(ISBLANK(IFERROR(INDEX('2-3 引出列表'!$A$2:$CE$8700,$A174,MATCH(H$1,'2-3 引出列表'!$A$1:$CD$1,0)),"")),"",IFERROR(INDEX('2-3 引出列表'!$A$2:$CE$8700,$A174,MATCH(H$1,'2-3 引出列表'!$A$1:$CD$1,0)),""))</f>
        <v>HJFW-Z-2024-3793</v>
      </c>
      <c r="I174" t="str">
        <f>IF(ISBLANK(IFERROR(INDEX('2-3 引出列表'!$A$2:$CE$8700,$A174,MATCH(I$1,'2-3 引出列表'!$A$1:$CD$1,0)),"")),"",IFERROR(INDEX('2-3 引出列表'!$A$2:$CE$8700,$A174,MATCH(I$1,'2-3 引出列表'!$A$1:$CD$1,0)),""))</f>
        <v>金采易购</v>
      </c>
      <c r="J174" s="66"/>
    </row>
    <row r="175" customFormat="1" spans="1:10">
      <c r="A175">
        <v>174</v>
      </c>
      <c r="B175" t="str">
        <f>IF(ISBLANK(IFERROR(INDEX('2-3 引出列表'!$A$2:$CE$8700,$A175,MATCH(B$1,'2-3 引出列表'!$A$1:$CD$1,0)),"")),"",IFERROR(INDEX('2-3 引出列表'!$A$2:$CE$8700,$A175,MATCH(B$1,'2-3 引出列表'!$A$1:$CD$1,0)),""))</f>
        <v>FK250103001122</v>
      </c>
      <c r="C175">
        <f>IF(ISBLANK(IFERROR(INDEX('2-3 引出列表'!$A$2:$CE$8700,$A175,MATCH(C$1,'2-3 引出列表'!$A$1:$CD$1,0)),"")),"",IFERROR(INDEX('2-3 引出列表'!$A$2:$CE$8700,$A175,MATCH(C$1,'2-3 引出列表'!$A$1:$CD$1,0)),""))</f>
        <v>2140.63</v>
      </c>
      <c r="D175" t="str">
        <f>IF(ISBLANK(IFERROR(INDEX('2-3 引出列表'!$A$2:$CE$8700,$A175,MATCH(D$1,'2-3 引出列表'!$A$1:$CD$1,0)),"")),"",IFERROR(INDEX('2-3 引出列表'!$A$2:$CE$8700,$A175,MATCH(D$1,'2-3 引出列表'!$A$1:$CD$1,0)),""))</f>
        <v>已付款</v>
      </c>
      <c r="E175" t="str">
        <f>IF(ISBLANK(IFERROR(INDEX('2-3 引出列表'!$A$2:$CE$8700,$A175,MATCH(E$1,'2-3 引出列表'!$A$1:$CD$1,0)),"")),"",IFERROR(INDEX('2-3 引出列表'!$A$2:$CE$8700,$A175,MATCH(E$1,'2-3 引出列表'!$A$1:$CD$1,0)),""))</f>
        <v>2025-02-20</v>
      </c>
      <c r="F175" t="str">
        <f t="shared" si="2"/>
        <v>2025-02</v>
      </c>
      <c r="G175" t="str">
        <f>IF(ISBLANK(IFERROR(INDEX('2-3 引出列表'!$A$2:$CE$8700,$A175,MATCH(G$1,'2-3 引出列表'!$A$1:$CD$1,0)),"")),"",IFERROR(INDEX('2-3 引出列表'!$A$2:$CE$8700,$A175,MATCH(G$1,'2-3 引出列表'!$A$1:$CD$1,0)),""))</f>
        <v>外包服务费.消杀外包</v>
      </c>
      <c r="H175" t="str">
        <f>IF(ISBLANK(IFERROR(INDEX('2-3 引出列表'!$A$2:$CE$8700,$A175,MATCH(H$1,'2-3 引出列表'!$A$1:$CD$1,0)),"")),"",IFERROR(INDEX('2-3 引出列表'!$A$2:$CE$8700,$A175,MATCH(H$1,'2-3 引出列表'!$A$1:$CD$1,0)),""))</f>
        <v>HJFW-Z-2024-3877</v>
      </c>
      <c r="I175" t="str">
        <f>IF(ISBLANK(IFERROR(INDEX('2-3 引出列表'!$A$2:$CE$8700,$A175,MATCH(I$1,'2-3 引出列表'!$A$1:$CD$1,0)),"")),"",IFERROR(INDEX('2-3 引出列表'!$A$2:$CE$8700,$A175,MATCH(I$1,'2-3 引出列表'!$A$1:$CD$1,0)),""))</f>
        <v>金采易购</v>
      </c>
      <c r="J175" s="66"/>
    </row>
    <row r="176" customFormat="1" spans="1:10">
      <c r="A176">
        <v>175</v>
      </c>
      <c r="B176" t="str">
        <f>IF(ISBLANK(IFERROR(INDEX('2-3 引出列表'!$A$2:$CE$8700,$A176,MATCH(B$1,'2-3 引出列表'!$A$1:$CD$1,0)),"")),"",IFERROR(INDEX('2-3 引出列表'!$A$2:$CE$8700,$A176,MATCH(B$1,'2-3 引出列表'!$A$1:$CD$1,0)),""))</f>
        <v>FK250103000127</v>
      </c>
      <c r="C176">
        <f>IF(ISBLANK(IFERROR(INDEX('2-3 引出列表'!$A$2:$CE$8700,$A176,MATCH(C$1,'2-3 引出列表'!$A$1:$CD$1,0)),"")),"",IFERROR(INDEX('2-3 引出列表'!$A$2:$CE$8700,$A176,MATCH(C$1,'2-3 引出列表'!$A$1:$CD$1,0)),""))</f>
        <v>14500</v>
      </c>
      <c r="D176" t="str">
        <f>IF(ISBLANK(IFERROR(INDEX('2-3 引出列表'!$A$2:$CE$8700,$A176,MATCH(D$1,'2-3 引出列表'!$A$1:$CD$1,0)),"")),"",IFERROR(INDEX('2-3 引出列表'!$A$2:$CE$8700,$A176,MATCH(D$1,'2-3 引出列表'!$A$1:$CD$1,0)),""))</f>
        <v>已付款</v>
      </c>
      <c r="E176" t="str">
        <f>IF(ISBLANK(IFERROR(INDEX('2-3 引出列表'!$A$2:$CE$8700,$A176,MATCH(E$1,'2-3 引出列表'!$A$1:$CD$1,0)),"")),"",IFERROR(INDEX('2-3 引出列表'!$A$2:$CE$8700,$A176,MATCH(E$1,'2-3 引出列表'!$A$1:$CD$1,0)),""))</f>
        <v>2025-02-20</v>
      </c>
      <c r="F176" t="str">
        <f t="shared" si="2"/>
        <v>2025-02</v>
      </c>
      <c r="G176" t="str">
        <f>IF(ISBLANK(IFERROR(INDEX('2-3 引出列表'!$A$2:$CE$8700,$A176,MATCH(G$1,'2-3 引出列表'!$A$1:$CD$1,0)),"")),"",IFERROR(INDEX('2-3 引出列表'!$A$2:$CE$8700,$A176,MATCH(G$1,'2-3 引出列表'!$A$1:$CD$1,0)),""))</f>
        <v>外包服务费.消防维保外包</v>
      </c>
      <c r="H176" t="str">
        <f>IF(ISBLANK(IFERROR(INDEX('2-3 引出列表'!$A$2:$CE$8700,$A176,MATCH(H$1,'2-3 引出列表'!$A$1:$CD$1,0)),"")),"",IFERROR(INDEX('2-3 引出列表'!$A$2:$CE$8700,$A176,MATCH(H$1,'2-3 引出列表'!$A$1:$CD$1,0)),""))</f>
        <v>GCFW-Z-2024-0302</v>
      </c>
      <c r="I176" t="str">
        <f>IF(ISBLANK(IFERROR(INDEX('2-3 引出列表'!$A$2:$CE$8700,$A176,MATCH(I$1,'2-3 引出列表'!$A$1:$CD$1,0)),"")),"",IFERROR(INDEX('2-3 引出列表'!$A$2:$CE$8700,$A176,MATCH(I$1,'2-3 引出列表'!$A$1:$CD$1,0)),""))</f>
        <v>金采易购</v>
      </c>
      <c r="J176" s="66"/>
    </row>
    <row r="177" customFormat="1" spans="1:10">
      <c r="A177">
        <v>176</v>
      </c>
      <c r="B177" t="str">
        <f>IF(ISBLANK(IFERROR(INDEX('2-3 引出列表'!$A$2:$CE$8700,$A177,MATCH(B$1,'2-3 引出列表'!$A$1:$CD$1,0)),"")),"",IFERROR(INDEX('2-3 引出列表'!$A$2:$CE$8700,$A177,MATCH(B$1,'2-3 引出列表'!$A$1:$CD$1,0)),""))</f>
        <v>FK241230000176</v>
      </c>
      <c r="C177">
        <f>IF(ISBLANK(IFERROR(INDEX('2-3 引出列表'!$A$2:$CE$8700,$A177,MATCH(C$1,'2-3 引出列表'!$A$1:$CD$1,0)),"")),"",IFERROR(INDEX('2-3 引出列表'!$A$2:$CE$8700,$A177,MATCH(C$1,'2-3 引出列表'!$A$1:$CD$1,0)),""))</f>
        <v>2269.91</v>
      </c>
      <c r="D177" t="str">
        <f>IF(ISBLANK(IFERROR(INDEX('2-3 引出列表'!$A$2:$CE$8700,$A177,MATCH(D$1,'2-3 引出列表'!$A$1:$CD$1,0)),"")),"",IFERROR(INDEX('2-3 引出列表'!$A$2:$CE$8700,$A177,MATCH(D$1,'2-3 引出列表'!$A$1:$CD$1,0)),""))</f>
        <v>已付款</v>
      </c>
      <c r="E177" t="str">
        <f>IF(ISBLANK(IFERROR(INDEX('2-3 引出列表'!$A$2:$CE$8700,$A177,MATCH(E$1,'2-3 引出列表'!$A$1:$CD$1,0)),"")),"",IFERROR(INDEX('2-3 引出列表'!$A$2:$CE$8700,$A177,MATCH(E$1,'2-3 引出列表'!$A$1:$CD$1,0)),""))</f>
        <v>2025-02-20</v>
      </c>
      <c r="F177" t="str">
        <f t="shared" si="2"/>
        <v>2025-02</v>
      </c>
      <c r="G177" t="str">
        <f>IF(ISBLANK(IFERROR(INDEX('2-3 引出列表'!$A$2:$CE$8700,$A177,MATCH(G$1,'2-3 引出列表'!$A$1:$CD$1,0)),"")),"",IFERROR(INDEX('2-3 引出列表'!$A$2:$CE$8700,$A177,MATCH(G$1,'2-3 引出列表'!$A$1:$CD$1,0)),""))</f>
        <v>外包服务费.绿化外包</v>
      </c>
      <c r="H177" t="str">
        <f>IF(ISBLANK(IFERROR(INDEX('2-3 引出列表'!$A$2:$CE$8700,$A177,MATCH(H$1,'2-3 引出列表'!$A$1:$CD$1,0)),"")),"",IFERROR(INDEX('2-3 引出列表'!$A$2:$CE$8700,$A177,MATCH(H$1,'2-3 引出列表'!$A$1:$CD$1,0)),""))</f>
        <v>HJFW-Z-2024-6982</v>
      </c>
      <c r="I177" t="str">
        <f>IF(ISBLANK(IFERROR(INDEX('2-3 引出列表'!$A$2:$CE$8700,$A177,MATCH(I$1,'2-3 引出列表'!$A$1:$CD$1,0)),"")),"",IFERROR(INDEX('2-3 引出列表'!$A$2:$CE$8700,$A177,MATCH(I$1,'2-3 引出列表'!$A$1:$CD$1,0)),""))</f>
        <v>金采易购</v>
      </c>
      <c r="J177" s="66"/>
    </row>
    <row r="178" customFormat="1" spans="1:10">
      <c r="A178">
        <v>177</v>
      </c>
      <c r="B178" t="str">
        <f>IF(ISBLANK(IFERROR(INDEX('2-3 引出列表'!$A$2:$CE$8700,$A178,MATCH(B$1,'2-3 引出列表'!$A$1:$CD$1,0)),"")),"",IFERROR(INDEX('2-3 引出列表'!$A$2:$CE$8700,$A178,MATCH(B$1,'2-3 引出列表'!$A$1:$CD$1,0)),""))</f>
        <v>FK250101000234</v>
      </c>
      <c r="C178">
        <f>IF(ISBLANK(IFERROR(INDEX('2-3 引出列表'!$A$2:$CE$8700,$A178,MATCH(C$1,'2-3 引出列表'!$A$1:$CD$1,0)),"")),"",IFERROR(INDEX('2-3 引出列表'!$A$2:$CE$8700,$A178,MATCH(C$1,'2-3 引出列表'!$A$1:$CD$1,0)),""))</f>
        <v>7125</v>
      </c>
      <c r="D178" t="str">
        <f>IF(ISBLANK(IFERROR(INDEX('2-3 引出列表'!$A$2:$CE$8700,$A178,MATCH(D$1,'2-3 引出列表'!$A$1:$CD$1,0)),"")),"",IFERROR(INDEX('2-3 引出列表'!$A$2:$CE$8700,$A178,MATCH(D$1,'2-3 引出列表'!$A$1:$CD$1,0)),""))</f>
        <v>已付款</v>
      </c>
      <c r="E178" t="str">
        <f>IF(ISBLANK(IFERROR(INDEX('2-3 引出列表'!$A$2:$CE$8700,$A178,MATCH(E$1,'2-3 引出列表'!$A$1:$CD$1,0)),"")),"",IFERROR(INDEX('2-3 引出列表'!$A$2:$CE$8700,$A178,MATCH(E$1,'2-3 引出列表'!$A$1:$CD$1,0)),""))</f>
        <v>2025-02-20</v>
      </c>
      <c r="F178" t="str">
        <f t="shared" si="2"/>
        <v>2025-02</v>
      </c>
      <c r="G178" t="str">
        <f>IF(ISBLANK(IFERROR(INDEX('2-3 引出列表'!$A$2:$CE$8700,$A178,MATCH(G$1,'2-3 引出列表'!$A$1:$CD$1,0)),"")),"",IFERROR(INDEX('2-3 引出列表'!$A$2:$CE$8700,$A178,MATCH(G$1,'2-3 引出列表'!$A$1:$CD$1,0)),""))</f>
        <v>外包服务费.设备设施维保外包</v>
      </c>
      <c r="H178" t="str">
        <f>IF(ISBLANK(IFERROR(INDEX('2-3 引出列表'!$A$2:$CE$8700,$A178,MATCH(H$1,'2-3 引出列表'!$A$1:$CD$1,0)),"")),"",IFERROR(INDEX('2-3 引出列表'!$A$2:$CE$8700,$A178,MATCH(H$1,'2-3 引出列表'!$A$1:$CD$1,0)),""))</f>
        <v>GCFW-Z-2023-5897</v>
      </c>
      <c r="I178" t="str">
        <f>IF(ISBLANK(IFERROR(INDEX('2-3 引出列表'!$A$2:$CE$8700,$A178,MATCH(I$1,'2-3 引出列表'!$A$1:$CD$1,0)),"")),"",IFERROR(INDEX('2-3 引出列表'!$A$2:$CE$8700,$A178,MATCH(I$1,'2-3 引出列表'!$A$1:$CD$1,0)),""))</f>
        <v>金采易购</v>
      </c>
      <c r="J178" s="66"/>
    </row>
    <row r="179" customFormat="1" spans="1:10">
      <c r="A179">
        <v>178</v>
      </c>
      <c r="B179" t="str">
        <f>IF(ISBLANK(IFERROR(INDEX('2-3 引出列表'!$A$2:$CE$8700,$A179,MATCH(B$1,'2-3 引出列表'!$A$1:$CD$1,0)),"")),"",IFERROR(INDEX('2-3 引出列表'!$A$2:$CE$8700,$A179,MATCH(B$1,'2-3 引出列表'!$A$1:$CD$1,0)),""))</f>
        <v>FK250101000199</v>
      </c>
      <c r="C179">
        <f>IF(ISBLANK(IFERROR(INDEX('2-3 引出列表'!$A$2:$CE$8700,$A179,MATCH(C$1,'2-3 引出列表'!$A$1:$CD$1,0)),"")),"",IFERROR(INDEX('2-3 引出列表'!$A$2:$CE$8700,$A179,MATCH(C$1,'2-3 引出列表'!$A$1:$CD$1,0)),""))</f>
        <v>11700</v>
      </c>
      <c r="D179" t="str">
        <f>IF(ISBLANK(IFERROR(INDEX('2-3 引出列表'!$A$2:$CE$8700,$A179,MATCH(D$1,'2-3 引出列表'!$A$1:$CD$1,0)),"")),"",IFERROR(INDEX('2-3 引出列表'!$A$2:$CE$8700,$A179,MATCH(D$1,'2-3 引出列表'!$A$1:$CD$1,0)),""))</f>
        <v>已付款</v>
      </c>
      <c r="E179" t="str">
        <f>IF(ISBLANK(IFERROR(INDEX('2-3 引出列表'!$A$2:$CE$8700,$A179,MATCH(E$1,'2-3 引出列表'!$A$1:$CD$1,0)),"")),"",IFERROR(INDEX('2-3 引出列表'!$A$2:$CE$8700,$A179,MATCH(E$1,'2-3 引出列表'!$A$1:$CD$1,0)),""))</f>
        <v>2025-02-20</v>
      </c>
      <c r="F179" t="str">
        <f t="shared" si="2"/>
        <v>2025-02</v>
      </c>
      <c r="G179" t="str">
        <f>IF(ISBLANK(IFERROR(INDEX('2-3 引出列表'!$A$2:$CE$8700,$A179,MATCH(G$1,'2-3 引出列表'!$A$1:$CD$1,0)),"")),"",IFERROR(INDEX('2-3 引出列表'!$A$2:$CE$8700,$A179,MATCH(G$1,'2-3 引出列表'!$A$1:$CD$1,0)),""))</f>
        <v>外包服务费.工程施工外包</v>
      </c>
      <c r="H179" t="str">
        <f>IF(ISBLANK(IFERROR(INDEX('2-3 引出列表'!$A$2:$CE$8700,$A179,MATCH(H$1,'2-3 引出列表'!$A$1:$CD$1,0)),"")),"",IFERROR(INDEX('2-3 引出列表'!$A$2:$CE$8700,$A179,MATCH(H$1,'2-3 引出列表'!$A$1:$CD$1,0)),""))</f>
        <v>GCFW-Z-2024-2456</v>
      </c>
      <c r="I179" t="str">
        <f>IF(ISBLANK(IFERROR(INDEX('2-3 引出列表'!$A$2:$CE$8700,$A179,MATCH(I$1,'2-3 引出列表'!$A$1:$CD$1,0)),"")),"",IFERROR(INDEX('2-3 引出列表'!$A$2:$CE$8700,$A179,MATCH(I$1,'2-3 引出列表'!$A$1:$CD$1,0)),""))</f>
        <v>金采易购</v>
      </c>
      <c r="J179" s="66"/>
    </row>
    <row r="180" customFormat="1" spans="1:10">
      <c r="A180">
        <v>179</v>
      </c>
      <c r="B180" t="str">
        <f>IF(ISBLANK(IFERROR(INDEX('2-3 引出列表'!$A$2:$CE$8700,$A180,MATCH(B$1,'2-3 引出列表'!$A$1:$CD$1,0)),"")),"",IFERROR(INDEX('2-3 引出列表'!$A$2:$CE$8700,$A180,MATCH(B$1,'2-3 引出列表'!$A$1:$CD$1,0)),""))</f>
        <v>FK250101000254</v>
      </c>
      <c r="C180">
        <f>IF(ISBLANK(IFERROR(INDEX('2-3 引出列表'!$A$2:$CE$8700,$A180,MATCH(C$1,'2-3 引出列表'!$A$1:$CD$1,0)),"")),"",IFERROR(INDEX('2-3 引出列表'!$A$2:$CE$8700,$A180,MATCH(C$1,'2-3 引出列表'!$A$1:$CD$1,0)),""))</f>
        <v>4630</v>
      </c>
      <c r="D180" t="str">
        <f>IF(ISBLANK(IFERROR(INDEX('2-3 引出列表'!$A$2:$CE$8700,$A180,MATCH(D$1,'2-3 引出列表'!$A$1:$CD$1,0)),"")),"",IFERROR(INDEX('2-3 引出列表'!$A$2:$CE$8700,$A180,MATCH(D$1,'2-3 引出列表'!$A$1:$CD$1,0)),""))</f>
        <v>已付款</v>
      </c>
      <c r="E180" t="str">
        <f>IF(ISBLANK(IFERROR(INDEX('2-3 引出列表'!$A$2:$CE$8700,$A180,MATCH(E$1,'2-3 引出列表'!$A$1:$CD$1,0)),"")),"",IFERROR(INDEX('2-3 引出列表'!$A$2:$CE$8700,$A180,MATCH(E$1,'2-3 引出列表'!$A$1:$CD$1,0)),""))</f>
        <v>2025-02-20</v>
      </c>
      <c r="F180" t="str">
        <f t="shared" si="2"/>
        <v>2025-02</v>
      </c>
      <c r="G180" t="str">
        <f>IF(ISBLANK(IFERROR(INDEX('2-3 引出列表'!$A$2:$CE$8700,$A180,MATCH(G$1,'2-3 引出列表'!$A$1:$CD$1,0)),"")),"",IFERROR(INDEX('2-3 引出列表'!$A$2:$CE$8700,$A180,MATCH(G$1,'2-3 引出列表'!$A$1:$CD$1,0)),""))</f>
        <v>外包服务费.设备设施维保外包</v>
      </c>
      <c r="H180" t="str">
        <f>IF(ISBLANK(IFERROR(INDEX('2-3 引出列表'!$A$2:$CE$8700,$A180,MATCH(H$1,'2-3 引出列表'!$A$1:$CD$1,0)),"")),"",IFERROR(INDEX('2-3 引出列表'!$A$2:$CE$8700,$A180,MATCH(H$1,'2-3 引出列表'!$A$1:$CD$1,0)),""))</f>
        <v>GCFW-Z-2024-8192</v>
      </c>
      <c r="I180" t="str">
        <f>IF(ISBLANK(IFERROR(INDEX('2-3 引出列表'!$A$2:$CE$8700,$A180,MATCH(I$1,'2-3 引出列表'!$A$1:$CD$1,0)),"")),"",IFERROR(INDEX('2-3 引出列表'!$A$2:$CE$8700,$A180,MATCH(I$1,'2-3 引出列表'!$A$1:$CD$1,0)),""))</f>
        <v>金采易购</v>
      </c>
      <c r="J180" s="66"/>
    </row>
    <row r="181" customFormat="1" spans="1:10">
      <c r="A181">
        <v>180</v>
      </c>
      <c r="B181" t="str">
        <f>IF(ISBLANK(IFERROR(INDEX('2-3 引出列表'!$A$2:$CE$8700,$A181,MATCH(B$1,'2-3 引出列表'!$A$1:$CD$1,0)),"")),"",IFERROR(INDEX('2-3 引出列表'!$A$2:$CE$8700,$A181,MATCH(B$1,'2-3 引出列表'!$A$1:$CD$1,0)),""))</f>
        <v>FK241209000497</v>
      </c>
      <c r="C181">
        <f>IF(ISBLANK(IFERROR(INDEX('2-3 引出列表'!$A$2:$CE$8700,$A181,MATCH(C$1,'2-3 引出列表'!$A$1:$CD$1,0)),"")),"",IFERROR(INDEX('2-3 引出列表'!$A$2:$CE$8700,$A181,MATCH(C$1,'2-3 引出列表'!$A$1:$CD$1,0)),""))</f>
        <v>44936</v>
      </c>
      <c r="D181" t="str">
        <f>IF(ISBLANK(IFERROR(INDEX('2-3 引出列表'!$A$2:$CE$8700,$A181,MATCH(D$1,'2-3 引出列表'!$A$1:$CD$1,0)),"")),"",IFERROR(INDEX('2-3 引出列表'!$A$2:$CE$8700,$A181,MATCH(D$1,'2-3 引出列表'!$A$1:$CD$1,0)),""))</f>
        <v>已付款</v>
      </c>
      <c r="E181" t="str">
        <f>IF(ISBLANK(IFERROR(INDEX('2-3 引出列表'!$A$2:$CE$8700,$A181,MATCH(E$1,'2-3 引出列表'!$A$1:$CD$1,0)),"")),"",IFERROR(INDEX('2-3 引出列表'!$A$2:$CE$8700,$A181,MATCH(E$1,'2-3 引出列表'!$A$1:$CD$1,0)),""))</f>
        <v>2025-02-20</v>
      </c>
      <c r="F181" t="str">
        <f t="shared" si="2"/>
        <v>2025-02</v>
      </c>
      <c r="G181" t="str">
        <f>IF(ISBLANK(IFERROR(INDEX('2-3 引出列表'!$A$2:$CE$8700,$A181,MATCH(G$1,'2-3 引出列表'!$A$1:$CD$1,0)),"")),"",IFERROR(INDEX('2-3 引出列表'!$A$2:$CE$8700,$A181,MATCH(G$1,'2-3 引出列表'!$A$1:$CD$1,0)),""))</f>
        <v>外包服务费.工程施工外包</v>
      </c>
      <c r="H181" t="str">
        <f>IF(ISBLANK(IFERROR(INDEX('2-3 引出列表'!$A$2:$CE$8700,$A181,MATCH(H$1,'2-3 引出列表'!$A$1:$CD$1,0)),"")),"",IFERROR(INDEX('2-3 引出列表'!$A$2:$CE$8700,$A181,MATCH(H$1,'2-3 引出列表'!$A$1:$CD$1,0)),""))</f>
        <v>GCFW-Z-2023-6458</v>
      </c>
      <c r="I181" t="str">
        <f>IF(ISBLANK(IFERROR(INDEX('2-3 引出列表'!$A$2:$CE$8700,$A181,MATCH(I$1,'2-3 引出列表'!$A$1:$CD$1,0)),"")),"",IFERROR(INDEX('2-3 引出列表'!$A$2:$CE$8700,$A181,MATCH(I$1,'2-3 引出列表'!$A$1:$CD$1,0)),""))</f>
        <v>金采易购</v>
      </c>
      <c r="J181" s="66"/>
    </row>
    <row r="182" customFormat="1" spans="1:10">
      <c r="A182">
        <v>181</v>
      </c>
      <c r="B182" t="str">
        <f>IF(ISBLANK(IFERROR(INDEX('2-3 引出列表'!$A$2:$CE$8700,$A182,MATCH(B$1,'2-3 引出列表'!$A$1:$CD$1,0)),"")),"",IFERROR(INDEX('2-3 引出列表'!$A$2:$CE$8700,$A182,MATCH(B$1,'2-3 引出列表'!$A$1:$CD$1,0)),""))</f>
        <v>FK241209001219</v>
      </c>
      <c r="C182">
        <f>IF(ISBLANK(IFERROR(INDEX('2-3 引出列表'!$A$2:$CE$8700,$A182,MATCH(C$1,'2-3 引出列表'!$A$1:$CD$1,0)),"")),"",IFERROR(INDEX('2-3 引出列表'!$A$2:$CE$8700,$A182,MATCH(C$1,'2-3 引出列表'!$A$1:$CD$1,0)),""))</f>
        <v>2095</v>
      </c>
      <c r="D182" t="str">
        <f>IF(ISBLANK(IFERROR(INDEX('2-3 引出列表'!$A$2:$CE$8700,$A182,MATCH(D$1,'2-3 引出列表'!$A$1:$CD$1,0)),"")),"",IFERROR(INDEX('2-3 引出列表'!$A$2:$CE$8700,$A182,MATCH(D$1,'2-3 引出列表'!$A$1:$CD$1,0)),""))</f>
        <v>已付款</v>
      </c>
      <c r="E182" t="str">
        <f>IF(ISBLANK(IFERROR(INDEX('2-3 引出列表'!$A$2:$CE$8700,$A182,MATCH(E$1,'2-3 引出列表'!$A$1:$CD$1,0)),"")),"",IFERROR(INDEX('2-3 引出列表'!$A$2:$CE$8700,$A182,MATCH(E$1,'2-3 引出列表'!$A$1:$CD$1,0)),""))</f>
        <v>2025-02-20</v>
      </c>
      <c r="F182" t="str">
        <f t="shared" si="2"/>
        <v>2025-02</v>
      </c>
      <c r="G182" t="str">
        <f>IF(ISBLANK(IFERROR(INDEX('2-3 引出列表'!$A$2:$CE$8700,$A182,MATCH(G$1,'2-3 引出列表'!$A$1:$CD$1,0)),"")),"",IFERROR(INDEX('2-3 引出列表'!$A$2:$CE$8700,$A182,MATCH(G$1,'2-3 引出列表'!$A$1:$CD$1,0)),""))</f>
        <v>物料消耗.物料消耗</v>
      </c>
      <c r="H182" t="str">
        <f>IF(ISBLANK(IFERROR(INDEX('2-3 引出列表'!$A$2:$CE$8700,$A182,MATCH(H$1,'2-3 引出列表'!$A$1:$CD$1,0)),"")),"",IFERROR(INDEX('2-3 引出列表'!$A$2:$CE$8700,$A182,MATCH(H$1,'2-3 引出列表'!$A$1:$CD$1,0)),""))</f>
        <v>ZB20220930JCWZ01</v>
      </c>
      <c r="I182" t="str">
        <f>IF(ISBLANK(IFERROR(INDEX('2-3 引出列表'!$A$2:$CE$8700,$A182,MATCH(I$1,'2-3 引出列表'!$A$1:$CD$1,0)),"")),"",IFERROR(INDEX('2-3 引出列表'!$A$2:$CE$8700,$A182,MATCH(I$1,'2-3 引出列表'!$A$1:$CD$1,0)),""))</f>
        <v>金采易购</v>
      </c>
      <c r="J182" s="66"/>
    </row>
    <row r="183" customFormat="1" spans="1:10">
      <c r="A183">
        <v>182</v>
      </c>
      <c r="B183" t="str">
        <f>IF(ISBLANK(IFERROR(INDEX('2-3 引出列表'!$A$2:$CE$8700,$A183,MATCH(B$1,'2-3 引出列表'!$A$1:$CD$1,0)),"")),"",IFERROR(INDEX('2-3 引出列表'!$A$2:$CE$8700,$A183,MATCH(B$1,'2-3 引出列表'!$A$1:$CD$1,0)),""))</f>
        <v>FK241209001228</v>
      </c>
      <c r="C183">
        <f>IF(ISBLANK(IFERROR(INDEX('2-3 引出列表'!$A$2:$CE$8700,$A183,MATCH(C$1,'2-3 引出列表'!$A$1:$CD$1,0)),"")),"",IFERROR(INDEX('2-3 引出列表'!$A$2:$CE$8700,$A183,MATCH(C$1,'2-3 引出列表'!$A$1:$CD$1,0)),""))</f>
        <v>2912</v>
      </c>
      <c r="D183" t="str">
        <f>IF(ISBLANK(IFERROR(INDEX('2-3 引出列表'!$A$2:$CE$8700,$A183,MATCH(D$1,'2-3 引出列表'!$A$1:$CD$1,0)),"")),"",IFERROR(INDEX('2-3 引出列表'!$A$2:$CE$8700,$A183,MATCH(D$1,'2-3 引出列表'!$A$1:$CD$1,0)),""))</f>
        <v>已付款</v>
      </c>
      <c r="E183" t="str">
        <f>IF(ISBLANK(IFERROR(INDEX('2-3 引出列表'!$A$2:$CE$8700,$A183,MATCH(E$1,'2-3 引出列表'!$A$1:$CD$1,0)),"")),"",IFERROR(INDEX('2-3 引出列表'!$A$2:$CE$8700,$A183,MATCH(E$1,'2-3 引出列表'!$A$1:$CD$1,0)),""))</f>
        <v>2025-02-20</v>
      </c>
      <c r="F183" t="str">
        <f t="shared" si="2"/>
        <v>2025-02</v>
      </c>
      <c r="G183" t="str">
        <f>IF(ISBLANK(IFERROR(INDEX('2-3 引出列表'!$A$2:$CE$8700,$A183,MATCH(G$1,'2-3 引出列表'!$A$1:$CD$1,0)),"")),"",IFERROR(INDEX('2-3 引出列表'!$A$2:$CE$8700,$A183,MATCH(G$1,'2-3 引出列表'!$A$1:$CD$1,0)),""))</f>
        <v>物料消耗.物料消耗</v>
      </c>
      <c r="H183" t="str">
        <f>IF(ISBLANK(IFERROR(INDEX('2-3 引出列表'!$A$2:$CE$8700,$A183,MATCH(H$1,'2-3 引出列表'!$A$1:$CD$1,0)),"")),"",IFERROR(INDEX('2-3 引出列表'!$A$2:$CE$8700,$A183,MATCH(H$1,'2-3 引出列表'!$A$1:$CD$1,0)),""))</f>
        <v>ZB20220428JCWZ03</v>
      </c>
      <c r="I183" t="str">
        <f>IF(ISBLANK(IFERROR(INDEX('2-3 引出列表'!$A$2:$CE$8700,$A183,MATCH(I$1,'2-3 引出列表'!$A$1:$CD$1,0)),"")),"",IFERROR(INDEX('2-3 引出列表'!$A$2:$CE$8700,$A183,MATCH(I$1,'2-3 引出列表'!$A$1:$CD$1,0)),""))</f>
        <v>金采易购</v>
      </c>
      <c r="J183" s="66"/>
    </row>
    <row r="184" customFormat="1" spans="1:10">
      <c r="A184">
        <v>183</v>
      </c>
      <c r="B184" t="str">
        <f>IF(ISBLANK(IFERROR(INDEX('2-3 引出列表'!$A$2:$CE$8700,$A184,MATCH(B$1,'2-3 引出列表'!$A$1:$CD$1,0)),"")),"",IFERROR(INDEX('2-3 引出列表'!$A$2:$CE$8700,$A184,MATCH(B$1,'2-3 引出列表'!$A$1:$CD$1,0)),""))</f>
        <v>FK241206000181</v>
      </c>
      <c r="C184">
        <f>IF(ISBLANK(IFERROR(INDEX('2-3 引出列表'!$A$2:$CE$8700,$A184,MATCH(C$1,'2-3 引出列表'!$A$1:$CD$1,0)),"")),"",IFERROR(INDEX('2-3 引出列表'!$A$2:$CE$8700,$A184,MATCH(C$1,'2-3 引出列表'!$A$1:$CD$1,0)),""))</f>
        <v>150.95</v>
      </c>
      <c r="D184" t="str">
        <f>IF(ISBLANK(IFERROR(INDEX('2-3 引出列表'!$A$2:$CE$8700,$A184,MATCH(D$1,'2-3 引出列表'!$A$1:$CD$1,0)),"")),"",IFERROR(INDEX('2-3 引出列表'!$A$2:$CE$8700,$A184,MATCH(D$1,'2-3 引出列表'!$A$1:$CD$1,0)),""))</f>
        <v>已付款</v>
      </c>
      <c r="E184" t="str">
        <f>IF(ISBLANK(IFERROR(INDEX('2-3 引出列表'!$A$2:$CE$8700,$A184,MATCH(E$1,'2-3 引出列表'!$A$1:$CD$1,0)),"")),"",IFERROR(INDEX('2-3 引出列表'!$A$2:$CE$8700,$A184,MATCH(E$1,'2-3 引出列表'!$A$1:$CD$1,0)),""))</f>
        <v>2025-02-20</v>
      </c>
      <c r="F184" t="str">
        <f t="shared" si="2"/>
        <v>2025-02</v>
      </c>
      <c r="G184" t="str">
        <f>IF(ISBLANK(IFERROR(INDEX('2-3 引出列表'!$A$2:$CE$8700,$A184,MATCH(G$1,'2-3 引出列表'!$A$1:$CD$1,0)),"")),"",IFERROR(INDEX('2-3 引出列表'!$A$2:$CE$8700,$A184,MATCH(G$1,'2-3 引出列表'!$A$1:$CD$1,0)),""))</f>
        <v>物料消耗.物料消耗</v>
      </c>
      <c r="H184" t="str">
        <f>IF(ISBLANK(IFERROR(INDEX('2-3 引出列表'!$A$2:$CE$8700,$A184,MATCH(H$1,'2-3 引出列表'!$A$1:$CD$1,0)),"")),"",IFERROR(INDEX('2-3 引出列表'!$A$2:$CE$8700,$A184,MATCH(H$1,'2-3 引出列表'!$A$1:$CD$1,0)),""))</f>
        <v>ZB20210901JCWZ02</v>
      </c>
      <c r="I184" t="str">
        <f>IF(ISBLANK(IFERROR(INDEX('2-3 引出列表'!$A$2:$CE$8700,$A184,MATCH(I$1,'2-3 引出列表'!$A$1:$CD$1,0)),"")),"",IFERROR(INDEX('2-3 引出列表'!$A$2:$CE$8700,$A184,MATCH(I$1,'2-3 引出列表'!$A$1:$CD$1,0)),""))</f>
        <v>金采易购</v>
      </c>
      <c r="J184" s="66"/>
    </row>
    <row r="185" customFormat="1" spans="1:10">
      <c r="A185">
        <v>184</v>
      </c>
      <c r="B185" t="str">
        <f>IF(ISBLANK(IFERROR(INDEX('2-3 引出列表'!$A$2:$CE$8700,$A185,MATCH(B$1,'2-3 引出列表'!$A$1:$CD$1,0)),"")),"",IFERROR(INDEX('2-3 引出列表'!$A$2:$CE$8700,$A185,MATCH(B$1,'2-3 引出列表'!$A$1:$CD$1,0)),""))</f>
        <v>FK241120000952</v>
      </c>
      <c r="C185">
        <f>IF(ISBLANK(IFERROR(INDEX('2-3 引出列表'!$A$2:$CE$8700,$A185,MATCH(C$1,'2-3 引出列表'!$A$1:$CD$1,0)),"")),"",IFERROR(INDEX('2-3 引出列表'!$A$2:$CE$8700,$A185,MATCH(C$1,'2-3 引出列表'!$A$1:$CD$1,0)),""))</f>
        <v>1813.4</v>
      </c>
      <c r="D185" t="str">
        <f>IF(ISBLANK(IFERROR(INDEX('2-3 引出列表'!$A$2:$CE$8700,$A185,MATCH(D$1,'2-3 引出列表'!$A$1:$CD$1,0)),"")),"",IFERROR(INDEX('2-3 引出列表'!$A$2:$CE$8700,$A185,MATCH(D$1,'2-3 引出列表'!$A$1:$CD$1,0)),""))</f>
        <v>已付款</v>
      </c>
      <c r="E185" t="str">
        <f>IF(ISBLANK(IFERROR(INDEX('2-3 引出列表'!$A$2:$CE$8700,$A185,MATCH(E$1,'2-3 引出列表'!$A$1:$CD$1,0)),"")),"",IFERROR(INDEX('2-3 引出列表'!$A$2:$CE$8700,$A185,MATCH(E$1,'2-3 引出列表'!$A$1:$CD$1,0)),""))</f>
        <v>2025-02-20</v>
      </c>
      <c r="F185" t="str">
        <f t="shared" si="2"/>
        <v>2025-02</v>
      </c>
      <c r="G185" t="str">
        <f>IF(ISBLANK(IFERROR(INDEX('2-3 引出列表'!$A$2:$CE$8700,$A185,MATCH(G$1,'2-3 引出列表'!$A$1:$CD$1,0)),"")),"",IFERROR(INDEX('2-3 引出列表'!$A$2:$CE$8700,$A185,MATCH(G$1,'2-3 引出列表'!$A$1:$CD$1,0)),""))</f>
        <v>物料消耗.物料消耗</v>
      </c>
      <c r="H185" t="str">
        <f>IF(ISBLANK(IFERROR(INDEX('2-3 引出列表'!$A$2:$CE$8700,$A185,MATCH(H$1,'2-3 引出列表'!$A$1:$CD$1,0)),"")),"",IFERROR(INDEX('2-3 引出列表'!$A$2:$CE$8700,$A185,MATCH(H$1,'2-3 引出列表'!$A$1:$CD$1,0)),""))</f>
        <v>ZB20210901JCWZ02</v>
      </c>
      <c r="I185" t="str">
        <f>IF(ISBLANK(IFERROR(INDEX('2-3 引出列表'!$A$2:$CE$8700,$A185,MATCH(I$1,'2-3 引出列表'!$A$1:$CD$1,0)),"")),"",IFERROR(INDEX('2-3 引出列表'!$A$2:$CE$8700,$A185,MATCH(I$1,'2-3 引出列表'!$A$1:$CD$1,0)),""))</f>
        <v>金采易购</v>
      </c>
      <c r="J185" s="66"/>
    </row>
    <row r="186" customFormat="1" spans="1:10">
      <c r="A186">
        <v>185</v>
      </c>
      <c r="B186" t="str">
        <f>IF(ISBLANK(IFERROR(INDEX('2-3 引出列表'!$A$2:$CE$8700,$A186,MATCH(B$1,'2-3 引出列表'!$A$1:$CD$1,0)),"")),"",IFERROR(INDEX('2-3 引出列表'!$A$2:$CE$8700,$A186,MATCH(B$1,'2-3 引出列表'!$A$1:$CD$1,0)),""))</f>
        <v/>
      </c>
      <c r="C186">
        <f>IF(ISBLANK(IFERROR(INDEX('2-3 引出列表'!$A$2:$CE$8700,$A186,MATCH(C$1,'2-3 引出列表'!$A$1:$CD$1,0)),"")),"",IFERROR(INDEX('2-3 引出列表'!$A$2:$CE$8700,$A186,MATCH(C$1,'2-3 引出列表'!$A$1:$CD$1,0)),""))</f>
        <v>-23146</v>
      </c>
      <c r="D186" t="str">
        <f>IF(ISBLANK(IFERROR(INDEX('2-3 引出列表'!$A$2:$CE$8700,$A186,MATCH(D$1,'2-3 引出列表'!$A$1:$CD$1,0)),"")),"",IFERROR(INDEX('2-3 引出列表'!$A$2:$CE$8700,$A186,MATCH(D$1,'2-3 引出列表'!$A$1:$CD$1,0)),""))</f>
        <v>已付款</v>
      </c>
      <c r="E186" t="str">
        <f>IF(ISBLANK(IFERROR(INDEX('2-3 引出列表'!$A$2:$CE$8700,$A186,MATCH(E$1,'2-3 引出列表'!$A$1:$CD$1,0)),"")),"",IFERROR(INDEX('2-3 引出列表'!$A$2:$CE$8700,$A186,MATCH(E$1,'2-3 引出列表'!$A$1:$CD$1,0)),""))</f>
        <v>2025-02-19</v>
      </c>
      <c r="F186" t="str">
        <f t="shared" si="2"/>
        <v>2025-02</v>
      </c>
      <c r="G186" t="str">
        <f>IF(ISBLANK(IFERROR(INDEX('2-3 引出列表'!$A$2:$CE$8700,$A186,MATCH(G$1,'2-3 引出列表'!$A$1:$CD$1,0)),"")),"",IFERROR(INDEX('2-3 引出列表'!$A$2:$CE$8700,$A186,MATCH(G$1,'2-3 引出列表'!$A$1:$CD$1,0)),""))</f>
        <v>社区及业委会费用.社区文化费用</v>
      </c>
      <c r="H186" t="str">
        <f>IF(ISBLANK(IFERROR(INDEX('2-3 引出列表'!$A$2:$CE$8700,$A186,MATCH(H$1,'2-3 引出列表'!$A$1:$CD$1,0)),"")),"",IFERROR(INDEX('2-3 引出列表'!$A$2:$CE$8700,$A186,MATCH(H$1,'2-3 引出列表'!$A$1:$CD$1,0)),""))</f>
        <v/>
      </c>
      <c r="I186" t="str">
        <f>IF(ISBLANK(IFERROR(INDEX('2-3 引出列表'!$A$2:$CE$8700,$A186,MATCH(I$1,'2-3 引出列表'!$A$1:$CD$1,0)),"")),"",IFERROR(INDEX('2-3 引出列表'!$A$2:$CE$8700,$A186,MATCH(I$1,'2-3 引出列表'!$A$1:$CD$1,0)),""))</f>
        <v/>
      </c>
      <c r="J186" s="66"/>
    </row>
    <row r="187" customFormat="1" spans="1:10">
      <c r="A187">
        <v>186</v>
      </c>
      <c r="B187" t="str">
        <f>IF(ISBLANK(IFERROR(INDEX('2-3 引出列表'!$A$2:$CE$8700,$A187,MATCH(B$1,'2-3 引出列表'!$A$1:$CD$1,0)),"")),"",IFERROR(INDEX('2-3 引出列表'!$A$2:$CE$8700,$A187,MATCH(B$1,'2-3 引出列表'!$A$1:$CD$1,0)),""))</f>
        <v/>
      </c>
      <c r="C187">
        <f>IF(ISBLANK(IFERROR(INDEX('2-3 引出列表'!$A$2:$CE$8700,$A187,MATCH(C$1,'2-3 引出列表'!$A$1:$CD$1,0)),"")),"",IFERROR(INDEX('2-3 引出列表'!$A$2:$CE$8700,$A187,MATCH(C$1,'2-3 引出列表'!$A$1:$CD$1,0)),""))</f>
        <v>4722</v>
      </c>
      <c r="D187" t="str">
        <f>IF(ISBLANK(IFERROR(INDEX('2-3 引出列表'!$A$2:$CE$8700,$A187,MATCH(D$1,'2-3 引出列表'!$A$1:$CD$1,0)),"")),"",IFERROR(INDEX('2-3 引出列表'!$A$2:$CE$8700,$A187,MATCH(D$1,'2-3 引出列表'!$A$1:$CD$1,0)),""))</f>
        <v>已付款</v>
      </c>
      <c r="E187" t="str">
        <f>IF(ISBLANK(IFERROR(INDEX('2-3 引出列表'!$A$2:$CE$8700,$A187,MATCH(E$1,'2-3 引出列表'!$A$1:$CD$1,0)),"")),"",IFERROR(INDEX('2-3 引出列表'!$A$2:$CE$8700,$A187,MATCH(E$1,'2-3 引出列表'!$A$1:$CD$1,0)),""))</f>
        <v>2025-02-19</v>
      </c>
      <c r="F187" t="str">
        <f t="shared" si="2"/>
        <v>2025-02</v>
      </c>
      <c r="G187" t="str">
        <f>IF(ISBLANK(IFERROR(INDEX('2-3 引出列表'!$A$2:$CE$8700,$A187,MATCH(G$1,'2-3 引出列表'!$A$1:$CD$1,0)),"")),"",IFERROR(INDEX('2-3 引出列表'!$A$2:$CE$8700,$A187,MATCH(G$1,'2-3 引出列表'!$A$1:$CD$1,0)),""))</f>
        <v>人工费用.宿舍费</v>
      </c>
      <c r="H187" t="str">
        <f>IF(ISBLANK(IFERROR(INDEX('2-3 引出列表'!$A$2:$CE$8700,$A187,MATCH(H$1,'2-3 引出列表'!$A$1:$CD$1,0)),"")),"",IFERROR(INDEX('2-3 引出列表'!$A$2:$CE$8700,$A187,MATCH(H$1,'2-3 引出列表'!$A$1:$CD$1,0)),""))</f>
        <v>FWL-Z-2024-0845</v>
      </c>
      <c r="I187" t="str">
        <f>IF(ISBLANK(IFERROR(INDEX('2-3 引出列表'!$A$2:$CE$8700,$A187,MATCH(I$1,'2-3 引出列表'!$A$1:$CD$1,0)),"")),"",IFERROR(INDEX('2-3 引出列表'!$A$2:$CE$8700,$A187,MATCH(I$1,'2-3 引出列表'!$A$1:$CD$1,0)),""))</f>
        <v/>
      </c>
      <c r="J187" s="66"/>
    </row>
    <row r="188" customFormat="1" spans="1:10">
      <c r="A188">
        <v>187</v>
      </c>
      <c r="B188" t="str">
        <f>IF(ISBLANK(IFERROR(INDEX('2-3 引出列表'!$A$2:$CE$8700,$A188,MATCH(B$1,'2-3 引出列表'!$A$1:$CD$1,0)),"")),"",IFERROR(INDEX('2-3 引出列表'!$A$2:$CE$8700,$A188,MATCH(B$1,'2-3 引出列表'!$A$1:$CD$1,0)),""))</f>
        <v/>
      </c>
      <c r="C188">
        <f>IF(ISBLANK(IFERROR(INDEX('2-3 引出列表'!$A$2:$CE$8700,$A188,MATCH(C$1,'2-3 引出列表'!$A$1:$CD$1,0)),"")),"",IFERROR(INDEX('2-3 引出列表'!$A$2:$CE$8700,$A188,MATCH(C$1,'2-3 引出列表'!$A$1:$CD$1,0)),""))</f>
        <v>13480</v>
      </c>
      <c r="D188" t="str">
        <f>IF(ISBLANK(IFERROR(INDEX('2-3 引出列表'!$A$2:$CE$8700,$A188,MATCH(D$1,'2-3 引出列表'!$A$1:$CD$1,0)),"")),"",IFERROR(INDEX('2-3 引出列表'!$A$2:$CE$8700,$A188,MATCH(D$1,'2-3 引出列表'!$A$1:$CD$1,0)),""))</f>
        <v>已付款</v>
      </c>
      <c r="E188" t="str">
        <f>IF(ISBLANK(IFERROR(INDEX('2-3 引出列表'!$A$2:$CE$8700,$A188,MATCH(E$1,'2-3 引出列表'!$A$1:$CD$1,0)),"")),"",IFERROR(INDEX('2-3 引出列表'!$A$2:$CE$8700,$A188,MATCH(E$1,'2-3 引出列表'!$A$1:$CD$1,0)),""))</f>
        <v>2025-02-18</v>
      </c>
      <c r="F188" t="str">
        <f t="shared" si="2"/>
        <v>2025-02</v>
      </c>
      <c r="G188" t="str">
        <f>IF(ISBLANK(IFERROR(INDEX('2-3 引出列表'!$A$2:$CE$8700,$A188,MATCH(G$1,'2-3 引出列表'!$A$1:$CD$1,0)),"")),"",IFERROR(INDEX('2-3 引出列表'!$A$2:$CE$8700,$A188,MATCH(G$1,'2-3 引出列表'!$A$1:$CD$1,0)),""))</f>
        <v>人工费用.宿舍费</v>
      </c>
      <c r="H188" t="str">
        <f>IF(ISBLANK(IFERROR(INDEX('2-3 引出列表'!$A$2:$CE$8700,$A188,MATCH(H$1,'2-3 引出列表'!$A$1:$CD$1,0)),"")),"",IFERROR(INDEX('2-3 引出列表'!$A$2:$CE$8700,$A188,MATCH(H$1,'2-3 引出列表'!$A$1:$CD$1,0)),""))</f>
        <v>FWL-Z-2024-0580</v>
      </c>
      <c r="I188" t="str">
        <f>IF(ISBLANK(IFERROR(INDEX('2-3 引出列表'!$A$2:$CE$8700,$A188,MATCH(I$1,'2-3 引出列表'!$A$1:$CD$1,0)),"")),"",IFERROR(INDEX('2-3 引出列表'!$A$2:$CE$8700,$A188,MATCH(I$1,'2-3 引出列表'!$A$1:$CD$1,0)),""))</f>
        <v/>
      </c>
      <c r="J188" s="66"/>
    </row>
    <row r="189" customFormat="1" spans="1:10">
      <c r="A189">
        <v>188</v>
      </c>
      <c r="B189" t="str">
        <f>IF(ISBLANK(IFERROR(INDEX('2-3 引出列表'!$A$2:$CE$8700,$A189,MATCH(B$1,'2-3 引出列表'!$A$1:$CD$1,0)),"")),"",IFERROR(INDEX('2-3 引出列表'!$A$2:$CE$8700,$A189,MATCH(B$1,'2-3 引出列表'!$A$1:$CD$1,0)),""))</f>
        <v>FK250217000300</v>
      </c>
      <c r="C189">
        <f>IF(ISBLANK(IFERROR(INDEX('2-3 引出列表'!$A$2:$CE$8700,$A189,MATCH(C$1,'2-3 引出列表'!$A$1:$CD$1,0)),"")),"",IFERROR(INDEX('2-3 引出列表'!$A$2:$CE$8700,$A189,MATCH(C$1,'2-3 引出列表'!$A$1:$CD$1,0)),""))</f>
        <v>4800</v>
      </c>
      <c r="D189" t="str">
        <f>IF(ISBLANK(IFERROR(INDEX('2-3 引出列表'!$A$2:$CE$8700,$A189,MATCH(D$1,'2-3 引出列表'!$A$1:$CD$1,0)),"")),"",IFERROR(INDEX('2-3 引出列表'!$A$2:$CE$8700,$A189,MATCH(D$1,'2-3 引出列表'!$A$1:$CD$1,0)),""))</f>
        <v>已付款</v>
      </c>
      <c r="E189" t="str">
        <f>IF(ISBLANK(IFERROR(INDEX('2-3 引出列表'!$A$2:$CE$8700,$A189,MATCH(E$1,'2-3 引出列表'!$A$1:$CD$1,0)),"")),"",IFERROR(INDEX('2-3 引出列表'!$A$2:$CE$8700,$A189,MATCH(E$1,'2-3 引出列表'!$A$1:$CD$1,0)),""))</f>
        <v>2025-02-17</v>
      </c>
      <c r="F189" t="str">
        <f t="shared" si="2"/>
        <v>2025-02</v>
      </c>
      <c r="G189" t="str">
        <f>IF(ISBLANK(IFERROR(INDEX('2-3 引出列表'!$A$2:$CE$8700,$A189,MATCH(G$1,'2-3 引出列表'!$A$1:$CD$1,0)),"")),"",IFERROR(INDEX('2-3 引出列表'!$A$2:$CE$8700,$A189,MATCH(G$1,'2-3 引出列表'!$A$1:$CD$1,0)),""))</f>
        <v>外包服务费.设备设施维保外包</v>
      </c>
      <c r="H189" t="str">
        <f>IF(ISBLANK(IFERROR(INDEX('2-3 引出列表'!$A$2:$CE$8700,$A189,MATCH(H$1,'2-3 引出列表'!$A$1:$CD$1,0)),"")),"",IFERROR(INDEX('2-3 引出列表'!$A$2:$CE$8700,$A189,MATCH(H$1,'2-3 引出列表'!$A$1:$CD$1,0)),""))</f>
        <v>GCFW-Z-2024-8433</v>
      </c>
      <c r="I189" t="str">
        <f>IF(ISBLANK(IFERROR(INDEX('2-3 引出列表'!$A$2:$CE$8700,$A189,MATCH(I$1,'2-3 引出列表'!$A$1:$CD$1,0)),"")),"",IFERROR(INDEX('2-3 引出列表'!$A$2:$CE$8700,$A189,MATCH(I$1,'2-3 引出列表'!$A$1:$CD$1,0)),""))</f>
        <v>金采易购</v>
      </c>
      <c r="J189" s="66"/>
    </row>
    <row r="190" customFormat="1" spans="1:10">
      <c r="A190">
        <v>189</v>
      </c>
      <c r="B190" t="str">
        <f>IF(ISBLANK(IFERROR(INDEX('2-3 引出列表'!$A$2:$CE$8700,$A190,MATCH(B$1,'2-3 引出列表'!$A$1:$CD$1,0)),"")),"",IFERROR(INDEX('2-3 引出列表'!$A$2:$CE$8700,$A190,MATCH(B$1,'2-3 引出列表'!$A$1:$CD$1,0)),""))</f>
        <v>FK250214000562</v>
      </c>
      <c r="C190">
        <f>IF(ISBLANK(IFERROR(INDEX('2-3 引出列表'!$A$2:$CE$8700,$A190,MATCH(C$1,'2-3 引出列表'!$A$1:$CD$1,0)),"")),"",IFERROR(INDEX('2-3 引出列表'!$A$2:$CE$8700,$A190,MATCH(C$1,'2-3 引出列表'!$A$1:$CD$1,0)),""))</f>
        <v>4200</v>
      </c>
      <c r="D190" t="str">
        <f>IF(ISBLANK(IFERROR(INDEX('2-3 引出列表'!$A$2:$CE$8700,$A190,MATCH(D$1,'2-3 引出列表'!$A$1:$CD$1,0)),"")),"",IFERROR(INDEX('2-3 引出列表'!$A$2:$CE$8700,$A190,MATCH(D$1,'2-3 引出列表'!$A$1:$CD$1,0)),""))</f>
        <v>已付款</v>
      </c>
      <c r="E190" t="str">
        <f>IF(ISBLANK(IFERROR(INDEX('2-3 引出列表'!$A$2:$CE$8700,$A190,MATCH(E$1,'2-3 引出列表'!$A$1:$CD$1,0)),"")),"",IFERROR(INDEX('2-3 引出列表'!$A$2:$CE$8700,$A190,MATCH(E$1,'2-3 引出列表'!$A$1:$CD$1,0)),""))</f>
        <v>2025-02-14</v>
      </c>
      <c r="F190" t="str">
        <f t="shared" si="2"/>
        <v>2025-02</v>
      </c>
      <c r="G190" t="str">
        <f>IF(ISBLANK(IFERROR(INDEX('2-3 引出列表'!$A$2:$CE$8700,$A190,MATCH(G$1,'2-3 引出列表'!$A$1:$CD$1,0)),"")),"",IFERROR(INDEX('2-3 引出列表'!$A$2:$CE$8700,$A190,MATCH(G$1,'2-3 引出列表'!$A$1:$CD$1,0)),""))</f>
        <v>外包服务费.其他外包费</v>
      </c>
      <c r="H190" t="str">
        <f>IF(ISBLANK(IFERROR(INDEX('2-3 引出列表'!$A$2:$CE$8700,$A190,MATCH(H$1,'2-3 引出列表'!$A$1:$CD$1,0)),"")),"",IFERROR(INDEX('2-3 引出列表'!$A$2:$CE$8700,$A190,MATCH(H$1,'2-3 引出列表'!$A$1:$CD$1,0)),""))</f>
        <v>HJFW-Z-2024-2754</v>
      </c>
      <c r="I190" t="str">
        <f>IF(ISBLANK(IFERROR(INDEX('2-3 引出列表'!$A$2:$CE$8700,$A190,MATCH(I$1,'2-3 引出列表'!$A$1:$CD$1,0)),"")),"",IFERROR(INDEX('2-3 引出列表'!$A$2:$CE$8700,$A190,MATCH(I$1,'2-3 引出列表'!$A$1:$CD$1,0)),""))</f>
        <v>金采易购</v>
      </c>
      <c r="J190" s="66"/>
    </row>
    <row r="191" customFormat="1" spans="1:10">
      <c r="A191">
        <v>190</v>
      </c>
      <c r="B191" t="str">
        <f>IF(ISBLANK(IFERROR(INDEX('2-3 引出列表'!$A$2:$CE$8700,$A191,MATCH(B$1,'2-3 引出列表'!$A$1:$CD$1,0)),"")),"",IFERROR(INDEX('2-3 引出列表'!$A$2:$CE$8700,$A191,MATCH(B$1,'2-3 引出列表'!$A$1:$CD$1,0)),""))</f>
        <v>FK250214000477</v>
      </c>
      <c r="C191">
        <f>IF(ISBLANK(IFERROR(INDEX('2-3 引出列表'!$A$2:$CE$8700,$A191,MATCH(C$1,'2-3 引出列表'!$A$1:$CD$1,0)),"")),"",IFERROR(INDEX('2-3 引出列表'!$A$2:$CE$8700,$A191,MATCH(C$1,'2-3 引出列表'!$A$1:$CD$1,0)),""))</f>
        <v>1923.9</v>
      </c>
      <c r="D191" t="str">
        <f>IF(ISBLANK(IFERROR(INDEX('2-3 引出列表'!$A$2:$CE$8700,$A191,MATCH(D$1,'2-3 引出列表'!$A$1:$CD$1,0)),"")),"",IFERROR(INDEX('2-3 引出列表'!$A$2:$CE$8700,$A191,MATCH(D$1,'2-3 引出列表'!$A$1:$CD$1,0)),""))</f>
        <v>已付款</v>
      </c>
      <c r="E191" t="str">
        <f>IF(ISBLANK(IFERROR(INDEX('2-3 引出列表'!$A$2:$CE$8700,$A191,MATCH(E$1,'2-3 引出列表'!$A$1:$CD$1,0)),"")),"",IFERROR(INDEX('2-3 引出列表'!$A$2:$CE$8700,$A191,MATCH(E$1,'2-3 引出列表'!$A$1:$CD$1,0)),""))</f>
        <v>2025-02-14</v>
      </c>
      <c r="F191" t="str">
        <f t="shared" si="2"/>
        <v>2025-02</v>
      </c>
      <c r="G191" t="str">
        <f>IF(ISBLANK(IFERROR(INDEX('2-3 引出列表'!$A$2:$CE$8700,$A191,MATCH(G$1,'2-3 引出列表'!$A$1:$CD$1,0)),"")),"",IFERROR(INDEX('2-3 引出列表'!$A$2:$CE$8700,$A191,MATCH(G$1,'2-3 引出列表'!$A$1:$CD$1,0)),""))</f>
        <v>外包服务费.生活垃圾清运外包</v>
      </c>
      <c r="H191" t="str">
        <f>IF(ISBLANK(IFERROR(INDEX('2-3 引出列表'!$A$2:$CE$8700,$A191,MATCH(H$1,'2-3 引出列表'!$A$1:$CD$1,0)),"")),"",IFERROR(INDEX('2-3 引出列表'!$A$2:$CE$8700,$A191,MATCH(H$1,'2-3 引出列表'!$A$1:$CD$1,0)),""))</f>
        <v>HJFW-Z-2024-3793</v>
      </c>
      <c r="I191" t="str">
        <f>IF(ISBLANK(IFERROR(INDEX('2-3 引出列表'!$A$2:$CE$8700,$A191,MATCH(I$1,'2-3 引出列表'!$A$1:$CD$1,0)),"")),"",IFERROR(INDEX('2-3 引出列表'!$A$2:$CE$8700,$A191,MATCH(I$1,'2-3 引出列表'!$A$1:$CD$1,0)),""))</f>
        <v>金采易购</v>
      </c>
      <c r="J191" s="66"/>
    </row>
    <row r="192" customFormat="1" spans="1:10">
      <c r="A192">
        <v>191</v>
      </c>
      <c r="B192" t="str">
        <f>IF(ISBLANK(IFERROR(INDEX('2-3 引出列表'!$A$2:$CE$8700,$A192,MATCH(B$1,'2-3 引出列表'!$A$1:$CD$1,0)),"")),"",IFERROR(INDEX('2-3 引出列表'!$A$2:$CE$8700,$A192,MATCH(B$1,'2-3 引出列表'!$A$1:$CD$1,0)),""))</f>
        <v>FK250214000412</v>
      </c>
      <c r="C192">
        <f>IF(ISBLANK(IFERROR(INDEX('2-3 引出列表'!$A$2:$CE$8700,$A192,MATCH(C$1,'2-3 引出列表'!$A$1:$CD$1,0)),"")),"",IFERROR(INDEX('2-3 引出列表'!$A$2:$CE$8700,$A192,MATCH(C$1,'2-3 引出列表'!$A$1:$CD$1,0)),""))</f>
        <v>2140.63</v>
      </c>
      <c r="D192" t="str">
        <f>IF(ISBLANK(IFERROR(INDEX('2-3 引出列表'!$A$2:$CE$8700,$A192,MATCH(D$1,'2-3 引出列表'!$A$1:$CD$1,0)),"")),"",IFERROR(INDEX('2-3 引出列表'!$A$2:$CE$8700,$A192,MATCH(D$1,'2-3 引出列表'!$A$1:$CD$1,0)),""))</f>
        <v>已付款</v>
      </c>
      <c r="E192" t="str">
        <f>IF(ISBLANK(IFERROR(INDEX('2-3 引出列表'!$A$2:$CE$8700,$A192,MATCH(E$1,'2-3 引出列表'!$A$1:$CD$1,0)),"")),"",IFERROR(INDEX('2-3 引出列表'!$A$2:$CE$8700,$A192,MATCH(E$1,'2-3 引出列表'!$A$1:$CD$1,0)),""))</f>
        <v>2025-02-14</v>
      </c>
      <c r="F192" t="str">
        <f t="shared" si="2"/>
        <v>2025-02</v>
      </c>
      <c r="G192" t="str">
        <f>IF(ISBLANK(IFERROR(INDEX('2-3 引出列表'!$A$2:$CE$8700,$A192,MATCH(G$1,'2-3 引出列表'!$A$1:$CD$1,0)),"")),"",IFERROR(INDEX('2-3 引出列表'!$A$2:$CE$8700,$A192,MATCH(G$1,'2-3 引出列表'!$A$1:$CD$1,0)),""))</f>
        <v>外包服务费.消杀外包</v>
      </c>
      <c r="H192" t="str">
        <f>IF(ISBLANK(IFERROR(INDEX('2-3 引出列表'!$A$2:$CE$8700,$A192,MATCH(H$1,'2-3 引出列表'!$A$1:$CD$1,0)),"")),"",IFERROR(INDEX('2-3 引出列表'!$A$2:$CE$8700,$A192,MATCH(H$1,'2-3 引出列表'!$A$1:$CD$1,0)),""))</f>
        <v>HJFW-Z-2024-3877</v>
      </c>
      <c r="I192" t="str">
        <f>IF(ISBLANK(IFERROR(INDEX('2-3 引出列表'!$A$2:$CE$8700,$A192,MATCH(I$1,'2-3 引出列表'!$A$1:$CD$1,0)),"")),"",IFERROR(INDEX('2-3 引出列表'!$A$2:$CE$8700,$A192,MATCH(I$1,'2-3 引出列表'!$A$1:$CD$1,0)),""))</f>
        <v>金采易购</v>
      </c>
      <c r="J192" s="66"/>
    </row>
    <row r="193" customFormat="1" spans="1:10">
      <c r="A193">
        <v>192</v>
      </c>
      <c r="B193" t="str">
        <f>IF(ISBLANK(IFERROR(INDEX('2-3 引出列表'!$A$2:$CE$8700,$A193,MATCH(B$1,'2-3 引出列表'!$A$1:$CD$1,0)),"")),"",IFERROR(INDEX('2-3 引出列表'!$A$2:$CE$8700,$A193,MATCH(B$1,'2-3 引出列表'!$A$1:$CD$1,0)),""))</f>
        <v>FK250214000319</v>
      </c>
      <c r="C193">
        <f>IF(ISBLANK(IFERROR(INDEX('2-3 引出列表'!$A$2:$CE$8700,$A193,MATCH(C$1,'2-3 引出列表'!$A$1:$CD$1,0)),"")),"",IFERROR(INDEX('2-3 引出列表'!$A$2:$CE$8700,$A193,MATCH(C$1,'2-3 引出列表'!$A$1:$CD$1,0)),""))</f>
        <v>2269.91</v>
      </c>
      <c r="D193" t="str">
        <f>IF(ISBLANK(IFERROR(INDEX('2-3 引出列表'!$A$2:$CE$8700,$A193,MATCH(D$1,'2-3 引出列表'!$A$1:$CD$1,0)),"")),"",IFERROR(INDEX('2-3 引出列表'!$A$2:$CE$8700,$A193,MATCH(D$1,'2-3 引出列表'!$A$1:$CD$1,0)),""))</f>
        <v>已付款</v>
      </c>
      <c r="E193" t="str">
        <f>IF(ISBLANK(IFERROR(INDEX('2-3 引出列表'!$A$2:$CE$8700,$A193,MATCH(E$1,'2-3 引出列表'!$A$1:$CD$1,0)),"")),"",IFERROR(INDEX('2-3 引出列表'!$A$2:$CE$8700,$A193,MATCH(E$1,'2-3 引出列表'!$A$1:$CD$1,0)),""))</f>
        <v>2025-02-14</v>
      </c>
      <c r="F193" t="str">
        <f t="shared" si="2"/>
        <v>2025-02</v>
      </c>
      <c r="G193" t="str">
        <f>IF(ISBLANK(IFERROR(INDEX('2-3 引出列表'!$A$2:$CE$8700,$A193,MATCH(G$1,'2-3 引出列表'!$A$1:$CD$1,0)),"")),"",IFERROR(INDEX('2-3 引出列表'!$A$2:$CE$8700,$A193,MATCH(G$1,'2-3 引出列表'!$A$1:$CD$1,0)),""))</f>
        <v>外包服务费.绿化外包</v>
      </c>
      <c r="H193" t="str">
        <f>IF(ISBLANK(IFERROR(INDEX('2-3 引出列表'!$A$2:$CE$8700,$A193,MATCH(H$1,'2-3 引出列表'!$A$1:$CD$1,0)),"")),"",IFERROR(INDEX('2-3 引出列表'!$A$2:$CE$8700,$A193,MATCH(H$1,'2-3 引出列表'!$A$1:$CD$1,0)),""))</f>
        <v>HJFW-Z-2024-6982</v>
      </c>
      <c r="I193" t="str">
        <f>IF(ISBLANK(IFERROR(INDEX('2-3 引出列表'!$A$2:$CE$8700,$A193,MATCH(I$1,'2-3 引出列表'!$A$1:$CD$1,0)),"")),"",IFERROR(INDEX('2-3 引出列表'!$A$2:$CE$8700,$A193,MATCH(I$1,'2-3 引出列表'!$A$1:$CD$1,0)),""))</f>
        <v>金采易购</v>
      </c>
      <c r="J193" s="66"/>
    </row>
    <row r="194" customFormat="1" spans="1:10">
      <c r="A194">
        <v>193</v>
      </c>
      <c r="B194" t="str">
        <f>IF(ISBLANK(IFERROR(INDEX('2-3 引出列表'!$A$2:$CE$8700,$A194,MATCH(B$1,'2-3 引出列表'!$A$1:$CD$1,0)),"")),"",IFERROR(INDEX('2-3 引出列表'!$A$2:$CE$8700,$A194,MATCH(B$1,'2-3 引出列表'!$A$1:$CD$1,0)),""))</f>
        <v>FK250214000274</v>
      </c>
      <c r="C194">
        <f>IF(ISBLANK(IFERROR(INDEX('2-3 引出列表'!$A$2:$CE$8700,$A194,MATCH(C$1,'2-3 引出列表'!$A$1:$CD$1,0)),"")),"",IFERROR(INDEX('2-3 引出列表'!$A$2:$CE$8700,$A194,MATCH(C$1,'2-3 引出列表'!$A$1:$CD$1,0)),""))</f>
        <v>4060</v>
      </c>
      <c r="D194" t="str">
        <f>IF(ISBLANK(IFERROR(INDEX('2-3 引出列表'!$A$2:$CE$8700,$A194,MATCH(D$1,'2-3 引出列表'!$A$1:$CD$1,0)),"")),"",IFERROR(INDEX('2-3 引出列表'!$A$2:$CE$8700,$A194,MATCH(D$1,'2-3 引出列表'!$A$1:$CD$1,0)),""))</f>
        <v>已付款</v>
      </c>
      <c r="E194" t="str">
        <f>IF(ISBLANK(IFERROR(INDEX('2-3 引出列表'!$A$2:$CE$8700,$A194,MATCH(E$1,'2-3 引出列表'!$A$1:$CD$1,0)),"")),"",IFERROR(INDEX('2-3 引出列表'!$A$2:$CE$8700,$A194,MATCH(E$1,'2-3 引出列表'!$A$1:$CD$1,0)),""))</f>
        <v>2025-02-14</v>
      </c>
      <c r="F194" t="str">
        <f t="shared" ref="F194:F257" si="3">LEFT(E194,7)</f>
        <v>2025-02</v>
      </c>
      <c r="G194" t="str">
        <f>IF(ISBLANK(IFERROR(INDEX('2-3 引出列表'!$A$2:$CE$8700,$A194,MATCH(G$1,'2-3 引出列表'!$A$1:$CD$1,0)),"")),"",IFERROR(INDEX('2-3 引出列表'!$A$2:$CE$8700,$A194,MATCH(G$1,'2-3 引出列表'!$A$1:$CD$1,0)),""))</f>
        <v>外包服务费.绿化外包</v>
      </c>
      <c r="H194" t="str">
        <f>IF(ISBLANK(IFERROR(INDEX('2-3 引出列表'!$A$2:$CE$8700,$A194,MATCH(H$1,'2-3 引出列表'!$A$1:$CD$1,0)),"")),"",IFERROR(INDEX('2-3 引出列表'!$A$2:$CE$8700,$A194,MATCH(H$1,'2-3 引出列表'!$A$1:$CD$1,0)),""))</f>
        <v>HJFW-Z-2024-6899</v>
      </c>
      <c r="I194" t="str">
        <f>IF(ISBLANK(IFERROR(INDEX('2-3 引出列表'!$A$2:$CE$8700,$A194,MATCH(I$1,'2-3 引出列表'!$A$1:$CD$1,0)),"")),"",IFERROR(INDEX('2-3 引出列表'!$A$2:$CE$8700,$A194,MATCH(I$1,'2-3 引出列表'!$A$1:$CD$1,0)),""))</f>
        <v>金采易购</v>
      </c>
      <c r="J194" s="66"/>
    </row>
    <row r="195" customFormat="1" spans="1:10">
      <c r="A195">
        <v>194</v>
      </c>
      <c r="B195" t="str">
        <f>IF(ISBLANK(IFERROR(INDEX('2-3 引出列表'!$A$2:$CE$8700,$A195,MATCH(B$1,'2-3 引出列表'!$A$1:$CD$1,0)),"")),"",IFERROR(INDEX('2-3 引出列表'!$A$2:$CE$8700,$A195,MATCH(B$1,'2-3 引出列表'!$A$1:$CD$1,0)),""))</f>
        <v/>
      </c>
      <c r="C195">
        <f>IF(ISBLANK(IFERROR(INDEX('2-3 引出列表'!$A$2:$CE$8700,$A195,MATCH(C$1,'2-3 引出列表'!$A$1:$CD$1,0)),"")),"",IFERROR(INDEX('2-3 引出列表'!$A$2:$CE$8700,$A195,MATCH(C$1,'2-3 引出列表'!$A$1:$CD$1,0)),""))</f>
        <v>118</v>
      </c>
      <c r="D195" t="str">
        <f>IF(ISBLANK(IFERROR(INDEX('2-3 引出列表'!$A$2:$CE$8700,$A195,MATCH(D$1,'2-3 引出列表'!$A$1:$CD$1,0)),"")),"",IFERROR(INDEX('2-3 引出列表'!$A$2:$CE$8700,$A195,MATCH(D$1,'2-3 引出列表'!$A$1:$CD$1,0)),""))</f>
        <v>已付款</v>
      </c>
      <c r="E195" t="str">
        <f>IF(ISBLANK(IFERROR(INDEX('2-3 引出列表'!$A$2:$CE$8700,$A195,MATCH(E$1,'2-3 引出列表'!$A$1:$CD$1,0)),"")),"",IFERROR(INDEX('2-3 引出列表'!$A$2:$CE$8700,$A195,MATCH(E$1,'2-3 引出列表'!$A$1:$CD$1,0)),""))</f>
        <v>2025-02-14</v>
      </c>
      <c r="F195" t="str">
        <f t="shared" si="3"/>
        <v>2025-02</v>
      </c>
      <c r="G195" t="str">
        <f>IF(ISBLANK(IFERROR(INDEX('2-3 引出列表'!$A$2:$CE$8700,$A195,MATCH(G$1,'2-3 引出列表'!$A$1:$CD$1,0)),"")),"",IFERROR(INDEX('2-3 引出列表'!$A$2:$CE$8700,$A195,MATCH(G$1,'2-3 引出列表'!$A$1:$CD$1,0)),""))</f>
        <v>办公事务.办公费</v>
      </c>
      <c r="H195" t="str">
        <f>IF(ISBLANK(IFERROR(INDEX('2-3 引出列表'!$A$2:$CE$8700,$A195,MATCH(H$1,'2-3 引出列表'!$A$1:$CD$1,0)),"")),"",IFERROR(INDEX('2-3 引出列表'!$A$2:$CE$8700,$A195,MATCH(H$1,'2-3 引出列表'!$A$1:$CD$1,0)),""))</f>
        <v/>
      </c>
      <c r="I195" t="str">
        <f>IF(ISBLANK(IFERROR(INDEX('2-3 引出列表'!$A$2:$CE$8700,$A195,MATCH(I$1,'2-3 引出列表'!$A$1:$CD$1,0)),"")),"",IFERROR(INDEX('2-3 引出列表'!$A$2:$CE$8700,$A195,MATCH(I$1,'2-3 引出列表'!$A$1:$CD$1,0)),""))</f>
        <v/>
      </c>
      <c r="J195" s="66"/>
    </row>
    <row r="196" customFormat="1" spans="1:10">
      <c r="A196">
        <v>195</v>
      </c>
      <c r="B196" t="str">
        <f>IF(ISBLANK(IFERROR(INDEX('2-3 引出列表'!$A$2:$CE$8700,$A196,MATCH(B$1,'2-3 引出列表'!$A$1:$CD$1,0)),"")),"",IFERROR(INDEX('2-3 引出列表'!$A$2:$CE$8700,$A196,MATCH(B$1,'2-3 引出列表'!$A$1:$CD$1,0)),""))</f>
        <v/>
      </c>
      <c r="C196">
        <f>IF(ISBLANK(IFERROR(INDEX('2-3 引出列表'!$A$2:$CE$8700,$A196,MATCH(C$1,'2-3 引出列表'!$A$1:$CD$1,0)),"")),"",IFERROR(INDEX('2-3 引出列表'!$A$2:$CE$8700,$A196,MATCH(C$1,'2-3 引出列表'!$A$1:$CD$1,0)),""))</f>
        <v>83871.49</v>
      </c>
      <c r="D196" t="str">
        <f>IF(ISBLANK(IFERROR(INDEX('2-3 引出列表'!$A$2:$CE$8700,$A196,MATCH(D$1,'2-3 引出列表'!$A$1:$CD$1,0)),"")),"",IFERROR(INDEX('2-3 引出列表'!$A$2:$CE$8700,$A196,MATCH(D$1,'2-3 引出列表'!$A$1:$CD$1,0)),""))</f>
        <v>已付款</v>
      </c>
      <c r="E196" t="str">
        <f>IF(ISBLANK(IFERROR(INDEX('2-3 引出列表'!$A$2:$CE$8700,$A196,MATCH(E$1,'2-3 引出列表'!$A$1:$CD$1,0)),"")),"",IFERROR(INDEX('2-3 引出列表'!$A$2:$CE$8700,$A196,MATCH(E$1,'2-3 引出列表'!$A$1:$CD$1,0)),""))</f>
        <v>2025-02-14</v>
      </c>
      <c r="F196" t="str">
        <f t="shared" si="3"/>
        <v>2025-02</v>
      </c>
      <c r="G196" t="str">
        <f>IF(ISBLANK(IFERROR(INDEX('2-3 引出列表'!$A$2:$CE$8700,$A196,MATCH(G$1,'2-3 引出列表'!$A$1:$CD$1,0)),"")),"",IFERROR(INDEX('2-3 引出列表'!$A$2:$CE$8700,$A196,MATCH(G$1,'2-3 引出列表'!$A$1:$CD$1,0)),""))</f>
        <v>劳务派遣.保洁人员劳务派遣</v>
      </c>
      <c r="H196" t="str">
        <f>IF(ISBLANK(IFERROR(INDEX('2-3 引出列表'!$A$2:$CE$8700,$A196,MATCH(H$1,'2-3 引出列表'!$A$1:$CD$1,0)),"")),"",IFERROR(INDEX('2-3 引出列表'!$A$2:$CE$8700,$A196,MATCH(H$1,'2-3 引出列表'!$A$1:$CD$1,0)),""))</f>
        <v/>
      </c>
      <c r="I196" t="str">
        <f>IF(ISBLANK(IFERROR(INDEX('2-3 引出列表'!$A$2:$CE$8700,$A196,MATCH(I$1,'2-3 引出列表'!$A$1:$CD$1,0)),"")),"",IFERROR(INDEX('2-3 引出列表'!$A$2:$CE$8700,$A196,MATCH(I$1,'2-3 引出列表'!$A$1:$CD$1,0)),""))</f>
        <v/>
      </c>
      <c r="J196" s="66"/>
    </row>
    <row r="197" customFormat="1" spans="1:10">
      <c r="A197">
        <v>196</v>
      </c>
      <c r="B197" t="str">
        <f>IF(ISBLANK(IFERROR(INDEX('2-3 引出列表'!$A$2:$CE$8700,$A197,MATCH(B$1,'2-3 引出列表'!$A$1:$CD$1,0)),"")),"",IFERROR(INDEX('2-3 引出列表'!$A$2:$CE$8700,$A197,MATCH(B$1,'2-3 引出列表'!$A$1:$CD$1,0)),""))</f>
        <v/>
      </c>
      <c r="C197">
        <f>IF(ISBLANK(IFERROR(INDEX('2-3 引出列表'!$A$2:$CE$8700,$A197,MATCH(C$1,'2-3 引出列表'!$A$1:$CD$1,0)),"")),"",IFERROR(INDEX('2-3 引出列表'!$A$2:$CE$8700,$A197,MATCH(C$1,'2-3 引出列表'!$A$1:$CD$1,0)),""))</f>
        <v>13480</v>
      </c>
      <c r="D197" t="str">
        <f>IF(ISBLANK(IFERROR(INDEX('2-3 引出列表'!$A$2:$CE$8700,$A197,MATCH(D$1,'2-3 引出列表'!$A$1:$CD$1,0)),"")),"",IFERROR(INDEX('2-3 引出列表'!$A$2:$CE$8700,$A197,MATCH(D$1,'2-3 引出列表'!$A$1:$CD$1,0)),""))</f>
        <v>已付款</v>
      </c>
      <c r="E197" t="str">
        <f>IF(ISBLANK(IFERROR(INDEX('2-3 引出列表'!$A$2:$CE$8700,$A197,MATCH(E$1,'2-3 引出列表'!$A$1:$CD$1,0)),"")),"",IFERROR(INDEX('2-3 引出列表'!$A$2:$CE$8700,$A197,MATCH(E$1,'2-3 引出列表'!$A$1:$CD$1,0)),""))</f>
        <v>2025-02-14</v>
      </c>
      <c r="F197" t="str">
        <f t="shared" si="3"/>
        <v>2025-02</v>
      </c>
      <c r="G197" t="str">
        <f>IF(ISBLANK(IFERROR(INDEX('2-3 引出列表'!$A$2:$CE$8700,$A197,MATCH(G$1,'2-3 引出列表'!$A$1:$CD$1,0)),"")),"",IFERROR(INDEX('2-3 引出列表'!$A$2:$CE$8700,$A197,MATCH(G$1,'2-3 引出列表'!$A$1:$CD$1,0)),""))</f>
        <v>人工费用.宿舍费</v>
      </c>
      <c r="H197" t="str">
        <f>IF(ISBLANK(IFERROR(INDEX('2-3 引出列表'!$A$2:$CE$8700,$A197,MATCH(H$1,'2-3 引出列表'!$A$1:$CD$1,0)),"")),"",IFERROR(INDEX('2-3 引出列表'!$A$2:$CE$8700,$A197,MATCH(H$1,'2-3 引出列表'!$A$1:$CD$1,0)),""))</f>
        <v>FWL-Z-2024-0580</v>
      </c>
      <c r="I197" t="str">
        <f>IF(ISBLANK(IFERROR(INDEX('2-3 引出列表'!$A$2:$CE$8700,$A197,MATCH(I$1,'2-3 引出列表'!$A$1:$CD$1,0)),"")),"",IFERROR(INDEX('2-3 引出列表'!$A$2:$CE$8700,$A197,MATCH(I$1,'2-3 引出列表'!$A$1:$CD$1,0)),""))</f>
        <v/>
      </c>
      <c r="J197" s="66"/>
    </row>
    <row r="198" customFormat="1" spans="1:10">
      <c r="A198">
        <v>197</v>
      </c>
      <c r="B198" t="str">
        <f>IF(ISBLANK(IFERROR(INDEX('2-3 引出列表'!$A$2:$CE$8700,$A198,MATCH(B$1,'2-3 引出列表'!$A$1:$CD$1,0)),"")),"",IFERROR(INDEX('2-3 引出列表'!$A$2:$CE$8700,$A198,MATCH(B$1,'2-3 引出列表'!$A$1:$CD$1,0)),""))</f>
        <v/>
      </c>
      <c r="C198">
        <f>IF(ISBLANK(IFERROR(INDEX('2-3 引出列表'!$A$2:$CE$8700,$A198,MATCH(C$1,'2-3 引出列表'!$A$1:$CD$1,0)),"")),"",IFERROR(INDEX('2-3 引出列表'!$A$2:$CE$8700,$A198,MATCH(C$1,'2-3 引出列表'!$A$1:$CD$1,0)),""))</f>
        <v>30000</v>
      </c>
      <c r="D198" t="str">
        <f>IF(ISBLANK(IFERROR(INDEX('2-3 引出列表'!$A$2:$CE$8700,$A198,MATCH(D$1,'2-3 引出列表'!$A$1:$CD$1,0)),"")),"",IFERROR(INDEX('2-3 引出列表'!$A$2:$CE$8700,$A198,MATCH(D$1,'2-3 引出列表'!$A$1:$CD$1,0)),""))</f>
        <v>已付款</v>
      </c>
      <c r="E198" t="str">
        <f>IF(ISBLANK(IFERROR(INDEX('2-3 引出列表'!$A$2:$CE$8700,$A198,MATCH(E$1,'2-3 引出列表'!$A$1:$CD$1,0)),"")),"",IFERROR(INDEX('2-3 引出列表'!$A$2:$CE$8700,$A198,MATCH(E$1,'2-3 引出列表'!$A$1:$CD$1,0)),""))</f>
        <v>2025-02-14</v>
      </c>
      <c r="F198" t="str">
        <f t="shared" si="3"/>
        <v>2025-02</v>
      </c>
      <c r="G198" t="str">
        <f>IF(ISBLANK(IFERROR(INDEX('2-3 引出列表'!$A$2:$CE$8700,$A198,MATCH(G$1,'2-3 引出列表'!$A$1:$CD$1,0)),"")),"",IFERROR(INDEX('2-3 引出列表'!$A$2:$CE$8700,$A198,MATCH(G$1,'2-3 引出列表'!$A$1:$CD$1,0)),""))</f>
        <v>借款.员工借款</v>
      </c>
      <c r="H198" t="str">
        <f>IF(ISBLANK(IFERROR(INDEX('2-3 引出列表'!$A$2:$CE$8700,$A198,MATCH(H$1,'2-3 引出列表'!$A$1:$CD$1,0)),"")),"",IFERROR(INDEX('2-3 引出列表'!$A$2:$CE$8700,$A198,MATCH(H$1,'2-3 引出列表'!$A$1:$CD$1,0)),""))</f>
        <v/>
      </c>
      <c r="I198" t="str">
        <f>IF(ISBLANK(IFERROR(INDEX('2-3 引出列表'!$A$2:$CE$8700,$A198,MATCH(I$1,'2-3 引出列表'!$A$1:$CD$1,0)),"")),"",IFERROR(INDEX('2-3 引出列表'!$A$2:$CE$8700,$A198,MATCH(I$1,'2-3 引出列表'!$A$1:$CD$1,0)),""))</f>
        <v/>
      </c>
      <c r="J198" s="66"/>
    </row>
    <row r="199" customFormat="1" spans="1:10">
      <c r="A199">
        <v>198</v>
      </c>
      <c r="B199" t="str">
        <f>IF(ISBLANK(IFERROR(INDEX('2-3 引出列表'!$A$2:$CE$8700,$A199,MATCH(B$1,'2-3 引出列表'!$A$1:$CD$1,0)),"")),"",IFERROR(INDEX('2-3 引出列表'!$A$2:$CE$8700,$A199,MATCH(B$1,'2-3 引出列表'!$A$1:$CD$1,0)),""))</f>
        <v/>
      </c>
      <c r="C199">
        <f>IF(ISBLANK(IFERROR(INDEX('2-3 引出列表'!$A$2:$CE$8700,$A199,MATCH(C$1,'2-3 引出列表'!$A$1:$CD$1,0)),"")),"",IFERROR(INDEX('2-3 引出列表'!$A$2:$CE$8700,$A199,MATCH(C$1,'2-3 引出列表'!$A$1:$CD$1,0)),""))</f>
        <v>5600</v>
      </c>
      <c r="D199" t="str">
        <f>IF(ISBLANK(IFERROR(INDEX('2-3 引出列表'!$A$2:$CE$8700,$A199,MATCH(D$1,'2-3 引出列表'!$A$1:$CD$1,0)),"")),"",IFERROR(INDEX('2-3 引出列表'!$A$2:$CE$8700,$A199,MATCH(D$1,'2-3 引出列表'!$A$1:$CD$1,0)),""))</f>
        <v>已付款</v>
      </c>
      <c r="E199" t="str">
        <f>IF(ISBLANK(IFERROR(INDEX('2-3 引出列表'!$A$2:$CE$8700,$A199,MATCH(E$1,'2-3 引出列表'!$A$1:$CD$1,0)),"")),"",IFERROR(INDEX('2-3 引出列表'!$A$2:$CE$8700,$A199,MATCH(E$1,'2-3 引出列表'!$A$1:$CD$1,0)),""))</f>
        <v>2025-02-14</v>
      </c>
      <c r="F199" t="str">
        <f t="shared" si="3"/>
        <v>2025-02</v>
      </c>
      <c r="G199" t="str">
        <f>IF(ISBLANK(IFERROR(INDEX('2-3 引出列表'!$A$2:$CE$8700,$A199,MATCH(G$1,'2-3 引出列表'!$A$1:$CD$1,0)),"")),"",IFERROR(INDEX('2-3 引出列表'!$A$2:$CE$8700,$A199,MATCH(G$1,'2-3 引出列表'!$A$1:$CD$1,0)),""))</f>
        <v>借款.员工借款</v>
      </c>
      <c r="H199" t="str">
        <f>IF(ISBLANK(IFERROR(INDEX('2-3 引出列表'!$A$2:$CE$8700,$A199,MATCH(H$1,'2-3 引出列表'!$A$1:$CD$1,0)),"")),"",IFERROR(INDEX('2-3 引出列表'!$A$2:$CE$8700,$A199,MATCH(H$1,'2-3 引出列表'!$A$1:$CD$1,0)),""))</f>
        <v/>
      </c>
      <c r="I199" t="str">
        <f>IF(ISBLANK(IFERROR(INDEX('2-3 引出列表'!$A$2:$CE$8700,$A199,MATCH(I$1,'2-3 引出列表'!$A$1:$CD$1,0)),"")),"",IFERROR(INDEX('2-3 引出列表'!$A$2:$CE$8700,$A199,MATCH(I$1,'2-3 引出列表'!$A$1:$CD$1,0)),""))</f>
        <v/>
      </c>
      <c r="J199" s="66"/>
    </row>
    <row r="200" customFormat="1" spans="1:10">
      <c r="A200">
        <v>199</v>
      </c>
      <c r="B200" t="str">
        <f>IF(ISBLANK(IFERROR(INDEX('2-3 引出列表'!$A$2:$CE$8700,$A200,MATCH(B$1,'2-3 引出列表'!$A$1:$CD$1,0)),"")),"",IFERROR(INDEX('2-3 引出列表'!$A$2:$CE$8700,$A200,MATCH(B$1,'2-3 引出列表'!$A$1:$CD$1,0)),""))</f>
        <v/>
      </c>
      <c r="C200">
        <f>IF(ISBLANK(IFERROR(INDEX('2-3 引出列表'!$A$2:$CE$8700,$A200,MATCH(C$1,'2-3 引出列表'!$A$1:$CD$1,0)),"")),"",IFERROR(INDEX('2-3 引出列表'!$A$2:$CE$8700,$A200,MATCH(C$1,'2-3 引出列表'!$A$1:$CD$1,0)),""))</f>
        <v>118</v>
      </c>
      <c r="D200" t="str">
        <f>IF(ISBLANK(IFERROR(INDEX('2-3 引出列表'!$A$2:$CE$8700,$A200,MATCH(D$1,'2-3 引出列表'!$A$1:$CD$1,0)),"")),"",IFERROR(INDEX('2-3 引出列表'!$A$2:$CE$8700,$A200,MATCH(D$1,'2-3 引出列表'!$A$1:$CD$1,0)),""))</f>
        <v>已付款</v>
      </c>
      <c r="E200" t="str">
        <f>IF(ISBLANK(IFERROR(INDEX('2-3 引出列表'!$A$2:$CE$8700,$A200,MATCH(E$1,'2-3 引出列表'!$A$1:$CD$1,0)),"")),"",IFERROR(INDEX('2-3 引出列表'!$A$2:$CE$8700,$A200,MATCH(E$1,'2-3 引出列表'!$A$1:$CD$1,0)),""))</f>
        <v>2025-02-14</v>
      </c>
      <c r="F200" t="str">
        <f t="shared" si="3"/>
        <v>2025-02</v>
      </c>
      <c r="G200" t="str">
        <f>IF(ISBLANK(IFERROR(INDEX('2-3 引出列表'!$A$2:$CE$8700,$A200,MATCH(G$1,'2-3 引出列表'!$A$1:$CD$1,0)),"")),"",IFERROR(INDEX('2-3 引出列表'!$A$2:$CE$8700,$A200,MATCH(G$1,'2-3 引出列表'!$A$1:$CD$1,0)),""))</f>
        <v>办公事务.办公费</v>
      </c>
      <c r="H200" t="str">
        <f>IF(ISBLANK(IFERROR(INDEX('2-3 引出列表'!$A$2:$CE$8700,$A200,MATCH(H$1,'2-3 引出列表'!$A$1:$CD$1,0)),"")),"",IFERROR(INDEX('2-3 引出列表'!$A$2:$CE$8700,$A200,MATCH(H$1,'2-3 引出列表'!$A$1:$CD$1,0)),""))</f>
        <v/>
      </c>
      <c r="I200" t="str">
        <f>IF(ISBLANK(IFERROR(INDEX('2-3 引出列表'!$A$2:$CE$8700,$A200,MATCH(I$1,'2-3 引出列表'!$A$1:$CD$1,0)),"")),"",IFERROR(INDEX('2-3 引出列表'!$A$2:$CE$8700,$A200,MATCH(I$1,'2-3 引出列表'!$A$1:$CD$1,0)),""))</f>
        <v/>
      </c>
      <c r="J200" s="66"/>
    </row>
    <row r="201" customFormat="1" spans="1:10">
      <c r="A201">
        <v>200</v>
      </c>
      <c r="B201" t="str">
        <f>IF(ISBLANK(IFERROR(INDEX('2-3 引出列表'!$A$2:$CE$8700,$A201,MATCH(B$1,'2-3 引出列表'!$A$1:$CD$1,0)),"")),"",IFERROR(INDEX('2-3 引出列表'!$A$2:$CE$8700,$A201,MATCH(B$1,'2-3 引出列表'!$A$1:$CD$1,0)),""))</f>
        <v>FK241015000128</v>
      </c>
      <c r="C201">
        <f>IF(ISBLANK(IFERROR(INDEX('2-3 引出列表'!$A$2:$CE$8700,$A201,MATCH(C$1,'2-3 引出列表'!$A$1:$CD$1,0)),"")),"",IFERROR(INDEX('2-3 引出列表'!$A$2:$CE$8700,$A201,MATCH(C$1,'2-3 引出列表'!$A$1:$CD$1,0)),""))</f>
        <v>975</v>
      </c>
      <c r="D201" t="str">
        <f>IF(ISBLANK(IFERROR(INDEX('2-3 引出列表'!$A$2:$CE$8700,$A201,MATCH(D$1,'2-3 引出列表'!$A$1:$CD$1,0)),"")),"",IFERROR(INDEX('2-3 引出列表'!$A$2:$CE$8700,$A201,MATCH(D$1,'2-3 引出列表'!$A$1:$CD$1,0)),""))</f>
        <v>已付款</v>
      </c>
      <c r="E201" t="str">
        <f>IF(ISBLANK(IFERROR(INDEX('2-3 引出列表'!$A$2:$CE$8700,$A201,MATCH(E$1,'2-3 引出列表'!$A$1:$CD$1,0)),"")),"",IFERROR(INDEX('2-3 引出列表'!$A$2:$CE$8700,$A201,MATCH(E$1,'2-3 引出列表'!$A$1:$CD$1,0)),""))</f>
        <v>2025-02-14</v>
      </c>
      <c r="F201" t="str">
        <f t="shared" si="3"/>
        <v>2025-02</v>
      </c>
      <c r="G201" t="str">
        <f>IF(ISBLANK(IFERROR(INDEX('2-3 引出列表'!$A$2:$CE$8700,$A201,MATCH(G$1,'2-3 引出列表'!$A$1:$CD$1,0)),"")),"",IFERROR(INDEX('2-3 引出列表'!$A$2:$CE$8700,$A201,MATCH(G$1,'2-3 引出列表'!$A$1:$CD$1,0)),""))</f>
        <v>物料消耗.物料消耗</v>
      </c>
      <c r="H201" t="str">
        <f>IF(ISBLANK(IFERROR(INDEX('2-3 引出列表'!$A$2:$CE$8700,$A201,MATCH(H$1,'2-3 引出列表'!$A$1:$CD$1,0)),"")),"",IFERROR(INDEX('2-3 引出列表'!$A$2:$CE$8700,$A201,MATCH(H$1,'2-3 引出列表'!$A$1:$CD$1,0)),""))</f>
        <v>XHWZ-Z-2024-0076</v>
      </c>
      <c r="I201" t="str">
        <f>IF(ISBLANK(IFERROR(INDEX('2-3 引出列表'!$A$2:$CE$8700,$A201,MATCH(I$1,'2-3 引出列表'!$A$1:$CD$1,0)),"")),"",IFERROR(INDEX('2-3 引出列表'!$A$2:$CE$8700,$A201,MATCH(I$1,'2-3 引出列表'!$A$1:$CD$1,0)),""))</f>
        <v>金采易购</v>
      </c>
      <c r="J201" s="66"/>
    </row>
    <row r="202" customFormat="1" spans="1:10">
      <c r="A202">
        <v>201</v>
      </c>
      <c r="B202" t="str">
        <f>IF(ISBLANK(IFERROR(INDEX('2-3 引出列表'!$A$2:$CE$8700,$A202,MATCH(B$1,'2-3 引出列表'!$A$1:$CD$1,0)),"")),"",IFERROR(INDEX('2-3 引出列表'!$A$2:$CE$8700,$A202,MATCH(B$1,'2-3 引出列表'!$A$1:$CD$1,0)),""))</f>
        <v/>
      </c>
      <c r="C202">
        <f>IF(ISBLANK(IFERROR(INDEX('2-3 引出列表'!$A$2:$CE$8700,$A202,MATCH(C$1,'2-3 引出列表'!$A$1:$CD$1,0)),"")),"",IFERROR(INDEX('2-3 引出列表'!$A$2:$CE$8700,$A202,MATCH(C$1,'2-3 引出列表'!$A$1:$CD$1,0)),""))</f>
        <v>3900</v>
      </c>
      <c r="D202" t="str">
        <f>IF(ISBLANK(IFERROR(INDEX('2-3 引出列表'!$A$2:$CE$8700,$A202,MATCH(D$1,'2-3 引出列表'!$A$1:$CD$1,0)),"")),"",IFERROR(INDEX('2-3 引出列表'!$A$2:$CE$8700,$A202,MATCH(D$1,'2-3 引出列表'!$A$1:$CD$1,0)),""))</f>
        <v>已付款</v>
      </c>
      <c r="E202" t="str">
        <f>IF(ISBLANK(IFERROR(INDEX('2-3 引出列表'!$A$2:$CE$8700,$A202,MATCH(E$1,'2-3 引出列表'!$A$1:$CD$1,0)),"")),"",IFERROR(INDEX('2-3 引出列表'!$A$2:$CE$8700,$A202,MATCH(E$1,'2-3 引出列表'!$A$1:$CD$1,0)),""))</f>
        <v>2025-02-13</v>
      </c>
      <c r="F202" t="str">
        <f t="shared" si="3"/>
        <v>2025-02</v>
      </c>
      <c r="G202" t="str">
        <f>IF(ISBLANK(IFERROR(INDEX('2-3 引出列表'!$A$2:$CE$8700,$A202,MATCH(G$1,'2-3 引出列表'!$A$1:$CD$1,0)),"")),"",IFERROR(INDEX('2-3 引出列表'!$A$2:$CE$8700,$A202,MATCH(G$1,'2-3 引出列表'!$A$1:$CD$1,0)),""))</f>
        <v>人工费用.节日及餐费福利</v>
      </c>
      <c r="H202" t="str">
        <f>IF(ISBLANK(IFERROR(INDEX('2-3 引出列表'!$A$2:$CE$8700,$A202,MATCH(H$1,'2-3 引出列表'!$A$1:$CD$1,0)),"")),"",IFERROR(INDEX('2-3 引出列表'!$A$2:$CE$8700,$A202,MATCH(H$1,'2-3 引出列表'!$A$1:$CD$1,0)),""))</f>
        <v/>
      </c>
      <c r="I202" t="str">
        <f>IF(ISBLANK(IFERROR(INDEX('2-3 引出列表'!$A$2:$CE$8700,$A202,MATCH(I$1,'2-3 引出列表'!$A$1:$CD$1,0)),"")),"",IFERROR(INDEX('2-3 引出列表'!$A$2:$CE$8700,$A202,MATCH(I$1,'2-3 引出列表'!$A$1:$CD$1,0)),""))</f>
        <v/>
      </c>
      <c r="J202" s="66"/>
    </row>
    <row r="203" customFormat="1" spans="1:10">
      <c r="A203">
        <v>202</v>
      </c>
      <c r="B203" t="str">
        <f>IF(ISBLANK(IFERROR(INDEX('2-3 引出列表'!$A$2:$CE$8700,$A203,MATCH(B$1,'2-3 引出列表'!$A$1:$CD$1,0)),"")),"",IFERROR(INDEX('2-3 引出列表'!$A$2:$CE$8700,$A203,MATCH(B$1,'2-3 引出列表'!$A$1:$CD$1,0)),""))</f>
        <v>TK20250121592723</v>
      </c>
      <c r="C203">
        <f>IF(ISBLANK(IFERROR(INDEX('2-3 引出列表'!$A$2:$CE$8700,$A203,MATCH(C$1,'2-3 引出列表'!$A$1:$CD$1,0)),"")),"",IFERROR(INDEX('2-3 引出列表'!$A$2:$CE$8700,$A203,MATCH(C$1,'2-3 引出列表'!$A$1:$CD$1,0)),""))</f>
        <v>75000</v>
      </c>
      <c r="D203" t="str">
        <f>IF(ISBLANK(IFERROR(INDEX('2-3 引出列表'!$A$2:$CE$8700,$A203,MATCH(D$1,'2-3 引出列表'!$A$1:$CD$1,0)),"")),"",IFERROR(INDEX('2-3 引出列表'!$A$2:$CE$8700,$A203,MATCH(D$1,'2-3 引出列表'!$A$1:$CD$1,0)),""))</f>
        <v>已付款</v>
      </c>
      <c r="E203" t="str">
        <f>IF(ISBLANK(IFERROR(INDEX('2-3 引出列表'!$A$2:$CE$8700,$A203,MATCH(E$1,'2-3 引出列表'!$A$1:$CD$1,0)),"")),"",IFERROR(INDEX('2-3 引出列表'!$A$2:$CE$8700,$A203,MATCH(E$1,'2-3 引出列表'!$A$1:$CD$1,0)),""))</f>
        <v>2025-02-12</v>
      </c>
      <c r="F203" t="str">
        <f t="shared" si="3"/>
        <v>2025-02</v>
      </c>
      <c r="G203" t="str">
        <f>IF(ISBLANK(IFERROR(INDEX('2-3 引出列表'!$A$2:$CE$8700,$A203,MATCH(G$1,'2-3 引出列表'!$A$1:$CD$1,0)),"")),"",IFERROR(INDEX('2-3 引出列表'!$A$2:$CE$8700,$A203,MATCH(G$1,'2-3 引出列表'!$A$1:$CD$1,0)),""))</f>
        <v>保证金及押金.物业类押金</v>
      </c>
      <c r="H203" t="str">
        <f>IF(ISBLANK(IFERROR(INDEX('2-3 引出列表'!$A$2:$CE$8700,$A203,MATCH(H$1,'2-3 引出列表'!$A$1:$CD$1,0)),"")),"",IFERROR(INDEX('2-3 引出列表'!$A$2:$CE$8700,$A203,MATCH(H$1,'2-3 引出列表'!$A$1:$CD$1,0)),""))</f>
        <v/>
      </c>
      <c r="I203" t="str">
        <f>IF(ISBLANK(IFERROR(INDEX('2-3 引出列表'!$A$2:$CE$8700,$A203,MATCH(I$1,'2-3 引出列表'!$A$1:$CD$1,0)),"")),"",IFERROR(INDEX('2-3 引出列表'!$A$2:$CE$8700,$A203,MATCH(I$1,'2-3 引出列表'!$A$1:$CD$1,0)),""))</f>
        <v>SIP</v>
      </c>
      <c r="J203" s="66"/>
    </row>
    <row r="204" customFormat="1" spans="1:10">
      <c r="A204">
        <v>203</v>
      </c>
      <c r="B204" t="str">
        <f>IF(ISBLANK(IFERROR(INDEX('2-3 引出列表'!$A$2:$CE$8700,$A204,MATCH(B$1,'2-3 引出列表'!$A$1:$CD$1,0)),"")),"",IFERROR(INDEX('2-3 引出列表'!$A$2:$CE$8700,$A204,MATCH(B$1,'2-3 引出列表'!$A$1:$CD$1,0)),""))</f>
        <v>TK20250115185891</v>
      </c>
      <c r="C204">
        <f>IF(ISBLANK(IFERROR(INDEX('2-3 引出列表'!$A$2:$CE$8700,$A204,MATCH(C$1,'2-3 引出列表'!$A$1:$CD$1,0)),"")),"",IFERROR(INDEX('2-3 引出列表'!$A$2:$CE$8700,$A204,MATCH(C$1,'2-3 引出列表'!$A$1:$CD$1,0)),""))</f>
        <v>12000</v>
      </c>
      <c r="D204" t="str">
        <f>IF(ISBLANK(IFERROR(INDEX('2-3 引出列表'!$A$2:$CE$8700,$A204,MATCH(D$1,'2-3 引出列表'!$A$1:$CD$1,0)),"")),"",IFERROR(INDEX('2-3 引出列表'!$A$2:$CE$8700,$A204,MATCH(D$1,'2-3 引出列表'!$A$1:$CD$1,0)),""))</f>
        <v>已付款</v>
      </c>
      <c r="E204" t="str">
        <f>IF(ISBLANK(IFERROR(INDEX('2-3 引出列表'!$A$2:$CE$8700,$A204,MATCH(E$1,'2-3 引出列表'!$A$1:$CD$1,0)),"")),"",IFERROR(INDEX('2-3 引出列表'!$A$2:$CE$8700,$A204,MATCH(E$1,'2-3 引出列表'!$A$1:$CD$1,0)),""))</f>
        <v>2025-02-12</v>
      </c>
      <c r="F204" t="str">
        <f t="shared" si="3"/>
        <v>2025-02</v>
      </c>
      <c r="G204" t="str">
        <f>IF(ISBLANK(IFERROR(INDEX('2-3 引出列表'!$A$2:$CE$8700,$A204,MATCH(G$1,'2-3 引出列表'!$A$1:$CD$1,0)),"")),"",IFERROR(INDEX('2-3 引出列表'!$A$2:$CE$8700,$A204,MATCH(G$1,'2-3 引出列表'!$A$1:$CD$1,0)),""))</f>
        <v>保证金及押金.物业类押金</v>
      </c>
      <c r="H204" t="str">
        <f>IF(ISBLANK(IFERROR(INDEX('2-3 引出列表'!$A$2:$CE$8700,$A204,MATCH(H$1,'2-3 引出列表'!$A$1:$CD$1,0)),"")),"",IFERROR(INDEX('2-3 引出列表'!$A$2:$CE$8700,$A204,MATCH(H$1,'2-3 引出列表'!$A$1:$CD$1,0)),""))</f>
        <v/>
      </c>
      <c r="I204" t="str">
        <f>IF(ISBLANK(IFERROR(INDEX('2-3 引出列表'!$A$2:$CE$8700,$A204,MATCH(I$1,'2-3 引出列表'!$A$1:$CD$1,0)),"")),"",IFERROR(INDEX('2-3 引出列表'!$A$2:$CE$8700,$A204,MATCH(I$1,'2-3 引出列表'!$A$1:$CD$1,0)),""))</f>
        <v>SIP</v>
      </c>
      <c r="J204" s="66"/>
    </row>
    <row r="205" customFormat="1" spans="1:10">
      <c r="A205">
        <v>204</v>
      </c>
      <c r="B205" t="str">
        <f>IF(ISBLANK(IFERROR(INDEX('2-3 引出列表'!$A$2:$CE$8700,$A205,MATCH(B$1,'2-3 引出列表'!$A$1:$CD$1,0)),"")),"",IFERROR(INDEX('2-3 引出列表'!$A$2:$CE$8700,$A205,MATCH(B$1,'2-3 引出列表'!$A$1:$CD$1,0)),""))</f>
        <v/>
      </c>
      <c r="C205">
        <f>IF(ISBLANK(IFERROR(INDEX('2-3 引出列表'!$A$2:$CE$8700,$A205,MATCH(C$1,'2-3 引出列表'!$A$1:$CD$1,0)),"")),"",IFERROR(INDEX('2-3 引出列表'!$A$2:$CE$8700,$A205,MATCH(C$1,'2-3 引出列表'!$A$1:$CD$1,0)),""))</f>
        <v>564</v>
      </c>
      <c r="D205" t="str">
        <f>IF(ISBLANK(IFERROR(INDEX('2-3 引出列表'!$A$2:$CE$8700,$A205,MATCH(D$1,'2-3 引出列表'!$A$1:$CD$1,0)),"")),"",IFERROR(INDEX('2-3 引出列表'!$A$2:$CE$8700,$A205,MATCH(D$1,'2-3 引出列表'!$A$1:$CD$1,0)),""))</f>
        <v>已付款</v>
      </c>
      <c r="E205" t="str">
        <f>IF(ISBLANK(IFERROR(INDEX('2-3 引出列表'!$A$2:$CE$8700,$A205,MATCH(E$1,'2-3 引出列表'!$A$1:$CD$1,0)),"")),"",IFERROR(INDEX('2-3 引出列表'!$A$2:$CE$8700,$A205,MATCH(E$1,'2-3 引出列表'!$A$1:$CD$1,0)),""))</f>
        <v>2025-02-12</v>
      </c>
      <c r="F205" t="str">
        <f t="shared" si="3"/>
        <v>2025-02</v>
      </c>
      <c r="G205" t="str">
        <f>IF(ISBLANK(IFERROR(INDEX('2-3 引出列表'!$A$2:$CE$8700,$A205,MATCH(G$1,'2-3 引出列表'!$A$1:$CD$1,0)),"")),"",IFERROR(INDEX('2-3 引出列表'!$A$2:$CE$8700,$A205,MATCH(G$1,'2-3 引出列表'!$A$1:$CD$1,0)),""))</f>
        <v>业务活动.招聘费</v>
      </c>
      <c r="H205" t="str">
        <f>IF(ISBLANK(IFERROR(INDEX('2-3 引出列表'!$A$2:$CE$8700,$A205,MATCH(H$1,'2-3 引出列表'!$A$1:$CD$1,0)),"")),"",IFERROR(INDEX('2-3 引出列表'!$A$2:$CE$8700,$A205,MATCH(H$1,'2-3 引出列表'!$A$1:$CD$1,0)),""))</f>
        <v/>
      </c>
      <c r="I205" t="str">
        <f>IF(ISBLANK(IFERROR(INDEX('2-3 引出列表'!$A$2:$CE$8700,$A205,MATCH(I$1,'2-3 引出列表'!$A$1:$CD$1,0)),"")),"",IFERROR(INDEX('2-3 引出列表'!$A$2:$CE$8700,$A205,MATCH(I$1,'2-3 引出列表'!$A$1:$CD$1,0)),""))</f>
        <v/>
      </c>
      <c r="J205" s="66"/>
    </row>
    <row r="206" customFormat="1" spans="1:10">
      <c r="A206">
        <v>205</v>
      </c>
      <c r="B206" t="str">
        <f>IF(ISBLANK(IFERROR(INDEX('2-3 引出列表'!$A$2:$CE$8700,$A206,MATCH(B$1,'2-3 引出列表'!$A$1:$CD$1,0)),"")),"",IFERROR(INDEX('2-3 引出列表'!$A$2:$CE$8700,$A206,MATCH(B$1,'2-3 引出列表'!$A$1:$CD$1,0)),""))</f>
        <v/>
      </c>
      <c r="C206">
        <f>IF(ISBLANK(IFERROR(INDEX('2-3 引出列表'!$A$2:$CE$8700,$A206,MATCH(C$1,'2-3 引出列表'!$A$1:$CD$1,0)),"")),"",IFERROR(INDEX('2-3 引出列表'!$A$2:$CE$8700,$A206,MATCH(C$1,'2-3 引出列表'!$A$1:$CD$1,0)),""))</f>
        <v>328020.38</v>
      </c>
      <c r="D206" t="str">
        <f>IF(ISBLANK(IFERROR(INDEX('2-3 引出列表'!$A$2:$CE$8700,$A206,MATCH(D$1,'2-3 引出列表'!$A$1:$CD$1,0)),"")),"",IFERROR(INDEX('2-3 引出列表'!$A$2:$CE$8700,$A206,MATCH(D$1,'2-3 引出列表'!$A$1:$CD$1,0)),""))</f>
        <v>暂存</v>
      </c>
      <c r="E206" t="str">
        <f>IF(ISBLANK(IFERROR(INDEX('2-3 引出列表'!$A$2:$CE$8700,$A206,MATCH(E$1,'2-3 引出列表'!$A$1:$CD$1,0)),"")),"",IFERROR(INDEX('2-3 引出列表'!$A$2:$CE$8700,$A206,MATCH(E$1,'2-3 引出列表'!$A$1:$CD$1,0)),""))</f>
        <v>2025-01-24</v>
      </c>
      <c r="F206" t="str">
        <f t="shared" si="3"/>
        <v>2025-01</v>
      </c>
      <c r="G206" t="str">
        <f>IF(ISBLANK(IFERROR(INDEX('2-3 引出列表'!$A$2:$CE$8700,$A206,MATCH(G$1,'2-3 引出列表'!$A$1:$CD$1,0)),"")),"",IFERROR(INDEX('2-3 引出列表'!$A$2:$CE$8700,$A206,MATCH(G$1,'2-3 引出列表'!$A$1:$CD$1,0)),""))</f>
        <v>办公事务.通讯费</v>
      </c>
      <c r="H206" t="str">
        <f>IF(ISBLANK(IFERROR(INDEX('2-3 引出列表'!$A$2:$CE$8700,$A206,MATCH(H$1,'2-3 引出列表'!$A$1:$CD$1,0)),"")),"",IFERROR(INDEX('2-3 引出列表'!$A$2:$CE$8700,$A206,MATCH(H$1,'2-3 引出列表'!$A$1:$CD$1,0)),""))</f>
        <v/>
      </c>
      <c r="I206" t="str">
        <f>IF(ISBLANK(IFERROR(INDEX('2-3 引出列表'!$A$2:$CE$8700,$A206,MATCH(I$1,'2-3 引出列表'!$A$1:$CD$1,0)),"")),"",IFERROR(INDEX('2-3 引出列表'!$A$2:$CE$8700,$A206,MATCH(I$1,'2-3 引出列表'!$A$1:$CD$1,0)),""))</f>
        <v/>
      </c>
      <c r="J206" s="66"/>
    </row>
    <row r="207" customFormat="1" spans="1:10">
      <c r="A207">
        <v>206</v>
      </c>
      <c r="B207" t="str">
        <f>IF(ISBLANK(IFERROR(INDEX('2-3 引出列表'!$A$2:$CE$8700,$A207,MATCH(B$1,'2-3 引出列表'!$A$1:$CD$1,0)),"")),"",IFERROR(INDEX('2-3 引出列表'!$A$2:$CE$8700,$A207,MATCH(B$1,'2-3 引出列表'!$A$1:$CD$1,0)),""))</f>
        <v>FK250103000283</v>
      </c>
      <c r="C207">
        <f>IF(ISBLANK(IFERROR(INDEX('2-3 引出列表'!$A$2:$CE$8700,$A207,MATCH(C$1,'2-3 引出列表'!$A$1:$CD$1,0)),"")),"",IFERROR(INDEX('2-3 引出列表'!$A$2:$CE$8700,$A207,MATCH(C$1,'2-3 引出列表'!$A$1:$CD$1,0)),""))</f>
        <v>90000</v>
      </c>
      <c r="D207" t="str">
        <f>IF(ISBLANK(IFERROR(INDEX('2-3 引出列表'!$A$2:$CE$8700,$A207,MATCH(D$1,'2-3 引出列表'!$A$1:$CD$1,0)),"")),"",IFERROR(INDEX('2-3 引出列表'!$A$2:$CE$8700,$A207,MATCH(D$1,'2-3 引出列表'!$A$1:$CD$1,0)),""))</f>
        <v>已付款</v>
      </c>
      <c r="E207" t="str">
        <f>IF(ISBLANK(IFERROR(INDEX('2-3 引出列表'!$A$2:$CE$8700,$A207,MATCH(E$1,'2-3 引出列表'!$A$1:$CD$1,0)),"")),"",IFERROR(INDEX('2-3 引出列表'!$A$2:$CE$8700,$A207,MATCH(E$1,'2-3 引出列表'!$A$1:$CD$1,0)),""))</f>
        <v>2025-01-23</v>
      </c>
      <c r="F207" t="str">
        <f t="shared" si="3"/>
        <v>2025-01</v>
      </c>
      <c r="G207" t="str">
        <f>IF(ISBLANK(IFERROR(INDEX('2-3 引出列表'!$A$2:$CE$8700,$A207,MATCH(G$1,'2-3 引出列表'!$A$1:$CD$1,0)),"")),"",IFERROR(INDEX('2-3 引出列表'!$A$2:$CE$8700,$A207,MATCH(G$1,'2-3 引出列表'!$A$1:$CD$1,0)),""))</f>
        <v>外包服务费.保洁外包</v>
      </c>
      <c r="H207" t="str">
        <f>IF(ISBLANK(IFERROR(INDEX('2-3 引出列表'!$A$2:$CE$8700,$A207,MATCH(H$1,'2-3 引出列表'!$A$1:$CD$1,0)),"")),"",IFERROR(INDEX('2-3 引出列表'!$A$2:$CE$8700,$A207,MATCH(H$1,'2-3 引出列表'!$A$1:$CD$1,0)),""))</f>
        <v>HJFW-Z-2024-6456</v>
      </c>
      <c r="I207" t="str">
        <f>IF(ISBLANK(IFERROR(INDEX('2-3 引出列表'!$A$2:$CE$8700,$A207,MATCH(I$1,'2-3 引出列表'!$A$1:$CD$1,0)),"")),"",IFERROR(INDEX('2-3 引出列表'!$A$2:$CE$8700,$A207,MATCH(I$1,'2-3 引出列表'!$A$1:$CD$1,0)),""))</f>
        <v>金采易购</v>
      </c>
      <c r="J207" s="66"/>
    </row>
    <row r="208" customFormat="1" spans="1:10">
      <c r="A208">
        <v>207</v>
      </c>
      <c r="B208" t="str">
        <f>IF(ISBLANK(IFERROR(INDEX('2-3 引出列表'!$A$2:$CE$8700,$A208,MATCH(B$1,'2-3 引出列表'!$A$1:$CD$1,0)),"")),"",IFERROR(INDEX('2-3 引出列表'!$A$2:$CE$8700,$A208,MATCH(B$1,'2-3 引出列表'!$A$1:$CD$1,0)),""))</f>
        <v/>
      </c>
      <c r="C208">
        <f>IF(ISBLANK(IFERROR(INDEX('2-3 引出列表'!$A$2:$CE$8700,$A208,MATCH(C$1,'2-3 引出列表'!$A$1:$CD$1,0)),"")),"",IFERROR(INDEX('2-3 引出列表'!$A$2:$CE$8700,$A208,MATCH(C$1,'2-3 引出列表'!$A$1:$CD$1,0)),""))</f>
        <v>300.38</v>
      </c>
      <c r="D208" t="str">
        <f>IF(ISBLANK(IFERROR(INDEX('2-3 引出列表'!$A$2:$CE$8700,$A208,MATCH(D$1,'2-3 引出列表'!$A$1:$CD$1,0)),"")),"",IFERROR(INDEX('2-3 引出列表'!$A$2:$CE$8700,$A208,MATCH(D$1,'2-3 引出列表'!$A$1:$CD$1,0)),""))</f>
        <v>已付款</v>
      </c>
      <c r="E208" t="str">
        <f>IF(ISBLANK(IFERROR(INDEX('2-3 引出列表'!$A$2:$CE$8700,$A208,MATCH(E$1,'2-3 引出列表'!$A$1:$CD$1,0)),"")),"",IFERROR(INDEX('2-3 引出列表'!$A$2:$CE$8700,$A208,MATCH(E$1,'2-3 引出列表'!$A$1:$CD$1,0)),""))</f>
        <v>2025-01-23</v>
      </c>
      <c r="F208" t="str">
        <f t="shared" si="3"/>
        <v>2025-01</v>
      </c>
      <c r="G208" t="str">
        <f>IF(ISBLANK(IFERROR(INDEX('2-3 引出列表'!$A$2:$CE$8700,$A208,MATCH(G$1,'2-3 引出列表'!$A$1:$CD$1,0)),"")),"",IFERROR(INDEX('2-3 引出列表'!$A$2:$CE$8700,$A208,MATCH(G$1,'2-3 引出列表'!$A$1:$CD$1,0)),""))</f>
        <v>办公事务.办公费</v>
      </c>
      <c r="H208" t="str">
        <f>IF(ISBLANK(IFERROR(INDEX('2-3 引出列表'!$A$2:$CE$8700,$A208,MATCH(H$1,'2-3 引出列表'!$A$1:$CD$1,0)),"")),"",IFERROR(INDEX('2-3 引出列表'!$A$2:$CE$8700,$A208,MATCH(H$1,'2-3 引出列表'!$A$1:$CD$1,0)),""))</f>
        <v/>
      </c>
      <c r="I208" t="str">
        <f>IF(ISBLANK(IFERROR(INDEX('2-3 引出列表'!$A$2:$CE$8700,$A208,MATCH(I$1,'2-3 引出列表'!$A$1:$CD$1,0)),"")),"",IFERROR(INDEX('2-3 引出列表'!$A$2:$CE$8700,$A208,MATCH(I$1,'2-3 引出列表'!$A$1:$CD$1,0)),""))</f>
        <v/>
      </c>
      <c r="J208" s="66"/>
    </row>
    <row r="209" customFormat="1" spans="1:10">
      <c r="A209">
        <v>208</v>
      </c>
      <c r="B209" t="str">
        <f>IF(ISBLANK(IFERROR(INDEX('2-3 引出列表'!$A$2:$CE$8700,$A209,MATCH(B$1,'2-3 引出列表'!$A$1:$CD$1,0)),"")),"",IFERROR(INDEX('2-3 引出列表'!$A$2:$CE$8700,$A209,MATCH(B$1,'2-3 引出列表'!$A$1:$CD$1,0)),""))</f>
        <v/>
      </c>
      <c r="C209">
        <f>IF(ISBLANK(IFERROR(INDEX('2-3 引出列表'!$A$2:$CE$8700,$A209,MATCH(C$1,'2-3 引出列表'!$A$1:$CD$1,0)),"")),"",IFERROR(INDEX('2-3 引出列表'!$A$2:$CE$8700,$A209,MATCH(C$1,'2-3 引出列表'!$A$1:$CD$1,0)),""))</f>
        <v>4722</v>
      </c>
      <c r="D209" t="str">
        <f>IF(ISBLANK(IFERROR(INDEX('2-3 引出列表'!$A$2:$CE$8700,$A209,MATCH(D$1,'2-3 引出列表'!$A$1:$CD$1,0)),"")),"",IFERROR(INDEX('2-3 引出列表'!$A$2:$CE$8700,$A209,MATCH(D$1,'2-3 引出列表'!$A$1:$CD$1,0)),""))</f>
        <v>已付款</v>
      </c>
      <c r="E209" t="str">
        <f>IF(ISBLANK(IFERROR(INDEX('2-3 引出列表'!$A$2:$CE$8700,$A209,MATCH(E$1,'2-3 引出列表'!$A$1:$CD$1,0)),"")),"",IFERROR(INDEX('2-3 引出列表'!$A$2:$CE$8700,$A209,MATCH(E$1,'2-3 引出列表'!$A$1:$CD$1,0)),""))</f>
        <v>2025-01-23</v>
      </c>
      <c r="F209" t="str">
        <f t="shared" si="3"/>
        <v>2025-01</v>
      </c>
      <c r="G209" t="str">
        <f>IF(ISBLANK(IFERROR(INDEX('2-3 引出列表'!$A$2:$CE$8700,$A209,MATCH(G$1,'2-3 引出列表'!$A$1:$CD$1,0)),"")),"",IFERROR(INDEX('2-3 引出列表'!$A$2:$CE$8700,$A209,MATCH(G$1,'2-3 引出列表'!$A$1:$CD$1,0)),""))</f>
        <v>人工费用.宿舍费</v>
      </c>
      <c r="H209" t="str">
        <f>IF(ISBLANK(IFERROR(INDEX('2-3 引出列表'!$A$2:$CE$8700,$A209,MATCH(H$1,'2-3 引出列表'!$A$1:$CD$1,0)),"")),"",IFERROR(INDEX('2-3 引出列表'!$A$2:$CE$8700,$A209,MATCH(H$1,'2-3 引出列表'!$A$1:$CD$1,0)),""))</f>
        <v>FWL-Z-2024-0845</v>
      </c>
      <c r="I209" t="str">
        <f>IF(ISBLANK(IFERROR(INDEX('2-3 引出列表'!$A$2:$CE$8700,$A209,MATCH(I$1,'2-3 引出列表'!$A$1:$CD$1,0)),"")),"",IFERROR(INDEX('2-3 引出列表'!$A$2:$CE$8700,$A209,MATCH(I$1,'2-3 引出列表'!$A$1:$CD$1,0)),""))</f>
        <v/>
      </c>
      <c r="J209" s="66"/>
    </row>
    <row r="210" customFormat="1" spans="1:10">
      <c r="A210">
        <v>209</v>
      </c>
      <c r="B210" t="str">
        <f>IF(ISBLANK(IFERROR(INDEX('2-3 引出列表'!$A$2:$CE$8700,$A210,MATCH(B$1,'2-3 引出列表'!$A$1:$CD$1,0)),"")),"",IFERROR(INDEX('2-3 引出列表'!$A$2:$CE$8700,$A210,MATCH(B$1,'2-3 引出列表'!$A$1:$CD$1,0)),""))</f>
        <v>YFK250102012742</v>
      </c>
      <c r="C210">
        <f>IF(ISBLANK(IFERROR(INDEX('2-3 引出列表'!$A$2:$CE$8700,$A210,MATCH(C$1,'2-3 引出列表'!$A$1:$CD$1,0)),"")),"",IFERROR(INDEX('2-3 引出列表'!$A$2:$CE$8700,$A210,MATCH(C$1,'2-3 引出列表'!$A$1:$CD$1,0)),""))</f>
        <v>12070.48</v>
      </c>
      <c r="D210" t="str">
        <f>IF(ISBLANK(IFERROR(INDEX('2-3 引出列表'!$A$2:$CE$8700,$A210,MATCH(D$1,'2-3 引出列表'!$A$1:$CD$1,0)),"")),"",IFERROR(INDEX('2-3 引出列表'!$A$2:$CE$8700,$A210,MATCH(D$1,'2-3 引出列表'!$A$1:$CD$1,0)),""))</f>
        <v>已付款</v>
      </c>
      <c r="E210" t="str">
        <f>IF(ISBLANK(IFERROR(INDEX('2-3 引出列表'!$A$2:$CE$8700,$A210,MATCH(E$1,'2-3 引出列表'!$A$1:$CD$1,0)),"")),"",IFERROR(INDEX('2-3 引出列表'!$A$2:$CE$8700,$A210,MATCH(E$1,'2-3 引出列表'!$A$1:$CD$1,0)),""))</f>
        <v>2025-01-23</v>
      </c>
      <c r="F210" t="str">
        <f t="shared" si="3"/>
        <v>2025-01</v>
      </c>
      <c r="G210" t="str">
        <f>IF(ISBLANK(IFERROR(INDEX('2-3 引出列表'!$A$2:$CE$8700,$A210,MATCH(G$1,'2-3 引出列表'!$A$1:$CD$1,0)),"")),"",IFERROR(INDEX('2-3 引出列表'!$A$2:$CE$8700,$A210,MATCH(G$1,'2-3 引出列表'!$A$1:$CD$1,0)),""))</f>
        <v>外包服务费.设备设施维保外包</v>
      </c>
      <c r="H210" t="str">
        <f>IF(ISBLANK(IFERROR(INDEX('2-3 引出列表'!$A$2:$CE$8700,$A210,MATCH(H$1,'2-3 引出列表'!$A$1:$CD$1,0)),"")),"",IFERROR(INDEX('2-3 引出列表'!$A$2:$CE$8700,$A210,MATCH(H$1,'2-3 引出列表'!$A$1:$CD$1,0)),""))</f>
        <v/>
      </c>
      <c r="I210" t="str">
        <f>IF(ISBLANK(IFERROR(INDEX('2-3 引出列表'!$A$2:$CE$8700,$A210,MATCH(I$1,'2-3 引出列表'!$A$1:$CD$1,0)),"")),"",IFERROR(INDEX('2-3 引出列表'!$A$2:$CE$8700,$A210,MATCH(I$1,'2-3 引出列表'!$A$1:$CD$1,0)),""))</f>
        <v>金采易购</v>
      </c>
      <c r="J210" s="66"/>
    </row>
    <row r="211" customFormat="1" spans="1:10">
      <c r="A211">
        <v>210</v>
      </c>
      <c r="B211" t="str">
        <f>IF(ISBLANK(IFERROR(INDEX('2-3 引出列表'!$A$2:$CE$8700,$A211,MATCH(B$1,'2-3 引出列表'!$A$1:$CD$1,0)),"")),"",IFERROR(INDEX('2-3 引出列表'!$A$2:$CE$8700,$A211,MATCH(B$1,'2-3 引出列表'!$A$1:$CD$1,0)),""))</f>
        <v>FK250103000375</v>
      </c>
      <c r="C211">
        <f>IF(ISBLANK(IFERROR(INDEX('2-3 引出列表'!$A$2:$CE$8700,$A211,MATCH(C$1,'2-3 引出列表'!$A$1:$CD$1,0)),"")),"",IFERROR(INDEX('2-3 引出列表'!$A$2:$CE$8700,$A211,MATCH(C$1,'2-3 引出列表'!$A$1:$CD$1,0)),""))</f>
        <v>598</v>
      </c>
      <c r="D211" t="str">
        <f>IF(ISBLANK(IFERROR(INDEX('2-3 引出列表'!$A$2:$CE$8700,$A211,MATCH(D$1,'2-3 引出列表'!$A$1:$CD$1,0)),"")),"",IFERROR(INDEX('2-3 引出列表'!$A$2:$CE$8700,$A211,MATCH(D$1,'2-3 引出列表'!$A$1:$CD$1,0)),""))</f>
        <v>已付款</v>
      </c>
      <c r="E211" t="str">
        <f>IF(ISBLANK(IFERROR(INDEX('2-3 引出列表'!$A$2:$CE$8700,$A211,MATCH(E$1,'2-3 引出列表'!$A$1:$CD$1,0)),"")),"",IFERROR(INDEX('2-3 引出列表'!$A$2:$CE$8700,$A211,MATCH(E$1,'2-3 引出列表'!$A$1:$CD$1,0)),""))</f>
        <v>2025-01-23</v>
      </c>
      <c r="F211" t="str">
        <f t="shared" si="3"/>
        <v>2025-01</v>
      </c>
      <c r="G211" t="str">
        <f>IF(ISBLANK(IFERROR(INDEX('2-3 引出列表'!$A$2:$CE$8700,$A211,MATCH(G$1,'2-3 引出列表'!$A$1:$CD$1,0)),"")),"",IFERROR(INDEX('2-3 引出列表'!$A$2:$CE$8700,$A211,MATCH(G$1,'2-3 引出列表'!$A$1:$CD$1,0)),""))</f>
        <v>物料消耗.物料消耗</v>
      </c>
      <c r="H211" t="str">
        <f>IF(ISBLANK(IFERROR(INDEX('2-3 引出列表'!$A$2:$CE$8700,$A211,MATCH(H$1,'2-3 引出列表'!$A$1:$CD$1,0)),"")),"",IFERROR(INDEX('2-3 引出列表'!$A$2:$CE$8700,$A211,MATCH(H$1,'2-3 引出列表'!$A$1:$CD$1,0)),""))</f>
        <v/>
      </c>
      <c r="I211" t="str">
        <f>IF(ISBLANK(IFERROR(INDEX('2-3 引出列表'!$A$2:$CE$8700,$A211,MATCH(I$1,'2-3 引出列表'!$A$1:$CD$1,0)),"")),"",IFERROR(INDEX('2-3 引出列表'!$A$2:$CE$8700,$A211,MATCH(I$1,'2-3 引出列表'!$A$1:$CD$1,0)),""))</f>
        <v>金采易购</v>
      </c>
      <c r="J211" s="66"/>
    </row>
    <row r="212" customFormat="1" spans="1:10">
      <c r="A212">
        <v>211</v>
      </c>
      <c r="B212" t="str">
        <f>IF(ISBLANK(IFERROR(INDEX('2-3 引出列表'!$A$2:$CE$8700,$A212,MATCH(B$1,'2-3 引出列表'!$A$1:$CD$1,0)),"")),"",IFERROR(INDEX('2-3 引出列表'!$A$2:$CE$8700,$A212,MATCH(B$1,'2-3 引出列表'!$A$1:$CD$1,0)),""))</f>
        <v/>
      </c>
      <c r="C212">
        <f>IF(ISBLANK(IFERROR(INDEX('2-3 引出列表'!$A$2:$CE$8700,$A212,MATCH(C$1,'2-3 引出列表'!$A$1:$CD$1,0)),"")),"",IFERROR(INDEX('2-3 引出列表'!$A$2:$CE$8700,$A212,MATCH(C$1,'2-3 引出列表'!$A$1:$CD$1,0)),""))</f>
        <v>2700</v>
      </c>
      <c r="D212" t="str">
        <f>IF(ISBLANK(IFERROR(INDEX('2-3 引出列表'!$A$2:$CE$8700,$A212,MATCH(D$1,'2-3 引出列表'!$A$1:$CD$1,0)),"")),"",IFERROR(INDEX('2-3 引出列表'!$A$2:$CE$8700,$A212,MATCH(D$1,'2-3 引出列表'!$A$1:$CD$1,0)),""))</f>
        <v>已付款</v>
      </c>
      <c r="E212" t="str">
        <f>IF(ISBLANK(IFERROR(INDEX('2-3 引出列表'!$A$2:$CE$8700,$A212,MATCH(E$1,'2-3 引出列表'!$A$1:$CD$1,0)),"")),"",IFERROR(INDEX('2-3 引出列表'!$A$2:$CE$8700,$A212,MATCH(E$1,'2-3 引出列表'!$A$1:$CD$1,0)),""))</f>
        <v>2025-01-23</v>
      </c>
      <c r="F212" t="str">
        <f t="shared" si="3"/>
        <v>2025-01</v>
      </c>
      <c r="G212" t="str">
        <f>IF(ISBLANK(IFERROR(INDEX('2-3 引出列表'!$A$2:$CE$8700,$A212,MATCH(G$1,'2-3 引出列表'!$A$1:$CD$1,0)),"")),"",IFERROR(INDEX('2-3 引出列表'!$A$2:$CE$8700,$A212,MATCH(G$1,'2-3 引出列表'!$A$1:$CD$1,0)),""))</f>
        <v>办公事务.办公费</v>
      </c>
      <c r="H212" t="str">
        <f>IF(ISBLANK(IFERROR(INDEX('2-3 引出列表'!$A$2:$CE$8700,$A212,MATCH(H$1,'2-3 引出列表'!$A$1:$CD$1,0)),"")),"",IFERROR(INDEX('2-3 引出列表'!$A$2:$CE$8700,$A212,MATCH(H$1,'2-3 引出列表'!$A$1:$CD$1,0)),""))</f>
        <v/>
      </c>
      <c r="I212" t="str">
        <f>IF(ISBLANK(IFERROR(INDEX('2-3 引出列表'!$A$2:$CE$8700,$A212,MATCH(I$1,'2-3 引出列表'!$A$1:$CD$1,0)),"")),"",IFERROR(INDEX('2-3 引出列表'!$A$2:$CE$8700,$A212,MATCH(I$1,'2-3 引出列表'!$A$1:$CD$1,0)),""))</f>
        <v/>
      </c>
      <c r="J212" s="66"/>
    </row>
    <row r="213" customFormat="1" spans="1:10">
      <c r="A213">
        <v>212</v>
      </c>
      <c r="B213" t="str">
        <f>IF(ISBLANK(IFERROR(INDEX('2-3 引出列表'!$A$2:$CE$8700,$A213,MATCH(B$1,'2-3 引出列表'!$A$1:$CD$1,0)),"")),"",IFERROR(INDEX('2-3 引出列表'!$A$2:$CE$8700,$A213,MATCH(B$1,'2-3 引出列表'!$A$1:$CD$1,0)),""))</f>
        <v/>
      </c>
      <c r="C213">
        <f>IF(ISBLANK(IFERROR(INDEX('2-3 引出列表'!$A$2:$CE$8700,$A213,MATCH(C$1,'2-3 引出列表'!$A$1:$CD$1,0)),"")),"",IFERROR(INDEX('2-3 引出列表'!$A$2:$CE$8700,$A213,MATCH(C$1,'2-3 引出列表'!$A$1:$CD$1,0)),""))</f>
        <v>225.9</v>
      </c>
      <c r="D213" t="str">
        <f>IF(ISBLANK(IFERROR(INDEX('2-3 引出列表'!$A$2:$CE$8700,$A213,MATCH(D$1,'2-3 引出列表'!$A$1:$CD$1,0)),"")),"",IFERROR(INDEX('2-3 引出列表'!$A$2:$CE$8700,$A213,MATCH(D$1,'2-3 引出列表'!$A$1:$CD$1,0)),""))</f>
        <v>已付款</v>
      </c>
      <c r="E213" t="str">
        <f>IF(ISBLANK(IFERROR(INDEX('2-3 引出列表'!$A$2:$CE$8700,$A213,MATCH(E$1,'2-3 引出列表'!$A$1:$CD$1,0)),"")),"",IFERROR(INDEX('2-3 引出列表'!$A$2:$CE$8700,$A213,MATCH(E$1,'2-3 引出列表'!$A$1:$CD$1,0)),""))</f>
        <v>2025-01-23</v>
      </c>
      <c r="F213" t="str">
        <f t="shared" si="3"/>
        <v>2025-01</v>
      </c>
      <c r="G213" t="str">
        <f>IF(ISBLANK(IFERROR(INDEX('2-3 引出列表'!$A$2:$CE$8700,$A213,MATCH(G$1,'2-3 引出列表'!$A$1:$CD$1,0)),"")),"",IFERROR(INDEX('2-3 引出列表'!$A$2:$CE$8700,$A213,MATCH(G$1,'2-3 引出列表'!$A$1:$CD$1,0)),""))</f>
        <v>办公事务.办公费</v>
      </c>
      <c r="H213" t="str">
        <f>IF(ISBLANK(IFERROR(INDEX('2-3 引出列表'!$A$2:$CE$8700,$A213,MATCH(H$1,'2-3 引出列表'!$A$1:$CD$1,0)),"")),"",IFERROR(INDEX('2-3 引出列表'!$A$2:$CE$8700,$A213,MATCH(H$1,'2-3 引出列表'!$A$1:$CD$1,0)),""))</f>
        <v/>
      </c>
      <c r="I213" t="str">
        <f>IF(ISBLANK(IFERROR(INDEX('2-3 引出列表'!$A$2:$CE$8700,$A213,MATCH(I$1,'2-3 引出列表'!$A$1:$CD$1,0)),"")),"",IFERROR(INDEX('2-3 引出列表'!$A$2:$CE$8700,$A213,MATCH(I$1,'2-3 引出列表'!$A$1:$CD$1,0)),""))</f>
        <v/>
      </c>
      <c r="J213" s="66"/>
    </row>
    <row r="214" customFormat="1" spans="1:10">
      <c r="A214">
        <v>213</v>
      </c>
      <c r="B214" t="str">
        <f>IF(ISBLANK(IFERROR(INDEX('2-3 引出列表'!$A$2:$CE$8700,$A214,MATCH(B$1,'2-3 引出列表'!$A$1:$CD$1,0)),"")),"",IFERROR(INDEX('2-3 引出列表'!$A$2:$CE$8700,$A214,MATCH(B$1,'2-3 引出列表'!$A$1:$CD$1,0)),""))</f>
        <v>FK241206000300</v>
      </c>
      <c r="C214">
        <f>IF(ISBLANK(IFERROR(INDEX('2-3 引出列表'!$A$2:$CE$8700,$A214,MATCH(C$1,'2-3 引出列表'!$A$1:$CD$1,0)),"")),"",IFERROR(INDEX('2-3 引出列表'!$A$2:$CE$8700,$A214,MATCH(C$1,'2-3 引出列表'!$A$1:$CD$1,0)),""))</f>
        <v>4200</v>
      </c>
      <c r="D214" t="str">
        <f>IF(ISBLANK(IFERROR(INDEX('2-3 引出列表'!$A$2:$CE$8700,$A214,MATCH(D$1,'2-3 引出列表'!$A$1:$CD$1,0)),"")),"",IFERROR(INDEX('2-3 引出列表'!$A$2:$CE$8700,$A214,MATCH(D$1,'2-3 引出列表'!$A$1:$CD$1,0)),""))</f>
        <v>已付款</v>
      </c>
      <c r="E214" t="str">
        <f>IF(ISBLANK(IFERROR(INDEX('2-3 引出列表'!$A$2:$CE$8700,$A214,MATCH(E$1,'2-3 引出列表'!$A$1:$CD$1,0)),"")),"",IFERROR(INDEX('2-3 引出列表'!$A$2:$CE$8700,$A214,MATCH(E$1,'2-3 引出列表'!$A$1:$CD$1,0)),""))</f>
        <v>2025-01-23</v>
      </c>
      <c r="F214" t="str">
        <f t="shared" si="3"/>
        <v>2025-01</v>
      </c>
      <c r="G214" t="str">
        <f>IF(ISBLANK(IFERROR(INDEX('2-3 引出列表'!$A$2:$CE$8700,$A214,MATCH(G$1,'2-3 引出列表'!$A$1:$CD$1,0)),"")),"",IFERROR(INDEX('2-3 引出列表'!$A$2:$CE$8700,$A214,MATCH(G$1,'2-3 引出列表'!$A$1:$CD$1,0)),""))</f>
        <v>外包服务费.其他外包费</v>
      </c>
      <c r="H214" t="str">
        <f>IF(ISBLANK(IFERROR(INDEX('2-3 引出列表'!$A$2:$CE$8700,$A214,MATCH(H$1,'2-3 引出列表'!$A$1:$CD$1,0)),"")),"",IFERROR(INDEX('2-3 引出列表'!$A$2:$CE$8700,$A214,MATCH(H$1,'2-3 引出列表'!$A$1:$CD$1,0)),""))</f>
        <v>HJFW-Z-2024-2754</v>
      </c>
      <c r="I214" t="str">
        <f>IF(ISBLANK(IFERROR(INDEX('2-3 引出列表'!$A$2:$CE$8700,$A214,MATCH(I$1,'2-3 引出列表'!$A$1:$CD$1,0)),"")),"",IFERROR(INDEX('2-3 引出列表'!$A$2:$CE$8700,$A214,MATCH(I$1,'2-3 引出列表'!$A$1:$CD$1,0)),""))</f>
        <v>金采易购</v>
      </c>
      <c r="J214" s="66"/>
    </row>
    <row r="215" customFormat="1" spans="1:10">
      <c r="A215">
        <v>214</v>
      </c>
      <c r="B215" t="str">
        <f>IF(ISBLANK(IFERROR(INDEX('2-3 引出列表'!$A$2:$CE$8700,$A215,MATCH(B$1,'2-3 引出列表'!$A$1:$CD$1,0)),"")),"",IFERROR(INDEX('2-3 引出列表'!$A$2:$CE$8700,$A215,MATCH(B$1,'2-3 引出列表'!$A$1:$CD$1,0)),""))</f>
        <v>FK241209000522</v>
      </c>
      <c r="C215">
        <f>IF(ISBLANK(IFERROR(INDEX('2-3 引出列表'!$A$2:$CE$8700,$A215,MATCH(C$1,'2-3 引出列表'!$A$1:$CD$1,0)),"")),"",IFERROR(INDEX('2-3 引出列表'!$A$2:$CE$8700,$A215,MATCH(C$1,'2-3 引出列表'!$A$1:$CD$1,0)),""))</f>
        <v>6000</v>
      </c>
      <c r="D215" t="str">
        <f>IF(ISBLANK(IFERROR(INDEX('2-3 引出列表'!$A$2:$CE$8700,$A215,MATCH(D$1,'2-3 引出列表'!$A$1:$CD$1,0)),"")),"",IFERROR(INDEX('2-3 引出列表'!$A$2:$CE$8700,$A215,MATCH(D$1,'2-3 引出列表'!$A$1:$CD$1,0)),""))</f>
        <v>已付款</v>
      </c>
      <c r="E215" t="str">
        <f>IF(ISBLANK(IFERROR(INDEX('2-3 引出列表'!$A$2:$CE$8700,$A215,MATCH(E$1,'2-3 引出列表'!$A$1:$CD$1,0)),"")),"",IFERROR(INDEX('2-3 引出列表'!$A$2:$CE$8700,$A215,MATCH(E$1,'2-3 引出列表'!$A$1:$CD$1,0)),""))</f>
        <v>2025-01-23</v>
      </c>
      <c r="F215" t="str">
        <f t="shared" si="3"/>
        <v>2025-01</v>
      </c>
      <c r="G215" t="str">
        <f>IF(ISBLANK(IFERROR(INDEX('2-3 引出列表'!$A$2:$CE$8700,$A215,MATCH(G$1,'2-3 引出列表'!$A$1:$CD$1,0)),"")),"",IFERROR(INDEX('2-3 引出列表'!$A$2:$CE$8700,$A215,MATCH(G$1,'2-3 引出列表'!$A$1:$CD$1,0)),""))</f>
        <v>外包服务费.工程施工外包</v>
      </c>
      <c r="H215" t="str">
        <f>IF(ISBLANK(IFERROR(INDEX('2-3 引出列表'!$A$2:$CE$8700,$A215,MATCH(H$1,'2-3 引出列表'!$A$1:$CD$1,0)),"")),"",IFERROR(INDEX('2-3 引出列表'!$A$2:$CE$8700,$A215,MATCH(H$1,'2-3 引出列表'!$A$1:$CD$1,0)),""))</f>
        <v>GCFW-Z-2024-1141</v>
      </c>
      <c r="I215" t="str">
        <f>IF(ISBLANK(IFERROR(INDEX('2-3 引出列表'!$A$2:$CE$8700,$A215,MATCH(I$1,'2-3 引出列表'!$A$1:$CD$1,0)),"")),"",IFERROR(INDEX('2-3 引出列表'!$A$2:$CE$8700,$A215,MATCH(I$1,'2-3 引出列表'!$A$1:$CD$1,0)),""))</f>
        <v>金采易购</v>
      </c>
      <c r="J215" s="66"/>
    </row>
    <row r="216" customFormat="1" spans="1:10">
      <c r="A216">
        <v>215</v>
      </c>
      <c r="B216" t="str">
        <f>IF(ISBLANK(IFERROR(INDEX('2-3 引出列表'!$A$2:$CE$8700,$A216,MATCH(B$1,'2-3 引出列表'!$A$1:$CD$1,0)),"")),"",IFERROR(INDEX('2-3 引出列表'!$A$2:$CE$8700,$A216,MATCH(B$1,'2-3 引出列表'!$A$1:$CD$1,0)),""))</f>
        <v/>
      </c>
      <c r="C216">
        <f>IF(ISBLANK(IFERROR(INDEX('2-3 引出列表'!$A$2:$CE$8700,$A216,MATCH(C$1,'2-3 引出列表'!$A$1:$CD$1,0)),"")),"",IFERROR(INDEX('2-3 引出列表'!$A$2:$CE$8700,$A216,MATCH(C$1,'2-3 引出列表'!$A$1:$CD$1,0)),""))</f>
        <v>23146</v>
      </c>
      <c r="D216" t="str">
        <f>IF(ISBLANK(IFERROR(INDEX('2-3 引出列表'!$A$2:$CE$8700,$A216,MATCH(D$1,'2-3 引出列表'!$A$1:$CD$1,0)),"")),"",IFERROR(INDEX('2-3 引出列表'!$A$2:$CE$8700,$A216,MATCH(D$1,'2-3 引出列表'!$A$1:$CD$1,0)),""))</f>
        <v>已退单</v>
      </c>
      <c r="E216" t="str">
        <f>IF(ISBLANK(IFERROR(INDEX('2-3 引出列表'!$A$2:$CE$8700,$A216,MATCH(E$1,'2-3 引出列表'!$A$1:$CD$1,0)),"")),"",IFERROR(INDEX('2-3 引出列表'!$A$2:$CE$8700,$A216,MATCH(E$1,'2-3 引出列表'!$A$1:$CD$1,0)),""))</f>
        <v>2025-01-23</v>
      </c>
      <c r="F216" t="str">
        <f t="shared" si="3"/>
        <v>2025-01</v>
      </c>
      <c r="G216" t="str">
        <f>IF(ISBLANK(IFERROR(INDEX('2-3 引出列表'!$A$2:$CE$8700,$A216,MATCH(G$1,'2-3 引出列表'!$A$1:$CD$1,0)),"")),"",IFERROR(INDEX('2-3 引出列表'!$A$2:$CE$8700,$A216,MATCH(G$1,'2-3 引出列表'!$A$1:$CD$1,0)),""))</f>
        <v>社区及业委会费用.社区文化费用</v>
      </c>
      <c r="H216" t="str">
        <f>IF(ISBLANK(IFERROR(INDEX('2-3 引出列表'!$A$2:$CE$8700,$A216,MATCH(H$1,'2-3 引出列表'!$A$1:$CD$1,0)),"")),"",IFERROR(INDEX('2-3 引出列表'!$A$2:$CE$8700,$A216,MATCH(H$1,'2-3 引出列表'!$A$1:$CD$1,0)),""))</f>
        <v/>
      </c>
      <c r="I216" t="str">
        <f>IF(ISBLANK(IFERROR(INDEX('2-3 引出列表'!$A$2:$CE$8700,$A216,MATCH(I$1,'2-3 引出列表'!$A$1:$CD$1,0)),"")),"",IFERROR(INDEX('2-3 引出列表'!$A$2:$CE$8700,$A216,MATCH(I$1,'2-3 引出列表'!$A$1:$CD$1,0)),""))</f>
        <v/>
      </c>
      <c r="J216" s="66"/>
    </row>
    <row r="217" customFormat="1" spans="1:10">
      <c r="A217">
        <v>216</v>
      </c>
      <c r="B217" t="str">
        <f>IF(ISBLANK(IFERROR(INDEX('2-3 引出列表'!$A$2:$CE$8700,$A217,MATCH(B$1,'2-3 引出列表'!$A$1:$CD$1,0)),"")),"",IFERROR(INDEX('2-3 引出列表'!$A$2:$CE$8700,$A217,MATCH(B$1,'2-3 引出列表'!$A$1:$CD$1,0)),""))</f>
        <v>FK241206000354</v>
      </c>
      <c r="C217">
        <f>IF(ISBLANK(IFERROR(INDEX('2-3 引出列表'!$A$2:$CE$8700,$A217,MATCH(C$1,'2-3 引出列表'!$A$1:$CD$1,0)),"")),"",IFERROR(INDEX('2-3 引出列表'!$A$2:$CE$8700,$A217,MATCH(C$1,'2-3 引出列表'!$A$1:$CD$1,0)),""))</f>
        <v>2140.63</v>
      </c>
      <c r="D217" t="str">
        <f>IF(ISBLANK(IFERROR(INDEX('2-3 引出列表'!$A$2:$CE$8700,$A217,MATCH(D$1,'2-3 引出列表'!$A$1:$CD$1,0)),"")),"",IFERROR(INDEX('2-3 引出列表'!$A$2:$CE$8700,$A217,MATCH(D$1,'2-3 引出列表'!$A$1:$CD$1,0)),""))</f>
        <v>已付款</v>
      </c>
      <c r="E217" t="str">
        <f>IF(ISBLANK(IFERROR(INDEX('2-3 引出列表'!$A$2:$CE$8700,$A217,MATCH(E$1,'2-3 引出列表'!$A$1:$CD$1,0)),"")),"",IFERROR(INDEX('2-3 引出列表'!$A$2:$CE$8700,$A217,MATCH(E$1,'2-3 引出列表'!$A$1:$CD$1,0)),""))</f>
        <v>2025-01-23</v>
      </c>
      <c r="F217" t="str">
        <f t="shared" si="3"/>
        <v>2025-01</v>
      </c>
      <c r="G217" t="str">
        <f>IF(ISBLANK(IFERROR(INDEX('2-3 引出列表'!$A$2:$CE$8700,$A217,MATCH(G$1,'2-3 引出列表'!$A$1:$CD$1,0)),"")),"",IFERROR(INDEX('2-3 引出列表'!$A$2:$CE$8700,$A217,MATCH(G$1,'2-3 引出列表'!$A$1:$CD$1,0)),""))</f>
        <v>外包服务费.消杀外包</v>
      </c>
      <c r="H217" t="str">
        <f>IF(ISBLANK(IFERROR(INDEX('2-3 引出列表'!$A$2:$CE$8700,$A217,MATCH(H$1,'2-3 引出列表'!$A$1:$CD$1,0)),"")),"",IFERROR(INDEX('2-3 引出列表'!$A$2:$CE$8700,$A217,MATCH(H$1,'2-3 引出列表'!$A$1:$CD$1,0)),""))</f>
        <v>HJFW-Z-2024-3877</v>
      </c>
      <c r="I217" t="str">
        <f>IF(ISBLANK(IFERROR(INDEX('2-3 引出列表'!$A$2:$CE$8700,$A217,MATCH(I$1,'2-3 引出列表'!$A$1:$CD$1,0)),"")),"",IFERROR(INDEX('2-3 引出列表'!$A$2:$CE$8700,$A217,MATCH(I$1,'2-3 引出列表'!$A$1:$CD$1,0)),""))</f>
        <v>金采易购</v>
      </c>
      <c r="J217" s="66"/>
    </row>
    <row r="218" customFormat="1" spans="1:10">
      <c r="A218">
        <v>217</v>
      </c>
      <c r="B218" t="str">
        <f>IF(ISBLANK(IFERROR(INDEX('2-3 引出列表'!$A$2:$CE$8700,$A218,MATCH(B$1,'2-3 引出列表'!$A$1:$CD$1,0)),"")),"",IFERROR(INDEX('2-3 引出列表'!$A$2:$CE$8700,$A218,MATCH(B$1,'2-3 引出列表'!$A$1:$CD$1,0)),""))</f>
        <v>FK241205000184</v>
      </c>
      <c r="C218">
        <f>IF(ISBLANK(IFERROR(INDEX('2-3 引出列表'!$A$2:$CE$8700,$A218,MATCH(C$1,'2-3 引出列表'!$A$1:$CD$1,0)),"")),"",IFERROR(INDEX('2-3 引出列表'!$A$2:$CE$8700,$A218,MATCH(C$1,'2-3 引出列表'!$A$1:$CD$1,0)),""))</f>
        <v>2146.5</v>
      </c>
      <c r="D218" t="str">
        <f>IF(ISBLANK(IFERROR(INDEX('2-3 引出列表'!$A$2:$CE$8700,$A218,MATCH(D$1,'2-3 引出列表'!$A$1:$CD$1,0)),"")),"",IFERROR(INDEX('2-3 引出列表'!$A$2:$CE$8700,$A218,MATCH(D$1,'2-3 引出列表'!$A$1:$CD$1,0)),""))</f>
        <v>已付款</v>
      </c>
      <c r="E218" t="str">
        <f>IF(ISBLANK(IFERROR(INDEX('2-3 引出列表'!$A$2:$CE$8700,$A218,MATCH(E$1,'2-3 引出列表'!$A$1:$CD$1,0)),"")),"",IFERROR(INDEX('2-3 引出列表'!$A$2:$CE$8700,$A218,MATCH(E$1,'2-3 引出列表'!$A$1:$CD$1,0)),""))</f>
        <v>2025-01-23</v>
      </c>
      <c r="F218" t="str">
        <f t="shared" si="3"/>
        <v>2025-01</v>
      </c>
      <c r="G218" t="str">
        <f>IF(ISBLANK(IFERROR(INDEX('2-3 引出列表'!$A$2:$CE$8700,$A218,MATCH(G$1,'2-3 引出列表'!$A$1:$CD$1,0)),"")),"",IFERROR(INDEX('2-3 引出列表'!$A$2:$CE$8700,$A218,MATCH(G$1,'2-3 引出列表'!$A$1:$CD$1,0)),""))</f>
        <v>外包服务费.生活垃圾清运外包</v>
      </c>
      <c r="H218" t="str">
        <f>IF(ISBLANK(IFERROR(INDEX('2-3 引出列表'!$A$2:$CE$8700,$A218,MATCH(H$1,'2-3 引出列表'!$A$1:$CD$1,0)),"")),"",IFERROR(INDEX('2-3 引出列表'!$A$2:$CE$8700,$A218,MATCH(H$1,'2-3 引出列表'!$A$1:$CD$1,0)),""))</f>
        <v>HJFW-Z-2024-3793</v>
      </c>
      <c r="I218" t="str">
        <f>IF(ISBLANK(IFERROR(INDEX('2-3 引出列表'!$A$2:$CE$8700,$A218,MATCH(I$1,'2-3 引出列表'!$A$1:$CD$1,0)),"")),"",IFERROR(INDEX('2-3 引出列表'!$A$2:$CE$8700,$A218,MATCH(I$1,'2-3 引出列表'!$A$1:$CD$1,0)),""))</f>
        <v>金采易购</v>
      </c>
      <c r="J218" s="66"/>
    </row>
    <row r="219" customFormat="1" spans="1:10">
      <c r="A219">
        <v>218</v>
      </c>
      <c r="B219" t="str">
        <f>IF(ISBLANK(IFERROR(INDEX('2-3 引出列表'!$A$2:$CE$8700,$A219,MATCH(B$1,'2-3 引出列表'!$A$1:$CD$1,0)),"")),"",IFERROR(INDEX('2-3 引出列表'!$A$2:$CE$8700,$A219,MATCH(B$1,'2-3 引出列表'!$A$1:$CD$1,0)),""))</f>
        <v>FK241125000922</v>
      </c>
      <c r="C219">
        <f>IF(ISBLANK(IFERROR(INDEX('2-3 引出列表'!$A$2:$CE$8700,$A219,MATCH(C$1,'2-3 引出列表'!$A$1:$CD$1,0)),"")),"",IFERROR(INDEX('2-3 引出列表'!$A$2:$CE$8700,$A219,MATCH(C$1,'2-3 引出列表'!$A$1:$CD$1,0)),""))</f>
        <v>1489.5</v>
      </c>
      <c r="D219" t="str">
        <f>IF(ISBLANK(IFERROR(INDEX('2-3 引出列表'!$A$2:$CE$8700,$A219,MATCH(D$1,'2-3 引出列表'!$A$1:$CD$1,0)),"")),"",IFERROR(INDEX('2-3 引出列表'!$A$2:$CE$8700,$A219,MATCH(D$1,'2-3 引出列表'!$A$1:$CD$1,0)),""))</f>
        <v>已付款</v>
      </c>
      <c r="E219" t="str">
        <f>IF(ISBLANK(IFERROR(INDEX('2-3 引出列表'!$A$2:$CE$8700,$A219,MATCH(E$1,'2-3 引出列表'!$A$1:$CD$1,0)),"")),"",IFERROR(INDEX('2-3 引出列表'!$A$2:$CE$8700,$A219,MATCH(E$1,'2-3 引出列表'!$A$1:$CD$1,0)),""))</f>
        <v>2025-01-23</v>
      </c>
      <c r="F219" t="str">
        <f t="shared" si="3"/>
        <v>2025-01</v>
      </c>
      <c r="G219" t="str">
        <f>IF(ISBLANK(IFERROR(INDEX('2-3 引出列表'!$A$2:$CE$8700,$A219,MATCH(G$1,'2-3 引出列表'!$A$1:$CD$1,0)),"")),"",IFERROR(INDEX('2-3 引出列表'!$A$2:$CE$8700,$A219,MATCH(G$1,'2-3 引出列表'!$A$1:$CD$1,0)),""))</f>
        <v>办公事务.办公费</v>
      </c>
      <c r="H219" t="str">
        <f>IF(ISBLANK(IFERROR(INDEX('2-3 引出列表'!$A$2:$CE$8700,$A219,MATCH(H$1,'2-3 引出列表'!$A$1:$CD$1,0)),"")),"",IFERROR(INDEX('2-3 引出列表'!$A$2:$CE$8700,$A219,MATCH(H$1,'2-3 引出列表'!$A$1:$CD$1,0)),""))</f>
        <v>QTFW-Z-2024-0015</v>
      </c>
      <c r="I219" t="str">
        <f>IF(ISBLANK(IFERROR(INDEX('2-3 引出列表'!$A$2:$CE$8700,$A219,MATCH(I$1,'2-3 引出列表'!$A$1:$CD$1,0)),"")),"",IFERROR(INDEX('2-3 引出列表'!$A$2:$CE$8700,$A219,MATCH(I$1,'2-3 引出列表'!$A$1:$CD$1,0)),""))</f>
        <v>金采易购</v>
      </c>
      <c r="J219" s="66"/>
    </row>
    <row r="220" customFormat="1" spans="1:10">
      <c r="A220">
        <v>219</v>
      </c>
      <c r="B220" t="str">
        <f>IF(ISBLANK(IFERROR(INDEX('2-3 引出列表'!$A$2:$CE$8700,$A220,MATCH(B$1,'2-3 引出列表'!$A$1:$CD$1,0)),"")),"",IFERROR(INDEX('2-3 引出列表'!$A$2:$CE$8700,$A220,MATCH(B$1,'2-3 引出列表'!$A$1:$CD$1,0)),""))</f>
        <v>FK241203001390</v>
      </c>
      <c r="C220">
        <f>IF(ISBLANK(IFERROR(INDEX('2-3 引出列表'!$A$2:$CE$8700,$A220,MATCH(C$1,'2-3 引出列表'!$A$1:$CD$1,0)),"")),"",IFERROR(INDEX('2-3 引出列表'!$A$2:$CE$8700,$A220,MATCH(C$1,'2-3 引出列表'!$A$1:$CD$1,0)),""))</f>
        <v>170015.31</v>
      </c>
      <c r="D220" t="str">
        <f>IF(ISBLANK(IFERROR(INDEX('2-3 引出列表'!$A$2:$CE$8700,$A220,MATCH(D$1,'2-3 引出列表'!$A$1:$CD$1,0)),"")),"",IFERROR(INDEX('2-3 引出列表'!$A$2:$CE$8700,$A220,MATCH(D$1,'2-3 引出列表'!$A$1:$CD$1,0)),""))</f>
        <v>已付款</v>
      </c>
      <c r="E220" t="str">
        <f>IF(ISBLANK(IFERROR(INDEX('2-3 引出列表'!$A$2:$CE$8700,$A220,MATCH(E$1,'2-3 引出列表'!$A$1:$CD$1,0)),"")),"",IFERROR(INDEX('2-3 引出列表'!$A$2:$CE$8700,$A220,MATCH(E$1,'2-3 引出列表'!$A$1:$CD$1,0)),""))</f>
        <v>2025-01-23</v>
      </c>
      <c r="F220" t="str">
        <f t="shared" si="3"/>
        <v>2025-01</v>
      </c>
      <c r="G220" t="str">
        <f>IF(ISBLANK(IFERROR(INDEX('2-3 引出列表'!$A$2:$CE$8700,$A220,MATCH(G$1,'2-3 引出列表'!$A$1:$CD$1,0)),"")),"",IFERROR(INDEX('2-3 引出列表'!$A$2:$CE$8700,$A220,MATCH(G$1,'2-3 引出列表'!$A$1:$CD$1,0)),""))</f>
        <v>外包服务费.其他外包费</v>
      </c>
      <c r="H220" t="str">
        <f>IF(ISBLANK(IFERROR(INDEX('2-3 引出列表'!$A$2:$CE$8700,$A220,MATCH(H$1,'2-3 引出列表'!$A$1:$CD$1,0)),"")),"",IFERROR(INDEX('2-3 引出列表'!$A$2:$CE$8700,$A220,MATCH(H$1,'2-3 引出列表'!$A$1:$CD$1,0)),""))</f>
        <v>HJFW-Z-2023-5483</v>
      </c>
      <c r="I220" t="str">
        <f>IF(ISBLANK(IFERROR(INDEX('2-3 引出列表'!$A$2:$CE$8700,$A220,MATCH(I$1,'2-3 引出列表'!$A$1:$CD$1,0)),"")),"",IFERROR(INDEX('2-3 引出列表'!$A$2:$CE$8700,$A220,MATCH(I$1,'2-3 引出列表'!$A$1:$CD$1,0)),""))</f>
        <v>金采易购</v>
      </c>
      <c r="J220" s="66"/>
    </row>
    <row r="221" customFormat="1" spans="1:10">
      <c r="A221">
        <v>220</v>
      </c>
      <c r="B221" t="str">
        <f>IF(ISBLANK(IFERROR(INDEX('2-3 引出列表'!$A$2:$CE$8700,$A221,MATCH(B$1,'2-3 引出列表'!$A$1:$CD$1,0)),"")),"",IFERROR(INDEX('2-3 引出列表'!$A$2:$CE$8700,$A221,MATCH(B$1,'2-3 引出列表'!$A$1:$CD$1,0)),""))</f>
        <v>FK241121000941</v>
      </c>
      <c r="C221">
        <f>IF(ISBLANK(IFERROR(INDEX('2-3 引出列表'!$A$2:$CE$8700,$A221,MATCH(C$1,'2-3 引出列表'!$A$1:$CD$1,0)),"")),"",IFERROR(INDEX('2-3 引出列表'!$A$2:$CE$8700,$A221,MATCH(C$1,'2-3 引出列表'!$A$1:$CD$1,0)),""))</f>
        <v>280</v>
      </c>
      <c r="D221" t="str">
        <f>IF(ISBLANK(IFERROR(INDEX('2-3 引出列表'!$A$2:$CE$8700,$A221,MATCH(D$1,'2-3 引出列表'!$A$1:$CD$1,0)),"")),"",IFERROR(INDEX('2-3 引出列表'!$A$2:$CE$8700,$A221,MATCH(D$1,'2-3 引出列表'!$A$1:$CD$1,0)),""))</f>
        <v>已付款</v>
      </c>
      <c r="E221" t="str">
        <f>IF(ISBLANK(IFERROR(INDEX('2-3 引出列表'!$A$2:$CE$8700,$A221,MATCH(E$1,'2-3 引出列表'!$A$1:$CD$1,0)),"")),"",IFERROR(INDEX('2-3 引出列表'!$A$2:$CE$8700,$A221,MATCH(E$1,'2-3 引出列表'!$A$1:$CD$1,0)),""))</f>
        <v>2025-01-23</v>
      </c>
      <c r="F221" t="str">
        <f t="shared" si="3"/>
        <v>2025-01</v>
      </c>
      <c r="G221" t="str">
        <f>IF(ISBLANK(IFERROR(INDEX('2-3 引出列表'!$A$2:$CE$8700,$A221,MATCH(G$1,'2-3 引出列表'!$A$1:$CD$1,0)),"")),"",IFERROR(INDEX('2-3 引出列表'!$A$2:$CE$8700,$A221,MATCH(G$1,'2-3 引出列表'!$A$1:$CD$1,0)),""))</f>
        <v>物料消耗.物料消耗</v>
      </c>
      <c r="H221" t="str">
        <f>IF(ISBLANK(IFERROR(INDEX('2-3 引出列表'!$A$2:$CE$8700,$A221,MATCH(H$1,'2-3 引出列表'!$A$1:$CD$1,0)),"")),"",IFERROR(INDEX('2-3 引出列表'!$A$2:$CE$8700,$A221,MATCH(H$1,'2-3 引出列表'!$A$1:$CD$1,0)),""))</f>
        <v>XHWZ-Z-2024-0131</v>
      </c>
      <c r="I221" t="str">
        <f>IF(ISBLANK(IFERROR(INDEX('2-3 引出列表'!$A$2:$CE$8700,$A221,MATCH(I$1,'2-3 引出列表'!$A$1:$CD$1,0)),"")),"",IFERROR(INDEX('2-3 引出列表'!$A$2:$CE$8700,$A221,MATCH(I$1,'2-3 引出列表'!$A$1:$CD$1,0)),""))</f>
        <v>金采易购</v>
      </c>
      <c r="J221" s="66"/>
    </row>
    <row r="222" customFormat="1" spans="1:10">
      <c r="A222">
        <v>221</v>
      </c>
      <c r="B222" t="str">
        <f>IF(ISBLANK(IFERROR(INDEX('2-3 引出列表'!$A$2:$CE$8700,$A222,MATCH(B$1,'2-3 引出列表'!$A$1:$CD$1,0)),"")),"",IFERROR(INDEX('2-3 引出列表'!$A$2:$CE$8700,$A222,MATCH(B$1,'2-3 引出列表'!$A$1:$CD$1,0)),""))</f>
        <v>FK241128000531</v>
      </c>
      <c r="C222">
        <f>IF(ISBLANK(IFERROR(INDEX('2-3 引出列表'!$A$2:$CE$8700,$A222,MATCH(C$1,'2-3 引出列表'!$A$1:$CD$1,0)),"")),"",IFERROR(INDEX('2-3 引出列表'!$A$2:$CE$8700,$A222,MATCH(C$1,'2-3 引出列表'!$A$1:$CD$1,0)),""))</f>
        <v>504</v>
      </c>
      <c r="D222" t="str">
        <f>IF(ISBLANK(IFERROR(INDEX('2-3 引出列表'!$A$2:$CE$8700,$A222,MATCH(D$1,'2-3 引出列表'!$A$1:$CD$1,0)),"")),"",IFERROR(INDEX('2-3 引出列表'!$A$2:$CE$8700,$A222,MATCH(D$1,'2-3 引出列表'!$A$1:$CD$1,0)),""))</f>
        <v>已付款</v>
      </c>
      <c r="E222" t="str">
        <f>IF(ISBLANK(IFERROR(INDEX('2-3 引出列表'!$A$2:$CE$8700,$A222,MATCH(E$1,'2-3 引出列表'!$A$1:$CD$1,0)),"")),"",IFERROR(INDEX('2-3 引出列表'!$A$2:$CE$8700,$A222,MATCH(E$1,'2-3 引出列表'!$A$1:$CD$1,0)),""))</f>
        <v>2025-01-23</v>
      </c>
      <c r="F222" t="str">
        <f t="shared" si="3"/>
        <v>2025-01</v>
      </c>
      <c r="G222" t="str">
        <f>IF(ISBLANK(IFERROR(INDEX('2-3 引出列表'!$A$2:$CE$8700,$A222,MATCH(G$1,'2-3 引出列表'!$A$1:$CD$1,0)),"")),"",IFERROR(INDEX('2-3 引出列表'!$A$2:$CE$8700,$A222,MATCH(G$1,'2-3 引出列表'!$A$1:$CD$1,0)),""))</f>
        <v>物料消耗.物料消耗</v>
      </c>
      <c r="H222" t="str">
        <f>IF(ISBLANK(IFERROR(INDEX('2-3 引出列表'!$A$2:$CE$8700,$A222,MATCH(H$1,'2-3 引出列表'!$A$1:$CD$1,0)),"")),"",IFERROR(INDEX('2-3 引出列表'!$A$2:$CE$8700,$A222,MATCH(H$1,'2-3 引出列表'!$A$1:$CD$1,0)),""))</f>
        <v/>
      </c>
      <c r="I222" t="str">
        <f>IF(ISBLANK(IFERROR(INDEX('2-3 引出列表'!$A$2:$CE$8700,$A222,MATCH(I$1,'2-3 引出列表'!$A$1:$CD$1,0)),"")),"",IFERROR(INDEX('2-3 引出列表'!$A$2:$CE$8700,$A222,MATCH(I$1,'2-3 引出列表'!$A$1:$CD$1,0)),""))</f>
        <v>金采易购</v>
      </c>
      <c r="J222" s="66"/>
    </row>
    <row r="223" customFormat="1" spans="1:10">
      <c r="A223">
        <v>222</v>
      </c>
      <c r="B223" t="str">
        <f>IF(ISBLANK(IFERROR(INDEX('2-3 引出列表'!$A$2:$CE$8700,$A223,MATCH(B$1,'2-3 引出列表'!$A$1:$CD$1,0)),"")),"",IFERROR(INDEX('2-3 引出列表'!$A$2:$CE$8700,$A223,MATCH(B$1,'2-3 引出列表'!$A$1:$CD$1,0)),""))</f>
        <v>FK241128000336</v>
      </c>
      <c r="C223">
        <f>IF(ISBLANK(IFERROR(INDEX('2-3 引出列表'!$A$2:$CE$8700,$A223,MATCH(C$1,'2-3 引出列表'!$A$1:$CD$1,0)),"")),"",IFERROR(INDEX('2-3 引出列表'!$A$2:$CE$8700,$A223,MATCH(C$1,'2-3 引出列表'!$A$1:$CD$1,0)),""))</f>
        <v>5000</v>
      </c>
      <c r="D223" t="str">
        <f>IF(ISBLANK(IFERROR(INDEX('2-3 引出列表'!$A$2:$CE$8700,$A223,MATCH(D$1,'2-3 引出列表'!$A$1:$CD$1,0)),"")),"",IFERROR(INDEX('2-3 引出列表'!$A$2:$CE$8700,$A223,MATCH(D$1,'2-3 引出列表'!$A$1:$CD$1,0)),""))</f>
        <v>已付款</v>
      </c>
      <c r="E223" t="str">
        <f>IF(ISBLANK(IFERROR(INDEX('2-3 引出列表'!$A$2:$CE$8700,$A223,MATCH(E$1,'2-3 引出列表'!$A$1:$CD$1,0)),"")),"",IFERROR(INDEX('2-3 引出列表'!$A$2:$CE$8700,$A223,MATCH(E$1,'2-3 引出列表'!$A$1:$CD$1,0)),""))</f>
        <v>2025-01-23</v>
      </c>
      <c r="F223" t="str">
        <f t="shared" si="3"/>
        <v>2025-01</v>
      </c>
      <c r="G223" t="str">
        <f>IF(ISBLANK(IFERROR(INDEX('2-3 引出列表'!$A$2:$CE$8700,$A223,MATCH(G$1,'2-3 引出列表'!$A$1:$CD$1,0)),"")),"",IFERROR(INDEX('2-3 引出列表'!$A$2:$CE$8700,$A223,MATCH(G$1,'2-3 引出列表'!$A$1:$CD$1,0)),""))</f>
        <v>办公事务.办公费</v>
      </c>
      <c r="H223" t="str">
        <f>IF(ISBLANK(IFERROR(INDEX('2-3 引出列表'!$A$2:$CE$8700,$A223,MATCH(H$1,'2-3 引出列表'!$A$1:$CD$1,0)),"")),"",IFERROR(INDEX('2-3 引出列表'!$A$2:$CE$8700,$A223,MATCH(H$1,'2-3 引出列表'!$A$1:$CD$1,0)),""))</f>
        <v>GCFW-Z-2024-5847</v>
      </c>
      <c r="I223" t="str">
        <f>IF(ISBLANK(IFERROR(INDEX('2-3 引出列表'!$A$2:$CE$8700,$A223,MATCH(I$1,'2-3 引出列表'!$A$1:$CD$1,0)),"")),"",IFERROR(INDEX('2-3 引出列表'!$A$2:$CE$8700,$A223,MATCH(I$1,'2-3 引出列表'!$A$1:$CD$1,0)),""))</f>
        <v>金采易购</v>
      </c>
      <c r="J223" s="66"/>
    </row>
    <row r="224" customFormat="1" spans="1:10">
      <c r="A224">
        <v>223</v>
      </c>
      <c r="B224" t="str">
        <f>IF(ISBLANK(IFERROR(INDEX('2-3 引出列表'!$A$2:$CE$8700,$A224,MATCH(B$1,'2-3 引出列表'!$A$1:$CD$1,0)),"")),"",IFERROR(INDEX('2-3 引出列表'!$A$2:$CE$8700,$A224,MATCH(B$1,'2-3 引出列表'!$A$1:$CD$1,0)),""))</f>
        <v>FK241120000937</v>
      </c>
      <c r="C224">
        <f>IF(ISBLANK(IFERROR(INDEX('2-3 引出列表'!$A$2:$CE$8700,$A224,MATCH(C$1,'2-3 引出列表'!$A$1:$CD$1,0)),"")),"",IFERROR(INDEX('2-3 引出列表'!$A$2:$CE$8700,$A224,MATCH(C$1,'2-3 引出列表'!$A$1:$CD$1,0)),""))</f>
        <v>9675</v>
      </c>
      <c r="D224" t="str">
        <f>IF(ISBLANK(IFERROR(INDEX('2-3 引出列表'!$A$2:$CE$8700,$A224,MATCH(D$1,'2-3 引出列表'!$A$1:$CD$1,0)),"")),"",IFERROR(INDEX('2-3 引出列表'!$A$2:$CE$8700,$A224,MATCH(D$1,'2-3 引出列表'!$A$1:$CD$1,0)),""))</f>
        <v>已付款</v>
      </c>
      <c r="E224" t="str">
        <f>IF(ISBLANK(IFERROR(INDEX('2-3 引出列表'!$A$2:$CE$8700,$A224,MATCH(E$1,'2-3 引出列表'!$A$1:$CD$1,0)),"")),"",IFERROR(INDEX('2-3 引出列表'!$A$2:$CE$8700,$A224,MATCH(E$1,'2-3 引出列表'!$A$1:$CD$1,0)),""))</f>
        <v>2025-01-23</v>
      </c>
      <c r="F224" t="str">
        <f t="shared" si="3"/>
        <v>2025-01</v>
      </c>
      <c r="G224" t="str">
        <f>IF(ISBLANK(IFERROR(INDEX('2-3 引出列表'!$A$2:$CE$8700,$A224,MATCH(G$1,'2-3 引出列表'!$A$1:$CD$1,0)),"")),"",IFERROR(INDEX('2-3 引出列表'!$A$2:$CE$8700,$A224,MATCH(G$1,'2-3 引出列表'!$A$1:$CD$1,0)),""))</f>
        <v>外包服务费.工程施工外包</v>
      </c>
      <c r="H224" t="str">
        <f>IF(ISBLANK(IFERROR(INDEX('2-3 引出列表'!$A$2:$CE$8700,$A224,MATCH(H$1,'2-3 引出列表'!$A$1:$CD$1,0)),"")),"",IFERROR(INDEX('2-3 引出列表'!$A$2:$CE$8700,$A224,MATCH(H$1,'2-3 引出列表'!$A$1:$CD$1,0)),""))</f>
        <v>GCFW-Z-2024-5254</v>
      </c>
      <c r="I224" t="str">
        <f>IF(ISBLANK(IFERROR(INDEX('2-3 引出列表'!$A$2:$CE$8700,$A224,MATCH(I$1,'2-3 引出列表'!$A$1:$CD$1,0)),"")),"",IFERROR(INDEX('2-3 引出列表'!$A$2:$CE$8700,$A224,MATCH(I$1,'2-3 引出列表'!$A$1:$CD$1,0)),""))</f>
        <v>金采易购</v>
      </c>
      <c r="J224" s="66"/>
    </row>
    <row r="225" customFormat="1" spans="1:10">
      <c r="A225">
        <v>224</v>
      </c>
      <c r="B225" t="str">
        <f>IF(ISBLANK(IFERROR(INDEX('2-3 引出列表'!$A$2:$CE$8700,$A225,MATCH(B$1,'2-3 引出列表'!$A$1:$CD$1,0)),"")),"",IFERROR(INDEX('2-3 引出列表'!$A$2:$CE$8700,$A225,MATCH(B$1,'2-3 引出列表'!$A$1:$CD$1,0)),""))</f>
        <v>FK241120000926</v>
      </c>
      <c r="C225">
        <f>IF(ISBLANK(IFERROR(INDEX('2-3 引出列表'!$A$2:$CE$8700,$A225,MATCH(C$1,'2-3 引出列表'!$A$1:$CD$1,0)),"")),"",IFERROR(INDEX('2-3 引出列表'!$A$2:$CE$8700,$A225,MATCH(C$1,'2-3 引出列表'!$A$1:$CD$1,0)),""))</f>
        <v>1221</v>
      </c>
      <c r="D225" t="str">
        <f>IF(ISBLANK(IFERROR(INDEX('2-3 引出列表'!$A$2:$CE$8700,$A225,MATCH(D$1,'2-3 引出列表'!$A$1:$CD$1,0)),"")),"",IFERROR(INDEX('2-3 引出列表'!$A$2:$CE$8700,$A225,MATCH(D$1,'2-3 引出列表'!$A$1:$CD$1,0)),""))</f>
        <v>已付款</v>
      </c>
      <c r="E225" t="str">
        <f>IF(ISBLANK(IFERROR(INDEX('2-3 引出列表'!$A$2:$CE$8700,$A225,MATCH(E$1,'2-3 引出列表'!$A$1:$CD$1,0)),"")),"",IFERROR(INDEX('2-3 引出列表'!$A$2:$CE$8700,$A225,MATCH(E$1,'2-3 引出列表'!$A$1:$CD$1,0)),""))</f>
        <v>2025-01-23</v>
      </c>
      <c r="F225" t="str">
        <f t="shared" si="3"/>
        <v>2025-01</v>
      </c>
      <c r="G225" t="str">
        <f>IF(ISBLANK(IFERROR(INDEX('2-3 引出列表'!$A$2:$CE$8700,$A225,MATCH(G$1,'2-3 引出列表'!$A$1:$CD$1,0)),"")),"",IFERROR(INDEX('2-3 引出列表'!$A$2:$CE$8700,$A225,MATCH(G$1,'2-3 引出列表'!$A$1:$CD$1,0)),""))</f>
        <v>外包服务费.工程施工外包</v>
      </c>
      <c r="H225" t="str">
        <f>IF(ISBLANK(IFERROR(INDEX('2-3 引出列表'!$A$2:$CE$8700,$A225,MATCH(H$1,'2-3 引出列表'!$A$1:$CD$1,0)),"")),"",IFERROR(INDEX('2-3 引出列表'!$A$2:$CE$8700,$A225,MATCH(H$1,'2-3 引出列表'!$A$1:$CD$1,0)),""))</f>
        <v/>
      </c>
      <c r="I225" t="str">
        <f>IF(ISBLANK(IFERROR(INDEX('2-3 引出列表'!$A$2:$CE$8700,$A225,MATCH(I$1,'2-3 引出列表'!$A$1:$CD$1,0)),"")),"",IFERROR(INDEX('2-3 引出列表'!$A$2:$CE$8700,$A225,MATCH(I$1,'2-3 引出列表'!$A$1:$CD$1,0)),""))</f>
        <v>金采易购</v>
      </c>
      <c r="J225" s="66"/>
    </row>
    <row r="226" customFormat="1" spans="1:10">
      <c r="A226">
        <v>225</v>
      </c>
      <c r="B226" t="str">
        <f>IF(ISBLANK(IFERROR(INDEX('2-3 引出列表'!$A$2:$CE$8700,$A226,MATCH(B$1,'2-3 引出列表'!$A$1:$CD$1,0)),"")),"",IFERROR(INDEX('2-3 引出列表'!$A$2:$CE$8700,$A226,MATCH(B$1,'2-3 引出列表'!$A$1:$CD$1,0)),""))</f>
        <v>FK241112000865</v>
      </c>
      <c r="C226">
        <f>IF(ISBLANK(IFERROR(INDEX('2-3 引出列表'!$A$2:$CE$8700,$A226,MATCH(C$1,'2-3 引出列表'!$A$1:$CD$1,0)),"")),"",IFERROR(INDEX('2-3 引出列表'!$A$2:$CE$8700,$A226,MATCH(C$1,'2-3 引出列表'!$A$1:$CD$1,0)),""))</f>
        <v>4200</v>
      </c>
      <c r="D226" t="str">
        <f>IF(ISBLANK(IFERROR(INDEX('2-3 引出列表'!$A$2:$CE$8700,$A226,MATCH(D$1,'2-3 引出列表'!$A$1:$CD$1,0)),"")),"",IFERROR(INDEX('2-3 引出列表'!$A$2:$CE$8700,$A226,MATCH(D$1,'2-3 引出列表'!$A$1:$CD$1,0)),""))</f>
        <v>已付款</v>
      </c>
      <c r="E226" t="str">
        <f>IF(ISBLANK(IFERROR(INDEX('2-3 引出列表'!$A$2:$CE$8700,$A226,MATCH(E$1,'2-3 引出列表'!$A$1:$CD$1,0)),"")),"",IFERROR(INDEX('2-3 引出列表'!$A$2:$CE$8700,$A226,MATCH(E$1,'2-3 引出列表'!$A$1:$CD$1,0)),""))</f>
        <v>2025-01-23</v>
      </c>
      <c r="F226" t="str">
        <f t="shared" si="3"/>
        <v>2025-01</v>
      </c>
      <c r="G226" t="str">
        <f>IF(ISBLANK(IFERROR(INDEX('2-3 引出列表'!$A$2:$CE$8700,$A226,MATCH(G$1,'2-3 引出列表'!$A$1:$CD$1,0)),"")),"",IFERROR(INDEX('2-3 引出列表'!$A$2:$CE$8700,$A226,MATCH(G$1,'2-3 引出列表'!$A$1:$CD$1,0)),""))</f>
        <v>外包服务费.其他外包费</v>
      </c>
      <c r="H226" t="str">
        <f>IF(ISBLANK(IFERROR(INDEX('2-3 引出列表'!$A$2:$CE$8700,$A226,MATCH(H$1,'2-3 引出列表'!$A$1:$CD$1,0)),"")),"",IFERROR(INDEX('2-3 引出列表'!$A$2:$CE$8700,$A226,MATCH(H$1,'2-3 引出列表'!$A$1:$CD$1,0)),""))</f>
        <v>HJFW-Z-2024-2754</v>
      </c>
      <c r="I226" t="str">
        <f>IF(ISBLANK(IFERROR(INDEX('2-3 引出列表'!$A$2:$CE$8700,$A226,MATCH(I$1,'2-3 引出列表'!$A$1:$CD$1,0)),"")),"",IFERROR(INDEX('2-3 引出列表'!$A$2:$CE$8700,$A226,MATCH(I$1,'2-3 引出列表'!$A$1:$CD$1,0)),""))</f>
        <v>金采易购</v>
      </c>
      <c r="J226" s="66"/>
    </row>
    <row r="227" customFormat="1" spans="1:10">
      <c r="A227">
        <v>226</v>
      </c>
      <c r="B227" t="str">
        <f>IF(ISBLANK(IFERROR(INDEX('2-3 引出列表'!$A$2:$CE$8700,$A227,MATCH(B$1,'2-3 引出列表'!$A$1:$CD$1,0)),"")),"",IFERROR(INDEX('2-3 引出列表'!$A$2:$CE$8700,$A227,MATCH(B$1,'2-3 引出列表'!$A$1:$CD$1,0)),""))</f>
        <v>FK241114000180</v>
      </c>
      <c r="C227">
        <f>IF(ISBLANK(IFERROR(INDEX('2-3 引出列表'!$A$2:$CE$8700,$A227,MATCH(C$1,'2-3 引出列表'!$A$1:$CD$1,0)),"")),"",IFERROR(INDEX('2-3 引出列表'!$A$2:$CE$8700,$A227,MATCH(C$1,'2-3 引出列表'!$A$1:$CD$1,0)),""))</f>
        <v>4060</v>
      </c>
      <c r="D227" t="str">
        <f>IF(ISBLANK(IFERROR(INDEX('2-3 引出列表'!$A$2:$CE$8700,$A227,MATCH(D$1,'2-3 引出列表'!$A$1:$CD$1,0)),"")),"",IFERROR(INDEX('2-3 引出列表'!$A$2:$CE$8700,$A227,MATCH(D$1,'2-3 引出列表'!$A$1:$CD$1,0)),""))</f>
        <v>已付款</v>
      </c>
      <c r="E227" t="str">
        <f>IF(ISBLANK(IFERROR(INDEX('2-3 引出列表'!$A$2:$CE$8700,$A227,MATCH(E$1,'2-3 引出列表'!$A$1:$CD$1,0)),"")),"",IFERROR(INDEX('2-3 引出列表'!$A$2:$CE$8700,$A227,MATCH(E$1,'2-3 引出列表'!$A$1:$CD$1,0)),""))</f>
        <v>2025-01-23</v>
      </c>
      <c r="F227" t="str">
        <f t="shared" si="3"/>
        <v>2025-01</v>
      </c>
      <c r="G227" t="str">
        <f>IF(ISBLANK(IFERROR(INDEX('2-3 引出列表'!$A$2:$CE$8700,$A227,MATCH(G$1,'2-3 引出列表'!$A$1:$CD$1,0)),"")),"",IFERROR(INDEX('2-3 引出列表'!$A$2:$CE$8700,$A227,MATCH(G$1,'2-3 引出列表'!$A$1:$CD$1,0)),""))</f>
        <v>外包服务费.绿化外包</v>
      </c>
      <c r="H227" t="str">
        <f>IF(ISBLANK(IFERROR(INDEX('2-3 引出列表'!$A$2:$CE$8700,$A227,MATCH(H$1,'2-3 引出列表'!$A$1:$CD$1,0)),"")),"",IFERROR(INDEX('2-3 引出列表'!$A$2:$CE$8700,$A227,MATCH(H$1,'2-3 引出列表'!$A$1:$CD$1,0)),""))</f>
        <v>HJFW-Z-2024-6899</v>
      </c>
      <c r="I227" t="str">
        <f>IF(ISBLANK(IFERROR(INDEX('2-3 引出列表'!$A$2:$CE$8700,$A227,MATCH(I$1,'2-3 引出列表'!$A$1:$CD$1,0)),"")),"",IFERROR(INDEX('2-3 引出列表'!$A$2:$CE$8700,$A227,MATCH(I$1,'2-3 引出列表'!$A$1:$CD$1,0)),""))</f>
        <v>金采易购</v>
      </c>
      <c r="J227" s="66"/>
    </row>
    <row r="228" customFormat="1" spans="1:10">
      <c r="A228">
        <v>227</v>
      </c>
      <c r="B228" t="str">
        <f>IF(ISBLANK(IFERROR(INDEX('2-3 引出列表'!$A$2:$CE$8700,$A228,MATCH(B$1,'2-3 引出列表'!$A$1:$CD$1,0)),"")),"",IFERROR(INDEX('2-3 引出列表'!$A$2:$CE$8700,$A228,MATCH(B$1,'2-3 引出列表'!$A$1:$CD$1,0)),""))</f>
        <v>FK241120000274</v>
      </c>
      <c r="C228">
        <f>IF(ISBLANK(IFERROR(INDEX('2-3 引出列表'!$A$2:$CE$8700,$A228,MATCH(C$1,'2-3 引出列表'!$A$1:$CD$1,0)),"")),"",IFERROR(INDEX('2-3 引出列表'!$A$2:$CE$8700,$A228,MATCH(C$1,'2-3 引出列表'!$A$1:$CD$1,0)),""))</f>
        <v>900</v>
      </c>
      <c r="D228" t="str">
        <f>IF(ISBLANK(IFERROR(INDEX('2-3 引出列表'!$A$2:$CE$8700,$A228,MATCH(D$1,'2-3 引出列表'!$A$1:$CD$1,0)),"")),"",IFERROR(INDEX('2-3 引出列表'!$A$2:$CE$8700,$A228,MATCH(D$1,'2-3 引出列表'!$A$1:$CD$1,0)),""))</f>
        <v>已付款</v>
      </c>
      <c r="E228" t="str">
        <f>IF(ISBLANK(IFERROR(INDEX('2-3 引出列表'!$A$2:$CE$8700,$A228,MATCH(E$1,'2-3 引出列表'!$A$1:$CD$1,0)),"")),"",IFERROR(INDEX('2-3 引出列表'!$A$2:$CE$8700,$A228,MATCH(E$1,'2-3 引出列表'!$A$1:$CD$1,0)),""))</f>
        <v>2025-01-23</v>
      </c>
      <c r="F228" t="str">
        <f t="shared" si="3"/>
        <v>2025-01</v>
      </c>
      <c r="G228" t="str">
        <f>IF(ISBLANK(IFERROR(INDEX('2-3 引出列表'!$A$2:$CE$8700,$A228,MATCH(G$1,'2-3 引出列表'!$A$1:$CD$1,0)),"")),"",IFERROR(INDEX('2-3 引出列表'!$A$2:$CE$8700,$A228,MATCH(G$1,'2-3 引出列表'!$A$1:$CD$1,0)),""))</f>
        <v>物料消耗.物料消耗</v>
      </c>
      <c r="H228" t="str">
        <f>IF(ISBLANK(IFERROR(INDEX('2-3 引出列表'!$A$2:$CE$8700,$A228,MATCH(H$1,'2-3 引出列表'!$A$1:$CD$1,0)),"")),"",IFERROR(INDEX('2-3 引出列表'!$A$2:$CE$8700,$A228,MATCH(H$1,'2-3 引出列表'!$A$1:$CD$1,0)),""))</f>
        <v>XHWZ-Z-2024-0060</v>
      </c>
      <c r="I228" t="str">
        <f>IF(ISBLANK(IFERROR(INDEX('2-3 引出列表'!$A$2:$CE$8700,$A228,MATCH(I$1,'2-3 引出列表'!$A$1:$CD$1,0)),"")),"",IFERROR(INDEX('2-3 引出列表'!$A$2:$CE$8700,$A228,MATCH(I$1,'2-3 引出列表'!$A$1:$CD$1,0)),""))</f>
        <v>金采易购</v>
      </c>
      <c r="J228" s="66"/>
    </row>
    <row r="229" customFormat="1" spans="1:10">
      <c r="A229">
        <v>228</v>
      </c>
      <c r="B229" t="str">
        <f>IF(ISBLANK(IFERROR(INDEX('2-3 引出列表'!$A$2:$CE$8700,$A229,MATCH(B$1,'2-3 引出列表'!$A$1:$CD$1,0)),"")),"",IFERROR(INDEX('2-3 引出列表'!$A$2:$CE$8700,$A229,MATCH(B$1,'2-3 引出列表'!$A$1:$CD$1,0)),""))</f>
        <v>FK241114000138</v>
      </c>
      <c r="C229">
        <f>IF(ISBLANK(IFERROR(INDEX('2-3 引出列表'!$A$2:$CE$8700,$A229,MATCH(C$1,'2-3 引出列表'!$A$1:$CD$1,0)),"")),"",IFERROR(INDEX('2-3 引出列表'!$A$2:$CE$8700,$A229,MATCH(C$1,'2-3 引出列表'!$A$1:$CD$1,0)),""))</f>
        <v>2376.52</v>
      </c>
      <c r="D229" t="str">
        <f>IF(ISBLANK(IFERROR(INDEX('2-3 引出列表'!$A$2:$CE$8700,$A229,MATCH(D$1,'2-3 引出列表'!$A$1:$CD$1,0)),"")),"",IFERROR(INDEX('2-3 引出列表'!$A$2:$CE$8700,$A229,MATCH(D$1,'2-3 引出列表'!$A$1:$CD$1,0)),""))</f>
        <v>已付款</v>
      </c>
      <c r="E229" t="str">
        <f>IF(ISBLANK(IFERROR(INDEX('2-3 引出列表'!$A$2:$CE$8700,$A229,MATCH(E$1,'2-3 引出列表'!$A$1:$CD$1,0)),"")),"",IFERROR(INDEX('2-3 引出列表'!$A$2:$CE$8700,$A229,MATCH(E$1,'2-3 引出列表'!$A$1:$CD$1,0)),""))</f>
        <v>2025-01-23</v>
      </c>
      <c r="F229" t="str">
        <f t="shared" si="3"/>
        <v>2025-01</v>
      </c>
      <c r="G229" t="str">
        <f>IF(ISBLANK(IFERROR(INDEX('2-3 引出列表'!$A$2:$CE$8700,$A229,MATCH(G$1,'2-3 引出列表'!$A$1:$CD$1,0)),"")),"",IFERROR(INDEX('2-3 引出列表'!$A$2:$CE$8700,$A229,MATCH(G$1,'2-3 引出列表'!$A$1:$CD$1,0)),""))</f>
        <v>外包服务费.绿化外包</v>
      </c>
      <c r="H229" t="str">
        <f>IF(ISBLANK(IFERROR(INDEX('2-3 引出列表'!$A$2:$CE$8700,$A229,MATCH(H$1,'2-3 引出列表'!$A$1:$CD$1,0)),"")),"",IFERROR(INDEX('2-3 引出列表'!$A$2:$CE$8700,$A229,MATCH(H$1,'2-3 引出列表'!$A$1:$CD$1,0)),""))</f>
        <v>HJFW-Z-2024-6982</v>
      </c>
      <c r="I229" t="str">
        <f>IF(ISBLANK(IFERROR(INDEX('2-3 引出列表'!$A$2:$CE$8700,$A229,MATCH(I$1,'2-3 引出列表'!$A$1:$CD$1,0)),"")),"",IFERROR(INDEX('2-3 引出列表'!$A$2:$CE$8700,$A229,MATCH(I$1,'2-3 引出列表'!$A$1:$CD$1,0)),""))</f>
        <v>金采易购</v>
      </c>
      <c r="J229" s="66"/>
    </row>
    <row r="230" customFormat="1" spans="1:10">
      <c r="A230">
        <v>229</v>
      </c>
      <c r="B230" t="str">
        <f>IF(ISBLANK(IFERROR(INDEX('2-3 引出列表'!$A$2:$CE$8700,$A230,MATCH(B$1,'2-3 引出列表'!$A$1:$CD$1,0)),"")),"",IFERROR(INDEX('2-3 引出列表'!$A$2:$CE$8700,$A230,MATCH(B$1,'2-3 引出列表'!$A$1:$CD$1,0)),""))</f>
        <v>FK241107000408</v>
      </c>
      <c r="C230">
        <f>IF(ISBLANK(IFERROR(INDEX('2-3 引出列表'!$A$2:$CE$8700,$A230,MATCH(C$1,'2-3 引出列表'!$A$1:$CD$1,0)),"")),"",IFERROR(INDEX('2-3 引出列表'!$A$2:$CE$8700,$A230,MATCH(C$1,'2-3 引出列表'!$A$1:$CD$1,0)),""))</f>
        <v>1840.63</v>
      </c>
      <c r="D230" t="str">
        <f>IF(ISBLANK(IFERROR(INDEX('2-3 引出列表'!$A$2:$CE$8700,$A230,MATCH(D$1,'2-3 引出列表'!$A$1:$CD$1,0)),"")),"",IFERROR(INDEX('2-3 引出列表'!$A$2:$CE$8700,$A230,MATCH(D$1,'2-3 引出列表'!$A$1:$CD$1,0)),""))</f>
        <v>已付款</v>
      </c>
      <c r="E230" t="str">
        <f>IF(ISBLANK(IFERROR(INDEX('2-3 引出列表'!$A$2:$CE$8700,$A230,MATCH(E$1,'2-3 引出列表'!$A$1:$CD$1,0)),"")),"",IFERROR(INDEX('2-3 引出列表'!$A$2:$CE$8700,$A230,MATCH(E$1,'2-3 引出列表'!$A$1:$CD$1,0)),""))</f>
        <v>2025-01-23</v>
      </c>
      <c r="F230" t="str">
        <f t="shared" si="3"/>
        <v>2025-01</v>
      </c>
      <c r="G230" t="str">
        <f>IF(ISBLANK(IFERROR(INDEX('2-3 引出列表'!$A$2:$CE$8700,$A230,MATCH(G$1,'2-3 引出列表'!$A$1:$CD$1,0)),"")),"",IFERROR(INDEX('2-3 引出列表'!$A$2:$CE$8700,$A230,MATCH(G$1,'2-3 引出列表'!$A$1:$CD$1,0)),""))</f>
        <v>外包服务费.消杀外包</v>
      </c>
      <c r="H230" t="str">
        <f>IF(ISBLANK(IFERROR(INDEX('2-3 引出列表'!$A$2:$CE$8700,$A230,MATCH(H$1,'2-3 引出列表'!$A$1:$CD$1,0)),"")),"",IFERROR(INDEX('2-3 引出列表'!$A$2:$CE$8700,$A230,MATCH(H$1,'2-3 引出列表'!$A$1:$CD$1,0)),""))</f>
        <v>HJFW-Z-2024-3877</v>
      </c>
      <c r="I230" t="str">
        <f>IF(ISBLANK(IFERROR(INDEX('2-3 引出列表'!$A$2:$CE$8700,$A230,MATCH(I$1,'2-3 引出列表'!$A$1:$CD$1,0)),"")),"",IFERROR(INDEX('2-3 引出列表'!$A$2:$CE$8700,$A230,MATCH(I$1,'2-3 引出列表'!$A$1:$CD$1,0)),""))</f>
        <v>金采易购</v>
      </c>
      <c r="J230" s="66"/>
    </row>
    <row r="231" customFormat="1" spans="1:10">
      <c r="A231">
        <v>230</v>
      </c>
      <c r="B231" t="str">
        <f>IF(ISBLANK(IFERROR(INDEX('2-3 引出列表'!$A$2:$CE$8700,$A231,MATCH(B$1,'2-3 引出列表'!$A$1:$CD$1,0)),"")),"",IFERROR(INDEX('2-3 引出列表'!$A$2:$CE$8700,$A231,MATCH(B$1,'2-3 引出列表'!$A$1:$CD$1,0)),""))</f>
        <v>FK241107000373</v>
      </c>
      <c r="C231">
        <f>IF(ISBLANK(IFERROR(INDEX('2-3 引出列表'!$A$2:$CE$8700,$A231,MATCH(C$1,'2-3 引出列表'!$A$1:$CD$1,0)),"")),"",IFERROR(INDEX('2-3 引出列表'!$A$2:$CE$8700,$A231,MATCH(C$1,'2-3 引出列表'!$A$1:$CD$1,0)),""))</f>
        <v>1812.6</v>
      </c>
      <c r="D231" t="str">
        <f>IF(ISBLANK(IFERROR(INDEX('2-3 引出列表'!$A$2:$CE$8700,$A231,MATCH(D$1,'2-3 引出列表'!$A$1:$CD$1,0)),"")),"",IFERROR(INDEX('2-3 引出列表'!$A$2:$CE$8700,$A231,MATCH(D$1,'2-3 引出列表'!$A$1:$CD$1,0)),""))</f>
        <v>已付款</v>
      </c>
      <c r="E231" t="str">
        <f>IF(ISBLANK(IFERROR(INDEX('2-3 引出列表'!$A$2:$CE$8700,$A231,MATCH(E$1,'2-3 引出列表'!$A$1:$CD$1,0)),"")),"",IFERROR(INDEX('2-3 引出列表'!$A$2:$CE$8700,$A231,MATCH(E$1,'2-3 引出列表'!$A$1:$CD$1,0)),""))</f>
        <v>2025-01-23</v>
      </c>
      <c r="F231" t="str">
        <f t="shared" si="3"/>
        <v>2025-01</v>
      </c>
      <c r="G231" t="str">
        <f>IF(ISBLANK(IFERROR(INDEX('2-3 引出列表'!$A$2:$CE$8700,$A231,MATCH(G$1,'2-3 引出列表'!$A$1:$CD$1,0)),"")),"",IFERROR(INDEX('2-3 引出列表'!$A$2:$CE$8700,$A231,MATCH(G$1,'2-3 引出列表'!$A$1:$CD$1,0)),""))</f>
        <v>外包服务费.生活垃圾清运外包</v>
      </c>
      <c r="H231" t="str">
        <f>IF(ISBLANK(IFERROR(INDEX('2-3 引出列表'!$A$2:$CE$8700,$A231,MATCH(H$1,'2-3 引出列表'!$A$1:$CD$1,0)),"")),"",IFERROR(INDEX('2-3 引出列表'!$A$2:$CE$8700,$A231,MATCH(H$1,'2-3 引出列表'!$A$1:$CD$1,0)),""))</f>
        <v>HJFW-Z-2024-3793</v>
      </c>
      <c r="I231" t="str">
        <f>IF(ISBLANK(IFERROR(INDEX('2-3 引出列表'!$A$2:$CE$8700,$A231,MATCH(I$1,'2-3 引出列表'!$A$1:$CD$1,0)),"")),"",IFERROR(INDEX('2-3 引出列表'!$A$2:$CE$8700,$A231,MATCH(I$1,'2-3 引出列表'!$A$1:$CD$1,0)),""))</f>
        <v>金采易购</v>
      </c>
      <c r="J231" s="66"/>
    </row>
    <row r="232" customFormat="1" spans="1:10">
      <c r="A232">
        <v>231</v>
      </c>
      <c r="B232" t="str">
        <f>IF(ISBLANK(IFERROR(INDEX('2-3 引出列表'!$A$2:$CE$8700,$A232,MATCH(B$1,'2-3 引出列表'!$A$1:$CD$1,0)),"")),"",IFERROR(INDEX('2-3 引出列表'!$A$2:$CE$8700,$A232,MATCH(B$1,'2-3 引出列表'!$A$1:$CD$1,0)),""))</f>
        <v>FK241022000245</v>
      </c>
      <c r="C232">
        <f>IF(ISBLANK(IFERROR(INDEX('2-3 引出列表'!$A$2:$CE$8700,$A232,MATCH(C$1,'2-3 引出列表'!$A$1:$CD$1,0)),"")),"",IFERROR(INDEX('2-3 引出列表'!$A$2:$CE$8700,$A232,MATCH(C$1,'2-3 引出列表'!$A$1:$CD$1,0)),""))</f>
        <v>6436.52</v>
      </c>
      <c r="D232" t="str">
        <f>IF(ISBLANK(IFERROR(INDEX('2-3 引出列表'!$A$2:$CE$8700,$A232,MATCH(D$1,'2-3 引出列表'!$A$1:$CD$1,0)),"")),"",IFERROR(INDEX('2-3 引出列表'!$A$2:$CE$8700,$A232,MATCH(D$1,'2-3 引出列表'!$A$1:$CD$1,0)),""))</f>
        <v>已付款</v>
      </c>
      <c r="E232" t="str">
        <f>IF(ISBLANK(IFERROR(INDEX('2-3 引出列表'!$A$2:$CE$8700,$A232,MATCH(E$1,'2-3 引出列表'!$A$1:$CD$1,0)),"")),"",IFERROR(INDEX('2-3 引出列表'!$A$2:$CE$8700,$A232,MATCH(E$1,'2-3 引出列表'!$A$1:$CD$1,0)),""))</f>
        <v>2025-01-23</v>
      </c>
      <c r="F232" t="str">
        <f t="shared" si="3"/>
        <v>2025-01</v>
      </c>
      <c r="G232" t="str">
        <f>IF(ISBLANK(IFERROR(INDEX('2-3 引出列表'!$A$2:$CE$8700,$A232,MATCH(G$1,'2-3 引出列表'!$A$1:$CD$1,0)),"")),"",IFERROR(INDEX('2-3 引出列表'!$A$2:$CE$8700,$A232,MATCH(G$1,'2-3 引出列表'!$A$1:$CD$1,0)),""))</f>
        <v>外包服务费.绿化外包</v>
      </c>
      <c r="H232" t="str">
        <f>IF(ISBLANK(IFERROR(INDEX('2-3 引出列表'!$A$2:$CE$8700,$A232,MATCH(H$1,'2-3 引出列表'!$A$1:$CD$1,0)),"")),"",IFERROR(INDEX('2-3 引出列表'!$A$2:$CE$8700,$A232,MATCH(H$1,'2-3 引出列表'!$A$1:$CD$1,0)),""))</f>
        <v>HJFW-Z-2023-3084</v>
      </c>
      <c r="I232" t="str">
        <f>IF(ISBLANK(IFERROR(INDEX('2-3 引出列表'!$A$2:$CE$8700,$A232,MATCH(I$1,'2-3 引出列表'!$A$1:$CD$1,0)),"")),"",IFERROR(INDEX('2-3 引出列表'!$A$2:$CE$8700,$A232,MATCH(I$1,'2-3 引出列表'!$A$1:$CD$1,0)),""))</f>
        <v>金采易购</v>
      </c>
      <c r="J232" s="66"/>
    </row>
    <row r="233" customFormat="1" spans="1:10">
      <c r="A233">
        <v>232</v>
      </c>
      <c r="B233" t="str">
        <f>IF(ISBLANK(IFERROR(INDEX('2-3 引出列表'!$A$2:$CE$8700,$A233,MATCH(B$1,'2-3 引出列表'!$A$1:$CD$1,0)),"")),"",IFERROR(INDEX('2-3 引出列表'!$A$2:$CE$8700,$A233,MATCH(B$1,'2-3 引出列表'!$A$1:$CD$1,0)),""))</f>
        <v>FK241011000706</v>
      </c>
      <c r="C233">
        <f>IF(ISBLANK(IFERROR(INDEX('2-3 引出列表'!$A$2:$CE$8700,$A233,MATCH(C$1,'2-3 引出列表'!$A$1:$CD$1,0)),"")),"",IFERROR(INDEX('2-3 引出列表'!$A$2:$CE$8700,$A233,MATCH(C$1,'2-3 引出列表'!$A$1:$CD$1,0)),""))</f>
        <v>21000</v>
      </c>
      <c r="D233" t="str">
        <f>IF(ISBLANK(IFERROR(INDEX('2-3 引出列表'!$A$2:$CE$8700,$A233,MATCH(D$1,'2-3 引出列表'!$A$1:$CD$1,0)),"")),"",IFERROR(INDEX('2-3 引出列表'!$A$2:$CE$8700,$A233,MATCH(D$1,'2-3 引出列表'!$A$1:$CD$1,0)),""))</f>
        <v>已付款</v>
      </c>
      <c r="E233" t="str">
        <f>IF(ISBLANK(IFERROR(INDEX('2-3 引出列表'!$A$2:$CE$8700,$A233,MATCH(E$1,'2-3 引出列表'!$A$1:$CD$1,0)),"")),"",IFERROR(INDEX('2-3 引出列表'!$A$2:$CE$8700,$A233,MATCH(E$1,'2-3 引出列表'!$A$1:$CD$1,0)),""))</f>
        <v>2025-01-23</v>
      </c>
      <c r="F233" t="str">
        <f t="shared" si="3"/>
        <v>2025-01</v>
      </c>
      <c r="G233" t="str">
        <f>IF(ISBLANK(IFERROR(INDEX('2-3 引出列表'!$A$2:$CE$8700,$A233,MATCH(G$1,'2-3 引出列表'!$A$1:$CD$1,0)),"")),"",IFERROR(INDEX('2-3 引出列表'!$A$2:$CE$8700,$A233,MATCH(G$1,'2-3 引出列表'!$A$1:$CD$1,0)),""))</f>
        <v>外包服务费.工程施工外包</v>
      </c>
      <c r="H233" t="str">
        <f>IF(ISBLANK(IFERROR(INDEX('2-3 引出列表'!$A$2:$CE$8700,$A233,MATCH(H$1,'2-3 引出列表'!$A$1:$CD$1,0)),"")),"",IFERROR(INDEX('2-3 引出列表'!$A$2:$CE$8700,$A233,MATCH(H$1,'2-3 引出列表'!$A$1:$CD$1,0)),""))</f>
        <v>GCFW-Z-2024-2600</v>
      </c>
      <c r="I233" t="str">
        <f>IF(ISBLANK(IFERROR(INDEX('2-3 引出列表'!$A$2:$CE$8700,$A233,MATCH(I$1,'2-3 引出列表'!$A$1:$CD$1,0)),"")),"",IFERROR(INDEX('2-3 引出列表'!$A$2:$CE$8700,$A233,MATCH(I$1,'2-3 引出列表'!$A$1:$CD$1,0)),""))</f>
        <v>金采易购</v>
      </c>
      <c r="J233" s="66"/>
    </row>
    <row r="234" customFormat="1" spans="1:10">
      <c r="A234">
        <v>233</v>
      </c>
      <c r="B234" t="str">
        <f>IF(ISBLANK(IFERROR(INDEX('2-3 引出列表'!$A$2:$CE$8700,$A234,MATCH(B$1,'2-3 引出列表'!$A$1:$CD$1,0)),"")),"",IFERROR(INDEX('2-3 引出列表'!$A$2:$CE$8700,$A234,MATCH(B$1,'2-3 引出列表'!$A$1:$CD$1,0)),""))</f>
        <v>FK241105000944</v>
      </c>
      <c r="C234">
        <f>IF(ISBLANK(IFERROR(INDEX('2-3 引出列表'!$A$2:$CE$8700,$A234,MATCH(C$1,'2-3 引出列表'!$A$1:$CD$1,0)),"")),"",IFERROR(INDEX('2-3 引出列表'!$A$2:$CE$8700,$A234,MATCH(C$1,'2-3 引出列表'!$A$1:$CD$1,0)),""))</f>
        <v>900</v>
      </c>
      <c r="D234" t="str">
        <f>IF(ISBLANK(IFERROR(INDEX('2-3 引出列表'!$A$2:$CE$8700,$A234,MATCH(D$1,'2-3 引出列表'!$A$1:$CD$1,0)),"")),"",IFERROR(INDEX('2-3 引出列表'!$A$2:$CE$8700,$A234,MATCH(D$1,'2-3 引出列表'!$A$1:$CD$1,0)),""))</f>
        <v>已付款</v>
      </c>
      <c r="E234" t="str">
        <f>IF(ISBLANK(IFERROR(INDEX('2-3 引出列表'!$A$2:$CE$8700,$A234,MATCH(E$1,'2-3 引出列表'!$A$1:$CD$1,0)),"")),"",IFERROR(INDEX('2-3 引出列表'!$A$2:$CE$8700,$A234,MATCH(E$1,'2-3 引出列表'!$A$1:$CD$1,0)),""))</f>
        <v>2025-01-23</v>
      </c>
      <c r="F234" t="str">
        <f t="shared" si="3"/>
        <v>2025-01</v>
      </c>
      <c r="G234" t="str">
        <f>IF(ISBLANK(IFERROR(INDEX('2-3 引出列表'!$A$2:$CE$8700,$A234,MATCH(G$1,'2-3 引出列表'!$A$1:$CD$1,0)),"")),"",IFERROR(INDEX('2-3 引出列表'!$A$2:$CE$8700,$A234,MATCH(G$1,'2-3 引出列表'!$A$1:$CD$1,0)),""))</f>
        <v>物料消耗.物料消耗</v>
      </c>
      <c r="H234" t="str">
        <f>IF(ISBLANK(IFERROR(INDEX('2-3 引出列表'!$A$2:$CE$8700,$A234,MATCH(H$1,'2-3 引出列表'!$A$1:$CD$1,0)),"")),"",IFERROR(INDEX('2-3 引出列表'!$A$2:$CE$8700,$A234,MATCH(H$1,'2-3 引出列表'!$A$1:$CD$1,0)),""))</f>
        <v>XHWZ-Z-2024-0060</v>
      </c>
      <c r="I234" t="str">
        <f>IF(ISBLANK(IFERROR(INDEX('2-3 引出列表'!$A$2:$CE$8700,$A234,MATCH(I$1,'2-3 引出列表'!$A$1:$CD$1,0)),"")),"",IFERROR(INDEX('2-3 引出列表'!$A$2:$CE$8700,$A234,MATCH(I$1,'2-3 引出列表'!$A$1:$CD$1,0)),""))</f>
        <v>金采易购</v>
      </c>
      <c r="J234" s="66"/>
    </row>
    <row r="235" customFormat="1" spans="1:10">
      <c r="A235">
        <v>234</v>
      </c>
      <c r="B235" t="str">
        <f>IF(ISBLANK(IFERROR(INDEX('2-3 引出列表'!$A$2:$CE$8700,$A235,MATCH(B$1,'2-3 引出列表'!$A$1:$CD$1,0)),"")),"",IFERROR(INDEX('2-3 引出列表'!$A$2:$CE$8700,$A235,MATCH(B$1,'2-3 引出列表'!$A$1:$CD$1,0)),""))</f>
        <v>FK241031000095</v>
      </c>
      <c r="C235">
        <f>IF(ISBLANK(IFERROR(INDEX('2-3 引出列表'!$A$2:$CE$8700,$A235,MATCH(C$1,'2-3 引出列表'!$A$1:$CD$1,0)),"")),"",IFERROR(INDEX('2-3 引出列表'!$A$2:$CE$8700,$A235,MATCH(C$1,'2-3 引出列表'!$A$1:$CD$1,0)),""))</f>
        <v>105</v>
      </c>
      <c r="D235" t="str">
        <f>IF(ISBLANK(IFERROR(INDEX('2-3 引出列表'!$A$2:$CE$8700,$A235,MATCH(D$1,'2-3 引出列表'!$A$1:$CD$1,0)),"")),"",IFERROR(INDEX('2-3 引出列表'!$A$2:$CE$8700,$A235,MATCH(D$1,'2-3 引出列表'!$A$1:$CD$1,0)),""))</f>
        <v>已付款</v>
      </c>
      <c r="E235" t="str">
        <f>IF(ISBLANK(IFERROR(INDEX('2-3 引出列表'!$A$2:$CE$8700,$A235,MATCH(E$1,'2-3 引出列表'!$A$1:$CD$1,0)),"")),"",IFERROR(INDEX('2-3 引出列表'!$A$2:$CE$8700,$A235,MATCH(E$1,'2-3 引出列表'!$A$1:$CD$1,0)),""))</f>
        <v>2025-01-23</v>
      </c>
      <c r="F235" t="str">
        <f t="shared" si="3"/>
        <v>2025-01</v>
      </c>
      <c r="G235" t="str">
        <f>IF(ISBLANK(IFERROR(INDEX('2-3 引出列表'!$A$2:$CE$8700,$A235,MATCH(G$1,'2-3 引出列表'!$A$1:$CD$1,0)),"")),"",IFERROR(INDEX('2-3 引出列表'!$A$2:$CE$8700,$A235,MATCH(G$1,'2-3 引出列表'!$A$1:$CD$1,0)),""))</f>
        <v>物料消耗.物料消耗</v>
      </c>
      <c r="H235" t="str">
        <f>IF(ISBLANK(IFERROR(INDEX('2-3 引出列表'!$A$2:$CE$8700,$A235,MATCH(H$1,'2-3 引出列表'!$A$1:$CD$1,0)),"")),"",IFERROR(INDEX('2-3 引出列表'!$A$2:$CE$8700,$A235,MATCH(H$1,'2-3 引出列表'!$A$1:$CD$1,0)),""))</f>
        <v>XHWZ-Z-2024-0076</v>
      </c>
      <c r="I235" t="str">
        <f>IF(ISBLANK(IFERROR(INDEX('2-3 引出列表'!$A$2:$CE$8700,$A235,MATCH(I$1,'2-3 引出列表'!$A$1:$CD$1,0)),"")),"",IFERROR(INDEX('2-3 引出列表'!$A$2:$CE$8700,$A235,MATCH(I$1,'2-3 引出列表'!$A$1:$CD$1,0)),""))</f>
        <v>金采易购</v>
      </c>
      <c r="J235" s="66"/>
    </row>
    <row r="236" customFormat="1" spans="1:10">
      <c r="A236">
        <v>235</v>
      </c>
      <c r="B236" t="str">
        <f>IF(ISBLANK(IFERROR(INDEX('2-3 引出列表'!$A$2:$CE$8700,$A236,MATCH(B$1,'2-3 引出列表'!$A$1:$CD$1,0)),"")),"",IFERROR(INDEX('2-3 引出列表'!$A$2:$CE$8700,$A236,MATCH(B$1,'2-3 引出列表'!$A$1:$CD$1,0)),""))</f>
        <v>FK241031000099</v>
      </c>
      <c r="C236">
        <f>IF(ISBLANK(IFERROR(INDEX('2-3 引出列表'!$A$2:$CE$8700,$A236,MATCH(C$1,'2-3 引出列表'!$A$1:$CD$1,0)),"")),"",IFERROR(INDEX('2-3 引出列表'!$A$2:$CE$8700,$A236,MATCH(C$1,'2-3 引出列表'!$A$1:$CD$1,0)),""))</f>
        <v>761.62</v>
      </c>
      <c r="D236" t="str">
        <f>IF(ISBLANK(IFERROR(INDEX('2-3 引出列表'!$A$2:$CE$8700,$A236,MATCH(D$1,'2-3 引出列表'!$A$1:$CD$1,0)),"")),"",IFERROR(INDEX('2-3 引出列表'!$A$2:$CE$8700,$A236,MATCH(D$1,'2-3 引出列表'!$A$1:$CD$1,0)),""))</f>
        <v>已付款</v>
      </c>
      <c r="E236" t="str">
        <f>IF(ISBLANK(IFERROR(INDEX('2-3 引出列表'!$A$2:$CE$8700,$A236,MATCH(E$1,'2-3 引出列表'!$A$1:$CD$1,0)),"")),"",IFERROR(INDEX('2-3 引出列表'!$A$2:$CE$8700,$A236,MATCH(E$1,'2-3 引出列表'!$A$1:$CD$1,0)),""))</f>
        <v>2025-01-23</v>
      </c>
      <c r="F236" t="str">
        <f t="shared" si="3"/>
        <v>2025-01</v>
      </c>
      <c r="G236" t="str">
        <f>IF(ISBLANK(IFERROR(INDEX('2-3 引出列表'!$A$2:$CE$8700,$A236,MATCH(G$1,'2-3 引出列表'!$A$1:$CD$1,0)),"")),"",IFERROR(INDEX('2-3 引出列表'!$A$2:$CE$8700,$A236,MATCH(G$1,'2-3 引出列表'!$A$1:$CD$1,0)),""))</f>
        <v>物料消耗.物料消耗</v>
      </c>
      <c r="H236" t="str">
        <f>IF(ISBLANK(IFERROR(INDEX('2-3 引出列表'!$A$2:$CE$8700,$A236,MATCH(H$1,'2-3 引出列表'!$A$1:$CD$1,0)),"")),"",IFERROR(INDEX('2-3 引出列表'!$A$2:$CE$8700,$A236,MATCH(H$1,'2-3 引出列表'!$A$1:$CD$1,0)),""))</f>
        <v>ZB20210901JCWZ02</v>
      </c>
      <c r="I236" t="str">
        <f>IF(ISBLANK(IFERROR(INDEX('2-3 引出列表'!$A$2:$CE$8700,$A236,MATCH(I$1,'2-3 引出列表'!$A$1:$CD$1,0)),"")),"",IFERROR(INDEX('2-3 引出列表'!$A$2:$CE$8700,$A236,MATCH(I$1,'2-3 引出列表'!$A$1:$CD$1,0)),""))</f>
        <v>金采易购</v>
      </c>
      <c r="J236" s="66"/>
    </row>
    <row r="237" customFormat="1" spans="1:10">
      <c r="A237">
        <v>236</v>
      </c>
      <c r="B237" t="str">
        <f>IF(ISBLANK(IFERROR(INDEX('2-3 引出列表'!$A$2:$CE$8700,$A237,MATCH(B$1,'2-3 引出列表'!$A$1:$CD$1,0)),"")),"",IFERROR(INDEX('2-3 引出列表'!$A$2:$CE$8700,$A237,MATCH(B$1,'2-3 引出列表'!$A$1:$CD$1,0)),""))</f>
        <v>FK241023001141</v>
      </c>
      <c r="C237">
        <f>IF(ISBLANK(IFERROR(INDEX('2-3 引出列表'!$A$2:$CE$8700,$A237,MATCH(C$1,'2-3 引出列表'!$A$1:$CD$1,0)),"")),"",IFERROR(INDEX('2-3 引出列表'!$A$2:$CE$8700,$A237,MATCH(C$1,'2-3 引出列表'!$A$1:$CD$1,0)),""))</f>
        <v>4221.1</v>
      </c>
      <c r="D237" t="str">
        <f>IF(ISBLANK(IFERROR(INDEX('2-3 引出列表'!$A$2:$CE$8700,$A237,MATCH(D$1,'2-3 引出列表'!$A$1:$CD$1,0)),"")),"",IFERROR(INDEX('2-3 引出列表'!$A$2:$CE$8700,$A237,MATCH(D$1,'2-3 引出列表'!$A$1:$CD$1,0)),""))</f>
        <v>已付款</v>
      </c>
      <c r="E237" t="str">
        <f>IF(ISBLANK(IFERROR(INDEX('2-3 引出列表'!$A$2:$CE$8700,$A237,MATCH(E$1,'2-3 引出列表'!$A$1:$CD$1,0)),"")),"",IFERROR(INDEX('2-3 引出列表'!$A$2:$CE$8700,$A237,MATCH(E$1,'2-3 引出列表'!$A$1:$CD$1,0)),""))</f>
        <v>2025-01-23</v>
      </c>
      <c r="F237" t="str">
        <f t="shared" si="3"/>
        <v>2025-01</v>
      </c>
      <c r="G237" t="str">
        <f>IF(ISBLANK(IFERROR(INDEX('2-3 引出列表'!$A$2:$CE$8700,$A237,MATCH(G$1,'2-3 引出列表'!$A$1:$CD$1,0)),"")),"",IFERROR(INDEX('2-3 引出列表'!$A$2:$CE$8700,$A237,MATCH(G$1,'2-3 引出列表'!$A$1:$CD$1,0)),""))</f>
        <v>物料消耗.物料消耗</v>
      </c>
      <c r="H237" t="str">
        <f>IF(ISBLANK(IFERROR(INDEX('2-3 引出列表'!$A$2:$CE$8700,$A237,MATCH(H$1,'2-3 引出列表'!$A$1:$CD$1,0)),"")),"",IFERROR(INDEX('2-3 引出列表'!$A$2:$CE$8700,$A237,MATCH(H$1,'2-3 引出列表'!$A$1:$CD$1,0)),""))</f>
        <v>XHWZ-Z-2024-0076</v>
      </c>
      <c r="I237" t="str">
        <f>IF(ISBLANK(IFERROR(INDEX('2-3 引出列表'!$A$2:$CE$8700,$A237,MATCH(I$1,'2-3 引出列表'!$A$1:$CD$1,0)),"")),"",IFERROR(INDEX('2-3 引出列表'!$A$2:$CE$8700,$A237,MATCH(I$1,'2-3 引出列表'!$A$1:$CD$1,0)),""))</f>
        <v>金采易购</v>
      </c>
      <c r="J237" s="66"/>
    </row>
    <row r="238" customFormat="1" spans="1:10">
      <c r="A238">
        <v>237</v>
      </c>
      <c r="B238" t="str">
        <f>IF(ISBLANK(IFERROR(INDEX('2-3 引出列表'!$A$2:$CE$8700,$A238,MATCH(B$1,'2-3 引出列表'!$A$1:$CD$1,0)),"")),"",IFERROR(INDEX('2-3 引出列表'!$A$2:$CE$8700,$A238,MATCH(B$1,'2-3 引出列表'!$A$1:$CD$1,0)),""))</f>
        <v>FK241023001194</v>
      </c>
      <c r="C238">
        <f>IF(ISBLANK(IFERROR(INDEX('2-3 引出列表'!$A$2:$CE$8700,$A238,MATCH(C$1,'2-3 引出列表'!$A$1:$CD$1,0)),"")),"",IFERROR(INDEX('2-3 引出列表'!$A$2:$CE$8700,$A238,MATCH(C$1,'2-3 引出列表'!$A$1:$CD$1,0)),""))</f>
        <v>3540</v>
      </c>
      <c r="D238" t="str">
        <f>IF(ISBLANK(IFERROR(INDEX('2-3 引出列表'!$A$2:$CE$8700,$A238,MATCH(D$1,'2-3 引出列表'!$A$1:$CD$1,0)),"")),"",IFERROR(INDEX('2-3 引出列表'!$A$2:$CE$8700,$A238,MATCH(D$1,'2-3 引出列表'!$A$1:$CD$1,0)),""))</f>
        <v>已付款</v>
      </c>
      <c r="E238" t="str">
        <f>IF(ISBLANK(IFERROR(INDEX('2-3 引出列表'!$A$2:$CE$8700,$A238,MATCH(E$1,'2-3 引出列表'!$A$1:$CD$1,0)),"")),"",IFERROR(INDEX('2-3 引出列表'!$A$2:$CE$8700,$A238,MATCH(E$1,'2-3 引出列表'!$A$1:$CD$1,0)),""))</f>
        <v>2025-01-23</v>
      </c>
      <c r="F238" t="str">
        <f t="shared" si="3"/>
        <v>2025-01</v>
      </c>
      <c r="G238" t="str">
        <f>IF(ISBLANK(IFERROR(INDEX('2-3 引出列表'!$A$2:$CE$8700,$A238,MATCH(G$1,'2-3 引出列表'!$A$1:$CD$1,0)),"")),"",IFERROR(INDEX('2-3 引出列表'!$A$2:$CE$8700,$A238,MATCH(G$1,'2-3 引出列表'!$A$1:$CD$1,0)),""))</f>
        <v>外包服务费.其他外包费</v>
      </c>
      <c r="H238" t="str">
        <f>IF(ISBLANK(IFERROR(INDEX('2-3 引出列表'!$A$2:$CE$8700,$A238,MATCH(H$1,'2-3 引出列表'!$A$1:$CD$1,0)),"")),"",IFERROR(INDEX('2-3 引出列表'!$A$2:$CE$8700,$A238,MATCH(H$1,'2-3 引出列表'!$A$1:$CD$1,0)),""))</f>
        <v/>
      </c>
      <c r="I238" t="str">
        <f>IF(ISBLANK(IFERROR(INDEX('2-3 引出列表'!$A$2:$CE$8700,$A238,MATCH(I$1,'2-3 引出列表'!$A$1:$CD$1,0)),"")),"",IFERROR(INDEX('2-3 引出列表'!$A$2:$CE$8700,$A238,MATCH(I$1,'2-3 引出列表'!$A$1:$CD$1,0)),""))</f>
        <v>金采易购</v>
      </c>
      <c r="J238" s="66"/>
    </row>
    <row r="239" customFormat="1" spans="1:10">
      <c r="A239">
        <v>238</v>
      </c>
      <c r="B239" t="str">
        <f>IF(ISBLANK(IFERROR(INDEX('2-3 引出列表'!$A$2:$CE$8700,$A239,MATCH(B$1,'2-3 引出列表'!$A$1:$CD$1,0)),"")),"",IFERROR(INDEX('2-3 引出列表'!$A$2:$CE$8700,$A239,MATCH(B$1,'2-3 引出列表'!$A$1:$CD$1,0)),""))</f>
        <v>FK241022000303</v>
      </c>
      <c r="C239">
        <f>IF(ISBLANK(IFERROR(INDEX('2-3 引出列表'!$A$2:$CE$8700,$A239,MATCH(C$1,'2-3 引出列表'!$A$1:$CD$1,0)),"")),"",IFERROR(INDEX('2-3 引出列表'!$A$2:$CE$8700,$A239,MATCH(C$1,'2-3 引出列表'!$A$1:$CD$1,0)),""))</f>
        <v>2082.9</v>
      </c>
      <c r="D239" t="str">
        <f>IF(ISBLANK(IFERROR(INDEX('2-3 引出列表'!$A$2:$CE$8700,$A239,MATCH(D$1,'2-3 引出列表'!$A$1:$CD$1,0)),"")),"",IFERROR(INDEX('2-3 引出列表'!$A$2:$CE$8700,$A239,MATCH(D$1,'2-3 引出列表'!$A$1:$CD$1,0)),""))</f>
        <v>已付款</v>
      </c>
      <c r="E239" t="str">
        <f>IF(ISBLANK(IFERROR(INDEX('2-3 引出列表'!$A$2:$CE$8700,$A239,MATCH(E$1,'2-3 引出列表'!$A$1:$CD$1,0)),"")),"",IFERROR(INDEX('2-3 引出列表'!$A$2:$CE$8700,$A239,MATCH(E$1,'2-3 引出列表'!$A$1:$CD$1,0)),""))</f>
        <v>2025-01-23</v>
      </c>
      <c r="F239" t="str">
        <f t="shared" si="3"/>
        <v>2025-01</v>
      </c>
      <c r="G239" t="str">
        <f>IF(ISBLANK(IFERROR(INDEX('2-3 引出列表'!$A$2:$CE$8700,$A239,MATCH(G$1,'2-3 引出列表'!$A$1:$CD$1,0)),"")),"",IFERROR(INDEX('2-3 引出列表'!$A$2:$CE$8700,$A239,MATCH(G$1,'2-3 引出列表'!$A$1:$CD$1,0)),""))</f>
        <v>外包服务费.生活垃圾清运外包</v>
      </c>
      <c r="H239" t="str">
        <f>IF(ISBLANK(IFERROR(INDEX('2-3 引出列表'!$A$2:$CE$8700,$A239,MATCH(H$1,'2-3 引出列表'!$A$1:$CD$1,0)),"")),"",IFERROR(INDEX('2-3 引出列表'!$A$2:$CE$8700,$A239,MATCH(H$1,'2-3 引出列表'!$A$1:$CD$1,0)),""))</f>
        <v>HJFW-Z-2024-3793</v>
      </c>
      <c r="I239" t="str">
        <f>IF(ISBLANK(IFERROR(INDEX('2-3 引出列表'!$A$2:$CE$8700,$A239,MATCH(I$1,'2-3 引出列表'!$A$1:$CD$1,0)),"")),"",IFERROR(INDEX('2-3 引出列表'!$A$2:$CE$8700,$A239,MATCH(I$1,'2-3 引出列表'!$A$1:$CD$1,0)),""))</f>
        <v>金采易购</v>
      </c>
      <c r="J239" s="66"/>
    </row>
    <row r="240" customFormat="1" spans="1:10">
      <c r="A240">
        <v>239</v>
      </c>
      <c r="B240" t="str">
        <f>IF(ISBLANK(IFERROR(INDEX('2-3 引出列表'!$A$2:$CE$8700,$A240,MATCH(B$1,'2-3 引出列表'!$A$1:$CD$1,0)),"")),"",IFERROR(INDEX('2-3 引出列表'!$A$2:$CE$8700,$A240,MATCH(B$1,'2-3 引出列表'!$A$1:$CD$1,0)),""))</f>
        <v>FK241022000214</v>
      </c>
      <c r="C240">
        <f>IF(ISBLANK(IFERROR(INDEX('2-3 引出列表'!$A$2:$CE$8700,$A240,MATCH(C$1,'2-3 引出列表'!$A$1:$CD$1,0)),"")),"",IFERROR(INDEX('2-3 引出列表'!$A$2:$CE$8700,$A240,MATCH(C$1,'2-3 引出列表'!$A$1:$CD$1,0)),""))</f>
        <v>4200</v>
      </c>
      <c r="D240" t="str">
        <f>IF(ISBLANK(IFERROR(INDEX('2-3 引出列表'!$A$2:$CE$8700,$A240,MATCH(D$1,'2-3 引出列表'!$A$1:$CD$1,0)),"")),"",IFERROR(INDEX('2-3 引出列表'!$A$2:$CE$8700,$A240,MATCH(D$1,'2-3 引出列表'!$A$1:$CD$1,0)),""))</f>
        <v>已付款</v>
      </c>
      <c r="E240" t="str">
        <f>IF(ISBLANK(IFERROR(INDEX('2-3 引出列表'!$A$2:$CE$8700,$A240,MATCH(E$1,'2-3 引出列表'!$A$1:$CD$1,0)),"")),"",IFERROR(INDEX('2-3 引出列表'!$A$2:$CE$8700,$A240,MATCH(E$1,'2-3 引出列表'!$A$1:$CD$1,0)),""))</f>
        <v>2025-01-23</v>
      </c>
      <c r="F240" t="str">
        <f t="shared" si="3"/>
        <v>2025-01</v>
      </c>
      <c r="G240" t="str">
        <f>IF(ISBLANK(IFERROR(INDEX('2-3 引出列表'!$A$2:$CE$8700,$A240,MATCH(G$1,'2-3 引出列表'!$A$1:$CD$1,0)),"")),"",IFERROR(INDEX('2-3 引出列表'!$A$2:$CE$8700,$A240,MATCH(G$1,'2-3 引出列表'!$A$1:$CD$1,0)),""))</f>
        <v>外包服务费.其他外包费</v>
      </c>
      <c r="H240" t="str">
        <f>IF(ISBLANK(IFERROR(INDEX('2-3 引出列表'!$A$2:$CE$8700,$A240,MATCH(H$1,'2-3 引出列表'!$A$1:$CD$1,0)),"")),"",IFERROR(INDEX('2-3 引出列表'!$A$2:$CE$8700,$A240,MATCH(H$1,'2-3 引出列表'!$A$1:$CD$1,0)),""))</f>
        <v>HJFW-Z-2024-2754</v>
      </c>
      <c r="I240" t="str">
        <f>IF(ISBLANK(IFERROR(INDEX('2-3 引出列表'!$A$2:$CE$8700,$A240,MATCH(I$1,'2-3 引出列表'!$A$1:$CD$1,0)),"")),"",IFERROR(INDEX('2-3 引出列表'!$A$2:$CE$8700,$A240,MATCH(I$1,'2-3 引出列表'!$A$1:$CD$1,0)),""))</f>
        <v>金采易购</v>
      </c>
      <c r="J240" s="66"/>
    </row>
    <row r="241" customFormat="1" spans="1:10">
      <c r="A241">
        <v>240</v>
      </c>
      <c r="B241" t="str">
        <f>IF(ISBLANK(IFERROR(INDEX('2-3 引出列表'!$A$2:$CE$8700,$A241,MATCH(B$1,'2-3 引出列表'!$A$1:$CD$1,0)),"")),"",IFERROR(INDEX('2-3 引出列表'!$A$2:$CE$8700,$A241,MATCH(B$1,'2-3 引出列表'!$A$1:$CD$1,0)),""))</f>
        <v>FK241022000267</v>
      </c>
      <c r="C241">
        <f>IF(ISBLANK(IFERROR(INDEX('2-3 引出列表'!$A$2:$CE$8700,$A241,MATCH(C$1,'2-3 引出列表'!$A$1:$CD$1,0)),"")),"",IFERROR(INDEX('2-3 引出列表'!$A$2:$CE$8700,$A241,MATCH(C$1,'2-3 引出列表'!$A$1:$CD$1,0)),""))</f>
        <v>2140.63</v>
      </c>
      <c r="D241" t="str">
        <f>IF(ISBLANK(IFERROR(INDEX('2-3 引出列表'!$A$2:$CE$8700,$A241,MATCH(D$1,'2-3 引出列表'!$A$1:$CD$1,0)),"")),"",IFERROR(INDEX('2-3 引出列表'!$A$2:$CE$8700,$A241,MATCH(D$1,'2-3 引出列表'!$A$1:$CD$1,0)),""))</f>
        <v>已付款</v>
      </c>
      <c r="E241" t="str">
        <f>IF(ISBLANK(IFERROR(INDEX('2-3 引出列表'!$A$2:$CE$8700,$A241,MATCH(E$1,'2-3 引出列表'!$A$1:$CD$1,0)),"")),"",IFERROR(INDEX('2-3 引出列表'!$A$2:$CE$8700,$A241,MATCH(E$1,'2-3 引出列表'!$A$1:$CD$1,0)),""))</f>
        <v>2025-01-23</v>
      </c>
      <c r="F241" t="str">
        <f t="shared" si="3"/>
        <v>2025-01</v>
      </c>
      <c r="G241" t="str">
        <f>IF(ISBLANK(IFERROR(INDEX('2-3 引出列表'!$A$2:$CE$8700,$A241,MATCH(G$1,'2-3 引出列表'!$A$1:$CD$1,0)),"")),"",IFERROR(INDEX('2-3 引出列表'!$A$2:$CE$8700,$A241,MATCH(G$1,'2-3 引出列表'!$A$1:$CD$1,0)),""))</f>
        <v>外包服务费.消杀外包</v>
      </c>
      <c r="H241" t="str">
        <f>IF(ISBLANK(IFERROR(INDEX('2-3 引出列表'!$A$2:$CE$8700,$A241,MATCH(H$1,'2-3 引出列表'!$A$1:$CD$1,0)),"")),"",IFERROR(INDEX('2-3 引出列表'!$A$2:$CE$8700,$A241,MATCH(H$1,'2-3 引出列表'!$A$1:$CD$1,0)),""))</f>
        <v>HJFW-Z-2024-3877</v>
      </c>
      <c r="I241" t="str">
        <f>IF(ISBLANK(IFERROR(INDEX('2-3 引出列表'!$A$2:$CE$8700,$A241,MATCH(I$1,'2-3 引出列表'!$A$1:$CD$1,0)),"")),"",IFERROR(INDEX('2-3 引出列表'!$A$2:$CE$8700,$A241,MATCH(I$1,'2-3 引出列表'!$A$1:$CD$1,0)),""))</f>
        <v>金采易购</v>
      </c>
      <c r="J241" s="66"/>
    </row>
    <row r="242" customFormat="1" spans="1:10">
      <c r="A242">
        <v>241</v>
      </c>
      <c r="B242" t="str">
        <f>IF(ISBLANK(IFERROR(INDEX('2-3 引出列表'!$A$2:$CE$8700,$A242,MATCH(B$1,'2-3 引出列表'!$A$1:$CD$1,0)),"")),"",IFERROR(INDEX('2-3 引出列表'!$A$2:$CE$8700,$A242,MATCH(B$1,'2-3 引出列表'!$A$1:$CD$1,0)),""))</f>
        <v>FK241011000201</v>
      </c>
      <c r="C242">
        <f>IF(ISBLANK(IFERROR(INDEX('2-3 引出列表'!$A$2:$CE$8700,$A242,MATCH(C$1,'2-3 引出列表'!$A$1:$CD$1,0)),"")),"",IFERROR(INDEX('2-3 引出列表'!$A$2:$CE$8700,$A242,MATCH(C$1,'2-3 引出列表'!$A$1:$CD$1,0)),""))</f>
        <v>127857</v>
      </c>
      <c r="D242" t="str">
        <f>IF(ISBLANK(IFERROR(INDEX('2-3 引出列表'!$A$2:$CE$8700,$A242,MATCH(D$1,'2-3 引出列表'!$A$1:$CD$1,0)),"")),"",IFERROR(INDEX('2-3 引出列表'!$A$2:$CE$8700,$A242,MATCH(D$1,'2-3 引出列表'!$A$1:$CD$1,0)),""))</f>
        <v>已付款</v>
      </c>
      <c r="E242" t="str">
        <f>IF(ISBLANK(IFERROR(INDEX('2-3 引出列表'!$A$2:$CE$8700,$A242,MATCH(E$1,'2-3 引出列表'!$A$1:$CD$1,0)),"")),"",IFERROR(INDEX('2-3 引出列表'!$A$2:$CE$8700,$A242,MATCH(E$1,'2-3 引出列表'!$A$1:$CD$1,0)),""))</f>
        <v>2025-01-23</v>
      </c>
      <c r="F242" t="str">
        <f t="shared" si="3"/>
        <v>2025-01</v>
      </c>
      <c r="G242" t="str">
        <f>IF(ISBLANK(IFERROR(INDEX('2-3 引出列表'!$A$2:$CE$8700,$A242,MATCH(G$1,'2-3 引出列表'!$A$1:$CD$1,0)),"")),"",IFERROR(INDEX('2-3 引出列表'!$A$2:$CE$8700,$A242,MATCH(G$1,'2-3 引出列表'!$A$1:$CD$1,0)),""))</f>
        <v>外包服务费.电梯维保外包</v>
      </c>
      <c r="H242" t="str">
        <f>IF(ISBLANK(IFERROR(INDEX('2-3 引出列表'!$A$2:$CE$8700,$A242,MATCH(H$1,'2-3 引出列表'!$A$1:$CD$1,0)),"")),"",IFERROR(INDEX('2-3 引出列表'!$A$2:$CE$8700,$A242,MATCH(H$1,'2-3 引出列表'!$A$1:$CD$1,0)),""))</f>
        <v>GCFW-Z-2023-3312</v>
      </c>
      <c r="I242" t="str">
        <f>IF(ISBLANK(IFERROR(INDEX('2-3 引出列表'!$A$2:$CE$8700,$A242,MATCH(I$1,'2-3 引出列表'!$A$1:$CD$1,0)),"")),"",IFERROR(INDEX('2-3 引出列表'!$A$2:$CE$8700,$A242,MATCH(I$1,'2-3 引出列表'!$A$1:$CD$1,0)),""))</f>
        <v>金采易购</v>
      </c>
      <c r="J242" s="66"/>
    </row>
    <row r="243" customFormat="1" spans="1:10">
      <c r="A243">
        <v>242</v>
      </c>
      <c r="B243" t="str">
        <f>IF(ISBLANK(IFERROR(INDEX('2-3 引出列表'!$A$2:$CE$8700,$A243,MATCH(B$1,'2-3 引出列表'!$A$1:$CD$1,0)),"")),"",IFERROR(INDEX('2-3 引出列表'!$A$2:$CE$8700,$A243,MATCH(B$1,'2-3 引出列表'!$A$1:$CD$1,0)),""))</f>
        <v>FK240918000648</v>
      </c>
      <c r="C243">
        <f>IF(ISBLANK(IFERROR(INDEX('2-3 引出列表'!$A$2:$CE$8700,$A243,MATCH(C$1,'2-3 引出列表'!$A$1:$CD$1,0)),"")),"",IFERROR(INDEX('2-3 引出列表'!$A$2:$CE$8700,$A243,MATCH(C$1,'2-3 引出列表'!$A$1:$CD$1,0)),""))</f>
        <v>14238</v>
      </c>
      <c r="D243" t="str">
        <f>IF(ISBLANK(IFERROR(INDEX('2-3 引出列表'!$A$2:$CE$8700,$A243,MATCH(D$1,'2-3 引出列表'!$A$1:$CD$1,0)),"")),"",IFERROR(INDEX('2-3 引出列表'!$A$2:$CE$8700,$A243,MATCH(D$1,'2-3 引出列表'!$A$1:$CD$1,0)),""))</f>
        <v>已付款</v>
      </c>
      <c r="E243" t="str">
        <f>IF(ISBLANK(IFERROR(INDEX('2-3 引出列表'!$A$2:$CE$8700,$A243,MATCH(E$1,'2-3 引出列表'!$A$1:$CD$1,0)),"")),"",IFERROR(INDEX('2-3 引出列表'!$A$2:$CE$8700,$A243,MATCH(E$1,'2-3 引出列表'!$A$1:$CD$1,0)),""))</f>
        <v>2025-01-23</v>
      </c>
      <c r="F243" t="str">
        <f t="shared" si="3"/>
        <v>2025-01</v>
      </c>
      <c r="G243" t="str">
        <f>IF(ISBLANK(IFERROR(INDEX('2-3 引出列表'!$A$2:$CE$8700,$A243,MATCH(G$1,'2-3 引出列表'!$A$1:$CD$1,0)),"")),"",IFERROR(INDEX('2-3 引出列表'!$A$2:$CE$8700,$A243,MATCH(G$1,'2-3 引出列表'!$A$1:$CD$1,0)),""))</f>
        <v>外包服务费.工程施工外包</v>
      </c>
      <c r="H243" t="str">
        <f>IF(ISBLANK(IFERROR(INDEX('2-3 引出列表'!$A$2:$CE$8700,$A243,MATCH(H$1,'2-3 引出列表'!$A$1:$CD$1,0)),"")),"",IFERROR(INDEX('2-3 引出列表'!$A$2:$CE$8700,$A243,MATCH(H$1,'2-3 引出列表'!$A$1:$CD$1,0)),""))</f>
        <v>GCFW-Z-2024-0177</v>
      </c>
      <c r="I243" t="str">
        <f>IF(ISBLANK(IFERROR(INDEX('2-3 引出列表'!$A$2:$CE$8700,$A243,MATCH(I$1,'2-3 引出列表'!$A$1:$CD$1,0)),"")),"",IFERROR(INDEX('2-3 引出列表'!$A$2:$CE$8700,$A243,MATCH(I$1,'2-3 引出列表'!$A$1:$CD$1,0)),""))</f>
        <v>金采易购</v>
      </c>
      <c r="J243" s="66"/>
    </row>
    <row r="244" customFormat="1" spans="1:10">
      <c r="A244">
        <v>243</v>
      </c>
      <c r="B244" t="str">
        <f>IF(ISBLANK(IFERROR(INDEX('2-3 引出列表'!$A$2:$CE$8700,$A244,MATCH(B$1,'2-3 引出列表'!$A$1:$CD$1,0)),"")),"",IFERROR(INDEX('2-3 引出列表'!$A$2:$CE$8700,$A244,MATCH(B$1,'2-3 引出列表'!$A$1:$CD$1,0)),""))</f>
        <v>FK241012000300</v>
      </c>
      <c r="C244">
        <f>IF(ISBLANK(IFERROR(INDEX('2-3 引出列表'!$A$2:$CE$8700,$A244,MATCH(C$1,'2-3 引出列表'!$A$1:$CD$1,0)),"")),"",IFERROR(INDEX('2-3 引出列表'!$A$2:$CE$8700,$A244,MATCH(C$1,'2-3 引出列表'!$A$1:$CD$1,0)),""))</f>
        <v>10500</v>
      </c>
      <c r="D244" t="str">
        <f>IF(ISBLANK(IFERROR(INDEX('2-3 引出列表'!$A$2:$CE$8700,$A244,MATCH(D$1,'2-3 引出列表'!$A$1:$CD$1,0)),"")),"",IFERROR(INDEX('2-3 引出列表'!$A$2:$CE$8700,$A244,MATCH(D$1,'2-3 引出列表'!$A$1:$CD$1,0)),""))</f>
        <v>已付款</v>
      </c>
      <c r="E244" t="str">
        <f>IF(ISBLANK(IFERROR(INDEX('2-3 引出列表'!$A$2:$CE$8700,$A244,MATCH(E$1,'2-3 引出列表'!$A$1:$CD$1,0)),"")),"",IFERROR(INDEX('2-3 引出列表'!$A$2:$CE$8700,$A244,MATCH(E$1,'2-3 引出列表'!$A$1:$CD$1,0)),""))</f>
        <v>2025-01-23</v>
      </c>
      <c r="F244" t="str">
        <f t="shared" si="3"/>
        <v>2025-01</v>
      </c>
      <c r="G244" t="str">
        <f>IF(ISBLANK(IFERROR(INDEX('2-3 引出列表'!$A$2:$CE$8700,$A244,MATCH(G$1,'2-3 引出列表'!$A$1:$CD$1,0)),"")),"",IFERROR(INDEX('2-3 引出列表'!$A$2:$CE$8700,$A244,MATCH(G$1,'2-3 引出列表'!$A$1:$CD$1,0)),""))</f>
        <v>外包服务费.设备设施维保外包</v>
      </c>
      <c r="H244" t="str">
        <f>IF(ISBLANK(IFERROR(INDEX('2-3 引出列表'!$A$2:$CE$8700,$A244,MATCH(H$1,'2-3 引出列表'!$A$1:$CD$1,0)),"")),"",IFERROR(INDEX('2-3 引出列表'!$A$2:$CE$8700,$A244,MATCH(H$1,'2-3 引出列表'!$A$1:$CD$1,0)),""))</f>
        <v>GCFW-Z-2023-6027</v>
      </c>
      <c r="I244" t="str">
        <f>IF(ISBLANK(IFERROR(INDEX('2-3 引出列表'!$A$2:$CE$8700,$A244,MATCH(I$1,'2-3 引出列表'!$A$1:$CD$1,0)),"")),"",IFERROR(INDEX('2-3 引出列表'!$A$2:$CE$8700,$A244,MATCH(I$1,'2-3 引出列表'!$A$1:$CD$1,0)),""))</f>
        <v>金采易购</v>
      </c>
      <c r="J244" s="66"/>
    </row>
    <row r="245" customFormat="1" spans="1:10">
      <c r="A245">
        <v>244</v>
      </c>
      <c r="B245" t="str">
        <f>IF(ISBLANK(IFERROR(INDEX('2-3 引出列表'!$A$2:$CE$8700,$A245,MATCH(B$1,'2-3 引出列表'!$A$1:$CD$1,0)),"")),"",IFERROR(INDEX('2-3 引出列表'!$A$2:$CE$8700,$A245,MATCH(B$1,'2-3 引出列表'!$A$1:$CD$1,0)),""))</f>
        <v>FK241010001457</v>
      </c>
      <c r="C245">
        <f>IF(ISBLANK(IFERROR(INDEX('2-3 引出列表'!$A$2:$CE$8700,$A245,MATCH(C$1,'2-3 引出列表'!$A$1:$CD$1,0)),"")),"",IFERROR(INDEX('2-3 引出列表'!$A$2:$CE$8700,$A245,MATCH(C$1,'2-3 引出列表'!$A$1:$CD$1,0)),""))</f>
        <v>14500</v>
      </c>
      <c r="D245" t="str">
        <f>IF(ISBLANK(IFERROR(INDEX('2-3 引出列表'!$A$2:$CE$8700,$A245,MATCH(D$1,'2-3 引出列表'!$A$1:$CD$1,0)),"")),"",IFERROR(INDEX('2-3 引出列表'!$A$2:$CE$8700,$A245,MATCH(D$1,'2-3 引出列表'!$A$1:$CD$1,0)),""))</f>
        <v>已付款</v>
      </c>
      <c r="E245" t="str">
        <f>IF(ISBLANK(IFERROR(INDEX('2-3 引出列表'!$A$2:$CE$8700,$A245,MATCH(E$1,'2-3 引出列表'!$A$1:$CD$1,0)),"")),"",IFERROR(INDEX('2-3 引出列表'!$A$2:$CE$8700,$A245,MATCH(E$1,'2-3 引出列表'!$A$1:$CD$1,0)),""))</f>
        <v>2025-01-23</v>
      </c>
      <c r="F245" t="str">
        <f t="shared" si="3"/>
        <v>2025-01</v>
      </c>
      <c r="G245" t="str">
        <f>IF(ISBLANK(IFERROR(INDEX('2-3 引出列表'!$A$2:$CE$8700,$A245,MATCH(G$1,'2-3 引出列表'!$A$1:$CD$1,0)),"")),"",IFERROR(INDEX('2-3 引出列表'!$A$2:$CE$8700,$A245,MATCH(G$1,'2-3 引出列表'!$A$1:$CD$1,0)),""))</f>
        <v>外包服务费.消防维保外包</v>
      </c>
      <c r="H245" t="str">
        <f>IF(ISBLANK(IFERROR(INDEX('2-3 引出列表'!$A$2:$CE$8700,$A245,MATCH(H$1,'2-3 引出列表'!$A$1:$CD$1,0)),"")),"",IFERROR(INDEX('2-3 引出列表'!$A$2:$CE$8700,$A245,MATCH(H$1,'2-3 引出列表'!$A$1:$CD$1,0)),""))</f>
        <v>GCFW-Z-2024-0302</v>
      </c>
      <c r="I245" t="str">
        <f>IF(ISBLANK(IFERROR(INDEX('2-3 引出列表'!$A$2:$CE$8700,$A245,MATCH(I$1,'2-3 引出列表'!$A$1:$CD$1,0)),"")),"",IFERROR(INDEX('2-3 引出列表'!$A$2:$CE$8700,$A245,MATCH(I$1,'2-3 引出列表'!$A$1:$CD$1,0)),""))</f>
        <v>金采易购</v>
      </c>
      <c r="J245" s="66"/>
    </row>
    <row r="246" customFormat="1" spans="1:10">
      <c r="A246">
        <v>245</v>
      </c>
      <c r="B246" t="str">
        <f>IF(ISBLANK(IFERROR(INDEX('2-3 引出列表'!$A$2:$CE$8700,$A246,MATCH(B$1,'2-3 引出列表'!$A$1:$CD$1,0)),"")),"",IFERROR(INDEX('2-3 引出列表'!$A$2:$CE$8700,$A246,MATCH(B$1,'2-3 引出列表'!$A$1:$CD$1,0)),""))</f>
        <v>FK241012000135</v>
      </c>
      <c r="C246">
        <f>IF(ISBLANK(IFERROR(INDEX('2-3 引出列表'!$A$2:$CE$8700,$A246,MATCH(C$1,'2-3 引出列表'!$A$1:$CD$1,0)),"")),"",IFERROR(INDEX('2-3 引出列表'!$A$2:$CE$8700,$A246,MATCH(C$1,'2-3 引出列表'!$A$1:$CD$1,0)),""))</f>
        <v>12500</v>
      </c>
      <c r="D246" t="str">
        <f>IF(ISBLANK(IFERROR(INDEX('2-3 引出列表'!$A$2:$CE$8700,$A246,MATCH(D$1,'2-3 引出列表'!$A$1:$CD$1,0)),"")),"",IFERROR(INDEX('2-3 引出列表'!$A$2:$CE$8700,$A246,MATCH(D$1,'2-3 引出列表'!$A$1:$CD$1,0)),""))</f>
        <v>已付款</v>
      </c>
      <c r="E246" t="str">
        <f>IF(ISBLANK(IFERROR(INDEX('2-3 引出列表'!$A$2:$CE$8700,$A246,MATCH(E$1,'2-3 引出列表'!$A$1:$CD$1,0)),"")),"",IFERROR(INDEX('2-3 引出列表'!$A$2:$CE$8700,$A246,MATCH(E$1,'2-3 引出列表'!$A$1:$CD$1,0)),""))</f>
        <v>2025-01-23</v>
      </c>
      <c r="F246" t="str">
        <f t="shared" si="3"/>
        <v>2025-01</v>
      </c>
      <c r="G246" t="str">
        <f>IF(ISBLANK(IFERROR(INDEX('2-3 引出列表'!$A$2:$CE$8700,$A246,MATCH(G$1,'2-3 引出列表'!$A$1:$CD$1,0)),"")),"",IFERROR(INDEX('2-3 引出列表'!$A$2:$CE$8700,$A246,MATCH(G$1,'2-3 引出列表'!$A$1:$CD$1,0)),""))</f>
        <v>外包服务费.设备设施维保外包</v>
      </c>
      <c r="H246" t="str">
        <f>IF(ISBLANK(IFERROR(INDEX('2-3 引出列表'!$A$2:$CE$8700,$A246,MATCH(H$1,'2-3 引出列表'!$A$1:$CD$1,0)),"")),"",IFERROR(INDEX('2-3 引出列表'!$A$2:$CE$8700,$A246,MATCH(H$1,'2-3 引出列表'!$A$1:$CD$1,0)),""))</f>
        <v>GCFW-Z-2023-6027</v>
      </c>
      <c r="I246" t="str">
        <f>IF(ISBLANK(IFERROR(INDEX('2-3 引出列表'!$A$2:$CE$8700,$A246,MATCH(I$1,'2-3 引出列表'!$A$1:$CD$1,0)),"")),"",IFERROR(INDEX('2-3 引出列表'!$A$2:$CE$8700,$A246,MATCH(I$1,'2-3 引出列表'!$A$1:$CD$1,0)),""))</f>
        <v>金采易购</v>
      </c>
      <c r="J246" s="66"/>
    </row>
    <row r="247" customFormat="1" spans="1:10">
      <c r="A247">
        <v>246</v>
      </c>
      <c r="B247" t="str">
        <f>IF(ISBLANK(IFERROR(INDEX('2-3 引出列表'!$A$2:$CE$8700,$A247,MATCH(B$1,'2-3 引出列表'!$A$1:$CD$1,0)),"")),"",IFERROR(INDEX('2-3 引出列表'!$A$2:$CE$8700,$A247,MATCH(B$1,'2-3 引出列表'!$A$1:$CD$1,0)),""))</f>
        <v>FK240910000337</v>
      </c>
      <c r="C247">
        <f>IF(ISBLANK(IFERROR(INDEX('2-3 引出列表'!$A$2:$CE$8700,$A247,MATCH(C$1,'2-3 引出列表'!$A$1:$CD$1,0)),"")),"",IFERROR(INDEX('2-3 引出列表'!$A$2:$CE$8700,$A247,MATCH(C$1,'2-3 引出列表'!$A$1:$CD$1,0)),""))</f>
        <v>2170.3</v>
      </c>
      <c r="D247" t="str">
        <f>IF(ISBLANK(IFERROR(INDEX('2-3 引出列表'!$A$2:$CE$8700,$A247,MATCH(D$1,'2-3 引出列表'!$A$1:$CD$1,0)),"")),"",IFERROR(INDEX('2-3 引出列表'!$A$2:$CE$8700,$A247,MATCH(D$1,'2-3 引出列表'!$A$1:$CD$1,0)),""))</f>
        <v>已付款</v>
      </c>
      <c r="E247" t="str">
        <f>IF(ISBLANK(IFERROR(INDEX('2-3 引出列表'!$A$2:$CE$8700,$A247,MATCH(E$1,'2-3 引出列表'!$A$1:$CD$1,0)),"")),"",IFERROR(INDEX('2-3 引出列表'!$A$2:$CE$8700,$A247,MATCH(E$1,'2-3 引出列表'!$A$1:$CD$1,0)),""))</f>
        <v>2025-01-23</v>
      </c>
      <c r="F247" t="str">
        <f t="shared" si="3"/>
        <v>2025-01</v>
      </c>
      <c r="G247" t="str">
        <f>IF(ISBLANK(IFERROR(INDEX('2-3 引出列表'!$A$2:$CE$8700,$A247,MATCH(G$1,'2-3 引出列表'!$A$1:$CD$1,0)),"")),"",IFERROR(INDEX('2-3 引出列表'!$A$2:$CE$8700,$A247,MATCH(G$1,'2-3 引出列表'!$A$1:$CD$1,0)),""))</f>
        <v>外包服务费.生活垃圾清运外包</v>
      </c>
      <c r="H247" t="str">
        <f>IF(ISBLANK(IFERROR(INDEX('2-3 引出列表'!$A$2:$CE$8700,$A247,MATCH(H$1,'2-3 引出列表'!$A$1:$CD$1,0)),"")),"",IFERROR(INDEX('2-3 引出列表'!$A$2:$CE$8700,$A247,MATCH(H$1,'2-3 引出列表'!$A$1:$CD$1,0)),""))</f>
        <v>HJFW-Z-2024-3793</v>
      </c>
      <c r="I247" t="str">
        <f>IF(ISBLANK(IFERROR(INDEX('2-3 引出列表'!$A$2:$CE$8700,$A247,MATCH(I$1,'2-3 引出列表'!$A$1:$CD$1,0)),"")),"",IFERROR(INDEX('2-3 引出列表'!$A$2:$CE$8700,$A247,MATCH(I$1,'2-3 引出列表'!$A$1:$CD$1,0)),""))</f>
        <v>金采易购</v>
      </c>
      <c r="J247" s="66"/>
    </row>
    <row r="248" customFormat="1" spans="1:10">
      <c r="A248">
        <v>247</v>
      </c>
      <c r="B248" t="str">
        <f>IF(ISBLANK(IFERROR(INDEX('2-3 引出列表'!$A$2:$CE$8700,$A248,MATCH(B$1,'2-3 引出列表'!$A$1:$CD$1,0)),"")),"",IFERROR(INDEX('2-3 引出列表'!$A$2:$CE$8700,$A248,MATCH(B$1,'2-3 引出列表'!$A$1:$CD$1,0)),""))</f>
        <v>FK240807000669</v>
      </c>
      <c r="C248">
        <f>IF(ISBLANK(IFERROR(INDEX('2-3 引出列表'!$A$2:$CE$8700,$A248,MATCH(C$1,'2-3 引出列表'!$A$1:$CD$1,0)),"")),"",IFERROR(INDEX('2-3 引出列表'!$A$2:$CE$8700,$A248,MATCH(C$1,'2-3 引出列表'!$A$1:$CD$1,0)),""))</f>
        <v>4200</v>
      </c>
      <c r="D248" t="str">
        <f>IF(ISBLANK(IFERROR(INDEX('2-3 引出列表'!$A$2:$CE$8700,$A248,MATCH(D$1,'2-3 引出列表'!$A$1:$CD$1,0)),"")),"",IFERROR(INDEX('2-3 引出列表'!$A$2:$CE$8700,$A248,MATCH(D$1,'2-3 引出列表'!$A$1:$CD$1,0)),""))</f>
        <v>已付款</v>
      </c>
      <c r="E248" t="str">
        <f>IF(ISBLANK(IFERROR(INDEX('2-3 引出列表'!$A$2:$CE$8700,$A248,MATCH(E$1,'2-3 引出列表'!$A$1:$CD$1,0)),"")),"",IFERROR(INDEX('2-3 引出列表'!$A$2:$CE$8700,$A248,MATCH(E$1,'2-3 引出列表'!$A$1:$CD$1,0)),""))</f>
        <v>2025-01-23</v>
      </c>
      <c r="F248" t="str">
        <f t="shared" si="3"/>
        <v>2025-01</v>
      </c>
      <c r="G248" t="str">
        <f>IF(ISBLANK(IFERROR(INDEX('2-3 引出列表'!$A$2:$CE$8700,$A248,MATCH(G$1,'2-3 引出列表'!$A$1:$CD$1,0)),"")),"",IFERROR(INDEX('2-3 引出列表'!$A$2:$CE$8700,$A248,MATCH(G$1,'2-3 引出列表'!$A$1:$CD$1,0)),""))</f>
        <v>外包服务费.其他外包费</v>
      </c>
      <c r="H248" t="str">
        <f>IF(ISBLANK(IFERROR(INDEX('2-3 引出列表'!$A$2:$CE$8700,$A248,MATCH(H$1,'2-3 引出列表'!$A$1:$CD$1,0)),"")),"",IFERROR(INDEX('2-3 引出列表'!$A$2:$CE$8700,$A248,MATCH(H$1,'2-3 引出列表'!$A$1:$CD$1,0)),""))</f>
        <v>HJFW-Z-2024-2754</v>
      </c>
      <c r="I248" t="str">
        <f>IF(ISBLANK(IFERROR(INDEX('2-3 引出列表'!$A$2:$CE$8700,$A248,MATCH(I$1,'2-3 引出列表'!$A$1:$CD$1,0)),"")),"",IFERROR(INDEX('2-3 引出列表'!$A$2:$CE$8700,$A248,MATCH(I$1,'2-3 引出列表'!$A$1:$CD$1,0)),""))</f>
        <v>金采易购</v>
      </c>
      <c r="J248" s="66"/>
    </row>
    <row r="249" customFormat="1" spans="1:10">
      <c r="A249">
        <v>248</v>
      </c>
      <c r="B249" t="str">
        <f>IF(ISBLANK(IFERROR(INDEX('2-3 引出列表'!$A$2:$CE$8700,$A249,MATCH(B$1,'2-3 引出列表'!$A$1:$CD$1,0)),"")),"",IFERROR(INDEX('2-3 引出列表'!$A$2:$CE$8700,$A249,MATCH(B$1,'2-3 引出列表'!$A$1:$CD$1,0)),""))</f>
        <v>FK241016001093</v>
      </c>
      <c r="C249">
        <f>IF(ISBLANK(IFERROR(INDEX('2-3 引出列表'!$A$2:$CE$8700,$A249,MATCH(C$1,'2-3 引出列表'!$A$1:$CD$1,0)),"")),"",IFERROR(INDEX('2-3 引出列表'!$A$2:$CE$8700,$A249,MATCH(C$1,'2-3 引出列表'!$A$1:$CD$1,0)),""))</f>
        <v>1500</v>
      </c>
      <c r="D249" t="str">
        <f>IF(ISBLANK(IFERROR(INDEX('2-3 引出列表'!$A$2:$CE$8700,$A249,MATCH(D$1,'2-3 引出列表'!$A$1:$CD$1,0)),"")),"",IFERROR(INDEX('2-3 引出列表'!$A$2:$CE$8700,$A249,MATCH(D$1,'2-3 引出列表'!$A$1:$CD$1,0)),""))</f>
        <v>已付款</v>
      </c>
      <c r="E249" t="str">
        <f>IF(ISBLANK(IFERROR(INDEX('2-3 引出列表'!$A$2:$CE$8700,$A249,MATCH(E$1,'2-3 引出列表'!$A$1:$CD$1,0)),"")),"",IFERROR(INDEX('2-3 引出列表'!$A$2:$CE$8700,$A249,MATCH(E$1,'2-3 引出列表'!$A$1:$CD$1,0)),""))</f>
        <v>2025-01-23</v>
      </c>
      <c r="F249" t="str">
        <f t="shared" si="3"/>
        <v>2025-01</v>
      </c>
      <c r="G249" t="str">
        <f>IF(ISBLANK(IFERROR(INDEX('2-3 引出列表'!$A$2:$CE$8700,$A249,MATCH(G$1,'2-3 引出列表'!$A$1:$CD$1,0)),"")),"",IFERROR(INDEX('2-3 引出列表'!$A$2:$CE$8700,$A249,MATCH(G$1,'2-3 引出列表'!$A$1:$CD$1,0)),""))</f>
        <v>外包服务费.绿化外包</v>
      </c>
      <c r="H249" t="str">
        <f>IF(ISBLANK(IFERROR(INDEX('2-3 引出列表'!$A$2:$CE$8700,$A249,MATCH(H$1,'2-3 引出列表'!$A$1:$CD$1,0)),"")),"",IFERROR(INDEX('2-3 引出列表'!$A$2:$CE$8700,$A249,MATCH(H$1,'2-3 引出列表'!$A$1:$CD$1,0)),""))</f>
        <v>HJFW-Z-2024-5208</v>
      </c>
      <c r="I249" t="str">
        <f>IF(ISBLANK(IFERROR(INDEX('2-3 引出列表'!$A$2:$CE$8700,$A249,MATCH(I$1,'2-3 引出列表'!$A$1:$CD$1,0)),"")),"",IFERROR(INDEX('2-3 引出列表'!$A$2:$CE$8700,$A249,MATCH(I$1,'2-3 引出列表'!$A$1:$CD$1,0)),""))</f>
        <v>金采易购</v>
      </c>
      <c r="J249" s="66"/>
    </row>
    <row r="250" customFormat="1" spans="1:10">
      <c r="A250">
        <v>249</v>
      </c>
      <c r="B250" t="str">
        <f>IF(ISBLANK(IFERROR(INDEX('2-3 引出列表'!$A$2:$CE$8700,$A250,MATCH(B$1,'2-3 引出列表'!$A$1:$CD$1,0)),"")),"",IFERROR(INDEX('2-3 引出列表'!$A$2:$CE$8700,$A250,MATCH(B$1,'2-3 引出列表'!$A$1:$CD$1,0)),""))</f>
        <v>FK240923000507</v>
      </c>
      <c r="C250">
        <f>IF(ISBLANK(IFERROR(INDEX('2-3 引出列表'!$A$2:$CE$8700,$A250,MATCH(C$1,'2-3 引出列表'!$A$1:$CD$1,0)),"")),"",IFERROR(INDEX('2-3 引出列表'!$A$2:$CE$8700,$A250,MATCH(C$1,'2-3 引出列表'!$A$1:$CD$1,0)),""))</f>
        <v>24920</v>
      </c>
      <c r="D250" t="str">
        <f>IF(ISBLANK(IFERROR(INDEX('2-3 引出列表'!$A$2:$CE$8700,$A250,MATCH(D$1,'2-3 引出列表'!$A$1:$CD$1,0)),"")),"",IFERROR(INDEX('2-3 引出列表'!$A$2:$CE$8700,$A250,MATCH(D$1,'2-3 引出列表'!$A$1:$CD$1,0)),""))</f>
        <v>已付款</v>
      </c>
      <c r="E250" t="str">
        <f>IF(ISBLANK(IFERROR(INDEX('2-3 引出列表'!$A$2:$CE$8700,$A250,MATCH(E$1,'2-3 引出列表'!$A$1:$CD$1,0)),"")),"",IFERROR(INDEX('2-3 引出列表'!$A$2:$CE$8700,$A250,MATCH(E$1,'2-3 引出列表'!$A$1:$CD$1,0)),""))</f>
        <v>2025-01-23</v>
      </c>
      <c r="F250" t="str">
        <f t="shared" si="3"/>
        <v>2025-01</v>
      </c>
      <c r="G250" t="str">
        <f>IF(ISBLANK(IFERROR(INDEX('2-3 引出列表'!$A$2:$CE$8700,$A250,MATCH(G$1,'2-3 引出列表'!$A$1:$CD$1,0)),"")),"",IFERROR(INDEX('2-3 引出列表'!$A$2:$CE$8700,$A250,MATCH(G$1,'2-3 引出列表'!$A$1:$CD$1,0)),""))</f>
        <v>物料消耗.物料消耗</v>
      </c>
      <c r="H250" t="str">
        <f>IF(ISBLANK(IFERROR(INDEX('2-3 引出列表'!$A$2:$CE$8700,$A250,MATCH(H$1,'2-3 引出列表'!$A$1:$CD$1,0)),"")),"",IFERROR(INDEX('2-3 引出列表'!$A$2:$CE$8700,$A250,MATCH(H$1,'2-3 引出列表'!$A$1:$CD$1,0)),""))</f>
        <v>XHWZ-Z-2024-0032</v>
      </c>
      <c r="I250" t="str">
        <f>IF(ISBLANK(IFERROR(INDEX('2-3 引出列表'!$A$2:$CE$8700,$A250,MATCH(I$1,'2-3 引出列表'!$A$1:$CD$1,0)),"")),"",IFERROR(INDEX('2-3 引出列表'!$A$2:$CE$8700,$A250,MATCH(I$1,'2-3 引出列表'!$A$1:$CD$1,0)),""))</f>
        <v>金采易购</v>
      </c>
      <c r="J250" s="66"/>
    </row>
    <row r="251" customFormat="1" spans="1:10">
      <c r="A251">
        <v>250</v>
      </c>
      <c r="B251" t="str">
        <f>IF(ISBLANK(IFERROR(INDEX('2-3 引出列表'!$A$2:$CE$8700,$A251,MATCH(B$1,'2-3 引出列表'!$A$1:$CD$1,0)),"")),"",IFERROR(INDEX('2-3 引出列表'!$A$2:$CE$8700,$A251,MATCH(B$1,'2-3 引出列表'!$A$1:$CD$1,0)),""))</f>
        <v>FK240918000624</v>
      </c>
      <c r="C251">
        <f>IF(ISBLANK(IFERROR(INDEX('2-3 引出列表'!$A$2:$CE$8700,$A251,MATCH(C$1,'2-3 引出列表'!$A$1:$CD$1,0)),"")),"",IFERROR(INDEX('2-3 引出列表'!$A$2:$CE$8700,$A251,MATCH(C$1,'2-3 引出列表'!$A$1:$CD$1,0)),""))</f>
        <v>9264.4</v>
      </c>
      <c r="D251" t="str">
        <f>IF(ISBLANK(IFERROR(INDEX('2-3 引出列表'!$A$2:$CE$8700,$A251,MATCH(D$1,'2-3 引出列表'!$A$1:$CD$1,0)),"")),"",IFERROR(INDEX('2-3 引出列表'!$A$2:$CE$8700,$A251,MATCH(D$1,'2-3 引出列表'!$A$1:$CD$1,0)),""))</f>
        <v>已付款</v>
      </c>
      <c r="E251" t="str">
        <f>IF(ISBLANK(IFERROR(INDEX('2-3 引出列表'!$A$2:$CE$8700,$A251,MATCH(E$1,'2-3 引出列表'!$A$1:$CD$1,0)),"")),"",IFERROR(INDEX('2-3 引出列表'!$A$2:$CE$8700,$A251,MATCH(E$1,'2-3 引出列表'!$A$1:$CD$1,0)),""))</f>
        <v>2025-01-23</v>
      </c>
      <c r="F251" t="str">
        <f t="shared" si="3"/>
        <v>2025-01</v>
      </c>
      <c r="G251" t="str">
        <f>IF(ISBLANK(IFERROR(INDEX('2-3 引出列表'!$A$2:$CE$8700,$A251,MATCH(G$1,'2-3 引出列表'!$A$1:$CD$1,0)),"")),"",IFERROR(INDEX('2-3 引出列表'!$A$2:$CE$8700,$A251,MATCH(G$1,'2-3 引出列表'!$A$1:$CD$1,0)),""))</f>
        <v>外包服务费.工程施工外包</v>
      </c>
      <c r="H251" t="str">
        <f>IF(ISBLANK(IFERROR(INDEX('2-3 引出列表'!$A$2:$CE$8700,$A251,MATCH(H$1,'2-3 引出列表'!$A$1:$CD$1,0)),"")),"",IFERROR(INDEX('2-3 引出列表'!$A$2:$CE$8700,$A251,MATCH(H$1,'2-3 引出列表'!$A$1:$CD$1,0)),""))</f>
        <v>GCFW-Z-2024-0185</v>
      </c>
      <c r="I251" t="str">
        <f>IF(ISBLANK(IFERROR(INDEX('2-3 引出列表'!$A$2:$CE$8700,$A251,MATCH(I$1,'2-3 引出列表'!$A$1:$CD$1,0)),"")),"",IFERROR(INDEX('2-3 引出列表'!$A$2:$CE$8700,$A251,MATCH(I$1,'2-3 引出列表'!$A$1:$CD$1,0)),""))</f>
        <v>金采易购</v>
      </c>
      <c r="J251" s="66"/>
    </row>
    <row r="252" customFormat="1" spans="1:10">
      <c r="A252">
        <v>251</v>
      </c>
      <c r="B252" t="str">
        <f>IF(ISBLANK(IFERROR(INDEX('2-3 引出列表'!$A$2:$CE$8700,$A252,MATCH(B$1,'2-3 引出列表'!$A$1:$CD$1,0)),"")),"",IFERROR(INDEX('2-3 引出列表'!$A$2:$CE$8700,$A252,MATCH(B$1,'2-3 引出列表'!$A$1:$CD$1,0)),""))</f>
        <v>FK240829000117</v>
      </c>
      <c r="C252">
        <f>IF(ISBLANK(IFERROR(INDEX('2-3 引出列表'!$A$2:$CE$8700,$A252,MATCH(C$1,'2-3 引出列表'!$A$1:$CD$1,0)),"")),"",IFERROR(INDEX('2-3 引出列表'!$A$2:$CE$8700,$A252,MATCH(C$1,'2-3 引出列表'!$A$1:$CD$1,0)),""))</f>
        <v>8000</v>
      </c>
      <c r="D252" t="str">
        <f>IF(ISBLANK(IFERROR(INDEX('2-3 引出列表'!$A$2:$CE$8700,$A252,MATCH(D$1,'2-3 引出列表'!$A$1:$CD$1,0)),"")),"",IFERROR(INDEX('2-3 引出列表'!$A$2:$CE$8700,$A252,MATCH(D$1,'2-3 引出列表'!$A$1:$CD$1,0)),""))</f>
        <v>已付款</v>
      </c>
      <c r="E252" t="str">
        <f>IF(ISBLANK(IFERROR(INDEX('2-3 引出列表'!$A$2:$CE$8700,$A252,MATCH(E$1,'2-3 引出列表'!$A$1:$CD$1,0)),"")),"",IFERROR(INDEX('2-3 引出列表'!$A$2:$CE$8700,$A252,MATCH(E$1,'2-3 引出列表'!$A$1:$CD$1,0)),""))</f>
        <v>2025-01-23</v>
      </c>
      <c r="F252" t="str">
        <f t="shared" si="3"/>
        <v>2025-01</v>
      </c>
      <c r="G252" t="str">
        <f>IF(ISBLANK(IFERROR(INDEX('2-3 引出列表'!$A$2:$CE$8700,$A252,MATCH(G$1,'2-3 引出列表'!$A$1:$CD$1,0)),"")),"",IFERROR(INDEX('2-3 引出列表'!$A$2:$CE$8700,$A252,MATCH(G$1,'2-3 引出列表'!$A$1:$CD$1,0)),""))</f>
        <v>外包服务费.工程施工外包</v>
      </c>
      <c r="H252" t="str">
        <f>IF(ISBLANK(IFERROR(INDEX('2-3 引出列表'!$A$2:$CE$8700,$A252,MATCH(H$1,'2-3 引出列表'!$A$1:$CD$1,0)),"")),"",IFERROR(INDEX('2-3 引出列表'!$A$2:$CE$8700,$A252,MATCH(H$1,'2-3 引出列表'!$A$1:$CD$1,0)),""))</f>
        <v>GCFW-Z-2024-3927</v>
      </c>
      <c r="I252" t="str">
        <f>IF(ISBLANK(IFERROR(INDEX('2-3 引出列表'!$A$2:$CE$8700,$A252,MATCH(I$1,'2-3 引出列表'!$A$1:$CD$1,0)),"")),"",IFERROR(INDEX('2-3 引出列表'!$A$2:$CE$8700,$A252,MATCH(I$1,'2-3 引出列表'!$A$1:$CD$1,0)),""))</f>
        <v>金采易购</v>
      </c>
      <c r="J252" s="66"/>
    </row>
    <row r="253" customFormat="1" spans="1:10">
      <c r="A253">
        <v>252</v>
      </c>
      <c r="B253" t="str">
        <f>IF(ISBLANK(IFERROR(INDEX('2-3 引出列表'!$A$2:$CE$8700,$A253,MATCH(B$1,'2-3 引出列表'!$A$1:$CD$1,0)),"")),"",IFERROR(INDEX('2-3 引出列表'!$A$2:$CE$8700,$A253,MATCH(B$1,'2-3 引出列表'!$A$1:$CD$1,0)),""))</f>
        <v>FK250122000056</v>
      </c>
      <c r="C253">
        <f>IF(ISBLANK(IFERROR(INDEX('2-3 引出列表'!$A$2:$CE$8700,$A253,MATCH(C$1,'2-3 引出列表'!$A$1:$CD$1,0)),"")),"",IFERROR(INDEX('2-3 引出列表'!$A$2:$CE$8700,$A253,MATCH(C$1,'2-3 引出列表'!$A$1:$CD$1,0)),""))</f>
        <v>104</v>
      </c>
      <c r="D253" t="str">
        <f>IF(ISBLANK(IFERROR(INDEX('2-3 引出列表'!$A$2:$CE$8700,$A253,MATCH(D$1,'2-3 引出列表'!$A$1:$CD$1,0)),"")),"",IFERROR(INDEX('2-3 引出列表'!$A$2:$CE$8700,$A253,MATCH(D$1,'2-3 引出列表'!$A$1:$CD$1,0)),""))</f>
        <v>已付款</v>
      </c>
      <c r="E253" t="str">
        <f>IF(ISBLANK(IFERROR(INDEX('2-3 引出列表'!$A$2:$CE$8700,$A253,MATCH(E$1,'2-3 引出列表'!$A$1:$CD$1,0)),"")),"",IFERROR(INDEX('2-3 引出列表'!$A$2:$CE$8700,$A253,MATCH(E$1,'2-3 引出列表'!$A$1:$CD$1,0)),""))</f>
        <v>2025-01-22</v>
      </c>
      <c r="F253" t="str">
        <f t="shared" si="3"/>
        <v>2025-01</v>
      </c>
      <c r="G253" t="str">
        <f>IF(ISBLANK(IFERROR(INDEX('2-3 引出列表'!$A$2:$CE$8700,$A253,MATCH(G$1,'2-3 引出列表'!$A$1:$CD$1,0)),"")),"",IFERROR(INDEX('2-3 引出列表'!$A$2:$CE$8700,$A253,MATCH(G$1,'2-3 引出列表'!$A$1:$CD$1,0)),""))</f>
        <v>物料消耗.物料消耗</v>
      </c>
      <c r="H253" t="str">
        <f>IF(ISBLANK(IFERROR(INDEX('2-3 引出列表'!$A$2:$CE$8700,$A253,MATCH(H$1,'2-3 引出列表'!$A$1:$CD$1,0)),"")),"",IFERROR(INDEX('2-3 引出列表'!$A$2:$CE$8700,$A253,MATCH(H$1,'2-3 引出列表'!$A$1:$CD$1,0)),""))</f>
        <v>XHWZ-Z-2024-0076</v>
      </c>
      <c r="I253" t="str">
        <f>IF(ISBLANK(IFERROR(INDEX('2-3 引出列表'!$A$2:$CE$8700,$A253,MATCH(I$1,'2-3 引出列表'!$A$1:$CD$1,0)),"")),"",IFERROR(INDEX('2-3 引出列表'!$A$2:$CE$8700,$A253,MATCH(I$1,'2-3 引出列表'!$A$1:$CD$1,0)),""))</f>
        <v>金采易购</v>
      </c>
      <c r="J253" s="66"/>
    </row>
    <row r="254" customFormat="1" spans="1:10">
      <c r="A254">
        <v>253</v>
      </c>
      <c r="B254" t="str">
        <f>IF(ISBLANK(IFERROR(INDEX('2-3 引出列表'!$A$2:$CE$8700,$A254,MATCH(B$1,'2-3 引出列表'!$A$1:$CD$1,0)),"")),"",IFERROR(INDEX('2-3 引出列表'!$A$2:$CE$8700,$A254,MATCH(B$1,'2-3 引出列表'!$A$1:$CD$1,0)),""))</f>
        <v/>
      </c>
      <c r="C254">
        <f>IF(ISBLANK(IFERROR(INDEX('2-3 引出列表'!$A$2:$CE$8700,$A254,MATCH(C$1,'2-3 引出列表'!$A$1:$CD$1,0)),"")),"",IFERROR(INDEX('2-3 引出列表'!$A$2:$CE$8700,$A254,MATCH(C$1,'2-3 引出列表'!$A$1:$CD$1,0)),""))</f>
        <v>353436</v>
      </c>
      <c r="D254" t="str">
        <f>IF(ISBLANK(IFERROR(INDEX('2-3 引出列表'!$A$2:$CE$8700,$A254,MATCH(D$1,'2-3 引出列表'!$A$1:$CD$1,0)),"")),"",IFERROR(INDEX('2-3 引出列表'!$A$2:$CE$8700,$A254,MATCH(D$1,'2-3 引出列表'!$A$1:$CD$1,0)),""))</f>
        <v>已付款</v>
      </c>
      <c r="E254" t="str">
        <f>IF(ISBLANK(IFERROR(INDEX('2-3 引出列表'!$A$2:$CE$8700,$A254,MATCH(E$1,'2-3 引出列表'!$A$1:$CD$1,0)),"")),"",IFERROR(INDEX('2-3 引出列表'!$A$2:$CE$8700,$A254,MATCH(E$1,'2-3 引出列表'!$A$1:$CD$1,0)),""))</f>
        <v>2025-01-21</v>
      </c>
      <c r="F254" t="str">
        <f t="shared" si="3"/>
        <v>2025-01</v>
      </c>
      <c r="G254" t="str">
        <f>IF(ISBLANK(IFERROR(INDEX('2-3 引出列表'!$A$2:$CE$8700,$A254,MATCH(G$1,'2-3 引出列表'!$A$1:$CD$1,0)),"")),"",IFERROR(INDEX('2-3 引出列表'!$A$2:$CE$8700,$A254,MATCH(G$1,'2-3 引出列表'!$A$1:$CD$1,0)),""))</f>
        <v>项目能耗.项目电费</v>
      </c>
      <c r="H254" t="str">
        <f>IF(ISBLANK(IFERROR(INDEX('2-3 引出列表'!$A$2:$CE$8700,$A254,MATCH(H$1,'2-3 引出列表'!$A$1:$CD$1,0)),"")),"",IFERROR(INDEX('2-3 引出列表'!$A$2:$CE$8700,$A254,MATCH(H$1,'2-3 引出列表'!$A$1:$CD$1,0)),""))</f>
        <v/>
      </c>
      <c r="I254" t="str">
        <f>IF(ISBLANK(IFERROR(INDEX('2-3 引出列表'!$A$2:$CE$8700,$A254,MATCH(I$1,'2-3 引出列表'!$A$1:$CD$1,0)),"")),"",IFERROR(INDEX('2-3 引出列表'!$A$2:$CE$8700,$A254,MATCH(I$1,'2-3 引出列表'!$A$1:$CD$1,0)),""))</f>
        <v/>
      </c>
      <c r="J254" s="66"/>
    </row>
    <row r="255" customFormat="1" spans="1:10">
      <c r="A255">
        <v>254</v>
      </c>
      <c r="B255" t="str">
        <f>IF(ISBLANK(IFERROR(INDEX('2-3 引出列表'!$A$2:$CE$8700,$A255,MATCH(B$1,'2-3 引出列表'!$A$1:$CD$1,0)),"")),"",IFERROR(INDEX('2-3 引出列表'!$A$2:$CE$8700,$A255,MATCH(B$1,'2-3 引出列表'!$A$1:$CD$1,0)),""))</f>
        <v>FK250120000652</v>
      </c>
      <c r="C255">
        <f>IF(ISBLANK(IFERROR(INDEX('2-3 引出列表'!$A$2:$CE$8700,$A255,MATCH(C$1,'2-3 引出列表'!$A$1:$CD$1,0)),"")),"",IFERROR(INDEX('2-3 引出列表'!$A$2:$CE$8700,$A255,MATCH(C$1,'2-3 引出列表'!$A$1:$CD$1,0)),""))</f>
        <v>2515.3</v>
      </c>
      <c r="D255" t="str">
        <f>IF(ISBLANK(IFERROR(INDEX('2-3 引出列表'!$A$2:$CE$8700,$A255,MATCH(D$1,'2-3 引出列表'!$A$1:$CD$1,0)),"")),"",IFERROR(INDEX('2-3 引出列表'!$A$2:$CE$8700,$A255,MATCH(D$1,'2-3 引出列表'!$A$1:$CD$1,0)),""))</f>
        <v>已付款</v>
      </c>
      <c r="E255" t="str">
        <f>IF(ISBLANK(IFERROR(INDEX('2-3 引出列表'!$A$2:$CE$8700,$A255,MATCH(E$1,'2-3 引出列表'!$A$1:$CD$1,0)),"")),"",IFERROR(INDEX('2-3 引出列表'!$A$2:$CE$8700,$A255,MATCH(E$1,'2-3 引出列表'!$A$1:$CD$1,0)),""))</f>
        <v>2025-01-20</v>
      </c>
      <c r="F255" t="str">
        <f t="shared" si="3"/>
        <v>2025-01</v>
      </c>
      <c r="G255" t="str">
        <f>IF(ISBLANK(IFERROR(INDEX('2-3 引出列表'!$A$2:$CE$8700,$A255,MATCH(G$1,'2-3 引出列表'!$A$1:$CD$1,0)),"")),"",IFERROR(INDEX('2-3 引出列表'!$A$2:$CE$8700,$A255,MATCH(G$1,'2-3 引出列表'!$A$1:$CD$1,0)),""))</f>
        <v>物料消耗.物料消耗</v>
      </c>
      <c r="H255" t="str">
        <f>IF(ISBLANK(IFERROR(INDEX('2-3 引出列表'!$A$2:$CE$8700,$A255,MATCH(H$1,'2-3 引出列表'!$A$1:$CD$1,0)),"")),"",IFERROR(INDEX('2-3 引出列表'!$A$2:$CE$8700,$A255,MATCH(H$1,'2-3 引出列表'!$A$1:$CD$1,0)),""))</f>
        <v>XHWZ-Z-2024-0076</v>
      </c>
      <c r="I255" t="str">
        <f>IF(ISBLANK(IFERROR(INDEX('2-3 引出列表'!$A$2:$CE$8700,$A255,MATCH(I$1,'2-3 引出列表'!$A$1:$CD$1,0)),"")),"",IFERROR(INDEX('2-3 引出列表'!$A$2:$CE$8700,$A255,MATCH(I$1,'2-3 引出列表'!$A$1:$CD$1,0)),""))</f>
        <v>金采易购</v>
      </c>
      <c r="J255" s="66"/>
    </row>
    <row r="256" customFormat="1" spans="1:10">
      <c r="A256">
        <v>255</v>
      </c>
      <c r="B256" t="str">
        <f>IF(ISBLANK(IFERROR(INDEX('2-3 引出列表'!$A$2:$CE$8700,$A256,MATCH(B$1,'2-3 引出列表'!$A$1:$CD$1,0)),"")),"",IFERROR(INDEX('2-3 引出列表'!$A$2:$CE$8700,$A256,MATCH(B$1,'2-3 引出列表'!$A$1:$CD$1,0)),""))</f>
        <v>FK250120000233</v>
      </c>
      <c r="C256">
        <f>IF(ISBLANK(IFERROR(INDEX('2-3 引出列表'!$A$2:$CE$8700,$A256,MATCH(C$1,'2-3 引出列表'!$A$1:$CD$1,0)),"")),"",IFERROR(INDEX('2-3 引出列表'!$A$2:$CE$8700,$A256,MATCH(C$1,'2-3 引出列表'!$A$1:$CD$1,0)),""))</f>
        <v>115512</v>
      </c>
      <c r="D256" t="str">
        <f>IF(ISBLANK(IFERROR(INDEX('2-3 引出列表'!$A$2:$CE$8700,$A256,MATCH(D$1,'2-3 引出列表'!$A$1:$CD$1,0)),"")),"",IFERROR(INDEX('2-3 引出列表'!$A$2:$CE$8700,$A256,MATCH(D$1,'2-3 引出列表'!$A$1:$CD$1,0)),""))</f>
        <v>已付款</v>
      </c>
      <c r="E256" t="str">
        <f>IF(ISBLANK(IFERROR(INDEX('2-3 引出列表'!$A$2:$CE$8700,$A256,MATCH(E$1,'2-3 引出列表'!$A$1:$CD$1,0)),"")),"",IFERROR(INDEX('2-3 引出列表'!$A$2:$CE$8700,$A256,MATCH(E$1,'2-3 引出列表'!$A$1:$CD$1,0)),""))</f>
        <v>2025-01-20</v>
      </c>
      <c r="F256" t="str">
        <f t="shared" si="3"/>
        <v>2025-01</v>
      </c>
      <c r="G256" t="str">
        <f>IF(ISBLANK(IFERROR(INDEX('2-3 引出列表'!$A$2:$CE$8700,$A256,MATCH(G$1,'2-3 引出列表'!$A$1:$CD$1,0)),"")),"",IFERROR(INDEX('2-3 引出列表'!$A$2:$CE$8700,$A256,MATCH(G$1,'2-3 引出列表'!$A$1:$CD$1,0)),""))</f>
        <v>外包服务费.电梯维保外包</v>
      </c>
      <c r="H256" t="str">
        <f>IF(ISBLANK(IFERROR(INDEX('2-3 引出列表'!$A$2:$CE$8700,$A256,MATCH(H$1,'2-3 引出列表'!$A$1:$CD$1,0)),"")),"",IFERROR(INDEX('2-3 引出列表'!$A$2:$CE$8700,$A256,MATCH(H$1,'2-3 引出列表'!$A$1:$CD$1,0)),""))</f>
        <v>GCFW-Z-2024-6638</v>
      </c>
      <c r="I256" t="str">
        <f>IF(ISBLANK(IFERROR(INDEX('2-3 引出列表'!$A$2:$CE$8700,$A256,MATCH(I$1,'2-3 引出列表'!$A$1:$CD$1,0)),"")),"",IFERROR(INDEX('2-3 引出列表'!$A$2:$CE$8700,$A256,MATCH(I$1,'2-3 引出列表'!$A$1:$CD$1,0)),""))</f>
        <v>金采易购</v>
      </c>
      <c r="J256" s="66"/>
    </row>
    <row r="257" customFormat="1" spans="1:10">
      <c r="A257">
        <v>256</v>
      </c>
      <c r="B257" t="str">
        <f>IF(ISBLANK(IFERROR(INDEX('2-3 引出列表'!$A$2:$CE$8700,$A257,MATCH(B$1,'2-3 引出列表'!$A$1:$CD$1,0)),"")),"",IFERROR(INDEX('2-3 引出列表'!$A$2:$CE$8700,$A257,MATCH(B$1,'2-3 引出列表'!$A$1:$CD$1,0)),""))</f>
        <v>FK250120000184</v>
      </c>
      <c r="C257">
        <f>IF(ISBLANK(IFERROR(INDEX('2-3 引出列表'!$A$2:$CE$8700,$A257,MATCH(C$1,'2-3 引出列表'!$A$1:$CD$1,0)),"")),"",IFERROR(INDEX('2-3 引出列表'!$A$2:$CE$8700,$A257,MATCH(C$1,'2-3 引出列表'!$A$1:$CD$1,0)),""))</f>
        <v>32311.38</v>
      </c>
      <c r="D257" t="str">
        <f>IF(ISBLANK(IFERROR(INDEX('2-3 引出列表'!$A$2:$CE$8700,$A257,MATCH(D$1,'2-3 引出列表'!$A$1:$CD$1,0)),"")),"",IFERROR(INDEX('2-3 引出列表'!$A$2:$CE$8700,$A257,MATCH(D$1,'2-3 引出列表'!$A$1:$CD$1,0)),""))</f>
        <v>已付款</v>
      </c>
      <c r="E257" t="str">
        <f>IF(ISBLANK(IFERROR(INDEX('2-3 引出列表'!$A$2:$CE$8700,$A257,MATCH(E$1,'2-3 引出列表'!$A$1:$CD$1,0)),"")),"",IFERROR(INDEX('2-3 引出列表'!$A$2:$CE$8700,$A257,MATCH(E$1,'2-3 引出列表'!$A$1:$CD$1,0)),""))</f>
        <v>2025-01-20</v>
      </c>
      <c r="F257" t="str">
        <f t="shared" si="3"/>
        <v>2025-01</v>
      </c>
      <c r="G257" t="str">
        <f>IF(ISBLANK(IFERROR(INDEX('2-3 引出列表'!$A$2:$CE$8700,$A257,MATCH(G$1,'2-3 引出列表'!$A$1:$CD$1,0)),"")),"",IFERROR(INDEX('2-3 引出列表'!$A$2:$CE$8700,$A257,MATCH(G$1,'2-3 引出列表'!$A$1:$CD$1,0)),""))</f>
        <v>外包服务费.设备设施维保外包</v>
      </c>
      <c r="H257" t="str">
        <f>IF(ISBLANK(IFERROR(INDEX('2-3 引出列表'!$A$2:$CE$8700,$A257,MATCH(H$1,'2-3 引出列表'!$A$1:$CD$1,0)),"")),"",IFERROR(INDEX('2-3 引出列表'!$A$2:$CE$8700,$A257,MATCH(H$1,'2-3 引出列表'!$A$1:$CD$1,0)),""))</f>
        <v>GCFW-Z-2023-5493</v>
      </c>
      <c r="I257" t="str">
        <f>IF(ISBLANK(IFERROR(INDEX('2-3 引出列表'!$A$2:$CE$8700,$A257,MATCH(I$1,'2-3 引出列表'!$A$1:$CD$1,0)),"")),"",IFERROR(INDEX('2-3 引出列表'!$A$2:$CE$8700,$A257,MATCH(I$1,'2-3 引出列表'!$A$1:$CD$1,0)),""))</f>
        <v>金采易购</v>
      </c>
      <c r="J257" s="66"/>
    </row>
    <row r="258" customFormat="1" spans="1:10">
      <c r="A258">
        <v>257</v>
      </c>
      <c r="B258" t="str">
        <f>IF(ISBLANK(IFERROR(INDEX('2-3 引出列表'!$A$2:$CE$8700,$A258,MATCH(B$1,'2-3 引出列表'!$A$1:$CD$1,0)),"")),"",IFERROR(INDEX('2-3 引出列表'!$A$2:$CE$8700,$A258,MATCH(B$1,'2-3 引出列表'!$A$1:$CD$1,0)),""))</f>
        <v>FK250120000171</v>
      </c>
      <c r="C258">
        <f>IF(ISBLANK(IFERROR(INDEX('2-3 引出列表'!$A$2:$CE$8700,$A258,MATCH(C$1,'2-3 引出列表'!$A$1:$CD$1,0)),"")),"",IFERROR(INDEX('2-3 引出列表'!$A$2:$CE$8700,$A258,MATCH(C$1,'2-3 引出列表'!$A$1:$CD$1,0)),""))</f>
        <v>21000</v>
      </c>
      <c r="D258" t="str">
        <f>IF(ISBLANK(IFERROR(INDEX('2-3 引出列表'!$A$2:$CE$8700,$A258,MATCH(D$1,'2-3 引出列表'!$A$1:$CD$1,0)),"")),"",IFERROR(INDEX('2-3 引出列表'!$A$2:$CE$8700,$A258,MATCH(D$1,'2-3 引出列表'!$A$1:$CD$1,0)),""))</f>
        <v>已付款</v>
      </c>
      <c r="E258" t="str">
        <f>IF(ISBLANK(IFERROR(INDEX('2-3 引出列表'!$A$2:$CE$8700,$A258,MATCH(E$1,'2-3 引出列表'!$A$1:$CD$1,0)),"")),"",IFERROR(INDEX('2-3 引出列表'!$A$2:$CE$8700,$A258,MATCH(E$1,'2-3 引出列表'!$A$1:$CD$1,0)),""))</f>
        <v>2025-01-20</v>
      </c>
      <c r="F258" t="str">
        <f t="shared" ref="F258:F321" si="4">LEFT(E258,7)</f>
        <v>2025-01</v>
      </c>
      <c r="G258" t="str">
        <f>IF(ISBLANK(IFERROR(INDEX('2-3 引出列表'!$A$2:$CE$8700,$A258,MATCH(G$1,'2-3 引出列表'!$A$1:$CD$1,0)),"")),"",IFERROR(INDEX('2-3 引出列表'!$A$2:$CE$8700,$A258,MATCH(G$1,'2-3 引出列表'!$A$1:$CD$1,0)),""))</f>
        <v>外包服务费.工程施工外包</v>
      </c>
      <c r="H258" t="str">
        <f>IF(ISBLANK(IFERROR(INDEX('2-3 引出列表'!$A$2:$CE$8700,$A258,MATCH(H$1,'2-3 引出列表'!$A$1:$CD$1,0)),"")),"",IFERROR(INDEX('2-3 引出列表'!$A$2:$CE$8700,$A258,MATCH(H$1,'2-3 引出列表'!$A$1:$CD$1,0)),""))</f>
        <v>GCFW-Z-2024-2600</v>
      </c>
      <c r="I258" t="str">
        <f>IF(ISBLANK(IFERROR(INDEX('2-3 引出列表'!$A$2:$CE$8700,$A258,MATCH(I$1,'2-3 引出列表'!$A$1:$CD$1,0)),"")),"",IFERROR(INDEX('2-3 引出列表'!$A$2:$CE$8700,$A258,MATCH(I$1,'2-3 引出列表'!$A$1:$CD$1,0)),""))</f>
        <v>金采易购</v>
      </c>
      <c r="J258" s="66"/>
    </row>
    <row r="259" customFormat="1" spans="1:10">
      <c r="A259">
        <v>258</v>
      </c>
      <c r="B259" t="str">
        <f>IF(ISBLANK(IFERROR(INDEX('2-3 引出列表'!$A$2:$CE$8700,$A259,MATCH(B$1,'2-3 引出列表'!$A$1:$CD$1,0)),"")),"",IFERROR(INDEX('2-3 引出列表'!$A$2:$CE$8700,$A259,MATCH(B$1,'2-3 引出列表'!$A$1:$CD$1,0)),""))</f>
        <v>FK250120000165</v>
      </c>
      <c r="C259">
        <f>IF(ISBLANK(IFERROR(INDEX('2-3 引出列表'!$A$2:$CE$8700,$A259,MATCH(C$1,'2-3 引出列表'!$A$1:$CD$1,0)),"")),"",IFERROR(INDEX('2-3 引出列表'!$A$2:$CE$8700,$A259,MATCH(C$1,'2-3 引出列表'!$A$1:$CD$1,0)),""))</f>
        <v>12500</v>
      </c>
      <c r="D259" t="str">
        <f>IF(ISBLANK(IFERROR(INDEX('2-3 引出列表'!$A$2:$CE$8700,$A259,MATCH(D$1,'2-3 引出列表'!$A$1:$CD$1,0)),"")),"",IFERROR(INDEX('2-3 引出列表'!$A$2:$CE$8700,$A259,MATCH(D$1,'2-3 引出列表'!$A$1:$CD$1,0)),""))</f>
        <v>已付款</v>
      </c>
      <c r="E259" t="str">
        <f>IF(ISBLANK(IFERROR(INDEX('2-3 引出列表'!$A$2:$CE$8700,$A259,MATCH(E$1,'2-3 引出列表'!$A$1:$CD$1,0)),"")),"",IFERROR(INDEX('2-3 引出列表'!$A$2:$CE$8700,$A259,MATCH(E$1,'2-3 引出列表'!$A$1:$CD$1,0)),""))</f>
        <v>2025-01-20</v>
      </c>
      <c r="F259" t="str">
        <f t="shared" si="4"/>
        <v>2025-01</v>
      </c>
      <c r="G259" t="str">
        <f>IF(ISBLANK(IFERROR(INDEX('2-3 引出列表'!$A$2:$CE$8700,$A259,MATCH(G$1,'2-3 引出列表'!$A$1:$CD$1,0)),"")),"",IFERROR(INDEX('2-3 引出列表'!$A$2:$CE$8700,$A259,MATCH(G$1,'2-3 引出列表'!$A$1:$CD$1,0)),""))</f>
        <v>外包服务费.设备设施维保外包</v>
      </c>
      <c r="H259" t="str">
        <f>IF(ISBLANK(IFERROR(INDEX('2-3 引出列表'!$A$2:$CE$8700,$A259,MATCH(H$1,'2-3 引出列表'!$A$1:$CD$1,0)),"")),"",IFERROR(INDEX('2-3 引出列表'!$A$2:$CE$8700,$A259,MATCH(H$1,'2-3 引出列表'!$A$1:$CD$1,0)),""))</f>
        <v>GCFW-Z-2023-6027</v>
      </c>
      <c r="I259" t="str">
        <f>IF(ISBLANK(IFERROR(INDEX('2-3 引出列表'!$A$2:$CE$8700,$A259,MATCH(I$1,'2-3 引出列表'!$A$1:$CD$1,0)),"")),"",IFERROR(INDEX('2-3 引出列表'!$A$2:$CE$8700,$A259,MATCH(I$1,'2-3 引出列表'!$A$1:$CD$1,0)),""))</f>
        <v>金采易购</v>
      </c>
      <c r="J259" s="66"/>
    </row>
    <row r="260" customFormat="1" spans="1:10">
      <c r="A260">
        <v>259</v>
      </c>
      <c r="B260" t="str">
        <f>IF(ISBLANK(IFERROR(INDEX('2-3 引出列表'!$A$2:$CE$8700,$A260,MATCH(B$1,'2-3 引出列表'!$A$1:$CD$1,0)),"")),"",IFERROR(INDEX('2-3 引出列表'!$A$2:$CE$8700,$A260,MATCH(B$1,'2-3 引出列表'!$A$1:$CD$1,0)),""))</f>
        <v>FK250120000138</v>
      </c>
      <c r="C260">
        <f>IF(ISBLANK(IFERROR(INDEX('2-3 引出列表'!$A$2:$CE$8700,$A260,MATCH(C$1,'2-3 引出列表'!$A$1:$CD$1,0)),"")),"",IFERROR(INDEX('2-3 引出列表'!$A$2:$CE$8700,$A260,MATCH(C$1,'2-3 引出列表'!$A$1:$CD$1,0)),""))</f>
        <v>10500</v>
      </c>
      <c r="D260" t="str">
        <f>IF(ISBLANK(IFERROR(INDEX('2-3 引出列表'!$A$2:$CE$8700,$A260,MATCH(D$1,'2-3 引出列表'!$A$1:$CD$1,0)),"")),"",IFERROR(INDEX('2-3 引出列表'!$A$2:$CE$8700,$A260,MATCH(D$1,'2-3 引出列表'!$A$1:$CD$1,0)),""))</f>
        <v>已付款</v>
      </c>
      <c r="E260" t="str">
        <f>IF(ISBLANK(IFERROR(INDEX('2-3 引出列表'!$A$2:$CE$8700,$A260,MATCH(E$1,'2-3 引出列表'!$A$1:$CD$1,0)),"")),"",IFERROR(INDEX('2-3 引出列表'!$A$2:$CE$8700,$A260,MATCH(E$1,'2-3 引出列表'!$A$1:$CD$1,0)),""))</f>
        <v>2025-01-20</v>
      </c>
      <c r="F260" t="str">
        <f t="shared" si="4"/>
        <v>2025-01</v>
      </c>
      <c r="G260" t="str">
        <f>IF(ISBLANK(IFERROR(INDEX('2-3 引出列表'!$A$2:$CE$8700,$A260,MATCH(G$1,'2-3 引出列表'!$A$1:$CD$1,0)),"")),"",IFERROR(INDEX('2-3 引出列表'!$A$2:$CE$8700,$A260,MATCH(G$1,'2-3 引出列表'!$A$1:$CD$1,0)),""))</f>
        <v>外包服务费.设备设施维保外包</v>
      </c>
      <c r="H260" t="str">
        <f>IF(ISBLANK(IFERROR(INDEX('2-3 引出列表'!$A$2:$CE$8700,$A260,MATCH(H$1,'2-3 引出列表'!$A$1:$CD$1,0)),"")),"",IFERROR(INDEX('2-3 引出列表'!$A$2:$CE$8700,$A260,MATCH(H$1,'2-3 引出列表'!$A$1:$CD$1,0)),""))</f>
        <v>GCFW-Z-2023-6027</v>
      </c>
      <c r="I260" t="str">
        <f>IF(ISBLANK(IFERROR(INDEX('2-3 引出列表'!$A$2:$CE$8700,$A260,MATCH(I$1,'2-3 引出列表'!$A$1:$CD$1,0)),"")),"",IFERROR(INDEX('2-3 引出列表'!$A$2:$CE$8700,$A260,MATCH(I$1,'2-3 引出列表'!$A$1:$CD$1,0)),""))</f>
        <v>金采易购</v>
      </c>
      <c r="J260" s="66"/>
    </row>
    <row r="261" customFormat="1" spans="1:10">
      <c r="A261">
        <v>260</v>
      </c>
      <c r="B261" t="str">
        <f>IF(ISBLANK(IFERROR(INDEX('2-3 引出列表'!$A$2:$CE$8700,$A261,MATCH(B$1,'2-3 引出列表'!$A$1:$CD$1,0)),"")),"",IFERROR(INDEX('2-3 引出列表'!$A$2:$CE$8700,$A261,MATCH(B$1,'2-3 引出列表'!$A$1:$CD$1,0)),""))</f>
        <v>FK250117001189</v>
      </c>
      <c r="C261">
        <f>IF(ISBLANK(IFERROR(INDEX('2-3 引出列表'!$A$2:$CE$8700,$A261,MATCH(C$1,'2-3 引出列表'!$A$1:$CD$1,0)),"")),"",IFERROR(INDEX('2-3 引出列表'!$A$2:$CE$8700,$A261,MATCH(C$1,'2-3 引出列表'!$A$1:$CD$1,0)),""))</f>
        <v>900</v>
      </c>
      <c r="D261" t="str">
        <f>IF(ISBLANK(IFERROR(INDEX('2-3 引出列表'!$A$2:$CE$8700,$A261,MATCH(D$1,'2-3 引出列表'!$A$1:$CD$1,0)),"")),"",IFERROR(INDEX('2-3 引出列表'!$A$2:$CE$8700,$A261,MATCH(D$1,'2-3 引出列表'!$A$1:$CD$1,0)),""))</f>
        <v>已付款</v>
      </c>
      <c r="E261" t="str">
        <f>IF(ISBLANK(IFERROR(INDEX('2-3 引出列表'!$A$2:$CE$8700,$A261,MATCH(E$1,'2-3 引出列表'!$A$1:$CD$1,0)),"")),"",IFERROR(INDEX('2-3 引出列表'!$A$2:$CE$8700,$A261,MATCH(E$1,'2-3 引出列表'!$A$1:$CD$1,0)),""))</f>
        <v>2025-01-17</v>
      </c>
      <c r="F261" t="str">
        <f t="shared" si="4"/>
        <v>2025-01</v>
      </c>
      <c r="G261" t="str">
        <f>IF(ISBLANK(IFERROR(INDEX('2-3 引出列表'!$A$2:$CE$8700,$A261,MATCH(G$1,'2-3 引出列表'!$A$1:$CD$1,0)),"")),"",IFERROR(INDEX('2-3 引出列表'!$A$2:$CE$8700,$A261,MATCH(G$1,'2-3 引出列表'!$A$1:$CD$1,0)),""))</f>
        <v>物料消耗.物料消耗</v>
      </c>
      <c r="H261" t="str">
        <f>IF(ISBLANK(IFERROR(INDEX('2-3 引出列表'!$A$2:$CE$8700,$A261,MATCH(H$1,'2-3 引出列表'!$A$1:$CD$1,0)),"")),"",IFERROR(INDEX('2-3 引出列表'!$A$2:$CE$8700,$A261,MATCH(H$1,'2-3 引出列表'!$A$1:$CD$1,0)),""))</f>
        <v>XHWZ-Z-2024-0060</v>
      </c>
      <c r="I261" t="str">
        <f>IF(ISBLANK(IFERROR(INDEX('2-3 引出列表'!$A$2:$CE$8700,$A261,MATCH(I$1,'2-3 引出列表'!$A$1:$CD$1,0)),"")),"",IFERROR(INDEX('2-3 引出列表'!$A$2:$CE$8700,$A261,MATCH(I$1,'2-3 引出列表'!$A$1:$CD$1,0)),""))</f>
        <v>金采易购</v>
      </c>
      <c r="J261" s="66"/>
    </row>
    <row r="262" customFormat="1" spans="1:10">
      <c r="A262">
        <v>261</v>
      </c>
      <c r="B262" t="str">
        <f>IF(ISBLANK(IFERROR(INDEX('2-3 引出列表'!$A$2:$CE$8700,$A262,MATCH(B$1,'2-3 引出列表'!$A$1:$CD$1,0)),"")),"",IFERROR(INDEX('2-3 引出列表'!$A$2:$CE$8700,$A262,MATCH(B$1,'2-3 引出列表'!$A$1:$CD$1,0)),""))</f>
        <v>FK250117001167</v>
      </c>
      <c r="C262">
        <f>IF(ISBLANK(IFERROR(INDEX('2-3 引出列表'!$A$2:$CE$8700,$A262,MATCH(C$1,'2-3 引出列表'!$A$1:$CD$1,0)),"")),"",IFERROR(INDEX('2-3 引出列表'!$A$2:$CE$8700,$A262,MATCH(C$1,'2-3 引出列表'!$A$1:$CD$1,0)),""))</f>
        <v>107.91</v>
      </c>
      <c r="D262" t="str">
        <f>IF(ISBLANK(IFERROR(INDEX('2-3 引出列表'!$A$2:$CE$8700,$A262,MATCH(D$1,'2-3 引出列表'!$A$1:$CD$1,0)),"")),"",IFERROR(INDEX('2-3 引出列表'!$A$2:$CE$8700,$A262,MATCH(D$1,'2-3 引出列表'!$A$1:$CD$1,0)),""))</f>
        <v>已付款</v>
      </c>
      <c r="E262" t="str">
        <f>IF(ISBLANK(IFERROR(INDEX('2-3 引出列表'!$A$2:$CE$8700,$A262,MATCH(E$1,'2-3 引出列表'!$A$1:$CD$1,0)),"")),"",IFERROR(INDEX('2-3 引出列表'!$A$2:$CE$8700,$A262,MATCH(E$1,'2-3 引出列表'!$A$1:$CD$1,0)),""))</f>
        <v>2025-01-17</v>
      </c>
      <c r="F262" t="str">
        <f t="shared" si="4"/>
        <v>2025-01</v>
      </c>
      <c r="G262" t="str">
        <f>IF(ISBLANK(IFERROR(INDEX('2-3 引出列表'!$A$2:$CE$8700,$A262,MATCH(G$1,'2-3 引出列表'!$A$1:$CD$1,0)),"")),"",IFERROR(INDEX('2-3 引出列表'!$A$2:$CE$8700,$A262,MATCH(G$1,'2-3 引出列表'!$A$1:$CD$1,0)),""))</f>
        <v>物料消耗.物料消耗</v>
      </c>
      <c r="H262" t="str">
        <f>IF(ISBLANK(IFERROR(INDEX('2-3 引出列表'!$A$2:$CE$8700,$A262,MATCH(H$1,'2-3 引出列表'!$A$1:$CD$1,0)),"")),"",IFERROR(INDEX('2-3 引出列表'!$A$2:$CE$8700,$A262,MATCH(H$1,'2-3 引出列表'!$A$1:$CD$1,0)),""))</f>
        <v>ZB20210901JCWZ02</v>
      </c>
      <c r="I262" t="str">
        <f>IF(ISBLANK(IFERROR(INDEX('2-3 引出列表'!$A$2:$CE$8700,$A262,MATCH(I$1,'2-3 引出列表'!$A$1:$CD$1,0)),"")),"",IFERROR(INDEX('2-3 引出列表'!$A$2:$CE$8700,$A262,MATCH(I$1,'2-3 引出列表'!$A$1:$CD$1,0)),""))</f>
        <v>金采易购</v>
      </c>
      <c r="J262" s="66"/>
    </row>
    <row r="263" customFormat="1" spans="1:10">
      <c r="A263">
        <v>262</v>
      </c>
      <c r="B263" t="str">
        <f>IF(ISBLANK(IFERROR(INDEX('2-3 引出列表'!$A$2:$CE$8700,$A263,MATCH(B$1,'2-3 引出列表'!$A$1:$CD$1,0)),"")),"",IFERROR(INDEX('2-3 引出列表'!$A$2:$CE$8700,$A263,MATCH(B$1,'2-3 引出列表'!$A$1:$CD$1,0)),""))</f>
        <v>FK250117000133</v>
      </c>
      <c r="C263">
        <f>IF(ISBLANK(IFERROR(INDEX('2-3 引出列表'!$A$2:$CE$8700,$A263,MATCH(C$1,'2-3 引出列表'!$A$1:$CD$1,0)),"")),"",IFERROR(INDEX('2-3 引出列表'!$A$2:$CE$8700,$A263,MATCH(C$1,'2-3 引出列表'!$A$1:$CD$1,0)),""))</f>
        <v>12108</v>
      </c>
      <c r="D263" t="str">
        <f>IF(ISBLANK(IFERROR(INDEX('2-3 引出列表'!$A$2:$CE$8700,$A263,MATCH(D$1,'2-3 引出列表'!$A$1:$CD$1,0)),"")),"",IFERROR(INDEX('2-3 引出列表'!$A$2:$CE$8700,$A263,MATCH(D$1,'2-3 引出列表'!$A$1:$CD$1,0)),""))</f>
        <v>已付款</v>
      </c>
      <c r="E263" t="str">
        <f>IF(ISBLANK(IFERROR(INDEX('2-3 引出列表'!$A$2:$CE$8700,$A263,MATCH(E$1,'2-3 引出列表'!$A$1:$CD$1,0)),"")),"",IFERROR(INDEX('2-3 引出列表'!$A$2:$CE$8700,$A263,MATCH(E$1,'2-3 引出列表'!$A$1:$CD$1,0)),""))</f>
        <v>2025-01-17</v>
      </c>
      <c r="F263" t="str">
        <f t="shared" si="4"/>
        <v>2025-01</v>
      </c>
      <c r="G263" t="str">
        <f>IF(ISBLANK(IFERROR(INDEX('2-3 引出列表'!$A$2:$CE$8700,$A263,MATCH(G$1,'2-3 引出列表'!$A$1:$CD$1,0)),"")),"",IFERROR(INDEX('2-3 引出列表'!$A$2:$CE$8700,$A263,MATCH(G$1,'2-3 引出列表'!$A$1:$CD$1,0)),""))</f>
        <v>物料消耗.物料消耗</v>
      </c>
      <c r="H263" t="str">
        <f>IF(ISBLANK(IFERROR(INDEX('2-3 引出列表'!$A$2:$CE$8700,$A263,MATCH(H$1,'2-3 引出列表'!$A$1:$CD$1,0)),"")),"",IFERROR(INDEX('2-3 引出列表'!$A$2:$CE$8700,$A263,MATCH(H$1,'2-3 引出列表'!$A$1:$CD$1,0)),""))</f>
        <v/>
      </c>
      <c r="I263" t="str">
        <f>IF(ISBLANK(IFERROR(INDEX('2-3 引出列表'!$A$2:$CE$8700,$A263,MATCH(I$1,'2-3 引出列表'!$A$1:$CD$1,0)),"")),"",IFERROR(INDEX('2-3 引出列表'!$A$2:$CE$8700,$A263,MATCH(I$1,'2-3 引出列表'!$A$1:$CD$1,0)),""))</f>
        <v>金采易购</v>
      </c>
      <c r="J263" s="66"/>
    </row>
    <row r="264" customFormat="1" spans="1:10">
      <c r="A264">
        <v>263</v>
      </c>
      <c r="B264" t="str">
        <f>IF(ISBLANK(IFERROR(INDEX('2-3 引出列表'!$A$2:$CE$8700,$A264,MATCH(B$1,'2-3 引出列表'!$A$1:$CD$1,0)),"")),"",IFERROR(INDEX('2-3 引出列表'!$A$2:$CE$8700,$A264,MATCH(B$1,'2-3 引出列表'!$A$1:$CD$1,0)),""))</f>
        <v>FK250117000065</v>
      </c>
      <c r="C264">
        <f>IF(ISBLANK(IFERROR(INDEX('2-3 引出列表'!$A$2:$CE$8700,$A264,MATCH(C$1,'2-3 引出列表'!$A$1:$CD$1,0)),"")),"",IFERROR(INDEX('2-3 引出列表'!$A$2:$CE$8700,$A264,MATCH(C$1,'2-3 引出列表'!$A$1:$CD$1,0)),""))</f>
        <v>23000</v>
      </c>
      <c r="D264" t="str">
        <f>IF(ISBLANK(IFERROR(INDEX('2-3 引出列表'!$A$2:$CE$8700,$A264,MATCH(D$1,'2-3 引出列表'!$A$1:$CD$1,0)),"")),"",IFERROR(INDEX('2-3 引出列表'!$A$2:$CE$8700,$A264,MATCH(D$1,'2-3 引出列表'!$A$1:$CD$1,0)),""))</f>
        <v>已付款</v>
      </c>
      <c r="E264" t="str">
        <f>IF(ISBLANK(IFERROR(INDEX('2-3 引出列表'!$A$2:$CE$8700,$A264,MATCH(E$1,'2-3 引出列表'!$A$1:$CD$1,0)),"")),"",IFERROR(INDEX('2-3 引出列表'!$A$2:$CE$8700,$A264,MATCH(E$1,'2-3 引出列表'!$A$1:$CD$1,0)),""))</f>
        <v>2025-01-17</v>
      </c>
      <c r="F264" t="str">
        <f t="shared" si="4"/>
        <v>2025-01</v>
      </c>
      <c r="G264" t="str">
        <f>IF(ISBLANK(IFERROR(INDEX('2-3 引出列表'!$A$2:$CE$8700,$A264,MATCH(G$1,'2-3 引出列表'!$A$1:$CD$1,0)),"")),"",IFERROR(INDEX('2-3 引出列表'!$A$2:$CE$8700,$A264,MATCH(G$1,'2-3 引出列表'!$A$1:$CD$1,0)),""))</f>
        <v>物料消耗.物料消耗</v>
      </c>
      <c r="H264" t="str">
        <f>IF(ISBLANK(IFERROR(INDEX('2-3 引出列表'!$A$2:$CE$8700,$A264,MATCH(H$1,'2-3 引出列表'!$A$1:$CD$1,0)),"")),"",IFERROR(INDEX('2-3 引出列表'!$A$2:$CE$8700,$A264,MATCH(H$1,'2-3 引出列表'!$A$1:$CD$1,0)),""))</f>
        <v/>
      </c>
      <c r="I264" t="str">
        <f>IF(ISBLANK(IFERROR(INDEX('2-3 引出列表'!$A$2:$CE$8700,$A264,MATCH(I$1,'2-3 引出列表'!$A$1:$CD$1,0)),"")),"",IFERROR(INDEX('2-3 引出列表'!$A$2:$CE$8700,$A264,MATCH(I$1,'2-3 引出列表'!$A$1:$CD$1,0)),""))</f>
        <v>金采易购</v>
      </c>
      <c r="J264" s="66"/>
    </row>
    <row r="265" customFormat="1" spans="1:10">
      <c r="A265">
        <v>264</v>
      </c>
      <c r="B265" t="str">
        <f>IF(ISBLANK(IFERROR(INDEX('2-3 引出列表'!$A$2:$CE$8700,$A265,MATCH(B$1,'2-3 引出列表'!$A$1:$CD$1,0)),"")),"",IFERROR(INDEX('2-3 引出列表'!$A$2:$CE$8700,$A265,MATCH(B$1,'2-3 引出列表'!$A$1:$CD$1,0)),""))</f>
        <v>FK250116001854</v>
      </c>
      <c r="C265">
        <f>IF(ISBLANK(IFERROR(INDEX('2-3 引出列表'!$A$2:$CE$8700,$A265,MATCH(C$1,'2-3 引出列表'!$A$1:$CD$1,0)),"")),"",IFERROR(INDEX('2-3 引出列表'!$A$2:$CE$8700,$A265,MATCH(C$1,'2-3 引出列表'!$A$1:$CD$1,0)),""))</f>
        <v>698</v>
      </c>
      <c r="D265" t="str">
        <f>IF(ISBLANK(IFERROR(INDEX('2-3 引出列表'!$A$2:$CE$8700,$A265,MATCH(D$1,'2-3 引出列表'!$A$1:$CD$1,0)),"")),"",IFERROR(INDEX('2-3 引出列表'!$A$2:$CE$8700,$A265,MATCH(D$1,'2-3 引出列表'!$A$1:$CD$1,0)),""))</f>
        <v>已付款</v>
      </c>
      <c r="E265" t="str">
        <f>IF(ISBLANK(IFERROR(INDEX('2-3 引出列表'!$A$2:$CE$8700,$A265,MATCH(E$1,'2-3 引出列表'!$A$1:$CD$1,0)),"")),"",IFERROR(INDEX('2-3 引出列表'!$A$2:$CE$8700,$A265,MATCH(E$1,'2-3 引出列表'!$A$1:$CD$1,0)),""))</f>
        <v>2025-01-16</v>
      </c>
      <c r="F265" t="str">
        <f t="shared" si="4"/>
        <v>2025-01</v>
      </c>
      <c r="G265" t="str">
        <f>IF(ISBLANK(IFERROR(INDEX('2-3 引出列表'!$A$2:$CE$8700,$A265,MATCH(G$1,'2-3 引出列表'!$A$1:$CD$1,0)),"")),"",IFERROR(INDEX('2-3 引出列表'!$A$2:$CE$8700,$A265,MATCH(G$1,'2-3 引出列表'!$A$1:$CD$1,0)),""))</f>
        <v>物料消耗.物料消耗</v>
      </c>
      <c r="H265" t="str">
        <f>IF(ISBLANK(IFERROR(INDEX('2-3 引出列表'!$A$2:$CE$8700,$A265,MATCH(H$1,'2-3 引出列表'!$A$1:$CD$1,0)),"")),"",IFERROR(INDEX('2-3 引出列表'!$A$2:$CE$8700,$A265,MATCH(H$1,'2-3 引出列表'!$A$1:$CD$1,0)),""))</f>
        <v>ZB20220930JCWZ01</v>
      </c>
      <c r="I265" t="str">
        <f>IF(ISBLANK(IFERROR(INDEX('2-3 引出列表'!$A$2:$CE$8700,$A265,MATCH(I$1,'2-3 引出列表'!$A$1:$CD$1,0)),"")),"",IFERROR(INDEX('2-3 引出列表'!$A$2:$CE$8700,$A265,MATCH(I$1,'2-3 引出列表'!$A$1:$CD$1,0)),""))</f>
        <v>金采易购</v>
      </c>
      <c r="J265" s="66"/>
    </row>
    <row r="266" customFormat="1" spans="1:10">
      <c r="A266">
        <v>265</v>
      </c>
      <c r="B266" t="str">
        <f>IF(ISBLANK(IFERROR(INDEX('2-3 引出列表'!$A$2:$CE$8700,$A266,MATCH(B$1,'2-3 引出列表'!$A$1:$CD$1,0)),"")),"",IFERROR(INDEX('2-3 引出列表'!$A$2:$CE$8700,$A266,MATCH(B$1,'2-3 引出列表'!$A$1:$CD$1,0)),""))</f>
        <v>FK250103001084</v>
      </c>
      <c r="C266">
        <f>IF(ISBLANK(IFERROR(INDEX('2-3 引出列表'!$A$2:$CE$8700,$A266,MATCH(C$1,'2-3 引出列表'!$A$1:$CD$1,0)),"")),"",IFERROR(INDEX('2-3 引出列表'!$A$2:$CE$8700,$A266,MATCH(C$1,'2-3 引出列表'!$A$1:$CD$1,0)),""))</f>
        <v>4200</v>
      </c>
      <c r="D266" t="str">
        <f>IF(ISBLANK(IFERROR(INDEX('2-3 引出列表'!$A$2:$CE$8700,$A266,MATCH(D$1,'2-3 引出列表'!$A$1:$CD$1,0)),"")),"",IFERROR(INDEX('2-3 引出列表'!$A$2:$CE$8700,$A266,MATCH(D$1,'2-3 引出列表'!$A$1:$CD$1,0)),""))</f>
        <v>已付款</v>
      </c>
      <c r="E266" t="str">
        <f>IF(ISBLANK(IFERROR(INDEX('2-3 引出列表'!$A$2:$CE$8700,$A266,MATCH(E$1,'2-3 引出列表'!$A$1:$CD$1,0)),"")),"",IFERROR(INDEX('2-3 引出列表'!$A$2:$CE$8700,$A266,MATCH(E$1,'2-3 引出列表'!$A$1:$CD$1,0)),""))</f>
        <v>2025-01-03</v>
      </c>
      <c r="F266" t="str">
        <f t="shared" si="4"/>
        <v>2025-01</v>
      </c>
      <c r="G266" t="str">
        <f>IF(ISBLANK(IFERROR(INDEX('2-3 引出列表'!$A$2:$CE$8700,$A266,MATCH(G$1,'2-3 引出列表'!$A$1:$CD$1,0)),"")),"",IFERROR(INDEX('2-3 引出列表'!$A$2:$CE$8700,$A266,MATCH(G$1,'2-3 引出列表'!$A$1:$CD$1,0)),""))</f>
        <v>外包服务费.其他外包费</v>
      </c>
      <c r="H266" t="str">
        <f>IF(ISBLANK(IFERROR(INDEX('2-3 引出列表'!$A$2:$CE$8700,$A266,MATCH(H$1,'2-3 引出列表'!$A$1:$CD$1,0)),"")),"",IFERROR(INDEX('2-3 引出列表'!$A$2:$CE$8700,$A266,MATCH(H$1,'2-3 引出列表'!$A$1:$CD$1,0)),""))</f>
        <v>HJFW-Z-2024-2754</v>
      </c>
      <c r="I266" t="str">
        <f>IF(ISBLANK(IFERROR(INDEX('2-3 引出列表'!$A$2:$CE$8700,$A266,MATCH(I$1,'2-3 引出列表'!$A$1:$CD$1,0)),"")),"",IFERROR(INDEX('2-3 引出列表'!$A$2:$CE$8700,$A266,MATCH(I$1,'2-3 引出列表'!$A$1:$CD$1,0)),""))</f>
        <v>金采易购</v>
      </c>
      <c r="J266" s="66"/>
    </row>
    <row r="267" customFormat="1" spans="1:10">
      <c r="A267">
        <v>266</v>
      </c>
      <c r="B267" t="str">
        <f>IF(ISBLANK(IFERROR(INDEX('2-3 引出列表'!$A$2:$CE$8700,$A267,MATCH(B$1,'2-3 引出列表'!$A$1:$CD$1,0)),"")),"",IFERROR(INDEX('2-3 引出列表'!$A$2:$CE$8700,$A267,MATCH(B$1,'2-3 引出列表'!$A$1:$CD$1,0)),""))</f>
        <v>FK250103000238</v>
      </c>
      <c r="C267">
        <f>IF(ISBLANK(IFERROR(INDEX('2-3 引出列表'!$A$2:$CE$8700,$A267,MATCH(C$1,'2-3 引出列表'!$A$1:$CD$1,0)),"")),"",IFERROR(INDEX('2-3 引出列表'!$A$2:$CE$8700,$A267,MATCH(C$1,'2-3 引出列表'!$A$1:$CD$1,0)),""))</f>
        <v>2450.58</v>
      </c>
      <c r="D267" t="str">
        <f>IF(ISBLANK(IFERROR(INDEX('2-3 引出列表'!$A$2:$CE$8700,$A267,MATCH(D$1,'2-3 引出列表'!$A$1:$CD$1,0)),"")),"",IFERROR(INDEX('2-3 引出列表'!$A$2:$CE$8700,$A267,MATCH(D$1,'2-3 引出列表'!$A$1:$CD$1,0)),""))</f>
        <v>已付款</v>
      </c>
      <c r="E267" t="str">
        <f>IF(ISBLANK(IFERROR(INDEX('2-3 引出列表'!$A$2:$CE$8700,$A267,MATCH(E$1,'2-3 引出列表'!$A$1:$CD$1,0)),"")),"",IFERROR(INDEX('2-3 引出列表'!$A$2:$CE$8700,$A267,MATCH(E$1,'2-3 引出列表'!$A$1:$CD$1,0)),""))</f>
        <v>2025-01-03</v>
      </c>
      <c r="F267" t="str">
        <f t="shared" si="4"/>
        <v>2025-01</v>
      </c>
      <c r="G267" t="str">
        <f>IF(ISBLANK(IFERROR(INDEX('2-3 引出列表'!$A$2:$CE$8700,$A267,MATCH(G$1,'2-3 引出列表'!$A$1:$CD$1,0)),"")),"",IFERROR(INDEX('2-3 引出列表'!$A$2:$CE$8700,$A267,MATCH(G$1,'2-3 引出列表'!$A$1:$CD$1,0)),""))</f>
        <v>物料消耗.物料消耗</v>
      </c>
      <c r="H267" t="str">
        <f>IF(ISBLANK(IFERROR(INDEX('2-3 引出列表'!$A$2:$CE$8700,$A267,MATCH(H$1,'2-3 引出列表'!$A$1:$CD$1,0)),"")),"",IFERROR(INDEX('2-3 引出列表'!$A$2:$CE$8700,$A267,MATCH(H$1,'2-3 引出列表'!$A$1:$CD$1,0)),""))</f>
        <v>ZB20210901JCWZ02</v>
      </c>
      <c r="I267" t="str">
        <f>IF(ISBLANK(IFERROR(INDEX('2-3 引出列表'!$A$2:$CE$8700,$A267,MATCH(I$1,'2-3 引出列表'!$A$1:$CD$1,0)),"")),"",IFERROR(INDEX('2-3 引出列表'!$A$2:$CE$8700,$A267,MATCH(I$1,'2-3 引出列表'!$A$1:$CD$1,0)),""))</f>
        <v>金采易购</v>
      </c>
      <c r="J267" s="66"/>
    </row>
    <row r="268" customFormat="1" spans="1:10">
      <c r="A268">
        <v>267</v>
      </c>
      <c r="B268" t="str">
        <f>IF(ISBLANK(IFERROR(INDEX('2-3 引出列表'!$A$2:$CE$8700,$A268,MATCH(B$1,'2-3 引出列表'!$A$1:$CD$1,0)),"")),"",IFERROR(INDEX('2-3 引出列表'!$A$2:$CE$8700,$A268,MATCH(B$1,'2-3 引出列表'!$A$1:$CD$1,0)),""))</f>
        <v>FK250102000093</v>
      </c>
      <c r="C268">
        <f>IF(ISBLANK(IFERROR(INDEX('2-3 引出列表'!$A$2:$CE$8700,$A268,MATCH(C$1,'2-3 引出列表'!$A$1:$CD$1,0)),"")),"",IFERROR(INDEX('2-3 引出列表'!$A$2:$CE$8700,$A268,MATCH(C$1,'2-3 引出列表'!$A$1:$CD$1,0)),""))</f>
        <v>287.66</v>
      </c>
      <c r="D268" t="str">
        <f>IF(ISBLANK(IFERROR(INDEX('2-3 引出列表'!$A$2:$CE$8700,$A268,MATCH(D$1,'2-3 引出列表'!$A$1:$CD$1,0)),"")),"",IFERROR(INDEX('2-3 引出列表'!$A$2:$CE$8700,$A268,MATCH(D$1,'2-3 引出列表'!$A$1:$CD$1,0)),""))</f>
        <v>已付款</v>
      </c>
      <c r="E268" t="str">
        <f>IF(ISBLANK(IFERROR(INDEX('2-3 引出列表'!$A$2:$CE$8700,$A268,MATCH(E$1,'2-3 引出列表'!$A$1:$CD$1,0)),"")),"",IFERROR(INDEX('2-3 引出列表'!$A$2:$CE$8700,$A268,MATCH(E$1,'2-3 引出列表'!$A$1:$CD$1,0)),""))</f>
        <v>2025-01-02</v>
      </c>
      <c r="F268" t="str">
        <f t="shared" si="4"/>
        <v>2025-01</v>
      </c>
      <c r="G268" t="str">
        <f>IF(ISBLANK(IFERROR(INDEX('2-3 引出列表'!$A$2:$CE$8700,$A268,MATCH(G$1,'2-3 引出列表'!$A$1:$CD$1,0)),"")),"",IFERROR(INDEX('2-3 引出列表'!$A$2:$CE$8700,$A268,MATCH(G$1,'2-3 引出列表'!$A$1:$CD$1,0)),""))</f>
        <v>物料消耗.物料消耗</v>
      </c>
      <c r="H268" t="str">
        <f>IF(ISBLANK(IFERROR(INDEX('2-3 引出列表'!$A$2:$CE$8700,$A268,MATCH(H$1,'2-3 引出列表'!$A$1:$CD$1,0)),"")),"",IFERROR(INDEX('2-3 引出列表'!$A$2:$CE$8700,$A268,MATCH(H$1,'2-3 引出列表'!$A$1:$CD$1,0)),""))</f>
        <v>XHWZ-Z-2024-0076</v>
      </c>
      <c r="I268" t="str">
        <f>IF(ISBLANK(IFERROR(INDEX('2-3 引出列表'!$A$2:$CE$8700,$A268,MATCH(I$1,'2-3 引出列表'!$A$1:$CD$1,0)),"")),"",IFERROR(INDEX('2-3 引出列表'!$A$2:$CE$8700,$A268,MATCH(I$1,'2-3 引出列表'!$A$1:$CD$1,0)),""))</f>
        <v>金采易购</v>
      </c>
      <c r="J268" s="66"/>
    </row>
    <row r="269" customFormat="1" spans="1:10">
      <c r="A269">
        <v>268</v>
      </c>
      <c r="B269" t="str">
        <f>IF(ISBLANK(IFERROR(INDEX('2-3 引出列表'!$A$2:$CE$8700,$A269,MATCH(B$1,'2-3 引出列表'!$A$1:$CD$1,0)),"")),"",IFERROR(INDEX('2-3 引出列表'!$A$2:$CE$8700,$A269,MATCH(B$1,'2-3 引出列表'!$A$1:$CD$1,0)),""))</f>
        <v>FK250101000264</v>
      </c>
      <c r="C269">
        <f>IF(ISBLANK(IFERROR(INDEX('2-3 引出列表'!$A$2:$CE$8700,$A269,MATCH(C$1,'2-3 引出列表'!$A$1:$CD$1,0)),"")),"",IFERROR(INDEX('2-3 引出列表'!$A$2:$CE$8700,$A269,MATCH(C$1,'2-3 引出列表'!$A$1:$CD$1,0)),""))</f>
        <v>2866.41</v>
      </c>
      <c r="D269" t="str">
        <f>IF(ISBLANK(IFERROR(INDEX('2-3 引出列表'!$A$2:$CE$8700,$A269,MATCH(D$1,'2-3 引出列表'!$A$1:$CD$1,0)),"")),"",IFERROR(INDEX('2-3 引出列表'!$A$2:$CE$8700,$A269,MATCH(D$1,'2-3 引出列表'!$A$1:$CD$1,0)),""))</f>
        <v>已付款</v>
      </c>
      <c r="E269" t="str">
        <f>IF(ISBLANK(IFERROR(INDEX('2-3 引出列表'!$A$2:$CE$8700,$A269,MATCH(E$1,'2-3 引出列表'!$A$1:$CD$1,0)),"")),"",IFERROR(INDEX('2-3 引出列表'!$A$2:$CE$8700,$A269,MATCH(E$1,'2-3 引出列表'!$A$1:$CD$1,0)),""))</f>
        <v>2025-01-01</v>
      </c>
      <c r="F269" t="str">
        <f t="shared" si="4"/>
        <v>2025-01</v>
      </c>
      <c r="G269" t="str">
        <f>IF(ISBLANK(IFERROR(INDEX('2-3 引出列表'!$A$2:$CE$8700,$A269,MATCH(G$1,'2-3 引出列表'!$A$1:$CD$1,0)),"")),"",IFERROR(INDEX('2-3 引出列表'!$A$2:$CE$8700,$A269,MATCH(G$1,'2-3 引出列表'!$A$1:$CD$1,0)),""))</f>
        <v>物料消耗.物料消耗</v>
      </c>
      <c r="H269" t="str">
        <f>IF(ISBLANK(IFERROR(INDEX('2-3 引出列表'!$A$2:$CE$8700,$A269,MATCH(H$1,'2-3 引出列表'!$A$1:$CD$1,0)),"")),"",IFERROR(INDEX('2-3 引出列表'!$A$2:$CE$8700,$A269,MATCH(H$1,'2-3 引出列表'!$A$1:$CD$1,0)),""))</f>
        <v>ZB20210901JCWZ02</v>
      </c>
      <c r="I269" t="str">
        <f>IF(ISBLANK(IFERROR(INDEX('2-3 引出列表'!$A$2:$CE$8700,$A269,MATCH(I$1,'2-3 引出列表'!$A$1:$CD$1,0)),"")),"",IFERROR(INDEX('2-3 引出列表'!$A$2:$CE$8700,$A269,MATCH(I$1,'2-3 引出列表'!$A$1:$CD$1,0)),""))</f>
        <v>金采易购</v>
      </c>
      <c r="J269" s="66"/>
    </row>
    <row r="270" customFormat="1" spans="1:10">
      <c r="A270">
        <v>269</v>
      </c>
      <c r="B270" t="str">
        <f>IF(ISBLANK(IFERROR(INDEX('2-3 引出列表'!$A$2:$CE$8700,$A270,MATCH(B$1,'2-3 引出列表'!$A$1:$CD$1,0)),"")),"",IFERROR(INDEX('2-3 引出列表'!$A$2:$CE$8700,$A270,MATCH(B$1,'2-3 引出列表'!$A$1:$CD$1,0)),""))</f>
        <v>FK250101000261</v>
      </c>
      <c r="C270">
        <f>IF(ISBLANK(IFERROR(INDEX('2-3 引出列表'!$A$2:$CE$8700,$A270,MATCH(C$1,'2-3 引出列表'!$A$1:$CD$1,0)),"")),"",IFERROR(INDEX('2-3 引出列表'!$A$2:$CE$8700,$A270,MATCH(C$1,'2-3 引出列表'!$A$1:$CD$1,0)),""))</f>
        <v>2665</v>
      </c>
      <c r="D270" t="str">
        <f>IF(ISBLANK(IFERROR(INDEX('2-3 引出列表'!$A$2:$CE$8700,$A270,MATCH(D$1,'2-3 引出列表'!$A$1:$CD$1,0)),"")),"",IFERROR(INDEX('2-3 引出列表'!$A$2:$CE$8700,$A270,MATCH(D$1,'2-3 引出列表'!$A$1:$CD$1,0)),""))</f>
        <v>已付款</v>
      </c>
      <c r="E270" t="str">
        <f>IF(ISBLANK(IFERROR(INDEX('2-3 引出列表'!$A$2:$CE$8700,$A270,MATCH(E$1,'2-3 引出列表'!$A$1:$CD$1,0)),"")),"",IFERROR(INDEX('2-3 引出列表'!$A$2:$CE$8700,$A270,MATCH(E$1,'2-3 引出列表'!$A$1:$CD$1,0)),""))</f>
        <v>2025-01-01</v>
      </c>
      <c r="F270" t="str">
        <f t="shared" si="4"/>
        <v>2025-01</v>
      </c>
      <c r="G270" t="str">
        <f>IF(ISBLANK(IFERROR(INDEX('2-3 引出列表'!$A$2:$CE$8700,$A270,MATCH(G$1,'2-3 引出列表'!$A$1:$CD$1,0)),"")),"",IFERROR(INDEX('2-3 引出列表'!$A$2:$CE$8700,$A270,MATCH(G$1,'2-3 引出列表'!$A$1:$CD$1,0)),""))</f>
        <v>物料消耗.物料消耗</v>
      </c>
      <c r="H270" t="str">
        <f>IF(ISBLANK(IFERROR(INDEX('2-3 引出列表'!$A$2:$CE$8700,$A270,MATCH(H$1,'2-3 引出列表'!$A$1:$CD$1,0)),"")),"",IFERROR(INDEX('2-3 引出列表'!$A$2:$CE$8700,$A270,MATCH(H$1,'2-3 引出列表'!$A$1:$CD$1,0)),""))</f>
        <v>XHWZ-Z-2024-0077</v>
      </c>
      <c r="I270" t="str">
        <f>IF(ISBLANK(IFERROR(INDEX('2-3 引出列表'!$A$2:$CE$8700,$A270,MATCH(I$1,'2-3 引出列表'!$A$1:$CD$1,0)),"")),"",IFERROR(INDEX('2-3 引出列表'!$A$2:$CE$8700,$A270,MATCH(I$1,'2-3 引出列表'!$A$1:$CD$1,0)),""))</f>
        <v>金采易购</v>
      </c>
      <c r="J270" s="66"/>
    </row>
    <row r="271" customFormat="1" spans="1:10">
      <c r="A271">
        <v>270</v>
      </c>
      <c r="B271" t="str">
        <f>IF(ISBLANK(IFERROR(INDEX('2-3 引出列表'!$A$2:$CE$8700,$A271,MATCH(B$1,'2-3 引出列表'!$A$1:$CD$1,0)),"")),"",IFERROR(INDEX('2-3 引出列表'!$A$2:$CE$8700,$A271,MATCH(B$1,'2-3 引出列表'!$A$1:$CD$1,0)),""))</f>
        <v>FK250101000257</v>
      </c>
      <c r="C271">
        <f>IF(ISBLANK(IFERROR(INDEX('2-3 引出列表'!$A$2:$CE$8700,$A271,MATCH(C$1,'2-3 引出列表'!$A$1:$CD$1,0)),"")),"",IFERROR(INDEX('2-3 引出列表'!$A$2:$CE$8700,$A271,MATCH(C$1,'2-3 引出列表'!$A$1:$CD$1,0)),""))</f>
        <v>1789</v>
      </c>
      <c r="D271" t="str">
        <f>IF(ISBLANK(IFERROR(INDEX('2-3 引出列表'!$A$2:$CE$8700,$A271,MATCH(D$1,'2-3 引出列表'!$A$1:$CD$1,0)),"")),"",IFERROR(INDEX('2-3 引出列表'!$A$2:$CE$8700,$A271,MATCH(D$1,'2-3 引出列表'!$A$1:$CD$1,0)),""))</f>
        <v>已付款</v>
      </c>
      <c r="E271" t="str">
        <f>IF(ISBLANK(IFERROR(INDEX('2-3 引出列表'!$A$2:$CE$8700,$A271,MATCH(E$1,'2-3 引出列表'!$A$1:$CD$1,0)),"")),"",IFERROR(INDEX('2-3 引出列表'!$A$2:$CE$8700,$A271,MATCH(E$1,'2-3 引出列表'!$A$1:$CD$1,0)),""))</f>
        <v>2025-01-01</v>
      </c>
      <c r="F271" t="str">
        <f t="shared" si="4"/>
        <v>2025-01</v>
      </c>
      <c r="G271" t="str">
        <f>IF(ISBLANK(IFERROR(INDEX('2-3 引出列表'!$A$2:$CE$8700,$A271,MATCH(G$1,'2-3 引出列表'!$A$1:$CD$1,0)),"")),"",IFERROR(INDEX('2-3 引出列表'!$A$2:$CE$8700,$A271,MATCH(G$1,'2-3 引出列表'!$A$1:$CD$1,0)),""))</f>
        <v>物料消耗.物料消耗</v>
      </c>
      <c r="H271" t="str">
        <f>IF(ISBLANK(IFERROR(INDEX('2-3 引出列表'!$A$2:$CE$8700,$A271,MATCH(H$1,'2-3 引出列表'!$A$1:$CD$1,0)),"")),"",IFERROR(INDEX('2-3 引出列表'!$A$2:$CE$8700,$A271,MATCH(H$1,'2-3 引出列表'!$A$1:$CD$1,0)),""))</f>
        <v>ZB20221124JCWZ01</v>
      </c>
      <c r="I271" t="str">
        <f>IF(ISBLANK(IFERROR(INDEX('2-3 引出列表'!$A$2:$CE$8700,$A271,MATCH(I$1,'2-3 引出列表'!$A$1:$CD$1,0)),"")),"",IFERROR(INDEX('2-3 引出列表'!$A$2:$CE$8700,$A271,MATCH(I$1,'2-3 引出列表'!$A$1:$CD$1,0)),""))</f>
        <v>金采易购</v>
      </c>
      <c r="J271" s="66"/>
    </row>
    <row r="272" customFormat="1" spans="1:10">
      <c r="A272">
        <v>271</v>
      </c>
      <c r="B272" t="str">
        <f>IF(ISBLANK(IFERROR(INDEX('2-3 引出列表'!$A$2:$CE$8700,$A272,MATCH(B$1,'2-3 引出列表'!$A$1:$CD$1,0)),"")),"",IFERROR(INDEX('2-3 引出列表'!$A$2:$CE$8700,$A272,MATCH(B$1,'2-3 引出列表'!$A$1:$CD$1,0)),""))</f>
        <v>FK250101000220</v>
      </c>
      <c r="C272">
        <f>IF(ISBLANK(IFERROR(INDEX('2-3 引出列表'!$A$2:$CE$8700,$A272,MATCH(C$1,'2-3 引出列表'!$A$1:$CD$1,0)),"")),"",IFERROR(INDEX('2-3 引出列表'!$A$2:$CE$8700,$A272,MATCH(C$1,'2-3 引出列表'!$A$1:$CD$1,0)),""))</f>
        <v>10325</v>
      </c>
      <c r="D272" t="str">
        <f>IF(ISBLANK(IFERROR(INDEX('2-3 引出列表'!$A$2:$CE$8700,$A272,MATCH(D$1,'2-3 引出列表'!$A$1:$CD$1,0)),"")),"",IFERROR(INDEX('2-3 引出列表'!$A$2:$CE$8700,$A272,MATCH(D$1,'2-3 引出列表'!$A$1:$CD$1,0)),""))</f>
        <v>已付款</v>
      </c>
      <c r="E272" t="str">
        <f>IF(ISBLANK(IFERROR(INDEX('2-3 引出列表'!$A$2:$CE$8700,$A272,MATCH(E$1,'2-3 引出列表'!$A$1:$CD$1,0)),"")),"",IFERROR(INDEX('2-3 引出列表'!$A$2:$CE$8700,$A272,MATCH(E$1,'2-3 引出列表'!$A$1:$CD$1,0)),""))</f>
        <v>2025-01-01</v>
      </c>
      <c r="F272" t="str">
        <f t="shared" si="4"/>
        <v>2025-01</v>
      </c>
      <c r="G272" t="str">
        <f>IF(ISBLANK(IFERROR(INDEX('2-3 引出列表'!$A$2:$CE$8700,$A272,MATCH(G$1,'2-3 引出列表'!$A$1:$CD$1,0)),"")),"",IFERROR(INDEX('2-3 引出列表'!$A$2:$CE$8700,$A272,MATCH(G$1,'2-3 引出列表'!$A$1:$CD$1,0)),""))</f>
        <v>外包服务费.设备设施维保外包</v>
      </c>
      <c r="H272" t="str">
        <f>IF(ISBLANK(IFERROR(INDEX('2-3 引出列表'!$A$2:$CE$8700,$A272,MATCH(H$1,'2-3 引出列表'!$A$1:$CD$1,0)),"")),"",IFERROR(INDEX('2-3 引出列表'!$A$2:$CE$8700,$A272,MATCH(H$1,'2-3 引出列表'!$A$1:$CD$1,0)),""))</f>
        <v>GCFW-Z-2023-5897</v>
      </c>
      <c r="I272" t="str">
        <f>IF(ISBLANK(IFERROR(INDEX('2-3 引出列表'!$A$2:$CE$8700,$A272,MATCH(I$1,'2-3 引出列表'!$A$1:$CD$1,0)),"")),"",IFERROR(INDEX('2-3 引出列表'!$A$2:$CE$8700,$A272,MATCH(I$1,'2-3 引出列表'!$A$1:$CD$1,0)),""))</f>
        <v>金采易购</v>
      </c>
      <c r="J272" s="66"/>
    </row>
    <row r="273" customFormat="1" spans="1:10">
      <c r="A273">
        <v>272</v>
      </c>
      <c r="B273" t="str">
        <f>IF(ISBLANK(IFERROR(INDEX('2-3 引出列表'!$A$2:$CE$8700,$A273,MATCH(B$1,'2-3 引出列表'!$A$1:$CD$1,0)),"")),"",IFERROR(INDEX('2-3 引出列表'!$A$2:$CE$8700,$A273,MATCH(B$1,'2-3 引出列表'!$A$1:$CD$1,0)),""))</f>
        <v/>
      </c>
      <c r="C273">
        <f>IF(ISBLANK(IFERROR(INDEX('2-3 引出列表'!$A$2:$CE$8700,$A273,MATCH(C$1,'2-3 引出列表'!$A$1:$CD$1,0)),"")),"",IFERROR(INDEX('2-3 引出列表'!$A$2:$CE$8700,$A273,MATCH(C$1,'2-3 引出列表'!$A$1:$CD$1,0)),""))</f>
        <v>12377.88</v>
      </c>
      <c r="D273" t="str">
        <f>IF(ISBLANK(IFERROR(INDEX('2-3 引出列表'!$A$2:$CE$8700,$A273,MATCH(D$1,'2-3 引出列表'!$A$1:$CD$1,0)),"")),"",IFERROR(INDEX('2-3 引出列表'!$A$2:$CE$8700,$A273,MATCH(D$1,'2-3 引出列表'!$A$1:$CD$1,0)),""))</f>
        <v>已付款</v>
      </c>
      <c r="E273" t="str">
        <f>IF(ISBLANK(IFERROR(INDEX('2-3 引出列表'!$A$2:$CE$8700,$A273,MATCH(E$1,'2-3 引出列表'!$A$1:$CD$1,0)),"")),"",IFERROR(INDEX('2-3 引出列表'!$A$2:$CE$8700,$A273,MATCH(E$1,'2-3 引出列表'!$A$1:$CD$1,0)),""))</f>
        <v>2025-08-19</v>
      </c>
      <c r="F273" t="str">
        <f t="shared" si="4"/>
        <v>2025-08</v>
      </c>
      <c r="G273" t="str">
        <f>IF(ISBLANK(IFERROR(INDEX('2-3 引出列表'!$A$2:$CE$8700,$A273,MATCH(G$1,'2-3 引出列表'!$A$1:$CD$1,0)),"")),"",IFERROR(INDEX('2-3 引出列表'!$A$2:$CE$8700,$A273,MATCH(G$1,'2-3 引出列表'!$A$1:$CD$1,0)),""))</f>
        <v>项目能耗.项目水费</v>
      </c>
      <c r="H273" t="str">
        <f>IF(ISBLANK(IFERROR(INDEX('2-3 引出列表'!$A$2:$CE$8700,$A273,MATCH(H$1,'2-3 引出列表'!$A$1:$CD$1,0)),"")),"",IFERROR(INDEX('2-3 引出列表'!$A$2:$CE$8700,$A273,MATCH(H$1,'2-3 引出列表'!$A$1:$CD$1,0)),""))</f>
        <v/>
      </c>
      <c r="I273" t="str">
        <f>IF(ISBLANK(IFERROR(INDEX('2-3 引出列表'!$A$2:$CE$8700,$A273,MATCH(I$1,'2-3 引出列表'!$A$1:$CD$1,0)),"")),"",IFERROR(INDEX('2-3 引出列表'!$A$2:$CE$8700,$A273,MATCH(I$1,'2-3 引出列表'!$A$1:$CD$1,0)),""))</f>
        <v/>
      </c>
      <c r="J273" s="66"/>
    </row>
    <row r="274" customFormat="1" spans="1:10">
      <c r="A274">
        <v>273</v>
      </c>
      <c r="B274" t="str">
        <f>IF(ISBLANK(IFERROR(INDEX('2-3 引出列表'!$A$2:$CE$8700,$A274,MATCH(B$1,'2-3 引出列表'!$A$1:$CD$1,0)),"")),"",IFERROR(INDEX('2-3 引出列表'!$A$2:$CE$8700,$A274,MATCH(B$1,'2-3 引出列表'!$A$1:$CD$1,0)),""))</f>
        <v/>
      </c>
      <c r="C274">
        <f>IF(ISBLANK(IFERROR(INDEX('2-3 引出列表'!$A$2:$CE$8700,$A274,MATCH(C$1,'2-3 引出列表'!$A$1:$CD$1,0)),"")),"",IFERROR(INDEX('2-3 引出列表'!$A$2:$CE$8700,$A274,MATCH(C$1,'2-3 引出列表'!$A$1:$CD$1,0)),""))</f>
        <v>358484.74</v>
      </c>
      <c r="D274" t="str">
        <f>IF(ISBLANK(IFERROR(INDEX('2-3 引出列表'!$A$2:$CE$8700,$A274,MATCH(D$1,'2-3 引出列表'!$A$1:$CD$1,0)),"")),"",IFERROR(INDEX('2-3 引出列表'!$A$2:$CE$8700,$A274,MATCH(D$1,'2-3 引出列表'!$A$1:$CD$1,0)),""))</f>
        <v>已付款</v>
      </c>
      <c r="E274" t="str">
        <f>IF(ISBLANK(IFERROR(INDEX('2-3 引出列表'!$A$2:$CE$8700,$A274,MATCH(E$1,'2-3 引出列表'!$A$1:$CD$1,0)),"")),"",IFERROR(INDEX('2-3 引出列表'!$A$2:$CE$8700,$A274,MATCH(E$1,'2-3 引出列表'!$A$1:$CD$1,0)),""))</f>
        <v>2025-08-19</v>
      </c>
      <c r="F274" t="str">
        <f t="shared" si="4"/>
        <v>2025-08</v>
      </c>
      <c r="G274" t="str">
        <f>IF(ISBLANK(IFERROR(INDEX('2-3 引出列表'!$A$2:$CE$8700,$A274,MATCH(G$1,'2-3 引出列表'!$A$1:$CD$1,0)),"")),"",IFERROR(INDEX('2-3 引出列表'!$A$2:$CE$8700,$A274,MATCH(G$1,'2-3 引出列表'!$A$1:$CD$1,0)),""))</f>
        <v>项目能耗.项目电费</v>
      </c>
      <c r="H274" t="str">
        <f>IF(ISBLANK(IFERROR(INDEX('2-3 引出列表'!$A$2:$CE$8700,$A274,MATCH(H$1,'2-3 引出列表'!$A$1:$CD$1,0)),"")),"",IFERROR(INDEX('2-3 引出列表'!$A$2:$CE$8700,$A274,MATCH(H$1,'2-3 引出列表'!$A$1:$CD$1,0)),""))</f>
        <v/>
      </c>
      <c r="I274" t="str">
        <f>IF(ISBLANK(IFERROR(INDEX('2-3 引出列表'!$A$2:$CE$8700,$A274,MATCH(I$1,'2-3 引出列表'!$A$1:$CD$1,0)),"")),"",IFERROR(INDEX('2-3 引出列表'!$A$2:$CE$8700,$A274,MATCH(I$1,'2-3 引出列表'!$A$1:$CD$1,0)),""))</f>
        <v/>
      </c>
      <c r="J274" s="66"/>
    </row>
    <row r="275" customFormat="1" spans="1:10">
      <c r="A275">
        <v>274</v>
      </c>
      <c r="B275" t="str">
        <f>IF(ISBLANK(IFERROR(INDEX('2-3 引出列表'!$A$2:$CE$8700,$A275,MATCH(B$1,'2-3 引出列表'!$A$1:$CD$1,0)),"")),"",IFERROR(INDEX('2-3 引出列表'!$A$2:$CE$8700,$A275,MATCH(B$1,'2-3 引出列表'!$A$1:$CD$1,0)),""))</f>
        <v/>
      </c>
      <c r="C275">
        <f>IF(ISBLANK(IFERROR(INDEX('2-3 引出列表'!$A$2:$CE$8700,$A275,MATCH(C$1,'2-3 引出列表'!$A$1:$CD$1,0)),"")),"",IFERROR(INDEX('2-3 引出列表'!$A$2:$CE$8700,$A275,MATCH(C$1,'2-3 引出列表'!$A$1:$CD$1,0)),""))</f>
        <v>91.42</v>
      </c>
      <c r="D275" t="str">
        <f>IF(ISBLANK(IFERROR(INDEX('2-3 引出列表'!$A$2:$CE$8700,$A275,MATCH(D$1,'2-3 引出列表'!$A$1:$CD$1,0)),"")),"",IFERROR(INDEX('2-3 引出列表'!$A$2:$CE$8700,$A275,MATCH(D$1,'2-3 引出列表'!$A$1:$CD$1,0)),""))</f>
        <v>已付款</v>
      </c>
      <c r="E275" t="str">
        <f>IF(ISBLANK(IFERROR(INDEX('2-3 引出列表'!$A$2:$CE$8700,$A275,MATCH(E$1,'2-3 引出列表'!$A$1:$CD$1,0)),"")),"",IFERROR(INDEX('2-3 引出列表'!$A$2:$CE$8700,$A275,MATCH(E$1,'2-3 引出列表'!$A$1:$CD$1,0)),""))</f>
        <v>2025-08-06</v>
      </c>
      <c r="F275" t="str">
        <f t="shared" si="4"/>
        <v>2025-08</v>
      </c>
      <c r="G275" t="str">
        <f>IF(ISBLANK(IFERROR(INDEX('2-3 引出列表'!$A$2:$CE$8700,$A275,MATCH(G$1,'2-3 引出列表'!$A$1:$CD$1,0)),"")),"",IFERROR(INDEX('2-3 引出列表'!$A$2:$CE$8700,$A275,MATCH(G$1,'2-3 引出列表'!$A$1:$CD$1,0)),""))</f>
        <v>办公事务.通讯费</v>
      </c>
      <c r="H275" t="str">
        <f>IF(ISBLANK(IFERROR(INDEX('2-3 引出列表'!$A$2:$CE$8700,$A275,MATCH(H$1,'2-3 引出列表'!$A$1:$CD$1,0)),"")),"",IFERROR(INDEX('2-3 引出列表'!$A$2:$CE$8700,$A275,MATCH(H$1,'2-3 引出列表'!$A$1:$CD$1,0)),""))</f>
        <v/>
      </c>
      <c r="I275" t="str">
        <f>IF(ISBLANK(IFERROR(INDEX('2-3 引出列表'!$A$2:$CE$8700,$A275,MATCH(I$1,'2-3 引出列表'!$A$1:$CD$1,0)),"")),"",IFERROR(INDEX('2-3 引出列表'!$A$2:$CE$8700,$A275,MATCH(I$1,'2-3 引出列表'!$A$1:$CD$1,0)),""))</f>
        <v/>
      </c>
      <c r="J275" s="66"/>
    </row>
    <row r="276" customFormat="1" spans="1:10">
      <c r="A276">
        <v>275</v>
      </c>
      <c r="B276" t="str">
        <f>IF(ISBLANK(IFERROR(INDEX('2-3 引出列表'!$A$2:$CE$8700,$A276,MATCH(B$1,'2-3 引出列表'!$A$1:$CD$1,0)),"")),"",IFERROR(INDEX('2-3 引出列表'!$A$2:$CE$8700,$A276,MATCH(B$1,'2-3 引出列表'!$A$1:$CD$1,0)),""))</f>
        <v/>
      </c>
      <c r="C276">
        <f>IF(ISBLANK(IFERROR(INDEX('2-3 引出列表'!$A$2:$CE$8700,$A276,MATCH(C$1,'2-3 引出列表'!$A$1:$CD$1,0)),"")),"",IFERROR(INDEX('2-3 引出列表'!$A$2:$CE$8700,$A276,MATCH(C$1,'2-3 引出列表'!$A$1:$CD$1,0)),""))</f>
        <v>334911.67</v>
      </c>
      <c r="D276" t="str">
        <f>IF(ISBLANK(IFERROR(INDEX('2-3 引出列表'!$A$2:$CE$8700,$A276,MATCH(D$1,'2-3 引出列表'!$A$1:$CD$1,0)),"")),"",IFERROR(INDEX('2-3 引出列表'!$A$2:$CE$8700,$A276,MATCH(D$1,'2-3 引出列表'!$A$1:$CD$1,0)),""))</f>
        <v>已付款</v>
      </c>
      <c r="E276" t="str">
        <f>IF(ISBLANK(IFERROR(INDEX('2-3 引出列表'!$A$2:$CE$8700,$A276,MATCH(E$1,'2-3 引出列表'!$A$1:$CD$1,0)),"")),"",IFERROR(INDEX('2-3 引出列表'!$A$2:$CE$8700,$A276,MATCH(E$1,'2-3 引出列表'!$A$1:$CD$1,0)),""))</f>
        <v>2025-08-06</v>
      </c>
      <c r="F276" t="str">
        <f t="shared" si="4"/>
        <v>2025-08</v>
      </c>
      <c r="G276" t="str">
        <f>IF(ISBLANK(IFERROR(INDEX('2-3 引出列表'!$A$2:$CE$8700,$A276,MATCH(G$1,'2-3 引出列表'!$A$1:$CD$1,0)),"")),"",IFERROR(INDEX('2-3 引出列表'!$A$2:$CE$8700,$A276,MATCH(G$1,'2-3 引出列表'!$A$1:$CD$1,0)),""))</f>
        <v>项目能耗.项目电费</v>
      </c>
      <c r="H276" t="str">
        <f>IF(ISBLANK(IFERROR(INDEX('2-3 引出列表'!$A$2:$CE$8700,$A276,MATCH(H$1,'2-3 引出列表'!$A$1:$CD$1,0)),"")),"",IFERROR(INDEX('2-3 引出列表'!$A$2:$CE$8700,$A276,MATCH(H$1,'2-3 引出列表'!$A$1:$CD$1,0)),""))</f>
        <v/>
      </c>
      <c r="I276" t="str">
        <f>IF(ISBLANK(IFERROR(INDEX('2-3 引出列表'!$A$2:$CE$8700,$A276,MATCH(I$1,'2-3 引出列表'!$A$1:$CD$1,0)),"")),"",IFERROR(INDEX('2-3 引出列表'!$A$2:$CE$8700,$A276,MATCH(I$1,'2-3 引出列表'!$A$1:$CD$1,0)),""))</f>
        <v/>
      </c>
      <c r="J276" s="66"/>
    </row>
    <row r="277" customFormat="1" spans="1:10">
      <c r="A277">
        <v>276</v>
      </c>
      <c r="B277" t="str">
        <f>IF(ISBLANK(IFERROR(INDEX('2-3 引出列表'!$A$2:$CE$8700,$A277,MATCH(B$1,'2-3 引出列表'!$A$1:$CD$1,0)),"")),"",IFERROR(INDEX('2-3 引出列表'!$A$2:$CE$8700,$A277,MATCH(B$1,'2-3 引出列表'!$A$1:$CD$1,0)),""))</f>
        <v/>
      </c>
      <c r="C277">
        <f>IF(ISBLANK(IFERROR(INDEX('2-3 引出列表'!$A$2:$CE$8700,$A277,MATCH(C$1,'2-3 引出列表'!$A$1:$CD$1,0)),"")),"",IFERROR(INDEX('2-3 引出列表'!$A$2:$CE$8700,$A277,MATCH(C$1,'2-3 引出列表'!$A$1:$CD$1,0)),""))</f>
        <v>91.4</v>
      </c>
      <c r="D277" t="str">
        <f>IF(ISBLANK(IFERROR(INDEX('2-3 引出列表'!$A$2:$CE$8700,$A277,MATCH(D$1,'2-3 引出列表'!$A$1:$CD$1,0)),"")),"",IFERROR(INDEX('2-3 引出列表'!$A$2:$CE$8700,$A277,MATCH(D$1,'2-3 引出列表'!$A$1:$CD$1,0)),""))</f>
        <v>已付款</v>
      </c>
      <c r="E277" t="str">
        <f>IF(ISBLANK(IFERROR(INDEX('2-3 引出列表'!$A$2:$CE$8700,$A277,MATCH(E$1,'2-3 引出列表'!$A$1:$CD$1,0)),"")),"",IFERROR(INDEX('2-3 引出列表'!$A$2:$CE$8700,$A277,MATCH(E$1,'2-3 引出列表'!$A$1:$CD$1,0)),""))</f>
        <v>2025-07-15</v>
      </c>
      <c r="F277" t="str">
        <f t="shared" si="4"/>
        <v>2025-07</v>
      </c>
      <c r="G277" t="str">
        <f>IF(ISBLANK(IFERROR(INDEX('2-3 引出列表'!$A$2:$CE$8700,$A277,MATCH(G$1,'2-3 引出列表'!$A$1:$CD$1,0)),"")),"",IFERROR(INDEX('2-3 引出列表'!$A$2:$CE$8700,$A277,MATCH(G$1,'2-3 引出列表'!$A$1:$CD$1,0)),""))</f>
        <v>办公事务.通讯费</v>
      </c>
      <c r="H277" t="str">
        <f>IF(ISBLANK(IFERROR(INDEX('2-3 引出列表'!$A$2:$CE$8700,$A277,MATCH(H$1,'2-3 引出列表'!$A$1:$CD$1,0)),"")),"",IFERROR(INDEX('2-3 引出列表'!$A$2:$CE$8700,$A277,MATCH(H$1,'2-3 引出列表'!$A$1:$CD$1,0)),""))</f>
        <v/>
      </c>
      <c r="I277" t="str">
        <f>IF(ISBLANK(IFERROR(INDEX('2-3 引出列表'!$A$2:$CE$8700,$A277,MATCH(I$1,'2-3 引出列表'!$A$1:$CD$1,0)),"")),"",IFERROR(INDEX('2-3 引出列表'!$A$2:$CE$8700,$A277,MATCH(I$1,'2-3 引出列表'!$A$1:$CD$1,0)),""))</f>
        <v/>
      </c>
      <c r="J277" s="66"/>
    </row>
    <row r="278" customFormat="1" spans="1:10">
      <c r="A278">
        <v>277</v>
      </c>
      <c r="B278" t="str">
        <f>IF(ISBLANK(IFERROR(INDEX('2-3 引出列表'!$A$2:$CE$8700,$A278,MATCH(B$1,'2-3 引出列表'!$A$1:$CD$1,0)),"")),"",IFERROR(INDEX('2-3 引出列表'!$A$2:$CE$8700,$A278,MATCH(B$1,'2-3 引出列表'!$A$1:$CD$1,0)),""))</f>
        <v/>
      </c>
      <c r="C278">
        <f>IF(ISBLANK(IFERROR(INDEX('2-3 引出列表'!$A$2:$CE$8700,$A278,MATCH(C$1,'2-3 引出列表'!$A$1:$CD$1,0)),"")),"",IFERROR(INDEX('2-3 引出列表'!$A$2:$CE$8700,$A278,MATCH(C$1,'2-3 引出列表'!$A$1:$CD$1,0)),""))</f>
        <v>279029.94</v>
      </c>
      <c r="D278" t="str">
        <f>IF(ISBLANK(IFERROR(INDEX('2-3 引出列表'!$A$2:$CE$8700,$A278,MATCH(D$1,'2-3 引出列表'!$A$1:$CD$1,0)),"")),"",IFERROR(INDEX('2-3 引出列表'!$A$2:$CE$8700,$A278,MATCH(D$1,'2-3 引出列表'!$A$1:$CD$1,0)),""))</f>
        <v>已付款</v>
      </c>
      <c r="E278" t="str">
        <f>IF(ISBLANK(IFERROR(INDEX('2-3 引出列表'!$A$2:$CE$8700,$A278,MATCH(E$1,'2-3 引出列表'!$A$1:$CD$1,0)),"")),"",IFERROR(INDEX('2-3 引出列表'!$A$2:$CE$8700,$A278,MATCH(E$1,'2-3 引出列表'!$A$1:$CD$1,0)),""))</f>
        <v>2025-07-15</v>
      </c>
      <c r="F278" t="str">
        <f t="shared" si="4"/>
        <v>2025-07</v>
      </c>
      <c r="G278" t="str">
        <f>IF(ISBLANK(IFERROR(INDEX('2-3 引出列表'!$A$2:$CE$8700,$A278,MATCH(G$1,'2-3 引出列表'!$A$1:$CD$1,0)),"")),"",IFERROR(INDEX('2-3 引出列表'!$A$2:$CE$8700,$A278,MATCH(G$1,'2-3 引出列表'!$A$1:$CD$1,0)),""))</f>
        <v>项目能耗.项目电费</v>
      </c>
      <c r="H278" t="str">
        <f>IF(ISBLANK(IFERROR(INDEX('2-3 引出列表'!$A$2:$CE$8700,$A278,MATCH(H$1,'2-3 引出列表'!$A$1:$CD$1,0)),"")),"",IFERROR(INDEX('2-3 引出列表'!$A$2:$CE$8700,$A278,MATCH(H$1,'2-3 引出列表'!$A$1:$CD$1,0)),""))</f>
        <v/>
      </c>
      <c r="I278" t="str">
        <f>IF(ISBLANK(IFERROR(INDEX('2-3 引出列表'!$A$2:$CE$8700,$A278,MATCH(I$1,'2-3 引出列表'!$A$1:$CD$1,0)),"")),"",IFERROR(INDEX('2-3 引出列表'!$A$2:$CE$8700,$A278,MATCH(I$1,'2-3 引出列表'!$A$1:$CD$1,0)),""))</f>
        <v/>
      </c>
      <c r="J278" s="66"/>
    </row>
    <row r="279" customFormat="1" spans="1:10">
      <c r="A279">
        <v>278</v>
      </c>
      <c r="B279" t="str">
        <f>IF(ISBLANK(IFERROR(INDEX('2-3 引出列表'!$A$2:$CE$8700,$A279,MATCH(B$1,'2-3 引出列表'!$A$1:$CD$1,0)),"")),"",IFERROR(INDEX('2-3 引出列表'!$A$2:$CE$8700,$A279,MATCH(B$1,'2-3 引出列表'!$A$1:$CD$1,0)),""))</f>
        <v/>
      </c>
      <c r="C279">
        <f>IF(ISBLANK(IFERROR(INDEX('2-3 引出列表'!$A$2:$CE$8700,$A279,MATCH(C$1,'2-3 引出列表'!$A$1:$CD$1,0)),"")),"",IFERROR(INDEX('2-3 引出列表'!$A$2:$CE$8700,$A279,MATCH(C$1,'2-3 引出列表'!$A$1:$CD$1,0)),""))</f>
        <v>301346.51</v>
      </c>
      <c r="D279" t="str">
        <f>IF(ISBLANK(IFERROR(INDEX('2-3 引出列表'!$A$2:$CE$8700,$A279,MATCH(D$1,'2-3 引出列表'!$A$1:$CD$1,0)),"")),"",IFERROR(INDEX('2-3 引出列表'!$A$2:$CE$8700,$A279,MATCH(D$1,'2-3 引出列表'!$A$1:$CD$1,0)),""))</f>
        <v>已付款</v>
      </c>
      <c r="E279" t="str">
        <f>IF(ISBLANK(IFERROR(INDEX('2-3 引出列表'!$A$2:$CE$8700,$A279,MATCH(E$1,'2-3 引出列表'!$A$1:$CD$1,0)),"")),"",IFERROR(INDEX('2-3 引出列表'!$A$2:$CE$8700,$A279,MATCH(E$1,'2-3 引出列表'!$A$1:$CD$1,0)),""))</f>
        <v>2025-07-15</v>
      </c>
      <c r="F279" t="str">
        <f t="shared" si="4"/>
        <v>2025-07</v>
      </c>
      <c r="G279" t="str">
        <f>IF(ISBLANK(IFERROR(INDEX('2-3 引出列表'!$A$2:$CE$8700,$A279,MATCH(G$1,'2-3 引出列表'!$A$1:$CD$1,0)),"")),"",IFERROR(INDEX('2-3 引出列表'!$A$2:$CE$8700,$A279,MATCH(G$1,'2-3 引出列表'!$A$1:$CD$1,0)),""))</f>
        <v>项目能耗.项目电费</v>
      </c>
      <c r="H279" t="str">
        <f>IF(ISBLANK(IFERROR(INDEX('2-3 引出列表'!$A$2:$CE$8700,$A279,MATCH(H$1,'2-3 引出列表'!$A$1:$CD$1,0)),"")),"",IFERROR(INDEX('2-3 引出列表'!$A$2:$CE$8700,$A279,MATCH(H$1,'2-3 引出列表'!$A$1:$CD$1,0)),""))</f>
        <v/>
      </c>
      <c r="I279" t="str">
        <f>IF(ISBLANK(IFERROR(INDEX('2-3 引出列表'!$A$2:$CE$8700,$A279,MATCH(I$1,'2-3 引出列表'!$A$1:$CD$1,0)),"")),"",IFERROR(INDEX('2-3 引出列表'!$A$2:$CE$8700,$A279,MATCH(I$1,'2-3 引出列表'!$A$1:$CD$1,0)),""))</f>
        <v/>
      </c>
      <c r="J279" s="66"/>
    </row>
    <row r="280" customFormat="1" spans="1:10">
      <c r="A280">
        <v>279</v>
      </c>
      <c r="B280" t="str">
        <f>IF(ISBLANK(IFERROR(INDEX('2-3 引出列表'!$A$2:$CE$8700,$A280,MATCH(B$1,'2-3 引出列表'!$A$1:$CD$1,0)),"")),"",IFERROR(INDEX('2-3 引出列表'!$A$2:$CE$8700,$A280,MATCH(B$1,'2-3 引出列表'!$A$1:$CD$1,0)),""))</f>
        <v/>
      </c>
      <c r="C280">
        <f>IF(ISBLANK(IFERROR(INDEX('2-3 引出列表'!$A$2:$CE$8700,$A280,MATCH(C$1,'2-3 引出列表'!$A$1:$CD$1,0)),"")),"",IFERROR(INDEX('2-3 引出列表'!$A$2:$CE$8700,$A280,MATCH(C$1,'2-3 引出列表'!$A$1:$CD$1,0)),""))</f>
        <v>274.4</v>
      </c>
      <c r="D280" t="str">
        <f>IF(ISBLANK(IFERROR(INDEX('2-3 引出列表'!$A$2:$CE$8700,$A280,MATCH(D$1,'2-3 引出列表'!$A$1:$CD$1,0)),"")),"",IFERROR(INDEX('2-3 引出列表'!$A$2:$CE$8700,$A280,MATCH(D$1,'2-3 引出列表'!$A$1:$CD$1,0)),""))</f>
        <v>已付款</v>
      </c>
      <c r="E280" t="str">
        <f>IF(ISBLANK(IFERROR(INDEX('2-3 引出列表'!$A$2:$CE$8700,$A280,MATCH(E$1,'2-3 引出列表'!$A$1:$CD$1,0)),"")),"",IFERROR(INDEX('2-3 引出列表'!$A$2:$CE$8700,$A280,MATCH(E$1,'2-3 引出列表'!$A$1:$CD$1,0)),""))</f>
        <v>2025-06-19</v>
      </c>
      <c r="F280" t="str">
        <f t="shared" si="4"/>
        <v>2025-06</v>
      </c>
      <c r="G280" t="str">
        <f>IF(ISBLANK(IFERROR(INDEX('2-3 引出列表'!$A$2:$CE$8700,$A280,MATCH(G$1,'2-3 引出列表'!$A$1:$CD$1,0)),"")),"",IFERROR(INDEX('2-3 引出列表'!$A$2:$CE$8700,$A280,MATCH(G$1,'2-3 引出列表'!$A$1:$CD$1,0)),""))</f>
        <v>办公事务.通讯费</v>
      </c>
      <c r="H280" t="str">
        <f>IF(ISBLANK(IFERROR(INDEX('2-3 引出列表'!$A$2:$CE$8700,$A280,MATCH(H$1,'2-3 引出列表'!$A$1:$CD$1,0)),"")),"",IFERROR(INDEX('2-3 引出列表'!$A$2:$CE$8700,$A280,MATCH(H$1,'2-3 引出列表'!$A$1:$CD$1,0)),""))</f>
        <v/>
      </c>
      <c r="I280" t="str">
        <f>IF(ISBLANK(IFERROR(INDEX('2-3 引出列表'!$A$2:$CE$8700,$A280,MATCH(I$1,'2-3 引出列表'!$A$1:$CD$1,0)),"")),"",IFERROR(INDEX('2-3 引出列表'!$A$2:$CE$8700,$A280,MATCH(I$1,'2-3 引出列表'!$A$1:$CD$1,0)),""))</f>
        <v/>
      </c>
      <c r="J280" s="66"/>
    </row>
    <row r="281" customFormat="1" spans="1:10">
      <c r="A281">
        <v>280</v>
      </c>
      <c r="B281" t="str">
        <f>IF(ISBLANK(IFERROR(INDEX('2-3 引出列表'!$A$2:$CE$8700,$A281,MATCH(B$1,'2-3 引出列表'!$A$1:$CD$1,0)),"")),"",IFERROR(INDEX('2-3 引出列表'!$A$2:$CE$8700,$A281,MATCH(B$1,'2-3 引出列表'!$A$1:$CD$1,0)),""))</f>
        <v/>
      </c>
      <c r="C281">
        <f>IF(ISBLANK(IFERROR(INDEX('2-3 引出列表'!$A$2:$CE$8700,$A281,MATCH(C$1,'2-3 引出列表'!$A$1:$CD$1,0)),"")),"",IFERROR(INDEX('2-3 引出列表'!$A$2:$CE$8700,$A281,MATCH(C$1,'2-3 引出列表'!$A$1:$CD$1,0)),""))</f>
        <v>233516.05</v>
      </c>
      <c r="D281" t="str">
        <f>IF(ISBLANK(IFERROR(INDEX('2-3 引出列表'!$A$2:$CE$8700,$A281,MATCH(D$1,'2-3 引出列表'!$A$1:$CD$1,0)),"")),"",IFERROR(INDEX('2-3 引出列表'!$A$2:$CE$8700,$A281,MATCH(D$1,'2-3 引出列表'!$A$1:$CD$1,0)),""))</f>
        <v>已付款</v>
      </c>
      <c r="E281" t="str">
        <f>IF(ISBLANK(IFERROR(INDEX('2-3 引出列表'!$A$2:$CE$8700,$A281,MATCH(E$1,'2-3 引出列表'!$A$1:$CD$1,0)),"")),"",IFERROR(INDEX('2-3 引出列表'!$A$2:$CE$8700,$A281,MATCH(E$1,'2-3 引出列表'!$A$1:$CD$1,0)),""))</f>
        <v>2025-04-22</v>
      </c>
      <c r="F281" t="str">
        <f t="shared" si="4"/>
        <v>2025-04</v>
      </c>
      <c r="G281" t="str">
        <f>IF(ISBLANK(IFERROR(INDEX('2-3 引出列表'!$A$2:$CE$8700,$A281,MATCH(G$1,'2-3 引出列表'!$A$1:$CD$1,0)),"")),"",IFERROR(INDEX('2-3 引出列表'!$A$2:$CE$8700,$A281,MATCH(G$1,'2-3 引出列表'!$A$1:$CD$1,0)),""))</f>
        <v>项目能耗.项目电费</v>
      </c>
      <c r="H281" t="str">
        <f>IF(ISBLANK(IFERROR(INDEX('2-3 引出列表'!$A$2:$CE$8700,$A281,MATCH(H$1,'2-3 引出列表'!$A$1:$CD$1,0)),"")),"",IFERROR(INDEX('2-3 引出列表'!$A$2:$CE$8700,$A281,MATCH(H$1,'2-3 引出列表'!$A$1:$CD$1,0)),""))</f>
        <v/>
      </c>
      <c r="I281" t="str">
        <f>IF(ISBLANK(IFERROR(INDEX('2-3 引出列表'!$A$2:$CE$8700,$A281,MATCH(I$1,'2-3 引出列表'!$A$1:$CD$1,0)),"")),"",IFERROR(INDEX('2-3 引出列表'!$A$2:$CE$8700,$A281,MATCH(I$1,'2-3 引出列表'!$A$1:$CD$1,0)),""))</f>
        <v/>
      </c>
      <c r="J281" s="66"/>
    </row>
    <row r="282" customFormat="1" spans="1:10">
      <c r="A282">
        <v>281</v>
      </c>
      <c r="B282" t="str">
        <f>IF(ISBLANK(IFERROR(INDEX('2-3 引出列表'!$A$2:$CE$8700,$A282,MATCH(B$1,'2-3 引出列表'!$A$1:$CD$1,0)),"")),"",IFERROR(INDEX('2-3 引出列表'!$A$2:$CE$8700,$A282,MATCH(B$1,'2-3 引出列表'!$A$1:$CD$1,0)),""))</f>
        <v/>
      </c>
      <c r="C282">
        <f>IF(ISBLANK(IFERROR(INDEX('2-3 引出列表'!$A$2:$CE$8700,$A282,MATCH(C$1,'2-3 引出列表'!$A$1:$CD$1,0)),"")),"",IFERROR(INDEX('2-3 引出列表'!$A$2:$CE$8700,$A282,MATCH(C$1,'2-3 引出列表'!$A$1:$CD$1,0)),""))</f>
        <v>872043.33</v>
      </c>
      <c r="D282" t="str">
        <f>IF(ISBLANK(IFERROR(INDEX('2-3 引出列表'!$A$2:$CE$8700,$A282,MATCH(D$1,'2-3 引出列表'!$A$1:$CD$1,0)),"")),"",IFERROR(INDEX('2-3 引出列表'!$A$2:$CE$8700,$A282,MATCH(D$1,'2-3 引出列表'!$A$1:$CD$1,0)),""))</f>
        <v>已付款</v>
      </c>
      <c r="E282" t="str">
        <f>IF(ISBLANK(IFERROR(INDEX('2-3 引出列表'!$A$2:$CE$8700,$A282,MATCH(E$1,'2-3 引出列表'!$A$1:$CD$1,0)),"")),"",IFERROR(INDEX('2-3 引出列表'!$A$2:$CE$8700,$A282,MATCH(E$1,'2-3 引出列表'!$A$1:$CD$1,0)),""))</f>
        <v>2025-02-28</v>
      </c>
      <c r="F282" t="str">
        <f t="shared" si="4"/>
        <v>2025-02</v>
      </c>
      <c r="G282" t="str">
        <f>IF(ISBLANK(IFERROR(INDEX('2-3 引出列表'!$A$2:$CE$8700,$A282,MATCH(G$1,'2-3 引出列表'!$A$1:$CD$1,0)),"")),"",IFERROR(INDEX('2-3 引出列表'!$A$2:$CE$8700,$A282,MATCH(G$1,'2-3 引出列表'!$A$1:$CD$1,0)),""))</f>
        <v>内部往来.内部公司往来清理</v>
      </c>
      <c r="H282" t="str">
        <f>IF(ISBLANK(IFERROR(INDEX('2-3 引出列表'!$A$2:$CE$8700,$A282,MATCH(H$1,'2-3 引出列表'!$A$1:$CD$1,0)),"")),"",IFERROR(INDEX('2-3 引出列表'!$A$2:$CE$8700,$A282,MATCH(H$1,'2-3 引出列表'!$A$1:$CD$1,0)),""))</f>
        <v/>
      </c>
      <c r="I282" t="str">
        <f>IF(ISBLANK(IFERROR(INDEX('2-3 引出列表'!$A$2:$CE$8700,$A282,MATCH(I$1,'2-3 引出列表'!$A$1:$CD$1,0)),"")),"",IFERROR(INDEX('2-3 引出列表'!$A$2:$CE$8700,$A282,MATCH(I$1,'2-3 引出列表'!$A$1:$CD$1,0)),""))</f>
        <v/>
      </c>
      <c r="J282" s="66"/>
    </row>
    <row r="283" customFormat="1" spans="1:10">
      <c r="A283">
        <v>282</v>
      </c>
      <c r="B283" t="str">
        <f>IF(ISBLANK(IFERROR(INDEX('2-3 引出列表'!$A$2:$CE$8700,$A283,MATCH(B$1,'2-3 引出列表'!$A$1:$CD$1,0)),"")),"",IFERROR(INDEX('2-3 引出列表'!$A$2:$CE$8700,$A283,MATCH(B$1,'2-3 引出列表'!$A$1:$CD$1,0)),""))</f>
        <v/>
      </c>
      <c r="C283">
        <f>IF(ISBLANK(IFERROR(INDEX('2-3 引出列表'!$A$2:$CE$8700,$A283,MATCH(C$1,'2-3 引出列表'!$A$1:$CD$1,0)),"")),"",IFERROR(INDEX('2-3 引出列表'!$A$2:$CE$8700,$A283,MATCH(C$1,'2-3 引出列表'!$A$1:$CD$1,0)),""))</f>
        <v>353436</v>
      </c>
      <c r="D283" t="str">
        <f>IF(ISBLANK(IFERROR(INDEX('2-3 引出列表'!$A$2:$CE$8700,$A283,MATCH(D$1,'2-3 引出列表'!$A$1:$CD$1,0)),"")),"",IFERROR(INDEX('2-3 引出列表'!$A$2:$CE$8700,$A283,MATCH(D$1,'2-3 引出列表'!$A$1:$CD$1,0)),""))</f>
        <v>已付款</v>
      </c>
      <c r="E283" t="str">
        <f>IF(ISBLANK(IFERROR(INDEX('2-3 引出列表'!$A$2:$CE$8700,$A283,MATCH(E$1,'2-3 引出列表'!$A$1:$CD$1,0)),"")),"",IFERROR(INDEX('2-3 引出列表'!$A$2:$CE$8700,$A283,MATCH(E$1,'2-3 引出列表'!$A$1:$CD$1,0)),""))</f>
        <v>2025-01-21</v>
      </c>
      <c r="F283" t="str">
        <f t="shared" si="4"/>
        <v>2025-01</v>
      </c>
      <c r="G283" t="str">
        <f>IF(ISBLANK(IFERROR(INDEX('2-3 引出列表'!$A$2:$CE$8700,$A283,MATCH(G$1,'2-3 引出列表'!$A$1:$CD$1,0)),"")),"",IFERROR(INDEX('2-3 引出列表'!$A$2:$CE$8700,$A283,MATCH(G$1,'2-3 引出列表'!$A$1:$CD$1,0)),""))</f>
        <v>项目能耗.项目电费</v>
      </c>
      <c r="H283" t="str">
        <f>IF(ISBLANK(IFERROR(INDEX('2-3 引出列表'!$A$2:$CE$8700,$A283,MATCH(H$1,'2-3 引出列表'!$A$1:$CD$1,0)),"")),"",IFERROR(INDEX('2-3 引出列表'!$A$2:$CE$8700,$A283,MATCH(H$1,'2-3 引出列表'!$A$1:$CD$1,0)),""))</f>
        <v/>
      </c>
      <c r="I283" t="str">
        <f>IF(ISBLANK(IFERROR(INDEX('2-3 引出列表'!$A$2:$CE$8700,$A283,MATCH(I$1,'2-3 引出列表'!$A$1:$CD$1,0)),"")),"",IFERROR(INDEX('2-3 引出列表'!$A$2:$CE$8700,$A283,MATCH(I$1,'2-3 引出列表'!$A$1:$CD$1,0)),""))</f>
        <v/>
      </c>
      <c r="J283" s="66"/>
    </row>
    <row r="284" customFormat="1" spans="1:10">
      <c r="A284">
        <v>283</v>
      </c>
      <c r="B284">
        <f>IF(ISBLANK(IFERROR(INDEX('2-3 引出列表'!$A$2:$CE$8700,$A284,MATCH(B$1,'2-3 引出列表'!$A$1:$CD$1,0)),"")),"",IFERROR(INDEX('2-3 引出列表'!$A$2:$CE$8700,$A284,MATCH(B$1,'2-3 引出列表'!$A$1:$CD$1,0)),""))</f>
        <v>0</v>
      </c>
      <c r="C284">
        <f>IF(ISBLANK(IFERROR(INDEX('2-3 引出列表'!$A$2:$CE$8700,$A284,MATCH(C$1,'2-3 引出列表'!$A$1:$CD$1,0)),"")),"",IFERROR(INDEX('2-3 引出列表'!$A$2:$CE$8700,$A284,MATCH(C$1,'2-3 引出列表'!$A$1:$CD$1,0)),""))</f>
        <v>0</v>
      </c>
      <c r="D284">
        <f>IF(ISBLANK(IFERROR(INDEX('2-3 引出列表'!$A$2:$CE$8700,$A284,MATCH(D$1,'2-3 引出列表'!$A$1:$CD$1,0)),"")),"",IFERROR(INDEX('2-3 引出列表'!$A$2:$CE$8700,$A284,MATCH(D$1,'2-3 引出列表'!$A$1:$CD$1,0)),""))</f>
        <v>0</v>
      </c>
      <c r="E284">
        <f>IF(ISBLANK(IFERROR(INDEX('2-3 引出列表'!$A$2:$CE$8700,$A284,MATCH(E$1,'2-3 引出列表'!$A$1:$CD$1,0)),"")),"",IFERROR(INDEX('2-3 引出列表'!$A$2:$CE$8700,$A284,MATCH(E$1,'2-3 引出列表'!$A$1:$CD$1,0)),""))</f>
        <v>0</v>
      </c>
      <c r="F284" t="str">
        <f t="shared" si="4"/>
        <v>0</v>
      </c>
      <c r="G284">
        <f>IF(ISBLANK(IFERROR(INDEX('2-3 引出列表'!$A$2:$CE$8700,$A284,MATCH(G$1,'2-3 引出列表'!$A$1:$CD$1,0)),"")),"",IFERROR(INDEX('2-3 引出列表'!$A$2:$CE$8700,$A284,MATCH(G$1,'2-3 引出列表'!$A$1:$CD$1,0)),""))</f>
        <v>0</v>
      </c>
      <c r="H284">
        <f>IF(ISBLANK(IFERROR(INDEX('2-3 引出列表'!$A$2:$CE$8700,$A284,MATCH(H$1,'2-3 引出列表'!$A$1:$CD$1,0)),"")),"",IFERROR(INDEX('2-3 引出列表'!$A$2:$CE$8700,$A284,MATCH(H$1,'2-3 引出列表'!$A$1:$CD$1,0)),""))</f>
        <v>0</v>
      </c>
      <c r="I284">
        <f>IF(ISBLANK(IFERROR(INDEX('2-3 引出列表'!$A$2:$CE$8700,$A284,MATCH(I$1,'2-3 引出列表'!$A$1:$CD$1,0)),"")),"",IFERROR(INDEX('2-3 引出列表'!$A$2:$CE$8700,$A284,MATCH(I$1,'2-3 引出列表'!$A$1:$CD$1,0)),""))</f>
        <v>0</v>
      </c>
      <c r="J284" s="66"/>
    </row>
    <row r="285" customFormat="1" spans="1:10">
      <c r="A285">
        <v>284</v>
      </c>
      <c r="B285">
        <f>IF(ISBLANK(IFERROR(INDEX('2-3 引出列表'!$A$2:$CE$8700,$A285,MATCH(B$1,'2-3 引出列表'!$A$1:$CD$1,0)),"")),"",IFERROR(INDEX('2-3 引出列表'!$A$2:$CE$8700,$A285,MATCH(B$1,'2-3 引出列表'!$A$1:$CD$1,0)),""))</f>
        <v>0</v>
      </c>
      <c r="C285">
        <f>IF(ISBLANK(IFERROR(INDEX('2-3 引出列表'!$A$2:$CE$8700,$A285,MATCH(C$1,'2-3 引出列表'!$A$1:$CD$1,0)),"")),"",IFERROR(INDEX('2-3 引出列表'!$A$2:$CE$8700,$A285,MATCH(C$1,'2-3 引出列表'!$A$1:$CD$1,0)),""))</f>
        <v>0</v>
      </c>
      <c r="D285">
        <f>IF(ISBLANK(IFERROR(INDEX('2-3 引出列表'!$A$2:$CE$8700,$A285,MATCH(D$1,'2-3 引出列表'!$A$1:$CD$1,0)),"")),"",IFERROR(INDEX('2-3 引出列表'!$A$2:$CE$8700,$A285,MATCH(D$1,'2-3 引出列表'!$A$1:$CD$1,0)),""))</f>
        <v>0</v>
      </c>
      <c r="E285">
        <f>IF(ISBLANK(IFERROR(INDEX('2-3 引出列表'!$A$2:$CE$8700,$A285,MATCH(E$1,'2-3 引出列表'!$A$1:$CD$1,0)),"")),"",IFERROR(INDEX('2-3 引出列表'!$A$2:$CE$8700,$A285,MATCH(E$1,'2-3 引出列表'!$A$1:$CD$1,0)),""))</f>
        <v>0</v>
      </c>
      <c r="F285" t="str">
        <f t="shared" si="4"/>
        <v>0</v>
      </c>
      <c r="G285">
        <f>IF(ISBLANK(IFERROR(INDEX('2-3 引出列表'!$A$2:$CE$8700,$A285,MATCH(G$1,'2-3 引出列表'!$A$1:$CD$1,0)),"")),"",IFERROR(INDEX('2-3 引出列表'!$A$2:$CE$8700,$A285,MATCH(G$1,'2-3 引出列表'!$A$1:$CD$1,0)),""))</f>
        <v>0</v>
      </c>
      <c r="H285">
        <f>IF(ISBLANK(IFERROR(INDEX('2-3 引出列表'!$A$2:$CE$8700,$A285,MATCH(H$1,'2-3 引出列表'!$A$1:$CD$1,0)),"")),"",IFERROR(INDEX('2-3 引出列表'!$A$2:$CE$8700,$A285,MATCH(H$1,'2-3 引出列表'!$A$1:$CD$1,0)),""))</f>
        <v>0</v>
      </c>
      <c r="I285">
        <f>IF(ISBLANK(IFERROR(INDEX('2-3 引出列表'!$A$2:$CE$8700,$A285,MATCH(I$1,'2-3 引出列表'!$A$1:$CD$1,0)),"")),"",IFERROR(INDEX('2-3 引出列表'!$A$2:$CE$8700,$A285,MATCH(I$1,'2-3 引出列表'!$A$1:$CD$1,0)),""))</f>
        <v>0</v>
      </c>
      <c r="J285" s="66"/>
    </row>
    <row r="286" customFormat="1" spans="1:10">
      <c r="A286">
        <v>285</v>
      </c>
      <c r="B286">
        <f>IF(ISBLANK(IFERROR(INDEX('2-3 引出列表'!$A$2:$CE$8700,$A286,MATCH(B$1,'2-3 引出列表'!$A$1:$CD$1,0)),"")),"",IFERROR(INDEX('2-3 引出列表'!$A$2:$CE$8700,$A286,MATCH(B$1,'2-3 引出列表'!$A$1:$CD$1,0)),""))</f>
        <v>0</v>
      </c>
      <c r="C286">
        <f>IF(ISBLANK(IFERROR(INDEX('2-3 引出列表'!$A$2:$CE$8700,$A286,MATCH(C$1,'2-3 引出列表'!$A$1:$CD$1,0)),"")),"",IFERROR(INDEX('2-3 引出列表'!$A$2:$CE$8700,$A286,MATCH(C$1,'2-3 引出列表'!$A$1:$CD$1,0)),""))</f>
        <v>0</v>
      </c>
      <c r="D286">
        <f>IF(ISBLANK(IFERROR(INDEX('2-3 引出列表'!$A$2:$CE$8700,$A286,MATCH(D$1,'2-3 引出列表'!$A$1:$CD$1,0)),"")),"",IFERROR(INDEX('2-3 引出列表'!$A$2:$CE$8700,$A286,MATCH(D$1,'2-3 引出列表'!$A$1:$CD$1,0)),""))</f>
        <v>0</v>
      </c>
      <c r="E286">
        <f>IF(ISBLANK(IFERROR(INDEX('2-3 引出列表'!$A$2:$CE$8700,$A286,MATCH(E$1,'2-3 引出列表'!$A$1:$CD$1,0)),"")),"",IFERROR(INDEX('2-3 引出列表'!$A$2:$CE$8700,$A286,MATCH(E$1,'2-3 引出列表'!$A$1:$CD$1,0)),""))</f>
        <v>0</v>
      </c>
      <c r="F286" t="str">
        <f t="shared" si="4"/>
        <v>0</v>
      </c>
      <c r="G286">
        <f>IF(ISBLANK(IFERROR(INDEX('2-3 引出列表'!$A$2:$CE$8700,$A286,MATCH(G$1,'2-3 引出列表'!$A$1:$CD$1,0)),"")),"",IFERROR(INDEX('2-3 引出列表'!$A$2:$CE$8700,$A286,MATCH(G$1,'2-3 引出列表'!$A$1:$CD$1,0)),""))</f>
        <v>0</v>
      </c>
      <c r="H286">
        <f>IF(ISBLANK(IFERROR(INDEX('2-3 引出列表'!$A$2:$CE$8700,$A286,MATCH(H$1,'2-3 引出列表'!$A$1:$CD$1,0)),"")),"",IFERROR(INDEX('2-3 引出列表'!$A$2:$CE$8700,$A286,MATCH(H$1,'2-3 引出列表'!$A$1:$CD$1,0)),""))</f>
        <v>0</v>
      </c>
      <c r="I286">
        <f>IF(ISBLANK(IFERROR(INDEX('2-3 引出列表'!$A$2:$CE$8700,$A286,MATCH(I$1,'2-3 引出列表'!$A$1:$CD$1,0)),"")),"",IFERROR(INDEX('2-3 引出列表'!$A$2:$CE$8700,$A286,MATCH(I$1,'2-3 引出列表'!$A$1:$CD$1,0)),""))</f>
        <v>0</v>
      </c>
      <c r="J286" s="66"/>
    </row>
    <row r="287" customFormat="1" spans="1:10">
      <c r="A287">
        <v>286</v>
      </c>
      <c r="B287">
        <f>IF(ISBLANK(IFERROR(INDEX('2-3 引出列表'!$A$2:$CE$8700,$A287,MATCH(B$1,'2-3 引出列表'!$A$1:$CD$1,0)),"")),"",IFERROR(INDEX('2-3 引出列表'!$A$2:$CE$8700,$A287,MATCH(B$1,'2-3 引出列表'!$A$1:$CD$1,0)),""))</f>
        <v>0</v>
      </c>
      <c r="C287">
        <f>IF(ISBLANK(IFERROR(INDEX('2-3 引出列表'!$A$2:$CE$8700,$A287,MATCH(C$1,'2-3 引出列表'!$A$1:$CD$1,0)),"")),"",IFERROR(INDEX('2-3 引出列表'!$A$2:$CE$8700,$A287,MATCH(C$1,'2-3 引出列表'!$A$1:$CD$1,0)),""))</f>
        <v>0</v>
      </c>
      <c r="D287">
        <f>IF(ISBLANK(IFERROR(INDEX('2-3 引出列表'!$A$2:$CE$8700,$A287,MATCH(D$1,'2-3 引出列表'!$A$1:$CD$1,0)),"")),"",IFERROR(INDEX('2-3 引出列表'!$A$2:$CE$8700,$A287,MATCH(D$1,'2-3 引出列表'!$A$1:$CD$1,0)),""))</f>
        <v>0</v>
      </c>
      <c r="E287">
        <f>IF(ISBLANK(IFERROR(INDEX('2-3 引出列表'!$A$2:$CE$8700,$A287,MATCH(E$1,'2-3 引出列表'!$A$1:$CD$1,0)),"")),"",IFERROR(INDEX('2-3 引出列表'!$A$2:$CE$8700,$A287,MATCH(E$1,'2-3 引出列表'!$A$1:$CD$1,0)),""))</f>
        <v>0</v>
      </c>
      <c r="F287" t="str">
        <f t="shared" si="4"/>
        <v>0</v>
      </c>
      <c r="G287">
        <f>IF(ISBLANK(IFERROR(INDEX('2-3 引出列表'!$A$2:$CE$8700,$A287,MATCH(G$1,'2-3 引出列表'!$A$1:$CD$1,0)),"")),"",IFERROR(INDEX('2-3 引出列表'!$A$2:$CE$8700,$A287,MATCH(G$1,'2-3 引出列表'!$A$1:$CD$1,0)),""))</f>
        <v>0</v>
      </c>
      <c r="H287">
        <f>IF(ISBLANK(IFERROR(INDEX('2-3 引出列表'!$A$2:$CE$8700,$A287,MATCH(H$1,'2-3 引出列表'!$A$1:$CD$1,0)),"")),"",IFERROR(INDEX('2-3 引出列表'!$A$2:$CE$8700,$A287,MATCH(H$1,'2-3 引出列表'!$A$1:$CD$1,0)),""))</f>
        <v>0</v>
      </c>
      <c r="I287">
        <f>IF(ISBLANK(IFERROR(INDEX('2-3 引出列表'!$A$2:$CE$8700,$A287,MATCH(I$1,'2-3 引出列表'!$A$1:$CD$1,0)),"")),"",IFERROR(INDEX('2-3 引出列表'!$A$2:$CE$8700,$A287,MATCH(I$1,'2-3 引出列表'!$A$1:$CD$1,0)),""))</f>
        <v>0</v>
      </c>
      <c r="J287" s="66"/>
    </row>
    <row r="288" customFormat="1" spans="1:10">
      <c r="A288">
        <v>287</v>
      </c>
      <c r="B288">
        <f>IF(ISBLANK(IFERROR(INDEX('2-3 引出列表'!$A$2:$CE$8700,$A288,MATCH(B$1,'2-3 引出列表'!$A$1:$CD$1,0)),"")),"",IFERROR(INDEX('2-3 引出列表'!$A$2:$CE$8700,$A288,MATCH(B$1,'2-3 引出列表'!$A$1:$CD$1,0)),""))</f>
        <v>0</v>
      </c>
      <c r="C288">
        <f>IF(ISBLANK(IFERROR(INDEX('2-3 引出列表'!$A$2:$CE$8700,$A288,MATCH(C$1,'2-3 引出列表'!$A$1:$CD$1,0)),"")),"",IFERROR(INDEX('2-3 引出列表'!$A$2:$CE$8700,$A288,MATCH(C$1,'2-3 引出列表'!$A$1:$CD$1,0)),""))</f>
        <v>0</v>
      </c>
      <c r="D288">
        <f>IF(ISBLANK(IFERROR(INDEX('2-3 引出列表'!$A$2:$CE$8700,$A288,MATCH(D$1,'2-3 引出列表'!$A$1:$CD$1,0)),"")),"",IFERROR(INDEX('2-3 引出列表'!$A$2:$CE$8700,$A288,MATCH(D$1,'2-3 引出列表'!$A$1:$CD$1,0)),""))</f>
        <v>0</v>
      </c>
      <c r="E288">
        <f>IF(ISBLANK(IFERROR(INDEX('2-3 引出列表'!$A$2:$CE$8700,$A288,MATCH(E$1,'2-3 引出列表'!$A$1:$CD$1,0)),"")),"",IFERROR(INDEX('2-3 引出列表'!$A$2:$CE$8700,$A288,MATCH(E$1,'2-3 引出列表'!$A$1:$CD$1,0)),""))</f>
        <v>0</v>
      </c>
      <c r="F288" t="str">
        <f t="shared" si="4"/>
        <v>0</v>
      </c>
      <c r="G288">
        <f>IF(ISBLANK(IFERROR(INDEX('2-3 引出列表'!$A$2:$CE$8700,$A288,MATCH(G$1,'2-3 引出列表'!$A$1:$CD$1,0)),"")),"",IFERROR(INDEX('2-3 引出列表'!$A$2:$CE$8700,$A288,MATCH(G$1,'2-3 引出列表'!$A$1:$CD$1,0)),""))</f>
        <v>0</v>
      </c>
      <c r="H288">
        <f>IF(ISBLANK(IFERROR(INDEX('2-3 引出列表'!$A$2:$CE$8700,$A288,MATCH(H$1,'2-3 引出列表'!$A$1:$CD$1,0)),"")),"",IFERROR(INDEX('2-3 引出列表'!$A$2:$CE$8700,$A288,MATCH(H$1,'2-3 引出列表'!$A$1:$CD$1,0)),""))</f>
        <v>0</v>
      </c>
      <c r="I288">
        <f>IF(ISBLANK(IFERROR(INDEX('2-3 引出列表'!$A$2:$CE$8700,$A288,MATCH(I$1,'2-3 引出列表'!$A$1:$CD$1,0)),"")),"",IFERROR(INDEX('2-3 引出列表'!$A$2:$CE$8700,$A288,MATCH(I$1,'2-3 引出列表'!$A$1:$CD$1,0)),""))</f>
        <v>0</v>
      </c>
      <c r="J288" s="66"/>
    </row>
    <row r="289" customFormat="1" spans="1:10">
      <c r="A289">
        <v>288</v>
      </c>
      <c r="B289">
        <f>IF(ISBLANK(IFERROR(INDEX('2-3 引出列表'!$A$2:$CE$8700,$A289,MATCH(B$1,'2-3 引出列表'!$A$1:$CD$1,0)),"")),"",IFERROR(INDEX('2-3 引出列表'!$A$2:$CE$8700,$A289,MATCH(B$1,'2-3 引出列表'!$A$1:$CD$1,0)),""))</f>
        <v>0</v>
      </c>
      <c r="C289">
        <f>IF(ISBLANK(IFERROR(INDEX('2-3 引出列表'!$A$2:$CE$8700,$A289,MATCH(C$1,'2-3 引出列表'!$A$1:$CD$1,0)),"")),"",IFERROR(INDEX('2-3 引出列表'!$A$2:$CE$8700,$A289,MATCH(C$1,'2-3 引出列表'!$A$1:$CD$1,0)),""))</f>
        <v>0</v>
      </c>
      <c r="D289">
        <f>IF(ISBLANK(IFERROR(INDEX('2-3 引出列表'!$A$2:$CE$8700,$A289,MATCH(D$1,'2-3 引出列表'!$A$1:$CD$1,0)),"")),"",IFERROR(INDEX('2-3 引出列表'!$A$2:$CE$8700,$A289,MATCH(D$1,'2-3 引出列表'!$A$1:$CD$1,0)),""))</f>
        <v>0</v>
      </c>
      <c r="E289">
        <f>IF(ISBLANK(IFERROR(INDEX('2-3 引出列表'!$A$2:$CE$8700,$A289,MATCH(E$1,'2-3 引出列表'!$A$1:$CD$1,0)),"")),"",IFERROR(INDEX('2-3 引出列表'!$A$2:$CE$8700,$A289,MATCH(E$1,'2-3 引出列表'!$A$1:$CD$1,0)),""))</f>
        <v>0</v>
      </c>
      <c r="F289" t="str">
        <f t="shared" si="4"/>
        <v>0</v>
      </c>
      <c r="G289">
        <f>IF(ISBLANK(IFERROR(INDEX('2-3 引出列表'!$A$2:$CE$8700,$A289,MATCH(G$1,'2-3 引出列表'!$A$1:$CD$1,0)),"")),"",IFERROR(INDEX('2-3 引出列表'!$A$2:$CE$8700,$A289,MATCH(G$1,'2-3 引出列表'!$A$1:$CD$1,0)),""))</f>
        <v>0</v>
      </c>
      <c r="H289">
        <f>IF(ISBLANK(IFERROR(INDEX('2-3 引出列表'!$A$2:$CE$8700,$A289,MATCH(H$1,'2-3 引出列表'!$A$1:$CD$1,0)),"")),"",IFERROR(INDEX('2-3 引出列表'!$A$2:$CE$8700,$A289,MATCH(H$1,'2-3 引出列表'!$A$1:$CD$1,0)),""))</f>
        <v>0</v>
      </c>
      <c r="I289">
        <f>IF(ISBLANK(IFERROR(INDEX('2-3 引出列表'!$A$2:$CE$8700,$A289,MATCH(I$1,'2-3 引出列表'!$A$1:$CD$1,0)),"")),"",IFERROR(INDEX('2-3 引出列表'!$A$2:$CE$8700,$A289,MATCH(I$1,'2-3 引出列表'!$A$1:$CD$1,0)),""))</f>
        <v>0</v>
      </c>
      <c r="J289" s="66"/>
    </row>
    <row r="290" customFormat="1" spans="1:10">
      <c r="A290">
        <v>289</v>
      </c>
      <c r="B290">
        <f>IF(ISBLANK(IFERROR(INDEX('2-3 引出列表'!$A$2:$CE$8700,$A290,MATCH(B$1,'2-3 引出列表'!$A$1:$CD$1,0)),"")),"",IFERROR(INDEX('2-3 引出列表'!$A$2:$CE$8700,$A290,MATCH(B$1,'2-3 引出列表'!$A$1:$CD$1,0)),""))</f>
        <v>0</v>
      </c>
      <c r="C290">
        <f>IF(ISBLANK(IFERROR(INDEX('2-3 引出列表'!$A$2:$CE$8700,$A290,MATCH(C$1,'2-3 引出列表'!$A$1:$CD$1,0)),"")),"",IFERROR(INDEX('2-3 引出列表'!$A$2:$CE$8700,$A290,MATCH(C$1,'2-3 引出列表'!$A$1:$CD$1,0)),""))</f>
        <v>0</v>
      </c>
      <c r="D290">
        <f>IF(ISBLANK(IFERROR(INDEX('2-3 引出列表'!$A$2:$CE$8700,$A290,MATCH(D$1,'2-3 引出列表'!$A$1:$CD$1,0)),"")),"",IFERROR(INDEX('2-3 引出列表'!$A$2:$CE$8700,$A290,MATCH(D$1,'2-3 引出列表'!$A$1:$CD$1,0)),""))</f>
        <v>0</v>
      </c>
      <c r="E290">
        <f>IF(ISBLANK(IFERROR(INDEX('2-3 引出列表'!$A$2:$CE$8700,$A290,MATCH(E$1,'2-3 引出列表'!$A$1:$CD$1,0)),"")),"",IFERROR(INDEX('2-3 引出列表'!$A$2:$CE$8700,$A290,MATCH(E$1,'2-3 引出列表'!$A$1:$CD$1,0)),""))</f>
        <v>0</v>
      </c>
      <c r="F290" t="str">
        <f t="shared" si="4"/>
        <v>0</v>
      </c>
      <c r="G290">
        <f>IF(ISBLANK(IFERROR(INDEX('2-3 引出列表'!$A$2:$CE$8700,$A290,MATCH(G$1,'2-3 引出列表'!$A$1:$CD$1,0)),"")),"",IFERROR(INDEX('2-3 引出列表'!$A$2:$CE$8700,$A290,MATCH(G$1,'2-3 引出列表'!$A$1:$CD$1,0)),""))</f>
        <v>0</v>
      </c>
      <c r="H290">
        <f>IF(ISBLANK(IFERROR(INDEX('2-3 引出列表'!$A$2:$CE$8700,$A290,MATCH(H$1,'2-3 引出列表'!$A$1:$CD$1,0)),"")),"",IFERROR(INDEX('2-3 引出列表'!$A$2:$CE$8700,$A290,MATCH(H$1,'2-3 引出列表'!$A$1:$CD$1,0)),""))</f>
        <v>0</v>
      </c>
      <c r="I290">
        <f>IF(ISBLANK(IFERROR(INDEX('2-3 引出列表'!$A$2:$CE$8700,$A290,MATCH(I$1,'2-3 引出列表'!$A$1:$CD$1,0)),"")),"",IFERROR(INDEX('2-3 引出列表'!$A$2:$CE$8700,$A290,MATCH(I$1,'2-3 引出列表'!$A$1:$CD$1,0)),""))</f>
        <v>0</v>
      </c>
      <c r="J290" s="66"/>
    </row>
    <row r="291" customFormat="1" spans="1:10">
      <c r="A291">
        <v>290</v>
      </c>
      <c r="B291">
        <f>IF(ISBLANK(IFERROR(INDEX('2-3 引出列表'!$A$2:$CE$8700,$A291,MATCH(B$1,'2-3 引出列表'!$A$1:$CD$1,0)),"")),"",IFERROR(INDEX('2-3 引出列表'!$A$2:$CE$8700,$A291,MATCH(B$1,'2-3 引出列表'!$A$1:$CD$1,0)),""))</f>
        <v>0</v>
      </c>
      <c r="C291">
        <f>IF(ISBLANK(IFERROR(INDEX('2-3 引出列表'!$A$2:$CE$8700,$A291,MATCH(C$1,'2-3 引出列表'!$A$1:$CD$1,0)),"")),"",IFERROR(INDEX('2-3 引出列表'!$A$2:$CE$8700,$A291,MATCH(C$1,'2-3 引出列表'!$A$1:$CD$1,0)),""))</f>
        <v>0</v>
      </c>
      <c r="D291">
        <f>IF(ISBLANK(IFERROR(INDEX('2-3 引出列表'!$A$2:$CE$8700,$A291,MATCH(D$1,'2-3 引出列表'!$A$1:$CD$1,0)),"")),"",IFERROR(INDEX('2-3 引出列表'!$A$2:$CE$8700,$A291,MATCH(D$1,'2-3 引出列表'!$A$1:$CD$1,0)),""))</f>
        <v>0</v>
      </c>
      <c r="E291">
        <f>IF(ISBLANK(IFERROR(INDEX('2-3 引出列表'!$A$2:$CE$8700,$A291,MATCH(E$1,'2-3 引出列表'!$A$1:$CD$1,0)),"")),"",IFERROR(INDEX('2-3 引出列表'!$A$2:$CE$8700,$A291,MATCH(E$1,'2-3 引出列表'!$A$1:$CD$1,0)),""))</f>
        <v>0</v>
      </c>
      <c r="F291" t="str">
        <f t="shared" si="4"/>
        <v>0</v>
      </c>
      <c r="G291">
        <f>IF(ISBLANK(IFERROR(INDEX('2-3 引出列表'!$A$2:$CE$8700,$A291,MATCH(G$1,'2-3 引出列表'!$A$1:$CD$1,0)),"")),"",IFERROR(INDEX('2-3 引出列表'!$A$2:$CE$8700,$A291,MATCH(G$1,'2-3 引出列表'!$A$1:$CD$1,0)),""))</f>
        <v>0</v>
      </c>
      <c r="H291">
        <f>IF(ISBLANK(IFERROR(INDEX('2-3 引出列表'!$A$2:$CE$8700,$A291,MATCH(H$1,'2-3 引出列表'!$A$1:$CD$1,0)),"")),"",IFERROR(INDEX('2-3 引出列表'!$A$2:$CE$8700,$A291,MATCH(H$1,'2-3 引出列表'!$A$1:$CD$1,0)),""))</f>
        <v>0</v>
      </c>
      <c r="I291">
        <f>IF(ISBLANK(IFERROR(INDEX('2-3 引出列表'!$A$2:$CE$8700,$A291,MATCH(I$1,'2-3 引出列表'!$A$1:$CD$1,0)),"")),"",IFERROR(INDEX('2-3 引出列表'!$A$2:$CE$8700,$A291,MATCH(I$1,'2-3 引出列表'!$A$1:$CD$1,0)),""))</f>
        <v>0</v>
      </c>
      <c r="J291" s="66"/>
    </row>
    <row r="292" customFormat="1" spans="1:10">
      <c r="A292">
        <v>291</v>
      </c>
      <c r="B292">
        <f>IF(ISBLANK(IFERROR(INDEX('2-3 引出列表'!$A$2:$CE$8700,$A292,MATCH(B$1,'2-3 引出列表'!$A$1:$CD$1,0)),"")),"",IFERROR(INDEX('2-3 引出列表'!$A$2:$CE$8700,$A292,MATCH(B$1,'2-3 引出列表'!$A$1:$CD$1,0)),""))</f>
        <v>0</v>
      </c>
      <c r="C292">
        <f>IF(ISBLANK(IFERROR(INDEX('2-3 引出列表'!$A$2:$CE$8700,$A292,MATCH(C$1,'2-3 引出列表'!$A$1:$CD$1,0)),"")),"",IFERROR(INDEX('2-3 引出列表'!$A$2:$CE$8700,$A292,MATCH(C$1,'2-3 引出列表'!$A$1:$CD$1,0)),""))</f>
        <v>0</v>
      </c>
      <c r="D292">
        <f>IF(ISBLANK(IFERROR(INDEX('2-3 引出列表'!$A$2:$CE$8700,$A292,MATCH(D$1,'2-3 引出列表'!$A$1:$CD$1,0)),"")),"",IFERROR(INDEX('2-3 引出列表'!$A$2:$CE$8700,$A292,MATCH(D$1,'2-3 引出列表'!$A$1:$CD$1,0)),""))</f>
        <v>0</v>
      </c>
      <c r="E292">
        <f>IF(ISBLANK(IFERROR(INDEX('2-3 引出列表'!$A$2:$CE$8700,$A292,MATCH(E$1,'2-3 引出列表'!$A$1:$CD$1,0)),"")),"",IFERROR(INDEX('2-3 引出列表'!$A$2:$CE$8700,$A292,MATCH(E$1,'2-3 引出列表'!$A$1:$CD$1,0)),""))</f>
        <v>0</v>
      </c>
      <c r="F292" t="str">
        <f t="shared" si="4"/>
        <v>0</v>
      </c>
      <c r="G292">
        <f>IF(ISBLANK(IFERROR(INDEX('2-3 引出列表'!$A$2:$CE$8700,$A292,MATCH(G$1,'2-3 引出列表'!$A$1:$CD$1,0)),"")),"",IFERROR(INDEX('2-3 引出列表'!$A$2:$CE$8700,$A292,MATCH(G$1,'2-3 引出列表'!$A$1:$CD$1,0)),""))</f>
        <v>0</v>
      </c>
      <c r="H292">
        <f>IF(ISBLANK(IFERROR(INDEX('2-3 引出列表'!$A$2:$CE$8700,$A292,MATCH(H$1,'2-3 引出列表'!$A$1:$CD$1,0)),"")),"",IFERROR(INDEX('2-3 引出列表'!$A$2:$CE$8700,$A292,MATCH(H$1,'2-3 引出列表'!$A$1:$CD$1,0)),""))</f>
        <v>0</v>
      </c>
      <c r="I292">
        <f>IF(ISBLANK(IFERROR(INDEX('2-3 引出列表'!$A$2:$CE$8700,$A292,MATCH(I$1,'2-3 引出列表'!$A$1:$CD$1,0)),"")),"",IFERROR(INDEX('2-3 引出列表'!$A$2:$CE$8700,$A292,MATCH(I$1,'2-3 引出列表'!$A$1:$CD$1,0)),""))</f>
        <v>0</v>
      </c>
      <c r="J292" s="66"/>
    </row>
    <row r="293" customFormat="1" spans="1:10">
      <c r="A293">
        <v>292</v>
      </c>
      <c r="B293">
        <f>IF(ISBLANK(IFERROR(INDEX('2-3 引出列表'!$A$2:$CE$8700,$A293,MATCH(B$1,'2-3 引出列表'!$A$1:$CD$1,0)),"")),"",IFERROR(INDEX('2-3 引出列表'!$A$2:$CE$8700,$A293,MATCH(B$1,'2-3 引出列表'!$A$1:$CD$1,0)),""))</f>
        <v>0</v>
      </c>
      <c r="C293">
        <f>IF(ISBLANK(IFERROR(INDEX('2-3 引出列表'!$A$2:$CE$8700,$A293,MATCH(C$1,'2-3 引出列表'!$A$1:$CD$1,0)),"")),"",IFERROR(INDEX('2-3 引出列表'!$A$2:$CE$8700,$A293,MATCH(C$1,'2-3 引出列表'!$A$1:$CD$1,0)),""))</f>
        <v>0</v>
      </c>
      <c r="D293">
        <f>IF(ISBLANK(IFERROR(INDEX('2-3 引出列表'!$A$2:$CE$8700,$A293,MATCH(D$1,'2-3 引出列表'!$A$1:$CD$1,0)),"")),"",IFERROR(INDEX('2-3 引出列表'!$A$2:$CE$8700,$A293,MATCH(D$1,'2-3 引出列表'!$A$1:$CD$1,0)),""))</f>
        <v>0</v>
      </c>
      <c r="E293">
        <f>IF(ISBLANK(IFERROR(INDEX('2-3 引出列表'!$A$2:$CE$8700,$A293,MATCH(E$1,'2-3 引出列表'!$A$1:$CD$1,0)),"")),"",IFERROR(INDEX('2-3 引出列表'!$A$2:$CE$8700,$A293,MATCH(E$1,'2-3 引出列表'!$A$1:$CD$1,0)),""))</f>
        <v>0</v>
      </c>
      <c r="F293" t="str">
        <f t="shared" si="4"/>
        <v>0</v>
      </c>
      <c r="G293">
        <f>IF(ISBLANK(IFERROR(INDEX('2-3 引出列表'!$A$2:$CE$8700,$A293,MATCH(G$1,'2-3 引出列表'!$A$1:$CD$1,0)),"")),"",IFERROR(INDEX('2-3 引出列表'!$A$2:$CE$8700,$A293,MATCH(G$1,'2-3 引出列表'!$A$1:$CD$1,0)),""))</f>
        <v>0</v>
      </c>
      <c r="H293">
        <f>IF(ISBLANK(IFERROR(INDEX('2-3 引出列表'!$A$2:$CE$8700,$A293,MATCH(H$1,'2-3 引出列表'!$A$1:$CD$1,0)),"")),"",IFERROR(INDEX('2-3 引出列表'!$A$2:$CE$8700,$A293,MATCH(H$1,'2-3 引出列表'!$A$1:$CD$1,0)),""))</f>
        <v>0</v>
      </c>
      <c r="I293">
        <f>IF(ISBLANK(IFERROR(INDEX('2-3 引出列表'!$A$2:$CE$8700,$A293,MATCH(I$1,'2-3 引出列表'!$A$1:$CD$1,0)),"")),"",IFERROR(INDEX('2-3 引出列表'!$A$2:$CE$8700,$A293,MATCH(I$1,'2-3 引出列表'!$A$1:$CD$1,0)),""))</f>
        <v>0</v>
      </c>
      <c r="J293" s="66"/>
    </row>
    <row r="294" customFormat="1" spans="1:10">
      <c r="A294">
        <v>293</v>
      </c>
      <c r="B294">
        <f>IF(ISBLANK(IFERROR(INDEX('2-3 引出列表'!$A$2:$CE$8700,$A294,MATCH(B$1,'2-3 引出列表'!$A$1:$CD$1,0)),"")),"",IFERROR(INDEX('2-3 引出列表'!$A$2:$CE$8700,$A294,MATCH(B$1,'2-3 引出列表'!$A$1:$CD$1,0)),""))</f>
        <v>0</v>
      </c>
      <c r="C294">
        <f>IF(ISBLANK(IFERROR(INDEX('2-3 引出列表'!$A$2:$CE$8700,$A294,MATCH(C$1,'2-3 引出列表'!$A$1:$CD$1,0)),"")),"",IFERROR(INDEX('2-3 引出列表'!$A$2:$CE$8700,$A294,MATCH(C$1,'2-3 引出列表'!$A$1:$CD$1,0)),""))</f>
        <v>0</v>
      </c>
      <c r="D294">
        <f>IF(ISBLANK(IFERROR(INDEX('2-3 引出列表'!$A$2:$CE$8700,$A294,MATCH(D$1,'2-3 引出列表'!$A$1:$CD$1,0)),"")),"",IFERROR(INDEX('2-3 引出列表'!$A$2:$CE$8700,$A294,MATCH(D$1,'2-3 引出列表'!$A$1:$CD$1,0)),""))</f>
        <v>0</v>
      </c>
      <c r="E294">
        <f>IF(ISBLANK(IFERROR(INDEX('2-3 引出列表'!$A$2:$CE$8700,$A294,MATCH(E$1,'2-3 引出列表'!$A$1:$CD$1,0)),"")),"",IFERROR(INDEX('2-3 引出列表'!$A$2:$CE$8700,$A294,MATCH(E$1,'2-3 引出列表'!$A$1:$CD$1,0)),""))</f>
        <v>0</v>
      </c>
      <c r="F294" t="str">
        <f t="shared" si="4"/>
        <v>0</v>
      </c>
      <c r="G294">
        <f>IF(ISBLANK(IFERROR(INDEX('2-3 引出列表'!$A$2:$CE$8700,$A294,MATCH(G$1,'2-3 引出列表'!$A$1:$CD$1,0)),"")),"",IFERROR(INDEX('2-3 引出列表'!$A$2:$CE$8700,$A294,MATCH(G$1,'2-3 引出列表'!$A$1:$CD$1,0)),""))</f>
        <v>0</v>
      </c>
      <c r="H294">
        <f>IF(ISBLANK(IFERROR(INDEX('2-3 引出列表'!$A$2:$CE$8700,$A294,MATCH(H$1,'2-3 引出列表'!$A$1:$CD$1,0)),"")),"",IFERROR(INDEX('2-3 引出列表'!$A$2:$CE$8700,$A294,MATCH(H$1,'2-3 引出列表'!$A$1:$CD$1,0)),""))</f>
        <v>0</v>
      </c>
      <c r="I294">
        <f>IF(ISBLANK(IFERROR(INDEX('2-3 引出列表'!$A$2:$CE$8700,$A294,MATCH(I$1,'2-3 引出列表'!$A$1:$CD$1,0)),"")),"",IFERROR(INDEX('2-3 引出列表'!$A$2:$CE$8700,$A294,MATCH(I$1,'2-3 引出列表'!$A$1:$CD$1,0)),""))</f>
        <v>0</v>
      </c>
      <c r="J294" s="66"/>
    </row>
    <row r="295" customFormat="1" spans="1:10">
      <c r="A295">
        <v>294</v>
      </c>
      <c r="B295">
        <f>IF(ISBLANK(IFERROR(INDEX('2-3 引出列表'!$A$2:$CE$8700,$A295,MATCH(B$1,'2-3 引出列表'!$A$1:$CD$1,0)),"")),"",IFERROR(INDEX('2-3 引出列表'!$A$2:$CE$8700,$A295,MATCH(B$1,'2-3 引出列表'!$A$1:$CD$1,0)),""))</f>
        <v>0</v>
      </c>
      <c r="C295">
        <f>IF(ISBLANK(IFERROR(INDEX('2-3 引出列表'!$A$2:$CE$8700,$A295,MATCH(C$1,'2-3 引出列表'!$A$1:$CD$1,0)),"")),"",IFERROR(INDEX('2-3 引出列表'!$A$2:$CE$8700,$A295,MATCH(C$1,'2-3 引出列表'!$A$1:$CD$1,0)),""))</f>
        <v>0</v>
      </c>
      <c r="D295">
        <f>IF(ISBLANK(IFERROR(INDEX('2-3 引出列表'!$A$2:$CE$8700,$A295,MATCH(D$1,'2-3 引出列表'!$A$1:$CD$1,0)),"")),"",IFERROR(INDEX('2-3 引出列表'!$A$2:$CE$8700,$A295,MATCH(D$1,'2-3 引出列表'!$A$1:$CD$1,0)),""))</f>
        <v>0</v>
      </c>
      <c r="E295">
        <f>IF(ISBLANK(IFERROR(INDEX('2-3 引出列表'!$A$2:$CE$8700,$A295,MATCH(E$1,'2-3 引出列表'!$A$1:$CD$1,0)),"")),"",IFERROR(INDEX('2-3 引出列表'!$A$2:$CE$8700,$A295,MATCH(E$1,'2-3 引出列表'!$A$1:$CD$1,0)),""))</f>
        <v>0</v>
      </c>
      <c r="F295" t="str">
        <f t="shared" si="4"/>
        <v>0</v>
      </c>
      <c r="G295">
        <f>IF(ISBLANK(IFERROR(INDEX('2-3 引出列表'!$A$2:$CE$8700,$A295,MATCH(G$1,'2-3 引出列表'!$A$1:$CD$1,0)),"")),"",IFERROR(INDEX('2-3 引出列表'!$A$2:$CE$8700,$A295,MATCH(G$1,'2-3 引出列表'!$A$1:$CD$1,0)),""))</f>
        <v>0</v>
      </c>
      <c r="H295">
        <f>IF(ISBLANK(IFERROR(INDEX('2-3 引出列表'!$A$2:$CE$8700,$A295,MATCH(H$1,'2-3 引出列表'!$A$1:$CD$1,0)),"")),"",IFERROR(INDEX('2-3 引出列表'!$A$2:$CE$8700,$A295,MATCH(H$1,'2-3 引出列表'!$A$1:$CD$1,0)),""))</f>
        <v>0</v>
      </c>
      <c r="I295">
        <f>IF(ISBLANK(IFERROR(INDEX('2-3 引出列表'!$A$2:$CE$8700,$A295,MATCH(I$1,'2-3 引出列表'!$A$1:$CD$1,0)),"")),"",IFERROR(INDEX('2-3 引出列表'!$A$2:$CE$8700,$A295,MATCH(I$1,'2-3 引出列表'!$A$1:$CD$1,0)),""))</f>
        <v>0</v>
      </c>
      <c r="J295" s="66"/>
    </row>
    <row r="296" customFormat="1" spans="1:10">
      <c r="A296">
        <v>295</v>
      </c>
      <c r="B296">
        <f>IF(ISBLANK(IFERROR(INDEX('2-3 引出列表'!$A$2:$CE$8700,$A296,MATCH(B$1,'2-3 引出列表'!$A$1:$CD$1,0)),"")),"",IFERROR(INDEX('2-3 引出列表'!$A$2:$CE$8700,$A296,MATCH(B$1,'2-3 引出列表'!$A$1:$CD$1,0)),""))</f>
        <v>0</v>
      </c>
      <c r="C296">
        <f>IF(ISBLANK(IFERROR(INDEX('2-3 引出列表'!$A$2:$CE$8700,$A296,MATCH(C$1,'2-3 引出列表'!$A$1:$CD$1,0)),"")),"",IFERROR(INDEX('2-3 引出列表'!$A$2:$CE$8700,$A296,MATCH(C$1,'2-3 引出列表'!$A$1:$CD$1,0)),""))</f>
        <v>0</v>
      </c>
      <c r="D296">
        <f>IF(ISBLANK(IFERROR(INDEX('2-3 引出列表'!$A$2:$CE$8700,$A296,MATCH(D$1,'2-3 引出列表'!$A$1:$CD$1,0)),"")),"",IFERROR(INDEX('2-3 引出列表'!$A$2:$CE$8700,$A296,MATCH(D$1,'2-3 引出列表'!$A$1:$CD$1,0)),""))</f>
        <v>0</v>
      </c>
      <c r="E296">
        <f>IF(ISBLANK(IFERROR(INDEX('2-3 引出列表'!$A$2:$CE$8700,$A296,MATCH(E$1,'2-3 引出列表'!$A$1:$CD$1,0)),"")),"",IFERROR(INDEX('2-3 引出列表'!$A$2:$CE$8700,$A296,MATCH(E$1,'2-3 引出列表'!$A$1:$CD$1,0)),""))</f>
        <v>0</v>
      </c>
      <c r="F296" t="str">
        <f t="shared" si="4"/>
        <v>0</v>
      </c>
      <c r="G296">
        <f>IF(ISBLANK(IFERROR(INDEX('2-3 引出列表'!$A$2:$CE$8700,$A296,MATCH(G$1,'2-3 引出列表'!$A$1:$CD$1,0)),"")),"",IFERROR(INDEX('2-3 引出列表'!$A$2:$CE$8700,$A296,MATCH(G$1,'2-3 引出列表'!$A$1:$CD$1,0)),""))</f>
        <v>0</v>
      </c>
      <c r="H296">
        <f>IF(ISBLANK(IFERROR(INDEX('2-3 引出列表'!$A$2:$CE$8700,$A296,MATCH(H$1,'2-3 引出列表'!$A$1:$CD$1,0)),"")),"",IFERROR(INDEX('2-3 引出列表'!$A$2:$CE$8700,$A296,MATCH(H$1,'2-3 引出列表'!$A$1:$CD$1,0)),""))</f>
        <v>0</v>
      </c>
      <c r="I296">
        <f>IF(ISBLANK(IFERROR(INDEX('2-3 引出列表'!$A$2:$CE$8700,$A296,MATCH(I$1,'2-3 引出列表'!$A$1:$CD$1,0)),"")),"",IFERROR(INDEX('2-3 引出列表'!$A$2:$CE$8700,$A296,MATCH(I$1,'2-3 引出列表'!$A$1:$CD$1,0)),""))</f>
        <v>0</v>
      </c>
      <c r="J296" s="66"/>
    </row>
    <row r="297" customFormat="1" spans="1:10">
      <c r="A297">
        <v>296</v>
      </c>
      <c r="B297">
        <f>IF(ISBLANK(IFERROR(INDEX('2-3 引出列表'!$A$2:$CE$8700,$A297,MATCH(B$1,'2-3 引出列表'!$A$1:$CD$1,0)),"")),"",IFERROR(INDEX('2-3 引出列表'!$A$2:$CE$8700,$A297,MATCH(B$1,'2-3 引出列表'!$A$1:$CD$1,0)),""))</f>
        <v>0</v>
      </c>
      <c r="C297">
        <f>IF(ISBLANK(IFERROR(INDEX('2-3 引出列表'!$A$2:$CE$8700,$A297,MATCH(C$1,'2-3 引出列表'!$A$1:$CD$1,0)),"")),"",IFERROR(INDEX('2-3 引出列表'!$A$2:$CE$8700,$A297,MATCH(C$1,'2-3 引出列表'!$A$1:$CD$1,0)),""))</f>
        <v>0</v>
      </c>
      <c r="D297">
        <f>IF(ISBLANK(IFERROR(INDEX('2-3 引出列表'!$A$2:$CE$8700,$A297,MATCH(D$1,'2-3 引出列表'!$A$1:$CD$1,0)),"")),"",IFERROR(INDEX('2-3 引出列表'!$A$2:$CE$8700,$A297,MATCH(D$1,'2-3 引出列表'!$A$1:$CD$1,0)),""))</f>
        <v>0</v>
      </c>
      <c r="E297">
        <f>IF(ISBLANK(IFERROR(INDEX('2-3 引出列表'!$A$2:$CE$8700,$A297,MATCH(E$1,'2-3 引出列表'!$A$1:$CD$1,0)),"")),"",IFERROR(INDEX('2-3 引出列表'!$A$2:$CE$8700,$A297,MATCH(E$1,'2-3 引出列表'!$A$1:$CD$1,0)),""))</f>
        <v>0</v>
      </c>
      <c r="F297" t="str">
        <f t="shared" si="4"/>
        <v>0</v>
      </c>
      <c r="G297">
        <f>IF(ISBLANK(IFERROR(INDEX('2-3 引出列表'!$A$2:$CE$8700,$A297,MATCH(G$1,'2-3 引出列表'!$A$1:$CD$1,0)),"")),"",IFERROR(INDEX('2-3 引出列表'!$A$2:$CE$8700,$A297,MATCH(G$1,'2-3 引出列表'!$A$1:$CD$1,0)),""))</f>
        <v>0</v>
      </c>
      <c r="H297">
        <f>IF(ISBLANK(IFERROR(INDEX('2-3 引出列表'!$A$2:$CE$8700,$A297,MATCH(H$1,'2-3 引出列表'!$A$1:$CD$1,0)),"")),"",IFERROR(INDEX('2-3 引出列表'!$A$2:$CE$8700,$A297,MATCH(H$1,'2-3 引出列表'!$A$1:$CD$1,0)),""))</f>
        <v>0</v>
      </c>
      <c r="I297">
        <f>IF(ISBLANK(IFERROR(INDEX('2-3 引出列表'!$A$2:$CE$8700,$A297,MATCH(I$1,'2-3 引出列表'!$A$1:$CD$1,0)),"")),"",IFERROR(INDEX('2-3 引出列表'!$A$2:$CE$8700,$A297,MATCH(I$1,'2-3 引出列表'!$A$1:$CD$1,0)),""))</f>
        <v>0</v>
      </c>
      <c r="J297" s="66"/>
    </row>
    <row r="298" customFormat="1" spans="1:10">
      <c r="A298">
        <v>297</v>
      </c>
      <c r="B298">
        <f>IF(ISBLANK(IFERROR(INDEX('2-3 引出列表'!$A$2:$CE$8700,$A298,MATCH(B$1,'2-3 引出列表'!$A$1:$CD$1,0)),"")),"",IFERROR(INDEX('2-3 引出列表'!$A$2:$CE$8700,$A298,MATCH(B$1,'2-3 引出列表'!$A$1:$CD$1,0)),""))</f>
        <v>0</v>
      </c>
      <c r="C298">
        <f>IF(ISBLANK(IFERROR(INDEX('2-3 引出列表'!$A$2:$CE$8700,$A298,MATCH(C$1,'2-3 引出列表'!$A$1:$CD$1,0)),"")),"",IFERROR(INDEX('2-3 引出列表'!$A$2:$CE$8700,$A298,MATCH(C$1,'2-3 引出列表'!$A$1:$CD$1,0)),""))</f>
        <v>0</v>
      </c>
      <c r="D298">
        <f>IF(ISBLANK(IFERROR(INDEX('2-3 引出列表'!$A$2:$CE$8700,$A298,MATCH(D$1,'2-3 引出列表'!$A$1:$CD$1,0)),"")),"",IFERROR(INDEX('2-3 引出列表'!$A$2:$CE$8700,$A298,MATCH(D$1,'2-3 引出列表'!$A$1:$CD$1,0)),""))</f>
        <v>0</v>
      </c>
      <c r="E298">
        <f>IF(ISBLANK(IFERROR(INDEX('2-3 引出列表'!$A$2:$CE$8700,$A298,MATCH(E$1,'2-3 引出列表'!$A$1:$CD$1,0)),"")),"",IFERROR(INDEX('2-3 引出列表'!$A$2:$CE$8700,$A298,MATCH(E$1,'2-3 引出列表'!$A$1:$CD$1,0)),""))</f>
        <v>0</v>
      </c>
      <c r="F298" t="str">
        <f t="shared" si="4"/>
        <v>0</v>
      </c>
      <c r="G298">
        <f>IF(ISBLANK(IFERROR(INDEX('2-3 引出列表'!$A$2:$CE$8700,$A298,MATCH(G$1,'2-3 引出列表'!$A$1:$CD$1,0)),"")),"",IFERROR(INDEX('2-3 引出列表'!$A$2:$CE$8700,$A298,MATCH(G$1,'2-3 引出列表'!$A$1:$CD$1,0)),""))</f>
        <v>0</v>
      </c>
      <c r="H298">
        <f>IF(ISBLANK(IFERROR(INDEX('2-3 引出列表'!$A$2:$CE$8700,$A298,MATCH(H$1,'2-3 引出列表'!$A$1:$CD$1,0)),"")),"",IFERROR(INDEX('2-3 引出列表'!$A$2:$CE$8700,$A298,MATCH(H$1,'2-3 引出列表'!$A$1:$CD$1,0)),""))</f>
        <v>0</v>
      </c>
      <c r="I298">
        <f>IF(ISBLANK(IFERROR(INDEX('2-3 引出列表'!$A$2:$CE$8700,$A298,MATCH(I$1,'2-3 引出列表'!$A$1:$CD$1,0)),"")),"",IFERROR(INDEX('2-3 引出列表'!$A$2:$CE$8700,$A298,MATCH(I$1,'2-3 引出列表'!$A$1:$CD$1,0)),""))</f>
        <v>0</v>
      </c>
      <c r="J298" s="66"/>
    </row>
    <row r="299" customFormat="1" spans="1:10">
      <c r="A299">
        <v>298</v>
      </c>
      <c r="B299">
        <f>IF(ISBLANK(IFERROR(INDEX('2-3 引出列表'!$A$2:$CE$8700,$A299,MATCH(B$1,'2-3 引出列表'!$A$1:$CD$1,0)),"")),"",IFERROR(INDEX('2-3 引出列表'!$A$2:$CE$8700,$A299,MATCH(B$1,'2-3 引出列表'!$A$1:$CD$1,0)),""))</f>
        <v>0</v>
      </c>
      <c r="C299">
        <f>IF(ISBLANK(IFERROR(INDEX('2-3 引出列表'!$A$2:$CE$8700,$A299,MATCH(C$1,'2-3 引出列表'!$A$1:$CD$1,0)),"")),"",IFERROR(INDEX('2-3 引出列表'!$A$2:$CE$8700,$A299,MATCH(C$1,'2-3 引出列表'!$A$1:$CD$1,0)),""))</f>
        <v>0</v>
      </c>
      <c r="D299">
        <f>IF(ISBLANK(IFERROR(INDEX('2-3 引出列表'!$A$2:$CE$8700,$A299,MATCH(D$1,'2-3 引出列表'!$A$1:$CD$1,0)),"")),"",IFERROR(INDEX('2-3 引出列表'!$A$2:$CE$8700,$A299,MATCH(D$1,'2-3 引出列表'!$A$1:$CD$1,0)),""))</f>
        <v>0</v>
      </c>
      <c r="E299">
        <f>IF(ISBLANK(IFERROR(INDEX('2-3 引出列表'!$A$2:$CE$8700,$A299,MATCH(E$1,'2-3 引出列表'!$A$1:$CD$1,0)),"")),"",IFERROR(INDEX('2-3 引出列表'!$A$2:$CE$8700,$A299,MATCH(E$1,'2-3 引出列表'!$A$1:$CD$1,0)),""))</f>
        <v>0</v>
      </c>
      <c r="F299" t="str">
        <f t="shared" si="4"/>
        <v>0</v>
      </c>
      <c r="G299">
        <f>IF(ISBLANK(IFERROR(INDEX('2-3 引出列表'!$A$2:$CE$8700,$A299,MATCH(G$1,'2-3 引出列表'!$A$1:$CD$1,0)),"")),"",IFERROR(INDEX('2-3 引出列表'!$A$2:$CE$8700,$A299,MATCH(G$1,'2-3 引出列表'!$A$1:$CD$1,0)),""))</f>
        <v>0</v>
      </c>
      <c r="H299">
        <f>IF(ISBLANK(IFERROR(INDEX('2-3 引出列表'!$A$2:$CE$8700,$A299,MATCH(H$1,'2-3 引出列表'!$A$1:$CD$1,0)),"")),"",IFERROR(INDEX('2-3 引出列表'!$A$2:$CE$8700,$A299,MATCH(H$1,'2-3 引出列表'!$A$1:$CD$1,0)),""))</f>
        <v>0</v>
      </c>
      <c r="I299">
        <f>IF(ISBLANK(IFERROR(INDEX('2-3 引出列表'!$A$2:$CE$8700,$A299,MATCH(I$1,'2-3 引出列表'!$A$1:$CD$1,0)),"")),"",IFERROR(INDEX('2-3 引出列表'!$A$2:$CE$8700,$A299,MATCH(I$1,'2-3 引出列表'!$A$1:$CD$1,0)),""))</f>
        <v>0</v>
      </c>
      <c r="J299" s="66"/>
    </row>
    <row r="300" customFormat="1" spans="1:10">
      <c r="A300">
        <v>299</v>
      </c>
      <c r="B300">
        <f>IF(ISBLANK(IFERROR(INDEX('2-3 引出列表'!$A$2:$CE$8700,$A300,MATCH(B$1,'2-3 引出列表'!$A$1:$CD$1,0)),"")),"",IFERROR(INDEX('2-3 引出列表'!$A$2:$CE$8700,$A300,MATCH(B$1,'2-3 引出列表'!$A$1:$CD$1,0)),""))</f>
        <v>0</v>
      </c>
      <c r="C300">
        <f>IF(ISBLANK(IFERROR(INDEX('2-3 引出列表'!$A$2:$CE$8700,$A300,MATCH(C$1,'2-3 引出列表'!$A$1:$CD$1,0)),"")),"",IFERROR(INDEX('2-3 引出列表'!$A$2:$CE$8700,$A300,MATCH(C$1,'2-3 引出列表'!$A$1:$CD$1,0)),""))</f>
        <v>0</v>
      </c>
      <c r="D300">
        <f>IF(ISBLANK(IFERROR(INDEX('2-3 引出列表'!$A$2:$CE$8700,$A300,MATCH(D$1,'2-3 引出列表'!$A$1:$CD$1,0)),"")),"",IFERROR(INDEX('2-3 引出列表'!$A$2:$CE$8700,$A300,MATCH(D$1,'2-3 引出列表'!$A$1:$CD$1,0)),""))</f>
        <v>0</v>
      </c>
      <c r="E300">
        <f>IF(ISBLANK(IFERROR(INDEX('2-3 引出列表'!$A$2:$CE$8700,$A300,MATCH(E$1,'2-3 引出列表'!$A$1:$CD$1,0)),"")),"",IFERROR(INDEX('2-3 引出列表'!$A$2:$CE$8700,$A300,MATCH(E$1,'2-3 引出列表'!$A$1:$CD$1,0)),""))</f>
        <v>0</v>
      </c>
      <c r="F300" t="str">
        <f t="shared" si="4"/>
        <v>0</v>
      </c>
      <c r="G300">
        <f>IF(ISBLANK(IFERROR(INDEX('2-3 引出列表'!$A$2:$CE$8700,$A300,MATCH(G$1,'2-3 引出列表'!$A$1:$CD$1,0)),"")),"",IFERROR(INDEX('2-3 引出列表'!$A$2:$CE$8700,$A300,MATCH(G$1,'2-3 引出列表'!$A$1:$CD$1,0)),""))</f>
        <v>0</v>
      </c>
      <c r="H300">
        <f>IF(ISBLANK(IFERROR(INDEX('2-3 引出列表'!$A$2:$CE$8700,$A300,MATCH(H$1,'2-3 引出列表'!$A$1:$CD$1,0)),"")),"",IFERROR(INDEX('2-3 引出列表'!$A$2:$CE$8700,$A300,MATCH(H$1,'2-3 引出列表'!$A$1:$CD$1,0)),""))</f>
        <v>0</v>
      </c>
      <c r="I300">
        <f>IF(ISBLANK(IFERROR(INDEX('2-3 引出列表'!$A$2:$CE$8700,$A300,MATCH(I$1,'2-3 引出列表'!$A$1:$CD$1,0)),"")),"",IFERROR(INDEX('2-3 引出列表'!$A$2:$CE$8700,$A300,MATCH(I$1,'2-3 引出列表'!$A$1:$CD$1,0)),""))</f>
        <v>0</v>
      </c>
      <c r="J300" s="66"/>
    </row>
    <row r="301" customFormat="1" spans="1:10">
      <c r="A301">
        <v>300</v>
      </c>
      <c r="B301">
        <f>IF(ISBLANK(IFERROR(INDEX('2-3 引出列表'!$A$2:$CE$8700,$A301,MATCH(B$1,'2-3 引出列表'!$A$1:$CD$1,0)),"")),"",IFERROR(INDEX('2-3 引出列表'!$A$2:$CE$8700,$A301,MATCH(B$1,'2-3 引出列表'!$A$1:$CD$1,0)),""))</f>
        <v>0</v>
      </c>
      <c r="C301">
        <f>IF(ISBLANK(IFERROR(INDEX('2-3 引出列表'!$A$2:$CE$8700,$A301,MATCH(C$1,'2-3 引出列表'!$A$1:$CD$1,0)),"")),"",IFERROR(INDEX('2-3 引出列表'!$A$2:$CE$8700,$A301,MATCH(C$1,'2-3 引出列表'!$A$1:$CD$1,0)),""))</f>
        <v>0</v>
      </c>
      <c r="D301">
        <f>IF(ISBLANK(IFERROR(INDEX('2-3 引出列表'!$A$2:$CE$8700,$A301,MATCH(D$1,'2-3 引出列表'!$A$1:$CD$1,0)),"")),"",IFERROR(INDEX('2-3 引出列表'!$A$2:$CE$8700,$A301,MATCH(D$1,'2-3 引出列表'!$A$1:$CD$1,0)),""))</f>
        <v>0</v>
      </c>
      <c r="E301">
        <f>IF(ISBLANK(IFERROR(INDEX('2-3 引出列表'!$A$2:$CE$8700,$A301,MATCH(E$1,'2-3 引出列表'!$A$1:$CD$1,0)),"")),"",IFERROR(INDEX('2-3 引出列表'!$A$2:$CE$8700,$A301,MATCH(E$1,'2-3 引出列表'!$A$1:$CD$1,0)),""))</f>
        <v>0</v>
      </c>
      <c r="F301" t="str">
        <f t="shared" si="4"/>
        <v>0</v>
      </c>
      <c r="G301">
        <f>IF(ISBLANK(IFERROR(INDEX('2-3 引出列表'!$A$2:$CE$8700,$A301,MATCH(G$1,'2-3 引出列表'!$A$1:$CD$1,0)),"")),"",IFERROR(INDEX('2-3 引出列表'!$A$2:$CE$8700,$A301,MATCH(G$1,'2-3 引出列表'!$A$1:$CD$1,0)),""))</f>
        <v>0</v>
      </c>
      <c r="H301">
        <f>IF(ISBLANK(IFERROR(INDEX('2-3 引出列表'!$A$2:$CE$8700,$A301,MATCH(H$1,'2-3 引出列表'!$A$1:$CD$1,0)),"")),"",IFERROR(INDEX('2-3 引出列表'!$A$2:$CE$8700,$A301,MATCH(H$1,'2-3 引出列表'!$A$1:$CD$1,0)),""))</f>
        <v>0</v>
      </c>
      <c r="I301">
        <f>IF(ISBLANK(IFERROR(INDEX('2-3 引出列表'!$A$2:$CE$8700,$A301,MATCH(I$1,'2-3 引出列表'!$A$1:$CD$1,0)),"")),"",IFERROR(INDEX('2-3 引出列表'!$A$2:$CE$8700,$A301,MATCH(I$1,'2-3 引出列表'!$A$1:$CD$1,0)),""))</f>
        <v>0</v>
      </c>
      <c r="J301" s="66"/>
    </row>
    <row r="302" customFormat="1" spans="1:10">
      <c r="A302">
        <v>301</v>
      </c>
      <c r="B302">
        <f>IF(ISBLANK(IFERROR(INDEX('2-3 引出列表'!$A$2:$CE$8700,$A302,MATCH(B$1,'2-3 引出列表'!$A$1:$CD$1,0)),"")),"",IFERROR(INDEX('2-3 引出列表'!$A$2:$CE$8700,$A302,MATCH(B$1,'2-3 引出列表'!$A$1:$CD$1,0)),""))</f>
        <v>0</v>
      </c>
      <c r="C302">
        <f>IF(ISBLANK(IFERROR(INDEX('2-3 引出列表'!$A$2:$CE$8700,$A302,MATCH(C$1,'2-3 引出列表'!$A$1:$CD$1,0)),"")),"",IFERROR(INDEX('2-3 引出列表'!$A$2:$CE$8700,$A302,MATCH(C$1,'2-3 引出列表'!$A$1:$CD$1,0)),""))</f>
        <v>0</v>
      </c>
      <c r="D302">
        <f>IF(ISBLANK(IFERROR(INDEX('2-3 引出列表'!$A$2:$CE$8700,$A302,MATCH(D$1,'2-3 引出列表'!$A$1:$CD$1,0)),"")),"",IFERROR(INDEX('2-3 引出列表'!$A$2:$CE$8700,$A302,MATCH(D$1,'2-3 引出列表'!$A$1:$CD$1,0)),""))</f>
        <v>0</v>
      </c>
      <c r="E302">
        <f>IF(ISBLANK(IFERROR(INDEX('2-3 引出列表'!$A$2:$CE$8700,$A302,MATCH(E$1,'2-3 引出列表'!$A$1:$CD$1,0)),"")),"",IFERROR(INDEX('2-3 引出列表'!$A$2:$CE$8700,$A302,MATCH(E$1,'2-3 引出列表'!$A$1:$CD$1,0)),""))</f>
        <v>0</v>
      </c>
      <c r="F302" t="str">
        <f t="shared" si="4"/>
        <v>0</v>
      </c>
      <c r="G302">
        <f>IF(ISBLANK(IFERROR(INDEX('2-3 引出列表'!$A$2:$CE$8700,$A302,MATCH(G$1,'2-3 引出列表'!$A$1:$CD$1,0)),"")),"",IFERROR(INDEX('2-3 引出列表'!$A$2:$CE$8700,$A302,MATCH(G$1,'2-3 引出列表'!$A$1:$CD$1,0)),""))</f>
        <v>0</v>
      </c>
      <c r="H302">
        <f>IF(ISBLANK(IFERROR(INDEX('2-3 引出列表'!$A$2:$CE$8700,$A302,MATCH(H$1,'2-3 引出列表'!$A$1:$CD$1,0)),"")),"",IFERROR(INDEX('2-3 引出列表'!$A$2:$CE$8700,$A302,MATCH(H$1,'2-3 引出列表'!$A$1:$CD$1,0)),""))</f>
        <v>0</v>
      </c>
      <c r="I302">
        <f>IF(ISBLANK(IFERROR(INDEX('2-3 引出列表'!$A$2:$CE$8700,$A302,MATCH(I$1,'2-3 引出列表'!$A$1:$CD$1,0)),"")),"",IFERROR(INDEX('2-3 引出列表'!$A$2:$CE$8700,$A302,MATCH(I$1,'2-3 引出列表'!$A$1:$CD$1,0)),""))</f>
        <v>0</v>
      </c>
      <c r="J302" s="66"/>
    </row>
    <row r="303" customFormat="1" spans="1:10">
      <c r="A303">
        <v>302</v>
      </c>
      <c r="B303">
        <f>IF(ISBLANK(IFERROR(INDEX('2-3 引出列表'!$A$2:$CE$8700,$A303,MATCH(B$1,'2-3 引出列表'!$A$1:$CD$1,0)),"")),"",IFERROR(INDEX('2-3 引出列表'!$A$2:$CE$8700,$A303,MATCH(B$1,'2-3 引出列表'!$A$1:$CD$1,0)),""))</f>
        <v>0</v>
      </c>
      <c r="C303">
        <f>IF(ISBLANK(IFERROR(INDEX('2-3 引出列表'!$A$2:$CE$8700,$A303,MATCH(C$1,'2-3 引出列表'!$A$1:$CD$1,0)),"")),"",IFERROR(INDEX('2-3 引出列表'!$A$2:$CE$8700,$A303,MATCH(C$1,'2-3 引出列表'!$A$1:$CD$1,0)),""))</f>
        <v>0</v>
      </c>
      <c r="D303">
        <f>IF(ISBLANK(IFERROR(INDEX('2-3 引出列表'!$A$2:$CE$8700,$A303,MATCH(D$1,'2-3 引出列表'!$A$1:$CD$1,0)),"")),"",IFERROR(INDEX('2-3 引出列表'!$A$2:$CE$8700,$A303,MATCH(D$1,'2-3 引出列表'!$A$1:$CD$1,0)),""))</f>
        <v>0</v>
      </c>
      <c r="E303">
        <f>IF(ISBLANK(IFERROR(INDEX('2-3 引出列表'!$A$2:$CE$8700,$A303,MATCH(E$1,'2-3 引出列表'!$A$1:$CD$1,0)),"")),"",IFERROR(INDEX('2-3 引出列表'!$A$2:$CE$8700,$A303,MATCH(E$1,'2-3 引出列表'!$A$1:$CD$1,0)),""))</f>
        <v>0</v>
      </c>
      <c r="F303" t="str">
        <f t="shared" si="4"/>
        <v>0</v>
      </c>
      <c r="G303">
        <f>IF(ISBLANK(IFERROR(INDEX('2-3 引出列表'!$A$2:$CE$8700,$A303,MATCH(G$1,'2-3 引出列表'!$A$1:$CD$1,0)),"")),"",IFERROR(INDEX('2-3 引出列表'!$A$2:$CE$8700,$A303,MATCH(G$1,'2-3 引出列表'!$A$1:$CD$1,0)),""))</f>
        <v>0</v>
      </c>
      <c r="H303">
        <f>IF(ISBLANK(IFERROR(INDEX('2-3 引出列表'!$A$2:$CE$8700,$A303,MATCH(H$1,'2-3 引出列表'!$A$1:$CD$1,0)),"")),"",IFERROR(INDEX('2-3 引出列表'!$A$2:$CE$8700,$A303,MATCH(H$1,'2-3 引出列表'!$A$1:$CD$1,0)),""))</f>
        <v>0</v>
      </c>
      <c r="I303">
        <f>IF(ISBLANK(IFERROR(INDEX('2-3 引出列表'!$A$2:$CE$8700,$A303,MATCH(I$1,'2-3 引出列表'!$A$1:$CD$1,0)),"")),"",IFERROR(INDEX('2-3 引出列表'!$A$2:$CE$8700,$A303,MATCH(I$1,'2-3 引出列表'!$A$1:$CD$1,0)),""))</f>
        <v>0</v>
      </c>
      <c r="J303" s="66"/>
    </row>
    <row r="304" customFormat="1" spans="1:10">
      <c r="A304">
        <v>303</v>
      </c>
      <c r="B304">
        <f>IF(ISBLANK(IFERROR(INDEX('2-3 引出列表'!$A$2:$CE$8700,$A304,MATCH(B$1,'2-3 引出列表'!$A$1:$CD$1,0)),"")),"",IFERROR(INDEX('2-3 引出列表'!$A$2:$CE$8700,$A304,MATCH(B$1,'2-3 引出列表'!$A$1:$CD$1,0)),""))</f>
        <v>0</v>
      </c>
      <c r="C304">
        <f>IF(ISBLANK(IFERROR(INDEX('2-3 引出列表'!$A$2:$CE$8700,$A304,MATCH(C$1,'2-3 引出列表'!$A$1:$CD$1,0)),"")),"",IFERROR(INDEX('2-3 引出列表'!$A$2:$CE$8700,$A304,MATCH(C$1,'2-3 引出列表'!$A$1:$CD$1,0)),""))</f>
        <v>0</v>
      </c>
      <c r="D304">
        <f>IF(ISBLANK(IFERROR(INDEX('2-3 引出列表'!$A$2:$CE$8700,$A304,MATCH(D$1,'2-3 引出列表'!$A$1:$CD$1,0)),"")),"",IFERROR(INDEX('2-3 引出列表'!$A$2:$CE$8700,$A304,MATCH(D$1,'2-3 引出列表'!$A$1:$CD$1,0)),""))</f>
        <v>0</v>
      </c>
      <c r="E304">
        <f>IF(ISBLANK(IFERROR(INDEX('2-3 引出列表'!$A$2:$CE$8700,$A304,MATCH(E$1,'2-3 引出列表'!$A$1:$CD$1,0)),"")),"",IFERROR(INDEX('2-3 引出列表'!$A$2:$CE$8700,$A304,MATCH(E$1,'2-3 引出列表'!$A$1:$CD$1,0)),""))</f>
        <v>0</v>
      </c>
      <c r="F304" t="str">
        <f t="shared" si="4"/>
        <v>0</v>
      </c>
      <c r="G304">
        <f>IF(ISBLANK(IFERROR(INDEX('2-3 引出列表'!$A$2:$CE$8700,$A304,MATCH(G$1,'2-3 引出列表'!$A$1:$CD$1,0)),"")),"",IFERROR(INDEX('2-3 引出列表'!$A$2:$CE$8700,$A304,MATCH(G$1,'2-3 引出列表'!$A$1:$CD$1,0)),""))</f>
        <v>0</v>
      </c>
      <c r="H304">
        <f>IF(ISBLANK(IFERROR(INDEX('2-3 引出列表'!$A$2:$CE$8700,$A304,MATCH(H$1,'2-3 引出列表'!$A$1:$CD$1,0)),"")),"",IFERROR(INDEX('2-3 引出列表'!$A$2:$CE$8700,$A304,MATCH(H$1,'2-3 引出列表'!$A$1:$CD$1,0)),""))</f>
        <v>0</v>
      </c>
      <c r="I304">
        <f>IF(ISBLANK(IFERROR(INDEX('2-3 引出列表'!$A$2:$CE$8700,$A304,MATCH(I$1,'2-3 引出列表'!$A$1:$CD$1,0)),"")),"",IFERROR(INDEX('2-3 引出列表'!$A$2:$CE$8700,$A304,MATCH(I$1,'2-3 引出列表'!$A$1:$CD$1,0)),""))</f>
        <v>0</v>
      </c>
      <c r="J304" s="66"/>
    </row>
    <row r="305" customFormat="1" spans="1:10">
      <c r="A305">
        <v>304</v>
      </c>
      <c r="B305">
        <f>IF(ISBLANK(IFERROR(INDEX('2-3 引出列表'!$A$2:$CE$8700,$A305,MATCH(B$1,'2-3 引出列表'!$A$1:$CD$1,0)),"")),"",IFERROR(INDEX('2-3 引出列表'!$A$2:$CE$8700,$A305,MATCH(B$1,'2-3 引出列表'!$A$1:$CD$1,0)),""))</f>
        <v>0</v>
      </c>
      <c r="C305">
        <f>IF(ISBLANK(IFERROR(INDEX('2-3 引出列表'!$A$2:$CE$8700,$A305,MATCH(C$1,'2-3 引出列表'!$A$1:$CD$1,0)),"")),"",IFERROR(INDEX('2-3 引出列表'!$A$2:$CE$8700,$A305,MATCH(C$1,'2-3 引出列表'!$A$1:$CD$1,0)),""))</f>
        <v>0</v>
      </c>
      <c r="D305">
        <f>IF(ISBLANK(IFERROR(INDEX('2-3 引出列表'!$A$2:$CE$8700,$A305,MATCH(D$1,'2-3 引出列表'!$A$1:$CD$1,0)),"")),"",IFERROR(INDEX('2-3 引出列表'!$A$2:$CE$8700,$A305,MATCH(D$1,'2-3 引出列表'!$A$1:$CD$1,0)),""))</f>
        <v>0</v>
      </c>
      <c r="E305">
        <f>IF(ISBLANK(IFERROR(INDEX('2-3 引出列表'!$A$2:$CE$8700,$A305,MATCH(E$1,'2-3 引出列表'!$A$1:$CD$1,0)),"")),"",IFERROR(INDEX('2-3 引出列表'!$A$2:$CE$8700,$A305,MATCH(E$1,'2-3 引出列表'!$A$1:$CD$1,0)),""))</f>
        <v>0</v>
      </c>
      <c r="F305" t="str">
        <f t="shared" si="4"/>
        <v>0</v>
      </c>
      <c r="G305">
        <f>IF(ISBLANK(IFERROR(INDEX('2-3 引出列表'!$A$2:$CE$8700,$A305,MATCH(G$1,'2-3 引出列表'!$A$1:$CD$1,0)),"")),"",IFERROR(INDEX('2-3 引出列表'!$A$2:$CE$8700,$A305,MATCH(G$1,'2-3 引出列表'!$A$1:$CD$1,0)),""))</f>
        <v>0</v>
      </c>
      <c r="H305">
        <f>IF(ISBLANK(IFERROR(INDEX('2-3 引出列表'!$A$2:$CE$8700,$A305,MATCH(H$1,'2-3 引出列表'!$A$1:$CD$1,0)),"")),"",IFERROR(INDEX('2-3 引出列表'!$A$2:$CE$8700,$A305,MATCH(H$1,'2-3 引出列表'!$A$1:$CD$1,0)),""))</f>
        <v>0</v>
      </c>
      <c r="I305">
        <f>IF(ISBLANK(IFERROR(INDEX('2-3 引出列表'!$A$2:$CE$8700,$A305,MATCH(I$1,'2-3 引出列表'!$A$1:$CD$1,0)),"")),"",IFERROR(INDEX('2-3 引出列表'!$A$2:$CE$8700,$A305,MATCH(I$1,'2-3 引出列表'!$A$1:$CD$1,0)),""))</f>
        <v>0</v>
      </c>
      <c r="J305" s="66"/>
    </row>
    <row r="306" customFormat="1" spans="1:10">
      <c r="A306">
        <v>305</v>
      </c>
      <c r="B306">
        <f>IF(ISBLANK(IFERROR(INDEX('2-3 引出列表'!$A$2:$CE$8700,$A306,MATCH(B$1,'2-3 引出列表'!$A$1:$CD$1,0)),"")),"",IFERROR(INDEX('2-3 引出列表'!$A$2:$CE$8700,$A306,MATCH(B$1,'2-3 引出列表'!$A$1:$CD$1,0)),""))</f>
        <v>0</v>
      </c>
      <c r="C306">
        <f>IF(ISBLANK(IFERROR(INDEX('2-3 引出列表'!$A$2:$CE$8700,$A306,MATCH(C$1,'2-3 引出列表'!$A$1:$CD$1,0)),"")),"",IFERROR(INDEX('2-3 引出列表'!$A$2:$CE$8700,$A306,MATCH(C$1,'2-3 引出列表'!$A$1:$CD$1,0)),""))</f>
        <v>0</v>
      </c>
      <c r="D306">
        <f>IF(ISBLANK(IFERROR(INDEX('2-3 引出列表'!$A$2:$CE$8700,$A306,MATCH(D$1,'2-3 引出列表'!$A$1:$CD$1,0)),"")),"",IFERROR(INDEX('2-3 引出列表'!$A$2:$CE$8700,$A306,MATCH(D$1,'2-3 引出列表'!$A$1:$CD$1,0)),""))</f>
        <v>0</v>
      </c>
      <c r="E306">
        <f>IF(ISBLANK(IFERROR(INDEX('2-3 引出列表'!$A$2:$CE$8700,$A306,MATCH(E$1,'2-3 引出列表'!$A$1:$CD$1,0)),"")),"",IFERROR(INDEX('2-3 引出列表'!$A$2:$CE$8700,$A306,MATCH(E$1,'2-3 引出列表'!$A$1:$CD$1,0)),""))</f>
        <v>0</v>
      </c>
      <c r="F306" t="str">
        <f t="shared" si="4"/>
        <v>0</v>
      </c>
      <c r="G306">
        <f>IF(ISBLANK(IFERROR(INDEX('2-3 引出列表'!$A$2:$CE$8700,$A306,MATCH(G$1,'2-3 引出列表'!$A$1:$CD$1,0)),"")),"",IFERROR(INDEX('2-3 引出列表'!$A$2:$CE$8700,$A306,MATCH(G$1,'2-3 引出列表'!$A$1:$CD$1,0)),""))</f>
        <v>0</v>
      </c>
      <c r="H306">
        <f>IF(ISBLANK(IFERROR(INDEX('2-3 引出列表'!$A$2:$CE$8700,$A306,MATCH(H$1,'2-3 引出列表'!$A$1:$CD$1,0)),"")),"",IFERROR(INDEX('2-3 引出列表'!$A$2:$CE$8700,$A306,MATCH(H$1,'2-3 引出列表'!$A$1:$CD$1,0)),""))</f>
        <v>0</v>
      </c>
      <c r="I306">
        <f>IF(ISBLANK(IFERROR(INDEX('2-3 引出列表'!$A$2:$CE$8700,$A306,MATCH(I$1,'2-3 引出列表'!$A$1:$CD$1,0)),"")),"",IFERROR(INDEX('2-3 引出列表'!$A$2:$CE$8700,$A306,MATCH(I$1,'2-3 引出列表'!$A$1:$CD$1,0)),""))</f>
        <v>0</v>
      </c>
      <c r="J306" s="66"/>
    </row>
    <row r="307" customFormat="1" spans="1:10">
      <c r="A307">
        <v>306</v>
      </c>
      <c r="B307">
        <f>IF(ISBLANK(IFERROR(INDEX('2-3 引出列表'!$A$2:$CE$8700,$A307,MATCH(B$1,'2-3 引出列表'!$A$1:$CD$1,0)),"")),"",IFERROR(INDEX('2-3 引出列表'!$A$2:$CE$8700,$A307,MATCH(B$1,'2-3 引出列表'!$A$1:$CD$1,0)),""))</f>
        <v>0</v>
      </c>
      <c r="C307">
        <f>IF(ISBLANK(IFERROR(INDEX('2-3 引出列表'!$A$2:$CE$8700,$A307,MATCH(C$1,'2-3 引出列表'!$A$1:$CD$1,0)),"")),"",IFERROR(INDEX('2-3 引出列表'!$A$2:$CE$8700,$A307,MATCH(C$1,'2-3 引出列表'!$A$1:$CD$1,0)),""))</f>
        <v>0</v>
      </c>
      <c r="D307">
        <f>IF(ISBLANK(IFERROR(INDEX('2-3 引出列表'!$A$2:$CE$8700,$A307,MATCH(D$1,'2-3 引出列表'!$A$1:$CD$1,0)),"")),"",IFERROR(INDEX('2-3 引出列表'!$A$2:$CE$8700,$A307,MATCH(D$1,'2-3 引出列表'!$A$1:$CD$1,0)),""))</f>
        <v>0</v>
      </c>
      <c r="E307">
        <f>IF(ISBLANK(IFERROR(INDEX('2-3 引出列表'!$A$2:$CE$8700,$A307,MATCH(E$1,'2-3 引出列表'!$A$1:$CD$1,0)),"")),"",IFERROR(INDEX('2-3 引出列表'!$A$2:$CE$8700,$A307,MATCH(E$1,'2-3 引出列表'!$A$1:$CD$1,0)),""))</f>
        <v>0</v>
      </c>
      <c r="F307" t="str">
        <f t="shared" si="4"/>
        <v>0</v>
      </c>
      <c r="G307">
        <f>IF(ISBLANK(IFERROR(INDEX('2-3 引出列表'!$A$2:$CE$8700,$A307,MATCH(G$1,'2-3 引出列表'!$A$1:$CD$1,0)),"")),"",IFERROR(INDEX('2-3 引出列表'!$A$2:$CE$8700,$A307,MATCH(G$1,'2-3 引出列表'!$A$1:$CD$1,0)),""))</f>
        <v>0</v>
      </c>
      <c r="H307">
        <f>IF(ISBLANK(IFERROR(INDEX('2-3 引出列表'!$A$2:$CE$8700,$A307,MATCH(H$1,'2-3 引出列表'!$A$1:$CD$1,0)),"")),"",IFERROR(INDEX('2-3 引出列表'!$A$2:$CE$8700,$A307,MATCH(H$1,'2-3 引出列表'!$A$1:$CD$1,0)),""))</f>
        <v>0</v>
      </c>
      <c r="I307">
        <f>IF(ISBLANK(IFERROR(INDEX('2-3 引出列表'!$A$2:$CE$8700,$A307,MATCH(I$1,'2-3 引出列表'!$A$1:$CD$1,0)),"")),"",IFERROR(INDEX('2-3 引出列表'!$A$2:$CE$8700,$A307,MATCH(I$1,'2-3 引出列表'!$A$1:$CD$1,0)),""))</f>
        <v>0</v>
      </c>
      <c r="J307" s="66"/>
    </row>
    <row r="308" customFormat="1" spans="1:10">
      <c r="A308">
        <v>307</v>
      </c>
      <c r="B308">
        <f>IF(ISBLANK(IFERROR(INDEX('2-3 引出列表'!$A$2:$CE$8700,$A308,MATCH(B$1,'2-3 引出列表'!$A$1:$CD$1,0)),"")),"",IFERROR(INDEX('2-3 引出列表'!$A$2:$CE$8700,$A308,MATCH(B$1,'2-3 引出列表'!$A$1:$CD$1,0)),""))</f>
        <v>0</v>
      </c>
      <c r="C308">
        <f>IF(ISBLANK(IFERROR(INDEX('2-3 引出列表'!$A$2:$CE$8700,$A308,MATCH(C$1,'2-3 引出列表'!$A$1:$CD$1,0)),"")),"",IFERROR(INDEX('2-3 引出列表'!$A$2:$CE$8700,$A308,MATCH(C$1,'2-3 引出列表'!$A$1:$CD$1,0)),""))</f>
        <v>0</v>
      </c>
      <c r="D308">
        <f>IF(ISBLANK(IFERROR(INDEX('2-3 引出列表'!$A$2:$CE$8700,$A308,MATCH(D$1,'2-3 引出列表'!$A$1:$CD$1,0)),"")),"",IFERROR(INDEX('2-3 引出列表'!$A$2:$CE$8700,$A308,MATCH(D$1,'2-3 引出列表'!$A$1:$CD$1,0)),""))</f>
        <v>0</v>
      </c>
      <c r="E308">
        <f>IF(ISBLANK(IFERROR(INDEX('2-3 引出列表'!$A$2:$CE$8700,$A308,MATCH(E$1,'2-3 引出列表'!$A$1:$CD$1,0)),"")),"",IFERROR(INDEX('2-3 引出列表'!$A$2:$CE$8700,$A308,MATCH(E$1,'2-3 引出列表'!$A$1:$CD$1,0)),""))</f>
        <v>0</v>
      </c>
      <c r="F308" t="str">
        <f t="shared" si="4"/>
        <v>0</v>
      </c>
      <c r="G308">
        <f>IF(ISBLANK(IFERROR(INDEX('2-3 引出列表'!$A$2:$CE$8700,$A308,MATCH(G$1,'2-3 引出列表'!$A$1:$CD$1,0)),"")),"",IFERROR(INDEX('2-3 引出列表'!$A$2:$CE$8700,$A308,MATCH(G$1,'2-3 引出列表'!$A$1:$CD$1,0)),""))</f>
        <v>0</v>
      </c>
      <c r="H308">
        <f>IF(ISBLANK(IFERROR(INDEX('2-3 引出列表'!$A$2:$CE$8700,$A308,MATCH(H$1,'2-3 引出列表'!$A$1:$CD$1,0)),"")),"",IFERROR(INDEX('2-3 引出列表'!$A$2:$CE$8700,$A308,MATCH(H$1,'2-3 引出列表'!$A$1:$CD$1,0)),""))</f>
        <v>0</v>
      </c>
      <c r="I308">
        <f>IF(ISBLANK(IFERROR(INDEX('2-3 引出列表'!$A$2:$CE$8700,$A308,MATCH(I$1,'2-3 引出列表'!$A$1:$CD$1,0)),"")),"",IFERROR(INDEX('2-3 引出列表'!$A$2:$CE$8700,$A308,MATCH(I$1,'2-3 引出列表'!$A$1:$CD$1,0)),""))</f>
        <v>0</v>
      </c>
      <c r="J308" s="66"/>
    </row>
    <row r="309" customFormat="1" spans="1:10">
      <c r="A309">
        <v>308</v>
      </c>
      <c r="B309">
        <f>IF(ISBLANK(IFERROR(INDEX('2-3 引出列表'!$A$2:$CE$8700,$A309,MATCH(B$1,'2-3 引出列表'!$A$1:$CD$1,0)),"")),"",IFERROR(INDEX('2-3 引出列表'!$A$2:$CE$8700,$A309,MATCH(B$1,'2-3 引出列表'!$A$1:$CD$1,0)),""))</f>
        <v>0</v>
      </c>
      <c r="C309">
        <f>IF(ISBLANK(IFERROR(INDEX('2-3 引出列表'!$A$2:$CE$8700,$A309,MATCH(C$1,'2-3 引出列表'!$A$1:$CD$1,0)),"")),"",IFERROR(INDEX('2-3 引出列表'!$A$2:$CE$8700,$A309,MATCH(C$1,'2-3 引出列表'!$A$1:$CD$1,0)),""))</f>
        <v>0</v>
      </c>
      <c r="D309">
        <f>IF(ISBLANK(IFERROR(INDEX('2-3 引出列表'!$A$2:$CE$8700,$A309,MATCH(D$1,'2-3 引出列表'!$A$1:$CD$1,0)),"")),"",IFERROR(INDEX('2-3 引出列表'!$A$2:$CE$8700,$A309,MATCH(D$1,'2-3 引出列表'!$A$1:$CD$1,0)),""))</f>
        <v>0</v>
      </c>
      <c r="E309">
        <f>IF(ISBLANK(IFERROR(INDEX('2-3 引出列表'!$A$2:$CE$8700,$A309,MATCH(E$1,'2-3 引出列表'!$A$1:$CD$1,0)),"")),"",IFERROR(INDEX('2-3 引出列表'!$A$2:$CE$8700,$A309,MATCH(E$1,'2-3 引出列表'!$A$1:$CD$1,0)),""))</f>
        <v>0</v>
      </c>
      <c r="F309" t="str">
        <f t="shared" si="4"/>
        <v>0</v>
      </c>
      <c r="G309">
        <f>IF(ISBLANK(IFERROR(INDEX('2-3 引出列表'!$A$2:$CE$8700,$A309,MATCH(G$1,'2-3 引出列表'!$A$1:$CD$1,0)),"")),"",IFERROR(INDEX('2-3 引出列表'!$A$2:$CE$8700,$A309,MATCH(G$1,'2-3 引出列表'!$A$1:$CD$1,0)),""))</f>
        <v>0</v>
      </c>
      <c r="H309">
        <f>IF(ISBLANK(IFERROR(INDEX('2-3 引出列表'!$A$2:$CE$8700,$A309,MATCH(H$1,'2-3 引出列表'!$A$1:$CD$1,0)),"")),"",IFERROR(INDEX('2-3 引出列表'!$A$2:$CE$8700,$A309,MATCH(H$1,'2-3 引出列表'!$A$1:$CD$1,0)),""))</f>
        <v>0</v>
      </c>
      <c r="I309">
        <f>IF(ISBLANK(IFERROR(INDEX('2-3 引出列表'!$A$2:$CE$8700,$A309,MATCH(I$1,'2-3 引出列表'!$A$1:$CD$1,0)),"")),"",IFERROR(INDEX('2-3 引出列表'!$A$2:$CE$8700,$A309,MATCH(I$1,'2-3 引出列表'!$A$1:$CD$1,0)),""))</f>
        <v>0</v>
      </c>
      <c r="J309" s="66"/>
    </row>
    <row r="310" customFormat="1" spans="1:10">
      <c r="A310">
        <v>309</v>
      </c>
      <c r="B310">
        <f>IF(ISBLANK(IFERROR(INDEX('2-3 引出列表'!$A$2:$CE$8700,$A310,MATCH(B$1,'2-3 引出列表'!$A$1:$CD$1,0)),"")),"",IFERROR(INDEX('2-3 引出列表'!$A$2:$CE$8700,$A310,MATCH(B$1,'2-3 引出列表'!$A$1:$CD$1,0)),""))</f>
        <v>0</v>
      </c>
      <c r="C310">
        <f>IF(ISBLANK(IFERROR(INDEX('2-3 引出列表'!$A$2:$CE$8700,$A310,MATCH(C$1,'2-3 引出列表'!$A$1:$CD$1,0)),"")),"",IFERROR(INDEX('2-3 引出列表'!$A$2:$CE$8700,$A310,MATCH(C$1,'2-3 引出列表'!$A$1:$CD$1,0)),""))</f>
        <v>0</v>
      </c>
      <c r="D310">
        <f>IF(ISBLANK(IFERROR(INDEX('2-3 引出列表'!$A$2:$CE$8700,$A310,MATCH(D$1,'2-3 引出列表'!$A$1:$CD$1,0)),"")),"",IFERROR(INDEX('2-3 引出列表'!$A$2:$CE$8700,$A310,MATCH(D$1,'2-3 引出列表'!$A$1:$CD$1,0)),""))</f>
        <v>0</v>
      </c>
      <c r="E310">
        <f>IF(ISBLANK(IFERROR(INDEX('2-3 引出列表'!$A$2:$CE$8700,$A310,MATCH(E$1,'2-3 引出列表'!$A$1:$CD$1,0)),"")),"",IFERROR(INDEX('2-3 引出列表'!$A$2:$CE$8700,$A310,MATCH(E$1,'2-3 引出列表'!$A$1:$CD$1,0)),""))</f>
        <v>0</v>
      </c>
      <c r="F310" t="str">
        <f t="shared" si="4"/>
        <v>0</v>
      </c>
      <c r="G310">
        <f>IF(ISBLANK(IFERROR(INDEX('2-3 引出列表'!$A$2:$CE$8700,$A310,MATCH(G$1,'2-3 引出列表'!$A$1:$CD$1,0)),"")),"",IFERROR(INDEX('2-3 引出列表'!$A$2:$CE$8700,$A310,MATCH(G$1,'2-3 引出列表'!$A$1:$CD$1,0)),""))</f>
        <v>0</v>
      </c>
      <c r="H310">
        <f>IF(ISBLANK(IFERROR(INDEX('2-3 引出列表'!$A$2:$CE$8700,$A310,MATCH(H$1,'2-3 引出列表'!$A$1:$CD$1,0)),"")),"",IFERROR(INDEX('2-3 引出列表'!$A$2:$CE$8700,$A310,MATCH(H$1,'2-3 引出列表'!$A$1:$CD$1,0)),""))</f>
        <v>0</v>
      </c>
      <c r="I310">
        <f>IF(ISBLANK(IFERROR(INDEX('2-3 引出列表'!$A$2:$CE$8700,$A310,MATCH(I$1,'2-3 引出列表'!$A$1:$CD$1,0)),"")),"",IFERROR(INDEX('2-3 引出列表'!$A$2:$CE$8700,$A310,MATCH(I$1,'2-3 引出列表'!$A$1:$CD$1,0)),""))</f>
        <v>0</v>
      </c>
      <c r="J310" s="66"/>
    </row>
    <row r="311" customFormat="1" spans="1:10">
      <c r="A311">
        <v>310</v>
      </c>
      <c r="B311">
        <f>IF(ISBLANK(IFERROR(INDEX('2-3 引出列表'!$A$2:$CE$8700,$A311,MATCH(B$1,'2-3 引出列表'!$A$1:$CD$1,0)),"")),"",IFERROR(INDEX('2-3 引出列表'!$A$2:$CE$8700,$A311,MATCH(B$1,'2-3 引出列表'!$A$1:$CD$1,0)),""))</f>
        <v>0</v>
      </c>
      <c r="C311">
        <f>IF(ISBLANK(IFERROR(INDEX('2-3 引出列表'!$A$2:$CE$8700,$A311,MATCH(C$1,'2-3 引出列表'!$A$1:$CD$1,0)),"")),"",IFERROR(INDEX('2-3 引出列表'!$A$2:$CE$8700,$A311,MATCH(C$1,'2-3 引出列表'!$A$1:$CD$1,0)),""))</f>
        <v>0</v>
      </c>
      <c r="D311">
        <f>IF(ISBLANK(IFERROR(INDEX('2-3 引出列表'!$A$2:$CE$8700,$A311,MATCH(D$1,'2-3 引出列表'!$A$1:$CD$1,0)),"")),"",IFERROR(INDEX('2-3 引出列表'!$A$2:$CE$8700,$A311,MATCH(D$1,'2-3 引出列表'!$A$1:$CD$1,0)),""))</f>
        <v>0</v>
      </c>
      <c r="E311">
        <f>IF(ISBLANK(IFERROR(INDEX('2-3 引出列表'!$A$2:$CE$8700,$A311,MATCH(E$1,'2-3 引出列表'!$A$1:$CD$1,0)),"")),"",IFERROR(INDEX('2-3 引出列表'!$A$2:$CE$8700,$A311,MATCH(E$1,'2-3 引出列表'!$A$1:$CD$1,0)),""))</f>
        <v>0</v>
      </c>
      <c r="F311" t="str">
        <f t="shared" si="4"/>
        <v>0</v>
      </c>
      <c r="G311">
        <f>IF(ISBLANK(IFERROR(INDEX('2-3 引出列表'!$A$2:$CE$8700,$A311,MATCH(G$1,'2-3 引出列表'!$A$1:$CD$1,0)),"")),"",IFERROR(INDEX('2-3 引出列表'!$A$2:$CE$8700,$A311,MATCH(G$1,'2-3 引出列表'!$A$1:$CD$1,0)),""))</f>
        <v>0</v>
      </c>
      <c r="H311">
        <f>IF(ISBLANK(IFERROR(INDEX('2-3 引出列表'!$A$2:$CE$8700,$A311,MATCH(H$1,'2-3 引出列表'!$A$1:$CD$1,0)),"")),"",IFERROR(INDEX('2-3 引出列表'!$A$2:$CE$8700,$A311,MATCH(H$1,'2-3 引出列表'!$A$1:$CD$1,0)),""))</f>
        <v>0</v>
      </c>
      <c r="I311">
        <f>IF(ISBLANK(IFERROR(INDEX('2-3 引出列表'!$A$2:$CE$8700,$A311,MATCH(I$1,'2-3 引出列表'!$A$1:$CD$1,0)),"")),"",IFERROR(INDEX('2-3 引出列表'!$A$2:$CE$8700,$A311,MATCH(I$1,'2-3 引出列表'!$A$1:$CD$1,0)),""))</f>
        <v>0</v>
      </c>
      <c r="J311" s="66"/>
    </row>
    <row r="312" customFormat="1" spans="1:10">
      <c r="A312">
        <v>311</v>
      </c>
      <c r="B312">
        <f>IF(ISBLANK(IFERROR(INDEX('2-3 引出列表'!$A$2:$CE$8700,$A312,MATCH(B$1,'2-3 引出列表'!$A$1:$CD$1,0)),"")),"",IFERROR(INDEX('2-3 引出列表'!$A$2:$CE$8700,$A312,MATCH(B$1,'2-3 引出列表'!$A$1:$CD$1,0)),""))</f>
        <v>0</v>
      </c>
      <c r="C312">
        <f>IF(ISBLANK(IFERROR(INDEX('2-3 引出列表'!$A$2:$CE$8700,$A312,MATCH(C$1,'2-3 引出列表'!$A$1:$CD$1,0)),"")),"",IFERROR(INDEX('2-3 引出列表'!$A$2:$CE$8700,$A312,MATCH(C$1,'2-3 引出列表'!$A$1:$CD$1,0)),""))</f>
        <v>0</v>
      </c>
      <c r="D312">
        <f>IF(ISBLANK(IFERROR(INDEX('2-3 引出列表'!$A$2:$CE$8700,$A312,MATCH(D$1,'2-3 引出列表'!$A$1:$CD$1,0)),"")),"",IFERROR(INDEX('2-3 引出列表'!$A$2:$CE$8700,$A312,MATCH(D$1,'2-3 引出列表'!$A$1:$CD$1,0)),""))</f>
        <v>0</v>
      </c>
      <c r="E312">
        <f>IF(ISBLANK(IFERROR(INDEX('2-3 引出列表'!$A$2:$CE$8700,$A312,MATCH(E$1,'2-3 引出列表'!$A$1:$CD$1,0)),"")),"",IFERROR(INDEX('2-3 引出列表'!$A$2:$CE$8700,$A312,MATCH(E$1,'2-3 引出列表'!$A$1:$CD$1,0)),""))</f>
        <v>0</v>
      </c>
      <c r="F312" t="str">
        <f t="shared" si="4"/>
        <v>0</v>
      </c>
      <c r="G312">
        <f>IF(ISBLANK(IFERROR(INDEX('2-3 引出列表'!$A$2:$CE$8700,$A312,MATCH(G$1,'2-3 引出列表'!$A$1:$CD$1,0)),"")),"",IFERROR(INDEX('2-3 引出列表'!$A$2:$CE$8700,$A312,MATCH(G$1,'2-3 引出列表'!$A$1:$CD$1,0)),""))</f>
        <v>0</v>
      </c>
      <c r="H312">
        <f>IF(ISBLANK(IFERROR(INDEX('2-3 引出列表'!$A$2:$CE$8700,$A312,MATCH(H$1,'2-3 引出列表'!$A$1:$CD$1,0)),"")),"",IFERROR(INDEX('2-3 引出列表'!$A$2:$CE$8700,$A312,MATCH(H$1,'2-3 引出列表'!$A$1:$CD$1,0)),""))</f>
        <v>0</v>
      </c>
      <c r="I312">
        <f>IF(ISBLANK(IFERROR(INDEX('2-3 引出列表'!$A$2:$CE$8700,$A312,MATCH(I$1,'2-3 引出列表'!$A$1:$CD$1,0)),"")),"",IFERROR(INDEX('2-3 引出列表'!$A$2:$CE$8700,$A312,MATCH(I$1,'2-3 引出列表'!$A$1:$CD$1,0)),""))</f>
        <v>0</v>
      </c>
      <c r="J312" s="66"/>
    </row>
    <row r="313" customFormat="1" spans="1:10">
      <c r="A313">
        <v>312</v>
      </c>
      <c r="B313">
        <f>IF(ISBLANK(IFERROR(INDEX('2-3 引出列表'!$A$2:$CE$8700,$A313,MATCH(B$1,'2-3 引出列表'!$A$1:$CD$1,0)),"")),"",IFERROR(INDEX('2-3 引出列表'!$A$2:$CE$8700,$A313,MATCH(B$1,'2-3 引出列表'!$A$1:$CD$1,0)),""))</f>
        <v>0</v>
      </c>
      <c r="C313">
        <f>IF(ISBLANK(IFERROR(INDEX('2-3 引出列表'!$A$2:$CE$8700,$A313,MATCH(C$1,'2-3 引出列表'!$A$1:$CD$1,0)),"")),"",IFERROR(INDEX('2-3 引出列表'!$A$2:$CE$8700,$A313,MATCH(C$1,'2-3 引出列表'!$A$1:$CD$1,0)),""))</f>
        <v>0</v>
      </c>
      <c r="D313">
        <f>IF(ISBLANK(IFERROR(INDEX('2-3 引出列表'!$A$2:$CE$8700,$A313,MATCH(D$1,'2-3 引出列表'!$A$1:$CD$1,0)),"")),"",IFERROR(INDEX('2-3 引出列表'!$A$2:$CE$8700,$A313,MATCH(D$1,'2-3 引出列表'!$A$1:$CD$1,0)),""))</f>
        <v>0</v>
      </c>
      <c r="E313">
        <f>IF(ISBLANK(IFERROR(INDEX('2-3 引出列表'!$A$2:$CE$8700,$A313,MATCH(E$1,'2-3 引出列表'!$A$1:$CD$1,0)),"")),"",IFERROR(INDEX('2-3 引出列表'!$A$2:$CE$8700,$A313,MATCH(E$1,'2-3 引出列表'!$A$1:$CD$1,0)),""))</f>
        <v>0</v>
      </c>
      <c r="F313" t="str">
        <f t="shared" si="4"/>
        <v>0</v>
      </c>
      <c r="G313">
        <f>IF(ISBLANK(IFERROR(INDEX('2-3 引出列表'!$A$2:$CE$8700,$A313,MATCH(G$1,'2-3 引出列表'!$A$1:$CD$1,0)),"")),"",IFERROR(INDEX('2-3 引出列表'!$A$2:$CE$8700,$A313,MATCH(G$1,'2-3 引出列表'!$A$1:$CD$1,0)),""))</f>
        <v>0</v>
      </c>
      <c r="H313">
        <f>IF(ISBLANK(IFERROR(INDEX('2-3 引出列表'!$A$2:$CE$8700,$A313,MATCH(H$1,'2-3 引出列表'!$A$1:$CD$1,0)),"")),"",IFERROR(INDEX('2-3 引出列表'!$A$2:$CE$8700,$A313,MATCH(H$1,'2-3 引出列表'!$A$1:$CD$1,0)),""))</f>
        <v>0</v>
      </c>
      <c r="I313">
        <f>IF(ISBLANK(IFERROR(INDEX('2-3 引出列表'!$A$2:$CE$8700,$A313,MATCH(I$1,'2-3 引出列表'!$A$1:$CD$1,0)),"")),"",IFERROR(INDEX('2-3 引出列表'!$A$2:$CE$8700,$A313,MATCH(I$1,'2-3 引出列表'!$A$1:$CD$1,0)),""))</f>
        <v>0</v>
      </c>
      <c r="J313" s="66"/>
    </row>
    <row r="314" customFormat="1" spans="1:10">
      <c r="A314">
        <v>313</v>
      </c>
      <c r="B314">
        <f>IF(ISBLANK(IFERROR(INDEX('2-3 引出列表'!$A$2:$CE$8700,$A314,MATCH(B$1,'2-3 引出列表'!$A$1:$CD$1,0)),"")),"",IFERROR(INDEX('2-3 引出列表'!$A$2:$CE$8700,$A314,MATCH(B$1,'2-3 引出列表'!$A$1:$CD$1,0)),""))</f>
        <v>0</v>
      </c>
      <c r="C314">
        <f>IF(ISBLANK(IFERROR(INDEX('2-3 引出列表'!$A$2:$CE$8700,$A314,MATCH(C$1,'2-3 引出列表'!$A$1:$CD$1,0)),"")),"",IFERROR(INDEX('2-3 引出列表'!$A$2:$CE$8700,$A314,MATCH(C$1,'2-3 引出列表'!$A$1:$CD$1,0)),""))</f>
        <v>0</v>
      </c>
      <c r="D314">
        <f>IF(ISBLANK(IFERROR(INDEX('2-3 引出列表'!$A$2:$CE$8700,$A314,MATCH(D$1,'2-3 引出列表'!$A$1:$CD$1,0)),"")),"",IFERROR(INDEX('2-3 引出列表'!$A$2:$CE$8700,$A314,MATCH(D$1,'2-3 引出列表'!$A$1:$CD$1,0)),""))</f>
        <v>0</v>
      </c>
      <c r="E314">
        <f>IF(ISBLANK(IFERROR(INDEX('2-3 引出列表'!$A$2:$CE$8700,$A314,MATCH(E$1,'2-3 引出列表'!$A$1:$CD$1,0)),"")),"",IFERROR(INDEX('2-3 引出列表'!$A$2:$CE$8700,$A314,MATCH(E$1,'2-3 引出列表'!$A$1:$CD$1,0)),""))</f>
        <v>0</v>
      </c>
      <c r="F314" t="str">
        <f t="shared" si="4"/>
        <v>0</v>
      </c>
      <c r="G314">
        <f>IF(ISBLANK(IFERROR(INDEX('2-3 引出列表'!$A$2:$CE$8700,$A314,MATCH(G$1,'2-3 引出列表'!$A$1:$CD$1,0)),"")),"",IFERROR(INDEX('2-3 引出列表'!$A$2:$CE$8700,$A314,MATCH(G$1,'2-3 引出列表'!$A$1:$CD$1,0)),""))</f>
        <v>0</v>
      </c>
      <c r="H314">
        <f>IF(ISBLANK(IFERROR(INDEX('2-3 引出列表'!$A$2:$CE$8700,$A314,MATCH(H$1,'2-3 引出列表'!$A$1:$CD$1,0)),"")),"",IFERROR(INDEX('2-3 引出列表'!$A$2:$CE$8700,$A314,MATCH(H$1,'2-3 引出列表'!$A$1:$CD$1,0)),""))</f>
        <v>0</v>
      </c>
      <c r="I314">
        <f>IF(ISBLANK(IFERROR(INDEX('2-3 引出列表'!$A$2:$CE$8700,$A314,MATCH(I$1,'2-3 引出列表'!$A$1:$CD$1,0)),"")),"",IFERROR(INDEX('2-3 引出列表'!$A$2:$CE$8700,$A314,MATCH(I$1,'2-3 引出列表'!$A$1:$CD$1,0)),""))</f>
        <v>0</v>
      </c>
      <c r="J314" s="66"/>
    </row>
    <row r="315" customFormat="1" spans="1:10">
      <c r="A315">
        <v>314</v>
      </c>
      <c r="B315">
        <f>IF(ISBLANK(IFERROR(INDEX('2-3 引出列表'!$A$2:$CE$8700,$A315,MATCH(B$1,'2-3 引出列表'!$A$1:$CD$1,0)),"")),"",IFERROR(INDEX('2-3 引出列表'!$A$2:$CE$8700,$A315,MATCH(B$1,'2-3 引出列表'!$A$1:$CD$1,0)),""))</f>
        <v>0</v>
      </c>
      <c r="C315">
        <f>IF(ISBLANK(IFERROR(INDEX('2-3 引出列表'!$A$2:$CE$8700,$A315,MATCH(C$1,'2-3 引出列表'!$A$1:$CD$1,0)),"")),"",IFERROR(INDEX('2-3 引出列表'!$A$2:$CE$8700,$A315,MATCH(C$1,'2-3 引出列表'!$A$1:$CD$1,0)),""))</f>
        <v>0</v>
      </c>
      <c r="D315">
        <f>IF(ISBLANK(IFERROR(INDEX('2-3 引出列表'!$A$2:$CE$8700,$A315,MATCH(D$1,'2-3 引出列表'!$A$1:$CD$1,0)),"")),"",IFERROR(INDEX('2-3 引出列表'!$A$2:$CE$8700,$A315,MATCH(D$1,'2-3 引出列表'!$A$1:$CD$1,0)),""))</f>
        <v>0</v>
      </c>
      <c r="E315">
        <f>IF(ISBLANK(IFERROR(INDEX('2-3 引出列表'!$A$2:$CE$8700,$A315,MATCH(E$1,'2-3 引出列表'!$A$1:$CD$1,0)),"")),"",IFERROR(INDEX('2-3 引出列表'!$A$2:$CE$8700,$A315,MATCH(E$1,'2-3 引出列表'!$A$1:$CD$1,0)),""))</f>
        <v>0</v>
      </c>
      <c r="F315" t="str">
        <f t="shared" si="4"/>
        <v>0</v>
      </c>
      <c r="G315">
        <f>IF(ISBLANK(IFERROR(INDEX('2-3 引出列表'!$A$2:$CE$8700,$A315,MATCH(G$1,'2-3 引出列表'!$A$1:$CD$1,0)),"")),"",IFERROR(INDEX('2-3 引出列表'!$A$2:$CE$8700,$A315,MATCH(G$1,'2-3 引出列表'!$A$1:$CD$1,0)),""))</f>
        <v>0</v>
      </c>
      <c r="H315">
        <f>IF(ISBLANK(IFERROR(INDEX('2-3 引出列表'!$A$2:$CE$8700,$A315,MATCH(H$1,'2-3 引出列表'!$A$1:$CD$1,0)),"")),"",IFERROR(INDEX('2-3 引出列表'!$A$2:$CE$8700,$A315,MATCH(H$1,'2-3 引出列表'!$A$1:$CD$1,0)),""))</f>
        <v>0</v>
      </c>
      <c r="I315">
        <f>IF(ISBLANK(IFERROR(INDEX('2-3 引出列表'!$A$2:$CE$8700,$A315,MATCH(I$1,'2-3 引出列表'!$A$1:$CD$1,0)),"")),"",IFERROR(INDEX('2-3 引出列表'!$A$2:$CE$8700,$A315,MATCH(I$1,'2-3 引出列表'!$A$1:$CD$1,0)),""))</f>
        <v>0</v>
      </c>
      <c r="J315" s="66"/>
    </row>
    <row r="316" customFormat="1" spans="1:10">
      <c r="A316">
        <v>315</v>
      </c>
      <c r="B316">
        <f>IF(ISBLANK(IFERROR(INDEX('2-3 引出列表'!$A$2:$CE$8700,$A316,MATCH(B$1,'2-3 引出列表'!$A$1:$CD$1,0)),"")),"",IFERROR(INDEX('2-3 引出列表'!$A$2:$CE$8700,$A316,MATCH(B$1,'2-3 引出列表'!$A$1:$CD$1,0)),""))</f>
        <v>0</v>
      </c>
      <c r="C316">
        <f>IF(ISBLANK(IFERROR(INDEX('2-3 引出列表'!$A$2:$CE$8700,$A316,MATCH(C$1,'2-3 引出列表'!$A$1:$CD$1,0)),"")),"",IFERROR(INDEX('2-3 引出列表'!$A$2:$CE$8700,$A316,MATCH(C$1,'2-3 引出列表'!$A$1:$CD$1,0)),""))</f>
        <v>0</v>
      </c>
      <c r="D316">
        <f>IF(ISBLANK(IFERROR(INDEX('2-3 引出列表'!$A$2:$CE$8700,$A316,MATCH(D$1,'2-3 引出列表'!$A$1:$CD$1,0)),"")),"",IFERROR(INDEX('2-3 引出列表'!$A$2:$CE$8700,$A316,MATCH(D$1,'2-3 引出列表'!$A$1:$CD$1,0)),""))</f>
        <v>0</v>
      </c>
      <c r="E316">
        <f>IF(ISBLANK(IFERROR(INDEX('2-3 引出列表'!$A$2:$CE$8700,$A316,MATCH(E$1,'2-3 引出列表'!$A$1:$CD$1,0)),"")),"",IFERROR(INDEX('2-3 引出列表'!$A$2:$CE$8700,$A316,MATCH(E$1,'2-3 引出列表'!$A$1:$CD$1,0)),""))</f>
        <v>0</v>
      </c>
      <c r="F316" t="str">
        <f t="shared" si="4"/>
        <v>0</v>
      </c>
      <c r="G316">
        <f>IF(ISBLANK(IFERROR(INDEX('2-3 引出列表'!$A$2:$CE$8700,$A316,MATCH(G$1,'2-3 引出列表'!$A$1:$CD$1,0)),"")),"",IFERROR(INDEX('2-3 引出列表'!$A$2:$CE$8700,$A316,MATCH(G$1,'2-3 引出列表'!$A$1:$CD$1,0)),""))</f>
        <v>0</v>
      </c>
      <c r="H316">
        <f>IF(ISBLANK(IFERROR(INDEX('2-3 引出列表'!$A$2:$CE$8700,$A316,MATCH(H$1,'2-3 引出列表'!$A$1:$CD$1,0)),"")),"",IFERROR(INDEX('2-3 引出列表'!$A$2:$CE$8700,$A316,MATCH(H$1,'2-3 引出列表'!$A$1:$CD$1,0)),""))</f>
        <v>0</v>
      </c>
      <c r="I316">
        <f>IF(ISBLANK(IFERROR(INDEX('2-3 引出列表'!$A$2:$CE$8700,$A316,MATCH(I$1,'2-3 引出列表'!$A$1:$CD$1,0)),"")),"",IFERROR(INDEX('2-3 引出列表'!$A$2:$CE$8700,$A316,MATCH(I$1,'2-3 引出列表'!$A$1:$CD$1,0)),""))</f>
        <v>0</v>
      </c>
      <c r="J316" s="66"/>
    </row>
    <row r="317" customFormat="1" spans="1:10">
      <c r="A317">
        <v>316</v>
      </c>
      <c r="B317">
        <f>IF(ISBLANK(IFERROR(INDEX('2-3 引出列表'!$A$2:$CE$8700,$A317,MATCH(B$1,'2-3 引出列表'!$A$1:$CD$1,0)),"")),"",IFERROR(INDEX('2-3 引出列表'!$A$2:$CE$8700,$A317,MATCH(B$1,'2-3 引出列表'!$A$1:$CD$1,0)),""))</f>
        <v>0</v>
      </c>
      <c r="C317">
        <f>IF(ISBLANK(IFERROR(INDEX('2-3 引出列表'!$A$2:$CE$8700,$A317,MATCH(C$1,'2-3 引出列表'!$A$1:$CD$1,0)),"")),"",IFERROR(INDEX('2-3 引出列表'!$A$2:$CE$8700,$A317,MATCH(C$1,'2-3 引出列表'!$A$1:$CD$1,0)),""))</f>
        <v>0</v>
      </c>
      <c r="D317">
        <f>IF(ISBLANK(IFERROR(INDEX('2-3 引出列表'!$A$2:$CE$8700,$A317,MATCH(D$1,'2-3 引出列表'!$A$1:$CD$1,0)),"")),"",IFERROR(INDEX('2-3 引出列表'!$A$2:$CE$8700,$A317,MATCH(D$1,'2-3 引出列表'!$A$1:$CD$1,0)),""))</f>
        <v>0</v>
      </c>
      <c r="E317">
        <f>IF(ISBLANK(IFERROR(INDEX('2-3 引出列表'!$A$2:$CE$8700,$A317,MATCH(E$1,'2-3 引出列表'!$A$1:$CD$1,0)),"")),"",IFERROR(INDEX('2-3 引出列表'!$A$2:$CE$8700,$A317,MATCH(E$1,'2-3 引出列表'!$A$1:$CD$1,0)),""))</f>
        <v>0</v>
      </c>
      <c r="F317" t="str">
        <f t="shared" si="4"/>
        <v>0</v>
      </c>
      <c r="G317">
        <f>IF(ISBLANK(IFERROR(INDEX('2-3 引出列表'!$A$2:$CE$8700,$A317,MATCH(G$1,'2-3 引出列表'!$A$1:$CD$1,0)),"")),"",IFERROR(INDEX('2-3 引出列表'!$A$2:$CE$8700,$A317,MATCH(G$1,'2-3 引出列表'!$A$1:$CD$1,0)),""))</f>
        <v>0</v>
      </c>
      <c r="H317">
        <f>IF(ISBLANK(IFERROR(INDEX('2-3 引出列表'!$A$2:$CE$8700,$A317,MATCH(H$1,'2-3 引出列表'!$A$1:$CD$1,0)),"")),"",IFERROR(INDEX('2-3 引出列表'!$A$2:$CE$8700,$A317,MATCH(H$1,'2-3 引出列表'!$A$1:$CD$1,0)),""))</f>
        <v>0</v>
      </c>
      <c r="I317">
        <f>IF(ISBLANK(IFERROR(INDEX('2-3 引出列表'!$A$2:$CE$8700,$A317,MATCH(I$1,'2-3 引出列表'!$A$1:$CD$1,0)),"")),"",IFERROR(INDEX('2-3 引出列表'!$A$2:$CE$8700,$A317,MATCH(I$1,'2-3 引出列表'!$A$1:$CD$1,0)),""))</f>
        <v>0</v>
      </c>
      <c r="J317" s="66"/>
    </row>
    <row r="318" customFormat="1" spans="1:10">
      <c r="A318">
        <v>317</v>
      </c>
      <c r="B318">
        <f>IF(ISBLANK(IFERROR(INDEX('2-3 引出列表'!$A$2:$CE$8700,$A318,MATCH(B$1,'2-3 引出列表'!$A$1:$CD$1,0)),"")),"",IFERROR(INDEX('2-3 引出列表'!$A$2:$CE$8700,$A318,MATCH(B$1,'2-3 引出列表'!$A$1:$CD$1,0)),""))</f>
        <v>0</v>
      </c>
      <c r="C318">
        <f>IF(ISBLANK(IFERROR(INDEX('2-3 引出列表'!$A$2:$CE$8700,$A318,MATCH(C$1,'2-3 引出列表'!$A$1:$CD$1,0)),"")),"",IFERROR(INDEX('2-3 引出列表'!$A$2:$CE$8700,$A318,MATCH(C$1,'2-3 引出列表'!$A$1:$CD$1,0)),""))</f>
        <v>0</v>
      </c>
      <c r="D318">
        <f>IF(ISBLANK(IFERROR(INDEX('2-3 引出列表'!$A$2:$CE$8700,$A318,MATCH(D$1,'2-3 引出列表'!$A$1:$CD$1,0)),"")),"",IFERROR(INDEX('2-3 引出列表'!$A$2:$CE$8700,$A318,MATCH(D$1,'2-3 引出列表'!$A$1:$CD$1,0)),""))</f>
        <v>0</v>
      </c>
      <c r="E318">
        <f>IF(ISBLANK(IFERROR(INDEX('2-3 引出列表'!$A$2:$CE$8700,$A318,MATCH(E$1,'2-3 引出列表'!$A$1:$CD$1,0)),"")),"",IFERROR(INDEX('2-3 引出列表'!$A$2:$CE$8700,$A318,MATCH(E$1,'2-3 引出列表'!$A$1:$CD$1,0)),""))</f>
        <v>0</v>
      </c>
      <c r="F318" t="str">
        <f t="shared" si="4"/>
        <v>0</v>
      </c>
      <c r="G318">
        <f>IF(ISBLANK(IFERROR(INDEX('2-3 引出列表'!$A$2:$CE$8700,$A318,MATCH(G$1,'2-3 引出列表'!$A$1:$CD$1,0)),"")),"",IFERROR(INDEX('2-3 引出列表'!$A$2:$CE$8700,$A318,MATCH(G$1,'2-3 引出列表'!$A$1:$CD$1,0)),""))</f>
        <v>0</v>
      </c>
      <c r="H318">
        <f>IF(ISBLANK(IFERROR(INDEX('2-3 引出列表'!$A$2:$CE$8700,$A318,MATCH(H$1,'2-3 引出列表'!$A$1:$CD$1,0)),"")),"",IFERROR(INDEX('2-3 引出列表'!$A$2:$CE$8700,$A318,MATCH(H$1,'2-3 引出列表'!$A$1:$CD$1,0)),""))</f>
        <v>0</v>
      </c>
      <c r="I318">
        <f>IF(ISBLANK(IFERROR(INDEX('2-3 引出列表'!$A$2:$CE$8700,$A318,MATCH(I$1,'2-3 引出列表'!$A$1:$CD$1,0)),"")),"",IFERROR(INDEX('2-3 引出列表'!$A$2:$CE$8700,$A318,MATCH(I$1,'2-3 引出列表'!$A$1:$CD$1,0)),""))</f>
        <v>0</v>
      </c>
      <c r="J318" s="66"/>
    </row>
    <row r="319" customFormat="1" spans="1:10">
      <c r="A319">
        <v>318</v>
      </c>
      <c r="B319">
        <f>IF(ISBLANK(IFERROR(INDEX('2-3 引出列表'!$A$2:$CE$8700,$A319,MATCH(B$1,'2-3 引出列表'!$A$1:$CD$1,0)),"")),"",IFERROR(INDEX('2-3 引出列表'!$A$2:$CE$8700,$A319,MATCH(B$1,'2-3 引出列表'!$A$1:$CD$1,0)),""))</f>
        <v>0</v>
      </c>
      <c r="C319">
        <f>IF(ISBLANK(IFERROR(INDEX('2-3 引出列表'!$A$2:$CE$8700,$A319,MATCH(C$1,'2-3 引出列表'!$A$1:$CD$1,0)),"")),"",IFERROR(INDEX('2-3 引出列表'!$A$2:$CE$8700,$A319,MATCH(C$1,'2-3 引出列表'!$A$1:$CD$1,0)),""))</f>
        <v>0</v>
      </c>
      <c r="D319">
        <f>IF(ISBLANK(IFERROR(INDEX('2-3 引出列表'!$A$2:$CE$8700,$A319,MATCH(D$1,'2-3 引出列表'!$A$1:$CD$1,0)),"")),"",IFERROR(INDEX('2-3 引出列表'!$A$2:$CE$8700,$A319,MATCH(D$1,'2-3 引出列表'!$A$1:$CD$1,0)),""))</f>
        <v>0</v>
      </c>
      <c r="E319">
        <f>IF(ISBLANK(IFERROR(INDEX('2-3 引出列表'!$A$2:$CE$8700,$A319,MATCH(E$1,'2-3 引出列表'!$A$1:$CD$1,0)),"")),"",IFERROR(INDEX('2-3 引出列表'!$A$2:$CE$8700,$A319,MATCH(E$1,'2-3 引出列表'!$A$1:$CD$1,0)),""))</f>
        <v>0</v>
      </c>
      <c r="F319" t="str">
        <f t="shared" si="4"/>
        <v>0</v>
      </c>
      <c r="G319">
        <f>IF(ISBLANK(IFERROR(INDEX('2-3 引出列表'!$A$2:$CE$8700,$A319,MATCH(G$1,'2-3 引出列表'!$A$1:$CD$1,0)),"")),"",IFERROR(INDEX('2-3 引出列表'!$A$2:$CE$8700,$A319,MATCH(G$1,'2-3 引出列表'!$A$1:$CD$1,0)),""))</f>
        <v>0</v>
      </c>
      <c r="H319">
        <f>IF(ISBLANK(IFERROR(INDEX('2-3 引出列表'!$A$2:$CE$8700,$A319,MATCH(H$1,'2-3 引出列表'!$A$1:$CD$1,0)),"")),"",IFERROR(INDEX('2-3 引出列表'!$A$2:$CE$8700,$A319,MATCH(H$1,'2-3 引出列表'!$A$1:$CD$1,0)),""))</f>
        <v>0</v>
      </c>
      <c r="I319">
        <f>IF(ISBLANK(IFERROR(INDEX('2-3 引出列表'!$A$2:$CE$8700,$A319,MATCH(I$1,'2-3 引出列表'!$A$1:$CD$1,0)),"")),"",IFERROR(INDEX('2-3 引出列表'!$A$2:$CE$8700,$A319,MATCH(I$1,'2-3 引出列表'!$A$1:$CD$1,0)),""))</f>
        <v>0</v>
      </c>
      <c r="J319" s="66"/>
    </row>
    <row r="320" customFormat="1" spans="1:10">
      <c r="A320">
        <v>319</v>
      </c>
      <c r="B320">
        <f>IF(ISBLANK(IFERROR(INDEX('2-3 引出列表'!$A$2:$CE$8700,$A320,MATCH(B$1,'2-3 引出列表'!$A$1:$CD$1,0)),"")),"",IFERROR(INDEX('2-3 引出列表'!$A$2:$CE$8700,$A320,MATCH(B$1,'2-3 引出列表'!$A$1:$CD$1,0)),""))</f>
        <v>0</v>
      </c>
      <c r="C320">
        <f>IF(ISBLANK(IFERROR(INDEX('2-3 引出列表'!$A$2:$CE$8700,$A320,MATCH(C$1,'2-3 引出列表'!$A$1:$CD$1,0)),"")),"",IFERROR(INDEX('2-3 引出列表'!$A$2:$CE$8700,$A320,MATCH(C$1,'2-3 引出列表'!$A$1:$CD$1,0)),""))</f>
        <v>0</v>
      </c>
      <c r="D320">
        <f>IF(ISBLANK(IFERROR(INDEX('2-3 引出列表'!$A$2:$CE$8700,$A320,MATCH(D$1,'2-3 引出列表'!$A$1:$CD$1,0)),"")),"",IFERROR(INDEX('2-3 引出列表'!$A$2:$CE$8700,$A320,MATCH(D$1,'2-3 引出列表'!$A$1:$CD$1,0)),""))</f>
        <v>0</v>
      </c>
      <c r="E320">
        <f>IF(ISBLANK(IFERROR(INDEX('2-3 引出列表'!$A$2:$CE$8700,$A320,MATCH(E$1,'2-3 引出列表'!$A$1:$CD$1,0)),"")),"",IFERROR(INDEX('2-3 引出列表'!$A$2:$CE$8700,$A320,MATCH(E$1,'2-3 引出列表'!$A$1:$CD$1,0)),""))</f>
        <v>0</v>
      </c>
      <c r="F320" t="str">
        <f t="shared" si="4"/>
        <v>0</v>
      </c>
      <c r="G320">
        <f>IF(ISBLANK(IFERROR(INDEX('2-3 引出列表'!$A$2:$CE$8700,$A320,MATCH(G$1,'2-3 引出列表'!$A$1:$CD$1,0)),"")),"",IFERROR(INDEX('2-3 引出列表'!$A$2:$CE$8700,$A320,MATCH(G$1,'2-3 引出列表'!$A$1:$CD$1,0)),""))</f>
        <v>0</v>
      </c>
      <c r="H320">
        <f>IF(ISBLANK(IFERROR(INDEX('2-3 引出列表'!$A$2:$CE$8700,$A320,MATCH(H$1,'2-3 引出列表'!$A$1:$CD$1,0)),"")),"",IFERROR(INDEX('2-3 引出列表'!$A$2:$CE$8700,$A320,MATCH(H$1,'2-3 引出列表'!$A$1:$CD$1,0)),""))</f>
        <v>0</v>
      </c>
      <c r="I320">
        <f>IF(ISBLANK(IFERROR(INDEX('2-3 引出列表'!$A$2:$CE$8700,$A320,MATCH(I$1,'2-3 引出列表'!$A$1:$CD$1,0)),"")),"",IFERROR(INDEX('2-3 引出列表'!$A$2:$CE$8700,$A320,MATCH(I$1,'2-3 引出列表'!$A$1:$CD$1,0)),""))</f>
        <v>0</v>
      </c>
      <c r="J320" s="66"/>
    </row>
    <row r="321" customFormat="1" spans="1:10">
      <c r="A321">
        <v>320</v>
      </c>
      <c r="B321">
        <f>IF(ISBLANK(IFERROR(INDEX('2-3 引出列表'!$A$2:$CE$8700,$A321,MATCH(B$1,'2-3 引出列表'!$A$1:$CD$1,0)),"")),"",IFERROR(INDEX('2-3 引出列表'!$A$2:$CE$8700,$A321,MATCH(B$1,'2-3 引出列表'!$A$1:$CD$1,0)),""))</f>
        <v>0</v>
      </c>
      <c r="C321">
        <f>IF(ISBLANK(IFERROR(INDEX('2-3 引出列表'!$A$2:$CE$8700,$A321,MATCH(C$1,'2-3 引出列表'!$A$1:$CD$1,0)),"")),"",IFERROR(INDEX('2-3 引出列表'!$A$2:$CE$8700,$A321,MATCH(C$1,'2-3 引出列表'!$A$1:$CD$1,0)),""))</f>
        <v>0</v>
      </c>
      <c r="D321">
        <f>IF(ISBLANK(IFERROR(INDEX('2-3 引出列表'!$A$2:$CE$8700,$A321,MATCH(D$1,'2-3 引出列表'!$A$1:$CD$1,0)),"")),"",IFERROR(INDEX('2-3 引出列表'!$A$2:$CE$8700,$A321,MATCH(D$1,'2-3 引出列表'!$A$1:$CD$1,0)),""))</f>
        <v>0</v>
      </c>
      <c r="E321">
        <f>IF(ISBLANK(IFERROR(INDEX('2-3 引出列表'!$A$2:$CE$8700,$A321,MATCH(E$1,'2-3 引出列表'!$A$1:$CD$1,0)),"")),"",IFERROR(INDEX('2-3 引出列表'!$A$2:$CE$8700,$A321,MATCH(E$1,'2-3 引出列表'!$A$1:$CD$1,0)),""))</f>
        <v>0</v>
      </c>
      <c r="F321" t="str">
        <f t="shared" si="4"/>
        <v>0</v>
      </c>
      <c r="G321">
        <f>IF(ISBLANK(IFERROR(INDEX('2-3 引出列表'!$A$2:$CE$8700,$A321,MATCH(G$1,'2-3 引出列表'!$A$1:$CD$1,0)),"")),"",IFERROR(INDEX('2-3 引出列表'!$A$2:$CE$8700,$A321,MATCH(G$1,'2-3 引出列表'!$A$1:$CD$1,0)),""))</f>
        <v>0</v>
      </c>
      <c r="H321">
        <f>IF(ISBLANK(IFERROR(INDEX('2-3 引出列表'!$A$2:$CE$8700,$A321,MATCH(H$1,'2-3 引出列表'!$A$1:$CD$1,0)),"")),"",IFERROR(INDEX('2-3 引出列表'!$A$2:$CE$8700,$A321,MATCH(H$1,'2-3 引出列表'!$A$1:$CD$1,0)),""))</f>
        <v>0</v>
      </c>
      <c r="I321">
        <f>IF(ISBLANK(IFERROR(INDEX('2-3 引出列表'!$A$2:$CE$8700,$A321,MATCH(I$1,'2-3 引出列表'!$A$1:$CD$1,0)),"")),"",IFERROR(INDEX('2-3 引出列表'!$A$2:$CE$8700,$A321,MATCH(I$1,'2-3 引出列表'!$A$1:$CD$1,0)),""))</f>
        <v>0</v>
      </c>
      <c r="J321" s="66"/>
    </row>
    <row r="322" customFormat="1" spans="1:10">
      <c r="A322">
        <v>321</v>
      </c>
      <c r="B322">
        <f>IF(ISBLANK(IFERROR(INDEX('2-3 引出列表'!$A$2:$CE$8700,$A322,MATCH(B$1,'2-3 引出列表'!$A$1:$CD$1,0)),"")),"",IFERROR(INDEX('2-3 引出列表'!$A$2:$CE$8700,$A322,MATCH(B$1,'2-3 引出列表'!$A$1:$CD$1,0)),""))</f>
        <v>0</v>
      </c>
      <c r="C322">
        <f>IF(ISBLANK(IFERROR(INDEX('2-3 引出列表'!$A$2:$CE$8700,$A322,MATCH(C$1,'2-3 引出列表'!$A$1:$CD$1,0)),"")),"",IFERROR(INDEX('2-3 引出列表'!$A$2:$CE$8700,$A322,MATCH(C$1,'2-3 引出列表'!$A$1:$CD$1,0)),""))</f>
        <v>0</v>
      </c>
      <c r="D322">
        <f>IF(ISBLANK(IFERROR(INDEX('2-3 引出列表'!$A$2:$CE$8700,$A322,MATCH(D$1,'2-3 引出列表'!$A$1:$CD$1,0)),"")),"",IFERROR(INDEX('2-3 引出列表'!$A$2:$CE$8700,$A322,MATCH(D$1,'2-3 引出列表'!$A$1:$CD$1,0)),""))</f>
        <v>0</v>
      </c>
      <c r="E322">
        <f>IF(ISBLANK(IFERROR(INDEX('2-3 引出列表'!$A$2:$CE$8700,$A322,MATCH(E$1,'2-3 引出列表'!$A$1:$CD$1,0)),"")),"",IFERROR(INDEX('2-3 引出列表'!$A$2:$CE$8700,$A322,MATCH(E$1,'2-3 引出列表'!$A$1:$CD$1,0)),""))</f>
        <v>0</v>
      </c>
      <c r="F322" t="str">
        <f t="shared" ref="F322:F385" si="5">LEFT(E322,7)</f>
        <v>0</v>
      </c>
      <c r="G322">
        <f>IF(ISBLANK(IFERROR(INDEX('2-3 引出列表'!$A$2:$CE$8700,$A322,MATCH(G$1,'2-3 引出列表'!$A$1:$CD$1,0)),"")),"",IFERROR(INDEX('2-3 引出列表'!$A$2:$CE$8700,$A322,MATCH(G$1,'2-3 引出列表'!$A$1:$CD$1,0)),""))</f>
        <v>0</v>
      </c>
      <c r="H322">
        <f>IF(ISBLANK(IFERROR(INDEX('2-3 引出列表'!$A$2:$CE$8700,$A322,MATCH(H$1,'2-3 引出列表'!$A$1:$CD$1,0)),"")),"",IFERROR(INDEX('2-3 引出列表'!$A$2:$CE$8700,$A322,MATCH(H$1,'2-3 引出列表'!$A$1:$CD$1,0)),""))</f>
        <v>0</v>
      </c>
      <c r="I322">
        <f>IF(ISBLANK(IFERROR(INDEX('2-3 引出列表'!$A$2:$CE$8700,$A322,MATCH(I$1,'2-3 引出列表'!$A$1:$CD$1,0)),"")),"",IFERROR(INDEX('2-3 引出列表'!$A$2:$CE$8700,$A322,MATCH(I$1,'2-3 引出列表'!$A$1:$CD$1,0)),""))</f>
        <v>0</v>
      </c>
      <c r="J322" s="66"/>
    </row>
    <row r="323" customFormat="1" spans="1:10">
      <c r="A323">
        <v>322</v>
      </c>
      <c r="B323">
        <f>IF(ISBLANK(IFERROR(INDEX('2-3 引出列表'!$A$2:$CE$8700,$A323,MATCH(B$1,'2-3 引出列表'!$A$1:$CD$1,0)),"")),"",IFERROR(INDEX('2-3 引出列表'!$A$2:$CE$8700,$A323,MATCH(B$1,'2-3 引出列表'!$A$1:$CD$1,0)),""))</f>
        <v>0</v>
      </c>
      <c r="C323">
        <f>IF(ISBLANK(IFERROR(INDEX('2-3 引出列表'!$A$2:$CE$8700,$A323,MATCH(C$1,'2-3 引出列表'!$A$1:$CD$1,0)),"")),"",IFERROR(INDEX('2-3 引出列表'!$A$2:$CE$8700,$A323,MATCH(C$1,'2-3 引出列表'!$A$1:$CD$1,0)),""))</f>
        <v>0</v>
      </c>
      <c r="D323">
        <f>IF(ISBLANK(IFERROR(INDEX('2-3 引出列表'!$A$2:$CE$8700,$A323,MATCH(D$1,'2-3 引出列表'!$A$1:$CD$1,0)),"")),"",IFERROR(INDEX('2-3 引出列表'!$A$2:$CE$8700,$A323,MATCH(D$1,'2-3 引出列表'!$A$1:$CD$1,0)),""))</f>
        <v>0</v>
      </c>
      <c r="E323">
        <f>IF(ISBLANK(IFERROR(INDEX('2-3 引出列表'!$A$2:$CE$8700,$A323,MATCH(E$1,'2-3 引出列表'!$A$1:$CD$1,0)),"")),"",IFERROR(INDEX('2-3 引出列表'!$A$2:$CE$8700,$A323,MATCH(E$1,'2-3 引出列表'!$A$1:$CD$1,0)),""))</f>
        <v>0</v>
      </c>
      <c r="F323" t="str">
        <f t="shared" si="5"/>
        <v>0</v>
      </c>
      <c r="G323">
        <f>IF(ISBLANK(IFERROR(INDEX('2-3 引出列表'!$A$2:$CE$8700,$A323,MATCH(G$1,'2-3 引出列表'!$A$1:$CD$1,0)),"")),"",IFERROR(INDEX('2-3 引出列表'!$A$2:$CE$8700,$A323,MATCH(G$1,'2-3 引出列表'!$A$1:$CD$1,0)),""))</f>
        <v>0</v>
      </c>
      <c r="H323">
        <f>IF(ISBLANK(IFERROR(INDEX('2-3 引出列表'!$A$2:$CE$8700,$A323,MATCH(H$1,'2-3 引出列表'!$A$1:$CD$1,0)),"")),"",IFERROR(INDEX('2-3 引出列表'!$A$2:$CE$8700,$A323,MATCH(H$1,'2-3 引出列表'!$A$1:$CD$1,0)),""))</f>
        <v>0</v>
      </c>
      <c r="I323">
        <f>IF(ISBLANK(IFERROR(INDEX('2-3 引出列表'!$A$2:$CE$8700,$A323,MATCH(I$1,'2-3 引出列表'!$A$1:$CD$1,0)),"")),"",IFERROR(INDEX('2-3 引出列表'!$A$2:$CE$8700,$A323,MATCH(I$1,'2-3 引出列表'!$A$1:$CD$1,0)),""))</f>
        <v>0</v>
      </c>
      <c r="J323" s="66"/>
    </row>
    <row r="324" customFormat="1" spans="1:10">
      <c r="A324">
        <v>323</v>
      </c>
      <c r="B324">
        <f>IF(ISBLANK(IFERROR(INDEX('2-3 引出列表'!$A$2:$CE$8700,$A324,MATCH(B$1,'2-3 引出列表'!$A$1:$CD$1,0)),"")),"",IFERROR(INDEX('2-3 引出列表'!$A$2:$CE$8700,$A324,MATCH(B$1,'2-3 引出列表'!$A$1:$CD$1,0)),""))</f>
        <v>0</v>
      </c>
      <c r="C324">
        <f>IF(ISBLANK(IFERROR(INDEX('2-3 引出列表'!$A$2:$CE$8700,$A324,MATCH(C$1,'2-3 引出列表'!$A$1:$CD$1,0)),"")),"",IFERROR(INDEX('2-3 引出列表'!$A$2:$CE$8700,$A324,MATCH(C$1,'2-3 引出列表'!$A$1:$CD$1,0)),""))</f>
        <v>0</v>
      </c>
      <c r="D324">
        <f>IF(ISBLANK(IFERROR(INDEX('2-3 引出列表'!$A$2:$CE$8700,$A324,MATCH(D$1,'2-3 引出列表'!$A$1:$CD$1,0)),"")),"",IFERROR(INDEX('2-3 引出列表'!$A$2:$CE$8700,$A324,MATCH(D$1,'2-3 引出列表'!$A$1:$CD$1,0)),""))</f>
        <v>0</v>
      </c>
      <c r="E324">
        <f>IF(ISBLANK(IFERROR(INDEX('2-3 引出列表'!$A$2:$CE$8700,$A324,MATCH(E$1,'2-3 引出列表'!$A$1:$CD$1,0)),"")),"",IFERROR(INDEX('2-3 引出列表'!$A$2:$CE$8700,$A324,MATCH(E$1,'2-3 引出列表'!$A$1:$CD$1,0)),""))</f>
        <v>0</v>
      </c>
      <c r="F324" t="str">
        <f t="shared" si="5"/>
        <v>0</v>
      </c>
      <c r="G324">
        <f>IF(ISBLANK(IFERROR(INDEX('2-3 引出列表'!$A$2:$CE$8700,$A324,MATCH(G$1,'2-3 引出列表'!$A$1:$CD$1,0)),"")),"",IFERROR(INDEX('2-3 引出列表'!$A$2:$CE$8700,$A324,MATCH(G$1,'2-3 引出列表'!$A$1:$CD$1,0)),""))</f>
        <v>0</v>
      </c>
      <c r="H324">
        <f>IF(ISBLANK(IFERROR(INDEX('2-3 引出列表'!$A$2:$CE$8700,$A324,MATCH(H$1,'2-3 引出列表'!$A$1:$CD$1,0)),"")),"",IFERROR(INDEX('2-3 引出列表'!$A$2:$CE$8700,$A324,MATCH(H$1,'2-3 引出列表'!$A$1:$CD$1,0)),""))</f>
        <v>0</v>
      </c>
      <c r="I324">
        <f>IF(ISBLANK(IFERROR(INDEX('2-3 引出列表'!$A$2:$CE$8700,$A324,MATCH(I$1,'2-3 引出列表'!$A$1:$CD$1,0)),"")),"",IFERROR(INDEX('2-3 引出列表'!$A$2:$CE$8700,$A324,MATCH(I$1,'2-3 引出列表'!$A$1:$CD$1,0)),""))</f>
        <v>0</v>
      </c>
      <c r="J324" s="66"/>
    </row>
    <row r="325" customFormat="1" spans="1:10">
      <c r="A325">
        <v>324</v>
      </c>
      <c r="B325">
        <f>IF(ISBLANK(IFERROR(INDEX('2-3 引出列表'!$A$2:$CE$8700,$A325,MATCH(B$1,'2-3 引出列表'!$A$1:$CD$1,0)),"")),"",IFERROR(INDEX('2-3 引出列表'!$A$2:$CE$8700,$A325,MATCH(B$1,'2-3 引出列表'!$A$1:$CD$1,0)),""))</f>
        <v>0</v>
      </c>
      <c r="C325">
        <f>IF(ISBLANK(IFERROR(INDEX('2-3 引出列表'!$A$2:$CE$8700,$A325,MATCH(C$1,'2-3 引出列表'!$A$1:$CD$1,0)),"")),"",IFERROR(INDEX('2-3 引出列表'!$A$2:$CE$8700,$A325,MATCH(C$1,'2-3 引出列表'!$A$1:$CD$1,0)),""))</f>
        <v>0</v>
      </c>
      <c r="D325">
        <f>IF(ISBLANK(IFERROR(INDEX('2-3 引出列表'!$A$2:$CE$8700,$A325,MATCH(D$1,'2-3 引出列表'!$A$1:$CD$1,0)),"")),"",IFERROR(INDEX('2-3 引出列表'!$A$2:$CE$8700,$A325,MATCH(D$1,'2-3 引出列表'!$A$1:$CD$1,0)),""))</f>
        <v>0</v>
      </c>
      <c r="E325">
        <f>IF(ISBLANK(IFERROR(INDEX('2-3 引出列表'!$A$2:$CE$8700,$A325,MATCH(E$1,'2-3 引出列表'!$A$1:$CD$1,0)),"")),"",IFERROR(INDEX('2-3 引出列表'!$A$2:$CE$8700,$A325,MATCH(E$1,'2-3 引出列表'!$A$1:$CD$1,0)),""))</f>
        <v>0</v>
      </c>
      <c r="F325" t="str">
        <f t="shared" si="5"/>
        <v>0</v>
      </c>
      <c r="G325">
        <f>IF(ISBLANK(IFERROR(INDEX('2-3 引出列表'!$A$2:$CE$8700,$A325,MATCH(G$1,'2-3 引出列表'!$A$1:$CD$1,0)),"")),"",IFERROR(INDEX('2-3 引出列表'!$A$2:$CE$8700,$A325,MATCH(G$1,'2-3 引出列表'!$A$1:$CD$1,0)),""))</f>
        <v>0</v>
      </c>
      <c r="H325">
        <f>IF(ISBLANK(IFERROR(INDEX('2-3 引出列表'!$A$2:$CE$8700,$A325,MATCH(H$1,'2-3 引出列表'!$A$1:$CD$1,0)),"")),"",IFERROR(INDEX('2-3 引出列表'!$A$2:$CE$8700,$A325,MATCH(H$1,'2-3 引出列表'!$A$1:$CD$1,0)),""))</f>
        <v>0</v>
      </c>
      <c r="I325">
        <f>IF(ISBLANK(IFERROR(INDEX('2-3 引出列表'!$A$2:$CE$8700,$A325,MATCH(I$1,'2-3 引出列表'!$A$1:$CD$1,0)),"")),"",IFERROR(INDEX('2-3 引出列表'!$A$2:$CE$8700,$A325,MATCH(I$1,'2-3 引出列表'!$A$1:$CD$1,0)),""))</f>
        <v>0</v>
      </c>
      <c r="J325" s="66"/>
    </row>
    <row r="326" customFormat="1" spans="1:10">
      <c r="A326">
        <v>325</v>
      </c>
      <c r="B326">
        <f>IF(ISBLANK(IFERROR(INDEX('2-3 引出列表'!$A$2:$CE$8700,$A326,MATCH(B$1,'2-3 引出列表'!$A$1:$CD$1,0)),"")),"",IFERROR(INDEX('2-3 引出列表'!$A$2:$CE$8700,$A326,MATCH(B$1,'2-3 引出列表'!$A$1:$CD$1,0)),""))</f>
        <v>0</v>
      </c>
      <c r="C326">
        <f>IF(ISBLANK(IFERROR(INDEX('2-3 引出列表'!$A$2:$CE$8700,$A326,MATCH(C$1,'2-3 引出列表'!$A$1:$CD$1,0)),"")),"",IFERROR(INDEX('2-3 引出列表'!$A$2:$CE$8700,$A326,MATCH(C$1,'2-3 引出列表'!$A$1:$CD$1,0)),""))</f>
        <v>0</v>
      </c>
      <c r="D326">
        <f>IF(ISBLANK(IFERROR(INDEX('2-3 引出列表'!$A$2:$CE$8700,$A326,MATCH(D$1,'2-3 引出列表'!$A$1:$CD$1,0)),"")),"",IFERROR(INDEX('2-3 引出列表'!$A$2:$CE$8700,$A326,MATCH(D$1,'2-3 引出列表'!$A$1:$CD$1,0)),""))</f>
        <v>0</v>
      </c>
      <c r="E326">
        <f>IF(ISBLANK(IFERROR(INDEX('2-3 引出列表'!$A$2:$CE$8700,$A326,MATCH(E$1,'2-3 引出列表'!$A$1:$CD$1,0)),"")),"",IFERROR(INDEX('2-3 引出列表'!$A$2:$CE$8700,$A326,MATCH(E$1,'2-3 引出列表'!$A$1:$CD$1,0)),""))</f>
        <v>0</v>
      </c>
      <c r="F326" t="str">
        <f t="shared" si="5"/>
        <v>0</v>
      </c>
      <c r="G326">
        <f>IF(ISBLANK(IFERROR(INDEX('2-3 引出列表'!$A$2:$CE$8700,$A326,MATCH(G$1,'2-3 引出列表'!$A$1:$CD$1,0)),"")),"",IFERROR(INDEX('2-3 引出列表'!$A$2:$CE$8700,$A326,MATCH(G$1,'2-3 引出列表'!$A$1:$CD$1,0)),""))</f>
        <v>0</v>
      </c>
      <c r="H326">
        <f>IF(ISBLANK(IFERROR(INDEX('2-3 引出列表'!$A$2:$CE$8700,$A326,MATCH(H$1,'2-3 引出列表'!$A$1:$CD$1,0)),"")),"",IFERROR(INDEX('2-3 引出列表'!$A$2:$CE$8700,$A326,MATCH(H$1,'2-3 引出列表'!$A$1:$CD$1,0)),""))</f>
        <v>0</v>
      </c>
      <c r="I326">
        <f>IF(ISBLANK(IFERROR(INDEX('2-3 引出列表'!$A$2:$CE$8700,$A326,MATCH(I$1,'2-3 引出列表'!$A$1:$CD$1,0)),"")),"",IFERROR(INDEX('2-3 引出列表'!$A$2:$CE$8700,$A326,MATCH(I$1,'2-3 引出列表'!$A$1:$CD$1,0)),""))</f>
        <v>0</v>
      </c>
      <c r="J326" s="66"/>
    </row>
    <row r="327" customFormat="1" spans="1:10">
      <c r="A327">
        <v>326</v>
      </c>
      <c r="B327">
        <f>IF(ISBLANK(IFERROR(INDEX('2-3 引出列表'!$A$2:$CE$8700,$A327,MATCH(B$1,'2-3 引出列表'!$A$1:$CD$1,0)),"")),"",IFERROR(INDEX('2-3 引出列表'!$A$2:$CE$8700,$A327,MATCH(B$1,'2-3 引出列表'!$A$1:$CD$1,0)),""))</f>
        <v>0</v>
      </c>
      <c r="C327">
        <f>IF(ISBLANK(IFERROR(INDEX('2-3 引出列表'!$A$2:$CE$8700,$A327,MATCH(C$1,'2-3 引出列表'!$A$1:$CD$1,0)),"")),"",IFERROR(INDEX('2-3 引出列表'!$A$2:$CE$8700,$A327,MATCH(C$1,'2-3 引出列表'!$A$1:$CD$1,0)),""))</f>
        <v>0</v>
      </c>
      <c r="D327">
        <f>IF(ISBLANK(IFERROR(INDEX('2-3 引出列表'!$A$2:$CE$8700,$A327,MATCH(D$1,'2-3 引出列表'!$A$1:$CD$1,0)),"")),"",IFERROR(INDEX('2-3 引出列表'!$A$2:$CE$8700,$A327,MATCH(D$1,'2-3 引出列表'!$A$1:$CD$1,0)),""))</f>
        <v>0</v>
      </c>
      <c r="E327">
        <f>IF(ISBLANK(IFERROR(INDEX('2-3 引出列表'!$A$2:$CE$8700,$A327,MATCH(E$1,'2-3 引出列表'!$A$1:$CD$1,0)),"")),"",IFERROR(INDEX('2-3 引出列表'!$A$2:$CE$8700,$A327,MATCH(E$1,'2-3 引出列表'!$A$1:$CD$1,0)),""))</f>
        <v>0</v>
      </c>
      <c r="F327" t="str">
        <f t="shared" si="5"/>
        <v>0</v>
      </c>
      <c r="G327">
        <f>IF(ISBLANK(IFERROR(INDEX('2-3 引出列表'!$A$2:$CE$8700,$A327,MATCH(G$1,'2-3 引出列表'!$A$1:$CD$1,0)),"")),"",IFERROR(INDEX('2-3 引出列表'!$A$2:$CE$8700,$A327,MATCH(G$1,'2-3 引出列表'!$A$1:$CD$1,0)),""))</f>
        <v>0</v>
      </c>
      <c r="H327">
        <f>IF(ISBLANK(IFERROR(INDEX('2-3 引出列表'!$A$2:$CE$8700,$A327,MATCH(H$1,'2-3 引出列表'!$A$1:$CD$1,0)),"")),"",IFERROR(INDEX('2-3 引出列表'!$A$2:$CE$8700,$A327,MATCH(H$1,'2-3 引出列表'!$A$1:$CD$1,0)),""))</f>
        <v>0</v>
      </c>
      <c r="I327">
        <f>IF(ISBLANK(IFERROR(INDEX('2-3 引出列表'!$A$2:$CE$8700,$A327,MATCH(I$1,'2-3 引出列表'!$A$1:$CD$1,0)),"")),"",IFERROR(INDEX('2-3 引出列表'!$A$2:$CE$8700,$A327,MATCH(I$1,'2-3 引出列表'!$A$1:$CD$1,0)),""))</f>
        <v>0</v>
      </c>
      <c r="J327" s="66"/>
    </row>
    <row r="328" customFormat="1" spans="1:10">
      <c r="A328">
        <v>327</v>
      </c>
      <c r="B328">
        <f>IF(ISBLANK(IFERROR(INDEX('2-3 引出列表'!$A$2:$CE$8700,$A328,MATCH(B$1,'2-3 引出列表'!$A$1:$CD$1,0)),"")),"",IFERROR(INDEX('2-3 引出列表'!$A$2:$CE$8700,$A328,MATCH(B$1,'2-3 引出列表'!$A$1:$CD$1,0)),""))</f>
        <v>0</v>
      </c>
      <c r="C328">
        <f>IF(ISBLANK(IFERROR(INDEX('2-3 引出列表'!$A$2:$CE$8700,$A328,MATCH(C$1,'2-3 引出列表'!$A$1:$CD$1,0)),"")),"",IFERROR(INDEX('2-3 引出列表'!$A$2:$CE$8700,$A328,MATCH(C$1,'2-3 引出列表'!$A$1:$CD$1,0)),""))</f>
        <v>0</v>
      </c>
      <c r="D328">
        <f>IF(ISBLANK(IFERROR(INDEX('2-3 引出列表'!$A$2:$CE$8700,$A328,MATCH(D$1,'2-3 引出列表'!$A$1:$CD$1,0)),"")),"",IFERROR(INDEX('2-3 引出列表'!$A$2:$CE$8700,$A328,MATCH(D$1,'2-3 引出列表'!$A$1:$CD$1,0)),""))</f>
        <v>0</v>
      </c>
      <c r="E328">
        <f>IF(ISBLANK(IFERROR(INDEX('2-3 引出列表'!$A$2:$CE$8700,$A328,MATCH(E$1,'2-3 引出列表'!$A$1:$CD$1,0)),"")),"",IFERROR(INDEX('2-3 引出列表'!$A$2:$CE$8700,$A328,MATCH(E$1,'2-3 引出列表'!$A$1:$CD$1,0)),""))</f>
        <v>0</v>
      </c>
      <c r="F328" t="str">
        <f t="shared" si="5"/>
        <v>0</v>
      </c>
      <c r="G328">
        <f>IF(ISBLANK(IFERROR(INDEX('2-3 引出列表'!$A$2:$CE$8700,$A328,MATCH(G$1,'2-3 引出列表'!$A$1:$CD$1,0)),"")),"",IFERROR(INDEX('2-3 引出列表'!$A$2:$CE$8700,$A328,MATCH(G$1,'2-3 引出列表'!$A$1:$CD$1,0)),""))</f>
        <v>0</v>
      </c>
      <c r="H328">
        <f>IF(ISBLANK(IFERROR(INDEX('2-3 引出列表'!$A$2:$CE$8700,$A328,MATCH(H$1,'2-3 引出列表'!$A$1:$CD$1,0)),"")),"",IFERROR(INDEX('2-3 引出列表'!$A$2:$CE$8700,$A328,MATCH(H$1,'2-3 引出列表'!$A$1:$CD$1,0)),""))</f>
        <v>0</v>
      </c>
      <c r="I328">
        <f>IF(ISBLANK(IFERROR(INDEX('2-3 引出列表'!$A$2:$CE$8700,$A328,MATCH(I$1,'2-3 引出列表'!$A$1:$CD$1,0)),"")),"",IFERROR(INDEX('2-3 引出列表'!$A$2:$CE$8700,$A328,MATCH(I$1,'2-3 引出列表'!$A$1:$CD$1,0)),""))</f>
        <v>0</v>
      </c>
      <c r="J328" s="66"/>
    </row>
    <row r="329" customFormat="1" spans="1:10">
      <c r="A329">
        <v>328</v>
      </c>
      <c r="B329">
        <f>IF(ISBLANK(IFERROR(INDEX('2-3 引出列表'!$A$2:$CE$8700,$A329,MATCH(B$1,'2-3 引出列表'!$A$1:$CD$1,0)),"")),"",IFERROR(INDEX('2-3 引出列表'!$A$2:$CE$8700,$A329,MATCH(B$1,'2-3 引出列表'!$A$1:$CD$1,0)),""))</f>
        <v>0</v>
      </c>
      <c r="C329">
        <f>IF(ISBLANK(IFERROR(INDEX('2-3 引出列表'!$A$2:$CE$8700,$A329,MATCH(C$1,'2-3 引出列表'!$A$1:$CD$1,0)),"")),"",IFERROR(INDEX('2-3 引出列表'!$A$2:$CE$8700,$A329,MATCH(C$1,'2-3 引出列表'!$A$1:$CD$1,0)),""))</f>
        <v>0</v>
      </c>
      <c r="D329">
        <f>IF(ISBLANK(IFERROR(INDEX('2-3 引出列表'!$A$2:$CE$8700,$A329,MATCH(D$1,'2-3 引出列表'!$A$1:$CD$1,0)),"")),"",IFERROR(INDEX('2-3 引出列表'!$A$2:$CE$8700,$A329,MATCH(D$1,'2-3 引出列表'!$A$1:$CD$1,0)),""))</f>
        <v>0</v>
      </c>
      <c r="E329">
        <f>IF(ISBLANK(IFERROR(INDEX('2-3 引出列表'!$A$2:$CE$8700,$A329,MATCH(E$1,'2-3 引出列表'!$A$1:$CD$1,0)),"")),"",IFERROR(INDEX('2-3 引出列表'!$A$2:$CE$8700,$A329,MATCH(E$1,'2-3 引出列表'!$A$1:$CD$1,0)),""))</f>
        <v>0</v>
      </c>
      <c r="F329" t="str">
        <f t="shared" si="5"/>
        <v>0</v>
      </c>
      <c r="G329">
        <f>IF(ISBLANK(IFERROR(INDEX('2-3 引出列表'!$A$2:$CE$8700,$A329,MATCH(G$1,'2-3 引出列表'!$A$1:$CD$1,0)),"")),"",IFERROR(INDEX('2-3 引出列表'!$A$2:$CE$8700,$A329,MATCH(G$1,'2-3 引出列表'!$A$1:$CD$1,0)),""))</f>
        <v>0</v>
      </c>
      <c r="H329">
        <f>IF(ISBLANK(IFERROR(INDEX('2-3 引出列表'!$A$2:$CE$8700,$A329,MATCH(H$1,'2-3 引出列表'!$A$1:$CD$1,0)),"")),"",IFERROR(INDEX('2-3 引出列表'!$A$2:$CE$8700,$A329,MATCH(H$1,'2-3 引出列表'!$A$1:$CD$1,0)),""))</f>
        <v>0</v>
      </c>
      <c r="I329">
        <f>IF(ISBLANK(IFERROR(INDEX('2-3 引出列表'!$A$2:$CE$8700,$A329,MATCH(I$1,'2-3 引出列表'!$A$1:$CD$1,0)),"")),"",IFERROR(INDEX('2-3 引出列表'!$A$2:$CE$8700,$A329,MATCH(I$1,'2-3 引出列表'!$A$1:$CD$1,0)),""))</f>
        <v>0</v>
      </c>
      <c r="J329" s="66"/>
    </row>
    <row r="330" customFormat="1" spans="1:10">
      <c r="A330">
        <v>329</v>
      </c>
      <c r="B330">
        <f>IF(ISBLANK(IFERROR(INDEX('2-3 引出列表'!$A$2:$CE$8700,$A330,MATCH(B$1,'2-3 引出列表'!$A$1:$CD$1,0)),"")),"",IFERROR(INDEX('2-3 引出列表'!$A$2:$CE$8700,$A330,MATCH(B$1,'2-3 引出列表'!$A$1:$CD$1,0)),""))</f>
        <v>0</v>
      </c>
      <c r="C330">
        <f>IF(ISBLANK(IFERROR(INDEX('2-3 引出列表'!$A$2:$CE$8700,$A330,MATCH(C$1,'2-3 引出列表'!$A$1:$CD$1,0)),"")),"",IFERROR(INDEX('2-3 引出列表'!$A$2:$CE$8700,$A330,MATCH(C$1,'2-3 引出列表'!$A$1:$CD$1,0)),""))</f>
        <v>0</v>
      </c>
      <c r="D330">
        <f>IF(ISBLANK(IFERROR(INDEX('2-3 引出列表'!$A$2:$CE$8700,$A330,MATCH(D$1,'2-3 引出列表'!$A$1:$CD$1,0)),"")),"",IFERROR(INDEX('2-3 引出列表'!$A$2:$CE$8700,$A330,MATCH(D$1,'2-3 引出列表'!$A$1:$CD$1,0)),""))</f>
        <v>0</v>
      </c>
      <c r="E330">
        <f>IF(ISBLANK(IFERROR(INDEX('2-3 引出列表'!$A$2:$CE$8700,$A330,MATCH(E$1,'2-3 引出列表'!$A$1:$CD$1,0)),"")),"",IFERROR(INDEX('2-3 引出列表'!$A$2:$CE$8700,$A330,MATCH(E$1,'2-3 引出列表'!$A$1:$CD$1,0)),""))</f>
        <v>0</v>
      </c>
      <c r="F330" t="str">
        <f t="shared" si="5"/>
        <v>0</v>
      </c>
      <c r="G330">
        <f>IF(ISBLANK(IFERROR(INDEX('2-3 引出列表'!$A$2:$CE$8700,$A330,MATCH(G$1,'2-3 引出列表'!$A$1:$CD$1,0)),"")),"",IFERROR(INDEX('2-3 引出列表'!$A$2:$CE$8700,$A330,MATCH(G$1,'2-3 引出列表'!$A$1:$CD$1,0)),""))</f>
        <v>0</v>
      </c>
      <c r="H330">
        <f>IF(ISBLANK(IFERROR(INDEX('2-3 引出列表'!$A$2:$CE$8700,$A330,MATCH(H$1,'2-3 引出列表'!$A$1:$CD$1,0)),"")),"",IFERROR(INDEX('2-3 引出列表'!$A$2:$CE$8700,$A330,MATCH(H$1,'2-3 引出列表'!$A$1:$CD$1,0)),""))</f>
        <v>0</v>
      </c>
      <c r="I330">
        <f>IF(ISBLANK(IFERROR(INDEX('2-3 引出列表'!$A$2:$CE$8700,$A330,MATCH(I$1,'2-3 引出列表'!$A$1:$CD$1,0)),"")),"",IFERROR(INDEX('2-3 引出列表'!$A$2:$CE$8700,$A330,MATCH(I$1,'2-3 引出列表'!$A$1:$CD$1,0)),""))</f>
        <v>0</v>
      </c>
      <c r="J330" s="66"/>
    </row>
    <row r="331" customFormat="1" spans="1:10">
      <c r="A331">
        <v>330</v>
      </c>
      <c r="B331">
        <f>IF(ISBLANK(IFERROR(INDEX('2-3 引出列表'!$A$2:$CE$8700,$A331,MATCH(B$1,'2-3 引出列表'!$A$1:$CD$1,0)),"")),"",IFERROR(INDEX('2-3 引出列表'!$A$2:$CE$8700,$A331,MATCH(B$1,'2-3 引出列表'!$A$1:$CD$1,0)),""))</f>
        <v>0</v>
      </c>
      <c r="C331">
        <f>IF(ISBLANK(IFERROR(INDEX('2-3 引出列表'!$A$2:$CE$8700,$A331,MATCH(C$1,'2-3 引出列表'!$A$1:$CD$1,0)),"")),"",IFERROR(INDEX('2-3 引出列表'!$A$2:$CE$8700,$A331,MATCH(C$1,'2-3 引出列表'!$A$1:$CD$1,0)),""))</f>
        <v>0</v>
      </c>
      <c r="D331">
        <f>IF(ISBLANK(IFERROR(INDEX('2-3 引出列表'!$A$2:$CE$8700,$A331,MATCH(D$1,'2-3 引出列表'!$A$1:$CD$1,0)),"")),"",IFERROR(INDEX('2-3 引出列表'!$A$2:$CE$8700,$A331,MATCH(D$1,'2-3 引出列表'!$A$1:$CD$1,0)),""))</f>
        <v>0</v>
      </c>
      <c r="E331">
        <f>IF(ISBLANK(IFERROR(INDEX('2-3 引出列表'!$A$2:$CE$8700,$A331,MATCH(E$1,'2-3 引出列表'!$A$1:$CD$1,0)),"")),"",IFERROR(INDEX('2-3 引出列表'!$A$2:$CE$8700,$A331,MATCH(E$1,'2-3 引出列表'!$A$1:$CD$1,0)),""))</f>
        <v>0</v>
      </c>
      <c r="F331" t="str">
        <f t="shared" si="5"/>
        <v>0</v>
      </c>
      <c r="G331">
        <f>IF(ISBLANK(IFERROR(INDEX('2-3 引出列表'!$A$2:$CE$8700,$A331,MATCH(G$1,'2-3 引出列表'!$A$1:$CD$1,0)),"")),"",IFERROR(INDEX('2-3 引出列表'!$A$2:$CE$8700,$A331,MATCH(G$1,'2-3 引出列表'!$A$1:$CD$1,0)),""))</f>
        <v>0</v>
      </c>
      <c r="H331">
        <f>IF(ISBLANK(IFERROR(INDEX('2-3 引出列表'!$A$2:$CE$8700,$A331,MATCH(H$1,'2-3 引出列表'!$A$1:$CD$1,0)),"")),"",IFERROR(INDEX('2-3 引出列表'!$A$2:$CE$8700,$A331,MATCH(H$1,'2-3 引出列表'!$A$1:$CD$1,0)),""))</f>
        <v>0</v>
      </c>
      <c r="I331">
        <f>IF(ISBLANK(IFERROR(INDEX('2-3 引出列表'!$A$2:$CE$8700,$A331,MATCH(I$1,'2-3 引出列表'!$A$1:$CD$1,0)),"")),"",IFERROR(INDEX('2-3 引出列表'!$A$2:$CE$8700,$A331,MATCH(I$1,'2-3 引出列表'!$A$1:$CD$1,0)),""))</f>
        <v>0</v>
      </c>
      <c r="J331" s="66"/>
    </row>
    <row r="332" customFormat="1" spans="1:10">
      <c r="A332">
        <v>331</v>
      </c>
      <c r="B332">
        <f>IF(ISBLANK(IFERROR(INDEX('2-3 引出列表'!$A$2:$CE$8700,$A332,MATCH(B$1,'2-3 引出列表'!$A$1:$CD$1,0)),"")),"",IFERROR(INDEX('2-3 引出列表'!$A$2:$CE$8700,$A332,MATCH(B$1,'2-3 引出列表'!$A$1:$CD$1,0)),""))</f>
        <v>0</v>
      </c>
      <c r="C332">
        <f>IF(ISBLANK(IFERROR(INDEX('2-3 引出列表'!$A$2:$CE$8700,$A332,MATCH(C$1,'2-3 引出列表'!$A$1:$CD$1,0)),"")),"",IFERROR(INDEX('2-3 引出列表'!$A$2:$CE$8700,$A332,MATCH(C$1,'2-3 引出列表'!$A$1:$CD$1,0)),""))</f>
        <v>0</v>
      </c>
      <c r="D332">
        <f>IF(ISBLANK(IFERROR(INDEX('2-3 引出列表'!$A$2:$CE$8700,$A332,MATCH(D$1,'2-3 引出列表'!$A$1:$CD$1,0)),"")),"",IFERROR(INDEX('2-3 引出列表'!$A$2:$CE$8700,$A332,MATCH(D$1,'2-3 引出列表'!$A$1:$CD$1,0)),""))</f>
        <v>0</v>
      </c>
      <c r="E332">
        <f>IF(ISBLANK(IFERROR(INDEX('2-3 引出列表'!$A$2:$CE$8700,$A332,MATCH(E$1,'2-3 引出列表'!$A$1:$CD$1,0)),"")),"",IFERROR(INDEX('2-3 引出列表'!$A$2:$CE$8700,$A332,MATCH(E$1,'2-3 引出列表'!$A$1:$CD$1,0)),""))</f>
        <v>0</v>
      </c>
      <c r="F332" t="str">
        <f t="shared" si="5"/>
        <v>0</v>
      </c>
      <c r="G332">
        <f>IF(ISBLANK(IFERROR(INDEX('2-3 引出列表'!$A$2:$CE$8700,$A332,MATCH(G$1,'2-3 引出列表'!$A$1:$CD$1,0)),"")),"",IFERROR(INDEX('2-3 引出列表'!$A$2:$CE$8700,$A332,MATCH(G$1,'2-3 引出列表'!$A$1:$CD$1,0)),""))</f>
        <v>0</v>
      </c>
      <c r="H332">
        <f>IF(ISBLANK(IFERROR(INDEX('2-3 引出列表'!$A$2:$CE$8700,$A332,MATCH(H$1,'2-3 引出列表'!$A$1:$CD$1,0)),"")),"",IFERROR(INDEX('2-3 引出列表'!$A$2:$CE$8700,$A332,MATCH(H$1,'2-3 引出列表'!$A$1:$CD$1,0)),""))</f>
        <v>0</v>
      </c>
      <c r="I332">
        <f>IF(ISBLANK(IFERROR(INDEX('2-3 引出列表'!$A$2:$CE$8700,$A332,MATCH(I$1,'2-3 引出列表'!$A$1:$CD$1,0)),"")),"",IFERROR(INDEX('2-3 引出列表'!$A$2:$CE$8700,$A332,MATCH(I$1,'2-3 引出列表'!$A$1:$CD$1,0)),""))</f>
        <v>0</v>
      </c>
      <c r="J332" s="66"/>
    </row>
    <row r="333" customFormat="1" spans="1:10">
      <c r="A333">
        <v>332</v>
      </c>
      <c r="B333">
        <f>IF(ISBLANK(IFERROR(INDEX('2-3 引出列表'!$A$2:$CE$8700,$A333,MATCH(B$1,'2-3 引出列表'!$A$1:$CD$1,0)),"")),"",IFERROR(INDEX('2-3 引出列表'!$A$2:$CE$8700,$A333,MATCH(B$1,'2-3 引出列表'!$A$1:$CD$1,0)),""))</f>
        <v>0</v>
      </c>
      <c r="C333">
        <f>IF(ISBLANK(IFERROR(INDEX('2-3 引出列表'!$A$2:$CE$8700,$A333,MATCH(C$1,'2-3 引出列表'!$A$1:$CD$1,0)),"")),"",IFERROR(INDEX('2-3 引出列表'!$A$2:$CE$8700,$A333,MATCH(C$1,'2-3 引出列表'!$A$1:$CD$1,0)),""))</f>
        <v>0</v>
      </c>
      <c r="D333">
        <f>IF(ISBLANK(IFERROR(INDEX('2-3 引出列表'!$A$2:$CE$8700,$A333,MATCH(D$1,'2-3 引出列表'!$A$1:$CD$1,0)),"")),"",IFERROR(INDEX('2-3 引出列表'!$A$2:$CE$8700,$A333,MATCH(D$1,'2-3 引出列表'!$A$1:$CD$1,0)),""))</f>
        <v>0</v>
      </c>
      <c r="E333">
        <f>IF(ISBLANK(IFERROR(INDEX('2-3 引出列表'!$A$2:$CE$8700,$A333,MATCH(E$1,'2-3 引出列表'!$A$1:$CD$1,0)),"")),"",IFERROR(INDEX('2-3 引出列表'!$A$2:$CE$8700,$A333,MATCH(E$1,'2-3 引出列表'!$A$1:$CD$1,0)),""))</f>
        <v>0</v>
      </c>
      <c r="F333" t="str">
        <f t="shared" si="5"/>
        <v>0</v>
      </c>
      <c r="G333">
        <f>IF(ISBLANK(IFERROR(INDEX('2-3 引出列表'!$A$2:$CE$8700,$A333,MATCH(G$1,'2-3 引出列表'!$A$1:$CD$1,0)),"")),"",IFERROR(INDEX('2-3 引出列表'!$A$2:$CE$8700,$A333,MATCH(G$1,'2-3 引出列表'!$A$1:$CD$1,0)),""))</f>
        <v>0</v>
      </c>
      <c r="H333">
        <f>IF(ISBLANK(IFERROR(INDEX('2-3 引出列表'!$A$2:$CE$8700,$A333,MATCH(H$1,'2-3 引出列表'!$A$1:$CD$1,0)),"")),"",IFERROR(INDEX('2-3 引出列表'!$A$2:$CE$8700,$A333,MATCH(H$1,'2-3 引出列表'!$A$1:$CD$1,0)),""))</f>
        <v>0</v>
      </c>
      <c r="I333">
        <f>IF(ISBLANK(IFERROR(INDEX('2-3 引出列表'!$A$2:$CE$8700,$A333,MATCH(I$1,'2-3 引出列表'!$A$1:$CD$1,0)),"")),"",IFERROR(INDEX('2-3 引出列表'!$A$2:$CE$8700,$A333,MATCH(I$1,'2-3 引出列表'!$A$1:$CD$1,0)),""))</f>
        <v>0</v>
      </c>
      <c r="J333" s="66"/>
    </row>
    <row r="334" customFormat="1" spans="1:10">
      <c r="A334">
        <v>333</v>
      </c>
      <c r="B334">
        <f>IF(ISBLANK(IFERROR(INDEX('2-3 引出列表'!$A$2:$CE$8700,$A334,MATCH(B$1,'2-3 引出列表'!$A$1:$CD$1,0)),"")),"",IFERROR(INDEX('2-3 引出列表'!$A$2:$CE$8700,$A334,MATCH(B$1,'2-3 引出列表'!$A$1:$CD$1,0)),""))</f>
        <v>0</v>
      </c>
      <c r="C334">
        <f>IF(ISBLANK(IFERROR(INDEX('2-3 引出列表'!$A$2:$CE$8700,$A334,MATCH(C$1,'2-3 引出列表'!$A$1:$CD$1,0)),"")),"",IFERROR(INDEX('2-3 引出列表'!$A$2:$CE$8700,$A334,MATCH(C$1,'2-3 引出列表'!$A$1:$CD$1,0)),""))</f>
        <v>0</v>
      </c>
      <c r="D334">
        <f>IF(ISBLANK(IFERROR(INDEX('2-3 引出列表'!$A$2:$CE$8700,$A334,MATCH(D$1,'2-3 引出列表'!$A$1:$CD$1,0)),"")),"",IFERROR(INDEX('2-3 引出列表'!$A$2:$CE$8700,$A334,MATCH(D$1,'2-3 引出列表'!$A$1:$CD$1,0)),""))</f>
        <v>0</v>
      </c>
      <c r="E334">
        <f>IF(ISBLANK(IFERROR(INDEX('2-3 引出列表'!$A$2:$CE$8700,$A334,MATCH(E$1,'2-3 引出列表'!$A$1:$CD$1,0)),"")),"",IFERROR(INDEX('2-3 引出列表'!$A$2:$CE$8700,$A334,MATCH(E$1,'2-3 引出列表'!$A$1:$CD$1,0)),""))</f>
        <v>0</v>
      </c>
      <c r="F334" t="str">
        <f t="shared" si="5"/>
        <v>0</v>
      </c>
      <c r="G334">
        <f>IF(ISBLANK(IFERROR(INDEX('2-3 引出列表'!$A$2:$CE$8700,$A334,MATCH(G$1,'2-3 引出列表'!$A$1:$CD$1,0)),"")),"",IFERROR(INDEX('2-3 引出列表'!$A$2:$CE$8700,$A334,MATCH(G$1,'2-3 引出列表'!$A$1:$CD$1,0)),""))</f>
        <v>0</v>
      </c>
      <c r="H334">
        <f>IF(ISBLANK(IFERROR(INDEX('2-3 引出列表'!$A$2:$CE$8700,$A334,MATCH(H$1,'2-3 引出列表'!$A$1:$CD$1,0)),"")),"",IFERROR(INDEX('2-3 引出列表'!$A$2:$CE$8700,$A334,MATCH(H$1,'2-3 引出列表'!$A$1:$CD$1,0)),""))</f>
        <v>0</v>
      </c>
      <c r="I334">
        <f>IF(ISBLANK(IFERROR(INDEX('2-3 引出列表'!$A$2:$CE$8700,$A334,MATCH(I$1,'2-3 引出列表'!$A$1:$CD$1,0)),"")),"",IFERROR(INDEX('2-3 引出列表'!$A$2:$CE$8700,$A334,MATCH(I$1,'2-3 引出列表'!$A$1:$CD$1,0)),""))</f>
        <v>0</v>
      </c>
      <c r="J334" s="66"/>
    </row>
    <row r="335" customFormat="1" spans="1:10">
      <c r="A335">
        <v>334</v>
      </c>
      <c r="B335">
        <f>IF(ISBLANK(IFERROR(INDEX('2-3 引出列表'!$A$2:$CE$8700,$A335,MATCH(B$1,'2-3 引出列表'!$A$1:$CD$1,0)),"")),"",IFERROR(INDEX('2-3 引出列表'!$A$2:$CE$8700,$A335,MATCH(B$1,'2-3 引出列表'!$A$1:$CD$1,0)),""))</f>
        <v>0</v>
      </c>
      <c r="C335">
        <f>IF(ISBLANK(IFERROR(INDEX('2-3 引出列表'!$A$2:$CE$8700,$A335,MATCH(C$1,'2-3 引出列表'!$A$1:$CD$1,0)),"")),"",IFERROR(INDEX('2-3 引出列表'!$A$2:$CE$8700,$A335,MATCH(C$1,'2-3 引出列表'!$A$1:$CD$1,0)),""))</f>
        <v>0</v>
      </c>
      <c r="D335">
        <f>IF(ISBLANK(IFERROR(INDEX('2-3 引出列表'!$A$2:$CE$8700,$A335,MATCH(D$1,'2-3 引出列表'!$A$1:$CD$1,0)),"")),"",IFERROR(INDEX('2-3 引出列表'!$A$2:$CE$8700,$A335,MATCH(D$1,'2-3 引出列表'!$A$1:$CD$1,0)),""))</f>
        <v>0</v>
      </c>
      <c r="E335">
        <f>IF(ISBLANK(IFERROR(INDEX('2-3 引出列表'!$A$2:$CE$8700,$A335,MATCH(E$1,'2-3 引出列表'!$A$1:$CD$1,0)),"")),"",IFERROR(INDEX('2-3 引出列表'!$A$2:$CE$8700,$A335,MATCH(E$1,'2-3 引出列表'!$A$1:$CD$1,0)),""))</f>
        <v>0</v>
      </c>
      <c r="F335" t="str">
        <f t="shared" si="5"/>
        <v>0</v>
      </c>
      <c r="G335">
        <f>IF(ISBLANK(IFERROR(INDEX('2-3 引出列表'!$A$2:$CE$8700,$A335,MATCH(G$1,'2-3 引出列表'!$A$1:$CD$1,0)),"")),"",IFERROR(INDEX('2-3 引出列表'!$A$2:$CE$8700,$A335,MATCH(G$1,'2-3 引出列表'!$A$1:$CD$1,0)),""))</f>
        <v>0</v>
      </c>
      <c r="H335">
        <f>IF(ISBLANK(IFERROR(INDEX('2-3 引出列表'!$A$2:$CE$8700,$A335,MATCH(H$1,'2-3 引出列表'!$A$1:$CD$1,0)),"")),"",IFERROR(INDEX('2-3 引出列表'!$A$2:$CE$8700,$A335,MATCH(H$1,'2-3 引出列表'!$A$1:$CD$1,0)),""))</f>
        <v>0</v>
      </c>
      <c r="I335">
        <f>IF(ISBLANK(IFERROR(INDEX('2-3 引出列表'!$A$2:$CE$8700,$A335,MATCH(I$1,'2-3 引出列表'!$A$1:$CD$1,0)),"")),"",IFERROR(INDEX('2-3 引出列表'!$A$2:$CE$8700,$A335,MATCH(I$1,'2-3 引出列表'!$A$1:$CD$1,0)),""))</f>
        <v>0</v>
      </c>
      <c r="J335" s="66"/>
    </row>
    <row r="336" customFormat="1" spans="1:10">
      <c r="A336">
        <v>335</v>
      </c>
      <c r="B336">
        <f>IF(ISBLANK(IFERROR(INDEX('2-3 引出列表'!$A$2:$CE$8700,$A336,MATCH(B$1,'2-3 引出列表'!$A$1:$CD$1,0)),"")),"",IFERROR(INDEX('2-3 引出列表'!$A$2:$CE$8700,$A336,MATCH(B$1,'2-3 引出列表'!$A$1:$CD$1,0)),""))</f>
        <v>0</v>
      </c>
      <c r="C336">
        <f>IF(ISBLANK(IFERROR(INDEX('2-3 引出列表'!$A$2:$CE$8700,$A336,MATCH(C$1,'2-3 引出列表'!$A$1:$CD$1,0)),"")),"",IFERROR(INDEX('2-3 引出列表'!$A$2:$CE$8700,$A336,MATCH(C$1,'2-3 引出列表'!$A$1:$CD$1,0)),""))</f>
        <v>0</v>
      </c>
      <c r="D336">
        <f>IF(ISBLANK(IFERROR(INDEX('2-3 引出列表'!$A$2:$CE$8700,$A336,MATCH(D$1,'2-3 引出列表'!$A$1:$CD$1,0)),"")),"",IFERROR(INDEX('2-3 引出列表'!$A$2:$CE$8700,$A336,MATCH(D$1,'2-3 引出列表'!$A$1:$CD$1,0)),""))</f>
        <v>0</v>
      </c>
      <c r="E336">
        <f>IF(ISBLANK(IFERROR(INDEX('2-3 引出列表'!$A$2:$CE$8700,$A336,MATCH(E$1,'2-3 引出列表'!$A$1:$CD$1,0)),"")),"",IFERROR(INDEX('2-3 引出列表'!$A$2:$CE$8700,$A336,MATCH(E$1,'2-3 引出列表'!$A$1:$CD$1,0)),""))</f>
        <v>0</v>
      </c>
      <c r="F336" t="str">
        <f t="shared" si="5"/>
        <v>0</v>
      </c>
      <c r="G336">
        <f>IF(ISBLANK(IFERROR(INDEX('2-3 引出列表'!$A$2:$CE$8700,$A336,MATCH(G$1,'2-3 引出列表'!$A$1:$CD$1,0)),"")),"",IFERROR(INDEX('2-3 引出列表'!$A$2:$CE$8700,$A336,MATCH(G$1,'2-3 引出列表'!$A$1:$CD$1,0)),""))</f>
        <v>0</v>
      </c>
      <c r="H336">
        <f>IF(ISBLANK(IFERROR(INDEX('2-3 引出列表'!$A$2:$CE$8700,$A336,MATCH(H$1,'2-3 引出列表'!$A$1:$CD$1,0)),"")),"",IFERROR(INDEX('2-3 引出列表'!$A$2:$CE$8700,$A336,MATCH(H$1,'2-3 引出列表'!$A$1:$CD$1,0)),""))</f>
        <v>0</v>
      </c>
      <c r="I336">
        <f>IF(ISBLANK(IFERROR(INDEX('2-3 引出列表'!$A$2:$CE$8700,$A336,MATCH(I$1,'2-3 引出列表'!$A$1:$CD$1,0)),"")),"",IFERROR(INDEX('2-3 引出列表'!$A$2:$CE$8700,$A336,MATCH(I$1,'2-3 引出列表'!$A$1:$CD$1,0)),""))</f>
        <v>0</v>
      </c>
      <c r="J336" s="66"/>
    </row>
    <row r="337" customFormat="1" spans="1:10">
      <c r="A337">
        <v>336</v>
      </c>
      <c r="B337">
        <f>IF(ISBLANK(IFERROR(INDEX('2-3 引出列表'!$A$2:$CE$8700,$A337,MATCH(B$1,'2-3 引出列表'!$A$1:$CD$1,0)),"")),"",IFERROR(INDEX('2-3 引出列表'!$A$2:$CE$8700,$A337,MATCH(B$1,'2-3 引出列表'!$A$1:$CD$1,0)),""))</f>
        <v>0</v>
      </c>
      <c r="C337">
        <f>IF(ISBLANK(IFERROR(INDEX('2-3 引出列表'!$A$2:$CE$8700,$A337,MATCH(C$1,'2-3 引出列表'!$A$1:$CD$1,0)),"")),"",IFERROR(INDEX('2-3 引出列表'!$A$2:$CE$8700,$A337,MATCH(C$1,'2-3 引出列表'!$A$1:$CD$1,0)),""))</f>
        <v>0</v>
      </c>
      <c r="D337">
        <f>IF(ISBLANK(IFERROR(INDEX('2-3 引出列表'!$A$2:$CE$8700,$A337,MATCH(D$1,'2-3 引出列表'!$A$1:$CD$1,0)),"")),"",IFERROR(INDEX('2-3 引出列表'!$A$2:$CE$8700,$A337,MATCH(D$1,'2-3 引出列表'!$A$1:$CD$1,0)),""))</f>
        <v>0</v>
      </c>
      <c r="E337">
        <f>IF(ISBLANK(IFERROR(INDEX('2-3 引出列表'!$A$2:$CE$8700,$A337,MATCH(E$1,'2-3 引出列表'!$A$1:$CD$1,0)),"")),"",IFERROR(INDEX('2-3 引出列表'!$A$2:$CE$8700,$A337,MATCH(E$1,'2-3 引出列表'!$A$1:$CD$1,0)),""))</f>
        <v>0</v>
      </c>
      <c r="F337" t="str">
        <f t="shared" si="5"/>
        <v>0</v>
      </c>
      <c r="G337">
        <f>IF(ISBLANK(IFERROR(INDEX('2-3 引出列表'!$A$2:$CE$8700,$A337,MATCH(G$1,'2-3 引出列表'!$A$1:$CD$1,0)),"")),"",IFERROR(INDEX('2-3 引出列表'!$A$2:$CE$8700,$A337,MATCH(G$1,'2-3 引出列表'!$A$1:$CD$1,0)),""))</f>
        <v>0</v>
      </c>
      <c r="H337">
        <f>IF(ISBLANK(IFERROR(INDEX('2-3 引出列表'!$A$2:$CE$8700,$A337,MATCH(H$1,'2-3 引出列表'!$A$1:$CD$1,0)),"")),"",IFERROR(INDEX('2-3 引出列表'!$A$2:$CE$8700,$A337,MATCH(H$1,'2-3 引出列表'!$A$1:$CD$1,0)),""))</f>
        <v>0</v>
      </c>
      <c r="I337">
        <f>IF(ISBLANK(IFERROR(INDEX('2-3 引出列表'!$A$2:$CE$8700,$A337,MATCH(I$1,'2-3 引出列表'!$A$1:$CD$1,0)),"")),"",IFERROR(INDEX('2-3 引出列表'!$A$2:$CE$8700,$A337,MATCH(I$1,'2-3 引出列表'!$A$1:$CD$1,0)),""))</f>
        <v>0</v>
      </c>
      <c r="J337" s="66"/>
    </row>
    <row r="338" customFormat="1" spans="1:10">
      <c r="A338">
        <v>337</v>
      </c>
      <c r="B338">
        <f>IF(ISBLANK(IFERROR(INDEX('2-3 引出列表'!$A$2:$CE$8700,$A338,MATCH(B$1,'2-3 引出列表'!$A$1:$CD$1,0)),"")),"",IFERROR(INDEX('2-3 引出列表'!$A$2:$CE$8700,$A338,MATCH(B$1,'2-3 引出列表'!$A$1:$CD$1,0)),""))</f>
        <v>0</v>
      </c>
      <c r="C338">
        <f>IF(ISBLANK(IFERROR(INDEX('2-3 引出列表'!$A$2:$CE$8700,$A338,MATCH(C$1,'2-3 引出列表'!$A$1:$CD$1,0)),"")),"",IFERROR(INDEX('2-3 引出列表'!$A$2:$CE$8700,$A338,MATCH(C$1,'2-3 引出列表'!$A$1:$CD$1,0)),""))</f>
        <v>0</v>
      </c>
      <c r="D338">
        <f>IF(ISBLANK(IFERROR(INDEX('2-3 引出列表'!$A$2:$CE$8700,$A338,MATCH(D$1,'2-3 引出列表'!$A$1:$CD$1,0)),"")),"",IFERROR(INDEX('2-3 引出列表'!$A$2:$CE$8700,$A338,MATCH(D$1,'2-3 引出列表'!$A$1:$CD$1,0)),""))</f>
        <v>0</v>
      </c>
      <c r="E338">
        <f>IF(ISBLANK(IFERROR(INDEX('2-3 引出列表'!$A$2:$CE$8700,$A338,MATCH(E$1,'2-3 引出列表'!$A$1:$CD$1,0)),"")),"",IFERROR(INDEX('2-3 引出列表'!$A$2:$CE$8700,$A338,MATCH(E$1,'2-3 引出列表'!$A$1:$CD$1,0)),""))</f>
        <v>0</v>
      </c>
      <c r="F338" t="str">
        <f t="shared" si="5"/>
        <v>0</v>
      </c>
      <c r="G338">
        <f>IF(ISBLANK(IFERROR(INDEX('2-3 引出列表'!$A$2:$CE$8700,$A338,MATCH(G$1,'2-3 引出列表'!$A$1:$CD$1,0)),"")),"",IFERROR(INDEX('2-3 引出列表'!$A$2:$CE$8700,$A338,MATCH(G$1,'2-3 引出列表'!$A$1:$CD$1,0)),""))</f>
        <v>0</v>
      </c>
      <c r="H338">
        <f>IF(ISBLANK(IFERROR(INDEX('2-3 引出列表'!$A$2:$CE$8700,$A338,MATCH(H$1,'2-3 引出列表'!$A$1:$CD$1,0)),"")),"",IFERROR(INDEX('2-3 引出列表'!$A$2:$CE$8700,$A338,MATCH(H$1,'2-3 引出列表'!$A$1:$CD$1,0)),""))</f>
        <v>0</v>
      </c>
      <c r="I338">
        <f>IF(ISBLANK(IFERROR(INDEX('2-3 引出列表'!$A$2:$CE$8700,$A338,MATCH(I$1,'2-3 引出列表'!$A$1:$CD$1,0)),"")),"",IFERROR(INDEX('2-3 引出列表'!$A$2:$CE$8700,$A338,MATCH(I$1,'2-3 引出列表'!$A$1:$CD$1,0)),""))</f>
        <v>0</v>
      </c>
      <c r="J338" s="66"/>
    </row>
    <row r="339" customFormat="1" spans="1:10">
      <c r="A339">
        <v>338</v>
      </c>
      <c r="B339">
        <f>IF(ISBLANK(IFERROR(INDEX('2-3 引出列表'!$A$2:$CE$8700,$A339,MATCH(B$1,'2-3 引出列表'!$A$1:$CD$1,0)),"")),"",IFERROR(INDEX('2-3 引出列表'!$A$2:$CE$8700,$A339,MATCH(B$1,'2-3 引出列表'!$A$1:$CD$1,0)),""))</f>
        <v>0</v>
      </c>
      <c r="C339">
        <f>IF(ISBLANK(IFERROR(INDEX('2-3 引出列表'!$A$2:$CE$8700,$A339,MATCH(C$1,'2-3 引出列表'!$A$1:$CD$1,0)),"")),"",IFERROR(INDEX('2-3 引出列表'!$A$2:$CE$8700,$A339,MATCH(C$1,'2-3 引出列表'!$A$1:$CD$1,0)),""))</f>
        <v>0</v>
      </c>
      <c r="D339">
        <f>IF(ISBLANK(IFERROR(INDEX('2-3 引出列表'!$A$2:$CE$8700,$A339,MATCH(D$1,'2-3 引出列表'!$A$1:$CD$1,0)),"")),"",IFERROR(INDEX('2-3 引出列表'!$A$2:$CE$8700,$A339,MATCH(D$1,'2-3 引出列表'!$A$1:$CD$1,0)),""))</f>
        <v>0</v>
      </c>
      <c r="E339">
        <f>IF(ISBLANK(IFERROR(INDEX('2-3 引出列表'!$A$2:$CE$8700,$A339,MATCH(E$1,'2-3 引出列表'!$A$1:$CD$1,0)),"")),"",IFERROR(INDEX('2-3 引出列表'!$A$2:$CE$8700,$A339,MATCH(E$1,'2-3 引出列表'!$A$1:$CD$1,0)),""))</f>
        <v>0</v>
      </c>
      <c r="F339" t="str">
        <f t="shared" si="5"/>
        <v>0</v>
      </c>
      <c r="G339">
        <f>IF(ISBLANK(IFERROR(INDEX('2-3 引出列表'!$A$2:$CE$8700,$A339,MATCH(G$1,'2-3 引出列表'!$A$1:$CD$1,0)),"")),"",IFERROR(INDEX('2-3 引出列表'!$A$2:$CE$8700,$A339,MATCH(G$1,'2-3 引出列表'!$A$1:$CD$1,0)),""))</f>
        <v>0</v>
      </c>
      <c r="H339">
        <f>IF(ISBLANK(IFERROR(INDEX('2-3 引出列表'!$A$2:$CE$8700,$A339,MATCH(H$1,'2-3 引出列表'!$A$1:$CD$1,0)),"")),"",IFERROR(INDEX('2-3 引出列表'!$A$2:$CE$8700,$A339,MATCH(H$1,'2-3 引出列表'!$A$1:$CD$1,0)),""))</f>
        <v>0</v>
      </c>
      <c r="I339">
        <f>IF(ISBLANK(IFERROR(INDEX('2-3 引出列表'!$A$2:$CE$8700,$A339,MATCH(I$1,'2-3 引出列表'!$A$1:$CD$1,0)),"")),"",IFERROR(INDEX('2-3 引出列表'!$A$2:$CE$8700,$A339,MATCH(I$1,'2-3 引出列表'!$A$1:$CD$1,0)),""))</f>
        <v>0</v>
      </c>
      <c r="J339" s="66"/>
    </row>
    <row r="340" customFormat="1" spans="1:10">
      <c r="A340">
        <v>339</v>
      </c>
      <c r="B340">
        <f>IF(ISBLANK(IFERROR(INDEX('2-3 引出列表'!$A$2:$CE$8700,$A340,MATCH(B$1,'2-3 引出列表'!$A$1:$CD$1,0)),"")),"",IFERROR(INDEX('2-3 引出列表'!$A$2:$CE$8700,$A340,MATCH(B$1,'2-3 引出列表'!$A$1:$CD$1,0)),""))</f>
        <v>0</v>
      </c>
      <c r="C340">
        <f>IF(ISBLANK(IFERROR(INDEX('2-3 引出列表'!$A$2:$CE$8700,$A340,MATCH(C$1,'2-3 引出列表'!$A$1:$CD$1,0)),"")),"",IFERROR(INDEX('2-3 引出列表'!$A$2:$CE$8700,$A340,MATCH(C$1,'2-3 引出列表'!$A$1:$CD$1,0)),""))</f>
        <v>0</v>
      </c>
      <c r="D340">
        <f>IF(ISBLANK(IFERROR(INDEX('2-3 引出列表'!$A$2:$CE$8700,$A340,MATCH(D$1,'2-3 引出列表'!$A$1:$CD$1,0)),"")),"",IFERROR(INDEX('2-3 引出列表'!$A$2:$CE$8700,$A340,MATCH(D$1,'2-3 引出列表'!$A$1:$CD$1,0)),""))</f>
        <v>0</v>
      </c>
      <c r="E340">
        <f>IF(ISBLANK(IFERROR(INDEX('2-3 引出列表'!$A$2:$CE$8700,$A340,MATCH(E$1,'2-3 引出列表'!$A$1:$CD$1,0)),"")),"",IFERROR(INDEX('2-3 引出列表'!$A$2:$CE$8700,$A340,MATCH(E$1,'2-3 引出列表'!$A$1:$CD$1,0)),""))</f>
        <v>0</v>
      </c>
      <c r="F340" t="str">
        <f t="shared" si="5"/>
        <v>0</v>
      </c>
      <c r="G340">
        <f>IF(ISBLANK(IFERROR(INDEX('2-3 引出列表'!$A$2:$CE$8700,$A340,MATCH(G$1,'2-3 引出列表'!$A$1:$CD$1,0)),"")),"",IFERROR(INDEX('2-3 引出列表'!$A$2:$CE$8700,$A340,MATCH(G$1,'2-3 引出列表'!$A$1:$CD$1,0)),""))</f>
        <v>0</v>
      </c>
      <c r="H340">
        <f>IF(ISBLANK(IFERROR(INDEX('2-3 引出列表'!$A$2:$CE$8700,$A340,MATCH(H$1,'2-3 引出列表'!$A$1:$CD$1,0)),"")),"",IFERROR(INDEX('2-3 引出列表'!$A$2:$CE$8700,$A340,MATCH(H$1,'2-3 引出列表'!$A$1:$CD$1,0)),""))</f>
        <v>0</v>
      </c>
      <c r="I340">
        <f>IF(ISBLANK(IFERROR(INDEX('2-3 引出列表'!$A$2:$CE$8700,$A340,MATCH(I$1,'2-3 引出列表'!$A$1:$CD$1,0)),"")),"",IFERROR(INDEX('2-3 引出列表'!$A$2:$CE$8700,$A340,MATCH(I$1,'2-3 引出列表'!$A$1:$CD$1,0)),""))</f>
        <v>0</v>
      </c>
      <c r="J340" s="66"/>
    </row>
    <row r="341" customFormat="1" spans="1:10">
      <c r="A341">
        <v>340</v>
      </c>
      <c r="B341">
        <f>IF(ISBLANK(IFERROR(INDEX('2-3 引出列表'!$A$2:$CE$8700,$A341,MATCH(B$1,'2-3 引出列表'!$A$1:$CD$1,0)),"")),"",IFERROR(INDEX('2-3 引出列表'!$A$2:$CE$8700,$A341,MATCH(B$1,'2-3 引出列表'!$A$1:$CD$1,0)),""))</f>
        <v>0</v>
      </c>
      <c r="C341">
        <f>IF(ISBLANK(IFERROR(INDEX('2-3 引出列表'!$A$2:$CE$8700,$A341,MATCH(C$1,'2-3 引出列表'!$A$1:$CD$1,0)),"")),"",IFERROR(INDEX('2-3 引出列表'!$A$2:$CE$8700,$A341,MATCH(C$1,'2-3 引出列表'!$A$1:$CD$1,0)),""))</f>
        <v>0</v>
      </c>
      <c r="D341">
        <f>IF(ISBLANK(IFERROR(INDEX('2-3 引出列表'!$A$2:$CE$8700,$A341,MATCH(D$1,'2-3 引出列表'!$A$1:$CD$1,0)),"")),"",IFERROR(INDEX('2-3 引出列表'!$A$2:$CE$8700,$A341,MATCH(D$1,'2-3 引出列表'!$A$1:$CD$1,0)),""))</f>
        <v>0</v>
      </c>
      <c r="E341">
        <f>IF(ISBLANK(IFERROR(INDEX('2-3 引出列表'!$A$2:$CE$8700,$A341,MATCH(E$1,'2-3 引出列表'!$A$1:$CD$1,0)),"")),"",IFERROR(INDEX('2-3 引出列表'!$A$2:$CE$8700,$A341,MATCH(E$1,'2-3 引出列表'!$A$1:$CD$1,0)),""))</f>
        <v>0</v>
      </c>
      <c r="F341" t="str">
        <f t="shared" si="5"/>
        <v>0</v>
      </c>
      <c r="G341">
        <f>IF(ISBLANK(IFERROR(INDEX('2-3 引出列表'!$A$2:$CE$8700,$A341,MATCH(G$1,'2-3 引出列表'!$A$1:$CD$1,0)),"")),"",IFERROR(INDEX('2-3 引出列表'!$A$2:$CE$8700,$A341,MATCH(G$1,'2-3 引出列表'!$A$1:$CD$1,0)),""))</f>
        <v>0</v>
      </c>
      <c r="H341">
        <f>IF(ISBLANK(IFERROR(INDEX('2-3 引出列表'!$A$2:$CE$8700,$A341,MATCH(H$1,'2-3 引出列表'!$A$1:$CD$1,0)),"")),"",IFERROR(INDEX('2-3 引出列表'!$A$2:$CE$8700,$A341,MATCH(H$1,'2-3 引出列表'!$A$1:$CD$1,0)),""))</f>
        <v>0</v>
      </c>
      <c r="I341">
        <f>IF(ISBLANK(IFERROR(INDEX('2-3 引出列表'!$A$2:$CE$8700,$A341,MATCH(I$1,'2-3 引出列表'!$A$1:$CD$1,0)),"")),"",IFERROR(INDEX('2-3 引出列表'!$A$2:$CE$8700,$A341,MATCH(I$1,'2-3 引出列表'!$A$1:$CD$1,0)),""))</f>
        <v>0</v>
      </c>
      <c r="J341" s="66"/>
    </row>
    <row r="342" customFormat="1" spans="1:10">
      <c r="A342">
        <v>341</v>
      </c>
      <c r="B342">
        <f>IF(ISBLANK(IFERROR(INDEX('2-3 引出列表'!$A$2:$CE$8700,$A342,MATCH(B$1,'2-3 引出列表'!$A$1:$CD$1,0)),"")),"",IFERROR(INDEX('2-3 引出列表'!$A$2:$CE$8700,$A342,MATCH(B$1,'2-3 引出列表'!$A$1:$CD$1,0)),""))</f>
        <v>0</v>
      </c>
      <c r="C342">
        <f>IF(ISBLANK(IFERROR(INDEX('2-3 引出列表'!$A$2:$CE$8700,$A342,MATCH(C$1,'2-3 引出列表'!$A$1:$CD$1,0)),"")),"",IFERROR(INDEX('2-3 引出列表'!$A$2:$CE$8700,$A342,MATCH(C$1,'2-3 引出列表'!$A$1:$CD$1,0)),""))</f>
        <v>0</v>
      </c>
      <c r="D342">
        <f>IF(ISBLANK(IFERROR(INDEX('2-3 引出列表'!$A$2:$CE$8700,$A342,MATCH(D$1,'2-3 引出列表'!$A$1:$CD$1,0)),"")),"",IFERROR(INDEX('2-3 引出列表'!$A$2:$CE$8700,$A342,MATCH(D$1,'2-3 引出列表'!$A$1:$CD$1,0)),""))</f>
        <v>0</v>
      </c>
      <c r="E342">
        <f>IF(ISBLANK(IFERROR(INDEX('2-3 引出列表'!$A$2:$CE$8700,$A342,MATCH(E$1,'2-3 引出列表'!$A$1:$CD$1,0)),"")),"",IFERROR(INDEX('2-3 引出列表'!$A$2:$CE$8700,$A342,MATCH(E$1,'2-3 引出列表'!$A$1:$CD$1,0)),""))</f>
        <v>0</v>
      </c>
      <c r="F342" t="str">
        <f t="shared" si="5"/>
        <v>0</v>
      </c>
      <c r="G342">
        <f>IF(ISBLANK(IFERROR(INDEX('2-3 引出列表'!$A$2:$CE$8700,$A342,MATCH(G$1,'2-3 引出列表'!$A$1:$CD$1,0)),"")),"",IFERROR(INDEX('2-3 引出列表'!$A$2:$CE$8700,$A342,MATCH(G$1,'2-3 引出列表'!$A$1:$CD$1,0)),""))</f>
        <v>0</v>
      </c>
      <c r="H342">
        <f>IF(ISBLANK(IFERROR(INDEX('2-3 引出列表'!$A$2:$CE$8700,$A342,MATCH(H$1,'2-3 引出列表'!$A$1:$CD$1,0)),"")),"",IFERROR(INDEX('2-3 引出列表'!$A$2:$CE$8700,$A342,MATCH(H$1,'2-3 引出列表'!$A$1:$CD$1,0)),""))</f>
        <v>0</v>
      </c>
      <c r="I342">
        <f>IF(ISBLANK(IFERROR(INDEX('2-3 引出列表'!$A$2:$CE$8700,$A342,MATCH(I$1,'2-3 引出列表'!$A$1:$CD$1,0)),"")),"",IFERROR(INDEX('2-3 引出列表'!$A$2:$CE$8700,$A342,MATCH(I$1,'2-3 引出列表'!$A$1:$CD$1,0)),""))</f>
        <v>0</v>
      </c>
      <c r="J342" s="66"/>
    </row>
    <row r="343" customFormat="1" spans="1:10">
      <c r="A343">
        <v>342</v>
      </c>
      <c r="B343">
        <f>IF(ISBLANK(IFERROR(INDEX('2-3 引出列表'!$A$2:$CE$8700,$A343,MATCH(B$1,'2-3 引出列表'!$A$1:$CD$1,0)),"")),"",IFERROR(INDEX('2-3 引出列表'!$A$2:$CE$8700,$A343,MATCH(B$1,'2-3 引出列表'!$A$1:$CD$1,0)),""))</f>
        <v>0</v>
      </c>
      <c r="C343">
        <f>IF(ISBLANK(IFERROR(INDEX('2-3 引出列表'!$A$2:$CE$8700,$A343,MATCH(C$1,'2-3 引出列表'!$A$1:$CD$1,0)),"")),"",IFERROR(INDEX('2-3 引出列表'!$A$2:$CE$8700,$A343,MATCH(C$1,'2-3 引出列表'!$A$1:$CD$1,0)),""))</f>
        <v>0</v>
      </c>
      <c r="D343">
        <f>IF(ISBLANK(IFERROR(INDEX('2-3 引出列表'!$A$2:$CE$8700,$A343,MATCH(D$1,'2-3 引出列表'!$A$1:$CD$1,0)),"")),"",IFERROR(INDEX('2-3 引出列表'!$A$2:$CE$8700,$A343,MATCH(D$1,'2-3 引出列表'!$A$1:$CD$1,0)),""))</f>
        <v>0</v>
      </c>
      <c r="E343">
        <f>IF(ISBLANK(IFERROR(INDEX('2-3 引出列表'!$A$2:$CE$8700,$A343,MATCH(E$1,'2-3 引出列表'!$A$1:$CD$1,0)),"")),"",IFERROR(INDEX('2-3 引出列表'!$A$2:$CE$8700,$A343,MATCH(E$1,'2-3 引出列表'!$A$1:$CD$1,0)),""))</f>
        <v>0</v>
      </c>
      <c r="F343" t="str">
        <f t="shared" si="5"/>
        <v>0</v>
      </c>
      <c r="G343">
        <f>IF(ISBLANK(IFERROR(INDEX('2-3 引出列表'!$A$2:$CE$8700,$A343,MATCH(G$1,'2-3 引出列表'!$A$1:$CD$1,0)),"")),"",IFERROR(INDEX('2-3 引出列表'!$A$2:$CE$8700,$A343,MATCH(G$1,'2-3 引出列表'!$A$1:$CD$1,0)),""))</f>
        <v>0</v>
      </c>
      <c r="H343">
        <f>IF(ISBLANK(IFERROR(INDEX('2-3 引出列表'!$A$2:$CE$8700,$A343,MATCH(H$1,'2-3 引出列表'!$A$1:$CD$1,0)),"")),"",IFERROR(INDEX('2-3 引出列表'!$A$2:$CE$8700,$A343,MATCH(H$1,'2-3 引出列表'!$A$1:$CD$1,0)),""))</f>
        <v>0</v>
      </c>
      <c r="I343">
        <f>IF(ISBLANK(IFERROR(INDEX('2-3 引出列表'!$A$2:$CE$8700,$A343,MATCH(I$1,'2-3 引出列表'!$A$1:$CD$1,0)),"")),"",IFERROR(INDEX('2-3 引出列表'!$A$2:$CE$8700,$A343,MATCH(I$1,'2-3 引出列表'!$A$1:$CD$1,0)),""))</f>
        <v>0</v>
      </c>
      <c r="J343" s="66"/>
    </row>
    <row r="344" customFormat="1" spans="1:10">
      <c r="A344">
        <v>343</v>
      </c>
      <c r="B344">
        <f>IF(ISBLANK(IFERROR(INDEX('2-3 引出列表'!$A$2:$CE$8700,$A344,MATCH(B$1,'2-3 引出列表'!$A$1:$CD$1,0)),"")),"",IFERROR(INDEX('2-3 引出列表'!$A$2:$CE$8700,$A344,MATCH(B$1,'2-3 引出列表'!$A$1:$CD$1,0)),""))</f>
        <v>0</v>
      </c>
      <c r="C344">
        <f>IF(ISBLANK(IFERROR(INDEX('2-3 引出列表'!$A$2:$CE$8700,$A344,MATCH(C$1,'2-3 引出列表'!$A$1:$CD$1,0)),"")),"",IFERROR(INDEX('2-3 引出列表'!$A$2:$CE$8700,$A344,MATCH(C$1,'2-3 引出列表'!$A$1:$CD$1,0)),""))</f>
        <v>0</v>
      </c>
      <c r="D344">
        <f>IF(ISBLANK(IFERROR(INDEX('2-3 引出列表'!$A$2:$CE$8700,$A344,MATCH(D$1,'2-3 引出列表'!$A$1:$CD$1,0)),"")),"",IFERROR(INDEX('2-3 引出列表'!$A$2:$CE$8700,$A344,MATCH(D$1,'2-3 引出列表'!$A$1:$CD$1,0)),""))</f>
        <v>0</v>
      </c>
      <c r="E344">
        <f>IF(ISBLANK(IFERROR(INDEX('2-3 引出列表'!$A$2:$CE$8700,$A344,MATCH(E$1,'2-3 引出列表'!$A$1:$CD$1,0)),"")),"",IFERROR(INDEX('2-3 引出列表'!$A$2:$CE$8700,$A344,MATCH(E$1,'2-3 引出列表'!$A$1:$CD$1,0)),""))</f>
        <v>0</v>
      </c>
      <c r="F344" t="str">
        <f t="shared" si="5"/>
        <v>0</v>
      </c>
      <c r="G344">
        <f>IF(ISBLANK(IFERROR(INDEX('2-3 引出列表'!$A$2:$CE$8700,$A344,MATCH(G$1,'2-3 引出列表'!$A$1:$CD$1,0)),"")),"",IFERROR(INDEX('2-3 引出列表'!$A$2:$CE$8700,$A344,MATCH(G$1,'2-3 引出列表'!$A$1:$CD$1,0)),""))</f>
        <v>0</v>
      </c>
      <c r="H344">
        <f>IF(ISBLANK(IFERROR(INDEX('2-3 引出列表'!$A$2:$CE$8700,$A344,MATCH(H$1,'2-3 引出列表'!$A$1:$CD$1,0)),"")),"",IFERROR(INDEX('2-3 引出列表'!$A$2:$CE$8700,$A344,MATCH(H$1,'2-3 引出列表'!$A$1:$CD$1,0)),""))</f>
        <v>0</v>
      </c>
      <c r="I344">
        <f>IF(ISBLANK(IFERROR(INDEX('2-3 引出列表'!$A$2:$CE$8700,$A344,MATCH(I$1,'2-3 引出列表'!$A$1:$CD$1,0)),"")),"",IFERROR(INDEX('2-3 引出列表'!$A$2:$CE$8700,$A344,MATCH(I$1,'2-3 引出列表'!$A$1:$CD$1,0)),""))</f>
        <v>0</v>
      </c>
      <c r="J344" s="66"/>
    </row>
    <row r="345" customFormat="1" spans="1:10">
      <c r="A345">
        <v>344</v>
      </c>
      <c r="B345">
        <f>IF(ISBLANK(IFERROR(INDEX('2-3 引出列表'!$A$2:$CE$8700,$A345,MATCH(B$1,'2-3 引出列表'!$A$1:$CD$1,0)),"")),"",IFERROR(INDEX('2-3 引出列表'!$A$2:$CE$8700,$A345,MATCH(B$1,'2-3 引出列表'!$A$1:$CD$1,0)),""))</f>
        <v>0</v>
      </c>
      <c r="C345">
        <f>IF(ISBLANK(IFERROR(INDEX('2-3 引出列表'!$A$2:$CE$8700,$A345,MATCH(C$1,'2-3 引出列表'!$A$1:$CD$1,0)),"")),"",IFERROR(INDEX('2-3 引出列表'!$A$2:$CE$8700,$A345,MATCH(C$1,'2-3 引出列表'!$A$1:$CD$1,0)),""))</f>
        <v>0</v>
      </c>
      <c r="D345">
        <f>IF(ISBLANK(IFERROR(INDEX('2-3 引出列表'!$A$2:$CE$8700,$A345,MATCH(D$1,'2-3 引出列表'!$A$1:$CD$1,0)),"")),"",IFERROR(INDEX('2-3 引出列表'!$A$2:$CE$8700,$A345,MATCH(D$1,'2-3 引出列表'!$A$1:$CD$1,0)),""))</f>
        <v>0</v>
      </c>
      <c r="E345">
        <f>IF(ISBLANK(IFERROR(INDEX('2-3 引出列表'!$A$2:$CE$8700,$A345,MATCH(E$1,'2-3 引出列表'!$A$1:$CD$1,0)),"")),"",IFERROR(INDEX('2-3 引出列表'!$A$2:$CE$8700,$A345,MATCH(E$1,'2-3 引出列表'!$A$1:$CD$1,0)),""))</f>
        <v>0</v>
      </c>
      <c r="F345" t="str">
        <f t="shared" si="5"/>
        <v>0</v>
      </c>
      <c r="G345">
        <f>IF(ISBLANK(IFERROR(INDEX('2-3 引出列表'!$A$2:$CE$8700,$A345,MATCH(G$1,'2-3 引出列表'!$A$1:$CD$1,0)),"")),"",IFERROR(INDEX('2-3 引出列表'!$A$2:$CE$8700,$A345,MATCH(G$1,'2-3 引出列表'!$A$1:$CD$1,0)),""))</f>
        <v>0</v>
      </c>
      <c r="H345">
        <f>IF(ISBLANK(IFERROR(INDEX('2-3 引出列表'!$A$2:$CE$8700,$A345,MATCH(H$1,'2-3 引出列表'!$A$1:$CD$1,0)),"")),"",IFERROR(INDEX('2-3 引出列表'!$A$2:$CE$8700,$A345,MATCH(H$1,'2-3 引出列表'!$A$1:$CD$1,0)),""))</f>
        <v>0</v>
      </c>
      <c r="I345">
        <f>IF(ISBLANK(IFERROR(INDEX('2-3 引出列表'!$A$2:$CE$8700,$A345,MATCH(I$1,'2-3 引出列表'!$A$1:$CD$1,0)),"")),"",IFERROR(INDEX('2-3 引出列表'!$A$2:$CE$8700,$A345,MATCH(I$1,'2-3 引出列表'!$A$1:$CD$1,0)),""))</f>
        <v>0</v>
      </c>
      <c r="J345" s="66"/>
    </row>
    <row r="346" customFormat="1" spans="1:10">
      <c r="A346">
        <v>345</v>
      </c>
      <c r="B346">
        <f>IF(ISBLANK(IFERROR(INDEX('2-3 引出列表'!$A$2:$CE$8700,$A346,MATCH(B$1,'2-3 引出列表'!$A$1:$CD$1,0)),"")),"",IFERROR(INDEX('2-3 引出列表'!$A$2:$CE$8700,$A346,MATCH(B$1,'2-3 引出列表'!$A$1:$CD$1,0)),""))</f>
        <v>0</v>
      </c>
      <c r="C346">
        <f>IF(ISBLANK(IFERROR(INDEX('2-3 引出列表'!$A$2:$CE$8700,$A346,MATCH(C$1,'2-3 引出列表'!$A$1:$CD$1,0)),"")),"",IFERROR(INDEX('2-3 引出列表'!$A$2:$CE$8700,$A346,MATCH(C$1,'2-3 引出列表'!$A$1:$CD$1,0)),""))</f>
        <v>0</v>
      </c>
      <c r="D346">
        <f>IF(ISBLANK(IFERROR(INDEX('2-3 引出列表'!$A$2:$CE$8700,$A346,MATCH(D$1,'2-3 引出列表'!$A$1:$CD$1,0)),"")),"",IFERROR(INDEX('2-3 引出列表'!$A$2:$CE$8700,$A346,MATCH(D$1,'2-3 引出列表'!$A$1:$CD$1,0)),""))</f>
        <v>0</v>
      </c>
      <c r="E346">
        <f>IF(ISBLANK(IFERROR(INDEX('2-3 引出列表'!$A$2:$CE$8700,$A346,MATCH(E$1,'2-3 引出列表'!$A$1:$CD$1,0)),"")),"",IFERROR(INDEX('2-3 引出列表'!$A$2:$CE$8700,$A346,MATCH(E$1,'2-3 引出列表'!$A$1:$CD$1,0)),""))</f>
        <v>0</v>
      </c>
      <c r="F346" t="str">
        <f t="shared" si="5"/>
        <v>0</v>
      </c>
      <c r="G346">
        <f>IF(ISBLANK(IFERROR(INDEX('2-3 引出列表'!$A$2:$CE$8700,$A346,MATCH(G$1,'2-3 引出列表'!$A$1:$CD$1,0)),"")),"",IFERROR(INDEX('2-3 引出列表'!$A$2:$CE$8700,$A346,MATCH(G$1,'2-3 引出列表'!$A$1:$CD$1,0)),""))</f>
        <v>0</v>
      </c>
      <c r="H346">
        <f>IF(ISBLANK(IFERROR(INDEX('2-3 引出列表'!$A$2:$CE$8700,$A346,MATCH(H$1,'2-3 引出列表'!$A$1:$CD$1,0)),"")),"",IFERROR(INDEX('2-3 引出列表'!$A$2:$CE$8700,$A346,MATCH(H$1,'2-3 引出列表'!$A$1:$CD$1,0)),""))</f>
        <v>0</v>
      </c>
      <c r="I346">
        <f>IF(ISBLANK(IFERROR(INDEX('2-3 引出列表'!$A$2:$CE$8700,$A346,MATCH(I$1,'2-3 引出列表'!$A$1:$CD$1,0)),"")),"",IFERROR(INDEX('2-3 引出列表'!$A$2:$CE$8700,$A346,MATCH(I$1,'2-3 引出列表'!$A$1:$CD$1,0)),""))</f>
        <v>0</v>
      </c>
      <c r="J346" s="66"/>
    </row>
    <row r="347" customFormat="1" spans="1:10">
      <c r="A347">
        <v>346</v>
      </c>
      <c r="B347">
        <f>IF(ISBLANK(IFERROR(INDEX('2-3 引出列表'!$A$2:$CE$8700,$A347,MATCH(B$1,'2-3 引出列表'!$A$1:$CD$1,0)),"")),"",IFERROR(INDEX('2-3 引出列表'!$A$2:$CE$8700,$A347,MATCH(B$1,'2-3 引出列表'!$A$1:$CD$1,0)),""))</f>
        <v>0</v>
      </c>
      <c r="C347">
        <f>IF(ISBLANK(IFERROR(INDEX('2-3 引出列表'!$A$2:$CE$8700,$A347,MATCH(C$1,'2-3 引出列表'!$A$1:$CD$1,0)),"")),"",IFERROR(INDEX('2-3 引出列表'!$A$2:$CE$8700,$A347,MATCH(C$1,'2-3 引出列表'!$A$1:$CD$1,0)),""))</f>
        <v>0</v>
      </c>
      <c r="D347">
        <f>IF(ISBLANK(IFERROR(INDEX('2-3 引出列表'!$A$2:$CE$8700,$A347,MATCH(D$1,'2-3 引出列表'!$A$1:$CD$1,0)),"")),"",IFERROR(INDEX('2-3 引出列表'!$A$2:$CE$8700,$A347,MATCH(D$1,'2-3 引出列表'!$A$1:$CD$1,0)),""))</f>
        <v>0</v>
      </c>
      <c r="E347">
        <f>IF(ISBLANK(IFERROR(INDEX('2-3 引出列表'!$A$2:$CE$8700,$A347,MATCH(E$1,'2-3 引出列表'!$A$1:$CD$1,0)),"")),"",IFERROR(INDEX('2-3 引出列表'!$A$2:$CE$8700,$A347,MATCH(E$1,'2-3 引出列表'!$A$1:$CD$1,0)),""))</f>
        <v>0</v>
      </c>
      <c r="F347" t="str">
        <f t="shared" si="5"/>
        <v>0</v>
      </c>
      <c r="G347">
        <f>IF(ISBLANK(IFERROR(INDEX('2-3 引出列表'!$A$2:$CE$8700,$A347,MATCH(G$1,'2-3 引出列表'!$A$1:$CD$1,0)),"")),"",IFERROR(INDEX('2-3 引出列表'!$A$2:$CE$8700,$A347,MATCH(G$1,'2-3 引出列表'!$A$1:$CD$1,0)),""))</f>
        <v>0</v>
      </c>
      <c r="H347">
        <f>IF(ISBLANK(IFERROR(INDEX('2-3 引出列表'!$A$2:$CE$8700,$A347,MATCH(H$1,'2-3 引出列表'!$A$1:$CD$1,0)),"")),"",IFERROR(INDEX('2-3 引出列表'!$A$2:$CE$8700,$A347,MATCH(H$1,'2-3 引出列表'!$A$1:$CD$1,0)),""))</f>
        <v>0</v>
      </c>
      <c r="I347">
        <f>IF(ISBLANK(IFERROR(INDEX('2-3 引出列表'!$A$2:$CE$8700,$A347,MATCH(I$1,'2-3 引出列表'!$A$1:$CD$1,0)),"")),"",IFERROR(INDEX('2-3 引出列表'!$A$2:$CE$8700,$A347,MATCH(I$1,'2-3 引出列表'!$A$1:$CD$1,0)),""))</f>
        <v>0</v>
      </c>
      <c r="J347" s="66"/>
    </row>
    <row r="348" customFormat="1" spans="1:10">
      <c r="A348">
        <v>347</v>
      </c>
      <c r="B348">
        <f>IF(ISBLANK(IFERROR(INDEX('2-3 引出列表'!$A$2:$CE$8700,$A348,MATCH(B$1,'2-3 引出列表'!$A$1:$CD$1,0)),"")),"",IFERROR(INDEX('2-3 引出列表'!$A$2:$CE$8700,$A348,MATCH(B$1,'2-3 引出列表'!$A$1:$CD$1,0)),""))</f>
        <v>0</v>
      </c>
      <c r="C348">
        <f>IF(ISBLANK(IFERROR(INDEX('2-3 引出列表'!$A$2:$CE$8700,$A348,MATCH(C$1,'2-3 引出列表'!$A$1:$CD$1,0)),"")),"",IFERROR(INDEX('2-3 引出列表'!$A$2:$CE$8700,$A348,MATCH(C$1,'2-3 引出列表'!$A$1:$CD$1,0)),""))</f>
        <v>0</v>
      </c>
      <c r="D348">
        <f>IF(ISBLANK(IFERROR(INDEX('2-3 引出列表'!$A$2:$CE$8700,$A348,MATCH(D$1,'2-3 引出列表'!$A$1:$CD$1,0)),"")),"",IFERROR(INDEX('2-3 引出列表'!$A$2:$CE$8700,$A348,MATCH(D$1,'2-3 引出列表'!$A$1:$CD$1,0)),""))</f>
        <v>0</v>
      </c>
      <c r="E348">
        <f>IF(ISBLANK(IFERROR(INDEX('2-3 引出列表'!$A$2:$CE$8700,$A348,MATCH(E$1,'2-3 引出列表'!$A$1:$CD$1,0)),"")),"",IFERROR(INDEX('2-3 引出列表'!$A$2:$CE$8700,$A348,MATCH(E$1,'2-3 引出列表'!$A$1:$CD$1,0)),""))</f>
        <v>0</v>
      </c>
      <c r="F348" t="str">
        <f t="shared" si="5"/>
        <v>0</v>
      </c>
      <c r="G348">
        <f>IF(ISBLANK(IFERROR(INDEX('2-3 引出列表'!$A$2:$CE$8700,$A348,MATCH(G$1,'2-3 引出列表'!$A$1:$CD$1,0)),"")),"",IFERROR(INDEX('2-3 引出列表'!$A$2:$CE$8700,$A348,MATCH(G$1,'2-3 引出列表'!$A$1:$CD$1,0)),""))</f>
        <v>0</v>
      </c>
      <c r="H348">
        <f>IF(ISBLANK(IFERROR(INDEX('2-3 引出列表'!$A$2:$CE$8700,$A348,MATCH(H$1,'2-3 引出列表'!$A$1:$CD$1,0)),"")),"",IFERROR(INDEX('2-3 引出列表'!$A$2:$CE$8700,$A348,MATCH(H$1,'2-3 引出列表'!$A$1:$CD$1,0)),""))</f>
        <v>0</v>
      </c>
      <c r="I348">
        <f>IF(ISBLANK(IFERROR(INDEX('2-3 引出列表'!$A$2:$CE$8700,$A348,MATCH(I$1,'2-3 引出列表'!$A$1:$CD$1,0)),"")),"",IFERROR(INDEX('2-3 引出列表'!$A$2:$CE$8700,$A348,MATCH(I$1,'2-3 引出列表'!$A$1:$CD$1,0)),""))</f>
        <v>0</v>
      </c>
      <c r="J348" s="66"/>
    </row>
    <row r="349" customFormat="1" spans="1:10">
      <c r="A349">
        <v>348</v>
      </c>
      <c r="B349">
        <f>IF(ISBLANK(IFERROR(INDEX('2-3 引出列表'!$A$2:$CE$8700,$A349,MATCH(B$1,'2-3 引出列表'!$A$1:$CD$1,0)),"")),"",IFERROR(INDEX('2-3 引出列表'!$A$2:$CE$8700,$A349,MATCH(B$1,'2-3 引出列表'!$A$1:$CD$1,0)),""))</f>
        <v>0</v>
      </c>
      <c r="C349">
        <f>IF(ISBLANK(IFERROR(INDEX('2-3 引出列表'!$A$2:$CE$8700,$A349,MATCH(C$1,'2-3 引出列表'!$A$1:$CD$1,0)),"")),"",IFERROR(INDEX('2-3 引出列表'!$A$2:$CE$8700,$A349,MATCH(C$1,'2-3 引出列表'!$A$1:$CD$1,0)),""))</f>
        <v>0</v>
      </c>
      <c r="D349">
        <f>IF(ISBLANK(IFERROR(INDEX('2-3 引出列表'!$A$2:$CE$8700,$A349,MATCH(D$1,'2-3 引出列表'!$A$1:$CD$1,0)),"")),"",IFERROR(INDEX('2-3 引出列表'!$A$2:$CE$8700,$A349,MATCH(D$1,'2-3 引出列表'!$A$1:$CD$1,0)),""))</f>
        <v>0</v>
      </c>
      <c r="E349">
        <f>IF(ISBLANK(IFERROR(INDEX('2-3 引出列表'!$A$2:$CE$8700,$A349,MATCH(E$1,'2-3 引出列表'!$A$1:$CD$1,0)),"")),"",IFERROR(INDEX('2-3 引出列表'!$A$2:$CE$8700,$A349,MATCH(E$1,'2-3 引出列表'!$A$1:$CD$1,0)),""))</f>
        <v>0</v>
      </c>
      <c r="F349" t="str">
        <f t="shared" si="5"/>
        <v>0</v>
      </c>
      <c r="G349">
        <f>IF(ISBLANK(IFERROR(INDEX('2-3 引出列表'!$A$2:$CE$8700,$A349,MATCH(G$1,'2-3 引出列表'!$A$1:$CD$1,0)),"")),"",IFERROR(INDEX('2-3 引出列表'!$A$2:$CE$8700,$A349,MATCH(G$1,'2-3 引出列表'!$A$1:$CD$1,0)),""))</f>
        <v>0</v>
      </c>
      <c r="H349">
        <f>IF(ISBLANK(IFERROR(INDEX('2-3 引出列表'!$A$2:$CE$8700,$A349,MATCH(H$1,'2-3 引出列表'!$A$1:$CD$1,0)),"")),"",IFERROR(INDEX('2-3 引出列表'!$A$2:$CE$8700,$A349,MATCH(H$1,'2-3 引出列表'!$A$1:$CD$1,0)),""))</f>
        <v>0</v>
      </c>
      <c r="I349">
        <f>IF(ISBLANK(IFERROR(INDEX('2-3 引出列表'!$A$2:$CE$8700,$A349,MATCH(I$1,'2-3 引出列表'!$A$1:$CD$1,0)),"")),"",IFERROR(INDEX('2-3 引出列表'!$A$2:$CE$8700,$A349,MATCH(I$1,'2-3 引出列表'!$A$1:$CD$1,0)),""))</f>
        <v>0</v>
      </c>
      <c r="J349" s="66"/>
    </row>
    <row r="350" customFormat="1" spans="1:10">
      <c r="A350">
        <v>349</v>
      </c>
      <c r="B350">
        <f>IF(ISBLANK(IFERROR(INDEX('2-3 引出列表'!$A$2:$CE$8700,$A350,MATCH(B$1,'2-3 引出列表'!$A$1:$CD$1,0)),"")),"",IFERROR(INDEX('2-3 引出列表'!$A$2:$CE$8700,$A350,MATCH(B$1,'2-3 引出列表'!$A$1:$CD$1,0)),""))</f>
        <v>0</v>
      </c>
      <c r="C350">
        <f>IF(ISBLANK(IFERROR(INDEX('2-3 引出列表'!$A$2:$CE$8700,$A350,MATCH(C$1,'2-3 引出列表'!$A$1:$CD$1,0)),"")),"",IFERROR(INDEX('2-3 引出列表'!$A$2:$CE$8700,$A350,MATCH(C$1,'2-3 引出列表'!$A$1:$CD$1,0)),""))</f>
        <v>0</v>
      </c>
      <c r="D350">
        <f>IF(ISBLANK(IFERROR(INDEX('2-3 引出列表'!$A$2:$CE$8700,$A350,MATCH(D$1,'2-3 引出列表'!$A$1:$CD$1,0)),"")),"",IFERROR(INDEX('2-3 引出列表'!$A$2:$CE$8700,$A350,MATCH(D$1,'2-3 引出列表'!$A$1:$CD$1,0)),""))</f>
        <v>0</v>
      </c>
      <c r="E350">
        <f>IF(ISBLANK(IFERROR(INDEX('2-3 引出列表'!$A$2:$CE$8700,$A350,MATCH(E$1,'2-3 引出列表'!$A$1:$CD$1,0)),"")),"",IFERROR(INDEX('2-3 引出列表'!$A$2:$CE$8700,$A350,MATCH(E$1,'2-3 引出列表'!$A$1:$CD$1,0)),""))</f>
        <v>0</v>
      </c>
      <c r="F350" t="str">
        <f t="shared" si="5"/>
        <v>0</v>
      </c>
      <c r="G350">
        <f>IF(ISBLANK(IFERROR(INDEX('2-3 引出列表'!$A$2:$CE$8700,$A350,MATCH(G$1,'2-3 引出列表'!$A$1:$CD$1,0)),"")),"",IFERROR(INDEX('2-3 引出列表'!$A$2:$CE$8700,$A350,MATCH(G$1,'2-3 引出列表'!$A$1:$CD$1,0)),""))</f>
        <v>0</v>
      </c>
      <c r="H350">
        <f>IF(ISBLANK(IFERROR(INDEX('2-3 引出列表'!$A$2:$CE$8700,$A350,MATCH(H$1,'2-3 引出列表'!$A$1:$CD$1,0)),"")),"",IFERROR(INDEX('2-3 引出列表'!$A$2:$CE$8700,$A350,MATCH(H$1,'2-3 引出列表'!$A$1:$CD$1,0)),""))</f>
        <v>0</v>
      </c>
      <c r="I350">
        <f>IF(ISBLANK(IFERROR(INDEX('2-3 引出列表'!$A$2:$CE$8700,$A350,MATCH(I$1,'2-3 引出列表'!$A$1:$CD$1,0)),"")),"",IFERROR(INDEX('2-3 引出列表'!$A$2:$CE$8700,$A350,MATCH(I$1,'2-3 引出列表'!$A$1:$CD$1,0)),""))</f>
        <v>0</v>
      </c>
      <c r="J350" s="66"/>
    </row>
    <row r="351" customFormat="1" spans="1:10">
      <c r="A351">
        <v>350</v>
      </c>
      <c r="B351">
        <f>IF(ISBLANK(IFERROR(INDEX('2-3 引出列表'!$A$2:$CE$8700,$A351,MATCH(B$1,'2-3 引出列表'!$A$1:$CD$1,0)),"")),"",IFERROR(INDEX('2-3 引出列表'!$A$2:$CE$8700,$A351,MATCH(B$1,'2-3 引出列表'!$A$1:$CD$1,0)),""))</f>
        <v>0</v>
      </c>
      <c r="C351">
        <f>IF(ISBLANK(IFERROR(INDEX('2-3 引出列表'!$A$2:$CE$8700,$A351,MATCH(C$1,'2-3 引出列表'!$A$1:$CD$1,0)),"")),"",IFERROR(INDEX('2-3 引出列表'!$A$2:$CE$8700,$A351,MATCH(C$1,'2-3 引出列表'!$A$1:$CD$1,0)),""))</f>
        <v>0</v>
      </c>
      <c r="D351">
        <f>IF(ISBLANK(IFERROR(INDEX('2-3 引出列表'!$A$2:$CE$8700,$A351,MATCH(D$1,'2-3 引出列表'!$A$1:$CD$1,0)),"")),"",IFERROR(INDEX('2-3 引出列表'!$A$2:$CE$8700,$A351,MATCH(D$1,'2-3 引出列表'!$A$1:$CD$1,0)),""))</f>
        <v>0</v>
      </c>
      <c r="E351">
        <f>IF(ISBLANK(IFERROR(INDEX('2-3 引出列表'!$A$2:$CE$8700,$A351,MATCH(E$1,'2-3 引出列表'!$A$1:$CD$1,0)),"")),"",IFERROR(INDEX('2-3 引出列表'!$A$2:$CE$8700,$A351,MATCH(E$1,'2-3 引出列表'!$A$1:$CD$1,0)),""))</f>
        <v>0</v>
      </c>
      <c r="F351" t="str">
        <f t="shared" si="5"/>
        <v>0</v>
      </c>
      <c r="G351">
        <f>IF(ISBLANK(IFERROR(INDEX('2-3 引出列表'!$A$2:$CE$8700,$A351,MATCH(G$1,'2-3 引出列表'!$A$1:$CD$1,0)),"")),"",IFERROR(INDEX('2-3 引出列表'!$A$2:$CE$8700,$A351,MATCH(G$1,'2-3 引出列表'!$A$1:$CD$1,0)),""))</f>
        <v>0</v>
      </c>
      <c r="H351">
        <f>IF(ISBLANK(IFERROR(INDEX('2-3 引出列表'!$A$2:$CE$8700,$A351,MATCH(H$1,'2-3 引出列表'!$A$1:$CD$1,0)),"")),"",IFERROR(INDEX('2-3 引出列表'!$A$2:$CE$8700,$A351,MATCH(H$1,'2-3 引出列表'!$A$1:$CD$1,0)),""))</f>
        <v>0</v>
      </c>
      <c r="I351">
        <f>IF(ISBLANK(IFERROR(INDEX('2-3 引出列表'!$A$2:$CE$8700,$A351,MATCH(I$1,'2-3 引出列表'!$A$1:$CD$1,0)),"")),"",IFERROR(INDEX('2-3 引出列表'!$A$2:$CE$8700,$A351,MATCH(I$1,'2-3 引出列表'!$A$1:$CD$1,0)),""))</f>
        <v>0</v>
      </c>
      <c r="J351" s="66"/>
    </row>
    <row r="352" customFormat="1" spans="1:10">
      <c r="A352">
        <v>351</v>
      </c>
      <c r="B352">
        <f>IF(ISBLANK(IFERROR(INDEX('2-3 引出列表'!$A$2:$CE$8700,$A352,MATCH(B$1,'2-3 引出列表'!$A$1:$CD$1,0)),"")),"",IFERROR(INDEX('2-3 引出列表'!$A$2:$CE$8700,$A352,MATCH(B$1,'2-3 引出列表'!$A$1:$CD$1,0)),""))</f>
        <v>0</v>
      </c>
      <c r="C352">
        <f>IF(ISBLANK(IFERROR(INDEX('2-3 引出列表'!$A$2:$CE$8700,$A352,MATCH(C$1,'2-3 引出列表'!$A$1:$CD$1,0)),"")),"",IFERROR(INDEX('2-3 引出列表'!$A$2:$CE$8700,$A352,MATCH(C$1,'2-3 引出列表'!$A$1:$CD$1,0)),""))</f>
        <v>0</v>
      </c>
      <c r="D352">
        <f>IF(ISBLANK(IFERROR(INDEX('2-3 引出列表'!$A$2:$CE$8700,$A352,MATCH(D$1,'2-3 引出列表'!$A$1:$CD$1,0)),"")),"",IFERROR(INDEX('2-3 引出列表'!$A$2:$CE$8700,$A352,MATCH(D$1,'2-3 引出列表'!$A$1:$CD$1,0)),""))</f>
        <v>0</v>
      </c>
      <c r="E352">
        <f>IF(ISBLANK(IFERROR(INDEX('2-3 引出列表'!$A$2:$CE$8700,$A352,MATCH(E$1,'2-3 引出列表'!$A$1:$CD$1,0)),"")),"",IFERROR(INDEX('2-3 引出列表'!$A$2:$CE$8700,$A352,MATCH(E$1,'2-3 引出列表'!$A$1:$CD$1,0)),""))</f>
        <v>0</v>
      </c>
      <c r="F352" t="str">
        <f t="shared" si="5"/>
        <v>0</v>
      </c>
      <c r="G352">
        <f>IF(ISBLANK(IFERROR(INDEX('2-3 引出列表'!$A$2:$CE$8700,$A352,MATCH(G$1,'2-3 引出列表'!$A$1:$CD$1,0)),"")),"",IFERROR(INDEX('2-3 引出列表'!$A$2:$CE$8700,$A352,MATCH(G$1,'2-3 引出列表'!$A$1:$CD$1,0)),""))</f>
        <v>0</v>
      </c>
      <c r="H352">
        <f>IF(ISBLANK(IFERROR(INDEX('2-3 引出列表'!$A$2:$CE$8700,$A352,MATCH(H$1,'2-3 引出列表'!$A$1:$CD$1,0)),"")),"",IFERROR(INDEX('2-3 引出列表'!$A$2:$CE$8700,$A352,MATCH(H$1,'2-3 引出列表'!$A$1:$CD$1,0)),""))</f>
        <v>0</v>
      </c>
      <c r="I352">
        <f>IF(ISBLANK(IFERROR(INDEX('2-3 引出列表'!$A$2:$CE$8700,$A352,MATCH(I$1,'2-3 引出列表'!$A$1:$CD$1,0)),"")),"",IFERROR(INDEX('2-3 引出列表'!$A$2:$CE$8700,$A352,MATCH(I$1,'2-3 引出列表'!$A$1:$CD$1,0)),""))</f>
        <v>0</v>
      </c>
      <c r="J352" s="66"/>
    </row>
    <row r="353" customFormat="1" spans="1:10">
      <c r="A353">
        <v>352</v>
      </c>
      <c r="B353">
        <f>IF(ISBLANK(IFERROR(INDEX('2-3 引出列表'!$A$2:$CE$8700,$A353,MATCH(B$1,'2-3 引出列表'!$A$1:$CD$1,0)),"")),"",IFERROR(INDEX('2-3 引出列表'!$A$2:$CE$8700,$A353,MATCH(B$1,'2-3 引出列表'!$A$1:$CD$1,0)),""))</f>
        <v>0</v>
      </c>
      <c r="C353">
        <f>IF(ISBLANK(IFERROR(INDEX('2-3 引出列表'!$A$2:$CE$8700,$A353,MATCH(C$1,'2-3 引出列表'!$A$1:$CD$1,0)),"")),"",IFERROR(INDEX('2-3 引出列表'!$A$2:$CE$8700,$A353,MATCH(C$1,'2-3 引出列表'!$A$1:$CD$1,0)),""))</f>
        <v>0</v>
      </c>
      <c r="D353">
        <f>IF(ISBLANK(IFERROR(INDEX('2-3 引出列表'!$A$2:$CE$8700,$A353,MATCH(D$1,'2-3 引出列表'!$A$1:$CD$1,0)),"")),"",IFERROR(INDEX('2-3 引出列表'!$A$2:$CE$8700,$A353,MATCH(D$1,'2-3 引出列表'!$A$1:$CD$1,0)),""))</f>
        <v>0</v>
      </c>
      <c r="E353">
        <f>IF(ISBLANK(IFERROR(INDEX('2-3 引出列表'!$A$2:$CE$8700,$A353,MATCH(E$1,'2-3 引出列表'!$A$1:$CD$1,0)),"")),"",IFERROR(INDEX('2-3 引出列表'!$A$2:$CE$8700,$A353,MATCH(E$1,'2-3 引出列表'!$A$1:$CD$1,0)),""))</f>
        <v>0</v>
      </c>
      <c r="F353" t="str">
        <f t="shared" si="5"/>
        <v>0</v>
      </c>
      <c r="G353">
        <f>IF(ISBLANK(IFERROR(INDEX('2-3 引出列表'!$A$2:$CE$8700,$A353,MATCH(G$1,'2-3 引出列表'!$A$1:$CD$1,0)),"")),"",IFERROR(INDEX('2-3 引出列表'!$A$2:$CE$8700,$A353,MATCH(G$1,'2-3 引出列表'!$A$1:$CD$1,0)),""))</f>
        <v>0</v>
      </c>
      <c r="H353">
        <f>IF(ISBLANK(IFERROR(INDEX('2-3 引出列表'!$A$2:$CE$8700,$A353,MATCH(H$1,'2-3 引出列表'!$A$1:$CD$1,0)),"")),"",IFERROR(INDEX('2-3 引出列表'!$A$2:$CE$8700,$A353,MATCH(H$1,'2-3 引出列表'!$A$1:$CD$1,0)),""))</f>
        <v>0</v>
      </c>
      <c r="I353">
        <f>IF(ISBLANK(IFERROR(INDEX('2-3 引出列表'!$A$2:$CE$8700,$A353,MATCH(I$1,'2-3 引出列表'!$A$1:$CD$1,0)),"")),"",IFERROR(INDEX('2-3 引出列表'!$A$2:$CE$8700,$A353,MATCH(I$1,'2-3 引出列表'!$A$1:$CD$1,0)),""))</f>
        <v>0</v>
      </c>
      <c r="J353" s="66"/>
    </row>
    <row r="354" customFormat="1" spans="1:10">
      <c r="A354">
        <v>353</v>
      </c>
      <c r="B354">
        <f>IF(ISBLANK(IFERROR(INDEX('2-3 引出列表'!$A$2:$CE$8700,$A354,MATCH(B$1,'2-3 引出列表'!$A$1:$CD$1,0)),"")),"",IFERROR(INDEX('2-3 引出列表'!$A$2:$CE$8700,$A354,MATCH(B$1,'2-3 引出列表'!$A$1:$CD$1,0)),""))</f>
        <v>0</v>
      </c>
      <c r="C354">
        <f>IF(ISBLANK(IFERROR(INDEX('2-3 引出列表'!$A$2:$CE$8700,$A354,MATCH(C$1,'2-3 引出列表'!$A$1:$CD$1,0)),"")),"",IFERROR(INDEX('2-3 引出列表'!$A$2:$CE$8700,$A354,MATCH(C$1,'2-3 引出列表'!$A$1:$CD$1,0)),""))</f>
        <v>0</v>
      </c>
      <c r="D354">
        <f>IF(ISBLANK(IFERROR(INDEX('2-3 引出列表'!$A$2:$CE$8700,$A354,MATCH(D$1,'2-3 引出列表'!$A$1:$CD$1,0)),"")),"",IFERROR(INDEX('2-3 引出列表'!$A$2:$CE$8700,$A354,MATCH(D$1,'2-3 引出列表'!$A$1:$CD$1,0)),""))</f>
        <v>0</v>
      </c>
      <c r="E354">
        <f>IF(ISBLANK(IFERROR(INDEX('2-3 引出列表'!$A$2:$CE$8700,$A354,MATCH(E$1,'2-3 引出列表'!$A$1:$CD$1,0)),"")),"",IFERROR(INDEX('2-3 引出列表'!$A$2:$CE$8700,$A354,MATCH(E$1,'2-3 引出列表'!$A$1:$CD$1,0)),""))</f>
        <v>0</v>
      </c>
      <c r="F354" t="str">
        <f t="shared" si="5"/>
        <v>0</v>
      </c>
      <c r="G354">
        <f>IF(ISBLANK(IFERROR(INDEX('2-3 引出列表'!$A$2:$CE$8700,$A354,MATCH(G$1,'2-3 引出列表'!$A$1:$CD$1,0)),"")),"",IFERROR(INDEX('2-3 引出列表'!$A$2:$CE$8700,$A354,MATCH(G$1,'2-3 引出列表'!$A$1:$CD$1,0)),""))</f>
        <v>0</v>
      </c>
      <c r="H354">
        <f>IF(ISBLANK(IFERROR(INDEX('2-3 引出列表'!$A$2:$CE$8700,$A354,MATCH(H$1,'2-3 引出列表'!$A$1:$CD$1,0)),"")),"",IFERROR(INDEX('2-3 引出列表'!$A$2:$CE$8700,$A354,MATCH(H$1,'2-3 引出列表'!$A$1:$CD$1,0)),""))</f>
        <v>0</v>
      </c>
      <c r="I354">
        <f>IF(ISBLANK(IFERROR(INDEX('2-3 引出列表'!$A$2:$CE$8700,$A354,MATCH(I$1,'2-3 引出列表'!$A$1:$CD$1,0)),"")),"",IFERROR(INDEX('2-3 引出列表'!$A$2:$CE$8700,$A354,MATCH(I$1,'2-3 引出列表'!$A$1:$CD$1,0)),""))</f>
        <v>0</v>
      </c>
      <c r="J354" s="66"/>
    </row>
    <row r="355" customFormat="1" spans="1:10">
      <c r="A355">
        <v>354</v>
      </c>
      <c r="B355">
        <f>IF(ISBLANK(IFERROR(INDEX('2-3 引出列表'!$A$2:$CE$8700,$A355,MATCH(B$1,'2-3 引出列表'!$A$1:$CD$1,0)),"")),"",IFERROR(INDEX('2-3 引出列表'!$A$2:$CE$8700,$A355,MATCH(B$1,'2-3 引出列表'!$A$1:$CD$1,0)),""))</f>
        <v>0</v>
      </c>
      <c r="C355">
        <f>IF(ISBLANK(IFERROR(INDEX('2-3 引出列表'!$A$2:$CE$8700,$A355,MATCH(C$1,'2-3 引出列表'!$A$1:$CD$1,0)),"")),"",IFERROR(INDEX('2-3 引出列表'!$A$2:$CE$8700,$A355,MATCH(C$1,'2-3 引出列表'!$A$1:$CD$1,0)),""))</f>
        <v>0</v>
      </c>
      <c r="D355">
        <f>IF(ISBLANK(IFERROR(INDEX('2-3 引出列表'!$A$2:$CE$8700,$A355,MATCH(D$1,'2-3 引出列表'!$A$1:$CD$1,0)),"")),"",IFERROR(INDEX('2-3 引出列表'!$A$2:$CE$8700,$A355,MATCH(D$1,'2-3 引出列表'!$A$1:$CD$1,0)),""))</f>
        <v>0</v>
      </c>
      <c r="E355">
        <f>IF(ISBLANK(IFERROR(INDEX('2-3 引出列表'!$A$2:$CE$8700,$A355,MATCH(E$1,'2-3 引出列表'!$A$1:$CD$1,0)),"")),"",IFERROR(INDEX('2-3 引出列表'!$A$2:$CE$8700,$A355,MATCH(E$1,'2-3 引出列表'!$A$1:$CD$1,0)),""))</f>
        <v>0</v>
      </c>
      <c r="F355" t="str">
        <f t="shared" si="5"/>
        <v>0</v>
      </c>
      <c r="G355">
        <f>IF(ISBLANK(IFERROR(INDEX('2-3 引出列表'!$A$2:$CE$8700,$A355,MATCH(G$1,'2-3 引出列表'!$A$1:$CD$1,0)),"")),"",IFERROR(INDEX('2-3 引出列表'!$A$2:$CE$8700,$A355,MATCH(G$1,'2-3 引出列表'!$A$1:$CD$1,0)),""))</f>
        <v>0</v>
      </c>
      <c r="H355">
        <f>IF(ISBLANK(IFERROR(INDEX('2-3 引出列表'!$A$2:$CE$8700,$A355,MATCH(H$1,'2-3 引出列表'!$A$1:$CD$1,0)),"")),"",IFERROR(INDEX('2-3 引出列表'!$A$2:$CE$8700,$A355,MATCH(H$1,'2-3 引出列表'!$A$1:$CD$1,0)),""))</f>
        <v>0</v>
      </c>
      <c r="I355">
        <f>IF(ISBLANK(IFERROR(INDEX('2-3 引出列表'!$A$2:$CE$8700,$A355,MATCH(I$1,'2-3 引出列表'!$A$1:$CD$1,0)),"")),"",IFERROR(INDEX('2-3 引出列表'!$A$2:$CE$8700,$A355,MATCH(I$1,'2-3 引出列表'!$A$1:$CD$1,0)),""))</f>
        <v>0</v>
      </c>
      <c r="J355" s="66"/>
    </row>
    <row r="356" customFormat="1" spans="1:10">
      <c r="A356">
        <v>355</v>
      </c>
      <c r="B356">
        <f>IF(ISBLANK(IFERROR(INDEX('2-3 引出列表'!$A$2:$CE$8700,$A356,MATCH(B$1,'2-3 引出列表'!$A$1:$CD$1,0)),"")),"",IFERROR(INDEX('2-3 引出列表'!$A$2:$CE$8700,$A356,MATCH(B$1,'2-3 引出列表'!$A$1:$CD$1,0)),""))</f>
        <v>0</v>
      </c>
      <c r="C356">
        <f>IF(ISBLANK(IFERROR(INDEX('2-3 引出列表'!$A$2:$CE$8700,$A356,MATCH(C$1,'2-3 引出列表'!$A$1:$CD$1,0)),"")),"",IFERROR(INDEX('2-3 引出列表'!$A$2:$CE$8700,$A356,MATCH(C$1,'2-3 引出列表'!$A$1:$CD$1,0)),""))</f>
        <v>0</v>
      </c>
      <c r="D356">
        <f>IF(ISBLANK(IFERROR(INDEX('2-3 引出列表'!$A$2:$CE$8700,$A356,MATCH(D$1,'2-3 引出列表'!$A$1:$CD$1,0)),"")),"",IFERROR(INDEX('2-3 引出列表'!$A$2:$CE$8700,$A356,MATCH(D$1,'2-3 引出列表'!$A$1:$CD$1,0)),""))</f>
        <v>0</v>
      </c>
      <c r="E356">
        <f>IF(ISBLANK(IFERROR(INDEX('2-3 引出列表'!$A$2:$CE$8700,$A356,MATCH(E$1,'2-3 引出列表'!$A$1:$CD$1,0)),"")),"",IFERROR(INDEX('2-3 引出列表'!$A$2:$CE$8700,$A356,MATCH(E$1,'2-3 引出列表'!$A$1:$CD$1,0)),""))</f>
        <v>0</v>
      </c>
      <c r="F356" t="str">
        <f t="shared" si="5"/>
        <v>0</v>
      </c>
      <c r="G356">
        <f>IF(ISBLANK(IFERROR(INDEX('2-3 引出列表'!$A$2:$CE$8700,$A356,MATCH(G$1,'2-3 引出列表'!$A$1:$CD$1,0)),"")),"",IFERROR(INDEX('2-3 引出列表'!$A$2:$CE$8700,$A356,MATCH(G$1,'2-3 引出列表'!$A$1:$CD$1,0)),""))</f>
        <v>0</v>
      </c>
      <c r="H356">
        <f>IF(ISBLANK(IFERROR(INDEX('2-3 引出列表'!$A$2:$CE$8700,$A356,MATCH(H$1,'2-3 引出列表'!$A$1:$CD$1,0)),"")),"",IFERROR(INDEX('2-3 引出列表'!$A$2:$CE$8700,$A356,MATCH(H$1,'2-3 引出列表'!$A$1:$CD$1,0)),""))</f>
        <v>0</v>
      </c>
      <c r="I356">
        <f>IF(ISBLANK(IFERROR(INDEX('2-3 引出列表'!$A$2:$CE$8700,$A356,MATCH(I$1,'2-3 引出列表'!$A$1:$CD$1,0)),"")),"",IFERROR(INDEX('2-3 引出列表'!$A$2:$CE$8700,$A356,MATCH(I$1,'2-3 引出列表'!$A$1:$CD$1,0)),""))</f>
        <v>0</v>
      </c>
      <c r="J356" s="66"/>
    </row>
    <row r="357" customFormat="1" spans="1:10">
      <c r="A357">
        <v>356</v>
      </c>
      <c r="B357">
        <f>IF(ISBLANK(IFERROR(INDEX('2-3 引出列表'!$A$2:$CE$8700,$A357,MATCH(B$1,'2-3 引出列表'!$A$1:$CD$1,0)),"")),"",IFERROR(INDEX('2-3 引出列表'!$A$2:$CE$8700,$A357,MATCH(B$1,'2-3 引出列表'!$A$1:$CD$1,0)),""))</f>
        <v>0</v>
      </c>
      <c r="C357">
        <f>IF(ISBLANK(IFERROR(INDEX('2-3 引出列表'!$A$2:$CE$8700,$A357,MATCH(C$1,'2-3 引出列表'!$A$1:$CD$1,0)),"")),"",IFERROR(INDEX('2-3 引出列表'!$A$2:$CE$8700,$A357,MATCH(C$1,'2-3 引出列表'!$A$1:$CD$1,0)),""))</f>
        <v>0</v>
      </c>
      <c r="D357">
        <f>IF(ISBLANK(IFERROR(INDEX('2-3 引出列表'!$A$2:$CE$8700,$A357,MATCH(D$1,'2-3 引出列表'!$A$1:$CD$1,0)),"")),"",IFERROR(INDEX('2-3 引出列表'!$A$2:$CE$8700,$A357,MATCH(D$1,'2-3 引出列表'!$A$1:$CD$1,0)),""))</f>
        <v>0</v>
      </c>
      <c r="E357">
        <f>IF(ISBLANK(IFERROR(INDEX('2-3 引出列表'!$A$2:$CE$8700,$A357,MATCH(E$1,'2-3 引出列表'!$A$1:$CD$1,0)),"")),"",IFERROR(INDEX('2-3 引出列表'!$A$2:$CE$8700,$A357,MATCH(E$1,'2-3 引出列表'!$A$1:$CD$1,0)),""))</f>
        <v>0</v>
      </c>
      <c r="F357" t="str">
        <f t="shared" si="5"/>
        <v>0</v>
      </c>
      <c r="G357">
        <f>IF(ISBLANK(IFERROR(INDEX('2-3 引出列表'!$A$2:$CE$8700,$A357,MATCH(G$1,'2-3 引出列表'!$A$1:$CD$1,0)),"")),"",IFERROR(INDEX('2-3 引出列表'!$A$2:$CE$8700,$A357,MATCH(G$1,'2-3 引出列表'!$A$1:$CD$1,0)),""))</f>
        <v>0</v>
      </c>
      <c r="H357">
        <f>IF(ISBLANK(IFERROR(INDEX('2-3 引出列表'!$A$2:$CE$8700,$A357,MATCH(H$1,'2-3 引出列表'!$A$1:$CD$1,0)),"")),"",IFERROR(INDEX('2-3 引出列表'!$A$2:$CE$8700,$A357,MATCH(H$1,'2-3 引出列表'!$A$1:$CD$1,0)),""))</f>
        <v>0</v>
      </c>
      <c r="I357">
        <f>IF(ISBLANK(IFERROR(INDEX('2-3 引出列表'!$A$2:$CE$8700,$A357,MATCH(I$1,'2-3 引出列表'!$A$1:$CD$1,0)),"")),"",IFERROR(INDEX('2-3 引出列表'!$A$2:$CE$8700,$A357,MATCH(I$1,'2-3 引出列表'!$A$1:$CD$1,0)),""))</f>
        <v>0</v>
      </c>
      <c r="J357" s="66"/>
    </row>
    <row r="358" customFormat="1" spans="1:10">
      <c r="A358">
        <v>357</v>
      </c>
      <c r="B358">
        <f>IF(ISBLANK(IFERROR(INDEX('2-3 引出列表'!$A$2:$CE$8700,$A358,MATCH(B$1,'2-3 引出列表'!$A$1:$CD$1,0)),"")),"",IFERROR(INDEX('2-3 引出列表'!$A$2:$CE$8700,$A358,MATCH(B$1,'2-3 引出列表'!$A$1:$CD$1,0)),""))</f>
        <v>0</v>
      </c>
      <c r="C358">
        <f>IF(ISBLANK(IFERROR(INDEX('2-3 引出列表'!$A$2:$CE$8700,$A358,MATCH(C$1,'2-3 引出列表'!$A$1:$CD$1,0)),"")),"",IFERROR(INDEX('2-3 引出列表'!$A$2:$CE$8700,$A358,MATCH(C$1,'2-3 引出列表'!$A$1:$CD$1,0)),""))</f>
        <v>0</v>
      </c>
      <c r="D358">
        <f>IF(ISBLANK(IFERROR(INDEX('2-3 引出列表'!$A$2:$CE$8700,$A358,MATCH(D$1,'2-3 引出列表'!$A$1:$CD$1,0)),"")),"",IFERROR(INDEX('2-3 引出列表'!$A$2:$CE$8700,$A358,MATCH(D$1,'2-3 引出列表'!$A$1:$CD$1,0)),""))</f>
        <v>0</v>
      </c>
      <c r="E358">
        <f>IF(ISBLANK(IFERROR(INDEX('2-3 引出列表'!$A$2:$CE$8700,$A358,MATCH(E$1,'2-3 引出列表'!$A$1:$CD$1,0)),"")),"",IFERROR(INDEX('2-3 引出列表'!$A$2:$CE$8700,$A358,MATCH(E$1,'2-3 引出列表'!$A$1:$CD$1,0)),""))</f>
        <v>0</v>
      </c>
      <c r="F358" t="str">
        <f t="shared" si="5"/>
        <v>0</v>
      </c>
      <c r="G358">
        <f>IF(ISBLANK(IFERROR(INDEX('2-3 引出列表'!$A$2:$CE$8700,$A358,MATCH(G$1,'2-3 引出列表'!$A$1:$CD$1,0)),"")),"",IFERROR(INDEX('2-3 引出列表'!$A$2:$CE$8700,$A358,MATCH(G$1,'2-3 引出列表'!$A$1:$CD$1,0)),""))</f>
        <v>0</v>
      </c>
      <c r="H358">
        <f>IF(ISBLANK(IFERROR(INDEX('2-3 引出列表'!$A$2:$CE$8700,$A358,MATCH(H$1,'2-3 引出列表'!$A$1:$CD$1,0)),"")),"",IFERROR(INDEX('2-3 引出列表'!$A$2:$CE$8700,$A358,MATCH(H$1,'2-3 引出列表'!$A$1:$CD$1,0)),""))</f>
        <v>0</v>
      </c>
      <c r="I358">
        <f>IF(ISBLANK(IFERROR(INDEX('2-3 引出列表'!$A$2:$CE$8700,$A358,MATCH(I$1,'2-3 引出列表'!$A$1:$CD$1,0)),"")),"",IFERROR(INDEX('2-3 引出列表'!$A$2:$CE$8700,$A358,MATCH(I$1,'2-3 引出列表'!$A$1:$CD$1,0)),""))</f>
        <v>0</v>
      </c>
      <c r="J358" s="66"/>
    </row>
    <row r="359" customFormat="1" spans="1:10">
      <c r="A359">
        <v>358</v>
      </c>
      <c r="B359">
        <f>IF(ISBLANK(IFERROR(INDEX('2-3 引出列表'!$A$2:$CE$8700,$A359,MATCH(B$1,'2-3 引出列表'!$A$1:$CD$1,0)),"")),"",IFERROR(INDEX('2-3 引出列表'!$A$2:$CE$8700,$A359,MATCH(B$1,'2-3 引出列表'!$A$1:$CD$1,0)),""))</f>
        <v>0</v>
      </c>
      <c r="C359">
        <f>IF(ISBLANK(IFERROR(INDEX('2-3 引出列表'!$A$2:$CE$8700,$A359,MATCH(C$1,'2-3 引出列表'!$A$1:$CD$1,0)),"")),"",IFERROR(INDEX('2-3 引出列表'!$A$2:$CE$8700,$A359,MATCH(C$1,'2-3 引出列表'!$A$1:$CD$1,0)),""))</f>
        <v>0</v>
      </c>
      <c r="D359">
        <f>IF(ISBLANK(IFERROR(INDEX('2-3 引出列表'!$A$2:$CE$8700,$A359,MATCH(D$1,'2-3 引出列表'!$A$1:$CD$1,0)),"")),"",IFERROR(INDEX('2-3 引出列表'!$A$2:$CE$8700,$A359,MATCH(D$1,'2-3 引出列表'!$A$1:$CD$1,0)),""))</f>
        <v>0</v>
      </c>
      <c r="E359">
        <f>IF(ISBLANK(IFERROR(INDEX('2-3 引出列表'!$A$2:$CE$8700,$A359,MATCH(E$1,'2-3 引出列表'!$A$1:$CD$1,0)),"")),"",IFERROR(INDEX('2-3 引出列表'!$A$2:$CE$8700,$A359,MATCH(E$1,'2-3 引出列表'!$A$1:$CD$1,0)),""))</f>
        <v>0</v>
      </c>
      <c r="F359" t="str">
        <f t="shared" si="5"/>
        <v>0</v>
      </c>
      <c r="G359">
        <f>IF(ISBLANK(IFERROR(INDEX('2-3 引出列表'!$A$2:$CE$8700,$A359,MATCH(G$1,'2-3 引出列表'!$A$1:$CD$1,0)),"")),"",IFERROR(INDEX('2-3 引出列表'!$A$2:$CE$8700,$A359,MATCH(G$1,'2-3 引出列表'!$A$1:$CD$1,0)),""))</f>
        <v>0</v>
      </c>
      <c r="H359">
        <f>IF(ISBLANK(IFERROR(INDEX('2-3 引出列表'!$A$2:$CE$8700,$A359,MATCH(H$1,'2-3 引出列表'!$A$1:$CD$1,0)),"")),"",IFERROR(INDEX('2-3 引出列表'!$A$2:$CE$8700,$A359,MATCH(H$1,'2-3 引出列表'!$A$1:$CD$1,0)),""))</f>
        <v>0</v>
      </c>
      <c r="I359">
        <f>IF(ISBLANK(IFERROR(INDEX('2-3 引出列表'!$A$2:$CE$8700,$A359,MATCH(I$1,'2-3 引出列表'!$A$1:$CD$1,0)),"")),"",IFERROR(INDEX('2-3 引出列表'!$A$2:$CE$8700,$A359,MATCH(I$1,'2-3 引出列表'!$A$1:$CD$1,0)),""))</f>
        <v>0</v>
      </c>
      <c r="J359" s="66"/>
    </row>
    <row r="360" customFormat="1" spans="1:10">
      <c r="A360">
        <v>359</v>
      </c>
      <c r="B360">
        <f>IF(ISBLANK(IFERROR(INDEX('2-3 引出列表'!$A$2:$CE$8700,$A360,MATCH(B$1,'2-3 引出列表'!$A$1:$CD$1,0)),"")),"",IFERROR(INDEX('2-3 引出列表'!$A$2:$CE$8700,$A360,MATCH(B$1,'2-3 引出列表'!$A$1:$CD$1,0)),""))</f>
        <v>0</v>
      </c>
      <c r="C360">
        <f>IF(ISBLANK(IFERROR(INDEX('2-3 引出列表'!$A$2:$CE$8700,$A360,MATCH(C$1,'2-3 引出列表'!$A$1:$CD$1,0)),"")),"",IFERROR(INDEX('2-3 引出列表'!$A$2:$CE$8700,$A360,MATCH(C$1,'2-3 引出列表'!$A$1:$CD$1,0)),""))</f>
        <v>0</v>
      </c>
      <c r="D360">
        <f>IF(ISBLANK(IFERROR(INDEX('2-3 引出列表'!$A$2:$CE$8700,$A360,MATCH(D$1,'2-3 引出列表'!$A$1:$CD$1,0)),"")),"",IFERROR(INDEX('2-3 引出列表'!$A$2:$CE$8700,$A360,MATCH(D$1,'2-3 引出列表'!$A$1:$CD$1,0)),""))</f>
        <v>0</v>
      </c>
      <c r="E360">
        <f>IF(ISBLANK(IFERROR(INDEX('2-3 引出列表'!$A$2:$CE$8700,$A360,MATCH(E$1,'2-3 引出列表'!$A$1:$CD$1,0)),"")),"",IFERROR(INDEX('2-3 引出列表'!$A$2:$CE$8700,$A360,MATCH(E$1,'2-3 引出列表'!$A$1:$CD$1,0)),""))</f>
        <v>0</v>
      </c>
      <c r="F360" t="str">
        <f t="shared" si="5"/>
        <v>0</v>
      </c>
      <c r="G360">
        <f>IF(ISBLANK(IFERROR(INDEX('2-3 引出列表'!$A$2:$CE$8700,$A360,MATCH(G$1,'2-3 引出列表'!$A$1:$CD$1,0)),"")),"",IFERROR(INDEX('2-3 引出列表'!$A$2:$CE$8700,$A360,MATCH(G$1,'2-3 引出列表'!$A$1:$CD$1,0)),""))</f>
        <v>0</v>
      </c>
      <c r="H360">
        <f>IF(ISBLANK(IFERROR(INDEX('2-3 引出列表'!$A$2:$CE$8700,$A360,MATCH(H$1,'2-3 引出列表'!$A$1:$CD$1,0)),"")),"",IFERROR(INDEX('2-3 引出列表'!$A$2:$CE$8700,$A360,MATCH(H$1,'2-3 引出列表'!$A$1:$CD$1,0)),""))</f>
        <v>0</v>
      </c>
      <c r="I360">
        <f>IF(ISBLANK(IFERROR(INDEX('2-3 引出列表'!$A$2:$CE$8700,$A360,MATCH(I$1,'2-3 引出列表'!$A$1:$CD$1,0)),"")),"",IFERROR(INDEX('2-3 引出列表'!$A$2:$CE$8700,$A360,MATCH(I$1,'2-3 引出列表'!$A$1:$CD$1,0)),""))</f>
        <v>0</v>
      </c>
      <c r="J360" s="66"/>
    </row>
    <row r="361" customFormat="1" spans="1:10">
      <c r="A361">
        <v>360</v>
      </c>
      <c r="B361">
        <f>IF(ISBLANK(IFERROR(INDEX('2-3 引出列表'!$A$2:$CE$8700,$A361,MATCH(B$1,'2-3 引出列表'!$A$1:$CD$1,0)),"")),"",IFERROR(INDEX('2-3 引出列表'!$A$2:$CE$8700,$A361,MATCH(B$1,'2-3 引出列表'!$A$1:$CD$1,0)),""))</f>
        <v>0</v>
      </c>
      <c r="C361">
        <f>IF(ISBLANK(IFERROR(INDEX('2-3 引出列表'!$A$2:$CE$8700,$A361,MATCH(C$1,'2-3 引出列表'!$A$1:$CD$1,0)),"")),"",IFERROR(INDEX('2-3 引出列表'!$A$2:$CE$8700,$A361,MATCH(C$1,'2-3 引出列表'!$A$1:$CD$1,0)),""))</f>
        <v>0</v>
      </c>
      <c r="D361">
        <f>IF(ISBLANK(IFERROR(INDEX('2-3 引出列表'!$A$2:$CE$8700,$A361,MATCH(D$1,'2-3 引出列表'!$A$1:$CD$1,0)),"")),"",IFERROR(INDEX('2-3 引出列表'!$A$2:$CE$8700,$A361,MATCH(D$1,'2-3 引出列表'!$A$1:$CD$1,0)),""))</f>
        <v>0</v>
      </c>
      <c r="E361">
        <f>IF(ISBLANK(IFERROR(INDEX('2-3 引出列表'!$A$2:$CE$8700,$A361,MATCH(E$1,'2-3 引出列表'!$A$1:$CD$1,0)),"")),"",IFERROR(INDEX('2-3 引出列表'!$A$2:$CE$8700,$A361,MATCH(E$1,'2-3 引出列表'!$A$1:$CD$1,0)),""))</f>
        <v>0</v>
      </c>
      <c r="F361" t="str">
        <f t="shared" si="5"/>
        <v>0</v>
      </c>
      <c r="G361">
        <f>IF(ISBLANK(IFERROR(INDEX('2-3 引出列表'!$A$2:$CE$8700,$A361,MATCH(G$1,'2-3 引出列表'!$A$1:$CD$1,0)),"")),"",IFERROR(INDEX('2-3 引出列表'!$A$2:$CE$8700,$A361,MATCH(G$1,'2-3 引出列表'!$A$1:$CD$1,0)),""))</f>
        <v>0</v>
      </c>
      <c r="H361">
        <f>IF(ISBLANK(IFERROR(INDEX('2-3 引出列表'!$A$2:$CE$8700,$A361,MATCH(H$1,'2-3 引出列表'!$A$1:$CD$1,0)),"")),"",IFERROR(INDEX('2-3 引出列表'!$A$2:$CE$8700,$A361,MATCH(H$1,'2-3 引出列表'!$A$1:$CD$1,0)),""))</f>
        <v>0</v>
      </c>
      <c r="I361">
        <f>IF(ISBLANK(IFERROR(INDEX('2-3 引出列表'!$A$2:$CE$8700,$A361,MATCH(I$1,'2-3 引出列表'!$A$1:$CD$1,0)),"")),"",IFERROR(INDEX('2-3 引出列表'!$A$2:$CE$8700,$A361,MATCH(I$1,'2-3 引出列表'!$A$1:$CD$1,0)),""))</f>
        <v>0</v>
      </c>
      <c r="J361" s="66"/>
    </row>
    <row r="362" customFormat="1" spans="1:10">
      <c r="A362">
        <v>361</v>
      </c>
      <c r="B362">
        <f>IF(ISBLANK(IFERROR(INDEX('2-3 引出列表'!$A$2:$CE$8700,$A362,MATCH(B$1,'2-3 引出列表'!$A$1:$CD$1,0)),"")),"",IFERROR(INDEX('2-3 引出列表'!$A$2:$CE$8700,$A362,MATCH(B$1,'2-3 引出列表'!$A$1:$CD$1,0)),""))</f>
        <v>0</v>
      </c>
      <c r="C362">
        <f>IF(ISBLANK(IFERROR(INDEX('2-3 引出列表'!$A$2:$CE$8700,$A362,MATCH(C$1,'2-3 引出列表'!$A$1:$CD$1,0)),"")),"",IFERROR(INDEX('2-3 引出列表'!$A$2:$CE$8700,$A362,MATCH(C$1,'2-3 引出列表'!$A$1:$CD$1,0)),""))</f>
        <v>0</v>
      </c>
      <c r="D362">
        <f>IF(ISBLANK(IFERROR(INDEX('2-3 引出列表'!$A$2:$CE$8700,$A362,MATCH(D$1,'2-3 引出列表'!$A$1:$CD$1,0)),"")),"",IFERROR(INDEX('2-3 引出列表'!$A$2:$CE$8700,$A362,MATCH(D$1,'2-3 引出列表'!$A$1:$CD$1,0)),""))</f>
        <v>0</v>
      </c>
      <c r="E362">
        <f>IF(ISBLANK(IFERROR(INDEX('2-3 引出列表'!$A$2:$CE$8700,$A362,MATCH(E$1,'2-3 引出列表'!$A$1:$CD$1,0)),"")),"",IFERROR(INDEX('2-3 引出列表'!$A$2:$CE$8700,$A362,MATCH(E$1,'2-3 引出列表'!$A$1:$CD$1,0)),""))</f>
        <v>0</v>
      </c>
      <c r="F362" t="str">
        <f t="shared" si="5"/>
        <v>0</v>
      </c>
      <c r="G362">
        <f>IF(ISBLANK(IFERROR(INDEX('2-3 引出列表'!$A$2:$CE$8700,$A362,MATCH(G$1,'2-3 引出列表'!$A$1:$CD$1,0)),"")),"",IFERROR(INDEX('2-3 引出列表'!$A$2:$CE$8700,$A362,MATCH(G$1,'2-3 引出列表'!$A$1:$CD$1,0)),""))</f>
        <v>0</v>
      </c>
      <c r="H362">
        <f>IF(ISBLANK(IFERROR(INDEX('2-3 引出列表'!$A$2:$CE$8700,$A362,MATCH(H$1,'2-3 引出列表'!$A$1:$CD$1,0)),"")),"",IFERROR(INDEX('2-3 引出列表'!$A$2:$CE$8700,$A362,MATCH(H$1,'2-3 引出列表'!$A$1:$CD$1,0)),""))</f>
        <v>0</v>
      </c>
      <c r="I362">
        <f>IF(ISBLANK(IFERROR(INDEX('2-3 引出列表'!$A$2:$CE$8700,$A362,MATCH(I$1,'2-3 引出列表'!$A$1:$CD$1,0)),"")),"",IFERROR(INDEX('2-3 引出列表'!$A$2:$CE$8700,$A362,MATCH(I$1,'2-3 引出列表'!$A$1:$CD$1,0)),""))</f>
        <v>0</v>
      </c>
      <c r="J362" s="66"/>
    </row>
    <row r="363" customFormat="1" spans="1:10">
      <c r="A363">
        <v>362</v>
      </c>
      <c r="B363">
        <f>IF(ISBLANK(IFERROR(INDEX('2-3 引出列表'!$A$2:$CE$8700,$A363,MATCH(B$1,'2-3 引出列表'!$A$1:$CD$1,0)),"")),"",IFERROR(INDEX('2-3 引出列表'!$A$2:$CE$8700,$A363,MATCH(B$1,'2-3 引出列表'!$A$1:$CD$1,0)),""))</f>
        <v>0</v>
      </c>
      <c r="C363">
        <f>IF(ISBLANK(IFERROR(INDEX('2-3 引出列表'!$A$2:$CE$8700,$A363,MATCH(C$1,'2-3 引出列表'!$A$1:$CD$1,0)),"")),"",IFERROR(INDEX('2-3 引出列表'!$A$2:$CE$8700,$A363,MATCH(C$1,'2-3 引出列表'!$A$1:$CD$1,0)),""))</f>
        <v>0</v>
      </c>
      <c r="D363">
        <f>IF(ISBLANK(IFERROR(INDEX('2-3 引出列表'!$A$2:$CE$8700,$A363,MATCH(D$1,'2-3 引出列表'!$A$1:$CD$1,0)),"")),"",IFERROR(INDEX('2-3 引出列表'!$A$2:$CE$8700,$A363,MATCH(D$1,'2-3 引出列表'!$A$1:$CD$1,0)),""))</f>
        <v>0</v>
      </c>
      <c r="E363">
        <f>IF(ISBLANK(IFERROR(INDEX('2-3 引出列表'!$A$2:$CE$8700,$A363,MATCH(E$1,'2-3 引出列表'!$A$1:$CD$1,0)),"")),"",IFERROR(INDEX('2-3 引出列表'!$A$2:$CE$8700,$A363,MATCH(E$1,'2-3 引出列表'!$A$1:$CD$1,0)),""))</f>
        <v>0</v>
      </c>
      <c r="F363" t="str">
        <f t="shared" si="5"/>
        <v>0</v>
      </c>
      <c r="G363">
        <f>IF(ISBLANK(IFERROR(INDEX('2-3 引出列表'!$A$2:$CE$8700,$A363,MATCH(G$1,'2-3 引出列表'!$A$1:$CD$1,0)),"")),"",IFERROR(INDEX('2-3 引出列表'!$A$2:$CE$8700,$A363,MATCH(G$1,'2-3 引出列表'!$A$1:$CD$1,0)),""))</f>
        <v>0</v>
      </c>
      <c r="H363">
        <f>IF(ISBLANK(IFERROR(INDEX('2-3 引出列表'!$A$2:$CE$8700,$A363,MATCH(H$1,'2-3 引出列表'!$A$1:$CD$1,0)),"")),"",IFERROR(INDEX('2-3 引出列表'!$A$2:$CE$8700,$A363,MATCH(H$1,'2-3 引出列表'!$A$1:$CD$1,0)),""))</f>
        <v>0</v>
      </c>
      <c r="I363">
        <f>IF(ISBLANK(IFERROR(INDEX('2-3 引出列表'!$A$2:$CE$8700,$A363,MATCH(I$1,'2-3 引出列表'!$A$1:$CD$1,0)),"")),"",IFERROR(INDEX('2-3 引出列表'!$A$2:$CE$8700,$A363,MATCH(I$1,'2-3 引出列表'!$A$1:$CD$1,0)),""))</f>
        <v>0</v>
      </c>
      <c r="J363" s="66"/>
    </row>
    <row r="364" customFormat="1" spans="1:10">
      <c r="A364">
        <v>363</v>
      </c>
      <c r="B364">
        <f>IF(ISBLANK(IFERROR(INDEX('2-3 引出列表'!$A$2:$CE$8700,$A364,MATCH(B$1,'2-3 引出列表'!$A$1:$CD$1,0)),"")),"",IFERROR(INDEX('2-3 引出列表'!$A$2:$CE$8700,$A364,MATCH(B$1,'2-3 引出列表'!$A$1:$CD$1,0)),""))</f>
        <v>0</v>
      </c>
      <c r="C364">
        <f>IF(ISBLANK(IFERROR(INDEX('2-3 引出列表'!$A$2:$CE$8700,$A364,MATCH(C$1,'2-3 引出列表'!$A$1:$CD$1,0)),"")),"",IFERROR(INDEX('2-3 引出列表'!$A$2:$CE$8700,$A364,MATCH(C$1,'2-3 引出列表'!$A$1:$CD$1,0)),""))</f>
        <v>0</v>
      </c>
      <c r="D364">
        <f>IF(ISBLANK(IFERROR(INDEX('2-3 引出列表'!$A$2:$CE$8700,$A364,MATCH(D$1,'2-3 引出列表'!$A$1:$CD$1,0)),"")),"",IFERROR(INDEX('2-3 引出列表'!$A$2:$CE$8700,$A364,MATCH(D$1,'2-3 引出列表'!$A$1:$CD$1,0)),""))</f>
        <v>0</v>
      </c>
      <c r="E364">
        <f>IF(ISBLANK(IFERROR(INDEX('2-3 引出列表'!$A$2:$CE$8700,$A364,MATCH(E$1,'2-3 引出列表'!$A$1:$CD$1,0)),"")),"",IFERROR(INDEX('2-3 引出列表'!$A$2:$CE$8700,$A364,MATCH(E$1,'2-3 引出列表'!$A$1:$CD$1,0)),""))</f>
        <v>0</v>
      </c>
      <c r="F364" t="str">
        <f t="shared" si="5"/>
        <v>0</v>
      </c>
      <c r="G364">
        <f>IF(ISBLANK(IFERROR(INDEX('2-3 引出列表'!$A$2:$CE$8700,$A364,MATCH(G$1,'2-3 引出列表'!$A$1:$CD$1,0)),"")),"",IFERROR(INDEX('2-3 引出列表'!$A$2:$CE$8700,$A364,MATCH(G$1,'2-3 引出列表'!$A$1:$CD$1,0)),""))</f>
        <v>0</v>
      </c>
      <c r="H364">
        <f>IF(ISBLANK(IFERROR(INDEX('2-3 引出列表'!$A$2:$CE$8700,$A364,MATCH(H$1,'2-3 引出列表'!$A$1:$CD$1,0)),"")),"",IFERROR(INDEX('2-3 引出列表'!$A$2:$CE$8700,$A364,MATCH(H$1,'2-3 引出列表'!$A$1:$CD$1,0)),""))</f>
        <v>0</v>
      </c>
      <c r="I364">
        <f>IF(ISBLANK(IFERROR(INDEX('2-3 引出列表'!$A$2:$CE$8700,$A364,MATCH(I$1,'2-3 引出列表'!$A$1:$CD$1,0)),"")),"",IFERROR(INDEX('2-3 引出列表'!$A$2:$CE$8700,$A364,MATCH(I$1,'2-3 引出列表'!$A$1:$CD$1,0)),""))</f>
        <v>0</v>
      </c>
      <c r="J364" s="66"/>
    </row>
    <row r="365" customFormat="1" spans="1:10">
      <c r="A365">
        <v>364</v>
      </c>
      <c r="B365">
        <f>IF(ISBLANK(IFERROR(INDEX('2-3 引出列表'!$A$2:$CE$8700,$A365,MATCH(B$1,'2-3 引出列表'!$A$1:$CD$1,0)),"")),"",IFERROR(INDEX('2-3 引出列表'!$A$2:$CE$8700,$A365,MATCH(B$1,'2-3 引出列表'!$A$1:$CD$1,0)),""))</f>
        <v>0</v>
      </c>
      <c r="C365">
        <f>IF(ISBLANK(IFERROR(INDEX('2-3 引出列表'!$A$2:$CE$8700,$A365,MATCH(C$1,'2-3 引出列表'!$A$1:$CD$1,0)),"")),"",IFERROR(INDEX('2-3 引出列表'!$A$2:$CE$8700,$A365,MATCH(C$1,'2-3 引出列表'!$A$1:$CD$1,0)),""))</f>
        <v>0</v>
      </c>
      <c r="D365">
        <f>IF(ISBLANK(IFERROR(INDEX('2-3 引出列表'!$A$2:$CE$8700,$A365,MATCH(D$1,'2-3 引出列表'!$A$1:$CD$1,0)),"")),"",IFERROR(INDEX('2-3 引出列表'!$A$2:$CE$8700,$A365,MATCH(D$1,'2-3 引出列表'!$A$1:$CD$1,0)),""))</f>
        <v>0</v>
      </c>
      <c r="E365">
        <f>IF(ISBLANK(IFERROR(INDEX('2-3 引出列表'!$A$2:$CE$8700,$A365,MATCH(E$1,'2-3 引出列表'!$A$1:$CD$1,0)),"")),"",IFERROR(INDEX('2-3 引出列表'!$A$2:$CE$8700,$A365,MATCH(E$1,'2-3 引出列表'!$A$1:$CD$1,0)),""))</f>
        <v>0</v>
      </c>
      <c r="F365" t="str">
        <f t="shared" si="5"/>
        <v>0</v>
      </c>
      <c r="G365">
        <f>IF(ISBLANK(IFERROR(INDEX('2-3 引出列表'!$A$2:$CE$8700,$A365,MATCH(G$1,'2-3 引出列表'!$A$1:$CD$1,0)),"")),"",IFERROR(INDEX('2-3 引出列表'!$A$2:$CE$8700,$A365,MATCH(G$1,'2-3 引出列表'!$A$1:$CD$1,0)),""))</f>
        <v>0</v>
      </c>
      <c r="H365">
        <f>IF(ISBLANK(IFERROR(INDEX('2-3 引出列表'!$A$2:$CE$8700,$A365,MATCH(H$1,'2-3 引出列表'!$A$1:$CD$1,0)),"")),"",IFERROR(INDEX('2-3 引出列表'!$A$2:$CE$8700,$A365,MATCH(H$1,'2-3 引出列表'!$A$1:$CD$1,0)),""))</f>
        <v>0</v>
      </c>
      <c r="I365">
        <f>IF(ISBLANK(IFERROR(INDEX('2-3 引出列表'!$A$2:$CE$8700,$A365,MATCH(I$1,'2-3 引出列表'!$A$1:$CD$1,0)),"")),"",IFERROR(INDEX('2-3 引出列表'!$A$2:$CE$8700,$A365,MATCH(I$1,'2-3 引出列表'!$A$1:$CD$1,0)),""))</f>
        <v>0</v>
      </c>
      <c r="J365" s="66"/>
    </row>
    <row r="366" customFormat="1" spans="1:10">
      <c r="A366">
        <v>365</v>
      </c>
      <c r="B366">
        <f>IF(ISBLANK(IFERROR(INDEX('2-3 引出列表'!$A$2:$CE$8700,$A366,MATCH(B$1,'2-3 引出列表'!$A$1:$CD$1,0)),"")),"",IFERROR(INDEX('2-3 引出列表'!$A$2:$CE$8700,$A366,MATCH(B$1,'2-3 引出列表'!$A$1:$CD$1,0)),""))</f>
        <v>0</v>
      </c>
      <c r="C366">
        <f>IF(ISBLANK(IFERROR(INDEX('2-3 引出列表'!$A$2:$CE$8700,$A366,MATCH(C$1,'2-3 引出列表'!$A$1:$CD$1,0)),"")),"",IFERROR(INDEX('2-3 引出列表'!$A$2:$CE$8700,$A366,MATCH(C$1,'2-3 引出列表'!$A$1:$CD$1,0)),""))</f>
        <v>0</v>
      </c>
      <c r="D366">
        <f>IF(ISBLANK(IFERROR(INDEX('2-3 引出列表'!$A$2:$CE$8700,$A366,MATCH(D$1,'2-3 引出列表'!$A$1:$CD$1,0)),"")),"",IFERROR(INDEX('2-3 引出列表'!$A$2:$CE$8700,$A366,MATCH(D$1,'2-3 引出列表'!$A$1:$CD$1,0)),""))</f>
        <v>0</v>
      </c>
      <c r="E366">
        <f>IF(ISBLANK(IFERROR(INDEX('2-3 引出列表'!$A$2:$CE$8700,$A366,MATCH(E$1,'2-3 引出列表'!$A$1:$CD$1,0)),"")),"",IFERROR(INDEX('2-3 引出列表'!$A$2:$CE$8700,$A366,MATCH(E$1,'2-3 引出列表'!$A$1:$CD$1,0)),""))</f>
        <v>0</v>
      </c>
      <c r="F366" t="str">
        <f t="shared" si="5"/>
        <v>0</v>
      </c>
      <c r="G366">
        <f>IF(ISBLANK(IFERROR(INDEX('2-3 引出列表'!$A$2:$CE$8700,$A366,MATCH(G$1,'2-3 引出列表'!$A$1:$CD$1,0)),"")),"",IFERROR(INDEX('2-3 引出列表'!$A$2:$CE$8700,$A366,MATCH(G$1,'2-3 引出列表'!$A$1:$CD$1,0)),""))</f>
        <v>0</v>
      </c>
      <c r="H366">
        <f>IF(ISBLANK(IFERROR(INDEX('2-3 引出列表'!$A$2:$CE$8700,$A366,MATCH(H$1,'2-3 引出列表'!$A$1:$CD$1,0)),"")),"",IFERROR(INDEX('2-3 引出列表'!$A$2:$CE$8700,$A366,MATCH(H$1,'2-3 引出列表'!$A$1:$CD$1,0)),""))</f>
        <v>0</v>
      </c>
      <c r="I366">
        <f>IF(ISBLANK(IFERROR(INDEX('2-3 引出列表'!$A$2:$CE$8700,$A366,MATCH(I$1,'2-3 引出列表'!$A$1:$CD$1,0)),"")),"",IFERROR(INDEX('2-3 引出列表'!$A$2:$CE$8700,$A366,MATCH(I$1,'2-3 引出列表'!$A$1:$CD$1,0)),""))</f>
        <v>0</v>
      </c>
      <c r="J366" s="66"/>
    </row>
    <row r="367" customFormat="1" spans="1:10">
      <c r="A367">
        <v>366</v>
      </c>
      <c r="B367">
        <f>IF(ISBLANK(IFERROR(INDEX('2-3 引出列表'!$A$2:$CE$8700,$A367,MATCH(B$1,'2-3 引出列表'!$A$1:$CD$1,0)),"")),"",IFERROR(INDEX('2-3 引出列表'!$A$2:$CE$8700,$A367,MATCH(B$1,'2-3 引出列表'!$A$1:$CD$1,0)),""))</f>
        <v>0</v>
      </c>
      <c r="C367">
        <f>IF(ISBLANK(IFERROR(INDEX('2-3 引出列表'!$A$2:$CE$8700,$A367,MATCH(C$1,'2-3 引出列表'!$A$1:$CD$1,0)),"")),"",IFERROR(INDEX('2-3 引出列表'!$A$2:$CE$8700,$A367,MATCH(C$1,'2-3 引出列表'!$A$1:$CD$1,0)),""))</f>
        <v>0</v>
      </c>
      <c r="D367">
        <f>IF(ISBLANK(IFERROR(INDEX('2-3 引出列表'!$A$2:$CE$8700,$A367,MATCH(D$1,'2-3 引出列表'!$A$1:$CD$1,0)),"")),"",IFERROR(INDEX('2-3 引出列表'!$A$2:$CE$8700,$A367,MATCH(D$1,'2-3 引出列表'!$A$1:$CD$1,0)),""))</f>
        <v>0</v>
      </c>
      <c r="E367">
        <f>IF(ISBLANK(IFERROR(INDEX('2-3 引出列表'!$A$2:$CE$8700,$A367,MATCH(E$1,'2-3 引出列表'!$A$1:$CD$1,0)),"")),"",IFERROR(INDEX('2-3 引出列表'!$A$2:$CE$8700,$A367,MATCH(E$1,'2-3 引出列表'!$A$1:$CD$1,0)),""))</f>
        <v>0</v>
      </c>
      <c r="F367" t="str">
        <f t="shared" si="5"/>
        <v>0</v>
      </c>
      <c r="G367">
        <f>IF(ISBLANK(IFERROR(INDEX('2-3 引出列表'!$A$2:$CE$8700,$A367,MATCH(G$1,'2-3 引出列表'!$A$1:$CD$1,0)),"")),"",IFERROR(INDEX('2-3 引出列表'!$A$2:$CE$8700,$A367,MATCH(G$1,'2-3 引出列表'!$A$1:$CD$1,0)),""))</f>
        <v>0</v>
      </c>
      <c r="H367">
        <f>IF(ISBLANK(IFERROR(INDEX('2-3 引出列表'!$A$2:$CE$8700,$A367,MATCH(H$1,'2-3 引出列表'!$A$1:$CD$1,0)),"")),"",IFERROR(INDEX('2-3 引出列表'!$A$2:$CE$8700,$A367,MATCH(H$1,'2-3 引出列表'!$A$1:$CD$1,0)),""))</f>
        <v>0</v>
      </c>
      <c r="I367">
        <f>IF(ISBLANK(IFERROR(INDEX('2-3 引出列表'!$A$2:$CE$8700,$A367,MATCH(I$1,'2-3 引出列表'!$A$1:$CD$1,0)),"")),"",IFERROR(INDEX('2-3 引出列表'!$A$2:$CE$8700,$A367,MATCH(I$1,'2-3 引出列表'!$A$1:$CD$1,0)),""))</f>
        <v>0</v>
      </c>
      <c r="J367" s="66"/>
    </row>
    <row r="368" customFormat="1" spans="1:10">
      <c r="A368">
        <v>367</v>
      </c>
      <c r="B368">
        <f>IF(ISBLANK(IFERROR(INDEX('2-3 引出列表'!$A$2:$CE$8700,$A368,MATCH(B$1,'2-3 引出列表'!$A$1:$CD$1,0)),"")),"",IFERROR(INDEX('2-3 引出列表'!$A$2:$CE$8700,$A368,MATCH(B$1,'2-3 引出列表'!$A$1:$CD$1,0)),""))</f>
        <v>0</v>
      </c>
      <c r="C368">
        <f>IF(ISBLANK(IFERROR(INDEX('2-3 引出列表'!$A$2:$CE$8700,$A368,MATCH(C$1,'2-3 引出列表'!$A$1:$CD$1,0)),"")),"",IFERROR(INDEX('2-3 引出列表'!$A$2:$CE$8700,$A368,MATCH(C$1,'2-3 引出列表'!$A$1:$CD$1,0)),""))</f>
        <v>0</v>
      </c>
      <c r="D368">
        <f>IF(ISBLANK(IFERROR(INDEX('2-3 引出列表'!$A$2:$CE$8700,$A368,MATCH(D$1,'2-3 引出列表'!$A$1:$CD$1,0)),"")),"",IFERROR(INDEX('2-3 引出列表'!$A$2:$CE$8700,$A368,MATCH(D$1,'2-3 引出列表'!$A$1:$CD$1,0)),""))</f>
        <v>0</v>
      </c>
      <c r="E368">
        <f>IF(ISBLANK(IFERROR(INDEX('2-3 引出列表'!$A$2:$CE$8700,$A368,MATCH(E$1,'2-3 引出列表'!$A$1:$CD$1,0)),"")),"",IFERROR(INDEX('2-3 引出列表'!$A$2:$CE$8700,$A368,MATCH(E$1,'2-3 引出列表'!$A$1:$CD$1,0)),""))</f>
        <v>0</v>
      </c>
      <c r="F368" t="str">
        <f t="shared" si="5"/>
        <v>0</v>
      </c>
      <c r="G368">
        <f>IF(ISBLANK(IFERROR(INDEX('2-3 引出列表'!$A$2:$CE$8700,$A368,MATCH(G$1,'2-3 引出列表'!$A$1:$CD$1,0)),"")),"",IFERROR(INDEX('2-3 引出列表'!$A$2:$CE$8700,$A368,MATCH(G$1,'2-3 引出列表'!$A$1:$CD$1,0)),""))</f>
        <v>0</v>
      </c>
      <c r="H368">
        <f>IF(ISBLANK(IFERROR(INDEX('2-3 引出列表'!$A$2:$CE$8700,$A368,MATCH(H$1,'2-3 引出列表'!$A$1:$CD$1,0)),"")),"",IFERROR(INDEX('2-3 引出列表'!$A$2:$CE$8700,$A368,MATCH(H$1,'2-3 引出列表'!$A$1:$CD$1,0)),""))</f>
        <v>0</v>
      </c>
      <c r="I368">
        <f>IF(ISBLANK(IFERROR(INDEX('2-3 引出列表'!$A$2:$CE$8700,$A368,MATCH(I$1,'2-3 引出列表'!$A$1:$CD$1,0)),"")),"",IFERROR(INDEX('2-3 引出列表'!$A$2:$CE$8700,$A368,MATCH(I$1,'2-3 引出列表'!$A$1:$CD$1,0)),""))</f>
        <v>0</v>
      </c>
      <c r="J368" s="66"/>
    </row>
    <row r="369" customFormat="1" spans="1:10">
      <c r="A369">
        <v>368</v>
      </c>
      <c r="B369">
        <f>IF(ISBLANK(IFERROR(INDEX('2-3 引出列表'!$A$2:$CE$8700,$A369,MATCH(B$1,'2-3 引出列表'!$A$1:$CD$1,0)),"")),"",IFERROR(INDEX('2-3 引出列表'!$A$2:$CE$8700,$A369,MATCH(B$1,'2-3 引出列表'!$A$1:$CD$1,0)),""))</f>
        <v>0</v>
      </c>
      <c r="C369">
        <f>IF(ISBLANK(IFERROR(INDEX('2-3 引出列表'!$A$2:$CE$8700,$A369,MATCH(C$1,'2-3 引出列表'!$A$1:$CD$1,0)),"")),"",IFERROR(INDEX('2-3 引出列表'!$A$2:$CE$8700,$A369,MATCH(C$1,'2-3 引出列表'!$A$1:$CD$1,0)),""))</f>
        <v>0</v>
      </c>
      <c r="D369">
        <f>IF(ISBLANK(IFERROR(INDEX('2-3 引出列表'!$A$2:$CE$8700,$A369,MATCH(D$1,'2-3 引出列表'!$A$1:$CD$1,0)),"")),"",IFERROR(INDEX('2-3 引出列表'!$A$2:$CE$8700,$A369,MATCH(D$1,'2-3 引出列表'!$A$1:$CD$1,0)),""))</f>
        <v>0</v>
      </c>
      <c r="E369">
        <f>IF(ISBLANK(IFERROR(INDEX('2-3 引出列表'!$A$2:$CE$8700,$A369,MATCH(E$1,'2-3 引出列表'!$A$1:$CD$1,0)),"")),"",IFERROR(INDEX('2-3 引出列表'!$A$2:$CE$8700,$A369,MATCH(E$1,'2-3 引出列表'!$A$1:$CD$1,0)),""))</f>
        <v>0</v>
      </c>
      <c r="F369" t="str">
        <f t="shared" si="5"/>
        <v>0</v>
      </c>
      <c r="G369">
        <f>IF(ISBLANK(IFERROR(INDEX('2-3 引出列表'!$A$2:$CE$8700,$A369,MATCH(G$1,'2-3 引出列表'!$A$1:$CD$1,0)),"")),"",IFERROR(INDEX('2-3 引出列表'!$A$2:$CE$8700,$A369,MATCH(G$1,'2-3 引出列表'!$A$1:$CD$1,0)),""))</f>
        <v>0</v>
      </c>
      <c r="H369">
        <f>IF(ISBLANK(IFERROR(INDEX('2-3 引出列表'!$A$2:$CE$8700,$A369,MATCH(H$1,'2-3 引出列表'!$A$1:$CD$1,0)),"")),"",IFERROR(INDEX('2-3 引出列表'!$A$2:$CE$8700,$A369,MATCH(H$1,'2-3 引出列表'!$A$1:$CD$1,0)),""))</f>
        <v>0</v>
      </c>
      <c r="I369">
        <f>IF(ISBLANK(IFERROR(INDEX('2-3 引出列表'!$A$2:$CE$8700,$A369,MATCH(I$1,'2-3 引出列表'!$A$1:$CD$1,0)),"")),"",IFERROR(INDEX('2-3 引出列表'!$A$2:$CE$8700,$A369,MATCH(I$1,'2-3 引出列表'!$A$1:$CD$1,0)),""))</f>
        <v>0</v>
      </c>
      <c r="J369" s="66"/>
    </row>
    <row r="370" customFormat="1" spans="1:10">
      <c r="A370">
        <v>369</v>
      </c>
      <c r="B370">
        <f>IF(ISBLANK(IFERROR(INDEX('2-3 引出列表'!$A$2:$CE$8700,$A370,MATCH(B$1,'2-3 引出列表'!$A$1:$CD$1,0)),"")),"",IFERROR(INDEX('2-3 引出列表'!$A$2:$CE$8700,$A370,MATCH(B$1,'2-3 引出列表'!$A$1:$CD$1,0)),""))</f>
        <v>0</v>
      </c>
      <c r="C370">
        <f>IF(ISBLANK(IFERROR(INDEX('2-3 引出列表'!$A$2:$CE$8700,$A370,MATCH(C$1,'2-3 引出列表'!$A$1:$CD$1,0)),"")),"",IFERROR(INDEX('2-3 引出列表'!$A$2:$CE$8700,$A370,MATCH(C$1,'2-3 引出列表'!$A$1:$CD$1,0)),""))</f>
        <v>0</v>
      </c>
      <c r="D370">
        <f>IF(ISBLANK(IFERROR(INDEX('2-3 引出列表'!$A$2:$CE$8700,$A370,MATCH(D$1,'2-3 引出列表'!$A$1:$CD$1,0)),"")),"",IFERROR(INDEX('2-3 引出列表'!$A$2:$CE$8700,$A370,MATCH(D$1,'2-3 引出列表'!$A$1:$CD$1,0)),""))</f>
        <v>0</v>
      </c>
      <c r="E370">
        <f>IF(ISBLANK(IFERROR(INDEX('2-3 引出列表'!$A$2:$CE$8700,$A370,MATCH(E$1,'2-3 引出列表'!$A$1:$CD$1,0)),"")),"",IFERROR(INDEX('2-3 引出列表'!$A$2:$CE$8700,$A370,MATCH(E$1,'2-3 引出列表'!$A$1:$CD$1,0)),""))</f>
        <v>0</v>
      </c>
      <c r="F370" t="str">
        <f t="shared" si="5"/>
        <v>0</v>
      </c>
      <c r="G370">
        <f>IF(ISBLANK(IFERROR(INDEX('2-3 引出列表'!$A$2:$CE$8700,$A370,MATCH(G$1,'2-3 引出列表'!$A$1:$CD$1,0)),"")),"",IFERROR(INDEX('2-3 引出列表'!$A$2:$CE$8700,$A370,MATCH(G$1,'2-3 引出列表'!$A$1:$CD$1,0)),""))</f>
        <v>0</v>
      </c>
      <c r="H370">
        <f>IF(ISBLANK(IFERROR(INDEX('2-3 引出列表'!$A$2:$CE$8700,$A370,MATCH(H$1,'2-3 引出列表'!$A$1:$CD$1,0)),"")),"",IFERROR(INDEX('2-3 引出列表'!$A$2:$CE$8700,$A370,MATCH(H$1,'2-3 引出列表'!$A$1:$CD$1,0)),""))</f>
        <v>0</v>
      </c>
      <c r="I370">
        <f>IF(ISBLANK(IFERROR(INDEX('2-3 引出列表'!$A$2:$CE$8700,$A370,MATCH(I$1,'2-3 引出列表'!$A$1:$CD$1,0)),"")),"",IFERROR(INDEX('2-3 引出列表'!$A$2:$CE$8700,$A370,MATCH(I$1,'2-3 引出列表'!$A$1:$CD$1,0)),""))</f>
        <v>0</v>
      </c>
      <c r="J370" s="66"/>
    </row>
    <row r="371" customFormat="1" spans="1:10">
      <c r="A371">
        <v>370</v>
      </c>
      <c r="B371">
        <f>IF(ISBLANK(IFERROR(INDEX('2-3 引出列表'!$A$2:$CE$8700,$A371,MATCH(B$1,'2-3 引出列表'!$A$1:$CD$1,0)),"")),"",IFERROR(INDEX('2-3 引出列表'!$A$2:$CE$8700,$A371,MATCH(B$1,'2-3 引出列表'!$A$1:$CD$1,0)),""))</f>
        <v>0</v>
      </c>
      <c r="C371">
        <f>IF(ISBLANK(IFERROR(INDEX('2-3 引出列表'!$A$2:$CE$8700,$A371,MATCH(C$1,'2-3 引出列表'!$A$1:$CD$1,0)),"")),"",IFERROR(INDEX('2-3 引出列表'!$A$2:$CE$8700,$A371,MATCH(C$1,'2-3 引出列表'!$A$1:$CD$1,0)),""))</f>
        <v>0</v>
      </c>
      <c r="D371">
        <f>IF(ISBLANK(IFERROR(INDEX('2-3 引出列表'!$A$2:$CE$8700,$A371,MATCH(D$1,'2-3 引出列表'!$A$1:$CD$1,0)),"")),"",IFERROR(INDEX('2-3 引出列表'!$A$2:$CE$8700,$A371,MATCH(D$1,'2-3 引出列表'!$A$1:$CD$1,0)),""))</f>
        <v>0</v>
      </c>
      <c r="E371">
        <f>IF(ISBLANK(IFERROR(INDEX('2-3 引出列表'!$A$2:$CE$8700,$A371,MATCH(E$1,'2-3 引出列表'!$A$1:$CD$1,0)),"")),"",IFERROR(INDEX('2-3 引出列表'!$A$2:$CE$8700,$A371,MATCH(E$1,'2-3 引出列表'!$A$1:$CD$1,0)),""))</f>
        <v>0</v>
      </c>
      <c r="F371" t="str">
        <f t="shared" si="5"/>
        <v>0</v>
      </c>
      <c r="G371">
        <f>IF(ISBLANK(IFERROR(INDEX('2-3 引出列表'!$A$2:$CE$8700,$A371,MATCH(G$1,'2-3 引出列表'!$A$1:$CD$1,0)),"")),"",IFERROR(INDEX('2-3 引出列表'!$A$2:$CE$8700,$A371,MATCH(G$1,'2-3 引出列表'!$A$1:$CD$1,0)),""))</f>
        <v>0</v>
      </c>
      <c r="H371">
        <f>IF(ISBLANK(IFERROR(INDEX('2-3 引出列表'!$A$2:$CE$8700,$A371,MATCH(H$1,'2-3 引出列表'!$A$1:$CD$1,0)),"")),"",IFERROR(INDEX('2-3 引出列表'!$A$2:$CE$8700,$A371,MATCH(H$1,'2-3 引出列表'!$A$1:$CD$1,0)),""))</f>
        <v>0</v>
      </c>
      <c r="I371">
        <f>IF(ISBLANK(IFERROR(INDEX('2-3 引出列表'!$A$2:$CE$8700,$A371,MATCH(I$1,'2-3 引出列表'!$A$1:$CD$1,0)),"")),"",IFERROR(INDEX('2-3 引出列表'!$A$2:$CE$8700,$A371,MATCH(I$1,'2-3 引出列表'!$A$1:$CD$1,0)),""))</f>
        <v>0</v>
      </c>
      <c r="J371" s="66"/>
    </row>
    <row r="372" customFormat="1" spans="1:10">
      <c r="A372">
        <v>371</v>
      </c>
      <c r="B372">
        <f>IF(ISBLANK(IFERROR(INDEX('2-3 引出列表'!$A$2:$CE$8700,$A372,MATCH(B$1,'2-3 引出列表'!$A$1:$CD$1,0)),"")),"",IFERROR(INDEX('2-3 引出列表'!$A$2:$CE$8700,$A372,MATCH(B$1,'2-3 引出列表'!$A$1:$CD$1,0)),""))</f>
        <v>0</v>
      </c>
      <c r="C372">
        <f>IF(ISBLANK(IFERROR(INDEX('2-3 引出列表'!$A$2:$CE$8700,$A372,MATCH(C$1,'2-3 引出列表'!$A$1:$CD$1,0)),"")),"",IFERROR(INDEX('2-3 引出列表'!$A$2:$CE$8700,$A372,MATCH(C$1,'2-3 引出列表'!$A$1:$CD$1,0)),""))</f>
        <v>0</v>
      </c>
      <c r="D372">
        <f>IF(ISBLANK(IFERROR(INDEX('2-3 引出列表'!$A$2:$CE$8700,$A372,MATCH(D$1,'2-3 引出列表'!$A$1:$CD$1,0)),"")),"",IFERROR(INDEX('2-3 引出列表'!$A$2:$CE$8700,$A372,MATCH(D$1,'2-3 引出列表'!$A$1:$CD$1,0)),""))</f>
        <v>0</v>
      </c>
      <c r="E372">
        <f>IF(ISBLANK(IFERROR(INDEX('2-3 引出列表'!$A$2:$CE$8700,$A372,MATCH(E$1,'2-3 引出列表'!$A$1:$CD$1,0)),"")),"",IFERROR(INDEX('2-3 引出列表'!$A$2:$CE$8700,$A372,MATCH(E$1,'2-3 引出列表'!$A$1:$CD$1,0)),""))</f>
        <v>0</v>
      </c>
      <c r="F372" t="str">
        <f t="shared" si="5"/>
        <v>0</v>
      </c>
      <c r="G372">
        <f>IF(ISBLANK(IFERROR(INDEX('2-3 引出列表'!$A$2:$CE$8700,$A372,MATCH(G$1,'2-3 引出列表'!$A$1:$CD$1,0)),"")),"",IFERROR(INDEX('2-3 引出列表'!$A$2:$CE$8700,$A372,MATCH(G$1,'2-3 引出列表'!$A$1:$CD$1,0)),""))</f>
        <v>0</v>
      </c>
      <c r="H372">
        <f>IF(ISBLANK(IFERROR(INDEX('2-3 引出列表'!$A$2:$CE$8700,$A372,MATCH(H$1,'2-3 引出列表'!$A$1:$CD$1,0)),"")),"",IFERROR(INDEX('2-3 引出列表'!$A$2:$CE$8700,$A372,MATCH(H$1,'2-3 引出列表'!$A$1:$CD$1,0)),""))</f>
        <v>0</v>
      </c>
      <c r="I372">
        <f>IF(ISBLANK(IFERROR(INDEX('2-3 引出列表'!$A$2:$CE$8700,$A372,MATCH(I$1,'2-3 引出列表'!$A$1:$CD$1,0)),"")),"",IFERROR(INDEX('2-3 引出列表'!$A$2:$CE$8700,$A372,MATCH(I$1,'2-3 引出列表'!$A$1:$CD$1,0)),""))</f>
        <v>0</v>
      </c>
      <c r="J372" s="66"/>
    </row>
    <row r="373" customFormat="1" spans="1:10">
      <c r="A373">
        <v>372</v>
      </c>
      <c r="B373">
        <f>IF(ISBLANK(IFERROR(INDEX('2-3 引出列表'!$A$2:$CE$8700,$A373,MATCH(B$1,'2-3 引出列表'!$A$1:$CD$1,0)),"")),"",IFERROR(INDEX('2-3 引出列表'!$A$2:$CE$8700,$A373,MATCH(B$1,'2-3 引出列表'!$A$1:$CD$1,0)),""))</f>
        <v>0</v>
      </c>
      <c r="C373">
        <f>IF(ISBLANK(IFERROR(INDEX('2-3 引出列表'!$A$2:$CE$8700,$A373,MATCH(C$1,'2-3 引出列表'!$A$1:$CD$1,0)),"")),"",IFERROR(INDEX('2-3 引出列表'!$A$2:$CE$8700,$A373,MATCH(C$1,'2-3 引出列表'!$A$1:$CD$1,0)),""))</f>
        <v>0</v>
      </c>
      <c r="D373">
        <f>IF(ISBLANK(IFERROR(INDEX('2-3 引出列表'!$A$2:$CE$8700,$A373,MATCH(D$1,'2-3 引出列表'!$A$1:$CD$1,0)),"")),"",IFERROR(INDEX('2-3 引出列表'!$A$2:$CE$8700,$A373,MATCH(D$1,'2-3 引出列表'!$A$1:$CD$1,0)),""))</f>
        <v>0</v>
      </c>
      <c r="E373">
        <f>IF(ISBLANK(IFERROR(INDEX('2-3 引出列表'!$A$2:$CE$8700,$A373,MATCH(E$1,'2-3 引出列表'!$A$1:$CD$1,0)),"")),"",IFERROR(INDEX('2-3 引出列表'!$A$2:$CE$8700,$A373,MATCH(E$1,'2-3 引出列表'!$A$1:$CD$1,0)),""))</f>
        <v>0</v>
      </c>
      <c r="F373" t="str">
        <f t="shared" si="5"/>
        <v>0</v>
      </c>
      <c r="G373">
        <f>IF(ISBLANK(IFERROR(INDEX('2-3 引出列表'!$A$2:$CE$8700,$A373,MATCH(G$1,'2-3 引出列表'!$A$1:$CD$1,0)),"")),"",IFERROR(INDEX('2-3 引出列表'!$A$2:$CE$8700,$A373,MATCH(G$1,'2-3 引出列表'!$A$1:$CD$1,0)),""))</f>
        <v>0</v>
      </c>
      <c r="H373">
        <f>IF(ISBLANK(IFERROR(INDEX('2-3 引出列表'!$A$2:$CE$8700,$A373,MATCH(H$1,'2-3 引出列表'!$A$1:$CD$1,0)),"")),"",IFERROR(INDEX('2-3 引出列表'!$A$2:$CE$8700,$A373,MATCH(H$1,'2-3 引出列表'!$A$1:$CD$1,0)),""))</f>
        <v>0</v>
      </c>
      <c r="I373">
        <f>IF(ISBLANK(IFERROR(INDEX('2-3 引出列表'!$A$2:$CE$8700,$A373,MATCH(I$1,'2-3 引出列表'!$A$1:$CD$1,0)),"")),"",IFERROR(INDEX('2-3 引出列表'!$A$2:$CE$8700,$A373,MATCH(I$1,'2-3 引出列表'!$A$1:$CD$1,0)),""))</f>
        <v>0</v>
      </c>
      <c r="J373" s="66"/>
    </row>
    <row r="374" customFormat="1" spans="1:10">
      <c r="A374">
        <v>373</v>
      </c>
      <c r="B374">
        <f>IF(ISBLANK(IFERROR(INDEX('2-3 引出列表'!$A$2:$CE$8700,$A374,MATCH(B$1,'2-3 引出列表'!$A$1:$CD$1,0)),"")),"",IFERROR(INDEX('2-3 引出列表'!$A$2:$CE$8700,$A374,MATCH(B$1,'2-3 引出列表'!$A$1:$CD$1,0)),""))</f>
        <v>0</v>
      </c>
      <c r="C374">
        <f>IF(ISBLANK(IFERROR(INDEX('2-3 引出列表'!$A$2:$CE$8700,$A374,MATCH(C$1,'2-3 引出列表'!$A$1:$CD$1,0)),"")),"",IFERROR(INDEX('2-3 引出列表'!$A$2:$CE$8700,$A374,MATCH(C$1,'2-3 引出列表'!$A$1:$CD$1,0)),""))</f>
        <v>0</v>
      </c>
      <c r="D374">
        <f>IF(ISBLANK(IFERROR(INDEX('2-3 引出列表'!$A$2:$CE$8700,$A374,MATCH(D$1,'2-3 引出列表'!$A$1:$CD$1,0)),"")),"",IFERROR(INDEX('2-3 引出列表'!$A$2:$CE$8700,$A374,MATCH(D$1,'2-3 引出列表'!$A$1:$CD$1,0)),""))</f>
        <v>0</v>
      </c>
      <c r="E374">
        <f>IF(ISBLANK(IFERROR(INDEX('2-3 引出列表'!$A$2:$CE$8700,$A374,MATCH(E$1,'2-3 引出列表'!$A$1:$CD$1,0)),"")),"",IFERROR(INDEX('2-3 引出列表'!$A$2:$CE$8700,$A374,MATCH(E$1,'2-3 引出列表'!$A$1:$CD$1,0)),""))</f>
        <v>0</v>
      </c>
      <c r="F374" t="str">
        <f t="shared" si="5"/>
        <v>0</v>
      </c>
      <c r="G374">
        <f>IF(ISBLANK(IFERROR(INDEX('2-3 引出列表'!$A$2:$CE$8700,$A374,MATCH(G$1,'2-3 引出列表'!$A$1:$CD$1,0)),"")),"",IFERROR(INDEX('2-3 引出列表'!$A$2:$CE$8700,$A374,MATCH(G$1,'2-3 引出列表'!$A$1:$CD$1,0)),""))</f>
        <v>0</v>
      </c>
      <c r="H374">
        <f>IF(ISBLANK(IFERROR(INDEX('2-3 引出列表'!$A$2:$CE$8700,$A374,MATCH(H$1,'2-3 引出列表'!$A$1:$CD$1,0)),"")),"",IFERROR(INDEX('2-3 引出列表'!$A$2:$CE$8700,$A374,MATCH(H$1,'2-3 引出列表'!$A$1:$CD$1,0)),""))</f>
        <v>0</v>
      </c>
      <c r="I374">
        <f>IF(ISBLANK(IFERROR(INDEX('2-3 引出列表'!$A$2:$CE$8700,$A374,MATCH(I$1,'2-3 引出列表'!$A$1:$CD$1,0)),"")),"",IFERROR(INDEX('2-3 引出列表'!$A$2:$CE$8700,$A374,MATCH(I$1,'2-3 引出列表'!$A$1:$CD$1,0)),""))</f>
        <v>0</v>
      </c>
      <c r="J374" s="66"/>
    </row>
    <row r="375" customFormat="1" spans="1:10">
      <c r="A375">
        <v>374</v>
      </c>
      <c r="B375">
        <f>IF(ISBLANK(IFERROR(INDEX('2-3 引出列表'!$A$2:$CE$8700,$A375,MATCH(B$1,'2-3 引出列表'!$A$1:$CD$1,0)),"")),"",IFERROR(INDEX('2-3 引出列表'!$A$2:$CE$8700,$A375,MATCH(B$1,'2-3 引出列表'!$A$1:$CD$1,0)),""))</f>
        <v>0</v>
      </c>
      <c r="C375">
        <f>IF(ISBLANK(IFERROR(INDEX('2-3 引出列表'!$A$2:$CE$8700,$A375,MATCH(C$1,'2-3 引出列表'!$A$1:$CD$1,0)),"")),"",IFERROR(INDEX('2-3 引出列表'!$A$2:$CE$8700,$A375,MATCH(C$1,'2-3 引出列表'!$A$1:$CD$1,0)),""))</f>
        <v>0</v>
      </c>
      <c r="D375">
        <f>IF(ISBLANK(IFERROR(INDEX('2-3 引出列表'!$A$2:$CE$8700,$A375,MATCH(D$1,'2-3 引出列表'!$A$1:$CD$1,0)),"")),"",IFERROR(INDEX('2-3 引出列表'!$A$2:$CE$8700,$A375,MATCH(D$1,'2-3 引出列表'!$A$1:$CD$1,0)),""))</f>
        <v>0</v>
      </c>
      <c r="E375">
        <f>IF(ISBLANK(IFERROR(INDEX('2-3 引出列表'!$A$2:$CE$8700,$A375,MATCH(E$1,'2-3 引出列表'!$A$1:$CD$1,0)),"")),"",IFERROR(INDEX('2-3 引出列表'!$A$2:$CE$8700,$A375,MATCH(E$1,'2-3 引出列表'!$A$1:$CD$1,0)),""))</f>
        <v>0</v>
      </c>
      <c r="F375" t="str">
        <f t="shared" si="5"/>
        <v>0</v>
      </c>
      <c r="G375">
        <f>IF(ISBLANK(IFERROR(INDEX('2-3 引出列表'!$A$2:$CE$8700,$A375,MATCH(G$1,'2-3 引出列表'!$A$1:$CD$1,0)),"")),"",IFERROR(INDEX('2-3 引出列表'!$A$2:$CE$8700,$A375,MATCH(G$1,'2-3 引出列表'!$A$1:$CD$1,0)),""))</f>
        <v>0</v>
      </c>
      <c r="H375">
        <f>IF(ISBLANK(IFERROR(INDEX('2-3 引出列表'!$A$2:$CE$8700,$A375,MATCH(H$1,'2-3 引出列表'!$A$1:$CD$1,0)),"")),"",IFERROR(INDEX('2-3 引出列表'!$A$2:$CE$8700,$A375,MATCH(H$1,'2-3 引出列表'!$A$1:$CD$1,0)),""))</f>
        <v>0</v>
      </c>
      <c r="I375">
        <f>IF(ISBLANK(IFERROR(INDEX('2-3 引出列表'!$A$2:$CE$8700,$A375,MATCH(I$1,'2-3 引出列表'!$A$1:$CD$1,0)),"")),"",IFERROR(INDEX('2-3 引出列表'!$A$2:$CE$8700,$A375,MATCH(I$1,'2-3 引出列表'!$A$1:$CD$1,0)),""))</f>
        <v>0</v>
      </c>
      <c r="J375" s="66"/>
    </row>
    <row r="376" customFormat="1" spans="1:10">
      <c r="A376">
        <v>375</v>
      </c>
      <c r="B376">
        <f>IF(ISBLANK(IFERROR(INDEX('2-3 引出列表'!$A$2:$CE$8700,$A376,MATCH(B$1,'2-3 引出列表'!$A$1:$CD$1,0)),"")),"",IFERROR(INDEX('2-3 引出列表'!$A$2:$CE$8700,$A376,MATCH(B$1,'2-3 引出列表'!$A$1:$CD$1,0)),""))</f>
        <v>0</v>
      </c>
      <c r="C376">
        <f>IF(ISBLANK(IFERROR(INDEX('2-3 引出列表'!$A$2:$CE$8700,$A376,MATCH(C$1,'2-3 引出列表'!$A$1:$CD$1,0)),"")),"",IFERROR(INDEX('2-3 引出列表'!$A$2:$CE$8700,$A376,MATCH(C$1,'2-3 引出列表'!$A$1:$CD$1,0)),""))</f>
        <v>0</v>
      </c>
      <c r="D376">
        <f>IF(ISBLANK(IFERROR(INDEX('2-3 引出列表'!$A$2:$CE$8700,$A376,MATCH(D$1,'2-3 引出列表'!$A$1:$CD$1,0)),"")),"",IFERROR(INDEX('2-3 引出列表'!$A$2:$CE$8700,$A376,MATCH(D$1,'2-3 引出列表'!$A$1:$CD$1,0)),""))</f>
        <v>0</v>
      </c>
      <c r="E376">
        <f>IF(ISBLANK(IFERROR(INDEX('2-3 引出列表'!$A$2:$CE$8700,$A376,MATCH(E$1,'2-3 引出列表'!$A$1:$CD$1,0)),"")),"",IFERROR(INDEX('2-3 引出列表'!$A$2:$CE$8700,$A376,MATCH(E$1,'2-3 引出列表'!$A$1:$CD$1,0)),""))</f>
        <v>0</v>
      </c>
      <c r="F376" t="str">
        <f t="shared" si="5"/>
        <v>0</v>
      </c>
      <c r="G376">
        <f>IF(ISBLANK(IFERROR(INDEX('2-3 引出列表'!$A$2:$CE$8700,$A376,MATCH(G$1,'2-3 引出列表'!$A$1:$CD$1,0)),"")),"",IFERROR(INDEX('2-3 引出列表'!$A$2:$CE$8700,$A376,MATCH(G$1,'2-3 引出列表'!$A$1:$CD$1,0)),""))</f>
        <v>0</v>
      </c>
      <c r="H376">
        <f>IF(ISBLANK(IFERROR(INDEX('2-3 引出列表'!$A$2:$CE$8700,$A376,MATCH(H$1,'2-3 引出列表'!$A$1:$CD$1,0)),"")),"",IFERROR(INDEX('2-3 引出列表'!$A$2:$CE$8700,$A376,MATCH(H$1,'2-3 引出列表'!$A$1:$CD$1,0)),""))</f>
        <v>0</v>
      </c>
      <c r="I376">
        <f>IF(ISBLANK(IFERROR(INDEX('2-3 引出列表'!$A$2:$CE$8700,$A376,MATCH(I$1,'2-3 引出列表'!$A$1:$CD$1,0)),"")),"",IFERROR(INDEX('2-3 引出列表'!$A$2:$CE$8700,$A376,MATCH(I$1,'2-3 引出列表'!$A$1:$CD$1,0)),""))</f>
        <v>0</v>
      </c>
      <c r="J376" s="66"/>
    </row>
    <row r="377" customFormat="1" spans="1:10">
      <c r="A377">
        <v>376</v>
      </c>
      <c r="B377">
        <f>IF(ISBLANK(IFERROR(INDEX('2-3 引出列表'!$A$2:$CE$8700,$A377,MATCH(B$1,'2-3 引出列表'!$A$1:$CD$1,0)),"")),"",IFERROR(INDEX('2-3 引出列表'!$A$2:$CE$8700,$A377,MATCH(B$1,'2-3 引出列表'!$A$1:$CD$1,0)),""))</f>
        <v>0</v>
      </c>
      <c r="C377">
        <f>IF(ISBLANK(IFERROR(INDEX('2-3 引出列表'!$A$2:$CE$8700,$A377,MATCH(C$1,'2-3 引出列表'!$A$1:$CD$1,0)),"")),"",IFERROR(INDEX('2-3 引出列表'!$A$2:$CE$8700,$A377,MATCH(C$1,'2-3 引出列表'!$A$1:$CD$1,0)),""))</f>
        <v>0</v>
      </c>
      <c r="D377">
        <f>IF(ISBLANK(IFERROR(INDEX('2-3 引出列表'!$A$2:$CE$8700,$A377,MATCH(D$1,'2-3 引出列表'!$A$1:$CD$1,0)),"")),"",IFERROR(INDEX('2-3 引出列表'!$A$2:$CE$8700,$A377,MATCH(D$1,'2-3 引出列表'!$A$1:$CD$1,0)),""))</f>
        <v>0</v>
      </c>
      <c r="E377">
        <f>IF(ISBLANK(IFERROR(INDEX('2-3 引出列表'!$A$2:$CE$8700,$A377,MATCH(E$1,'2-3 引出列表'!$A$1:$CD$1,0)),"")),"",IFERROR(INDEX('2-3 引出列表'!$A$2:$CE$8700,$A377,MATCH(E$1,'2-3 引出列表'!$A$1:$CD$1,0)),""))</f>
        <v>0</v>
      </c>
      <c r="F377" t="str">
        <f t="shared" si="5"/>
        <v>0</v>
      </c>
      <c r="G377">
        <f>IF(ISBLANK(IFERROR(INDEX('2-3 引出列表'!$A$2:$CE$8700,$A377,MATCH(G$1,'2-3 引出列表'!$A$1:$CD$1,0)),"")),"",IFERROR(INDEX('2-3 引出列表'!$A$2:$CE$8700,$A377,MATCH(G$1,'2-3 引出列表'!$A$1:$CD$1,0)),""))</f>
        <v>0</v>
      </c>
      <c r="H377">
        <f>IF(ISBLANK(IFERROR(INDEX('2-3 引出列表'!$A$2:$CE$8700,$A377,MATCH(H$1,'2-3 引出列表'!$A$1:$CD$1,0)),"")),"",IFERROR(INDEX('2-3 引出列表'!$A$2:$CE$8700,$A377,MATCH(H$1,'2-3 引出列表'!$A$1:$CD$1,0)),""))</f>
        <v>0</v>
      </c>
      <c r="I377">
        <f>IF(ISBLANK(IFERROR(INDEX('2-3 引出列表'!$A$2:$CE$8700,$A377,MATCH(I$1,'2-3 引出列表'!$A$1:$CD$1,0)),"")),"",IFERROR(INDEX('2-3 引出列表'!$A$2:$CE$8700,$A377,MATCH(I$1,'2-3 引出列表'!$A$1:$CD$1,0)),""))</f>
        <v>0</v>
      </c>
      <c r="J377" s="66"/>
    </row>
    <row r="378" customFormat="1" spans="1:10">
      <c r="A378">
        <v>377</v>
      </c>
      <c r="B378">
        <f>IF(ISBLANK(IFERROR(INDEX('2-3 引出列表'!$A$2:$CE$8700,$A378,MATCH(B$1,'2-3 引出列表'!$A$1:$CD$1,0)),"")),"",IFERROR(INDEX('2-3 引出列表'!$A$2:$CE$8700,$A378,MATCH(B$1,'2-3 引出列表'!$A$1:$CD$1,0)),""))</f>
        <v>0</v>
      </c>
      <c r="C378">
        <f>IF(ISBLANK(IFERROR(INDEX('2-3 引出列表'!$A$2:$CE$8700,$A378,MATCH(C$1,'2-3 引出列表'!$A$1:$CD$1,0)),"")),"",IFERROR(INDEX('2-3 引出列表'!$A$2:$CE$8700,$A378,MATCH(C$1,'2-3 引出列表'!$A$1:$CD$1,0)),""))</f>
        <v>0</v>
      </c>
      <c r="D378">
        <f>IF(ISBLANK(IFERROR(INDEX('2-3 引出列表'!$A$2:$CE$8700,$A378,MATCH(D$1,'2-3 引出列表'!$A$1:$CD$1,0)),"")),"",IFERROR(INDEX('2-3 引出列表'!$A$2:$CE$8700,$A378,MATCH(D$1,'2-3 引出列表'!$A$1:$CD$1,0)),""))</f>
        <v>0</v>
      </c>
      <c r="E378">
        <f>IF(ISBLANK(IFERROR(INDEX('2-3 引出列表'!$A$2:$CE$8700,$A378,MATCH(E$1,'2-3 引出列表'!$A$1:$CD$1,0)),"")),"",IFERROR(INDEX('2-3 引出列表'!$A$2:$CE$8700,$A378,MATCH(E$1,'2-3 引出列表'!$A$1:$CD$1,0)),""))</f>
        <v>0</v>
      </c>
      <c r="F378" t="str">
        <f t="shared" si="5"/>
        <v>0</v>
      </c>
      <c r="G378">
        <f>IF(ISBLANK(IFERROR(INDEX('2-3 引出列表'!$A$2:$CE$8700,$A378,MATCH(G$1,'2-3 引出列表'!$A$1:$CD$1,0)),"")),"",IFERROR(INDEX('2-3 引出列表'!$A$2:$CE$8700,$A378,MATCH(G$1,'2-3 引出列表'!$A$1:$CD$1,0)),""))</f>
        <v>0</v>
      </c>
      <c r="H378">
        <f>IF(ISBLANK(IFERROR(INDEX('2-3 引出列表'!$A$2:$CE$8700,$A378,MATCH(H$1,'2-3 引出列表'!$A$1:$CD$1,0)),"")),"",IFERROR(INDEX('2-3 引出列表'!$A$2:$CE$8700,$A378,MATCH(H$1,'2-3 引出列表'!$A$1:$CD$1,0)),""))</f>
        <v>0</v>
      </c>
      <c r="I378">
        <f>IF(ISBLANK(IFERROR(INDEX('2-3 引出列表'!$A$2:$CE$8700,$A378,MATCH(I$1,'2-3 引出列表'!$A$1:$CD$1,0)),"")),"",IFERROR(INDEX('2-3 引出列表'!$A$2:$CE$8700,$A378,MATCH(I$1,'2-3 引出列表'!$A$1:$CD$1,0)),""))</f>
        <v>0</v>
      </c>
      <c r="J378" s="66"/>
    </row>
    <row r="379" customFormat="1" spans="1:10">
      <c r="A379">
        <v>378</v>
      </c>
      <c r="B379">
        <f>IF(ISBLANK(IFERROR(INDEX('2-3 引出列表'!$A$2:$CE$8700,$A379,MATCH(B$1,'2-3 引出列表'!$A$1:$CD$1,0)),"")),"",IFERROR(INDEX('2-3 引出列表'!$A$2:$CE$8700,$A379,MATCH(B$1,'2-3 引出列表'!$A$1:$CD$1,0)),""))</f>
        <v>0</v>
      </c>
      <c r="C379">
        <f>IF(ISBLANK(IFERROR(INDEX('2-3 引出列表'!$A$2:$CE$8700,$A379,MATCH(C$1,'2-3 引出列表'!$A$1:$CD$1,0)),"")),"",IFERROR(INDEX('2-3 引出列表'!$A$2:$CE$8700,$A379,MATCH(C$1,'2-3 引出列表'!$A$1:$CD$1,0)),""))</f>
        <v>0</v>
      </c>
      <c r="D379">
        <f>IF(ISBLANK(IFERROR(INDEX('2-3 引出列表'!$A$2:$CE$8700,$A379,MATCH(D$1,'2-3 引出列表'!$A$1:$CD$1,0)),"")),"",IFERROR(INDEX('2-3 引出列表'!$A$2:$CE$8700,$A379,MATCH(D$1,'2-3 引出列表'!$A$1:$CD$1,0)),""))</f>
        <v>0</v>
      </c>
      <c r="E379">
        <f>IF(ISBLANK(IFERROR(INDEX('2-3 引出列表'!$A$2:$CE$8700,$A379,MATCH(E$1,'2-3 引出列表'!$A$1:$CD$1,0)),"")),"",IFERROR(INDEX('2-3 引出列表'!$A$2:$CE$8700,$A379,MATCH(E$1,'2-3 引出列表'!$A$1:$CD$1,0)),""))</f>
        <v>0</v>
      </c>
      <c r="F379" t="str">
        <f t="shared" si="5"/>
        <v>0</v>
      </c>
      <c r="G379">
        <f>IF(ISBLANK(IFERROR(INDEX('2-3 引出列表'!$A$2:$CE$8700,$A379,MATCH(G$1,'2-3 引出列表'!$A$1:$CD$1,0)),"")),"",IFERROR(INDEX('2-3 引出列表'!$A$2:$CE$8700,$A379,MATCH(G$1,'2-3 引出列表'!$A$1:$CD$1,0)),""))</f>
        <v>0</v>
      </c>
      <c r="H379">
        <f>IF(ISBLANK(IFERROR(INDEX('2-3 引出列表'!$A$2:$CE$8700,$A379,MATCH(H$1,'2-3 引出列表'!$A$1:$CD$1,0)),"")),"",IFERROR(INDEX('2-3 引出列表'!$A$2:$CE$8700,$A379,MATCH(H$1,'2-3 引出列表'!$A$1:$CD$1,0)),""))</f>
        <v>0</v>
      </c>
      <c r="I379">
        <f>IF(ISBLANK(IFERROR(INDEX('2-3 引出列表'!$A$2:$CE$8700,$A379,MATCH(I$1,'2-3 引出列表'!$A$1:$CD$1,0)),"")),"",IFERROR(INDEX('2-3 引出列表'!$A$2:$CE$8700,$A379,MATCH(I$1,'2-3 引出列表'!$A$1:$CD$1,0)),""))</f>
        <v>0</v>
      </c>
      <c r="J379" s="66"/>
    </row>
    <row r="380" customFormat="1" spans="1:10">
      <c r="A380">
        <v>379</v>
      </c>
      <c r="B380">
        <f>IF(ISBLANK(IFERROR(INDEX('2-3 引出列表'!$A$2:$CE$8700,$A380,MATCH(B$1,'2-3 引出列表'!$A$1:$CD$1,0)),"")),"",IFERROR(INDEX('2-3 引出列表'!$A$2:$CE$8700,$A380,MATCH(B$1,'2-3 引出列表'!$A$1:$CD$1,0)),""))</f>
        <v>0</v>
      </c>
      <c r="C380">
        <f>IF(ISBLANK(IFERROR(INDEX('2-3 引出列表'!$A$2:$CE$8700,$A380,MATCH(C$1,'2-3 引出列表'!$A$1:$CD$1,0)),"")),"",IFERROR(INDEX('2-3 引出列表'!$A$2:$CE$8700,$A380,MATCH(C$1,'2-3 引出列表'!$A$1:$CD$1,0)),""))</f>
        <v>0</v>
      </c>
      <c r="D380">
        <f>IF(ISBLANK(IFERROR(INDEX('2-3 引出列表'!$A$2:$CE$8700,$A380,MATCH(D$1,'2-3 引出列表'!$A$1:$CD$1,0)),"")),"",IFERROR(INDEX('2-3 引出列表'!$A$2:$CE$8700,$A380,MATCH(D$1,'2-3 引出列表'!$A$1:$CD$1,0)),""))</f>
        <v>0</v>
      </c>
      <c r="E380">
        <f>IF(ISBLANK(IFERROR(INDEX('2-3 引出列表'!$A$2:$CE$8700,$A380,MATCH(E$1,'2-3 引出列表'!$A$1:$CD$1,0)),"")),"",IFERROR(INDEX('2-3 引出列表'!$A$2:$CE$8700,$A380,MATCH(E$1,'2-3 引出列表'!$A$1:$CD$1,0)),""))</f>
        <v>0</v>
      </c>
      <c r="F380" t="str">
        <f t="shared" si="5"/>
        <v>0</v>
      </c>
      <c r="G380">
        <f>IF(ISBLANK(IFERROR(INDEX('2-3 引出列表'!$A$2:$CE$8700,$A380,MATCH(G$1,'2-3 引出列表'!$A$1:$CD$1,0)),"")),"",IFERROR(INDEX('2-3 引出列表'!$A$2:$CE$8700,$A380,MATCH(G$1,'2-3 引出列表'!$A$1:$CD$1,0)),""))</f>
        <v>0</v>
      </c>
      <c r="H380">
        <f>IF(ISBLANK(IFERROR(INDEX('2-3 引出列表'!$A$2:$CE$8700,$A380,MATCH(H$1,'2-3 引出列表'!$A$1:$CD$1,0)),"")),"",IFERROR(INDEX('2-3 引出列表'!$A$2:$CE$8700,$A380,MATCH(H$1,'2-3 引出列表'!$A$1:$CD$1,0)),""))</f>
        <v>0</v>
      </c>
      <c r="I380">
        <f>IF(ISBLANK(IFERROR(INDEX('2-3 引出列表'!$A$2:$CE$8700,$A380,MATCH(I$1,'2-3 引出列表'!$A$1:$CD$1,0)),"")),"",IFERROR(INDEX('2-3 引出列表'!$A$2:$CE$8700,$A380,MATCH(I$1,'2-3 引出列表'!$A$1:$CD$1,0)),""))</f>
        <v>0</v>
      </c>
      <c r="J380" s="66"/>
    </row>
    <row r="381" customFormat="1" spans="1:10">
      <c r="A381">
        <v>380</v>
      </c>
      <c r="B381">
        <f>IF(ISBLANK(IFERROR(INDEX('2-3 引出列表'!$A$2:$CE$8700,$A381,MATCH(B$1,'2-3 引出列表'!$A$1:$CD$1,0)),"")),"",IFERROR(INDEX('2-3 引出列表'!$A$2:$CE$8700,$A381,MATCH(B$1,'2-3 引出列表'!$A$1:$CD$1,0)),""))</f>
        <v>0</v>
      </c>
      <c r="C381">
        <f>IF(ISBLANK(IFERROR(INDEX('2-3 引出列表'!$A$2:$CE$8700,$A381,MATCH(C$1,'2-3 引出列表'!$A$1:$CD$1,0)),"")),"",IFERROR(INDEX('2-3 引出列表'!$A$2:$CE$8700,$A381,MATCH(C$1,'2-3 引出列表'!$A$1:$CD$1,0)),""))</f>
        <v>0</v>
      </c>
      <c r="D381">
        <f>IF(ISBLANK(IFERROR(INDEX('2-3 引出列表'!$A$2:$CE$8700,$A381,MATCH(D$1,'2-3 引出列表'!$A$1:$CD$1,0)),"")),"",IFERROR(INDEX('2-3 引出列表'!$A$2:$CE$8700,$A381,MATCH(D$1,'2-3 引出列表'!$A$1:$CD$1,0)),""))</f>
        <v>0</v>
      </c>
      <c r="E381">
        <f>IF(ISBLANK(IFERROR(INDEX('2-3 引出列表'!$A$2:$CE$8700,$A381,MATCH(E$1,'2-3 引出列表'!$A$1:$CD$1,0)),"")),"",IFERROR(INDEX('2-3 引出列表'!$A$2:$CE$8700,$A381,MATCH(E$1,'2-3 引出列表'!$A$1:$CD$1,0)),""))</f>
        <v>0</v>
      </c>
      <c r="F381" t="str">
        <f t="shared" si="5"/>
        <v>0</v>
      </c>
      <c r="G381">
        <f>IF(ISBLANK(IFERROR(INDEX('2-3 引出列表'!$A$2:$CE$8700,$A381,MATCH(G$1,'2-3 引出列表'!$A$1:$CD$1,0)),"")),"",IFERROR(INDEX('2-3 引出列表'!$A$2:$CE$8700,$A381,MATCH(G$1,'2-3 引出列表'!$A$1:$CD$1,0)),""))</f>
        <v>0</v>
      </c>
      <c r="H381">
        <f>IF(ISBLANK(IFERROR(INDEX('2-3 引出列表'!$A$2:$CE$8700,$A381,MATCH(H$1,'2-3 引出列表'!$A$1:$CD$1,0)),"")),"",IFERROR(INDEX('2-3 引出列表'!$A$2:$CE$8700,$A381,MATCH(H$1,'2-3 引出列表'!$A$1:$CD$1,0)),""))</f>
        <v>0</v>
      </c>
      <c r="I381">
        <f>IF(ISBLANK(IFERROR(INDEX('2-3 引出列表'!$A$2:$CE$8700,$A381,MATCH(I$1,'2-3 引出列表'!$A$1:$CD$1,0)),"")),"",IFERROR(INDEX('2-3 引出列表'!$A$2:$CE$8700,$A381,MATCH(I$1,'2-3 引出列表'!$A$1:$CD$1,0)),""))</f>
        <v>0</v>
      </c>
      <c r="J381" s="66"/>
    </row>
    <row r="382" customFormat="1" spans="1:10">
      <c r="A382">
        <v>381</v>
      </c>
      <c r="B382">
        <f>IF(ISBLANK(IFERROR(INDEX('2-3 引出列表'!$A$2:$CE$8700,$A382,MATCH(B$1,'2-3 引出列表'!$A$1:$CD$1,0)),"")),"",IFERROR(INDEX('2-3 引出列表'!$A$2:$CE$8700,$A382,MATCH(B$1,'2-3 引出列表'!$A$1:$CD$1,0)),""))</f>
        <v>0</v>
      </c>
      <c r="C382">
        <f>IF(ISBLANK(IFERROR(INDEX('2-3 引出列表'!$A$2:$CE$8700,$A382,MATCH(C$1,'2-3 引出列表'!$A$1:$CD$1,0)),"")),"",IFERROR(INDEX('2-3 引出列表'!$A$2:$CE$8700,$A382,MATCH(C$1,'2-3 引出列表'!$A$1:$CD$1,0)),""))</f>
        <v>0</v>
      </c>
      <c r="D382">
        <f>IF(ISBLANK(IFERROR(INDEX('2-3 引出列表'!$A$2:$CE$8700,$A382,MATCH(D$1,'2-3 引出列表'!$A$1:$CD$1,0)),"")),"",IFERROR(INDEX('2-3 引出列表'!$A$2:$CE$8700,$A382,MATCH(D$1,'2-3 引出列表'!$A$1:$CD$1,0)),""))</f>
        <v>0</v>
      </c>
      <c r="E382">
        <f>IF(ISBLANK(IFERROR(INDEX('2-3 引出列表'!$A$2:$CE$8700,$A382,MATCH(E$1,'2-3 引出列表'!$A$1:$CD$1,0)),"")),"",IFERROR(INDEX('2-3 引出列表'!$A$2:$CE$8700,$A382,MATCH(E$1,'2-3 引出列表'!$A$1:$CD$1,0)),""))</f>
        <v>0</v>
      </c>
      <c r="F382" t="str">
        <f t="shared" si="5"/>
        <v>0</v>
      </c>
      <c r="G382">
        <f>IF(ISBLANK(IFERROR(INDEX('2-3 引出列表'!$A$2:$CE$8700,$A382,MATCH(G$1,'2-3 引出列表'!$A$1:$CD$1,0)),"")),"",IFERROR(INDEX('2-3 引出列表'!$A$2:$CE$8700,$A382,MATCH(G$1,'2-3 引出列表'!$A$1:$CD$1,0)),""))</f>
        <v>0</v>
      </c>
      <c r="H382">
        <f>IF(ISBLANK(IFERROR(INDEX('2-3 引出列表'!$A$2:$CE$8700,$A382,MATCH(H$1,'2-3 引出列表'!$A$1:$CD$1,0)),"")),"",IFERROR(INDEX('2-3 引出列表'!$A$2:$CE$8700,$A382,MATCH(H$1,'2-3 引出列表'!$A$1:$CD$1,0)),""))</f>
        <v>0</v>
      </c>
      <c r="I382">
        <f>IF(ISBLANK(IFERROR(INDEX('2-3 引出列表'!$A$2:$CE$8700,$A382,MATCH(I$1,'2-3 引出列表'!$A$1:$CD$1,0)),"")),"",IFERROR(INDEX('2-3 引出列表'!$A$2:$CE$8700,$A382,MATCH(I$1,'2-3 引出列表'!$A$1:$CD$1,0)),""))</f>
        <v>0</v>
      </c>
      <c r="J382" s="66"/>
    </row>
    <row r="383" customFormat="1" spans="1:10">
      <c r="A383">
        <v>382</v>
      </c>
      <c r="B383">
        <f>IF(ISBLANK(IFERROR(INDEX('2-3 引出列表'!$A$2:$CE$8700,$A383,MATCH(B$1,'2-3 引出列表'!$A$1:$CD$1,0)),"")),"",IFERROR(INDEX('2-3 引出列表'!$A$2:$CE$8700,$A383,MATCH(B$1,'2-3 引出列表'!$A$1:$CD$1,0)),""))</f>
        <v>0</v>
      </c>
      <c r="C383">
        <f>IF(ISBLANK(IFERROR(INDEX('2-3 引出列表'!$A$2:$CE$8700,$A383,MATCH(C$1,'2-3 引出列表'!$A$1:$CD$1,0)),"")),"",IFERROR(INDEX('2-3 引出列表'!$A$2:$CE$8700,$A383,MATCH(C$1,'2-3 引出列表'!$A$1:$CD$1,0)),""))</f>
        <v>0</v>
      </c>
      <c r="D383">
        <f>IF(ISBLANK(IFERROR(INDEX('2-3 引出列表'!$A$2:$CE$8700,$A383,MATCH(D$1,'2-3 引出列表'!$A$1:$CD$1,0)),"")),"",IFERROR(INDEX('2-3 引出列表'!$A$2:$CE$8700,$A383,MATCH(D$1,'2-3 引出列表'!$A$1:$CD$1,0)),""))</f>
        <v>0</v>
      </c>
      <c r="E383">
        <f>IF(ISBLANK(IFERROR(INDEX('2-3 引出列表'!$A$2:$CE$8700,$A383,MATCH(E$1,'2-3 引出列表'!$A$1:$CD$1,0)),"")),"",IFERROR(INDEX('2-3 引出列表'!$A$2:$CE$8700,$A383,MATCH(E$1,'2-3 引出列表'!$A$1:$CD$1,0)),""))</f>
        <v>0</v>
      </c>
      <c r="F383" t="str">
        <f t="shared" si="5"/>
        <v>0</v>
      </c>
      <c r="G383">
        <f>IF(ISBLANK(IFERROR(INDEX('2-3 引出列表'!$A$2:$CE$8700,$A383,MATCH(G$1,'2-3 引出列表'!$A$1:$CD$1,0)),"")),"",IFERROR(INDEX('2-3 引出列表'!$A$2:$CE$8700,$A383,MATCH(G$1,'2-3 引出列表'!$A$1:$CD$1,0)),""))</f>
        <v>0</v>
      </c>
      <c r="H383">
        <f>IF(ISBLANK(IFERROR(INDEX('2-3 引出列表'!$A$2:$CE$8700,$A383,MATCH(H$1,'2-3 引出列表'!$A$1:$CD$1,0)),"")),"",IFERROR(INDEX('2-3 引出列表'!$A$2:$CE$8700,$A383,MATCH(H$1,'2-3 引出列表'!$A$1:$CD$1,0)),""))</f>
        <v>0</v>
      </c>
      <c r="I383">
        <f>IF(ISBLANK(IFERROR(INDEX('2-3 引出列表'!$A$2:$CE$8700,$A383,MATCH(I$1,'2-3 引出列表'!$A$1:$CD$1,0)),"")),"",IFERROR(INDEX('2-3 引出列表'!$A$2:$CE$8700,$A383,MATCH(I$1,'2-3 引出列表'!$A$1:$CD$1,0)),""))</f>
        <v>0</v>
      </c>
      <c r="J383" s="66"/>
    </row>
    <row r="384" customFormat="1" spans="1:10">
      <c r="A384">
        <v>383</v>
      </c>
      <c r="B384">
        <f>IF(ISBLANK(IFERROR(INDEX('2-3 引出列表'!$A$2:$CE$8700,$A384,MATCH(B$1,'2-3 引出列表'!$A$1:$CD$1,0)),"")),"",IFERROR(INDEX('2-3 引出列表'!$A$2:$CE$8700,$A384,MATCH(B$1,'2-3 引出列表'!$A$1:$CD$1,0)),""))</f>
        <v>0</v>
      </c>
      <c r="C384">
        <f>IF(ISBLANK(IFERROR(INDEX('2-3 引出列表'!$A$2:$CE$8700,$A384,MATCH(C$1,'2-3 引出列表'!$A$1:$CD$1,0)),"")),"",IFERROR(INDEX('2-3 引出列表'!$A$2:$CE$8700,$A384,MATCH(C$1,'2-3 引出列表'!$A$1:$CD$1,0)),""))</f>
        <v>0</v>
      </c>
      <c r="D384">
        <f>IF(ISBLANK(IFERROR(INDEX('2-3 引出列表'!$A$2:$CE$8700,$A384,MATCH(D$1,'2-3 引出列表'!$A$1:$CD$1,0)),"")),"",IFERROR(INDEX('2-3 引出列表'!$A$2:$CE$8700,$A384,MATCH(D$1,'2-3 引出列表'!$A$1:$CD$1,0)),""))</f>
        <v>0</v>
      </c>
      <c r="E384">
        <f>IF(ISBLANK(IFERROR(INDEX('2-3 引出列表'!$A$2:$CE$8700,$A384,MATCH(E$1,'2-3 引出列表'!$A$1:$CD$1,0)),"")),"",IFERROR(INDEX('2-3 引出列表'!$A$2:$CE$8700,$A384,MATCH(E$1,'2-3 引出列表'!$A$1:$CD$1,0)),""))</f>
        <v>0</v>
      </c>
      <c r="F384" t="str">
        <f t="shared" si="5"/>
        <v>0</v>
      </c>
      <c r="G384">
        <f>IF(ISBLANK(IFERROR(INDEX('2-3 引出列表'!$A$2:$CE$8700,$A384,MATCH(G$1,'2-3 引出列表'!$A$1:$CD$1,0)),"")),"",IFERROR(INDEX('2-3 引出列表'!$A$2:$CE$8700,$A384,MATCH(G$1,'2-3 引出列表'!$A$1:$CD$1,0)),""))</f>
        <v>0</v>
      </c>
      <c r="H384">
        <f>IF(ISBLANK(IFERROR(INDEX('2-3 引出列表'!$A$2:$CE$8700,$A384,MATCH(H$1,'2-3 引出列表'!$A$1:$CD$1,0)),"")),"",IFERROR(INDEX('2-3 引出列表'!$A$2:$CE$8700,$A384,MATCH(H$1,'2-3 引出列表'!$A$1:$CD$1,0)),""))</f>
        <v>0</v>
      </c>
      <c r="I384">
        <f>IF(ISBLANK(IFERROR(INDEX('2-3 引出列表'!$A$2:$CE$8700,$A384,MATCH(I$1,'2-3 引出列表'!$A$1:$CD$1,0)),"")),"",IFERROR(INDEX('2-3 引出列表'!$A$2:$CE$8700,$A384,MATCH(I$1,'2-3 引出列表'!$A$1:$CD$1,0)),""))</f>
        <v>0</v>
      </c>
      <c r="J384" s="66"/>
    </row>
    <row r="385" customFormat="1" spans="1:10">
      <c r="A385">
        <v>384</v>
      </c>
      <c r="B385">
        <f>IF(ISBLANK(IFERROR(INDEX('2-3 引出列表'!$A$2:$CE$8700,$A385,MATCH(B$1,'2-3 引出列表'!$A$1:$CD$1,0)),"")),"",IFERROR(INDEX('2-3 引出列表'!$A$2:$CE$8700,$A385,MATCH(B$1,'2-3 引出列表'!$A$1:$CD$1,0)),""))</f>
        <v>0</v>
      </c>
      <c r="C385">
        <f>IF(ISBLANK(IFERROR(INDEX('2-3 引出列表'!$A$2:$CE$8700,$A385,MATCH(C$1,'2-3 引出列表'!$A$1:$CD$1,0)),"")),"",IFERROR(INDEX('2-3 引出列表'!$A$2:$CE$8700,$A385,MATCH(C$1,'2-3 引出列表'!$A$1:$CD$1,0)),""))</f>
        <v>0</v>
      </c>
      <c r="D385">
        <f>IF(ISBLANK(IFERROR(INDEX('2-3 引出列表'!$A$2:$CE$8700,$A385,MATCH(D$1,'2-3 引出列表'!$A$1:$CD$1,0)),"")),"",IFERROR(INDEX('2-3 引出列表'!$A$2:$CE$8700,$A385,MATCH(D$1,'2-3 引出列表'!$A$1:$CD$1,0)),""))</f>
        <v>0</v>
      </c>
      <c r="E385">
        <f>IF(ISBLANK(IFERROR(INDEX('2-3 引出列表'!$A$2:$CE$8700,$A385,MATCH(E$1,'2-3 引出列表'!$A$1:$CD$1,0)),"")),"",IFERROR(INDEX('2-3 引出列表'!$A$2:$CE$8700,$A385,MATCH(E$1,'2-3 引出列表'!$A$1:$CD$1,0)),""))</f>
        <v>0</v>
      </c>
      <c r="F385" t="str">
        <f t="shared" si="5"/>
        <v>0</v>
      </c>
      <c r="G385">
        <f>IF(ISBLANK(IFERROR(INDEX('2-3 引出列表'!$A$2:$CE$8700,$A385,MATCH(G$1,'2-3 引出列表'!$A$1:$CD$1,0)),"")),"",IFERROR(INDEX('2-3 引出列表'!$A$2:$CE$8700,$A385,MATCH(G$1,'2-3 引出列表'!$A$1:$CD$1,0)),""))</f>
        <v>0</v>
      </c>
      <c r="H385">
        <f>IF(ISBLANK(IFERROR(INDEX('2-3 引出列表'!$A$2:$CE$8700,$A385,MATCH(H$1,'2-3 引出列表'!$A$1:$CD$1,0)),"")),"",IFERROR(INDEX('2-3 引出列表'!$A$2:$CE$8700,$A385,MATCH(H$1,'2-3 引出列表'!$A$1:$CD$1,0)),""))</f>
        <v>0</v>
      </c>
      <c r="I385">
        <f>IF(ISBLANK(IFERROR(INDEX('2-3 引出列表'!$A$2:$CE$8700,$A385,MATCH(I$1,'2-3 引出列表'!$A$1:$CD$1,0)),"")),"",IFERROR(INDEX('2-3 引出列表'!$A$2:$CE$8700,$A385,MATCH(I$1,'2-3 引出列表'!$A$1:$CD$1,0)),""))</f>
        <v>0</v>
      </c>
      <c r="J385" s="66"/>
    </row>
    <row r="386" customFormat="1" spans="1:10">
      <c r="A386">
        <v>385</v>
      </c>
      <c r="B386">
        <f>IF(ISBLANK(IFERROR(INDEX('2-3 引出列表'!$A$2:$CE$8700,$A386,MATCH(B$1,'2-3 引出列表'!$A$1:$CD$1,0)),"")),"",IFERROR(INDEX('2-3 引出列表'!$A$2:$CE$8700,$A386,MATCH(B$1,'2-3 引出列表'!$A$1:$CD$1,0)),""))</f>
        <v>0</v>
      </c>
      <c r="C386">
        <f>IF(ISBLANK(IFERROR(INDEX('2-3 引出列表'!$A$2:$CE$8700,$A386,MATCH(C$1,'2-3 引出列表'!$A$1:$CD$1,0)),"")),"",IFERROR(INDEX('2-3 引出列表'!$A$2:$CE$8700,$A386,MATCH(C$1,'2-3 引出列表'!$A$1:$CD$1,0)),""))</f>
        <v>0</v>
      </c>
      <c r="D386">
        <f>IF(ISBLANK(IFERROR(INDEX('2-3 引出列表'!$A$2:$CE$8700,$A386,MATCH(D$1,'2-3 引出列表'!$A$1:$CD$1,0)),"")),"",IFERROR(INDEX('2-3 引出列表'!$A$2:$CE$8700,$A386,MATCH(D$1,'2-3 引出列表'!$A$1:$CD$1,0)),""))</f>
        <v>0</v>
      </c>
      <c r="E386">
        <f>IF(ISBLANK(IFERROR(INDEX('2-3 引出列表'!$A$2:$CE$8700,$A386,MATCH(E$1,'2-3 引出列表'!$A$1:$CD$1,0)),"")),"",IFERROR(INDEX('2-3 引出列表'!$A$2:$CE$8700,$A386,MATCH(E$1,'2-3 引出列表'!$A$1:$CD$1,0)),""))</f>
        <v>0</v>
      </c>
      <c r="F386" t="str">
        <f t="shared" ref="F386:F449" si="6">LEFT(E386,7)</f>
        <v>0</v>
      </c>
      <c r="G386">
        <f>IF(ISBLANK(IFERROR(INDEX('2-3 引出列表'!$A$2:$CE$8700,$A386,MATCH(G$1,'2-3 引出列表'!$A$1:$CD$1,0)),"")),"",IFERROR(INDEX('2-3 引出列表'!$A$2:$CE$8700,$A386,MATCH(G$1,'2-3 引出列表'!$A$1:$CD$1,0)),""))</f>
        <v>0</v>
      </c>
      <c r="H386">
        <f>IF(ISBLANK(IFERROR(INDEX('2-3 引出列表'!$A$2:$CE$8700,$A386,MATCH(H$1,'2-3 引出列表'!$A$1:$CD$1,0)),"")),"",IFERROR(INDEX('2-3 引出列表'!$A$2:$CE$8700,$A386,MATCH(H$1,'2-3 引出列表'!$A$1:$CD$1,0)),""))</f>
        <v>0</v>
      </c>
      <c r="I386">
        <f>IF(ISBLANK(IFERROR(INDEX('2-3 引出列表'!$A$2:$CE$8700,$A386,MATCH(I$1,'2-3 引出列表'!$A$1:$CD$1,0)),"")),"",IFERROR(INDEX('2-3 引出列表'!$A$2:$CE$8700,$A386,MATCH(I$1,'2-3 引出列表'!$A$1:$CD$1,0)),""))</f>
        <v>0</v>
      </c>
      <c r="J386" s="66"/>
    </row>
    <row r="387" customFormat="1" spans="1:10">
      <c r="A387">
        <v>386</v>
      </c>
      <c r="B387">
        <f>IF(ISBLANK(IFERROR(INDEX('2-3 引出列表'!$A$2:$CE$8700,$A387,MATCH(B$1,'2-3 引出列表'!$A$1:$CD$1,0)),"")),"",IFERROR(INDEX('2-3 引出列表'!$A$2:$CE$8700,$A387,MATCH(B$1,'2-3 引出列表'!$A$1:$CD$1,0)),""))</f>
        <v>0</v>
      </c>
      <c r="C387">
        <f>IF(ISBLANK(IFERROR(INDEX('2-3 引出列表'!$A$2:$CE$8700,$A387,MATCH(C$1,'2-3 引出列表'!$A$1:$CD$1,0)),"")),"",IFERROR(INDEX('2-3 引出列表'!$A$2:$CE$8700,$A387,MATCH(C$1,'2-3 引出列表'!$A$1:$CD$1,0)),""))</f>
        <v>0</v>
      </c>
      <c r="D387">
        <f>IF(ISBLANK(IFERROR(INDEX('2-3 引出列表'!$A$2:$CE$8700,$A387,MATCH(D$1,'2-3 引出列表'!$A$1:$CD$1,0)),"")),"",IFERROR(INDEX('2-3 引出列表'!$A$2:$CE$8700,$A387,MATCH(D$1,'2-3 引出列表'!$A$1:$CD$1,0)),""))</f>
        <v>0</v>
      </c>
      <c r="E387">
        <f>IF(ISBLANK(IFERROR(INDEX('2-3 引出列表'!$A$2:$CE$8700,$A387,MATCH(E$1,'2-3 引出列表'!$A$1:$CD$1,0)),"")),"",IFERROR(INDEX('2-3 引出列表'!$A$2:$CE$8700,$A387,MATCH(E$1,'2-3 引出列表'!$A$1:$CD$1,0)),""))</f>
        <v>0</v>
      </c>
      <c r="F387" t="str">
        <f t="shared" si="6"/>
        <v>0</v>
      </c>
      <c r="G387">
        <f>IF(ISBLANK(IFERROR(INDEX('2-3 引出列表'!$A$2:$CE$8700,$A387,MATCH(G$1,'2-3 引出列表'!$A$1:$CD$1,0)),"")),"",IFERROR(INDEX('2-3 引出列表'!$A$2:$CE$8700,$A387,MATCH(G$1,'2-3 引出列表'!$A$1:$CD$1,0)),""))</f>
        <v>0</v>
      </c>
      <c r="H387">
        <f>IF(ISBLANK(IFERROR(INDEX('2-3 引出列表'!$A$2:$CE$8700,$A387,MATCH(H$1,'2-3 引出列表'!$A$1:$CD$1,0)),"")),"",IFERROR(INDEX('2-3 引出列表'!$A$2:$CE$8700,$A387,MATCH(H$1,'2-3 引出列表'!$A$1:$CD$1,0)),""))</f>
        <v>0</v>
      </c>
      <c r="I387">
        <f>IF(ISBLANK(IFERROR(INDEX('2-3 引出列表'!$A$2:$CE$8700,$A387,MATCH(I$1,'2-3 引出列表'!$A$1:$CD$1,0)),"")),"",IFERROR(INDEX('2-3 引出列表'!$A$2:$CE$8700,$A387,MATCH(I$1,'2-3 引出列表'!$A$1:$CD$1,0)),""))</f>
        <v>0</v>
      </c>
      <c r="J387" s="66"/>
    </row>
    <row r="388" customFormat="1" spans="1:10">
      <c r="A388">
        <v>387</v>
      </c>
      <c r="B388">
        <f>IF(ISBLANK(IFERROR(INDEX('2-3 引出列表'!$A$2:$CE$8700,$A388,MATCH(B$1,'2-3 引出列表'!$A$1:$CD$1,0)),"")),"",IFERROR(INDEX('2-3 引出列表'!$A$2:$CE$8700,$A388,MATCH(B$1,'2-3 引出列表'!$A$1:$CD$1,0)),""))</f>
        <v>0</v>
      </c>
      <c r="C388">
        <f>IF(ISBLANK(IFERROR(INDEX('2-3 引出列表'!$A$2:$CE$8700,$A388,MATCH(C$1,'2-3 引出列表'!$A$1:$CD$1,0)),"")),"",IFERROR(INDEX('2-3 引出列表'!$A$2:$CE$8700,$A388,MATCH(C$1,'2-3 引出列表'!$A$1:$CD$1,0)),""))</f>
        <v>0</v>
      </c>
      <c r="D388">
        <f>IF(ISBLANK(IFERROR(INDEX('2-3 引出列表'!$A$2:$CE$8700,$A388,MATCH(D$1,'2-3 引出列表'!$A$1:$CD$1,0)),"")),"",IFERROR(INDEX('2-3 引出列表'!$A$2:$CE$8700,$A388,MATCH(D$1,'2-3 引出列表'!$A$1:$CD$1,0)),""))</f>
        <v>0</v>
      </c>
      <c r="E388">
        <f>IF(ISBLANK(IFERROR(INDEX('2-3 引出列表'!$A$2:$CE$8700,$A388,MATCH(E$1,'2-3 引出列表'!$A$1:$CD$1,0)),"")),"",IFERROR(INDEX('2-3 引出列表'!$A$2:$CE$8700,$A388,MATCH(E$1,'2-3 引出列表'!$A$1:$CD$1,0)),""))</f>
        <v>0</v>
      </c>
      <c r="F388" t="str">
        <f t="shared" si="6"/>
        <v>0</v>
      </c>
      <c r="G388">
        <f>IF(ISBLANK(IFERROR(INDEX('2-3 引出列表'!$A$2:$CE$8700,$A388,MATCH(G$1,'2-3 引出列表'!$A$1:$CD$1,0)),"")),"",IFERROR(INDEX('2-3 引出列表'!$A$2:$CE$8700,$A388,MATCH(G$1,'2-3 引出列表'!$A$1:$CD$1,0)),""))</f>
        <v>0</v>
      </c>
      <c r="H388">
        <f>IF(ISBLANK(IFERROR(INDEX('2-3 引出列表'!$A$2:$CE$8700,$A388,MATCH(H$1,'2-3 引出列表'!$A$1:$CD$1,0)),"")),"",IFERROR(INDEX('2-3 引出列表'!$A$2:$CE$8700,$A388,MATCH(H$1,'2-3 引出列表'!$A$1:$CD$1,0)),""))</f>
        <v>0</v>
      </c>
      <c r="I388">
        <f>IF(ISBLANK(IFERROR(INDEX('2-3 引出列表'!$A$2:$CE$8700,$A388,MATCH(I$1,'2-3 引出列表'!$A$1:$CD$1,0)),"")),"",IFERROR(INDEX('2-3 引出列表'!$A$2:$CE$8700,$A388,MATCH(I$1,'2-3 引出列表'!$A$1:$CD$1,0)),""))</f>
        <v>0</v>
      </c>
      <c r="J388" s="66"/>
    </row>
    <row r="389" customFormat="1" spans="1:10">
      <c r="A389">
        <v>388</v>
      </c>
      <c r="B389">
        <f>IF(ISBLANK(IFERROR(INDEX('2-3 引出列表'!$A$2:$CE$8700,$A389,MATCH(B$1,'2-3 引出列表'!$A$1:$CD$1,0)),"")),"",IFERROR(INDEX('2-3 引出列表'!$A$2:$CE$8700,$A389,MATCH(B$1,'2-3 引出列表'!$A$1:$CD$1,0)),""))</f>
        <v>0</v>
      </c>
      <c r="C389">
        <f>IF(ISBLANK(IFERROR(INDEX('2-3 引出列表'!$A$2:$CE$8700,$A389,MATCH(C$1,'2-3 引出列表'!$A$1:$CD$1,0)),"")),"",IFERROR(INDEX('2-3 引出列表'!$A$2:$CE$8700,$A389,MATCH(C$1,'2-3 引出列表'!$A$1:$CD$1,0)),""))</f>
        <v>0</v>
      </c>
      <c r="D389">
        <f>IF(ISBLANK(IFERROR(INDEX('2-3 引出列表'!$A$2:$CE$8700,$A389,MATCH(D$1,'2-3 引出列表'!$A$1:$CD$1,0)),"")),"",IFERROR(INDEX('2-3 引出列表'!$A$2:$CE$8700,$A389,MATCH(D$1,'2-3 引出列表'!$A$1:$CD$1,0)),""))</f>
        <v>0</v>
      </c>
      <c r="E389">
        <f>IF(ISBLANK(IFERROR(INDEX('2-3 引出列表'!$A$2:$CE$8700,$A389,MATCH(E$1,'2-3 引出列表'!$A$1:$CD$1,0)),"")),"",IFERROR(INDEX('2-3 引出列表'!$A$2:$CE$8700,$A389,MATCH(E$1,'2-3 引出列表'!$A$1:$CD$1,0)),""))</f>
        <v>0</v>
      </c>
      <c r="F389" t="str">
        <f t="shared" si="6"/>
        <v>0</v>
      </c>
      <c r="G389">
        <f>IF(ISBLANK(IFERROR(INDEX('2-3 引出列表'!$A$2:$CE$8700,$A389,MATCH(G$1,'2-3 引出列表'!$A$1:$CD$1,0)),"")),"",IFERROR(INDEX('2-3 引出列表'!$A$2:$CE$8700,$A389,MATCH(G$1,'2-3 引出列表'!$A$1:$CD$1,0)),""))</f>
        <v>0</v>
      </c>
      <c r="H389">
        <f>IF(ISBLANK(IFERROR(INDEX('2-3 引出列表'!$A$2:$CE$8700,$A389,MATCH(H$1,'2-3 引出列表'!$A$1:$CD$1,0)),"")),"",IFERROR(INDEX('2-3 引出列表'!$A$2:$CE$8700,$A389,MATCH(H$1,'2-3 引出列表'!$A$1:$CD$1,0)),""))</f>
        <v>0</v>
      </c>
      <c r="I389">
        <f>IF(ISBLANK(IFERROR(INDEX('2-3 引出列表'!$A$2:$CE$8700,$A389,MATCH(I$1,'2-3 引出列表'!$A$1:$CD$1,0)),"")),"",IFERROR(INDEX('2-3 引出列表'!$A$2:$CE$8700,$A389,MATCH(I$1,'2-3 引出列表'!$A$1:$CD$1,0)),""))</f>
        <v>0</v>
      </c>
      <c r="J389" s="66"/>
    </row>
    <row r="390" customFormat="1" spans="1:10">
      <c r="A390">
        <v>389</v>
      </c>
      <c r="B390">
        <f>IF(ISBLANK(IFERROR(INDEX('2-3 引出列表'!$A$2:$CE$8700,$A390,MATCH(B$1,'2-3 引出列表'!$A$1:$CD$1,0)),"")),"",IFERROR(INDEX('2-3 引出列表'!$A$2:$CE$8700,$A390,MATCH(B$1,'2-3 引出列表'!$A$1:$CD$1,0)),""))</f>
        <v>0</v>
      </c>
      <c r="C390">
        <f>IF(ISBLANK(IFERROR(INDEX('2-3 引出列表'!$A$2:$CE$8700,$A390,MATCH(C$1,'2-3 引出列表'!$A$1:$CD$1,0)),"")),"",IFERROR(INDEX('2-3 引出列表'!$A$2:$CE$8700,$A390,MATCH(C$1,'2-3 引出列表'!$A$1:$CD$1,0)),""))</f>
        <v>0</v>
      </c>
      <c r="D390">
        <f>IF(ISBLANK(IFERROR(INDEX('2-3 引出列表'!$A$2:$CE$8700,$A390,MATCH(D$1,'2-3 引出列表'!$A$1:$CD$1,0)),"")),"",IFERROR(INDEX('2-3 引出列表'!$A$2:$CE$8700,$A390,MATCH(D$1,'2-3 引出列表'!$A$1:$CD$1,0)),""))</f>
        <v>0</v>
      </c>
      <c r="E390">
        <f>IF(ISBLANK(IFERROR(INDEX('2-3 引出列表'!$A$2:$CE$8700,$A390,MATCH(E$1,'2-3 引出列表'!$A$1:$CD$1,0)),"")),"",IFERROR(INDEX('2-3 引出列表'!$A$2:$CE$8700,$A390,MATCH(E$1,'2-3 引出列表'!$A$1:$CD$1,0)),""))</f>
        <v>0</v>
      </c>
      <c r="F390" t="str">
        <f t="shared" si="6"/>
        <v>0</v>
      </c>
      <c r="G390">
        <f>IF(ISBLANK(IFERROR(INDEX('2-3 引出列表'!$A$2:$CE$8700,$A390,MATCH(G$1,'2-3 引出列表'!$A$1:$CD$1,0)),"")),"",IFERROR(INDEX('2-3 引出列表'!$A$2:$CE$8700,$A390,MATCH(G$1,'2-3 引出列表'!$A$1:$CD$1,0)),""))</f>
        <v>0</v>
      </c>
      <c r="H390">
        <f>IF(ISBLANK(IFERROR(INDEX('2-3 引出列表'!$A$2:$CE$8700,$A390,MATCH(H$1,'2-3 引出列表'!$A$1:$CD$1,0)),"")),"",IFERROR(INDEX('2-3 引出列表'!$A$2:$CE$8700,$A390,MATCH(H$1,'2-3 引出列表'!$A$1:$CD$1,0)),""))</f>
        <v>0</v>
      </c>
      <c r="I390">
        <f>IF(ISBLANK(IFERROR(INDEX('2-3 引出列表'!$A$2:$CE$8700,$A390,MATCH(I$1,'2-3 引出列表'!$A$1:$CD$1,0)),"")),"",IFERROR(INDEX('2-3 引出列表'!$A$2:$CE$8700,$A390,MATCH(I$1,'2-3 引出列表'!$A$1:$CD$1,0)),""))</f>
        <v>0</v>
      </c>
      <c r="J390" s="66"/>
    </row>
    <row r="391" customFormat="1" spans="1:10">
      <c r="A391">
        <v>390</v>
      </c>
      <c r="B391">
        <f>IF(ISBLANK(IFERROR(INDEX('2-3 引出列表'!$A$2:$CE$8700,$A391,MATCH(B$1,'2-3 引出列表'!$A$1:$CD$1,0)),"")),"",IFERROR(INDEX('2-3 引出列表'!$A$2:$CE$8700,$A391,MATCH(B$1,'2-3 引出列表'!$A$1:$CD$1,0)),""))</f>
        <v>0</v>
      </c>
      <c r="C391">
        <f>IF(ISBLANK(IFERROR(INDEX('2-3 引出列表'!$A$2:$CE$8700,$A391,MATCH(C$1,'2-3 引出列表'!$A$1:$CD$1,0)),"")),"",IFERROR(INDEX('2-3 引出列表'!$A$2:$CE$8700,$A391,MATCH(C$1,'2-3 引出列表'!$A$1:$CD$1,0)),""))</f>
        <v>0</v>
      </c>
      <c r="D391">
        <f>IF(ISBLANK(IFERROR(INDEX('2-3 引出列表'!$A$2:$CE$8700,$A391,MATCH(D$1,'2-3 引出列表'!$A$1:$CD$1,0)),"")),"",IFERROR(INDEX('2-3 引出列表'!$A$2:$CE$8700,$A391,MATCH(D$1,'2-3 引出列表'!$A$1:$CD$1,0)),""))</f>
        <v>0</v>
      </c>
      <c r="E391">
        <f>IF(ISBLANK(IFERROR(INDEX('2-3 引出列表'!$A$2:$CE$8700,$A391,MATCH(E$1,'2-3 引出列表'!$A$1:$CD$1,0)),"")),"",IFERROR(INDEX('2-3 引出列表'!$A$2:$CE$8700,$A391,MATCH(E$1,'2-3 引出列表'!$A$1:$CD$1,0)),""))</f>
        <v>0</v>
      </c>
      <c r="F391" t="str">
        <f t="shared" si="6"/>
        <v>0</v>
      </c>
      <c r="G391">
        <f>IF(ISBLANK(IFERROR(INDEX('2-3 引出列表'!$A$2:$CE$8700,$A391,MATCH(G$1,'2-3 引出列表'!$A$1:$CD$1,0)),"")),"",IFERROR(INDEX('2-3 引出列表'!$A$2:$CE$8700,$A391,MATCH(G$1,'2-3 引出列表'!$A$1:$CD$1,0)),""))</f>
        <v>0</v>
      </c>
      <c r="H391">
        <f>IF(ISBLANK(IFERROR(INDEX('2-3 引出列表'!$A$2:$CE$8700,$A391,MATCH(H$1,'2-3 引出列表'!$A$1:$CD$1,0)),"")),"",IFERROR(INDEX('2-3 引出列表'!$A$2:$CE$8700,$A391,MATCH(H$1,'2-3 引出列表'!$A$1:$CD$1,0)),""))</f>
        <v>0</v>
      </c>
      <c r="I391">
        <f>IF(ISBLANK(IFERROR(INDEX('2-3 引出列表'!$A$2:$CE$8700,$A391,MATCH(I$1,'2-3 引出列表'!$A$1:$CD$1,0)),"")),"",IFERROR(INDEX('2-3 引出列表'!$A$2:$CE$8700,$A391,MATCH(I$1,'2-3 引出列表'!$A$1:$CD$1,0)),""))</f>
        <v>0</v>
      </c>
      <c r="J391" s="66"/>
    </row>
    <row r="392" customFormat="1" spans="1:10">
      <c r="A392">
        <v>391</v>
      </c>
      <c r="B392">
        <f>IF(ISBLANK(IFERROR(INDEX('2-3 引出列表'!$A$2:$CE$8700,$A392,MATCH(B$1,'2-3 引出列表'!$A$1:$CD$1,0)),"")),"",IFERROR(INDEX('2-3 引出列表'!$A$2:$CE$8700,$A392,MATCH(B$1,'2-3 引出列表'!$A$1:$CD$1,0)),""))</f>
        <v>0</v>
      </c>
      <c r="C392">
        <f>IF(ISBLANK(IFERROR(INDEX('2-3 引出列表'!$A$2:$CE$8700,$A392,MATCH(C$1,'2-3 引出列表'!$A$1:$CD$1,0)),"")),"",IFERROR(INDEX('2-3 引出列表'!$A$2:$CE$8700,$A392,MATCH(C$1,'2-3 引出列表'!$A$1:$CD$1,0)),""))</f>
        <v>0</v>
      </c>
      <c r="D392">
        <f>IF(ISBLANK(IFERROR(INDEX('2-3 引出列表'!$A$2:$CE$8700,$A392,MATCH(D$1,'2-3 引出列表'!$A$1:$CD$1,0)),"")),"",IFERROR(INDEX('2-3 引出列表'!$A$2:$CE$8700,$A392,MATCH(D$1,'2-3 引出列表'!$A$1:$CD$1,0)),""))</f>
        <v>0</v>
      </c>
      <c r="E392">
        <f>IF(ISBLANK(IFERROR(INDEX('2-3 引出列表'!$A$2:$CE$8700,$A392,MATCH(E$1,'2-3 引出列表'!$A$1:$CD$1,0)),"")),"",IFERROR(INDEX('2-3 引出列表'!$A$2:$CE$8700,$A392,MATCH(E$1,'2-3 引出列表'!$A$1:$CD$1,0)),""))</f>
        <v>0</v>
      </c>
      <c r="F392" t="str">
        <f t="shared" si="6"/>
        <v>0</v>
      </c>
      <c r="G392">
        <f>IF(ISBLANK(IFERROR(INDEX('2-3 引出列表'!$A$2:$CE$8700,$A392,MATCH(G$1,'2-3 引出列表'!$A$1:$CD$1,0)),"")),"",IFERROR(INDEX('2-3 引出列表'!$A$2:$CE$8700,$A392,MATCH(G$1,'2-3 引出列表'!$A$1:$CD$1,0)),""))</f>
        <v>0</v>
      </c>
      <c r="H392">
        <f>IF(ISBLANK(IFERROR(INDEX('2-3 引出列表'!$A$2:$CE$8700,$A392,MATCH(H$1,'2-3 引出列表'!$A$1:$CD$1,0)),"")),"",IFERROR(INDEX('2-3 引出列表'!$A$2:$CE$8700,$A392,MATCH(H$1,'2-3 引出列表'!$A$1:$CD$1,0)),""))</f>
        <v>0</v>
      </c>
      <c r="I392">
        <f>IF(ISBLANK(IFERROR(INDEX('2-3 引出列表'!$A$2:$CE$8700,$A392,MATCH(I$1,'2-3 引出列表'!$A$1:$CD$1,0)),"")),"",IFERROR(INDEX('2-3 引出列表'!$A$2:$CE$8700,$A392,MATCH(I$1,'2-3 引出列表'!$A$1:$CD$1,0)),""))</f>
        <v>0</v>
      </c>
      <c r="J392" s="66"/>
    </row>
    <row r="393" customFormat="1" spans="1:10">
      <c r="A393">
        <v>392</v>
      </c>
      <c r="B393">
        <f>IF(ISBLANK(IFERROR(INDEX('2-3 引出列表'!$A$2:$CE$8700,$A393,MATCH(B$1,'2-3 引出列表'!$A$1:$CD$1,0)),"")),"",IFERROR(INDEX('2-3 引出列表'!$A$2:$CE$8700,$A393,MATCH(B$1,'2-3 引出列表'!$A$1:$CD$1,0)),""))</f>
        <v>0</v>
      </c>
      <c r="C393">
        <f>IF(ISBLANK(IFERROR(INDEX('2-3 引出列表'!$A$2:$CE$8700,$A393,MATCH(C$1,'2-3 引出列表'!$A$1:$CD$1,0)),"")),"",IFERROR(INDEX('2-3 引出列表'!$A$2:$CE$8700,$A393,MATCH(C$1,'2-3 引出列表'!$A$1:$CD$1,0)),""))</f>
        <v>0</v>
      </c>
      <c r="D393">
        <f>IF(ISBLANK(IFERROR(INDEX('2-3 引出列表'!$A$2:$CE$8700,$A393,MATCH(D$1,'2-3 引出列表'!$A$1:$CD$1,0)),"")),"",IFERROR(INDEX('2-3 引出列表'!$A$2:$CE$8700,$A393,MATCH(D$1,'2-3 引出列表'!$A$1:$CD$1,0)),""))</f>
        <v>0</v>
      </c>
      <c r="E393">
        <f>IF(ISBLANK(IFERROR(INDEX('2-3 引出列表'!$A$2:$CE$8700,$A393,MATCH(E$1,'2-3 引出列表'!$A$1:$CD$1,0)),"")),"",IFERROR(INDEX('2-3 引出列表'!$A$2:$CE$8700,$A393,MATCH(E$1,'2-3 引出列表'!$A$1:$CD$1,0)),""))</f>
        <v>0</v>
      </c>
      <c r="F393" t="str">
        <f t="shared" si="6"/>
        <v>0</v>
      </c>
      <c r="G393">
        <f>IF(ISBLANK(IFERROR(INDEX('2-3 引出列表'!$A$2:$CE$8700,$A393,MATCH(G$1,'2-3 引出列表'!$A$1:$CD$1,0)),"")),"",IFERROR(INDEX('2-3 引出列表'!$A$2:$CE$8700,$A393,MATCH(G$1,'2-3 引出列表'!$A$1:$CD$1,0)),""))</f>
        <v>0</v>
      </c>
      <c r="H393">
        <f>IF(ISBLANK(IFERROR(INDEX('2-3 引出列表'!$A$2:$CE$8700,$A393,MATCH(H$1,'2-3 引出列表'!$A$1:$CD$1,0)),"")),"",IFERROR(INDEX('2-3 引出列表'!$A$2:$CE$8700,$A393,MATCH(H$1,'2-3 引出列表'!$A$1:$CD$1,0)),""))</f>
        <v>0</v>
      </c>
      <c r="I393">
        <f>IF(ISBLANK(IFERROR(INDEX('2-3 引出列表'!$A$2:$CE$8700,$A393,MATCH(I$1,'2-3 引出列表'!$A$1:$CD$1,0)),"")),"",IFERROR(INDEX('2-3 引出列表'!$A$2:$CE$8700,$A393,MATCH(I$1,'2-3 引出列表'!$A$1:$CD$1,0)),""))</f>
        <v>0</v>
      </c>
      <c r="J393" s="66"/>
    </row>
    <row r="394" customFormat="1" spans="1:10">
      <c r="A394">
        <v>393</v>
      </c>
      <c r="B394">
        <f>IF(ISBLANK(IFERROR(INDEX('2-3 引出列表'!$A$2:$CE$8700,$A394,MATCH(B$1,'2-3 引出列表'!$A$1:$CD$1,0)),"")),"",IFERROR(INDEX('2-3 引出列表'!$A$2:$CE$8700,$A394,MATCH(B$1,'2-3 引出列表'!$A$1:$CD$1,0)),""))</f>
        <v>0</v>
      </c>
      <c r="C394">
        <f>IF(ISBLANK(IFERROR(INDEX('2-3 引出列表'!$A$2:$CE$8700,$A394,MATCH(C$1,'2-3 引出列表'!$A$1:$CD$1,0)),"")),"",IFERROR(INDEX('2-3 引出列表'!$A$2:$CE$8700,$A394,MATCH(C$1,'2-3 引出列表'!$A$1:$CD$1,0)),""))</f>
        <v>0</v>
      </c>
      <c r="D394">
        <f>IF(ISBLANK(IFERROR(INDEX('2-3 引出列表'!$A$2:$CE$8700,$A394,MATCH(D$1,'2-3 引出列表'!$A$1:$CD$1,0)),"")),"",IFERROR(INDEX('2-3 引出列表'!$A$2:$CE$8700,$A394,MATCH(D$1,'2-3 引出列表'!$A$1:$CD$1,0)),""))</f>
        <v>0</v>
      </c>
      <c r="E394">
        <f>IF(ISBLANK(IFERROR(INDEX('2-3 引出列表'!$A$2:$CE$8700,$A394,MATCH(E$1,'2-3 引出列表'!$A$1:$CD$1,0)),"")),"",IFERROR(INDEX('2-3 引出列表'!$A$2:$CE$8700,$A394,MATCH(E$1,'2-3 引出列表'!$A$1:$CD$1,0)),""))</f>
        <v>0</v>
      </c>
      <c r="F394" t="str">
        <f t="shared" si="6"/>
        <v>0</v>
      </c>
      <c r="G394">
        <f>IF(ISBLANK(IFERROR(INDEX('2-3 引出列表'!$A$2:$CE$8700,$A394,MATCH(G$1,'2-3 引出列表'!$A$1:$CD$1,0)),"")),"",IFERROR(INDEX('2-3 引出列表'!$A$2:$CE$8700,$A394,MATCH(G$1,'2-3 引出列表'!$A$1:$CD$1,0)),""))</f>
        <v>0</v>
      </c>
      <c r="H394">
        <f>IF(ISBLANK(IFERROR(INDEX('2-3 引出列表'!$A$2:$CE$8700,$A394,MATCH(H$1,'2-3 引出列表'!$A$1:$CD$1,0)),"")),"",IFERROR(INDEX('2-3 引出列表'!$A$2:$CE$8700,$A394,MATCH(H$1,'2-3 引出列表'!$A$1:$CD$1,0)),""))</f>
        <v>0</v>
      </c>
      <c r="I394">
        <f>IF(ISBLANK(IFERROR(INDEX('2-3 引出列表'!$A$2:$CE$8700,$A394,MATCH(I$1,'2-3 引出列表'!$A$1:$CD$1,0)),"")),"",IFERROR(INDEX('2-3 引出列表'!$A$2:$CE$8700,$A394,MATCH(I$1,'2-3 引出列表'!$A$1:$CD$1,0)),""))</f>
        <v>0</v>
      </c>
      <c r="J394" s="66"/>
    </row>
    <row r="395" customFormat="1" spans="1:10">
      <c r="A395">
        <v>394</v>
      </c>
      <c r="B395">
        <f>IF(ISBLANK(IFERROR(INDEX('2-3 引出列表'!$A$2:$CE$8700,$A395,MATCH(B$1,'2-3 引出列表'!$A$1:$CD$1,0)),"")),"",IFERROR(INDEX('2-3 引出列表'!$A$2:$CE$8700,$A395,MATCH(B$1,'2-3 引出列表'!$A$1:$CD$1,0)),""))</f>
        <v>0</v>
      </c>
      <c r="C395">
        <f>IF(ISBLANK(IFERROR(INDEX('2-3 引出列表'!$A$2:$CE$8700,$A395,MATCH(C$1,'2-3 引出列表'!$A$1:$CD$1,0)),"")),"",IFERROR(INDEX('2-3 引出列表'!$A$2:$CE$8700,$A395,MATCH(C$1,'2-3 引出列表'!$A$1:$CD$1,0)),""))</f>
        <v>0</v>
      </c>
      <c r="D395">
        <f>IF(ISBLANK(IFERROR(INDEX('2-3 引出列表'!$A$2:$CE$8700,$A395,MATCH(D$1,'2-3 引出列表'!$A$1:$CD$1,0)),"")),"",IFERROR(INDEX('2-3 引出列表'!$A$2:$CE$8700,$A395,MATCH(D$1,'2-3 引出列表'!$A$1:$CD$1,0)),""))</f>
        <v>0</v>
      </c>
      <c r="E395">
        <f>IF(ISBLANK(IFERROR(INDEX('2-3 引出列表'!$A$2:$CE$8700,$A395,MATCH(E$1,'2-3 引出列表'!$A$1:$CD$1,0)),"")),"",IFERROR(INDEX('2-3 引出列表'!$A$2:$CE$8700,$A395,MATCH(E$1,'2-3 引出列表'!$A$1:$CD$1,0)),""))</f>
        <v>0</v>
      </c>
      <c r="F395" t="str">
        <f t="shared" si="6"/>
        <v>0</v>
      </c>
      <c r="G395">
        <f>IF(ISBLANK(IFERROR(INDEX('2-3 引出列表'!$A$2:$CE$8700,$A395,MATCH(G$1,'2-3 引出列表'!$A$1:$CD$1,0)),"")),"",IFERROR(INDEX('2-3 引出列表'!$A$2:$CE$8700,$A395,MATCH(G$1,'2-3 引出列表'!$A$1:$CD$1,0)),""))</f>
        <v>0</v>
      </c>
      <c r="H395">
        <f>IF(ISBLANK(IFERROR(INDEX('2-3 引出列表'!$A$2:$CE$8700,$A395,MATCH(H$1,'2-3 引出列表'!$A$1:$CD$1,0)),"")),"",IFERROR(INDEX('2-3 引出列表'!$A$2:$CE$8700,$A395,MATCH(H$1,'2-3 引出列表'!$A$1:$CD$1,0)),""))</f>
        <v>0</v>
      </c>
      <c r="I395">
        <f>IF(ISBLANK(IFERROR(INDEX('2-3 引出列表'!$A$2:$CE$8700,$A395,MATCH(I$1,'2-3 引出列表'!$A$1:$CD$1,0)),"")),"",IFERROR(INDEX('2-3 引出列表'!$A$2:$CE$8700,$A395,MATCH(I$1,'2-3 引出列表'!$A$1:$CD$1,0)),""))</f>
        <v>0</v>
      </c>
      <c r="J395" s="66"/>
    </row>
    <row r="396" customFormat="1" spans="1:10">
      <c r="A396">
        <v>395</v>
      </c>
      <c r="B396">
        <f>IF(ISBLANK(IFERROR(INDEX('2-3 引出列表'!$A$2:$CE$8700,$A396,MATCH(B$1,'2-3 引出列表'!$A$1:$CD$1,0)),"")),"",IFERROR(INDEX('2-3 引出列表'!$A$2:$CE$8700,$A396,MATCH(B$1,'2-3 引出列表'!$A$1:$CD$1,0)),""))</f>
        <v>0</v>
      </c>
      <c r="C396">
        <f>IF(ISBLANK(IFERROR(INDEX('2-3 引出列表'!$A$2:$CE$8700,$A396,MATCH(C$1,'2-3 引出列表'!$A$1:$CD$1,0)),"")),"",IFERROR(INDEX('2-3 引出列表'!$A$2:$CE$8700,$A396,MATCH(C$1,'2-3 引出列表'!$A$1:$CD$1,0)),""))</f>
        <v>0</v>
      </c>
      <c r="D396">
        <f>IF(ISBLANK(IFERROR(INDEX('2-3 引出列表'!$A$2:$CE$8700,$A396,MATCH(D$1,'2-3 引出列表'!$A$1:$CD$1,0)),"")),"",IFERROR(INDEX('2-3 引出列表'!$A$2:$CE$8700,$A396,MATCH(D$1,'2-3 引出列表'!$A$1:$CD$1,0)),""))</f>
        <v>0</v>
      </c>
      <c r="E396">
        <f>IF(ISBLANK(IFERROR(INDEX('2-3 引出列表'!$A$2:$CE$8700,$A396,MATCH(E$1,'2-3 引出列表'!$A$1:$CD$1,0)),"")),"",IFERROR(INDEX('2-3 引出列表'!$A$2:$CE$8700,$A396,MATCH(E$1,'2-3 引出列表'!$A$1:$CD$1,0)),""))</f>
        <v>0</v>
      </c>
      <c r="F396" t="str">
        <f t="shared" si="6"/>
        <v>0</v>
      </c>
      <c r="G396">
        <f>IF(ISBLANK(IFERROR(INDEX('2-3 引出列表'!$A$2:$CE$8700,$A396,MATCH(G$1,'2-3 引出列表'!$A$1:$CD$1,0)),"")),"",IFERROR(INDEX('2-3 引出列表'!$A$2:$CE$8700,$A396,MATCH(G$1,'2-3 引出列表'!$A$1:$CD$1,0)),""))</f>
        <v>0</v>
      </c>
      <c r="H396">
        <f>IF(ISBLANK(IFERROR(INDEX('2-3 引出列表'!$A$2:$CE$8700,$A396,MATCH(H$1,'2-3 引出列表'!$A$1:$CD$1,0)),"")),"",IFERROR(INDEX('2-3 引出列表'!$A$2:$CE$8700,$A396,MATCH(H$1,'2-3 引出列表'!$A$1:$CD$1,0)),""))</f>
        <v>0</v>
      </c>
      <c r="I396">
        <f>IF(ISBLANK(IFERROR(INDEX('2-3 引出列表'!$A$2:$CE$8700,$A396,MATCH(I$1,'2-3 引出列表'!$A$1:$CD$1,0)),"")),"",IFERROR(INDEX('2-3 引出列表'!$A$2:$CE$8700,$A396,MATCH(I$1,'2-3 引出列表'!$A$1:$CD$1,0)),""))</f>
        <v>0</v>
      </c>
      <c r="J396" s="66"/>
    </row>
    <row r="397" customFormat="1" spans="1:10">
      <c r="A397">
        <v>396</v>
      </c>
      <c r="B397">
        <f>IF(ISBLANK(IFERROR(INDEX('2-3 引出列表'!$A$2:$CE$8700,$A397,MATCH(B$1,'2-3 引出列表'!$A$1:$CD$1,0)),"")),"",IFERROR(INDEX('2-3 引出列表'!$A$2:$CE$8700,$A397,MATCH(B$1,'2-3 引出列表'!$A$1:$CD$1,0)),""))</f>
        <v>0</v>
      </c>
      <c r="C397">
        <f>IF(ISBLANK(IFERROR(INDEX('2-3 引出列表'!$A$2:$CE$8700,$A397,MATCH(C$1,'2-3 引出列表'!$A$1:$CD$1,0)),"")),"",IFERROR(INDEX('2-3 引出列表'!$A$2:$CE$8700,$A397,MATCH(C$1,'2-3 引出列表'!$A$1:$CD$1,0)),""))</f>
        <v>0</v>
      </c>
      <c r="D397">
        <f>IF(ISBLANK(IFERROR(INDEX('2-3 引出列表'!$A$2:$CE$8700,$A397,MATCH(D$1,'2-3 引出列表'!$A$1:$CD$1,0)),"")),"",IFERROR(INDEX('2-3 引出列表'!$A$2:$CE$8700,$A397,MATCH(D$1,'2-3 引出列表'!$A$1:$CD$1,0)),""))</f>
        <v>0</v>
      </c>
      <c r="E397">
        <f>IF(ISBLANK(IFERROR(INDEX('2-3 引出列表'!$A$2:$CE$8700,$A397,MATCH(E$1,'2-3 引出列表'!$A$1:$CD$1,0)),"")),"",IFERROR(INDEX('2-3 引出列表'!$A$2:$CE$8700,$A397,MATCH(E$1,'2-3 引出列表'!$A$1:$CD$1,0)),""))</f>
        <v>0</v>
      </c>
      <c r="F397" t="str">
        <f t="shared" si="6"/>
        <v>0</v>
      </c>
      <c r="G397">
        <f>IF(ISBLANK(IFERROR(INDEX('2-3 引出列表'!$A$2:$CE$8700,$A397,MATCH(G$1,'2-3 引出列表'!$A$1:$CD$1,0)),"")),"",IFERROR(INDEX('2-3 引出列表'!$A$2:$CE$8700,$A397,MATCH(G$1,'2-3 引出列表'!$A$1:$CD$1,0)),""))</f>
        <v>0</v>
      </c>
      <c r="H397">
        <f>IF(ISBLANK(IFERROR(INDEX('2-3 引出列表'!$A$2:$CE$8700,$A397,MATCH(H$1,'2-3 引出列表'!$A$1:$CD$1,0)),"")),"",IFERROR(INDEX('2-3 引出列表'!$A$2:$CE$8700,$A397,MATCH(H$1,'2-3 引出列表'!$A$1:$CD$1,0)),""))</f>
        <v>0</v>
      </c>
      <c r="I397">
        <f>IF(ISBLANK(IFERROR(INDEX('2-3 引出列表'!$A$2:$CE$8700,$A397,MATCH(I$1,'2-3 引出列表'!$A$1:$CD$1,0)),"")),"",IFERROR(INDEX('2-3 引出列表'!$A$2:$CE$8700,$A397,MATCH(I$1,'2-3 引出列表'!$A$1:$CD$1,0)),""))</f>
        <v>0</v>
      </c>
      <c r="J397" s="66"/>
    </row>
    <row r="398" customFormat="1" spans="1:10">
      <c r="A398">
        <v>397</v>
      </c>
      <c r="B398">
        <f>IF(ISBLANK(IFERROR(INDEX('2-3 引出列表'!$A$2:$CE$8700,$A398,MATCH(B$1,'2-3 引出列表'!$A$1:$CD$1,0)),"")),"",IFERROR(INDEX('2-3 引出列表'!$A$2:$CE$8700,$A398,MATCH(B$1,'2-3 引出列表'!$A$1:$CD$1,0)),""))</f>
        <v>0</v>
      </c>
      <c r="C398">
        <f>IF(ISBLANK(IFERROR(INDEX('2-3 引出列表'!$A$2:$CE$8700,$A398,MATCH(C$1,'2-3 引出列表'!$A$1:$CD$1,0)),"")),"",IFERROR(INDEX('2-3 引出列表'!$A$2:$CE$8700,$A398,MATCH(C$1,'2-3 引出列表'!$A$1:$CD$1,0)),""))</f>
        <v>0</v>
      </c>
      <c r="D398">
        <f>IF(ISBLANK(IFERROR(INDEX('2-3 引出列表'!$A$2:$CE$8700,$A398,MATCH(D$1,'2-3 引出列表'!$A$1:$CD$1,0)),"")),"",IFERROR(INDEX('2-3 引出列表'!$A$2:$CE$8700,$A398,MATCH(D$1,'2-3 引出列表'!$A$1:$CD$1,0)),""))</f>
        <v>0</v>
      </c>
      <c r="E398">
        <f>IF(ISBLANK(IFERROR(INDEX('2-3 引出列表'!$A$2:$CE$8700,$A398,MATCH(E$1,'2-3 引出列表'!$A$1:$CD$1,0)),"")),"",IFERROR(INDEX('2-3 引出列表'!$A$2:$CE$8700,$A398,MATCH(E$1,'2-3 引出列表'!$A$1:$CD$1,0)),""))</f>
        <v>0</v>
      </c>
      <c r="F398" t="str">
        <f t="shared" si="6"/>
        <v>0</v>
      </c>
      <c r="G398">
        <f>IF(ISBLANK(IFERROR(INDEX('2-3 引出列表'!$A$2:$CE$8700,$A398,MATCH(G$1,'2-3 引出列表'!$A$1:$CD$1,0)),"")),"",IFERROR(INDEX('2-3 引出列表'!$A$2:$CE$8700,$A398,MATCH(G$1,'2-3 引出列表'!$A$1:$CD$1,0)),""))</f>
        <v>0</v>
      </c>
      <c r="H398">
        <f>IF(ISBLANK(IFERROR(INDEX('2-3 引出列表'!$A$2:$CE$8700,$A398,MATCH(H$1,'2-3 引出列表'!$A$1:$CD$1,0)),"")),"",IFERROR(INDEX('2-3 引出列表'!$A$2:$CE$8700,$A398,MATCH(H$1,'2-3 引出列表'!$A$1:$CD$1,0)),""))</f>
        <v>0</v>
      </c>
      <c r="I398">
        <f>IF(ISBLANK(IFERROR(INDEX('2-3 引出列表'!$A$2:$CE$8700,$A398,MATCH(I$1,'2-3 引出列表'!$A$1:$CD$1,0)),"")),"",IFERROR(INDEX('2-3 引出列表'!$A$2:$CE$8700,$A398,MATCH(I$1,'2-3 引出列表'!$A$1:$CD$1,0)),""))</f>
        <v>0</v>
      </c>
      <c r="J398" s="66"/>
    </row>
    <row r="399" customFormat="1" spans="1:10">
      <c r="A399">
        <v>398</v>
      </c>
      <c r="B399">
        <f>IF(ISBLANK(IFERROR(INDEX('2-3 引出列表'!$A$2:$CE$8700,$A399,MATCH(B$1,'2-3 引出列表'!$A$1:$CD$1,0)),"")),"",IFERROR(INDEX('2-3 引出列表'!$A$2:$CE$8700,$A399,MATCH(B$1,'2-3 引出列表'!$A$1:$CD$1,0)),""))</f>
        <v>0</v>
      </c>
      <c r="C399">
        <f>IF(ISBLANK(IFERROR(INDEX('2-3 引出列表'!$A$2:$CE$8700,$A399,MATCH(C$1,'2-3 引出列表'!$A$1:$CD$1,0)),"")),"",IFERROR(INDEX('2-3 引出列表'!$A$2:$CE$8700,$A399,MATCH(C$1,'2-3 引出列表'!$A$1:$CD$1,0)),""))</f>
        <v>0</v>
      </c>
      <c r="D399">
        <f>IF(ISBLANK(IFERROR(INDEX('2-3 引出列表'!$A$2:$CE$8700,$A399,MATCH(D$1,'2-3 引出列表'!$A$1:$CD$1,0)),"")),"",IFERROR(INDEX('2-3 引出列表'!$A$2:$CE$8700,$A399,MATCH(D$1,'2-3 引出列表'!$A$1:$CD$1,0)),""))</f>
        <v>0</v>
      </c>
      <c r="E399">
        <f>IF(ISBLANK(IFERROR(INDEX('2-3 引出列表'!$A$2:$CE$8700,$A399,MATCH(E$1,'2-3 引出列表'!$A$1:$CD$1,0)),"")),"",IFERROR(INDEX('2-3 引出列表'!$A$2:$CE$8700,$A399,MATCH(E$1,'2-3 引出列表'!$A$1:$CD$1,0)),""))</f>
        <v>0</v>
      </c>
      <c r="F399" t="str">
        <f t="shared" si="6"/>
        <v>0</v>
      </c>
      <c r="G399">
        <f>IF(ISBLANK(IFERROR(INDEX('2-3 引出列表'!$A$2:$CE$8700,$A399,MATCH(G$1,'2-3 引出列表'!$A$1:$CD$1,0)),"")),"",IFERROR(INDEX('2-3 引出列表'!$A$2:$CE$8700,$A399,MATCH(G$1,'2-3 引出列表'!$A$1:$CD$1,0)),""))</f>
        <v>0</v>
      </c>
      <c r="H399">
        <f>IF(ISBLANK(IFERROR(INDEX('2-3 引出列表'!$A$2:$CE$8700,$A399,MATCH(H$1,'2-3 引出列表'!$A$1:$CD$1,0)),"")),"",IFERROR(INDEX('2-3 引出列表'!$A$2:$CE$8700,$A399,MATCH(H$1,'2-3 引出列表'!$A$1:$CD$1,0)),""))</f>
        <v>0</v>
      </c>
      <c r="I399">
        <f>IF(ISBLANK(IFERROR(INDEX('2-3 引出列表'!$A$2:$CE$8700,$A399,MATCH(I$1,'2-3 引出列表'!$A$1:$CD$1,0)),"")),"",IFERROR(INDEX('2-3 引出列表'!$A$2:$CE$8700,$A399,MATCH(I$1,'2-3 引出列表'!$A$1:$CD$1,0)),""))</f>
        <v>0</v>
      </c>
      <c r="J399" s="66"/>
    </row>
    <row r="400" customFormat="1" spans="1:10">
      <c r="A400">
        <v>399</v>
      </c>
      <c r="B400">
        <f>IF(ISBLANK(IFERROR(INDEX('2-3 引出列表'!$A$2:$CE$8700,$A400,MATCH(B$1,'2-3 引出列表'!$A$1:$CD$1,0)),"")),"",IFERROR(INDEX('2-3 引出列表'!$A$2:$CE$8700,$A400,MATCH(B$1,'2-3 引出列表'!$A$1:$CD$1,0)),""))</f>
        <v>0</v>
      </c>
      <c r="C400">
        <f>IF(ISBLANK(IFERROR(INDEX('2-3 引出列表'!$A$2:$CE$8700,$A400,MATCH(C$1,'2-3 引出列表'!$A$1:$CD$1,0)),"")),"",IFERROR(INDEX('2-3 引出列表'!$A$2:$CE$8700,$A400,MATCH(C$1,'2-3 引出列表'!$A$1:$CD$1,0)),""))</f>
        <v>0</v>
      </c>
      <c r="D400">
        <f>IF(ISBLANK(IFERROR(INDEX('2-3 引出列表'!$A$2:$CE$8700,$A400,MATCH(D$1,'2-3 引出列表'!$A$1:$CD$1,0)),"")),"",IFERROR(INDEX('2-3 引出列表'!$A$2:$CE$8700,$A400,MATCH(D$1,'2-3 引出列表'!$A$1:$CD$1,0)),""))</f>
        <v>0</v>
      </c>
      <c r="E400">
        <f>IF(ISBLANK(IFERROR(INDEX('2-3 引出列表'!$A$2:$CE$8700,$A400,MATCH(E$1,'2-3 引出列表'!$A$1:$CD$1,0)),"")),"",IFERROR(INDEX('2-3 引出列表'!$A$2:$CE$8700,$A400,MATCH(E$1,'2-3 引出列表'!$A$1:$CD$1,0)),""))</f>
        <v>0</v>
      </c>
      <c r="F400" t="str">
        <f t="shared" si="6"/>
        <v>0</v>
      </c>
      <c r="G400">
        <f>IF(ISBLANK(IFERROR(INDEX('2-3 引出列表'!$A$2:$CE$8700,$A400,MATCH(G$1,'2-3 引出列表'!$A$1:$CD$1,0)),"")),"",IFERROR(INDEX('2-3 引出列表'!$A$2:$CE$8700,$A400,MATCH(G$1,'2-3 引出列表'!$A$1:$CD$1,0)),""))</f>
        <v>0</v>
      </c>
      <c r="H400">
        <f>IF(ISBLANK(IFERROR(INDEX('2-3 引出列表'!$A$2:$CE$8700,$A400,MATCH(H$1,'2-3 引出列表'!$A$1:$CD$1,0)),"")),"",IFERROR(INDEX('2-3 引出列表'!$A$2:$CE$8700,$A400,MATCH(H$1,'2-3 引出列表'!$A$1:$CD$1,0)),""))</f>
        <v>0</v>
      </c>
      <c r="I400">
        <f>IF(ISBLANK(IFERROR(INDEX('2-3 引出列表'!$A$2:$CE$8700,$A400,MATCH(I$1,'2-3 引出列表'!$A$1:$CD$1,0)),"")),"",IFERROR(INDEX('2-3 引出列表'!$A$2:$CE$8700,$A400,MATCH(I$1,'2-3 引出列表'!$A$1:$CD$1,0)),""))</f>
        <v>0</v>
      </c>
      <c r="J400" s="66"/>
    </row>
    <row r="401" customFormat="1" spans="1:10">
      <c r="A401">
        <v>400</v>
      </c>
      <c r="B401">
        <f>IF(ISBLANK(IFERROR(INDEX('2-3 引出列表'!$A$2:$CE$8700,$A401,MATCH(B$1,'2-3 引出列表'!$A$1:$CD$1,0)),"")),"",IFERROR(INDEX('2-3 引出列表'!$A$2:$CE$8700,$A401,MATCH(B$1,'2-3 引出列表'!$A$1:$CD$1,0)),""))</f>
        <v>0</v>
      </c>
      <c r="C401">
        <f>IF(ISBLANK(IFERROR(INDEX('2-3 引出列表'!$A$2:$CE$8700,$A401,MATCH(C$1,'2-3 引出列表'!$A$1:$CD$1,0)),"")),"",IFERROR(INDEX('2-3 引出列表'!$A$2:$CE$8700,$A401,MATCH(C$1,'2-3 引出列表'!$A$1:$CD$1,0)),""))</f>
        <v>0</v>
      </c>
      <c r="D401">
        <f>IF(ISBLANK(IFERROR(INDEX('2-3 引出列表'!$A$2:$CE$8700,$A401,MATCH(D$1,'2-3 引出列表'!$A$1:$CD$1,0)),"")),"",IFERROR(INDEX('2-3 引出列表'!$A$2:$CE$8700,$A401,MATCH(D$1,'2-3 引出列表'!$A$1:$CD$1,0)),""))</f>
        <v>0</v>
      </c>
      <c r="E401">
        <f>IF(ISBLANK(IFERROR(INDEX('2-3 引出列表'!$A$2:$CE$8700,$A401,MATCH(E$1,'2-3 引出列表'!$A$1:$CD$1,0)),"")),"",IFERROR(INDEX('2-3 引出列表'!$A$2:$CE$8700,$A401,MATCH(E$1,'2-3 引出列表'!$A$1:$CD$1,0)),""))</f>
        <v>0</v>
      </c>
      <c r="F401" t="str">
        <f t="shared" si="6"/>
        <v>0</v>
      </c>
      <c r="G401">
        <f>IF(ISBLANK(IFERROR(INDEX('2-3 引出列表'!$A$2:$CE$8700,$A401,MATCH(G$1,'2-3 引出列表'!$A$1:$CD$1,0)),"")),"",IFERROR(INDEX('2-3 引出列表'!$A$2:$CE$8700,$A401,MATCH(G$1,'2-3 引出列表'!$A$1:$CD$1,0)),""))</f>
        <v>0</v>
      </c>
      <c r="H401">
        <f>IF(ISBLANK(IFERROR(INDEX('2-3 引出列表'!$A$2:$CE$8700,$A401,MATCH(H$1,'2-3 引出列表'!$A$1:$CD$1,0)),"")),"",IFERROR(INDEX('2-3 引出列表'!$A$2:$CE$8700,$A401,MATCH(H$1,'2-3 引出列表'!$A$1:$CD$1,0)),""))</f>
        <v>0</v>
      </c>
      <c r="I401">
        <f>IF(ISBLANK(IFERROR(INDEX('2-3 引出列表'!$A$2:$CE$8700,$A401,MATCH(I$1,'2-3 引出列表'!$A$1:$CD$1,0)),"")),"",IFERROR(INDEX('2-3 引出列表'!$A$2:$CE$8700,$A401,MATCH(I$1,'2-3 引出列表'!$A$1:$CD$1,0)),""))</f>
        <v>0</v>
      </c>
      <c r="J401" s="66"/>
    </row>
    <row r="402" customFormat="1" spans="1:10">
      <c r="A402">
        <v>401</v>
      </c>
      <c r="B402">
        <f>IF(ISBLANK(IFERROR(INDEX('2-3 引出列表'!$A$2:$CE$8700,$A402,MATCH(B$1,'2-3 引出列表'!$A$1:$CD$1,0)),"")),"",IFERROR(INDEX('2-3 引出列表'!$A$2:$CE$8700,$A402,MATCH(B$1,'2-3 引出列表'!$A$1:$CD$1,0)),""))</f>
        <v>0</v>
      </c>
      <c r="C402">
        <f>IF(ISBLANK(IFERROR(INDEX('2-3 引出列表'!$A$2:$CE$8700,$A402,MATCH(C$1,'2-3 引出列表'!$A$1:$CD$1,0)),"")),"",IFERROR(INDEX('2-3 引出列表'!$A$2:$CE$8700,$A402,MATCH(C$1,'2-3 引出列表'!$A$1:$CD$1,0)),""))</f>
        <v>0</v>
      </c>
      <c r="D402">
        <f>IF(ISBLANK(IFERROR(INDEX('2-3 引出列表'!$A$2:$CE$8700,$A402,MATCH(D$1,'2-3 引出列表'!$A$1:$CD$1,0)),"")),"",IFERROR(INDEX('2-3 引出列表'!$A$2:$CE$8700,$A402,MATCH(D$1,'2-3 引出列表'!$A$1:$CD$1,0)),""))</f>
        <v>0</v>
      </c>
      <c r="E402">
        <f>IF(ISBLANK(IFERROR(INDEX('2-3 引出列表'!$A$2:$CE$8700,$A402,MATCH(E$1,'2-3 引出列表'!$A$1:$CD$1,0)),"")),"",IFERROR(INDEX('2-3 引出列表'!$A$2:$CE$8700,$A402,MATCH(E$1,'2-3 引出列表'!$A$1:$CD$1,0)),""))</f>
        <v>0</v>
      </c>
      <c r="F402" t="str">
        <f t="shared" si="6"/>
        <v>0</v>
      </c>
      <c r="G402">
        <f>IF(ISBLANK(IFERROR(INDEX('2-3 引出列表'!$A$2:$CE$8700,$A402,MATCH(G$1,'2-3 引出列表'!$A$1:$CD$1,0)),"")),"",IFERROR(INDEX('2-3 引出列表'!$A$2:$CE$8700,$A402,MATCH(G$1,'2-3 引出列表'!$A$1:$CD$1,0)),""))</f>
        <v>0</v>
      </c>
      <c r="H402">
        <f>IF(ISBLANK(IFERROR(INDEX('2-3 引出列表'!$A$2:$CE$8700,$A402,MATCH(H$1,'2-3 引出列表'!$A$1:$CD$1,0)),"")),"",IFERROR(INDEX('2-3 引出列表'!$A$2:$CE$8700,$A402,MATCH(H$1,'2-3 引出列表'!$A$1:$CD$1,0)),""))</f>
        <v>0</v>
      </c>
      <c r="I402">
        <f>IF(ISBLANK(IFERROR(INDEX('2-3 引出列表'!$A$2:$CE$8700,$A402,MATCH(I$1,'2-3 引出列表'!$A$1:$CD$1,0)),"")),"",IFERROR(INDEX('2-3 引出列表'!$A$2:$CE$8700,$A402,MATCH(I$1,'2-3 引出列表'!$A$1:$CD$1,0)),""))</f>
        <v>0</v>
      </c>
      <c r="J402" s="66"/>
    </row>
    <row r="403" customFormat="1" spans="1:10">
      <c r="A403">
        <v>402</v>
      </c>
      <c r="B403">
        <f>IF(ISBLANK(IFERROR(INDEX('2-3 引出列表'!$A$2:$CE$8700,$A403,MATCH(B$1,'2-3 引出列表'!$A$1:$CD$1,0)),"")),"",IFERROR(INDEX('2-3 引出列表'!$A$2:$CE$8700,$A403,MATCH(B$1,'2-3 引出列表'!$A$1:$CD$1,0)),""))</f>
        <v>0</v>
      </c>
      <c r="C403">
        <f>IF(ISBLANK(IFERROR(INDEX('2-3 引出列表'!$A$2:$CE$8700,$A403,MATCH(C$1,'2-3 引出列表'!$A$1:$CD$1,0)),"")),"",IFERROR(INDEX('2-3 引出列表'!$A$2:$CE$8700,$A403,MATCH(C$1,'2-3 引出列表'!$A$1:$CD$1,0)),""))</f>
        <v>0</v>
      </c>
      <c r="D403">
        <f>IF(ISBLANK(IFERROR(INDEX('2-3 引出列表'!$A$2:$CE$8700,$A403,MATCH(D$1,'2-3 引出列表'!$A$1:$CD$1,0)),"")),"",IFERROR(INDEX('2-3 引出列表'!$A$2:$CE$8700,$A403,MATCH(D$1,'2-3 引出列表'!$A$1:$CD$1,0)),""))</f>
        <v>0</v>
      </c>
      <c r="E403">
        <f>IF(ISBLANK(IFERROR(INDEX('2-3 引出列表'!$A$2:$CE$8700,$A403,MATCH(E$1,'2-3 引出列表'!$A$1:$CD$1,0)),"")),"",IFERROR(INDEX('2-3 引出列表'!$A$2:$CE$8700,$A403,MATCH(E$1,'2-3 引出列表'!$A$1:$CD$1,0)),""))</f>
        <v>0</v>
      </c>
      <c r="F403" t="str">
        <f t="shared" si="6"/>
        <v>0</v>
      </c>
      <c r="G403">
        <f>IF(ISBLANK(IFERROR(INDEX('2-3 引出列表'!$A$2:$CE$8700,$A403,MATCH(G$1,'2-3 引出列表'!$A$1:$CD$1,0)),"")),"",IFERROR(INDEX('2-3 引出列表'!$A$2:$CE$8700,$A403,MATCH(G$1,'2-3 引出列表'!$A$1:$CD$1,0)),""))</f>
        <v>0</v>
      </c>
      <c r="H403">
        <f>IF(ISBLANK(IFERROR(INDEX('2-3 引出列表'!$A$2:$CE$8700,$A403,MATCH(H$1,'2-3 引出列表'!$A$1:$CD$1,0)),"")),"",IFERROR(INDEX('2-3 引出列表'!$A$2:$CE$8700,$A403,MATCH(H$1,'2-3 引出列表'!$A$1:$CD$1,0)),""))</f>
        <v>0</v>
      </c>
      <c r="I403">
        <f>IF(ISBLANK(IFERROR(INDEX('2-3 引出列表'!$A$2:$CE$8700,$A403,MATCH(I$1,'2-3 引出列表'!$A$1:$CD$1,0)),"")),"",IFERROR(INDEX('2-3 引出列表'!$A$2:$CE$8700,$A403,MATCH(I$1,'2-3 引出列表'!$A$1:$CD$1,0)),""))</f>
        <v>0</v>
      </c>
      <c r="J403" s="66"/>
    </row>
    <row r="404" customFormat="1" spans="1:10">
      <c r="A404">
        <v>403</v>
      </c>
      <c r="B404">
        <f>IF(ISBLANK(IFERROR(INDEX('2-3 引出列表'!$A$2:$CE$8700,$A404,MATCH(B$1,'2-3 引出列表'!$A$1:$CD$1,0)),"")),"",IFERROR(INDEX('2-3 引出列表'!$A$2:$CE$8700,$A404,MATCH(B$1,'2-3 引出列表'!$A$1:$CD$1,0)),""))</f>
        <v>0</v>
      </c>
      <c r="C404">
        <f>IF(ISBLANK(IFERROR(INDEX('2-3 引出列表'!$A$2:$CE$8700,$A404,MATCH(C$1,'2-3 引出列表'!$A$1:$CD$1,0)),"")),"",IFERROR(INDEX('2-3 引出列表'!$A$2:$CE$8700,$A404,MATCH(C$1,'2-3 引出列表'!$A$1:$CD$1,0)),""))</f>
        <v>0</v>
      </c>
      <c r="D404">
        <f>IF(ISBLANK(IFERROR(INDEX('2-3 引出列表'!$A$2:$CE$8700,$A404,MATCH(D$1,'2-3 引出列表'!$A$1:$CD$1,0)),"")),"",IFERROR(INDEX('2-3 引出列表'!$A$2:$CE$8700,$A404,MATCH(D$1,'2-3 引出列表'!$A$1:$CD$1,0)),""))</f>
        <v>0</v>
      </c>
      <c r="E404">
        <f>IF(ISBLANK(IFERROR(INDEX('2-3 引出列表'!$A$2:$CE$8700,$A404,MATCH(E$1,'2-3 引出列表'!$A$1:$CD$1,0)),"")),"",IFERROR(INDEX('2-3 引出列表'!$A$2:$CE$8700,$A404,MATCH(E$1,'2-3 引出列表'!$A$1:$CD$1,0)),""))</f>
        <v>0</v>
      </c>
      <c r="F404" t="str">
        <f t="shared" si="6"/>
        <v>0</v>
      </c>
      <c r="G404">
        <f>IF(ISBLANK(IFERROR(INDEX('2-3 引出列表'!$A$2:$CE$8700,$A404,MATCH(G$1,'2-3 引出列表'!$A$1:$CD$1,0)),"")),"",IFERROR(INDEX('2-3 引出列表'!$A$2:$CE$8700,$A404,MATCH(G$1,'2-3 引出列表'!$A$1:$CD$1,0)),""))</f>
        <v>0</v>
      </c>
      <c r="H404">
        <f>IF(ISBLANK(IFERROR(INDEX('2-3 引出列表'!$A$2:$CE$8700,$A404,MATCH(H$1,'2-3 引出列表'!$A$1:$CD$1,0)),"")),"",IFERROR(INDEX('2-3 引出列表'!$A$2:$CE$8700,$A404,MATCH(H$1,'2-3 引出列表'!$A$1:$CD$1,0)),""))</f>
        <v>0</v>
      </c>
      <c r="I404">
        <f>IF(ISBLANK(IFERROR(INDEX('2-3 引出列表'!$A$2:$CE$8700,$A404,MATCH(I$1,'2-3 引出列表'!$A$1:$CD$1,0)),"")),"",IFERROR(INDEX('2-3 引出列表'!$A$2:$CE$8700,$A404,MATCH(I$1,'2-3 引出列表'!$A$1:$CD$1,0)),""))</f>
        <v>0</v>
      </c>
      <c r="J404" s="66"/>
    </row>
    <row r="405" customFormat="1" spans="1:10">
      <c r="A405">
        <v>404</v>
      </c>
      <c r="B405">
        <f>IF(ISBLANK(IFERROR(INDEX('2-3 引出列表'!$A$2:$CE$8700,$A405,MATCH(B$1,'2-3 引出列表'!$A$1:$CD$1,0)),"")),"",IFERROR(INDEX('2-3 引出列表'!$A$2:$CE$8700,$A405,MATCH(B$1,'2-3 引出列表'!$A$1:$CD$1,0)),""))</f>
        <v>0</v>
      </c>
      <c r="C405">
        <f>IF(ISBLANK(IFERROR(INDEX('2-3 引出列表'!$A$2:$CE$8700,$A405,MATCH(C$1,'2-3 引出列表'!$A$1:$CD$1,0)),"")),"",IFERROR(INDEX('2-3 引出列表'!$A$2:$CE$8700,$A405,MATCH(C$1,'2-3 引出列表'!$A$1:$CD$1,0)),""))</f>
        <v>0</v>
      </c>
      <c r="D405">
        <f>IF(ISBLANK(IFERROR(INDEX('2-3 引出列表'!$A$2:$CE$8700,$A405,MATCH(D$1,'2-3 引出列表'!$A$1:$CD$1,0)),"")),"",IFERROR(INDEX('2-3 引出列表'!$A$2:$CE$8700,$A405,MATCH(D$1,'2-3 引出列表'!$A$1:$CD$1,0)),""))</f>
        <v>0</v>
      </c>
      <c r="E405">
        <f>IF(ISBLANK(IFERROR(INDEX('2-3 引出列表'!$A$2:$CE$8700,$A405,MATCH(E$1,'2-3 引出列表'!$A$1:$CD$1,0)),"")),"",IFERROR(INDEX('2-3 引出列表'!$A$2:$CE$8700,$A405,MATCH(E$1,'2-3 引出列表'!$A$1:$CD$1,0)),""))</f>
        <v>0</v>
      </c>
      <c r="F405" t="str">
        <f t="shared" si="6"/>
        <v>0</v>
      </c>
      <c r="G405">
        <f>IF(ISBLANK(IFERROR(INDEX('2-3 引出列表'!$A$2:$CE$8700,$A405,MATCH(G$1,'2-3 引出列表'!$A$1:$CD$1,0)),"")),"",IFERROR(INDEX('2-3 引出列表'!$A$2:$CE$8700,$A405,MATCH(G$1,'2-3 引出列表'!$A$1:$CD$1,0)),""))</f>
        <v>0</v>
      </c>
      <c r="H405">
        <f>IF(ISBLANK(IFERROR(INDEX('2-3 引出列表'!$A$2:$CE$8700,$A405,MATCH(H$1,'2-3 引出列表'!$A$1:$CD$1,0)),"")),"",IFERROR(INDEX('2-3 引出列表'!$A$2:$CE$8700,$A405,MATCH(H$1,'2-3 引出列表'!$A$1:$CD$1,0)),""))</f>
        <v>0</v>
      </c>
      <c r="I405">
        <f>IF(ISBLANK(IFERROR(INDEX('2-3 引出列表'!$A$2:$CE$8700,$A405,MATCH(I$1,'2-3 引出列表'!$A$1:$CD$1,0)),"")),"",IFERROR(INDEX('2-3 引出列表'!$A$2:$CE$8700,$A405,MATCH(I$1,'2-3 引出列表'!$A$1:$CD$1,0)),""))</f>
        <v>0</v>
      </c>
      <c r="J405" s="66"/>
    </row>
    <row r="406" customFormat="1" spans="1:10">
      <c r="A406">
        <v>405</v>
      </c>
      <c r="B406">
        <f>IF(ISBLANK(IFERROR(INDEX('2-3 引出列表'!$A$2:$CE$8700,$A406,MATCH(B$1,'2-3 引出列表'!$A$1:$CD$1,0)),"")),"",IFERROR(INDEX('2-3 引出列表'!$A$2:$CE$8700,$A406,MATCH(B$1,'2-3 引出列表'!$A$1:$CD$1,0)),""))</f>
        <v>0</v>
      </c>
      <c r="C406">
        <f>IF(ISBLANK(IFERROR(INDEX('2-3 引出列表'!$A$2:$CE$8700,$A406,MATCH(C$1,'2-3 引出列表'!$A$1:$CD$1,0)),"")),"",IFERROR(INDEX('2-3 引出列表'!$A$2:$CE$8700,$A406,MATCH(C$1,'2-3 引出列表'!$A$1:$CD$1,0)),""))</f>
        <v>0</v>
      </c>
      <c r="D406">
        <f>IF(ISBLANK(IFERROR(INDEX('2-3 引出列表'!$A$2:$CE$8700,$A406,MATCH(D$1,'2-3 引出列表'!$A$1:$CD$1,0)),"")),"",IFERROR(INDEX('2-3 引出列表'!$A$2:$CE$8700,$A406,MATCH(D$1,'2-3 引出列表'!$A$1:$CD$1,0)),""))</f>
        <v>0</v>
      </c>
      <c r="E406">
        <f>IF(ISBLANK(IFERROR(INDEX('2-3 引出列表'!$A$2:$CE$8700,$A406,MATCH(E$1,'2-3 引出列表'!$A$1:$CD$1,0)),"")),"",IFERROR(INDEX('2-3 引出列表'!$A$2:$CE$8700,$A406,MATCH(E$1,'2-3 引出列表'!$A$1:$CD$1,0)),""))</f>
        <v>0</v>
      </c>
      <c r="F406" t="str">
        <f t="shared" si="6"/>
        <v>0</v>
      </c>
      <c r="G406">
        <f>IF(ISBLANK(IFERROR(INDEX('2-3 引出列表'!$A$2:$CE$8700,$A406,MATCH(G$1,'2-3 引出列表'!$A$1:$CD$1,0)),"")),"",IFERROR(INDEX('2-3 引出列表'!$A$2:$CE$8700,$A406,MATCH(G$1,'2-3 引出列表'!$A$1:$CD$1,0)),""))</f>
        <v>0</v>
      </c>
      <c r="H406">
        <f>IF(ISBLANK(IFERROR(INDEX('2-3 引出列表'!$A$2:$CE$8700,$A406,MATCH(H$1,'2-3 引出列表'!$A$1:$CD$1,0)),"")),"",IFERROR(INDEX('2-3 引出列表'!$A$2:$CE$8700,$A406,MATCH(H$1,'2-3 引出列表'!$A$1:$CD$1,0)),""))</f>
        <v>0</v>
      </c>
      <c r="I406">
        <f>IF(ISBLANK(IFERROR(INDEX('2-3 引出列表'!$A$2:$CE$8700,$A406,MATCH(I$1,'2-3 引出列表'!$A$1:$CD$1,0)),"")),"",IFERROR(INDEX('2-3 引出列表'!$A$2:$CE$8700,$A406,MATCH(I$1,'2-3 引出列表'!$A$1:$CD$1,0)),""))</f>
        <v>0</v>
      </c>
      <c r="J406" s="66"/>
    </row>
    <row r="407" customFormat="1" spans="1:10">
      <c r="A407">
        <v>406</v>
      </c>
      <c r="B407">
        <f>IF(ISBLANK(IFERROR(INDEX('2-3 引出列表'!$A$2:$CE$8700,$A407,MATCH(B$1,'2-3 引出列表'!$A$1:$CD$1,0)),"")),"",IFERROR(INDEX('2-3 引出列表'!$A$2:$CE$8700,$A407,MATCH(B$1,'2-3 引出列表'!$A$1:$CD$1,0)),""))</f>
        <v>0</v>
      </c>
      <c r="C407">
        <f>IF(ISBLANK(IFERROR(INDEX('2-3 引出列表'!$A$2:$CE$8700,$A407,MATCH(C$1,'2-3 引出列表'!$A$1:$CD$1,0)),"")),"",IFERROR(INDEX('2-3 引出列表'!$A$2:$CE$8700,$A407,MATCH(C$1,'2-3 引出列表'!$A$1:$CD$1,0)),""))</f>
        <v>0</v>
      </c>
      <c r="D407">
        <f>IF(ISBLANK(IFERROR(INDEX('2-3 引出列表'!$A$2:$CE$8700,$A407,MATCH(D$1,'2-3 引出列表'!$A$1:$CD$1,0)),"")),"",IFERROR(INDEX('2-3 引出列表'!$A$2:$CE$8700,$A407,MATCH(D$1,'2-3 引出列表'!$A$1:$CD$1,0)),""))</f>
        <v>0</v>
      </c>
      <c r="E407">
        <f>IF(ISBLANK(IFERROR(INDEX('2-3 引出列表'!$A$2:$CE$8700,$A407,MATCH(E$1,'2-3 引出列表'!$A$1:$CD$1,0)),"")),"",IFERROR(INDEX('2-3 引出列表'!$A$2:$CE$8700,$A407,MATCH(E$1,'2-3 引出列表'!$A$1:$CD$1,0)),""))</f>
        <v>0</v>
      </c>
      <c r="F407" t="str">
        <f t="shared" si="6"/>
        <v>0</v>
      </c>
      <c r="G407">
        <f>IF(ISBLANK(IFERROR(INDEX('2-3 引出列表'!$A$2:$CE$8700,$A407,MATCH(G$1,'2-3 引出列表'!$A$1:$CD$1,0)),"")),"",IFERROR(INDEX('2-3 引出列表'!$A$2:$CE$8700,$A407,MATCH(G$1,'2-3 引出列表'!$A$1:$CD$1,0)),""))</f>
        <v>0</v>
      </c>
      <c r="H407">
        <f>IF(ISBLANK(IFERROR(INDEX('2-3 引出列表'!$A$2:$CE$8700,$A407,MATCH(H$1,'2-3 引出列表'!$A$1:$CD$1,0)),"")),"",IFERROR(INDEX('2-3 引出列表'!$A$2:$CE$8700,$A407,MATCH(H$1,'2-3 引出列表'!$A$1:$CD$1,0)),""))</f>
        <v>0</v>
      </c>
      <c r="I407">
        <f>IF(ISBLANK(IFERROR(INDEX('2-3 引出列表'!$A$2:$CE$8700,$A407,MATCH(I$1,'2-3 引出列表'!$A$1:$CD$1,0)),"")),"",IFERROR(INDEX('2-3 引出列表'!$A$2:$CE$8700,$A407,MATCH(I$1,'2-3 引出列表'!$A$1:$CD$1,0)),""))</f>
        <v>0</v>
      </c>
      <c r="J407" s="66"/>
    </row>
    <row r="408" customFormat="1" spans="1:10">
      <c r="A408">
        <v>407</v>
      </c>
      <c r="B408">
        <f>IF(ISBLANK(IFERROR(INDEX('2-3 引出列表'!$A$2:$CE$8700,$A408,MATCH(B$1,'2-3 引出列表'!$A$1:$CD$1,0)),"")),"",IFERROR(INDEX('2-3 引出列表'!$A$2:$CE$8700,$A408,MATCH(B$1,'2-3 引出列表'!$A$1:$CD$1,0)),""))</f>
        <v>0</v>
      </c>
      <c r="C408">
        <f>IF(ISBLANK(IFERROR(INDEX('2-3 引出列表'!$A$2:$CE$8700,$A408,MATCH(C$1,'2-3 引出列表'!$A$1:$CD$1,0)),"")),"",IFERROR(INDEX('2-3 引出列表'!$A$2:$CE$8700,$A408,MATCH(C$1,'2-3 引出列表'!$A$1:$CD$1,0)),""))</f>
        <v>0</v>
      </c>
      <c r="D408">
        <f>IF(ISBLANK(IFERROR(INDEX('2-3 引出列表'!$A$2:$CE$8700,$A408,MATCH(D$1,'2-3 引出列表'!$A$1:$CD$1,0)),"")),"",IFERROR(INDEX('2-3 引出列表'!$A$2:$CE$8700,$A408,MATCH(D$1,'2-3 引出列表'!$A$1:$CD$1,0)),""))</f>
        <v>0</v>
      </c>
      <c r="E408">
        <f>IF(ISBLANK(IFERROR(INDEX('2-3 引出列表'!$A$2:$CE$8700,$A408,MATCH(E$1,'2-3 引出列表'!$A$1:$CD$1,0)),"")),"",IFERROR(INDEX('2-3 引出列表'!$A$2:$CE$8700,$A408,MATCH(E$1,'2-3 引出列表'!$A$1:$CD$1,0)),""))</f>
        <v>0</v>
      </c>
      <c r="F408" t="str">
        <f t="shared" si="6"/>
        <v>0</v>
      </c>
      <c r="G408">
        <f>IF(ISBLANK(IFERROR(INDEX('2-3 引出列表'!$A$2:$CE$8700,$A408,MATCH(G$1,'2-3 引出列表'!$A$1:$CD$1,0)),"")),"",IFERROR(INDEX('2-3 引出列表'!$A$2:$CE$8700,$A408,MATCH(G$1,'2-3 引出列表'!$A$1:$CD$1,0)),""))</f>
        <v>0</v>
      </c>
      <c r="H408">
        <f>IF(ISBLANK(IFERROR(INDEX('2-3 引出列表'!$A$2:$CE$8700,$A408,MATCH(H$1,'2-3 引出列表'!$A$1:$CD$1,0)),"")),"",IFERROR(INDEX('2-3 引出列表'!$A$2:$CE$8700,$A408,MATCH(H$1,'2-3 引出列表'!$A$1:$CD$1,0)),""))</f>
        <v>0</v>
      </c>
      <c r="I408">
        <f>IF(ISBLANK(IFERROR(INDEX('2-3 引出列表'!$A$2:$CE$8700,$A408,MATCH(I$1,'2-3 引出列表'!$A$1:$CD$1,0)),"")),"",IFERROR(INDEX('2-3 引出列表'!$A$2:$CE$8700,$A408,MATCH(I$1,'2-3 引出列表'!$A$1:$CD$1,0)),""))</f>
        <v>0</v>
      </c>
      <c r="J408" s="66"/>
    </row>
    <row r="409" customFormat="1" spans="1:10">
      <c r="A409">
        <v>408</v>
      </c>
      <c r="B409">
        <f>IF(ISBLANK(IFERROR(INDEX('2-3 引出列表'!$A$2:$CE$8700,$A409,MATCH(B$1,'2-3 引出列表'!$A$1:$CD$1,0)),"")),"",IFERROR(INDEX('2-3 引出列表'!$A$2:$CE$8700,$A409,MATCH(B$1,'2-3 引出列表'!$A$1:$CD$1,0)),""))</f>
        <v>0</v>
      </c>
      <c r="C409">
        <f>IF(ISBLANK(IFERROR(INDEX('2-3 引出列表'!$A$2:$CE$8700,$A409,MATCH(C$1,'2-3 引出列表'!$A$1:$CD$1,0)),"")),"",IFERROR(INDEX('2-3 引出列表'!$A$2:$CE$8700,$A409,MATCH(C$1,'2-3 引出列表'!$A$1:$CD$1,0)),""))</f>
        <v>0</v>
      </c>
      <c r="D409">
        <f>IF(ISBLANK(IFERROR(INDEX('2-3 引出列表'!$A$2:$CE$8700,$A409,MATCH(D$1,'2-3 引出列表'!$A$1:$CD$1,0)),"")),"",IFERROR(INDEX('2-3 引出列表'!$A$2:$CE$8700,$A409,MATCH(D$1,'2-3 引出列表'!$A$1:$CD$1,0)),""))</f>
        <v>0</v>
      </c>
      <c r="E409">
        <f>IF(ISBLANK(IFERROR(INDEX('2-3 引出列表'!$A$2:$CE$8700,$A409,MATCH(E$1,'2-3 引出列表'!$A$1:$CD$1,0)),"")),"",IFERROR(INDEX('2-3 引出列表'!$A$2:$CE$8700,$A409,MATCH(E$1,'2-3 引出列表'!$A$1:$CD$1,0)),""))</f>
        <v>0</v>
      </c>
      <c r="F409" t="str">
        <f t="shared" si="6"/>
        <v>0</v>
      </c>
      <c r="G409">
        <f>IF(ISBLANK(IFERROR(INDEX('2-3 引出列表'!$A$2:$CE$8700,$A409,MATCH(G$1,'2-3 引出列表'!$A$1:$CD$1,0)),"")),"",IFERROR(INDEX('2-3 引出列表'!$A$2:$CE$8700,$A409,MATCH(G$1,'2-3 引出列表'!$A$1:$CD$1,0)),""))</f>
        <v>0</v>
      </c>
      <c r="H409">
        <f>IF(ISBLANK(IFERROR(INDEX('2-3 引出列表'!$A$2:$CE$8700,$A409,MATCH(H$1,'2-3 引出列表'!$A$1:$CD$1,0)),"")),"",IFERROR(INDEX('2-3 引出列表'!$A$2:$CE$8700,$A409,MATCH(H$1,'2-3 引出列表'!$A$1:$CD$1,0)),""))</f>
        <v>0</v>
      </c>
      <c r="I409">
        <f>IF(ISBLANK(IFERROR(INDEX('2-3 引出列表'!$A$2:$CE$8700,$A409,MATCH(I$1,'2-3 引出列表'!$A$1:$CD$1,0)),"")),"",IFERROR(INDEX('2-3 引出列表'!$A$2:$CE$8700,$A409,MATCH(I$1,'2-3 引出列表'!$A$1:$CD$1,0)),""))</f>
        <v>0</v>
      </c>
      <c r="J409" s="66"/>
    </row>
    <row r="410" customFormat="1" spans="1:10">
      <c r="A410">
        <v>409</v>
      </c>
      <c r="B410">
        <f>IF(ISBLANK(IFERROR(INDEX('2-3 引出列表'!$A$2:$CE$8700,$A410,MATCH(B$1,'2-3 引出列表'!$A$1:$CD$1,0)),"")),"",IFERROR(INDEX('2-3 引出列表'!$A$2:$CE$8700,$A410,MATCH(B$1,'2-3 引出列表'!$A$1:$CD$1,0)),""))</f>
        <v>0</v>
      </c>
      <c r="C410">
        <f>IF(ISBLANK(IFERROR(INDEX('2-3 引出列表'!$A$2:$CE$8700,$A410,MATCH(C$1,'2-3 引出列表'!$A$1:$CD$1,0)),"")),"",IFERROR(INDEX('2-3 引出列表'!$A$2:$CE$8700,$A410,MATCH(C$1,'2-3 引出列表'!$A$1:$CD$1,0)),""))</f>
        <v>0</v>
      </c>
      <c r="D410">
        <f>IF(ISBLANK(IFERROR(INDEX('2-3 引出列表'!$A$2:$CE$8700,$A410,MATCH(D$1,'2-3 引出列表'!$A$1:$CD$1,0)),"")),"",IFERROR(INDEX('2-3 引出列表'!$A$2:$CE$8700,$A410,MATCH(D$1,'2-3 引出列表'!$A$1:$CD$1,0)),""))</f>
        <v>0</v>
      </c>
      <c r="E410">
        <f>IF(ISBLANK(IFERROR(INDEX('2-3 引出列表'!$A$2:$CE$8700,$A410,MATCH(E$1,'2-3 引出列表'!$A$1:$CD$1,0)),"")),"",IFERROR(INDEX('2-3 引出列表'!$A$2:$CE$8700,$A410,MATCH(E$1,'2-3 引出列表'!$A$1:$CD$1,0)),""))</f>
        <v>0</v>
      </c>
      <c r="F410" t="str">
        <f t="shared" si="6"/>
        <v>0</v>
      </c>
      <c r="G410">
        <f>IF(ISBLANK(IFERROR(INDEX('2-3 引出列表'!$A$2:$CE$8700,$A410,MATCH(G$1,'2-3 引出列表'!$A$1:$CD$1,0)),"")),"",IFERROR(INDEX('2-3 引出列表'!$A$2:$CE$8700,$A410,MATCH(G$1,'2-3 引出列表'!$A$1:$CD$1,0)),""))</f>
        <v>0</v>
      </c>
      <c r="H410">
        <f>IF(ISBLANK(IFERROR(INDEX('2-3 引出列表'!$A$2:$CE$8700,$A410,MATCH(H$1,'2-3 引出列表'!$A$1:$CD$1,0)),"")),"",IFERROR(INDEX('2-3 引出列表'!$A$2:$CE$8700,$A410,MATCH(H$1,'2-3 引出列表'!$A$1:$CD$1,0)),""))</f>
        <v>0</v>
      </c>
      <c r="I410">
        <f>IF(ISBLANK(IFERROR(INDEX('2-3 引出列表'!$A$2:$CE$8700,$A410,MATCH(I$1,'2-3 引出列表'!$A$1:$CD$1,0)),"")),"",IFERROR(INDEX('2-3 引出列表'!$A$2:$CE$8700,$A410,MATCH(I$1,'2-3 引出列表'!$A$1:$CD$1,0)),""))</f>
        <v>0</v>
      </c>
      <c r="J410" s="66"/>
    </row>
    <row r="411" customFormat="1" spans="1:10">
      <c r="A411">
        <v>410</v>
      </c>
      <c r="B411">
        <f>IF(ISBLANK(IFERROR(INDEX('2-3 引出列表'!$A$2:$CE$8700,$A411,MATCH(B$1,'2-3 引出列表'!$A$1:$CD$1,0)),"")),"",IFERROR(INDEX('2-3 引出列表'!$A$2:$CE$8700,$A411,MATCH(B$1,'2-3 引出列表'!$A$1:$CD$1,0)),""))</f>
        <v>0</v>
      </c>
      <c r="C411">
        <f>IF(ISBLANK(IFERROR(INDEX('2-3 引出列表'!$A$2:$CE$8700,$A411,MATCH(C$1,'2-3 引出列表'!$A$1:$CD$1,0)),"")),"",IFERROR(INDEX('2-3 引出列表'!$A$2:$CE$8700,$A411,MATCH(C$1,'2-3 引出列表'!$A$1:$CD$1,0)),""))</f>
        <v>0</v>
      </c>
      <c r="D411">
        <f>IF(ISBLANK(IFERROR(INDEX('2-3 引出列表'!$A$2:$CE$8700,$A411,MATCH(D$1,'2-3 引出列表'!$A$1:$CD$1,0)),"")),"",IFERROR(INDEX('2-3 引出列表'!$A$2:$CE$8700,$A411,MATCH(D$1,'2-3 引出列表'!$A$1:$CD$1,0)),""))</f>
        <v>0</v>
      </c>
      <c r="E411">
        <f>IF(ISBLANK(IFERROR(INDEX('2-3 引出列表'!$A$2:$CE$8700,$A411,MATCH(E$1,'2-3 引出列表'!$A$1:$CD$1,0)),"")),"",IFERROR(INDEX('2-3 引出列表'!$A$2:$CE$8700,$A411,MATCH(E$1,'2-3 引出列表'!$A$1:$CD$1,0)),""))</f>
        <v>0</v>
      </c>
      <c r="F411" t="str">
        <f t="shared" si="6"/>
        <v>0</v>
      </c>
      <c r="G411">
        <f>IF(ISBLANK(IFERROR(INDEX('2-3 引出列表'!$A$2:$CE$8700,$A411,MATCH(G$1,'2-3 引出列表'!$A$1:$CD$1,0)),"")),"",IFERROR(INDEX('2-3 引出列表'!$A$2:$CE$8700,$A411,MATCH(G$1,'2-3 引出列表'!$A$1:$CD$1,0)),""))</f>
        <v>0</v>
      </c>
      <c r="H411">
        <f>IF(ISBLANK(IFERROR(INDEX('2-3 引出列表'!$A$2:$CE$8700,$A411,MATCH(H$1,'2-3 引出列表'!$A$1:$CD$1,0)),"")),"",IFERROR(INDEX('2-3 引出列表'!$A$2:$CE$8700,$A411,MATCH(H$1,'2-3 引出列表'!$A$1:$CD$1,0)),""))</f>
        <v>0</v>
      </c>
      <c r="I411">
        <f>IF(ISBLANK(IFERROR(INDEX('2-3 引出列表'!$A$2:$CE$8700,$A411,MATCH(I$1,'2-3 引出列表'!$A$1:$CD$1,0)),"")),"",IFERROR(INDEX('2-3 引出列表'!$A$2:$CE$8700,$A411,MATCH(I$1,'2-3 引出列表'!$A$1:$CD$1,0)),""))</f>
        <v>0</v>
      </c>
      <c r="J411" s="66"/>
    </row>
    <row r="412" customFormat="1" spans="1:10">
      <c r="A412">
        <v>411</v>
      </c>
      <c r="B412">
        <f>IF(ISBLANK(IFERROR(INDEX('2-3 引出列表'!$A$2:$CE$8700,$A412,MATCH(B$1,'2-3 引出列表'!$A$1:$CD$1,0)),"")),"",IFERROR(INDEX('2-3 引出列表'!$A$2:$CE$8700,$A412,MATCH(B$1,'2-3 引出列表'!$A$1:$CD$1,0)),""))</f>
        <v>0</v>
      </c>
      <c r="C412">
        <f>IF(ISBLANK(IFERROR(INDEX('2-3 引出列表'!$A$2:$CE$8700,$A412,MATCH(C$1,'2-3 引出列表'!$A$1:$CD$1,0)),"")),"",IFERROR(INDEX('2-3 引出列表'!$A$2:$CE$8700,$A412,MATCH(C$1,'2-3 引出列表'!$A$1:$CD$1,0)),""))</f>
        <v>0</v>
      </c>
      <c r="D412">
        <f>IF(ISBLANK(IFERROR(INDEX('2-3 引出列表'!$A$2:$CE$8700,$A412,MATCH(D$1,'2-3 引出列表'!$A$1:$CD$1,0)),"")),"",IFERROR(INDEX('2-3 引出列表'!$A$2:$CE$8700,$A412,MATCH(D$1,'2-3 引出列表'!$A$1:$CD$1,0)),""))</f>
        <v>0</v>
      </c>
      <c r="E412">
        <f>IF(ISBLANK(IFERROR(INDEX('2-3 引出列表'!$A$2:$CE$8700,$A412,MATCH(E$1,'2-3 引出列表'!$A$1:$CD$1,0)),"")),"",IFERROR(INDEX('2-3 引出列表'!$A$2:$CE$8700,$A412,MATCH(E$1,'2-3 引出列表'!$A$1:$CD$1,0)),""))</f>
        <v>0</v>
      </c>
      <c r="F412" t="str">
        <f t="shared" si="6"/>
        <v>0</v>
      </c>
      <c r="G412">
        <f>IF(ISBLANK(IFERROR(INDEX('2-3 引出列表'!$A$2:$CE$8700,$A412,MATCH(G$1,'2-3 引出列表'!$A$1:$CD$1,0)),"")),"",IFERROR(INDEX('2-3 引出列表'!$A$2:$CE$8700,$A412,MATCH(G$1,'2-3 引出列表'!$A$1:$CD$1,0)),""))</f>
        <v>0</v>
      </c>
      <c r="H412">
        <f>IF(ISBLANK(IFERROR(INDEX('2-3 引出列表'!$A$2:$CE$8700,$A412,MATCH(H$1,'2-3 引出列表'!$A$1:$CD$1,0)),"")),"",IFERROR(INDEX('2-3 引出列表'!$A$2:$CE$8700,$A412,MATCH(H$1,'2-3 引出列表'!$A$1:$CD$1,0)),""))</f>
        <v>0</v>
      </c>
      <c r="I412">
        <f>IF(ISBLANK(IFERROR(INDEX('2-3 引出列表'!$A$2:$CE$8700,$A412,MATCH(I$1,'2-3 引出列表'!$A$1:$CD$1,0)),"")),"",IFERROR(INDEX('2-3 引出列表'!$A$2:$CE$8700,$A412,MATCH(I$1,'2-3 引出列表'!$A$1:$CD$1,0)),""))</f>
        <v>0</v>
      </c>
      <c r="J412" s="66"/>
    </row>
    <row r="413" customFormat="1" spans="1:10">
      <c r="A413">
        <v>412</v>
      </c>
      <c r="B413">
        <f>IF(ISBLANK(IFERROR(INDEX('2-3 引出列表'!$A$2:$CE$8700,$A413,MATCH(B$1,'2-3 引出列表'!$A$1:$CD$1,0)),"")),"",IFERROR(INDEX('2-3 引出列表'!$A$2:$CE$8700,$A413,MATCH(B$1,'2-3 引出列表'!$A$1:$CD$1,0)),""))</f>
        <v>0</v>
      </c>
      <c r="C413">
        <f>IF(ISBLANK(IFERROR(INDEX('2-3 引出列表'!$A$2:$CE$8700,$A413,MATCH(C$1,'2-3 引出列表'!$A$1:$CD$1,0)),"")),"",IFERROR(INDEX('2-3 引出列表'!$A$2:$CE$8700,$A413,MATCH(C$1,'2-3 引出列表'!$A$1:$CD$1,0)),""))</f>
        <v>0</v>
      </c>
      <c r="D413">
        <f>IF(ISBLANK(IFERROR(INDEX('2-3 引出列表'!$A$2:$CE$8700,$A413,MATCH(D$1,'2-3 引出列表'!$A$1:$CD$1,0)),"")),"",IFERROR(INDEX('2-3 引出列表'!$A$2:$CE$8700,$A413,MATCH(D$1,'2-3 引出列表'!$A$1:$CD$1,0)),""))</f>
        <v>0</v>
      </c>
      <c r="E413">
        <f>IF(ISBLANK(IFERROR(INDEX('2-3 引出列表'!$A$2:$CE$8700,$A413,MATCH(E$1,'2-3 引出列表'!$A$1:$CD$1,0)),"")),"",IFERROR(INDEX('2-3 引出列表'!$A$2:$CE$8700,$A413,MATCH(E$1,'2-3 引出列表'!$A$1:$CD$1,0)),""))</f>
        <v>0</v>
      </c>
      <c r="F413" t="str">
        <f t="shared" si="6"/>
        <v>0</v>
      </c>
      <c r="G413">
        <f>IF(ISBLANK(IFERROR(INDEX('2-3 引出列表'!$A$2:$CE$8700,$A413,MATCH(G$1,'2-3 引出列表'!$A$1:$CD$1,0)),"")),"",IFERROR(INDEX('2-3 引出列表'!$A$2:$CE$8700,$A413,MATCH(G$1,'2-3 引出列表'!$A$1:$CD$1,0)),""))</f>
        <v>0</v>
      </c>
      <c r="H413">
        <f>IF(ISBLANK(IFERROR(INDEX('2-3 引出列表'!$A$2:$CE$8700,$A413,MATCH(H$1,'2-3 引出列表'!$A$1:$CD$1,0)),"")),"",IFERROR(INDEX('2-3 引出列表'!$A$2:$CE$8700,$A413,MATCH(H$1,'2-3 引出列表'!$A$1:$CD$1,0)),""))</f>
        <v>0</v>
      </c>
      <c r="I413">
        <f>IF(ISBLANK(IFERROR(INDEX('2-3 引出列表'!$A$2:$CE$8700,$A413,MATCH(I$1,'2-3 引出列表'!$A$1:$CD$1,0)),"")),"",IFERROR(INDEX('2-3 引出列表'!$A$2:$CE$8700,$A413,MATCH(I$1,'2-3 引出列表'!$A$1:$CD$1,0)),""))</f>
        <v>0</v>
      </c>
      <c r="J413" s="66"/>
    </row>
    <row r="414" customFormat="1" spans="1:10">
      <c r="A414">
        <v>413</v>
      </c>
      <c r="B414">
        <f>IF(ISBLANK(IFERROR(INDEX('2-3 引出列表'!$A$2:$CE$8700,$A414,MATCH(B$1,'2-3 引出列表'!$A$1:$CD$1,0)),"")),"",IFERROR(INDEX('2-3 引出列表'!$A$2:$CE$8700,$A414,MATCH(B$1,'2-3 引出列表'!$A$1:$CD$1,0)),""))</f>
        <v>0</v>
      </c>
      <c r="C414">
        <f>IF(ISBLANK(IFERROR(INDEX('2-3 引出列表'!$A$2:$CE$8700,$A414,MATCH(C$1,'2-3 引出列表'!$A$1:$CD$1,0)),"")),"",IFERROR(INDEX('2-3 引出列表'!$A$2:$CE$8700,$A414,MATCH(C$1,'2-3 引出列表'!$A$1:$CD$1,0)),""))</f>
        <v>0</v>
      </c>
      <c r="D414">
        <f>IF(ISBLANK(IFERROR(INDEX('2-3 引出列表'!$A$2:$CE$8700,$A414,MATCH(D$1,'2-3 引出列表'!$A$1:$CD$1,0)),"")),"",IFERROR(INDEX('2-3 引出列表'!$A$2:$CE$8700,$A414,MATCH(D$1,'2-3 引出列表'!$A$1:$CD$1,0)),""))</f>
        <v>0</v>
      </c>
      <c r="E414">
        <f>IF(ISBLANK(IFERROR(INDEX('2-3 引出列表'!$A$2:$CE$8700,$A414,MATCH(E$1,'2-3 引出列表'!$A$1:$CD$1,0)),"")),"",IFERROR(INDEX('2-3 引出列表'!$A$2:$CE$8700,$A414,MATCH(E$1,'2-3 引出列表'!$A$1:$CD$1,0)),""))</f>
        <v>0</v>
      </c>
      <c r="F414" t="str">
        <f t="shared" si="6"/>
        <v>0</v>
      </c>
      <c r="G414">
        <f>IF(ISBLANK(IFERROR(INDEX('2-3 引出列表'!$A$2:$CE$8700,$A414,MATCH(G$1,'2-3 引出列表'!$A$1:$CD$1,0)),"")),"",IFERROR(INDEX('2-3 引出列表'!$A$2:$CE$8700,$A414,MATCH(G$1,'2-3 引出列表'!$A$1:$CD$1,0)),""))</f>
        <v>0</v>
      </c>
      <c r="H414">
        <f>IF(ISBLANK(IFERROR(INDEX('2-3 引出列表'!$A$2:$CE$8700,$A414,MATCH(H$1,'2-3 引出列表'!$A$1:$CD$1,0)),"")),"",IFERROR(INDEX('2-3 引出列表'!$A$2:$CE$8700,$A414,MATCH(H$1,'2-3 引出列表'!$A$1:$CD$1,0)),""))</f>
        <v>0</v>
      </c>
      <c r="I414">
        <f>IF(ISBLANK(IFERROR(INDEX('2-3 引出列表'!$A$2:$CE$8700,$A414,MATCH(I$1,'2-3 引出列表'!$A$1:$CD$1,0)),"")),"",IFERROR(INDEX('2-3 引出列表'!$A$2:$CE$8700,$A414,MATCH(I$1,'2-3 引出列表'!$A$1:$CD$1,0)),""))</f>
        <v>0</v>
      </c>
      <c r="J414" s="66"/>
    </row>
    <row r="415" customFormat="1" spans="1:10">
      <c r="A415">
        <v>414</v>
      </c>
      <c r="B415">
        <f>IF(ISBLANK(IFERROR(INDEX('2-3 引出列表'!$A$2:$CE$8700,$A415,MATCH(B$1,'2-3 引出列表'!$A$1:$CD$1,0)),"")),"",IFERROR(INDEX('2-3 引出列表'!$A$2:$CE$8700,$A415,MATCH(B$1,'2-3 引出列表'!$A$1:$CD$1,0)),""))</f>
        <v>0</v>
      </c>
      <c r="C415">
        <f>IF(ISBLANK(IFERROR(INDEX('2-3 引出列表'!$A$2:$CE$8700,$A415,MATCH(C$1,'2-3 引出列表'!$A$1:$CD$1,0)),"")),"",IFERROR(INDEX('2-3 引出列表'!$A$2:$CE$8700,$A415,MATCH(C$1,'2-3 引出列表'!$A$1:$CD$1,0)),""))</f>
        <v>0</v>
      </c>
      <c r="D415">
        <f>IF(ISBLANK(IFERROR(INDEX('2-3 引出列表'!$A$2:$CE$8700,$A415,MATCH(D$1,'2-3 引出列表'!$A$1:$CD$1,0)),"")),"",IFERROR(INDEX('2-3 引出列表'!$A$2:$CE$8700,$A415,MATCH(D$1,'2-3 引出列表'!$A$1:$CD$1,0)),""))</f>
        <v>0</v>
      </c>
      <c r="E415">
        <f>IF(ISBLANK(IFERROR(INDEX('2-3 引出列表'!$A$2:$CE$8700,$A415,MATCH(E$1,'2-3 引出列表'!$A$1:$CD$1,0)),"")),"",IFERROR(INDEX('2-3 引出列表'!$A$2:$CE$8700,$A415,MATCH(E$1,'2-3 引出列表'!$A$1:$CD$1,0)),""))</f>
        <v>0</v>
      </c>
      <c r="F415" t="str">
        <f t="shared" si="6"/>
        <v>0</v>
      </c>
      <c r="G415">
        <f>IF(ISBLANK(IFERROR(INDEX('2-3 引出列表'!$A$2:$CE$8700,$A415,MATCH(G$1,'2-3 引出列表'!$A$1:$CD$1,0)),"")),"",IFERROR(INDEX('2-3 引出列表'!$A$2:$CE$8700,$A415,MATCH(G$1,'2-3 引出列表'!$A$1:$CD$1,0)),""))</f>
        <v>0</v>
      </c>
      <c r="H415">
        <f>IF(ISBLANK(IFERROR(INDEX('2-3 引出列表'!$A$2:$CE$8700,$A415,MATCH(H$1,'2-3 引出列表'!$A$1:$CD$1,0)),"")),"",IFERROR(INDEX('2-3 引出列表'!$A$2:$CE$8700,$A415,MATCH(H$1,'2-3 引出列表'!$A$1:$CD$1,0)),""))</f>
        <v>0</v>
      </c>
      <c r="I415">
        <f>IF(ISBLANK(IFERROR(INDEX('2-3 引出列表'!$A$2:$CE$8700,$A415,MATCH(I$1,'2-3 引出列表'!$A$1:$CD$1,0)),"")),"",IFERROR(INDEX('2-3 引出列表'!$A$2:$CE$8700,$A415,MATCH(I$1,'2-3 引出列表'!$A$1:$CD$1,0)),""))</f>
        <v>0</v>
      </c>
      <c r="J415" s="66"/>
    </row>
    <row r="416" customFormat="1" spans="1:10">
      <c r="A416">
        <v>415</v>
      </c>
      <c r="B416">
        <f>IF(ISBLANK(IFERROR(INDEX('2-3 引出列表'!$A$2:$CE$8700,$A416,MATCH(B$1,'2-3 引出列表'!$A$1:$CD$1,0)),"")),"",IFERROR(INDEX('2-3 引出列表'!$A$2:$CE$8700,$A416,MATCH(B$1,'2-3 引出列表'!$A$1:$CD$1,0)),""))</f>
        <v>0</v>
      </c>
      <c r="C416">
        <f>IF(ISBLANK(IFERROR(INDEX('2-3 引出列表'!$A$2:$CE$8700,$A416,MATCH(C$1,'2-3 引出列表'!$A$1:$CD$1,0)),"")),"",IFERROR(INDEX('2-3 引出列表'!$A$2:$CE$8700,$A416,MATCH(C$1,'2-3 引出列表'!$A$1:$CD$1,0)),""))</f>
        <v>0</v>
      </c>
      <c r="D416">
        <f>IF(ISBLANK(IFERROR(INDEX('2-3 引出列表'!$A$2:$CE$8700,$A416,MATCH(D$1,'2-3 引出列表'!$A$1:$CD$1,0)),"")),"",IFERROR(INDEX('2-3 引出列表'!$A$2:$CE$8700,$A416,MATCH(D$1,'2-3 引出列表'!$A$1:$CD$1,0)),""))</f>
        <v>0</v>
      </c>
      <c r="E416">
        <f>IF(ISBLANK(IFERROR(INDEX('2-3 引出列表'!$A$2:$CE$8700,$A416,MATCH(E$1,'2-3 引出列表'!$A$1:$CD$1,0)),"")),"",IFERROR(INDEX('2-3 引出列表'!$A$2:$CE$8700,$A416,MATCH(E$1,'2-3 引出列表'!$A$1:$CD$1,0)),""))</f>
        <v>0</v>
      </c>
      <c r="F416" t="str">
        <f t="shared" si="6"/>
        <v>0</v>
      </c>
      <c r="G416">
        <f>IF(ISBLANK(IFERROR(INDEX('2-3 引出列表'!$A$2:$CE$8700,$A416,MATCH(G$1,'2-3 引出列表'!$A$1:$CD$1,0)),"")),"",IFERROR(INDEX('2-3 引出列表'!$A$2:$CE$8700,$A416,MATCH(G$1,'2-3 引出列表'!$A$1:$CD$1,0)),""))</f>
        <v>0</v>
      </c>
      <c r="H416">
        <f>IF(ISBLANK(IFERROR(INDEX('2-3 引出列表'!$A$2:$CE$8700,$A416,MATCH(H$1,'2-3 引出列表'!$A$1:$CD$1,0)),"")),"",IFERROR(INDEX('2-3 引出列表'!$A$2:$CE$8700,$A416,MATCH(H$1,'2-3 引出列表'!$A$1:$CD$1,0)),""))</f>
        <v>0</v>
      </c>
      <c r="I416">
        <f>IF(ISBLANK(IFERROR(INDEX('2-3 引出列表'!$A$2:$CE$8700,$A416,MATCH(I$1,'2-3 引出列表'!$A$1:$CD$1,0)),"")),"",IFERROR(INDEX('2-3 引出列表'!$A$2:$CE$8700,$A416,MATCH(I$1,'2-3 引出列表'!$A$1:$CD$1,0)),""))</f>
        <v>0</v>
      </c>
      <c r="J416" s="66"/>
    </row>
    <row r="417" customFormat="1" spans="1:10">
      <c r="A417">
        <v>416</v>
      </c>
      <c r="B417">
        <f>IF(ISBLANK(IFERROR(INDEX('2-3 引出列表'!$A$2:$CE$8700,$A417,MATCH(B$1,'2-3 引出列表'!$A$1:$CD$1,0)),"")),"",IFERROR(INDEX('2-3 引出列表'!$A$2:$CE$8700,$A417,MATCH(B$1,'2-3 引出列表'!$A$1:$CD$1,0)),""))</f>
        <v>0</v>
      </c>
      <c r="C417">
        <f>IF(ISBLANK(IFERROR(INDEX('2-3 引出列表'!$A$2:$CE$8700,$A417,MATCH(C$1,'2-3 引出列表'!$A$1:$CD$1,0)),"")),"",IFERROR(INDEX('2-3 引出列表'!$A$2:$CE$8700,$A417,MATCH(C$1,'2-3 引出列表'!$A$1:$CD$1,0)),""))</f>
        <v>0</v>
      </c>
      <c r="D417">
        <f>IF(ISBLANK(IFERROR(INDEX('2-3 引出列表'!$A$2:$CE$8700,$A417,MATCH(D$1,'2-3 引出列表'!$A$1:$CD$1,0)),"")),"",IFERROR(INDEX('2-3 引出列表'!$A$2:$CE$8700,$A417,MATCH(D$1,'2-3 引出列表'!$A$1:$CD$1,0)),""))</f>
        <v>0</v>
      </c>
      <c r="E417">
        <f>IF(ISBLANK(IFERROR(INDEX('2-3 引出列表'!$A$2:$CE$8700,$A417,MATCH(E$1,'2-3 引出列表'!$A$1:$CD$1,0)),"")),"",IFERROR(INDEX('2-3 引出列表'!$A$2:$CE$8700,$A417,MATCH(E$1,'2-3 引出列表'!$A$1:$CD$1,0)),""))</f>
        <v>0</v>
      </c>
      <c r="F417" t="str">
        <f t="shared" si="6"/>
        <v>0</v>
      </c>
      <c r="G417">
        <f>IF(ISBLANK(IFERROR(INDEX('2-3 引出列表'!$A$2:$CE$8700,$A417,MATCH(G$1,'2-3 引出列表'!$A$1:$CD$1,0)),"")),"",IFERROR(INDEX('2-3 引出列表'!$A$2:$CE$8700,$A417,MATCH(G$1,'2-3 引出列表'!$A$1:$CD$1,0)),""))</f>
        <v>0</v>
      </c>
      <c r="H417">
        <f>IF(ISBLANK(IFERROR(INDEX('2-3 引出列表'!$A$2:$CE$8700,$A417,MATCH(H$1,'2-3 引出列表'!$A$1:$CD$1,0)),"")),"",IFERROR(INDEX('2-3 引出列表'!$A$2:$CE$8700,$A417,MATCH(H$1,'2-3 引出列表'!$A$1:$CD$1,0)),""))</f>
        <v>0</v>
      </c>
      <c r="I417">
        <f>IF(ISBLANK(IFERROR(INDEX('2-3 引出列表'!$A$2:$CE$8700,$A417,MATCH(I$1,'2-3 引出列表'!$A$1:$CD$1,0)),"")),"",IFERROR(INDEX('2-3 引出列表'!$A$2:$CE$8700,$A417,MATCH(I$1,'2-3 引出列表'!$A$1:$CD$1,0)),""))</f>
        <v>0</v>
      </c>
      <c r="J417" s="66"/>
    </row>
    <row r="418" customFormat="1" spans="1:10">
      <c r="A418">
        <v>417</v>
      </c>
      <c r="B418">
        <f>IF(ISBLANK(IFERROR(INDEX('2-3 引出列表'!$A$2:$CE$8700,$A418,MATCH(B$1,'2-3 引出列表'!$A$1:$CD$1,0)),"")),"",IFERROR(INDEX('2-3 引出列表'!$A$2:$CE$8700,$A418,MATCH(B$1,'2-3 引出列表'!$A$1:$CD$1,0)),""))</f>
        <v>0</v>
      </c>
      <c r="C418">
        <f>IF(ISBLANK(IFERROR(INDEX('2-3 引出列表'!$A$2:$CE$8700,$A418,MATCH(C$1,'2-3 引出列表'!$A$1:$CD$1,0)),"")),"",IFERROR(INDEX('2-3 引出列表'!$A$2:$CE$8700,$A418,MATCH(C$1,'2-3 引出列表'!$A$1:$CD$1,0)),""))</f>
        <v>0</v>
      </c>
      <c r="D418">
        <f>IF(ISBLANK(IFERROR(INDEX('2-3 引出列表'!$A$2:$CE$8700,$A418,MATCH(D$1,'2-3 引出列表'!$A$1:$CD$1,0)),"")),"",IFERROR(INDEX('2-3 引出列表'!$A$2:$CE$8700,$A418,MATCH(D$1,'2-3 引出列表'!$A$1:$CD$1,0)),""))</f>
        <v>0</v>
      </c>
      <c r="E418">
        <f>IF(ISBLANK(IFERROR(INDEX('2-3 引出列表'!$A$2:$CE$8700,$A418,MATCH(E$1,'2-3 引出列表'!$A$1:$CD$1,0)),"")),"",IFERROR(INDEX('2-3 引出列表'!$A$2:$CE$8700,$A418,MATCH(E$1,'2-3 引出列表'!$A$1:$CD$1,0)),""))</f>
        <v>0</v>
      </c>
      <c r="F418" t="str">
        <f t="shared" si="6"/>
        <v>0</v>
      </c>
      <c r="G418">
        <f>IF(ISBLANK(IFERROR(INDEX('2-3 引出列表'!$A$2:$CE$8700,$A418,MATCH(G$1,'2-3 引出列表'!$A$1:$CD$1,0)),"")),"",IFERROR(INDEX('2-3 引出列表'!$A$2:$CE$8700,$A418,MATCH(G$1,'2-3 引出列表'!$A$1:$CD$1,0)),""))</f>
        <v>0</v>
      </c>
      <c r="H418">
        <f>IF(ISBLANK(IFERROR(INDEX('2-3 引出列表'!$A$2:$CE$8700,$A418,MATCH(H$1,'2-3 引出列表'!$A$1:$CD$1,0)),"")),"",IFERROR(INDEX('2-3 引出列表'!$A$2:$CE$8700,$A418,MATCH(H$1,'2-3 引出列表'!$A$1:$CD$1,0)),""))</f>
        <v>0</v>
      </c>
      <c r="I418">
        <f>IF(ISBLANK(IFERROR(INDEX('2-3 引出列表'!$A$2:$CE$8700,$A418,MATCH(I$1,'2-3 引出列表'!$A$1:$CD$1,0)),"")),"",IFERROR(INDEX('2-3 引出列表'!$A$2:$CE$8700,$A418,MATCH(I$1,'2-3 引出列表'!$A$1:$CD$1,0)),""))</f>
        <v>0</v>
      </c>
      <c r="J418" s="66"/>
    </row>
    <row r="419" customFormat="1" spans="1:10">
      <c r="A419">
        <v>418</v>
      </c>
      <c r="B419">
        <f>IF(ISBLANK(IFERROR(INDEX('2-3 引出列表'!$A$2:$CE$8700,$A419,MATCH(B$1,'2-3 引出列表'!$A$1:$CD$1,0)),"")),"",IFERROR(INDEX('2-3 引出列表'!$A$2:$CE$8700,$A419,MATCH(B$1,'2-3 引出列表'!$A$1:$CD$1,0)),""))</f>
        <v>0</v>
      </c>
      <c r="C419">
        <f>IF(ISBLANK(IFERROR(INDEX('2-3 引出列表'!$A$2:$CE$8700,$A419,MATCH(C$1,'2-3 引出列表'!$A$1:$CD$1,0)),"")),"",IFERROR(INDEX('2-3 引出列表'!$A$2:$CE$8700,$A419,MATCH(C$1,'2-3 引出列表'!$A$1:$CD$1,0)),""))</f>
        <v>0</v>
      </c>
      <c r="D419">
        <f>IF(ISBLANK(IFERROR(INDEX('2-3 引出列表'!$A$2:$CE$8700,$A419,MATCH(D$1,'2-3 引出列表'!$A$1:$CD$1,0)),"")),"",IFERROR(INDEX('2-3 引出列表'!$A$2:$CE$8700,$A419,MATCH(D$1,'2-3 引出列表'!$A$1:$CD$1,0)),""))</f>
        <v>0</v>
      </c>
      <c r="E419">
        <f>IF(ISBLANK(IFERROR(INDEX('2-3 引出列表'!$A$2:$CE$8700,$A419,MATCH(E$1,'2-3 引出列表'!$A$1:$CD$1,0)),"")),"",IFERROR(INDEX('2-3 引出列表'!$A$2:$CE$8700,$A419,MATCH(E$1,'2-3 引出列表'!$A$1:$CD$1,0)),""))</f>
        <v>0</v>
      </c>
      <c r="F419" t="str">
        <f t="shared" si="6"/>
        <v>0</v>
      </c>
      <c r="G419">
        <f>IF(ISBLANK(IFERROR(INDEX('2-3 引出列表'!$A$2:$CE$8700,$A419,MATCH(G$1,'2-3 引出列表'!$A$1:$CD$1,0)),"")),"",IFERROR(INDEX('2-3 引出列表'!$A$2:$CE$8700,$A419,MATCH(G$1,'2-3 引出列表'!$A$1:$CD$1,0)),""))</f>
        <v>0</v>
      </c>
      <c r="H419">
        <f>IF(ISBLANK(IFERROR(INDEX('2-3 引出列表'!$A$2:$CE$8700,$A419,MATCH(H$1,'2-3 引出列表'!$A$1:$CD$1,0)),"")),"",IFERROR(INDEX('2-3 引出列表'!$A$2:$CE$8700,$A419,MATCH(H$1,'2-3 引出列表'!$A$1:$CD$1,0)),""))</f>
        <v>0</v>
      </c>
      <c r="I419">
        <f>IF(ISBLANK(IFERROR(INDEX('2-3 引出列表'!$A$2:$CE$8700,$A419,MATCH(I$1,'2-3 引出列表'!$A$1:$CD$1,0)),"")),"",IFERROR(INDEX('2-3 引出列表'!$A$2:$CE$8700,$A419,MATCH(I$1,'2-3 引出列表'!$A$1:$CD$1,0)),""))</f>
        <v>0</v>
      </c>
      <c r="J419" s="66"/>
    </row>
    <row r="420" customFormat="1" spans="1:10">
      <c r="A420">
        <v>419</v>
      </c>
      <c r="B420">
        <f>IF(ISBLANK(IFERROR(INDEX('2-3 引出列表'!$A$2:$CE$8700,$A420,MATCH(B$1,'2-3 引出列表'!$A$1:$CD$1,0)),"")),"",IFERROR(INDEX('2-3 引出列表'!$A$2:$CE$8700,$A420,MATCH(B$1,'2-3 引出列表'!$A$1:$CD$1,0)),""))</f>
        <v>0</v>
      </c>
      <c r="C420">
        <f>IF(ISBLANK(IFERROR(INDEX('2-3 引出列表'!$A$2:$CE$8700,$A420,MATCH(C$1,'2-3 引出列表'!$A$1:$CD$1,0)),"")),"",IFERROR(INDEX('2-3 引出列表'!$A$2:$CE$8700,$A420,MATCH(C$1,'2-3 引出列表'!$A$1:$CD$1,0)),""))</f>
        <v>0</v>
      </c>
      <c r="D420">
        <f>IF(ISBLANK(IFERROR(INDEX('2-3 引出列表'!$A$2:$CE$8700,$A420,MATCH(D$1,'2-3 引出列表'!$A$1:$CD$1,0)),"")),"",IFERROR(INDEX('2-3 引出列表'!$A$2:$CE$8700,$A420,MATCH(D$1,'2-3 引出列表'!$A$1:$CD$1,0)),""))</f>
        <v>0</v>
      </c>
      <c r="E420">
        <f>IF(ISBLANK(IFERROR(INDEX('2-3 引出列表'!$A$2:$CE$8700,$A420,MATCH(E$1,'2-3 引出列表'!$A$1:$CD$1,0)),"")),"",IFERROR(INDEX('2-3 引出列表'!$A$2:$CE$8700,$A420,MATCH(E$1,'2-3 引出列表'!$A$1:$CD$1,0)),""))</f>
        <v>0</v>
      </c>
      <c r="F420" t="str">
        <f t="shared" si="6"/>
        <v>0</v>
      </c>
      <c r="G420">
        <f>IF(ISBLANK(IFERROR(INDEX('2-3 引出列表'!$A$2:$CE$8700,$A420,MATCH(G$1,'2-3 引出列表'!$A$1:$CD$1,0)),"")),"",IFERROR(INDEX('2-3 引出列表'!$A$2:$CE$8700,$A420,MATCH(G$1,'2-3 引出列表'!$A$1:$CD$1,0)),""))</f>
        <v>0</v>
      </c>
      <c r="H420">
        <f>IF(ISBLANK(IFERROR(INDEX('2-3 引出列表'!$A$2:$CE$8700,$A420,MATCH(H$1,'2-3 引出列表'!$A$1:$CD$1,0)),"")),"",IFERROR(INDEX('2-3 引出列表'!$A$2:$CE$8700,$A420,MATCH(H$1,'2-3 引出列表'!$A$1:$CD$1,0)),""))</f>
        <v>0</v>
      </c>
      <c r="I420">
        <f>IF(ISBLANK(IFERROR(INDEX('2-3 引出列表'!$A$2:$CE$8700,$A420,MATCH(I$1,'2-3 引出列表'!$A$1:$CD$1,0)),"")),"",IFERROR(INDEX('2-3 引出列表'!$A$2:$CE$8700,$A420,MATCH(I$1,'2-3 引出列表'!$A$1:$CD$1,0)),""))</f>
        <v>0</v>
      </c>
      <c r="J420" s="66"/>
    </row>
    <row r="421" customFormat="1" spans="1:10">
      <c r="A421">
        <v>420</v>
      </c>
      <c r="B421">
        <f>IF(ISBLANK(IFERROR(INDEX('2-3 引出列表'!$A$2:$CE$8700,$A421,MATCH(B$1,'2-3 引出列表'!$A$1:$CD$1,0)),"")),"",IFERROR(INDEX('2-3 引出列表'!$A$2:$CE$8700,$A421,MATCH(B$1,'2-3 引出列表'!$A$1:$CD$1,0)),""))</f>
        <v>0</v>
      </c>
      <c r="C421">
        <f>IF(ISBLANK(IFERROR(INDEX('2-3 引出列表'!$A$2:$CE$8700,$A421,MATCH(C$1,'2-3 引出列表'!$A$1:$CD$1,0)),"")),"",IFERROR(INDEX('2-3 引出列表'!$A$2:$CE$8700,$A421,MATCH(C$1,'2-3 引出列表'!$A$1:$CD$1,0)),""))</f>
        <v>0</v>
      </c>
      <c r="D421">
        <f>IF(ISBLANK(IFERROR(INDEX('2-3 引出列表'!$A$2:$CE$8700,$A421,MATCH(D$1,'2-3 引出列表'!$A$1:$CD$1,0)),"")),"",IFERROR(INDEX('2-3 引出列表'!$A$2:$CE$8700,$A421,MATCH(D$1,'2-3 引出列表'!$A$1:$CD$1,0)),""))</f>
        <v>0</v>
      </c>
      <c r="E421">
        <f>IF(ISBLANK(IFERROR(INDEX('2-3 引出列表'!$A$2:$CE$8700,$A421,MATCH(E$1,'2-3 引出列表'!$A$1:$CD$1,0)),"")),"",IFERROR(INDEX('2-3 引出列表'!$A$2:$CE$8700,$A421,MATCH(E$1,'2-3 引出列表'!$A$1:$CD$1,0)),""))</f>
        <v>0</v>
      </c>
      <c r="F421" t="str">
        <f t="shared" si="6"/>
        <v>0</v>
      </c>
      <c r="G421">
        <f>IF(ISBLANK(IFERROR(INDEX('2-3 引出列表'!$A$2:$CE$8700,$A421,MATCH(G$1,'2-3 引出列表'!$A$1:$CD$1,0)),"")),"",IFERROR(INDEX('2-3 引出列表'!$A$2:$CE$8700,$A421,MATCH(G$1,'2-3 引出列表'!$A$1:$CD$1,0)),""))</f>
        <v>0</v>
      </c>
      <c r="H421">
        <f>IF(ISBLANK(IFERROR(INDEX('2-3 引出列表'!$A$2:$CE$8700,$A421,MATCH(H$1,'2-3 引出列表'!$A$1:$CD$1,0)),"")),"",IFERROR(INDEX('2-3 引出列表'!$A$2:$CE$8700,$A421,MATCH(H$1,'2-3 引出列表'!$A$1:$CD$1,0)),""))</f>
        <v>0</v>
      </c>
      <c r="I421">
        <f>IF(ISBLANK(IFERROR(INDEX('2-3 引出列表'!$A$2:$CE$8700,$A421,MATCH(I$1,'2-3 引出列表'!$A$1:$CD$1,0)),"")),"",IFERROR(INDEX('2-3 引出列表'!$A$2:$CE$8700,$A421,MATCH(I$1,'2-3 引出列表'!$A$1:$CD$1,0)),""))</f>
        <v>0</v>
      </c>
      <c r="J421" s="66"/>
    </row>
    <row r="422" customFormat="1" spans="1:10">
      <c r="A422">
        <v>421</v>
      </c>
      <c r="B422">
        <f>IF(ISBLANK(IFERROR(INDEX('2-3 引出列表'!$A$2:$CE$8700,$A422,MATCH(B$1,'2-3 引出列表'!$A$1:$CD$1,0)),"")),"",IFERROR(INDEX('2-3 引出列表'!$A$2:$CE$8700,$A422,MATCH(B$1,'2-3 引出列表'!$A$1:$CD$1,0)),""))</f>
        <v>0</v>
      </c>
      <c r="C422">
        <f>IF(ISBLANK(IFERROR(INDEX('2-3 引出列表'!$A$2:$CE$8700,$A422,MATCH(C$1,'2-3 引出列表'!$A$1:$CD$1,0)),"")),"",IFERROR(INDEX('2-3 引出列表'!$A$2:$CE$8700,$A422,MATCH(C$1,'2-3 引出列表'!$A$1:$CD$1,0)),""))</f>
        <v>0</v>
      </c>
      <c r="D422">
        <f>IF(ISBLANK(IFERROR(INDEX('2-3 引出列表'!$A$2:$CE$8700,$A422,MATCH(D$1,'2-3 引出列表'!$A$1:$CD$1,0)),"")),"",IFERROR(INDEX('2-3 引出列表'!$A$2:$CE$8700,$A422,MATCH(D$1,'2-3 引出列表'!$A$1:$CD$1,0)),""))</f>
        <v>0</v>
      </c>
      <c r="E422">
        <f>IF(ISBLANK(IFERROR(INDEX('2-3 引出列表'!$A$2:$CE$8700,$A422,MATCH(E$1,'2-3 引出列表'!$A$1:$CD$1,0)),"")),"",IFERROR(INDEX('2-3 引出列表'!$A$2:$CE$8700,$A422,MATCH(E$1,'2-3 引出列表'!$A$1:$CD$1,0)),""))</f>
        <v>0</v>
      </c>
      <c r="F422" t="str">
        <f t="shared" si="6"/>
        <v>0</v>
      </c>
      <c r="G422">
        <f>IF(ISBLANK(IFERROR(INDEX('2-3 引出列表'!$A$2:$CE$8700,$A422,MATCH(G$1,'2-3 引出列表'!$A$1:$CD$1,0)),"")),"",IFERROR(INDEX('2-3 引出列表'!$A$2:$CE$8700,$A422,MATCH(G$1,'2-3 引出列表'!$A$1:$CD$1,0)),""))</f>
        <v>0</v>
      </c>
      <c r="H422">
        <f>IF(ISBLANK(IFERROR(INDEX('2-3 引出列表'!$A$2:$CE$8700,$A422,MATCH(H$1,'2-3 引出列表'!$A$1:$CD$1,0)),"")),"",IFERROR(INDEX('2-3 引出列表'!$A$2:$CE$8700,$A422,MATCH(H$1,'2-3 引出列表'!$A$1:$CD$1,0)),""))</f>
        <v>0</v>
      </c>
      <c r="I422">
        <f>IF(ISBLANK(IFERROR(INDEX('2-3 引出列表'!$A$2:$CE$8700,$A422,MATCH(I$1,'2-3 引出列表'!$A$1:$CD$1,0)),"")),"",IFERROR(INDEX('2-3 引出列表'!$A$2:$CE$8700,$A422,MATCH(I$1,'2-3 引出列表'!$A$1:$CD$1,0)),""))</f>
        <v>0</v>
      </c>
      <c r="J422" s="66"/>
    </row>
    <row r="423" customFormat="1" spans="1:10">
      <c r="A423">
        <v>422</v>
      </c>
      <c r="B423">
        <f>IF(ISBLANK(IFERROR(INDEX('2-3 引出列表'!$A$2:$CE$8700,$A423,MATCH(B$1,'2-3 引出列表'!$A$1:$CD$1,0)),"")),"",IFERROR(INDEX('2-3 引出列表'!$A$2:$CE$8700,$A423,MATCH(B$1,'2-3 引出列表'!$A$1:$CD$1,0)),""))</f>
        <v>0</v>
      </c>
      <c r="C423">
        <f>IF(ISBLANK(IFERROR(INDEX('2-3 引出列表'!$A$2:$CE$8700,$A423,MATCH(C$1,'2-3 引出列表'!$A$1:$CD$1,0)),"")),"",IFERROR(INDEX('2-3 引出列表'!$A$2:$CE$8700,$A423,MATCH(C$1,'2-3 引出列表'!$A$1:$CD$1,0)),""))</f>
        <v>0</v>
      </c>
      <c r="D423">
        <f>IF(ISBLANK(IFERROR(INDEX('2-3 引出列表'!$A$2:$CE$8700,$A423,MATCH(D$1,'2-3 引出列表'!$A$1:$CD$1,0)),"")),"",IFERROR(INDEX('2-3 引出列表'!$A$2:$CE$8700,$A423,MATCH(D$1,'2-3 引出列表'!$A$1:$CD$1,0)),""))</f>
        <v>0</v>
      </c>
      <c r="E423">
        <f>IF(ISBLANK(IFERROR(INDEX('2-3 引出列表'!$A$2:$CE$8700,$A423,MATCH(E$1,'2-3 引出列表'!$A$1:$CD$1,0)),"")),"",IFERROR(INDEX('2-3 引出列表'!$A$2:$CE$8700,$A423,MATCH(E$1,'2-3 引出列表'!$A$1:$CD$1,0)),""))</f>
        <v>0</v>
      </c>
      <c r="F423" t="str">
        <f t="shared" si="6"/>
        <v>0</v>
      </c>
      <c r="G423">
        <f>IF(ISBLANK(IFERROR(INDEX('2-3 引出列表'!$A$2:$CE$8700,$A423,MATCH(G$1,'2-3 引出列表'!$A$1:$CD$1,0)),"")),"",IFERROR(INDEX('2-3 引出列表'!$A$2:$CE$8700,$A423,MATCH(G$1,'2-3 引出列表'!$A$1:$CD$1,0)),""))</f>
        <v>0</v>
      </c>
      <c r="H423">
        <f>IF(ISBLANK(IFERROR(INDEX('2-3 引出列表'!$A$2:$CE$8700,$A423,MATCH(H$1,'2-3 引出列表'!$A$1:$CD$1,0)),"")),"",IFERROR(INDEX('2-3 引出列表'!$A$2:$CE$8700,$A423,MATCH(H$1,'2-3 引出列表'!$A$1:$CD$1,0)),""))</f>
        <v>0</v>
      </c>
      <c r="I423">
        <f>IF(ISBLANK(IFERROR(INDEX('2-3 引出列表'!$A$2:$CE$8700,$A423,MATCH(I$1,'2-3 引出列表'!$A$1:$CD$1,0)),"")),"",IFERROR(INDEX('2-3 引出列表'!$A$2:$CE$8700,$A423,MATCH(I$1,'2-3 引出列表'!$A$1:$CD$1,0)),""))</f>
        <v>0</v>
      </c>
      <c r="J423" s="66"/>
    </row>
    <row r="424" customFormat="1" spans="1:10">
      <c r="A424">
        <v>423</v>
      </c>
      <c r="B424">
        <f>IF(ISBLANK(IFERROR(INDEX('2-3 引出列表'!$A$2:$CE$8700,$A424,MATCH(B$1,'2-3 引出列表'!$A$1:$CD$1,0)),"")),"",IFERROR(INDEX('2-3 引出列表'!$A$2:$CE$8700,$A424,MATCH(B$1,'2-3 引出列表'!$A$1:$CD$1,0)),""))</f>
        <v>0</v>
      </c>
      <c r="C424">
        <f>IF(ISBLANK(IFERROR(INDEX('2-3 引出列表'!$A$2:$CE$8700,$A424,MATCH(C$1,'2-3 引出列表'!$A$1:$CD$1,0)),"")),"",IFERROR(INDEX('2-3 引出列表'!$A$2:$CE$8700,$A424,MATCH(C$1,'2-3 引出列表'!$A$1:$CD$1,0)),""))</f>
        <v>0</v>
      </c>
      <c r="D424">
        <f>IF(ISBLANK(IFERROR(INDEX('2-3 引出列表'!$A$2:$CE$8700,$A424,MATCH(D$1,'2-3 引出列表'!$A$1:$CD$1,0)),"")),"",IFERROR(INDEX('2-3 引出列表'!$A$2:$CE$8700,$A424,MATCH(D$1,'2-3 引出列表'!$A$1:$CD$1,0)),""))</f>
        <v>0</v>
      </c>
      <c r="E424">
        <f>IF(ISBLANK(IFERROR(INDEX('2-3 引出列表'!$A$2:$CE$8700,$A424,MATCH(E$1,'2-3 引出列表'!$A$1:$CD$1,0)),"")),"",IFERROR(INDEX('2-3 引出列表'!$A$2:$CE$8700,$A424,MATCH(E$1,'2-3 引出列表'!$A$1:$CD$1,0)),""))</f>
        <v>0</v>
      </c>
      <c r="F424" t="str">
        <f t="shared" si="6"/>
        <v>0</v>
      </c>
      <c r="G424">
        <f>IF(ISBLANK(IFERROR(INDEX('2-3 引出列表'!$A$2:$CE$8700,$A424,MATCH(G$1,'2-3 引出列表'!$A$1:$CD$1,0)),"")),"",IFERROR(INDEX('2-3 引出列表'!$A$2:$CE$8700,$A424,MATCH(G$1,'2-3 引出列表'!$A$1:$CD$1,0)),""))</f>
        <v>0</v>
      </c>
      <c r="H424">
        <f>IF(ISBLANK(IFERROR(INDEX('2-3 引出列表'!$A$2:$CE$8700,$A424,MATCH(H$1,'2-3 引出列表'!$A$1:$CD$1,0)),"")),"",IFERROR(INDEX('2-3 引出列表'!$A$2:$CE$8700,$A424,MATCH(H$1,'2-3 引出列表'!$A$1:$CD$1,0)),""))</f>
        <v>0</v>
      </c>
      <c r="I424">
        <f>IF(ISBLANK(IFERROR(INDEX('2-3 引出列表'!$A$2:$CE$8700,$A424,MATCH(I$1,'2-3 引出列表'!$A$1:$CD$1,0)),"")),"",IFERROR(INDEX('2-3 引出列表'!$A$2:$CE$8700,$A424,MATCH(I$1,'2-3 引出列表'!$A$1:$CD$1,0)),""))</f>
        <v>0</v>
      </c>
      <c r="J424" s="66"/>
    </row>
    <row r="425" customFormat="1" spans="1:10">
      <c r="A425">
        <v>424</v>
      </c>
      <c r="B425">
        <f>IF(ISBLANK(IFERROR(INDEX('2-3 引出列表'!$A$2:$CE$8700,$A425,MATCH(B$1,'2-3 引出列表'!$A$1:$CD$1,0)),"")),"",IFERROR(INDEX('2-3 引出列表'!$A$2:$CE$8700,$A425,MATCH(B$1,'2-3 引出列表'!$A$1:$CD$1,0)),""))</f>
        <v>0</v>
      </c>
      <c r="C425">
        <f>IF(ISBLANK(IFERROR(INDEX('2-3 引出列表'!$A$2:$CE$8700,$A425,MATCH(C$1,'2-3 引出列表'!$A$1:$CD$1,0)),"")),"",IFERROR(INDEX('2-3 引出列表'!$A$2:$CE$8700,$A425,MATCH(C$1,'2-3 引出列表'!$A$1:$CD$1,0)),""))</f>
        <v>0</v>
      </c>
      <c r="D425">
        <f>IF(ISBLANK(IFERROR(INDEX('2-3 引出列表'!$A$2:$CE$8700,$A425,MATCH(D$1,'2-3 引出列表'!$A$1:$CD$1,0)),"")),"",IFERROR(INDEX('2-3 引出列表'!$A$2:$CE$8700,$A425,MATCH(D$1,'2-3 引出列表'!$A$1:$CD$1,0)),""))</f>
        <v>0</v>
      </c>
      <c r="E425">
        <f>IF(ISBLANK(IFERROR(INDEX('2-3 引出列表'!$A$2:$CE$8700,$A425,MATCH(E$1,'2-3 引出列表'!$A$1:$CD$1,0)),"")),"",IFERROR(INDEX('2-3 引出列表'!$A$2:$CE$8700,$A425,MATCH(E$1,'2-3 引出列表'!$A$1:$CD$1,0)),""))</f>
        <v>0</v>
      </c>
      <c r="F425" t="str">
        <f t="shared" si="6"/>
        <v>0</v>
      </c>
      <c r="G425">
        <f>IF(ISBLANK(IFERROR(INDEX('2-3 引出列表'!$A$2:$CE$8700,$A425,MATCH(G$1,'2-3 引出列表'!$A$1:$CD$1,0)),"")),"",IFERROR(INDEX('2-3 引出列表'!$A$2:$CE$8700,$A425,MATCH(G$1,'2-3 引出列表'!$A$1:$CD$1,0)),""))</f>
        <v>0</v>
      </c>
      <c r="H425">
        <f>IF(ISBLANK(IFERROR(INDEX('2-3 引出列表'!$A$2:$CE$8700,$A425,MATCH(H$1,'2-3 引出列表'!$A$1:$CD$1,0)),"")),"",IFERROR(INDEX('2-3 引出列表'!$A$2:$CE$8700,$A425,MATCH(H$1,'2-3 引出列表'!$A$1:$CD$1,0)),""))</f>
        <v>0</v>
      </c>
      <c r="I425">
        <f>IF(ISBLANK(IFERROR(INDEX('2-3 引出列表'!$A$2:$CE$8700,$A425,MATCH(I$1,'2-3 引出列表'!$A$1:$CD$1,0)),"")),"",IFERROR(INDEX('2-3 引出列表'!$A$2:$CE$8700,$A425,MATCH(I$1,'2-3 引出列表'!$A$1:$CD$1,0)),""))</f>
        <v>0</v>
      </c>
      <c r="J425" s="66"/>
    </row>
    <row r="426" customFormat="1" spans="1:10">
      <c r="A426">
        <v>425</v>
      </c>
      <c r="B426">
        <f>IF(ISBLANK(IFERROR(INDEX('2-3 引出列表'!$A$2:$CE$8700,$A426,MATCH(B$1,'2-3 引出列表'!$A$1:$CD$1,0)),"")),"",IFERROR(INDEX('2-3 引出列表'!$A$2:$CE$8700,$A426,MATCH(B$1,'2-3 引出列表'!$A$1:$CD$1,0)),""))</f>
        <v>0</v>
      </c>
      <c r="C426">
        <f>IF(ISBLANK(IFERROR(INDEX('2-3 引出列表'!$A$2:$CE$8700,$A426,MATCH(C$1,'2-3 引出列表'!$A$1:$CD$1,0)),"")),"",IFERROR(INDEX('2-3 引出列表'!$A$2:$CE$8700,$A426,MATCH(C$1,'2-3 引出列表'!$A$1:$CD$1,0)),""))</f>
        <v>0</v>
      </c>
      <c r="D426">
        <f>IF(ISBLANK(IFERROR(INDEX('2-3 引出列表'!$A$2:$CE$8700,$A426,MATCH(D$1,'2-3 引出列表'!$A$1:$CD$1,0)),"")),"",IFERROR(INDEX('2-3 引出列表'!$A$2:$CE$8700,$A426,MATCH(D$1,'2-3 引出列表'!$A$1:$CD$1,0)),""))</f>
        <v>0</v>
      </c>
      <c r="E426">
        <f>IF(ISBLANK(IFERROR(INDEX('2-3 引出列表'!$A$2:$CE$8700,$A426,MATCH(E$1,'2-3 引出列表'!$A$1:$CD$1,0)),"")),"",IFERROR(INDEX('2-3 引出列表'!$A$2:$CE$8700,$A426,MATCH(E$1,'2-3 引出列表'!$A$1:$CD$1,0)),""))</f>
        <v>0</v>
      </c>
      <c r="F426" t="str">
        <f t="shared" si="6"/>
        <v>0</v>
      </c>
      <c r="G426">
        <f>IF(ISBLANK(IFERROR(INDEX('2-3 引出列表'!$A$2:$CE$8700,$A426,MATCH(G$1,'2-3 引出列表'!$A$1:$CD$1,0)),"")),"",IFERROR(INDEX('2-3 引出列表'!$A$2:$CE$8700,$A426,MATCH(G$1,'2-3 引出列表'!$A$1:$CD$1,0)),""))</f>
        <v>0</v>
      </c>
      <c r="H426">
        <f>IF(ISBLANK(IFERROR(INDEX('2-3 引出列表'!$A$2:$CE$8700,$A426,MATCH(H$1,'2-3 引出列表'!$A$1:$CD$1,0)),"")),"",IFERROR(INDEX('2-3 引出列表'!$A$2:$CE$8700,$A426,MATCH(H$1,'2-3 引出列表'!$A$1:$CD$1,0)),""))</f>
        <v>0</v>
      </c>
      <c r="I426">
        <f>IF(ISBLANK(IFERROR(INDEX('2-3 引出列表'!$A$2:$CE$8700,$A426,MATCH(I$1,'2-3 引出列表'!$A$1:$CD$1,0)),"")),"",IFERROR(INDEX('2-3 引出列表'!$A$2:$CE$8700,$A426,MATCH(I$1,'2-3 引出列表'!$A$1:$CD$1,0)),""))</f>
        <v>0</v>
      </c>
      <c r="J426" s="66"/>
    </row>
    <row r="427" customFormat="1" spans="1:10">
      <c r="A427">
        <v>426</v>
      </c>
      <c r="B427">
        <f>IF(ISBLANK(IFERROR(INDEX('2-3 引出列表'!$A$2:$CE$8700,$A427,MATCH(B$1,'2-3 引出列表'!$A$1:$CD$1,0)),"")),"",IFERROR(INDEX('2-3 引出列表'!$A$2:$CE$8700,$A427,MATCH(B$1,'2-3 引出列表'!$A$1:$CD$1,0)),""))</f>
        <v>0</v>
      </c>
      <c r="C427">
        <f>IF(ISBLANK(IFERROR(INDEX('2-3 引出列表'!$A$2:$CE$8700,$A427,MATCH(C$1,'2-3 引出列表'!$A$1:$CD$1,0)),"")),"",IFERROR(INDEX('2-3 引出列表'!$A$2:$CE$8700,$A427,MATCH(C$1,'2-3 引出列表'!$A$1:$CD$1,0)),""))</f>
        <v>0</v>
      </c>
      <c r="D427">
        <f>IF(ISBLANK(IFERROR(INDEX('2-3 引出列表'!$A$2:$CE$8700,$A427,MATCH(D$1,'2-3 引出列表'!$A$1:$CD$1,0)),"")),"",IFERROR(INDEX('2-3 引出列表'!$A$2:$CE$8700,$A427,MATCH(D$1,'2-3 引出列表'!$A$1:$CD$1,0)),""))</f>
        <v>0</v>
      </c>
      <c r="E427">
        <f>IF(ISBLANK(IFERROR(INDEX('2-3 引出列表'!$A$2:$CE$8700,$A427,MATCH(E$1,'2-3 引出列表'!$A$1:$CD$1,0)),"")),"",IFERROR(INDEX('2-3 引出列表'!$A$2:$CE$8700,$A427,MATCH(E$1,'2-3 引出列表'!$A$1:$CD$1,0)),""))</f>
        <v>0</v>
      </c>
      <c r="F427" t="str">
        <f t="shared" si="6"/>
        <v>0</v>
      </c>
      <c r="G427">
        <f>IF(ISBLANK(IFERROR(INDEX('2-3 引出列表'!$A$2:$CE$8700,$A427,MATCH(G$1,'2-3 引出列表'!$A$1:$CD$1,0)),"")),"",IFERROR(INDEX('2-3 引出列表'!$A$2:$CE$8700,$A427,MATCH(G$1,'2-3 引出列表'!$A$1:$CD$1,0)),""))</f>
        <v>0</v>
      </c>
      <c r="H427">
        <f>IF(ISBLANK(IFERROR(INDEX('2-3 引出列表'!$A$2:$CE$8700,$A427,MATCH(H$1,'2-3 引出列表'!$A$1:$CD$1,0)),"")),"",IFERROR(INDEX('2-3 引出列表'!$A$2:$CE$8700,$A427,MATCH(H$1,'2-3 引出列表'!$A$1:$CD$1,0)),""))</f>
        <v>0</v>
      </c>
      <c r="I427">
        <f>IF(ISBLANK(IFERROR(INDEX('2-3 引出列表'!$A$2:$CE$8700,$A427,MATCH(I$1,'2-3 引出列表'!$A$1:$CD$1,0)),"")),"",IFERROR(INDEX('2-3 引出列表'!$A$2:$CE$8700,$A427,MATCH(I$1,'2-3 引出列表'!$A$1:$CD$1,0)),""))</f>
        <v>0</v>
      </c>
      <c r="J427" s="66"/>
    </row>
    <row r="428" customFormat="1" spans="1:10">
      <c r="A428">
        <v>427</v>
      </c>
      <c r="B428">
        <f>IF(ISBLANK(IFERROR(INDEX('2-3 引出列表'!$A$2:$CE$8700,$A428,MATCH(B$1,'2-3 引出列表'!$A$1:$CD$1,0)),"")),"",IFERROR(INDEX('2-3 引出列表'!$A$2:$CE$8700,$A428,MATCH(B$1,'2-3 引出列表'!$A$1:$CD$1,0)),""))</f>
        <v>0</v>
      </c>
      <c r="C428">
        <f>IF(ISBLANK(IFERROR(INDEX('2-3 引出列表'!$A$2:$CE$8700,$A428,MATCH(C$1,'2-3 引出列表'!$A$1:$CD$1,0)),"")),"",IFERROR(INDEX('2-3 引出列表'!$A$2:$CE$8700,$A428,MATCH(C$1,'2-3 引出列表'!$A$1:$CD$1,0)),""))</f>
        <v>0</v>
      </c>
      <c r="D428">
        <f>IF(ISBLANK(IFERROR(INDEX('2-3 引出列表'!$A$2:$CE$8700,$A428,MATCH(D$1,'2-3 引出列表'!$A$1:$CD$1,0)),"")),"",IFERROR(INDEX('2-3 引出列表'!$A$2:$CE$8700,$A428,MATCH(D$1,'2-3 引出列表'!$A$1:$CD$1,0)),""))</f>
        <v>0</v>
      </c>
      <c r="E428">
        <f>IF(ISBLANK(IFERROR(INDEX('2-3 引出列表'!$A$2:$CE$8700,$A428,MATCH(E$1,'2-3 引出列表'!$A$1:$CD$1,0)),"")),"",IFERROR(INDEX('2-3 引出列表'!$A$2:$CE$8700,$A428,MATCH(E$1,'2-3 引出列表'!$A$1:$CD$1,0)),""))</f>
        <v>0</v>
      </c>
      <c r="F428" t="str">
        <f t="shared" si="6"/>
        <v>0</v>
      </c>
      <c r="G428">
        <f>IF(ISBLANK(IFERROR(INDEX('2-3 引出列表'!$A$2:$CE$8700,$A428,MATCH(G$1,'2-3 引出列表'!$A$1:$CD$1,0)),"")),"",IFERROR(INDEX('2-3 引出列表'!$A$2:$CE$8700,$A428,MATCH(G$1,'2-3 引出列表'!$A$1:$CD$1,0)),""))</f>
        <v>0</v>
      </c>
      <c r="H428">
        <f>IF(ISBLANK(IFERROR(INDEX('2-3 引出列表'!$A$2:$CE$8700,$A428,MATCH(H$1,'2-3 引出列表'!$A$1:$CD$1,0)),"")),"",IFERROR(INDEX('2-3 引出列表'!$A$2:$CE$8700,$A428,MATCH(H$1,'2-3 引出列表'!$A$1:$CD$1,0)),""))</f>
        <v>0</v>
      </c>
      <c r="I428">
        <f>IF(ISBLANK(IFERROR(INDEX('2-3 引出列表'!$A$2:$CE$8700,$A428,MATCH(I$1,'2-3 引出列表'!$A$1:$CD$1,0)),"")),"",IFERROR(INDEX('2-3 引出列表'!$A$2:$CE$8700,$A428,MATCH(I$1,'2-3 引出列表'!$A$1:$CD$1,0)),""))</f>
        <v>0</v>
      </c>
      <c r="J428" s="66"/>
    </row>
    <row r="429" customFormat="1" spans="1:10">
      <c r="A429">
        <v>428</v>
      </c>
      <c r="B429">
        <f>IF(ISBLANK(IFERROR(INDEX('2-3 引出列表'!$A$2:$CE$8700,$A429,MATCH(B$1,'2-3 引出列表'!$A$1:$CD$1,0)),"")),"",IFERROR(INDEX('2-3 引出列表'!$A$2:$CE$8700,$A429,MATCH(B$1,'2-3 引出列表'!$A$1:$CD$1,0)),""))</f>
        <v>0</v>
      </c>
      <c r="C429">
        <f>IF(ISBLANK(IFERROR(INDEX('2-3 引出列表'!$A$2:$CE$8700,$A429,MATCH(C$1,'2-3 引出列表'!$A$1:$CD$1,0)),"")),"",IFERROR(INDEX('2-3 引出列表'!$A$2:$CE$8700,$A429,MATCH(C$1,'2-3 引出列表'!$A$1:$CD$1,0)),""))</f>
        <v>0</v>
      </c>
      <c r="D429">
        <f>IF(ISBLANK(IFERROR(INDEX('2-3 引出列表'!$A$2:$CE$8700,$A429,MATCH(D$1,'2-3 引出列表'!$A$1:$CD$1,0)),"")),"",IFERROR(INDEX('2-3 引出列表'!$A$2:$CE$8700,$A429,MATCH(D$1,'2-3 引出列表'!$A$1:$CD$1,0)),""))</f>
        <v>0</v>
      </c>
      <c r="E429">
        <f>IF(ISBLANK(IFERROR(INDEX('2-3 引出列表'!$A$2:$CE$8700,$A429,MATCH(E$1,'2-3 引出列表'!$A$1:$CD$1,0)),"")),"",IFERROR(INDEX('2-3 引出列表'!$A$2:$CE$8700,$A429,MATCH(E$1,'2-3 引出列表'!$A$1:$CD$1,0)),""))</f>
        <v>0</v>
      </c>
      <c r="F429" t="str">
        <f t="shared" si="6"/>
        <v>0</v>
      </c>
      <c r="G429">
        <f>IF(ISBLANK(IFERROR(INDEX('2-3 引出列表'!$A$2:$CE$8700,$A429,MATCH(G$1,'2-3 引出列表'!$A$1:$CD$1,0)),"")),"",IFERROR(INDEX('2-3 引出列表'!$A$2:$CE$8700,$A429,MATCH(G$1,'2-3 引出列表'!$A$1:$CD$1,0)),""))</f>
        <v>0</v>
      </c>
      <c r="H429">
        <f>IF(ISBLANK(IFERROR(INDEX('2-3 引出列表'!$A$2:$CE$8700,$A429,MATCH(H$1,'2-3 引出列表'!$A$1:$CD$1,0)),"")),"",IFERROR(INDEX('2-3 引出列表'!$A$2:$CE$8700,$A429,MATCH(H$1,'2-3 引出列表'!$A$1:$CD$1,0)),""))</f>
        <v>0</v>
      </c>
      <c r="I429">
        <f>IF(ISBLANK(IFERROR(INDEX('2-3 引出列表'!$A$2:$CE$8700,$A429,MATCH(I$1,'2-3 引出列表'!$A$1:$CD$1,0)),"")),"",IFERROR(INDEX('2-3 引出列表'!$A$2:$CE$8700,$A429,MATCH(I$1,'2-3 引出列表'!$A$1:$CD$1,0)),""))</f>
        <v>0</v>
      </c>
      <c r="J429" s="66"/>
    </row>
    <row r="430" customFormat="1" spans="1:10">
      <c r="A430">
        <v>429</v>
      </c>
      <c r="B430">
        <f>IF(ISBLANK(IFERROR(INDEX('2-3 引出列表'!$A$2:$CE$8700,$A430,MATCH(B$1,'2-3 引出列表'!$A$1:$CD$1,0)),"")),"",IFERROR(INDEX('2-3 引出列表'!$A$2:$CE$8700,$A430,MATCH(B$1,'2-3 引出列表'!$A$1:$CD$1,0)),""))</f>
        <v>0</v>
      </c>
      <c r="C430">
        <f>IF(ISBLANK(IFERROR(INDEX('2-3 引出列表'!$A$2:$CE$8700,$A430,MATCH(C$1,'2-3 引出列表'!$A$1:$CD$1,0)),"")),"",IFERROR(INDEX('2-3 引出列表'!$A$2:$CE$8700,$A430,MATCH(C$1,'2-3 引出列表'!$A$1:$CD$1,0)),""))</f>
        <v>0</v>
      </c>
      <c r="D430">
        <f>IF(ISBLANK(IFERROR(INDEX('2-3 引出列表'!$A$2:$CE$8700,$A430,MATCH(D$1,'2-3 引出列表'!$A$1:$CD$1,0)),"")),"",IFERROR(INDEX('2-3 引出列表'!$A$2:$CE$8700,$A430,MATCH(D$1,'2-3 引出列表'!$A$1:$CD$1,0)),""))</f>
        <v>0</v>
      </c>
      <c r="E430">
        <f>IF(ISBLANK(IFERROR(INDEX('2-3 引出列表'!$A$2:$CE$8700,$A430,MATCH(E$1,'2-3 引出列表'!$A$1:$CD$1,0)),"")),"",IFERROR(INDEX('2-3 引出列表'!$A$2:$CE$8700,$A430,MATCH(E$1,'2-3 引出列表'!$A$1:$CD$1,0)),""))</f>
        <v>0</v>
      </c>
      <c r="F430" t="str">
        <f t="shared" si="6"/>
        <v>0</v>
      </c>
      <c r="G430">
        <f>IF(ISBLANK(IFERROR(INDEX('2-3 引出列表'!$A$2:$CE$8700,$A430,MATCH(G$1,'2-3 引出列表'!$A$1:$CD$1,0)),"")),"",IFERROR(INDEX('2-3 引出列表'!$A$2:$CE$8700,$A430,MATCH(G$1,'2-3 引出列表'!$A$1:$CD$1,0)),""))</f>
        <v>0</v>
      </c>
      <c r="H430">
        <f>IF(ISBLANK(IFERROR(INDEX('2-3 引出列表'!$A$2:$CE$8700,$A430,MATCH(H$1,'2-3 引出列表'!$A$1:$CD$1,0)),"")),"",IFERROR(INDEX('2-3 引出列表'!$A$2:$CE$8700,$A430,MATCH(H$1,'2-3 引出列表'!$A$1:$CD$1,0)),""))</f>
        <v>0</v>
      </c>
      <c r="I430">
        <f>IF(ISBLANK(IFERROR(INDEX('2-3 引出列表'!$A$2:$CE$8700,$A430,MATCH(I$1,'2-3 引出列表'!$A$1:$CD$1,0)),"")),"",IFERROR(INDEX('2-3 引出列表'!$A$2:$CE$8700,$A430,MATCH(I$1,'2-3 引出列表'!$A$1:$CD$1,0)),""))</f>
        <v>0</v>
      </c>
      <c r="J430" s="66"/>
    </row>
    <row r="431" customFormat="1" spans="1:10">
      <c r="A431">
        <v>430</v>
      </c>
      <c r="B431">
        <f>IF(ISBLANK(IFERROR(INDEX('2-3 引出列表'!$A$2:$CE$8700,$A431,MATCH(B$1,'2-3 引出列表'!$A$1:$CD$1,0)),"")),"",IFERROR(INDEX('2-3 引出列表'!$A$2:$CE$8700,$A431,MATCH(B$1,'2-3 引出列表'!$A$1:$CD$1,0)),""))</f>
        <v>0</v>
      </c>
      <c r="C431">
        <f>IF(ISBLANK(IFERROR(INDEX('2-3 引出列表'!$A$2:$CE$8700,$A431,MATCH(C$1,'2-3 引出列表'!$A$1:$CD$1,0)),"")),"",IFERROR(INDEX('2-3 引出列表'!$A$2:$CE$8700,$A431,MATCH(C$1,'2-3 引出列表'!$A$1:$CD$1,0)),""))</f>
        <v>0</v>
      </c>
      <c r="D431">
        <f>IF(ISBLANK(IFERROR(INDEX('2-3 引出列表'!$A$2:$CE$8700,$A431,MATCH(D$1,'2-3 引出列表'!$A$1:$CD$1,0)),"")),"",IFERROR(INDEX('2-3 引出列表'!$A$2:$CE$8700,$A431,MATCH(D$1,'2-3 引出列表'!$A$1:$CD$1,0)),""))</f>
        <v>0</v>
      </c>
      <c r="E431">
        <f>IF(ISBLANK(IFERROR(INDEX('2-3 引出列表'!$A$2:$CE$8700,$A431,MATCH(E$1,'2-3 引出列表'!$A$1:$CD$1,0)),"")),"",IFERROR(INDEX('2-3 引出列表'!$A$2:$CE$8700,$A431,MATCH(E$1,'2-3 引出列表'!$A$1:$CD$1,0)),""))</f>
        <v>0</v>
      </c>
      <c r="F431" t="str">
        <f t="shared" si="6"/>
        <v>0</v>
      </c>
      <c r="G431">
        <f>IF(ISBLANK(IFERROR(INDEX('2-3 引出列表'!$A$2:$CE$8700,$A431,MATCH(G$1,'2-3 引出列表'!$A$1:$CD$1,0)),"")),"",IFERROR(INDEX('2-3 引出列表'!$A$2:$CE$8700,$A431,MATCH(G$1,'2-3 引出列表'!$A$1:$CD$1,0)),""))</f>
        <v>0</v>
      </c>
      <c r="H431">
        <f>IF(ISBLANK(IFERROR(INDEX('2-3 引出列表'!$A$2:$CE$8700,$A431,MATCH(H$1,'2-3 引出列表'!$A$1:$CD$1,0)),"")),"",IFERROR(INDEX('2-3 引出列表'!$A$2:$CE$8700,$A431,MATCH(H$1,'2-3 引出列表'!$A$1:$CD$1,0)),""))</f>
        <v>0</v>
      </c>
      <c r="I431">
        <f>IF(ISBLANK(IFERROR(INDEX('2-3 引出列表'!$A$2:$CE$8700,$A431,MATCH(I$1,'2-3 引出列表'!$A$1:$CD$1,0)),"")),"",IFERROR(INDEX('2-3 引出列表'!$A$2:$CE$8700,$A431,MATCH(I$1,'2-3 引出列表'!$A$1:$CD$1,0)),""))</f>
        <v>0</v>
      </c>
      <c r="J431" s="66"/>
    </row>
    <row r="432" customFormat="1" spans="1:10">
      <c r="A432">
        <v>431</v>
      </c>
      <c r="B432">
        <f>IF(ISBLANK(IFERROR(INDEX('2-3 引出列表'!$A$2:$CE$8700,$A432,MATCH(B$1,'2-3 引出列表'!$A$1:$CD$1,0)),"")),"",IFERROR(INDEX('2-3 引出列表'!$A$2:$CE$8700,$A432,MATCH(B$1,'2-3 引出列表'!$A$1:$CD$1,0)),""))</f>
        <v>0</v>
      </c>
      <c r="C432">
        <f>IF(ISBLANK(IFERROR(INDEX('2-3 引出列表'!$A$2:$CE$8700,$A432,MATCH(C$1,'2-3 引出列表'!$A$1:$CD$1,0)),"")),"",IFERROR(INDEX('2-3 引出列表'!$A$2:$CE$8700,$A432,MATCH(C$1,'2-3 引出列表'!$A$1:$CD$1,0)),""))</f>
        <v>0</v>
      </c>
      <c r="D432">
        <f>IF(ISBLANK(IFERROR(INDEX('2-3 引出列表'!$A$2:$CE$8700,$A432,MATCH(D$1,'2-3 引出列表'!$A$1:$CD$1,0)),"")),"",IFERROR(INDEX('2-3 引出列表'!$A$2:$CE$8700,$A432,MATCH(D$1,'2-3 引出列表'!$A$1:$CD$1,0)),""))</f>
        <v>0</v>
      </c>
      <c r="E432">
        <f>IF(ISBLANK(IFERROR(INDEX('2-3 引出列表'!$A$2:$CE$8700,$A432,MATCH(E$1,'2-3 引出列表'!$A$1:$CD$1,0)),"")),"",IFERROR(INDEX('2-3 引出列表'!$A$2:$CE$8700,$A432,MATCH(E$1,'2-3 引出列表'!$A$1:$CD$1,0)),""))</f>
        <v>0</v>
      </c>
      <c r="F432" t="str">
        <f t="shared" si="6"/>
        <v>0</v>
      </c>
      <c r="G432">
        <f>IF(ISBLANK(IFERROR(INDEX('2-3 引出列表'!$A$2:$CE$8700,$A432,MATCH(G$1,'2-3 引出列表'!$A$1:$CD$1,0)),"")),"",IFERROR(INDEX('2-3 引出列表'!$A$2:$CE$8700,$A432,MATCH(G$1,'2-3 引出列表'!$A$1:$CD$1,0)),""))</f>
        <v>0</v>
      </c>
      <c r="H432">
        <f>IF(ISBLANK(IFERROR(INDEX('2-3 引出列表'!$A$2:$CE$8700,$A432,MATCH(H$1,'2-3 引出列表'!$A$1:$CD$1,0)),"")),"",IFERROR(INDEX('2-3 引出列表'!$A$2:$CE$8700,$A432,MATCH(H$1,'2-3 引出列表'!$A$1:$CD$1,0)),""))</f>
        <v>0</v>
      </c>
      <c r="I432">
        <f>IF(ISBLANK(IFERROR(INDEX('2-3 引出列表'!$A$2:$CE$8700,$A432,MATCH(I$1,'2-3 引出列表'!$A$1:$CD$1,0)),"")),"",IFERROR(INDEX('2-3 引出列表'!$A$2:$CE$8700,$A432,MATCH(I$1,'2-3 引出列表'!$A$1:$CD$1,0)),""))</f>
        <v>0</v>
      </c>
      <c r="J432" s="66"/>
    </row>
    <row r="433" customFormat="1" spans="1:9">
      <c r="A433">
        <v>432</v>
      </c>
      <c r="B433">
        <f>IF(ISBLANK(IFERROR(INDEX('2-3 引出列表'!$A$2:$CE$8700,$A433,MATCH(B$1,'2-3 引出列表'!$A$1:$CD$1,0)),"")),"",IFERROR(INDEX('2-3 引出列表'!$A$2:$CE$8700,$A433,MATCH(B$1,'2-3 引出列表'!$A$1:$CD$1,0)),""))</f>
        <v>0</v>
      </c>
      <c r="C433">
        <f>IF(ISBLANK(IFERROR(INDEX('2-3 引出列表'!$A$2:$CE$8700,$A433,MATCH(C$1,'2-3 引出列表'!$A$1:$CD$1,0)),"")),"",IFERROR(INDEX('2-3 引出列表'!$A$2:$CE$8700,$A433,MATCH(C$1,'2-3 引出列表'!$A$1:$CD$1,0)),""))</f>
        <v>0</v>
      </c>
      <c r="D433">
        <f>IF(ISBLANK(IFERROR(INDEX('2-3 引出列表'!$A$2:$CE$8700,$A433,MATCH(D$1,'2-3 引出列表'!$A$1:$CD$1,0)),"")),"",IFERROR(INDEX('2-3 引出列表'!$A$2:$CE$8700,$A433,MATCH(D$1,'2-3 引出列表'!$A$1:$CD$1,0)),""))</f>
        <v>0</v>
      </c>
      <c r="E433">
        <f>IF(ISBLANK(IFERROR(INDEX('2-3 引出列表'!$A$2:$CE$8700,$A433,MATCH(E$1,'2-3 引出列表'!$A$1:$CD$1,0)),"")),"",IFERROR(INDEX('2-3 引出列表'!$A$2:$CE$8700,$A433,MATCH(E$1,'2-3 引出列表'!$A$1:$CD$1,0)),""))</f>
        <v>0</v>
      </c>
      <c r="F433" t="str">
        <f t="shared" si="6"/>
        <v>0</v>
      </c>
      <c r="G433">
        <f>IF(ISBLANK(IFERROR(INDEX('2-3 引出列表'!$A$2:$CE$8700,$A433,MATCH(G$1,'2-3 引出列表'!$A$1:$CD$1,0)),"")),"",IFERROR(INDEX('2-3 引出列表'!$A$2:$CE$8700,$A433,MATCH(G$1,'2-3 引出列表'!$A$1:$CD$1,0)),""))</f>
        <v>0</v>
      </c>
      <c r="H433">
        <f>IF(ISBLANK(IFERROR(INDEX('2-3 引出列表'!$A$2:$CE$8700,$A433,MATCH(H$1,'2-3 引出列表'!$A$1:$CD$1,0)),"")),"",IFERROR(INDEX('2-3 引出列表'!$A$2:$CE$8700,$A433,MATCH(H$1,'2-3 引出列表'!$A$1:$CD$1,0)),""))</f>
        <v>0</v>
      </c>
      <c r="I433">
        <f>IF(ISBLANK(IFERROR(INDEX('2-3 引出列表'!$A$2:$CE$8700,$A433,MATCH(I$1,'2-3 引出列表'!$A$1:$CD$1,0)),"")),"",IFERROR(INDEX('2-3 引出列表'!$A$2:$CE$8700,$A433,MATCH(I$1,'2-3 引出列表'!$A$1:$CD$1,0)),""))</f>
        <v>0</v>
      </c>
    </row>
    <row r="434" customFormat="1" spans="1:9">
      <c r="A434">
        <v>433</v>
      </c>
      <c r="B434">
        <f>IF(ISBLANK(IFERROR(INDEX('2-3 引出列表'!$A$2:$CE$8700,$A434,MATCH(B$1,'2-3 引出列表'!$A$1:$CD$1,0)),"")),"",IFERROR(INDEX('2-3 引出列表'!$A$2:$CE$8700,$A434,MATCH(B$1,'2-3 引出列表'!$A$1:$CD$1,0)),""))</f>
        <v>0</v>
      </c>
      <c r="C434">
        <f>IF(ISBLANK(IFERROR(INDEX('2-3 引出列表'!$A$2:$CE$8700,$A434,MATCH(C$1,'2-3 引出列表'!$A$1:$CD$1,0)),"")),"",IFERROR(INDEX('2-3 引出列表'!$A$2:$CE$8700,$A434,MATCH(C$1,'2-3 引出列表'!$A$1:$CD$1,0)),""))</f>
        <v>0</v>
      </c>
      <c r="D434">
        <f>IF(ISBLANK(IFERROR(INDEX('2-3 引出列表'!$A$2:$CE$8700,$A434,MATCH(D$1,'2-3 引出列表'!$A$1:$CD$1,0)),"")),"",IFERROR(INDEX('2-3 引出列表'!$A$2:$CE$8700,$A434,MATCH(D$1,'2-3 引出列表'!$A$1:$CD$1,0)),""))</f>
        <v>0</v>
      </c>
      <c r="E434">
        <f>IF(ISBLANK(IFERROR(INDEX('2-3 引出列表'!$A$2:$CE$8700,$A434,MATCH(E$1,'2-3 引出列表'!$A$1:$CD$1,0)),"")),"",IFERROR(INDEX('2-3 引出列表'!$A$2:$CE$8700,$A434,MATCH(E$1,'2-3 引出列表'!$A$1:$CD$1,0)),""))</f>
        <v>0</v>
      </c>
      <c r="F434" t="str">
        <f t="shared" si="6"/>
        <v>0</v>
      </c>
      <c r="G434">
        <f>IF(ISBLANK(IFERROR(INDEX('2-3 引出列表'!$A$2:$CE$8700,$A434,MATCH(G$1,'2-3 引出列表'!$A$1:$CD$1,0)),"")),"",IFERROR(INDEX('2-3 引出列表'!$A$2:$CE$8700,$A434,MATCH(G$1,'2-3 引出列表'!$A$1:$CD$1,0)),""))</f>
        <v>0</v>
      </c>
      <c r="H434">
        <f>IF(ISBLANK(IFERROR(INDEX('2-3 引出列表'!$A$2:$CE$8700,$A434,MATCH(H$1,'2-3 引出列表'!$A$1:$CD$1,0)),"")),"",IFERROR(INDEX('2-3 引出列表'!$A$2:$CE$8700,$A434,MATCH(H$1,'2-3 引出列表'!$A$1:$CD$1,0)),""))</f>
        <v>0</v>
      </c>
      <c r="I434">
        <f>IF(ISBLANK(IFERROR(INDEX('2-3 引出列表'!$A$2:$CE$8700,$A434,MATCH(I$1,'2-3 引出列表'!$A$1:$CD$1,0)),"")),"",IFERROR(INDEX('2-3 引出列表'!$A$2:$CE$8700,$A434,MATCH(I$1,'2-3 引出列表'!$A$1:$CD$1,0)),""))</f>
        <v>0</v>
      </c>
    </row>
    <row r="435" customFormat="1" spans="1:9">
      <c r="A435">
        <v>434</v>
      </c>
      <c r="B435">
        <f>IF(ISBLANK(IFERROR(INDEX('2-3 引出列表'!$A$2:$CE$8700,$A435,MATCH(B$1,'2-3 引出列表'!$A$1:$CD$1,0)),"")),"",IFERROR(INDEX('2-3 引出列表'!$A$2:$CE$8700,$A435,MATCH(B$1,'2-3 引出列表'!$A$1:$CD$1,0)),""))</f>
        <v>0</v>
      </c>
      <c r="C435">
        <f>IF(ISBLANK(IFERROR(INDEX('2-3 引出列表'!$A$2:$CE$8700,$A435,MATCH(C$1,'2-3 引出列表'!$A$1:$CD$1,0)),"")),"",IFERROR(INDEX('2-3 引出列表'!$A$2:$CE$8700,$A435,MATCH(C$1,'2-3 引出列表'!$A$1:$CD$1,0)),""))</f>
        <v>0</v>
      </c>
      <c r="D435">
        <f>IF(ISBLANK(IFERROR(INDEX('2-3 引出列表'!$A$2:$CE$8700,$A435,MATCH(D$1,'2-3 引出列表'!$A$1:$CD$1,0)),"")),"",IFERROR(INDEX('2-3 引出列表'!$A$2:$CE$8700,$A435,MATCH(D$1,'2-3 引出列表'!$A$1:$CD$1,0)),""))</f>
        <v>0</v>
      </c>
      <c r="E435">
        <f>IF(ISBLANK(IFERROR(INDEX('2-3 引出列表'!$A$2:$CE$8700,$A435,MATCH(E$1,'2-3 引出列表'!$A$1:$CD$1,0)),"")),"",IFERROR(INDEX('2-3 引出列表'!$A$2:$CE$8700,$A435,MATCH(E$1,'2-3 引出列表'!$A$1:$CD$1,0)),""))</f>
        <v>0</v>
      </c>
      <c r="F435" t="str">
        <f t="shared" si="6"/>
        <v>0</v>
      </c>
      <c r="G435">
        <f>IF(ISBLANK(IFERROR(INDEX('2-3 引出列表'!$A$2:$CE$8700,$A435,MATCH(G$1,'2-3 引出列表'!$A$1:$CD$1,0)),"")),"",IFERROR(INDEX('2-3 引出列表'!$A$2:$CE$8700,$A435,MATCH(G$1,'2-3 引出列表'!$A$1:$CD$1,0)),""))</f>
        <v>0</v>
      </c>
      <c r="H435">
        <f>IF(ISBLANK(IFERROR(INDEX('2-3 引出列表'!$A$2:$CE$8700,$A435,MATCH(H$1,'2-3 引出列表'!$A$1:$CD$1,0)),"")),"",IFERROR(INDEX('2-3 引出列表'!$A$2:$CE$8700,$A435,MATCH(H$1,'2-3 引出列表'!$A$1:$CD$1,0)),""))</f>
        <v>0</v>
      </c>
      <c r="I435">
        <f>IF(ISBLANK(IFERROR(INDEX('2-3 引出列表'!$A$2:$CE$8700,$A435,MATCH(I$1,'2-3 引出列表'!$A$1:$CD$1,0)),"")),"",IFERROR(INDEX('2-3 引出列表'!$A$2:$CE$8700,$A435,MATCH(I$1,'2-3 引出列表'!$A$1:$CD$1,0)),""))</f>
        <v>0</v>
      </c>
    </row>
    <row r="436" customFormat="1" spans="1:9">
      <c r="A436">
        <v>435</v>
      </c>
      <c r="B436">
        <f>IF(ISBLANK(IFERROR(INDEX('2-3 引出列表'!$A$2:$CE$8700,$A436,MATCH(B$1,'2-3 引出列表'!$A$1:$CD$1,0)),"")),"",IFERROR(INDEX('2-3 引出列表'!$A$2:$CE$8700,$A436,MATCH(B$1,'2-3 引出列表'!$A$1:$CD$1,0)),""))</f>
        <v>0</v>
      </c>
      <c r="C436">
        <f>IF(ISBLANK(IFERROR(INDEX('2-3 引出列表'!$A$2:$CE$8700,$A436,MATCH(C$1,'2-3 引出列表'!$A$1:$CD$1,0)),"")),"",IFERROR(INDEX('2-3 引出列表'!$A$2:$CE$8700,$A436,MATCH(C$1,'2-3 引出列表'!$A$1:$CD$1,0)),""))</f>
        <v>0</v>
      </c>
      <c r="D436">
        <f>IF(ISBLANK(IFERROR(INDEX('2-3 引出列表'!$A$2:$CE$8700,$A436,MATCH(D$1,'2-3 引出列表'!$A$1:$CD$1,0)),"")),"",IFERROR(INDEX('2-3 引出列表'!$A$2:$CE$8700,$A436,MATCH(D$1,'2-3 引出列表'!$A$1:$CD$1,0)),""))</f>
        <v>0</v>
      </c>
      <c r="E436">
        <f>IF(ISBLANK(IFERROR(INDEX('2-3 引出列表'!$A$2:$CE$8700,$A436,MATCH(E$1,'2-3 引出列表'!$A$1:$CD$1,0)),"")),"",IFERROR(INDEX('2-3 引出列表'!$A$2:$CE$8700,$A436,MATCH(E$1,'2-3 引出列表'!$A$1:$CD$1,0)),""))</f>
        <v>0</v>
      </c>
      <c r="F436" t="str">
        <f t="shared" si="6"/>
        <v>0</v>
      </c>
      <c r="G436">
        <f>IF(ISBLANK(IFERROR(INDEX('2-3 引出列表'!$A$2:$CE$8700,$A436,MATCH(G$1,'2-3 引出列表'!$A$1:$CD$1,0)),"")),"",IFERROR(INDEX('2-3 引出列表'!$A$2:$CE$8700,$A436,MATCH(G$1,'2-3 引出列表'!$A$1:$CD$1,0)),""))</f>
        <v>0</v>
      </c>
      <c r="H436">
        <f>IF(ISBLANK(IFERROR(INDEX('2-3 引出列表'!$A$2:$CE$8700,$A436,MATCH(H$1,'2-3 引出列表'!$A$1:$CD$1,0)),"")),"",IFERROR(INDEX('2-3 引出列表'!$A$2:$CE$8700,$A436,MATCH(H$1,'2-3 引出列表'!$A$1:$CD$1,0)),""))</f>
        <v>0</v>
      </c>
      <c r="I436">
        <f>IF(ISBLANK(IFERROR(INDEX('2-3 引出列表'!$A$2:$CE$8700,$A436,MATCH(I$1,'2-3 引出列表'!$A$1:$CD$1,0)),"")),"",IFERROR(INDEX('2-3 引出列表'!$A$2:$CE$8700,$A436,MATCH(I$1,'2-3 引出列表'!$A$1:$CD$1,0)),""))</f>
        <v>0</v>
      </c>
    </row>
    <row r="437" customFormat="1" spans="1:9">
      <c r="A437">
        <v>436</v>
      </c>
      <c r="B437">
        <f>IF(ISBLANK(IFERROR(INDEX('2-3 引出列表'!$A$2:$CE$8700,$A437,MATCH(B$1,'2-3 引出列表'!$A$1:$CD$1,0)),"")),"",IFERROR(INDEX('2-3 引出列表'!$A$2:$CE$8700,$A437,MATCH(B$1,'2-3 引出列表'!$A$1:$CD$1,0)),""))</f>
        <v>0</v>
      </c>
      <c r="C437">
        <f>IF(ISBLANK(IFERROR(INDEX('2-3 引出列表'!$A$2:$CE$8700,$A437,MATCH(C$1,'2-3 引出列表'!$A$1:$CD$1,0)),"")),"",IFERROR(INDEX('2-3 引出列表'!$A$2:$CE$8700,$A437,MATCH(C$1,'2-3 引出列表'!$A$1:$CD$1,0)),""))</f>
        <v>0</v>
      </c>
      <c r="D437">
        <f>IF(ISBLANK(IFERROR(INDEX('2-3 引出列表'!$A$2:$CE$8700,$A437,MATCH(D$1,'2-3 引出列表'!$A$1:$CD$1,0)),"")),"",IFERROR(INDEX('2-3 引出列表'!$A$2:$CE$8700,$A437,MATCH(D$1,'2-3 引出列表'!$A$1:$CD$1,0)),""))</f>
        <v>0</v>
      </c>
      <c r="E437">
        <f>IF(ISBLANK(IFERROR(INDEX('2-3 引出列表'!$A$2:$CE$8700,$A437,MATCH(E$1,'2-3 引出列表'!$A$1:$CD$1,0)),"")),"",IFERROR(INDEX('2-3 引出列表'!$A$2:$CE$8700,$A437,MATCH(E$1,'2-3 引出列表'!$A$1:$CD$1,0)),""))</f>
        <v>0</v>
      </c>
      <c r="F437" t="str">
        <f t="shared" si="6"/>
        <v>0</v>
      </c>
      <c r="G437">
        <f>IF(ISBLANK(IFERROR(INDEX('2-3 引出列表'!$A$2:$CE$8700,$A437,MATCH(G$1,'2-3 引出列表'!$A$1:$CD$1,0)),"")),"",IFERROR(INDEX('2-3 引出列表'!$A$2:$CE$8700,$A437,MATCH(G$1,'2-3 引出列表'!$A$1:$CD$1,0)),""))</f>
        <v>0</v>
      </c>
      <c r="H437">
        <f>IF(ISBLANK(IFERROR(INDEX('2-3 引出列表'!$A$2:$CE$8700,$A437,MATCH(H$1,'2-3 引出列表'!$A$1:$CD$1,0)),"")),"",IFERROR(INDEX('2-3 引出列表'!$A$2:$CE$8700,$A437,MATCH(H$1,'2-3 引出列表'!$A$1:$CD$1,0)),""))</f>
        <v>0</v>
      </c>
      <c r="I437">
        <f>IF(ISBLANK(IFERROR(INDEX('2-3 引出列表'!$A$2:$CE$8700,$A437,MATCH(I$1,'2-3 引出列表'!$A$1:$CD$1,0)),"")),"",IFERROR(INDEX('2-3 引出列表'!$A$2:$CE$8700,$A437,MATCH(I$1,'2-3 引出列表'!$A$1:$CD$1,0)),""))</f>
        <v>0</v>
      </c>
    </row>
    <row r="438" customFormat="1" spans="1:9">
      <c r="A438">
        <v>437</v>
      </c>
      <c r="B438">
        <f>IF(ISBLANK(IFERROR(INDEX('2-3 引出列表'!$A$2:$CE$8700,$A438,MATCH(B$1,'2-3 引出列表'!$A$1:$CD$1,0)),"")),"",IFERROR(INDEX('2-3 引出列表'!$A$2:$CE$8700,$A438,MATCH(B$1,'2-3 引出列表'!$A$1:$CD$1,0)),""))</f>
        <v>0</v>
      </c>
      <c r="C438">
        <f>IF(ISBLANK(IFERROR(INDEX('2-3 引出列表'!$A$2:$CE$8700,$A438,MATCH(C$1,'2-3 引出列表'!$A$1:$CD$1,0)),"")),"",IFERROR(INDEX('2-3 引出列表'!$A$2:$CE$8700,$A438,MATCH(C$1,'2-3 引出列表'!$A$1:$CD$1,0)),""))</f>
        <v>0</v>
      </c>
      <c r="D438">
        <f>IF(ISBLANK(IFERROR(INDEX('2-3 引出列表'!$A$2:$CE$8700,$A438,MATCH(D$1,'2-3 引出列表'!$A$1:$CD$1,0)),"")),"",IFERROR(INDEX('2-3 引出列表'!$A$2:$CE$8700,$A438,MATCH(D$1,'2-3 引出列表'!$A$1:$CD$1,0)),""))</f>
        <v>0</v>
      </c>
      <c r="E438">
        <f>IF(ISBLANK(IFERROR(INDEX('2-3 引出列表'!$A$2:$CE$8700,$A438,MATCH(E$1,'2-3 引出列表'!$A$1:$CD$1,0)),"")),"",IFERROR(INDEX('2-3 引出列表'!$A$2:$CE$8700,$A438,MATCH(E$1,'2-3 引出列表'!$A$1:$CD$1,0)),""))</f>
        <v>0</v>
      </c>
      <c r="F438" t="str">
        <f t="shared" si="6"/>
        <v>0</v>
      </c>
      <c r="G438">
        <f>IF(ISBLANK(IFERROR(INDEX('2-3 引出列表'!$A$2:$CE$8700,$A438,MATCH(G$1,'2-3 引出列表'!$A$1:$CD$1,0)),"")),"",IFERROR(INDEX('2-3 引出列表'!$A$2:$CE$8700,$A438,MATCH(G$1,'2-3 引出列表'!$A$1:$CD$1,0)),""))</f>
        <v>0</v>
      </c>
      <c r="H438">
        <f>IF(ISBLANK(IFERROR(INDEX('2-3 引出列表'!$A$2:$CE$8700,$A438,MATCH(H$1,'2-3 引出列表'!$A$1:$CD$1,0)),"")),"",IFERROR(INDEX('2-3 引出列表'!$A$2:$CE$8700,$A438,MATCH(H$1,'2-3 引出列表'!$A$1:$CD$1,0)),""))</f>
        <v>0</v>
      </c>
      <c r="I438">
        <f>IF(ISBLANK(IFERROR(INDEX('2-3 引出列表'!$A$2:$CE$8700,$A438,MATCH(I$1,'2-3 引出列表'!$A$1:$CD$1,0)),"")),"",IFERROR(INDEX('2-3 引出列表'!$A$2:$CE$8700,$A438,MATCH(I$1,'2-3 引出列表'!$A$1:$CD$1,0)),""))</f>
        <v>0</v>
      </c>
    </row>
    <row r="439" customFormat="1" spans="1:9">
      <c r="A439">
        <v>438</v>
      </c>
      <c r="B439">
        <f>IF(ISBLANK(IFERROR(INDEX('2-3 引出列表'!$A$2:$CE$8700,$A439,MATCH(B$1,'2-3 引出列表'!$A$1:$CD$1,0)),"")),"",IFERROR(INDEX('2-3 引出列表'!$A$2:$CE$8700,$A439,MATCH(B$1,'2-3 引出列表'!$A$1:$CD$1,0)),""))</f>
        <v>0</v>
      </c>
      <c r="C439">
        <f>IF(ISBLANK(IFERROR(INDEX('2-3 引出列表'!$A$2:$CE$8700,$A439,MATCH(C$1,'2-3 引出列表'!$A$1:$CD$1,0)),"")),"",IFERROR(INDEX('2-3 引出列表'!$A$2:$CE$8700,$A439,MATCH(C$1,'2-3 引出列表'!$A$1:$CD$1,0)),""))</f>
        <v>0</v>
      </c>
      <c r="D439">
        <f>IF(ISBLANK(IFERROR(INDEX('2-3 引出列表'!$A$2:$CE$8700,$A439,MATCH(D$1,'2-3 引出列表'!$A$1:$CD$1,0)),"")),"",IFERROR(INDEX('2-3 引出列表'!$A$2:$CE$8700,$A439,MATCH(D$1,'2-3 引出列表'!$A$1:$CD$1,0)),""))</f>
        <v>0</v>
      </c>
      <c r="E439">
        <f>IF(ISBLANK(IFERROR(INDEX('2-3 引出列表'!$A$2:$CE$8700,$A439,MATCH(E$1,'2-3 引出列表'!$A$1:$CD$1,0)),"")),"",IFERROR(INDEX('2-3 引出列表'!$A$2:$CE$8700,$A439,MATCH(E$1,'2-3 引出列表'!$A$1:$CD$1,0)),""))</f>
        <v>0</v>
      </c>
      <c r="F439" t="str">
        <f t="shared" si="6"/>
        <v>0</v>
      </c>
      <c r="G439">
        <f>IF(ISBLANK(IFERROR(INDEX('2-3 引出列表'!$A$2:$CE$8700,$A439,MATCH(G$1,'2-3 引出列表'!$A$1:$CD$1,0)),"")),"",IFERROR(INDEX('2-3 引出列表'!$A$2:$CE$8700,$A439,MATCH(G$1,'2-3 引出列表'!$A$1:$CD$1,0)),""))</f>
        <v>0</v>
      </c>
      <c r="H439">
        <f>IF(ISBLANK(IFERROR(INDEX('2-3 引出列表'!$A$2:$CE$8700,$A439,MATCH(H$1,'2-3 引出列表'!$A$1:$CD$1,0)),"")),"",IFERROR(INDEX('2-3 引出列表'!$A$2:$CE$8700,$A439,MATCH(H$1,'2-3 引出列表'!$A$1:$CD$1,0)),""))</f>
        <v>0</v>
      </c>
      <c r="I439">
        <f>IF(ISBLANK(IFERROR(INDEX('2-3 引出列表'!$A$2:$CE$8700,$A439,MATCH(I$1,'2-3 引出列表'!$A$1:$CD$1,0)),"")),"",IFERROR(INDEX('2-3 引出列表'!$A$2:$CE$8700,$A439,MATCH(I$1,'2-3 引出列表'!$A$1:$CD$1,0)),""))</f>
        <v>0</v>
      </c>
    </row>
    <row r="440" customFormat="1" spans="1:9">
      <c r="A440">
        <v>439</v>
      </c>
      <c r="B440">
        <f>IF(ISBLANK(IFERROR(INDEX('2-3 引出列表'!$A$2:$CE$8700,$A440,MATCH(B$1,'2-3 引出列表'!$A$1:$CD$1,0)),"")),"",IFERROR(INDEX('2-3 引出列表'!$A$2:$CE$8700,$A440,MATCH(B$1,'2-3 引出列表'!$A$1:$CD$1,0)),""))</f>
        <v>0</v>
      </c>
      <c r="C440">
        <f>IF(ISBLANK(IFERROR(INDEX('2-3 引出列表'!$A$2:$CE$8700,$A440,MATCH(C$1,'2-3 引出列表'!$A$1:$CD$1,0)),"")),"",IFERROR(INDEX('2-3 引出列表'!$A$2:$CE$8700,$A440,MATCH(C$1,'2-3 引出列表'!$A$1:$CD$1,0)),""))</f>
        <v>0</v>
      </c>
      <c r="D440">
        <f>IF(ISBLANK(IFERROR(INDEX('2-3 引出列表'!$A$2:$CE$8700,$A440,MATCH(D$1,'2-3 引出列表'!$A$1:$CD$1,0)),"")),"",IFERROR(INDEX('2-3 引出列表'!$A$2:$CE$8700,$A440,MATCH(D$1,'2-3 引出列表'!$A$1:$CD$1,0)),""))</f>
        <v>0</v>
      </c>
      <c r="E440">
        <f>IF(ISBLANK(IFERROR(INDEX('2-3 引出列表'!$A$2:$CE$8700,$A440,MATCH(E$1,'2-3 引出列表'!$A$1:$CD$1,0)),"")),"",IFERROR(INDEX('2-3 引出列表'!$A$2:$CE$8700,$A440,MATCH(E$1,'2-3 引出列表'!$A$1:$CD$1,0)),""))</f>
        <v>0</v>
      </c>
      <c r="F440" t="str">
        <f t="shared" si="6"/>
        <v>0</v>
      </c>
      <c r="G440">
        <f>IF(ISBLANK(IFERROR(INDEX('2-3 引出列表'!$A$2:$CE$8700,$A440,MATCH(G$1,'2-3 引出列表'!$A$1:$CD$1,0)),"")),"",IFERROR(INDEX('2-3 引出列表'!$A$2:$CE$8700,$A440,MATCH(G$1,'2-3 引出列表'!$A$1:$CD$1,0)),""))</f>
        <v>0</v>
      </c>
      <c r="H440">
        <f>IF(ISBLANK(IFERROR(INDEX('2-3 引出列表'!$A$2:$CE$8700,$A440,MATCH(H$1,'2-3 引出列表'!$A$1:$CD$1,0)),"")),"",IFERROR(INDEX('2-3 引出列表'!$A$2:$CE$8700,$A440,MATCH(H$1,'2-3 引出列表'!$A$1:$CD$1,0)),""))</f>
        <v>0</v>
      </c>
      <c r="I440">
        <f>IF(ISBLANK(IFERROR(INDEX('2-3 引出列表'!$A$2:$CE$8700,$A440,MATCH(I$1,'2-3 引出列表'!$A$1:$CD$1,0)),"")),"",IFERROR(INDEX('2-3 引出列表'!$A$2:$CE$8700,$A440,MATCH(I$1,'2-3 引出列表'!$A$1:$CD$1,0)),""))</f>
        <v>0</v>
      </c>
    </row>
    <row r="441" customFormat="1" spans="1:9">
      <c r="A441">
        <v>440</v>
      </c>
      <c r="B441">
        <f>IF(ISBLANK(IFERROR(INDEX('2-3 引出列表'!$A$2:$CE$8700,$A441,MATCH(B$1,'2-3 引出列表'!$A$1:$CD$1,0)),"")),"",IFERROR(INDEX('2-3 引出列表'!$A$2:$CE$8700,$A441,MATCH(B$1,'2-3 引出列表'!$A$1:$CD$1,0)),""))</f>
        <v>0</v>
      </c>
      <c r="C441">
        <f>IF(ISBLANK(IFERROR(INDEX('2-3 引出列表'!$A$2:$CE$8700,$A441,MATCH(C$1,'2-3 引出列表'!$A$1:$CD$1,0)),"")),"",IFERROR(INDEX('2-3 引出列表'!$A$2:$CE$8700,$A441,MATCH(C$1,'2-3 引出列表'!$A$1:$CD$1,0)),""))</f>
        <v>0</v>
      </c>
      <c r="D441">
        <f>IF(ISBLANK(IFERROR(INDEX('2-3 引出列表'!$A$2:$CE$8700,$A441,MATCH(D$1,'2-3 引出列表'!$A$1:$CD$1,0)),"")),"",IFERROR(INDEX('2-3 引出列表'!$A$2:$CE$8700,$A441,MATCH(D$1,'2-3 引出列表'!$A$1:$CD$1,0)),""))</f>
        <v>0</v>
      </c>
      <c r="E441">
        <f>IF(ISBLANK(IFERROR(INDEX('2-3 引出列表'!$A$2:$CE$8700,$A441,MATCH(E$1,'2-3 引出列表'!$A$1:$CD$1,0)),"")),"",IFERROR(INDEX('2-3 引出列表'!$A$2:$CE$8700,$A441,MATCH(E$1,'2-3 引出列表'!$A$1:$CD$1,0)),""))</f>
        <v>0</v>
      </c>
      <c r="F441" t="str">
        <f t="shared" si="6"/>
        <v>0</v>
      </c>
      <c r="G441">
        <f>IF(ISBLANK(IFERROR(INDEX('2-3 引出列表'!$A$2:$CE$8700,$A441,MATCH(G$1,'2-3 引出列表'!$A$1:$CD$1,0)),"")),"",IFERROR(INDEX('2-3 引出列表'!$A$2:$CE$8700,$A441,MATCH(G$1,'2-3 引出列表'!$A$1:$CD$1,0)),""))</f>
        <v>0</v>
      </c>
      <c r="H441">
        <f>IF(ISBLANK(IFERROR(INDEX('2-3 引出列表'!$A$2:$CE$8700,$A441,MATCH(H$1,'2-3 引出列表'!$A$1:$CD$1,0)),"")),"",IFERROR(INDEX('2-3 引出列表'!$A$2:$CE$8700,$A441,MATCH(H$1,'2-3 引出列表'!$A$1:$CD$1,0)),""))</f>
        <v>0</v>
      </c>
      <c r="I441">
        <f>IF(ISBLANK(IFERROR(INDEX('2-3 引出列表'!$A$2:$CE$8700,$A441,MATCH(I$1,'2-3 引出列表'!$A$1:$CD$1,0)),"")),"",IFERROR(INDEX('2-3 引出列表'!$A$2:$CE$8700,$A441,MATCH(I$1,'2-3 引出列表'!$A$1:$CD$1,0)),""))</f>
        <v>0</v>
      </c>
    </row>
    <row r="442" customFormat="1" spans="1:9">
      <c r="A442">
        <v>441</v>
      </c>
      <c r="B442">
        <f>IF(ISBLANK(IFERROR(INDEX('2-3 引出列表'!$A$2:$CE$8700,$A442,MATCH(B$1,'2-3 引出列表'!$A$1:$CD$1,0)),"")),"",IFERROR(INDEX('2-3 引出列表'!$A$2:$CE$8700,$A442,MATCH(B$1,'2-3 引出列表'!$A$1:$CD$1,0)),""))</f>
        <v>0</v>
      </c>
      <c r="C442">
        <f>IF(ISBLANK(IFERROR(INDEX('2-3 引出列表'!$A$2:$CE$8700,$A442,MATCH(C$1,'2-3 引出列表'!$A$1:$CD$1,0)),"")),"",IFERROR(INDEX('2-3 引出列表'!$A$2:$CE$8700,$A442,MATCH(C$1,'2-3 引出列表'!$A$1:$CD$1,0)),""))</f>
        <v>0</v>
      </c>
      <c r="D442">
        <f>IF(ISBLANK(IFERROR(INDEX('2-3 引出列表'!$A$2:$CE$8700,$A442,MATCH(D$1,'2-3 引出列表'!$A$1:$CD$1,0)),"")),"",IFERROR(INDEX('2-3 引出列表'!$A$2:$CE$8700,$A442,MATCH(D$1,'2-3 引出列表'!$A$1:$CD$1,0)),""))</f>
        <v>0</v>
      </c>
      <c r="E442">
        <f>IF(ISBLANK(IFERROR(INDEX('2-3 引出列表'!$A$2:$CE$8700,$A442,MATCH(E$1,'2-3 引出列表'!$A$1:$CD$1,0)),"")),"",IFERROR(INDEX('2-3 引出列表'!$A$2:$CE$8700,$A442,MATCH(E$1,'2-3 引出列表'!$A$1:$CD$1,0)),""))</f>
        <v>0</v>
      </c>
      <c r="F442" t="str">
        <f t="shared" si="6"/>
        <v>0</v>
      </c>
      <c r="G442">
        <f>IF(ISBLANK(IFERROR(INDEX('2-3 引出列表'!$A$2:$CE$8700,$A442,MATCH(G$1,'2-3 引出列表'!$A$1:$CD$1,0)),"")),"",IFERROR(INDEX('2-3 引出列表'!$A$2:$CE$8700,$A442,MATCH(G$1,'2-3 引出列表'!$A$1:$CD$1,0)),""))</f>
        <v>0</v>
      </c>
      <c r="H442">
        <f>IF(ISBLANK(IFERROR(INDEX('2-3 引出列表'!$A$2:$CE$8700,$A442,MATCH(H$1,'2-3 引出列表'!$A$1:$CD$1,0)),"")),"",IFERROR(INDEX('2-3 引出列表'!$A$2:$CE$8700,$A442,MATCH(H$1,'2-3 引出列表'!$A$1:$CD$1,0)),""))</f>
        <v>0</v>
      </c>
      <c r="I442">
        <f>IF(ISBLANK(IFERROR(INDEX('2-3 引出列表'!$A$2:$CE$8700,$A442,MATCH(I$1,'2-3 引出列表'!$A$1:$CD$1,0)),"")),"",IFERROR(INDEX('2-3 引出列表'!$A$2:$CE$8700,$A442,MATCH(I$1,'2-3 引出列表'!$A$1:$CD$1,0)),""))</f>
        <v>0</v>
      </c>
    </row>
    <row r="443" customFormat="1" spans="1:9">
      <c r="A443">
        <v>442</v>
      </c>
      <c r="B443">
        <f>IF(ISBLANK(IFERROR(INDEX('2-3 引出列表'!$A$2:$CE$8700,$A443,MATCH(B$1,'2-3 引出列表'!$A$1:$CD$1,0)),"")),"",IFERROR(INDEX('2-3 引出列表'!$A$2:$CE$8700,$A443,MATCH(B$1,'2-3 引出列表'!$A$1:$CD$1,0)),""))</f>
        <v>0</v>
      </c>
      <c r="C443">
        <f>IF(ISBLANK(IFERROR(INDEX('2-3 引出列表'!$A$2:$CE$8700,$A443,MATCH(C$1,'2-3 引出列表'!$A$1:$CD$1,0)),"")),"",IFERROR(INDEX('2-3 引出列表'!$A$2:$CE$8700,$A443,MATCH(C$1,'2-3 引出列表'!$A$1:$CD$1,0)),""))</f>
        <v>0</v>
      </c>
      <c r="D443">
        <f>IF(ISBLANK(IFERROR(INDEX('2-3 引出列表'!$A$2:$CE$8700,$A443,MATCH(D$1,'2-3 引出列表'!$A$1:$CD$1,0)),"")),"",IFERROR(INDEX('2-3 引出列表'!$A$2:$CE$8700,$A443,MATCH(D$1,'2-3 引出列表'!$A$1:$CD$1,0)),""))</f>
        <v>0</v>
      </c>
      <c r="E443">
        <f>IF(ISBLANK(IFERROR(INDEX('2-3 引出列表'!$A$2:$CE$8700,$A443,MATCH(E$1,'2-3 引出列表'!$A$1:$CD$1,0)),"")),"",IFERROR(INDEX('2-3 引出列表'!$A$2:$CE$8700,$A443,MATCH(E$1,'2-3 引出列表'!$A$1:$CD$1,0)),""))</f>
        <v>0</v>
      </c>
      <c r="F443" t="str">
        <f t="shared" si="6"/>
        <v>0</v>
      </c>
      <c r="G443">
        <f>IF(ISBLANK(IFERROR(INDEX('2-3 引出列表'!$A$2:$CE$8700,$A443,MATCH(G$1,'2-3 引出列表'!$A$1:$CD$1,0)),"")),"",IFERROR(INDEX('2-3 引出列表'!$A$2:$CE$8700,$A443,MATCH(G$1,'2-3 引出列表'!$A$1:$CD$1,0)),""))</f>
        <v>0</v>
      </c>
      <c r="H443">
        <f>IF(ISBLANK(IFERROR(INDEX('2-3 引出列表'!$A$2:$CE$8700,$A443,MATCH(H$1,'2-3 引出列表'!$A$1:$CD$1,0)),"")),"",IFERROR(INDEX('2-3 引出列表'!$A$2:$CE$8700,$A443,MATCH(H$1,'2-3 引出列表'!$A$1:$CD$1,0)),""))</f>
        <v>0</v>
      </c>
      <c r="I443">
        <f>IF(ISBLANK(IFERROR(INDEX('2-3 引出列表'!$A$2:$CE$8700,$A443,MATCH(I$1,'2-3 引出列表'!$A$1:$CD$1,0)),"")),"",IFERROR(INDEX('2-3 引出列表'!$A$2:$CE$8700,$A443,MATCH(I$1,'2-3 引出列表'!$A$1:$CD$1,0)),""))</f>
        <v>0</v>
      </c>
    </row>
    <row r="444" customFormat="1" spans="1:9">
      <c r="A444">
        <v>443</v>
      </c>
      <c r="B444">
        <f>IF(ISBLANK(IFERROR(INDEX('2-3 引出列表'!$A$2:$CE$8700,$A444,MATCH(B$1,'2-3 引出列表'!$A$1:$CD$1,0)),"")),"",IFERROR(INDEX('2-3 引出列表'!$A$2:$CE$8700,$A444,MATCH(B$1,'2-3 引出列表'!$A$1:$CD$1,0)),""))</f>
        <v>0</v>
      </c>
      <c r="C444">
        <f>IF(ISBLANK(IFERROR(INDEX('2-3 引出列表'!$A$2:$CE$8700,$A444,MATCH(C$1,'2-3 引出列表'!$A$1:$CD$1,0)),"")),"",IFERROR(INDEX('2-3 引出列表'!$A$2:$CE$8700,$A444,MATCH(C$1,'2-3 引出列表'!$A$1:$CD$1,0)),""))</f>
        <v>0</v>
      </c>
      <c r="D444">
        <f>IF(ISBLANK(IFERROR(INDEX('2-3 引出列表'!$A$2:$CE$8700,$A444,MATCH(D$1,'2-3 引出列表'!$A$1:$CD$1,0)),"")),"",IFERROR(INDEX('2-3 引出列表'!$A$2:$CE$8700,$A444,MATCH(D$1,'2-3 引出列表'!$A$1:$CD$1,0)),""))</f>
        <v>0</v>
      </c>
      <c r="E444">
        <f>IF(ISBLANK(IFERROR(INDEX('2-3 引出列表'!$A$2:$CE$8700,$A444,MATCH(E$1,'2-3 引出列表'!$A$1:$CD$1,0)),"")),"",IFERROR(INDEX('2-3 引出列表'!$A$2:$CE$8700,$A444,MATCH(E$1,'2-3 引出列表'!$A$1:$CD$1,0)),""))</f>
        <v>0</v>
      </c>
      <c r="F444" t="str">
        <f t="shared" si="6"/>
        <v>0</v>
      </c>
      <c r="G444">
        <f>IF(ISBLANK(IFERROR(INDEX('2-3 引出列表'!$A$2:$CE$8700,$A444,MATCH(G$1,'2-3 引出列表'!$A$1:$CD$1,0)),"")),"",IFERROR(INDEX('2-3 引出列表'!$A$2:$CE$8700,$A444,MATCH(G$1,'2-3 引出列表'!$A$1:$CD$1,0)),""))</f>
        <v>0</v>
      </c>
      <c r="H444">
        <f>IF(ISBLANK(IFERROR(INDEX('2-3 引出列表'!$A$2:$CE$8700,$A444,MATCH(H$1,'2-3 引出列表'!$A$1:$CD$1,0)),"")),"",IFERROR(INDEX('2-3 引出列表'!$A$2:$CE$8700,$A444,MATCH(H$1,'2-3 引出列表'!$A$1:$CD$1,0)),""))</f>
        <v>0</v>
      </c>
      <c r="I444">
        <f>IF(ISBLANK(IFERROR(INDEX('2-3 引出列表'!$A$2:$CE$8700,$A444,MATCH(I$1,'2-3 引出列表'!$A$1:$CD$1,0)),"")),"",IFERROR(INDEX('2-3 引出列表'!$A$2:$CE$8700,$A444,MATCH(I$1,'2-3 引出列表'!$A$1:$CD$1,0)),""))</f>
        <v>0</v>
      </c>
    </row>
    <row r="445" customFormat="1" spans="1:9">
      <c r="A445">
        <v>444</v>
      </c>
      <c r="B445">
        <f>IF(ISBLANK(IFERROR(INDEX('2-3 引出列表'!$A$2:$CE$8700,$A445,MATCH(B$1,'2-3 引出列表'!$A$1:$CD$1,0)),"")),"",IFERROR(INDEX('2-3 引出列表'!$A$2:$CE$8700,$A445,MATCH(B$1,'2-3 引出列表'!$A$1:$CD$1,0)),""))</f>
        <v>0</v>
      </c>
      <c r="C445">
        <f>IF(ISBLANK(IFERROR(INDEX('2-3 引出列表'!$A$2:$CE$8700,$A445,MATCH(C$1,'2-3 引出列表'!$A$1:$CD$1,0)),"")),"",IFERROR(INDEX('2-3 引出列表'!$A$2:$CE$8700,$A445,MATCH(C$1,'2-3 引出列表'!$A$1:$CD$1,0)),""))</f>
        <v>0</v>
      </c>
      <c r="D445">
        <f>IF(ISBLANK(IFERROR(INDEX('2-3 引出列表'!$A$2:$CE$8700,$A445,MATCH(D$1,'2-3 引出列表'!$A$1:$CD$1,0)),"")),"",IFERROR(INDEX('2-3 引出列表'!$A$2:$CE$8700,$A445,MATCH(D$1,'2-3 引出列表'!$A$1:$CD$1,0)),""))</f>
        <v>0</v>
      </c>
      <c r="E445">
        <f>IF(ISBLANK(IFERROR(INDEX('2-3 引出列表'!$A$2:$CE$8700,$A445,MATCH(E$1,'2-3 引出列表'!$A$1:$CD$1,0)),"")),"",IFERROR(INDEX('2-3 引出列表'!$A$2:$CE$8700,$A445,MATCH(E$1,'2-3 引出列表'!$A$1:$CD$1,0)),""))</f>
        <v>0</v>
      </c>
      <c r="F445" t="str">
        <f t="shared" si="6"/>
        <v>0</v>
      </c>
      <c r="G445">
        <f>IF(ISBLANK(IFERROR(INDEX('2-3 引出列表'!$A$2:$CE$8700,$A445,MATCH(G$1,'2-3 引出列表'!$A$1:$CD$1,0)),"")),"",IFERROR(INDEX('2-3 引出列表'!$A$2:$CE$8700,$A445,MATCH(G$1,'2-3 引出列表'!$A$1:$CD$1,0)),""))</f>
        <v>0</v>
      </c>
      <c r="H445">
        <f>IF(ISBLANK(IFERROR(INDEX('2-3 引出列表'!$A$2:$CE$8700,$A445,MATCH(H$1,'2-3 引出列表'!$A$1:$CD$1,0)),"")),"",IFERROR(INDEX('2-3 引出列表'!$A$2:$CE$8700,$A445,MATCH(H$1,'2-3 引出列表'!$A$1:$CD$1,0)),""))</f>
        <v>0</v>
      </c>
      <c r="I445">
        <f>IF(ISBLANK(IFERROR(INDEX('2-3 引出列表'!$A$2:$CE$8700,$A445,MATCH(I$1,'2-3 引出列表'!$A$1:$CD$1,0)),"")),"",IFERROR(INDEX('2-3 引出列表'!$A$2:$CE$8700,$A445,MATCH(I$1,'2-3 引出列表'!$A$1:$CD$1,0)),""))</f>
        <v>0</v>
      </c>
    </row>
    <row r="446" customFormat="1" spans="1:9">
      <c r="A446">
        <v>445</v>
      </c>
      <c r="B446">
        <f>IF(ISBLANK(IFERROR(INDEX('2-3 引出列表'!$A$2:$CE$8700,$A446,MATCH(B$1,'2-3 引出列表'!$A$1:$CD$1,0)),"")),"",IFERROR(INDEX('2-3 引出列表'!$A$2:$CE$8700,$A446,MATCH(B$1,'2-3 引出列表'!$A$1:$CD$1,0)),""))</f>
        <v>0</v>
      </c>
      <c r="C446">
        <f>IF(ISBLANK(IFERROR(INDEX('2-3 引出列表'!$A$2:$CE$8700,$A446,MATCH(C$1,'2-3 引出列表'!$A$1:$CD$1,0)),"")),"",IFERROR(INDEX('2-3 引出列表'!$A$2:$CE$8700,$A446,MATCH(C$1,'2-3 引出列表'!$A$1:$CD$1,0)),""))</f>
        <v>0</v>
      </c>
      <c r="D446">
        <f>IF(ISBLANK(IFERROR(INDEX('2-3 引出列表'!$A$2:$CE$8700,$A446,MATCH(D$1,'2-3 引出列表'!$A$1:$CD$1,0)),"")),"",IFERROR(INDEX('2-3 引出列表'!$A$2:$CE$8700,$A446,MATCH(D$1,'2-3 引出列表'!$A$1:$CD$1,0)),""))</f>
        <v>0</v>
      </c>
      <c r="E446">
        <f>IF(ISBLANK(IFERROR(INDEX('2-3 引出列表'!$A$2:$CE$8700,$A446,MATCH(E$1,'2-3 引出列表'!$A$1:$CD$1,0)),"")),"",IFERROR(INDEX('2-3 引出列表'!$A$2:$CE$8700,$A446,MATCH(E$1,'2-3 引出列表'!$A$1:$CD$1,0)),""))</f>
        <v>0</v>
      </c>
      <c r="F446" t="str">
        <f t="shared" si="6"/>
        <v>0</v>
      </c>
      <c r="G446">
        <f>IF(ISBLANK(IFERROR(INDEX('2-3 引出列表'!$A$2:$CE$8700,$A446,MATCH(G$1,'2-3 引出列表'!$A$1:$CD$1,0)),"")),"",IFERROR(INDEX('2-3 引出列表'!$A$2:$CE$8700,$A446,MATCH(G$1,'2-3 引出列表'!$A$1:$CD$1,0)),""))</f>
        <v>0</v>
      </c>
      <c r="H446">
        <f>IF(ISBLANK(IFERROR(INDEX('2-3 引出列表'!$A$2:$CE$8700,$A446,MATCH(H$1,'2-3 引出列表'!$A$1:$CD$1,0)),"")),"",IFERROR(INDEX('2-3 引出列表'!$A$2:$CE$8700,$A446,MATCH(H$1,'2-3 引出列表'!$A$1:$CD$1,0)),""))</f>
        <v>0</v>
      </c>
      <c r="I446">
        <f>IF(ISBLANK(IFERROR(INDEX('2-3 引出列表'!$A$2:$CE$8700,$A446,MATCH(I$1,'2-3 引出列表'!$A$1:$CD$1,0)),"")),"",IFERROR(INDEX('2-3 引出列表'!$A$2:$CE$8700,$A446,MATCH(I$1,'2-3 引出列表'!$A$1:$CD$1,0)),""))</f>
        <v>0</v>
      </c>
    </row>
    <row r="447" customFormat="1" spans="1:9">
      <c r="A447">
        <v>446</v>
      </c>
      <c r="B447">
        <f>IF(ISBLANK(IFERROR(INDEX('2-3 引出列表'!$A$2:$CE$8700,$A447,MATCH(B$1,'2-3 引出列表'!$A$1:$CD$1,0)),"")),"",IFERROR(INDEX('2-3 引出列表'!$A$2:$CE$8700,$A447,MATCH(B$1,'2-3 引出列表'!$A$1:$CD$1,0)),""))</f>
        <v>0</v>
      </c>
      <c r="C447">
        <f>IF(ISBLANK(IFERROR(INDEX('2-3 引出列表'!$A$2:$CE$8700,$A447,MATCH(C$1,'2-3 引出列表'!$A$1:$CD$1,0)),"")),"",IFERROR(INDEX('2-3 引出列表'!$A$2:$CE$8700,$A447,MATCH(C$1,'2-3 引出列表'!$A$1:$CD$1,0)),""))</f>
        <v>0</v>
      </c>
      <c r="D447">
        <f>IF(ISBLANK(IFERROR(INDEX('2-3 引出列表'!$A$2:$CE$8700,$A447,MATCH(D$1,'2-3 引出列表'!$A$1:$CD$1,0)),"")),"",IFERROR(INDEX('2-3 引出列表'!$A$2:$CE$8700,$A447,MATCH(D$1,'2-3 引出列表'!$A$1:$CD$1,0)),""))</f>
        <v>0</v>
      </c>
      <c r="E447">
        <f>IF(ISBLANK(IFERROR(INDEX('2-3 引出列表'!$A$2:$CE$8700,$A447,MATCH(E$1,'2-3 引出列表'!$A$1:$CD$1,0)),"")),"",IFERROR(INDEX('2-3 引出列表'!$A$2:$CE$8700,$A447,MATCH(E$1,'2-3 引出列表'!$A$1:$CD$1,0)),""))</f>
        <v>0</v>
      </c>
      <c r="F447" t="str">
        <f t="shared" si="6"/>
        <v>0</v>
      </c>
      <c r="G447">
        <f>IF(ISBLANK(IFERROR(INDEX('2-3 引出列表'!$A$2:$CE$8700,$A447,MATCH(G$1,'2-3 引出列表'!$A$1:$CD$1,0)),"")),"",IFERROR(INDEX('2-3 引出列表'!$A$2:$CE$8700,$A447,MATCH(G$1,'2-3 引出列表'!$A$1:$CD$1,0)),""))</f>
        <v>0</v>
      </c>
      <c r="H447">
        <f>IF(ISBLANK(IFERROR(INDEX('2-3 引出列表'!$A$2:$CE$8700,$A447,MATCH(H$1,'2-3 引出列表'!$A$1:$CD$1,0)),"")),"",IFERROR(INDEX('2-3 引出列表'!$A$2:$CE$8700,$A447,MATCH(H$1,'2-3 引出列表'!$A$1:$CD$1,0)),""))</f>
        <v>0</v>
      </c>
      <c r="I447">
        <f>IF(ISBLANK(IFERROR(INDEX('2-3 引出列表'!$A$2:$CE$8700,$A447,MATCH(I$1,'2-3 引出列表'!$A$1:$CD$1,0)),"")),"",IFERROR(INDEX('2-3 引出列表'!$A$2:$CE$8700,$A447,MATCH(I$1,'2-3 引出列表'!$A$1:$CD$1,0)),""))</f>
        <v>0</v>
      </c>
    </row>
    <row r="448" customFormat="1" spans="1:9">
      <c r="A448">
        <v>447</v>
      </c>
      <c r="B448">
        <f>IF(ISBLANK(IFERROR(INDEX('2-3 引出列表'!$A$2:$CE$8700,$A448,MATCH(B$1,'2-3 引出列表'!$A$1:$CD$1,0)),"")),"",IFERROR(INDEX('2-3 引出列表'!$A$2:$CE$8700,$A448,MATCH(B$1,'2-3 引出列表'!$A$1:$CD$1,0)),""))</f>
        <v>0</v>
      </c>
      <c r="C448">
        <f>IF(ISBLANK(IFERROR(INDEX('2-3 引出列表'!$A$2:$CE$8700,$A448,MATCH(C$1,'2-3 引出列表'!$A$1:$CD$1,0)),"")),"",IFERROR(INDEX('2-3 引出列表'!$A$2:$CE$8700,$A448,MATCH(C$1,'2-3 引出列表'!$A$1:$CD$1,0)),""))</f>
        <v>0</v>
      </c>
      <c r="D448">
        <f>IF(ISBLANK(IFERROR(INDEX('2-3 引出列表'!$A$2:$CE$8700,$A448,MATCH(D$1,'2-3 引出列表'!$A$1:$CD$1,0)),"")),"",IFERROR(INDEX('2-3 引出列表'!$A$2:$CE$8700,$A448,MATCH(D$1,'2-3 引出列表'!$A$1:$CD$1,0)),""))</f>
        <v>0</v>
      </c>
      <c r="E448">
        <f>IF(ISBLANK(IFERROR(INDEX('2-3 引出列表'!$A$2:$CE$8700,$A448,MATCH(E$1,'2-3 引出列表'!$A$1:$CD$1,0)),"")),"",IFERROR(INDEX('2-3 引出列表'!$A$2:$CE$8700,$A448,MATCH(E$1,'2-3 引出列表'!$A$1:$CD$1,0)),""))</f>
        <v>0</v>
      </c>
      <c r="F448" t="str">
        <f t="shared" si="6"/>
        <v>0</v>
      </c>
      <c r="G448">
        <f>IF(ISBLANK(IFERROR(INDEX('2-3 引出列表'!$A$2:$CE$8700,$A448,MATCH(G$1,'2-3 引出列表'!$A$1:$CD$1,0)),"")),"",IFERROR(INDEX('2-3 引出列表'!$A$2:$CE$8700,$A448,MATCH(G$1,'2-3 引出列表'!$A$1:$CD$1,0)),""))</f>
        <v>0</v>
      </c>
      <c r="H448">
        <f>IF(ISBLANK(IFERROR(INDEX('2-3 引出列表'!$A$2:$CE$8700,$A448,MATCH(H$1,'2-3 引出列表'!$A$1:$CD$1,0)),"")),"",IFERROR(INDEX('2-3 引出列表'!$A$2:$CE$8700,$A448,MATCH(H$1,'2-3 引出列表'!$A$1:$CD$1,0)),""))</f>
        <v>0</v>
      </c>
      <c r="I448">
        <f>IF(ISBLANK(IFERROR(INDEX('2-3 引出列表'!$A$2:$CE$8700,$A448,MATCH(I$1,'2-3 引出列表'!$A$1:$CD$1,0)),"")),"",IFERROR(INDEX('2-3 引出列表'!$A$2:$CE$8700,$A448,MATCH(I$1,'2-3 引出列表'!$A$1:$CD$1,0)),""))</f>
        <v>0</v>
      </c>
    </row>
    <row r="449" customFormat="1" spans="1:9">
      <c r="A449">
        <v>448</v>
      </c>
      <c r="B449">
        <f>IF(ISBLANK(IFERROR(INDEX('2-3 引出列表'!$A$2:$CE$8700,$A449,MATCH(B$1,'2-3 引出列表'!$A$1:$CD$1,0)),"")),"",IFERROR(INDEX('2-3 引出列表'!$A$2:$CE$8700,$A449,MATCH(B$1,'2-3 引出列表'!$A$1:$CD$1,0)),""))</f>
        <v>0</v>
      </c>
      <c r="C449">
        <f>IF(ISBLANK(IFERROR(INDEX('2-3 引出列表'!$A$2:$CE$8700,$A449,MATCH(C$1,'2-3 引出列表'!$A$1:$CD$1,0)),"")),"",IFERROR(INDEX('2-3 引出列表'!$A$2:$CE$8700,$A449,MATCH(C$1,'2-3 引出列表'!$A$1:$CD$1,0)),""))</f>
        <v>0</v>
      </c>
      <c r="D449">
        <f>IF(ISBLANK(IFERROR(INDEX('2-3 引出列表'!$A$2:$CE$8700,$A449,MATCH(D$1,'2-3 引出列表'!$A$1:$CD$1,0)),"")),"",IFERROR(INDEX('2-3 引出列表'!$A$2:$CE$8700,$A449,MATCH(D$1,'2-3 引出列表'!$A$1:$CD$1,0)),""))</f>
        <v>0</v>
      </c>
      <c r="E449">
        <f>IF(ISBLANK(IFERROR(INDEX('2-3 引出列表'!$A$2:$CE$8700,$A449,MATCH(E$1,'2-3 引出列表'!$A$1:$CD$1,0)),"")),"",IFERROR(INDEX('2-3 引出列表'!$A$2:$CE$8700,$A449,MATCH(E$1,'2-3 引出列表'!$A$1:$CD$1,0)),""))</f>
        <v>0</v>
      </c>
      <c r="F449" t="str">
        <f t="shared" si="6"/>
        <v>0</v>
      </c>
      <c r="G449">
        <f>IF(ISBLANK(IFERROR(INDEX('2-3 引出列表'!$A$2:$CE$8700,$A449,MATCH(G$1,'2-3 引出列表'!$A$1:$CD$1,0)),"")),"",IFERROR(INDEX('2-3 引出列表'!$A$2:$CE$8700,$A449,MATCH(G$1,'2-3 引出列表'!$A$1:$CD$1,0)),""))</f>
        <v>0</v>
      </c>
      <c r="H449">
        <f>IF(ISBLANK(IFERROR(INDEX('2-3 引出列表'!$A$2:$CE$8700,$A449,MATCH(H$1,'2-3 引出列表'!$A$1:$CD$1,0)),"")),"",IFERROR(INDEX('2-3 引出列表'!$A$2:$CE$8700,$A449,MATCH(H$1,'2-3 引出列表'!$A$1:$CD$1,0)),""))</f>
        <v>0</v>
      </c>
      <c r="I449">
        <f>IF(ISBLANK(IFERROR(INDEX('2-3 引出列表'!$A$2:$CE$8700,$A449,MATCH(I$1,'2-3 引出列表'!$A$1:$CD$1,0)),"")),"",IFERROR(INDEX('2-3 引出列表'!$A$2:$CE$8700,$A449,MATCH(I$1,'2-3 引出列表'!$A$1:$CD$1,0)),""))</f>
        <v>0</v>
      </c>
    </row>
    <row r="450" customFormat="1" spans="1:9">
      <c r="A450">
        <v>449</v>
      </c>
      <c r="B450">
        <f>IF(ISBLANK(IFERROR(INDEX('2-3 引出列表'!$A$2:$CE$8700,$A450,MATCH(B$1,'2-3 引出列表'!$A$1:$CD$1,0)),"")),"",IFERROR(INDEX('2-3 引出列表'!$A$2:$CE$8700,$A450,MATCH(B$1,'2-3 引出列表'!$A$1:$CD$1,0)),""))</f>
        <v>0</v>
      </c>
      <c r="C450">
        <f>IF(ISBLANK(IFERROR(INDEX('2-3 引出列表'!$A$2:$CE$8700,$A450,MATCH(C$1,'2-3 引出列表'!$A$1:$CD$1,0)),"")),"",IFERROR(INDEX('2-3 引出列表'!$A$2:$CE$8700,$A450,MATCH(C$1,'2-3 引出列表'!$A$1:$CD$1,0)),""))</f>
        <v>0</v>
      </c>
      <c r="D450">
        <f>IF(ISBLANK(IFERROR(INDEX('2-3 引出列表'!$A$2:$CE$8700,$A450,MATCH(D$1,'2-3 引出列表'!$A$1:$CD$1,0)),"")),"",IFERROR(INDEX('2-3 引出列表'!$A$2:$CE$8700,$A450,MATCH(D$1,'2-3 引出列表'!$A$1:$CD$1,0)),""))</f>
        <v>0</v>
      </c>
      <c r="E450">
        <f>IF(ISBLANK(IFERROR(INDEX('2-3 引出列表'!$A$2:$CE$8700,$A450,MATCH(E$1,'2-3 引出列表'!$A$1:$CD$1,0)),"")),"",IFERROR(INDEX('2-3 引出列表'!$A$2:$CE$8700,$A450,MATCH(E$1,'2-3 引出列表'!$A$1:$CD$1,0)),""))</f>
        <v>0</v>
      </c>
      <c r="F450" t="str">
        <f t="shared" ref="F450:F513" si="7">LEFT(E450,7)</f>
        <v>0</v>
      </c>
      <c r="G450">
        <f>IF(ISBLANK(IFERROR(INDEX('2-3 引出列表'!$A$2:$CE$8700,$A450,MATCH(G$1,'2-3 引出列表'!$A$1:$CD$1,0)),"")),"",IFERROR(INDEX('2-3 引出列表'!$A$2:$CE$8700,$A450,MATCH(G$1,'2-3 引出列表'!$A$1:$CD$1,0)),""))</f>
        <v>0</v>
      </c>
      <c r="H450">
        <f>IF(ISBLANK(IFERROR(INDEX('2-3 引出列表'!$A$2:$CE$8700,$A450,MATCH(H$1,'2-3 引出列表'!$A$1:$CD$1,0)),"")),"",IFERROR(INDEX('2-3 引出列表'!$A$2:$CE$8700,$A450,MATCH(H$1,'2-3 引出列表'!$A$1:$CD$1,0)),""))</f>
        <v>0</v>
      </c>
      <c r="I450">
        <f>IF(ISBLANK(IFERROR(INDEX('2-3 引出列表'!$A$2:$CE$8700,$A450,MATCH(I$1,'2-3 引出列表'!$A$1:$CD$1,0)),"")),"",IFERROR(INDEX('2-3 引出列表'!$A$2:$CE$8700,$A450,MATCH(I$1,'2-3 引出列表'!$A$1:$CD$1,0)),""))</f>
        <v>0</v>
      </c>
    </row>
    <row r="451" customFormat="1" spans="1:9">
      <c r="A451">
        <v>450</v>
      </c>
      <c r="B451">
        <f>IF(ISBLANK(IFERROR(INDEX('2-3 引出列表'!$A$2:$CE$8700,$A451,MATCH(B$1,'2-3 引出列表'!$A$1:$CD$1,0)),"")),"",IFERROR(INDEX('2-3 引出列表'!$A$2:$CE$8700,$A451,MATCH(B$1,'2-3 引出列表'!$A$1:$CD$1,0)),""))</f>
        <v>0</v>
      </c>
      <c r="C451">
        <f>IF(ISBLANK(IFERROR(INDEX('2-3 引出列表'!$A$2:$CE$8700,$A451,MATCH(C$1,'2-3 引出列表'!$A$1:$CD$1,0)),"")),"",IFERROR(INDEX('2-3 引出列表'!$A$2:$CE$8700,$A451,MATCH(C$1,'2-3 引出列表'!$A$1:$CD$1,0)),""))</f>
        <v>0</v>
      </c>
      <c r="D451">
        <f>IF(ISBLANK(IFERROR(INDEX('2-3 引出列表'!$A$2:$CE$8700,$A451,MATCH(D$1,'2-3 引出列表'!$A$1:$CD$1,0)),"")),"",IFERROR(INDEX('2-3 引出列表'!$A$2:$CE$8700,$A451,MATCH(D$1,'2-3 引出列表'!$A$1:$CD$1,0)),""))</f>
        <v>0</v>
      </c>
      <c r="E451">
        <f>IF(ISBLANK(IFERROR(INDEX('2-3 引出列表'!$A$2:$CE$8700,$A451,MATCH(E$1,'2-3 引出列表'!$A$1:$CD$1,0)),"")),"",IFERROR(INDEX('2-3 引出列表'!$A$2:$CE$8700,$A451,MATCH(E$1,'2-3 引出列表'!$A$1:$CD$1,0)),""))</f>
        <v>0</v>
      </c>
      <c r="F451" t="str">
        <f t="shared" si="7"/>
        <v>0</v>
      </c>
      <c r="G451">
        <f>IF(ISBLANK(IFERROR(INDEX('2-3 引出列表'!$A$2:$CE$8700,$A451,MATCH(G$1,'2-3 引出列表'!$A$1:$CD$1,0)),"")),"",IFERROR(INDEX('2-3 引出列表'!$A$2:$CE$8700,$A451,MATCH(G$1,'2-3 引出列表'!$A$1:$CD$1,0)),""))</f>
        <v>0</v>
      </c>
      <c r="H451">
        <f>IF(ISBLANK(IFERROR(INDEX('2-3 引出列表'!$A$2:$CE$8700,$A451,MATCH(H$1,'2-3 引出列表'!$A$1:$CD$1,0)),"")),"",IFERROR(INDEX('2-3 引出列表'!$A$2:$CE$8700,$A451,MATCH(H$1,'2-3 引出列表'!$A$1:$CD$1,0)),""))</f>
        <v>0</v>
      </c>
      <c r="I451">
        <f>IF(ISBLANK(IFERROR(INDEX('2-3 引出列表'!$A$2:$CE$8700,$A451,MATCH(I$1,'2-3 引出列表'!$A$1:$CD$1,0)),"")),"",IFERROR(INDEX('2-3 引出列表'!$A$2:$CE$8700,$A451,MATCH(I$1,'2-3 引出列表'!$A$1:$CD$1,0)),""))</f>
        <v>0</v>
      </c>
    </row>
    <row r="452" customFormat="1" spans="1:9">
      <c r="A452">
        <v>451</v>
      </c>
      <c r="B452">
        <f>IF(ISBLANK(IFERROR(INDEX('2-3 引出列表'!$A$2:$CE$8700,$A452,MATCH(B$1,'2-3 引出列表'!$A$1:$CD$1,0)),"")),"",IFERROR(INDEX('2-3 引出列表'!$A$2:$CE$8700,$A452,MATCH(B$1,'2-3 引出列表'!$A$1:$CD$1,0)),""))</f>
        <v>0</v>
      </c>
      <c r="C452">
        <f>IF(ISBLANK(IFERROR(INDEX('2-3 引出列表'!$A$2:$CE$8700,$A452,MATCH(C$1,'2-3 引出列表'!$A$1:$CD$1,0)),"")),"",IFERROR(INDEX('2-3 引出列表'!$A$2:$CE$8700,$A452,MATCH(C$1,'2-3 引出列表'!$A$1:$CD$1,0)),""))</f>
        <v>0</v>
      </c>
      <c r="D452">
        <f>IF(ISBLANK(IFERROR(INDEX('2-3 引出列表'!$A$2:$CE$8700,$A452,MATCH(D$1,'2-3 引出列表'!$A$1:$CD$1,0)),"")),"",IFERROR(INDEX('2-3 引出列表'!$A$2:$CE$8700,$A452,MATCH(D$1,'2-3 引出列表'!$A$1:$CD$1,0)),""))</f>
        <v>0</v>
      </c>
      <c r="E452">
        <f>IF(ISBLANK(IFERROR(INDEX('2-3 引出列表'!$A$2:$CE$8700,$A452,MATCH(E$1,'2-3 引出列表'!$A$1:$CD$1,0)),"")),"",IFERROR(INDEX('2-3 引出列表'!$A$2:$CE$8700,$A452,MATCH(E$1,'2-3 引出列表'!$A$1:$CD$1,0)),""))</f>
        <v>0</v>
      </c>
      <c r="F452" t="str">
        <f t="shared" si="7"/>
        <v>0</v>
      </c>
      <c r="G452">
        <f>IF(ISBLANK(IFERROR(INDEX('2-3 引出列表'!$A$2:$CE$8700,$A452,MATCH(G$1,'2-3 引出列表'!$A$1:$CD$1,0)),"")),"",IFERROR(INDEX('2-3 引出列表'!$A$2:$CE$8700,$A452,MATCH(G$1,'2-3 引出列表'!$A$1:$CD$1,0)),""))</f>
        <v>0</v>
      </c>
      <c r="H452">
        <f>IF(ISBLANK(IFERROR(INDEX('2-3 引出列表'!$A$2:$CE$8700,$A452,MATCH(H$1,'2-3 引出列表'!$A$1:$CD$1,0)),"")),"",IFERROR(INDEX('2-3 引出列表'!$A$2:$CE$8700,$A452,MATCH(H$1,'2-3 引出列表'!$A$1:$CD$1,0)),""))</f>
        <v>0</v>
      </c>
      <c r="I452">
        <f>IF(ISBLANK(IFERROR(INDEX('2-3 引出列表'!$A$2:$CE$8700,$A452,MATCH(I$1,'2-3 引出列表'!$A$1:$CD$1,0)),"")),"",IFERROR(INDEX('2-3 引出列表'!$A$2:$CE$8700,$A452,MATCH(I$1,'2-3 引出列表'!$A$1:$CD$1,0)),""))</f>
        <v>0</v>
      </c>
    </row>
    <row r="453" customFormat="1" spans="1:9">
      <c r="A453">
        <v>452</v>
      </c>
      <c r="B453">
        <f>IF(ISBLANK(IFERROR(INDEX('2-3 引出列表'!$A$2:$CE$8700,$A453,MATCH(B$1,'2-3 引出列表'!$A$1:$CD$1,0)),"")),"",IFERROR(INDEX('2-3 引出列表'!$A$2:$CE$8700,$A453,MATCH(B$1,'2-3 引出列表'!$A$1:$CD$1,0)),""))</f>
        <v>0</v>
      </c>
      <c r="C453">
        <f>IF(ISBLANK(IFERROR(INDEX('2-3 引出列表'!$A$2:$CE$8700,$A453,MATCH(C$1,'2-3 引出列表'!$A$1:$CD$1,0)),"")),"",IFERROR(INDEX('2-3 引出列表'!$A$2:$CE$8700,$A453,MATCH(C$1,'2-3 引出列表'!$A$1:$CD$1,0)),""))</f>
        <v>0</v>
      </c>
      <c r="D453">
        <f>IF(ISBLANK(IFERROR(INDEX('2-3 引出列表'!$A$2:$CE$8700,$A453,MATCH(D$1,'2-3 引出列表'!$A$1:$CD$1,0)),"")),"",IFERROR(INDEX('2-3 引出列表'!$A$2:$CE$8700,$A453,MATCH(D$1,'2-3 引出列表'!$A$1:$CD$1,0)),""))</f>
        <v>0</v>
      </c>
      <c r="E453">
        <f>IF(ISBLANK(IFERROR(INDEX('2-3 引出列表'!$A$2:$CE$8700,$A453,MATCH(E$1,'2-3 引出列表'!$A$1:$CD$1,0)),"")),"",IFERROR(INDEX('2-3 引出列表'!$A$2:$CE$8700,$A453,MATCH(E$1,'2-3 引出列表'!$A$1:$CD$1,0)),""))</f>
        <v>0</v>
      </c>
      <c r="F453" t="str">
        <f t="shared" si="7"/>
        <v>0</v>
      </c>
      <c r="G453">
        <f>IF(ISBLANK(IFERROR(INDEX('2-3 引出列表'!$A$2:$CE$8700,$A453,MATCH(G$1,'2-3 引出列表'!$A$1:$CD$1,0)),"")),"",IFERROR(INDEX('2-3 引出列表'!$A$2:$CE$8700,$A453,MATCH(G$1,'2-3 引出列表'!$A$1:$CD$1,0)),""))</f>
        <v>0</v>
      </c>
      <c r="H453">
        <f>IF(ISBLANK(IFERROR(INDEX('2-3 引出列表'!$A$2:$CE$8700,$A453,MATCH(H$1,'2-3 引出列表'!$A$1:$CD$1,0)),"")),"",IFERROR(INDEX('2-3 引出列表'!$A$2:$CE$8700,$A453,MATCH(H$1,'2-3 引出列表'!$A$1:$CD$1,0)),""))</f>
        <v>0</v>
      </c>
      <c r="I453">
        <f>IF(ISBLANK(IFERROR(INDEX('2-3 引出列表'!$A$2:$CE$8700,$A453,MATCH(I$1,'2-3 引出列表'!$A$1:$CD$1,0)),"")),"",IFERROR(INDEX('2-3 引出列表'!$A$2:$CE$8700,$A453,MATCH(I$1,'2-3 引出列表'!$A$1:$CD$1,0)),""))</f>
        <v>0</v>
      </c>
    </row>
    <row r="454" customFormat="1" spans="1:9">
      <c r="A454">
        <v>453</v>
      </c>
      <c r="B454">
        <f>IF(ISBLANK(IFERROR(INDEX('2-3 引出列表'!$A$2:$CE$8700,$A454,MATCH(B$1,'2-3 引出列表'!$A$1:$CD$1,0)),"")),"",IFERROR(INDEX('2-3 引出列表'!$A$2:$CE$8700,$A454,MATCH(B$1,'2-3 引出列表'!$A$1:$CD$1,0)),""))</f>
        <v>0</v>
      </c>
      <c r="C454">
        <f>IF(ISBLANK(IFERROR(INDEX('2-3 引出列表'!$A$2:$CE$8700,$A454,MATCH(C$1,'2-3 引出列表'!$A$1:$CD$1,0)),"")),"",IFERROR(INDEX('2-3 引出列表'!$A$2:$CE$8700,$A454,MATCH(C$1,'2-3 引出列表'!$A$1:$CD$1,0)),""))</f>
        <v>0</v>
      </c>
      <c r="D454">
        <f>IF(ISBLANK(IFERROR(INDEX('2-3 引出列表'!$A$2:$CE$8700,$A454,MATCH(D$1,'2-3 引出列表'!$A$1:$CD$1,0)),"")),"",IFERROR(INDEX('2-3 引出列表'!$A$2:$CE$8700,$A454,MATCH(D$1,'2-3 引出列表'!$A$1:$CD$1,0)),""))</f>
        <v>0</v>
      </c>
      <c r="E454">
        <f>IF(ISBLANK(IFERROR(INDEX('2-3 引出列表'!$A$2:$CE$8700,$A454,MATCH(E$1,'2-3 引出列表'!$A$1:$CD$1,0)),"")),"",IFERROR(INDEX('2-3 引出列表'!$A$2:$CE$8700,$A454,MATCH(E$1,'2-3 引出列表'!$A$1:$CD$1,0)),""))</f>
        <v>0</v>
      </c>
      <c r="F454" t="str">
        <f t="shared" si="7"/>
        <v>0</v>
      </c>
      <c r="G454">
        <f>IF(ISBLANK(IFERROR(INDEX('2-3 引出列表'!$A$2:$CE$8700,$A454,MATCH(G$1,'2-3 引出列表'!$A$1:$CD$1,0)),"")),"",IFERROR(INDEX('2-3 引出列表'!$A$2:$CE$8700,$A454,MATCH(G$1,'2-3 引出列表'!$A$1:$CD$1,0)),""))</f>
        <v>0</v>
      </c>
      <c r="H454">
        <f>IF(ISBLANK(IFERROR(INDEX('2-3 引出列表'!$A$2:$CE$8700,$A454,MATCH(H$1,'2-3 引出列表'!$A$1:$CD$1,0)),"")),"",IFERROR(INDEX('2-3 引出列表'!$A$2:$CE$8700,$A454,MATCH(H$1,'2-3 引出列表'!$A$1:$CD$1,0)),""))</f>
        <v>0</v>
      </c>
      <c r="I454">
        <f>IF(ISBLANK(IFERROR(INDEX('2-3 引出列表'!$A$2:$CE$8700,$A454,MATCH(I$1,'2-3 引出列表'!$A$1:$CD$1,0)),"")),"",IFERROR(INDEX('2-3 引出列表'!$A$2:$CE$8700,$A454,MATCH(I$1,'2-3 引出列表'!$A$1:$CD$1,0)),""))</f>
        <v>0</v>
      </c>
    </row>
    <row r="455" customFormat="1" spans="1:9">
      <c r="A455">
        <v>454</v>
      </c>
      <c r="B455">
        <f>IF(ISBLANK(IFERROR(INDEX('2-3 引出列表'!$A$2:$CE$8700,$A455,MATCH(B$1,'2-3 引出列表'!$A$1:$CD$1,0)),"")),"",IFERROR(INDEX('2-3 引出列表'!$A$2:$CE$8700,$A455,MATCH(B$1,'2-3 引出列表'!$A$1:$CD$1,0)),""))</f>
        <v>0</v>
      </c>
      <c r="C455">
        <f>IF(ISBLANK(IFERROR(INDEX('2-3 引出列表'!$A$2:$CE$8700,$A455,MATCH(C$1,'2-3 引出列表'!$A$1:$CD$1,0)),"")),"",IFERROR(INDEX('2-3 引出列表'!$A$2:$CE$8700,$A455,MATCH(C$1,'2-3 引出列表'!$A$1:$CD$1,0)),""))</f>
        <v>0</v>
      </c>
      <c r="D455">
        <f>IF(ISBLANK(IFERROR(INDEX('2-3 引出列表'!$A$2:$CE$8700,$A455,MATCH(D$1,'2-3 引出列表'!$A$1:$CD$1,0)),"")),"",IFERROR(INDEX('2-3 引出列表'!$A$2:$CE$8700,$A455,MATCH(D$1,'2-3 引出列表'!$A$1:$CD$1,0)),""))</f>
        <v>0</v>
      </c>
      <c r="E455">
        <f>IF(ISBLANK(IFERROR(INDEX('2-3 引出列表'!$A$2:$CE$8700,$A455,MATCH(E$1,'2-3 引出列表'!$A$1:$CD$1,0)),"")),"",IFERROR(INDEX('2-3 引出列表'!$A$2:$CE$8700,$A455,MATCH(E$1,'2-3 引出列表'!$A$1:$CD$1,0)),""))</f>
        <v>0</v>
      </c>
      <c r="F455" t="str">
        <f t="shared" si="7"/>
        <v>0</v>
      </c>
      <c r="G455">
        <f>IF(ISBLANK(IFERROR(INDEX('2-3 引出列表'!$A$2:$CE$8700,$A455,MATCH(G$1,'2-3 引出列表'!$A$1:$CD$1,0)),"")),"",IFERROR(INDEX('2-3 引出列表'!$A$2:$CE$8700,$A455,MATCH(G$1,'2-3 引出列表'!$A$1:$CD$1,0)),""))</f>
        <v>0</v>
      </c>
      <c r="H455">
        <f>IF(ISBLANK(IFERROR(INDEX('2-3 引出列表'!$A$2:$CE$8700,$A455,MATCH(H$1,'2-3 引出列表'!$A$1:$CD$1,0)),"")),"",IFERROR(INDEX('2-3 引出列表'!$A$2:$CE$8700,$A455,MATCH(H$1,'2-3 引出列表'!$A$1:$CD$1,0)),""))</f>
        <v>0</v>
      </c>
      <c r="I455">
        <f>IF(ISBLANK(IFERROR(INDEX('2-3 引出列表'!$A$2:$CE$8700,$A455,MATCH(I$1,'2-3 引出列表'!$A$1:$CD$1,0)),"")),"",IFERROR(INDEX('2-3 引出列表'!$A$2:$CE$8700,$A455,MATCH(I$1,'2-3 引出列表'!$A$1:$CD$1,0)),""))</f>
        <v>0</v>
      </c>
    </row>
    <row r="456" customFormat="1" spans="1:9">
      <c r="A456">
        <v>455</v>
      </c>
      <c r="B456">
        <f>IF(ISBLANK(IFERROR(INDEX('2-3 引出列表'!$A$2:$CE$8700,$A456,MATCH(B$1,'2-3 引出列表'!$A$1:$CD$1,0)),"")),"",IFERROR(INDEX('2-3 引出列表'!$A$2:$CE$8700,$A456,MATCH(B$1,'2-3 引出列表'!$A$1:$CD$1,0)),""))</f>
        <v>0</v>
      </c>
      <c r="C456">
        <f>IF(ISBLANK(IFERROR(INDEX('2-3 引出列表'!$A$2:$CE$8700,$A456,MATCH(C$1,'2-3 引出列表'!$A$1:$CD$1,0)),"")),"",IFERROR(INDEX('2-3 引出列表'!$A$2:$CE$8700,$A456,MATCH(C$1,'2-3 引出列表'!$A$1:$CD$1,0)),""))</f>
        <v>0</v>
      </c>
      <c r="D456">
        <f>IF(ISBLANK(IFERROR(INDEX('2-3 引出列表'!$A$2:$CE$8700,$A456,MATCH(D$1,'2-3 引出列表'!$A$1:$CD$1,0)),"")),"",IFERROR(INDEX('2-3 引出列表'!$A$2:$CE$8700,$A456,MATCH(D$1,'2-3 引出列表'!$A$1:$CD$1,0)),""))</f>
        <v>0</v>
      </c>
      <c r="E456">
        <f>IF(ISBLANK(IFERROR(INDEX('2-3 引出列表'!$A$2:$CE$8700,$A456,MATCH(E$1,'2-3 引出列表'!$A$1:$CD$1,0)),"")),"",IFERROR(INDEX('2-3 引出列表'!$A$2:$CE$8700,$A456,MATCH(E$1,'2-3 引出列表'!$A$1:$CD$1,0)),""))</f>
        <v>0</v>
      </c>
      <c r="F456" t="str">
        <f t="shared" si="7"/>
        <v>0</v>
      </c>
      <c r="G456">
        <f>IF(ISBLANK(IFERROR(INDEX('2-3 引出列表'!$A$2:$CE$8700,$A456,MATCH(G$1,'2-3 引出列表'!$A$1:$CD$1,0)),"")),"",IFERROR(INDEX('2-3 引出列表'!$A$2:$CE$8700,$A456,MATCH(G$1,'2-3 引出列表'!$A$1:$CD$1,0)),""))</f>
        <v>0</v>
      </c>
      <c r="H456">
        <f>IF(ISBLANK(IFERROR(INDEX('2-3 引出列表'!$A$2:$CE$8700,$A456,MATCH(H$1,'2-3 引出列表'!$A$1:$CD$1,0)),"")),"",IFERROR(INDEX('2-3 引出列表'!$A$2:$CE$8700,$A456,MATCH(H$1,'2-3 引出列表'!$A$1:$CD$1,0)),""))</f>
        <v>0</v>
      </c>
      <c r="I456">
        <f>IF(ISBLANK(IFERROR(INDEX('2-3 引出列表'!$A$2:$CE$8700,$A456,MATCH(I$1,'2-3 引出列表'!$A$1:$CD$1,0)),"")),"",IFERROR(INDEX('2-3 引出列表'!$A$2:$CE$8700,$A456,MATCH(I$1,'2-3 引出列表'!$A$1:$CD$1,0)),""))</f>
        <v>0</v>
      </c>
    </row>
    <row r="457" customFormat="1" spans="1:9">
      <c r="A457">
        <v>456</v>
      </c>
      <c r="B457">
        <f>IF(ISBLANK(IFERROR(INDEX('2-3 引出列表'!$A$2:$CE$8700,$A457,MATCH(B$1,'2-3 引出列表'!$A$1:$CD$1,0)),"")),"",IFERROR(INDEX('2-3 引出列表'!$A$2:$CE$8700,$A457,MATCH(B$1,'2-3 引出列表'!$A$1:$CD$1,0)),""))</f>
        <v>0</v>
      </c>
      <c r="C457">
        <f>IF(ISBLANK(IFERROR(INDEX('2-3 引出列表'!$A$2:$CE$8700,$A457,MATCH(C$1,'2-3 引出列表'!$A$1:$CD$1,0)),"")),"",IFERROR(INDEX('2-3 引出列表'!$A$2:$CE$8700,$A457,MATCH(C$1,'2-3 引出列表'!$A$1:$CD$1,0)),""))</f>
        <v>0</v>
      </c>
      <c r="D457">
        <f>IF(ISBLANK(IFERROR(INDEX('2-3 引出列表'!$A$2:$CE$8700,$A457,MATCH(D$1,'2-3 引出列表'!$A$1:$CD$1,0)),"")),"",IFERROR(INDEX('2-3 引出列表'!$A$2:$CE$8700,$A457,MATCH(D$1,'2-3 引出列表'!$A$1:$CD$1,0)),""))</f>
        <v>0</v>
      </c>
      <c r="E457">
        <f>IF(ISBLANK(IFERROR(INDEX('2-3 引出列表'!$A$2:$CE$8700,$A457,MATCH(E$1,'2-3 引出列表'!$A$1:$CD$1,0)),"")),"",IFERROR(INDEX('2-3 引出列表'!$A$2:$CE$8700,$A457,MATCH(E$1,'2-3 引出列表'!$A$1:$CD$1,0)),""))</f>
        <v>0</v>
      </c>
      <c r="F457" t="str">
        <f t="shared" si="7"/>
        <v>0</v>
      </c>
      <c r="G457">
        <f>IF(ISBLANK(IFERROR(INDEX('2-3 引出列表'!$A$2:$CE$8700,$A457,MATCH(G$1,'2-3 引出列表'!$A$1:$CD$1,0)),"")),"",IFERROR(INDEX('2-3 引出列表'!$A$2:$CE$8700,$A457,MATCH(G$1,'2-3 引出列表'!$A$1:$CD$1,0)),""))</f>
        <v>0</v>
      </c>
      <c r="H457">
        <f>IF(ISBLANK(IFERROR(INDEX('2-3 引出列表'!$A$2:$CE$8700,$A457,MATCH(H$1,'2-3 引出列表'!$A$1:$CD$1,0)),"")),"",IFERROR(INDEX('2-3 引出列表'!$A$2:$CE$8700,$A457,MATCH(H$1,'2-3 引出列表'!$A$1:$CD$1,0)),""))</f>
        <v>0</v>
      </c>
      <c r="I457">
        <f>IF(ISBLANK(IFERROR(INDEX('2-3 引出列表'!$A$2:$CE$8700,$A457,MATCH(I$1,'2-3 引出列表'!$A$1:$CD$1,0)),"")),"",IFERROR(INDEX('2-3 引出列表'!$A$2:$CE$8700,$A457,MATCH(I$1,'2-3 引出列表'!$A$1:$CD$1,0)),""))</f>
        <v>0</v>
      </c>
    </row>
    <row r="458" customFormat="1" spans="1:9">
      <c r="A458">
        <v>457</v>
      </c>
      <c r="B458">
        <f>IF(ISBLANK(IFERROR(INDEX('2-3 引出列表'!$A$2:$CE$8700,$A458,MATCH(B$1,'2-3 引出列表'!$A$1:$CD$1,0)),"")),"",IFERROR(INDEX('2-3 引出列表'!$A$2:$CE$8700,$A458,MATCH(B$1,'2-3 引出列表'!$A$1:$CD$1,0)),""))</f>
        <v>0</v>
      </c>
      <c r="C458">
        <f>IF(ISBLANK(IFERROR(INDEX('2-3 引出列表'!$A$2:$CE$8700,$A458,MATCH(C$1,'2-3 引出列表'!$A$1:$CD$1,0)),"")),"",IFERROR(INDEX('2-3 引出列表'!$A$2:$CE$8700,$A458,MATCH(C$1,'2-3 引出列表'!$A$1:$CD$1,0)),""))</f>
        <v>0</v>
      </c>
      <c r="D458">
        <f>IF(ISBLANK(IFERROR(INDEX('2-3 引出列表'!$A$2:$CE$8700,$A458,MATCH(D$1,'2-3 引出列表'!$A$1:$CD$1,0)),"")),"",IFERROR(INDEX('2-3 引出列表'!$A$2:$CE$8700,$A458,MATCH(D$1,'2-3 引出列表'!$A$1:$CD$1,0)),""))</f>
        <v>0</v>
      </c>
      <c r="E458">
        <f>IF(ISBLANK(IFERROR(INDEX('2-3 引出列表'!$A$2:$CE$8700,$A458,MATCH(E$1,'2-3 引出列表'!$A$1:$CD$1,0)),"")),"",IFERROR(INDEX('2-3 引出列表'!$A$2:$CE$8700,$A458,MATCH(E$1,'2-3 引出列表'!$A$1:$CD$1,0)),""))</f>
        <v>0</v>
      </c>
      <c r="F458" t="str">
        <f t="shared" si="7"/>
        <v>0</v>
      </c>
      <c r="G458">
        <f>IF(ISBLANK(IFERROR(INDEX('2-3 引出列表'!$A$2:$CE$8700,$A458,MATCH(G$1,'2-3 引出列表'!$A$1:$CD$1,0)),"")),"",IFERROR(INDEX('2-3 引出列表'!$A$2:$CE$8700,$A458,MATCH(G$1,'2-3 引出列表'!$A$1:$CD$1,0)),""))</f>
        <v>0</v>
      </c>
      <c r="H458">
        <f>IF(ISBLANK(IFERROR(INDEX('2-3 引出列表'!$A$2:$CE$8700,$A458,MATCH(H$1,'2-3 引出列表'!$A$1:$CD$1,0)),"")),"",IFERROR(INDEX('2-3 引出列表'!$A$2:$CE$8700,$A458,MATCH(H$1,'2-3 引出列表'!$A$1:$CD$1,0)),""))</f>
        <v>0</v>
      </c>
      <c r="I458">
        <f>IF(ISBLANK(IFERROR(INDEX('2-3 引出列表'!$A$2:$CE$8700,$A458,MATCH(I$1,'2-3 引出列表'!$A$1:$CD$1,0)),"")),"",IFERROR(INDEX('2-3 引出列表'!$A$2:$CE$8700,$A458,MATCH(I$1,'2-3 引出列表'!$A$1:$CD$1,0)),""))</f>
        <v>0</v>
      </c>
    </row>
    <row r="459" customFormat="1" spans="1:9">
      <c r="A459">
        <v>458</v>
      </c>
      <c r="B459">
        <f>IF(ISBLANK(IFERROR(INDEX('2-3 引出列表'!$A$2:$CE$8700,$A459,MATCH(B$1,'2-3 引出列表'!$A$1:$CD$1,0)),"")),"",IFERROR(INDEX('2-3 引出列表'!$A$2:$CE$8700,$A459,MATCH(B$1,'2-3 引出列表'!$A$1:$CD$1,0)),""))</f>
        <v>0</v>
      </c>
      <c r="C459">
        <f>IF(ISBLANK(IFERROR(INDEX('2-3 引出列表'!$A$2:$CE$8700,$A459,MATCH(C$1,'2-3 引出列表'!$A$1:$CD$1,0)),"")),"",IFERROR(INDEX('2-3 引出列表'!$A$2:$CE$8700,$A459,MATCH(C$1,'2-3 引出列表'!$A$1:$CD$1,0)),""))</f>
        <v>0</v>
      </c>
      <c r="D459">
        <f>IF(ISBLANK(IFERROR(INDEX('2-3 引出列表'!$A$2:$CE$8700,$A459,MATCH(D$1,'2-3 引出列表'!$A$1:$CD$1,0)),"")),"",IFERROR(INDEX('2-3 引出列表'!$A$2:$CE$8700,$A459,MATCH(D$1,'2-3 引出列表'!$A$1:$CD$1,0)),""))</f>
        <v>0</v>
      </c>
      <c r="E459">
        <f>IF(ISBLANK(IFERROR(INDEX('2-3 引出列表'!$A$2:$CE$8700,$A459,MATCH(E$1,'2-3 引出列表'!$A$1:$CD$1,0)),"")),"",IFERROR(INDEX('2-3 引出列表'!$A$2:$CE$8700,$A459,MATCH(E$1,'2-3 引出列表'!$A$1:$CD$1,0)),""))</f>
        <v>0</v>
      </c>
      <c r="F459" t="str">
        <f t="shared" si="7"/>
        <v>0</v>
      </c>
      <c r="G459">
        <f>IF(ISBLANK(IFERROR(INDEX('2-3 引出列表'!$A$2:$CE$8700,$A459,MATCH(G$1,'2-3 引出列表'!$A$1:$CD$1,0)),"")),"",IFERROR(INDEX('2-3 引出列表'!$A$2:$CE$8700,$A459,MATCH(G$1,'2-3 引出列表'!$A$1:$CD$1,0)),""))</f>
        <v>0</v>
      </c>
      <c r="H459">
        <f>IF(ISBLANK(IFERROR(INDEX('2-3 引出列表'!$A$2:$CE$8700,$A459,MATCH(H$1,'2-3 引出列表'!$A$1:$CD$1,0)),"")),"",IFERROR(INDEX('2-3 引出列表'!$A$2:$CE$8700,$A459,MATCH(H$1,'2-3 引出列表'!$A$1:$CD$1,0)),""))</f>
        <v>0</v>
      </c>
      <c r="I459">
        <f>IF(ISBLANK(IFERROR(INDEX('2-3 引出列表'!$A$2:$CE$8700,$A459,MATCH(I$1,'2-3 引出列表'!$A$1:$CD$1,0)),"")),"",IFERROR(INDEX('2-3 引出列表'!$A$2:$CE$8700,$A459,MATCH(I$1,'2-3 引出列表'!$A$1:$CD$1,0)),""))</f>
        <v>0</v>
      </c>
    </row>
    <row r="460" customFormat="1" spans="1:9">
      <c r="A460">
        <v>459</v>
      </c>
      <c r="B460">
        <f>IF(ISBLANK(IFERROR(INDEX('2-3 引出列表'!$A$2:$CE$8700,$A460,MATCH(B$1,'2-3 引出列表'!$A$1:$CD$1,0)),"")),"",IFERROR(INDEX('2-3 引出列表'!$A$2:$CE$8700,$A460,MATCH(B$1,'2-3 引出列表'!$A$1:$CD$1,0)),""))</f>
        <v>0</v>
      </c>
      <c r="C460">
        <f>IF(ISBLANK(IFERROR(INDEX('2-3 引出列表'!$A$2:$CE$8700,$A460,MATCH(C$1,'2-3 引出列表'!$A$1:$CD$1,0)),"")),"",IFERROR(INDEX('2-3 引出列表'!$A$2:$CE$8700,$A460,MATCH(C$1,'2-3 引出列表'!$A$1:$CD$1,0)),""))</f>
        <v>0</v>
      </c>
      <c r="D460">
        <f>IF(ISBLANK(IFERROR(INDEX('2-3 引出列表'!$A$2:$CE$8700,$A460,MATCH(D$1,'2-3 引出列表'!$A$1:$CD$1,0)),"")),"",IFERROR(INDEX('2-3 引出列表'!$A$2:$CE$8700,$A460,MATCH(D$1,'2-3 引出列表'!$A$1:$CD$1,0)),""))</f>
        <v>0</v>
      </c>
      <c r="E460">
        <f>IF(ISBLANK(IFERROR(INDEX('2-3 引出列表'!$A$2:$CE$8700,$A460,MATCH(E$1,'2-3 引出列表'!$A$1:$CD$1,0)),"")),"",IFERROR(INDEX('2-3 引出列表'!$A$2:$CE$8700,$A460,MATCH(E$1,'2-3 引出列表'!$A$1:$CD$1,0)),""))</f>
        <v>0</v>
      </c>
      <c r="F460" t="str">
        <f t="shared" si="7"/>
        <v>0</v>
      </c>
      <c r="G460">
        <f>IF(ISBLANK(IFERROR(INDEX('2-3 引出列表'!$A$2:$CE$8700,$A460,MATCH(G$1,'2-3 引出列表'!$A$1:$CD$1,0)),"")),"",IFERROR(INDEX('2-3 引出列表'!$A$2:$CE$8700,$A460,MATCH(G$1,'2-3 引出列表'!$A$1:$CD$1,0)),""))</f>
        <v>0</v>
      </c>
      <c r="H460">
        <f>IF(ISBLANK(IFERROR(INDEX('2-3 引出列表'!$A$2:$CE$8700,$A460,MATCH(H$1,'2-3 引出列表'!$A$1:$CD$1,0)),"")),"",IFERROR(INDEX('2-3 引出列表'!$A$2:$CE$8700,$A460,MATCH(H$1,'2-3 引出列表'!$A$1:$CD$1,0)),""))</f>
        <v>0</v>
      </c>
      <c r="I460">
        <f>IF(ISBLANK(IFERROR(INDEX('2-3 引出列表'!$A$2:$CE$8700,$A460,MATCH(I$1,'2-3 引出列表'!$A$1:$CD$1,0)),"")),"",IFERROR(INDEX('2-3 引出列表'!$A$2:$CE$8700,$A460,MATCH(I$1,'2-3 引出列表'!$A$1:$CD$1,0)),""))</f>
        <v>0</v>
      </c>
    </row>
    <row r="461" customFormat="1" spans="1:9">
      <c r="A461">
        <v>460</v>
      </c>
      <c r="B461">
        <f>IF(ISBLANK(IFERROR(INDEX('2-3 引出列表'!$A$2:$CE$8700,$A461,MATCH(B$1,'2-3 引出列表'!$A$1:$CD$1,0)),"")),"",IFERROR(INDEX('2-3 引出列表'!$A$2:$CE$8700,$A461,MATCH(B$1,'2-3 引出列表'!$A$1:$CD$1,0)),""))</f>
        <v>0</v>
      </c>
      <c r="C461">
        <f>IF(ISBLANK(IFERROR(INDEX('2-3 引出列表'!$A$2:$CE$8700,$A461,MATCH(C$1,'2-3 引出列表'!$A$1:$CD$1,0)),"")),"",IFERROR(INDEX('2-3 引出列表'!$A$2:$CE$8700,$A461,MATCH(C$1,'2-3 引出列表'!$A$1:$CD$1,0)),""))</f>
        <v>0</v>
      </c>
      <c r="D461">
        <f>IF(ISBLANK(IFERROR(INDEX('2-3 引出列表'!$A$2:$CE$8700,$A461,MATCH(D$1,'2-3 引出列表'!$A$1:$CD$1,0)),"")),"",IFERROR(INDEX('2-3 引出列表'!$A$2:$CE$8700,$A461,MATCH(D$1,'2-3 引出列表'!$A$1:$CD$1,0)),""))</f>
        <v>0</v>
      </c>
      <c r="E461">
        <f>IF(ISBLANK(IFERROR(INDEX('2-3 引出列表'!$A$2:$CE$8700,$A461,MATCH(E$1,'2-3 引出列表'!$A$1:$CD$1,0)),"")),"",IFERROR(INDEX('2-3 引出列表'!$A$2:$CE$8700,$A461,MATCH(E$1,'2-3 引出列表'!$A$1:$CD$1,0)),""))</f>
        <v>0</v>
      </c>
      <c r="F461" t="str">
        <f t="shared" si="7"/>
        <v>0</v>
      </c>
      <c r="G461">
        <f>IF(ISBLANK(IFERROR(INDEX('2-3 引出列表'!$A$2:$CE$8700,$A461,MATCH(G$1,'2-3 引出列表'!$A$1:$CD$1,0)),"")),"",IFERROR(INDEX('2-3 引出列表'!$A$2:$CE$8700,$A461,MATCH(G$1,'2-3 引出列表'!$A$1:$CD$1,0)),""))</f>
        <v>0</v>
      </c>
      <c r="H461">
        <f>IF(ISBLANK(IFERROR(INDEX('2-3 引出列表'!$A$2:$CE$8700,$A461,MATCH(H$1,'2-3 引出列表'!$A$1:$CD$1,0)),"")),"",IFERROR(INDEX('2-3 引出列表'!$A$2:$CE$8700,$A461,MATCH(H$1,'2-3 引出列表'!$A$1:$CD$1,0)),""))</f>
        <v>0</v>
      </c>
      <c r="I461">
        <f>IF(ISBLANK(IFERROR(INDEX('2-3 引出列表'!$A$2:$CE$8700,$A461,MATCH(I$1,'2-3 引出列表'!$A$1:$CD$1,0)),"")),"",IFERROR(INDEX('2-3 引出列表'!$A$2:$CE$8700,$A461,MATCH(I$1,'2-3 引出列表'!$A$1:$CD$1,0)),""))</f>
        <v>0</v>
      </c>
    </row>
    <row r="462" customFormat="1" spans="1:9">
      <c r="A462">
        <v>461</v>
      </c>
      <c r="B462">
        <f>IF(ISBLANK(IFERROR(INDEX('2-3 引出列表'!$A$2:$CE$8700,$A462,MATCH(B$1,'2-3 引出列表'!$A$1:$CD$1,0)),"")),"",IFERROR(INDEX('2-3 引出列表'!$A$2:$CE$8700,$A462,MATCH(B$1,'2-3 引出列表'!$A$1:$CD$1,0)),""))</f>
        <v>0</v>
      </c>
      <c r="C462">
        <f>IF(ISBLANK(IFERROR(INDEX('2-3 引出列表'!$A$2:$CE$8700,$A462,MATCH(C$1,'2-3 引出列表'!$A$1:$CD$1,0)),"")),"",IFERROR(INDEX('2-3 引出列表'!$A$2:$CE$8700,$A462,MATCH(C$1,'2-3 引出列表'!$A$1:$CD$1,0)),""))</f>
        <v>0</v>
      </c>
      <c r="D462">
        <f>IF(ISBLANK(IFERROR(INDEX('2-3 引出列表'!$A$2:$CE$8700,$A462,MATCH(D$1,'2-3 引出列表'!$A$1:$CD$1,0)),"")),"",IFERROR(INDEX('2-3 引出列表'!$A$2:$CE$8700,$A462,MATCH(D$1,'2-3 引出列表'!$A$1:$CD$1,0)),""))</f>
        <v>0</v>
      </c>
      <c r="E462">
        <f>IF(ISBLANK(IFERROR(INDEX('2-3 引出列表'!$A$2:$CE$8700,$A462,MATCH(E$1,'2-3 引出列表'!$A$1:$CD$1,0)),"")),"",IFERROR(INDEX('2-3 引出列表'!$A$2:$CE$8700,$A462,MATCH(E$1,'2-3 引出列表'!$A$1:$CD$1,0)),""))</f>
        <v>0</v>
      </c>
      <c r="F462" t="str">
        <f t="shared" si="7"/>
        <v>0</v>
      </c>
      <c r="G462">
        <f>IF(ISBLANK(IFERROR(INDEX('2-3 引出列表'!$A$2:$CE$8700,$A462,MATCH(G$1,'2-3 引出列表'!$A$1:$CD$1,0)),"")),"",IFERROR(INDEX('2-3 引出列表'!$A$2:$CE$8700,$A462,MATCH(G$1,'2-3 引出列表'!$A$1:$CD$1,0)),""))</f>
        <v>0</v>
      </c>
      <c r="H462">
        <f>IF(ISBLANK(IFERROR(INDEX('2-3 引出列表'!$A$2:$CE$8700,$A462,MATCH(H$1,'2-3 引出列表'!$A$1:$CD$1,0)),"")),"",IFERROR(INDEX('2-3 引出列表'!$A$2:$CE$8700,$A462,MATCH(H$1,'2-3 引出列表'!$A$1:$CD$1,0)),""))</f>
        <v>0</v>
      </c>
      <c r="I462">
        <f>IF(ISBLANK(IFERROR(INDEX('2-3 引出列表'!$A$2:$CE$8700,$A462,MATCH(I$1,'2-3 引出列表'!$A$1:$CD$1,0)),"")),"",IFERROR(INDEX('2-3 引出列表'!$A$2:$CE$8700,$A462,MATCH(I$1,'2-3 引出列表'!$A$1:$CD$1,0)),""))</f>
        <v>0</v>
      </c>
    </row>
    <row r="463" customFormat="1" spans="1:9">
      <c r="A463">
        <v>462</v>
      </c>
      <c r="B463">
        <f>IF(ISBLANK(IFERROR(INDEX('2-3 引出列表'!$A$2:$CE$8700,$A463,MATCH(B$1,'2-3 引出列表'!$A$1:$CD$1,0)),"")),"",IFERROR(INDEX('2-3 引出列表'!$A$2:$CE$8700,$A463,MATCH(B$1,'2-3 引出列表'!$A$1:$CD$1,0)),""))</f>
        <v>0</v>
      </c>
      <c r="C463">
        <f>IF(ISBLANK(IFERROR(INDEX('2-3 引出列表'!$A$2:$CE$8700,$A463,MATCH(C$1,'2-3 引出列表'!$A$1:$CD$1,0)),"")),"",IFERROR(INDEX('2-3 引出列表'!$A$2:$CE$8700,$A463,MATCH(C$1,'2-3 引出列表'!$A$1:$CD$1,0)),""))</f>
        <v>0</v>
      </c>
      <c r="D463">
        <f>IF(ISBLANK(IFERROR(INDEX('2-3 引出列表'!$A$2:$CE$8700,$A463,MATCH(D$1,'2-3 引出列表'!$A$1:$CD$1,0)),"")),"",IFERROR(INDEX('2-3 引出列表'!$A$2:$CE$8700,$A463,MATCH(D$1,'2-3 引出列表'!$A$1:$CD$1,0)),""))</f>
        <v>0</v>
      </c>
      <c r="E463">
        <f>IF(ISBLANK(IFERROR(INDEX('2-3 引出列表'!$A$2:$CE$8700,$A463,MATCH(E$1,'2-3 引出列表'!$A$1:$CD$1,0)),"")),"",IFERROR(INDEX('2-3 引出列表'!$A$2:$CE$8700,$A463,MATCH(E$1,'2-3 引出列表'!$A$1:$CD$1,0)),""))</f>
        <v>0</v>
      </c>
      <c r="F463" t="str">
        <f t="shared" si="7"/>
        <v>0</v>
      </c>
      <c r="G463">
        <f>IF(ISBLANK(IFERROR(INDEX('2-3 引出列表'!$A$2:$CE$8700,$A463,MATCH(G$1,'2-3 引出列表'!$A$1:$CD$1,0)),"")),"",IFERROR(INDEX('2-3 引出列表'!$A$2:$CE$8700,$A463,MATCH(G$1,'2-3 引出列表'!$A$1:$CD$1,0)),""))</f>
        <v>0</v>
      </c>
      <c r="H463">
        <f>IF(ISBLANK(IFERROR(INDEX('2-3 引出列表'!$A$2:$CE$8700,$A463,MATCH(H$1,'2-3 引出列表'!$A$1:$CD$1,0)),"")),"",IFERROR(INDEX('2-3 引出列表'!$A$2:$CE$8700,$A463,MATCH(H$1,'2-3 引出列表'!$A$1:$CD$1,0)),""))</f>
        <v>0</v>
      </c>
      <c r="I463">
        <f>IF(ISBLANK(IFERROR(INDEX('2-3 引出列表'!$A$2:$CE$8700,$A463,MATCH(I$1,'2-3 引出列表'!$A$1:$CD$1,0)),"")),"",IFERROR(INDEX('2-3 引出列表'!$A$2:$CE$8700,$A463,MATCH(I$1,'2-3 引出列表'!$A$1:$CD$1,0)),""))</f>
        <v>0</v>
      </c>
    </row>
    <row r="464" customFormat="1" spans="1:9">
      <c r="A464">
        <v>463</v>
      </c>
      <c r="B464">
        <f>IF(ISBLANK(IFERROR(INDEX('2-3 引出列表'!$A$2:$CE$8700,$A464,MATCH(B$1,'2-3 引出列表'!$A$1:$CD$1,0)),"")),"",IFERROR(INDEX('2-3 引出列表'!$A$2:$CE$8700,$A464,MATCH(B$1,'2-3 引出列表'!$A$1:$CD$1,0)),""))</f>
        <v>0</v>
      </c>
      <c r="C464">
        <f>IF(ISBLANK(IFERROR(INDEX('2-3 引出列表'!$A$2:$CE$8700,$A464,MATCH(C$1,'2-3 引出列表'!$A$1:$CD$1,0)),"")),"",IFERROR(INDEX('2-3 引出列表'!$A$2:$CE$8700,$A464,MATCH(C$1,'2-3 引出列表'!$A$1:$CD$1,0)),""))</f>
        <v>0</v>
      </c>
      <c r="D464">
        <f>IF(ISBLANK(IFERROR(INDEX('2-3 引出列表'!$A$2:$CE$8700,$A464,MATCH(D$1,'2-3 引出列表'!$A$1:$CD$1,0)),"")),"",IFERROR(INDEX('2-3 引出列表'!$A$2:$CE$8700,$A464,MATCH(D$1,'2-3 引出列表'!$A$1:$CD$1,0)),""))</f>
        <v>0</v>
      </c>
      <c r="E464">
        <f>IF(ISBLANK(IFERROR(INDEX('2-3 引出列表'!$A$2:$CE$8700,$A464,MATCH(E$1,'2-3 引出列表'!$A$1:$CD$1,0)),"")),"",IFERROR(INDEX('2-3 引出列表'!$A$2:$CE$8700,$A464,MATCH(E$1,'2-3 引出列表'!$A$1:$CD$1,0)),""))</f>
        <v>0</v>
      </c>
      <c r="F464" t="str">
        <f t="shared" si="7"/>
        <v>0</v>
      </c>
      <c r="G464">
        <f>IF(ISBLANK(IFERROR(INDEX('2-3 引出列表'!$A$2:$CE$8700,$A464,MATCH(G$1,'2-3 引出列表'!$A$1:$CD$1,0)),"")),"",IFERROR(INDEX('2-3 引出列表'!$A$2:$CE$8700,$A464,MATCH(G$1,'2-3 引出列表'!$A$1:$CD$1,0)),""))</f>
        <v>0</v>
      </c>
      <c r="H464">
        <f>IF(ISBLANK(IFERROR(INDEX('2-3 引出列表'!$A$2:$CE$8700,$A464,MATCH(H$1,'2-3 引出列表'!$A$1:$CD$1,0)),"")),"",IFERROR(INDEX('2-3 引出列表'!$A$2:$CE$8700,$A464,MATCH(H$1,'2-3 引出列表'!$A$1:$CD$1,0)),""))</f>
        <v>0</v>
      </c>
      <c r="I464">
        <f>IF(ISBLANK(IFERROR(INDEX('2-3 引出列表'!$A$2:$CE$8700,$A464,MATCH(I$1,'2-3 引出列表'!$A$1:$CD$1,0)),"")),"",IFERROR(INDEX('2-3 引出列表'!$A$2:$CE$8700,$A464,MATCH(I$1,'2-3 引出列表'!$A$1:$CD$1,0)),""))</f>
        <v>0</v>
      </c>
    </row>
    <row r="465" customFormat="1" spans="1:9">
      <c r="A465">
        <v>464</v>
      </c>
      <c r="B465">
        <f>IF(ISBLANK(IFERROR(INDEX('2-3 引出列表'!$A$2:$CE$8700,$A465,MATCH(B$1,'2-3 引出列表'!$A$1:$CD$1,0)),"")),"",IFERROR(INDEX('2-3 引出列表'!$A$2:$CE$8700,$A465,MATCH(B$1,'2-3 引出列表'!$A$1:$CD$1,0)),""))</f>
        <v>0</v>
      </c>
      <c r="C465">
        <f>IF(ISBLANK(IFERROR(INDEX('2-3 引出列表'!$A$2:$CE$8700,$A465,MATCH(C$1,'2-3 引出列表'!$A$1:$CD$1,0)),"")),"",IFERROR(INDEX('2-3 引出列表'!$A$2:$CE$8700,$A465,MATCH(C$1,'2-3 引出列表'!$A$1:$CD$1,0)),""))</f>
        <v>0</v>
      </c>
      <c r="D465">
        <f>IF(ISBLANK(IFERROR(INDEX('2-3 引出列表'!$A$2:$CE$8700,$A465,MATCH(D$1,'2-3 引出列表'!$A$1:$CD$1,0)),"")),"",IFERROR(INDEX('2-3 引出列表'!$A$2:$CE$8700,$A465,MATCH(D$1,'2-3 引出列表'!$A$1:$CD$1,0)),""))</f>
        <v>0</v>
      </c>
      <c r="E465">
        <f>IF(ISBLANK(IFERROR(INDEX('2-3 引出列表'!$A$2:$CE$8700,$A465,MATCH(E$1,'2-3 引出列表'!$A$1:$CD$1,0)),"")),"",IFERROR(INDEX('2-3 引出列表'!$A$2:$CE$8700,$A465,MATCH(E$1,'2-3 引出列表'!$A$1:$CD$1,0)),""))</f>
        <v>0</v>
      </c>
      <c r="F465" t="str">
        <f t="shared" si="7"/>
        <v>0</v>
      </c>
      <c r="G465">
        <f>IF(ISBLANK(IFERROR(INDEX('2-3 引出列表'!$A$2:$CE$8700,$A465,MATCH(G$1,'2-3 引出列表'!$A$1:$CD$1,0)),"")),"",IFERROR(INDEX('2-3 引出列表'!$A$2:$CE$8700,$A465,MATCH(G$1,'2-3 引出列表'!$A$1:$CD$1,0)),""))</f>
        <v>0</v>
      </c>
      <c r="H465">
        <f>IF(ISBLANK(IFERROR(INDEX('2-3 引出列表'!$A$2:$CE$8700,$A465,MATCH(H$1,'2-3 引出列表'!$A$1:$CD$1,0)),"")),"",IFERROR(INDEX('2-3 引出列表'!$A$2:$CE$8700,$A465,MATCH(H$1,'2-3 引出列表'!$A$1:$CD$1,0)),""))</f>
        <v>0</v>
      </c>
      <c r="I465">
        <f>IF(ISBLANK(IFERROR(INDEX('2-3 引出列表'!$A$2:$CE$8700,$A465,MATCH(I$1,'2-3 引出列表'!$A$1:$CD$1,0)),"")),"",IFERROR(INDEX('2-3 引出列表'!$A$2:$CE$8700,$A465,MATCH(I$1,'2-3 引出列表'!$A$1:$CD$1,0)),""))</f>
        <v>0</v>
      </c>
    </row>
    <row r="466" customFormat="1" spans="1:9">
      <c r="A466">
        <v>465</v>
      </c>
      <c r="B466">
        <f>IF(ISBLANK(IFERROR(INDEX('2-3 引出列表'!$A$2:$CE$8700,$A466,MATCH(B$1,'2-3 引出列表'!$A$1:$CD$1,0)),"")),"",IFERROR(INDEX('2-3 引出列表'!$A$2:$CE$8700,$A466,MATCH(B$1,'2-3 引出列表'!$A$1:$CD$1,0)),""))</f>
        <v>0</v>
      </c>
      <c r="C466">
        <f>IF(ISBLANK(IFERROR(INDEX('2-3 引出列表'!$A$2:$CE$8700,$A466,MATCH(C$1,'2-3 引出列表'!$A$1:$CD$1,0)),"")),"",IFERROR(INDEX('2-3 引出列表'!$A$2:$CE$8700,$A466,MATCH(C$1,'2-3 引出列表'!$A$1:$CD$1,0)),""))</f>
        <v>0</v>
      </c>
      <c r="D466">
        <f>IF(ISBLANK(IFERROR(INDEX('2-3 引出列表'!$A$2:$CE$8700,$A466,MATCH(D$1,'2-3 引出列表'!$A$1:$CD$1,0)),"")),"",IFERROR(INDEX('2-3 引出列表'!$A$2:$CE$8700,$A466,MATCH(D$1,'2-3 引出列表'!$A$1:$CD$1,0)),""))</f>
        <v>0</v>
      </c>
      <c r="E466">
        <f>IF(ISBLANK(IFERROR(INDEX('2-3 引出列表'!$A$2:$CE$8700,$A466,MATCH(E$1,'2-3 引出列表'!$A$1:$CD$1,0)),"")),"",IFERROR(INDEX('2-3 引出列表'!$A$2:$CE$8700,$A466,MATCH(E$1,'2-3 引出列表'!$A$1:$CD$1,0)),""))</f>
        <v>0</v>
      </c>
      <c r="F466" t="str">
        <f t="shared" si="7"/>
        <v>0</v>
      </c>
      <c r="G466">
        <f>IF(ISBLANK(IFERROR(INDEX('2-3 引出列表'!$A$2:$CE$8700,$A466,MATCH(G$1,'2-3 引出列表'!$A$1:$CD$1,0)),"")),"",IFERROR(INDEX('2-3 引出列表'!$A$2:$CE$8700,$A466,MATCH(G$1,'2-3 引出列表'!$A$1:$CD$1,0)),""))</f>
        <v>0</v>
      </c>
      <c r="H466">
        <f>IF(ISBLANK(IFERROR(INDEX('2-3 引出列表'!$A$2:$CE$8700,$A466,MATCH(H$1,'2-3 引出列表'!$A$1:$CD$1,0)),"")),"",IFERROR(INDEX('2-3 引出列表'!$A$2:$CE$8700,$A466,MATCH(H$1,'2-3 引出列表'!$A$1:$CD$1,0)),""))</f>
        <v>0</v>
      </c>
      <c r="I466">
        <f>IF(ISBLANK(IFERROR(INDEX('2-3 引出列表'!$A$2:$CE$8700,$A466,MATCH(I$1,'2-3 引出列表'!$A$1:$CD$1,0)),"")),"",IFERROR(INDEX('2-3 引出列表'!$A$2:$CE$8700,$A466,MATCH(I$1,'2-3 引出列表'!$A$1:$CD$1,0)),""))</f>
        <v>0</v>
      </c>
    </row>
    <row r="467" customFormat="1" spans="1:9">
      <c r="A467">
        <v>466</v>
      </c>
      <c r="B467">
        <f>IF(ISBLANK(IFERROR(INDEX('2-3 引出列表'!$A$2:$CE$8700,$A467,MATCH(B$1,'2-3 引出列表'!$A$1:$CD$1,0)),"")),"",IFERROR(INDEX('2-3 引出列表'!$A$2:$CE$8700,$A467,MATCH(B$1,'2-3 引出列表'!$A$1:$CD$1,0)),""))</f>
        <v>0</v>
      </c>
      <c r="C467">
        <f>IF(ISBLANK(IFERROR(INDEX('2-3 引出列表'!$A$2:$CE$8700,$A467,MATCH(C$1,'2-3 引出列表'!$A$1:$CD$1,0)),"")),"",IFERROR(INDEX('2-3 引出列表'!$A$2:$CE$8700,$A467,MATCH(C$1,'2-3 引出列表'!$A$1:$CD$1,0)),""))</f>
        <v>0</v>
      </c>
      <c r="D467">
        <f>IF(ISBLANK(IFERROR(INDEX('2-3 引出列表'!$A$2:$CE$8700,$A467,MATCH(D$1,'2-3 引出列表'!$A$1:$CD$1,0)),"")),"",IFERROR(INDEX('2-3 引出列表'!$A$2:$CE$8700,$A467,MATCH(D$1,'2-3 引出列表'!$A$1:$CD$1,0)),""))</f>
        <v>0</v>
      </c>
      <c r="E467">
        <f>IF(ISBLANK(IFERROR(INDEX('2-3 引出列表'!$A$2:$CE$8700,$A467,MATCH(E$1,'2-3 引出列表'!$A$1:$CD$1,0)),"")),"",IFERROR(INDEX('2-3 引出列表'!$A$2:$CE$8700,$A467,MATCH(E$1,'2-3 引出列表'!$A$1:$CD$1,0)),""))</f>
        <v>0</v>
      </c>
      <c r="F467" t="str">
        <f t="shared" si="7"/>
        <v>0</v>
      </c>
      <c r="G467">
        <f>IF(ISBLANK(IFERROR(INDEX('2-3 引出列表'!$A$2:$CE$8700,$A467,MATCH(G$1,'2-3 引出列表'!$A$1:$CD$1,0)),"")),"",IFERROR(INDEX('2-3 引出列表'!$A$2:$CE$8700,$A467,MATCH(G$1,'2-3 引出列表'!$A$1:$CD$1,0)),""))</f>
        <v>0</v>
      </c>
      <c r="H467">
        <f>IF(ISBLANK(IFERROR(INDEX('2-3 引出列表'!$A$2:$CE$8700,$A467,MATCH(H$1,'2-3 引出列表'!$A$1:$CD$1,0)),"")),"",IFERROR(INDEX('2-3 引出列表'!$A$2:$CE$8700,$A467,MATCH(H$1,'2-3 引出列表'!$A$1:$CD$1,0)),""))</f>
        <v>0</v>
      </c>
      <c r="I467">
        <f>IF(ISBLANK(IFERROR(INDEX('2-3 引出列表'!$A$2:$CE$8700,$A467,MATCH(I$1,'2-3 引出列表'!$A$1:$CD$1,0)),"")),"",IFERROR(INDEX('2-3 引出列表'!$A$2:$CE$8700,$A467,MATCH(I$1,'2-3 引出列表'!$A$1:$CD$1,0)),""))</f>
        <v>0</v>
      </c>
    </row>
    <row r="468" customFormat="1" spans="1:9">
      <c r="A468">
        <v>467</v>
      </c>
      <c r="B468">
        <f>IF(ISBLANK(IFERROR(INDEX('2-3 引出列表'!$A$2:$CE$8700,$A468,MATCH(B$1,'2-3 引出列表'!$A$1:$CD$1,0)),"")),"",IFERROR(INDEX('2-3 引出列表'!$A$2:$CE$8700,$A468,MATCH(B$1,'2-3 引出列表'!$A$1:$CD$1,0)),""))</f>
        <v>0</v>
      </c>
      <c r="C468">
        <f>IF(ISBLANK(IFERROR(INDEX('2-3 引出列表'!$A$2:$CE$8700,$A468,MATCH(C$1,'2-3 引出列表'!$A$1:$CD$1,0)),"")),"",IFERROR(INDEX('2-3 引出列表'!$A$2:$CE$8700,$A468,MATCH(C$1,'2-3 引出列表'!$A$1:$CD$1,0)),""))</f>
        <v>0</v>
      </c>
      <c r="D468">
        <f>IF(ISBLANK(IFERROR(INDEX('2-3 引出列表'!$A$2:$CE$8700,$A468,MATCH(D$1,'2-3 引出列表'!$A$1:$CD$1,0)),"")),"",IFERROR(INDEX('2-3 引出列表'!$A$2:$CE$8700,$A468,MATCH(D$1,'2-3 引出列表'!$A$1:$CD$1,0)),""))</f>
        <v>0</v>
      </c>
      <c r="E468">
        <f>IF(ISBLANK(IFERROR(INDEX('2-3 引出列表'!$A$2:$CE$8700,$A468,MATCH(E$1,'2-3 引出列表'!$A$1:$CD$1,0)),"")),"",IFERROR(INDEX('2-3 引出列表'!$A$2:$CE$8700,$A468,MATCH(E$1,'2-3 引出列表'!$A$1:$CD$1,0)),""))</f>
        <v>0</v>
      </c>
      <c r="F468" t="str">
        <f t="shared" si="7"/>
        <v>0</v>
      </c>
      <c r="G468">
        <f>IF(ISBLANK(IFERROR(INDEX('2-3 引出列表'!$A$2:$CE$8700,$A468,MATCH(G$1,'2-3 引出列表'!$A$1:$CD$1,0)),"")),"",IFERROR(INDEX('2-3 引出列表'!$A$2:$CE$8700,$A468,MATCH(G$1,'2-3 引出列表'!$A$1:$CD$1,0)),""))</f>
        <v>0</v>
      </c>
      <c r="H468">
        <f>IF(ISBLANK(IFERROR(INDEX('2-3 引出列表'!$A$2:$CE$8700,$A468,MATCH(H$1,'2-3 引出列表'!$A$1:$CD$1,0)),"")),"",IFERROR(INDEX('2-3 引出列表'!$A$2:$CE$8700,$A468,MATCH(H$1,'2-3 引出列表'!$A$1:$CD$1,0)),""))</f>
        <v>0</v>
      </c>
      <c r="I468">
        <f>IF(ISBLANK(IFERROR(INDEX('2-3 引出列表'!$A$2:$CE$8700,$A468,MATCH(I$1,'2-3 引出列表'!$A$1:$CD$1,0)),"")),"",IFERROR(INDEX('2-3 引出列表'!$A$2:$CE$8700,$A468,MATCH(I$1,'2-3 引出列表'!$A$1:$CD$1,0)),""))</f>
        <v>0</v>
      </c>
    </row>
    <row r="469" customFormat="1" spans="1:9">
      <c r="A469">
        <v>468</v>
      </c>
      <c r="B469">
        <f>IF(ISBLANK(IFERROR(INDEX('2-3 引出列表'!$A$2:$CE$8700,$A469,MATCH(B$1,'2-3 引出列表'!$A$1:$CD$1,0)),"")),"",IFERROR(INDEX('2-3 引出列表'!$A$2:$CE$8700,$A469,MATCH(B$1,'2-3 引出列表'!$A$1:$CD$1,0)),""))</f>
        <v>0</v>
      </c>
      <c r="C469">
        <f>IF(ISBLANK(IFERROR(INDEX('2-3 引出列表'!$A$2:$CE$8700,$A469,MATCH(C$1,'2-3 引出列表'!$A$1:$CD$1,0)),"")),"",IFERROR(INDEX('2-3 引出列表'!$A$2:$CE$8700,$A469,MATCH(C$1,'2-3 引出列表'!$A$1:$CD$1,0)),""))</f>
        <v>0</v>
      </c>
      <c r="D469">
        <f>IF(ISBLANK(IFERROR(INDEX('2-3 引出列表'!$A$2:$CE$8700,$A469,MATCH(D$1,'2-3 引出列表'!$A$1:$CD$1,0)),"")),"",IFERROR(INDEX('2-3 引出列表'!$A$2:$CE$8700,$A469,MATCH(D$1,'2-3 引出列表'!$A$1:$CD$1,0)),""))</f>
        <v>0</v>
      </c>
      <c r="E469">
        <f>IF(ISBLANK(IFERROR(INDEX('2-3 引出列表'!$A$2:$CE$8700,$A469,MATCH(E$1,'2-3 引出列表'!$A$1:$CD$1,0)),"")),"",IFERROR(INDEX('2-3 引出列表'!$A$2:$CE$8700,$A469,MATCH(E$1,'2-3 引出列表'!$A$1:$CD$1,0)),""))</f>
        <v>0</v>
      </c>
      <c r="F469" t="str">
        <f t="shared" si="7"/>
        <v>0</v>
      </c>
      <c r="G469">
        <f>IF(ISBLANK(IFERROR(INDEX('2-3 引出列表'!$A$2:$CE$8700,$A469,MATCH(G$1,'2-3 引出列表'!$A$1:$CD$1,0)),"")),"",IFERROR(INDEX('2-3 引出列表'!$A$2:$CE$8700,$A469,MATCH(G$1,'2-3 引出列表'!$A$1:$CD$1,0)),""))</f>
        <v>0</v>
      </c>
      <c r="H469">
        <f>IF(ISBLANK(IFERROR(INDEX('2-3 引出列表'!$A$2:$CE$8700,$A469,MATCH(H$1,'2-3 引出列表'!$A$1:$CD$1,0)),"")),"",IFERROR(INDEX('2-3 引出列表'!$A$2:$CE$8700,$A469,MATCH(H$1,'2-3 引出列表'!$A$1:$CD$1,0)),""))</f>
        <v>0</v>
      </c>
      <c r="I469">
        <f>IF(ISBLANK(IFERROR(INDEX('2-3 引出列表'!$A$2:$CE$8700,$A469,MATCH(I$1,'2-3 引出列表'!$A$1:$CD$1,0)),"")),"",IFERROR(INDEX('2-3 引出列表'!$A$2:$CE$8700,$A469,MATCH(I$1,'2-3 引出列表'!$A$1:$CD$1,0)),""))</f>
        <v>0</v>
      </c>
    </row>
    <row r="470" customFormat="1" spans="1:9">
      <c r="A470">
        <v>469</v>
      </c>
      <c r="B470">
        <f>IF(ISBLANK(IFERROR(INDEX('2-3 引出列表'!$A$2:$CE$8700,$A470,MATCH(B$1,'2-3 引出列表'!$A$1:$CD$1,0)),"")),"",IFERROR(INDEX('2-3 引出列表'!$A$2:$CE$8700,$A470,MATCH(B$1,'2-3 引出列表'!$A$1:$CD$1,0)),""))</f>
        <v>0</v>
      </c>
      <c r="C470">
        <f>IF(ISBLANK(IFERROR(INDEX('2-3 引出列表'!$A$2:$CE$8700,$A470,MATCH(C$1,'2-3 引出列表'!$A$1:$CD$1,0)),"")),"",IFERROR(INDEX('2-3 引出列表'!$A$2:$CE$8700,$A470,MATCH(C$1,'2-3 引出列表'!$A$1:$CD$1,0)),""))</f>
        <v>0</v>
      </c>
      <c r="D470">
        <f>IF(ISBLANK(IFERROR(INDEX('2-3 引出列表'!$A$2:$CE$8700,$A470,MATCH(D$1,'2-3 引出列表'!$A$1:$CD$1,0)),"")),"",IFERROR(INDEX('2-3 引出列表'!$A$2:$CE$8700,$A470,MATCH(D$1,'2-3 引出列表'!$A$1:$CD$1,0)),""))</f>
        <v>0</v>
      </c>
      <c r="E470">
        <f>IF(ISBLANK(IFERROR(INDEX('2-3 引出列表'!$A$2:$CE$8700,$A470,MATCH(E$1,'2-3 引出列表'!$A$1:$CD$1,0)),"")),"",IFERROR(INDEX('2-3 引出列表'!$A$2:$CE$8700,$A470,MATCH(E$1,'2-3 引出列表'!$A$1:$CD$1,0)),""))</f>
        <v>0</v>
      </c>
      <c r="F470" t="str">
        <f t="shared" si="7"/>
        <v>0</v>
      </c>
      <c r="G470">
        <f>IF(ISBLANK(IFERROR(INDEX('2-3 引出列表'!$A$2:$CE$8700,$A470,MATCH(G$1,'2-3 引出列表'!$A$1:$CD$1,0)),"")),"",IFERROR(INDEX('2-3 引出列表'!$A$2:$CE$8700,$A470,MATCH(G$1,'2-3 引出列表'!$A$1:$CD$1,0)),""))</f>
        <v>0</v>
      </c>
      <c r="H470">
        <f>IF(ISBLANK(IFERROR(INDEX('2-3 引出列表'!$A$2:$CE$8700,$A470,MATCH(H$1,'2-3 引出列表'!$A$1:$CD$1,0)),"")),"",IFERROR(INDEX('2-3 引出列表'!$A$2:$CE$8700,$A470,MATCH(H$1,'2-3 引出列表'!$A$1:$CD$1,0)),""))</f>
        <v>0</v>
      </c>
      <c r="I470">
        <f>IF(ISBLANK(IFERROR(INDEX('2-3 引出列表'!$A$2:$CE$8700,$A470,MATCH(I$1,'2-3 引出列表'!$A$1:$CD$1,0)),"")),"",IFERROR(INDEX('2-3 引出列表'!$A$2:$CE$8700,$A470,MATCH(I$1,'2-3 引出列表'!$A$1:$CD$1,0)),""))</f>
        <v>0</v>
      </c>
    </row>
    <row r="471" customFormat="1" spans="1:9">
      <c r="A471">
        <v>470</v>
      </c>
      <c r="B471">
        <f>IF(ISBLANK(IFERROR(INDEX('2-3 引出列表'!$A$2:$CE$8700,$A471,MATCH(B$1,'2-3 引出列表'!$A$1:$CD$1,0)),"")),"",IFERROR(INDEX('2-3 引出列表'!$A$2:$CE$8700,$A471,MATCH(B$1,'2-3 引出列表'!$A$1:$CD$1,0)),""))</f>
        <v>0</v>
      </c>
      <c r="C471">
        <f>IF(ISBLANK(IFERROR(INDEX('2-3 引出列表'!$A$2:$CE$8700,$A471,MATCH(C$1,'2-3 引出列表'!$A$1:$CD$1,0)),"")),"",IFERROR(INDEX('2-3 引出列表'!$A$2:$CE$8700,$A471,MATCH(C$1,'2-3 引出列表'!$A$1:$CD$1,0)),""))</f>
        <v>0</v>
      </c>
      <c r="D471">
        <f>IF(ISBLANK(IFERROR(INDEX('2-3 引出列表'!$A$2:$CE$8700,$A471,MATCH(D$1,'2-3 引出列表'!$A$1:$CD$1,0)),"")),"",IFERROR(INDEX('2-3 引出列表'!$A$2:$CE$8700,$A471,MATCH(D$1,'2-3 引出列表'!$A$1:$CD$1,0)),""))</f>
        <v>0</v>
      </c>
      <c r="E471">
        <f>IF(ISBLANK(IFERROR(INDEX('2-3 引出列表'!$A$2:$CE$8700,$A471,MATCH(E$1,'2-3 引出列表'!$A$1:$CD$1,0)),"")),"",IFERROR(INDEX('2-3 引出列表'!$A$2:$CE$8700,$A471,MATCH(E$1,'2-3 引出列表'!$A$1:$CD$1,0)),""))</f>
        <v>0</v>
      </c>
      <c r="F471" t="str">
        <f t="shared" si="7"/>
        <v>0</v>
      </c>
      <c r="G471">
        <f>IF(ISBLANK(IFERROR(INDEX('2-3 引出列表'!$A$2:$CE$8700,$A471,MATCH(G$1,'2-3 引出列表'!$A$1:$CD$1,0)),"")),"",IFERROR(INDEX('2-3 引出列表'!$A$2:$CE$8700,$A471,MATCH(G$1,'2-3 引出列表'!$A$1:$CD$1,0)),""))</f>
        <v>0</v>
      </c>
      <c r="H471">
        <f>IF(ISBLANK(IFERROR(INDEX('2-3 引出列表'!$A$2:$CE$8700,$A471,MATCH(H$1,'2-3 引出列表'!$A$1:$CD$1,0)),"")),"",IFERROR(INDEX('2-3 引出列表'!$A$2:$CE$8700,$A471,MATCH(H$1,'2-3 引出列表'!$A$1:$CD$1,0)),""))</f>
        <v>0</v>
      </c>
      <c r="I471">
        <f>IF(ISBLANK(IFERROR(INDEX('2-3 引出列表'!$A$2:$CE$8700,$A471,MATCH(I$1,'2-3 引出列表'!$A$1:$CD$1,0)),"")),"",IFERROR(INDEX('2-3 引出列表'!$A$2:$CE$8700,$A471,MATCH(I$1,'2-3 引出列表'!$A$1:$CD$1,0)),""))</f>
        <v>0</v>
      </c>
    </row>
    <row r="472" customFormat="1" spans="1:9">
      <c r="A472">
        <v>471</v>
      </c>
      <c r="B472">
        <f>IF(ISBLANK(IFERROR(INDEX('2-3 引出列表'!$A$2:$CE$8700,$A472,MATCH(B$1,'2-3 引出列表'!$A$1:$CD$1,0)),"")),"",IFERROR(INDEX('2-3 引出列表'!$A$2:$CE$8700,$A472,MATCH(B$1,'2-3 引出列表'!$A$1:$CD$1,0)),""))</f>
        <v>0</v>
      </c>
      <c r="C472">
        <f>IF(ISBLANK(IFERROR(INDEX('2-3 引出列表'!$A$2:$CE$8700,$A472,MATCH(C$1,'2-3 引出列表'!$A$1:$CD$1,0)),"")),"",IFERROR(INDEX('2-3 引出列表'!$A$2:$CE$8700,$A472,MATCH(C$1,'2-3 引出列表'!$A$1:$CD$1,0)),""))</f>
        <v>0</v>
      </c>
      <c r="D472">
        <f>IF(ISBLANK(IFERROR(INDEX('2-3 引出列表'!$A$2:$CE$8700,$A472,MATCH(D$1,'2-3 引出列表'!$A$1:$CD$1,0)),"")),"",IFERROR(INDEX('2-3 引出列表'!$A$2:$CE$8700,$A472,MATCH(D$1,'2-3 引出列表'!$A$1:$CD$1,0)),""))</f>
        <v>0</v>
      </c>
      <c r="E472">
        <f>IF(ISBLANK(IFERROR(INDEX('2-3 引出列表'!$A$2:$CE$8700,$A472,MATCH(E$1,'2-3 引出列表'!$A$1:$CD$1,0)),"")),"",IFERROR(INDEX('2-3 引出列表'!$A$2:$CE$8700,$A472,MATCH(E$1,'2-3 引出列表'!$A$1:$CD$1,0)),""))</f>
        <v>0</v>
      </c>
      <c r="F472" t="str">
        <f t="shared" si="7"/>
        <v>0</v>
      </c>
      <c r="G472">
        <f>IF(ISBLANK(IFERROR(INDEX('2-3 引出列表'!$A$2:$CE$8700,$A472,MATCH(G$1,'2-3 引出列表'!$A$1:$CD$1,0)),"")),"",IFERROR(INDEX('2-3 引出列表'!$A$2:$CE$8700,$A472,MATCH(G$1,'2-3 引出列表'!$A$1:$CD$1,0)),""))</f>
        <v>0</v>
      </c>
      <c r="H472">
        <f>IF(ISBLANK(IFERROR(INDEX('2-3 引出列表'!$A$2:$CE$8700,$A472,MATCH(H$1,'2-3 引出列表'!$A$1:$CD$1,0)),"")),"",IFERROR(INDEX('2-3 引出列表'!$A$2:$CE$8700,$A472,MATCH(H$1,'2-3 引出列表'!$A$1:$CD$1,0)),""))</f>
        <v>0</v>
      </c>
      <c r="I472">
        <f>IF(ISBLANK(IFERROR(INDEX('2-3 引出列表'!$A$2:$CE$8700,$A472,MATCH(I$1,'2-3 引出列表'!$A$1:$CD$1,0)),"")),"",IFERROR(INDEX('2-3 引出列表'!$A$2:$CE$8700,$A472,MATCH(I$1,'2-3 引出列表'!$A$1:$CD$1,0)),""))</f>
        <v>0</v>
      </c>
    </row>
    <row r="473" customFormat="1" spans="1:9">
      <c r="A473">
        <v>472</v>
      </c>
      <c r="B473">
        <f>IF(ISBLANK(IFERROR(INDEX('2-3 引出列表'!$A$2:$CE$8700,$A473,MATCH(B$1,'2-3 引出列表'!$A$1:$CD$1,0)),"")),"",IFERROR(INDEX('2-3 引出列表'!$A$2:$CE$8700,$A473,MATCH(B$1,'2-3 引出列表'!$A$1:$CD$1,0)),""))</f>
        <v>0</v>
      </c>
      <c r="C473">
        <f>IF(ISBLANK(IFERROR(INDEX('2-3 引出列表'!$A$2:$CE$8700,$A473,MATCH(C$1,'2-3 引出列表'!$A$1:$CD$1,0)),"")),"",IFERROR(INDEX('2-3 引出列表'!$A$2:$CE$8700,$A473,MATCH(C$1,'2-3 引出列表'!$A$1:$CD$1,0)),""))</f>
        <v>0</v>
      </c>
      <c r="D473">
        <f>IF(ISBLANK(IFERROR(INDEX('2-3 引出列表'!$A$2:$CE$8700,$A473,MATCH(D$1,'2-3 引出列表'!$A$1:$CD$1,0)),"")),"",IFERROR(INDEX('2-3 引出列表'!$A$2:$CE$8700,$A473,MATCH(D$1,'2-3 引出列表'!$A$1:$CD$1,0)),""))</f>
        <v>0</v>
      </c>
      <c r="E473">
        <f>IF(ISBLANK(IFERROR(INDEX('2-3 引出列表'!$A$2:$CE$8700,$A473,MATCH(E$1,'2-3 引出列表'!$A$1:$CD$1,0)),"")),"",IFERROR(INDEX('2-3 引出列表'!$A$2:$CE$8700,$A473,MATCH(E$1,'2-3 引出列表'!$A$1:$CD$1,0)),""))</f>
        <v>0</v>
      </c>
      <c r="F473" t="str">
        <f t="shared" si="7"/>
        <v>0</v>
      </c>
      <c r="G473">
        <f>IF(ISBLANK(IFERROR(INDEX('2-3 引出列表'!$A$2:$CE$8700,$A473,MATCH(G$1,'2-3 引出列表'!$A$1:$CD$1,0)),"")),"",IFERROR(INDEX('2-3 引出列表'!$A$2:$CE$8700,$A473,MATCH(G$1,'2-3 引出列表'!$A$1:$CD$1,0)),""))</f>
        <v>0</v>
      </c>
      <c r="H473">
        <f>IF(ISBLANK(IFERROR(INDEX('2-3 引出列表'!$A$2:$CE$8700,$A473,MATCH(H$1,'2-3 引出列表'!$A$1:$CD$1,0)),"")),"",IFERROR(INDEX('2-3 引出列表'!$A$2:$CE$8700,$A473,MATCH(H$1,'2-3 引出列表'!$A$1:$CD$1,0)),""))</f>
        <v>0</v>
      </c>
      <c r="I473">
        <f>IF(ISBLANK(IFERROR(INDEX('2-3 引出列表'!$A$2:$CE$8700,$A473,MATCH(I$1,'2-3 引出列表'!$A$1:$CD$1,0)),"")),"",IFERROR(INDEX('2-3 引出列表'!$A$2:$CE$8700,$A473,MATCH(I$1,'2-3 引出列表'!$A$1:$CD$1,0)),""))</f>
        <v>0</v>
      </c>
    </row>
    <row r="474" customFormat="1" spans="1:9">
      <c r="A474">
        <v>473</v>
      </c>
      <c r="B474">
        <f>IF(ISBLANK(IFERROR(INDEX('2-3 引出列表'!$A$2:$CE$8700,$A474,MATCH(B$1,'2-3 引出列表'!$A$1:$CD$1,0)),"")),"",IFERROR(INDEX('2-3 引出列表'!$A$2:$CE$8700,$A474,MATCH(B$1,'2-3 引出列表'!$A$1:$CD$1,0)),""))</f>
        <v>0</v>
      </c>
      <c r="C474">
        <f>IF(ISBLANK(IFERROR(INDEX('2-3 引出列表'!$A$2:$CE$8700,$A474,MATCH(C$1,'2-3 引出列表'!$A$1:$CD$1,0)),"")),"",IFERROR(INDEX('2-3 引出列表'!$A$2:$CE$8700,$A474,MATCH(C$1,'2-3 引出列表'!$A$1:$CD$1,0)),""))</f>
        <v>0</v>
      </c>
      <c r="D474">
        <f>IF(ISBLANK(IFERROR(INDEX('2-3 引出列表'!$A$2:$CE$8700,$A474,MATCH(D$1,'2-3 引出列表'!$A$1:$CD$1,0)),"")),"",IFERROR(INDEX('2-3 引出列表'!$A$2:$CE$8700,$A474,MATCH(D$1,'2-3 引出列表'!$A$1:$CD$1,0)),""))</f>
        <v>0</v>
      </c>
      <c r="E474">
        <f>IF(ISBLANK(IFERROR(INDEX('2-3 引出列表'!$A$2:$CE$8700,$A474,MATCH(E$1,'2-3 引出列表'!$A$1:$CD$1,0)),"")),"",IFERROR(INDEX('2-3 引出列表'!$A$2:$CE$8700,$A474,MATCH(E$1,'2-3 引出列表'!$A$1:$CD$1,0)),""))</f>
        <v>0</v>
      </c>
      <c r="F474" t="str">
        <f t="shared" si="7"/>
        <v>0</v>
      </c>
      <c r="G474">
        <f>IF(ISBLANK(IFERROR(INDEX('2-3 引出列表'!$A$2:$CE$8700,$A474,MATCH(G$1,'2-3 引出列表'!$A$1:$CD$1,0)),"")),"",IFERROR(INDEX('2-3 引出列表'!$A$2:$CE$8700,$A474,MATCH(G$1,'2-3 引出列表'!$A$1:$CD$1,0)),""))</f>
        <v>0</v>
      </c>
      <c r="H474">
        <f>IF(ISBLANK(IFERROR(INDEX('2-3 引出列表'!$A$2:$CE$8700,$A474,MATCH(H$1,'2-3 引出列表'!$A$1:$CD$1,0)),"")),"",IFERROR(INDEX('2-3 引出列表'!$A$2:$CE$8700,$A474,MATCH(H$1,'2-3 引出列表'!$A$1:$CD$1,0)),""))</f>
        <v>0</v>
      </c>
      <c r="I474">
        <f>IF(ISBLANK(IFERROR(INDEX('2-3 引出列表'!$A$2:$CE$8700,$A474,MATCH(I$1,'2-3 引出列表'!$A$1:$CD$1,0)),"")),"",IFERROR(INDEX('2-3 引出列表'!$A$2:$CE$8700,$A474,MATCH(I$1,'2-3 引出列表'!$A$1:$CD$1,0)),""))</f>
        <v>0</v>
      </c>
    </row>
    <row r="475" customFormat="1" spans="1:9">
      <c r="A475">
        <v>474</v>
      </c>
      <c r="B475">
        <f>IF(ISBLANK(IFERROR(INDEX('2-3 引出列表'!$A$2:$CE$8700,$A475,MATCH(B$1,'2-3 引出列表'!$A$1:$CD$1,0)),"")),"",IFERROR(INDEX('2-3 引出列表'!$A$2:$CE$8700,$A475,MATCH(B$1,'2-3 引出列表'!$A$1:$CD$1,0)),""))</f>
        <v>0</v>
      </c>
      <c r="C475">
        <f>IF(ISBLANK(IFERROR(INDEX('2-3 引出列表'!$A$2:$CE$8700,$A475,MATCH(C$1,'2-3 引出列表'!$A$1:$CD$1,0)),"")),"",IFERROR(INDEX('2-3 引出列表'!$A$2:$CE$8700,$A475,MATCH(C$1,'2-3 引出列表'!$A$1:$CD$1,0)),""))</f>
        <v>0</v>
      </c>
      <c r="D475">
        <f>IF(ISBLANK(IFERROR(INDEX('2-3 引出列表'!$A$2:$CE$8700,$A475,MATCH(D$1,'2-3 引出列表'!$A$1:$CD$1,0)),"")),"",IFERROR(INDEX('2-3 引出列表'!$A$2:$CE$8700,$A475,MATCH(D$1,'2-3 引出列表'!$A$1:$CD$1,0)),""))</f>
        <v>0</v>
      </c>
      <c r="E475">
        <f>IF(ISBLANK(IFERROR(INDEX('2-3 引出列表'!$A$2:$CE$8700,$A475,MATCH(E$1,'2-3 引出列表'!$A$1:$CD$1,0)),"")),"",IFERROR(INDEX('2-3 引出列表'!$A$2:$CE$8700,$A475,MATCH(E$1,'2-3 引出列表'!$A$1:$CD$1,0)),""))</f>
        <v>0</v>
      </c>
      <c r="F475" t="str">
        <f t="shared" si="7"/>
        <v>0</v>
      </c>
      <c r="G475">
        <f>IF(ISBLANK(IFERROR(INDEX('2-3 引出列表'!$A$2:$CE$8700,$A475,MATCH(G$1,'2-3 引出列表'!$A$1:$CD$1,0)),"")),"",IFERROR(INDEX('2-3 引出列表'!$A$2:$CE$8700,$A475,MATCH(G$1,'2-3 引出列表'!$A$1:$CD$1,0)),""))</f>
        <v>0</v>
      </c>
      <c r="H475">
        <f>IF(ISBLANK(IFERROR(INDEX('2-3 引出列表'!$A$2:$CE$8700,$A475,MATCH(H$1,'2-3 引出列表'!$A$1:$CD$1,0)),"")),"",IFERROR(INDEX('2-3 引出列表'!$A$2:$CE$8700,$A475,MATCH(H$1,'2-3 引出列表'!$A$1:$CD$1,0)),""))</f>
        <v>0</v>
      </c>
      <c r="I475">
        <f>IF(ISBLANK(IFERROR(INDEX('2-3 引出列表'!$A$2:$CE$8700,$A475,MATCH(I$1,'2-3 引出列表'!$A$1:$CD$1,0)),"")),"",IFERROR(INDEX('2-3 引出列表'!$A$2:$CE$8700,$A475,MATCH(I$1,'2-3 引出列表'!$A$1:$CD$1,0)),""))</f>
        <v>0</v>
      </c>
    </row>
    <row r="476" customFormat="1" spans="1:9">
      <c r="A476">
        <v>475</v>
      </c>
      <c r="B476">
        <f>IF(ISBLANK(IFERROR(INDEX('2-3 引出列表'!$A$2:$CE$8700,$A476,MATCH(B$1,'2-3 引出列表'!$A$1:$CD$1,0)),"")),"",IFERROR(INDEX('2-3 引出列表'!$A$2:$CE$8700,$A476,MATCH(B$1,'2-3 引出列表'!$A$1:$CD$1,0)),""))</f>
        <v>0</v>
      </c>
      <c r="C476">
        <f>IF(ISBLANK(IFERROR(INDEX('2-3 引出列表'!$A$2:$CE$8700,$A476,MATCH(C$1,'2-3 引出列表'!$A$1:$CD$1,0)),"")),"",IFERROR(INDEX('2-3 引出列表'!$A$2:$CE$8700,$A476,MATCH(C$1,'2-3 引出列表'!$A$1:$CD$1,0)),""))</f>
        <v>0</v>
      </c>
      <c r="D476">
        <f>IF(ISBLANK(IFERROR(INDEX('2-3 引出列表'!$A$2:$CE$8700,$A476,MATCH(D$1,'2-3 引出列表'!$A$1:$CD$1,0)),"")),"",IFERROR(INDEX('2-3 引出列表'!$A$2:$CE$8700,$A476,MATCH(D$1,'2-3 引出列表'!$A$1:$CD$1,0)),""))</f>
        <v>0</v>
      </c>
      <c r="E476">
        <f>IF(ISBLANK(IFERROR(INDEX('2-3 引出列表'!$A$2:$CE$8700,$A476,MATCH(E$1,'2-3 引出列表'!$A$1:$CD$1,0)),"")),"",IFERROR(INDEX('2-3 引出列表'!$A$2:$CE$8700,$A476,MATCH(E$1,'2-3 引出列表'!$A$1:$CD$1,0)),""))</f>
        <v>0</v>
      </c>
      <c r="F476" t="str">
        <f t="shared" si="7"/>
        <v>0</v>
      </c>
      <c r="G476">
        <f>IF(ISBLANK(IFERROR(INDEX('2-3 引出列表'!$A$2:$CE$8700,$A476,MATCH(G$1,'2-3 引出列表'!$A$1:$CD$1,0)),"")),"",IFERROR(INDEX('2-3 引出列表'!$A$2:$CE$8700,$A476,MATCH(G$1,'2-3 引出列表'!$A$1:$CD$1,0)),""))</f>
        <v>0</v>
      </c>
      <c r="H476">
        <f>IF(ISBLANK(IFERROR(INDEX('2-3 引出列表'!$A$2:$CE$8700,$A476,MATCH(H$1,'2-3 引出列表'!$A$1:$CD$1,0)),"")),"",IFERROR(INDEX('2-3 引出列表'!$A$2:$CE$8700,$A476,MATCH(H$1,'2-3 引出列表'!$A$1:$CD$1,0)),""))</f>
        <v>0</v>
      </c>
      <c r="I476">
        <f>IF(ISBLANK(IFERROR(INDEX('2-3 引出列表'!$A$2:$CE$8700,$A476,MATCH(I$1,'2-3 引出列表'!$A$1:$CD$1,0)),"")),"",IFERROR(INDEX('2-3 引出列表'!$A$2:$CE$8700,$A476,MATCH(I$1,'2-3 引出列表'!$A$1:$CD$1,0)),""))</f>
        <v>0</v>
      </c>
    </row>
    <row r="477" customFormat="1" spans="1:9">
      <c r="A477">
        <v>476</v>
      </c>
      <c r="B477">
        <f>IF(ISBLANK(IFERROR(INDEX('2-3 引出列表'!$A$2:$CE$8700,$A477,MATCH(B$1,'2-3 引出列表'!$A$1:$CD$1,0)),"")),"",IFERROR(INDEX('2-3 引出列表'!$A$2:$CE$8700,$A477,MATCH(B$1,'2-3 引出列表'!$A$1:$CD$1,0)),""))</f>
        <v>0</v>
      </c>
      <c r="C477">
        <f>IF(ISBLANK(IFERROR(INDEX('2-3 引出列表'!$A$2:$CE$8700,$A477,MATCH(C$1,'2-3 引出列表'!$A$1:$CD$1,0)),"")),"",IFERROR(INDEX('2-3 引出列表'!$A$2:$CE$8700,$A477,MATCH(C$1,'2-3 引出列表'!$A$1:$CD$1,0)),""))</f>
        <v>0</v>
      </c>
      <c r="D477">
        <f>IF(ISBLANK(IFERROR(INDEX('2-3 引出列表'!$A$2:$CE$8700,$A477,MATCH(D$1,'2-3 引出列表'!$A$1:$CD$1,0)),"")),"",IFERROR(INDEX('2-3 引出列表'!$A$2:$CE$8700,$A477,MATCH(D$1,'2-3 引出列表'!$A$1:$CD$1,0)),""))</f>
        <v>0</v>
      </c>
      <c r="E477">
        <f>IF(ISBLANK(IFERROR(INDEX('2-3 引出列表'!$A$2:$CE$8700,$A477,MATCH(E$1,'2-3 引出列表'!$A$1:$CD$1,0)),"")),"",IFERROR(INDEX('2-3 引出列表'!$A$2:$CE$8700,$A477,MATCH(E$1,'2-3 引出列表'!$A$1:$CD$1,0)),""))</f>
        <v>0</v>
      </c>
      <c r="F477" t="str">
        <f t="shared" si="7"/>
        <v>0</v>
      </c>
      <c r="G477">
        <f>IF(ISBLANK(IFERROR(INDEX('2-3 引出列表'!$A$2:$CE$8700,$A477,MATCH(G$1,'2-3 引出列表'!$A$1:$CD$1,0)),"")),"",IFERROR(INDEX('2-3 引出列表'!$A$2:$CE$8700,$A477,MATCH(G$1,'2-3 引出列表'!$A$1:$CD$1,0)),""))</f>
        <v>0</v>
      </c>
      <c r="H477">
        <f>IF(ISBLANK(IFERROR(INDEX('2-3 引出列表'!$A$2:$CE$8700,$A477,MATCH(H$1,'2-3 引出列表'!$A$1:$CD$1,0)),"")),"",IFERROR(INDEX('2-3 引出列表'!$A$2:$CE$8700,$A477,MATCH(H$1,'2-3 引出列表'!$A$1:$CD$1,0)),""))</f>
        <v>0</v>
      </c>
      <c r="I477">
        <f>IF(ISBLANK(IFERROR(INDEX('2-3 引出列表'!$A$2:$CE$8700,$A477,MATCH(I$1,'2-3 引出列表'!$A$1:$CD$1,0)),"")),"",IFERROR(INDEX('2-3 引出列表'!$A$2:$CE$8700,$A477,MATCH(I$1,'2-3 引出列表'!$A$1:$CD$1,0)),""))</f>
        <v>0</v>
      </c>
    </row>
    <row r="478" customFormat="1" spans="1:9">
      <c r="A478">
        <v>477</v>
      </c>
      <c r="B478">
        <f>IF(ISBLANK(IFERROR(INDEX('2-3 引出列表'!$A$2:$CE$8700,$A478,MATCH(B$1,'2-3 引出列表'!$A$1:$CD$1,0)),"")),"",IFERROR(INDEX('2-3 引出列表'!$A$2:$CE$8700,$A478,MATCH(B$1,'2-3 引出列表'!$A$1:$CD$1,0)),""))</f>
        <v>0</v>
      </c>
      <c r="C478">
        <f>IF(ISBLANK(IFERROR(INDEX('2-3 引出列表'!$A$2:$CE$8700,$A478,MATCH(C$1,'2-3 引出列表'!$A$1:$CD$1,0)),"")),"",IFERROR(INDEX('2-3 引出列表'!$A$2:$CE$8700,$A478,MATCH(C$1,'2-3 引出列表'!$A$1:$CD$1,0)),""))</f>
        <v>0</v>
      </c>
      <c r="D478">
        <f>IF(ISBLANK(IFERROR(INDEX('2-3 引出列表'!$A$2:$CE$8700,$A478,MATCH(D$1,'2-3 引出列表'!$A$1:$CD$1,0)),"")),"",IFERROR(INDEX('2-3 引出列表'!$A$2:$CE$8700,$A478,MATCH(D$1,'2-3 引出列表'!$A$1:$CD$1,0)),""))</f>
        <v>0</v>
      </c>
      <c r="E478">
        <f>IF(ISBLANK(IFERROR(INDEX('2-3 引出列表'!$A$2:$CE$8700,$A478,MATCH(E$1,'2-3 引出列表'!$A$1:$CD$1,0)),"")),"",IFERROR(INDEX('2-3 引出列表'!$A$2:$CE$8700,$A478,MATCH(E$1,'2-3 引出列表'!$A$1:$CD$1,0)),""))</f>
        <v>0</v>
      </c>
      <c r="F478" t="str">
        <f t="shared" si="7"/>
        <v>0</v>
      </c>
      <c r="G478">
        <f>IF(ISBLANK(IFERROR(INDEX('2-3 引出列表'!$A$2:$CE$8700,$A478,MATCH(G$1,'2-3 引出列表'!$A$1:$CD$1,0)),"")),"",IFERROR(INDEX('2-3 引出列表'!$A$2:$CE$8700,$A478,MATCH(G$1,'2-3 引出列表'!$A$1:$CD$1,0)),""))</f>
        <v>0</v>
      </c>
      <c r="H478">
        <f>IF(ISBLANK(IFERROR(INDEX('2-3 引出列表'!$A$2:$CE$8700,$A478,MATCH(H$1,'2-3 引出列表'!$A$1:$CD$1,0)),"")),"",IFERROR(INDEX('2-3 引出列表'!$A$2:$CE$8700,$A478,MATCH(H$1,'2-3 引出列表'!$A$1:$CD$1,0)),""))</f>
        <v>0</v>
      </c>
      <c r="I478">
        <f>IF(ISBLANK(IFERROR(INDEX('2-3 引出列表'!$A$2:$CE$8700,$A478,MATCH(I$1,'2-3 引出列表'!$A$1:$CD$1,0)),"")),"",IFERROR(INDEX('2-3 引出列表'!$A$2:$CE$8700,$A478,MATCH(I$1,'2-3 引出列表'!$A$1:$CD$1,0)),""))</f>
        <v>0</v>
      </c>
    </row>
    <row r="479" customFormat="1" spans="1:9">
      <c r="A479">
        <v>478</v>
      </c>
      <c r="B479">
        <f>IF(ISBLANK(IFERROR(INDEX('2-3 引出列表'!$A$2:$CE$8700,$A479,MATCH(B$1,'2-3 引出列表'!$A$1:$CD$1,0)),"")),"",IFERROR(INDEX('2-3 引出列表'!$A$2:$CE$8700,$A479,MATCH(B$1,'2-3 引出列表'!$A$1:$CD$1,0)),""))</f>
        <v>0</v>
      </c>
      <c r="C479">
        <f>IF(ISBLANK(IFERROR(INDEX('2-3 引出列表'!$A$2:$CE$8700,$A479,MATCH(C$1,'2-3 引出列表'!$A$1:$CD$1,0)),"")),"",IFERROR(INDEX('2-3 引出列表'!$A$2:$CE$8700,$A479,MATCH(C$1,'2-3 引出列表'!$A$1:$CD$1,0)),""))</f>
        <v>0</v>
      </c>
      <c r="D479">
        <f>IF(ISBLANK(IFERROR(INDEX('2-3 引出列表'!$A$2:$CE$8700,$A479,MATCH(D$1,'2-3 引出列表'!$A$1:$CD$1,0)),"")),"",IFERROR(INDEX('2-3 引出列表'!$A$2:$CE$8700,$A479,MATCH(D$1,'2-3 引出列表'!$A$1:$CD$1,0)),""))</f>
        <v>0</v>
      </c>
      <c r="E479">
        <f>IF(ISBLANK(IFERROR(INDEX('2-3 引出列表'!$A$2:$CE$8700,$A479,MATCH(E$1,'2-3 引出列表'!$A$1:$CD$1,0)),"")),"",IFERROR(INDEX('2-3 引出列表'!$A$2:$CE$8700,$A479,MATCH(E$1,'2-3 引出列表'!$A$1:$CD$1,0)),""))</f>
        <v>0</v>
      </c>
      <c r="F479" t="str">
        <f t="shared" si="7"/>
        <v>0</v>
      </c>
      <c r="G479">
        <f>IF(ISBLANK(IFERROR(INDEX('2-3 引出列表'!$A$2:$CE$8700,$A479,MATCH(G$1,'2-3 引出列表'!$A$1:$CD$1,0)),"")),"",IFERROR(INDEX('2-3 引出列表'!$A$2:$CE$8700,$A479,MATCH(G$1,'2-3 引出列表'!$A$1:$CD$1,0)),""))</f>
        <v>0</v>
      </c>
      <c r="H479">
        <f>IF(ISBLANK(IFERROR(INDEX('2-3 引出列表'!$A$2:$CE$8700,$A479,MATCH(H$1,'2-3 引出列表'!$A$1:$CD$1,0)),"")),"",IFERROR(INDEX('2-3 引出列表'!$A$2:$CE$8700,$A479,MATCH(H$1,'2-3 引出列表'!$A$1:$CD$1,0)),""))</f>
        <v>0</v>
      </c>
      <c r="I479">
        <f>IF(ISBLANK(IFERROR(INDEX('2-3 引出列表'!$A$2:$CE$8700,$A479,MATCH(I$1,'2-3 引出列表'!$A$1:$CD$1,0)),"")),"",IFERROR(INDEX('2-3 引出列表'!$A$2:$CE$8700,$A479,MATCH(I$1,'2-3 引出列表'!$A$1:$CD$1,0)),""))</f>
        <v>0</v>
      </c>
    </row>
    <row r="480" customFormat="1" spans="1:9">
      <c r="A480">
        <v>479</v>
      </c>
      <c r="B480">
        <f>IF(ISBLANK(IFERROR(INDEX('2-3 引出列表'!$A$2:$CE$8700,$A480,MATCH(B$1,'2-3 引出列表'!$A$1:$CD$1,0)),"")),"",IFERROR(INDEX('2-3 引出列表'!$A$2:$CE$8700,$A480,MATCH(B$1,'2-3 引出列表'!$A$1:$CD$1,0)),""))</f>
        <v>0</v>
      </c>
      <c r="C480">
        <f>IF(ISBLANK(IFERROR(INDEX('2-3 引出列表'!$A$2:$CE$8700,$A480,MATCH(C$1,'2-3 引出列表'!$A$1:$CD$1,0)),"")),"",IFERROR(INDEX('2-3 引出列表'!$A$2:$CE$8700,$A480,MATCH(C$1,'2-3 引出列表'!$A$1:$CD$1,0)),""))</f>
        <v>0</v>
      </c>
      <c r="D480">
        <f>IF(ISBLANK(IFERROR(INDEX('2-3 引出列表'!$A$2:$CE$8700,$A480,MATCH(D$1,'2-3 引出列表'!$A$1:$CD$1,0)),"")),"",IFERROR(INDEX('2-3 引出列表'!$A$2:$CE$8700,$A480,MATCH(D$1,'2-3 引出列表'!$A$1:$CD$1,0)),""))</f>
        <v>0</v>
      </c>
      <c r="E480">
        <f>IF(ISBLANK(IFERROR(INDEX('2-3 引出列表'!$A$2:$CE$8700,$A480,MATCH(E$1,'2-3 引出列表'!$A$1:$CD$1,0)),"")),"",IFERROR(INDEX('2-3 引出列表'!$A$2:$CE$8700,$A480,MATCH(E$1,'2-3 引出列表'!$A$1:$CD$1,0)),""))</f>
        <v>0</v>
      </c>
      <c r="F480" t="str">
        <f t="shared" si="7"/>
        <v>0</v>
      </c>
      <c r="G480">
        <f>IF(ISBLANK(IFERROR(INDEX('2-3 引出列表'!$A$2:$CE$8700,$A480,MATCH(G$1,'2-3 引出列表'!$A$1:$CD$1,0)),"")),"",IFERROR(INDEX('2-3 引出列表'!$A$2:$CE$8700,$A480,MATCH(G$1,'2-3 引出列表'!$A$1:$CD$1,0)),""))</f>
        <v>0</v>
      </c>
      <c r="H480">
        <f>IF(ISBLANK(IFERROR(INDEX('2-3 引出列表'!$A$2:$CE$8700,$A480,MATCH(H$1,'2-3 引出列表'!$A$1:$CD$1,0)),"")),"",IFERROR(INDEX('2-3 引出列表'!$A$2:$CE$8700,$A480,MATCH(H$1,'2-3 引出列表'!$A$1:$CD$1,0)),""))</f>
        <v>0</v>
      </c>
      <c r="I480">
        <f>IF(ISBLANK(IFERROR(INDEX('2-3 引出列表'!$A$2:$CE$8700,$A480,MATCH(I$1,'2-3 引出列表'!$A$1:$CD$1,0)),"")),"",IFERROR(INDEX('2-3 引出列表'!$A$2:$CE$8700,$A480,MATCH(I$1,'2-3 引出列表'!$A$1:$CD$1,0)),""))</f>
        <v>0</v>
      </c>
    </row>
    <row r="481" customFormat="1" spans="1:9">
      <c r="A481">
        <v>480</v>
      </c>
      <c r="B481">
        <f>IF(ISBLANK(IFERROR(INDEX('2-3 引出列表'!$A$2:$CE$8700,$A481,MATCH(B$1,'2-3 引出列表'!$A$1:$CD$1,0)),"")),"",IFERROR(INDEX('2-3 引出列表'!$A$2:$CE$8700,$A481,MATCH(B$1,'2-3 引出列表'!$A$1:$CD$1,0)),""))</f>
        <v>0</v>
      </c>
      <c r="C481">
        <f>IF(ISBLANK(IFERROR(INDEX('2-3 引出列表'!$A$2:$CE$8700,$A481,MATCH(C$1,'2-3 引出列表'!$A$1:$CD$1,0)),"")),"",IFERROR(INDEX('2-3 引出列表'!$A$2:$CE$8700,$A481,MATCH(C$1,'2-3 引出列表'!$A$1:$CD$1,0)),""))</f>
        <v>0</v>
      </c>
      <c r="D481">
        <f>IF(ISBLANK(IFERROR(INDEX('2-3 引出列表'!$A$2:$CE$8700,$A481,MATCH(D$1,'2-3 引出列表'!$A$1:$CD$1,0)),"")),"",IFERROR(INDEX('2-3 引出列表'!$A$2:$CE$8700,$A481,MATCH(D$1,'2-3 引出列表'!$A$1:$CD$1,0)),""))</f>
        <v>0</v>
      </c>
      <c r="E481">
        <f>IF(ISBLANK(IFERROR(INDEX('2-3 引出列表'!$A$2:$CE$8700,$A481,MATCH(E$1,'2-3 引出列表'!$A$1:$CD$1,0)),"")),"",IFERROR(INDEX('2-3 引出列表'!$A$2:$CE$8700,$A481,MATCH(E$1,'2-3 引出列表'!$A$1:$CD$1,0)),""))</f>
        <v>0</v>
      </c>
      <c r="F481" t="str">
        <f t="shared" si="7"/>
        <v>0</v>
      </c>
      <c r="G481">
        <f>IF(ISBLANK(IFERROR(INDEX('2-3 引出列表'!$A$2:$CE$8700,$A481,MATCH(G$1,'2-3 引出列表'!$A$1:$CD$1,0)),"")),"",IFERROR(INDEX('2-3 引出列表'!$A$2:$CE$8700,$A481,MATCH(G$1,'2-3 引出列表'!$A$1:$CD$1,0)),""))</f>
        <v>0</v>
      </c>
      <c r="H481">
        <f>IF(ISBLANK(IFERROR(INDEX('2-3 引出列表'!$A$2:$CE$8700,$A481,MATCH(H$1,'2-3 引出列表'!$A$1:$CD$1,0)),"")),"",IFERROR(INDEX('2-3 引出列表'!$A$2:$CE$8700,$A481,MATCH(H$1,'2-3 引出列表'!$A$1:$CD$1,0)),""))</f>
        <v>0</v>
      </c>
      <c r="I481">
        <f>IF(ISBLANK(IFERROR(INDEX('2-3 引出列表'!$A$2:$CE$8700,$A481,MATCH(I$1,'2-3 引出列表'!$A$1:$CD$1,0)),"")),"",IFERROR(INDEX('2-3 引出列表'!$A$2:$CE$8700,$A481,MATCH(I$1,'2-3 引出列表'!$A$1:$CD$1,0)),""))</f>
        <v>0</v>
      </c>
    </row>
    <row r="482" customFormat="1" spans="1:9">
      <c r="A482">
        <v>481</v>
      </c>
      <c r="B482">
        <f>IF(ISBLANK(IFERROR(INDEX('2-3 引出列表'!$A$2:$CE$8700,$A482,MATCH(B$1,'2-3 引出列表'!$A$1:$CD$1,0)),"")),"",IFERROR(INDEX('2-3 引出列表'!$A$2:$CE$8700,$A482,MATCH(B$1,'2-3 引出列表'!$A$1:$CD$1,0)),""))</f>
        <v>0</v>
      </c>
      <c r="C482">
        <f>IF(ISBLANK(IFERROR(INDEX('2-3 引出列表'!$A$2:$CE$8700,$A482,MATCH(C$1,'2-3 引出列表'!$A$1:$CD$1,0)),"")),"",IFERROR(INDEX('2-3 引出列表'!$A$2:$CE$8700,$A482,MATCH(C$1,'2-3 引出列表'!$A$1:$CD$1,0)),""))</f>
        <v>0</v>
      </c>
      <c r="D482">
        <f>IF(ISBLANK(IFERROR(INDEX('2-3 引出列表'!$A$2:$CE$8700,$A482,MATCH(D$1,'2-3 引出列表'!$A$1:$CD$1,0)),"")),"",IFERROR(INDEX('2-3 引出列表'!$A$2:$CE$8700,$A482,MATCH(D$1,'2-3 引出列表'!$A$1:$CD$1,0)),""))</f>
        <v>0</v>
      </c>
      <c r="E482">
        <f>IF(ISBLANK(IFERROR(INDEX('2-3 引出列表'!$A$2:$CE$8700,$A482,MATCH(E$1,'2-3 引出列表'!$A$1:$CD$1,0)),"")),"",IFERROR(INDEX('2-3 引出列表'!$A$2:$CE$8700,$A482,MATCH(E$1,'2-3 引出列表'!$A$1:$CD$1,0)),""))</f>
        <v>0</v>
      </c>
      <c r="F482" t="str">
        <f t="shared" si="7"/>
        <v>0</v>
      </c>
      <c r="G482">
        <f>IF(ISBLANK(IFERROR(INDEX('2-3 引出列表'!$A$2:$CE$8700,$A482,MATCH(G$1,'2-3 引出列表'!$A$1:$CD$1,0)),"")),"",IFERROR(INDEX('2-3 引出列表'!$A$2:$CE$8700,$A482,MATCH(G$1,'2-3 引出列表'!$A$1:$CD$1,0)),""))</f>
        <v>0</v>
      </c>
      <c r="H482">
        <f>IF(ISBLANK(IFERROR(INDEX('2-3 引出列表'!$A$2:$CE$8700,$A482,MATCH(H$1,'2-3 引出列表'!$A$1:$CD$1,0)),"")),"",IFERROR(INDEX('2-3 引出列表'!$A$2:$CE$8700,$A482,MATCH(H$1,'2-3 引出列表'!$A$1:$CD$1,0)),""))</f>
        <v>0</v>
      </c>
      <c r="I482">
        <f>IF(ISBLANK(IFERROR(INDEX('2-3 引出列表'!$A$2:$CE$8700,$A482,MATCH(I$1,'2-3 引出列表'!$A$1:$CD$1,0)),"")),"",IFERROR(INDEX('2-3 引出列表'!$A$2:$CE$8700,$A482,MATCH(I$1,'2-3 引出列表'!$A$1:$CD$1,0)),""))</f>
        <v>0</v>
      </c>
    </row>
    <row r="483" customFormat="1" spans="1:9">
      <c r="A483">
        <v>482</v>
      </c>
      <c r="B483">
        <f>IF(ISBLANK(IFERROR(INDEX('2-3 引出列表'!$A$2:$CE$8700,$A483,MATCH(B$1,'2-3 引出列表'!$A$1:$CD$1,0)),"")),"",IFERROR(INDEX('2-3 引出列表'!$A$2:$CE$8700,$A483,MATCH(B$1,'2-3 引出列表'!$A$1:$CD$1,0)),""))</f>
        <v>0</v>
      </c>
      <c r="C483">
        <f>IF(ISBLANK(IFERROR(INDEX('2-3 引出列表'!$A$2:$CE$8700,$A483,MATCH(C$1,'2-3 引出列表'!$A$1:$CD$1,0)),"")),"",IFERROR(INDEX('2-3 引出列表'!$A$2:$CE$8700,$A483,MATCH(C$1,'2-3 引出列表'!$A$1:$CD$1,0)),""))</f>
        <v>0</v>
      </c>
      <c r="D483">
        <f>IF(ISBLANK(IFERROR(INDEX('2-3 引出列表'!$A$2:$CE$8700,$A483,MATCH(D$1,'2-3 引出列表'!$A$1:$CD$1,0)),"")),"",IFERROR(INDEX('2-3 引出列表'!$A$2:$CE$8700,$A483,MATCH(D$1,'2-3 引出列表'!$A$1:$CD$1,0)),""))</f>
        <v>0</v>
      </c>
      <c r="E483">
        <f>IF(ISBLANK(IFERROR(INDEX('2-3 引出列表'!$A$2:$CE$8700,$A483,MATCH(E$1,'2-3 引出列表'!$A$1:$CD$1,0)),"")),"",IFERROR(INDEX('2-3 引出列表'!$A$2:$CE$8700,$A483,MATCH(E$1,'2-3 引出列表'!$A$1:$CD$1,0)),""))</f>
        <v>0</v>
      </c>
      <c r="F483" t="str">
        <f t="shared" si="7"/>
        <v>0</v>
      </c>
      <c r="G483">
        <f>IF(ISBLANK(IFERROR(INDEX('2-3 引出列表'!$A$2:$CE$8700,$A483,MATCH(G$1,'2-3 引出列表'!$A$1:$CD$1,0)),"")),"",IFERROR(INDEX('2-3 引出列表'!$A$2:$CE$8700,$A483,MATCH(G$1,'2-3 引出列表'!$A$1:$CD$1,0)),""))</f>
        <v>0</v>
      </c>
      <c r="H483">
        <f>IF(ISBLANK(IFERROR(INDEX('2-3 引出列表'!$A$2:$CE$8700,$A483,MATCH(H$1,'2-3 引出列表'!$A$1:$CD$1,0)),"")),"",IFERROR(INDEX('2-3 引出列表'!$A$2:$CE$8700,$A483,MATCH(H$1,'2-3 引出列表'!$A$1:$CD$1,0)),""))</f>
        <v>0</v>
      </c>
      <c r="I483">
        <f>IF(ISBLANK(IFERROR(INDEX('2-3 引出列表'!$A$2:$CE$8700,$A483,MATCH(I$1,'2-3 引出列表'!$A$1:$CD$1,0)),"")),"",IFERROR(INDEX('2-3 引出列表'!$A$2:$CE$8700,$A483,MATCH(I$1,'2-3 引出列表'!$A$1:$CD$1,0)),""))</f>
        <v>0</v>
      </c>
    </row>
    <row r="484" customFormat="1" spans="1:9">
      <c r="A484">
        <v>483</v>
      </c>
      <c r="B484">
        <f>IF(ISBLANK(IFERROR(INDEX('2-3 引出列表'!$A$2:$CE$8700,$A484,MATCH(B$1,'2-3 引出列表'!$A$1:$CD$1,0)),"")),"",IFERROR(INDEX('2-3 引出列表'!$A$2:$CE$8700,$A484,MATCH(B$1,'2-3 引出列表'!$A$1:$CD$1,0)),""))</f>
        <v>0</v>
      </c>
      <c r="C484">
        <f>IF(ISBLANK(IFERROR(INDEX('2-3 引出列表'!$A$2:$CE$8700,$A484,MATCH(C$1,'2-3 引出列表'!$A$1:$CD$1,0)),"")),"",IFERROR(INDEX('2-3 引出列表'!$A$2:$CE$8700,$A484,MATCH(C$1,'2-3 引出列表'!$A$1:$CD$1,0)),""))</f>
        <v>0</v>
      </c>
      <c r="D484">
        <f>IF(ISBLANK(IFERROR(INDEX('2-3 引出列表'!$A$2:$CE$8700,$A484,MATCH(D$1,'2-3 引出列表'!$A$1:$CD$1,0)),"")),"",IFERROR(INDEX('2-3 引出列表'!$A$2:$CE$8700,$A484,MATCH(D$1,'2-3 引出列表'!$A$1:$CD$1,0)),""))</f>
        <v>0</v>
      </c>
      <c r="E484">
        <f>IF(ISBLANK(IFERROR(INDEX('2-3 引出列表'!$A$2:$CE$8700,$A484,MATCH(E$1,'2-3 引出列表'!$A$1:$CD$1,0)),"")),"",IFERROR(INDEX('2-3 引出列表'!$A$2:$CE$8700,$A484,MATCH(E$1,'2-3 引出列表'!$A$1:$CD$1,0)),""))</f>
        <v>0</v>
      </c>
      <c r="F484" t="str">
        <f t="shared" si="7"/>
        <v>0</v>
      </c>
      <c r="G484">
        <f>IF(ISBLANK(IFERROR(INDEX('2-3 引出列表'!$A$2:$CE$8700,$A484,MATCH(G$1,'2-3 引出列表'!$A$1:$CD$1,0)),"")),"",IFERROR(INDEX('2-3 引出列表'!$A$2:$CE$8700,$A484,MATCH(G$1,'2-3 引出列表'!$A$1:$CD$1,0)),""))</f>
        <v>0</v>
      </c>
      <c r="H484">
        <f>IF(ISBLANK(IFERROR(INDEX('2-3 引出列表'!$A$2:$CE$8700,$A484,MATCH(H$1,'2-3 引出列表'!$A$1:$CD$1,0)),"")),"",IFERROR(INDEX('2-3 引出列表'!$A$2:$CE$8700,$A484,MATCH(H$1,'2-3 引出列表'!$A$1:$CD$1,0)),""))</f>
        <v>0</v>
      </c>
      <c r="I484">
        <f>IF(ISBLANK(IFERROR(INDEX('2-3 引出列表'!$A$2:$CE$8700,$A484,MATCH(I$1,'2-3 引出列表'!$A$1:$CD$1,0)),"")),"",IFERROR(INDEX('2-3 引出列表'!$A$2:$CE$8700,$A484,MATCH(I$1,'2-3 引出列表'!$A$1:$CD$1,0)),""))</f>
        <v>0</v>
      </c>
    </row>
    <row r="485" customFormat="1" spans="1:9">
      <c r="A485">
        <v>484</v>
      </c>
      <c r="B485">
        <f>IF(ISBLANK(IFERROR(INDEX('2-3 引出列表'!$A$2:$CE$8700,$A485,MATCH(B$1,'2-3 引出列表'!$A$1:$CD$1,0)),"")),"",IFERROR(INDEX('2-3 引出列表'!$A$2:$CE$8700,$A485,MATCH(B$1,'2-3 引出列表'!$A$1:$CD$1,0)),""))</f>
        <v>0</v>
      </c>
      <c r="C485">
        <f>IF(ISBLANK(IFERROR(INDEX('2-3 引出列表'!$A$2:$CE$8700,$A485,MATCH(C$1,'2-3 引出列表'!$A$1:$CD$1,0)),"")),"",IFERROR(INDEX('2-3 引出列表'!$A$2:$CE$8700,$A485,MATCH(C$1,'2-3 引出列表'!$A$1:$CD$1,0)),""))</f>
        <v>0</v>
      </c>
      <c r="D485">
        <f>IF(ISBLANK(IFERROR(INDEX('2-3 引出列表'!$A$2:$CE$8700,$A485,MATCH(D$1,'2-3 引出列表'!$A$1:$CD$1,0)),"")),"",IFERROR(INDEX('2-3 引出列表'!$A$2:$CE$8700,$A485,MATCH(D$1,'2-3 引出列表'!$A$1:$CD$1,0)),""))</f>
        <v>0</v>
      </c>
      <c r="E485">
        <f>IF(ISBLANK(IFERROR(INDEX('2-3 引出列表'!$A$2:$CE$8700,$A485,MATCH(E$1,'2-3 引出列表'!$A$1:$CD$1,0)),"")),"",IFERROR(INDEX('2-3 引出列表'!$A$2:$CE$8700,$A485,MATCH(E$1,'2-3 引出列表'!$A$1:$CD$1,0)),""))</f>
        <v>0</v>
      </c>
      <c r="F485" t="str">
        <f t="shared" si="7"/>
        <v>0</v>
      </c>
      <c r="G485">
        <f>IF(ISBLANK(IFERROR(INDEX('2-3 引出列表'!$A$2:$CE$8700,$A485,MATCH(G$1,'2-3 引出列表'!$A$1:$CD$1,0)),"")),"",IFERROR(INDEX('2-3 引出列表'!$A$2:$CE$8700,$A485,MATCH(G$1,'2-3 引出列表'!$A$1:$CD$1,0)),""))</f>
        <v>0</v>
      </c>
      <c r="H485">
        <f>IF(ISBLANK(IFERROR(INDEX('2-3 引出列表'!$A$2:$CE$8700,$A485,MATCH(H$1,'2-3 引出列表'!$A$1:$CD$1,0)),"")),"",IFERROR(INDEX('2-3 引出列表'!$A$2:$CE$8700,$A485,MATCH(H$1,'2-3 引出列表'!$A$1:$CD$1,0)),""))</f>
        <v>0</v>
      </c>
      <c r="I485">
        <f>IF(ISBLANK(IFERROR(INDEX('2-3 引出列表'!$A$2:$CE$8700,$A485,MATCH(I$1,'2-3 引出列表'!$A$1:$CD$1,0)),"")),"",IFERROR(INDEX('2-3 引出列表'!$A$2:$CE$8700,$A485,MATCH(I$1,'2-3 引出列表'!$A$1:$CD$1,0)),""))</f>
        <v>0</v>
      </c>
    </row>
    <row r="486" customFormat="1" spans="1:9">
      <c r="A486">
        <v>485</v>
      </c>
      <c r="B486">
        <f>IF(ISBLANK(IFERROR(INDEX('2-3 引出列表'!$A$2:$CE$8700,$A486,MATCH(B$1,'2-3 引出列表'!$A$1:$CD$1,0)),"")),"",IFERROR(INDEX('2-3 引出列表'!$A$2:$CE$8700,$A486,MATCH(B$1,'2-3 引出列表'!$A$1:$CD$1,0)),""))</f>
        <v>0</v>
      </c>
      <c r="C486">
        <f>IF(ISBLANK(IFERROR(INDEX('2-3 引出列表'!$A$2:$CE$8700,$A486,MATCH(C$1,'2-3 引出列表'!$A$1:$CD$1,0)),"")),"",IFERROR(INDEX('2-3 引出列表'!$A$2:$CE$8700,$A486,MATCH(C$1,'2-3 引出列表'!$A$1:$CD$1,0)),""))</f>
        <v>0</v>
      </c>
      <c r="D486">
        <f>IF(ISBLANK(IFERROR(INDEX('2-3 引出列表'!$A$2:$CE$8700,$A486,MATCH(D$1,'2-3 引出列表'!$A$1:$CD$1,0)),"")),"",IFERROR(INDEX('2-3 引出列表'!$A$2:$CE$8700,$A486,MATCH(D$1,'2-3 引出列表'!$A$1:$CD$1,0)),""))</f>
        <v>0</v>
      </c>
      <c r="E486">
        <f>IF(ISBLANK(IFERROR(INDEX('2-3 引出列表'!$A$2:$CE$8700,$A486,MATCH(E$1,'2-3 引出列表'!$A$1:$CD$1,0)),"")),"",IFERROR(INDEX('2-3 引出列表'!$A$2:$CE$8700,$A486,MATCH(E$1,'2-3 引出列表'!$A$1:$CD$1,0)),""))</f>
        <v>0</v>
      </c>
      <c r="F486" t="str">
        <f t="shared" si="7"/>
        <v>0</v>
      </c>
      <c r="G486">
        <f>IF(ISBLANK(IFERROR(INDEX('2-3 引出列表'!$A$2:$CE$8700,$A486,MATCH(G$1,'2-3 引出列表'!$A$1:$CD$1,0)),"")),"",IFERROR(INDEX('2-3 引出列表'!$A$2:$CE$8700,$A486,MATCH(G$1,'2-3 引出列表'!$A$1:$CD$1,0)),""))</f>
        <v>0</v>
      </c>
      <c r="H486">
        <f>IF(ISBLANK(IFERROR(INDEX('2-3 引出列表'!$A$2:$CE$8700,$A486,MATCH(H$1,'2-3 引出列表'!$A$1:$CD$1,0)),"")),"",IFERROR(INDEX('2-3 引出列表'!$A$2:$CE$8700,$A486,MATCH(H$1,'2-3 引出列表'!$A$1:$CD$1,0)),""))</f>
        <v>0</v>
      </c>
      <c r="I486">
        <f>IF(ISBLANK(IFERROR(INDEX('2-3 引出列表'!$A$2:$CE$8700,$A486,MATCH(I$1,'2-3 引出列表'!$A$1:$CD$1,0)),"")),"",IFERROR(INDEX('2-3 引出列表'!$A$2:$CE$8700,$A486,MATCH(I$1,'2-3 引出列表'!$A$1:$CD$1,0)),""))</f>
        <v>0</v>
      </c>
    </row>
    <row r="487" customFormat="1" spans="1:9">
      <c r="A487">
        <v>486</v>
      </c>
      <c r="B487">
        <f>IF(ISBLANK(IFERROR(INDEX('2-3 引出列表'!$A$2:$CE$8700,$A487,MATCH(B$1,'2-3 引出列表'!$A$1:$CD$1,0)),"")),"",IFERROR(INDEX('2-3 引出列表'!$A$2:$CE$8700,$A487,MATCH(B$1,'2-3 引出列表'!$A$1:$CD$1,0)),""))</f>
        <v>0</v>
      </c>
      <c r="C487">
        <f>IF(ISBLANK(IFERROR(INDEX('2-3 引出列表'!$A$2:$CE$8700,$A487,MATCH(C$1,'2-3 引出列表'!$A$1:$CD$1,0)),"")),"",IFERROR(INDEX('2-3 引出列表'!$A$2:$CE$8700,$A487,MATCH(C$1,'2-3 引出列表'!$A$1:$CD$1,0)),""))</f>
        <v>0</v>
      </c>
      <c r="D487">
        <f>IF(ISBLANK(IFERROR(INDEX('2-3 引出列表'!$A$2:$CE$8700,$A487,MATCH(D$1,'2-3 引出列表'!$A$1:$CD$1,0)),"")),"",IFERROR(INDEX('2-3 引出列表'!$A$2:$CE$8700,$A487,MATCH(D$1,'2-3 引出列表'!$A$1:$CD$1,0)),""))</f>
        <v>0</v>
      </c>
      <c r="E487">
        <f>IF(ISBLANK(IFERROR(INDEX('2-3 引出列表'!$A$2:$CE$8700,$A487,MATCH(E$1,'2-3 引出列表'!$A$1:$CD$1,0)),"")),"",IFERROR(INDEX('2-3 引出列表'!$A$2:$CE$8700,$A487,MATCH(E$1,'2-3 引出列表'!$A$1:$CD$1,0)),""))</f>
        <v>0</v>
      </c>
      <c r="F487" t="str">
        <f t="shared" si="7"/>
        <v>0</v>
      </c>
      <c r="G487">
        <f>IF(ISBLANK(IFERROR(INDEX('2-3 引出列表'!$A$2:$CE$8700,$A487,MATCH(G$1,'2-3 引出列表'!$A$1:$CD$1,0)),"")),"",IFERROR(INDEX('2-3 引出列表'!$A$2:$CE$8700,$A487,MATCH(G$1,'2-3 引出列表'!$A$1:$CD$1,0)),""))</f>
        <v>0</v>
      </c>
      <c r="H487">
        <f>IF(ISBLANK(IFERROR(INDEX('2-3 引出列表'!$A$2:$CE$8700,$A487,MATCH(H$1,'2-3 引出列表'!$A$1:$CD$1,0)),"")),"",IFERROR(INDEX('2-3 引出列表'!$A$2:$CE$8700,$A487,MATCH(H$1,'2-3 引出列表'!$A$1:$CD$1,0)),""))</f>
        <v>0</v>
      </c>
      <c r="I487">
        <f>IF(ISBLANK(IFERROR(INDEX('2-3 引出列表'!$A$2:$CE$8700,$A487,MATCH(I$1,'2-3 引出列表'!$A$1:$CD$1,0)),"")),"",IFERROR(INDEX('2-3 引出列表'!$A$2:$CE$8700,$A487,MATCH(I$1,'2-3 引出列表'!$A$1:$CD$1,0)),""))</f>
        <v>0</v>
      </c>
    </row>
    <row r="488" customFormat="1" spans="1:9">
      <c r="A488">
        <v>487</v>
      </c>
      <c r="B488">
        <f>IF(ISBLANK(IFERROR(INDEX('2-3 引出列表'!$A$2:$CE$8700,$A488,MATCH(B$1,'2-3 引出列表'!$A$1:$CD$1,0)),"")),"",IFERROR(INDEX('2-3 引出列表'!$A$2:$CE$8700,$A488,MATCH(B$1,'2-3 引出列表'!$A$1:$CD$1,0)),""))</f>
        <v>0</v>
      </c>
      <c r="C488">
        <f>IF(ISBLANK(IFERROR(INDEX('2-3 引出列表'!$A$2:$CE$8700,$A488,MATCH(C$1,'2-3 引出列表'!$A$1:$CD$1,0)),"")),"",IFERROR(INDEX('2-3 引出列表'!$A$2:$CE$8700,$A488,MATCH(C$1,'2-3 引出列表'!$A$1:$CD$1,0)),""))</f>
        <v>0</v>
      </c>
      <c r="D488">
        <f>IF(ISBLANK(IFERROR(INDEX('2-3 引出列表'!$A$2:$CE$8700,$A488,MATCH(D$1,'2-3 引出列表'!$A$1:$CD$1,0)),"")),"",IFERROR(INDEX('2-3 引出列表'!$A$2:$CE$8700,$A488,MATCH(D$1,'2-3 引出列表'!$A$1:$CD$1,0)),""))</f>
        <v>0</v>
      </c>
      <c r="E488">
        <f>IF(ISBLANK(IFERROR(INDEX('2-3 引出列表'!$A$2:$CE$8700,$A488,MATCH(E$1,'2-3 引出列表'!$A$1:$CD$1,0)),"")),"",IFERROR(INDEX('2-3 引出列表'!$A$2:$CE$8700,$A488,MATCH(E$1,'2-3 引出列表'!$A$1:$CD$1,0)),""))</f>
        <v>0</v>
      </c>
      <c r="F488" t="str">
        <f t="shared" si="7"/>
        <v>0</v>
      </c>
      <c r="G488">
        <f>IF(ISBLANK(IFERROR(INDEX('2-3 引出列表'!$A$2:$CE$8700,$A488,MATCH(G$1,'2-3 引出列表'!$A$1:$CD$1,0)),"")),"",IFERROR(INDEX('2-3 引出列表'!$A$2:$CE$8700,$A488,MATCH(G$1,'2-3 引出列表'!$A$1:$CD$1,0)),""))</f>
        <v>0</v>
      </c>
      <c r="H488">
        <f>IF(ISBLANK(IFERROR(INDEX('2-3 引出列表'!$A$2:$CE$8700,$A488,MATCH(H$1,'2-3 引出列表'!$A$1:$CD$1,0)),"")),"",IFERROR(INDEX('2-3 引出列表'!$A$2:$CE$8700,$A488,MATCH(H$1,'2-3 引出列表'!$A$1:$CD$1,0)),""))</f>
        <v>0</v>
      </c>
      <c r="I488">
        <f>IF(ISBLANK(IFERROR(INDEX('2-3 引出列表'!$A$2:$CE$8700,$A488,MATCH(I$1,'2-3 引出列表'!$A$1:$CD$1,0)),"")),"",IFERROR(INDEX('2-3 引出列表'!$A$2:$CE$8700,$A488,MATCH(I$1,'2-3 引出列表'!$A$1:$CD$1,0)),""))</f>
        <v>0</v>
      </c>
    </row>
    <row r="489" customFormat="1" spans="1:9">
      <c r="A489">
        <v>488</v>
      </c>
      <c r="B489">
        <f>IF(ISBLANK(IFERROR(INDEX('2-3 引出列表'!$A$2:$CE$8700,$A489,MATCH(B$1,'2-3 引出列表'!$A$1:$CD$1,0)),"")),"",IFERROR(INDEX('2-3 引出列表'!$A$2:$CE$8700,$A489,MATCH(B$1,'2-3 引出列表'!$A$1:$CD$1,0)),""))</f>
        <v>0</v>
      </c>
      <c r="C489">
        <f>IF(ISBLANK(IFERROR(INDEX('2-3 引出列表'!$A$2:$CE$8700,$A489,MATCH(C$1,'2-3 引出列表'!$A$1:$CD$1,0)),"")),"",IFERROR(INDEX('2-3 引出列表'!$A$2:$CE$8700,$A489,MATCH(C$1,'2-3 引出列表'!$A$1:$CD$1,0)),""))</f>
        <v>0</v>
      </c>
      <c r="D489">
        <f>IF(ISBLANK(IFERROR(INDEX('2-3 引出列表'!$A$2:$CE$8700,$A489,MATCH(D$1,'2-3 引出列表'!$A$1:$CD$1,0)),"")),"",IFERROR(INDEX('2-3 引出列表'!$A$2:$CE$8700,$A489,MATCH(D$1,'2-3 引出列表'!$A$1:$CD$1,0)),""))</f>
        <v>0</v>
      </c>
      <c r="E489">
        <f>IF(ISBLANK(IFERROR(INDEX('2-3 引出列表'!$A$2:$CE$8700,$A489,MATCH(E$1,'2-3 引出列表'!$A$1:$CD$1,0)),"")),"",IFERROR(INDEX('2-3 引出列表'!$A$2:$CE$8700,$A489,MATCH(E$1,'2-3 引出列表'!$A$1:$CD$1,0)),""))</f>
        <v>0</v>
      </c>
      <c r="F489" t="str">
        <f t="shared" si="7"/>
        <v>0</v>
      </c>
      <c r="G489">
        <f>IF(ISBLANK(IFERROR(INDEX('2-3 引出列表'!$A$2:$CE$8700,$A489,MATCH(G$1,'2-3 引出列表'!$A$1:$CD$1,0)),"")),"",IFERROR(INDEX('2-3 引出列表'!$A$2:$CE$8700,$A489,MATCH(G$1,'2-3 引出列表'!$A$1:$CD$1,0)),""))</f>
        <v>0</v>
      </c>
      <c r="H489">
        <f>IF(ISBLANK(IFERROR(INDEX('2-3 引出列表'!$A$2:$CE$8700,$A489,MATCH(H$1,'2-3 引出列表'!$A$1:$CD$1,0)),"")),"",IFERROR(INDEX('2-3 引出列表'!$A$2:$CE$8700,$A489,MATCH(H$1,'2-3 引出列表'!$A$1:$CD$1,0)),""))</f>
        <v>0</v>
      </c>
      <c r="I489">
        <f>IF(ISBLANK(IFERROR(INDEX('2-3 引出列表'!$A$2:$CE$8700,$A489,MATCH(I$1,'2-3 引出列表'!$A$1:$CD$1,0)),"")),"",IFERROR(INDEX('2-3 引出列表'!$A$2:$CE$8700,$A489,MATCH(I$1,'2-3 引出列表'!$A$1:$CD$1,0)),""))</f>
        <v>0</v>
      </c>
    </row>
    <row r="490" customFormat="1" spans="1:9">
      <c r="A490">
        <v>489</v>
      </c>
      <c r="B490">
        <f>IF(ISBLANK(IFERROR(INDEX('2-3 引出列表'!$A$2:$CE$8700,$A490,MATCH(B$1,'2-3 引出列表'!$A$1:$CD$1,0)),"")),"",IFERROR(INDEX('2-3 引出列表'!$A$2:$CE$8700,$A490,MATCH(B$1,'2-3 引出列表'!$A$1:$CD$1,0)),""))</f>
        <v>0</v>
      </c>
      <c r="C490">
        <f>IF(ISBLANK(IFERROR(INDEX('2-3 引出列表'!$A$2:$CE$8700,$A490,MATCH(C$1,'2-3 引出列表'!$A$1:$CD$1,0)),"")),"",IFERROR(INDEX('2-3 引出列表'!$A$2:$CE$8700,$A490,MATCH(C$1,'2-3 引出列表'!$A$1:$CD$1,0)),""))</f>
        <v>0</v>
      </c>
      <c r="D490">
        <f>IF(ISBLANK(IFERROR(INDEX('2-3 引出列表'!$A$2:$CE$8700,$A490,MATCH(D$1,'2-3 引出列表'!$A$1:$CD$1,0)),"")),"",IFERROR(INDEX('2-3 引出列表'!$A$2:$CE$8700,$A490,MATCH(D$1,'2-3 引出列表'!$A$1:$CD$1,0)),""))</f>
        <v>0</v>
      </c>
      <c r="E490">
        <f>IF(ISBLANK(IFERROR(INDEX('2-3 引出列表'!$A$2:$CE$8700,$A490,MATCH(E$1,'2-3 引出列表'!$A$1:$CD$1,0)),"")),"",IFERROR(INDEX('2-3 引出列表'!$A$2:$CE$8700,$A490,MATCH(E$1,'2-3 引出列表'!$A$1:$CD$1,0)),""))</f>
        <v>0</v>
      </c>
      <c r="F490" t="str">
        <f t="shared" si="7"/>
        <v>0</v>
      </c>
      <c r="G490">
        <f>IF(ISBLANK(IFERROR(INDEX('2-3 引出列表'!$A$2:$CE$8700,$A490,MATCH(G$1,'2-3 引出列表'!$A$1:$CD$1,0)),"")),"",IFERROR(INDEX('2-3 引出列表'!$A$2:$CE$8700,$A490,MATCH(G$1,'2-3 引出列表'!$A$1:$CD$1,0)),""))</f>
        <v>0</v>
      </c>
      <c r="H490">
        <f>IF(ISBLANK(IFERROR(INDEX('2-3 引出列表'!$A$2:$CE$8700,$A490,MATCH(H$1,'2-3 引出列表'!$A$1:$CD$1,0)),"")),"",IFERROR(INDEX('2-3 引出列表'!$A$2:$CE$8700,$A490,MATCH(H$1,'2-3 引出列表'!$A$1:$CD$1,0)),""))</f>
        <v>0</v>
      </c>
      <c r="I490">
        <f>IF(ISBLANK(IFERROR(INDEX('2-3 引出列表'!$A$2:$CE$8700,$A490,MATCH(I$1,'2-3 引出列表'!$A$1:$CD$1,0)),"")),"",IFERROR(INDEX('2-3 引出列表'!$A$2:$CE$8700,$A490,MATCH(I$1,'2-3 引出列表'!$A$1:$CD$1,0)),""))</f>
        <v>0</v>
      </c>
    </row>
    <row r="491" customFormat="1" spans="1:9">
      <c r="A491">
        <v>490</v>
      </c>
      <c r="B491">
        <f>IF(ISBLANK(IFERROR(INDEX('2-3 引出列表'!$A$2:$CE$8700,$A491,MATCH(B$1,'2-3 引出列表'!$A$1:$CD$1,0)),"")),"",IFERROR(INDEX('2-3 引出列表'!$A$2:$CE$8700,$A491,MATCH(B$1,'2-3 引出列表'!$A$1:$CD$1,0)),""))</f>
        <v>0</v>
      </c>
      <c r="C491">
        <f>IF(ISBLANK(IFERROR(INDEX('2-3 引出列表'!$A$2:$CE$8700,$A491,MATCH(C$1,'2-3 引出列表'!$A$1:$CD$1,0)),"")),"",IFERROR(INDEX('2-3 引出列表'!$A$2:$CE$8700,$A491,MATCH(C$1,'2-3 引出列表'!$A$1:$CD$1,0)),""))</f>
        <v>0</v>
      </c>
      <c r="D491">
        <f>IF(ISBLANK(IFERROR(INDEX('2-3 引出列表'!$A$2:$CE$8700,$A491,MATCH(D$1,'2-3 引出列表'!$A$1:$CD$1,0)),"")),"",IFERROR(INDEX('2-3 引出列表'!$A$2:$CE$8700,$A491,MATCH(D$1,'2-3 引出列表'!$A$1:$CD$1,0)),""))</f>
        <v>0</v>
      </c>
      <c r="E491">
        <f>IF(ISBLANK(IFERROR(INDEX('2-3 引出列表'!$A$2:$CE$8700,$A491,MATCH(E$1,'2-3 引出列表'!$A$1:$CD$1,0)),"")),"",IFERROR(INDEX('2-3 引出列表'!$A$2:$CE$8700,$A491,MATCH(E$1,'2-3 引出列表'!$A$1:$CD$1,0)),""))</f>
        <v>0</v>
      </c>
      <c r="F491" t="str">
        <f t="shared" si="7"/>
        <v>0</v>
      </c>
      <c r="G491">
        <f>IF(ISBLANK(IFERROR(INDEX('2-3 引出列表'!$A$2:$CE$8700,$A491,MATCH(G$1,'2-3 引出列表'!$A$1:$CD$1,0)),"")),"",IFERROR(INDEX('2-3 引出列表'!$A$2:$CE$8700,$A491,MATCH(G$1,'2-3 引出列表'!$A$1:$CD$1,0)),""))</f>
        <v>0</v>
      </c>
      <c r="H491">
        <f>IF(ISBLANK(IFERROR(INDEX('2-3 引出列表'!$A$2:$CE$8700,$A491,MATCH(H$1,'2-3 引出列表'!$A$1:$CD$1,0)),"")),"",IFERROR(INDEX('2-3 引出列表'!$A$2:$CE$8700,$A491,MATCH(H$1,'2-3 引出列表'!$A$1:$CD$1,0)),""))</f>
        <v>0</v>
      </c>
      <c r="I491">
        <f>IF(ISBLANK(IFERROR(INDEX('2-3 引出列表'!$A$2:$CE$8700,$A491,MATCH(I$1,'2-3 引出列表'!$A$1:$CD$1,0)),"")),"",IFERROR(INDEX('2-3 引出列表'!$A$2:$CE$8700,$A491,MATCH(I$1,'2-3 引出列表'!$A$1:$CD$1,0)),""))</f>
        <v>0</v>
      </c>
    </row>
    <row r="492" customFormat="1" spans="1:9">
      <c r="A492">
        <v>491</v>
      </c>
      <c r="B492">
        <f>IF(ISBLANK(IFERROR(INDEX('2-3 引出列表'!$A$2:$CE$8700,$A492,MATCH(B$1,'2-3 引出列表'!$A$1:$CD$1,0)),"")),"",IFERROR(INDEX('2-3 引出列表'!$A$2:$CE$8700,$A492,MATCH(B$1,'2-3 引出列表'!$A$1:$CD$1,0)),""))</f>
        <v>0</v>
      </c>
      <c r="C492">
        <f>IF(ISBLANK(IFERROR(INDEX('2-3 引出列表'!$A$2:$CE$8700,$A492,MATCH(C$1,'2-3 引出列表'!$A$1:$CD$1,0)),"")),"",IFERROR(INDEX('2-3 引出列表'!$A$2:$CE$8700,$A492,MATCH(C$1,'2-3 引出列表'!$A$1:$CD$1,0)),""))</f>
        <v>0</v>
      </c>
      <c r="D492">
        <f>IF(ISBLANK(IFERROR(INDEX('2-3 引出列表'!$A$2:$CE$8700,$A492,MATCH(D$1,'2-3 引出列表'!$A$1:$CD$1,0)),"")),"",IFERROR(INDEX('2-3 引出列表'!$A$2:$CE$8700,$A492,MATCH(D$1,'2-3 引出列表'!$A$1:$CD$1,0)),""))</f>
        <v>0</v>
      </c>
      <c r="E492">
        <f>IF(ISBLANK(IFERROR(INDEX('2-3 引出列表'!$A$2:$CE$8700,$A492,MATCH(E$1,'2-3 引出列表'!$A$1:$CD$1,0)),"")),"",IFERROR(INDEX('2-3 引出列表'!$A$2:$CE$8700,$A492,MATCH(E$1,'2-3 引出列表'!$A$1:$CD$1,0)),""))</f>
        <v>0</v>
      </c>
      <c r="F492" t="str">
        <f t="shared" si="7"/>
        <v>0</v>
      </c>
      <c r="G492">
        <f>IF(ISBLANK(IFERROR(INDEX('2-3 引出列表'!$A$2:$CE$8700,$A492,MATCH(G$1,'2-3 引出列表'!$A$1:$CD$1,0)),"")),"",IFERROR(INDEX('2-3 引出列表'!$A$2:$CE$8700,$A492,MATCH(G$1,'2-3 引出列表'!$A$1:$CD$1,0)),""))</f>
        <v>0</v>
      </c>
      <c r="H492">
        <f>IF(ISBLANK(IFERROR(INDEX('2-3 引出列表'!$A$2:$CE$8700,$A492,MATCH(H$1,'2-3 引出列表'!$A$1:$CD$1,0)),"")),"",IFERROR(INDEX('2-3 引出列表'!$A$2:$CE$8700,$A492,MATCH(H$1,'2-3 引出列表'!$A$1:$CD$1,0)),""))</f>
        <v>0</v>
      </c>
      <c r="I492">
        <f>IF(ISBLANK(IFERROR(INDEX('2-3 引出列表'!$A$2:$CE$8700,$A492,MATCH(I$1,'2-3 引出列表'!$A$1:$CD$1,0)),"")),"",IFERROR(INDEX('2-3 引出列表'!$A$2:$CE$8700,$A492,MATCH(I$1,'2-3 引出列表'!$A$1:$CD$1,0)),""))</f>
        <v>0</v>
      </c>
    </row>
    <row r="493" customFormat="1" spans="1:9">
      <c r="A493">
        <v>492</v>
      </c>
      <c r="B493">
        <f>IF(ISBLANK(IFERROR(INDEX('2-3 引出列表'!$A$2:$CE$8700,$A493,MATCH(B$1,'2-3 引出列表'!$A$1:$CD$1,0)),"")),"",IFERROR(INDEX('2-3 引出列表'!$A$2:$CE$8700,$A493,MATCH(B$1,'2-3 引出列表'!$A$1:$CD$1,0)),""))</f>
        <v>0</v>
      </c>
      <c r="C493">
        <f>IF(ISBLANK(IFERROR(INDEX('2-3 引出列表'!$A$2:$CE$8700,$A493,MATCH(C$1,'2-3 引出列表'!$A$1:$CD$1,0)),"")),"",IFERROR(INDEX('2-3 引出列表'!$A$2:$CE$8700,$A493,MATCH(C$1,'2-3 引出列表'!$A$1:$CD$1,0)),""))</f>
        <v>0</v>
      </c>
      <c r="D493">
        <f>IF(ISBLANK(IFERROR(INDEX('2-3 引出列表'!$A$2:$CE$8700,$A493,MATCH(D$1,'2-3 引出列表'!$A$1:$CD$1,0)),"")),"",IFERROR(INDEX('2-3 引出列表'!$A$2:$CE$8700,$A493,MATCH(D$1,'2-3 引出列表'!$A$1:$CD$1,0)),""))</f>
        <v>0</v>
      </c>
      <c r="E493">
        <f>IF(ISBLANK(IFERROR(INDEX('2-3 引出列表'!$A$2:$CE$8700,$A493,MATCH(E$1,'2-3 引出列表'!$A$1:$CD$1,0)),"")),"",IFERROR(INDEX('2-3 引出列表'!$A$2:$CE$8700,$A493,MATCH(E$1,'2-3 引出列表'!$A$1:$CD$1,0)),""))</f>
        <v>0</v>
      </c>
      <c r="F493" t="str">
        <f t="shared" si="7"/>
        <v>0</v>
      </c>
      <c r="G493">
        <f>IF(ISBLANK(IFERROR(INDEX('2-3 引出列表'!$A$2:$CE$8700,$A493,MATCH(G$1,'2-3 引出列表'!$A$1:$CD$1,0)),"")),"",IFERROR(INDEX('2-3 引出列表'!$A$2:$CE$8700,$A493,MATCH(G$1,'2-3 引出列表'!$A$1:$CD$1,0)),""))</f>
        <v>0</v>
      </c>
      <c r="H493">
        <f>IF(ISBLANK(IFERROR(INDEX('2-3 引出列表'!$A$2:$CE$8700,$A493,MATCH(H$1,'2-3 引出列表'!$A$1:$CD$1,0)),"")),"",IFERROR(INDEX('2-3 引出列表'!$A$2:$CE$8700,$A493,MATCH(H$1,'2-3 引出列表'!$A$1:$CD$1,0)),""))</f>
        <v>0</v>
      </c>
      <c r="I493">
        <f>IF(ISBLANK(IFERROR(INDEX('2-3 引出列表'!$A$2:$CE$8700,$A493,MATCH(I$1,'2-3 引出列表'!$A$1:$CD$1,0)),"")),"",IFERROR(INDEX('2-3 引出列表'!$A$2:$CE$8700,$A493,MATCH(I$1,'2-3 引出列表'!$A$1:$CD$1,0)),""))</f>
        <v>0</v>
      </c>
    </row>
    <row r="494" customFormat="1" spans="1:9">
      <c r="A494">
        <v>493</v>
      </c>
      <c r="B494">
        <f>IF(ISBLANK(IFERROR(INDEX('2-3 引出列表'!$A$2:$CE$8700,$A494,MATCH(B$1,'2-3 引出列表'!$A$1:$CD$1,0)),"")),"",IFERROR(INDEX('2-3 引出列表'!$A$2:$CE$8700,$A494,MATCH(B$1,'2-3 引出列表'!$A$1:$CD$1,0)),""))</f>
        <v>0</v>
      </c>
      <c r="C494">
        <f>IF(ISBLANK(IFERROR(INDEX('2-3 引出列表'!$A$2:$CE$8700,$A494,MATCH(C$1,'2-3 引出列表'!$A$1:$CD$1,0)),"")),"",IFERROR(INDEX('2-3 引出列表'!$A$2:$CE$8700,$A494,MATCH(C$1,'2-3 引出列表'!$A$1:$CD$1,0)),""))</f>
        <v>0</v>
      </c>
      <c r="D494">
        <f>IF(ISBLANK(IFERROR(INDEX('2-3 引出列表'!$A$2:$CE$8700,$A494,MATCH(D$1,'2-3 引出列表'!$A$1:$CD$1,0)),"")),"",IFERROR(INDEX('2-3 引出列表'!$A$2:$CE$8700,$A494,MATCH(D$1,'2-3 引出列表'!$A$1:$CD$1,0)),""))</f>
        <v>0</v>
      </c>
      <c r="E494">
        <f>IF(ISBLANK(IFERROR(INDEX('2-3 引出列表'!$A$2:$CE$8700,$A494,MATCH(E$1,'2-3 引出列表'!$A$1:$CD$1,0)),"")),"",IFERROR(INDEX('2-3 引出列表'!$A$2:$CE$8700,$A494,MATCH(E$1,'2-3 引出列表'!$A$1:$CD$1,0)),""))</f>
        <v>0</v>
      </c>
      <c r="F494" t="str">
        <f t="shared" si="7"/>
        <v>0</v>
      </c>
      <c r="G494">
        <f>IF(ISBLANK(IFERROR(INDEX('2-3 引出列表'!$A$2:$CE$8700,$A494,MATCH(G$1,'2-3 引出列表'!$A$1:$CD$1,0)),"")),"",IFERROR(INDEX('2-3 引出列表'!$A$2:$CE$8700,$A494,MATCH(G$1,'2-3 引出列表'!$A$1:$CD$1,0)),""))</f>
        <v>0</v>
      </c>
      <c r="H494">
        <f>IF(ISBLANK(IFERROR(INDEX('2-3 引出列表'!$A$2:$CE$8700,$A494,MATCH(H$1,'2-3 引出列表'!$A$1:$CD$1,0)),"")),"",IFERROR(INDEX('2-3 引出列表'!$A$2:$CE$8700,$A494,MATCH(H$1,'2-3 引出列表'!$A$1:$CD$1,0)),""))</f>
        <v>0</v>
      </c>
      <c r="I494">
        <f>IF(ISBLANK(IFERROR(INDEX('2-3 引出列表'!$A$2:$CE$8700,$A494,MATCH(I$1,'2-3 引出列表'!$A$1:$CD$1,0)),"")),"",IFERROR(INDEX('2-3 引出列表'!$A$2:$CE$8700,$A494,MATCH(I$1,'2-3 引出列表'!$A$1:$CD$1,0)),""))</f>
        <v>0</v>
      </c>
    </row>
    <row r="495" customFormat="1" spans="1:9">
      <c r="A495">
        <v>494</v>
      </c>
      <c r="B495">
        <f>IF(ISBLANK(IFERROR(INDEX('2-3 引出列表'!$A$2:$CE$8700,$A495,MATCH(B$1,'2-3 引出列表'!$A$1:$CD$1,0)),"")),"",IFERROR(INDEX('2-3 引出列表'!$A$2:$CE$8700,$A495,MATCH(B$1,'2-3 引出列表'!$A$1:$CD$1,0)),""))</f>
        <v>0</v>
      </c>
      <c r="C495">
        <f>IF(ISBLANK(IFERROR(INDEX('2-3 引出列表'!$A$2:$CE$8700,$A495,MATCH(C$1,'2-3 引出列表'!$A$1:$CD$1,0)),"")),"",IFERROR(INDEX('2-3 引出列表'!$A$2:$CE$8700,$A495,MATCH(C$1,'2-3 引出列表'!$A$1:$CD$1,0)),""))</f>
        <v>0</v>
      </c>
      <c r="D495">
        <f>IF(ISBLANK(IFERROR(INDEX('2-3 引出列表'!$A$2:$CE$8700,$A495,MATCH(D$1,'2-3 引出列表'!$A$1:$CD$1,0)),"")),"",IFERROR(INDEX('2-3 引出列表'!$A$2:$CE$8700,$A495,MATCH(D$1,'2-3 引出列表'!$A$1:$CD$1,0)),""))</f>
        <v>0</v>
      </c>
      <c r="E495">
        <f>IF(ISBLANK(IFERROR(INDEX('2-3 引出列表'!$A$2:$CE$8700,$A495,MATCH(E$1,'2-3 引出列表'!$A$1:$CD$1,0)),"")),"",IFERROR(INDEX('2-3 引出列表'!$A$2:$CE$8700,$A495,MATCH(E$1,'2-3 引出列表'!$A$1:$CD$1,0)),""))</f>
        <v>0</v>
      </c>
      <c r="F495" t="str">
        <f t="shared" si="7"/>
        <v>0</v>
      </c>
      <c r="G495">
        <f>IF(ISBLANK(IFERROR(INDEX('2-3 引出列表'!$A$2:$CE$8700,$A495,MATCH(G$1,'2-3 引出列表'!$A$1:$CD$1,0)),"")),"",IFERROR(INDEX('2-3 引出列表'!$A$2:$CE$8700,$A495,MATCH(G$1,'2-3 引出列表'!$A$1:$CD$1,0)),""))</f>
        <v>0</v>
      </c>
      <c r="H495">
        <f>IF(ISBLANK(IFERROR(INDEX('2-3 引出列表'!$A$2:$CE$8700,$A495,MATCH(H$1,'2-3 引出列表'!$A$1:$CD$1,0)),"")),"",IFERROR(INDEX('2-3 引出列表'!$A$2:$CE$8700,$A495,MATCH(H$1,'2-3 引出列表'!$A$1:$CD$1,0)),""))</f>
        <v>0</v>
      </c>
      <c r="I495">
        <f>IF(ISBLANK(IFERROR(INDEX('2-3 引出列表'!$A$2:$CE$8700,$A495,MATCH(I$1,'2-3 引出列表'!$A$1:$CD$1,0)),"")),"",IFERROR(INDEX('2-3 引出列表'!$A$2:$CE$8700,$A495,MATCH(I$1,'2-3 引出列表'!$A$1:$CD$1,0)),""))</f>
        <v>0</v>
      </c>
    </row>
    <row r="496" customFormat="1" spans="1:9">
      <c r="A496">
        <v>495</v>
      </c>
      <c r="B496">
        <f>IF(ISBLANK(IFERROR(INDEX('2-3 引出列表'!$A$2:$CE$8700,$A496,MATCH(B$1,'2-3 引出列表'!$A$1:$CD$1,0)),"")),"",IFERROR(INDEX('2-3 引出列表'!$A$2:$CE$8700,$A496,MATCH(B$1,'2-3 引出列表'!$A$1:$CD$1,0)),""))</f>
        <v>0</v>
      </c>
      <c r="C496">
        <f>IF(ISBLANK(IFERROR(INDEX('2-3 引出列表'!$A$2:$CE$8700,$A496,MATCH(C$1,'2-3 引出列表'!$A$1:$CD$1,0)),"")),"",IFERROR(INDEX('2-3 引出列表'!$A$2:$CE$8700,$A496,MATCH(C$1,'2-3 引出列表'!$A$1:$CD$1,0)),""))</f>
        <v>0</v>
      </c>
      <c r="D496">
        <f>IF(ISBLANK(IFERROR(INDEX('2-3 引出列表'!$A$2:$CE$8700,$A496,MATCH(D$1,'2-3 引出列表'!$A$1:$CD$1,0)),"")),"",IFERROR(INDEX('2-3 引出列表'!$A$2:$CE$8700,$A496,MATCH(D$1,'2-3 引出列表'!$A$1:$CD$1,0)),""))</f>
        <v>0</v>
      </c>
      <c r="E496">
        <f>IF(ISBLANK(IFERROR(INDEX('2-3 引出列表'!$A$2:$CE$8700,$A496,MATCH(E$1,'2-3 引出列表'!$A$1:$CD$1,0)),"")),"",IFERROR(INDEX('2-3 引出列表'!$A$2:$CE$8700,$A496,MATCH(E$1,'2-3 引出列表'!$A$1:$CD$1,0)),""))</f>
        <v>0</v>
      </c>
      <c r="F496" t="str">
        <f t="shared" si="7"/>
        <v>0</v>
      </c>
      <c r="G496">
        <f>IF(ISBLANK(IFERROR(INDEX('2-3 引出列表'!$A$2:$CE$8700,$A496,MATCH(G$1,'2-3 引出列表'!$A$1:$CD$1,0)),"")),"",IFERROR(INDEX('2-3 引出列表'!$A$2:$CE$8700,$A496,MATCH(G$1,'2-3 引出列表'!$A$1:$CD$1,0)),""))</f>
        <v>0</v>
      </c>
      <c r="H496">
        <f>IF(ISBLANK(IFERROR(INDEX('2-3 引出列表'!$A$2:$CE$8700,$A496,MATCH(H$1,'2-3 引出列表'!$A$1:$CD$1,0)),"")),"",IFERROR(INDEX('2-3 引出列表'!$A$2:$CE$8700,$A496,MATCH(H$1,'2-3 引出列表'!$A$1:$CD$1,0)),""))</f>
        <v>0</v>
      </c>
      <c r="I496">
        <f>IF(ISBLANK(IFERROR(INDEX('2-3 引出列表'!$A$2:$CE$8700,$A496,MATCH(I$1,'2-3 引出列表'!$A$1:$CD$1,0)),"")),"",IFERROR(INDEX('2-3 引出列表'!$A$2:$CE$8700,$A496,MATCH(I$1,'2-3 引出列表'!$A$1:$CD$1,0)),""))</f>
        <v>0</v>
      </c>
    </row>
    <row r="497" customFormat="1" spans="1:9">
      <c r="A497">
        <v>496</v>
      </c>
      <c r="B497">
        <f>IF(ISBLANK(IFERROR(INDEX('2-3 引出列表'!$A$2:$CE$8700,$A497,MATCH(B$1,'2-3 引出列表'!$A$1:$CD$1,0)),"")),"",IFERROR(INDEX('2-3 引出列表'!$A$2:$CE$8700,$A497,MATCH(B$1,'2-3 引出列表'!$A$1:$CD$1,0)),""))</f>
        <v>0</v>
      </c>
      <c r="C497">
        <f>IF(ISBLANK(IFERROR(INDEX('2-3 引出列表'!$A$2:$CE$8700,$A497,MATCH(C$1,'2-3 引出列表'!$A$1:$CD$1,0)),"")),"",IFERROR(INDEX('2-3 引出列表'!$A$2:$CE$8700,$A497,MATCH(C$1,'2-3 引出列表'!$A$1:$CD$1,0)),""))</f>
        <v>0</v>
      </c>
      <c r="D497">
        <f>IF(ISBLANK(IFERROR(INDEX('2-3 引出列表'!$A$2:$CE$8700,$A497,MATCH(D$1,'2-3 引出列表'!$A$1:$CD$1,0)),"")),"",IFERROR(INDEX('2-3 引出列表'!$A$2:$CE$8700,$A497,MATCH(D$1,'2-3 引出列表'!$A$1:$CD$1,0)),""))</f>
        <v>0</v>
      </c>
      <c r="E497">
        <f>IF(ISBLANK(IFERROR(INDEX('2-3 引出列表'!$A$2:$CE$8700,$A497,MATCH(E$1,'2-3 引出列表'!$A$1:$CD$1,0)),"")),"",IFERROR(INDEX('2-3 引出列表'!$A$2:$CE$8700,$A497,MATCH(E$1,'2-3 引出列表'!$A$1:$CD$1,0)),""))</f>
        <v>0</v>
      </c>
      <c r="F497" t="str">
        <f t="shared" si="7"/>
        <v>0</v>
      </c>
      <c r="G497">
        <f>IF(ISBLANK(IFERROR(INDEX('2-3 引出列表'!$A$2:$CE$8700,$A497,MATCH(G$1,'2-3 引出列表'!$A$1:$CD$1,0)),"")),"",IFERROR(INDEX('2-3 引出列表'!$A$2:$CE$8700,$A497,MATCH(G$1,'2-3 引出列表'!$A$1:$CD$1,0)),""))</f>
        <v>0</v>
      </c>
      <c r="H497">
        <f>IF(ISBLANK(IFERROR(INDEX('2-3 引出列表'!$A$2:$CE$8700,$A497,MATCH(H$1,'2-3 引出列表'!$A$1:$CD$1,0)),"")),"",IFERROR(INDEX('2-3 引出列表'!$A$2:$CE$8700,$A497,MATCH(H$1,'2-3 引出列表'!$A$1:$CD$1,0)),""))</f>
        <v>0</v>
      </c>
      <c r="I497">
        <f>IF(ISBLANK(IFERROR(INDEX('2-3 引出列表'!$A$2:$CE$8700,$A497,MATCH(I$1,'2-3 引出列表'!$A$1:$CD$1,0)),"")),"",IFERROR(INDEX('2-3 引出列表'!$A$2:$CE$8700,$A497,MATCH(I$1,'2-3 引出列表'!$A$1:$CD$1,0)),""))</f>
        <v>0</v>
      </c>
    </row>
    <row r="498" customFormat="1" spans="1:9">
      <c r="A498">
        <v>497</v>
      </c>
      <c r="B498">
        <f>IF(ISBLANK(IFERROR(INDEX('2-3 引出列表'!$A$2:$CE$8700,$A498,MATCH(B$1,'2-3 引出列表'!$A$1:$CD$1,0)),"")),"",IFERROR(INDEX('2-3 引出列表'!$A$2:$CE$8700,$A498,MATCH(B$1,'2-3 引出列表'!$A$1:$CD$1,0)),""))</f>
        <v>0</v>
      </c>
      <c r="C498">
        <f>IF(ISBLANK(IFERROR(INDEX('2-3 引出列表'!$A$2:$CE$8700,$A498,MATCH(C$1,'2-3 引出列表'!$A$1:$CD$1,0)),"")),"",IFERROR(INDEX('2-3 引出列表'!$A$2:$CE$8700,$A498,MATCH(C$1,'2-3 引出列表'!$A$1:$CD$1,0)),""))</f>
        <v>0</v>
      </c>
      <c r="D498">
        <f>IF(ISBLANK(IFERROR(INDEX('2-3 引出列表'!$A$2:$CE$8700,$A498,MATCH(D$1,'2-3 引出列表'!$A$1:$CD$1,0)),"")),"",IFERROR(INDEX('2-3 引出列表'!$A$2:$CE$8700,$A498,MATCH(D$1,'2-3 引出列表'!$A$1:$CD$1,0)),""))</f>
        <v>0</v>
      </c>
      <c r="E498">
        <f>IF(ISBLANK(IFERROR(INDEX('2-3 引出列表'!$A$2:$CE$8700,$A498,MATCH(E$1,'2-3 引出列表'!$A$1:$CD$1,0)),"")),"",IFERROR(INDEX('2-3 引出列表'!$A$2:$CE$8700,$A498,MATCH(E$1,'2-3 引出列表'!$A$1:$CD$1,0)),""))</f>
        <v>0</v>
      </c>
      <c r="F498" t="str">
        <f t="shared" si="7"/>
        <v>0</v>
      </c>
      <c r="G498">
        <f>IF(ISBLANK(IFERROR(INDEX('2-3 引出列表'!$A$2:$CE$8700,$A498,MATCH(G$1,'2-3 引出列表'!$A$1:$CD$1,0)),"")),"",IFERROR(INDEX('2-3 引出列表'!$A$2:$CE$8700,$A498,MATCH(G$1,'2-3 引出列表'!$A$1:$CD$1,0)),""))</f>
        <v>0</v>
      </c>
      <c r="H498">
        <f>IF(ISBLANK(IFERROR(INDEX('2-3 引出列表'!$A$2:$CE$8700,$A498,MATCH(H$1,'2-3 引出列表'!$A$1:$CD$1,0)),"")),"",IFERROR(INDEX('2-3 引出列表'!$A$2:$CE$8700,$A498,MATCH(H$1,'2-3 引出列表'!$A$1:$CD$1,0)),""))</f>
        <v>0</v>
      </c>
      <c r="I498">
        <f>IF(ISBLANK(IFERROR(INDEX('2-3 引出列表'!$A$2:$CE$8700,$A498,MATCH(I$1,'2-3 引出列表'!$A$1:$CD$1,0)),"")),"",IFERROR(INDEX('2-3 引出列表'!$A$2:$CE$8700,$A498,MATCH(I$1,'2-3 引出列表'!$A$1:$CD$1,0)),""))</f>
        <v>0</v>
      </c>
    </row>
    <row r="499" customFormat="1" spans="1:9">
      <c r="A499">
        <v>498</v>
      </c>
      <c r="B499">
        <f>IF(ISBLANK(IFERROR(INDEX('2-3 引出列表'!$A$2:$CE$8700,$A499,MATCH(B$1,'2-3 引出列表'!$A$1:$CD$1,0)),"")),"",IFERROR(INDEX('2-3 引出列表'!$A$2:$CE$8700,$A499,MATCH(B$1,'2-3 引出列表'!$A$1:$CD$1,0)),""))</f>
        <v>0</v>
      </c>
      <c r="C499">
        <f>IF(ISBLANK(IFERROR(INDEX('2-3 引出列表'!$A$2:$CE$8700,$A499,MATCH(C$1,'2-3 引出列表'!$A$1:$CD$1,0)),"")),"",IFERROR(INDEX('2-3 引出列表'!$A$2:$CE$8700,$A499,MATCH(C$1,'2-3 引出列表'!$A$1:$CD$1,0)),""))</f>
        <v>0</v>
      </c>
      <c r="D499">
        <f>IF(ISBLANK(IFERROR(INDEX('2-3 引出列表'!$A$2:$CE$8700,$A499,MATCH(D$1,'2-3 引出列表'!$A$1:$CD$1,0)),"")),"",IFERROR(INDEX('2-3 引出列表'!$A$2:$CE$8700,$A499,MATCH(D$1,'2-3 引出列表'!$A$1:$CD$1,0)),""))</f>
        <v>0</v>
      </c>
      <c r="E499">
        <f>IF(ISBLANK(IFERROR(INDEX('2-3 引出列表'!$A$2:$CE$8700,$A499,MATCH(E$1,'2-3 引出列表'!$A$1:$CD$1,0)),"")),"",IFERROR(INDEX('2-3 引出列表'!$A$2:$CE$8700,$A499,MATCH(E$1,'2-3 引出列表'!$A$1:$CD$1,0)),""))</f>
        <v>0</v>
      </c>
      <c r="F499" t="str">
        <f t="shared" si="7"/>
        <v>0</v>
      </c>
      <c r="G499">
        <f>IF(ISBLANK(IFERROR(INDEX('2-3 引出列表'!$A$2:$CE$8700,$A499,MATCH(G$1,'2-3 引出列表'!$A$1:$CD$1,0)),"")),"",IFERROR(INDEX('2-3 引出列表'!$A$2:$CE$8700,$A499,MATCH(G$1,'2-3 引出列表'!$A$1:$CD$1,0)),""))</f>
        <v>0</v>
      </c>
      <c r="H499">
        <f>IF(ISBLANK(IFERROR(INDEX('2-3 引出列表'!$A$2:$CE$8700,$A499,MATCH(H$1,'2-3 引出列表'!$A$1:$CD$1,0)),"")),"",IFERROR(INDEX('2-3 引出列表'!$A$2:$CE$8700,$A499,MATCH(H$1,'2-3 引出列表'!$A$1:$CD$1,0)),""))</f>
        <v>0</v>
      </c>
      <c r="I499">
        <f>IF(ISBLANK(IFERROR(INDEX('2-3 引出列表'!$A$2:$CE$8700,$A499,MATCH(I$1,'2-3 引出列表'!$A$1:$CD$1,0)),"")),"",IFERROR(INDEX('2-3 引出列表'!$A$2:$CE$8700,$A499,MATCH(I$1,'2-3 引出列表'!$A$1:$CD$1,0)),""))</f>
        <v>0</v>
      </c>
    </row>
    <row r="500" customFormat="1" spans="1:9">
      <c r="A500">
        <v>499</v>
      </c>
      <c r="B500">
        <f>IF(ISBLANK(IFERROR(INDEX('2-3 引出列表'!$A$2:$CE$8700,$A500,MATCH(B$1,'2-3 引出列表'!$A$1:$CD$1,0)),"")),"",IFERROR(INDEX('2-3 引出列表'!$A$2:$CE$8700,$A500,MATCH(B$1,'2-3 引出列表'!$A$1:$CD$1,0)),""))</f>
        <v>0</v>
      </c>
      <c r="C500">
        <f>IF(ISBLANK(IFERROR(INDEX('2-3 引出列表'!$A$2:$CE$8700,$A500,MATCH(C$1,'2-3 引出列表'!$A$1:$CD$1,0)),"")),"",IFERROR(INDEX('2-3 引出列表'!$A$2:$CE$8700,$A500,MATCH(C$1,'2-3 引出列表'!$A$1:$CD$1,0)),""))</f>
        <v>0</v>
      </c>
      <c r="D500">
        <f>IF(ISBLANK(IFERROR(INDEX('2-3 引出列表'!$A$2:$CE$8700,$A500,MATCH(D$1,'2-3 引出列表'!$A$1:$CD$1,0)),"")),"",IFERROR(INDEX('2-3 引出列表'!$A$2:$CE$8700,$A500,MATCH(D$1,'2-3 引出列表'!$A$1:$CD$1,0)),""))</f>
        <v>0</v>
      </c>
      <c r="E500">
        <f>IF(ISBLANK(IFERROR(INDEX('2-3 引出列表'!$A$2:$CE$8700,$A500,MATCH(E$1,'2-3 引出列表'!$A$1:$CD$1,0)),"")),"",IFERROR(INDEX('2-3 引出列表'!$A$2:$CE$8700,$A500,MATCH(E$1,'2-3 引出列表'!$A$1:$CD$1,0)),""))</f>
        <v>0</v>
      </c>
      <c r="F500" t="str">
        <f t="shared" si="7"/>
        <v>0</v>
      </c>
      <c r="G500">
        <f>IF(ISBLANK(IFERROR(INDEX('2-3 引出列表'!$A$2:$CE$8700,$A500,MATCH(G$1,'2-3 引出列表'!$A$1:$CD$1,0)),"")),"",IFERROR(INDEX('2-3 引出列表'!$A$2:$CE$8700,$A500,MATCH(G$1,'2-3 引出列表'!$A$1:$CD$1,0)),""))</f>
        <v>0</v>
      </c>
      <c r="H500">
        <f>IF(ISBLANK(IFERROR(INDEX('2-3 引出列表'!$A$2:$CE$8700,$A500,MATCH(H$1,'2-3 引出列表'!$A$1:$CD$1,0)),"")),"",IFERROR(INDEX('2-3 引出列表'!$A$2:$CE$8700,$A500,MATCH(H$1,'2-3 引出列表'!$A$1:$CD$1,0)),""))</f>
        <v>0</v>
      </c>
      <c r="I500">
        <f>IF(ISBLANK(IFERROR(INDEX('2-3 引出列表'!$A$2:$CE$8700,$A500,MATCH(I$1,'2-3 引出列表'!$A$1:$CD$1,0)),"")),"",IFERROR(INDEX('2-3 引出列表'!$A$2:$CE$8700,$A500,MATCH(I$1,'2-3 引出列表'!$A$1:$CD$1,0)),""))</f>
        <v>0</v>
      </c>
    </row>
    <row r="501" customFormat="1" spans="1:9">
      <c r="A501">
        <v>500</v>
      </c>
      <c r="B501">
        <f>IF(ISBLANK(IFERROR(INDEX('2-3 引出列表'!$A$2:$CE$8700,$A501,MATCH(B$1,'2-3 引出列表'!$A$1:$CD$1,0)),"")),"",IFERROR(INDEX('2-3 引出列表'!$A$2:$CE$8700,$A501,MATCH(B$1,'2-3 引出列表'!$A$1:$CD$1,0)),""))</f>
        <v>0</v>
      </c>
      <c r="C501">
        <f>IF(ISBLANK(IFERROR(INDEX('2-3 引出列表'!$A$2:$CE$8700,$A501,MATCH(C$1,'2-3 引出列表'!$A$1:$CD$1,0)),"")),"",IFERROR(INDEX('2-3 引出列表'!$A$2:$CE$8700,$A501,MATCH(C$1,'2-3 引出列表'!$A$1:$CD$1,0)),""))</f>
        <v>0</v>
      </c>
      <c r="D501">
        <f>IF(ISBLANK(IFERROR(INDEX('2-3 引出列表'!$A$2:$CE$8700,$A501,MATCH(D$1,'2-3 引出列表'!$A$1:$CD$1,0)),"")),"",IFERROR(INDEX('2-3 引出列表'!$A$2:$CE$8700,$A501,MATCH(D$1,'2-3 引出列表'!$A$1:$CD$1,0)),""))</f>
        <v>0</v>
      </c>
      <c r="E501">
        <f>IF(ISBLANK(IFERROR(INDEX('2-3 引出列表'!$A$2:$CE$8700,$A501,MATCH(E$1,'2-3 引出列表'!$A$1:$CD$1,0)),"")),"",IFERROR(INDEX('2-3 引出列表'!$A$2:$CE$8700,$A501,MATCH(E$1,'2-3 引出列表'!$A$1:$CD$1,0)),""))</f>
        <v>0</v>
      </c>
      <c r="F501" t="str">
        <f t="shared" si="7"/>
        <v>0</v>
      </c>
      <c r="G501">
        <f>IF(ISBLANK(IFERROR(INDEX('2-3 引出列表'!$A$2:$CE$8700,$A501,MATCH(G$1,'2-3 引出列表'!$A$1:$CD$1,0)),"")),"",IFERROR(INDEX('2-3 引出列表'!$A$2:$CE$8700,$A501,MATCH(G$1,'2-3 引出列表'!$A$1:$CD$1,0)),""))</f>
        <v>0</v>
      </c>
      <c r="H501">
        <f>IF(ISBLANK(IFERROR(INDEX('2-3 引出列表'!$A$2:$CE$8700,$A501,MATCH(H$1,'2-3 引出列表'!$A$1:$CD$1,0)),"")),"",IFERROR(INDEX('2-3 引出列表'!$A$2:$CE$8700,$A501,MATCH(H$1,'2-3 引出列表'!$A$1:$CD$1,0)),""))</f>
        <v>0</v>
      </c>
      <c r="I501">
        <f>IF(ISBLANK(IFERROR(INDEX('2-3 引出列表'!$A$2:$CE$8700,$A501,MATCH(I$1,'2-3 引出列表'!$A$1:$CD$1,0)),"")),"",IFERROR(INDEX('2-3 引出列表'!$A$2:$CE$8700,$A501,MATCH(I$1,'2-3 引出列表'!$A$1:$CD$1,0)),""))</f>
        <v>0</v>
      </c>
    </row>
    <row r="502" customFormat="1" spans="1:9">
      <c r="A502">
        <v>501</v>
      </c>
      <c r="B502">
        <f>IF(ISBLANK(IFERROR(INDEX('2-3 引出列表'!$A$2:$CE$8700,$A502,MATCH(B$1,'2-3 引出列表'!$A$1:$CD$1,0)),"")),"",IFERROR(INDEX('2-3 引出列表'!$A$2:$CE$8700,$A502,MATCH(B$1,'2-3 引出列表'!$A$1:$CD$1,0)),""))</f>
        <v>0</v>
      </c>
      <c r="C502">
        <f>IF(ISBLANK(IFERROR(INDEX('2-3 引出列表'!$A$2:$CE$8700,$A502,MATCH(C$1,'2-3 引出列表'!$A$1:$CD$1,0)),"")),"",IFERROR(INDEX('2-3 引出列表'!$A$2:$CE$8700,$A502,MATCH(C$1,'2-3 引出列表'!$A$1:$CD$1,0)),""))</f>
        <v>0</v>
      </c>
      <c r="D502">
        <f>IF(ISBLANK(IFERROR(INDEX('2-3 引出列表'!$A$2:$CE$8700,$A502,MATCH(D$1,'2-3 引出列表'!$A$1:$CD$1,0)),"")),"",IFERROR(INDEX('2-3 引出列表'!$A$2:$CE$8700,$A502,MATCH(D$1,'2-3 引出列表'!$A$1:$CD$1,0)),""))</f>
        <v>0</v>
      </c>
      <c r="E502">
        <f>IF(ISBLANK(IFERROR(INDEX('2-3 引出列表'!$A$2:$CE$8700,$A502,MATCH(E$1,'2-3 引出列表'!$A$1:$CD$1,0)),"")),"",IFERROR(INDEX('2-3 引出列表'!$A$2:$CE$8700,$A502,MATCH(E$1,'2-3 引出列表'!$A$1:$CD$1,0)),""))</f>
        <v>0</v>
      </c>
      <c r="F502" t="str">
        <f t="shared" si="7"/>
        <v>0</v>
      </c>
      <c r="G502">
        <f>IF(ISBLANK(IFERROR(INDEX('2-3 引出列表'!$A$2:$CE$8700,$A502,MATCH(G$1,'2-3 引出列表'!$A$1:$CD$1,0)),"")),"",IFERROR(INDEX('2-3 引出列表'!$A$2:$CE$8700,$A502,MATCH(G$1,'2-3 引出列表'!$A$1:$CD$1,0)),""))</f>
        <v>0</v>
      </c>
      <c r="H502">
        <f>IF(ISBLANK(IFERROR(INDEX('2-3 引出列表'!$A$2:$CE$8700,$A502,MATCH(H$1,'2-3 引出列表'!$A$1:$CD$1,0)),"")),"",IFERROR(INDEX('2-3 引出列表'!$A$2:$CE$8700,$A502,MATCH(H$1,'2-3 引出列表'!$A$1:$CD$1,0)),""))</f>
        <v>0</v>
      </c>
      <c r="I502">
        <f>IF(ISBLANK(IFERROR(INDEX('2-3 引出列表'!$A$2:$CE$8700,$A502,MATCH(I$1,'2-3 引出列表'!$A$1:$CD$1,0)),"")),"",IFERROR(INDEX('2-3 引出列表'!$A$2:$CE$8700,$A502,MATCH(I$1,'2-3 引出列表'!$A$1:$CD$1,0)),""))</f>
        <v>0</v>
      </c>
    </row>
    <row r="503" customFormat="1" spans="1:9">
      <c r="A503">
        <v>502</v>
      </c>
      <c r="B503">
        <f>IF(ISBLANK(IFERROR(INDEX('2-3 引出列表'!$A$2:$CE$8700,$A503,MATCH(B$1,'2-3 引出列表'!$A$1:$CD$1,0)),"")),"",IFERROR(INDEX('2-3 引出列表'!$A$2:$CE$8700,$A503,MATCH(B$1,'2-3 引出列表'!$A$1:$CD$1,0)),""))</f>
        <v>0</v>
      </c>
      <c r="C503">
        <f>IF(ISBLANK(IFERROR(INDEX('2-3 引出列表'!$A$2:$CE$8700,$A503,MATCH(C$1,'2-3 引出列表'!$A$1:$CD$1,0)),"")),"",IFERROR(INDEX('2-3 引出列表'!$A$2:$CE$8700,$A503,MATCH(C$1,'2-3 引出列表'!$A$1:$CD$1,0)),""))</f>
        <v>0</v>
      </c>
      <c r="D503">
        <f>IF(ISBLANK(IFERROR(INDEX('2-3 引出列表'!$A$2:$CE$8700,$A503,MATCH(D$1,'2-3 引出列表'!$A$1:$CD$1,0)),"")),"",IFERROR(INDEX('2-3 引出列表'!$A$2:$CE$8700,$A503,MATCH(D$1,'2-3 引出列表'!$A$1:$CD$1,0)),""))</f>
        <v>0</v>
      </c>
      <c r="E503">
        <f>IF(ISBLANK(IFERROR(INDEX('2-3 引出列表'!$A$2:$CE$8700,$A503,MATCH(E$1,'2-3 引出列表'!$A$1:$CD$1,0)),"")),"",IFERROR(INDEX('2-3 引出列表'!$A$2:$CE$8700,$A503,MATCH(E$1,'2-3 引出列表'!$A$1:$CD$1,0)),""))</f>
        <v>0</v>
      </c>
      <c r="F503" t="str">
        <f t="shared" si="7"/>
        <v>0</v>
      </c>
      <c r="G503">
        <f>IF(ISBLANK(IFERROR(INDEX('2-3 引出列表'!$A$2:$CE$8700,$A503,MATCH(G$1,'2-3 引出列表'!$A$1:$CD$1,0)),"")),"",IFERROR(INDEX('2-3 引出列表'!$A$2:$CE$8700,$A503,MATCH(G$1,'2-3 引出列表'!$A$1:$CD$1,0)),""))</f>
        <v>0</v>
      </c>
      <c r="H503">
        <f>IF(ISBLANK(IFERROR(INDEX('2-3 引出列表'!$A$2:$CE$8700,$A503,MATCH(H$1,'2-3 引出列表'!$A$1:$CD$1,0)),"")),"",IFERROR(INDEX('2-3 引出列表'!$A$2:$CE$8700,$A503,MATCH(H$1,'2-3 引出列表'!$A$1:$CD$1,0)),""))</f>
        <v>0</v>
      </c>
      <c r="I503">
        <f>IF(ISBLANK(IFERROR(INDEX('2-3 引出列表'!$A$2:$CE$8700,$A503,MATCH(I$1,'2-3 引出列表'!$A$1:$CD$1,0)),"")),"",IFERROR(INDEX('2-3 引出列表'!$A$2:$CE$8700,$A503,MATCH(I$1,'2-3 引出列表'!$A$1:$CD$1,0)),""))</f>
        <v>0</v>
      </c>
    </row>
    <row r="504" customFormat="1" spans="1:9">
      <c r="A504">
        <v>503</v>
      </c>
      <c r="B504">
        <f>IF(ISBLANK(IFERROR(INDEX('2-3 引出列表'!$A$2:$CE$8700,$A504,MATCH(B$1,'2-3 引出列表'!$A$1:$CD$1,0)),"")),"",IFERROR(INDEX('2-3 引出列表'!$A$2:$CE$8700,$A504,MATCH(B$1,'2-3 引出列表'!$A$1:$CD$1,0)),""))</f>
        <v>0</v>
      </c>
      <c r="C504">
        <f>IF(ISBLANK(IFERROR(INDEX('2-3 引出列表'!$A$2:$CE$8700,$A504,MATCH(C$1,'2-3 引出列表'!$A$1:$CD$1,0)),"")),"",IFERROR(INDEX('2-3 引出列表'!$A$2:$CE$8700,$A504,MATCH(C$1,'2-3 引出列表'!$A$1:$CD$1,0)),""))</f>
        <v>0</v>
      </c>
      <c r="D504">
        <f>IF(ISBLANK(IFERROR(INDEX('2-3 引出列表'!$A$2:$CE$8700,$A504,MATCH(D$1,'2-3 引出列表'!$A$1:$CD$1,0)),"")),"",IFERROR(INDEX('2-3 引出列表'!$A$2:$CE$8700,$A504,MATCH(D$1,'2-3 引出列表'!$A$1:$CD$1,0)),""))</f>
        <v>0</v>
      </c>
      <c r="E504">
        <f>IF(ISBLANK(IFERROR(INDEX('2-3 引出列表'!$A$2:$CE$8700,$A504,MATCH(E$1,'2-3 引出列表'!$A$1:$CD$1,0)),"")),"",IFERROR(INDEX('2-3 引出列表'!$A$2:$CE$8700,$A504,MATCH(E$1,'2-3 引出列表'!$A$1:$CD$1,0)),""))</f>
        <v>0</v>
      </c>
      <c r="F504" t="str">
        <f t="shared" si="7"/>
        <v>0</v>
      </c>
      <c r="G504">
        <f>IF(ISBLANK(IFERROR(INDEX('2-3 引出列表'!$A$2:$CE$8700,$A504,MATCH(G$1,'2-3 引出列表'!$A$1:$CD$1,0)),"")),"",IFERROR(INDEX('2-3 引出列表'!$A$2:$CE$8700,$A504,MATCH(G$1,'2-3 引出列表'!$A$1:$CD$1,0)),""))</f>
        <v>0</v>
      </c>
      <c r="H504">
        <f>IF(ISBLANK(IFERROR(INDEX('2-3 引出列表'!$A$2:$CE$8700,$A504,MATCH(H$1,'2-3 引出列表'!$A$1:$CD$1,0)),"")),"",IFERROR(INDEX('2-3 引出列表'!$A$2:$CE$8700,$A504,MATCH(H$1,'2-3 引出列表'!$A$1:$CD$1,0)),""))</f>
        <v>0</v>
      </c>
      <c r="I504">
        <f>IF(ISBLANK(IFERROR(INDEX('2-3 引出列表'!$A$2:$CE$8700,$A504,MATCH(I$1,'2-3 引出列表'!$A$1:$CD$1,0)),"")),"",IFERROR(INDEX('2-3 引出列表'!$A$2:$CE$8700,$A504,MATCH(I$1,'2-3 引出列表'!$A$1:$CD$1,0)),""))</f>
        <v>0</v>
      </c>
    </row>
    <row r="505" customFormat="1" spans="1:9">
      <c r="A505">
        <v>504</v>
      </c>
      <c r="B505">
        <f>IF(ISBLANK(IFERROR(INDEX('2-3 引出列表'!$A$2:$CE$8700,$A505,MATCH(B$1,'2-3 引出列表'!$A$1:$CD$1,0)),"")),"",IFERROR(INDEX('2-3 引出列表'!$A$2:$CE$8700,$A505,MATCH(B$1,'2-3 引出列表'!$A$1:$CD$1,0)),""))</f>
        <v>0</v>
      </c>
      <c r="C505">
        <f>IF(ISBLANK(IFERROR(INDEX('2-3 引出列表'!$A$2:$CE$8700,$A505,MATCH(C$1,'2-3 引出列表'!$A$1:$CD$1,0)),"")),"",IFERROR(INDEX('2-3 引出列表'!$A$2:$CE$8700,$A505,MATCH(C$1,'2-3 引出列表'!$A$1:$CD$1,0)),""))</f>
        <v>0</v>
      </c>
      <c r="D505">
        <f>IF(ISBLANK(IFERROR(INDEX('2-3 引出列表'!$A$2:$CE$8700,$A505,MATCH(D$1,'2-3 引出列表'!$A$1:$CD$1,0)),"")),"",IFERROR(INDEX('2-3 引出列表'!$A$2:$CE$8700,$A505,MATCH(D$1,'2-3 引出列表'!$A$1:$CD$1,0)),""))</f>
        <v>0</v>
      </c>
      <c r="E505">
        <f>IF(ISBLANK(IFERROR(INDEX('2-3 引出列表'!$A$2:$CE$8700,$A505,MATCH(E$1,'2-3 引出列表'!$A$1:$CD$1,0)),"")),"",IFERROR(INDEX('2-3 引出列表'!$A$2:$CE$8700,$A505,MATCH(E$1,'2-3 引出列表'!$A$1:$CD$1,0)),""))</f>
        <v>0</v>
      </c>
      <c r="F505" t="str">
        <f t="shared" si="7"/>
        <v>0</v>
      </c>
      <c r="G505">
        <f>IF(ISBLANK(IFERROR(INDEX('2-3 引出列表'!$A$2:$CE$8700,$A505,MATCH(G$1,'2-3 引出列表'!$A$1:$CD$1,0)),"")),"",IFERROR(INDEX('2-3 引出列表'!$A$2:$CE$8700,$A505,MATCH(G$1,'2-3 引出列表'!$A$1:$CD$1,0)),""))</f>
        <v>0</v>
      </c>
      <c r="H505">
        <f>IF(ISBLANK(IFERROR(INDEX('2-3 引出列表'!$A$2:$CE$8700,$A505,MATCH(H$1,'2-3 引出列表'!$A$1:$CD$1,0)),"")),"",IFERROR(INDEX('2-3 引出列表'!$A$2:$CE$8700,$A505,MATCH(H$1,'2-3 引出列表'!$A$1:$CD$1,0)),""))</f>
        <v>0</v>
      </c>
      <c r="I505">
        <f>IF(ISBLANK(IFERROR(INDEX('2-3 引出列表'!$A$2:$CE$8700,$A505,MATCH(I$1,'2-3 引出列表'!$A$1:$CD$1,0)),"")),"",IFERROR(INDEX('2-3 引出列表'!$A$2:$CE$8700,$A505,MATCH(I$1,'2-3 引出列表'!$A$1:$CD$1,0)),""))</f>
        <v>0</v>
      </c>
    </row>
    <row r="506" customFormat="1" spans="1:9">
      <c r="A506">
        <v>505</v>
      </c>
      <c r="B506">
        <f>IF(ISBLANK(IFERROR(INDEX('2-3 引出列表'!$A$2:$CE$8700,$A506,MATCH(B$1,'2-3 引出列表'!$A$1:$CD$1,0)),"")),"",IFERROR(INDEX('2-3 引出列表'!$A$2:$CE$8700,$A506,MATCH(B$1,'2-3 引出列表'!$A$1:$CD$1,0)),""))</f>
        <v>0</v>
      </c>
      <c r="C506">
        <f>IF(ISBLANK(IFERROR(INDEX('2-3 引出列表'!$A$2:$CE$8700,$A506,MATCH(C$1,'2-3 引出列表'!$A$1:$CD$1,0)),"")),"",IFERROR(INDEX('2-3 引出列表'!$A$2:$CE$8700,$A506,MATCH(C$1,'2-3 引出列表'!$A$1:$CD$1,0)),""))</f>
        <v>0</v>
      </c>
      <c r="D506">
        <f>IF(ISBLANK(IFERROR(INDEX('2-3 引出列表'!$A$2:$CE$8700,$A506,MATCH(D$1,'2-3 引出列表'!$A$1:$CD$1,0)),"")),"",IFERROR(INDEX('2-3 引出列表'!$A$2:$CE$8700,$A506,MATCH(D$1,'2-3 引出列表'!$A$1:$CD$1,0)),""))</f>
        <v>0</v>
      </c>
      <c r="E506">
        <f>IF(ISBLANK(IFERROR(INDEX('2-3 引出列表'!$A$2:$CE$8700,$A506,MATCH(E$1,'2-3 引出列表'!$A$1:$CD$1,0)),"")),"",IFERROR(INDEX('2-3 引出列表'!$A$2:$CE$8700,$A506,MATCH(E$1,'2-3 引出列表'!$A$1:$CD$1,0)),""))</f>
        <v>0</v>
      </c>
      <c r="F506" t="str">
        <f t="shared" si="7"/>
        <v>0</v>
      </c>
      <c r="G506">
        <f>IF(ISBLANK(IFERROR(INDEX('2-3 引出列表'!$A$2:$CE$8700,$A506,MATCH(G$1,'2-3 引出列表'!$A$1:$CD$1,0)),"")),"",IFERROR(INDEX('2-3 引出列表'!$A$2:$CE$8700,$A506,MATCH(G$1,'2-3 引出列表'!$A$1:$CD$1,0)),""))</f>
        <v>0</v>
      </c>
      <c r="H506">
        <f>IF(ISBLANK(IFERROR(INDEX('2-3 引出列表'!$A$2:$CE$8700,$A506,MATCH(H$1,'2-3 引出列表'!$A$1:$CD$1,0)),"")),"",IFERROR(INDEX('2-3 引出列表'!$A$2:$CE$8700,$A506,MATCH(H$1,'2-3 引出列表'!$A$1:$CD$1,0)),""))</f>
        <v>0</v>
      </c>
      <c r="I506">
        <f>IF(ISBLANK(IFERROR(INDEX('2-3 引出列表'!$A$2:$CE$8700,$A506,MATCH(I$1,'2-3 引出列表'!$A$1:$CD$1,0)),"")),"",IFERROR(INDEX('2-3 引出列表'!$A$2:$CE$8700,$A506,MATCH(I$1,'2-3 引出列表'!$A$1:$CD$1,0)),""))</f>
        <v>0</v>
      </c>
    </row>
    <row r="507" customFormat="1" spans="1:9">
      <c r="A507">
        <v>506</v>
      </c>
      <c r="B507">
        <f>IF(ISBLANK(IFERROR(INDEX('2-3 引出列表'!$A$2:$CE$8700,$A507,MATCH(B$1,'2-3 引出列表'!$A$1:$CD$1,0)),"")),"",IFERROR(INDEX('2-3 引出列表'!$A$2:$CE$8700,$A507,MATCH(B$1,'2-3 引出列表'!$A$1:$CD$1,0)),""))</f>
        <v>0</v>
      </c>
      <c r="C507">
        <f>IF(ISBLANK(IFERROR(INDEX('2-3 引出列表'!$A$2:$CE$8700,$A507,MATCH(C$1,'2-3 引出列表'!$A$1:$CD$1,0)),"")),"",IFERROR(INDEX('2-3 引出列表'!$A$2:$CE$8700,$A507,MATCH(C$1,'2-3 引出列表'!$A$1:$CD$1,0)),""))</f>
        <v>0</v>
      </c>
      <c r="D507">
        <f>IF(ISBLANK(IFERROR(INDEX('2-3 引出列表'!$A$2:$CE$8700,$A507,MATCH(D$1,'2-3 引出列表'!$A$1:$CD$1,0)),"")),"",IFERROR(INDEX('2-3 引出列表'!$A$2:$CE$8700,$A507,MATCH(D$1,'2-3 引出列表'!$A$1:$CD$1,0)),""))</f>
        <v>0</v>
      </c>
      <c r="E507">
        <f>IF(ISBLANK(IFERROR(INDEX('2-3 引出列表'!$A$2:$CE$8700,$A507,MATCH(E$1,'2-3 引出列表'!$A$1:$CD$1,0)),"")),"",IFERROR(INDEX('2-3 引出列表'!$A$2:$CE$8700,$A507,MATCH(E$1,'2-3 引出列表'!$A$1:$CD$1,0)),""))</f>
        <v>0</v>
      </c>
      <c r="F507" t="str">
        <f t="shared" si="7"/>
        <v>0</v>
      </c>
      <c r="G507">
        <f>IF(ISBLANK(IFERROR(INDEX('2-3 引出列表'!$A$2:$CE$8700,$A507,MATCH(G$1,'2-3 引出列表'!$A$1:$CD$1,0)),"")),"",IFERROR(INDEX('2-3 引出列表'!$A$2:$CE$8700,$A507,MATCH(G$1,'2-3 引出列表'!$A$1:$CD$1,0)),""))</f>
        <v>0</v>
      </c>
      <c r="H507">
        <f>IF(ISBLANK(IFERROR(INDEX('2-3 引出列表'!$A$2:$CE$8700,$A507,MATCH(H$1,'2-3 引出列表'!$A$1:$CD$1,0)),"")),"",IFERROR(INDEX('2-3 引出列表'!$A$2:$CE$8700,$A507,MATCH(H$1,'2-3 引出列表'!$A$1:$CD$1,0)),""))</f>
        <v>0</v>
      </c>
      <c r="I507">
        <f>IF(ISBLANK(IFERROR(INDEX('2-3 引出列表'!$A$2:$CE$8700,$A507,MATCH(I$1,'2-3 引出列表'!$A$1:$CD$1,0)),"")),"",IFERROR(INDEX('2-3 引出列表'!$A$2:$CE$8700,$A507,MATCH(I$1,'2-3 引出列表'!$A$1:$CD$1,0)),""))</f>
        <v>0</v>
      </c>
    </row>
    <row r="508" customFormat="1" spans="1:9">
      <c r="A508">
        <v>507</v>
      </c>
      <c r="B508">
        <f>IF(ISBLANK(IFERROR(INDEX('2-3 引出列表'!$A$2:$CE$8700,$A508,MATCH(B$1,'2-3 引出列表'!$A$1:$CD$1,0)),"")),"",IFERROR(INDEX('2-3 引出列表'!$A$2:$CE$8700,$A508,MATCH(B$1,'2-3 引出列表'!$A$1:$CD$1,0)),""))</f>
        <v>0</v>
      </c>
      <c r="C508">
        <f>IF(ISBLANK(IFERROR(INDEX('2-3 引出列表'!$A$2:$CE$8700,$A508,MATCH(C$1,'2-3 引出列表'!$A$1:$CD$1,0)),"")),"",IFERROR(INDEX('2-3 引出列表'!$A$2:$CE$8700,$A508,MATCH(C$1,'2-3 引出列表'!$A$1:$CD$1,0)),""))</f>
        <v>0</v>
      </c>
      <c r="D508">
        <f>IF(ISBLANK(IFERROR(INDEX('2-3 引出列表'!$A$2:$CE$8700,$A508,MATCH(D$1,'2-3 引出列表'!$A$1:$CD$1,0)),"")),"",IFERROR(INDEX('2-3 引出列表'!$A$2:$CE$8700,$A508,MATCH(D$1,'2-3 引出列表'!$A$1:$CD$1,0)),""))</f>
        <v>0</v>
      </c>
      <c r="E508">
        <f>IF(ISBLANK(IFERROR(INDEX('2-3 引出列表'!$A$2:$CE$8700,$A508,MATCH(E$1,'2-3 引出列表'!$A$1:$CD$1,0)),"")),"",IFERROR(INDEX('2-3 引出列表'!$A$2:$CE$8700,$A508,MATCH(E$1,'2-3 引出列表'!$A$1:$CD$1,0)),""))</f>
        <v>0</v>
      </c>
      <c r="F508" t="str">
        <f t="shared" si="7"/>
        <v>0</v>
      </c>
      <c r="G508">
        <f>IF(ISBLANK(IFERROR(INDEX('2-3 引出列表'!$A$2:$CE$8700,$A508,MATCH(G$1,'2-3 引出列表'!$A$1:$CD$1,0)),"")),"",IFERROR(INDEX('2-3 引出列表'!$A$2:$CE$8700,$A508,MATCH(G$1,'2-3 引出列表'!$A$1:$CD$1,0)),""))</f>
        <v>0</v>
      </c>
      <c r="H508">
        <f>IF(ISBLANK(IFERROR(INDEX('2-3 引出列表'!$A$2:$CE$8700,$A508,MATCH(H$1,'2-3 引出列表'!$A$1:$CD$1,0)),"")),"",IFERROR(INDEX('2-3 引出列表'!$A$2:$CE$8700,$A508,MATCH(H$1,'2-3 引出列表'!$A$1:$CD$1,0)),""))</f>
        <v>0</v>
      </c>
      <c r="I508">
        <f>IF(ISBLANK(IFERROR(INDEX('2-3 引出列表'!$A$2:$CE$8700,$A508,MATCH(I$1,'2-3 引出列表'!$A$1:$CD$1,0)),"")),"",IFERROR(INDEX('2-3 引出列表'!$A$2:$CE$8700,$A508,MATCH(I$1,'2-3 引出列表'!$A$1:$CD$1,0)),""))</f>
        <v>0</v>
      </c>
    </row>
    <row r="509" customFormat="1" spans="1:9">
      <c r="A509">
        <v>508</v>
      </c>
      <c r="B509">
        <f>IF(ISBLANK(IFERROR(INDEX('2-3 引出列表'!$A$2:$CE$8700,$A509,MATCH(B$1,'2-3 引出列表'!$A$1:$CD$1,0)),"")),"",IFERROR(INDEX('2-3 引出列表'!$A$2:$CE$8700,$A509,MATCH(B$1,'2-3 引出列表'!$A$1:$CD$1,0)),""))</f>
        <v>0</v>
      </c>
      <c r="C509">
        <f>IF(ISBLANK(IFERROR(INDEX('2-3 引出列表'!$A$2:$CE$8700,$A509,MATCH(C$1,'2-3 引出列表'!$A$1:$CD$1,0)),"")),"",IFERROR(INDEX('2-3 引出列表'!$A$2:$CE$8700,$A509,MATCH(C$1,'2-3 引出列表'!$A$1:$CD$1,0)),""))</f>
        <v>0</v>
      </c>
      <c r="D509">
        <f>IF(ISBLANK(IFERROR(INDEX('2-3 引出列表'!$A$2:$CE$8700,$A509,MATCH(D$1,'2-3 引出列表'!$A$1:$CD$1,0)),"")),"",IFERROR(INDEX('2-3 引出列表'!$A$2:$CE$8700,$A509,MATCH(D$1,'2-3 引出列表'!$A$1:$CD$1,0)),""))</f>
        <v>0</v>
      </c>
      <c r="E509">
        <f>IF(ISBLANK(IFERROR(INDEX('2-3 引出列表'!$A$2:$CE$8700,$A509,MATCH(E$1,'2-3 引出列表'!$A$1:$CD$1,0)),"")),"",IFERROR(INDEX('2-3 引出列表'!$A$2:$CE$8700,$A509,MATCH(E$1,'2-3 引出列表'!$A$1:$CD$1,0)),""))</f>
        <v>0</v>
      </c>
      <c r="F509" t="str">
        <f t="shared" si="7"/>
        <v>0</v>
      </c>
      <c r="G509">
        <f>IF(ISBLANK(IFERROR(INDEX('2-3 引出列表'!$A$2:$CE$8700,$A509,MATCH(G$1,'2-3 引出列表'!$A$1:$CD$1,0)),"")),"",IFERROR(INDEX('2-3 引出列表'!$A$2:$CE$8700,$A509,MATCH(G$1,'2-3 引出列表'!$A$1:$CD$1,0)),""))</f>
        <v>0</v>
      </c>
      <c r="H509">
        <f>IF(ISBLANK(IFERROR(INDEX('2-3 引出列表'!$A$2:$CE$8700,$A509,MATCH(H$1,'2-3 引出列表'!$A$1:$CD$1,0)),"")),"",IFERROR(INDEX('2-3 引出列表'!$A$2:$CE$8700,$A509,MATCH(H$1,'2-3 引出列表'!$A$1:$CD$1,0)),""))</f>
        <v>0</v>
      </c>
      <c r="I509">
        <f>IF(ISBLANK(IFERROR(INDEX('2-3 引出列表'!$A$2:$CE$8700,$A509,MATCH(I$1,'2-3 引出列表'!$A$1:$CD$1,0)),"")),"",IFERROR(INDEX('2-3 引出列表'!$A$2:$CE$8700,$A509,MATCH(I$1,'2-3 引出列表'!$A$1:$CD$1,0)),""))</f>
        <v>0</v>
      </c>
    </row>
    <row r="510" customFormat="1" spans="1:9">
      <c r="A510">
        <v>509</v>
      </c>
      <c r="B510">
        <f>IF(ISBLANK(IFERROR(INDEX('2-3 引出列表'!$A$2:$CE$8700,$A510,MATCH(B$1,'2-3 引出列表'!$A$1:$CD$1,0)),"")),"",IFERROR(INDEX('2-3 引出列表'!$A$2:$CE$8700,$A510,MATCH(B$1,'2-3 引出列表'!$A$1:$CD$1,0)),""))</f>
        <v>0</v>
      </c>
      <c r="C510">
        <f>IF(ISBLANK(IFERROR(INDEX('2-3 引出列表'!$A$2:$CE$8700,$A510,MATCH(C$1,'2-3 引出列表'!$A$1:$CD$1,0)),"")),"",IFERROR(INDEX('2-3 引出列表'!$A$2:$CE$8700,$A510,MATCH(C$1,'2-3 引出列表'!$A$1:$CD$1,0)),""))</f>
        <v>0</v>
      </c>
      <c r="D510">
        <f>IF(ISBLANK(IFERROR(INDEX('2-3 引出列表'!$A$2:$CE$8700,$A510,MATCH(D$1,'2-3 引出列表'!$A$1:$CD$1,0)),"")),"",IFERROR(INDEX('2-3 引出列表'!$A$2:$CE$8700,$A510,MATCH(D$1,'2-3 引出列表'!$A$1:$CD$1,0)),""))</f>
        <v>0</v>
      </c>
      <c r="E510">
        <f>IF(ISBLANK(IFERROR(INDEX('2-3 引出列表'!$A$2:$CE$8700,$A510,MATCH(E$1,'2-3 引出列表'!$A$1:$CD$1,0)),"")),"",IFERROR(INDEX('2-3 引出列表'!$A$2:$CE$8700,$A510,MATCH(E$1,'2-3 引出列表'!$A$1:$CD$1,0)),""))</f>
        <v>0</v>
      </c>
      <c r="F510" t="str">
        <f t="shared" si="7"/>
        <v>0</v>
      </c>
      <c r="G510">
        <f>IF(ISBLANK(IFERROR(INDEX('2-3 引出列表'!$A$2:$CE$8700,$A510,MATCH(G$1,'2-3 引出列表'!$A$1:$CD$1,0)),"")),"",IFERROR(INDEX('2-3 引出列表'!$A$2:$CE$8700,$A510,MATCH(G$1,'2-3 引出列表'!$A$1:$CD$1,0)),""))</f>
        <v>0</v>
      </c>
      <c r="H510">
        <f>IF(ISBLANK(IFERROR(INDEX('2-3 引出列表'!$A$2:$CE$8700,$A510,MATCH(H$1,'2-3 引出列表'!$A$1:$CD$1,0)),"")),"",IFERROR(INDEX('2-3 引出列表'!$A$2:$CE$8700,$A510,MATCH(H$1,'2-3 引出列表'!$A$1:$CD$1,0)),""))</f>
        <v>0</v>
      </c>
      <c r="I510">
        <f>IF(ISBLANK(IFERROR(INDEX('2-3 引出列表'!$A$2:$CE$8700,$A510,MATCH(I$1,'2-3 引出列表'!$A$1:$CD$1,0)),"")),"",IFERROR(INDEX('2-3 引出列表'!$A$2:$CE$8700,$A510,MATCH(I$1,'2-3 引出列表'!$A$1:$CD$1,0)),""))</f>
        <v>0</v>
      </c>
    </row>
    <row r="511" customFormat="1" spans="1:9">
      <c r="A511">
        <v>510</v>
      </c>
      <c r="B511">
        <f>IF(ISBLANK(IFERROR(INDEX('2-3 引出列表'!$A$2:$CE$8700,$A511,MATCH(B$1,'2-3 引出列表'!$A$1:$CD$1,0)),"")),"",IFERROR(INDEX('2-3 引出列表'!$A$2:$CE$8700,$A511,MATCH(B$1,'2-3 引出列表'!$A$1:$CD$1,0)),""))</f>
        <v>0</v>
      </c>
      <c r="C511">
        <f>IF(ISBLANK(IFERROR(INDEX('2-3 引出列表'!$A$2:$CE$8700,$A511,MATCH(C$1,'2-3 引出列表'!$A$1:$CD$1,0)),"")),"",IFERROR(INDEX('2-3 引出列表'!$A$2:$CE$8700,$A511,MATCH(C$1,'2-3 引出列表'!$A$1:$CD$1,0)),""))</f>
        <v>0</v>
      </c>
      <c r="D511">
        <f>IF(ISBLANK(IFERROR(INDEX('2-3 引出列表'!$A$2:$CE$8700,$A511,MATCH(D$1,'2-3 引出列表'!$A$1:$CD$1,0)),"")),"",IFERROR(INDEX('2-3 引出列表'!$A$2:$CE$8700,$A511,MATCH(D$1,'2-3 引出列表'!$A$1:$CD$1,0)),""))</f>
        <v>0</v>
      </c>
      <c r="E511">
        <f>IF(ISBLANK(IFERROR(INDEX('2-3 引出列表'!$A$2:$CE$8700,$A511,MATCH(E$1,'2-3 引出列表'!$A$1:$CD$1,0)),"")),"",IFERROR(INDEX('2-3 引出列表'!$A$2:$CE$8700,$A511,MATCH(E$1,'2-3 引出列表'!$A$1:$CD$1,0)),""))</f>
        <v>0</v>
      </c>
      <c r="F511" t="str">
        <f t="shared" si="7"/>
        <v>0</v>
      </c>
      <c r="G511">
        <f>IF(ISBLANK(IFERROR(INDEX('2-3 引出列表'!$A$2:$CE$8700,$A511,MATCH(G$1,'2-3 引出列表'!$A$1:$CD$1,0)),"")),"",IFERROR(INDEX('2-3 引出列表'!$A$2:$CE$8700,$A511,MATCH(G$1,'2-3 引出列表'!$A$1:$CD$1,0)),""))</f>
        <v>0</v>
      </c>
      <c r="H511">
        <f>IF(ISBLANK(IFERROR(INDEX('2-3 引出列表'!$A$2:$CE$8700,$A511,MATCH(H$1,'2-3 引出列表'!$A$1:$CD$1,0)),"")),"",IFERROR(INDEX('2-3 引出列表'!$A$2:$CE$8700,$A511,MATCH(H$1,'2-3 引出列表'!$A$1:$CD$1,0)),""))</f>
        <v>0</v>
      </c>
      <c r="I511">
        <f>IF(ISBLANK(IFERROR(INDEX('2-3 引出列表'!$A$2:$CE$8700,$A511,MATCH(I$1,'2-3 引出列表'!$A$1:$CD$1,0)),"")),"",IFERROR(INDEX('2-3 引出列表'!$A$2:$CE$8700,$A511,MATCH(I$1,'2-3 引出列表'!$A$1:$CD$1,0)),""))</f>
        <v>0</v>
      </c>
    </row>
    <row r="512" customFormat="1" spans="1:9">
      <c r="A512">
        <v>511</v>
      </c>
      <c r="B512">
        <f>IF(ISBLANK(IFERROR(INDEX('2-3 引出列表'!$A$2:$CE$8700,$A512,MATCH(B$1,'2-3 引出列表'!$A$1:$CD$1,0)),"")),"",IFERROR(INDEX('2-3 引出列表'!$A$2:$CE$8700,$A512,MATCH(B$1,'2-3 引出列表'!$A$1:$CD$1,0)),""))</f>
        <v>0</v>
      </c>
      <c r="C512">
        <f>IF(ISBLANK(IFERROR(INDEX('2-3 引出列表'!$A$2:$CE$8700,$A512,MATCH(C$1,'2-3 引出列表'!$A$1:$CD$1,0)),"")),"",IFERROR(INDEX('2-3 引出列表'!$A$2:$CE$8700,$A512,MATCH(C$1,'2-3 引出列表'!$A$1:$CD$1,0)),""))</f>
        <v>0</v>
      </c>
      <c r="D512">
        <f>IF(ISBLANK(IFERROR(INDEX('2-3 引出列表'!$A$2:$CE$8700,$A512,MATCH(D$1,'2-3 引出列表'!$A$1:$CD$1,0)),"")),"",IFERROR(INDEX('2-3 引出列表'!$A$2:$CE$8700,$A512,MATCH(D$1,'2-3 引出列表'!$A$1:$CD$1,0)),""))</f>
        <v>0</v>
      </c>
      <c r="E512">
        <f>IF(ISBLANK(IFERROR(INDEX('2-3 引出列表'!$A$2:$CE$8700,$A512,MATCH(E$1,'2-3 引出列表'!$A$1:$CD$1,0)),"")),"",IFERROR(INDEX('2-3 引出列表'!$A$2:$CE$8700,$A512,MATCH(E$1,'2-3 引出列表'!$A$1:$CD$1,0)),""))</f>
        <v>0</v>
      </c>
      <c r="F512" t="str">
        <f t="shared" si="7"/>
        <v>0</v>
      </c>
      <c r="G512">
        <f>IF(ISBLANK(IFERROR(INDEX('2-3 引出列表'!$A$2:$CE$8700,$A512,MATCH(G$1,'2-3 引出列表'!$A$1:$CD$1,0)),"")),"",IFERROR(INDEX('2-3 引出列表'!$A$2:$CE$8700,$A512,MATCH(G$1,'2-3 引出列表'!$A$1:$CD$1,0)),""))</f>
        <v>0</v>
      </c>
      <c r="H512">
        <f>IF(ISBLANK(IFERROR(INDEX('2-3 引出列表'!$A$2:$CE$8700,$A512,MATCH(H$1,'2-3 引出列表'!$A$1:$CD$1,0)),"")),"",IFERROR(INDEX('2-3 引出列表'!$A$2:$CE$8700,$A512,MATCH(H$1,'2-3 引出列表'!$A$1:$CD$1,0)),""))</f>
        <v>0</v>
      </c>
      <c r="I512">
        <f>IF(ISBLANK(IFERROR(INDEX('2-3 引出列表'!$A$2:$CE$8700,$A512,MATCH(I$1,'2-3 引出列表'!$A$1:$CD$1,0)),"")),"",IFERROR(INDEX('2-3 引出列表'!$A$2:$CE$8700,$A512,MATCH(I$1,'2-3 引出列表'!$A$1:$CD$1,0)),""))</f>
        <v>0</v>
      </c>
    </row>
    <row r="513" customFormat="1" spans="1:9">
      <c r="A513">
        <v>512</v>
      </c>
      <c r="B513">
        <f>IF(ISBLANK(IFERROR(INDEX('2-3 引出列表'!$A$2:$CE$8700,$A513,MATCH(B$1,'2-3 引出列表'!$A$1:$CD$1,0)),"")),"",IFERROR(INDEX('2-3 引出列表'!$A$2:$CE$8700,$A513,MATCH(B$1,'2-3 引出列表'!$A$1:$CD$1,0)),""))</f>
        <v>0</v>
      </c>
      <c r="C513">
        <f>IF(ISBLANK(IFERROR(INDEX('2-3 引出列表'!$A$2:$CE$8700,$A513,MATCH(C$1,'2-3 引出列表'!$A$1:$CD$1,0)),"")),"",IFERROR(INDEX('2-3 引出列表'!$A$2:$CE$8700,$A513,MATCH(C$1,'2-3 引出列表'!$A$1:$CD$1,0)),""))</f>
        <v>0</v>
      </c>
      <c r="D513">
        <f>IF(ISBLANK(IFERROR(INDEX('2-3 引出列表'!$A$2:$CE$8700,$A513,MATCH(D$1,'2-3 引出列表'!$A$1:$CD$1,0)),"")),"",IFERROR(INDEX('2-3 引出列表'!$A$2:$CE$8700,$A513,MATCH(D$1,'2-3 引出列表'!$A$1:$CD$1,0)),""))</f>
        <v>0</v>
      </c>
      <c r="E513">
        <f>IF(ISBLANK(IFERROR(INDEX('2-3 引出列表'!$A$2:$CE$8700,$A513,MATCH(E$1,'2-3 引出列表'!$A$1:$CD$1,0)),"")),"",IFERROR(INDEX('2-3 引出列表'!$A$2:$CE$8700,$A513,MATCH(E$1,'2-3 引出列表'!$A$1:$CD$1,0)),""))</f>
        <v>0</v>
      </c>
      <c r="F513" t="str">
        <f t="shared" si="7"/>
        <v>0</v>
      </c>
      <c r="G513">
        <f>IF(ISBLANK(IFERROR(INDEX('2-3 引出列表'!$A$2:$CE$8700,$A513,MATCH(G$1,'2-3 引出列表'!$A$1:$CD$1,0)),"")),"",IFERROR(INDEX('2-3 引出列表'!$A$2:$CE$8700,$A513,MATCH(G$1,'2-3 引出列表'!$A$1:$CD$1,0)),""))</f>
        <v>0</v>
      </c>
      <c r="H513">
        <f>IF(ISBLANK(IFERROR(INDEX('2-3 引出列表'!$A$2:$CE$8700,$A513,MATCH(H$1,'2-3 引出列表'!$A$1:$CD$1,0)),"")),"",IFERROR(INDEX('2-3 引出列表'!$A$2:$CE$8700,$A513,MATCH(H$1,'2-3 引出列表'!$A$1:$CD$1,0)),""))</f>
        <v>0</v>
      </c>
      <c r="I513">
        <f>IF(ISBLANK(IFERROR(INDEX('2-3 引出列表'!$A$2:$CE$8700,$A513,MATCH(I$1,'2-3 引出列表'!$A$1:$CD$1,0)),"")),"",IFERROR(INDEX('2-3 引出列表'!$A$2:$CE$8700,$A513,MATCH(I$1,'2-3 引出列表'!$A$1:$CD$1,0)),""))</f>
        <v>0</v>
      </c>
    </row>
    <row r="514" customFormat="1" spans="1:9">
      <c r="A514">
        <v>513</v>
      </c>
      <c r="B514">
        <f>IF(ISBLANK(IFERROR(INDEX('2-3 引出列表'!$A$2:$CE$8700,$A514,MATCH(B$1,'2-3 引出列表'!$A$1:$CD$1,0)),"")),"",IFERROR(INDEX('2-3 引出列表'!$A$2:$CE$8700,$A514,MATCH(B$1,'2-3 引出列表'!$A$1:$CD$1,0)),""))</f>
        <v>0</v>
      </c>
      <c r="C514">
        <f>IF(ISBLANK(IFERROR(INDEX('2-3 引出列表'!$A$2:$CE$8700,$A514,MATCH(C$1,'2-3 引出列表'!$A$1:$CD$1,0)),"")),"",IFERROR(INDEX('2-3 引出列表'!$A$2:$CE$8700,$A514,MATCH(C$1,'2-3 引出列表'!$A$1:$CD$1,0)),""))</f>
        <v>0</v>
      </c>
      <c r="D514">
        <f>IF(ISBLANK(IFERROR(INDEX('2-3 引出列表'!$A$2:$CE$8700,$A514,MATCH(D$1,'2-3 引出列表'!$A$1:$CD$1,0)),"")),"",IFERROR(INDEX('2-3 引出列表'!$A$2:$CE$8700,$A514,MATCH(D$1,'2-3 引出列表'!$A$1:$CD$1,0)),""))</f>
        <v>0</v>
      </c>
      <c r="E514">
        <f>IF(ISBLANK(IFERROR(INDEX('2-3 引出列表'!$A$2:$CE$8700,$A514,MATCH(E$1,'2-3 引出列表'!$A$1:$CD$1,0)),"")),"",IFERROR(INDEX('2-3 引出列表'!$A$2:$CE$8700,$A514,MATCH(E$1,'2-3 引出列表'!$A$1:$CD$1,0)),""))</f>
        <v>0</v>
      </c>
      <c r="F514" t="str">
        <f t="shared" ref="F514:F577" si="8">LEFT(E514,7)</f>
        <v>0</v>
      </c>
      <c r="G514">
        <f>IF(ISBLANK(IFERROR(INDEX('2-3 引出列表'!$A$2:$CE$8700,$A514,MATCH(G$1,'2-3 引出列表'!$A$1:$CD$1,0)),"")),"",IFERROR(INDEX('2-3 引出列表'!$A$2:$CE$8700,$A514,MATCH(G$1,'2-3 引出列表'!$A$1:$CD$1,0)),""))</f>
        <v>0</v>
      </c>
      <c r="H514">
        <f>IF(ISBLANK(IFERROR(INDEX('2-3 引出列表'!$A$2:$CE$8700,$A514,MATCH(H$1,'2-3 引出列表'!$A$1:$CD$1,0)),"")),"",IFERROR(INDEX('2-3 引出列表'!$A$2:$CE$8700,$A514,MATCH(H$1,'2-3 引出列表'!$A$1:$CD$1,0)),""))</f>
        <v>0</v>
      </c>
      <c r="I514">
        <f>IF(ISBLANK(IFERROR(INDEX('2-3 引出列表'!$A$2:$CE$8700,$A514,MATCH(I$1,'2-3 引出列表'!$A$1:$CD$1,0)),"")),"",IFERROR(INDEX('2-3 引出列表'!$A$2:$CE$8700,$A514,MATCH(I$1,'2-3 引出列表'!$A$1:$CD$1,0)),""))</f>
        <v>0</v>
      </c>
    </row>
    <row r="515" customFormat="1" spans="1:9">
      <c r="A515">
        <v>514</v>
      </c>
      <c r="B515">
        <f>IF(ISBLANK(IFERROR(INDEX('2-3 引出列表'!$A$2:$CE$8700,$A515,MATCH(B$1,'2-3 引出列表'!$A$1:$CD$1,0)),"")),"",IFERROR(INDEX('2-3 引出列表'!$A$2:$CE$8700,$A515,MATCH(B$1,'2-3 引出列表'!$A$1:$CD$1,0)),""))</f>
        <v>0</v>
      </c>
      <c r="C515">
        <f>IF(ISBLANK(IFERROR(INDEX('2-3 引出列表'!$A$2:$CE$8700,$A515,MATCH(C$1,'2-3 引出列表'!$A$1:$CD$1,0)),"")),"",IFERROR(INDEX('2-3 引出列表'!$A$2:$CE$8700,$A515,MATCH(C$1,'2-3 引出列表'!$A$1:$CD$1,0)),""))</f>
        <v>0</v>
      </c>
      <c r="D515">
        <f>IF(ISBLANK(IFERROR(INDEX('2-3 引出列表'!$A$2:$CE$8700,$A515,MATCH(D$1,'2-3 引出列表'!$A$1:$CD$1,0)),"")),"",IFERROR(INDEX('2-3 引出列表'!$A$2:$CE$8700,$A515,MATCH(D$1,'2-3 引出列表'!$A$1:$CD$1,0)),""))</f>
        <v>0</v>
      </c>
      <c r="E515">
        <f>IF(ISBLANK(IFERROR(INDEX('2-3 引出列表'!$A$2:$CE$8700,$A515,MATCH(E$1,'2-3 引出列表'!$A$1:$CD$1,0)),"")),"",IFERROR(INDEX('2-3 引出列表'!$A$2:$CE$8700,$A515,MATCH(E$1,'2-3 引出列表'!$A$1:$CD$1,0)),""))</f>
        <v>0</v>
      </c>
      <c r="F515" t="str">
        <f t="shared" si="8"/>
        <v>0</v>
      </c>
      <c r="G515">
        <f>IF(ISBLANK(IFERROR(INDEX('2-3 引出列表'!$A$2:$CE$8700,$A515,MATCH(G$1,'2-3 引出列表'!$A$1:$CD$1,0)),"")),"",IFERROR(INDEX('2-3 引出列表'!$A$2:$CE$8700,$A515,MATCH(G$1,'2-3 引出列表'!$A$1:$CD$1,0)),""))</f>
        <v>0</v>
      </c>
      <c r="H515">
        <f>IF(ISBLANK(IFERROR(INDEX('2-3 引出列表'!$A$2:$CE$8700,$A515,MATCH(H$1,'2-3 引出列表'!$A$1:$CD$1,0)),"")),"",IFERROR(INDEX('2-3 引出列表'!$A$2:$CE$8700,$A515,MATCH(H$1,'2-3 引出列表'!$A$1:$CD$1,0)),""))</f>
        <v>0</v>
      </c>
      <c r="I515">
        <f>IF(ISBLANK(IFERROR(INDEX('2-3 引出列表'!$A$2:$CE$8700,$A515,MATCH(I$1,'2-3 引出列表'!$A$1:$CD$1,0)),"")),"",IFERROR(INDEX('2-3 引出列表'!$A$2:$CE$8700,$A515,MATCH(I$1,'2-3 引出列表'!$A$1:$CD$1,0)),""))</f>
        <v>0</v>
      </c>
    </row>
    <row r="516" customFormat="1" spans="1:9">
      <c r="A516">
        <v>515</v>
      </c>
      <c r="B516">
        <f>IF(ISBLANK(IFERROR(INDEX('2-3 引出列表'!$A$2:$CE$8700,$A516,MATCH(B$1,'2-3 引出列表'!$A$1:$CD$1,0)),"")),"",IFERROR(INDEX('2-3 引出列表'!$A$2:$CE$8700,$A516,MATCH(B$1,'2-3 引出列表'!$A$1:$CD$1,0)),""))</f>
        <v>0</v>
      </c>
      <c r="C516">
        <f>IF(ISBLANK(IFERROR(INDEX('2-3 引出列表'!$A$2:$CE$8700,$A516,MATCH(C$1,'2-3 引出列表'!$A$1:$CD$1,0)),"")),"",IFERROR(INDEX('2-3 引出列表'!$A$2:$CE$8700,$A516,MATCH(C$1,'2-3 引出列表'!$A$1:$CD$1,0)),""))</f>
        <v>0</v>
      </c>
      <c r="D516">
        <f>IF(ISBLANK(IFERROR(INDEX('2-3 引出列表'!$A$2:$CE$8700,$A516,MATCH(D$1,'2-3 引出列表'!$A$1:$CD$1,0)),"")),"",IFERROR(INDEX('2-3 引出列表'!$A$2:$CE$8700,$A516,MATCH(D$1,'2-3 引出列表'!$A$1:$CD$1,0)),""))</f>
        <v>0</v>
      </c>
      <c r="E516">
        <f>IF(ISBLANK(IFERROR(INDEX('2-3 引出列表'!$A$2:$CE$8700,$A516,MATCH(E$1,'2-3 引出列表'!$A$1:$CD$1,0)),"")),"",IFERROR(INDEX('2-3 引出列表'!$A$2:$CE$8700,$A516,MATCH(E$1,'2-3 引出列表'!$A$1:$CD$1,0)),""))</f>
        <v>0</v>
      </c>
      <c r="F516" t="str">
        <f t="shared" si="8"/>
        <v>0</v>
      </c>
      <c r="G516">
        <f>IF(ISBLANK(IFERROR(INDEX('2-3 引出列表'!$A$2:$CE$8700,$A516,MATCH(G$1,'2-3 引出列表'!$A$1:$CD$1,0)),"")),"",IFERROR(INDEX('2-3 引出列表'!$A$2:$CE$8700,$A516,MATCH(G$1,'2-3 引出列表'!$A$1:$CD$1,0)),""))</f>
        <v>0</v>
      </c>
      <c r="H516">
        <f>IF(ISBLANK(IFERROR(INDEX('2-3 引出列表'!$A$2:$CE$8700,$A516,MATCH(H$1,'2-3 引出列表'!$A$1:$CD$1,0)),"")),"",IFERROR(INDEX('2-3 引出列表'!$A$2:$CE$8700,$A516,MATCH(H$1,'2-3 引出列表'!$A$1:$CD$1,0)),""))</f>
        <v>0</v>
      </c>
      <c r="I516">
        <f>IF(ISBLANK(IFERROR(INDEX('2-3 引出列表'!$A$2:$CE$8700,$A516,MATCH(I$1,'2-3 引出列表'!$A$1:$CD$1,0)),"")),"",IFERROR(INDEX('2-3 引出列表'!$A$2:$CE$8700,$A516,MATCH(I$1,'2-3 引出列表'!$A$1:$CD$1,0)),""))</f>
        <v>0</v>
      </c>
    </row>
    <row r="517" customFormat="1" spans="1:9">
      <c r="A517">
        <v>516</v>
      </c>
      <c r="B517">
        <f>IF(ISBLANK(IFERROR(INDEX('2-3 引出列表'!$A$2:$CE$8700,$A517,MATCH(B$1,'2-3 引出列表'!$A$1:$CD$1,0)),"")),"",IFERROR(INDEX('2-3 引出列表'!$A$2:$CE$8700,$A517,MATCH(B$1,'2-3 引出列表'!$A$1:$CD$1,0)),""))</f>
        <v>0</v>
      </c>
      <c r="C517">
        <f>IF(ISBLANK(IFERROR(INDEX('2-3 引出列表'!$A$2:$CE$8700,$A517,MATCH(C$1,'2-3 引出列表'!$A$1:$CD$1,0)),"")),"",IFERROR(INDEX('2-3 引出列表'!$A$2:$CE$8700,$A517,MATCH(C$1,'2-3 引出列表'!$A$1:$CD$1,0)),""))</f>
        <v>0</v>
      </c>
      <c r="D517">
        <f>IF(ISBLANK(IFERROR(INDEX('2-3 引出列表'!$A$2:$CE$8700,$A517,MATCH(D$1,'2-3 引出列表'!$A$1:$CD$1,0)),"")),"",IFERROR(INDEX('2-3 引出列表'!$A$2:$CE$8700,$A517,MATCH(D$1,'2-3 引出列表'!$A$1:$CD$1,0)),""))</f>
        <v>0</v>
      </c>
      <c r="E517">
        <f>IF(ISBLANK(IFERROR(INDEX('2-3 引出列表'!$A$2:$CE$8700,$A517,MATCH(E$1,'2-3 引出列表'!$A$1:$CD$1,0)),"")),"",IFERROR(INDEX('2-3 引出列表'!$A$2:$CE$8700,$A517,MATCH(E$1,'2-3 引出列表'!$A$1:$CD$1,0)),""))</f>
        <v>0</v>
      </c>
      <c r="F517" t="str">
        <f t="shared" si="8"/>
        <v>0</v>
      </c>
      <c r="G517">
        <f>IF(ISBLANK(IFERROR(INDEX('2-3 引出列表'!$A$2:$CE$8700,$A517,MATCH(G$1,'2-3 引出列表'!$A$1:$CD$1,0)),"")),"",IFERROR(INDEX('2-3 引出列表'!$A$2:$CE$8700,$A517,MATCH(G$1,'2-3 引出列表'!$A$1:$CD$1,0)),""))</f>
        <v>0</v>
      </c>
      <c r="H517">
        <f>IF(ISBLANK(IFERROR(INDEX('2-3 引出列表'!$A$2:$CE$8700,$A517,MATCH(H$1,'2-3 引出列表'!$A$1:$CD$1,0)),"")),"",IFERROR(INDEX('2-3 引出列表'!$A$2:$CE$8700,$A517,MATCH(H$1,'2-3 引出列表'!$A$1:$CD$1,0)),""))</f>
        <v>0</v>
      </c>
      <c r="I517">
        <f>IF(ISBLANK(IFERROR(INDEX('2-3 引出列表'!$A$2:$CE$8700,$A517,MATCH(I$1,'2-3 引出列表'!$A$1:$CD$1,0)),"")),"",IFERROR(INDEX('2-3 引出列表'!$A$2:$CE$8700,$A517,MATCH(I$1,'2-3 引出列表'!$A$1:$CD$1,0)),""))</f>
        <v>0</v>
      </c>
    </row>
    <row r="518" customFormat="1" spans="1:9">
      <c r="A518">
        <v>517</v>
      </c>
      <c r="B518">
        <f>IF(ISBLANK(IFERROR(INDEX('2-3 引出列表'!$A$2:$CE$8700,$A518,MATCH(B$1,'2-3 引出列表'!$A$1:$CD$1,0)),"")),"",IFERROR(INDEX('2-3 引出列表'!$A$2:$CE$8700,$A518,MATCH(B$1,'2-3 引出列表'!$A$1:$CD$1,0)),""))</f>
        <v>0</v>
      </c>
      <c r="C518">
        <f>IF(ISBLANK(IFERROR(INDEX('2-3 引出列表'!$A$2:$CE$8700,$A518,MATCH(C$1,'2-3 引出列表'!$A$1:$CD$1,0)),"")),"",IFERROR(INDEX('2-3 引出列表'!$A$2:$CE$8700,$A518,MATCH(C$1,'2-3 引出列表'!$A$1:$CD$1,0)),""))</f>
        <v>0</v>
      </c>
      <c r="D518">
        <f>IF(ISBLANK(IFERROR(INDEX('2-3 引出列表'!$A$2:$CE$8700,$A518,MATCH(D$1,'2-3 引出列表'!$A$1:$CD$1,0)),"")),"",IFERROR(INDEX('2-3 引出列表'!$A$2:$CE$8700,$A518,MATCH(D$1,'2-3 引出列表'!$A$1:$CD$1,0)),""))</f>
        <v>0</v>
      </c>
      <c r="E518">
        <f>IF(ISBLANK(IFERROR(INDEX('2-3 引出列表'!$A$2:$CE$8700,$A518,MATCH(E$1,'2-3 引出列表'!$A$1:$CD$1,0)),"")),"",IFERROR(INDEX('2-3 引出列表'!$A$2:$CE$8700,$A518,MATCH(E$1,'2-3 引出列表'!$A$1:$CD$1,0)),""))</f>
        <v>0</v>
      </c>
      <c r="F518" t="str">
        <f t="shared" si="8"/>
        <v>0</v>
      </c>
      <c r="G518">
        <f>IF(ISBLANK(IFERROR(INDEX('2-3 引出列表'!$A$2:$CE$8700,$A518,MATCH(G$1,'2-3 引出列表'!$A$1:$CD$1,0)),"")),"",IFERROR(INDEX('2-3 引出列表'!$A$2:$CE$8700,$A518,MATCH(G$1,'2-3 引出列表'!$A$1:$CD$1,0)),""))</f>
        <v>0</v>
      </c>
      <c r="H518">
        <f>IF(ISBLANK(IFERROR(INDEX('2-3 引出列表'!$A$2:$CE$8700,$A518,MATCH(H$1,'2-3 引出列表'!$A$1:$CD$1,0)),"")),"",IFERROR(INDEX('2-3 引出列表'!$A$2:$CE$8700,$A518,MATCH(H$1,'2-3 引出列表'!$A$1:$CD$1,0)),""))</f>
        <v>0</v>
      </c>
      <c r="I518">
        <f>IF(ISBLANK(IFERROR(INDEX('2-3 引出列表'!$A$2:$CE$8700,$A518,MATCH(I$1,'2-3 引出列表'!$A$1:$CD$1,0)),"")),"",IFERROR(INDEX('2-3 引出列表'!$A$2:$CE$8700,$A518,MATCH(I$1,'2-3 引出列表'!$A$1:$CD$1,0)),""))</f>
        <v>0</v>
      </c>
    </row>
    <row r="519" customFormat="1" spans="1:9">
      <c r="A519">
        <v>518</v>
      </c>
      <c r="B519">
        <f>IF(ISBLANK(IFERROR(INDEX('2-3 引出列表'!$A$2:$CE$8700,$A519,MATCH(B$1,'2-3 引出列表'!$A$1:$CD$1,0)),"")),"",IFERROR(INDEX('2-3 引出列表'!$A$2:$CE$8700,$A519,MATCH(B$1,'2-3 引出列表'!$A$1:$CD$1,0)),""))</f>
        <v>0</v>
      </c>
      <c r="C519">
        <f>IF(ISBLANK(IFERROR(INDEX('2-3 引出列表'!$A$2:$CE$8700,$A519,MATCH(C$1,'2-3 引出列表'!$A$1:$CD$1,0)),"")),"",IFERROR(INDEX('2-3 引出列表'!$A$2:$CE$8700,$A519,MATCH(C$1,'2-3 引出列表'!$A$1:$CD$1,0)),""))</f>
        <v>0</v>
      </c>
      <c r="D519">
        <f>IF(ISBLANK(IFERROR(INDEX('2-3 引出列表'!$A$2:$CE$8700,$A519,MATCH(D$1,'2-3 引出列表'!$A$1:$CD$1,0)),"")),"",IFERROR(INDEX('2-3 引出列表'!$A$2:$CE$8700,$A519,MATCH(D$1,'2-3 引出列表'!$A$1:$CD$1,0)),""))</f>
        <v>0</v>
      </c>
      <c r="E519">
        <f>IF(ISBLANK(IFERROR(INDEX('2-3 引出列表'!$A$2:$CE$8700,$A519,MATCH(E$1,'2-3 引出列表'!$A$1:$CD$1,0)),"")),"",IFERROR(INDEX('2-3 引出列表'!$A$2:$CE$8700,$A519,MATCH(E$1,'2-3 引出列表'!$A$1:$CD$1,0)),""))</f>
        <v>0</v>
      </c>
      <c r="F519" t="str">
        <f t="shared" si="8"/>
        <v>0</v>
      </c>
      <c r="G519">
        <f>IF(ISBLANK(IFERROR(INDEX('2-3 引出列表'!$A$2:$CE$8700,$A519,MATCH(G$1,'2-3 引出列表'!$A$1:$CD$1,0)),"")),"",IFERROR(INDEX('2-3 引出列表'!$A$2:$CE$8700,$A519,MATCH(G$1,'2-3 引出列表'!$A$1:$CD$1,0)),""))</f>
        <v>0</v>
      </c>
      <c r="H519">
        <f>IF(ISBLANK(IFERROR(INDEX('2-3 引出列表'!$A$2:$CE$8700,$A519,MATCH(H$1,'2-3 引出列表'!$A$1:$CD$1,0)),"")),"",IFERROR(INDEX('2-3 引出列表'!$A$2:$CE$8700,$A519,MATCH(H$1,'2-3 引出列表'!$A$1:$CD$1,0)),""))</f>
        <v>0</v>
      </c>
      <c r="I519">
        <f>IF(ISBLANK(IFERROR(INDEX('2-3 引出列表'!$A$2:$CE$8700,$A519,MATCH(I$1,'2-3 引出列表'!$A$1:$CD$1,0)),"")),"",IFERROR(INDEX('2-3 引出列表'!$A$2:$CE$8700,$A519,MATCH(I$1,'2-3 引出列表'!$A$1:$CD$1,0)),""))</f>
        <v>0</v>
      </c>
    </row>
    <row r="520" customFormat="1" spans="1:9">
      <c r="A520">
        <v>519</v>
      </c>
      <c r="B520">
        <f>IF(ISBLANK(IFERROR(INDEX('2-3 引出列表'!$A$2:$CE$8700,$A520,MATCH(B$1,'2-3 引出列表'!$A$1:$CD$1,0)),"")),"",IFERROR(INDEX('2-3 引出列表'!$A$2:$CE$8700,$A520,MATCH(B$1,'2-3 引出列表'!$A$1:$CD$1,0)),""))</f>
        <v>0</v>
      </c>
      <c r="C520">
        <f>IF(ISBLANK(IFERROR(INDEX('2-3 引出列表'!$A$2:$CE$8700,$A520,MATCH(C$1,'2-3 引出列表'!$A$1:$CD$1,0)),"")),"",IFERROR(INDEX('2-3 引出列表'!$A$2:$CE$8700,$A520,MATCH(C$1,'2-3 引出列表'!$A$1:$CD$1,0)),""))</f>
        <v>0</v>
      </c>
      <c r="D520">
        <f>IF(ISBLANK(IFERROR(INDEX('2-3 引出列表'!$A$2:$CE$8700,$A520,MATCH(D$1,'2-3 引出列表'!$A$1:$CD$1,0)),"")),"",IFERROR(INDEX('2-3 引出列表'!$A$2:$CE$8700,$A520,MATCH(D$1,'2-3 引出列表'!$A$1:$CD$1,0)),""))</f>
        <v>0</v>
      </c>
      <c r="E520">
        <f>IF(ISBLANK(IFERROR(INDEX('2-3 引出列表'!$A$2:$CE$8700,$A520,MATCH(E$1,'2-3 引出列表'!$A$1:$CD$1,0)),"")),"",IFERROR(INDEX('2-3 引出列表'!$A$2:$CE$8700,$A520,MATCH(E$1,'2-3 引出列表'!$A$1:$CD$1,0)),""))</f>
        <v>0</v>
      </c>
      <c r="F520" t="str">
        <f t="shared" si="8"/>
        <v>0</v>
      </c>
      <c r="G520">
        <f>IF(ISBLANK(IFERROR(INDEX('2-3 引出列表'!$A$2:$CE$8700,$A520,MATCH(G$1,'2-3 引出列表'!$A$1:$CD$1,0)),"")),"",IFERROR(INDEX('2-3 引出列表'!$A$2:$CE$8700,$A520,MATCH(G$1,'2-3 引出列表'!$A$1:$CD$1,0)),""))</f>
        <v>0</v>
      </c>
      <c r="H520">
        <f>IF(ISBLANK(IFERROR(INDEX('2-3 引出列表'!$A$2:$CE$8700,$A520,MATCH(H$1,'2-3 引出列表'!$A$1:$CD$1,0)),"")),"",IFERROR(INDEX('2-3 引出列表'!$A$2:$CE$8700,$A520,MATCH(H$1,'2-3 引出列表'!$A$1:$CD$1,0)),""))</f>
        <v>0</v>
      </c>
      <c r="I520">
        <f>IF(ISBLANK(IFERROR(INDEX('2-3 引出列表'!$A$2:$CE$8700,$A520,MATCH(I$1,'2-3 引出列表'!$A$1:$CD$1,0)),"")),"",IFERROR(INDEX('2-3 引出列表'!$A$2:$CE$8700,$A520,MATCH(I$1,'2-3 引出列表'!$A$1:$CD$1,0)),""))</f>
        <v>0</v>
      </c>
    </row>
    <row r="521" customFormat="1" spans="1:9">
      <c r="A521">
        <v>520</v>
      </c>
      <c r="B521">
        <f>IF(ISBLANK(IFERROR(INDEX('2-3 引出列表'!$A$2:$CE$8700,$A521,MATCH(B$1,'2-3 引出列表'!$A$1:$CD$1,0)),"")),"",IFERROR(INDEX('2-3 引出列表'!$A$2:$CE$8700,$A521,MATCH(B$1,'2-3 引出列表'!$A$1:$CD$1,0)),""))</f>
        <v>0</v>
      </c>
      <c r="C521">
        <f>IF(ISBLANK(IFERROR(INDEX('2-3 引出列表'!$A$2:$CE$8700,$A521,MATCH(C$1,'2-3 引出列表'!$A$1:$CD$1,0)),"")),"",IFERROR(INDEX('2-3 引出列表'!$A$2:$CE$8700,$A521,MATCH(C$1,'2-3 引出列表'!$A$1:$CD$1,0)),""))</f>
        <v>0</v>
      </c>
      <c r="D521">
        <f>IF(ISBLANK(IFERROR(INDEX('2-3 引出列表'!$A$2:$CE$8700,$A521,MATCH(D$1,'2-3 引出列表'!$A$1:$CD$1,0)),"")),"",IFERROR(INDEX('2-3 引出列表'!$A$2:$CE$8700,$A521,MATCH(D$1,'2-3 引出列表'!$A$1:$CD$1,0)),""))</f>
        <v>0</v>
      </c>
      <c r="E521">
        <f>IF(ISBLANK(IFERROR(INDEX('2-3 引出列表'!$A$2:$CE$8700,$A521,MATCH(E$1,'2-3 引出列表'!$A$1:$CD$1,0)),"")),"",IFERROR(INDEX('2-3 引出列表'!$A$2:$CE$8700,$A521,MATCH(E$1,'2-3 引出列表'!$A$1:$CD$1,0)),""))</f>
        <v>0</v>
      </c>
      <c r="F521" t="str">
        <f t="shared" si="8"/>
        <v>0</v>
      </c>
      <c r="G521">
        <f>IF(ISBLANK(IFERROR(INDEX('2-3 引出列表'!$A$2:$CE$8700,$A521,MATCH(G$1,'2-3 引出列表'!$A$1:$CD$1,0)),"")),"",IFERROR(INDEX('2-3 引出列表'!$A$2:$CE$8700,$A521,MATCH(G$1,'2-3 引出列表'!$A$1:$CD$1,0)),""))</f>
        <v>0</v>
      </c>
      <c r="H521">
        <f>IF(ISBLANK(IFERROR(INDEX('2-3 引出列表'!$A$2:$CE$8700,$A521,MATCH(H$1,'2-3 引出列表'!$A$1:$CD$1,0)),"")),"",IFERROR(INDEX('2-3 引出列表'!$A$2:$CE$8700,$A521,MATCH(H$1,'2-3 引出列表'!$A$1:$CD$1,0)),""))</f>
        <v>0</v>
      </c>
      <c r="I521">
        <f>IF(ISBLANK(IFERROR(INDEX('2-3 引出列表'!$A$2:$CE$8700,$A521,MATCH(I$1,'2-3 引出列表'!$A$1:$CD$1,0)),"")),"",IFERROR(INDEX('2-3 引出列表'!$A$2:$CE$8700,$A521,MATCH(I$1,'2-3 引出列表'!$A$1:$CD$1,0)),""))</f>
        <v>0</v>
      </c>
    </row>
    <row r="522" customFormat="1" spans="1:9">
      <c r="A522">
        <v>521</v>
      </c>
      <c r="B522">
        <f>IF(ISBLANK(IFERROR(INDEX('2-3 引出列表'!$A$2:$CE$8700,$A522,MATCH(B$1,'2-3 引出列表'!$A$1:$CD$1,0)),"")),"",IFERROR(INDEX('2-3 引出列表'!$A$2:$CE$8700,$A522,MATCH(B$1,'2-3 引出列表'!$A$1:$CD$1,0)),""))</f>
        <v>0</v>
      </c>
      <c r="C522">
        <f>IF(ISBLANK(IFERROR(INDEX('2-3 引出列表'!$A$2:$CE$8700,$A522,MATCH(C$1,'2-3 引出列表'!$A$1:$CD$1,0)),"")),"",IFERROR(INDEX('2-3 引出列表'!$A$2:$CE$8700,$A522,MATCH(C$1,'2-3 引出列表'!$A$1:$CD$1,0)),""))</f>
        <v>0</v>
      </c>
      <c r="D522">
        <f>IF(ISBLANK(IFERROR(INDEX('2-3 引出列表'!$A$2:$CE$8700,$A522,MATCH(D$1,'2-3 引出列表'!$A$1:$CD$1,0)),"")),"",IFERROR(INDEX('2-3 引出列表'!$A$2:$CE$8700,$A522,MATCH(D$1,'2-3 引出列表'!$A$1:$CD$1,0)),""))</f>
        <v>0</v>
      </c>
      <c r="E522">
        <f>IF(ISBLANK(IFERROR(INDEX('2-3 引出列表'!$A$2:$CE$8700,$A522,MATCH(E$1,'2-3 引出列表'!$A$1:$CD$1,0)),"")),"",IFERROR(INDEX('2-3 引出列表'!$A$2:$CE$8700,$A522,MATCH(E$1,'2-3 引出列表'!$A$1:$CD$1,0)),""))</f>
        <v>0</v>
      </c>
      <c r="F522" t="str">
        <f t="shared" si="8"/>
        <v>0</v>
      </c>
      <c r="G522">
        <f>IF(ISBLANK(IFERROR(INDEX('2-3 引出列表'!$A$2:$CE$8700,$A522,MATCH(G$1,'2-3 引出列表'!$A$1:$CD$1,0)),"")),"",IFERROR(INDEX('2-3 引出列表'!$A$2:$CE$8700,$A522,MATCH(G$1,'2-3 引出列表'!$A$1:$CD$1,0)),""))</f>
        <v>0</v>
      </c>
      <c r="H522">
        <f>IF(ISBLANK(IFERROR(INDEX('2-3 引出列表'!$A$2:$CE$8700,$A522,MATCH(H$1,'2-3 引出列表'!$A$1:$CD$1,0)),"")),"",IFERROR(INDEX('2-3 引出列表'!$A$2:$CE$8700,$A522,MATCH(H$1,'2-3 引出列表'!$A$1:$CD$1,0)),""))</f>
        <v>0</v>
      </c>
      <c r="I522">
        <f>IF(ISBLANK(IFERROR(INDEX('2-3 引出列表'!$A$2:$CE$8700,$A522,MATCH(I$1,'2-3 引出列表'!$A$1:$CD$1,0)),"")),"",IFERROR(INDEX('2-3 引出列表'!$A$2:$CE$8700,$A522,MATCH(I$1,'2-3 引出列表'!$A$1:$CD$1,0)),""))</f>
        <v>0</v>
      </c>
    </row>
    <row r="523" customFormat="1" spans="1:9">
      <c r="A523">
        <v>522</v>
      </c>
      <c r="B523">
        <f>IF(ISBLANK(IFERROR(INDEX('2-3 引出列表'!$A$2:$CE$8700,$A523,MATCH(B$1,'2-3 引出列表'!$A$1:$CD$1,0)),"")),"",IFERROR(INDEX('2-3 引出列表'!$A$2:$CE$8700,$A523,MATCH(B$1,'2-3 引出列表'!$A$1:$CD$1,0)),""))</f>
        <v>0</v>
      </c>
      <c r="C523">
        <f>IF(ISBLANK(IFERROR(INDEX('2-3 引出列表'!$A$2:$CE$8700,$A523,MATCH(C$1,'2-3 引出列表'!$A$1:$CD$1,0)),"")),"",IFERROR(INDEX('2-3 引出列表'!$A$2:$CE$8700,$A523,MATCH(C$1,'2-3 引出列表'!$A$1:$CD$1,0)),""))</f>
        <v>0</v>
      </c>
      <c r="D523">
        <f>IF(ISBLANK(IFERROR(INDEX('2-3 引出列表'!$A$2:$CE$8700,$A523,MATCH(D$1,'2-3 引出列表'!$A$1:$CD$1,0)),"")),"",IFERROR(INDEX('2-3 引出列表'!$A$2:$CE$8700,$A523,MATCH(D$1,'2-3 引出列表'!$A$1:$CD$1,0)),""))</f>
        <v>0</v>
      </c>
      <c r="E523">
        <f>IF(ISBLANK(IFERROR(INDEX('2-3 引出列表'!$A$2:$CE$8700,$A523,MATCH(E$1,'2-3 引出列表'!$A$1:$CD$1,0)),"")),"",IFERROR(INDEX('2-3 引出列表'!$A$2:$CE$8700,$A523,MATCH(E$1,'2-3 引出列表'!$A$1:$CD$1,0)),""))</f>
        <v>0</v>
      </c>
      <c r="F523" t="str">
        <f t="shared" si="8"/>
        <v>0</v>
      </c>
      <c r="G523">
        <f>IF(ISBLANK(IFERROR(INDEX('2-3 引出列表'!$A$2:$CE$8700,$A523,MATCH(G$1,'2-3 引出列表'!$A$1:$CD$1,0)),"")),"",IFERROR(INDEX('2-3 引出列表'!$A$2:$CE$8700,$A523,MATCH(G$1,'2-3 引出列表'!$A$1:$CD$1,0)),""))</f>
        <v>0</v>
      </c>
      <c r="H523">
        <f>IF(ISBLANK(IFERROR(INDEX('2-3 引出列表'!$A$2:$CE$8700,$A523,MATCH(H$1,'2-3 引出列表'!$A$1:$CD$1,0)),"")),"",IFERROR(INDEX('2-3 引出列表'!$A$2:$CE$8700,$A523,MATCH(H$1,'2-3 引出列表'!$A$1:$CD$1,0)),""))</f>
        <v>0</v>
      </c>
      <c r="I523">
        <f>IF(ISBLANK(IFERROR(INDEX('2-3 引出列表'!$A$2:$CE$8700,$A523,MATCH(I$1,'2-3 引出列表'!$A$1:$CD$1,0)),"")),"",IFERROR(INDEX('2-3 引出列表'!$A$2:$CE$8700,$A523,MATCH(I$1,'2-3 引出列表'!$A$1:$CD$1,0)),""))</f>
        <v>0</v>
      </c>
    </row>
    <row r="524" customFormat="1" spans="1:9">
      <c r="A524">
        <v>523</v>
      </c>
      <c r="B524">
        <f>IF(ISBLANK(IFERROR(INDEX('2-3 引出列表'!$A$2:$CE$8700,$A524,MATCH(B$1,'2-3 引出列表'!$A$1:$CD$1,0)),"")),"",IFERROR(INDEX('2-3 引出列表'!$A$2:$CE$8700,$A524,MATCH(B$1,'2-3 引出列表'!$A$1:$CD$1,0)),""))</f>
        <v>0</v>
      </c>
      <c r="C524">
        <f>IF(ISBLANK(IFERROR(INDEX('2-3 引出列表'!$A$2:$CE$8700,$A524,MATCH(C$1,'2-3 引出列表'!$A$1:$CD$1,0)),"")),"",IFERROR(INDEX('2-3 引出列表'!$A$2:$CE$8700,$A524,MATCH(C$1,'2-3 引出列表'!$A$1:$CD$1,0)),""))</f>
        <v>0</v>
      </c>
      <c r="D524">
        <f>IF(ISBLANK(IFERROR(INDEX('2-3 引出列表'!$A$2:$CE$8700,$A524,MATCH(D$1,'2-3 引出列表'!$A$1:$CD$1,0)),"")),"",IFERROR(INDEX('2-3 引出列表'!$A$2:$CE$8700,$A524,MATCH(D$1,'2-3 引出列表'!$A$1:$CD$1,0)),""))</f>
        <v>0</v>
      </c>
      <c r="E524">
        <f>IF(ISBLANK(IFERROR(INDEX('2-3 引出列表'!$A$2:$CE$8700,$A524,MATCH(E$1,'2-3 引出列表'!$A$1:$CD$1,0)),"")),"",IFERROR(INDEX('2-3 引出列表'!$A$2:$CE$8700,$A524,MATCH(E$1,'2-3 引出列表'!$A$1:$CD$1,0)),""))</f>
        <v>0</v>
      </c>
      <c r="F524" t="str">
        <f t="shared" si="8"/>
        <v>0</v>
      </c>
      <c r="G524">
        <f>IF(ISBLANK(IFERROR(INDEX('2-3 引出列表'!$A$2:$CE$8700,$A524,MATCH(G$1,'2-3 引出列表'!$A$1:$CD$1,0)),"")),"",IFERROR(INDEX('2-3 引出列表'!$A$2:$CE$8700,$A524,MATCH(G$1,'2-3 引出列表'!$A$1:$CD$1,0)),""))</f>
        <v>0</v>
      </c>
      <c r="H524">
        <f>IF(ISBLANK(IFERROR(INDEX('2-3 引出列表'!$A$2:$CE$8700,$A524,MATCH(H$1,'2-3 引出列表'!$A$1:$CD$1,0)),"")),"",IFERROR(INDEX('2-3 引出列表'!$A$2:$CE$8700,$A524,MATCH(H$1,'2-3 引出列表'!$A$1:$CD$1,0)),""))</f>
        <v>0</v>
      </c>
      <c r="I524">
        <f>IF(ISBLANK(IFERROR(INDEX('2-3 引出列表'!$A$2:$CE$8700,$A524,MATCH(I$1,'2-3 引出列表'!$A$1:$CD$1,0)),"")),"",IFERROR(INDEX('2-3 引出列表'!$A$2:$CE$8700,$A524,MATCH(I$1,'2-3 引出列表'!$A$1:$CD$1,0)),""))</f>
        <v>0</v>
      </c>
    </row>
    <row r="525" customFormat="1" spans="1:9">
      <c r="A525">
        <v>524</v>
      </c>
      <c r="B525">
        <f>IF(ISBLANK(IFERROR(INDEX('2-3 引出列表'!$A$2:$CE$8700,$A525,MATCH(B$1,'2-3 引出列表'!$A$1:$CD$1,0)),"")),"",IFERROR(INDEX('2-3 引出列表'!$A$2:$CE$8700,$A525,MATCH(B$1,'2-3 引出列表'!$A$1:$CD$1,0)),""))</f>
        <v>0</v>
      </c>
      <c r="C525">
        <f>IF(ISBLANK(IFERROR(INDEX('2-3 引出列表'!$A$2:$CE$8700,$A525,MATCH(C$1,'2-3 引出列表'!$A$1:$CD$1,0)),"")),"",IFERROR(INDEX('2-3 引出列表'!$A$2:$CE$8700,$A525,MATCH(C$1,'2-3 引出列表'!$A$1:$CD$1,0)),""))</f>
        <v>0</v>
      </c>
      <c r="D525">
        <f>IF(ISBLANK(IFERROR(INDEX('2-3 引出列表'!$A$2:$CE$8700,$A525,MATCH(D$1,'2-3 引出列表'!$A$1:$CD$1,0)),"")),"",IFERROR(INDEX('2-3 引出列表'!$A$2:$CE$8700,$A525,MATCH(D$1,'2-3 引出列表'!$A$1:$CD$1,0)),""))</f>
        <v>0</v>
      </c>
      <c r="E525">
        <f>IF(ISBLANK(IFERROR(INDEX('2-3 引出列表'!$A$2:$CE$8700,$A525,MATCH(E$1,'2-3 引出列表'!$A$1:$CD$1,0)),"")),"",IFERROR(INDEX('2-3 引出列表'!$A$2:$CE$8700,$A525,MATCH(E$1,'2-3 引出列表'!$A$1:$CD$1,0)),""))</f>
        <v>0</v>
      </c>
      <c r="F525" t="str">
        <f t="shared" si="8"/>
        <v>0</v>
      </c>
      <c r="G525">
        <f>IF(ISBLANK(IFERROR(INDEX('2-3 引出列表'!$A$2:$CE$8700,$A525,MATCH(G$1,'2-3 引出列表'!$A$1:$CD$1,0)),"")),"",IFERROR(INDEX('2-3 引出列表'!$A$2:$CE$8700,$A525,MATCH(G$1,'2-3 引出列表'!$A$1:$CD$1,0)),""))</f>
        <v>0</v>
      </c>
      <c r="H525">
        <f>IF(ISBLANK(IFERROR(INDEX('2-3 引出列表'!$A$2:$CE$8700,$A525,MATCH(H$1,'2-3 引出列表'!$A$1:$CD$1,0)),"")),"",IFERROR(INDEX('2-3 引出列表'!$A$2:$CE$8700,$A525,MATCH(H$1,'2-3 引出列表'!$A$1:$CD$1,0)),""))</f>
        <v>0</v>
      </c>
      <c r="I525">
        <f>IF(ISBLANK(IFERROR(INDEX('2-3 引出列表'!$A$2:$CE$8700,$A525,MATCH(I$1,'2-3 引出列表'!$A$1:$CD$1,0)),"")),"",IFERROR(INDEX('2-3 引出列表'!$A$2:$CE$8700,$A525,MATCH(I$1,'2-3 引出列表'!$A$1:$CD$1,0)),""))</f>
        <v>0</v>
      </c>
    </row>
    <row r="526" customFormat="1" spans="1:9">
      <c r="A526">
        <v>525</v>
      </c>
      <c r="B526">
        <f>IF(ISBLANK(IFERROR(INDEX('2-3 引出列表'!$A$2:$CE$8700,$A526,MATCH(B$1,'2-3 引出列表'!$A$1:$CD$1,0)),"")),"",IFERROR(INDEX('2-3 引出列表'!$A$2:$CE$8700,$A526,MATCH(B$1,'2-3 引出列表'!$A$1:$CD$1,0)),""))</f>
        <v>0</v>
      </c>
      <c r="C526">
        <f>IF(ISBLANK(IFERROR(INDEX('2-3 引出列表'!$A$2:$CE$8700,$A526,MATCH(C$1,'2-3 引出列表'!$A$1:$CD$1,0)),"")),"",IFERROR(INDEX('2-3 引出列表'!$A$2:$CE$8700,$A526,MATCH(C$1,'2-3 引出列表'!$A$1:$CD$1,0)),""))</f>
        <v>0</v>
      </c>
      <c r="D526">
        <f>IF(ISBLANK(IFERROR(INDEX('2-3 引出列表'!$A$2:$CE$8700,$A526,MATCH(D$1,'2-3 引出列表'!$A$1:$CD$1,0)),"")),"",IFERROR(INDEX('2-3 引出列表'!$A$2:$CE$8700,$A526,MATCH(D$1,'2-3 引出列表'!$A$1:$CD$1,0)),""))</f>
        <v>0</v>
      </c>
      <c r="E526">
        <f>IF(ISBLANK(IFERROR(INDEX('2-3 引出列表'!$A$2:$CE$8700,$A526,MATCH(E$1,'2-3 引出列表'!$A$1:$CD$1,0)),"")),"",IFERROR(INDEX('2-3 引出列表'!$A$2:$CE$8700,$A526,MATCH(E$1,'2-3 引出列表'!$A$1:$CD$1,0)),""))</f>
        <v>0</v>
      </c>
      <c r="F526" t="str">
        <f t="shared" si="8"/>
        <v>0</v>
      </c>
      <c r="G526">
        <f>IF(ISBLANK(IFERROR(INDEX('2-3 引出列表'!$A$2:$CE$8700,$A526,MATCH(G$1,'2-3 引出列表'!$A$1:$CD$1,0)),"")),"",IFERROR(INDEX('2-3 引出列表'!$A$2:$CE$8700,$A526,MATCH(G$1,'2-3 引出列表'!$A$1:$CD$1,0)),""))</f>
        <v>0</v>
      </c>
      <c r="H526">
        <f>IF(ISBLANK(IFERROR(INDEX('2-3 引出列表'!$A$2:$CE$8700,$A526,MATCH(H$1,'2-3 引出列表'!$A$1:$CD$1,0)),"")),"",IFERROR(INDEX('2-3 引出列表'!$A$2:$CE$8700,$A526,MATCH(H$1,'2-3 引出列表'!$A$1:$CD$1,0)),""))</f>
        <v>0</v>
      </c>
      <c r="I526">
        <f>IF(ISBLANK(IFERROR(INDEX('2-3 引出列表'!$A$2:$CE$8700,$A526,MATCH(I$1,'2-3 引出列表'!$A$1:$CD$1,0)),"")),"",IFERROR(INDEX('2-3 引出列表'!$A$2:$CE$8700,$A526,MATCH(I$1,'2-3 引出列表'!$A$1:$CD$1,0)),""))</f>
        <v>0</v>
      </c>
    </row>
    <row r="527" customFormat="1" spans="1:9">
      <c r="A527">
        <v>526</v>
      </c>
      <c r="B527">
        <f>IF(ISBLANK(IFERROR(INDEX('2-3 引出列表'!$A$2:$CE$8700,$A527,MATCH(B$1,'2-3 引出列表'!$A$1:$CD$1,0)),"")),"",IFERROR(INDEX('2-3 引出列表'!$A$2:$CE$8700,$A527,MATCH(B$1,'2-3 引出列表'!$A$1:$CD$1,0)),""))</f>
        <v>0</v>
      </c>
      <c r="C527">
        <f>IF(ISBLANK(IFERROR(INDEX('2-3 引出列表'!$A$2:$CE$8700,$A527,MATCH(C$1,'2-3 引出列表'!$A$1:$CD$1,0)),"")),"",IFERROR(INDEX('2-3 引出列表'!$A$2:$CE$8700,$A527,MATCH(C$1,'2-3 引出列表'!$A$1:$CD$1,0)),""))</f>
        <v>0</v>
      </c>
      <c r="D527">
        <f>IF(ISBLANK(IFERROR(INDEX('2-3 引出列表'!$A$2:$CE$8700,$A527,MATCH(D$1,'2-3 引出列表'!$A$1:$CD$1,0)),"")),"",IFERROR(INDEX('2-3 引出列表'!$A$2:$CE$8700,$A527,MATCH(D$1,'2-3 引出列表'!$A$1:$CD$1,0)),""))</f>
        <v>0</v>
      </c>
      <c r="E527">
        <f>IF(ISBLANK(IFERROR(INDEX('2-3 引出列表'!$A$2:$CE$8700,$A527,MATCH(E$1,'2-3 引出列表'!$A$1:$CD$1,0)),"")),"",IFERROR(INDEX('2-3 引出列表'!$A$2:$CE$8700,$A527,MATCH(E$1,'2-3 引出列表'!$A$1:$CD$1,0)),""))</f>
        <v>0</v>
      </c>
      <c r="F527" t="str">
        <f t="shared" si="8"/>
        <v>0</v>
      </c>
      <c r="G527">
        <f>IF(ISBLANK(IFERROR(INDEX('2-3 引出列表'!$A$2:$CE$8700,$A527,MATCH(G$1,'2-3 引出列表'!$A$1:$CD$1,0)),"")),"",IFERROR(INDEX('2-3 引出列表'!$A$2:$CE$8700,$A527,MATCH(G$1,'2-3 引出列表'!$A$1:$CD$1,0)),""))</f>
        <v>0</v>
      </c>
      <c r="H527">
        <f>IF(ISBLANK(IFERROR(INDEX('2-3 引出列表'!$A$2:$CE$8700,$A527,MATCH(H$1,'2-3 引出列表'!$A$1:$CD$1,0)),"")),"",IFERROR(INDEX('2-3 引出列表'!$A$2:$CE$8700,$A527,MATCH(H$1,'2-3 引出列表'!$A$1:$CD$1,0)),""))</f>
        <v>0</v>
      </c>
      <c r="I527">
        <f>IF(ISBLANK(IFERROR(INDEX('2-3 引出列表'!$A$2:$CE$8700,$A527,MATCH(I$1,'2-3 引出列表'!$A$1:$CD$1,0)),"")),"",IFERROR(INDEX('2-3 引出列表'!$A$2:$CE$8700,$A527,MATCH(I$1,'2-3 引出列表'!$A$1:$CD$1,0)),""))</f>
        <v>0</v>
      </c>
    </row>
    <row r="528" customFormat="1" spans="1:9">
      <c r="A528">
        <v>527</v>
      </c>
      <c r="B528">
        <f>IF(ISBLANK(IFERROR(INDEX('2-3 引出列表'!$A$2:$CE$8700,$A528,MATCH(B$1,'2-3 引出列表'!$A$1:$CD$1,0)),"")),"",IFERROR(INDEX('2-3 引出列表'!$A$2:$CE$8700,$A528,MATCH(B$1,'2-3 引出列表'!$A$1:$CD$1,0)),""))</f>
        <v>0</v>
      </c>
      <c r="C528">
        <f>IF(ISBLANK(IFERROR(INDEX('2-3 引出列表'!$A$2:$CE$8700,$A528,MATCH(C$1,'2-3 引出列表'!$A$1:$CD$1,0)),"")),"",IFERROR(INDEX('2-3 引出列表'!$A$2:$CE$8700,$A528,MATCH(C$1,'2-3 引出列表'!$A$1:$CD$1,0)),""))</f>
        <v>0</v>
      </c>
      <c r="D528">
        <f>IF(ISBLANK(IFERROR(INDEX('2-3 引出列表'!$A$2:$CE$8700,$A528,MATCH(D$1,'2-3 引出列表'!$A$1:$CD$1,0)),"")),"",IFERROR(INDEX('2-3 引出列表'!$A$2:$CE$8700,$A528,MATCH(D$1,'2-3 引出列表'!$A$1:$CD$1,0)),""))</f>
        <v>0</v>
      </c>
      <c r="E528">
        <f>IF(ISBLANK(IFERROR(INDEX('2-3 引出列表'!$A$2:$CE$8700,$A528,MATCH(E$1,'2-3 引出列表'!$A$1:$CD$1,0)),"")),"",IFERROR(INDEX('2-3 引出列表'!$A$2:$CE$8700,$A528,MATCH(E$1,'2-3 引出列表'!$A$1:$CD$1,0)),""))</f>
        <v>0</v>
      </c>
      <c r="F528" t="str">
        <f t="shared" si="8"/>
        <v>0</v>
      </c>
      <c r="G528">
        <f>IF(ISBLANK(IFERROR(INDEX('2-3 引出列表'!$A$2:$CE$8700,$A528,MATCH(G$1,'2-3 引出列表'!$A$1:$CD$1,0)),"")),"",IFERROR(INDEX('2-3 引出列表'!$A$2:$CE$8700,$A528,MATCH(G$1,'2-3 引出列表'!$A$1:$CD$1,0)),""))</f>
        <v>0</v>
      </c>
      <c r="H528">
        <f>IF(ISBLANK(IFERROR(INDEX('2-3 引出列表'!$A$2:$CE$8700,$A528,MATCH(H$1,'2-3 引出列表'!$A$1:$CD$1,0)),"")),"",IFERROR(INDEX('2-3 引出列表'!$A$2:$CE$8700,$A528,MATCH(H$1,'2-3 引出列表'!$A$1:$CD$1,0)),""))</f>
        <v>0</v>
      </c>
      <c r="I528">
        <f>IF(ISBLANK(IFERROR(INDEX('2-3 引出列表'!$A$2:$CE$8700,$A528,MATCH(I$1,'2-3 引出列表'!$A$1:$CD$1,0)),"")),"",IFERROR(INDEX('2-3 引出列表'!$A$2:$CE$8700,$A528,MATCH(I$1,'2-3 引出列表'!$A$1:$CD$1,0)),""))</f>
        <v>0</v>
      </c>
    </row>
    <row r="529" customFormat="1" spans="1:9">
      <c r="A529">
        <v>528</v>
      </c>
      <c r="B529">
        <f>IF(ISBLANK(IFERROR(INDEX('2-3 引出列表'!$A$2:$CE$8700,$A529,MATCH(B$1,'2-3 引出列表'!$A$1:$CD$1,0)),"")),"",IFERROR(INDEX('2-3 引出列表'!$A$2:$CE$8700,$A529,MATCH(B$1,'2-3 引出列表'!$A$1:$CD$1,0)),""))</f>
        <v>0</v>
      </c>
      <c r="C529">
        <f>IF(ISBLANK(IFERROR(INDEX('2-3 引出列表'!$A$2:$CE$8700,$A529,MATCH(C$1,'2-3 引出列表'!$A$1:$CD$1,0)),"")),"",IFERROR(INDEX('2-3 引出列表'!$A$2:$CE$8700,$A529,MATCH(C$1,'2-3 引出列表'!$A$1:$CD$1,0)),""))</f>
        <v>0</v>
      </c>
      <c r="D529">
        <f>IF(ISBLANK(IFERROR(INDEX('2-3 引出列表'!$A$2:$CE$8700,$A529,MATCH(D$1,'2-3 引出列表'!$A$1:$CD$1,0)),"")),"",IFERROR(INDEX('2-3 引出列表'!$A$2:$CE$8700,$A529,MATCH(D$1,'2-3 引出列表'!$A$1:$CD$1,0)),""))</f>
        <v>0</v>
      </c>
      <c r="E529">
        <f>IF(ISBLANK(IFERROR(INDEX('2-3 引出列表'!$A$2:$CE$8700,$A529,MATCH(E$1,'2-3 引出列表'!$A$1:$CD$1,0)),"")),"",IFERROR(INDEX('2-3 引出列表'!$A$2:$CE$8700,$A529,MATCH(E$1,'2-3 引出列表'!$A$1:$CD$1,0)),""))</f>
        <v>0</v>
      </c>
      <c r="F529" t="str">
        <f t="shared" si="8"/>
        <v>0</v>
      </c>
      <c r="G529">
        <f>IF(ISBLANK(IFERROR(INDEX('2-3 引出列表'!$A$2:$CE$8700,$A529,MATCH(G$1,'2-3 引出列表'!$A$1:$CD$1,0)),"")),"",IFERROR(INDEX('2-3 引出列表'!$A$2:$CE$8700,$A529,MATCH(G$1,'2-3 引出列表'!$A$1:$CD$1,0)),""))</f>
        <v>0</v>
      </c>
      <c r="H529">
        <f>IF(ISBLANK(IFERROR(INDEX('2-3 引出列表'!$A$2:$CE$8700,$A529,MATCH(H$1,'2-3 引出列表'!$A$1:$CD$1,0)),"")),"",IFERROR(INDEX('2-3 引出列表'!$A$2:$CE$8700,$A529,MATCH(H$1,'2-3 引出列表'!$A$1:$CD$1,0)),""))</f>
        <v>0</v>
      </c>
      <c r="I529">
        <f>IF(ISBLANK(IFERROR(INDEX('2-3 引出列表'!$A$2:$CE$8700,$A529,MATCH(I$1,'2-3 引出列表'!$A$1:$CD$1,0)),"")),"",IFERROR(INDEX('2-3 引出列表'!$A$2:$CE$8700,$A529,MATCH(I$1,'2-3 引出列表'!$A$1:$CD$1,0)),""))</f>
        <v>0</v>
      </c>
    </row>
    <row r="530" customFormat="1" spans="1:9">
      <c r="A530">
        <v>529</v>
      </c>
      <c r="B530">
        <f>IF(ISBLANK(IFERROR(INDEX('2-3 引出列表'!$A$2:$CE$8700,$A530,MATCH(B$1,'2-3 引出列表'!$A$1:$CD$1,0)),"")),"",IFERROR(INDEX('2-3 引出列表'!$A$2:$CE$8700,$A530,MATCH(B$1,'2-3 引出列表'!$A$1:$CD$1,0)),""))</f>
        <v>0</v>
      </c>
      <c r="C530">
        <f>IF(ISBLANK(IFERROR(INDEX('2-3 引出列表'!$A$2:$CE$8700,$A530,MATCH(C$1,'2-3 引出列表'!$A$1:$CD$1,0)),"")),"",IFERROR(INDEX('2-3 引出列表'!$A$2:$CE$8700,$A530,MATCH(C$1,'2-3 引出列表'!$A$1:$CD$1,0)),""))</f>
        <v>0</v>
      </c>
      <c r="D530">
        <f>IF(ISBLANK(IFERROR(INDEX('2-3 引出列表'!$A$2:$CE$8700,$A530,MATCH(D$1,'2-3 引出列表'!$A$1:$CD$1,0)),"")),"",IFERROR(INDEX('2-3 引出列表'!$A$2:$CE$8700,$A530,MATCH(D$1,'2-3 引出列表'!$A$1:$CD$1,0)),""))</f>
        <v>0</v>
      </c>
      <c r="E530">
        <f>IF(ISBLANK(IFERROR(INDEX('2-3 引出列表'!$A$2:$CE$8700,$A530,MATCH(E$1,'2-3 引出列表'!$A$1:$CD$1,0)),"")),"",IFERROR(INDEX('2-3 引出列表'!$A$2:$CE$8700,$A530,MATCH(E$1,'2-3 引出列表'!$A$1:$CD$1,0)),""))</f>
        <v>0</v>
      </c>
      <c r="F530" t="str">
        <f t="shared" si="8"/>
        <v>0</v>
      </c>
      <c r="G530">
        <f>IF(ISBLANK(IFERROR(INDEX('2-3 引出列表'!$A$2:$CE$8700,$A530,MATCH(G$1,'2-3 引出列表'!$A$1:$CD$1,0)),"")),"",IFERROR(INDEX('2-3 引出列表'!$A$2:$CE$8700,$A530,MATCH(G$1,'2-3 引出列表'!$A$1:$CD$1,0)),""))</f>
        <v>0</v>
      </c>
      <c r="H530">
        <f>IF(ISBLANK(IFERROR(INDEX('2-3 引出列表'!$A$2:$CE$8700,$A530,MATCH(H$1,'2-3 引出列表'!$A$1:$CD$1,0)),"")),"",IFERROR(INDEX('2-3 引出列表'!$A$2:$CE$8700,$A530,MATCH(H$1,'2-3 引出列表'!$A$1:$CD$1,0)),""))</f>
        <v>0</v>
      </c>
      <c r="I530">
        <f>IF(ISBLANK(IFERROR(INDEX('2-3 引出列表'!$A$2:$CE$8700,$A530,MATCH(I$1,'2-3 引出列表'!$A$1:$CD$1,0)),"")),"",IFERROR(INDEX('2-3 引出列表'!$A$2:$CE$8700,$A530,MATCH(I$1,'2-3 引出列表'!$A$1:$CD$1,0)),""))</f>
        <v>0</v>
      </c>
    </row>
    <row r="531" customFormat="1" spans="1:9">
      <c r="A531">
        <v>530</v>
      </c>
      <c r="B531">
        <f>IF(ISBLANK(IFERROR(INDEX('2-3 引出列表'!$A$2:$CE$8700,$A531,MATCH(B$1,'2-3 引出列表'!$A$1:$CD$1,0)),"")),"",IFERROR(INDEX('2-3 引出列表'!$A$2:$CE$8700,$A531,MATCH(B$1,'2-3 引出列表'!$A$1:$CD$1,0)),""))</f>
        <v>0</v>
      </c>
      <c r="C531">
        <f>IF(ISBLANK(IFERROR(INDEX('2-3 引出列表'!$A$2:$CE$8700,$A531,MATCH(C$1,'2-3 引出列表'!$A$1:$CD$1,0)),"")),"",IFERROR(INDEX('2-3 引出列表'!$A$2:$CE$8700,$A531,MATCH(C$1,'2-3 引出列表'!$A$1:$CD$1,0)),""))</f>
        <v>0</v>
      </c>
      <c r="D531">
        <f>IF(ISBLANK(IFERROR(INDEX('2-3 引出列表'!$A$2:$CE$8700,$A531,MATCH(D$1,'2-3 引出列表'!$A$1:$CD$1,0)),"")),"",IFERROR(INDEX('2-3 引出列表'!$A$2:$CE$8700,$A531,MATCH(D$1,'2-3 引出列表'!$A$1:$CD$1,0)),""))</f>
        <v>0</v>
      </c>
      <c r="E531">
        <f>IF(ISBLANK(IFERROR(INDEX('2-3 引出列表'!$A$2:$CE$8700,$A531,MATCH(E$1,'2-3 引出列表'!$A$1:$CD$1,0)),"")),"",IFERROR(INDEX('2-3 引出列表'!$A$2:$CE$8700,$A531,MATCH(E$1,'2-3 引出列表'!$A$1:$CD$1,0)),""))</f>
        <v>0</v>
      </c>
      <c r="F531" t="str">
        <f t="shared" si="8"/>
        <v>0</v>
      </c>
      <c r="G531">
        <f>IF(ISBLANK(IFERROR(INDEX('2-3 引出列表'!$A$2:$CE$8700,$A531,MATCH(G$1,'2-3 引出列表'!$A$1:$CD$1,0)),"")),"",IFERROR(INDEX('2-3 引出列表'!$A$2:$CE$8700,$A531,MATCH(G$1,'2-3 引出列表'!$A$1:$CD$1,0)),""))</f>
        <v>0</v>
      </c>
      <c r="H531">
        <f>IF(ISBLANK(IFERROR(INDEX('2-3 引出列表'!$A$2:$CE$8700,$A531,MATCH(H$1,'2-3 引出列表'!$A$1:$CD$1,0)),"")),"",IFERROR(INDEX('2-3 引出列表'!$A$2:$CE$8700,$A531,MATCH(H$1,'2-3 引出列表'!$A$1:$CD$1,0)),""))</f>
        <v>0</v>
      </c>
      <c r="I531">
        <f>IF(ISBLANK(IFERROR(INDEX('2-3 引出列表'!$A$2:$CE$8700,$A531,MATCH(I$1,'2-3 引出列表'!$A$1:$CD$1,0)),"")),"",IFERROR(INDEX('2-3 引出列表'!$A$2:$CE$8700,$A531,MATCH(I$1,'2-3 引出列表'!$A$1:$CD$1,0)),""))</f>
        <v>0</v>
      </c>
    </row>
    <row r="532" customFormat="1" spans="1:9">
      <c r="A532">
        <v>531</v>
      </c>
      <c r="B532">
        <f>IF(ISBLANK(IFERROR(INDEX('2-3 引出列表'!$A$2:$CE$8700,$A532,MATCH(B$1,'2-3 引出列表'!$A$1:$CD$1,0)),"")),"",IFERROR(INDEX('2-3 引出列表'!$A$2:$CE$8700,$A532,MATCH(B$1,'2-3 引出列表'!$A$1:$CD$1,0)),""))</f>
        <v>0</v>
      </c>
      <c r="C532">
        <f>IF(ISBLANK(IFERROR(INDEX('2-3 引出列表'!$A$2:$CE$8700,$A532,MATCH(C$1,'2-3 引出列表'!$A$1:$CD$1,0)),"")),"",IFERROR(INDEX('2-3 引出列表'!$A$2:$CE$8700,$A532,MATCH(C$1,'2-3 引出列表'!$A$1:$CD$1,0)),""))</f>
        <v>0</v>
      </c>
      <c r="D532">
        <f>IF(ISBLANK(IFERROR(INDEX('2-3 引出列表'!$A$2:$CE$8700,$A532,MATCH(D$1,'2-3 引出列表'!$A$1:$CD$1,0)),"")),"",IFERROR(INDEX('2-3 引出列表'!$A$2:$CE$8700,$A532,MATCH(D$1,'2-3 引出列表'!$A$1:$CD$1,0)),""))</f>
        <v>0</v>
      </c>
      <c r="E532">
        <f>IF(ISBLANK(IFERROR(INDEX('2-3 引出列表'!$A$2:$CE$8700,$A532,MATCH(E$1,'2-3 引出列表'!$A$1:$CD$1,0)),"")),"",IFERROR(INDEX('2-3 引出列表'!$A$2:$CE$8700,$A532,MATCH(E$1,'2-3 引出列表'!$A$1:$CD$1,0)),""))</f>
        <v>0</v>
      </c>
      <c r="F532" t="str">
        <f t="shared" si="8"/>
        <v>0</v>
      </c>
      <c r="G532">
        <f>IF(ISBLANK(IFERROR(INDEX('2-3 引出列表'!$A$2:$CE$8700,$A532,MATCH(G$1,'2-3 引出列表'!$A$1:$CD$1,0)),"")),"",IFERROR(INDEX('2-3 引出列表'!$A$2:$CE$8700,$A532,MATCH(G$1,'2-3 引出列表'!$A$1:$CD$1,0)),""))</f>
        <v>0</v>
      </c>
      <c r="H532">
        <f>IF(ISBLANK(IFERROR(INDEX('2-3 引出列表'!$A$2:$CE$8700,$A532,MATCH(H$1,'2-3 引出列表'!$A$1:$CD$1,0)),"")),"",IFERROR(INDEX('2-3 引出列表'!$A$2:$CE$8700,$A532,MATCH(H$1,'2-3 引出列表'!$A$1:$CD$1,0)),""))</f>
        <v>0</v>
      </c>
      <c r="I532">
        <f>IF(ISBLANK(IFERROR(INDEX('2-3 引出列表'!$A$2:$CE$8700,$A532,MATCH(I$1,'2-3 引出列表'!$A$1:$CD$1,0)),"")),"",IFERROR(INDEX('2-3 引出列表'!$A$2:$CE$8700,$A532,MATCH(I$1,'2-3 引出列表'!$A$1:$CD$1,0)),""))</f>
        <v>0</v>
      </c>
    </row>
    <row r="533" customFormat="1" spans="1:9">
      <c r="A533">
        <v>532</v>
      </c>
      <c r="B533">
        <f>IF(ISBLANK(IFERROR(INDEX('2-3 引出列表'!$A$2:$CE$8700,$A533,MATCH(B$1,'2-3 引出列表'!$A$1:$CD$1,0)),"")),"",IFERROR(INDEX('2-3 引出列表'!$A$2:$CE$8700,$A533,MATCH(B$1,'2-3 引出列表'!$A$1:$CD$1,0)),""))</f>
        <v>0</v>
      </c>
      <c r="C533">
        <f>IF(ISBLANK(IFERROR(INDEX('2-3 引出列表'!$A$2:$CE$8700,$A533,MATCH(C$1,'2-3 引出列表'!$A$1:$CD$1,0)),"")),"",IFERROR(INDEX('2-3 引出列表'!$A$2:$CE$8700,$A533,MATCH(C$1,'2-3 引出列表'!$A$1:$CD$1,0)),""))</f>
        <v>0</v>
      </c>
      <c r="D533">
        <f>IF(ISBLANK(IFERROR(INDEX('2-3 引出列表'!$A$2:$CE$8700,$A533,MATCH(D$1,'2-3 引出列表'!$A$1:$CD$1,0)),"")),"",IFERROR(INDEX('2-3 引出列表'!$A$2:$CE$8700,$A533,MATCH(D$1,'2-3 引出列表'!$A$1:$CD$1,0)),""))</f>
        <v>0</v>
      </c>
      <c r="E533">
        <f>IF(ISBLANK(IFERROR(INDEX('2-3 引出列表'!$A$2:$CE$8700,$A533,MATCH(E$1,'2-3 引出列表'!$A$1:$CD$1,0)),"")),"",IFERROR(INDEX('2-3 引出列表'!$A$2:$CE$8700,$A533,MATCH(E$1,'2-3 引出列表'!$A$1:$CD$1,0)),""))</f>
        <v>0</v>
      </c>
      <c r="F533" t="str">
        <f t="shared" si="8"/>
        <v>0</v>
      </c>
      <c r="G533">
        <f>IF(ISBLANK(IFERROR(INDEX('2-3 引出列表'!$A$2:$CE$8700,$A533,MATCH(G$1,'2-3 引出列表'!$A$1:$CD$1,0)),"")),"",IFERROR(INDEX('2-3 引出列表'!$A$2:$CE$8700,$A533,MATCH(G$1,'2-3 引出列表'!$A$1:$CD$1,0)),""))</f>
        <v>0</v>
      </c>
      <c r="H533">
        <f>IF(ISBLANK(IFERROR(INDEX('2-3 引出列表'!$A$2:$CE$8700,$A533,MATCH(H$1,'2-3 引出列表'!$A$1:$CD$1,0)),"")),"",IFERROR(INDEX('2-3 引出列表'!$A$2:$CE$8700,$A533,MATCH(H$1,'2-3 引出列表'!$A$1:$CD$1,0)),""))</f>
        <v>0</v>
      </c>
      <c r="I533">
        <f>IF(ISBLANK(IFERROR(INDEX('2-3 引出列表'!$A$2:$CE$8700,$A533,MATCH(I$1,'2-3 引出列表'!$A$1:$CD$1,0)),"")),"",IFERROR(INDEX('2-3 引出列表'!$A$2:$CE$8700,$A533,MATCH(I$1,'2-3 引出列表'!$A$1:$CD$1,0)),""))</f>
        <v>0</v>
      </c>
    </row>
    <row r="534" customFormat="1" spans="1:9">
      <c r="A534">
        <v>533</v>
      </c>
      <c r="B534">
        <f>IF(ISBLANK(IFERROR(INDEX('2-3 引出列表'!$A$2:$CE$8700,$A534,MATCH(B$1,'2-3 引出列表'!$A$1:$CD$1,0)),"")),"",IFERROR(INDEX('2-3 引出列表'!$A$2:$CE$8700,$A534,MATCH(B$1,'2-3 引出列表'!$A$1:$CD$1,0)),""))</f>
        <v>0</v>
      </c>
      <c r="C534">
        <f>IF(ISBLANK(IFERROR(INDEX('2-3 引出列表'!$A$2:$CE$8700,$A534,MATCH(C$1,'2-3 引出列表'!$A$1:$CD$1,0)),"")),"",IFERROR(INDEX('2-3 引出列表'!$A$2:$CE$8700,$A534,MATCH(C$1,'2-3 引出列表'!$A$1:$CD$1,0)),""))</f>
        <v>0</v>
      </c>
      <c r="D534">
        <f>IF(ISBLANK(IFERROR(INDEX('2-3 引出列表'!$A$2:$CE$8700,$A534,MATCH(D$1,'2-3 引出列表'!$A$1:$CD$1,0)),"")),"",IFERROR(INDEX('2-3 引出列表'!$A$2:$CE$8700,$A534,MATCH(D$1,'2-3 引出列表'!$A$1:$CD$1,0)),""))</f>
        <v>0</v>
      </c>
      <c r="E534">
        <f>IF(ISBLANK(IFERROR(INDEX('2-3 引出列表'!$A$2:$CE$8700,$A534,MATCH(E$1,'2-3 引出列表'!$A$1:$CD$1,0)),"")),"",IFERROR(INDEX('2-3 引出列表'!$A$2:$CE$8700,$A534,MATCH(E$1,'2-3 引出列表'!$A$1:$CD$1,0)),""))</f>
        <v>0</v>
      </c>
      <c r="F534" t="str">
        <f t="shared" si="8"/>
        <v>0</v>
      </c>
      <c r="G534">
        <f>IF(ISBLANK(IFERROR(INDEX('2-3 引出列表'!$A$2:$CE$8700,$A534,MATCH(G$1,'2-3 引出列表'!$A$1:$CD$1,0)),"")),"",IFERROR(INDEX('2-3 引出列表'!$A$2:$CE$8700,$A534,MATCH(G$1,'2-3 引出列表'!$A$1:$CD$1,0)),""))</f>
        <v>0</v>
      </c>
      <c r="H534">
        <f>IF(ISBLANK(IFERROR(INDEX('2-3 引出列表'!$A$2:$CE$8700,$A534,MATCH(H$1,'2-3 引出列表'!$A$1:$CD$1,0)),"")),"",IFERROR(INDEX('2-3 引出列表'!$A$2:$CE$8700,$A534,MATCH(H$1,'2-3 引出列表'!$A$1:$CD$1,0)),""))</f>
        <v>0</v>
      </c>
      <c r="I534">
        <f>IF(ISBLANK(IFERROR(INDEX('2-3 引出列表'!$A$2:$CE$8700,$A534,MATCH(I$1,'2-3 引出列表'!$A$1:$CD$1,0)),"")),"",IFERROR(INDEX('2-3 引出列表'!$A$2:$CE$8700,$A534,MATCH(I$1,'2-3 引出列表'!$A$1:$CD$1,0)),""))</f>
        <v>0</v>
      </c>
    </row>
    <row r="535" customFormat="1" spans="1:9">
      <c r="A535">
        <v>534</v>
      </c>
      <c r="B535">
        <f>IF(ISBLANK(IFERROR(INDEX('2-3 引出列表'!$A$2:$CE$8700,$A535,MATCH(B$1,'2-3 引出列表'!$A$1:$CD$1,0)),"")),"",IFERROR(INDEX('2-3 引出列表'!$A$2:$CE$8700,$A535,MATCH(B$1,'2-3 引出列表'!$A$1:$CD$1,0)),""))</f>
        <v>0</v>
      </c>
      <c r="C535">
        <f>IF(ISBLANK(IFERROR(INDEX('2-3 引出列表'!$A$2:$CE$8700,$A535,MATCH(C$1,'2-3 引出列表'!$A$1:$CD$1,0)),"")),"",IFERROR(INDEX('2-3 引出列表'!$A$2:$CE$8700,$A535,MATCH(C$1,'2-3 引出列表'!$A$1:$CD$1,0)),""))</f>
        <v>0</v>
      </c>
      <c r="D535">
        <f>IF(ISBLANK(IFERROR(INDEX('2-3 引出列表'!$A$2:$CE$8700,$A535,MATCH(D$1,'2-3 引出列表'!$A$1:$CD$1,0)),"")),"",IFERROR(INDEX('2-3 引出列表'!$A$2:$CE$8700,$A535,MATCH(D$1,'2-3 引出列表'!$A$1:$CD$1,0)),""))</f>
        <v>0</v>
      </c>
      <c r="E535">
        <f>IF(ISBLANK(IFERROR(INDEX('2-3 引出列表'!$A$2:$CE$8700,$A535,MATCH(E$1,'2-3 引出列表'!$A$1:$CD$1,0)),"")),"",IFERROR(INDEX('2-3 引出列表'!$A$2:$CE$8700,$A535,MATCH(E$1,'2-3 引出列表'!$A$1:$CD$1,0)),""))</f>
        <v>0</v>
      </c>
      <c r="F535" t="str">
        <f t="shared" si="8"/>
        <v>0</v>
      </c>
      <c r="G535">
        <f>IF(ISBLANK(IFERROR(INDEX('2-3 引出列表'!$A$2:$CE$8700,$A535,MATCH(G$1,'2-3 引出列表'!$A$1:$CD$1,0)),"")),"",IFERROR(INDEX('2-3 引出列表'!$A$2:$CE$8700,$A535,MATCH(G$1,'2-3 引出列表'!$A$1:$CD$1,0)),""))</f>
        <v>0</v>
      </c>
      <c r="H535">
        <f>IF(ISBLANK(IFERROR(INDEX('2-3 引出列表'!$A$2:$CE$8700,$A535,MATCH(H$1,'2-3 引出列表'!$A$1:$CD$1,0)),"")),"",IFERROR(INDEX('2-3 引出列表'!$A$2:$CE$8700,$A535,MATCH(H$1,'2-3 引出列表'!$A$1:$CD$1,0)),""))</f>
        <v>0</v>
      </c>
      <c r="I535">
        <f>IF(ISBLANK(IFERROR(INDEX('2-3 引出列表'!$A$2:$CE$8700,$A535,MATCH(I$1,'2-3 引出列表'!$A$1:$CD$1,0)),"")),"",IFERROR(INDEX('2-3 引出列表'!$A$2:$CE$8700,$A535,MATCH(I$1,'2-3 引出列表'!$A$1:$CD$1,0)),""))</f>
        <v>0</v>
      </c>
    </row>
    <row r="536" customFormat="1" spans="1:9">
      <c r="A536">
        <v>535</v>
      </c>
      <c r="B536">
        <f>IF(ISBLANK(IFERROR(INDEX('2-3 引出列表'!$A$2:$CE$8700,$A536,MATCH(B$1,'2-3 引出列表'!$A$1:$CD$1,0)),"")),"",IFERROR(INDEX('2-3 引出列表'!$A$2:$CE$8700,$A536,MATCH(B$1,'2-3 引出列表'!$A$1:$CD$1,0)),""))</f>
        <v>0</v>
      </c>
      <c r="C536">
        <f>IF(ISBLANK(IFERROR(INDEX('2-3 引出列表'!$A$2:$CE$8700,$A536,MATCH(C$1,'2-3 引出列表'!$A$1:$CD$1,0)),"")),"",IFERROR(INDEX('2-3 引出列表'!$A$2:$CE$8700,$A536,MATCH(C$1,'2-3 引出列表'!$A$1:$CD$1,0)),""))</f>
        <v>0</v>
      </c>
      <c r="D536">
        <f>IF(ISBLANK(IFERROR(INDEX('2-3 引出列表'!$A$2:$CE$8700,$A536,MATCH(D$1,'2-3 引出列表'!$A$1:$CD$1,0)),"")),"",IFERROR(INDEX('2-3 引出列表'!$A$2:$CE$8700,$A536,MATCH(D$1,'2-3 引出列表'!$A$1:$CD$1,0)),""))</f>
        <v>0</v>
      </c>
      <c r="E536">
        <f>IF(ISBLANK(IFERROR(INDEX('2-3 引出列表'!$A$2:$CE$8700,$A536,MATCH(E$1,'2-3 引出列表'!$A$1:$CD$1,0)),"")),"",IFERROR(INDEX('2-3 引出列表'!$A$2:$CE$8700,$A536,MATCH(E$1,'2-3 引出列表'!$A$1:$CD$1,0)),""))</f>
        <v>0</v>
      </c>
      <c r="F536" t="str">
        <f t="shared" si="8"/>
        <v>0</v>
      </c>
      <c r="G536">
        <f>IF(ISBLANK(IFERROR(INDEX('2-3 引出列表'!$A$2:$CE$8700,$A536,MATCH(G$1,'2-3 引出列表'!$A$1:$CD$1,0)),"")),"",IFERROR(INDEX('2-3 引出列表'!$A$2:$CE$8700,$A536,MATCH(G$1,'2-3 引出列表'!$A$1:$CD$1,0)),""))</f>
        <v>0</v>
      </c>
      <c r="H536">
        <f>IF(ISBLANK(IFERROR(INDEX('2-3 引出列表'!$A$2:$CE$8700,$A536,MATCH(H$1,'2-3 引出列表'!$A$1:$CD$1,0)),"")),"",IFERROR(INDEX('2-3 引出列表'!$A$2:$CE$8700,$A536,MATCH(H$1,'2-3 引出列表'!$A$1:$CD$1,0)),""))</f>
        <v>0</v>
      </c>
      <c r="I536">
        <f>IF(ISBLANK(IFERROR(INDEX('2-3 引出列表'!$A$2:$CE$8700,$A536,MATCH(I$1,'2-3 引出列表'!$A$1:$CD$1,0)),"")),"",IFERROR(INDEX('2-3 引出列表'!$A$2:$CE$8700,$A536,MATCH(I$1,'2-3 引出列表'!$A$1:$CD$1,0)),""))</f>
        <v>0</v>
      </c>
    </row>
    <row r="537" customFormat="1" spans="1:9">
      <c r="A537">
        <v>536</v>
      </c>
      <c r="B537">
        <f>IF(ISBLANK(IFERROR(INDEX('2-3 引出列表'!$A$2:$CE$8700,$A537,MATCH(B$1,'2-3 引出列表'!$A$1:$CD$1,0)),"")),"",IFERROR(INDEX('2-3 引出列表'!$A$2:$CE$8700,$A537,MATCH(B$1,'2-3 引出列表'!$A$1:$CD$1,0)),""))</f>
        <v>0</v>
      </c>
      <c r="C537">
        <f>IF(ISBLANK(IFERROR(INDEX('2-3 引出列表'!$A$2:$CE$8700,$A537,MATCH(C$1,'2-3 引出列表'!$A$1:$CD$1,0)),"")),"",IFERROR(INDEX('2-3 引出列表'!$A$2:$CE$8700,$A537,MATCH(C$1,'2-3 引出列表'!$A$1:$CD$1,0)),""))</f>
        <v>0</v>
      </c>
      <c r="D537">
        <f>IF(ISBLANK(IFERROR(INDEX('2-3 引出列表'!$A$2:$CE$8700,$A537,MATCH(D$1,'2-3 引出列表'!$A$1:$CD$1,0)),"")),"",IFERROR(INDEX('2-3 引出列表'!$A$2:$CE$8700,$A537,MATCH(D$1,'2-3 引出列表'!$A$1:$CD$1,0)),""))</f>
        <v>0</v>
      </c>
      <c r="E537">
        <f>IF(ISBLANK(IFERROR(INDEX('2-3 引出列表'!$A$2:$CE$8700,$A537,MATCH(E$1,'2-3 引出列表'!$A$1:$CD$1,0)),"")),"",IFERROR(INDEX('2-3 引出列表'!$A$2:$CE$8700,$A537,MATCH(E$1,'2-3 引出列表'!$A$1:$CD$1,0)),""))</f>
        <v>0</v>
      </c>
      <c r="F537" t="str">
        <f t="shared" si="8"/>
        <v>0</v>
      </c>
      <c r="G537">
        <f>IF(ISBLANK(IFERROR(INDEX('2-3 引出列表'!$A$2:$CE$8700,$A537,MATCH(G$1,'2-3 引出列表'!$A$1:$CD$1,0)),"")),"",IFERROR(INDEX('2-3 引出列表'!$A$2:$CE$8700,$A537,MATCH(G$1,'2-3 引出列表'!$A$1:$CD$1,0)),""))</f>
        <v>0</v>
      </c>
      <c r="H537">
        <f>IF(ISBLANK(IFERROR(INDEX('2-3 引出列表'!$A$2:$CE$8700,$A537,MATCH(H$1,'2-3 引出列表'!$A$1:$CD$1,0)),"")),"",IFERROR(INDEX('2-3 引出列表'!$A$2:$CE$8700,$A537,MATCH(H$1,'2-3 引出列表'!$A$1:$CD$1,0)),""))</f>
        <v>0</v>
      </c>
      <c r="I537">
        <f>IF(ISBLANK(IFERROR(INDEX('2-3 引出列表'!$A$2:$CE$8700,$A537,MATCH(I$1,'2-3 引出列表'!$A$1:$CD$1,0)),"")),"",IFERROR(INDEX('2-3 引出列表'!$A$2:$CE$8700,$A537,MATCH(I$1,'2-3 引出列表'!$A$1:$CD$1,0)),""))</f>
        <v>0</v>
      </c>
    </row>
    <row r="538" customFormat="1" spans="1:9">
      <c r="A538">
        <v>537</v>
      </c>
      <c r="B538">
        <f>IF(ISBLANK(IFERROR(INDEX('2-3 引出列表'!$A$2:$CE$8700,$A538,MATCH(B$1,'2-3 引出列表'!$A$1:$CD$1,0)),"")),"",IFERROR(INDEX('2-3 引出列表'!$A$2:$CE$8700,$A538,MATCH(B$1,'2-3 引出列表'!$A$1:$CD$1,0)),""))</f>
        <v>0</v>
      </c>
      <c r="C538">
        <f>IF(ISBLANK(IFERROR(INDEX('2-3 引出列表'!$A$2:$CE$8700,$A538,MATCH(C$1,'2-3 引出列表'!$A$1:$CD$1,0)),"")),"",IFERROR(INDEX('2-3 引出列表'!$A$2:$CE$8700,$A538,MATCH(C$1,'2-3 引出列表'!$A$1:$CD$1,0)),""))</f>
        <v>0</v>
      </c>
      <c r="D538">
        <f>IF(ISBLANK(IFERROR(INDEX('2-3 引出列表'!$A$2:$CE$8700,$A538,MATCH(D$1,'2-3 引出列表'!$A$1:$CD$1,0)),"")),"",IFERROR(INDEX('2-3 引出列表'!$A$2:$CE$8700,$A538,MATCH(D$1,'2-3 引出列表'!$A$1:$CD$1,0)),""))</f>
        <v>0</v>
      </c>
      <c r="E538">
        <f>IF(ISBLANK(IFERROR(INDEX('2-3 引出列表'!$A$2:$CE$8700,$A538,MATCH(E$1,'2-3 引出列表'!$A$1:$CD$1,0)),"")),"",IFERROR(INDEX('2-3 引出列表'!$A$2:$CE$8700,$A538,MATCH(E$1,'2-3 引出列表'!$A$1:$CD$1,0)),""))</f>
        <v>0</v>
      </c>
      <c r="F538" t="str">
        <f t="shared" si="8"/>
        <v>0</v>
      </c>
      <c r="G538">
        <f>IF(ISBLANK(IFERROR(INDEX('2-3 引出列表'!$A$2:$CE$8700,$A538,MATCH(G$1,'2-3 引出列表'!$A$1:$CD$1,0)),"")),"",IFERROR(INDEX('2-3 引出列表'!$A$2:$CE$8700,$A538,MATCH(G$1,'2-3 引出列表'!$A$1:$CD$1,0)),""))</f>
        <v>0</v>
      </c>
      <c r="H538">
        <f>IF(ISBLANK(IFERROR(INDEX('2-3 引出列表'!$A$2:$CE$8700,$A538,MATCH(H$1,'2-3 引出列表'!$A$1:$CD$1,0)),"")),"",IFERROR(INDEX('2-3 引出列表'!$A$2:$CE$8700,$A538,MATCH(H$1,'2-3 引出列表'!$A$1:$CD$1,0)),""))</f>
        <v>0</v>
      </c>
      <c r="I538">
        <f>IF(ISBLANK(IFERROR(INDEX('2-3 引出列表'!$A$2:$CE$8700,$A538,MATCH(I$1,'2-3 引出列表'!$A$1:$CD$1,0)),"")),"",IFERROR(INDEX('2-3 引出列表'!$A$2:$CE$8700,$A538,MATCH(I$1,'2-3 引出列表'!$A$1:$CD$1,0)),""))</f>
        <v>0</v>
      </c>
    </row>
    <row r="539" customFormat="1" spans="1:9">
      <c r="A539">
        <v>538</v>
      </c>
      <c r="B539">
        <f>IF(ISBLANK(IFERROR(INDEX('2-3 引出列表'!$A$2:$CE$8700,$A539,MATCH(B$1,'2-3 引出列表'!$A$1:$CD$1,0)),"")),"",IFERROR(INDEX('2-3 引出列表'!$A$2:$CE$8700,$A539,MATCH(B$1,'2-3 引出列表'!$A$1:$CD$1,0)),""))</f>
        <v>0</v>
      </c>
      <c r="C539">
        <f>IF(ISBLANK(IFERROR(INDEX('2-3 引出列表'!$A$2:$CE$8700,$A539,MATCH(C$1,'2-3 引出列表'!$A$1:$CD$1,0)),"")),"",IFERROR(INDEX('2-3 引出列表'!$A$2:$CE$8700,$A539,MATCH(C$1,'2-3 引出列表'!$A$1:$CD$1,0)),""))</f>
        <v>0</v>
      </c>
      <c r="D539">
        <f>IF(ISBLANK(IFERROR(INDEX('2-3 引出列表'!$A$2:$CE$8700,$A539,MATCH(D$1,'2-3 引出列表'!$A$1:$CD$1,0)),"")),"",IFERROR(INDEX('2-3 引出列表'!$A$2:$CE$8700,$A539,MATCH(D$1,'2-3 引出列表'!$A$1:$CD$1,0)),""))</f>
        <v>0</v>
      </c>
      <c r="E539">
        <f>IF(ISBLANK(IFERROR(INDEX('2-3 引出列表'!$A$2:$CE$8700,$A539,MATCH(E$1,'2-3 引出列表'!$A$1:$CD$1,0)),"")),"",IFERROR(INDEX('2-3 引出列表'!$A$2:$CE$8700,$A539,MATCH(E$1,'2-3 引出列表'!$A$1:$CD$1,0)),""))</f>
        <v>0</v>
      </c>
      <c r="F539" t="str">
        <f t="shared" si="8"/>
        <v>0</v>
      </c>
      <c r="G539">
        <f>IF(ISBLANK(IFERROR(INDEX('2-3 引出列表'!$A$2:$CE$8700,$A539,MATCH(G$1,'2-3 引出列表'!$A$1:$CD$1,0)),"")),"",IFERROR(INDEX('2-3 引出列表'!$A$2:$CE$8700,$A539,MATCH(G$1,'2-3 引出列表'!$A$1:$CD$1,0)),""))</f>
        <v>0</v>
      </c>
      <c r="H539">
        <f>IF(ISBLANK(IFERROR(INDEX('2-3 引出列表'!$A$2:$CE$8700,$A539,MATCH(H$1,'2-3 引出列表'!$A$1:$CD$1,0)),"")),"",IFERROR(INDEX('2-3 引出列表'!$A$2:$CE$8700,$A539,MATCH(H$1,'2-3 引出列表'!$A$1:$CD$1,0)),""))</f>
        <v>0</v>
      </c>
      <c r="I539">
        <f>IF(ISBLANK(IFERROR(INDEX('2-3 引出列表'!$A$2:$CE$8700,$A539,MATCH(I$1,'2-3 引出列表'!$A$1:$CD$1,0)),"")),"",IFERROR(INDEX('2-3 引出列表'!$A$2:$CE$8700,$A539,MATCH(I$1,'2-3 引出列表'!$A$1:$CD$1,0)),""))</f>
        <v>0</v>
      </c>
    </row>
    <row r="540" customFormat="1" spans="1:9">
      <c r="A540">
        <v>539</v>
      </c>
      <c r="B540">
        <f>IF(ISBLANK(IFERROR(INDEX('2-3 引出列表'!$A$2:$CE$8700,$A540,MATCH(B$1,'2-3 引出列表'!$A$1:$CD$1,0)),"")),"",IFERROR(INDEX('2-3 引出列表'!$A$2:$CE$8700,$A540,MATCH(B$1,'2-3 引出列表'!$A$1:$CD$1,0)),""))</f>
        <v>0</v>
      </c>
      <c r="C540">
        <f>IF(ISBLANK(IFERROR(INDEX('2-3 引出列表'!$A$2:$CE$8700,$A540,MATCH(C$1,'2-3 引出列表'!$A$1:$CD$1,0)),"")),"",IFERROR(INDEX('2-3 引出列表'!$A$2:$CE$8700,$A540,MATCH(C$1,'2-3 引出列表'!$A$1:$CD$1,0)),""))</f>
        <v>0</v>
      </c>
      <c r="D540">
        <f>IF(ISBLANK(IFERROR(INDEX('2-3 引出列表'!$A$2:$CE$8700,$A540,MATCH(D$1,'2-3 引出列表'!$A$1:$CD$1,0)),"")),"",IFERROR(INDEX('2-3 引出列表'!$A$2:$CE$8700,$A540,MATCH(D$1,'2-3 引出列表'!$A$1:$CD$1,0)),""))</f>
        <v>0</v>
      </c>
      <c r="E540">
        <f>IF(ISBLANK(IFERROR(INDEX('2-3 引出列表'!$A$2:$CE$8700,$A540,MATCH(E$1,'2-3 引出列表'!$A$1:$CD$1,0)),"")),"",IFERROR(INDEX('2-3 引出列表'!$A$2:$CE$8700,$A540,MATCH(E$1,'2-3 引出列表'!$A$1:$CD$1,0)),""))</f>
        <v>0</v>
      </c>
      <c r="F540" t="str">
        <f t="shared" si="8"/>
        <v>0</v>
      </c>
      <c r="G540">
        <f>IF(ISBLANK(IFERROR(INDEX('2-3 引出列表'!$A$2:$CE$8700,$A540,MATCH(G$1,'2-3 引出列表'!$A$1:$CD$1,0)),"")),"",IFERROR(INDEX('2-3 引出列表'!$A$2:$CE$8700,$A540,MATCH(G$1,'2-3 引出列表'!$A$1:$CD$1,0)),""))</f>
        <v>0</v>
      </c>
      <c r="H540">
        <f>IF(ISBLANK(IFERROR(INDEX('2-3 引出列表'!$A$2:$CE$8700,$A540,MATCH(H$1,'2-3 引出列表'!$A$1:$CD$1,0)),"")),"",IFERROR(INDEX('2-3 引出列表'!$A$2:$CE$8700,$A540,MATCH(H$1,'2-3 引出列表'!$A$1:$CD$1,0)),""))</f>
        <v>0</v>
      </c>
      <c r="I540">
        <f>IF(ISBLANK(IFERROR(INDEX('2-3 引出列表'!$A$2:$CE$8700,$A540,MATCH(I$1,'2-3 引出列表'!$A$1:$CD$1,0)),"")),"",IFERROR(INDEX('2-3 引出列表'!$A$2:$CE$8700,$A540,MATCH(I$1,'2-3 引出列表'!$A$1:$CD$1,0)),""))</f>
        <v>0</v>
      </c>
    </row>
    <row r="541" customFormat="1" spans="1:9">
      <c r="A541">
        <v>540</v>
      </c>
      <c r="B541">
        <f>IF(ISBLANK(IFERROR(INDEX('2-3 引出列表'!$A$2:$CE$8700,$A541,MATCH(B$1,'2-3 引出列表'!$A$1:$CD$1,0)),"")),"",IFERROR(INDEX('2-3 引出列表'!$A$2:$CE$8700,$A541,MATCH(B$1,'2-3 引出列表'!$A$1:$CD$1,0)),""))</f>
        <v>0</v>
      </c>
      <c r="C541">
        <f>IF(ISBLANK(IFERROR(INDEX('2-3 引出列表'!$A$2:$CE$8700,$A541,MATCH(C$1,'2-3 引出列表'!$A$1:$CD$1,0)),"")),"",IFERROR(INDEX('2-3 引出列表'!$A$2:$CE$8700,$A541,MATCH(C$1,'2-3 引出列表'!$A$1:$CD$1,0)),""))</f>
        <v>0</v>
      </c>
      <c r="D541">
        <f>IF(ISBLANK(IFERROR(INDEX('2-3 引出列表'!$A$2:$CE$8700,$A541,MATCH(D$1,'2-3 引出列表'!$A$1:$CD$1,0)),"")),"",IFERROR(INDEX('2-3 引出列表'!$A$2:$CE$8700,$A541,MATCH(D$1,'2-3 引出列表'!$A$1:$CD$1,0)),""))</f>
        <v>0</v>
      </c>
      <c r="E541">
        <f>IF(ISBLANK(IFERROR(INDEX('2-3 引出列表'!$A$2:$CE$8700,$A541,MATCH(E$1,'2-3 引出列表'!$A$1:$CD$1,0)),"")),"",IFERROR(INDEX('2-3 引出列表'!$A$2:$CE$8700,$A541,MATCH(E$1,'2-3 引出列表'!$A$1:$CD$1,0)),""))</f>
        <v>0</v>
      </c>
      <c r="F541" t="str">
        <f t="shared" si="8"/>
        <v>0</v>
      </c>
      <c r="G541">
        <f>IF(ISBLANK(IFERROR(INDEX('2-3 引出列表'!$A$2:$CE$8700,$A541,MATCH(G$1,'2-3 引出列表'!$A$1:$CD$1,0)),"")),"",IFERROR(INDEX('2-3 引出列表'!$A$2:$CE$8700,$A541,MATCH(G$1,'2-3 引出列表'!$A$1:$CD$1,0)),""))</f>
        <v>0</v>
      </c>
      <c r="H541">
        <f>IF(ISBLANK(IFERROR(INDEX('2-3 引出列表'!$A$2:$CE$8700,$A541,MATCH(H$1,'2-3 引出列表'!$A$1:$CD$1,0)),"")),"",IFERROR(INDEX('2-3 引出列表'!$A$2:$CE$8700,$A541,MATCH(H$1,'2-3 引出列表'!$A$1:$CD$1,0)),""))</f>
        <v>0</v>
      </c>
      <c r="I541">
        <f>IF(ISBLANK(IFERROR(INDEX('2-3 引出列表'!$A$2:$CE$8700,$A541,MATCH(I$1,'2-3 引出列表'!$A$1:$CD$1,0)),"")),"",IFERROR(INDEX('2-3 引出列表'!$A$2:$CE$8700,$A541,MATCH(I$1,'2-3 引出列表'!$A$1:$CD$1,0)),""))</f>
        <v>0</v>
      </c>
    </row>
    <row r="542" customFormat="1" spans="1:9">
      <c r="A542">
        <v>541</v>
      </c>
      <c r="B542">
        <f>IF(ISBLANK(IFERROR(INDEX('2-3 引出列表'!$A$2:$CE$8700,$A542,MATCH(B$1,'2-3 引出列表'!$A$1:$CD$1,0)),"")),"",IFERROR(INDEX('2-3 引出列表'!$A$2:$CE$8700,$A542,MATCH(B$1,'2-3 引出列表'!$A$1:$CD$1,0)),""))</f>
        <v>0</v>
      </c>
      <c r="C542">
        <f>IF(ISBLANK(IFERROR(INDEX('2-3 引出列表'!$A$2:$CE$8700,$A542,MATCH(C$1,'2-3 引出列表'!$A$1:$CD$1,0)),"")),"",IFERROR(INDEX('2-3 引出列表'!$A$2:$CE$8700,$A542,MATCH(C$1,'2-3 引出列表'!$A$1:$CD$1,0)),""))</f>
        <v>0</v>
      </c>
      <c r="D542">
        <f>IF(ISBLANK(IFERROR(INDEX('2-3 引出列表'!$A$2:$CE$8700,$A542,MATCH(D$1,'2-3 引出列表'!$A$1:$CD$1,0)),"")),"",IFERROR(INDEX('2-3 引出列表'!$A$2:$CE$8700,$A542,MATCH(D$1,'2-3 引出列表'!$A$1:$CD$1,0)),""))</f>
        <v>0</v>
      </c>
      <c r="E542">
        <f>IF(ISBLANK(IFERROR(INDEX('2-3 引出列表'!$A$2:$CE$8700,$A542,MATCH(E$1,'2-3 引出列表'!$A$1:$CD$1,0)),"")),"",IFERROR(INDEX('2-3 引出列表'!$A$2:$CE$8700,$A542,MATCH(E$1,'2-3 引出列表'!$A$1:$CD$1,0)),""))</f>
        <v>0</v>
      </c>
      <c r="F542" t="str">
        <f t="shared" si="8"/>
        <v>0</v>
      </c>
      <c r="G542">
        <f>IF(ISBLANK(IFERROR(INDEX('2-3 引出列表'!$A$2:$CE$8700,$A542,MATCH(G$1,'2-3 引出列表'!$A$1:$CD$1,0)),"")),"",IFERROR(INDEX('2-3 引出列表'!$A$2:$CE$8700,$A542,MATCH(G$1,'2-3 引出列表'!$A$1:$CD$1,0)),""))</f>
        <v>0</v>
      </c>
      <c r="H542">
        <f>IF(ISBLANK(IFERROR(INDEX('2-3 引出列表'!$A$2:$CE$8700,$A542,MATCH(H$1,'2-3 引出列表'!$A$1:$CD$1,0)),"")),"",IFERROR(INDEX('2-3 引出列表'!$A$2:$CE$8700,$A542,MATCH(H$1,'2-3 引出列表'!$A$1:$CD$1,0)),""))</f>
        <v>0</v>
      </c>
      <c r="I542">
        <f>IF(ISBLANK(IFERROR(INDEX('2-3 引出列表'!$A$2:$CE$8700,$A542,MATCH(I$1,'2-3 引出列表'!$A$1:$CD$1,0)),"")),"",IFERROR(INDEX('2-3 引出列表'!$A$2:$CE$8700,$A542,MATCH(I$1,'2-3 引出列表'!$A$1:$CD$1,0)),""))</f>
        <v>0</v>
      </c>
    </row>
    <row r="543" customFormat="1" spans="1:9">
      <c r="A543">
        <v>542</v>
      </c>
      <c r="B543">
        <f>IF(ISBLANK(IFERROR(INDEX('2-3 引出列表'!$A$2:$CE$8700,$A543,MATCH(B$1,'2-3 引出列表'!$A$1:$CD$1,0)),"")),"",IFERROR(INDEX('2-3 引出列表'!$A$2:$CE$8700,$A543,MATCH(B$1,'2-3 引出列表'!$A$1:$CD$1,0)),""))</f>
        <v>0</v>
      </c>
      <c r="C543">
        <f>IF(ISBLANK(IFERROR(INDEX('2-3 引出列表'!$A$2:$CE$8700,$A543,MATCH(C$1,'2-3 引出列表'!$A$1:$CD$1,0)),"")),"",IFERROR(INDEX('2-3 引出列表'!$A$2:$CE$8700,$A543,MATCH(C$1,'2-3 引出列表'!$A$1:$CD$1,0)),""))</f>
        <v>0</v>
      </c>
      <c r="D543">
        <f>IF(ISBLANK(IFERROR(INDEX('2-3 引出列表'!$A$2:$CE$8700,$A543,MATCH(D$1,'2-3 引出列表'!$A$1:$CD$1,0)),"")),"",IFERROR(INDEX('2-3 引出列表'!$A$2:$CE$8700,$A543,MATCH(D$1,'2-3 引出列表'!$A$1:$CD$1,0)),""))</f>
        <v>0</v>
      </c>
      <c r="E543">
        <f>IF(ISBLANK(IFERROR(INDEX('2-3 引出列表'!$A$2:$CE$8700,$A543,MATCH(E$1,'2-3 引出列表'!$A$1:$CD$1,0)),"")),"",IFERROR(INDEX('2-3 引出列表'!$A$2:$CE$8700,$A543,MATCH(E$1,'2-3 引出列表'!$A$1:$CD$1,0)),""))</f>
        <v>0</v>
      </c>
      <c r="F543" t="str">
        <f t="shared" si="8"/>
        <v>0</v>
      </c>
      <c r="G543">
        <f>IF(ISBLANK(IFERROR(INDEX('2-3 引出列表'!$A$2:$CE$8700,$A543,MATCH(G$1,'2-3 引出列表'!$A$1:$CD$1,0)),"")),"",IFERROR(INDEX('2-3 引出列表'!$A$2:$CE$8700,$A543,MATCH(G$1,'2-3 引出列表'!$A$1:$CD$1,0)),""))</f>
        <v>0</v>
      </c>
      <c r="H543">
        <f>IF(ISBLANK(IFERROR(INDEX('2-3 引出列表'!$A$2:$CE$8700,$A543,MATCH(H$1,'2-3 引出列表'!$A$1:$CD$1,0)),"")),"",IFERROR(INDEX('2-3 引出列表'!$A$2:$CE$8700,$A543,MATCH(H$1,'2-3 引出列表'!$A$1:$CD$1,0)),""))</f>
        <v>0</v>
      </c>
      <c r="I543">
        <f>IF(ISBLANK(IFERROR(INDEX('2-3 引出列表'!$A$2:$CE$8700,$A543,MATCH(I$1,'2-3 引出列表'!$A$1:$CD$1,0)),"")),"",IFERROR(INDEX('2-3 引出列表'!$A$2:$CE$8700,$A543,MATCH(I$1,'2-3 引出列表'!$A$1:$CD$1,0)),""))</f>
        <v>0</v>
      </c>
    </row>
    <row r="544" customFormat="1" spans="1:9">
      <c r="A544">
        <v>543</v>
      </c>
      <c r="B544">
        <f>IF(ISBLANK(IFERROR(INDEX('2-3 引出列表'!$A$2:$CE$8700,$A544,MATCH(B$1,'2-3 引出列表'!$A$1:$CD$1,0)),"")),"",IFERROR(INDEX('2-3 引出列表'!$A$2:$CE$8700,$A544,MATCH(B$1,'2-3 引出列表'!$A$1:$CD$1,0)),""))</f>
        <v>0</v>
      </c>
      <c r="C544">
        <f>IF(ISBLANK(IFERROR(INDEX('2-3 引出列表'!$A$2:$CE$8700,$A544,MATCH(C$1,'2-3 引出列表'!$A$1:$CD$1,0)),"")),"",IFERROR(INDEX('2-3 引出列表'!$A$2:$CE$8700,$A544,MATCH(C$1,'2-3 引出列表'!$A$1:$CD$1,0)),""))</f>
        <v>0</v>
      </c>
      <c r="D544">
        <f>IF(ISBLANK(IFERROR(INDEX('2-3 引出列表'!$A$2:$CE$8700,$A544,MATCH(D$1,'2-3 引出列表'!$A$1:$CD$1,0)),"")),"",IFERROR(INDEX('2-3 引出列表'!$A$2:$CE$8700,$A544,MATCH(D$1,'2-3 引出列表'!$A$1:$CD$1,0)),""))</f>
        <v>0</v>
      </c>
      <c r="E544">
        <f>IF(ISBLANK(IFERROR(INDEX('2-3 引出列表'!$A$2:$CE$8700,$A544,MATCH(E$1,'2-3 引出列表'!$A$1:$CD$1,0)),"")),"",IFERROR(INDEX('2-3 引出列表'!$A$2:$CE$8700,$A544,MATCH(E$1,'2-3 引出列表'!$A$1:$CD$1,0)),""))</f>
        <v>0</v>
      </c>
      <c r="F544" t="str">
        <f t="shared" si="8"/>
        <v>0</v>
      </c>
      <c r="G544">
        <f>IF(ISBLANK(IFERROR(INDEX('2-3 引出列表'!$A$2:$CE$8700,$A544,MATCH(G$1,'2-3 引出列表'!$A$1:$CD$1,0)),"")),"",IFERROR(INDEX('2-3 引出列表'!$A$2:$CE$8700,$A544,MATCH(G$1,'2-3 引出列表'!$A$1:$CD$1,0)),""))</f>
        <v>0</v>
      </c>
      <c r="H544">
        <f>IF(ISBLANK(IFERROR(INDEX('2-3 引出列表'!$A$2:$CE$8700,$A544,MATCH(H$1,'2-3 引出列表'!$A$1:$CD$1,0)),"")),"",IFERROR(INDEX('2-3 引出列表'!$A$2:$CE$8700,$A544,MATCH(H$1,'2-3 引出列表'!$A$1:$CD$1,0)),""))</f>
        <v>0</v>
      </c>
      <c r="I544">
        <f>IF(ISBLANK(IFERROR(INDEX('2-3 引出列表'!$A$2:$CE$8700,$A544,MATCH(I$1,'2-3 引出列表'!$A$1:$CD$1,0)),"")),"",IFERROR(INDEX('2-3 引出列表'!$A$2:$CE$8700,$A544,MATCH(I$1,'2-3 引出列表'!$A$1:$CD$1,0)),""))</f>
        <v>0</v>
      </c>
    </row>
    <row r="545" customFormat="1" spans="1:9">
      <c r="A545">
        <v>544</v>
      </c>
      <c r="B545">
        <f>IF(ISBLANK(IFERROR(INDEX('2-3 引出列表'!$A$2:$CE$8700,$A545,MATCH(B$1,'2-3 引出列表'!$A$1:$CD$1,0)),"")),"",IFERROR(INDEX('2-3 引出列表'!$A$2:$CE$8700,$A545,MATCH(B$1,'2-3 引出列表'!$A$1:$CD$1,0)),""))</f>
        <v>0</v>
      </c>
      <c r="C545">
        <f>IF(ISBLANK(IFERROR(INDEX('2-3 引出列表'!$A$2:$CE$8700,$A545,MATCH(C$1,'2-3 引出列表'!$A$1:$CD$1,0)),"")),"",IFERROR(INDEX('2-3 引出列表'!$A$2:$CE$8700,$A545,MATCH(C$1,'2-3 引出列表'!$A$1:$CD$1,0)),""))</f>
        <v>0</v>
      </c>
      <c r="D545">
        <f>IF(ISBLANK(IFERROR(INDEX('2-3 引出列表'!$A$2:$CE$8700,$A545,MATCH(D$1,'2-3 引出列表'!$A$1:$CD$1,0)),"")),"",IFERROR(INDEX('2-3 引出列表'!$A$2:$CE$8700,$A545,MATCH(D$1,'2-3 引出列表'!$A$1:$CD$1,0)),""))</f>
        <v>0</v>
      </c>
      <c r="E545">
        <f>IF(ISBLANK(IFERROR(INDEX('2-3 引出列表'!$A$2:$CE$8700,$A545,MATCH(E$1,'2-3 引出列表'!$A$1:$CD$1,0)),"")),"",IFERROR(INDEX('2-3 引出列表'!$A$2:$CE$8700,$A545,MATCH(E$1,'2-3 引出列表'!$A$1:$CD$1,0)),""))</f>
        <v>0</v>
      </c>
      <c r="F545" t="str">
        <f t="shared" si="8"/>
        <v>0</v>
      </c>
      <c r="G545">
        <f>IF(ISBLANK(IFERROR(INDEX('2-3 引出列表'!$A$2:$CE$8700,$A545,MATCH(G$1,'2-3 引出列表'!$A$1:$CD$1,0)),"")),"",IFERROR(INDEX('2-3 引出列表'!$A$2:$CE$8700,$A545,MATCH(G$1,'2-3 引出列表'!$A$1:$CD$1,0)),""))</f>
        <v>0</v>
      </c>
      <c r="H545">
        <f>IF(ISBLANK(IFERROR(INDEX('2-3 引出列表'!$A$2:$CE$8700,$A545,MATCH(H$1,'2-3 引出列表'!$A$1:$CD$1,0)),"")),"",IFERROR(INDEX('2-3 引出列表'!$A$2:$CE$8700,$A545,MATCH(H$1,'2-3 引出列表'!$A$1:$CD$1,0)),""))</f>
        <v>0</v>
      </c>
      <c r="I545">
        <f>IF(ISBLANK(IFERROR(INDEX('2-3 引出列表'!$A$2:$CE$8700,$A545,MATCH(I$1,'2-3 引出列表'!$A$1:$CD$1,0)),"")),"",IFERROR(INDEX('2-3 引出列表'!$A$2:$CE$8700,$A545,MATCH(I$1,'2-3 引出列表'!$A$1:$CD$1,0)),""))</f>
        <v>0</v>
      </c>
    </row>
    <row r="546" customFormat="1" spans="1:9">
      <c r="A546">
        <v>545</v>
      </c>
      <c r="B546">
        <f>IF(ISBLANK(IFERROR(INDEX('2-3 引出列表'!$A$2:$CE$8700,$A546,MATCH(B$1,'2-3 引出列表'!$A$1:$CD$1,0)),"")),"",IFERROR(INDEX('2-3 引出列表'!$A$2:$CE$8700,$A546,MATCH(B$1,'2-3 引出列表'!$A$1:$CD$1,0)),""))</f>
        <v>0</v>
      </c>
      <c r="C546">
        <f>IF(ISBLANK(IFERROR(INDEX('2-3 引出列表'!$A$2:$CE$8700,$A546,MATCH(C$1,'2-3 引出列表'!$A$1:$CD$1,0)),"")),"",IFERROR(INDEX('2-3 引出列表'!$A$2:$CE$8700,$A546,MATCH(C$1,'2-3 引出列表'!$A$1:$CD$1,0)),""))</f>
        <v>0</v>
      </c>
      <c r="D546">
        <f>IF(ISBLANK(IFERROR(INDEX('2-3 引出列表'!$A$2:$CE$8700,$A546,MATCH(D$1,'2-3 引出列表'!$A$1:$CD$1,0)),"")),"",IFERROR(INDEX('2-3 引出列表'!$A$2:$CE$8700,$A546,MATCH(D$1,'2-3 引出列表'!$A$1:$CD$1,0)),""))</f>
        <v>0</v>
      </c>
      <c r="E546">
        <f>IF(ISBLANK(IFERROR(INDEX('2-3 引出列表'!$A$2:$CE$8700,$A546,MATCH(E$1,'2-3 引出列表'!$A$1:$CD$1,0)),"")),"",IFERROR(INDEX('2-3 引出列表'!$A$2:$CE$8700,$A546,MATCH(E$1,'2-3 引出列表'!$A$1:$CD$1,0)),""))</f>
        <v>0</v>
      </c>
      <c r="F546" t="str">
        <f t="shared" si="8"/>
        <v>0</v>
      </c>
      <c r="G546">
        <f>IF(ISBLANK(IFERROR(INDEX('2-3 引出列表'!$A$2:$CE$8700,$A546,MATCH(G$1,'2-3 引出列表'!$A$1:$CD$1,0)),"")),"",IFERROR(INDEX('2-3 引出列表'!$A$2:$CE$8700,$A546,MATCH(G$1,'2-3 引出列表'!$A$1:$CD$1,0)),""))</f>
        <v>0</v>
      </c>
      <c r="H546">
        <f>IF(ISBLANK(IFERROR(INDEX('2-3 引出列表'!$A$2:$CE$8700,$A546,MATCH(H$1,'2-3 引出列表'!$A$1:$CD$1,0)),"")),"",IFERROR(INDEX('2-3 引出列表'!$A$2:$CE$8700,$A546,MATCH(H$1,'2-3 引出列表'!$A$1:$CD$1,0)),""))</f>
        <v>0</v>
      </c>
      <c r="I546">
        <f>IF(ISBLANK(IFERROR(INDEX('2-3 引出列表'!$A$2:$CE$8700,$A546,MATCH(I$1,'2-3 引出列表'!$A$1:$CD$1,0)),"")),"",IFERROR(INDEX('2-3 引出列表'!$A$2:$CE$8700,$A546,MATCH(I$1,'2-3 引出列表'!$A$1:$CD$1,0)),""))</f>
        <v>0</v>
      </c>
    </row>
    <row r="547" customFormat="1" spans="1:9">
      <c r="A547">
        <v>546</v>
      </c>
      <c r="B547">
        <f>IF(ISBLANK(IFERROR(INDEX('2-3 引出列表'!$A$2:$CE$8700,$A547,MATCH(B$1,'2-3 引出列表'!$A$1:$CD$1,0)),"")),"",IFERROR(INDEX('2-3 引出列表'!$A$2:$CE$8700,$A547,MATCH(B$1,'2-3 引出列表'!$A$1:$CD$1,0)),""))</f>
        <v>0</v>
      </c>
      <c r="C547">
        <f>IF(ISBLANK(IFERROR(INDEX('2-3 引出列表'!$A$2:$CE$8700,$A547,MATCH(C$1,'2-3 引出列表'!$A$1:$CD$1,0)),"")),"",IFERROR(INDEX('2-3 引出列表'!$A$2:$CE$8700,$A547,MATCH(C$1,'2-3 引出列表'!$A$1:$CD$1,0)),""))</f>
        <v>0</v>
      </c>
      <c r="D547">
        <f>IF(ISBLANK(IFERROR(INDEX('2-3 引出列表'!$A$2:$CE$8700,$A547,MATCH(D$1,'2-3 引出列表'!$A$1:$CD$1,0)),"")),"",IFERROR(INDEX('2-3 引出列表'!$A$2:$CE$8700,$A547,MATCH(D$1,'2-3 引出列表'!$A$1:$CD$1,0)),""))</f>
        <v>0</v>
      </c>
      <c r="E547">
        <f>IF(ISBLANK(IFERROR(INDEX('2-3 引出列表'!$A$2:$CE$8700,$A547,MATCH(E$1,'2-3 引出列表'!$A$1:$CD$1,0)),"")),"",IFERROR(INDEX('2-3 引出列表'!$A$2:$CE$8700,$A547,MATCH(E$1,'2-3 引出列表'!$A$1:$CD$1,0)),""))</f>
        <v>0</v>
      </c>
      <c r="F547" t="str">
        <f t="shared" si="8"/>
        <v>0</v>
      </c>
      <c r="G547">
        <f>IF(ISBLANK(IFERROR(INDEX('2-3 引出列表'!$A$2:$CE$8700,$A547,MATCH(G$1,'2-3 引出列表'!$A$1:$CD$1,0)),"")),"",IFERROR(INDEX('2-3 引出列表'!$A$2:$CE$8700,$A547,MATCH(G$1,'2-3 引出列表'!$A$1:$CD$1,0)),""))</f>
        <v>0</v>
      </c>
      <c r="H547">
        <f>IF(ISBLANK(IFERROR(INDEX('2-3 引出列表'!$A$2:$CE$8700,$A547,MATCH(H$1,'2-3 引出列表'!$A$1:$CD$1,0)),"")),"",IFERROR(INDEX('2-3 引出列表'!$A$2:$CE$8700,$A547,MATCH(H$1,'2-3 引出列表'!$A$1:$CD$1,0)),""))</f>
        <v>0</v>
      </c>
      <c r="I547">
        <f>IF(ISBLANK(IFERROR(INDEX('2-3 引出列表'!$A$2:$CE$8700,$A547,MATCH(I$1,'2-3 引出列表'!$A$1:$CD$1,0)),"")),"",IFERROR(INDEX('2-3 引出列表'!$A$2:$CE$8700,$A547,MATCH(I$1,'2-3 引出列表'!$A$1:$CD$1,0)),""))</f>
        <v>0</v>
      </c>
    </row>
    <row r="548" customFormat="1" spans="1:9">
      <c r="A548">
        <v>547</v>
      </c>
      <c r="B548">
        <f>IF(ISBLANK(IFERROR(INDEX('2-3 引出列表'!$A$2:$CE$8700,$A548,MATCH(B$1,'2-3 引出列表'!$A$1:$CD$1,0)),"")),"",IFERROR(INDEX('2-3 引出列表'!$A$2:$CE$8700,$A548,MATCH(B$1,'2-3 引出列表'!$A$1:$CD$1,0)),""))</f>
        <v>0</v>
      </c>
      <c r="C548">
        <f>IF(ISBLANK(IFERROR(INDEX('2-3 引出列表'!$A$2:$CE$8700,$A548,MATCH(C$1,'2-3 引出列表'!$A$1:$CD$1,0)),"")),"",IFERROR(INDEX('2-3 引出列表'!$A$2:$CE$8700,$A548,MATCH(C$1,'2-3 引出列表'!$A$1:$CD$1,0)),""))</f>
        <v>0</v>
      </c>
      <c r="D548">
        <f>IF(ISBLANK(IFERROR(INDEX('2-3 引出列表'!$A$2:$CE$8700,$A548,MATCH(D$1,'2-3 引出列表'!$A$1:$CD$1,0)),"")),"",IFERROR(INDEX('2-3 引出列表'!$A$2:$CE$8700,$A548,MATCH(D$1,'2-3 引出列表'!$A$1:$CD$1,0)),""))</f>
        <v>0</v>
      </c>
      <c r="E548">
        <f>IF(ISBLANK(IFERROR(INDEX('2-3 引出列表'!$A$2:$CE$8700,$A548,MATCH(E$1,'2-3 引出列表'!$A$1:$CD$1,0)),"")),"",IFERROR(INDEX('2-3 引出列表'!$A$2:$CE$8700,$A548,MATCH(E$1,'2-3 引出列表'!$A$1:$CD$1,0)),""))</f>
        <v>0</v>
      </c>
      <c r="F548" t="str">
        <f t="shared" si="8"/>
        <v>0</v>
      </c>
      <c r="G548">
        <f>IF(ISBLANK(IFERROR(INDEX('2-3 引出列表'!$A$2:$CE$8700,$A548,MATCH(G$1,'2-3 引出列表'!$A$1:$CD$1,0)),"")),"",IFERROR(INDEX('2-3 引出列表'!$A$2:$CE$8700,$A548,MATCH(G$1,'2-3 引出列表'!$A$1:$CD$1,0)),""))</f>
        <v>0</v>
      </c>
      <c r="H548">
        <f>IF(ISBLANK(IFERROR(INDEX('2-3 引出列表'!$A$2:$CE$8700,$A548,MATCH(H$1,'2-3 引出列表'!$A$1:$CD$1,0)),"")),"",IFERROR(INDEX('2-3 引出列表'!$A$2:$CE$8700,$A548,MATCH(H$1,'2-3 引出列表'!$A$1:$CD$1,0)),""))</f>
        <v>0</v>
      </c>
      <c r="I548">
        <f>IF(ISBLANK(IFERROR(INDEX('2-3 引出列表'!$A$2:$CE$8700,$A548,MATCH(I$1,'2-3 引出列表'!$A$1:$CD$1,0)),"")),"",IFERROR(INDEX('2-3 引出列表'!$A$2:$CE$8700,$A548,MATCH(I$1,'2-3 引出列表'!$A$1:$CD$1,0)),""))</f>
        <v>0</v>
      </c>
    </row>
    <row r="549" customFormat="1" spans="1:9">
      <c r="A549">
        <v>548</v>
      </c>
      <c r="B549">
        <f>IF(ISBLANK(IFERROR(INDEX('2-3 引出列表'!$A$2:$CE$8700,$A549,MATCH(B$1,'2-3 引出列表'!$A$1:$CD$1,0)),"")),"",IFERROR(INDEX('2-3 引出列表'!$A$2:$CE$8700,$A549,MATCH(B$1,'2-3 引出列表'!$A$1:$CD$1,0)),""))</f>
        <v>0</v>
      </c>
      <c r="C549">
        <f>IF(ISBLANK(IFERROR(INDEX('2-3 引出列表'!$A$2:$CE$8700,$A549,MATCH(C$1,'2-3 引出列表'!$A$1:$CD$1,0)),"")),"",IFERROR(INDEX('2-3 引出列表'!$A$2:$CE$8700,$A549,MATCH(C$1,'2-3 引出列表'!$A$1:$CD$1,0)),""))</f>
        <v>0</v>
      </c>
      <c r="D549">
        <f>IF(ISBLANK(IFERROR(INDEX('2-3 引出列表'!$A$2:$CE$8700,$A549,MATCH(D$1,'2-3 引出列表'!$A$1:$CD$1,0)),"")),"",IFERROR(INDEX('2-3 引出列表'!$A$2:$CE$8700,$A549,MATCH(D$1,'2-3 引出列表'!$A$1:$CD$1,0)),""))</f>
        <v>0</v>
      </c>
      <c r="E549">
        <f>IF(ISBLANK(IFERROR(INDEX('2-3 引出列表'!$A$2:$CE$8700,$A549,MATCH(E$1,'2-3 引出列表'!$A$1:$CD$1,0)),"")),"",IFERROR(INDEX('2-3 引出列表'!$A$2:$CE$8700,$A549,MATCH(E$1,'2-3 引出列表'!$A$1:$CD$1,0)),""))</f>
        <v>0</v>
      </c>
      <c r="F549" t="str">
        <f t="shared" si="8"/>
        <v>0</v>
      </c>
      <c r="G549">
        <f>IF(ISBLANK(IFERROR(INDEX('2-3 引出列表'!$A$2:$CE$8700,$A549,MATCH(G$1,'2-3 引出列表'!$A$1:$CD$1,0)),"")),"",IFERROR(INDEX('2-3 引出列表'!$A$2:$CE$8700,$A549,MATCH(G$1,'2-3 引出列表'!$A$1:$CD$1,0)),""))</f>
        <v>0</v>
      </c>
      <c r="H549">
        <f>IF(ISBLANK(IFERROR(INDEX('2-3 引出列表'!$A$2:$CE$8700,$A549,MATCH(H$1,'2-3 引出列表'!$A$1:$CD$1,0)),"")),"",IFERROR(INDEX('2-3 引出列表'!$A$2:$CE$8700,$A549,MATCH(H$1,'2-3 引出列表'!$A$1:$CD$1,0)),""))</f>
        <v>0</v>
      </c>
      <c r="I549">
        <f>IF(ISBLANK(IFERROR(INDEX('2-3 引出列表'!$A$2:$CE$8700,$A549,MATCH(I$1,'2-3 引出列表'!$A$1:$CD$1,0)),"")),"",IFERROR(INDEX('2-3 引出列表'!$A$2:$CE$8700,$A549,MATCH(I$1,'2-3 引出列表'!$A$1:$CD$1,0)),""))</f>
        <v>0</v>
      </c>
    </row>
    <row r="550" customFormat="1" spans="1:9">
      <c r="A550">
        <v>549</v>
      </c>
      <c r="B550">
        <f>IF(ISBLANK(IFERROR(INDEX('2-3 引出列表'!$A$2:$CE$8700,$A550,MATCH(B$1,'2-3 引出列表'!$A$1:$CD$1,0)),"")),"",IFERROR(INDEX('2-3 引出列表'!$A$2:$CE$8700,$A550,MATCH(B$1,'2-3 引出列表'!$A$1:$CD$1,0)),""))</f>
        <v>0</v>
      </c>
      <c r="C550">
        <f>IF(ISBLANK(IFERROR(INDEX('2-3 引出列表'!$A$2:$CE$8700,$A550,MATCH(C$1,'2-3 引出列表'!$A$1:$CD$1,0)),"")),"",IFERROR(INDEX('2-3 引出列表'!$A$2:$CE$8700,$A550,MATCH(C$1,'2-3 引出列表'!$A$1:$CD$1,0)),""))</f>
        <v>0</v>
      </c>
      <c r="D550">
        <f>IF(ISBLANK(IFERROR(INDEX('2-3 引出列表'!$A$2:$CE$8700,$A550,MATCH(D$1,'2-3 引出列表'!$A$1:$CD$1,0)),"")),"",IFERROR(INDEX('2-3 引出列表'!$A$2:$CE$8700,$A550,MATCH(D$1,'2-3 引出列表'!$A$1:$CD$1,0)),""))</f>
        <v>0</v>
      </c>
      <c r="E550">
        <f>IF(ISBLANK(IFERROR(INDEX('2-3 引出列表'!$A$2:$CE$8700,$A550,MATCH(E$1,'2-3 引出列表'!$A$1:$CD$1,0)),"")),"",IFERROR(INDEX('2-3 引出列表'!$A$2:$CE$8700,$A550,MATCH(E$1,'2-3 引出列表'!$A$1:$CD$1,0)),""))</f>
        <v>0</v>
      </c>
      <c r="F550" t="str">
        <f t="shared" si="8"/>
        <v>0</v>
      </c>
      <c r="G550">
        <f>IF(ISBLANK(IFERROR(INDEX('2-3 引出列表'!$A$2:$CE$8700,$A550,MATCH(G$1,'2-3 引出列表'!$A$1:$CD$1,0)),"")),"",IFERROR(INDEX('2-3 引出列表'!$A$2:$CE$8700,$A550,MATCH(G$1,'2-3 引出列表'!$A$1:$CD$1,0)),""))</f>
        <v>0</v>
      </c>
      <c r="H550">
        <f>IF(ISBLANK(IFERROR(INDEX('2-3 引出列表'!$A$2:$CE$8700,$A550,MATCH(H$1,'2-3 引出列表'!$A$1:$CD$1,0)),"")),"",IFERROR(INDEX('2-3 引出列表'!$A$2:$CE$8700,$A550,MATCH(H$1,'2-3 引出列表'!$A$1:$CD$1,0)),""))</f>
        <v>0</v>
      </c>
      <c r="I550">
        <f>IF(ISBLANK(IFERROR(INDEX('2-3 引出列表'!$A$2:$CE$8700,$A550,MATCH(I$1,'2-3 引出列表'!$A$1:$CD$1,0)),"")),"",IFERROR(INDEX('2-3 引出列表'!$A$2:$CE$8700,$A550,MATCH(I$1,'2-3 引出列表'!$A$1:$CD$1,0)),""))</f>
        <v>0</v>
      </c>
    </row>
    <row r="551" customFormat="1" spans="1:9">
      <c r="A551">
        <v>550</v>
      </c>
      <c r="B551">
        <f>IF(ISBLANK(IFERROR(INDEX('2-3 引出列表'!$A$2:$CE$8700,$A551,MATCH(B$1,'2-3 引出列表'!$A$1:$CD$1,0)),"")),"",IFERROR(INDEX('2-3 引出列表'!$A$2:$CE$8700,$A551,MATCH(B$1,'2-3 引出列表'!$A$1:$CD$1,0)),""))</f>
        <v>0</v>
      </c>
      <c r="C551">
        <f>IF(ISBLANK(IFERROR(INDEX('2-3 引出列表'!$A$2:$CE$8700,$A551,MATCH(C$1,'2-3 引出列表'!$A$1:$CD$1,0)),"")),"",IFERROR(INDEX('2-3 引出列表'!$A$2:$CE$8700,$A551,MATCH(C$1,'2-3 引出列表'!$A$1:$CD$1,0)),""))</f>
        <v>0</v>
      </c>
      <c r="D551">
        <f>IF(ISBLANK(IFERROR(INDEX('2-3 引出列表'!$A$2:$CE$8700,$A551,MATCH(D$1,'2-3 引出列表'!$A$1:$CD$1,0)),"")),"",IFERROR(INDEX('2-3 引出列表'!$A$2:$CE$8700,$A551,MATCH(D$1,'2-3 引出列表'!$A$1:$CD$1,0)),""))</f>
        <v>0</v>
      </c>
      <c r="E551">
        <f>IF(ISBLANK(IFERROR(INDEX('2-3 引出列表'!$A$2:$CE$8700,$A551,MATCH(E$1,'2-3 引出列表'!$A$1:$CD$1,0)),"")),"",IFERROR(INDEX('2-3 引出列表'!$A$2:$CE$8700,$A551,MATCH(E$1,'2-3 引出列表'!$A$1:$CD$1,0)),""))</f>
        <v>0</v>
      </c>
      <c r="F551" t="str">
        <f t="shared" si="8"/>
        <v>0</v>
      </c>
      <c r="G551">
        <f>IF(ISBLANK(IFERROR(INDEX('2-3 引出列表'!$A$2:$CE$8700,$A551,MATCH(G$1,'2-3 引出列表'!$A$1:$CD$1,0)),"")),"",IFERROR(INDEX('2-3 引出列表'!$A$2:$CE$8700,$A551,MATCH(G$1,'2-3 引出列表'!$A$1:$CD$1,0)),""))</f>
        <v>0</v>
      </c>
      <c r="H551">
        <f>IF(ISBLANK(IFERROR(INDEX('2-3 引出列表'!$A$2:$CE$8700,$A551,MATCH(H$1,'2-3 引出列表'!$A$1:$CD$1,0)),"")),"",IFERROR(INDEX('2-3 引出列表'!$A$2:$CE$8700,$A551,MATCH(H$1,'2-3 引出列表'!$A$1:$CD$1,0)),""))</f>
        <v>0</v>
      </c>
      <c r="I551">
        <f>IF(ISBLANK(IFERROR(INDEX('2-3 引出列表'!$A$2:$CE$8700,$A551,MATCH(I$1,'2-3 引出列表'!$A$1:$CD$1,0)),"")),"",IFERROR(INDEX('2-3 引出列表'!$A$2:$CE$8700,$A551,MATCH(I$1,'2-3 引出列表'!$A$1:$CD$1,0)),""))</f>
        <v>0</v>
      </c>
    </row>
    <row r="552" customFormat="1" spans="1:9">
      <c r="A552">
        <v>551</v>
      </c>
      <c r="B552">
        <f>IF(ISBLANK(IFERROR(INDEX('2-3 引出列表'!$A$2:$CE$8700,$A552,MATCH(B$1,'2-3 引出列表'!$A$1:$CD$1,0)),"")),"",IFERROR(INDEX('2-3 引出列表'!$A$2:$CE$8700,$A552,MATCH(B$1,'2-3 引出列表'!$A$1:$CD$1,0)),""))</f>
        <v>0</v>
      </c>
      <c r="C552">
        <f>IF(ISBLANK(IFERROR(INDEX('2-3 引出列表'!$A$2:$CE$8700,$A552,MATCH(C$1,'2-3 引出列表'!$A$1:$CD$1,0)),"")),"",IFERROR(INDEX('2-3 引出列表'!$A$2:$CE$8700,$A552,MATCH(C$1,'2-3 引出列表'!$A$1:$CD$1,0)),""))</f>
        <v>0</v>
      </c>
      <c r="D552">
        <f>IF(ISBLANK(IFERROR(INDEX('2-3 引出列表'!$A$2:$CE$8700,$A552,MATCH(D$1,'2-3 引出列表'!$A$1:$CD$1,0)),"")),"",IFERROR(INDEX('2-3 引出列表'!$A$2:$CE$8700,$A552,MATCH(D$1,'2-3 引出列表'!$A$1:$CD$1,0)),""))</f>
        <v>0</v>
      </c>
      <c r="E552">
        <f>IF(ISBLANK(IFERROR(INDEX('2-3 引出列表'!$A$2:$CE$8700,$A552,MATCH(E$1,'2-3 引出列表'!$A$1:$CD$1,0)),"")),"",IFERROR(INDEX('2-3 引出列表'!$A$2:$CE$8700,$A552,MATCH(E$1,'2-3 引出列表'!$A$1:$CD$1,0)),""))</f>
        <v>0</v>
      </c>
      <c r="F552" t="str">
        <f t="shared" si="8"/>
        <v>0</v>
      </c>
      <c r="G552">
        <f>IF(ISBLANK(IFERROR(INDEX('2-3 引出列表'!$A$2:$CE$8700,$A552,MATCH(G$1,'2-3 引出列表'!$A$1:$CD$1,0)),"")),"",IFERROR(INDEX('2-3 引出列表'!$A$2:$CE$8700,$A552,MATCH(G$1,'2-3 引出列表'!$A$1:$CD$1,0)),""))</f>
        <v>0</v>
      </c>
      <c r="H552">
        <f>IF(ISBLANK(IFERROR(INDEX('2-3 引出列表'!$A$2:$CE$8700,$A552,MATCH(H$1,'2-3 引出列表'!$A$1:$CD$1,0)),"")),"",IFERROR(INDEX('2-3 引出列表'!$A$2:$CE$8700,$A552,MATCH(H$1,'2-3 引出列表'!$A$1:$CD$1,0)),""))</f>
        <v>0</v>
      </c>
      <c r="I552">
        <f>IF(ISBLANK(IFERROR(INDEX('2-3 引出列表'!$A$2:$CE$8700,$A552,MATCH(I$1,'2-3 引出列表'!$A$1:$CD$1,0)),"")),"",IFERROR(INDEX('2-3 引出列表'!$A$2:$CE$8700,$A552,MATCH(I$1,'2-3 引出列表'!$A$1:$CD$1,0)),""))</f>
        <v>0</v>
      </c>
    </row>
    <row r="553" customFormat="1" spans="1:9">
      <c r="A553">
        <v>552</v>
      </c>
      <c r="B553">
        <f>IF(ISBLANK(IFERROR(INDEX('2-3 引出列表'!$A$2:$CE$8700,$A553,MATCH(B$1,'2-3 引出列表'!$A$1:$CD$1,0)),"")),"",IFERROR(INDEX('2-3 引出列表'!$A$2:$CE$8700,$A553,MATCH(B$1,'2-3 引出列表'!$A$1:$CD$1,0)),""))</f>
        <v>0</v>
      </c>
      <c r="C553">
        <f>IF(ISBLANK(IFERROR(INDEX('2-3 引出列表'!$A$2:$CE$8700,$A553,MATCH(C$1,'2-3 引出列表'!$A$1:$CD$1,0)),"")),"",IFERROR(INDEX('2-3 引出列表'!$A$2:$CE$8700,$A553,MATCH(C$1,'2-3 引出列表'!$A$1:$CD$1,0)),""))</f>
        <v>0</v>
      </c>
      <c r="D553">
        <f>IF(ISBLANK(IFERROR(INDEX('2-3 引出列表'!$A$2:$CE$8700,$A553,MATCH(D$1,'2-3 引出列表'!$A$1:$CD$1,0)),"")),"",IFERROR(INDEX('2-3 引出列表'!$A$2:$CE$8700,$A553,MATCH(D$1,'2-3 引出列表'!$A$1:$CD$1,0)),""))</f>
        <v>0</v>
      </c>
      <c r="E553">
        <f>IF(ISBLANK(IFERROR(INDEX('2-3 引出列表'!$A$2:$CE$8700,$A553,MATCH(E$1,'2-3 引出列表'!$A$1:$CD$1,0)),"")),"",IFERROR(INDEX('2-3 引出列表'!$A$2:$CE$8700,$A553,MATCH(E$1,'2-3 引出列表'!$A$1:$CD$1,0)),""))</f>
        <v>0</v>
      </c>
      <c r="F553" t="str">
        <f t="shared" si="8"/>
        <v>0</v>
      </c>
      <c r="G553">
        <f>IF(ISBLANK(IFERROR(INDEX('2-3 引出列表'!$A$2:$CE$8700,$A553,MATCH(G$1,'2-3 引出列表'!$A$1:$CD$1,0)),"")),"",IFERROR(INDEX('2-3 引出列表'!$A$2:$CE$8700,$A553,MATCH(G$1,'2-3 引出列表'!$A$1:$CD$1,0)),""))</f>
        <v>0</v>
      </c>
      <c r="H553">
        <f>IF(ISBLANK(IFERROR(INDEX('2-3 引出列表'!$A$2:$CE$8700,$A553,MATCH(H$1,'2-3 引出列表'!$A$1:$CD$1,0)),"")),"",IFERROR(INDEX('2-3 引出列表'!$A$2:$CE$8700,$A553,MATCH(H$1,'2-3 引出列表'!$A$1:$CD$1,0)),""))</f>
        <v>0</v>
      </c>
      <c r="I553">
        <f>IF(ISBLANK(IFERROR(INDEX('2-3 引出列表'!$A$2:$CE$8700,$A553,MATCH(I$1,'2-3 引出列表'!$A$1:$CD$1,0)),"")),"",IFERROR(INDEX('2-3 引出列表'!$A$2:$CE$8700,$A553,MATCH(I$1,'2-3 引出列表'!$A$1:$CD$1,0)),""))</f>
        <v>0</v>
      </c>
    </row>
    <row r="554" customFormat="1" spans="1:9">
      <c r="A554">
        <v>553</v>
      </c>
      <c r="B554">
        <f>IF(ISBLANK(IFERROR(INDEX('2-3 引出列表'!$A$2:$CE$8700,$A554,MATCH(B$1,'2-3 引出列表'!$A$1:$CD$1,0)),"")),"",IFERROR(INDEX('2-3 引出列表'!$A$2:$CE$8700,$A554,MATCH(B$1,'2-3 引出列表'!$A$1:$CD$1,0)),""))</f>
        <v>0</v>
      </c>
      <c r="C554">
        <f>IF(ISBLANK(IFERROR(INDEX('2-3 引出列表'!$A$2:$CE$8700,$A554,MATCH(C$1,'2-3 引出列表'!$A$1:$CD$1,0)),"")),"",IFERROR(INDEX('2-3 引出列表'!$A$2:$CE$8700,$A554,MATCH(C$1,'2-3 引出列表'!$A$1:$CD$1,0)),""))</f>
        <v>0</v>
      </c>
      <c r="D554">
        <f>IF(ISBLANK(IFERROR(INDEX('2-3 引出列表'!$A$2:$CE$8700,$A554,MATCH(D$1,'2-3 引出列表'!$A$1:$CD$1,0)),"")),"",IFERROR(INDEX('2-3 引出列表'!$A$2:$CE$8700,$A554,MATCH(D$1,'2-3 引出列表'!$A$1:$CD$1,0)),""))</f>
        <v>0</v>
      </c>
      <c r="E554">
        <f>IF(ISBLANK(IFERROR(INDEX('2-3 引出列表'!$A$2:$CE$8700,$A554,MATCH(E$1,'2-3 引出列表'!$A$1:$CD$1,0)),"")),"",IFERROR(INDEX('2-3 引出列表'!$A$2:$CE$8700,$A554,MATCH(E$1,'2-3 引出列表'!$A$1:$CD$1,0)),""))</f>
        <v>0</v>
      </c>
      <c r="F554" t="str">
        <f t="shared" si="8"/>
        <v>0</v>
      </c>
      <c r="G554">
        <f>IF(ISBLANK(IFERROR(INDEX('2-3 引出列表'!$A$2:$CE$8700,$A554,MATCH(G$1,'2-3 引出列表'!$A$1:$CD$1,0)),"")),"",IFERROR(INDEX('2-3 引出列表'!$A$2:$CE$8700,$A554,MATCH(G$1,'2-3 引出列表'!$A$1:$CD$1,0)),""))</f>
        <v>0</v>
      </c>
      <c r="H554">
        <f>IF(ISBLANK(IFERROR(INDEX('2-3 引出列表'!$A$2:$CE$8700,$A554,MATCH(H$1,'2-3 引出列表'!$A$1:$CD$1,0)),"")),"",IFERROR(INDEX('2-3 引出列表'!$A$2:$CE$8700,$A554,MATCH(H$1,'2-3 引出列表'!$A$1:$CD$1,0)),""))</f>
        <v>0</v>
      </c>
      <c r="I554">
        <f>IF(ISBLANK(IFERROR(INDEX('2-3 引出列表'!$A$2:$CE$8700,$A554,MATCH(I$1,'2-3 引出列表'!$A$1:$CD$1,0)),"")),"",IFERROR(INDEX('2-3 引出列表'!$A$2:$CE$8700,$A554,MATCH(I$1,'2-3 引出列表'!$A$1:$CD$1,0)),""))</f>
        <v>0</v>
      </c>
    </row>
    <row r="555" customFormat="1" spans="1:9">
      <c r="A555">
        <v>554</v>
      </c>
      <c r="B555">
        <f>IF(ISBLANK(IFERROR(INDEX('2-3 引出列表'!$A$2:$CE$8700,$A555,MATCH(B$1,'2-3 引出列表'!$A$1:$CD$1,0)),"")),"",IFERROR(INDEX('2-3 引出列表'!$A$2:$CE$8700,$A555,MATCH(B$1,'2-3 引出列表'!$A$1:$CD$1,0)),""))</f>
        <v>0</v>
      </c>
      <c r="C555">
        <f>IF(ISBLANK(IFERROR(INDEX('2-3 引出列表'!$A$2:$CE$8700,$A555,MATCH(C$1,'2-3 引出列表'!$A$1:$CD$1,0)),"")),"",IFERROR(INDEX('2-3 引出列表'!$A$2:$CE$8700,$A555,MATCH(C$1,'2-3 引出列表'!$A$1:$CD$1,0)),""))</f>
        <v>0</v>
      </c>
      <c r="D555">
        <f>IF(ISBLANK(IFERROR(INDEX('2-3 引出列表'!$A$2:$CE$8700,$A555,MATCH(D$1,'2-3 引出列表'!$A$1:$CD$1,0)),"")),"",IFERROR(INDEX('2-3 引出列表'!$A$2:$CE$8700,$A555,MATCH(D$1,'2-3 引出列表'!$A$1:$CD$1,0)),""))</f>
        <v>0</v>
      </c>
      <c r="E555">
        <f>IF(ISBLANK(IFERROR(INDEX('2-3 引出列表'!$A$2:$CE$8700,$A555,MATCH(E$1,'2-3 引出列表'!$A$1:$CD$1,0)),"")),"",IFERROR(INDEX('2-3 引出列表'!$A$2:$CE$8700,$A555,MATCH(E$1,'2-3 引出列表'!$A$1:$CD$1,0)),""))</f>
        <v>0</v>
      </c>
      <c r="F555" t="str">
        <f t="shared" si="8"/>
        <v>0</v>
      </c>
      <c r="G555">
        <f>IF(ISBLANK(IFERROR(INDEX('2-3 引出列表'!$A$2:$CE$8700,$A555,MATCH(G$1,'2-3 引出列表'!$A$1:$CD$1,0)),"")),"",IFERROR(INDEX('2-3 引出列表'!$A$2:$CE$8700,$A555,MATCH(G$1,'2-3 引出列表'!$A$1:$CD$1,0)),""))</f>
        <v>0</v>
      </c>
      <c r="H555">
        <f>IF(ISBLANK(IFERROR(INDEX('2-3 引出列表'!$A$2:$CE$8700,$A555,MATCH(H$1,'2-3 引出列表'!$A$1:$CD$1,0)),"")),"",IFERROR(INDEX('2-3 引出列表'!$A$2:$CE$8700,$A555,MATCH(H$1,'2-3 引出列表'!$A$1:$CD$1,0)),""))</f>
        <v>0</v>
      </c>
      <c r="I555">
        <f>IF(ISBLANK(IFERROR(INDEX('2-3 引出列表'!$A$2:$CE$8700,$A555,MATCH(I$1,'2-3 引出列表'!$A$1:$CD$1,0)),"")),"",IFERROR(INDEX('2-3 引出列表'!$A$2:$CE$8700,$A555,MATCH(I$1,'2-3 引出列表'!$A$1:$CD$1,0)),""))</f>
        <v>0</v>
      </c>
    </row>
    <row r="556" customFormat="1" spans="1:9">
      <c r="A556">
        <v>555</v>
      </c>
      <c r="B556">
        <f>IF(ISBLANK(IFERROR(INDEX('2-3 引出列表'!$A$2:$CE$8700,$A556,MATCH(B$1,'2-3 引出列表'!$A$1:$CD$1,0)),"")),"",IFERROR(INDEX('2-3 引出列表'!$A$2:$CE$8700,$A556,MATCH(B$1,'2-3 引出列表'!$A$1:$CD$1,0)),""))</f>
        <v>0</v>
      </c>
      <c r="C556">
        <f>IF(ISBLANK(IFERROR(INDEX('2-3 引出列表'!$A$2:$CE$8700,$A556,MATCH(C$1,'2-3 引出列表'!$A$1:$CD$1,0)),"")),"",IFERROR(INDEX('2-3 引出列表'!$A$2:$CE$8700,$A556,MATCH(C$1,'2-3 引出列表'!$A$1:$CD$1,0)),""))</f>
        <v>0</v>
      </c>
      <c r="D556">
        <f>IF(ISBLANK(IFERROR(INDEX('2-3 引出列表'!$A$2:$CE$8700,$A556,MATCH(D$1,'2-3 引出列表'!$A$1:$CD$1,0)),"")),"",IFERROR(INDEX('2-3 引出列表'!$A$2:$CE$8700,$A556,MATCH(D$1,'2-3 引出列表'!$A$1:$CD$1,0)),""))</f>
        <v>0</v>
      </c>
      <c r="E556">
        <f>IF(ISBLANK(IFERROR(INDEX('2-3 引出列表'!$A$2:$CE$8700,$A556,MATCH(E$1,'2-3 引出列表'!$A$1:$CD$1,0)),"")),"",IFERROR(INDEX('2-3 引出列表'!$A$2:$CE$8700,$A556,MATCH(E$1,'2-3 引出列表'!$A$1:$CD$1,0)),""))</f>
        <v>0</v>
      </c>
      <c r="F556" t="str">
        <f t="shared" si="8"/>
        <v>0</v>
      </c>
      <c r="G556">
        <f>IF(ISBLANK(IFERROR(INDEX('2-3 引出列表'!$A$2:$CE$8700,$A556,MATCH(G$1,'2-3 引出列表'!$A$1:$CD$1,0)),"")),"",IFERROR(INDEX('2-3 引出列表'!$A$2:$CE$8700,$A556,MATCH(G$1,'2-3 引出列表'!$A$1:$CD$1,0)),""))</f>
        <v>0</v>
      </c>
      <c r="H556">
        <f>IF(ISBLANK(IFERROR(INDEX('2-3 引出列表'!$A$2:$CE$8700,$A556,MATCH(H$1,'2-3 引出列表'!$A$1:$CD$1,0)),"")),"",IFERROR(INDEX('2-3 引出列表'!$A$2:$CE$8700,$A556,MATCH(H$1,'2-3 引出列表'!$A$1:$CD$1,0)),""))</f>
        <v>0</v>
      </c>
      <c r="I556">
        <f>IF(ISBLANK(IFERROR(INDEX('2-3 引出列表'!$A$2:$CE$8700,$A556,MATCH(I$1,'2-3 引出列表'!$A$1:$CD$1,0)),"")),"",IFERROR(INDEX('2-3 引出列表'!$A$2:$CE$8700,$A556,MATCH(I$1,'2-3 引出列表'!$A$1:$CD$1,0)),""))</f>
        <v>0</v>
      </c>
    </row>
    <row r="557" customFormat="1" spans="1:9">
      <c r="A557">
        <v>556</v>
      </c>
      <c r="B557">
        <f>IF(ISBLANK(IFERROR(INDEX('2-3 引出列表'!$A$2:$CE$8700,$A557,MATCH(B$1,'2-3 引出列表'!$A$1:$CD$1,0)),"")),"",IFERROR(INDEX('2-3 引出列表'!$A$2:$CE$8700,$A557,MATCH(B$1,'2-3 引出列表'!$A$1:$CD$1,0)),""))</f>
        <v>0</v>
      </c>
      <c r="C557">
        <f>IF(ISBLANK(IFERROR(INDEX('2-3 引出列表'!$A$2:$CE$8700,$A557,MATCH(C$1,'2-3 引出列表'!$A$1:$CD$1,0)),"")),"",IFERROR(INDEX('2-3 引出列表'!$A$2:$CE$8700,$A557,MATCH(C$1,'2-3 引出列表'!$A$1:$CD$1,0)),""))</f>
        <v>0</v>
      </c>
      <c r="D557">
        <f>IF(ISBLANK(IFERROR(INDEX('2-3 引出列表'!$A$2:$CE$8700,$A557,MATCH(D$1,'2-3 引出列表'!$A$1:$CD$1,0)),"")),"",IFERROR(INDEX('2-3 引出列表'!$A$2:$CE$8700,$A557,MATCH(D$1,'2-3 引出列表'!$A$1:$CD$1,0)),""))</f>
        <v>0</v>
      </c>
      <c r="E557">
        <f>IF(ISBLANK(IFERROR(INDEX('2-3 引出列表'!$A$2:$CE$8700,$A557,MATCH(E$1,'2-3 引出列表'!$A$1:$CD$1,0)),"")),"",IFERROR(INDEX('2-3 引出列表'!$A$2:$CE$8700,$A557,MATCH(E$1,'2-3 引出列表'!$A$1:$CD$1,0)),""))</f>
        <v>0</v>
      </c>
      <c r="F557" t="str">
        <f t="shared" si="8"/>
        <v>0</v>
      </c>
      <c r="G557">
        <f>IF(ISBLANK(IFERROR(INDEX('2-3 引出列表'!$A$2:$CE$8700,$A557,MATCH(G$1,'2-3 引出列表'!$A$1:$CD$1,0)),"")),"",IFERROR(INDEX('2-3 引出列表'!$A$2:$CE$8700,$A557,MATCH(G$1,'2-3 引出列表'!$A$1:$CD$1,0)),""))</f>
        <v>0</v>
      </c>
      <c r="H557">
        <f>IF(ISBLANK(IFERROR(INDEX('2-3 引出列表'!$A$2:$CE$8700,$A557,MATCH(H$1,'2-3 引出列表'!$A$1:$CD$1,0)),"")),"",IFERROR(INDEX('2-3 引出列表'!$A$2:$CE$8700,$A557,MATCH(H$1,'2-3 引出列表'!$A$1:$CD$1,0)),""))</f>
        <v>0</v>
      </c>
      <c r="I557">
        <f>IF(ISBLANK(IFERROR(INDEX('2-3 引出列表'!$A$2:$CE$8700,$A557,MATCH(I$1,'2-3 引出列表'!$A$1:$CD$1,0)),"")),"",IFERROR(INDEX('2-3 引出列表'!$A$2:$CE$8700,$A557,MATCH(I$1,'2-3 引出列表'!$A$1:$CD$1,0)),""))</f>
        <v>0</v>
      </c>
    </row>
    <row r="558" customFormat="1" spans="1:9">
      <c r="A558">
        <v>557</v>
      </c>
      <c r="B558">
        <f>IF(ISBLANK(IFERROR(INDEX('2-3 引出列表'!$A$2:$CE$8700,$A558,MATCH(B$1,'2-3 引出列表'!$A$1:$CD$1,0)),"")),"",IFERROR(INDEX('2-3 引出列表'!$A$2:$CE$8700,$A558,MATCH(B$1,'2-3 引出列表'!$A$1:$CD$1,0)),""))</f>
        <v>0</v>
      </c>
      <c r="C558">
        <f>IF(ISBLANK(IFERROR(INDEX('2-3 引出列表'!$A$2:$CE$8700,$A558,MATCH(C$1,'2-3 引出列表'!$A$1:$CD$1,0)),"")),"",IFERROR(INDEX('2-3 引出列表'!$A$2:$CE$8700,$A558,MATCH(C$1,'2-3 引出列表'!$A$1:$CD$1,0)),""))</f>
        <v>0</v>
      </c>
      <c r="D558">
        <f>IF(ISBLANK(IFERROR(INDEX('2-3 引出列表'!$A$2:$CE$8700,$A558,MATCH(D$1,'2-3 引出列表'!$A$1:$CD$1,0)),"")),"",IFERROR(INDEX('2-3 引出列表'!$A$2:$CE$8700,$A558,MATCH(D$1,'2-3 引出列表'!$A$1:$CD$1,0)),""))</f>
        <v>0</v>
      </c>
      <c r="E558">
        <f>IF(ISBLANK(IFERROR(INDEX('2-3 引出列表'!$A$2:$CE$8700,$A558,MATCH(E$1,'2-3 引出列表'!$A$1:$CD$1,0)),"")),"",IFERROR(INDEX('2-3 引出列表'!$A$2:$CE$8700,$A558,MATCH(E$1,'2-3 引出列表'!$A$1:$CD$1,0)),""))</f>
        <v>0</v>
      </c>
      <c r="F558" t="str">
        <f t="shared" si="8"/>
        <v>0</v>
      </c>
      <c r="G558">
        <f>IF(ISBLANK(IFERROR(INDEX('2-3 引出列表'!$A$2:$CE$8700,$A558,MATCH(G$1,'2-3 引出列表'!$A$1:$CD$1,0)),"")),"",IFERROR(INDEX('2-3 引出列表'!$A$2:$CE$8700,$A558,MATCH(G$1,'2-3 引出列表'!$A$1:$CD$1,0)),""))</f>
        <v>0</v>
      </c>
      <c r="H558">
        <f>IF(ISBLANK(IFERROR(INDEX('2-3 引出列表'!$A$2:$CE$8700,$A558,MATCH(H$1,'2-3 引出列表'!$A$1:$CD$1,0)),"")),"",IFERROR(INDEX('2-3 引出列表'!$A$2:$CE$8700,$A558,MATCH(H$1,'2-3 引出列表'!$A$1:$CD$1,0)),""))</f>
        <v>0</v>
      </c>
      <c r="I558">
        <f>IF(ISBLANK(IFERROR(INDEX('2-3 引出列表'!$A$2:$CE$8700,$A558,MATCH(I$1,'2-3 引出列表'!$A$1:$CD$1,0)),"")),"",IFERROR(INDEX('2-3 引出列表'!$A$2:$CE$8700,$A558,MATCH(I$1,'2-3 引出列表'!$A$1:$CD$1,0)),""))</f>
        <v>0</v>
      </c>
    </row>
    <row r="559" customFormat="1" spans="1:9">
      <c r="A559">
        <v>558</v>
      </c>
      <c r="B559">
        <f>IF(ISBLANK(IFERROR(INDEX('2-3 引出列表'!$A$2:$CE$8700,$A559,MATCH(B$1,'2-3 引出列表'!$A$1:$CD$1,0)),"")),"",IFERROR(INDEX('2-3 引出列表'!$A$2:$CE$8700,$A559,MATCH(B$1,'2-3 引出列表'!$A$1:$CD$1,0)),""))</f>
        <v>0</v>
      </c>
      <c r="C559">
        <f>IF(ISBLANK(IFERROR(INDEX('2-3 引出列表'!$A$2:$CE$8700,$A559,MATCH(C$1,'2-3 引出列表'!$A$1:$CD$1,0)),"")),"",IFERROR(INDEX('2-3 引出列表'!$A$2:$CE$8700,$A559,MATCH(C$1,'2-3 引出列表'!$A$1:$CD$1,0)),""))</f>
        <v>0</v>
      </c>
      <c r="D559">
        <f>IF(ISBLANK(IFERROR(INDEX('2-3 引出列表'!$A$2:$CE$8700,$A559,MATCH(D$1,'2-3 引出列表'!$A$1:$CD$1,0)),"")),"",IFERROR(INDEX('2-3 引出列表'!$A$2:$CE$8700,$A559,MATCH(D$1,'2-3 引出列表'!$A$1:$CD$1,0)),""))</f>
        <v>0</v>
      </c>
      <c r="E559">
        <f>IF(ISBLANK(IFERROR(INDEX('2-3 引出列表'!$A$2:$CE$8700,$A559,MATCH(E$1,'2-3 引出列表'!$A$1:$CD$1,0)),"")),"",IFERROR(INDEX('2-3 引出列表'!$A$2:$CE$8700,$A559,MATCH(E$1,'2-3 引出列表'!$A$1:$CD$1,0)),""))</f>
        <v>0</v>
      </c>
      <c r="F559" t="str">
        <f t="shared" si="8"/>
        <v>0</v>
      </c>
      <c r="G559">
        <f>IF(ISBLANK(IFERROR(INDEX('2-3 引出列表'!$A$2:$CE$8700,$A559,MATCH(G$1,'2-3 引出列表'!$A$1:$CD$1,0)),"")),"",IFERROR(INDEX('2-3 引出列表'!$A$2:$CE$8700,$A559,MATCH(G$1,'2-3 引出列表'!$A$1:$CD$1,0)),""))</f>
        <v>0</v>
      </c>
      <c r="H559">
        <f>IF(ISBLANK(IFERROR(INDEX('2-3 引出列表'!$A$2:$CE$8700,$A559,MATCH(H$1,'2-3 引出列表'!$A$1:$CD$1,0)),"")),"",IFERROR(INDEX('2-3 引出列表'!$A$2:$CE$8700,$A559,MATCH(H$1,'2-3 引出列表'!$A$1:$CD$1,0)),""))</f>
        <v>0</v>
      </c>
      <c r="I559">
        <f>IF(ISBLANK(IFERROR(INDEX('2-3 引出列表'!$A$2:$CE$8700,$A559,MATCH(I$1,'2-3 引出列表'!$A$1:$CD$1,0)),"")),"",IFERROR(INDEX('2-3 引出列表'!$A$2:$CE$8700,$A559,MATCH(I$1,'2-3 引出列表'!$A$1:$CD$1,0)),""))</f>
        <v>0</v>
      </c>
    </row>
    <row r="560" customFormat="1" spans="1:9">
      <c r="A560">
        <v>559</v>
      </c>
      <c r="B560">
        <f>IF(ISBLANK(IFERROR(INDEX('2-3 引出列表'!$A$2:$CE$8700,$A560,MATCH(B$1,'2-3 引出列表'!$A$1:$CD$1,0)),"")),"",IFERROR(INDEX('2-3 引出列表'!$A$2:$CE$8700,$A560,MATCH(B$1,'2-3 引出列表'!$A$1:$CD$1,0)),""))</f>
        <v>0</v>
      </c>
      <c r="C560">
        <f>IF(ISBLANK(IFERROR(INDEX('2-3 引出列表'!$A$2:$CE$8700,$A560,MATCH(C$1,'2-3 引出列表'!$A$1:$CD$1,0)),"")),"",IFERROR(INDEX('2-3 引出列表'!$A$2:$CE$8700,$A560,MATCH(C$1,'2-3 引出列表'!$A$1:$CD$1,0)),""))</f>
        <v>0</v>
      </c>
      <c r="D560">
        <f>IF(ISBLANK(IFERROR(INDEX('2-3 引出列表'!$A$2:$CE$8700,$A560,MATCH(D$1,'2-3 引出列表'!$A$1:$CD$1,0)),"")),"",IFERROR(INDEX('2-3 引出列表'!$A$2:$CE$8700,$A560,MATCH(D$1,'2-3 引出列表'!$A$1:$CD$1,0)),""))</f>
        <v>0</v>
      </c>
      <c r="E560">
        <f>IF(ISBLANK(IFERROR(INDEX('2-3 引出列表'!$A$2:$CE$8700,$A560,MATCH(E$1,'2-3 引出列表'!$A$1:$CD$1,0)),"")),"",IFERROR(INDEX('2-3 引出列表'!$A$2:$CE$8700,$A560,MATCH(E$1,'2-3 引出列表'!$A$1:$CD$1,0)),""))</f>
        <v>0</v>
      </c>
      <c r="F560" t="str">
        <f t="shared" si="8"/>
        <v>0</v>
      </c>
      <c r="G560">
        <f>IF(ISBLANK(IFERROR(INDEX('2-3 引出列表'!$A$2:$CE$8700,$A560,MATCH(G$1,'2-3 引出列表'!$A$1:$CD$1,0)),"")),"",IFERROR(INDEX('2-3 引出列表'!$A$2:$CE$8700,$A560,MATCH(G$1,'2-3 引出列表'!$A$1:$CD$1,0)),""))</f>
        <v>0</v>
      </c>
      <c r="H560">
        <f>IF(ISBLANK(IFERROR(INDEX('2-3 引出列表'!$A$2:$CE$8700,$A560,MATCH(H$1,'2-3 引出列表'!$A$1:$CD$1,0)),"")),"",IFERROR(INDEX('2-3 引出列表'!$A$2:$CE$8700,$A560,MATCH(H$1,'2-3 引出列表'!$A$1:$CD$1,0)),""))</f>
        <v>0</v>
      </c>
      <c r="I560">
        <f>IF(ISBLANK(IFERROR(INDEX('2-3 引出列表'!$A$2:$CE$8700,$A560,MATCH(I$1,'2-3 引出列表'!$A$1:$CD$1,0)),"")),"",IFERROR(INDEX('2-3 引出列表'!$A$2:$CE$8700,$A560,MATCH(I$1,'2-3 引出列表'!$A$1:$CD$1,0)),""))</f>
        <v>0</v>
      </c>
    </row>
    <row r="561" customFormat="1" spans="1:9">
      <c r="A561">
        <v>560</v>
      </c>
      <c r="B561">
        <f>IF(ISBLANK(IFERROR(INDEX('2-3 引出列表'!$A$2:$CE$8700,$A561,MATCH(B$1,'2-3 引出列表'!$A$1:$CD$1,0)),"")),"",IFERROR(INDEX('2-3 引出列表'!$A$2:$CE$8700,$A561,MATCH(B$1,'2-3 引出列表'!$A$1:$CD$1,0)),""))</f>
        <v>0</v>
      </c>
      <c r="C561">
        <f>IF(ISBLANK(IFERROR(INDEX('2-3 引出列表'!$A$2:$CE$8700,$A561,MATCH(C$1,'2-3 引出列表'!$A$1:$CD$1,0)),"")),"",IFERROR(INDEX('2-3 引出列表'!$A$2:$CE$8700,$A561,MATCH(C$1,'2-3 引出列表'!$A$1:$CD$1,0)),""))</f>
        <v>0</v>
      </c>
      <c r="D561">
        <f>IF(ISBLANK(IFERROR(INDEX('2-3 引出列表'!$A$2:$CE$8700,$A561,MATCH(D$1,'2-3 引出列表'!$A$1:$CD$1,0)),"")),"",IFERROR(INDEX('2-3 引出列表'!$A$2:$CE$8700,$A561,MATCH(D$1,'2-3 引出列表'!$A$1:$CD$1,0)),""))</f>
        <v>0</v>
      </c>
      <c r="E561">
        <f>IF(ISBLANK(IFERROR(INDEX('2-3 引出列表'!$A$2:$CE$8700,$A561,MATCH(E$1,'2-3 引出列表'!$A$1:$CD$1,0)),"")),"",IFERROR(INDEX('2-3 引出列表'!$A$2:$CE$8700,$A561,MATCH(E$1,'2-3 引出列表'!$A$1:$CD$1,0)),""))</f>
        <v>0</v>
      </c>
      <c r="F561" t="str">
        <f t="shared" si="8"/>
        <v>0</v>
      </c>
      <c r="G561">
        <f>IF(ISBLANK(IFERROR(INDEX('2-3 引出列表'!$A$2:$CE$8700,$A561,MATCH(G$1,'2-3 引出列表'!$A$1:$CD$1,0)),"")),"",IFERROR(INDEX('2-3 引出列表'!$A$2:$CE$8700,$A561,MATCH(G$1,'2-3 引出列表'!$A$1:$CD$1,0)),""))</f>
        <v>0</v>
      </c>
      <c r="H561">
        <f>IF(ISBLANK(IFERROR(INDEX('2-3 引出列表'!$A$2:$CE$8700,$A561,MATCH(H$1,'2-3 引出列表'!$A$1:$CD$1,0)),"")),"",IFERROR(INDEX('2-3 引出列表'!$A$2:$CE$8700,$A561,MATCH(H$1,'2-3 引出列表'!$A$1:$CD$1,0)),""))</f>
        <v>0</v>
      </c>
      <c r="I561">
        <f>IF(ISBLANK(IFERROR(INDEX('2-3 引出列表'!$A$2:$CE$8700,$A561,MATCH(I$1,'2-3 引出列表'!$A$1:$CD$1,0)),"")),"",IFERROR(INDEX('2-3 引出列表'!$A$2:$CE$8700,$A561,MATCH(I$1,'2-3 引出列表'!$A$1:$CD$1,0)),""))</f>
        <v>0</v>
      </c>
    </row>
    <row r="562" customFormat="1" spans="1:9">
      <c r="A562">
        <v>561</v>
      </c>
      <c r="B562">
        <f>IF(ISBLANK(IFERROR(INDEX('2-3 引出列表'!$A$2:$CE$8700,$A562,MATCH(B$1,'2-3 引出列表'!$A$1:$CD$1,0)),"")),"",IFERROR(INDEX('2-3 引出列表'!$A$2:$CE$8700,$A562,MATCH(B$1,'2-3 引出列表'!$A$1:$CD$1,0)),""))</f>
        <v>0</v>
      </c>
      <c r="C562">
        <f>IF(ISBLANK(IFERROR(INDEX('2-3 引出列表'!$A$2:$CE$8700,$A562,MATCH(C$1,'2-3 引出列表'!$A$1:$CD$1,0)),"")),"",IFERROR(INDEX('2-3 引出列表'!$A$2:$CE$8700,$A562,MATCH(C$1,'2-3 引出列表'!$A$1:$CD$1,0)),""))</f>
        <v>0</v>
      </c>
      <c r="D562">
        <f>IF(ISBLANK(IFERROR(INDEX('2-3 引出列表'!$A$2:$CE$8700,$A562,MATCH(D$1,'2-3 引出列表'!$A$1:$CD$1,0)),"")),"",IFERROR(INDEX('2-3 引出列表'!$A$2:$CE$8700,$A562,MATCH(D$1,'2-3 引出列表'!$A$1:$CD$1,0)),""))</f>
        <v>0</v>
      </c>
      <c r="E562">
        <f>IF(ISBLANK(IFERROR(INDEX('2-3 引出列表'!$A$2:$CE$8700,$A562,MATCH(E$1,'2-3 引出列表'!$A$1:$CD$1,0)),"")),"",IFERROR(INDEX('2-3 引出列表'!$A$2:$CE$8700,$A562,MATCH(E$1,'2-3 引出列表'!$A$1:$CD$1,0)),""))</f>
        <v>0</v>
      </c>
      <c r="F562" t="str">
        <f t="shared" si="8"/>
        <v>0</v>
      </c>
      <c r="G562">
        <f>IF(ISBLANK(IFERROR(INDEX('2-3 引出列表'!$A$2:$CE$8700,$A562,MATCH(G$1,'2-3 引出列表'!$A$1:$CD$1,0)),"")),"",IFERROR(INDEX('2-3 引出列表'!$A$2:$CE$8700,$A562,MATCH(G$1,'2-3 引出列表'!$A$1:$CD$1,0)),""))</f>
        <v>0</v>
      </c>
      <c r="H562">
        <f>IF(ISBLANK(IFERROR(INDEX('2-3 引出列表'!$A$2:$CE$8700,$A562,MATCH(H$1,'2-3 引出列表'!$A$1:$CD$1,0)),"")),"",IFERROR(INDEX('2-3 引出列表'!$A$2:$CE$8700,$A562,MATCH(H$1,'2-3 引出列表'!$A$1:$CD$1,0)),""))</f>
        <v>0</v>
      </c>
      <c r="I562">
        <f>IF(ISBLANK(IFERROR(INDEX('2-3 引出列表'!$A$2:$CE$8700,$A562,MATCH(I$1,'2-3 引出列表'!$A$1:$CD$1,0)),"")),"",IFERROR(INDEX('2-3 引出列表'!$A$2:$CE$8700,$A562,MATCH(I$1,'2-3 引出列表'!$A$1:$CD$1,0)),""))</f>
        <v>0</v>
      </c>
    </row>
    <row r="563" customFormat="1" spans="1:9">
      <c r="A563">
        <v>562</v>
      </c>
      <c r="B563">
        <f>IF(ISBLANK(IFERROR(INDEX('2-3 引出列表'!$A$2:$CE$8700,$A563,MATCH(B$1,'2-3 引出列表'!$A$1:$CD$1,0)),"")),"",IFERROR(INDEX('2-3 引出列表'!$A$2:$CE$8700,$A563,MATCH(B$1,'2-3 引出列表'!$A$1:$CD$1,0)),""))</f>
        <v>0</v>
      </c>
      <c r="C563">
        <f>IF(ISBLANK(IFERROR(INDEX('2-3 引出列表'!$A$2:$CE$8700,$A563,MATCH(C$1,'2-3 引出列表'!$A$1:$CD$1,0)),"")),"",IFERROR(INDEX('2-3 引出列表'!$A$2:$CE$8700,$A563,MATCH(C$1,'2-3 引出列表'!$A$1:$CD$1,0)),""))</f>
        <v>0</v>
      </c>
      <c r="D563">
        <f>IF(ISBLANK(IFERROR(INDEX('2-3 引出列表'!$A$2:$CE$8700,$A563,MATCH(D$1,'2-3 引出列表'!$A$1:$CD$1,0)),"")),"",IFERROR(INDEX('2-3 引出列表'!$A$2:$CE$8700,$A563,MATCH(D$1,'2-3 引出列表'!$A$1:$CD$1,0)),""))</f>
        <v>0</v>
      </c>
      <c r="E563">
        <f>IF(ISBLANK(IFERROR(INDEX('2-3 引出列表'!$A$2:$CE$8700,$A563,MATCH(E$1,'2-3 引出列表'!$A$1:$CD$1,0)),"")),"",IFERROR(INDEX('2-3 引出列表'!$A$2:$CE$8700,$A563,MATCH(E$1,'2-3 引出列表'!$A$1:$CD$1,0)),""))</f>
        <v>0</v>
      </c>
      <c r="F563" t="str">
        <f t="shared" si="8"/>
        <v>0</v>
      </c>
      <c r="G563">
        <f>IF(ISBLANK(IFERROR(INDEX('2-3 引出列表'!$A$2:$CE$8700,$A563,MATCH(G$1,'2-3 引出列表'!$A$1:$CD$1,0)),"")),"",IFERROR(INDEX('2-3 引出列表'!$A$2:$CE$8700,$A563,MATCH(G$1,'2-3 引出列表'!$A$1:$CD$1,0)),""))</f>
        <v>0</v>
      </c>
      <c r="H563">
        <f>IF(ISBLANK(IFERROR(INDEX('2-3 引出列表'!$A$2:$CE$8700,$A563,MATCH(H$1,'2-3 引出列表'!$A$1:$CD$1,0)),"")),"",IFERROR(INDEX('2-3 引出列表'!$A$2:$CE$8700,$A563,MATCH(H$1,'2-3 引出列表'!$A$1:$CD$1,0)),""))</f>
        <v>0</v>
      </c>
      <c r="I563">
        <f>IF(ISBLANK(IFERROR(INDEX('2-3 引出列表'!$A$2:$CE$8700,$A563,MATCH(I$1,'2-3 引出列表'!$A$1:$CD$1,0)),"")),"",IFERROR(INDEX('2-3 引出列表'!$A$2:$CE$8700,$A563,MATCH(I$1,'2-3 引出列表'!$A$1:$CD$1,0)),""))</f>
        <v>0</v>
      </c>
    </row>
    <row r="564" customFormat="1" spans="1:9">
      <c r="A564">
        <v>563</v>
      </c>
      <c r="B564">
        <f>IF(ISBLANK(IFERROR(INDEX('2-3 引出列表'!$A$2:$CE$8700,$A564,MATCH(B$1,'2-3 引出列表'!$A$1:$CD$1,0)),"")),"",IFERROR(INDEX('2-3 引出列表'!$A$2:$CE$8700,$A564,MATCH(B$1,'2-3 引出列表'!$A$1:$CD$1,0)),""))</f>
        <v>0</v>
      </c>
      <c r="C564">
        <f>IF(ISBLANK(IFERROR(INDEX('2-3 引出列表'!$A$2:$CE$8700,$A564,MATCH(C$1,'2-3 引出列表'!$A$1:$CD$1,0)),"")),"",IFERROR(INDEX('2-3 引出列表'!$A$2:$CE$8700,$A564,MATCH(C$1,'2-3 引出列表'!$A$1:$CD$1,0)),""))</f>
        <v>0</v>
      </c>
      <c r="D564">
        <f>IF(ISBLANK(IFERROR(INDEX('2-3 引出列表'!$A$2:$CE$8700,$A564,MATCH(D$1,'2-3 引出列表'!$A$1:$CD$1,0)),"")),"",IFERROR(INDEX('2-3 引出列表'!$A$2:$CE$8700,$A564,MATCH(D$1,'2-3 引出列表'!$A$1:$CD$1,0)),""))</f>
        <v>0</v>
      </c>
      <c r="E564">
        <f>IF(ISBLANK(IFERROR(INDEX('2-3 引出列表'!$A$2:$CE$8700,$A564,MATCH(E$1,'2-3 引出列表'!$A$1:$CD$1,0)),"")),"",IFERROR(INDEX('2-3 引出列表'!$A$2:$CE$8700,$A564,MATCH(E$1,'2-3 引出列表'!$A$1:$CD$1,0)),""))</f>
        <v>0</v>
      </c>
      <c r="F564" t="str">
        <f t="shared" si="8"/>
        <v>0</v>
      </c>
      <c r="G564">
        <f>IF(ISBLANK(IFERROR(INDEX('2-3 引出列表'!$A$2:$CE$8700,$A564,MATCH(G$1,'2-3 引出列表'!$A$1:$CD$1,0)),"")),"",IFERROR(INDEX('2-3 引出列表'!$A$2:$CE$8700,$A564,MATCH(G$1,'2-3 引出列表'!$A$1:$CD$1,0)),""))</f>
        <v>0</v>
      </c>
      <c r="H564">
        <f>IF(ISBLANK(IFERROR(INDEX('2-3 引出列表'!$A$2:$CE$8700,$A564,MATCH(H$1,'2-3 引出列表'!$A$1:$CD$1,0)),"")),"",IFERROR(INDEX('2-3 引出列表'!$A$2:$CE$8700,$A564,MATCH(H$1,'2-3 引出列表'!$A$1:$CD$1,0)),""))</f>
        <v>0</v>
      </c>
      <c r="I564">
        <f>IF(ISBLANK(IFERROR(INDEX('2-3 引出列表'!$A$2:$CE$8700,$A564,MATCH(I$1,'2-3 引出列表'!$A$1:$CD$1,0)),"")),"",IFERROR(INDEX('2-3 引出列表'!$A$2:$CE$8700,$A564,MATCH(I$1,'2-3 引出列表'!$A$1:$CD$1,0)),""))</f>
        <v>0</v>
      </c>
    </row>
    <row r="565" customFormat="1" spans="1:9">
      <c r="A565">
        <v>564</v>
      </c>
      <c r="B565">
        <f>IF(ISBLANK(IFERROR(INDEX('2-3 引出列表'!$A$2:$CE$8700,$A565,MATCH(B$1,'2-3 引出列表'!$A$1:$CD$1,0)),"")),"",IFERROR(INDEX('2-3 引出列表'!$A$2:$CE$8700,$A565,MATCH(B$1,'2-3 引出列表'!$A$1:$CD$1,0)),""))</f>
        <v>0</v>
      </c>
      <c r="C565">
        <f>IF(ISBLANK(IFERROR(INDEX('2-3 引出列表'!$A$2:$CE$8700,$A565,MATCH(C$1,'2-3 引出列表'!$A$1:$CD$1,0)),"")),"",IFERROR(INDEX('2-3 引出列表'!$A$2:$CE$8700,$A565,MATCH(C$1,'2-3 引出列表'!$A$1:$CD$1,0)),""))</f>
        <v>0</v>
      </c>
      <c r="D565">
        <f>IF(ISBLANK(IFERROR(INDEX('2-3 引出列表'!$A$2:$CE$8700,$A565,MATCH(D$1,'2-3 引出列表'!$A$1:$CD$1,0)),"")),"",IFERROR(INDEX('2-3 引出列表'!$A$2:$CE$8700,$A565,MATCH(D$1,'2-3 引出列表'!$A$1:$CD$1,0)),""))</f>
        <v>0</v>
      </c>
      <c r="E565">
        <f>IF(ISBLANK(IFERROR(INDEX('2-3 引出列表'!$A$2:$CE$8700,$A565,MATCH(E$1,'2-3 引出列表'!$A$1:$CD$1,0)),"")),"",IFERROR(INDEX('2-3 引出列表'!$A$2:$CE$8700,$A565,MATCH(E$1,'2-3 引出列表'!$A$1:$CD$1,0)),""))</f>
        <v>0</v>
      </c>
      <c r="F565" t="str">
        <f t="shared" si="8"/>
        <v>0</v>
      </c>
      <c r="G565">
        <f>IF(ISBLANK(IFERROR(INDEX('2-3 引出列表'!$A$2:$CE$8700,$A565,MATCH(G$1,'2-3 引出列表'!$A$1:$CD$1,0)),"")),"",IFERROR(INDEX('2-3 引出列表'!$A$2:$CE$8700,$A565,MATCH(G$1,'2-3 引出列表'!$A$1:$CD$1,0)),""))</f>
        <v>0</v>
      </c>
      <c r="H565">
        <f>IF(ISBLANK(IFERROR(INDEX('2-3 引出列表'!$A$2:$CE$8700,$A565,MATCH(H$1,'2-3 引出列表'!$A$1:$CD$1,0)),"")),"",IFERROR(INDEX('2-3 引出列表'!$A$2:$CE$8700,$A565,MATCH(H$1,'2-3 引出列表'!$A$1:$CD$1,0)),""))</f>
        <v>0</v>
      </c>
      <c r="I565">
        <f>IF(ISBLANK(IFERROR(INDEX('2-3 引出列表'!$A$2:$CE$8700,$A565,MATCH(I$1,'2-3 引出列表'!$A$1:$CD$1,0)),"")),"",IFERROR(INDEX('2-3 引出列表'!$A$2:$CE$8700,$A565,MATCH(I$1,'2-3 引出列表'!$A$1:$CD$1,0)),""))</f>
        <v>0</v>
      </c>
    </row>
    <row r="566" customFormat="1" spans="1:9">
      <c r="A566">
        <v>565</v>
      </c>
      <c r="B566">
        <f>IF(ISBLANK(IFERROR(INDEX('2-3 引出列表'!$A$2:$CE$8700,$A566,MATCH(B$1,'2-3 引出列表'!$A$1:$CD$1,0)),"")),"",IFERROR(INDEX('2-3 引出列表'!$A$2:$CE$8700,$A566,MATCH(B$1,'2-3 引出列表'!$A$1:$CD$1,0)),""))</f>
        <v>0</v>
      </c>
      <c r="C566">
        <f>IF(ISBLANK(IFERROR(INDEX('2-3 引出列表'!$A$2:$CE$8700,$A566,MATCH(C$1,'2-3 引出列表'!$A$1:$CD$1,0)),"")),"",IFERROR(INDEX('2-3 引出列表'!$A$2:$CE$8700,$A566,MATCH(C$1,'2-3 引出列表'!$A$1:$CD$1,0)),""))</f>
        <v>0</v>
      </c>
      <c r="D566">
        <f>IF(ISBLANK(IFERROR(INDEX('2-3 引出列表'!$A$2:$CE$8700,$A566,MATCH(D$1,'2-3 引出列表'!$A$1:$CD$1,0)),"")),"",IFERROR(INDEX('2-3 引出列表'!$A$2:$CE$8700,$A566,MATCH(D$1,'2-3 引出列表'!$A$1:$CD$1,0)),""))</f>
        <v>0</v>
      </c>
      <c r="E566">
        <f>IF(ISBLANK(IFERROR(INDEX('2-3 引出列表'!$A$2:$CE$8700,$A566,MATCH(E$1,'2-3 引出列表'!$A$1:$CD$1,0)),"")),"",IFERROR(INDEX('2-3 引出列表'!$A$2:$CE$8700,$A566,MATCH(E$1,'2-3 引出列表'!$A$1:$CD$1,0)),""))</f>
        <v>0</v>
      </c>
      <c r="F566" t="str">
        <f t="shared" si="8"/>
        <v>0</v>
      </c>
      <c r="G566">
        <f>IF(ISBLANK(IFERROR(INDEX('2-3 引出列表'!$A$2:$CE$8700,$A566,MATCH(G$1,'2-3 引出列表'!$A$1:$CD$1,0)),"")),"",IFERROR(INDEX('2-3 引出列表'!$A$2:$CE$8700,$A566,MATCH(G$1,'2-3 引出列表'!$A$1:$CD$1,0)),""))</f>
        <v>0</v>
      </c>
      <c r="H566">
        <f>IF(ISBLANK(IFERROR(INDEX('2-3 引出列表'!$A$2:$CE$8700,$A566,MATCH(H$1,'2-3 引出列表'!$A$1:$CD$1,0)),"")),"",IFERROR(INDEX('2-3 引出列表'!$A$2:$CE$8700,$A566,MATCH(H$1,'2-3 引出列表'!$A$1:$CD$1,0)),""))</f>
        <v>0</v>
      </c>
      <c r="I566">
        <f>IF(ISBLANK(IFERROR(INDEX('2-3 引出列表'!$A$2:$CE$8700,$A566,MATCH(I$1,'2-3 引出列表'!$A$1:$CD$1,0)),"")),"",IFERROR(INDEX('2-3 引出列表'!$A$2:$CE$8700,$A566,MATCH(I$1,'2-3 引出列表'!$A$1:$CD$1,0)),""))</f>
        <v>0</v>
      </c>
    </row>
    <row r="567" customFormat="1" spans="1:9">
      <c r="A567">
        <v>566</v>
      </c>
      <c r="B567">
        <f>IF(ISBLANK(IFERROR(INDEX('2-3 引出列表'!$A$2:$CE$8700,$A567,MATCH(B$1,'2-3 引出列表'!$A$1:$CD$1,0)),"")),"",IFERROR(INDEX('2-3 引出列表'!$A$2:$CE$8700,$A567,MATCH(B$1,'2-3 引出列表'!$A$1:$CD$1,0)),""))</f>
        <v>0</v>
      </c>
      <c r="C567">
        <f>IF(ISBLANK(IFERROR(INDEX('2-3 引出列表'!$A$2:$CE$8700,$A567,MATCH(C$1,'2-3 引出列表'!$A$1:$CD$1,0)),"")),"",IFERROR(INDEX('2-3 引出列表'!$A$2:$CE$8700,$A567,MATCH(C$1,'2-3 引出列表'!$A$1:$CD$1,0)),""))</f>
        <v>0</v>
      </c>
      <c r="D567">
        <f>IF(ISBLANK(IFERROR(INDEX('2-3 引出列表'!$A$2:$CE$8700,$A567,MATCH(D$1,'2-3 引出列表'!$A$1:$CD$1,0)),"")),"",IFERROR(INDEX('2-3 引出列表'!$A$2:$CE$8700,$A567,MATCH(D$1,'2-3 引出列表'!$A$1:$CD$1,0)),""))</f>
        <v>0</v>
      </c>
      <c r="E567">
        <f>IF(ISBLANK(IFERROR(INDEX('2-3 引出列表'!$A$2:$CE$8700,$A567,MATCH(E$1,'2-3 引出列表'!$A$1:$CD$1,0)),"")),"",IFERROR(INDEX('2-3 引出列表'!$A$2:$CE$8700,$A567,MATCH(E$1,'2-3 引出列表'!$A$1:$CD$1,0)),""))</f>
        <v>0</v>
      </c>
      <c r="F567" t="str">
        <f t="shared" si="8"/>
        <v>0</v>
      </c>
      <c r="G567">
        <f>IF(ISBLANK(IFERROR(INDEX('2-3 引出列表'!$A$2:$CE$8700,$A567,MATCH(G$1,'2-3 引出列表'!$A$1:$CD$1,0)),"")),"",IFERROR(INDEX('2-3 引出列表'!$A$2:$CE$8700,$A567,MATCH(G$1,'2-3 引出列表'!$A$1:$CD$1,0)),""))</f>
        <v>0</v>
      </c>
      <c r="H567">
        <f>IF(ISBLANK(IFERROR(INDEX('2-3 引出列表'!$A$2:$CE$8700,$A567,MATCH(H$1,'2-3 引出列表'!$A$1:$CD$1,0)),"")),"",IFERROR(INDEX('2-3 引出列表'!$A$2:$CE$8700,$A567,MATCH(H$1,'2-3 引出列表'!$A$1:$CD$1,0)),""))</f>
        <v>0</v>
      </c>
      <c r="I567">
        <f>IF(ISBLANK(IFERROR(INDEX('2-3 引出列表'!$A$2:$CE$8700,$A567,MATCH(I$1,'2-3 引出列表'!$A$1:$CD$1,0)),"")),"",IFERROR(INDEX('2-3 引出列表'!$A$2:$CE$8700,$A567,MATCH(I$1,'2-3 引出列表'!$A$1:$CD$1,0)),""))</f>
        <v>0</v>
      </c>
    </row>
    <row r="568" customFormat="1" spans="1:9">
      <c r="A568">
        <v>567</v>
      </c>
      <c r="B568">
        <f>IF(ISBLANK(IFERROR(INDEX('2-3 引出列表'!$A$2:$CE$8700,$A568,MATCH(B$1,'2-3 引出列表'!$A$1:$CD$1,0)),"")),"",IFERROR(INDEX('2-3 引出列表'!$A$2:$CE$8700,$A568,MATCH(B$1,'2-3 引出列表'!$A$1:$CD$1,0)),""))</f>
        <v>0</v>
      </c>
      <c r="C568">
        <f>IF(ISBLANK(IFERROR(INDEX('2-3 引出列表'!$A$2:$CE$8700,$A568,MATCH(C$1,'2-3 引出列表'!$A$1:$CD$1,0)),"")),"",IFERROR(INDEX('2-3 引出列表'!$A$2:$CE$8700,$A568,MATCH(C$1,'2-3 引出列表'!$A$1:$CD$1,0)),""))</f>
        <v>0</v>
      </c>
      <c r="D568">
        <f>IF(ISBLANK(IFERROR(INDEX('2-3 引出列表'!$A$2:$CE$8700,$A568,MATCH(D$1,'2-3 引出列表'!$A$1:$CD$1,0)),"")),"",IFERROR(INDEX('2-3 引出列表'!$A$2:$CE$8700,$A568,MATCH(D$1,'2-3 引出列表'!$A$1:$CD$1,0)),""))</f>
        <v>0</v>
      </c>
      <c r="E568">
        <f>IF(ISBLANK(IFERROR(INDEX('2-3 引出列表'!$A$2:$CE$8700,$A568,MATCH(E$1,'2-3 引出列表'!$A$1:$CD$1,0)),"")),"",IFERROR(INDEX('2-3 引出列表'!$A$2:$CE$8700,$A568,MATCH(E$1,'2-3 引出列表'!$A$1:$CD$1,0)),""))</f>
        <v>0</v>
      </c>
      <c r="F568" t="str">
        <f t="shared" si="8"/>
        <v>0</v>
      </c>
      <c r="G568">
        <f>IF(ISBLANK(IFERROR(INDEX('2-3 引出列表'!$A$2:$CE$8700,$A568,MATCH(G$1,'2-3 引出列表'!$A$1:$CD$1,0)),"")),"",IFERROR(INDEX('2-3 引出列表'!$A$2:$CE$8700,$A568,MATCH(G$1,'2-3 引出列表'!$A$1:$CD$1,0)),""))</f>
        <v>0</v>
      </c>
      <c r="H568">
        <f>IF(ISBLANK(IFERROR(INDEX('2-3 引出列表'!$A$2:$CE$8700,$A568,MATCH(H$1,'2-3 引出列表'!$A$1:$CD$1,0)),"")),"",IFERROR(INDEX('2-3 引出列表'!$A$2:$CE$8700,$A568,MATCH(H$1,'2-3 引出列表'!$A$1:$CD$1,0)),""))</f>
        <v>0</v>
      </c>
      <c r="I568">
        <f>IF(ISBLANK(IFERROR(INDEX('2-3 引出列表'!$A$2:$CE$8700,$A568,MATCH(I$1,'2-3 引出列表'!$A$1:$CD$1,0)),"")),"",IFERROR(INDEX('2-3 引出列表'!$A$2:$CE$8700,$A568,MATCH(I$1,'2-3 引出列表'!$A$1:$CD$1,0)),""))</f>
        <v>0</v>
      </c>
    </row>
    <row r="569" customFormat="1" spans="1:9">
      <c r="A569">
        <v>568</v>
      </c>
      <c r="B569">
        <f>IF(ISBLANK(IFERROR(INDEX('2-3 引出列表'!$A$2:$CE$8700,$A569,MATCH(B$1,'2-3 引出列表'!$A$1:$CD$1,0)),"")),"",IFERROR(INDEX('2-3 引出列表'!$A$2:$CE$8700,$A569,MATCH(B$1,'2-3 引出列表'!$A$1:$CD$1,0)),""))</f>
        <v>0</v>
      </c>
      <c r="C569">
        <f>IF(ISBLANK(IFERROR(INDEX('2-3 引出列表'!$A$2:$CE$8700,$A569,MATCH(C$1,'2-3 引出列表'!$A$1:$CD$1,0)),"")),"",IFERROR(INDEX('2-3 引出列表'!$A$2:$CE$8700,$A569,MATCH(C$1,'2-3 引出列表'!$A$1:$CD$1,0)),""))</f>
        <v>0</v>
      </c>
      <c r="D569">
        <f>IF(ISBLANK(IFERROR(INDEX('2-3 引出列表'!$A$2:$CE$8700,$A569,MATCH(D$1,'2-3 引出列表'!$A$1:$CD$1,0)),"")),"",IFERROR(INDEX('2-3 引出列表'!$A$2:$CE$8700,$A569,MATCH(D$1,'2-3 引出列表'!$A$1:$CD$1,0)),""))</f>
        <v>0</v>
      </c>
      <c r="E569">
        <f>IF(ISBLANK(IFERROR(INDEX('2-3 引出列表'!$A$2:$CE$8700,$A569,MATCH(E$1,'2-3 引出列表'!$A$1:$CD$1,0)),"")),"",IFERROR(INDEX('2-3 引出列表'!$A$2:$CE$8700,$A569,MATCH(E$1,'2-3 引出列表'!$A$1:$CD$1,0)),""))</f>
        <v>0</v>
      </c>
      <c r="F569" t="str">
        <f t="shared" si="8"/>
        <v>0</v>
      </c>
      <c r="G569">
        <f>IF(ISBLANK(IFERROR(INDEX('2-3 引出列表'!$A$2:$CE$8700,$A569,MATCH(G$1,'2-3 引出列表'!$A$1:$CD$1,0)),"")),"",IFERROR(INDEX('2-3 引出列表'!$A$2:$CE$8700,$A569,MATCH(G$1,'2-3 引出列表'!$A$1:$CD$1,0)),""))</f>
        <v>0</v>
      </c>
      <c r="H569">
        <f>IF(ISBLANK(IFERROR(INDEX('2-3 引出列表'!$A$2:$CE$8700,$A569,MATCH(H$1,'2-3 引出列表'!$A$1:$CD$1,0)),"")),"",IFERROR(INDEX('2-3 引出列表'!$A$2:$CE$8700,$A569,MATCH(H$1,'2-3 引出列表'!$A$1:$CD$1,0)),""))</f>
        <v>0</v>
      </c>
      <c r="I569">
        <f>IF(ISBLANK(IFERROR(INDEX('2-3 引出列表'!$A$2:$CE$8700,$A569,MATCH(I$1,'2-3 引出列表'!$A$1:$CD$1,0)),"")),"",IFERROR(INDEX('2-3 引出列表'!$A$2:$CE$8700,$A569,MATCH(I$1,'2-3 引出列表'!$A$1:$CD$1,0)),""))</f>
        <v>0</v>
      </c>
    </row>
    <row r="570" customFormat="1" spans="1:9">
      <c r="A570">
        <v>569</v>
      </c>
      <c r="B570">
        <f>IF(ISBLANK(IFERROR(INDEX('2-3 引出列表'!$A$2:$CE$8700,$A570,MATCH(B$1,'2-3 引出列表'!$A$1:$CD$1,0)),"")),"",IFERROR(INDEX('2-3 引出列表'!$A$2:$CE$8700,$A570,MATCH(B$1,'2-3 引出列表'!$A$1:$CD$1,0)),""))</f>
        <v>0</v>
      </c>
      <c r="C570">
        <f>IF(ISBLANK(IFERROR(INDEX('2-3 引出列表'!$A$2:$CE$8700,$A570,MATCH(C$1,'2-3 引出列表'!$A$1:$CD$1,0)),"")),"",IFERROR(INDEX('2-3 引出列表'!$A$2:$CE$8700,$A570,MATCH(C$1,'2-3 引出列表'!$A$1:$CD$1,0)),""))</f>
        <v>0</v>
      </c>
      <c r="D570">
        <f>IF(ISBLANK(IFERROR(INDEX('2-3 引出列表'!$A$2:$CE$8700,$A570,MATCH(D$1,'2-3 引出列表'!$A$1:$CD$1,0)),"")),"",IFERROR(INDEX('2-3 引出列表'!$A$2:$CE$8700,$A570,MATCH(D$1,'2-3 引出列表'!$A$1:$CD$1,0)),""))</f>
        <v>0</v>
      </c>
      <c r="E570">
        <f>IF(ISBLANK(IFERROR(INDEX('2-3 引出列表'!$A$2:$CE$8700,$A570,MATCH(E$1,'2-3 引出列表'!$A$1:$CD$1,0)),"")),"",IFERROR(INDEX('2-3 引出列表'!$A$2:$CE$8700,$A570,MATCH(E$1,'2-3 引出列表'!$A$1:$CD$1,0)),""))</f>
        <v>0</v>
      </c>
      <c r="F570" t="str">
        <f t="shared" si="8"/>
        <v>0</v>
      </c>
      <c r="G570">
        <f>IF(ISBLANK(IFERROR(INDEX('2-3 引出列表'!$A$2:$CE$8700,$A570,MATCH(G$1,'2-3 引出列表'!$A$1:$CD$1,0)),"")),"",IFERROR(INDEX('2-3 引出列表'!$A$2:$CE$8700,$A570,MATCH(G$1,'2-3 引出列表'!$A$1:$CD$1,0)),""))</f>
        <v>0</v>
      </c>
      <c r="H570">
        <f>IF(ISBLANK(IFERROR(INDEX('2-3 引出列表'!$A$2:$CE$8700,$A570,MATCH(H$1,'2-3 引出列表'!$A$1:$CD$1,0)),"")),"",IFERROR(INDEX('2-3 引出列表'!$A$2:$CE$8700,$A570,MATCH(H$1,'2-3 引出列表'!$A$1:$CD$1,0)),""))</f>
        <v>0</v>
      </c>
      <c r="I570">
        <f>IF(ISBLANK(IFERROR(INDEX('2-3 引出列表'!$A$2:$CE$8700,$A570,MATCH(I$1,'2-3 引出列表'!$A$1:$CD$1,0)),"")),"",IFERROR(INDEX('2-3 引出列表'!$A$2:$CE$8700,$A570,MATCH(I$1,'2-3 引出列表'!$A$1:$CD$1,0)),""))</f>
        <v>0</v>
      </c>
    </row>
    <row r="571" customFormat="1" spans="1:9">
      <c r="A571">
        <v>570</v>
      </c>
      <c r="B571">
        <f>IF(ISBLANK(IFERROR(INDEX('2-3 引出列表'!$A$2:$CE$8700,$A571,MATCH(B$1,'2-3 引出列表'!$A$1:$CD$1,0)),"")),"",IFERROR(INDEX('2-3 引出列表'!$A$2:$CE$8700,$A571,MATCH(B$1,'2-3 引出列表'!$A$1:$CD$1,0)),""))</f>
        <v>0</v>
      </c>
      <c r="C571">
        <f>IF(ISBLANK(IFERROR(INDEX('2-3 引出列表'!$A$2:$CE$8700,$A571,MATCH(C$1,'2-3 引出列表'!$A$1:$CD$1,0)),"")),"",IFERROR(INDEX('2-3 引出列表'!$A$2:$CE$8700,$A571,MATCH(C$1,'2-3 引出列表'!$A$1:$CD$1,0)),""))</f>
        <v>0</v>
      </c>
      <c r="D571">
        <f>IF(ISBLANK(IFERROR(INDEX('2-3 引出列表'!$A$2:$CE$8700,$A571,MATCH(D$1,'2-3 引出列表'!$A$1:$CD$1,0)),"")),"",IFERROR(INDEX('2-3 引出列表'!$A$2:$CE$8700,$A571,MATCH(D$1,'2-3 引出列表'!$A$1:$CD$1,0)),""))</f>
        <v>0</v>
      </c>
      <c r="E571">
        <f>IF(ISBLANK(IFERROR(INDEX('2-3 引出列表'!$A$2:$CE$8700,$A571,MATCH(E$1,'2-3 引出列表'!$A$1:$CD$1,0)),"")),"",IFERROR(INDEX('2-3 引出列表'!$A$2:$CE$8700,$A571,MATCH(E$1,'2-3 引出列表'!$A$1:$CD$1,0)),""))</f>
        <v>0</v>
      </c>
      <c r="F571" t="str">
        <f t="shared" si="8"/>
        <v>0</v>
      </c>
      <c r="G571">
        <f>IF(ISBLANK(IFERROR(INDEX('2-3 引出列表'!$A$2:$CE$8700,$A571,MATCH(G$1,'2-3 引出列表'!$A$1:$CD$1,0)),"")),"",IFERROR(INDEX('2-3 引出列表'!$A$2:$CE$8700,$A571,MATCH(G$1,'2-3 引出列表'!$A$1:$CD$1,0)),""))</f>
        <v>0</v>
      </c>
      <c r="H571">
        <f>IF(ISBLANK(IFERROR(INDEX('2-3 引出列表'!$A$2:$CE$8700,$A571,MATCH(H$1,'2-3 引出列表'!$A$1:$CD$1,0)),"")),"",IFERROR(INDEX('2-3 引出列表'!$A$2:$CE$8700,$A571,MATCH(H$1,'2-3 引出列表'!$A$1:$CD$1,0)),""))</f>
        <v>0</v>
      </c>
      <c r="I571">
        <f>IF(ISBLANK(IFERROR(INDEX('2-3 引出列表'!$A$2:$CE$8700,$A571,MATCH(I$1,'2-3 引出列表'!$A$1:$CD$1,0)),"")),"",IFERROR(INDEX('2-3 引出列表'!$A$2:$CE$8700,$A571,MATCH(I$1,'2-3 引出列表'!$A$1:$CD$1,0)),""))</f>
        <v>0</v>
      </c>
    </row>
    <row r="572" customFormat="1" spans="1:9">
      <c r="A572">
        <v>571</v>
      </c>
      <c r="B572">
        <f>IF(ISBLANK(IFERROR(INDEX('2-3 引出列表'!$A$2:$CE$8700,$A572,MATCH(B$1,'2-3 引出列表'!$A$1:$CD$1,0)),"")),"",IFERROR(INDEX('2-3 引出列表'!$A$2:$CE$8700,$A572,MATCH(B$1,'2-3 引出列表'!$A$1:$CD$1,0)),""))</f>
        <v>0</v>
      </c>
      <c r="C572">
        <f>IF(ISBLANK(IFERROR(INDEX('2-3 引出列表'!$A$2:$CE$8700,$A572,MATCH(C$1,'2-3 引出列表'!$A$1:$CD$1,0)),"")),"",IFERROR(INDEX('2-3 引出列表'!$A$2:$CE$8700,$A572,MATCH(C$1,'2-3 引出列表'!$A$1:$CD$1,0)),""))</f>
        <v>0</v>
      </c>
      <c r="D572">
        <f>IF(ISBLANK(IFERROR(INDEX('2-3 引出列表'!$A$2:$CE$8700,$A572,MATCH(D$1,'2-3 引出列表'!$A$1:$CD$1,0)),"")),"",IFERROR(INDEX('2-3 引出列表'!$A$2:$CE$8700,$A572,MATCH(D$1,'2-3 引出列表'!$A$1:$CD$1,0)),""))</f>
        <v>0</v>
      </c>
      <c r="E572">
        <f>IF(ISBLANK(IFERROR(INDEX('2-3 引出列表'!$A$2:$CE$8700,$A572,MATCH(E$1,'2-3 引出列表'!$A$1:$CD$1,0)),"")),"",IFERROR(INDEX('2-3 引出列表'!$A$2:$CE$8700,$A572,MATCH(E$1,'2-3 引出列表'!$A$1:$CD$1,0)),""))</f>
        <v>0</v>
      </c>
      <c r="F572" t="str">
        <f t="shared" si="8"/>
        <v>0</v>
      </c>
      <c r="G572">
        <f>IF(ISBLANK(IFERROR(INDEX('2-3 引出列表'!$A$2:$CE$8700,$A572,MATCH(G$1,'2-3 引出列表'!$A$1:$CD$1,0)),"")),"",IFERROR(INDEX('2-3 引出列表'!$A$2:$CE$8700,$A572,MATCH(G$1,'2-3 引出列表'!$A$1:$CD$1,0)),""))</f>
        <v>0</v>
      </c>
      <c r="H572">
        <f>IF(ISBLANK(IFERROR(INDEX('2-3 引出列表'!$A$2:$CE$8700,$A572,MATCH(H$1,'2-3 引出列表'!$A$1:$CD$1,0)),"")),"",IFERROR(INDEX('2-3 引出列表'!$A$2:$CE$8700,$A572,MATCH(H$1,'2-3 引出列表'!$A$1:$CD$1,0)),""))</f>
        <v>0</v>
      </c>
      <c r="I572">
        <f>IF(ISBLANK(IFERROR(INDEX('2-3 引出列表'!$A$2:$CE$8700,$A572,MATCH(I$1,'2-3 引出列表'!$A$1:$CD$1,0)),"")),"",IFERROR(INDEX('2-3 引出列表'!$A$2:$CE$8700,$A572,MATCH(I$1,'2-3 引出列表'!$A$1:$CD$1,0)),""))</f>
        <v>0</v>
      </c>
    </row>
    <row r="573" customFormat="1" spans="1:9">
      <c r="A573">
        <v>572</v>
      </c>
      <c r="B573">
        <f>IF(ISBLANK(IFERROR(INDEX('2-3 引出列表'!$A$2:$CE$8700,$A573,MATCH(B$1,'2-3 引出列表'!$A$1:$CD$1,0)),"")),"",IFERROR(INDEX('2-3 引出列表'!$A$2:$CE$8700,$A573,MATCH(B$1,'2-3 引出列表'!$A$1:$CD$1,0)),""))</f>
        <v>0</v>
      </c>
      <c r="C573">
        <f>IF(ISBLANK(IFERROR(INDEX('2-3 引出列表'!$A$2:$CE$8700,$A573,MATCH(C$1,'2-3 引出列表'!$A$1:$CD$1,0)),"")),"",IFERROR(INDEX('2-3 引出列表'!$A$2:$CE$8700,$A573,MATCH(C$1,'2-3 引出列表'!$A$1:$CD$1,0)),""))</f>
        <v>0</v>
      </c>
      <c r="D573">
        <f>IF(ISBLANK(IFERROR(INDEX('2-3 引出列表'!$A$2:$CE$8700,$A573,MATCH(D$1,'2-3 引出列表'!$A$1:$CD$1,0)),"")),"",IFERROR(INDEX('2-3 引出列表'!$A$2:$CE$8700,$A573,MATCH(D$1,'2-3 引出列表'!$A$1:$CD$1,0)),""))</f>
        <v>0</v>
      </c>
      <c r="E573">
        <f>IF(ISBLANK(IFERROR(INDEX('2-3 引出列表'!$A$2:$CE$8700,$A573,MATCH(E$1,'2-3 引出列表'!$A$1:$CD$1,0)),"")),"",IFERROR(INDEX('2-3 引出列表'!$A$2:$CE$8700,$A573,MATCH(E$1,'2-3 引出列表'!$A$1:$CD$1,0)),""))</f>
        <v>0</v>
      </c>
      <c r="F573" t="str">
        <f t="shared" si="8"/>
        <v>0</v>
      </c>
      <c r="G573">
        <f>IF(ISBLANK(IFERROR(INDEX('2-3 引出列表'!$A$2:$CE$8700,$A573,MATCH(G$1,'2-3 引出列表'!$A$1:$CD$1,0)),"")),"",IFERROR(INDEX('2-3 引出列表'!$A$2:$CE$8700,$A573,MATCH(G$1,'2-3 引出列表'!$A$1:$CD$1,0)),""))</f>
        <v>0</v>
      </c>
      <c r="H573">
        <f>IF(ISBLANK(IFERROR(INDEX('2-3 引出列表'!$A$2:$CE$8700,$A573,MATCH(H$1,'2-3 引出列表'!$A$1:$CD$1,0)),"")),"",IFERROR(INDEX('2-3 引出列表'!$A$2:$CE$8700,$A573,MATCH(H$1,'2-3 引出列表'!$A$1:$CD$1,0)),""))</f>
        <v>0</v>
      </c>
      <c r="I573">
        <f>IF(ISBLANK(IFERROR(INDEX('2-3 引出列表'!$A$2:$CE$8700,$A573,MATCH(I$1,'2-3 引出列表'!$A$1:$CD$1,0)),"")),"",IFERROR(INDEX('2-3 引出列表'!$A$2:$CE$8700,$A573,MATCH(I$1,'2-3 引出列表'!$A$1:$CD$1,0)),""))</f>
        <v>0</v>
      </c>
    </row>
    <row r="574" customFormat="1" spans="1:9">
      <c r="A574">
        <v>573</v>
      </c>
      <c r="B574">
        <f>IF(ISBLANK(IFERROR(INDEX('2-3 引出列表'!$A$2:$CE$8700,$A574,MATCH(B$1,'2-3 引出列表'!$A$1:$CD$1,0)),"")),"",IFERROR(INDEX('2-3 引出列表'!$A$2:$CE$8700,$A574,MATCH(B$1,'2-3 引出列表'!$A$1:$CD$1,0)),""))</f>
        <v>0</v>
      </c>
      <c r="C574">
        <f>IF(ISBLANK(IFERROR(INDEX('2-3 引出列表'!$A$2:$CE$8700,$A574,MATCH(C$1,'2-3 引出列表'!$A$1:$CD$1,0)),"")),"",IFERROR(INDEX('2-3 引出列表'!$A$2:$CE$8700,$A574,MATCH(C$1,'2-3 引出列表'!$A$1:$CD$1,0)),""))</f>
        <v>0</v>
      </c>
      <c r="D574">
        <f>IF(ISBLANK(IFERROR(INDEX('2-3 引出列表'!$A$2:$CE$8700,$A574,MATCH(D$1,'2-3 引出列表'!$A$1:$CD$1,0)),"")),"",IFERROR(INDEX('2-3 引出列表'!$A$2:$CE$8700,$A574,MATCH(D$1,'2-3 引出列表'!$A$1:$CD$1,0)),""))</f>
        <v>0</v>
      </c>
      <c r="E574">
        <f>IF(ISBLANK(IFERROR(INDEX('2-3 引出列表'!$A$2:$CE$8700,$A574,MATCH(E$1,'2-3 引出列表'!$A$1:$CD$1,0)),"")),"",IFERROR(INDEX('2-3 引出列表'!$A$2:$CE$8700,$A574,MATCH(E$1,'2-3 引出列表'!$A$1:$CD$1,0)),""))</f>
        <v>0</v>
      </c>
      <c r="F574" t="str">
        <f t="shared" si="8"/>
        <v>0</v>
      </c>
      <c r="G574">
        <f>IF(ISBLANK(IFERROR(INDEX('2-3 引出列表'!$A$2:$CE$8700,$A574,MATCH(G$1,'2-3 引出列表'!$A$1:$CD$1,0)),"")),"",IFERROR(INDEX('2-3 引出列表'!$A$2:$CE$8700,$A574,MATCH(G$1,'2-3 引出列表'!$A$1:$CD$1,0)),""))</f>
        <v>0</v>
      </c>
      <c r="H574">
        <f>IF(ISBLANK(IFERROR(INDEX('2-3 引出列表'!$A$2:$CE$8700,$A574,MATCH(H$1,'2-3 引出列表'!$A$1:$CD$1,0)),"")),"",IFERROR(INDEX('2-3 引出列表'!$A$2:$CE$8700,$A574,MATCH(H$1,'2-3 引出列表'!$A$1:$CD$1,0)),""))</f>
        <v>0</v>
      </c>
      <c r="I574">
        <f>IF(ISBLANK(IFERROR(INDEX('2-3 引出列表'!$A$2:$CE$8700,$A574,MATCH(I$1,'2-3 引出列表'!$A$1:$CD$1,0)),"")),"",IFERROR(INDEX('2-3 引出列表'!$A$2:$CE$8700,$A574,MATCH(I$1,'2-3 引出列表'!$A$1:$CD$1,0)),""))</f>
        <v>0</v>
      </c>
    </row>
    <row r="575" customFormat="1" spans="1:9">
      <c r="A575">
        <v>574</v>
      </c>
      <c r="B575">
        <f>IF(ISBLANK(IFERROR(INDEX('2-3 引出列表'!$A$2:$CE$8700,$A575,MATCH(B$1,'2-3 引出列表'!$A$1:$CD$1,0)),"")),"",IFERROR(INDEX('2-3 引出列表'!$A$2:$CE$8700,$A575,MATCH(B$1,'2-3 引出列表'!$A$1:$CD$1,0)),""))</f>
        <v>0</v>
      </c>
      <c r="C575">
        <f>IF(ISBLANK(IFERROR(INDEX('2-3 引出列表'!$A$2:$CE$8700,$A575,MATCH(C$1,'2-3 引出列表'!$A$1:$CD$1,0)),"")),"",IFERROR(INDEX('2-3 引出列表'!$A$2:$CE$8700,$A575,MATCH(C$1,'2-3 引出列表'!$A$1:$CD$1,0)),""))</f>
        <v>0</v>
      </c>
      <c r="D575">
        <f>IF(ISBLANK(IFERROR(INDEX('2-3 引出列表'!$A$2:$CE$8700,$A575,MATCH(D$1,'2-3 引出列表'!$A$1:$CD$1,0)),"")),"",IFERROR(INDEX('2-3 引出列表'!$A$2:$CE$8700,$A575,MATCH(D$1,'2-3 引出列表'!$A$1:$CD$1,0)),""))</f>
        <v>0</v>
      </c>
      <c r="E575">
        <f>IF(ISBLANK(IFERROR(INDEX('2-3 引出列表'!$A$2:$CE$8700,$A575,MATCH(E$1,'2-3 引出列表'!$A$1:$CD$1,0)),"")),"",IFERROR(INDEX('2-3 引出列表'!$A$2:$CE$8700,$A575,MATCH(E$1,'2-3 引出列表'!$A$1:$CD$1,0)),""))</f>
        <v>0</v>
      </c>
      <c r="F575" t="str">
        <f t="shared" si="8"/>
        <v>0</v>
      </c>
      <c r="G575">
        <f>IF(ISBLANK(IFERROR(INDEX('2-3 引出列表'!$A$2:$CE$8700,$A575,MATCH(G$1,'2-3 引出列表'!$A$1:$CD$1,0)),"")),"",IFERROR(INDEX('2-3 引出列表'!$A$2:$CE$8700,$A575,MATCH(G$1,'2-3 引出列表'!$A$1:$CD$1,0)),""))</f>
        <v>0</v>
      </c>
      <c r="H575">
        <f>IF(ISBLANK(IFERROR(INDEX('2-3 引出列表'!$A$2:$CE$8700,$A575,MATCH(H$1,'2-3 引出列表'!$A$1:$CD$1,0)),"")),"",IFERROR(INDEX('2-3 引出列表'!$A$2:$CE$8700,$A575,MATCH(H$1,'2-3 引出列表'!$A$1:$CD$1,0)),""))</f>
        <v>0</v>
      </c>
      <c r="I575">
        <f>IF(ISBLANK(IFERROR(INDEX('2-3 引出列表'!$A$2:$CE$8700,$A575,MATCH(I$1,'2-3 引出列表'!$A$1:$CD$1,0)),"")),"",IFERROR(INDEX('2-3 引出列表'!$A$2:$CE$8700,$A575,MATCH(I$1,'2-3 引出列表'!$A$1:$CD$1,0)),""))</f>
        <v>0</v>
      </c>
    </row>
    <row r="576" customFormat="1" spans="1:9">
      <c r="A576">
        <v>575</v>
      </c>
      <c r="B576">
        <f>IF(ISBLANK(IFERROR(INDEX('2-3 引出列表'!$A$2:$CE$8700,$A576,MATCH(B$1,'2-3 引出列表'!$A$1:$CD$1,0)),"")),"",IFERROR(INDEX('2-3 引出列表'!$A$2:$CE$8700,$A576,MATCH(B$1,'2-3 引出列表'!$A$1:$CD$1,0)),""))</f>
        <v>0</v>
      </c>
      <c r="C576">
        <f>IF(ISBLANK(IFERROR(INDEX('2-3 引出列表'!$A$2:$CE$8700,$A576,MATCH(C$1,'2-3 引出列表'!$A$1:$CD$1,0)),"")),"",IFERROR(INDEX('2-3 引出列表'!$A$2:$CE$8700,$A576,MATCH(C$1,'2-3 引出列表'!$A$1:$CD$1,0)),""))</f>
        <v>0</v>
      </c>
      <c r="D576">
        <f>IF(ISBLANK(IFERROR(INDEX('2-3 引出列表'!$A$2:$CE$8700,$A576,MATCH(D$1,'2-3 引出列表'!$A$1:$CD$1,0)),"")),"",IFERROR(INDEX('2-3 引出列表'!$A$2:$CE$8700,$A576,MATCH(D$1,'2-3 引出列表'!$A$1:$CD$1,0)),""))</f>
        <v>0</v>
      </c>
      <c r="E576">
        <f>IF(ISBLANK(IFERROR(INDEX('2-3 引出列表'!$A$2:$CE$8700,$A576,MATCH(E$1,'2-3 引出列表'!$A$1:$CD$1,0)),"")),"",IFERROR(INDEX('2-3 引出列表'!$A$2:$CE$8700,$A576,MATCH(E$1,'2-3 引出列表'!$A$1:$CD$1,0)),""))</f>
        <v>0</v>
      </c>
      <c r="F576" t="str">
        <f t="shared" si="8"/>
        <v>0</v>
      </c>
      <c r="G576">
        <f>IF(ISBLANK(IFERROR(INDEX('2-3 引出列表'!$A$2:$CE$8700,$A576,MATCH(G$1,'2-3 引出列表'!$A$1:$CD$1,0)),"")),"",IFERROR(INDEX('2-3 引出列表'!$A$2:$CE$8700,$A576,MATCH(G$1,'2-3 引出列表'!$A$1:$CD$1,0)),""))</f>
        <v>0</v>
      </c>
      <c r="H576">
        <f>IF(ISBLANK(IFERROR(INDEX('2-3 引出列表'!$A$2:$CE$8700,$A576,MATCH(H$1,'2-3 引出列表'!$A$1:$CD$1,0)),"")),"",IFERROR(INDEX('2-3 引出列表'!$A$2:$CE$8700,$A576,MATCH(H$1,'2-3 引出列表'!$A$1:$CD$1,0)),""))</f>
        <v>0</v>
      </c>
      <c r="I576">
        <f>IF(ISBLANK(IFERROR(INDEX('2-3 引出列表'!$A$2:$CE$8700,$A576,MATCH(I$1,'2-3 引出列表'!$A$1:$CD$1,0)),"")),"",IFERROR(INDEX('2-3 引出列表'!$A$2:$CE$8700,$A576,MATCH(I$1,'2-3 引出列表'!$A$1:$CD$1,0)),""))</f>
        <v>0</v>
      </c>
    </row>
    <row r="577" customFormat="1" spans="1:9">
      <c r="A577">
        <v>576</v>
      </c>
      <c r="B577">
        <f>IF(ISBLANK(IFERROR(INDEX('2-3 引出列表'!$A$2:$CE$8700,$A577,MATCH(B$1,'2-3 引出列表'!$A$1:$CD$1,0)),"")),"",IFERROR(INDEX('2-3 引出列表'!$A$2:$CE$8700,$A577,MATCH(B$1,'2-3 引出列表'!$A$1:$CD$1,0)),""))</f>
        <v>0</v>
      </c>
      <c r="C577">
        <f>IF(ISBLANK(IFERROR(INDEX('2-3 引出列表'!$A$2:$CE$8700,$A577,MATCH(C$1,'2-3 引出列表'!$A$1:$CD$1,0)),"")),"",IFERROR(INDEX('2-3 引出列表'!$A$2:$CE$8700,$A577,MATCH(C$1,'2-3 引出列表'!$A$1:$CD$1,0)),""))</f>
        <v>0</v>
      </c>
      <c r="D577">
        <f>IF(ISBLANK(IFERROR(INDEX('2-3 引出列表'!$A$2:$CE$8700,$A577,MATCH(D$1,'2-3 引出列表'!$A$1:$CD$1,0)),"")),"",IFERROR(INDEX('2-3 引出列表'!$A$2:$CE$8700,$A577,MATCH(D$1,'2-3 引出列表'!$A$1:$CD$1,0)),""))</f>
        <v>0</v>
      </c>
      <c r="E577">
        <f>IF(ISBLANK(IFERROR(INDEX('2-3 引出列表'!$A$2:$CE$8700,$A577,MATCH(E$1,'2-3 引出列表'!$A$1:$CD$1,0)),"")),"",IFERROR(INDEX('2-3 引出列表'!$A$2:$CE$8700,$A577,MATCH(E$1,'2-3 引出列表'!$A$1:$CD$1,0)),""))</f>
        <v>0</v>
      </c>
      <c r="F577" t="str">
        <f t="shared" si="8"/>
        <v>0</v>
      </c>
      <c r="G577">
        <f>IF(ISBLANK(IFERROR(INDEX('2-3 引出列表'!$A$2:$CE$8700,$A577,MATCH(G$1,'2-3 引出列表'!$A$1:$CD$1,0)),"")),"",IFERROR(INDEX('2-3 引出列表'!$A$2:$CE$8700,$A577,MATCH(G$1,'2-3 引出列表'!$A$1:$CD$1,0)),""))</f>
        <v>0</v>
      </c>
      <c r="H577">
        <f>IF(ISBLANK(IFERROR(INDEX('2-3 引出列表'!$A$2:$CE$8700,$A577,MATCH(H$1,'2-3 引出列表'!$A$1:$CD$1,0)),"")),"",IFERROR(INDEX('2-3 引出列表'!$A$2:$CE$8700,$A577,MATCH(H$1,'2-3 引出列表'!$A$1:$CD$1,0)),""))</f>
        <v>0</v>
      </c>
      <c r="I577">
        <f>IF(ISBLANK(IFERROR(INDEX('2-3 引出列表'!$A$2:$CE$8700,$A577,MATCH(I$1,'2-3 引出列表'!$A$1:$CD$1,0)),"")),"",IFERROR(INDEX('2-3 引出列表'!$A$2:$CE$8700,$A577,MATCH(I$1,'2-3 引出列表'!$A$1:$CD$1,0)),""))</f>
        <v>0</v>
      </c>
    </row>
    <row r="578" customFormat="1" spans="1:9">
      <c r="A578">
        <v>577</v>
      </c>
      <c r="B578">
        <f>IF(ISBLANK(IFERROR(INDEX('2-3 引出列表'!$A$2:$CE$8700,$A578,MATCH(B$1,'2-3 引出列表'!$A$1:$CD$1,0)),"")),"",IFERROR(INDEX('2-3 引出列表'!$A$2:$CE$8700,$A578,MATCH(B$1,'2-3 引出列表'!$A$1:$CD$1,0)),""))</f>
        <v>0</v>
      </c>
      <c r="C578">
        <f>IF(ISBLANK(IFERROR(INDEX('2-3 引出列表'!$A$2:$CE$8700,$A578,MATCH(C$1,'2-3 引出列表'!$A$1:$CD$1,0)),"")),"",IFERROR(INDEX('2-3 引出列表'!$A$2:$CE$8700,$A578,MATCH(C$1,'2-3 引出列表'!$A$1:$CD$1,0)),""))</f>
        <v>0</v>
      </c>
      <c r="D578">
        <f>IF(ISBLANK(IFERROR(INDEX('2-3 引出列表'!$A$2:$CE$8700,$A578,MATCH(D$1,'2-3 引出列表'!$A$1:$CD$1,0)),"")),"",IFERROR(INDEX('2-3 引出列表'!$A$2:$CE$8700,$A578,MATCH(D$1,'2-3 引出列表'!$A$1:$CD$1,0)),""))</f>
        <v>0</v>
      </c>
      <c r="E578">
        <f>IF(ISBLANK(IFERROR(INDEX('2-3 引出列表'!$A$2:$CE$8700,$A578,MATCH(E$1,'2-3 引出列表'!$A$1:$CD$1,0)),"")),"",IFERROR(INDEX('2-3 引出列表'!$A$2:$CE$8700,$A578,MATCH(E$1,'2-3 引出列表'!$A$1:$CD$1,0)),""))</f>
        <v>0</v>
      </c>
      <c r="F578" t="str">
        <f t="shared" ref="F578:F641" si="9">LEFT(E578,7)</f>
        <v>0</v>
      </c>
      <c r="G578">
        <f>IF(ISBLANK(IFERROR(INDEX('2-3 引出列表'!$A$2:$CE$8700,$A578,MATCH(G$1,'2-3 引出列表'!$A$1:$CD$1,0)),"")),"",IFERROR(INDEX('2-3 引出列表'!$A$2:$CE$8700,$A578,MATCH(G$1,'2-3 引出列表'!$A$1:$CD$1,0)),""))</f>
        <v>0</v>
      </c>
      <c r="H578">
        <f>IF(ISBLANK(IFERROR(INDEX('2-3 引出列表'!$A$2:$CE$8700,$A578,MATCH(H$1,'2-3 引出列表'!$A$1:$CD$1,0)),"")),"",IFERROR(INDEX('2-3 引出列表'!$A$2:$CE$8700,$A578,MATCH(H$1,'2-3 引出列表'!$A$1:$CD$1,0)),""))</f>
        <v>0</v>
      </c>
      <c r="I578">
        <f>IF(ISBLANK(IFERROR(INDEX('2-3 引出列表'!$A$2:$CE$8700,$A578,MATCH(I$1,'2-3 引出列表'!$A$1:$CD$1,0)),"")),"",IFERROR(INDEX('2-3 引出列表'!$A$2:$CE$8700,$A578,MATCH(I$1,'2-3 引出列表'!$A$1:$CD$1,0)),""))</f>
        <v>0</v>
      </c>
    </row>
    <row r="579" customFormat="1" spans="1:9">
      <c r="A579">
        <v>578</v>
      </c>
      <c r="B579">
        <f>IF(ISBLANK(IFERROR(INDEX('2-3 引出列表'!$A$2:$CE$8700,$A579,MATCH(B$1,'2-3 引出列表'!$A$1:$CD$1,0)),"")),"",IFERROR(INDEX('2-3 引出列表'!$A$2:$CE$8700,$A579,MATCH(B$1,'2-3 引出列表'!$A$1:$CD$1,0)),""))</f>
        <v>0</v>
      </c>
      <c r="C579">
        <f>IF(ISBLANK(IFERROR(INDEX('2-3 引出列表'!$A$2:$CE$8700,$A579,MATCH(C$1,'2-3 引出列表'!$A$1:$CD$1,0)),"")),"",IFERROR(INDEX('2-3 引出列表'!$A$2:$CE$8700,$A579,MATCH(C$1,'2-3 引出列表'!$A$1:$CD$1,0)),""))</f>
        <v>0</v>
      </c>
      <c r="D579">
        <f>IF(ISBLANK(IFERROR(INDEX('2-3 引出列表'!$A$2:$CE$8700,$A579,MATCH(D$1,'2-3 引出列表'!$A$1:$CD$1,0)),"")),"",IFERROR(INDEX('2-3 引出列表'!$A$2:$CE$8700,$A579,MATCH(D$1,'2-3 引出列表'!$A$1:$CD$1,0)),""))</f>
        <v>0</v>
      </c>
      <c r="E579">
        <f>IF(ISBLANK(IFERROR(INDEX('2-3 引出列表'!$A$2:$CE$8700,$A579,MATCH(E$1,'2-3 引出列表'!$A$1:$CD$1,0)),"")),"",IFERROR(INDEX('2-3 引出列表'!$A$2:$CE$8700,$A579,MATCH(E$1,'2-3 引出列表'!$A$1:$CD$1,0)),""))</f>
        <v>0</v>
      </c>
      <c r="F579" t="str">
        <f t="shared" si="9"/>
        <v>0</v>
      </c>
      <c r="G579">
        <f>IF(ISBLANK(IFERROR(INDEX('2-3 引出列表'!$A$2:$CE$8700,$A579,MATCH(G$1,'2-3 引出列表'!$A$1:$CD$1,0)),"")),"",IFERROR(INDEX('2-3 引出列表'!$A$2:$CE$8700,$A579,MATCH(G$1,'2-3 引出列表'!$A$1:$CD$1,0)),""))</f>
        <v>0</v>
      </c>
      <c r="H579">
        <f>IF(ISBLANK(IFERROR(INDEX('2-3 引出列表'!$A$2:$CE$8700,$A579,MATCH(H$1,'2-3 引出列表'!$A$1:$CD$1,0)),"")),"",IFERROR(INDEX('2-3 引出列表'!$A$2:$CE$8700,$A579,MATCH(H$1,'2-3 引出列表'!$A$1:$CD$1,0)),""))</f>
        <v>0</v>
      </c>
      <c r="I579">
        <f>IF(ISBLANK(IFERROR(INDEX('2-3 引出列表'!$A$2:$CE$8700,$A579,MATCH(I$1,'2-3 引出列表'!$A$1:$CD$1,0)),"")),"",IFERROR(INDEX('2-3 引出列表'!$A$2:$CE$8700,$A579,MATCH(I$1,'2-3 引出列表'!$A$1:$CD$1,0)),""))</f>
        <v>0</v>
      </c>
    </row>
    <row r="580" customFormat="1" spans="1:9">
      <c r="A580">
        <v>579</v>
      </c>
      <c r="B580">
        <f>IF(ISBLANK(IFERROR(INDEX('2-3 引出列表'!$A$2:$CE$8700,$A580,MATCH(B$1,'2-3 引出列表'!$A$1:$CD$1,0)),"")),"",IFERROR(INDEX('2-3 引出列表'!$A$2:$CE$8700,$A580,MATCH(B$1,'2-3 引出列表'!$A$1:$CD$1,0)),""))</f>
        <v>0</v>
      </c>
      <c r="C580">
        <f>IF(ISBLANK(IFERROR(INDEX('2-3 引出列表'!$A$2:$CE$8700,$A580,MATCH(C$1,'2-3 引出列表'!$A$1:$CD$1,0)),"")),"",IFERROR(INDEX('2-3 引出列表'!$A$2:$CE$8700,$A580,MATCH(C$1,'2-3 引出列表'!$A$1:$CD$1,0)),""))</f>
        <v>0</v>
      </c>
      <c r="D580">
        <f>IF(ISBLANK(IFERROR(INDEX('2-3 引出列表'!$A$2:$CE$8700,$A580,MATCH(D$1,'2-3 引出列表'!$A$1:$CD$1,0)),"")),"",IFERROR(INDEX('2-3 引出列表'!$A$2:$CE$8700,$A580,MATCH(D$1,'2-3 引出列表'!$A$1:$CD$1,0)),""))</f>
        <v>0</v>
      </c>
      <c r="E580">
        <f>IF(ISBLANK(IFERROR(INDEX('2-3 引出列表'!$A$2:$CE$8700,$A580,MATCH(E$1,'2-3 引出列表'!$A$1:$CD$1,0)),"")),"",IFERROR(INDEX('2-3 引出列表'!$A$2:$CE$8700,$A580,MATCH(E$1,'2-3 引出列表'!$A$1:$CD$1,0)),""))</f>
        <v>0</v>
      </c>
      <c r="F580" t="str">
        <f t="shared" si="9"/>
        <v>0</v>
      </c>
      <c r="G580">
        <f>IF(ISBLANK(IFERROR(INDEX('2-3 引出列表'!$A$2:$CE$8700,$A580,MATCH(G$1,'2-3 引出列表'!$A$1:$CD$1,0)),"")),"",IFERROR(INDEX('2-3 引出列表'!$A$2:$CE$8700,$A580,MATCH(G$1,'2-3 引出列表'!$A$1:$CD$1,0)),""))</f>
        <v>0</v>
      </c>
      <c r="H580">
        <f>IF(ISBLANK(IFERROR(INDEX('2-3 引出列表'!$A$2:$CE$8700,$A580,MATCH(H$1,'2-3 引出列表'!$A$1:$CD$1,0)),"")),"",IFERROR(INDEX('2-3 引出列表'!$A$2:$CE$8700,$A580,MATCH(H$1,'2-3 引出列表'!$A$1:$CD$1,0)),""))</f>
        <v>0</v>
      </c>
      <c r="I580">
        <f>IF(ISBLANK(IFERROR(INDEX('2-3 引出列表'!$A$2:$CE$8700,$A580,MATCH(I$1,'2-3 引出列表'!$A$1:$CD$1,0)),"")),"",IFERROR(INDEX('2-3 引出列表'!$A$2:$CE$8700,$A580,MATCH(I$1,'2-3 引出列表'!$A$1:$CD$1,0)),""))</f>
        <v>0</v>
      </c>
    </row>
    <row r="581" customFormat="1" spans="1:9">
      <c r="A581">
        <v>580</v>
      </c>
      <c r="B581">
        <f>IF(ISBLANK(IFERROR(INDEX('2-3 引出列表'!$A$2:$CE$8700,$A581,MATCH(B$1,'2-3 引出列表'!$A$1:$CD$1,0)),"")),"",IFERROR(INDEX('2-3 引出列表'!$A$2:$CE$8700,$A581,MATCH(B$1,'2-3 引出列表'!$A$1:$CD$1,0)),""))</f>
        <v>0</v>
      </c>
      <c r="C581">
        <f>IF(ISBLANK(IFERROR(INDEX('2-3 引出列表'!$A$2:$CE$8700,$A581,MATCH(C$1,'2-3 引出列表'!$A$1:$CD$1,0)),"")),"",IFERROR(INDEX('2-3 引出列表'!$A$2:$CE$8700,$A581,MATCH(C$1,'2-3 引出列表'!$A$1:$CD$1,0)),""))</f>
        <v>0</v>
      </c>
      <c r="D581">
        <f>IF(ISBLANK(IFERROR(INDEX('2-3 引出列表'!$A$2:$CE$8700,$A581,MATCH(D$1,'2-3 引出列表'!$A$1:$CD$1,0)),"")),"",IFERROR(INDEX('2-3 引出列表'!$A$2:$CE$8700,$A581,MATCH(D$1,'2-3 引出列表'!$A$1:$CD$1,0)),""))</f>
        <v>0</v>
      </c>
      <c r="E581">
        <f>IF(ISBLANK(IFERROR(INDEX('2-3 引出列表'!$A$2:$CE$8700,$A581,MATCH(E$1,'2-3 引出列表'!$A$1:$CD$1,0)),"")),"",IFERROR(INDEX('2-3 引出列表'!$A$2:$CE$8700,$A581,MATCH(E$1,'2-3 引出列表'!$A$1:$CD$1,0)),""))</f>
        <v>0</v>
      </c>
      <c r="F581" t="str">
        <f t="shared" si="9"/>
        <v>0</v>
      </c>
      <c r="G581">
        <f>IF(ISBLANK(IFERROR(INDEX('2-3 引出列表'!$A$2:$CE$8700,$A581,MATCH(G$1,'2-3 引出列表'!$A$1:$CD$1,0)),"")),"",IFERROR(INDEX('2-3 引出列表'!$A$2:$CE$8700,$A581,MATCH(G$1,'2-3 引出列表'!$A$1:$CD$1,0)),""))</f>
        <v>0</v>
      </c>
      <c r="H581">
        <f>IF(ISBLANK(IFERROR(INDEX('2-3 引出列表'!$A$2:$CE$8700,$A581,MATCH(H$1,'2-3 引出列表'!$A$1:$CD$1,0)),"")),"",IFERROR(INDEX('2-3 引出列表'!$A$2:$CE$8700,$A581,MATCH(H$1,'2-3 引出列表'!$A$1:$CD$1,0)),""))</f>
        <v>0</v>
      </c>
      <c r="I581">
        <f>IF(ISBLANK(IFERROR(INDEX('2-3 引出列表'!$A$2:$CE$8700,$A581,MATCH(I$1,'2-3 引出列表'!$A$1:$CD$1,0)),"")),"",IFERROR(INDEX('2-3 引出列表'!$A$2:$CE$8700,$A581,MATCH(I$1,'2-3 引出列表'!$A$1:$CD$1,0)),""))</f>
        <v>0</v>
      </c>
    </row>
    <row r="582" customFormat="1" spans="1:9">
      <c r="A582">
        <v>581</v>
      </c>
      <c r="B582">
        <f>IF(ISBLANK(IFERROR(INDEX('2-3 引出列表'!$A$2:$CE$8700,$A582,MATCH(B$1,'2-3 引出列表'!$A$1:$CD$1,0)),"")),"",IFERROR(INDEX('2-3 引出列表'!$A$2:$CE$8700,$A582,MATCH(B$1,'2-3 引出列表'!$A$1:$CD$1,0)),""))</f>
        <v>0</v>
      </c>
      <c r="C582">
        <f>IF(ISBLANK(IFERROR(INDEX('2-3 引出列表'!$A$2:$CE$8700,$A582,MATCH(C$1,'2-3 引出列表'!$A$1:$CD$1,0)),"")),"",IFERROR(INDEX('2-3 引出列表'!$A$2:$CE$8700,$A582,MATCH(C$1,'2-3 引出列表'!$A$1:$CD$1,0)),""))</f>
        <v>0</v>
      </c>
      <c r="D582">
        <f>IF(ISBLANK(IFERROR(INDEX('2-3 引出列表'!$A$2:$CE$8700,$A582,MATCH(D$1,'2-3 引出列表'!$A$1:$CD$1,0)),"")),"",IFERROR(INDEX('2-3 引出列表'!$A$2:$CE$8700,$A582,MATCH(D$1,'2-3 引出列表'!$A$1:$CD$1,0)),""))</f>
        <v>0</v>
      </c>
      <c r="E582">
        <f>IF(ISBLANK(IFERROR(INDEX('2-3 引出列表'!$A$2:$CE$8700,$A582,MATCH(E$1,'2-3 引出列表'!$A$1:$CD$1,0)),"")),"",IFERROR(INDEX('2-3 引出列表'!$A$2:$CE$8700,$A582,MATCH(E$1,'2-3 引出列表'!$A$1:$CD$1,0)),""))</f>
        <v>0</v>
      </c>
      <c r="F582" t="str">
        <f t="shared" si="9"/>
        <v>0</v>
      </c>
      <c r="G582">
        <f>IF(ISBLANK(IFERROR(INDEX('2-3 引出列表'!$A$2:$CE$8700,$A582,MATCH(G$1,'2-3 引出列表'!$A$1:$CD$1,0)),"")),"",IFERROR(INDEX('2-3 引出列表'!$A$2:$CE$8700,$A582,MATCH(G$1,'2-3 引出列表'!$A$1:$CD$1,0)),""))</f>
        <v>0</v>
      </c>
      <c r="H582">
        <f>IF(ISBLANK(IFERROR(INDEX('2-3 引出列表'!$A$2:$CE$8700,$A582,MATCH(H$1,'2-3 引出列表'!$A$1:$CD$1,0)),"")),"",IFERROR(INDEX('2-3 引出列表'!$A$2:$CE$8700,$A582,MATCH(H$1,'2-3 引出列表'!$A$1:$CD$1,0)),""))</f>
        <v>0</v>
      </c>
      <c r="I582">
        <f>IF(ISBLANK(IFERROR(INDEX('2-3 引出列表'!$A$2:$CE$8700,$A582,MATCH(I$1,'2-3 引出列表'!$A$1:$CD$1,0)),"")),"",IFERROR(INDEX('2-3 引出列表'!$A$2:$CE$8700,$A582,MATCH(I$1,'2-3 引出列表'!$A$1:$CD$1,0)),""))</f>
        <v>0</v>
      </c>
    </row>
    <row r="583" customFormat="1" spans="1:9">
      <c r="A583">
        <v>582</v>
      </c>
      <c r="B583">
        <f>IF(ISBLANK(IFERROR(INDEX('2-3 引出列表'!$A$2:$CE$8700,$A583,MATCH(B$1,'2-3 引出列表'!$A$1:$CD$1,0)),"")),"",IFERROR(INDEX('2-3 引出列表'!$A$2:$CE$8700,$A583,MATCH(B$1,'2-3 引出列表'!$A$1:$CD$1,0)),""))</f>
        <v>0</v>
      </c>
      <c r="C583">
        <f>IF(ISBLANK(IFERROR(INDEX('2-3 引出列表'!$A$2:$CE$8700,$A583,MATCH(C$1,'2-3 引出列表'!$A$1:$CD$1,0)),"")),"",IFERROR(INDEX('2-3 引出列表'!$A$2:$CE$8700,$A583,MATCH(C$1,'2-3 引出列表'!$A$1:$CD$1,0)),""))</f>
        <v>0</v>
      </c>
      <c r="D583">
        <f>IF(ISBLANK(IFERROR(INDEX('2-3 引出列表'!$A$2:$CE$8700,$A583,MATCH(D$1,'2-3 引出列表'!$A$1:$CD$1,0)),"")),"",IFERROR(INDEX('2-3 引出列表'!$A$2:$CE$8700,$A583,MATCH(D$1,'2-3 引出列表'!$A$1:$CD$1,0)),""))</f>
        <v>0</v>
      </c>
      <c r="E583">
        <f>IF(ISBLANK(IFERROR(INDEX('2-3 引出列表'!$A$2:$CE$8700,$A583,MATCH(E$1,'2-3 引出列表'!$A$1:$CD$1,0)),"")),"",IFERROR(INDEX('2-3 引出列表'!$A$2:$CE$8700,$A583,MATCH(E$1,'2-3 引出列表'!$A$1:$CD$1,0)),""))</f>
        <v>0</v>
      </c>
      <c r="F583" t="str">
        <f t="shared" si="9"/>
        <v>0</v>
      </c>
      <c r="G583">
        <f>IF(ISBLANK(IFERROR(INDEX('2-3 引出列表'!$A$2:$CE$8700,$A583,MATCH(G$1,'2-3 引出列表'!$A$1:$CD$1,0)),"")),"",IFERROR(INDEX('2-3 引出列表'!$A$2:$CE$8700,$A583,MATCH(G$1,'2-3 引出列表'!$A$1:$CD$1,0)),""))</f>
        <v>0</v>
      </c>
      <c r="H583">
        <f>IF(ISBLANK(IFERROR(INDEX('2-3 引出列表'!$A$2:$CE$8700,$A583,MATCH(H$1,'2-3 引出列表'!$A$1:$CD$1,0)),"")),"",IFERROR(INDEX('2-3 引出列表'!$A$2:$CE$8700,$A583,MATCH(H$1,'2-3 引出列表'!$A$1:$CD$1,0)),""))</f>
        <v>0</v>
      </c>
      <c r="I583">
        <f>IF(ISBLANK(IFERROR(INDEX('2-3 引出列表'!$A$2:$CE$8700,$A583,MATCH(I$1,'2-3 引出列表'!$A$1:$CD$1,0)),"")),"",IFERROR(INDEX('2-3 引出列表'!$A$2:$CE$8700,$A583,MATCH(I$1,'2-3 引出列表'!$A$1:$CD$1,0)),""))</f>
        <v>0</v>
      </c>
    </row>
    <row r="584" customFormat="1" spans="1:9">
      <c r="A584">
        <v>583</v>
      </c>
      <c r="B584">
        <f>IF(ISBLANK(IFERROR(INDEX('2-3 引出列表'!$A$2:$CE$8700,$A584,MATCH(B$1,'2-3 引出列表'!$A$1:$CD$1,0)),"")),"",IFERROR(INDEX('2-3 引出列表'!$A$2:$CE$8700,$A584,MATCH(B$1,'2-3 引出列表'!$A$1:$CD$1,0)),""))</f>
        <v>0</v>
      </c>
      <c r="C584">
        <f>IF(ISBLANK(IFERROR(INDEX('2-3 引出列表'!$A$2:$CE$8700,$A584,MATCH(C$1,'2-3 引出列表'!$A$1:$CD$1,0)),"")),"",IFERROR(INDEX('2-3 引出列表'!$A$2:$CE$8700,$A584,MATCH(C$1,'2-3 引出列表'!$A$1:$CD$1,0)),""))</f>
        <v>0</v>
      </c>
      <c r="D584">
        <f>IF(ISBLANK(IFERROR(INDEX('2-3 引出列表'!$A$2:$CE$8700,$A584,MATCH(D$1,'2-3 引出列表'!$A$1:$CD$1,0)),"")),"",IFERROR(INDEX('2-3 引出列表'!$A$2:$CE$8700,$A584,MATCH(D$1,'2-3 引出列表'!$A$1:$CD$1,0)),""))</f>
        <v>0</v>
      </c>
      <c r="E584">
        <f>IF(ISBLANK(IFERROR(INDEX('2-3 引出列表'!$A$2:$CE$8700,$A584,MATCH(E$1,'2-3 引出列表'!$A$1:$CD$1,0)),"")),"",IFERROR(INDEX('2-3 引出列表'!$A$2:$CE$8700,$A584,MATCH(E$1,'2-3 引出列表'!$A$1:$CD$1,0)),""))</f>
        <v>0</v>
      </c>
      <c r="F584" t="str">
        <f t="shared" si="9"/>
        <v>0</v>
      </c>
      <c r="G584">
        <f>IF(ISBLANK(IFERROR(INDEX('2-3 引出列表'!$A$2:$CE$8700,$A584,MATCH(G$1,'2-3 引出列表'!$A$1:$CD$1,0)),"")),"",IFERROR(INDEX('2-3 引出列表'!$A$2:$CE$8700,$A584,MATCH(G$1,'2-3 引出列表'!$A$1:$CD$1,0)),""))</f>
        <v>0</v>
      </c>
      <c r="H584">
        <f>IF(ISBLANK(IFERROR(INDEX('2-3 引出列表'!$A$2:$CE$8700,$A584,MATCH(H$1,'2-3 引出列表'!$A$1:$CD$1,0)),"")),"",IFERROR(INDEX('2-3 引出列表'!$A$2:$CE$8700,$A584,MATCH(H$1,'2-3 引出列表'!$A$1:$CD$1,0)),""))</f>
        <v>0</v>
      </c>
      <c r="I584">
        <f>IF(ISBLANK(IFERROR(INDEX('2-3 引出列表'!$A$2:$CE$8700,$A584,MATCH(I$1,'2-3 引出列表'!$A$1:$CD$1,0)),"")),"",IFERROR(INDEX('2-3 引出列表'!$A$2:$CE$8700,$A584,MATCH(I$1,'2-3 引出列表'!$A$1:$CD$1,0)),""))</f>
        <v>0</v>
      </c>
    </row>
    <row r="585" customFormat="1" spans="1:9">
      <c r="A585">
        <v>584</v>
      </c>
      <c r="B585">
        <f>IF(ISBLANK(IFERROR(INDEX('2-3 引出列表'!$A$2:$CE$8700,$A585,MATCH(B$1,'2-3 引出列表'!$A$1:$CD$1,0)),"")),"",IFERROR(INDEX('2-3 引出列表'!$A$2:$CE$8700,$A585,MATCH(B$1,'2-3 引出列表'!$A$1:$CD$1,0)),""))</f>
        <v>0</v>
      </c>
      <c r="C585">
        <f>IF(ISBLANK(IFERROR(INDEX('2-3 引出列表'!$A$2:$CE$8700,$A585,MATCH(C$1,'2-3 引出列表'!$A$1:$CD$1,0)),"")),"",IFERROR(INDEX('2-3 引出列表'!$A$2:$CE$8700,$A585,MATCH(C$1,'2-3 引出列表'!$A$1:$CD$1,0)),""))</f>
        <v>0</v>
      </c>
      <c r="D585">
        <f>IF(ISBLANK(IFERROR(INDEX('2-3 引出列表'!$A$2:$CE$8700,$A585,MATCH(D$1,'2-3 引出列表'!$A$1:$CD$1,0)),"")),"",IFERROR(INDEX('2-3 引出列表'!$A$2:$CE$8700,$A585,MATCH(D$1,'2-3 引出列表'!$A$1:$CD$1,0)),""))</f>
        <v>0</v>
      </c>
      <c r="E585">
        <f>IF(ISBLANK(IFERROR(INDEX('2-3 引出列表'!$A$2:$CE$8700,$A585,MATCH(E$1,'2-3 引出列表'!$A$1:$CD$1,0)),"")),"",IFERROR(INDEX('2-3 引出列表'!$A$2:$CE$8700,$A585,MATCH(E$1,'2-3 引出列表'!$A$1:$CD$1,0)),""))</f>
        <v>0</v>
      </c>
      <c r="F585" t="str">
        <f t="shared" si="9"/>
        <v>0</v>
      </c>
      <c r="G585">
        <f>IF(ISBLANK(IFERROR(INDEX('2-3 引出列表'!$A$2:$CE$8700,$A585,MATCH(G$1,'2-3 引出列表'!$A$1:$CD$1,0)),"")),"",IFERROR(INDEX('2-3 引出列表'!$A$2:$CE$8700,$A585,MATCH(G$1,'2-3 引出列表'!$A$1:$CD$1,0)),""))</f>
        <v>0</v>
      </c>
      <c r="H585">
        <f>IF(ISBLANK(IFERROR(INDEX('2-3 引出列表'!$A$2:$CE$8700,$A585,MATCH(H$1,'2-3 引出列表'!$A$1:$CD$1,0)),"")),"",IFERROR(INDEX('2-3 引出列表'!$A$2:$CE$8700,$A585,MATCH(H$1,'2-3 引出列表'!$A$1:$CD$1,0)),""))</f>
        <v>0</v>
      </c>
      <c r="I585">
        <f>IF(ISBLANK(IFERROR(INDEX('2-3 引出列表'!$A$2:$CE$8700,$A585,MATCH(I$1,'2-3 引出列表'!$A$1:$CD$1,0)),"")),"",IFERROR(INDEX('2-3 引出列表'!$A$2:$CE$8700,$A585,MATCH(I$1,'2-3 引出列表'!$A$1:$CD$1,0)),""))</f>
        <v>0</v>
      </c>
    </row>
    <row r="586" customFormat="1" spans="1:9">
      <c r="A586">
        <v>585</v>
      </c>
      <c r="B586">
        <f>IF(ISBLANK(IFERROR(INDEX('2-3 引出列表'!$A$2:$CE$8700,$A586,MATCH(B$1,'2-3 引出列表'!$A$1:$CD$1,0)),"")),"",IFERROR(INDEX('2-3 引出列表'!$A$2:$CE$8700,$A586,MATCH(B$1,'2-3 引出列表'!$A$1:$CD$1,0)),""))</f>
        <v>0</v>
      </c>
      <c r="C586">
        <f>IF(ISBLANK(IFERROR(INDEX('2-3 引出列表'!$A$2:$CE$8700,$A586,MATCH(C$1,'2-3 引出列表'!$A$1:$CD$1,0)),"")),"",IFERROR(INDEX('2-3 引出列表'!$A$2:$CE$8700,$A586,MATCH(C$1,'2-3 引出列表'!$A$1:$CD$1,0)),""))</f>
        <v>0</v>
      </c>
      <c r="D586">
        <f>IF(ISBLANK(IFERROR(INDEX('2-3 引出列表'!$A$2:$CE$8700,$A586,MATCH(D$1,'2-3 引出列表'!$A$1:$CD$1,0)),"")),"",IFERROR(INDEX('2-3 引出列表'!$A$2:$CE$8700,$A586,MATCH(D$1,'2-3 引出列表'!$A$1:$CD$1,0)),""))</f>
        <v>0</v>
      </c>
      <c r="E586">
        <f>IF(ISBLANK(IFERROR(INDEX('2-3 引出列表'!$A$2:$CE$8700,$A586,MATCH(E$1,'2-3 引出列表'!$A$1:$CD$1,0)),"")),"",IFERROR(INDEX('2-3 引出列表'!$A$2:$CE$8700,$A586,MATCH(E$1,'2-3 引出列表'!$A$1:$CD$1,0)),""))</f>
        <v>0</v>
      </c>
      <c r="F586" t="str">
        <f t="shared" si="9"/>
        <v>0</v>
      </c>
      <c r="G586">
        <f>IF(ISBLANK(IFERROR(INDEX('2-3 引出列表'!$A$2:$CE$8700,$A586,MATCH(G$1,'2-3 引出列表'!$A$1:$CD$1,0)),"")),"",IFERROR(INDEX('2-3 引出列表'!$A$2:$CE$8700,$A586,MATCH(G$1,'2-3 引出列表'!$A$1:$CD$1,0)),""))</f>
        <v>0</v>
      </c>
      <c r="H586">
        <f>IF(ISBLANK(IFERROR(INDEX('2-3 引出列表'!$A$2:$CE$8700,$A586,MATCH(H$1,'2-3 引出列表'!$A$1:$CD$1,0)),"")),"",IFERROR(INDEX('2-3 引出列表'!$A$2:$CE$8700,$A586,MATCH(H$1,'2-3 引出列表'!$A$1:$CD$1,0)),""))</f>
        <v>0</v>
      </c>
      <c r="I586">
        <f>IF(ISBLANK(IFERROR(INDEX('2-3 引出列表'!$A$2:$CE$8700,$A586,MATCH(I$1,'2-3 引出列表'!$A$1:$CD$1,0)),"")),"",IFERROR(INDEX('2-3 引出列表'!$A$2:$CE$8700,$A586,MATCH(I$1,'2-3 引出列表'!$A$1:$CD$1,0)),""))</f>
        <v>0</v>
      </c>
    </row>
    <row r="587" customFormat="1" spans="1:9">
      <c r="A587">
        <v>586</v>
      </c>
      <c r="B587">
        <f>IF(ISBLANK(IFERROR(INDEX('2-3 引出列表'!$A$2:$CE$8700,$A587,MATCH(B$1,'2-3 引出列表'!$A$1:$CD$1,0)),"")),"",IFERROR(INDEX('2-3 引出列表'!$A$2:$CE$8700,$A587,MATCH(B$1,'2-3 引出列表'!$A$1:$CD$1,0)),""))</f>
        <v>0</v>
      </c>
      <c r="C587">
        <f>IF(ISBLANK(IFERROR(INDEX('2-3 引出列表'!$A$2:$CE$8700,$A587,MATCH(C$1,'2-3 引出列表'!$A$1:$CD$1,0)),"")),"",IFERROR(INDEX('2-3 引出列表'!$A$2:$CE$8700,$A587,MATCH(C$1,'2-3 引出列表'!$A$1:$CD$1,0)),""))</f>
        <v>0</v>
      </c>
      <c r="D587">
        <f>IF(ISBLANK(IFERROR(INDEX('2-3 引出列表'!$A$2:$CE$8700,$A587,MATCH(D$1,'2-3 引出列表'!$A$1:$CD$1,0)),"")),"",IFERROR(INDEX('2-3 引出列表'!$A$2:$CE$8700,$A587,MATCH(D$1,'2-3 引出列表'!$A$1:$CD$1,0)),""))</f>
        <v>0</v>
      </c>
      <c r="E587">
        <f>IF(ISBLANK(IFERROR(INDEX('2-3 引出列表'!$A$2:$CE$8700,$A587,MATCH(E$1,'2-3 引出列表'!$A$1:$CD$1,0)),"")),"",IFERROR(INDEX('2-3 引出列表'!$A$2:$CE$8700,$A587,MATCH(E$1,'2-3 引出列表'!$A$1:$CD$1,0)),""))</f>
        <v>0</v>
      </c>
      <c r="F587" t="str">
        <f t="shared" si="9"/>
        <v>0</v>
      </c>
      <c r="G587">
        <f>IF(ISBLANK(IFERROR(INDEX('2-3 引出列表'!$A$2:$CE$8700,$A587,MATCH(G$1,'2-3 引出列表'!$A$1:$CD$1,0)),"")),"",IFERROR(INDEX('2-3 引出列表'!$A$2:$CE$8700,$A587,MATCH(G$1,'2-3 引出列表'!$A$1:$CD$1,0)),""))</f>
        <v>0</v>
      </c>
      <c r="H587">
        <f>IF(ISBLANK(IFERROR(INDEX('2-3 引出列表'!$A$2:$CE$8700,$A587,MATCH(H$1,'2-3 引出列表'!$A$1:$CD$1,0)),"")),"",IFERROR(INDEX('2-3 引出列表'!$A$2:$CE$8700,$A587,MATCH(H$1,'2-3 引出列表'!$A$1:$CD$1,0)),""))</f>
        <v>0</v>
      </c>
      <c r="I587">
        <f>IF(ISBLANK(IFERROR(INDEX('2-3 引出列表'!$A$2:$CE$8700,$A587,MATCH(I$1,'2-3 引出列表'!$A$1:$CD$1,0)),"")),"",IFERROR(INDEX('2-3 引出列表'!$A$2:$CE$8700,$A587,MATCH(I$1,'2-3 引出列表'!$A$1:$CD$1,0)),""))</f>
        <v>0</v>
      </c>
    </row>
    <row r="588" customFormat="1" spans="1:9">
      <c r="A588">
        <v>587</v>
      </c>
      <c r="B588">
        <f>IF(ISBLANK(IFERROR(INDEX('2-3 引出列表'!$A$2:$CE$8700,$A588,MATCH(B$1,'2-3 引出列表'!$A$1:$CD$1,0)),"")),"",IFERROR(INDEX('2-3 引出列表'!$A$2:$CE$8700,$A588,MATCH(B$1,'2-3 引出列表'!$A$1:$CD$1,0)),""))</f>
        <v>0</v>
      </c>
      <c r="C588">
        <f>IF(ISBLANK(IFERROR(INDEX('2-3 引出列表'!$A$2:$CE$8700,$A588,MATCH(C$1,'2-3 引出列表'!$A$1:$CD$1,0)),"")),"",IFERROR(INDEX('2-3 引出列表'!$A$2:$CE$8700,$A588,MATCH(C$1,'2-3 引出列表'!$A$1:$CD$1,0)),""))</f>
        <v>0</v>
      </c>
      <c r="D588">
        <f>IF(ISBLANK(IFERROR(INDEX('2-3 引出列表'!$A$2:$CE$8700,$A588,MATCH(D$1,'2-3 引出列表'!$A$1:$CD$1,0)),"")),"",IFERROR(INDEX('2-3 引出列表'!$A$2:$CE$8700,$A588,MATCH(D$1,'2-3 引出列表'!$A$1:$CD$1,0)),""))</f>
        <v>0</v>
      </c>
      <c r="E588">
        <f>IF(ISBLANK(IFERROR(INDEX('2-3 引出列表'!$A$2:$CE$8700,$A588,MATCH(E$1,'2-3 引出列表'!$A$1:$CD$1,0)),"")),"",IFERROR(INDEX('2-3 引出列表'!$A$2:$CE$8700,$A588,MATCH(E$1,'2-3 引出列表'!$A$1:$CD$1,0)),""))</f>
        <v>0</v>
      </c>
      <c r="F588" t="str">
        <f t="shared" si="9"/>
        <v>0</v>
      </c>
      <c r="G588">
        <f>IF(ISBLANK(IFERROR(INDEX('2-3 引出列表'!$A$2:$CE$8700,$A588,MATCH(G$1,'2-3 引出列表'!$A$1:$CD$1,0)),"")),"",IFERROR(INDEX('2-3 引出列表'!$A$2:$CE$8700,$A588,MATCH(G$1,'2-3 引出列表'!$A$1:$CD$1,0)),""))</f>
        <v>0</v>
      </c>
      <c r="H588">
        <f>IF(ISBLANK(IFERROR(INDEX('2-3 引出列表'!$A$2:$CE$8700,$A588,MATCH(H$1,'2-3 引出列表'!$A$1:$CD$1,0)),"")),"",IFERROR(INDEX('2-3 引出列表'!$A$2:$CE$8700,$A588,MATCH(H$1,'2-3 引出列表'!$A$1:$CD$1,0)),""))</f>
        <v>0</v>
      </c>
      <c r="I588">
        <f>IF(ISBLANK(IFERROR(INDEX('2-3 引出列表'!$A$2:$CE$8700,$A588,MATCH(I$1,'2-3 引出列表'!$A$1:$CD$1,0)),"")),"",IFERROR(INDEX('2-3 引出列表'!$A$2:$CE$8700,$A588,MATCH(I$1,'2-3 引出列表'!$A$1:$CD$1,0)),""))</f>
        <v>0</v>
      </c>
    </row>
    <row r="589" customFormat="1" spans="1:9">
      <c r="A589">
        <v>588</v>
      </c>
      <c r="B589">
        <f>IF(ISBLANK(IFERROR(INDEX('2-3 引出列表'!$A$2:$CE$8700,$A589,MATCH(B$1,'2-3 引出列表'!$A$1:$CD$1,0)),"")),"",IFERROR(INDEX('2-3 引出列表'!$A$2:$CE$8700,$A589,MATCH(B$1,'2-3 引出列表'!$A$1:$CD$1,0)),""))</f>
        <v>0</v>
      </c>
      <c r="C589">
        <f>IF(ISBLANK(IFERROR(INDEX('2-3 引出列表'!$A$2:$CE$8700,$A589,MATCH(C$1,'2-3 引出列表'!$A$1:$CD$1,0)),"")),"",IFERROR(INDEX('2-3 引出列表'!$A$2:$CE$8700,$A589,MATCH(C$1,'2-3 引出列表'!$A$1:$CD$1,0)),""))</f>
        <v>0</v>
      </c>
      <c r="D589">
        <f>IF(ISBLANK(IFERROR(INDEX('2-3 引出列表'!$A$2:$CE$8700,$A589,MATCH(D$1,'2-3 引出列表'!$A$1:$CD$1,0)),"")),"",IFERROR(INDEX('2-3 引出列表'!$A$2:$CE$8700,$A589,MATCH(D$1,'2-3 引出列表'!$A$1:$CD$1,0)),""))</f>
        <v>0</v>
      </c>
      <c r="E589">
        <f>IF(ISBLANK(IFERROR(INDEX('2-3 引出列表'!$A$2:$CE$8700,$A589,MATCH(E$1,'2-3 引出列表'!$A$1:$CD$1,0)),"")),"",IFERROR(INDEX('2-3 引出列表'!$A$2:$CE$8700,$A589,MATCH(E$1,'2-3 引出列表'!$A$1:$CD$1,0)),""))</f>
        <v>0</v>
      </c>
      <c r="F589" t="str">
        <f t="shared" si="9"/>
        <v>0</v>
      </c>
      <c r="G589">
        <f>IF(ISBLANK(IFERROR(INDEX('2-3 引出列表'!$A$2:$CE$8700,$A589,MATCH(G$1,'2-3 引出列表'!$A$1:$CD$1,0)),"")),"",IFERROR(INDEX('2-3 引出列表'!$A$2:$CE$8700,$A589,MATCH(G$1,'2-3 引出列表'!$A$1:$CD$1,0)),""))</f>
        <v>0</v>
      </c>
      <c r="H589">
        <f>IF(ISBLANK(IFERROR(INDEX('2-3 引出列表'!$A$2:$CE$8700,$A589,MATCH(H$1,'2-3 引出列表'!$A$1:$CD$1,0)),"")),"",IFERROR(INDEX('2-3 引出列表'!$A$2:$CE$8700,$A589,MATCH(H$1,'2-3 引出列表'!$A$1:$CD$1,0)),""))</f>
        <v>0</v>
      </c>
      <c r="I589">
        <f>IF(ISBLANK(IFERROR(INDEX('2-3 引出列表'!$A$2:$CE$8700,$A589,MATCH(I$1,'2-3 引出列表'!$A$1:$CD$1,0)),"")),"",IFERROR(INDEX('2-3 引出列表'!$A$2:$CE$8700,$A589,MATCH(I$1,'2-3 引出列表'!$A$1:$CD$1,0)),""))</f>
        <v>0</v>
      </c>
    </row>
    <row r="590" customFormat="1" spans="1:9">
      <c r="A590">
        <v>589</v>
      </c>
      <c r="B590">
        <f>IF(ISBLANK(IFERROR(INDEX('2-3 引出列表'!$A$2:$CE$8700,$A590,MATCH(B$1,'2-3 引出列表'!$A$1:$CD$1,0)),"")),"",IFERROR(INDEX('2-3 引出列表'!$A$2:$CE$8700,$A590,MATCH(B$1,'2-3 引出列表'!$A$1:$CD$1,0)),""))</f>
        <v>0</v>
      </c>
      <c r="C590">
        <f>IF(ISBLANK(IFERROR(INDEX('2-3 引出列表'!$A$2:$CE$8700,$A590,MATCH(C$1,'2-3 引出列表'!$A$1:$CD$1,0)),"")),"",IFERROR(INDEX('2-3 引出列表'!$A$2:$CE$8700,$A590,MATCH(C$1,'2-3 引出列表'!$A$1:$CD$1,0)),""))</f>
        <v>0</v>
      </c>
      <c r="D590">
        <f>IF(ISBLANK(IFERROR(INDEX('2-3 引出列表'!$A$2:$CE$8700,$A590,MATCH(D$1,'2-3 引出列表'!$A$1:$CD$1,0)),"")),"",IFERROR(INDEX('2-3 引出列表'!$A$2:$CE$8700,$A590,MATCH(D$1,'2-3 引出列表'!$A$1:$CD$1,0)),""))</f>
        <v>0</v>
      </c>
      <c r="E590">
        <f>IF(ISBLANK(IFERROR(INDEX('2-3 引出列表'!$A$2:$CE$8700,$A590,MATCH(E$1,'2-3 引出列表'!$A$1:$CD$1,0)),"")),"",IFERROR(INDEX('2-3 引出列表'!$A$2:$CE$8700,$A590,MATCH(E$1,'2-3 引出列表'!$A$1:$CD$1,0)),""))</f>
        <v>0</v>
      </c>
      <c r="F590" t="str">
        <f t="shared" si="9"/>
        <v>0</v>
      </c>
      <c r="G590">
        <f>IF(ISBLANK(IFERROR(INDEX('2-3 引出列表'!$A$2:$CE$8700,$A590,MATCH(G$1,'2-3 引出列表'!$A$1:$CD$1,0)),"")),"",IFERROR(INDEX('2-3 引出列表'!$A$2:$CE$8700,$A590,MATCH(G$1,'2-3 引出列表'!$A$1:$CD$1,0)),""))</f>
        <v>0</v>
      </c>
      <c r="H590">
        <f>IF(ISBLANK(IFERROR(INDEX('2-3 引出列表'!$A$2:$CE$8700,$A590,MATCH(H$1,'2-3 引出列表'!$A$1:$CD$1,0)),"")),"",IFERROR(INDEX('2-3 引出列表'!$A$2:$CE$8700,$A590,MATCH(H$1,'2-3 引出列表'!$A$1:$CD$1,0)),""))</f>
        <v>0</v>
      </c>
      <c r="I590">
        <f>IF(ISBLANK(IFERROR(INDEX('2-3 引出列表'!$A$2:$CE$8700,$A590,MATCH(I$1,'2-3 引出列表'!$A$1:$CD$1,0)),"")),"",IFERROR(INDEX('2-3 引出列表'!$A$2:$CE$8700,$A590,MATCH(I$1,'2-3 引出列表'!$A$1:$CD$1,0)),""))</f>
        <v>0</v>
      </c>
    </row>
    <row r="591" customFormat="1" spans="1:9">
      <c r="A591">
        <v>590</v>
      </c>
      <c r="B591">
        <f>IF(ISBLANK(IFERROR(INDEX('2-3 引出列表'!$A$2:$CE$8700,$A591,MATCH(B$1,'2-3 引出列表'!$A$1:$CD$1,0)),"")),"",IFERROR(INDEX('2-3 引出列表'!$A$2:$CE$8700,$A591,MATCH(B$1,'2-3 引出列表'!$A$1:$CD$1,0)),""))</f>
        <v>0</v>
      </c>
      <c r="C591">
        <f>IF(ISBLANK(IFERROR(INDEX('2-3 引出列表'!$A$2:$CE$8700,$A591,MATCH(C$1,'2-3 引出列表'!$A$1:$CD$1,0)),"")),"",IFERROR(INDEX('2-3 引出列表'!$A$2:$CE$8700,$A591,MATCH(C$1,'2-3 引出列表'!$A$1:$CD$1,0)),""))</f>
        <v>0</v>
      </c>
      <c r="D591">
        <f>IF(ISBLANK(IFERROR(INDEX('2-3 引出列表'!$A$2:$CE$8700,$A591,MATCH(D$1,'2-3 引出列表'!$A$1:$CD$1,0)),"")),"",IFERROR(INDEX('2-3 引出列表'!$A$2:$CE$8700,$A591,MATCH(D$1,'2-3 引出列表'!$A$1:$CD$1,0)),""))</f>
        <v>0</v>
      </c>
      <c r="E591">
        <f>IF(ISBLANK(IFERROR(INDEX('2-3 引出列表'!$A$2:$CE$8700,$A591,MATCH(E$1,'2-3 引出列表'!$A$1:$CD$1,0)),"")),"",IFERROR(INDEX('2-3 引出列表'!$A$2:$CE$8700,$A591,MATCH(E$1,'2-3 引出列表'!$A$1:$CD$1,0)),""))</f>
        <v>0</v>
      </c>
      <c r="F591" t="str">
        <f t="shared" si="9"/>
        <v>0</v>
      </c>
      <c r="G591">
        <f>IF(ISBLANK(IFERROR(INDEX('2-3 引出列表'!$A$2:$CE$8700,$A591,MATCH(G$1,'2-3 引出列表'!$A$1:$CD$1,0)),"")),"",IFERROR(INDEX('2-3 引出列表'!$A$2:$CE$8700,$A591,MATCH(G$1,'2-3 引出列表'!$A$1:$CD$1,0)),""))</f>
        <v>0</v>
      </c>
      <c r="H591">
        <f>IF(ISBLANK(IFERROR(INDEX('2-3 引出列表'!$A$2:$CE$8700,$A591,MATCH(H$1,'2-3 引出列表'!$A$1:$CD$1,0)),"")),"",IFERROR(INDEX('2-3 引出列表'!$A$2:$CE$8700,$A591,MATCH(H$1,'2-3 引出列表'!$A$1:$CD$1,0)),""))</f>
        <v>0</v>
      </c>
      <c r="I591">
        <f>IF(ISBLANK(IFERROR(INDEX('2-3 引出列表'!$A$2:$CE$8700,$A591,MATCH(I$1,'2-3 引出列表'!$A$1:$CD$1,0)),"")),"",IFERROR(INDEX('2-3 引出列表'!$A$2:$CE$8700,$A591,MATCH(I$1,'2-3 引出列表'!$A$1:$CD$1,0)),""))</f>
        <v>0</v>
      </c>
    </row>
    <row r="592" customFormat="1" spans="1:9">
      <c r="A592">
        <v>591</v>
      </c>
      <c r="B592">
        <f>IF(ISBLANK(IFERROR(INDEX('2-3 引出列表'!$A$2:$CE$8700,$A592,MATCH(B$1,'2-3 引出列表'!$A$1:$CD$1,0)),"")),"",IFERROR(INDEX('2-3 引出列表'!$A$2:$CE$8700,$A592,MATCH(B$1,'2-3 引出列表'!$A$1:$CD$1,0)),""))</f>
        <v>0</v>
      </c>
      <c r="C592">
        <f>IF(ISBLANK(IFERROR(INDEX('2-3 引出列表'!$A$2:$CE$8700,$A592,MATCH(C$1,'2-3 引出列表'!$A$1:$CD$1,0)),"")),"",IFERROR(INDEX('2-3 引出列表'!$A$2:$CE$8700,$A592,MATCH(C$1,'2-3 引出列表'!$A$1:$CD$1,0)),""))</f>
        <v>0</v>
      </c>
      <c r="D592">
        <f>IF(ISBLANK(IFERROR(INDEX('2-3 引出列表'!$A$2:$CE$8700,$A592,MATCH(D$1,'2-3 引出列表'!$A$1:$CD$1,0)),"")),"",IFERROR(INDEX('2-3 引出列表'!$A$2:$CE$8700,$A592,MATCH(D$1,'2-3 引出列表'!$A$1:$CD$1,0)),""))</f>
        <v>0</v>
      </c>
      <c r="E592">
        <f>IF(ISBLANK(IFERROR(INDEX('2-3 引出列表'!$A$2:$CE$8700,$A592,MATCH(E$1,'2-3 引出列表'!$A$1:$CD$1,0)),"")),"",IFERROR(INDEX('2-3 引出列表'!$A$2:$CE$8700,$A592,MATCH(E$1,'2-3 引出列表'!$A$1:$CD$1,0)),""))</f>
        <v>0</v>
      </c>
      <c r="F592" t="str">
        <f t="shared" si="9"/>
        <v>0</v>
      </c>
      <c r="G592">
        <f>IF(ISBLANK(IFERROR(INDEX('2-3 引出列表'!$A$2:$CE$8700,$A592,MATCH(G$1,'2-3 引出列表'!$A$1:$CD$1,0)),"")),"",IFERROR(INDEX('2-3 引出列表'!$A$2:$CE$8700,$A592,MATCH(G$1,'2-3 引出列表'!$A$1:$CD$1,0)),""))</f>
        <v>0</v>
      </c>
      <c r="H592">
        <f>IF(ISBLANK(IFERROR(INDEX('2-3 引出列表'!$A$2:$CE$8700,$A592,MATCH(H$1,'2-3 引出列表'!$A$1:$CD$1,0)),"")),"",IFERROR(INDEX('2-3 引出列表'!$A$2:$CE$8700,$A592,MATCH(H$1,'2-3 引出列表'!$A$1:$CD$1,0)),""))</f>
        <v>0</v>
      </c>
      <c r="I592">
        <f>IF(ISBLANK(IFERROR(INDEX('2-3 引出列表'!$A$2:$CE$8700,$A592,MATCH(I$1,'2-3 引出列表'!$A$1:$CD$1,0)),"")),"",IFERROR(INDEX('2-3 引出列表'!$A$2:$CE$8700,$A592,MATCH(I$1,'2-3 引出列表'!$A$1:$CD$1,0)),""))</f>
        <v>0</v>
      </c>
    </row>
    <row r="593" customFormat="1" spans="1:9">
      <c r="A593">
        <v>592</v>
      </c>
      <c r="B593">
        <f>IF(ISBLANK(IFERROR(INDEX('2-3 引出列表'!$A$2:$CE$8700,$A593,MATCH(B$1,'2-3 引出列表'!$A$1:$CD$1,0)),"")),"",IFERROR(INDEX('2-3 引出列表'!$A$2:$CE$8700,$A593,MATCH(B$1,'2-3 引出列表'!$A$1:$CD$1,0)),""))</f>
        <v>0</v>
      </c>
      <c r="C593">
        <f>IF(ISBLANK(IFERROR(INDEX('2-3 引出列表'!$A$2:$CE$8700,$A593,MATCH(C$1,'2-3 引出列表'!$A$1:$CD$1,0)),"")),"",IFERROR(INDEX('2-3 引出列表'!$A$2:$CE$8700,$A593,MATCH(C$1,'2-3 引出列表'!$A$1:$CD$1,0)),""))</f>
        <v>0</v>
      </c>
      <c r="D593">
        <f>IF(ISBLANK(IFERROR(INDEX('2-3 引出列表'!$A$2:$CE$8700,$A593,MATCH(D$1,'2-3 引出列表'!$A$1:$CD$1,0)),"")),"",IFERROR(INDEX('2-3 引出列表'!$A$2:$CE$8700,$A593,MATCH(D$1,'2-3 引出列表'!$A$1:$CD$1,0)),""))</f>
        <v>0</v>
      </c>
      <c r="E593">
        <f>IF(ISBLANK(IFERROR(INDEX('2-3 引出列表'!$A$2:$CE$8700,$A593,MATCH(E$1,'2-3 引出列表'!$A$1:$CD$1,0)),"")),"",IFERROR(INDEX('2-3 引出列表'!$A$2:$CE$8700,$A593,MATCH(E$1,'2-3 引出列表'!$A$1:$CD$1,0)),""))</f>
        <v>0</v>
      </c>
      <c r="F593" t="str">
        <f t="shared" si="9"/>
        <v>0</v>
      </c>
      <c r="G593">
        <f>IF(ISBLANK(IFERROR(INDEX('2-3 引出列表'!$A$2:$CE$8700,$A593,MATCH(G$1,'2-3 引出列表'!$A$1:$CD$1,0)),"")),"",IFERROR(INDEX('2-3 引出列表'!$A$2:$CE$8700,$A593,MATCH(G$1,'2-3 引出列表'!$A$1:$CD$1,0)),""))</f>
        <v>0</v>
      </c>
      <c r="H593">
        <f>IF(ISBLANK(IFERROR(INDEX('2-3 引出列表'!$A$2:$CE$8700,$A593,MATCH(H$1,'2-3 引出列表'!$A$1:$CD$1,0)),"")),"",IFERROR(INDEX('2-3 引出列表'!$A$2:$CE$8700,$A593,MATCH(H$1,'2-3 引出列表'!$A$1:$CD$1,0)),""))</f>
        <v>0</v>
      </c>
      <c r="I593">
        <f>IF(ISBLANK(IFERROR(INDEX('2-3 引出列表'!$A$2:$CE$8700,$A593,MATCH(I$1,'2-3 引出列表'!$A$1:$CD$1,0)),"")),"",IFERROR(INDEX('2-3 引出列表'!$A$2:$CE$8700,$A593,MATCH(I$1,'2-3 引出列表'!$A$1:$CD$1,0)),""))</f>
        <v>0</v>
      </c>
    </row>
    <row r="594" customFormat="1" spans="1:9">
      <c r="A594">
        <v>593</v>
      </c>
      <c r="B594">
        <f>IF(ISBLANK(IFERROR(INDEX('2-3 引出列表'!$A$2:$CE$8700,$A594,MATCH(B$1,'2-3 引出列表'!$A$1:$CD$1,0)),"")),"",IFERROR(INDEX('2-3 引出列表'!$A$2:$CE$8700,$A594,MATCH(B$1,'2-3 引出列表'!$A$1:$CD$1,0)),""))</f>
        <v>0</v>
      </c>
      <c r="C594">
        <f>IF(ISBLANK(IFERROR(INDEX('2-3 引出列表'!$A$2:$CE$8700,$A594,MATCH(C$1,'2-3 引出列表'!$A$1:$CD$1,0)),"")),"",IFERROR(INDEX('2-3 引出列表'!$A$2:$CE$8700,$A594,MATCH(C$1,'2-3 引出列表'!$A$1:$CD$1,0)),""))</f>
        <v>0</v>
      </c>
      <c r="D594">
        <f>IF(ISBLANK(IFERROR(INDEX('2-3 引出列表'!$A$2:$CE$8700,$A594,MATCH(D$1,'2-3 引出列表'!$A$1:$CD$1,0)),"")),"",IFERROR(INDEX('2-3 引出列表'!$A$2:$CE$8700,$A594,MATCH(D$1,'2-3 引出列表'!$A$1:$CD$1,0)),""))</f>
        <v>0</v>
      </c>
      <c r="E594">
        <f>IF(ISBLANK(IFERROR(INDEX('2-3 引出列表'!$A$2:$CE$8700,$A594,MATCH(E$1,'2-3 引出列表'!$A$1:$CD$1,0)),"")),"",IFERROR(INDEX('2-3 引出列表'!$A$2:$CE$8700,$A594,MATCH(E$1,'2-3 引出列表'!$A$1:$CD$1,0)),""))</f>
        <v>0</v>
      </c>
      <c r="F594" t="str">
        <f t="shared" si="9"/>
        <v>0</v>
      </c>
      <c r="G594">
        <f>IF(ISBLANK(IFERROR(INDEX('2-3 引出列表'!$A$2:$CE$8700,$A594,MATCH(G$1,'2-3 引出列表'!$A$1:$CD$1,0)),"")),"",IFERROR(INDEX('2-3 引出列表'!$A$2:$CE$8700,$A594,MATCH(G$1,'2-3 引出列表'!$A$1:$CD$1,0)),""))</f>
        <v>0</v>
      </c>
      <c r="H594">
        <f>IF(ISBLANK(IFERROR(INDEX('2-3 引出列表'!$A$2:$CE$8700,$A594,MATCH(H$1,'2-3 引出列表'!$A$1:$CD$1,0)),"")),"",IFERROR(INDEX('2-3 引出列表'!$A$2:$CE$8700,$A594,MATCH(H$1,'2-3 引出列表'!$A$1:$CD$1,0)),""))</f>
        <v>0</v>
      </c>
      <c r="I594">
        <f>IF(ISBLANK(IFERROR(INDEX('2-3 引出列表'!$A$2:$CE$8700,$A594,MATCH(I$1,'2-3 引出列表'!$A$1:$CD$1,0)),"")),"",IFERROR(INDEX('2-3 引出列表'!$A$2:$CE$8700,$A594,MATCH(I$1,'2-3 引出列表'!$A$1:$CD$1,0)),""))</f>
        <v>0</v>
      </c>
    </row>
    <row r="595" customFormat="1" spans="1:9">
      <c r="A595">
        <v>594</v>
      </c>
      <c r="B595">
        <f>IF(ISBLANK(IFERROR(INDEX('2-3 引出列表'!$A$2:$CE$8700,$A595,MATCH(B$1,'2-3 引出列表'!$A$1:$CD$1,0)),"")),"",IFERROR(INDEX('2-3 引出列表'!$A$2:$CE$8700,$A595,MATCH(B$1,'2-3 引出列表'!$A$1:$CD$1,0)),""))</f>
        <v>0</v>
      </c>
      <c r="C595">
        <f>IF(ISBLANK(IFERROR(INDEX('2-3 引出列表'!$A$2:$CE$8700,$A595,MATCH(C$1,'2-3 引出列表'!$A$1:$CD$1,0)),"")),"",IFERROR(INDEX('2-3 引出列表'!$A$2:$CE$8700,$A595,MATCH(C$1,'2-3 引出列表'!$A$1:$CD$1,0)),""))</f>
        <v>0</v>
      </c>
      <c r="D595">
        <f>IF(ISBLANK(IFERROR(INDEX('2-3 引出列表'!$A$2:$CE$8700,$A595,MATCH(D$1,'2-3 引出列表'!$A$1:$CD$1,0)),"")),"",IFERROR(INDEX('2-3 引出列表'!$A$2:$CE$8700,$A595,MATCH(D$1,'2-3 引出列表'!$A$1:$CD$1,0)),""))</f>
        <v>0</v>
      </c>
      <c r="E595">
        <f>IF(ISBLANK(IFERROR(INDEX('2-3 引出列表'!$A$2:$CE$8700,$A595,MATCH(E$1,'2-3 引出列表'!$A$1:$CD$1,0)),"")),"",IFERROR(INDEX('2-3 引出列表'!$A$2:$CE$8700,$A595,MATCH(E$1,'2-3 引出列表'!$A$1:$CD$1,0)),""))</f>
        <v>0</v>
      </c>
      <c r="F595" t="str">
        <f t="shared" si="9"/>
        <v>0</v>
      </c>
      <c r="G595">
        <f>IF(ISBLANK(IFERROR(INDEX('2-3 引出列表'!$A$2:$CE$8700,$A595,MATCH(G$1,'2-3 引出列表'!$A$1:$CD$1,0)),"")),"",IFERROR(INDEX('2-3 引出列表'!$A$2:$CE$8700,$A595,MATCH(G$1,'2-3 引出列表'!$A$1:$CD$1,0)),""))</f>
        <v>0</v>
      </c>
      <c r="H595">
        <f>IF(ISBLANK(IFERROR(INDEX('2-3 引出列表'!$A$2:$CE$8700,$A595,MATCH(H$1,'2-3 引出列表'!$A$1:$CD$1,0)),"")),"",IFERROR(INDEX('2-3 引出列表'!$A$2:$CE$8700,$A595,MATCH(H$1,'2-3 引出列表'!$A$1:$CD$1,0)),""))</f>
        <v>0</v>
      </c>
      <c r="I595">
        <f>IF(ISBLANK(IFERROR(INDEX('2-3 引出列表'!$A$2:$CE$8700,$A595,MATCH(I$1,'2-3 引出列表'!$A$1:$CD$1,0)),"")),"",IFERROR(INDEX('2-3 引出列表'!$A$2:$CE$8700,$A595,MATCH(I$1,'2-3 引出列表'!$A$1:$CD$1,0)),""))</f>
        <v>0</v>
      </c>
    </row>
    <row r="596" customFormat="1" spans="1:9">
      <c r="A596">
        <v>595</v>
      </c>
      <c r="B596">
        <f>IF(ISBLANK(IFERROR(INDEX('2-3 引出列表'!$A$2:$CE$8700,$A596,MATCH(B$1,'2-3 引出列表'!$A$1:$CD$1,0)),"")),"",IFERROR(INDEX('2-3 引出列表'!$A$2:$CE$8700,$A596,MATCH(B$1,'2-3 引出列表'!$A$1:$CD$1,0)),""))</f>
        <v>0</v>
      </c>
      <c r="C596">
        <f>IF(ISBLANK(IFERROR(INDEX('2-3 引出列表'!$A$2:$CE$8700,$A596,MATCH(C$1,'2-3 引出列表'!$A$1:$CD$1,0)),"")),"",IFERROR(INDEX('2-3 引出列表'!$A$2:$CE$8700,$A596,MATCH(C$1,'2-3 引出列表'!$A$1:$CD$1,0)),""))</f>
        <v>0</v>
      </c>
      <c r="D596">
        <f>IF(ISBLANK(IFERROR(INDEX('2-3 引出列表'!$A$2:$CE$8700,$A596,MATCH(D$1,'2-3 引出列表'!$A$1:$CD$1,0)),"")),"",IFERROR(INDEX('2-3 引出列表'!$A$2:$CE$8700,$A596,MATCH(D$1,'2-3 引出列表'!$A$1:$CD$1,0)),""))</f>
        <v>0</v>
      </c>
      <c r="E596">
        <f>IF(ISBLANK(IFERROR(INDEX('2-3 引出列表'!$A$2:$CE$8700,$A596,MATCH(E$1,'2-3 引出列表'!$A$1:$CD$1,0)),"")),"",IFERROR(INDEX('2-3 引出列表'!$A$2:$CE$8700,$A596,MATCH(E$1,'2-3 引出列表'!$A$1:$CD$1,0)),""))</f>
        <v>0</v>
      </c>
      <c r="F596" t="str">
        <f t="shared" si="9"/>
        <v>0</v>
      </c>
      <c r="G596">
        <f>IF(ISBLANK(IFERROR(INDEX('2-3 引出列表'!$A$2:$CE$8700,$A596,MATCH(G$1,'2-3 引出列表'!$A$1:$CD$1,0)),"")),"",IFERROR(INDEX('2-3 引出列表'!$A$2:$CE$8700,$A596,MATCH(G$1,'2-3 引出列表'!$A$1:$CD$1,0)),""))</f>
        <v>0</v>
      </c>
      <c r="H596">
        <f>IF(ISBLANK(IFERROR(INDEX('2-3 引出列表'!$A$2:$CE$8700,$A596,MATCH(H$1,'2-3 引出列表'!$A$1:$CD$1,0)),"")),"",IFERROR(INDEX('2-3 引出列表'!$A$2:$CE$8700,$A596,MATCH(H$1,'2-3 引出列表'!$A$1:$CD$1,0)),""))</f>
        <v>0</v>
      </c>
      <c r="I596">
        <f>IF(ISBLANK(IFERROR(INDEX('2-3 引出列表'!$A$2:$CE$8700,$A596,MATCH(I$1,'2-3 引出列表'!$A$1:$CD$1,0)),"")),"",IFERROR(INDEX('2-3 引出列表'!$A$2:$CE$8700,$A596,MATCH(I$1,'2-3 引出列表'!$A$1:$CD$1,0)),""))</f>
        <v>0</v>
      </c>
    </row>
    <row r="597" customFormat="1" spans="1:9">
      <c r="A597">
        <v>596</v>
      </c>
      <c r="B597">
        <f>IF(ISBLANK(IFERROR(INDEX('2-3 引出列表'!$A$2:$CE$8700,$A597,MATCH(B$1,'2-3 引出列表'!$A$1:$CD$1,0)),"")),"",IFERROR(INDEX('2-3 引出列表'!$A$2:$CE$8700,$A597,MATCH(B$1,'2-3 引出列表'!$A$1:$CD$1,0)),""))</f>
        <v>0</v>
      </c>
      <c r="C597">
        <f>IF(ISBLANK(IFERROR(INDEX('2-3 引出列表'!$A$2:$CE$8700,$A597,MATCH(C$1,'2-3 引出列表'!$A$1:$CD$1,0)),"")),"",IFERROR(INDEX('2-3 引出列表'!$A$2:$CE$8700,$A597,MATCH(C$1,'2-3 引出列表'!$A$1:$CD$1,0)),""))</f>
        <v>0</v>
      </c>
      <c r="D597">
        <f>IF(ISBLANK(IFERROR(INDEX('2-3 引出列表'!$A$2:$CE$8700,$A597,MATCH(D$1,'2-3 引出列表'!$A$1:$CD$1,0)),"")),"",IFERROR(INDEX('2-3 引出列表'!$A$2:$CE$8700,$A597,MATCH(D$1,'2-3 引出列表'!$A$1:$CD$1,0)),""))</f>
        <v>0</v>
      </c>
      <c r="E597">
        <f>IF(ISBLANK(IFERROR(INDEX('2-3 引出列表'!$A$2:$CE$8700,$A597,MATCH(E$1,'2-3 引出列表'!$A$1:$CD$1,0)),"")),"",IFERROR(INDEX('2-3 引出列表'!$A$2:$CE$8700,$A597,MATCH(E$1,'2-3 引出列表'!$A$1:$CD$1,0)),""))</f>
        <v>0</v>
      </c>
      <c r="F597" t="str">
        <f t="shared" si="9"/>
        <v>0</v>
      </c>
      <c r="G597">
        <f>IF(ISBLANK(IFERROR(INDEX('2-3 引出列表'!$A$2:$CE$8700,$A597,MATCH(G$1,'2-3 引出列表'!$A$1:$CD$1,0)),"")),"",IFERROR(INDEX('2-3 引出列表'!$A$2:$CE$8700,$A597,MATCH(G$1,'2-3 引出列表'!$A$1:$CD$1,0)),""))</f>
        <v>0</v>
      </c>
      <c r="H597">
        <f>IF(ISBLANK(IFERROR(INDEX('2-3 引出列表'!$A$2:$CE$8700,$A597,MATCH(H$1,'2-3 引出列表'!$A$1:$CD$1,0)),"")),"",IFERROR(INDEX('2-3 引出列表'!$A$2:$CE$8700,$A597,MATCH(H$1,'2-3 引出列表'!$A$1:$CD$1,0)),""))</f>
        <v>0</v>
      </c>
      <c r="I597">
        <f>IF(ISBLANK(IFERROR(INDEX('2-3 引出列表'!$A$2:$CE$8700,$A597,MATCH(I$1,'2-3 引出列表'!$A$1:$CD$1,0)),"")),"",IFERROR(INDEX('2-3 引出列表'!$A$2:$CE$8700,$A597,MATCH(I$1,'2-3 引出列表'!$A$1:$CD$1,0)),""))</f>
        <v>0</v>
      </c>
    </row>
    <row r="598" customFormat="1" spans="1:9">
      <c r="A598">
        <v>597</v>
      </c>
      <c r="B598">
        <f>IF(ISBLANK(IFERROR(INDEX('2-3 引出列表'!$A$2:$CE$8700,$A598,MATCH(B$1,'2-3 引出列表'!$A$1:$CD$1,0)),"")),"",IFERROR(INDEX('2-3 引出列表'!$A$2:$CE$8700,$A598,MATCH(B$1,'2-3 引出列表'!$A$1:$CD$1,0)),""))</f>
        <v>0</v>
      </c>
      <c r="C598">
        <f>IF(ISBLANK(IFERROR(INDEX('2-3 引出列表'!$A$2:$CE$8700,$A598,MATCH(C$1,'2-3 引出列表'!$A$1:$CD$1,0)),"")),"",IFERROR(INDEX('2-3 引出列表'!$A$2:$CE$8700,$A598,MATCH(C$1,'2-3 引出列表'!$A$1:$CD$1,0)),""))</f>
        <v>0</v>
      </c>
      <c r="D598">
        <f>IF(ISBLANK(IFERROR(INDEX('2-3 引出列表'!$A$2:$CE$8700,$A598,MATCH(D$1,'2-3 引出列表'!$A$1:$CD$1,0)),"")),"",IFERROR(INDEX('2-3 引出列表'!$A$2:$CE$8700,$A598,MATCH(D$1,'2-3 引出列表'!$A$1:$CD$1,0)),""))</f>
        <v>0</v>
      </c>
      <c r="E598">
        <f>IF(ISBLANK(IFERROR(INDEX('2-3 引出列表'!$A$2:$CE$8700,$A598,MATCH(E$1,'2-3 引出列表'!$A$1:$CD$1,0)),"")),"",IFERROR(INDEX('2-3 引出列表'!$A$2:$CE$8700,$A598,MATCH(E$1,'2-3 引出列表'!$A$1:$CD$1,0)),""))</f>
        <v>0</v>
      </c>
      <c r="F598" t="str">
        <f t="shared" si="9"/>
        <v>0</v>
      </c>
      <c r="G598">
        <f>IF(ISBLANK(IFERROR(INDEX('2-3 引出列表'!$A$2:$CE$8700,$A598,MATCH(G$1,'2-3 引出列表'!$A$1:$CD$1,0)),"")),"",IFERROR(INDEX('2-3 引出列表'!$A$2:$CE$8700,$A598,MATCH(G$1,'2-3 引出列表'!$A$1:$CD$1,0)),""))</f>
        <v>0</v>
      </c>
      <c r="H598">
        <f>IF(ISBLANK(IFERROR(INDEX('2-3 引出列表'!$A$2:$CE$8700,$A598,MATCH(H$1,'2-3 引出列表'!$A$1:$CD$1,0)),"")),"",IFERROR(INDEX('2-3 引出列表'!$A$2:$CE$8700,$A598,MATCH(H$1,'2-3 引出列表'!$A$1:$CD$1,0)),""))</f>
        <v>0</v>
      </c>
      <c r="I598">
        <f>IF(ISBLANK(IFERROR(INDEX('2-3 引出列表'!$A$2:$CE$8700,$A598,MATCH(I$1,'2-3 引出列表'!$A$1:$CD$1,0)),"")),"",IFERROR(INDEX('2-3 引出列表'!$A$2:$CE$8700,$A598,MATCH(I$1,'2-3 引出列表'!$A$1:$CD$1,0)),""))</f>
        <v>0</v>
      </c>
    </row>
    <row r="599" customFormat="1" spans="1:9">
      <c r="A599">
        <v>598</v>
      </c>
      <c r="B599">
        <f>IF(ISBLANK(IFERROR(INDEX('2-3 引出列表'!$A$2:$CE$8700,$A599,MATCH(B$1,'2-3 引出列表'!$A$1:$CD$1,0)),"")),"",IFERROR(INDEX('2-3 引出列表'!$A$2:$CE$8700,$A599,MATCH(B$1,'2-3 引出列表'!$A$1:$CD$1,0)),""))</f>
        <v>0</v>
      </c>
      <c r="C599">
        <f>IF(ISBLANK(IFERROR(INDEX('2-3 引出列表'!$A$2:$CE$8700,$A599,MATCH(C$1,'2-3 引出列表'!$A$1:$CD$1,0)),"")),"",IFERROR(INDEX('2-3 引出列表'!$A$2:$CE$8700,$A599,MATCH(C$1,'2-3 引出列表'!$A$1:$CD$1,0)),""))</f>
        <v>0</v>
      </c>
      <c r="D599">
        <f>IF(ISBLANK(IFERROR(INDEX('2-3 引出列表'!$A$2:$CE$8700,$A599,MATCH(D$1,'2-3 引出列表'!$A$1:$CD$1,0)),"")),"",IFERROR(INDEX('2-3 引出列表'!$A$2:$CE$8700,$A599,MATCH(D$1,'2-3 引出列表'!$A$1:$CD$1,0)),""))</f>
        <v>0</v>
      </c>
      <c r="E599">
        <f>IF(ISBLANK(IFERROR(INDEX('2-3 引出列表'!$A$2:$CE$8700,$A599,MATCH(E$1,'2-3 引出列表'!$A$1:$CD$1,0)),"")),"",IFERROR(INDEX('2-3 引出列表'!$A$2:$CE$8700,$A599,MATCH(E$1,'2-3 引出列表'!$A$1:$CD$1,0)),""))</f>
        <v>0</v>
      </c>
      <c r="F599" t="str">
        <f t="shared" si="9"/>
        <v>0</v>
      </c>
      <c r="G599">
        <f>IF(ISBLANK(IFERROR(INDEX('2-3 引出列表'!$A$2:$CE$8700,$A599,MATCH(G$1,'2-3 引出列表'!$A$1:$CD$1,0)),"")),"",IFERROR(INDEX('2-3 引出列表'!$A$2:$CE$8700,$A599,MATCH(G$1,'2-3 引出列表'!$A$1:$CD$1,0)),""))</f>
        <v>0</v>
      </c>
      <c r="H599">
        <f>IF(ISBLANK(IFERROR(INDEX('2-3 引出列表'!$A$2:$CE$8700,$A599,MATCH(H$1,'2-3 引出列表'!$A$1:$CD$1,0)),"")),"",IFERROR(INDEX('2-3 引出列表'!$A$2:$CE$8700,$A599,MATCH(H$1,'2-3 引出列表'!$A$1:$CD$1,0)),""))</f>
        <v>0</v>
      </c>
      <c r="I599">
        <f>IF(ISBLANK(IFERROR(INDEX('2-3 引出列表'!$A$2:$CE$8700,$A599,MATCH(I$1,'2-3 引出列表'!$A$1:$CD$1,0)),"")),"",IFERROR(INDEX('2-3 引出列表'!$A$2:$CE$8700,$A599,MATCH(I$1,'2-3 引出列表'!$A$1:$CD$1,0)),""))</f>
        <v>0</v>
      </c>
    </row>
    <row r="600" customFormat="1" spans="1:9">
      <c r="A600">
        <v>599</v>
      </c>
      <c r="B600">
        <f>IF(ISBLANK(IFERROR(INDEX('2-3 引出列表'!$A$2:$CE$8700,$A600,MATCH(B$1,'2-3 引出列表'!$A$1:$CD$1,0)),"")),"",IFERROR(INDEX('2-3 引出列表'!$A$2:$CE$8700,$A600,MATCH(B$1,'2-3 引出列表'!$A$1:$CD$1,0)),""))</f>
        <v>0</v>
      </c>
      <c r="C600">
        <f>IF(ISBLANK(IFERROR(INDEX('2-3 引出列表'!$A$2:$CE$8700,$A600,MATCH(C$1,'2-3 引出列表'!$A$1:$CD$1,0)),"")),"",IFERROR(INDEX('2-3 引出列表'!$A$2:$CE$8700,$A600,MATCH(C$1,'2-3 引出列表'!$A$1:$CD$1,0)),""))</f>
        <v>0</v>
      </c>
      <c r="D600">
        <f>IF(ISBLANK(IFERROR(INDEX('2-3 引出列表'!$A$2:$CE$8700,$A600,MATCH(D$1,'2-3 引出列表'!$A$1:$CD$1,0)),"")),"",IFERROR(INDEX('2-3 引出列表'!$A$2:$CE$8700,$A600,MATCH(D$1,'2-3 引出列表'!$A$1:$CD$1,0)),""))</f>
        <v>0</v>
      </c>
      <c r="E600">
        <f>IF(ISBLANK(IFERROR(INDEX('2-3 引出列表'!$A$2:$CE$8700,$A600,MATCH(E$1,'2-3 引出列表'!$A$1:$CD$1,0)),"")),"",IFERROR(INDEX('2-3 引出列表'!$A$2:$CE$8700,$A600,MATCH(E$1,'2-3 引出列表'!$A$1:$CD$1,0)),""))</f>
        <v>0</v>
      </c>
      <c r="F600" t="str">
        <f t="shared" si="9"/>
        <v>0</v>
      </c>
      <c r="G600">
        <f>IF(ISBLANK(IFERROR(INDEX('2-3 引出列表'!$A$2:$CE$8700,$A600,MATCH(G$1,'2-3 引出列表'!$A$1:$CD$1,0)),"")),"",IFERROR(INDEX('2-3 引出列表'!$A$2:$CE$8700,$A600,MATCH(G$1,'2-3 引出列表'!$A$1:$CD$1,0)),""))</f>
        <v>0</v>
      </c>
      <c r="H600">
        <f>IF(ISBLANK(IFERROR(INDEX('2-3 引出列表'!$A$2:$CE$8700,$A600,MATCH(H$1,'2-3 引出列表'!$A$1:$CD$1,0)),"")),"",IFERROR(INDEX('2-3 引出列表'!$A$2:$CE$8700,$A600,MATCH(H$1,'2-3 引出列表'!$A$1:$CD$1,0)),""))</f>
        <v>0</v>
      </c>
      <c r="I600">
        <f>IF(ISBLANK(IFERROR(INDEX('2-3 引出列表'!$A$2:$CE$8700,$A600,MATCH(I$1,'2-3 引出列表'!$A$1:$CD$1,0)),"")),"",IFERROR(INDEX('2-3 引出列表'!$A$2:$CE$8700,$A600,MATCH(I$1,'2-3 引出列表'!$A$1:$CD$1,0)),""))</f>
        <v>0</v>
      </c>
    </row>
    <row r="601" customFormat="1" spans="1:9">
      <c r="A601">
        <v>600</v>
      </c>
      <c r="B601">
        <f>IF(ISBLANK(IFERROR(INDEX('2-3 引出列表'!$A$2:$CE$8700,$A601,MATCH(B$1,'2-3 引出列表'!$A$1:$CD$1,0)),"")),"",IFERROR(INDEX('2-3 引出列表'!$A$2:$CE$8700,$A601,MATCH(B$1,'2-3 引出列表'!$A$1:$CD$1,0)),""))</f>
        <v>0</v>
      </c>
      <c r="C601">
        <f>IF(ISBLANK(IFERROR(INDEX('2-3 引出列表'!$A$2:$CE$8700,$A601,MATCH(C$1,'2-3 引出列表'!$A$1:$CD$1,0)),"")),"",IFERROR(INDEX('2-3 引出列表'!$A$2:$CE$8700,$A601,MATCH(C$1,'2-3 引出列表'!$A$1:$CD$1,0)),""))</f>
        <v>0</v>
      </c>
      <c r="D601">
        <f>IF(ISBLANK(IFERROR(INDEX('2-3 引出列表'!$A$2:$CE$8700,$A601,MATCH(D$1,'2-3 引出列表'!$A$1:$CD$1,0)),"")),"",IFERROR(INDEX('2-3 引出列表'!$A$2:$CE$8700,$A601,MATCH(D$1,'2-3 引出列表'!$A$1:$CD$1,0)),""))</f>
        <v>0</v>
      </c>
      <c r="E601">
        <f>IF(ISBLANK(IFERROR(INDEX('2-3 引出列表'!$A$2:$CE$8700,$A601,MATCH(E$1,'2-3 引出列表'!$A$1:$CD$1,0)),"")),"",IFERROR(INDEX('2-3 引出列表'!$A$2:$CE$8700,$A601,MATCH(E$1,'2-3 引出列表'!$A$1:$CD$1,0)),""))</f>
        <v>0</v>
      </c>
      <c r="F601" t="str">
        <f t="shared" si="9"/>
        <v>0</v>
      </c>
      <c r="G601">
        <f>IF(ISBLANK(IFERROR(INDEX('2-3 引出列表'!$A$2:$CE$8700,$A601,MATCH(G$1,'2-3 引出列表'!$A$1:$CD$1,0)),"")),"",IFERROR(INDEX('2-3 引出列表'!$A$2:$CE$8700,$A601,MATCH(G$1,'2-3 引出列表'!$A$1:$CD$1,0)),""))</f>
        <v>0</v>
      </c>
      <c r="H601">
        <f>IF(ISBLANK(IFERROR(INDEX('2-3 引出列表'!$A$2:$CE$8700,$A601,MATCH(H$1,'2-3 引出列表'!$A$1:$CD$1,0)),"")),"",IFERROR(INDEX('2-3 引出列表'!$A$2:$CE$8700,$A601,MATCH(H$1,'2-3 引出列表'!$A$1:$CD$1,0)),""))</f>
        <v>0</v>
      </c>
      <c r="I601">
        <f>IF(ISBLANK(IFERROR(INDEX('2-3 引出列表'!$A$2:$CE$8700,$A601,MATCH(I$1,'2-3 引出列表'!$A$1:$CD$1,0)),"")),"",IFERROR(INDEX('2-3 引出列表'!$A$2:$CE$8700,$A601,MATCH(I$1,'2-3 引出列表'!$A$1:$CD$1,0)),""))</f>
        <v>0</v>
      </c>
    </row>
    <row r="602" customFormat="1" spans="1:9">
      <c r="A602">
        <v>601</v>
      </c>
      <c r="B602">
        <f>IF(ISBLANK(IFERROR(INDEX('2-3 引出列表'!$A$2:$CE$8700,$A602,MATCH(B$1,'2-3 引出列表'!$A$1:$CD$1,0)),"")),"",IFERROR(INDEX('2-3 引出列表'!$A$2:$CE$8700,$A602,MATCH(B$1,'2-3 引出列表'!$A$1:$CD$1,0)),""))</f>
        <v>0</v>
      </c>
      <c r="C602">
        <f>IF(ISBLANK(IFERROR(INDEX('2-3 引出列表'!$A$2:$CE$8700,$A602,MATCH(C$1,'2-3 引出列表'!$A$1:$CD$1,0)),"")),"",IFERROR(INDEX('2-3 引出列表'!$A$2:$CE$8700,$A602,MATCH(C$1,'2-3 引出列表'!$A$1:$CD$1,0)),""))</f>
        <v>0</v>
      </c>
      <c r="D602">
        <f>IF(ISBLANK(IFERROR(INDEX('2-3 引出列表'!$A$2:$CE$8700,$A602,MATCH(D$1,'2-3 引出列表'!$A$1:$CD$1,0)),"")),"",IFERROR(INDEX('2-3 引出列表'!$A$2:$CE$8700,$A602,MATCH(D$1,'2-3 引出列表'!$A$1:$CD$1,0)),""))</f>
        <v>0</v>
      </c>
      <c r="E602">
        <f>IF(ISBLANK(IFERROR(INDEX('2-3 引出列表'!$A$2:$CE$8700,$A602,MATCH(E$1,'2-3 引出列表'!$A$1:$CD$1,0)),"")),"",IFERROR(INDEX('2-3 引出列表'!$A$2:$CE$8700,$A602,MATCH(E$1,'2-3 引出列表'!$A$1:$CD$1,0)),""))</f>
        <v>0</v>
      </c>
      <c r="F602" t="str">
        <f t="shared" si="9"/>
        <v>0</v>
      </c>
      <c r="G602">
        <f>IF(ISBLANK(IFERROR(INDEX('2-3 引出列表'!$A$2:$CE$8700,$A602,MATCH(G$1,'2-3 引出列表'!$A$1:$CD$1,0)),"")),"",IFERROR(INDEX('2-3 引出列表'!$A$2:$CE$8700,$A602,MATCH(G$1,'2-3 引出列表'!$A$1:$CD$1,0)),""))</f>
        <v>0</v>
      </c>
      <c r="H602">
        <f>IF(ISBLANK(IFERROR(INDEX('2-3 引出列表'!$A$2:$CE$8700,$A602,MATCH(H$1,'2-3 引出列表'!$A$1:$CD$1,0)),"")),"",IFERROR(INDEX('2-3 引出列表'!$A$2:$CE$8700,$A602,MATCH(H$1,'2-3 引出列表'!$A$1:$CD$1,0)),""))</f>
        <v>0</v>
      </c>
      <c r="I602">
        <f>IF(ISBLANK(IFERROR(INDEX('2-3 引出列表'!$A$2:$CE$8700,$A602,MATCH(I$1,'2-3 引出列表'!$A$1:$CD$1,0)),"")),"",IFERROR(INDEX('2-3 引出列表'!$A$2:$CE$8700,$A602,MATCH(I$1,'2-3 引出列表'!$A$1:$CD$1,0)),""))</f>
        <v>0</v>
      </c>
    </row>
    <row r="603" customFormat="1" spans="1:9">
      <c r="A603">
        <v>602</v>
      </c>
      <c r="B603">
        <f>IF(ISBLANK(IFERROR(INDEX('2-3 引出列表'!$A$2:$CE$8700,$A603,MATCH(B$1,'2-3 引出列表'!$A$1:$CD$1,0)),"")),"",IFERROR(INDEX('2-3 引出列表'!$A$2:$CE$8700,$A603,MATCH(B$1,'2-3 引出列表'!$A$1:$CD$1,0)),""))</f>
        <v>0</v>
      </c>
      <c r="C603">
        <f>IF(ISBLANK(IFERROR(INDEX('2-3 引出列表'!$A$2:$CE$8700,$A603,MATCH(C$1,'2-3 引出列表'!$A$1:$CD$1,0)),"")),"",IFERROR(INDEX('2-3 引出列表'!$A$2:$CE$8700,$A603,MATCH(C$1,'2-3 引出列表'!$A$1:$CD$1,0)),""))</f>
        <v>0</v>
      </c>
      <c r="D603">
        <f>IF(ISBLANK(IFERROR(INDEX('2-3 引出列表'!$A$2:$CE$8700,$A603,MATCH(D$1,'2-3 引出列表'!$A$1:$CD$1,0)),"")),"",IFERROR(INDEX('2-3 引出列表'!$A$2:$CE$8700,$A603,MATCH(D$1,'2-3 引出列表'!$A$1:$CD$1,0)),""))</f>
        <v>0</v>
      </c>
      <c r="E603">
        <f>IF(ISBLANK(IFERROR(INDEX('2-3 引出列表'!$A$2:$CE$8700,$A603,MATCH(E$1,'2-3 引出列表'!$A$1:$CD$1,0)),"")),"",IFERROR(INDEX('2-3 引出列表'!$A$2:$CE$8700,$A603,MATCH(E$1,'2-3 引出列表'!$A$1:$CD$1,0)),""))</f>
        <v>0</v>
      </c>
      <c r="F603" t="str">
        <f t="shared" si="9"/>
        <v>0</v>
      </c>
      <c r="G603">
        <f>IF(ISBLANK(IFERROR(INDEX('2-3 引出列表'!$A$2:$CE$8700,$A603,MATCH(G$1,'2-3 引出列表'!$A$1:$CD$1,0)),"")),"",IFERROR(INDEX('2-3 引出列表'!$A$2:$CE$8700,$A603,MATCH(G$1,'2-3 引出列表'!$A$1:$CD$1,0)),""))</f>
        <v>0</v>
      </c>
      <c r="H603">
        <f>IF(ISBLANK(IFERROR(INDEX('2-3 引出列表'!$A$2:$CE$8700,$A603,MATCH(H$1,'2-3 引出列表'!$A$1:$CD$1,0)),"")),"",IFERROR(INDEX('2-3 引出列表'!$A$2:$CE$8700,$A603,MATCH(H$1,'2-3 引出列表'!$A$1:$CD$1,0)),""))</f>
        <v>0</v>
      </c>
      <c r="I603">
        <f>IF(ISBLANK(IFERROR(INDEX('2-3 引出列表'!$A$2:$CE$8700,$A603,MATCH(I$1,'2-3 引出列表'!$A$1:$CD$1,0)),"")),"",IFERROR(INDEX('2-3 引出列表'!$A$2:$CE$8700,$A603,MATCH(I$1,'2-3 引出列表'!$A$1:$CD$1,0)),""))</f>
        <v>0</v>
      </c>
    </row>
    <row r="604" customFormat="1" spans="1:9">
      <c r="A604">
        <v>603</v>
      </c>
      <c r="B604">
        <f>IF(ISBLANK(IFERROR(INDEX('2-3 引出列表'!$A$2:$CE$8700,$A604,MATCH(B$1,'2-3 引出列表'!$A$1:$CD$1,0)),"")),"",IFERROR(INDEX('2-3 引出列表'!$A$2:$CE$8700,$A604,MATCH(B$1,'2-3 引出列表'!$A$1:$CD$1,0)),""))</f>
        <v>0</v>
      </c>
      <c r="C604">
        <f>IF(ISBLANK(IFERROR(INDEX('2-3 引出列表'!$A$2:$CE$8700,$A604,MATCH(C$1,'2-3 引出列表'!$A$1:$CD$1,0)),"")),"",IFERROR(INDEX('2-3 引出列表'!$A$2:$CE$8700,$A604,MATCH(C$1,'2-3 引出列表'!$A$1:$CD$1,0)),""))</f>
        <v>0</v>
      </c>
      <c r="D604">
        <f>IF(ISBLANK(IFERROR(INDEX('2-3 引出列表'!$A$2:$CE$8700,$A604,MATCH(D$1,'2-3 引出列表'!$A$1:$CD$1,0)),"")),"",IFERROR(INDEX('2-3 引出列表'!$A$2:$CE$8700,$A604,MATCH(D$1,'2-3 引出列表'!$A$1:$CD$1,0)),""))</f>
        <v>0</v>
      </c>
      <c r="E604">
        <f>IF(ISBLANK(IFERROR(INDEX('2-3 引出列表'!$A$2:$CE$8700,$A604,MATCH(E$1,'2-3 引出列表'!$A$1:$CD$1,0)),"")),"",IFERROR(INDEX('2-3 引出列表'!$A$2:$CE$8700,$A604,MATCH(E$1,'2-3 引出列表'!$A$1:$CD$1,0)),""))</f>
        <v>0</v>
      </c>
      <c r="F604" t="str">
        <f t="shared" si="9"/>
        <v>0</v>
      </c>
      <c r="G604">
        <f>IF(ISBLANK(IFERROR(INDEX('2-3 引出列表'!$A$2:$CE$8700,$A604,MATCH(G$1,'2-3 引出列表'!$A$1:$CD$1,0)),"")),"",IFERROR(INDEX('2-3 引出列表'!$A$2:$CE$8700,$A604,MATCH(G$1,'2-3 引出列表'!$A$1:$CD$1,0)),""))</f>
        <v>0</v>
      </c>
      <c r="H604">
        <f>IF(ISBLANK(IFERROR(INDEX('2-3 引出列表'!$A$2:$CE$8700,$A604,MATCH(H$1,'2-3 引出列表'!$A$1:$CD$1,0)),"")),"",IFERROR(INDEX('2-3 引出列表'!$A$2:$CE$8700,$A604,MATCH(H$1,'2-3 引出列表'!$A$1:$CD$1,0)),""))</f>
        <v>0</v>
      </c>
      <c r="I604">
        <f>IF(ISBLANK(IFERROR(INDEX('2-3 引出列表'!$A$2:$CE$8700,$A604,MATCH(I$1,'2-3 引出列表'!$A$1:$CD$1,0)),"")),"",IFERROR(INDEX('2-3 引出列表'!$A$2:$CE$8700,$A604,MATCH(I$1,'2-3 引出列表'!$A$1:$CD$1,0)),""))</f>
        <v>0</v>
      </c>
    </row>
    <row r="605" customFormat="1" spans="1:9">
      <c r="A605">
        <v>604</v>
      </c>
      <c r="B605">
        <f>IF(ISBLANK(IFERROR(INDEX('2-3 引出列表'!$A$2:$CE$8700,$A605,MATCH(B$1,'2-3 引出列表'!$A$1:$CD$1,0)),"")),"",IFERROR(INDEX('2-3 引出列表'!$A$2:$CE$8700,$A605,MATCH(B$1,'2-3 引出列表'!$A$1:$CD$1,0)),""))</f>
        <v>0</v>
      </c>
      <c r="C605">
        <f>IF(ISBLANK(IFERROR(INDEX('2-3 引出列表'!$A$2:$CE$8700,$A605,MATCH(C$1,'2-3 引出列表'!$A$1:$CD$1,0)),"")),"",IFERROR(INDEX('2-3 引出列表'!$A$2:$CE$8700,$A605,MATCH(C$1,'2-3 引出列表'!$A$1:$CD$1,0)),""))</f>
        <v>0</v>
      </c>
      <c r="D605">
        <f>IF(ISBLANK(IFERROR(INDEX('2-3 引出列表'!$A$2:$CE$8700,$A605,MATCH(D$1,'2-3 引出列表'!$A$1:$CD$1,0)),"")),"",IFERROR(INDEX('2-3 引出列表'!$A$2:$CE$8700,$A605,MATCH(D$1,'2-3 引出列表'!$A$1:$CD$1,0)),""))</f>
        <v>0</v>
      </c>
      <c r="E605">
        <f>IF(ISBLANK(IFERROR(INDEX('2-3 引出列表'!$A$2:$CE$8700,$A605,MATCH(E$1,'2-3 引出列表'!$A$1:$CD$1,0)),"")),"",IFERROR(INDEX('2-3 引出列表'!$A$2:$CE$8700,$A605,MATCH(E$1,'2-3 引出列表'!$A$1:$CD$1,0)),""))</f>
        <v>0</v>
      </c>
      <c r="F605" t="str">
        <f t="shared" si="9"/>
        <v>0</v>
      </c>
      <c r="G605">
        <f>IF(ISBLANK(IFERROR(INDEX('2-3 引出列表'!$A$2:$CE$8700,$A605,MATCH(G$1,'2-3 引出列表'!$A$1:$CD$1,0)),"")),"",IFERROR(INDEX('2-3 引出列表'!$A$2:$CE$8700,$A605,MATCH(G$1,'2-3 引出列表'!$A$1:$CD$1,0)),""))</f>
        <v>0</v>
      </c>
      <c r="H605">
        <f>IF(ISBLANK(IFERROR(INDEX('2-3 引出列表'!$A$2:$CE$8700,$A605,MATCH(H$1,'2-3 引出列表'!$A$1:$CD$1,0)),"")),"",IFERROR(INDEX('2-3 引出列表'!$A$2:$CE$8700,$A605,MATCH(H$1,'2-3 引出列表'!$A$1:$CD$1,0)),""))</f>
        <v>0</v>
      </c>
      <c r="I605">
        <f>IF(ISBLANK(IFERROR(INDEX('2-3 引出列表'!$A$2:$CE$8700,$A605,MATCH(I$1,'2-3 引出列表'!$A$1:$CD$1,0)),"")),"",IFERROR(INDEX('2-3 引出列表'!$A$2:$CE$8700,$A605,MATCH(I$1,'2-3 引出列表'!$A$1:$CD$1,0)),""))</f>
        <v>0</v>
      </c>
    </row>
    <row r="606" customFormat="1" spans="1:9">
      <c r="A606">
        <v>605</v>
      </c>
      <c r="B606">
        <f>IF(ISBLANK(IFERROR(INDEX('2-3 引出列表'!$A$2:$CE$8700,$A606,MATCH(B$1,'2-3 引出列表'!$A$1:$CD$1,0)),"")),"",IFERROR(INDEX('2-3 引出列表'!$A$2:$CE$8700,$A606,MATCH(B$1,'2-3 引出列表'!$A$1:$CD$1,0)),""))</f>
        <v>0</v>
      </c>
      <c r="C606">
        <f>IF(ISBLANK(IFERROR(INDEX('2-3 引出列表'!$A$2:$CE$8700,$A606,MATCH(C$1,'2-3 引出列表'!$A$1:$CD$1,0)),"")),"",IFERROR(INDEX('2-3 引出列表'!$A$2:$CE$8700,$A606,MATCH(C$1,'2-3 引出列表'!$A$1:$CD$1,0)),""))</f>
        <v>0</v>
      </c>
      <c r="D606">
        <f>IF(ISBLANK(IFERROR(INDEX('2-3 引出列表'!$A$2:$CE$8700,$A606,MATCH(D$1,'2-3 引出列表'!$A$1:$CD$1,0)),"")),"",IFERROR(INDEX('2-3 引出列表'!$A$2:$CE$8700,$A606,MATCH(D$1,'2-3 引出列表'!$A$1:$CD$1,0)),""))</f>
        <v>0</v>
      </c>
      <c r="E606">
        <f>IF(ISBLANK(IFERROR(INDEX('2-3 引出列表'!$A$2:$CE$8700,$A606,MATCH(E$1,'2-3 引出列表'!$A$1:$CD$1,0)),"")),"",IFERROR(INDEX('2-3 引出列表'!$A$2:$CE$8700,$A606,MATCH(E$1,'2-3 引出列表'!$A$1:$CD$1,0)),""))</f>
        <v>0</v>
      </c>
      <c r="F606" t="str">
        <f t="shared" si="9"/>
        <v>0</v>
      </c>
      <c r="G606">
        <f>IF(ISBLANK(IFERROR(INDEX('2-3 引出列表'!$A$2:$CE$8700,$A606,MATCH(G$1,'2-3 引出列表'!$A$1:$CD$1,0)),"")),"",IFERROR(INDEX('2-3 引出列表'!$A$2:$CE$8700,$A606,MATCH(G$1,'2-3 引出列表'!$A$1:$CD$1,0)),""))</f>
        <v>0</v>
      </c>
      <c r="H606">
        <f>IF(ISBLANK(IFERROR(INDEX('2-3 引出列表'!$A$2:$CE$8700,$A606,MATCH(H$1,'2-3 引出列表'!$A$1:$CD$1,0)),"")),"",IFERROR(INDEX('2-3 引出列表'!$A$2:$CE$8700,$A606,MATCH(H$1,'2-3 引出列表'!$A$1:$CD$1,0)),""))</f>
        <v>0</v>
      </c>
      <c r="I606">
        <f>IF(ISBLANK(IFERROR(INDEX('2-3 引出列表'!$A$2:$CE$8700,$A606,MATCH(I$1,'2-3 引出列表'!$A$1:$CD$1,0)),"")),"",IFERROR(INDEX('2-3 引出列表'!$A$2:$CE$8700,$A606,MATCH(I$1,'2-3 引出列表'!$A$1:$CD$1,0)),""))</f>
        <v>0</v>
      </c>
    </row>
    <row r="607" customFormat="1" spans="1:9">
      <c r="A607">
        <v>606</v>
      </c>
      <c r="B607">
        <f>IF(ISBLANK(IFERROR(INDEX('2-3 引出列表'!$A$2:$CE$8700,$A607,MATCH(B$1,'2-3 引出列表'!$A$1:$CD$1,0)),"")),"",IFERROR(INDEX('2-3 引出列表'!$A$2:$CE$8700,$A607,MATCH(B$1,'2-3 引出列表'!$A$1:$CD$1,0)),""))</f>
        <v>0</v>
      </c>
      <c r="C607">
        <f>IF(ISBLANK(IFERROR(INDEX('2-3 引出列表'!$A$2:$CE$8700,$A607,MATCH(C$1,'2-3 引出列表'!$A$1:$CD$1,0)),"")),"",IFERROR(INDEX('2-3 引出列表'!$A$2:$CE$8700,$A607,MATCH(C$1,'2-3 引出列表'!$A$1:$CD$1,0)),""))</f>
        <v>0</v>
      </c>
      <c r="D607">
        <f>IF(ISBLANK(IFERROR(INDEX('2-3 引出列表'!$A$2:$CE$8700,$A607,MATCH(D$1,'2-3 引出列表'!$A$1:$CD$1,0)),"")),"",IFERROR(INDEX('2-3 引出列表'!$A$2:$CE$8700,$A607,MATCH(D$1,'2-3 引出列表'!$A$1:$CD$1,0)),""))</f>
        <v>0</v>
      </c>
      <c r="E607">
        <f>IF(ISBLANK(IFERROR(INDEX('2-3 引出列表'!$A$2:$CE$8700,$A607,MATCH(E$1,'2-3 引出列表'!$A$1:$CD$1,0)),"")),"",IFERROR(INDEX('2-3 引出列表'!$A$2:$CE$8700,$A607,MATCH(E$1,'2-3 引出列表'!$A$1:$CD$1,0)),""))</f>
        <v>0</v>
      </c>
      <c r="F607" t="str">
        <f t="shared" si="9"/>
        <v>0</v>
      </c>
      <c r="G607">
        <f>IF(ISBLANK(IFERROR(INDEX('2-3 引出列表'!$A$2:$CE$8700,$A607,MATCH(G$1,'2-3 引出列表'!$A$1:$CD$1,0)),"")),"",IFERROR(INDEX('2-3 引出列表'!$A$2:$CE$8700,$A607,MATCH(G$1,'2-3 引出列表'!$A$1:$CD$1,0)),""))</f>
        <v>0</v>
      </c>
      <c r="H607">
        <f>IF(ISBLANK(IFERROR(INDEX('2-3 引出列表'!$A$2:$CE$8700,$A607,MATCH(H$1,'2-3 引出列表'!$A$1:$CD$1,0)),"")),"",IFERROR(INDEX('2-3 引出列表'!$A$2:$CE$8700,$A607,MATCH(H$1,'2-3 引出列表'!$A$1:$CD$1,0)),""))</f>
        <v>0</v>
      </c>
      <c r="I607">
        <f>IF(ISBLANK(IFERROR(INDEX('2-3 引出列表'!$A$2:$CE$8700,$A607,MATCH(I$1,'2-3 引出列表'!$A$1:$CD$1,0)),"")),"",IFERROR(INDEX('2-3 引出列表'!$A$2:$CE$8700,$A607,MATCH(I$1,'2-3 引出列表'!$A$1:$CD$1,0)),""))</f>
        <v>0</v>
      </c>
    </row>
    <row r="608" customFormat="1" spans="1:9">
      <c r="A608">
        <v>607</v>
      </c>
      <c r="B608">
        <f>IF(ISBLANK(IFERROR(INDEX('2-3 引出列表'!$A$2:$CE$8700,$A608,MATCH(B$1,'2-3 引出列表'!$A$1:$CD$1,0)),"")),"",IFERROR(INDEX('2-3 引出列表'!$A$2:$CE$8700,$A608,MATCH(B$1,'2-3 引出列表'!$A$1:$CD$1,0)),""))</f>
        <v>0</v>
      </c>
      <c r="C608">
        <f>IF(ISBLANK(IFERROR(INDEX('2-3 引出列表'!$A$2:$CE$8700,$A608,MATCH(C$1,'2-3 引出列表'!$A$1:$CD$1,0)),"")),"",IFERROR(INDEX('2-3 引出列表'!$A$2:$CE$8700,$A608,MATCH(C$1,'2-3 引出列表'!$A$1:$CD$1,0)),""))</f>
        <v>0</v>
      </c>
      <c r="D608">
        <f>IF(ISBLANK(IFERROR(INDEX('2-3 引出列表'!$A$2:$CE$8700,$A608,MATCH(D$1,'2-3 引出列表'!$A$1:$CD$1,0)),"")),"",IFERROR(INDEX('2-3 引出列表'!$A$2:$CE$8700,$A608,MATCH(D$1,'2-3 引出列表'!$A$1:$CD$1,0)),""))</f>
        <v>0</v>
      </c>
      <c r="E608">
        <f>IF(ISBLANK(IFERROR(INDEX('2-3 引出列表'!$A$2:$CE$8700,$A608,MATCH(E$1,'2-3 引出列表'!$A$1:$CD$1,0)),"")),"",IFERROR(INDEX('2-3 引出列表'!$A$2:$CE$8700,$A608,MATCH(E$1,'2-3 引出列表'!$A$1:$CD$1,0)),""))</f>
        <v>0</v>
      </c>
      <c r="F608" t="str">
        <f t="shared" si="9"/>
        <v>0</v>
      </c>
      <c r="G608">
        <f>IF(ISBLANK(IFERROR(INDEX('2-3 引出列表'!$A$2:$CE$8700,$A608,MATCH(G$1,'2-3 引出列表'!$A$1:$CD$1,0)),"")),"",IFERROR(INDEX('2-3 引出列表'!$A$2:$CE$8700,$A608,MATCH(G$1,'2-3 引出列表'!$A$1:$CD$1,0)),""))</f>
        <v>0</v>
      </c>
      <c r="H608">
        <f>IF(ISBLANK(IFERROR(INDEX('2-3 引出列表'!$A$2:$CE$8700,$A608,MATCH(H$1,'2-3 引出列表'!$A$1:$CD$1,0)),"")),"",IFERROR(INDEX('2-3 引出列表'!$A$2:$CE$8700,$A608,MATCH(H$1,'2-3 引出列表'!$A$1:$CD$1,0)),""))</f>
        <v>0</v>
      </c>
      <c r="I608">
        <f>IF(ISBLANK(IFERROR(INDEX('2-3 引出列表'!$A$2:$CE$8700,$A608,MATCH(I$1,'2-3 引出列表'!$A$1:$CD$1,0)),"")),"",IFERROR(INDEX('2-3 引出列表'!$A$2:$CE$8700,$A608,MATCH(I$1,'2-3 引出列表'!$A$1:$CD$1,0)),""))</f>
        <v>0</v>
      </c>
    </row>
    <row r="609" customFormat="1" spans="1:9">
      <c r="A609">
        <v>608</v>
      </c>
      <c r="B609">
        <f>IF(ISBLANK(IFERROR(INDEX('2-3 引出列表'!$A$2:$CE$8700,$A609,MATCH(B$1,'2-3 引出列表'!$A$1:$CD$1,0)),"")),"",IFERROR(INDEX('2-3 引出列表'!$A$2:$CE$8700,$A609,MATCH(B$1,'2-3 引出列表'!$A$1:$CD$1,0)),""))</f>
        <v>0</v>
      </c>
      <c r="C609">
        <f>IF(ISBLANK(IFERROR(INDEX('2-3 引出列表'!$A$2:$CE$8700,$A609,MATCH(C$1,'2-3 引出列表'!$A$1:$CD$1,0)),"")),"",IFERROR(INDEX('2-3 引出列表'!$A$2:$CE$8700,$A609,MATCH(C$1,'2-3 引出列表'!$A$1:$CD$1,0)),""))</f>
        <v>0</v>
      </c>
      <c r="D609">
        <f>IF(ISBLANK(IFERROR(INDEX('2-3 引出列表'!$A$2:$CE$8700,$A609,MATCH(D$1,'2-3 引出列表'!$A$1:$CD$1,0)),"")),"",IFERROR(INDEX('2-3 引出列表'!$A$2:$CE$8700,$A609,MATCH(D$1,'2-3 引出列表'!$A$1:$CD$1,0)),""))</f>
        <v>0</v>
      </c>
      <c r="E609">
        <f>IF(ISBLANK(IFERROR(INDEX('2-3 引出列表'!$A$2:$CE$8700,$A609,MATCH(E$1,'2-3 引出列表'!$A$1:$CD$1,0)),"")),"",IFERROR(INDEX('2-3 引出列表'!$A$2:$CE$8700,$A609,MATCH(E$1,'2-3 引出列表'!$A$1:$CD$1,0)),""))</f>
        <v>0</v>
      </c>
      <c r="F609" t="str">
        <f t="shared" si="9"/>
        <v>0</v>
      </c>
      <c r="G609">
        <f>IF(ISBLANK(IFERROR(INDEX('2-3 引出列表'!$A$2:$CE$8700,$A609,MATCH(G$1,'2-3 引出列表'!$A$1:$CD$1,0)),"")),"",IFERROR(INDEX('2-3 引出列表'!$A$2:$CE$8700,$A609,MATCH(G$1,'2-3 引出列表'!$A$1:$CD$1,0)),""))</f>
        <v>0</v>
      </c>
      <c r="H609">
        <f>IF(ISBLANK(IFERROR(INDEX('2-3 引出列表'!$A$2:$CE$8700,$A609,MATCH(H$1,'2-3 引出列表'!$A$1:$CD$1,0)),"")),"",IFERROR(INDEX('2-3 引出列表'!$A$2:$CE$8700,$A609,MATCH(H$1,'2-3 引出列表'!$A$1:$CD$1,0)),""))</f>
        <v>0</v>
      </c>
      <c r="I609">
        <f>IF(ISBLANK(IFERROR(INDEX('2-3 引出列表'!$A$2:$CE$8700,$A609,MATCH(I$1,'2-3 引出列表'!$A$1:$CD$1,0)),"")),"",IFERROR(INDEX('2-3 引出列表'!$A$2:$CE$8700,$A609,MATCH(I$1,'2-3 引出列表'!$A$1:$CD$1,0)),""))</f>
        <v>0</v>
      </c>
    </row>
    <row r="610" customFormat="1" spans="1:9">
      <c r="A610">
        <v>609</v>
      </c>
      <c r="B610">
        <f>IF(ISBLANK(IFERROR(INDEX('2-3 引出列表'!$A$2:$CE$8700,$A610,MATCH(B$1,'2-3 引出列表'!$A$1:$CD$1,0)),"")),"",IFERROR(INDEX('2-3 引出列表'!$A$2:$CE$8700,$A610,MATCH(B$1,'2-3 引出列表'!$A$1:$CD$1,0)),""))</f>
        <v>0</v>
      </c>
      <c r="C610">
        <f>IF(ISBLANK(IFERROR(INDEX('2-3 引出列表'!$A$2:$CE$8700,$A610,MATCH(C$1,'2-3 引出列表'!$A$1:$CD$1,0)),"")),"",IFERROR(INDEX('2-3 引出列表'!$A$2:$CE$8700,$A610,MATCH(C$1,'2-3 引出列表'!$A$1:$CD$1,0)),""))</f>
        <v>0</v>
      </c>
      <c r="D610">
        <f>IF(ISBLANK(IFERROR(INDEX('2-3 引出列表'!$A$2:$CE$8700,$A610,MATCH(D$1,'2-3 引出列表'!$A$1:$CD$1,0)),"")),"",IFERROR(INDEX('2-3 引出列表'!$A$2:$CE$8700,$A610,MATCH(D$1,'2-3 引出列表'!$A$1:$CD$1,0)),""))</f>
        <v>0</v>
      </c>
      <c r="E610">
        <f>IF(ISBLANK(IFERROR(INDEX('2-3 引出列表'!$A$2:$CE$8700,$A610,MATCH(E$1,'2-3 引出列表'!$A$1:$CD$1,0)),"")),"",IFERROR(INDEX('2-3 引出列表'!$A$2:$CE$8700,$A610,MATCH(E$1,'2-3 引出列表'!$A$1:$CD$1,0)),""))</f>
        <v>0</v>
      </c>
      <c r="F610" t="str">
        <f t="shared" si="9"/>
        <v>0</v>
      </c>
      <c r="G610">
        <f>IF(ISBLANK(IFERROR(INDEX('2-3 引出列表'!$A$2:$CE$8700,$A610,MATCH(G$1,'2-3 引出列表'!$A$1:$CD$1,0)),"")),"",IFERROR(INDEX('2-3 引出列表'!$A$2:$CE$8700,$A610,MATCH(G$1,'2-3 引出列表'!$A$1:$CD$1,0)),""))</f>
        <v>0</v>
      </c>
      <c r="H610">
        <f>IF(ISBLANK(IFERROR(INDEX('2-3 引出列表'!$A$2:$CE$8700,$A610,MATCH(H$1,'2-3 引出列表'!$A$1:$CD$1,0)),"")),"",IFERROR(INDEX('2-3 引出列表'!$A$2:$CE$8700,$A610,MATCH(H$1,'2-3 引出列表'!$A$1:$CD$1,0)),""))</f>
        <v>0</v>
      </c>
      <c r="I610">
        <f>IF(ISBLANK(IFERROR(INDEX('2-3 引出列表'!$A$2:$CE$8700,$A610,MATCH(I$1,'2-3 引出列表'!$A$1:$CD$1,0)),"")),"",IFERROR(INDEX('2-3 引出列表'!$A$2:$CE$8700,$A610,MATCH(I$1,'2-3 引出列表'!$A$1:$CD$1,0)),""))</f>
        <v>0</v>
      </c>
    </row>
    <row r="611" customFormat="1" spans="1:9">
      <c r="A611">
        <v>610</v>
      </c>
      <c r="B611">
        <f>IF(ISBLANK(IFERROR(INDEX('2-3 引出列表'!$A$2:$CE$8700,$A611,MATCH(B$1,'2-3 引出列表'!$A$1:$CD$1,0)),"")),"",IFERROR(INDEX('2-3 引出列表'!$A$2:$CE$8700,$A611,MATCH(B$1,'2-3 引出列表'!$A$1:$CD$1,0)),""))</f>
        <v>0</v>
      </c>
      <c r="C611">
        <f>IF(ISBLANK(IFERROR(INDEX('2-3 引出列表'!$A$2:$CE$8700,$A611,MATCH(C$1,'2-3 引出列表'!$A$1:$CD$1,0)),"")),"",IFERROR(INDEX('2-3 引出列表'!$A$2:$CE$8700,$A611,MATCH(C$1,'2-3 引出列表'!$A$1:$CD$1,0)),""))</f>
        <v>0</v>
      </c>
      <c r="D611">
        <f>IF(ISBLANK(IFERROR(INDEX('2-3 引出列表'!$A$2:$CE$8700,$A611,MATCH(D$1,'2-3 引出列表'!$A$1:$CD$1,0)),"")),"",IFERROR(INDEX('2-3 引出列表'!$A$2:$CE$8700,$A611,MATCH(D$1,'2-3 引出列表'!$A$1:$CD$1,0)),""))</f>
        <v>0</v>
      </c>
      <c r="E611">
        <f>IF(ISBLANK(IFERROR(INDEX('2-3 引出列表'!$A$2:$CE$8700,$A611,MATCH(E$1,'2-3 引出列表'!$A$1:$CD$1,0)),"")),"",IFERROR(INDEX('2-3 引出列表'!$A$2:$CE$8700,$A611,MATCH(E$1,'2-3 引出列表'!$A$1:$CD$1,0)),""))</f>
        <v>0</v>
      </c>
      <c r="F611" t="str">
        <f t="shared" si="9"/>
        <v>0</v>
      </c>
      <c r="G611">
        <f>IF(ISBLANK(IFERROR(INDEX('2-3 引出列表'!$A$2:$CE$8700,$A611,MATCH(G$1,'2-3 引出列表'!$A$1:$CD$1,0)),"")),"",IFERROR(INDEX('2-3 引出列表'!$A$2:$CE$8700,$A611,MATCH(G$1,'2-3 引出列表'!$A$1:$CD$1,0)),""))</f>
        <v>0</v>
      </c>
      <c r="H611">
        <f>IF(ISBLANK(IFERROR(INDEX('2-3 引出列表'!$A$2:$CE$8700,$A611,MATCH(H$1,'2-3 引出列表'!$A$1:$CD$1,0)),"")),"",IFERROR(INDEX('2-3 引出列表'!$A$2:$CE$8700,$A611,MATCH(H$1,'2-3 引出列表'!$A$1:$CD$1,0)),""))</f>
        <v>0</v>
      </c>
      <c r="I611">
        <f>IF(ISBLANK(IFERROR(INDEX('2-3 引出列表'!$A$2:$CE$8700,$A611,MATCH(I$1,'2-3 引出列表'!$A$1:$CD$1,0)),"")),"",IFERROR(INDEX('2-3 引出列表'!$A$2:$CE$8700,$A611,MATCH(I$1,'2-3 引出列表'!$A$1:$CD$1,0)),""))</f>
        <v>0</v>
      </c>
    </row>
    <row r="612" customFormat="1" spans="1:9">
      <c r="A612">
        <v>611</v>
      </c>
      <c r="B612">
        <f>IF(ISBLANK(IFERROR(INDEX('2-3 引出列表'!$A$2:$CE$8700,$A612,MATCH(B$1,'2-3 引出列表'!$A$1:$CD$1,0)),"")),"",IFERROR(INDEX('2-3 引出列表'!$A$2:$CE$8700,$A612,MATCH(B$1,'2-3 引出列表'!$A$1:$CD$1,0)),""))</f>
        <v>0</v>
      </c>
      <c r="C612">
        <f>IF(ISBLANK(IFERROR(INDEX('2-3 引出列表'!$A$2:$CE$8700,$A612,MATCH(C$1,'2-3 引出列表'!$A$1:$CD$1,0)),"")),"",IFERROR(INDEX('2-3 引出列表'!$A$2:$CE$8700,$A612,MATCH(C$1,'2-3 引出列表'!$A$1:$CD$1,0)),""))</f>
        <v>0</v>
      </c>
      <c r="D612">
        <f>IF(ISBLANK(IFERROR(INDEX('2-3 引出列表'!$A$2:$CE$8700,$A612,MATCH(D$1,'2-3 引出列表'!$A$1:$CD$1,0)),"")),"",IFERROR(INDEX('2-3 引出列表'!$A$2:$CE$8700,$A612,MATCH(D$1,'2-3 引出列表'!$A$1:$CD$1,0)),""))</f>
        <v>0</v>
      </c>
      <c r="E612">
        <f>IF(ISBLANK(IFERROR(INDEX('2-3 引出列表'!$A$2:$CE$8700,$A612,MATCH(E$1,'2-3 引出列表'!$A$1:$CD$1,0)),"")),"",IFERROR(INDEX('2-3 引出列表'!$A$2:$CE$8700,$A612,MATCH(E$1,'2-3 引出列表'!$A$1:$CD$1,0)),""))</f>
        <v>0</v>
      </c>
      <c r="F612" t="str">
        <f t="shared" si="9"/>
        <v>0</v>
      </c>
      <c r="G612">
        <f>IF(ISBLANK(IFERROR(INDEX('2-3 引出列表'!$A$2:$CE$8700,$A612,MATCH(G$1,'2-3 引出列表'!$A$1:$CD$1,0)),"")),"",IFERROR(INDEX('2-3 引出列表'!$A$2:$CE$8700,$A612,MATCH(G$1,'2-3 引出列表'!$A$1:$CD$1,0)),""))</f>
        <v>0</v>
      </c>
      <c r="H612">
        <f>IF(ISBLANK(IFERROR(INDEX('2-3 引出列表'!$A$2:$CE$8700,$A612,MATCH(H$1,'2-3 引出列表'!$A$1:$CD$1,0)),"")),"",IFERROR(INDEX('2-3 引出列表'!$A$2:$CE$8700,$A612,MATCH(H$1,'2-3 引出列表'!$A$1:$CD$1,0)),""))</f>
        <v>0</v>
      </c>
      <c r="I612">
        <f>IF(ISBLANK(IFERROR(INDEX('2-3 引出列表'!$A$2:$CE$8700,$A612,MATCH(I$1,'2-3 引出列表'!$A$1:$CD$1,0)),"")),"",IFERROR(INDEX('2-3 引出列表'!$A$2:$CE$8700,$A612,MATCH(I$1,'2-3 引出列表'!$A$1:$CD$1,0)),""))</f>
        <v>0</v>
      </c>
    </row>
    <row r="613" customFormat="1" spans="1:9">
      <c r="A613">
        <v>612</v>
      </c>
      <c r="B613">
        <f>IF(ISBLANK(IFERROR(INDEX('2-3 引出列表'!$A$2:$CE$8700,$A613,MATCH(B$1,'2-3 引出列表'!$A$1:$CD$1,0)),"")),"",IFERROR(INDEX('2-3 引出列表'!$A$2:$CE$8700,$A613,MATCH(B$1,'2-3 引出列表'!$A$1:$CD$1,0)),""))</f>
        <v>0</v>
      </c>
      <c r="C613">
        <f>IF(ISBLANK(IFERROR(INDEX('2-3 引出列表'!$A$2:$CE$8700,$A613,MATCH(C$1,'2-3 引出列表'!$A$1:$CD$1,0)),"")),"",IFERROR(INDEX('2-3 引出列表'!$A$2:$CE$8700,$A613,MATCH(C$1,'2-3 引出列表'!$A$1:$CD$1,0)),""))</f>
        <v>0</v>
      </c>
      <c r="D613">
        <f>IF(ISBLANK(IFERROR(INDEX('2-3 引出列表'!$A$2:$CE$8700,$A613,MATCH(D$1,'2-3 引出列表'!$A$1:$CD$1,0)),"")),"",IFERROR(INDEX('2-3 引出列表'!$A$2:$CE$8700,$A613,MATCH(D$1,'2-3 引出列表'!$A$1:$CD$1,0)),""))</f>
        <v>0</v>
      </c>
      <c r="E613">
        <f>IF(ISBLANK(IFERROR(INDEX('2-3 引出列表'!$A$2:$CE$8700,$A613,MATCH(E$1,'2-3 引出列表'!$A$1:$CD$1,0)),"")),"",IFERROR(INDEX('2-3 引出列表'!$A$2:$CE$8700,$A613,MATCH(E$1,'2-3 引出列表'!$A$1:$CD$1,0)),""))</f>
        <v>0</v>
      </c>
      <c r="F613" t="str">
        <f t="shared" si="9"/>
        <v>0</v>
      </c>
      <c r="G613">
        <f>IF(ISBLANK(IFERROR(INDEX('2-3 引出列表'!$A$2:$CE$8700,$A613,MATCH(G$1,'2-3 引出列表'!$A$1:$CD$1,0)),"")),"",IFERROR(INDEX('2-3 引出列表'!$A$2:$CE$8700,$A613,MATCH(G$1,'2-3 引出列表'!$A$1:$CD$1,0)),""))</f>
        <v>0</v>
      </c>
      <c r="H613">
        <f>IF(ISBLANK(IFERROR(INDEX('2-3 引出列表'!$A$2:$CE$8700,$A613,MATCH(H$1,'2-3 引出列表'!$A$1:$CD$1,0)),"")),"",IFERROR(INDEX('2-3 引出列表'!$A$2:$CE$8700,$A613,MATCH(H$1,'2-3 引出列表'!$A$1:$CD$1,0)),""))</f>
        <v>0</v>
      </c>
      <c r="I613">
        <f>IF(ISBLANK(IFERROR(INDEX('2-3 引出列表'!$A$2:$CE$8700,$A613,MATCH(I$1,'2-3 引出列表'!$A$1:$CD$1,0)),"")),"",IFERROR(INDEX('2-3 引出列表'!$A$2:$CE$8700,$A613,MATCH(I$1,'2-3 引出列表'!$A$1:$CD$1,0)),""))</f>
        <v>0</v>
      </c>
    </row>
    <row r="614" customFormat="1" spans="1:9">
      <c r="A614">
        <v>613</v>
      </c>
      <c r="B614">
        <f>IF(ISBLANK(IFERROR(INDEX('2-3 引出列表'!$A$2:$CE$8700,$A614,MATCH(B$1,'2-3 引出列表'!$A$1:$CD$1,0)),"")),"",IFERROR(INDEX('2-3 引出列表'!$A$2:$CE$8700,$A614,MATCH(B$1,'2-3 引出列表'!$A$1:$CD$1,0)),""))</f>
        <v>0</v>
      </c>
      <c r="C614">
        <f>IF(ISBLANK(IFERROR(INDEX('2-3 引出列表'!$A$2:$CE$8700,$A614,MATCH(C$1,'2-3 引出列表'!$A$1:$CD$1,0)),"")),"",IFERROR(INDEX('2-3 引出列表'!$A$2:$CE$8700,$A614,MATCH(C$1,'2-3 引出列表'!$A$1:$CD$1,0)),""))</f>
        <v>0</v>
      </c>
      <c r="D614">
        <f>IF(ISBLANK(IFERROR(INDEX('2-3 引出列表'!$A$2:$CE$8700,$A614,MATCH(D$1,'2-3 引出列表'!$A$1:$CD$1,0)),"")),"",IFERROR(INDEX('2-3 引出列表'!$A$2:$CE$8700,$A614,MATCH(D$1,'2-3 引出列表'!$A$1:$CD$1,0)),""))</f>
        <v>0</v>
      </c>
      <c r="E614">
        <f>IF(ISBLANK(IFERROR(INDEX('2-3 引出列表'!$A$2:$CE$8700,$A614,MATCH(E$1,'2-3 引出列表'!$A$1:$CD$1,0)),"")),"",IFERROR(INDEX('2-3 引出列表'!$A$2:$CE$8700,$A614,MATCH(E$1,'2-3 引出列表'!$A$1:$CD$1,0)),""))</f>
        <v>0</v>
      </c>
      <c r="F614" t="str">
        <f t="shared" si="9"/>
        <v>0</v>
      </c>
      <c r="G614">
        <f>IF(ISBLANK(IFERROR(INDEX('2-3 引出列表'!$A$2:$CE$8700,$A614,MATCH(G$1,'2-3 引出列表'!$A$1:$CD$1,0)),"")),"",IFERROR(INDEX('2-3 引出列表'!$A$2:$CE$8700,$A614,MATCH(G$1,'2-3 引出列表'!$A$1:$CD$1,0)),""))</f>
        <v>0</v>
      </c>
      <c r="H614">
        <f>IF(ISBLANK(IFERROR(INDEX('2-3 引出列表'!$A$2:$CE$8700,$A614,MATCH(H$1,'2-3 引出列表'!$A$1:$CD$1,0)),"")),"",IFERROR(INDEX('2-3 引出列表'!$A$2:$CE$8700,$A614,MATCH(H$1,'2-3 引出列表'!$A$1:$CD$1,0)),""))</f>
        <v>0</v>
      </c>
      <c r="I614">
        <f>IF(ISBLANK(IFERROR(INDEX('2-3 引出列表'!$A$2:$CE$8700,$A614,MATCH(I$1,'2-3 引出列表'!$A$1:$CD$1,0)),"")),"",IFERROR(INDEX('2-3 引出列表'!$A$2:$CE$8700,$A614,MATCH(I$1,'2-3 引出列表'!$A$1:$CD$1,0)),""))</f>
        <v>0</v>
      </c>
    </row>
    <row r="615" customFormat="1" spans="1:9">
      <c r="A615">
        <v>614</v>
      </c>
      <c r="B615">
        <f>IF(ISBLANK(IFERROR(INDEX('2-3 引出列表'!$A$2:$CE$8700,$A615,MATCH(B$1,'2-3 引出列表'!$A$1:$CD$1,0)),"")),"",IFERROR(INDEX('2-3 引出列表'!$A$2:$CE$8700,$A615,MATCH(B$1,'2-3 引出列表'!$A$1:$CD$1,0)),""))</f>
        <v>0</v>
      </c>
      <c r="C615">
        <f>IF(ISBLANK(IFERROR(INDEX('2-3 引出列表'!$A$2:$CE$8700,$A615,MATCH(C$1,'2-3 引出列表'!$A$1:$CD$1,0)),"")),"",IFERROR(INDEX('2-3 引出列表'!$A$2:$CE$8700,$A615,MATCH(C$1,'2-3 引出列表'!$A$1:$CD$1,0)),""))</f>
        <v>0</v>
      </c>
      <c r="D615">
        <f>IF(ISBLANK(IFERROR(INDEX('2-3 引出列表'!$A$2:$CE$8700,$A615,MATCH(D$1,'2-3 引出列表'!$A$1:$CD$1,0)),"")),"",IFERROR(INDEX('2-3 引出列表'!$A$2:$CE$8700,$A615,MATCH(D$1,'2-3 引出列表'!$A$1:$CD$1,0)),""))</f>
        <v>0</v>
      </c>
      <c r="E615">
        <f>IF(ISBLANK(IFERROR(INDEX('2-3 引出列表'!$A$2:$CE$8700,$A615,MATCH(E$1,'2-3 引出列表'!$A$1:$CD$1,0)),"")),"",IFERROR(INDEX('2-3 引出列表'!$A$2:$CE$8700,$A615,MATCH(E$1,'2-3 引出列表'!$A$1:$CD$1,0)),""))</f>
        <v>0</v>
      </c>
      <c r="F615" t="str">
        <f t="shared" si="9"/>
        <v>0</v>
      </c>
      <c r="G615">
        <f>IF(ISBLANK(IFERROR(INDEX('2-3 引出列表'!$A$2:$CE$8700,$A615,MATCH(G$1,'2-3 引出列表'!$A$1:$CD$1,0)),"")),"",IFERROR(INDEX('2-3 引出列表'!$A$2:$CE$8700,$A615,MATCH(G$1,'2-3 引出列表'!$A$1:$CD$1,0)),""))</f>
        <v>0</v>
      </c>
      <c r="H615">
        <f>IF(ISBLANK(IFERROR(INDEX('2-3 引出列表'!$A$2:$CE$8700,$A615,MATCH(H$1,'2-3 引出列表'!$A$1:$CD$1,0)),"")),"",IFERROR(INDEX('2-3 引出列表'!$A$2:$CE$8700,$A615,MATCH(H$1,'2-3 引出列表'!$A$1:$CD$1,0)),""))</f>
        <v>0</v>
      </c>
      <c r="I615">
        <f>IF(ISBLANK(IFERROR(INDEX('2-3 引出列表'!$A$2:$CE$8700,$A615,MATCH(I$1,'2-3 引出列表'!$A$1:$CD$1,0)),"")),"",IFERROR(INDEX('2-3 引出列表'!$A$2:$CE$8700,$A615,MATCH(I$1,'2-3 引出列表'!$A$1:$CD$1,0)),""))</f>
        <v>0</v>
      </c>
    </row>
    <row r="616" customFormat="1" spans="1:9">
      <c r="A616">
        <v>615</v>
      </c>
      <c r="B616">
        <f>IF(ISBLANK(IFERROR(INDEX('2-3 引出列表'!$A$2:$CE$8700,$A616,MATCH(B$1,'2-3 引出列表'!$A$1:$CD$1,0)),"")),"",IFERROR(INDEX('2-3 引出列表'!$A$2:$CE$8700,$A616,MATCH(B$1,'2-3 引出列表'!$A$1:$CD$1,0)),""))</f>
        <v>0</v>
      </c>
      <c r="C616">
        <f>IF(ISBLANK(IFERROR(INDEX('2-3 引出列表'!$A$2:$CE$8700,$A616,MATCH(C$1,'2-3 引出列表'!$A$1:$CD$1,0)),"")),"",IFERROR(INDEX('2-3 引出列表'!$A$2:$CE$8700,$A616,MATCH(C$1,'2-3 引出列表'!$A$1:$CD$1,0)),""))</f>
        <v>0</v>
      </c>
      <c r="D616">
        <f>IF(ISBLANK(IFERROR(INDEX('2-3 引出列表'!$A$2:$CE$8700,$A616,MATCH(D$1,'2-3 引出列表'!$A$1:$CD$1,0)),"")),"",IFERROR(INDEX('2-3 引出列表'!$A$2:$CE$8700,$A616,MATCH(D$1,'2-3 引出列表'!$A$1:$CD$1,0)),""))</f>
        <v>0</v>
      </c>
      <c r="E616">
        <f>IF(ISBLANK(IFERROR(INDEX('2-3 引出列表'!$A$2:$CE$8700,$A616,MATCH(E$1,'2-3 引出列表'!$A$1:$CD$1,0)),"")),"",IFERROR(INDEX('2-3 引出列表'!$A$2:$CE$8700,$A616,MATCH(E$1,'2-3 引出列表'!$A$1:$CD$1,0)),""))</f>
        <v>0</v>
      </c>
      <c r="F616" t="str">
        <f t="shared" si="9"/>
        <v>0</v>
      </c>
      <c r="G616">
        <f>IF(ISBLANK(IFERROR(INDEX('2-3 引出列表'!$A$2:$CE$8700,$A616,MATCH(G$1,'2-3 引出列表'!$A$1:$CD$1,0)),"")),"",IFERROR(INDEX('2-3 引出列表'!$A$2:$CE$8700,$A616,MATCH(G$1,'2-3 引出列表'!$A$1:$CD$1,0)),""))</f>
        <v>0</v>
      </c>
      <c r="H616">
        <f>IF(ISBLANK(IFERROR(INDEX('2-3 引出列表'!$A$2:$CE$8700,$A616,MATCH(H$1,'2-3 引出列表'!$A$1:$CD$1,0)),"")),"",IFERROR(INDEX('2-3 引出列表'!$A$2:$CE$8700,$A616,MATCH(H$1,'2-3 引出列表'!$A$1:$CD$1,0)),""))</f>
        <v>0</v>
      </c>
      <c r="I616">
        <f>IF(ISBLANK(IFERROR(INDEX('2-3 引出列表'!$A$2:$CE$8700,$A616,MATCH(I$1,'2-3 引出列表'!$A$1:$CD$1,0)),"")),"",IFERROR(INDEX('2-3 引出列表'!$A$2:$CE$8700,$A616,MATCH(I$1,'2-3 引出列表'!$A$1:$CD$1,0)),""))</f>
        <v>0</v>
      </c>
    </row>
    <row r="617" customFormat="1" spans="1:9">
      <c r="A617">
        <v>616</v>
      </c>
      <c r="B617">
        <f>IF(ISBLANK(IFERROR(INDEX('2-3 引出列表'!$A$2:$CE$8700,$A617,MATCH(B$1,'2-3 引出列表'!$A$1:$CD$1,0)),"")),"",IFERROR(INDEX('2-3 引出列表'!$A$2:$CE$8700,$A617,MATCH(B$1,'2-3 引出列表'!$A$1:$CD$1,0)),""))</f>
        <v>0</v>
      </c>
      <c r="C617">
        <f>IF(ISBLANK(IFERROR(INDEX('2-3 引出列表'!$A$2:$CE$8700,$A617,MATCH(C$1,'2-3 引出列表'!$A$1:$CD$1,0)),"")),"",IFERROR(INDEX('2-3 引出列表'!$A$2:$CE$8700,$A617,MATCH(C$1,'2-3 引出列表'!$A$1:$CD$1,0)),""))</f>
        <v>0</v>
      </c>
      <c r="D617">
        <f>IF(ISBLANK(IFERROR(INDEX('2-3 引出列表'!$A$2:$CE$8700,$A617,MATCH(D$1,'2-3 引出列表'!$A$1:$CD$1,0)),"")),"",IFERROR(INDEX('2-3 引出列表'!$A$2:$CE$8700,$A617,MATCH(D$1,'2-3 引出列表'!$A$1:$CD$1,0)),""))</f>
        <v>0</v>
      </c>
      <c r="E617">
        <f>IF(ISBLANK(IFERROR(INDEX('2-3 引出列表'!$A$2:$CE$8700,$A617,MATCH(E$1,'2-3 引出列表'!$A$1:$CD$1,0)),"")),"",IFERROR(INDEX('2-3 引出列表'!$A$2:$CE$8700,$A617,MATCH(E$1,'2-3 引出列表'!$A$1:$CD$1,0)),""))</f>
        <v>0</v>
      </c>
      <c r="F617" t="str">
        <f t="shared" si="9"/>
        <v>0</v>
      </c>
      <c r="G617">
        <f>IF(ISBLANK(IFERROR(INDEX('2-3 引出列表'!$A$2:$CE$8700,$A617,MATCH(G$1,'2-3 引出列表'!$A$1:$CD$1,0)),"")),"",IFERROR(INDEX('2-3 引出列表'!$A$2:$CE$8700,$A617,MATCH(G$1,'2-3 引出列表'!$A$1:$CD$1,0)),""))</f>
        <v>0</v>
      </c>
      <c r="H617">
        <f>IF(ISBLANK(IFERROR(INDEX('2-3 引出列表'!$A$2:$CE$8700,$A617,MATCH(H$1,'2-3 引出列表'!$A$1:$CD$1,0)),"")),"",IFERROR(INDEX('2-3 引出列表'!$A$2:$CE$8700,$A617,MATCH(H$1,'2-3 引出列表'!$A$1:$CD$1,0)),""))</f>
        <v>0</v>
      </c>
      <c r="I617">
        <f>IF(ISBLANK(IFERROR(INDEX('2-3 引出列表'!$A$2:$CE$8700,$A617,MATCH(I$1,'2-3 引出列表'!$A$1:$CD$1,0)),"")),"",IFERROR(INDEX('2-3 引出列表'!$A$2:$CE$8700,$A617,MATCH(I$1,'2-3 引出列表'!$A$1:$CD$1,0)),""))</f>
        <v>0</v>
      </c>
    </row>
    <row r="618" customFormat="1" spans="1:9">
      <c r="A618">
        <v>617</v>
      </c>
      <c r="B618">
        <f>IF(ISBLANK(IFERROR(INDEX('2-3 引出列表'!$A$2:$CE$8700,$A618,MATCH(B$1,'2-3 引出列表'!$A$1:$CD$1,0)),"")),"",IFERROR(INDEX('2-3 引出列表'!$A$2:$CE$8700,$A618,MATCH(B$1,'2-3 引出列表'!$A$1:$CD$1,0)),""))</f>
        <v>0</v>
      </c>
      <c r="C618">
        <f>IF(ISBLANK(IFERROR(INDEX('2-3 引出列表'!$A$2:$CE$8700,$A618,MATCH(C$1,'2-3 引出列表'!$A$1:$CD$1,0)),"")),"",IFERROR(INDEX('2-3 引出列表'!$A$2:$CE$8700,$A618,MATCH(C$1,'2-3 引出列表'!$A$1:$CD$1,0)),""))</f>
        <v>0</v>
      </c>
      <c r="D618">
        <f>IF(ISBLANK(IFERROR(INDEX('2-3 引出列表'!$A$2:$CE$8700,$A618,MATCH(D$1,'2-3 引出列表'!$A$1:$CD$1,0)),"")),"",IFERROR(INDEX('2-3 引出列表'!$A$2:$CE$8700,$A618,MATCH(D$1,'2-3 引出列表'!$A$1:$CD$1,0)),""))</f>
        <v>0</v>
      </c>
      <c r="E618">
        <f>IF(ISBLANK(IFERROR(INDEX('2-3 引出列表'!$A$2:$CE$8700,$A618,MATCH(E$1,'2-3 引出列表'!$A$1:$CD$1,0)),"")),"",IFERROR(INDEX('2-3 引出列表'!$A$2:$CE$8700,$A618,MATCH(E$1,'2-3 引出列表'!$A$1:$CD$1,0)),""))</f>
        <v>0</v>
      </c>
      <c r="F618" t="str">
        <f t="shared" si="9"/>
        <v>0</v>
      </c>
      <c r="G618">
        <f>IF(ISBLANK(IFERROR(INDEX('2-3 引出列表'!$A$2:$CE$8700,$A618,MATCH(G$1,'2-3 引出列表'!$A$1:$CD$1,0)),"")),"",IFERROR(INDEX('2-3 引出列表'!$A$2:$CE$8700,$A618,MATCH(G$1,'2-3 引出列表'!$A$1:$CD$1,0)),""))</f>
        <v>0</v>
      </c>
      <c r="H618">
        <f>IF(ISBLANK(IFERROR(INDEX('2-3 引出列表'!$A$2:$CE$8700,$A618,MATCH(H$1,'2-3 引出列表'!$A$1:$CD$1,0)),"")),"",IFERROR(INDEX('2-3 引出列表'!$A$2:$CE$8700,$A618,MATCH(H$1,'2-3 引出列表'!$A$1:$CD$1,0)),""))</f>
        <v>0</v>
      </c>
      <c r="I618">
        <f>IF(ISBLANK(IFERROR(INDEX('2-3 引出列表'!$A$2:$CE$8700,$A618,MATCH(I$1,'2-3 引出列表'!$A$1:$CD$1,0)),"")),"",IFERROR(INDEX('2-3 引出列表'!$A$2:$CE$8700,$A618,MATCH(I$1,'2-3 引出列表'!$A$1:$CD$1,0)),""))</f>
        <v>0</v>
      </c>
    </row>
    <row r="619" customFormat="1" spans="1:9">
      <c r="A619">
        <v>618</v>
      </c>
      <c r="B619">
        <f>IF(ISBLANK(IFERROR(INDEX('2-3 引出列表'!$A$2:$CE$8700,$A619,MATCH(B$1,'2-3 引出列表'!$A$1:$CD$1,0)),"")),"",IFERROR(INDEX('2-3 引出列表'!$A$2:$CE$8700,$A619,MATCH(B$1,'2-3 引出列表'!$A$1:$CD$1,0)),""))</f>
        <v>0</v>
      </c>
      <c r="C619">
        <f>IF(ISBLANK(IFERROR(INDEX('2-3 引出列表'!$A$2:$CE$8700,$A619,MATCH(C$1,'2-3 引出列表'!$A$1:$CD$1,0)),"")),"",IFERROR(INDEX('2-3 引出列表'!$A$2:$CE$8700,$A619,MATCH(C$1,'2-3 引出列表'!$A$1:$CD$1,0)),""))</f>
        <v>0</v>
      </c>
      <c r="D619">
        <f>IF(ISBLANK(IFERROR(INDEX('2-3 引出列表'!$A$2:$CE$8700,$A619,MATCH(D$1,'2-3 引出列表'!$A$1:$CD$1,0)),"")),"",IFERROR(INDEX('2-3 引出列表'!$A$2:$CE$8700,$A619,MATCH(D$1,'2-3 引出列表'!$A$1:$CD$1,0)),""))</f>
        <v>0</v>
      </c>
      <c r="E619">
        <f>IF(ISBLANK(IFERROR(INDEX('2-3 引出列表'!$A$2:$CE$8700,$A619,MATCH(E$1,'2-3 引出列表'!$A$1:$CD$1,0)),"")),"",IFERROR(INDEX('2-3 引出列表'!$A$2:$CE$8700,$A619,MATCH(E$1,'2-3 引出列表'!$A$1:$CD$1,0)),""))</f>
        <v>0</v>
      </c>
      <c r="F619" t="str">
        <f t="shared" si="9"/>
        <v>0</v>
      </c>
      <c r="G619">
        <f>IF(ISBLANK(IFERROR(INDEX('2-3 引出列表'!$A$2:$CE$8700,$A619,MATCH(G$1,'2-3 引出列表'!$A$1:$CD$1,0)),"")),"",IFERROR(INDEX('2-3 引出列表'!$A$2:$CE$8700,$A619,MATCH(G$1,'2-3 引出列表'!$A$1:$CD$1,0)),""))</f>
        <v>0</v>
      </c>
      <c r="H619">
        <f>IF(ISBLANK(IFERROR(INDEX('2-3 引出列表'!$A$2:$CE$8700,$A619,MATCH(H$1,'2-3 引出列表'!$A$1:$CD$1,0)),"")),"",IFERROR(INDEX('2-3 引出列表'!$A$2:$CE$8700,$A619,MATCH(H$1,'2-3 引出列表'!$A$1:$CD$1,0)),""))</f>
        <v>0</v>
      </c>
      <c r="I619">
        <f>IF(ISBLANK(IFERROR(INDEX('2-3 引出列表'!$A$2:$CE$8700,$A619,MATCH(I$1,'2-3 引出列表'!$A$1:$CD$1,0)),"")),"",IFERROR(INDEX('2-3 引出列表'!$A$2:$CE$8700,$A619,MATCH(I$1,'2-3 引出列表'!$A$1:$CD$1,0)),""))</f>
        <v>0</v>
      </c>
    </row>
    <row r="620" customFormat="1" spans="1:9">
      <c r="A620">
        <v>619</v>
      </c>
      <c r="B620">
        <f>IF(ISBLANK(IFERROR(INDEX('2-3 引出列表'!$A$2:$CE$8700,$A620,MATCH(B$1,'2-3 引出列表'!$A$1:$CD$1,0)),"")),"",IFERROR(INDEX('2-3 引出列表'!$A$2:$CE$8700,$A620,MATCH(B$1,'2-3 引出列表'!$A$1:$CD$1,0)),""))</f>
        <v>0</v>
      </c>
      <c r="C620">
        <f>IF(ISBLANK(IFERROR(INDEX('2-3 引出列表'!$A$2:$CE$8700,$A620,MATCH(C$1,'2-3 引出列表'!$A$1:$CD$1,0)),"")),"",IFERROR(INDEX('2-3 引出列表'!$A$2:$CE$8700,$A620,MATCH(C$1,'2-3 引出列表'!$A$1:$CD$1,0)),""))</f>
        <v>0</v>
      </c>
      <c r="D620">
        <f>IF(ISBLANK(IFERROR(INDEX('2-3 引出列表'!$A$2:$CE$8700,$A620,MATCH(D$1,'2-3 引出列表'!$A$1:$CD$1,0)),"")),"",IFERROR(INDEX('2-3 引出列表'!$A$2:$CE$8700,$A620,MATCH(D$1,'2-3 引出列表'!$A$1:$CD$1,0)),""))</f>
        <v>0</v>
      </c>
      <c r="E620">
        <f>IF(ISBLANK(IFERROR(INDEX('2-3 引出列表'!$A$2:$CE$8700,$A620,MATCH(E$1,'2-3 引出列表'!$A$1:$CD$1,0)),"")),"",IFERROR(INDEX('2-3 引出列表'!$A$2:$CE$8700,$A620,MATCH(E$1,'2-3 引出列表'!$A$1:$CD$1,0)),""))</f>
        <v>0</v>
      </c>
      <c r="F620" t="str">
        <f t="shared" si="9"/>
        <v>0</v>
      </c>
      <c r="G620">
        <f>IF(ISBLANK(IFERROR(INDEX('2-3 引出列表'!$A$2:$CE$8700,$A620,MATCH(G$1,'2-3 引出列表'!$A$1:$CD$1,0)),"")),"",IFERROR(INDEX('2-3 引出列表'!$A$2:$CE$8700,$A620,MATCH(G$1,'2-3 引出列表'!$A$1:$CD$1,0)),""))</f>
        <v>0</v>
      </c>
      <c r="H620">
        <f>IF(ISBLANK(IFERROR(INDEX('2-3 引出列表'!$A$2:$CE$8700,$A620,MATCH(H$1,'2-3 引出列表'!$A$1:$CD$1,0)),"")),"",IFERROR(INDEX('2-3 引出列表'!$A$2:$CE$8700,$A620,MATCH(H$1,'2-3 引出列表'!$A$1:$CD$1,0)),""))</f>
        <v>0</v>
      </c>
      <c r="I620">
        <f>IF(ISBLANK(IFERROR(INDEX('2-3 引出列表'!$A$2:$CE$8700,$A620,MATCH(I$1,'2-3 引出列表'!$A$1:$CD$1,0)),"")),"",IFERROR(INDEX('2-3 引出列表'!$A$2:$CE$8700,$A620,MATCH(I$1,'2-3 引出列表'!$A$1:$CD$1,0)),""))</f>
        <v>0</v>
      </c>
    </row>
    <row r="621" customFormat="1" spans="1:9">
      <c r="A621">
        <v>620</v>
      </c>
      <c r="B621">
        <f>IF(ISBLANK(IFERROR(INDEX('2-3 引出列表'!$A$2:$CE$8700,$A621,MATCH(B$1,'2-3 引出列表'!$A$1:$CD$1,0)),"")),"",IFERROR(INDEX('2-3 引出列表'!$A$2:$CE$8700,$A621,MATCH(B$1,'2-3 引出列表'!$A$1:$CD$1,0)),""))</f>
        <v>0</v>
      </c>
      <c r="C621">
        <f>IF(ISBLANK(IFERROR(INDEX('2-3 引出列表'!$A$2:$CE$8700,$A621,MATCH(C$1,'2-3 引出列表'!$A$1:$CD$1,0)),"")),"",IFERROR(INDEX('2-3 引出列表'!$A$2:$CE$8700,$A621,MATCH(C$1,'2-3 引出列表'!$A$1:$CD$1,0)),""))</f>
        <v>0</v>
      </c>
      <c r="D621">
        <f>IF(ISBLANK(IFERROR(INDEX('2-3 引出列表'!$A$2:$CE$8700,$A621,MATCH(D$1,'2-3 引出列表'!$A$1:$CD$1,0)),"")),"",IFERROR(INDEX('2-3 引出列表'!$A$2:$CE$8700,$A621,MATCH(D$1,'2-3 引出列表'!$A$1:$CD$1,0)),""))</f>
        <v>0</v>
      </c>
      <c r="E621">
        <f>IF(ISBLANK(IFERROR(INDEX('2-3 引出列表'!$A$2:$CE$8700,$A621,MATCH(E$1,'2-3 引出列表'!$A$1:$CD$1,0)),"")),"",IFERROR(INDEX('2-3 引出列表'!$A$2:$CE$8700,$A621,MATCH(E$1,'2-3 引出列表'!$A$1:$CD$1,0)),""))</f>
        <v>0</v>
      </c>
      <c r="F621" t="str">
        <f t="shared" si="9"/>
        <v>0</v>
      </c>
      <c r="G621">
        <f>IF(ISBLANK(IFERROR(INDEX('2-3 引出列表'!$A$2:$CE$8700,$A621,MATCH(G$1,'2-3 引出列表'!$A$1:$CD$1,0)),"")),"",IFERROR(INDEX('2-3 引出列表'!$A$2:$CE$8700,$A621,MATCH(G$1,'2-3 引出列表'!$A$1:$CD$1,0)),""))</f>
        <v>0</v>
      </c>
      <c r="H621">
        <f>IF(ISBLANK(IFERROR(INDEX('2-3 引出列表'!$A$2:$CE$8700,$A621,MATCH(H$1,'2-3 引出列表'!$A$1:$CD$1,0)),"")),"",IFERROR(INDEX('2-3 引出列表'!$A$2:$CE$8700,$A621,MATCH(H$1,'2-3 引出列表'!$A$1:$CD$1,0)),""))</f>
        <v>0</v>
      </c>
      <c r="I621">
        <f>IF(ISBLANK(IFERROR(INDEX('2-3 引出列表'!$A$2:$CE$8700,$A621,MATCH(I$1,'2-3 引出列表'!$A$1:$CD$1,0)),"")),"",IFERROR(INDEX('2-3 引出列表'!$A$2:$CE$8700,$A621,MATCH(I$1,'2-3 引出列表'!$A$1:$CD$1,0)),""))</f>
        <v>0</v>
      </c>
    </row>
    <row r="622" customFormat="1" spans="1:9">
      <c r="A622">
        <v>621</v>
      </c>
      <c r="B622">
        <f>IF(ISBLANK(IFERROR(INDEX('2-3 引出列表'!$A$2:$CE$8700,$A622,MATCH(B$1,'2-3 引出列表'!$A$1:$CD$1,0)),"")),"",IFERROR(INDEX('2-3 引出列表'!$A$2:$CE$8700,$A622,MATCH(B$1,'2-3 引出列表'!$A$1:$CD$1,0)),""))</f>
        <v>0</v>
      </c>
      <c r="C622">
        <f>IF(ISBLANK(IFERROR(INDEX('2-3 引出列表'!$A$2:$CE$8700,$A622,MATCH(C$1,'2-3 引出列表'!$A$1:$CD$1,0)),"")),"",IFERROR(INDEX('2-3 引出列表'!$A$2:$CE$8700,$A622,MATCH(C$1,'2-3 引出列表'!$A$1:$CD$1,0)),""))</f>
        <v>0</v>
      </c>
      <c r="D622">
        <f>IF(ISBLANK(IFERROR(INDEX('2-3 引出列表'!$A$2:$CE$8700,$A622,MATCH(D$1,'2-3 引出列表'!$A$1:$CD$1,0)),"")),"",IFERROR(INDEX('2-3 引出列表'!$A$2:$CE$8700,$A622,MATCH(D$1,'2-3 引出列表'!$A$1:$CD$1,0)),""))</f>
        <v>0</v>
      </c>
      <c r="E622">
        <f>IF(ISBLANK(IFERROR(INDEX('2-3 引出列表'!$A$2:$CE$8700,$A622,MATCH(E$1,'2-3 引出列表'!$A$1:$CD$1,0)),"")),"",IFERROR(INDEX('2-3 引出列表'!$A$2:$CE$8700,$A622,MATCH(E$1,'2-3 引出列表'!$A$1:$CD$1,0)),""))</f>
        <v>0</v>
      </c>
      <c r="F622" t="str">
        <f t="shared" si="9"/>
        <v>0</v>
      </c>
      <c r="G622">
        <f>IF(ISBLANK(IFERROR(INDEX('2-3 引出列表'!$A$2:$CE$8700,$A622,MATCH(G$1,'2-3 引出列表'!$A$1:$CD$1,0)),"")),"",IFERROR(INDEX('2-3 引出列表'!$A$2:$CE$8700,$A622,MATCH(G$1,'2-3 引出列表'!$A$1:$CD$1,0)),""))</f>
        <v>0</v>
      </c>
      <c r="H622">
        <f>IF(ISBLANK(IFERROR(INDEX('2-3 引出列表'!$A$2:$CE$8700,$A622,MATCH(H$1,'2-3 引出列表'!$A$1:$CD$1,0)),"")),"",IFERROR(INDEX('2-3 引出列表'!$A$2:$CE$8700,$A622,MATCH(H$1,'2-3 引出列表'!$A$1:$CD$1,0)),""))</f>
        <v>0</v>
      </c>
      <c r="I622">
        <f>IF(ISBLANK(IFERROR(INDEX('2-3 引出列表'!$A$2:$CE$8700,$A622,MATCH(I$1,'2-3 引出列表'!$A$1:$CD$1,0)),"")),"",IFERROR(INDEX('2-3 引出列表'!$A$2:$CE$8700,$A622,MATCH(I$1,'2-3 引出列表'!$A$1:$CD$1,0)),""))</f>
        <v>0</v>
      </c>
    </row>
    <row r="623" customFormat="1" spans="1:9">
      <c r="A623">
        <v>622</v>
      </c>
      <c r="B623">
        <f>IF(ISBLANK(IFERROR(INDEX('2-3 引出列表'!$A$2:$CE$8700,$A623,MATCH(B$1,'2-3 引出列表'!$A$1:$CD$1,0)),"")),"",IFERROR(INDEX('2-3 引出列表'!$A$2:$CE$8700,$A623,MATCH(B$1,'2-3 引出列表'!$A$1:$CD$1,0)),""))</f>
        <v>0</v>
      </c>
      <c r="C623">
        <f>IF(ISBLANK(IFERROR(INDEX('2-3 引出列表'!$A$2:$CE$8700,$A623,MATCH(C$1,'2-3 引出列表'!$A$1:$CD$1,0)),"")),"",IFERROR(INDEX('2-3 引出列表'!$A$2:$CE$8700,$A623,MATCH(C$1,'2-3 引出列表'!$A$1:$CD$1,0)),""))</f>
        <v>0</v>
      </c>
      <c r="D623">
        <f>IF(ISBLANK(IFERROR(INDEX('2-3 引出列表'!$A$2:$CE$8700,$A623,MATCH(D$1,'2-3 引出列表'!$A$1:$CD$1,0)),"")),"",IFERROR(INDEX('2-3 引出列表'!$A$2:$CE$8700,$A623,MATCH(D$1,'2-3 引出列表'!$A$1:$CD$1,0)),""))</f>
        <v>0</v>
      </c>
      <c r="E623">
        <f>IF(ISBLANK(IFERROR(INDEX('2-3 引出列表'!$A$2:$CE$8700,$A623,MATCH(E$1,'2-3 引出列表'!$A$1:$CD$1,0)),"")),"",IFERROR(INDEX('2-3 引出列表'!$A$2:$CE$8700,$A623,MATCH(E$1,'2-3 引出列表'!$A$1:$CD$1,0)),""))</f>
        <v>0</v>
      </c>
      <c r="F623" t="str">
        <f t="shared" si="9"/>
        <v>0</v>
      </c>
      <c r="G623">
        <f>IF(ISBLANK(IFERROR(INDEX('2-3 引出列表'!$A$2:$CE$8700,$A623,MATCH(G$1,'2-3 引出列表'!$A$1:$CD$1,0)),"")),"",IFERROR(INDEX('2-3 引出列表'!$A$2:$CE$8700,$A623,MATCH(G$1,'2-3 引出列表'!$A$1:$CD$1,0)),""))</f>
        <v>0</v>
      </c>
      <c r="H623">
        <f>IF(ISBLANK(IFERROR(INDEX('2-3 引出列表'!$A$2:$CE$8700,$A623,MATCH(H$1,'2-3 引出列表'!$A$1:$CD$1,0)),"")),"",IFERROR(INDEX('2-3 引出列表'!$A$2:$CE$8700,$A623,MATCH(H$1,'2-3 引出列表'!$A$1:$CD$1,0)),""))</f>
        <v>0</v>
      </c>
      <c r="I623">
        <f>IF(ISBLANK(IFERROR(INDEX('2-3 引出列表'!$A$2:$CE$8700,$A623,MATCH(I$1,'2-3 引出列表'!$A$1:$CD$1,0)),"")),"",IFERROR(INDEX('2-3 引出列表'!$A$2:$CE$8700,$A623,MATCH(I$1,'2-3 引出列表'!$A$1:$CD$1,0)),""))</f>
        <v>0</v>
      </c>
    </row>
    <row r="624" customFormat="1" spans="1:9">
      <c r="A624">
        <v>623</v>
      </c>
      <c r="B624">
        <f>IF(ISBLANK(IFERROR(INDEX('2-3 引出列表'!$A$2:$CE$8700,$A624,MATCH(B$1,'2-3 引出列表'!$A$1:$CD$1,0)),"")),"",IFERROR(INDEX('2-3 引出列表'!$A$2:$CE$8700,$A624,MATCH(B$1,'2-3 引出列表'!$A$1:$CD$1,0)),""))</f>
        <v>0</v>
      </c>
      <c r="C624">
        <f>IF(ISBLANK(IFERROR(INDEX('2-3 引出列表'!$A$2:$CE$8700,$A624,MATCH(C$1,'2-3 引出列表'!$A$1:$CD$1,0)),"")),"",IFERROR(INDEX('2-3 引出列表'!$A$2:$CE$8700,$A624,MATCH(C$1,'2-3 引出列表'!$A$1:$CD$1,0)),""))</f>
        <v>0</v>
      </c>
      <c r="D624">
        <f>IF(ISBLANK(IFERROR(INDEX('2-3 引出列表'!$A$2:$CE$8700,$A624,MATCH(D$1,'2-3 引出列表'!$A$1:$CD$1,0)),"")),"",IFERROR(INDEX('2-3 引出列表'!$A$2:$CE$8700,$A624,MATCH(D$1,'2-3 引出列表'!$A$1:$CD$1,0)),""))</f>
        <v>0</v>
      </c>
      <c r="E624">
        <f>IF(ISBLANK(IFERROR(INDEX('2-3 引出列表'!$A$2:$CE$8700,$A624,MATCH(E$1,'2-3 引出列表'!$A$1:$CD$1,0)),"")),"",IFERROR(INDEX('2-3 引出列表'!$A$2:$CE$8700,$A624,MATCH(E$1,'2-3 引出列表'!$A$1:$CD$1,0)),""))</f>
        <v>0</v>
      </c>
      <c r="F624" t="str">
        <f t="shared" si="9"/>
        <v>0</v>
      </c>
      <c r="G624">
        <f>IF(ISBLANK(IFERROR(INDEX('2-3 引出列表'!$A$2:$CE$8700,$A624,MATCH(G$1,'2-3 引出列表'!$A$1:$CD$1,0)),"")),"",IFERROR(INDEX('2-3 引出列表'!$A$2:$CE$8700,$A624,MATCH(G$1,'2-3 引出列表'!$A$1:$CD$1,0)),""))</f>
        <v>0</v>
      </c>
      <c r="H624">
        <f>IF(ISBLANK(IFERROR(INDEX('2-3 引出列表'!$A$2:$CE$8700,$A624,MATCH(H$1,'2-3 引出列表'!$A$1:$CD$1,0)),"")),"",IFERROR(INDEX('2-3 引出列表'!$A$2:$CE$8700,$A624,MATCH(H$1,'2-3 引出列表'!$A$1:$CD$1,0)),""))</f>
        <v>0</v>
      </c>
      <c r="I624">
        <f>IF(ISBLANK(IFERROR(INDEX('2-3 引出列表'!$A$2:$CE$8700,$A624,MATCH(I$1,'2-3 引出列表'!$A$1:$CD$1,0)),"")),"",IFERROR(INDEX('2-3 引出列表'!$A$2:$CE$8700,$A624,MATCH(I$1,'2-3 引出列表'!$A$1:$CD$1,0)),""))</f>
        <v>0</v>
      </c>
    </row>
    <row r="625" customFormat="1" spans="1:9">
      <c r="A625">
        <v>624</v>
      </c>
      <c r="B625">
        <f>IF(ISBLANK(IFERROR(INDEX('2-3 引出列表'!$A$2:$CE$8700,$A625,MATCH(B$1,'2-3 引出列表'!$A$1:$CD$1,0)),"")),"",IFERROR(INDEX('2-3 引出列表'!$A$2:$CE$8700,$A625,MATCH(B$1,'2-3 引出列表'!$A$1:$CD$1,0)),""))</f>
        <v>0</v>
      </c>
      <c r="C625">
        <f>IF(ISBLANK(IFERROR(INDEX('2-3 引出列表'!$A$2:$CE$8700,$A625,MATCH(C$1,'2-3 引出列表'!$A$1:$CD$1,0)),"")),"",IFERROR(INDEX('2-3 引出列表'!$A$2:$CE$8700,$A625,MATCH(C$1,'2-3 引出列表'!$A$1:$CD$1,0)),""))</f>
        <v>0</v>
      </c>
      <c r="D625">
        <f>IF(ISBLANK(IFERROR(INDEX('2-3 引出列表'!$A$2:$CE$8700,$A625,MATCH(D$1,'2-3 引出列表'!$A$1:$CD$1,0)),"")),"",IFERROR(INDEX('2-3 引出列表'!$A$2:$CE$8700,$A625,MATCH(D$1,'2-3 引出列表'!$A$1:$CD$1,0)),""))</f>
        <v>0</v>
      </c>
      <c r="E625">
        <f>IF(ISBLANK(IFERROR(INDEX('2-3 引出列表'!$A$2:$CE$8700,$A625,MATCH(E$1,'2-3 引出列表'!$A$1:$CD$1,0)),"")),"",IFERROR(INDEX('2-3 引出列表'!$A$2:$CE$8700,$A625,MATCH(E$1,'2-3 引出列表'!$A$1:$CD$1,0)),""))</f>
        <v>0</v>
      </c>
      <c r="F625" t="str">
        <f t="shared" si="9"/>
        <v>0</v>
      </c>
      <c r="G625">
        <f>IF(ISBLANK(IFERROR(INDEX('2-3 引出列表'!$A$2:$CE$8700,$A625,MATCH(G$1,'2-3 引出列表'!$A$1:$CD$1,0)),"")),"",IFERROR(INDEX('2-3 引出列表'!$A$2:$CE$8700,$A625,MATCH(G$1,'2-3 引出列表'!$A$1:$CD$1,0)),""))</f>
        <v>0</v>
      </c>
      <c r="H625">
        <f>IF(ISBLANK(IFERROR(INDEX('2-3 引出列表'!$A$2:$CE$8700,$A625,MATCH(H$1,'2-3 引出列表'!$A$1:$CD$1,0)),"")),"",IFERROR(INDEX('2-3 引出列表'!$A$2:$CE$8700,$A625,MATCH(H$1,'2-3 引出列表'!$A$1:$CD$1,0)),""))</f>
        <v>0</v>
      </c>
      <c r="I625">
        <f>IF(ISBLANK(IFERROR(INDEX('2-3 引出列表'!$A$2:$CE$8700,$A625,MATCH(I$1,'2-3 引出列表'!$A$1:$CD$1,0)),"")),"",IFERROR(INDEX('2-3 引出列表'!$A$2:$CE$8700,$A625,MATCH(I$1,'2-3 引出列表'!$A$1:$CD$1,0)),""))</f>
        <v>0</v>
      </c>
    </row>
    <row r="626" customFormat="1" spans="1:9">
      <c r="A626">
        <v>625</v>
      </c>
      <c r="B626">
        <f>IF(ISBLANK(IFERROR(INDEX('2-3 引出列表'!$A$2:$CE$8700,$A626,MATCH(B$1,'2-3 引出列表'!$A$1:$CD$1,0)),"")),"",IFERROR(INDEX('2-3 引出列表'!$A$2:$CE$8700,$A626,MATCH(B$1,'2-3 引出列表'!$A$1:$CD$1,0)),""))</f>
        <v>0</v>
      </c>
      <c r="C626">
        <f>IF(ISBLANK(IFERROR(INDEX('2-3 引出列表'!$A$2:$CE$8700,$A626,MATCH(C$1,'2-3 引出列表'!$A$1:$CD$1,0)),"")),"",IFERROR(INDEX('2-3 引出列表'!$A$2:$CE$8700,$A626,MATCH(C$1,'2-3 引出列表'!$A$1:$CD$1,0)),""))</f>
        <v>0</v>
      </c>
      <c r="D626">
        <f>IF(ISBLANK(IFERROR(INDEX('2-3 引出列表'!$A$2:$CE$8700,$A626,MATCH(D$1,'2-3 引出列表'!$A$1:$CD$1,0)),"")),"",IFERROR(INDEX('2-3 引出列表'!$A$2:$CE$8700,$A626,MATCH(D$1,'2-3 引出列表'!$A$1:$CD$1,0)),""))</f>
        <v>0</v>
      </c>
      <c r="E626">
        <f>IF(ISBLANK(IFERROR(INDEX('2-3 引出列表'!$A$2:$CE$8700,$A626,MATCH(E$1,'2-3 引出列表'!$A$1:$CD$1,0)),"")),"",IFERROR(INDEX('2-3 引出列表'!$A$2:$CE$8700,$A626,MATCH(E$1,'2-3 引出列表'!$A$1:$CD$1,0)),""))</f>
        <v>0</v>
      </c>
      <c r="F626" t="str">
        <f t="shared" si="9"/>
        <v>0</v>
      </c>
      <c r="G626">
        <f>IF(ISBLANK(IFERROR(INDEX('2-3 引出列表'!$A$2:$CE$8700,$A626,MATCH(G$1,'2-3 引出列表'!$A$1:$CD$1,0)),"")),"",IFERROR(INDEX('2-3 引出列表'!$A$2:$CE$8700,$A626,MATCH(G$1,'2-3 引出列表'!$A$1:$CD$1,0)),""))</f>
        <v>0</v>
      </c>
      <c r="H626">
        <f>IF(ISBLANK(IFERROR(INDEX('2-3 引出列表'!$A$2:$CE$8700,$A626,MATCH(H$1,'2-3 引出列表'!$A$1:$CD$1,0)),"")),"",IFERROR(INDEX('2-3 引出列表'!$A$2:$CE$8700,$A626,MATCH(H$1,'2-3 引出列表'!$A$1:$CD$1,0)),""))</f>
        <v>0</v>
      </c>
      <c r="I626">
        <f>IF(ISBLANK(IFERROR(INDEX('2-3 引出列表'!$A$2:$CE$8700,$A626,MATCH(I$1,'2-3 引出列表'!$A$1:$CD$1,0)),"")),"",IFERROR(INDEX('2-3 引出列表'!$A$2:$CE$8700,$A626,MATCH(I$1,'2-3 引出列表'!$A$1:$CD$1,0)),""))</f>
        <v>0</v>
      </c>
    </row>
    <row r="627" customFormat="1" spans="1:9">
      <c r="A627">
        <v>626</v>
      </c>
      <c r="B627">
        <f>IF(ISBLANK(IFERROR(INDEX('2-3 引出列表'!$A$2:$CE$8700,$A627,MATCH(B$1,'2-3 引出列表'!$A$1:$CD$1,0)),"")),"",IFERROR(INDEX('2-3 引出列表'!$A$2:$CE$8700,$A627,MATCH(B$1,'2-3 引出列表'!$A$1:$CD$1,0)),""))</f>
        <v>0</v>
      </c>
      <c r="C627">
        <f>IF(ISBLANK(IFERROR(INDEX('2-3 引出列表'!$A$2:$CE$8700,$A627,MATCH(C$1,'2-3 引出列表'!$A$1:$CD$1,0)),"")),"",IFERROR(INDEX('2-3 引出列表'!$A$2:$CE$8700,$A627,MATCH(C$1,'2-3 引出列表'!$A$1:$CD$1,0)),""))</f>
        <v>0</v>
      </c>
      <c r="D627">
        <f>IF(ISBLANK(IFERROR(INDEX('2-3 引出列表'!$A$2:$CE$8700,$A627,MATCH(D$1,'2-3 引出列表'!$A$1:$CD$1,0)),"")),"",IFERROR(INDEX('2-3 引出列表'!$A$2:$CE$8700,$A627,MATCH(D$1,'2-3 引出列表'!$A$1:$CD$1,0)),""))</f>
        <v>0</v>
      </c>
      <c r="E627">
        <f>IF(ISBLANK(IFERROR(INDEX('2-3 引出列表'!$A$2:$CE$8700,$A627,MATCH(E$1,'2-3 引出列表'!$A$1:$CD$1,0)),"")),"",IFERROR(INDEX('2-3 引出列表'!$A$2:$CE$8700,$A627,MATCH(E$1,'2-3 引出列表'!$A$1:$CD$1,0)),""))</f>
        <v>0</v>
      </c>
      <c r="F627" t="str">
        <f t="shared" si="9"/>
        <v>0</v>
      </c>
      <c r="G627">
        <f>IF(ISBLANK(IFERROR(INDEX('2-3 引出列表'!$A$2:$CE$8700,$A627,MATCH(G$1,'2-3 引出列表'!$A$1:$CD$1,0)),"")),"",IFERROR(INDEX('2-3 引出列表'!$A$2:$CE$8700,$A627,MATCH(G$1,'2-3 引出列表'!$A$1:$CD$1,0)),""))</f>
        <v>0</v>
      </c>
      <c r="H627">
        <f>IF(ISBLANK(IFERROR(INDEX('2-3 引出列表'!$A$2:$CE$8700,$A627,MATCH(H$1,'2-3 引出列表'!$A$1:$CD$1,0)),"")),"",IFERROR(INDEX('2-3 引出列表'!$A$2:$CE$8700,$A627,MATCH(H$1,'2-3 引出列表'!$A$1:$CD$1,0)),""))</f>
        <v>0</v>
      </c>
      <c r="I627">
        <f>IF(ISBLANK(IFERROR(INDEX('2-3 引出列表'!$A$2:$CE$8700,$A627,MATCH(I$1,'2-3 引出列表'!$A$1:$CD$1,0)),"")),"",IFERROR(INDEX('2-3 引出列表'!$A$2:$CE$8700,$A627,MATCH(I$1,'2-3 引出列表'!$A$1:$CD$1,0)),""))</f>
        <v>0</v>
      </c>
    </row>
    <row r="628" customFormat="1" spans="1:9">
      <c r="A628">
        <v>627</v>
      </c>
      <c r="B628">
        <f>IF(ISBLANK(IFERROR(INDEX('2-3 引出列表'!$A$2:$CE$8700,$A628,MATCH(B$1,'2-3 引出列表'!$A$1:$CD$1,0)),"")),"",IFERROR(INDEX('2-3 引出列表'!$A$2:$CE$8700,$A628,MATCH(B$1,'2-3 引出列表'!$A$1:$CD$1,0)),""))</f>
        <v>0</v>
      </c>
      <c r="C628">
        <f>IF(ISBLANK(IFERROR(INDEX('2-3 引出列表'!$A$2:$CE$8700,$A628,MATCH(C$1,'2-3 引出列表'!$A$1:$CD$1,0)),"")),"",IFERROR(INDEX('2-3 引出列表'!$A$2:$CE$8700,$A628,MATCH(C$1,'2-3 引出列表'!$A$1:$CD$1,0)),""))</f>
        <v>0</v>
      </c>
      <c r="D628">
        <f>IF(ISBLANK(IFERROR(INDEX('2-3 引出列表'!$A$2:$CE$8700,$A628,MATCH(D$1,'2-3 引出列表'!$A$1:$CD$1,0)),"")),"",IFERROR(INDEX('2-3 引出列表'!$A$2:$CE$8700,$A628,MATCH(D$1,'2-3 引出列表'!$A$1:$CD$1,0)),""))</f>
        <v>0</v>
      </c>
      <c r="E628">
        <f>IF(ISBLANK(IFERROR(INDEX('2-3 引出列表'!$A$2:$CE$8700,$A628,MATCH(E$1,'2-3 引出列表'!$A$1:$CD$1,0)),"")),"",IFERROR(INDEX('2-3 引出列表'!$A$2:$CE$8700,$A628,MATCH(E$1,'2-3 引出列表'!$A$1:$CD$1,0)),""))</f>
        <v>0</v>
      </c>
      <c r="F628" t="str">
        <f t="shared" si="9"/>
        <v>0</v>
      </c>
      <c r="G628">
        <f>IF(ISBLANK(IFERROR(INDEX('2-3 引出列表'!$A$2:$CE$8700,$A628,MATCH(G$1,'2-3 引出列表'!$A$1:$CD$1,0)),"")),"",IFERROR(INDEX('2-3 引出列表'!$A$2:$CE$8700,$A628,MATCH(G$1,'2-3 引出列表'!$A$1:$CD$1,0)),""))</f>
        <v>0</v>
      </c>
      <c r="H628">
        <f>IF(ISBLANK(IFERROR(INDEX('2-3 引出列表'!$A$2:$CE$8700,$A628,MATCH(H$1,'2-3 引出列表'!$A$1:$CD$1,0)),"")),"",IFERROR(INDEX('2-3 引出列表'!$A$2:$CE$8700,$A628,MATCH(H$1,'2-3 引出列表'!$A$1:$CD$1,0)),""))</f>
        <v>0</v>
      </c>
      <c r="I628">
        <f>IF(ISBLANK(IFERROR(INDEX('2-3 引出列表'!$A$2:$CE$8700,$A628,MATCH(I$1,'2-3 引出列表'!$A$1:$CD$1,0)),"")),"",IFERROR(INDEX('2-3 引出列表'!$A$2:$CE$8700,$A628,MATCH(I$1,'2-3 引出列表'!$A$1:$CD$1,0)),""))</f>
        <v>0</v>
      </c>
    </row>
    <row r="629" customFormat="1" spans="1:9">
      <c r="A629">
        <v>628</v>
      </c>
      <c r="B629">
        <f>IF(ISBLANK(IFERROR(INDEX('2-3 引出列表'!$A$2:$CE$8700,$A629,MATCH(B$1,'2-3 引出列表'!$A$1:$CD$1,0)),"")),"",IFERROR(INDEX('2-3 引出列表'!$A$2:$CE$8700,$A629,MATCH(B$1,'2-3 引出列表'!$A$1:$CD$1,0)),""))</f>
        <v>0</v>
      </c>
      <c r="C629">
        <f>IF(ISBLANK(IFERROR(INDEX('2-3 引出列表'!$A$2:$CE$8700,$A629,MATCH(C$1,'2-3 引出列表'!$A$1:$CD$1,0)),"")),"",IFERROR(INDEX('2-3 引出列表'!$A$2:$CE$8700,$A629,MATCH(C$1,'2-3 引出列表'!$A$1:$CD$1,0)),""))</f>
        <v>0</v>
      </c>
      <c r="D629">
        <f>IF(ISBLANK(IFERROR(INDEX('2-3 引出列表'!$A$2:$CE$8700,$A629,MATCH(D$1,'2-3 引出列表'!$A$1:$CD$1,0)),"")),"",IFERROR(INDEX('2-3 引出列表'!$A$2:$CE$8700,$A629,MATCH(D$1,'2-3 引出列表'!$A$1:$CD$1,0)),""))</f>
        <v>0</v>
      </c>
      <c r="E629">
        <f>IF(ISBLANK(IFERROR(INDEX('2-3 引出列表'!$A$2:$CE$8700,$A629,MATCH(E$1,'2-3 引出列表'!$A$1:$CD$1,0)),"")),"",IFERROR(INDEX('2-3 引出列表'!$A$2:$CE$8700,$A629,MATCH(E$1,'2-3 引出列表'!$A$1:$CD$1,0)),""))</f>
        <v>0</v>
      </c>
      <c r="F629" t="str">
        <f t="shared" si="9"/>
        <v>0</v>
      </c>
      <c r="G629">
        <f>IF(ISBLANK(IFERROR(INDEX('2-3 引出列表'!$A$2:$CE$8700,$A629,MATCH(G$1,'2-3 引出列表'!$A$1:$CD$1,0)),"")),"",IFERROR(INDEX('2-3 引出列表'!$A$2:$CE$8700,$A629,MATCH(G$1,'2-3 引出列表'!$A$1:$CD$1,0)),""))</f>
        <v>0</v>
      </c>
      <c r="H629">
        <f>IF(ISBLANK(IFERROR(INDEX('2-3 引出列表'!$A$2:$CE$8700,$A629,MATCH(H$1,'2-3 引出列表'!$A$1:$CD$1,0)),"")),"",IFERROR(INDEX('2-3 引出列表'!$A$2:$CE$8700,$A629,MATCH(H$1,'2-3 引出列表'!$A$1:$CD$1,0)),""))</f>
        <v>0</v>
      </c>
      <c r="I629">
        <f>IF(ISBLANK(IFERROR(INDEX('2-3 引出列表'!$A$2:$CE$8700,$A629,MATCH(I$1,'2-3 引出列表'!$A$1:$CD$1,0)),"")),"",IFERROR(INDEX('2-3 引出列表'!$A$2:$CE$8700,$A629,MATCH(I$1,'2-3 引出列表'!$A$1:$CD$1,0)),""))</f>
        <v>0</v>
      </c>
    </row>
    <row r="630" customFormat="1" spans="1:9">
      <c r="A630">
        <v>629</v>
      </c>
      <c r="B630">
        <f>IF(ISBLANK(IFERROR(INDEX('2-3 引出列表'!$A$2:$CE$8700,$A630,MATCH(B$1,'2-3 引出列表'!$A$1:$CD$1,0)),"")),"",IFERROR(INDEX('2-3 引出列表'!$A$2:$CE$8700,$A630,MATCH(B$1,'2-3 引出列表'!$A$1:$CD$1,0)),""))</f>
        <v>0</v>
      </c>
      <c r="C630">
        <f>IF(ISBLANK(IFERROR(INDEX('2-3 引出列表'!$A$2:$CE$8700,$A630,MATCH(C$1,'2-3 引出列表'!$A$1:$CD$1,0)),"")),"",IFERROR(INDEX('2-3 引出列表'!$A$2:$CE$8700,$A630,MATCH(C$1,'2-3 引出列表'!$A$1:$CD$1,0)),""))</f>
        <v>0</v>
      </c>
      <c r="D630">
        <f>IF(ISBLANK(IFERROR(INDEX('2-3 引出列表'!$A$2:$CE$8700,$A630,MATCH(D$1,'2-3 引出列表'!$A$1:$CD$1,0)),"")),"",IFERROR(INDEX('2-3 引出列表'!$A$2:$CE$8700,$A630,MATCH(D$1,'2-3 引出列表'!$A$1:$CD$1,0)),""))</f>
        <v>0</v>
      </c>
      <c r="E630">
        <f>IF(ISBLANK(IFERROR(INDEX('2-3 引出列表'!$A$2:$CE$8700,$A630,MATCH(E$1,'2-3 引出列表'!$A$1:$CD$1,0)),"")),"",IFERROR(INDEX('2-3 引出列表'!$A$2:$CE$8700,$A630,MATCH(E$1,'2-3 引出列表'!$A$1:$CD$1,0)),""))</f>
        <v>0</v>
      </c>
      <c r="F630" t="str">
        <f t="shared" si="9"/>
        <v>0</v>
      </c>
      <c r="G630">
        <f>IF(ISBLANK(IFERROR(INDEX('2-3 引出列表'!$A$2:$CE$8700,$A630,MATCH(G$1,'2-3 引出列表'!$A$1:$CD$1,0)),"")),"",IFERROR(INDEX('2-3 引出列表'!$A$2:$CE$8700,$A630,MATCH(G$1,'2-3 引出列表'!$A$1:$CD$1,0)),""))</f>
        <v>0</v>
      </c>
      <c r="H630">
        <f>IF(ISBLANK(IFERROR(INDEX('2-3 引出列表'!$A$2:$CE$8700,$A630,MATCH(H$1,'2-3 引出列表'!$A$1:$CD$1,0)),"")),"",IFERROR(INDEX('2-3 引出列表'!$A$2:$CE$8700,$A630,MATCH(H$1,'2-3 引出列表'!$A$1:$CD$1,0)),""))</f>
        <v>0</v>
      </c>
      <c r="I630">
        <f>IF(ISBLANK(IFERROR(INDEX('2-3 引出列表'!$A$2:$CE$8700,$A630,MATCH(I$1,'2-3 引出列表'!$A$1:$CD$1,0)),"")),"",IFERROR(INDEX('2-3 引出列表'!$A$2:$CE$8700,$A630,MATCH(I$1,'2-3 引出列表'!$A$1:$CD$1,0)),""))</f>
        <v>0</v>
      </c>
    </row>
    <row r="631" customFormat="1" spans="1:9">
      <c r="A631">
        <v>630</v>
      </c>
      <c r="B631">
        <f>IF(ISBLANK(IFERROR(INDEX('2-3 引出列表'!$A$2:$CE$8700,$A631,MATCH(B$1,'2-3 引出列表'!$A$1:$CD$1,0)),"")),"",IFERROR(INDEX('2-3 引出列表'!$A$2:$CE$8700,$A631,MATCH(B$1,'2-3 引出列表'!$A$1:$CD$1,0)),""))</f>
        <v>0</v>
      </c>
      <c r="C631">
        <f>IF(ISBLANK(IFERROR(INDEX('2-3 引出列表'!$A$2:$CE$8700,$A631,MATCH(C$1,'2-3 引出列表'!$A$1:$CD$1,0)),"")),"",IFERROR(INDEX('2-3 引出列表'!$A$2:$CE$8700,$A631,MATCH(C$1,'2-3 引出列表'!$A$1:$CD$1,0)),""))</f>
        <v>0</v>
      </c>
      <c r="D631">
        <f>IF(ISBLANK(IFERROR(INDEX('2-3 引出列表'!$A$2:$CE$8700,$A631,MATCH(D$1,'2-3 引出列表'!$A$1:$CD$1,0)),"")),"",IFERROR(INDEX('2-3 引出列表'!$A$2:$CE$8700,$A631,MATCH(D$1,'2-3 引出列表'!$A$1:$CD$1,0)),""))</f>
        <v>0</v>
      </c>
      <c r="E631">
        <f>IF(ISBLANK(IFERROR(INDEX('2-3 引出列表'!$A$2:$CE$8700,$A631,MATCH(E$1,'2-3 引出列表'!$A$1:$CD$1,0)),"")),"",IFERROR(INDEX('2-3 引出列表'!$A$2:$CE$8700,$A631,MATCH(E$1,'2-3 引出列表'!$A$1:$CD$1,0)),""))</f>
        <v>0</v>
      </c>
      <c r="F631" t="str">
        <f t="shared" si="9"/>
        <v>0</v>
      </c>
      <c r="G631">
        <f>IF(ISBLANK(IFERROR(INDEX('2-3 引出列表'!$A$2:$CE$8700,$A631,MATCH(G$1,'2-3 引出列表'!$A$1:$CD$1,0)),"")),"",IFERROR(INDEX('2-3 引出列表'!$A$2:$CE$8700,$A631,MATCH(G$1,'2-3 引出列表'!$A$1:$CD$1,0)),""))</f>
        <v>0</v>
      </c>
      <c r="H631">
        <f>IF(ISBLANK(IFERROR(INDEX('2-3 引出列表'!$A$2:$CE$8700,$A631,MATCH(H$1,'2-3 引出列表'!$A$1:$CD$1,0)),"")),"",IFERROR(INDEX('2-3 引出列表'!$A$2:$CE$8700,$A631,MATCH(H$1,'2-3 引出列表'!$A$1:$CD$1,0)),""))</f>
        <v>0</v>
      </c>
      <c r="I631">
        <f>IF(ISBLANK(IFERROR(INDEX('2-3 引出列表'!$A$2:$CE$8700,$A631,MATCH(I$1,'2-3 引出列表'!$A$1:$CD$1,0)),"")),"",IFERROR(INDEX('2-3 引出列表'!$A$2:$CE$8700,$A631,MATCH(I$1,'2-3 引出列表'!$A$1:$CD$1,0)),""))</f>
        <v>0</v>
      </c>
    </row>
    <row r="632" customFormat="1" spans="1:9">
      <c r="A632">
        <v>631</v>
      </c>
      <c r="B632">
        <f>IF(ISBLANK(IFERROR(INDEX('2-3 引出列表'!$A$2:$CE$8700,$A632,MATCH(B$1,'2-3 引出列表'!$A$1:$CD$1,0)),"")),"",IFERROR(INDEX('2-3 引出列表'!$A$2:$CE$8700,$A632,MATCH(B$1,'2-3 引出列表'!$A$1:$CD$1,0)),""))</f>
        <v>0</v>
      </c>
      <c r="C632">
        <f>IF(ISBLANK(IFERROR(INDEX('2-3 引出列表'!$A$2:$CE$8700,$A632,MATCH(C$1,'2-3 引出列表'!$A$1:$CD$1,0)),"")),"",IFERROR(INDEX('2-3 引出列表'!$A$2:$CE$8700,$A632,MATCH(C$1,'2-3 引出列表'!$A$1:$CD$1,0)),""))</f>
        <v>0</v>
      </c>
      <c r="D632">
        <f>IF(ISBLANK(IFERROR(INDEX('2-3 引出列表'!$A$2:$CE$8700,$A632,MATCH(D$1,'2-3 引出列表'!$A$1:$CD$1,0)),"")),"",IFERROR(INDEX('2-3 引出列表'!$A$2:$CE$8700,$A632,MATCH(D$1,'2-3 引出列表'!$A$1:$CD$1,0)),""))</f>
        <v>0</v>
      </c>
      <c r="E632">
        <f>IF(ISBLANK(IFERROR(INDEX('2-3 引出列表'!$A$2:$CE$8700,$A632,MATCH(E$1,'2-3 引出列表'!$A$1:$CD$1,0)),"")),"",IFERROR(INDEX('2-3 引出列表'!$A$2:$CE$8700,$A632,MATCH(E$1,'2-3 引出列表'!$A$1:$CD$1,0)),""))</f>
        <v>0</v>
      </c>
      <c r="F632" t="str">
        <f t="shared" si="9"/>
        <v>0</v>
      </c>
      <c r="G632">
        <f>IF(ISBLANK(IFERROR(INDEX('2-3 引出列表'!$A$2:$CE$8700,$A632,MATCH(G$1,'2-3 引出列表'!$A$1:$CD$1,0)),"")),"",IFERROR(INDEX('2-3 引出列表'!$A$2:$CE$8700,$A632,MATCH(G$1,'2-3 引出列表'!$A$1:$CD$1,0)),""))</f>
        <v>0</v>
      </c>
      <c r="H632">
        <f>IF(ISBLANK(IFERROR(INDEX('2-3 引出列表'!$A$2:$CE$8700,$A632,MATCH(H$1,'2-3 引出列表'!$A$1:$CD$1,0)),"")),"",IFERROR(INDEX('2-3 引出列表'!$A$2:$CE$8700,$A632,MATCH(H$1,'2-3 引出列表'!$A$1:$CD$1,0)),""))</f>
        <v>0</v>
      </c>
      <c r="I632">
        <f>IF(ISBLANK(IFERROR(INDEX('2-3 引出列表'!$A$2:$CE$8700,$A632,MATCH(I$1,'2-3 引出列表'!$A$1:$CD$1,0)),"")),"",IFERROR(INDEX('2-3 引出列表'!$A$2:$CE$8700,$A632,MATCH(I$1,'2-3 引出列表'!$A$1:$CD$1,0)),""))</f>
        <v>0</v>
      </c>
    </row>
    <row r="633" customFormat="1" spans="1:9">
      <c r="A633">
        <v>632</v>
      </c>
      <c r="B633">
        <f>IF(ISBLANK(IFERROR(INDEX('2-3 引出列表'!$A$2:$CE$8700,$A633,MATCH(B$1,'2-3 引出列表'!$A$1:$CD$1,0)),"")),"",IFERROR(INDEX('2-3 引出列表'!$A$2:$CE$8700,$A633,MATCH(B$1,'2-3 引出列表'!$A$1:$CD$1,0)),""))</f>
        <v>0</v>
      </c>
      <c r="C633">
        <f>IF(ISBLANK(IFERROR(INDEX('2-3 引出列表'!$A$2:$CE$8700,$A633,MATCH(C$1,'2-3 引出列表'!$A$1:$CD$1,0)),"")),"",IFERROR(INDEX('2-3 引出列表'!$A$2:$CE$8700,$A633,MATCH(C$1,'2-3 引出列表'!$A$1:$CD$1,0)),""))</f>
        <v>0</v>
      </c>
      <c r="D633">
        <f>IF(ISBLANK(IFERROR(INDEX('2-3 引出列表'!$A$2:$CE$8700,$A633,MATCH(D$1,'2-3 引出列表'!$A$1:$CD$1,0)),"")),"",IFERROR(INDEX('2-3 引出列表'!$A$2:$CE$8700,$A633,MATCH(D$1,'2-3 引出列表'!$A$1:$CD$1,0)),""))</f>
        <v>0</v>
      </c>
      <c r="E633">
        <f>IF(ISBLANK(IFERROR(INDEX('2-3 引出列表'!$A$2:$CE$8700,$A633,MATCH(E$1,'2-3 引出列表'!$A$1:$CD$1,0)),"")),"",IFERROR(INDEX('2-3 引出列表'!$A$2:$CE$8700,$A633,MATCH(E$1,'2-3 引出列表'!$A$1:$CD$1,0)),""))</f>
        <v>0</v>
      </c>
      <c r="F633" t="str">
        <f t="shared" si="9"/>
        <v>0</v>
      </c>
      <c r="G633">
        <f>IF(ISBLANK(IFERROR(INDEX('2-3 引出列表'!$A$2:$CE$8700,$A633,MATCH(G$1,'2-3 引出列表'!$A$1:$CD$1,0)),"")),"",IFERROR(INDEX('2-3 引出列表'!$A$2:$CE$8700,$A633,MATCH(G$1,'2-3 引出列表'!$A$1:$CD$1,0)),""))</f>
        <v>0</v>
      </c>
      <c r="H633">
        <f>IF(ISBLANK(IFERROR(INDEX('2-3 引出列表'!$A$2:$CE$8700,$A633,MATCH(H$1,'2-3 引出列表'!$A$1:$CD$1,0)),"")),"",IFERROR(INDEX('2-3 引出列表'!$A$2:$CE$8700,$A633,MATCH(H$1,'2-3 引出列表'!$A$1:$CD$1,0)),""))</f>
        <v>0</v>
      </c>
      <c r="I633">
        <f>IF(ISBLANK(IFERROR(INDEX('2-3 引出列表'!$A$2:$CE$8700,$A633,MATCH(I$1,'2-3 引出列表'!$A$1:$CD$1,0)),"")),"",IFERROR(INDEX('2-3 引出列表'!$A$2:$CE$8700,$A633,MATCH(I$1,'2-3 引出列表'!$A$1:$CD$1,0)),""))</f>
        <v>0</v>
      </c>
    </row>
    <row r="634" customFormat="1" spans="1:9">
      <c r="A634">
        <v>633</v>
      </c>
      <c r="B634">
        <f>IF(ISBLANK(IFERROR(INDEX('2-3 引出列表'!$A$2:$CE$8700,$A634,MATCH(B$1,'2-3 引出列表'!$A$1:$CD$1,0)),"")),"",IFERROR(INDEX('2-3 引出列表'!$A$2:$CE$8700,$A634,MATCH(B$1,'2-3 引出列表'!$A$1:$CD$1,0)),""))</f>
        <v>0</v>
      </c>
      <c r="C634">
        <f>IF(ISBLANK(IFERROR(INDEX('2-3 引出列表'!$A$2:$CE$8700,$A634,MATCH(C$1,'2-3 引出列表'!$A$1:$CD$1,0)),"")),"",IFERROR(INDEX('2-3 引出列表'!$A$2:$CE$8700,$A634,MATCH(C$1,'2-3 引出列表'!$A$1:$CD$1,0)),""))</f>
        <v>0</v>
      </c>
      <c r="D634">
        <f>IF(ISBLANK(IFERROR(INDEX('2-3 引出列表'!$A$2:$CE$8700,$A634,MATCH(D$1,'2-3 引出列表'!$A$1:$CD$1,0)),"")),"",IFERROR(INDEX('2-3 引出列表'!$A$2:$CE$8700,$A634,MATCH(D$1,'2-3 引出列表'!$A$1:$CD$1,0)),""))</f>
        <v>0</v>
      </c>
      <c r="E634">
        <f>IF(ISBLANK(IFERROR(INDEX('2-3 引出列表'!$A$2:$CE$8700,$A634,MATCH(E$1,'2-3 引出列表'!$A$1:$CD$1,0)),"")),"",IFERROR(INDEX('2-3 引出列表'!$A$2:$CE$8700,$A634,MATCH(E$1,'2-3 引出列表'!$A$1:$CD$1,0)),""))</f>
        <v>0</v>
      </c>
      <c r="F634" t="str">
        <f t="shared" si="9"/>
        <v>0</v>
      </c>
      <c r="G634">
        <f>IF(ISBLANK(IFERROR(INDEX('2-3 引出列表'!$A$2:$CE$8700,$A634,MATCH(G$1,'2-3 引出列表'!$A$1:$CD$1,0)),"")),"",IFERROR(INDEX('2-3 引出列表'!$A$2:$CE$8700,$A634,MATCH(G$1,'2-3 引出列表'!$A$1:$CD$1,0)),""))</f>
        <v>0</v>
      </c>
      <c r="H634">
        <f>IF(ISBLANK(IFERROR(INDEX('2-3 引出列表'!$A$2:$CE$8700,$A634,MATCH(H$1,'2-3 引出列表'!$A$1:$CD$1,0)),"")),"",IFERROR(INDEX('2-3 引出列表'!$A$2:$CE$8700,$A634,MATCH(H$1,'2-3 引出列表'!$A$1:$CD$1,0)),""))</f>
        <v>0</v>
      </c>
      <c r="I634">
        <f>IF(ISBLANK(IFERROR(INDEX('2-3 引出列表'!$A$2:$CE$8700,$A634,MATCH(I$1,'2-3 引出列表'!$A$1:$CD$1,0)),"")),"",IFERROR(INDEX('2-3 引出列表'!$A$2:$CE$8700,$A634,MATCH(I$1,'2-3 引出列表'!$A$1:$CD$1,0)),""))</f>
        <v>0</v>
      </c>
    </row>
    <row r="635" customFormat="1" spans="1:9">
      <c r="A635">
        <v>634</v>
      </c>
      <c r="B635">
        <f>IF(ISBLANK(IFERROR(INDEX('2-3 引出列表'!$A$2:$CE$8700,$A635,MATCH(B$1,'2-3 引出列表'!$A$1:$CD$1,0)),"")),"",IFERROR(INDEX('2-3 引出列表'!$A$2:$CE$8700,$A635,MATCH(B$1,'2-3 引出列表'!$A$1:$CD$1,0)),""))</f>
        <v>0</v>
      </c>
      <c r="C635">
        <f>IF(ISBLANK(IFERROR(INDEX('2-3 引出列表'!$A$2:$CE$8700,$A635,MATCH(C$1,'2-3 引出列表'!$A$1:$CD$1,0)),"")),"",IFERROR(INDEX('2-3 引出列表'!$A$2:$CE$8700,$A635,MATCH(C$1,'2-3 引出列表'!$A$1:$CD$1,0)),""))</f>
        <v>0</v>
      </c>
      <c r="D635">
        <f>IF(ISBLANK(IFERROR(INDEX('2-3 引出列表'!$A$2:$CE$8700,$A635,MATCH(D$1,'2-3 引出列表'!$A$1:$CD$1,0)),"")),"",IFERROR(INDEX('2-3 引出列表'!$A$2:$CE$8700,$A635,MATCH(D$1,'2-3 引出列表'!$A$1:$CD$1,0)),""))</f>
        <v>0</v>
      </c>
      <c r="E635">
        <f>IF(ISBLANK(IFERROR(INDEX('2-3 引出列表'!$A$2:$CE$8700,$A635,MATCH(E$1,'2-3 引出列表'!$A$1:$CD$1,0)),"")),"",IFERROR(INDEX('2-3 引出列表'!$A$2:$CE$8700,$A635,MATCH(E$1,'2-3 引出列表'!$A$1:$CD$1,0)),""))</f>
        <v>0</v>
      </c>
      <c r="F635" t="str">
        <f t="shared" si="9"/>
        <v>0</v>
      </c>
      <c r="G635">
        <f>IF(ISBLANK(IFERROR(INDEX('2-3 引出列表'!$A$2:$CE$8700,$A635,MATCH(G$1,'2-3 引出列表'!$A$1:$CD$1,0)),"")),"",IFERROR(INDEX('2-3 引出列表'!$A$2:$CE$8700,$A635,MATCH(G$1,'2-3 引出列表'!$A$1:$CD$1,0)),""))</f>
        <v>0</v>
      </c>
      <c r="H635">
        <f>IF(ISBLANK(IFERROR(INDEX('2-3 引出列表'!$A$2:$CE$8700,$A635,MATCH(H$1,'2-3 引出列表'!$A$1:$CD$1,0)),"")),"",IFERROR(INDEX('2-3 引出列表'!$A$2:$CE$8700,$A635,MATCH(H$1,'2-3 引出列表'!$A$1:$CD$1,0)),""))</f>
        <v>0</v>
      </c>
      <c r="I635">
        <f>IF(ISBLANK(IFERROR(INDEX('2-3 引出列表'!$A$2:$CE$8700,$A635,MATCH(I$1,'2-3 引出列表'!$A$1:$CD$1,0)),"")),"",IFERROR(INDEX('2-3 引出列表'!$A$2:$CE$8700,$A635,MATCH(I$1,'2-3 引出列表'!$A$1:$CD$1,0)),""))</f>
        <v>0</v>
      </c>
    </row>
    <row r="636" customFormat="1" spans="1:9">
      <c r="A636">
        <v>635</v>
      </c>
      <c r="B636">
        <f>IF(ISBLANK(IFERROR(INDEX('2-3 引出列表'!$A$2:$CE$8700,$A636,MATCH(B$1,'2-3 引出列表'!$A$1:$CD$1,0)),"")),"",IFERROR(INDEX('2-3 引出列表'!$A$2:$CE$8700,$A636,MATCH(B$1,'2-3 引出列表'!$A$1:$CD$1,0)),""))</f>
        <v>0</v>
      </c>
      <c r="C636">
        <f>IF(ISBLANK(IFERROR(INDEX('2-3 引出列表'!$A$2:$CE$8700,$A636,MATCH(C$1,'2-3 引出列表'!$A$1:$CD$1,0)),"")),"",IFERROR(INDEX('2-3 引出列表'!$A$2:$CE$8700,$A636,MATCH(C$1,'2-3 引出列表'!$A$1:$CD$1,0)),""))</f>
        <v>0</v>
      </c>
      <c r="D636">
        <f>IF(ISBLANK(IFERROR(INDEX('2-3 引出列表'!$A$2:$CE$8700,$A636,MATCH(D$1,'2-3 引出列表'!$A$1:$CD$1,0)),"")),"",IFERROR(INDEX('2-3 引出列表'!$A$2:$CE$8700,$A636,MATCH(D$1,'2-3 引出列表'!$A$1:$CD$1,0)),""))</f>
        <v>0</v>
      </c>
      <c r="E636">
        <f>IF(ISBLANK(IFERROR(INDEX('2-3 引出列表'!$A$2:$CE$8700,$A636,MATCH(E$1,'2-3 引出列表'!$A$1:$CD$1,0)),"")),"",IFERROR(INDEX('2-3 引出列表'!$A$2:$CE$8700,$A636,MATCH(E$1,'2-3 引出列表'!$A$1:$CD$1,0)),""))</f>
        <v>0</v>
      </c>
      <c r="F636" t="str">
        <f t="shared" si="9"/>
        <v>0</v>
      </c>
      <c r="G636">
        <f>IF(ISBLANK(IFERROR(INDEX('2-3 引出列表'!$A$2:$CE$8700,$A636,MATCH(G$1,'2-3 引出列表'!$A$1:$CD$1,0)),"")),"",IFERROR(INDEX('2-3 引出列表'!$A$2:$CE$8700,$A636,MATCH(G$1,'2-3 引出列表'!$A$1:$CD$1,0)),""))</f>
        <v>0</v>
      </c>
      <c r="H636">
        <f>IF(ISBLANK(IFERROR(INDEX('2-3 引出列表'!$A$2:$CE$8700,$A636,MATCH(H$1,'2-3 引出列表'!$A$1:$CD$1,0)),"")),"",IFERROR(INDEX('2-3 引出列表'!$A$2:$CE$8700,$A636,MATCH(H$1,'2-3 引出列表'!$A$1:$CD$1,0)),""))</f>
        <v>0</v>
      </c>
      <c r="I636">
        <f>IF(ISBLANK(IFERROR(INDEX('2-3 引出列表'!$A$2:$CE$8700,$A636,MATCH(I$1,'2-3 引出列表'!$A$1:$CD$1,0)),"")),"",IFERROR(INDEX('2-3 引出列表'!$A$2:$CE$8700,$A636,MATCH(I$1,'2-3 引出列表'!$A$1:$CD$1,0)),""))</f>
        <v>0</v>
      </c>
    </row>
    <row r="637" customFormat="1" spans="1:9">
      <c r="A637">
        <v>636</v>
      </c>
      <c r="B637">
        <f>IF(ISBLANK(IFERROR(INDEX('2-3 引出列表'!$A$2:$CE$8700,$A637,MATCH(B$1,'2-3 引出列表'!$A$1:$CD$1,0)),"")),"",IFERROR(INDEX('2-3 引出列表'!$A$2:$CE$8700,$A637,MATCH(B$1,'2-3 引出列表'!$A$1:$CD$1,0)),""))</f>
        <v>0</v>
      </c>
      <c r="C637">
        <f>IF(ISBLANK(IFERROR(INDEX('2-3 引出列表'!$A$2:$CE$8700,$A637,MATCH(C$1,'2-3 引出列表'!$A$1:$CD$1,0)),"")),"",IFERROR(INDEX('2-3 引出列表'!$A$2:$CE$8700,$A637,MATCH(C$1,'2-3 引出列表'!$A$1:$CD$1,0)),""))</f>
        <v>0</v>
      </c>
      <c r="D637">
        <f>IF(ISBLANK(IFERROR(INDEX('2-3 引出列表'!$A$2:$CE$8700,$A637,MATCH(D$1,'2-3 引出列表'!$A$1:$CD$1,0)),"")),"",IFERROR(INDEX('2-3 引出列表'!$A$2:$CE$8700,$A637,MATCH(D$1,'2-3 引出列表'!$A$1:$CD$1,0)),""))</f>
        <v>0</v>
      </c>
      <c r="E637">
        <f>IF(ISBLANK(IFERROR(INDEX('2-3 引出列表'!$A$2:$CE$8700,$A637,MATCH(E$1,'2-3 引出列表'!$A$1:$CD$1,0)),"")),"",IFERROR(INDEX('2-3 引出列表'!$A$2:$CE$8700,$A637,MATCH(E$1,'2-3 引出列表'!$A$1:$CD$1,0)),""))</f>
        <v>0</v>
      </c>
      <c r="F637" t="str">
        <f t="shared" si="9"/>
        <v>0</v>
      </c>
      <c r="G637">
        <f>IF(ISBLANK(IFERROR(INDEX('2-3 引出列表'!$A$2:$CE$8700,$A637,MATCH(G$1,'2-3 引出列表'!$A$1:$CD$1,0)),"")),"",IFERROR(INDEX('2-3 引出列表'!$A$2:$CE$8700,$A637,MATCH(G$1,'2-3 引出列表'!$A$1:$CD$1,0)),""))</f>
        <v>0</v>
      </c>
      <c r="H637">
        <f>IF(ISBLANK(IFERROR(INDEX('2-3 引出列表'!$A$2:$CE$8700,$A637,MATCH(H$1,'2-3 引出列表'!$A$1:$CD$1,0)),"")),"",IFERROR(INDEX('2-3 引出列表'!$A$2:$CE$8700,$A637,MATCH(H$1,'2-3 引出列表'!$A$1:$CD$1,0)),""))</f>
        <v>0</v>
      </c>
      <c r="I637">
        <f>IF(ISBLANK(IFERROR(INDEX('2-3 引出列表'!$A$2:$CE$8700,$A637,MATCH(I$1,'2-3 引出列表'!$A$1:$CD$1,0)),"")),"",IFERROR(INDEX('2-3 引出列表'!$A$2:$CE$8700,$A637,MATCH(I$1,'2-3 引出列表'!$A$1:$CD$1,0)),""))</f>
        <v>0</v>
      </c>
    </row>
    <row r="638" customFormat="1" spans="1:9">
      <c r="A638">
        <v>637</v>
      </c>
      <c r="B638">
        <f>IF(ISBLANK(IFERROR(INDEX('2-3 引出列表'!$A$2:$CE$8700,$A638,MATCH(B$1,'2-3 引出列表'!$A$1:$CD$1,0)),"")),"",IFERROR(INDEX('2-3 引出列表'!$A$2:$CE$8700,$A638,MATCH(B$1,'2-3 引出列表'!$A$1:$CD$1,0)),""))</f>
        <v>0</v>
      </c>
      <c r="C638">
        <f>IF(ISBLANK(IFERROR(INDEX('2-3 引出列表'!$A$2:$CE$8700,$A638,MATCH(C$1,'2-3 引出列表'!$A$1:$CD$1,0)),"")),"",IFERROR(INDEX('2-3 引出列表'!$A$2:$CE$8700,$A638,MATCH(C$1,'2-3 引出列表'!$A$1:$CD$1,0)),""))</f>
        <v>0</v>
      </c>
      <c r="D638">
        <f>IF(ISBLANK(IFERROR(INDEX('2-3 引出列表'!$A$2:$CE$8700,$A638,MATCH(D$1,'2-3 引出列表'!$A$1:$CD$1,0)),"")),"",IFERROR(INDEX('2-3 引出列表'!$A$2:$CE$8700,$A638,MATCH(D$1,'2-3 引出列表'!$A$1:$CD$1,0)),""))</f>
        <v>0</v>
      </c>
      <c r="E638">
        <f>IF(ISBLANK(IFERROR(INDEX('2-3 引出列表'!$A$2:$CE$8700,$A638,MATCH(E$1,'2-3 引出列表'!$A$1:$CD$1,0)),"")),"",IFERROR(INDEX('2-3 引出列表'!$A$2:$CE$8700,$A638,MATCH(E$1,'2-3 引出列表'!$A$1:$CD$1,0)),""))</f>
        <v>0</v>
      </c>
      <c r="F638" t="str">
        <f t="shared" si="9"/>
        <v>0</v>
      </c>
      <c r="G638">
        <f>IF(ISBLANK(IFERROR(INDEX('2-3 引出列表'!$A$2:$CE$8700,$A638,MATCH(G$1,'2-3 引出列表'!$A$1:$CD$1,0)),"")),"",IFERROR(INDEX('2-3 引出列表'!$A$2:$CE$8700,$A638,MATCH(G$1,'2-3 引出列表'!$A$1:$CD$1,0)),""))</f>
        <v>0</v>
      </c>
      <c r="H638">
        <f>IF(ISBLANK(IFERROR(INDEX('2-3 引出列表'!$A$2:$CE$8700,$A638,MATCH(H$1,'2-3 引出列表'!$A$1:$CD$1,0)),"")),"",IFERROR(INDEX('2-3 引出列表'!$A$2:$CE$8700,$A638,MATCH(H$1,'2-3 引出列表'!$A$1:$CD$1,0)),""))</f>
        <v>0</v>
      </c>
      <c r="I638">
        <f>IF(ISBLANK(IFERROR(INDEX('2-3 引出列表'!$A$2:$CE$8700,$A638,MATCH(I$1,'2-3 引出列表'!$A$1:$CD$1,0)),"")),"",IFERROR(INDEX('2-3 引出列表'!$A$2:$CE$8700,$A638,MATCH(I$1,'2-3 引出列表'!$A$1:$CD$1,0)),""))</f>
        <v>0</v>
      </c>
    </row>
    <row r="639" customFormat="1" spans="1:9">
      <c r="A639">
        <v>638</v>
      </c>
      <c r="B639">
        <f>IF(ISBLANK(IFERROR(INDEX('2-3 引出列表'!$A$2:$CE$8700,$A639,MATCH(B$1,'2-3 引出列表'!$A$1:$CD$1,0)),"")),"",IFERROR(INDEX('2-3 引出列表'!$A$2:$CE$8700,$A639,MATCH(B$1,'2-3 引出列表'!$A$1:$CD$1,0)),""))</f>
        <v>0</v>
      </c>
      <c r="C639">
        <f>IF(ISBLANK(IFERROR(INDEX('2-3 引出列表'!$A$2:$CE$8700,$A639,MATCH(C$1,'2-3 引出列表'!$A$1:$CD$1,0)),"")),"",IFERROR(INDEX('2-3 引出列表'!$A$2:$CE$8700,$A639,MATCH(C$1,'2-3 引出列表'!$A$1:$CD$1,0)),""))</f>
        <v>0</v>
      </c>
      <c r="D639">
        <f>IF(ISBLANK(IFERROR(INDEX('2-3 引出列表'!$A$2:$CE$8700,$A639,MATCH(D$1,'2-3 引出列表'!$A$1:$CD$1,0)),"")),"",IFERROR(INDEX('2-3 引出列表'!$A$2:$CE$8700,$A639,MATCH(D$1,'2-3 引出列表'!$A$1:$CD$1,0)),""))</f>
        <v>0</v>
      </c>
      <c r="E639">
        <f>IF(ISBLANK(IFERROR(INDEX('2-3 引出列表'!$A$2:$CE$8700,$A639,MATCH(E$1,'2-3 引出列表'!$A$1:$CD$1,0)),"")),"",IFERROR(INDEX('2-3 引出列表'!$A$2:$CE$8700,$A639,MATCH(E$1,'2-3 引出列表'!$A$1:$CD$1,0)),""))</f>
        <v>0</v>
      </c>
      <c r="F639" t="str">
        <f t="shared" si="9"/>
        <v>0</v>
      </c>
      <c r="G639">
        <f>IF(ISBLANK(IFERROR(INDEX('2-3 引出列表'!$A$2:$CE$8700,$A639,MATCH(G$1,'2-3 引出列表'!$A$1:$CD$1,0)),"")),"",IFERROR(INDEX('2-3 引出列表'!$A$2:$CE$8700,$A639,MATCH(G$1,'2-3 引出列表'!$A$1:$CD$1,0)),""))</f>
        <v>0</v>
      </c>
      <c r="H639">
        <f>IF(ISBLANK(IFERROR(INDEX('2-3 引出列表'!$A$2:$CE$8700,$A639,MATCH(H$1,'2-3 引出列表'!$A$1:$CD$1,0)),"")),"",IFERROR(INDEX('2-3 引出列表'!$A$2:$CE$8700,$A639,MATCH(H$1,'2-3 引出列表'!$A$1:$CD$1,0)),""))</f>
        <v>0</v>
      </c>
      <c r="I639">
        <f>IF(ISBLANK(IFERROR(INDEX('2-3 引出列表'!$A$2:$CE$8700,$A639,MATCH(I$1,'2-3 引出列表'!$A$1:$CD$1,0)),"")),"",IFERROR(INDEX('2-3 引出列表'!$A$2:$CE$8700,$A639,MATCH(I$1,'2-3 引出列表'!$A$1:$CD$1,0)),""))</f>
        <v>0</v>
      </c>
    </row>
    <row r="640" customFormat="1" spans="1:9">
      <c r="A640">
        <v>639</v>
      </c>
      <c r="B640">
        <f>IF(ISBLANK(IFERROR(INDEX('2-3 引出列表'!$A$2:$CE$8700,$A640,MATCH(B$1,'2-3 引出列表'!$A$1:$CD$1,0)),"")),"",IFERROR(INDEX('2-3 引出列表'!$A$2:$CE$8700,$A640,MATCH(B$1,'2-3 引出列表'!$A$1:$CD$1,0)),""))</f>
        <v>0</v>
      </c>
      <c r="C640">
        <f>IF(ISBLANK(IFERROR(INDEX('2-3 引出列表'!$A$2:$CE$8700,$A640,MATCH(C$1,'2-3 引出列表'!$A$1:$CD$1,0)),"")),"",IFERROR(INDEX('2-3 引出列表'!$A$2:$CE$8700,$A640,MATCH(C$1,'2-3 引出列表'!$A$1:$CD$1,0)),""))</f>
        <v>0</v>
      </c>
      <c r="D640">
        <f>IF(ISBLANK(IFERROR(INDEX('2-3 引出列表'!$A$2:$CE$8700,$A640,MATCH(D$1,'2-3 引出列表'!$A$1:$CD$1,0)),"")),"",IFERROR(INDEX('2-3 引出列表'!$A$2:$CE$8700,$A640,MATCH(D$1,'2-3 引出列表'!$A$1:$CD$1,0)),""))</f>
        <v>0</v>
      </c>
      <c r="E640">
        <f>IF(ISBLANK(IFERROR(INDEX('2-3 引出列表'!$A$2:$CE$8700,$A640,MATCH(E$1,'2-3 引出列表'!$A$1:$CD$1,0)),"")),"",IFERROR(INDEX('2-3 引出列表'!$A$2:$CE$8700,$A640,MATCH(E$1,'2-3 引出列表'!$A$1:$CD$1,0)),""))</f>
        <v>0</v>
      </c>
      <c r="F640" t="str">
        <f t="shared" si="9"/>
        <v>0</v>
      </c>
      <c r="G640">
        <f>IF(ISBLANK(IFERROR(INDEX('2-3 引出列表'!$A$2:$CE$8700,$A640,MATCH(G$1,'2-3 引出列表'!$A$1:$CD$1,0)),"")),"",IFERROR(INDEX('2-3 引出列表'!$A$2:$CE$8700,$A640,MATCH(G$1,'2-3 引出列表'!$A$1:$CD$1,0)),""))</f>
        <v>0</v>
      </c>
      <c r="H640">
        <f>IF(ISBLANK(IFERROR(INDEX('2-3 引出列表'!$A$2:$CE$8700,$A640,MATCH(H$1,'2-3 引出列表'!$A$1:$CD$1,0)),"")),"",IFERROR(INDEX('2-3 引出列表'!$A$2:$CE$8700,$A640,MATCH(H$1,'2-3 引出列表'!$A$1:$CD$1,0)),""))</f>
        <v>0</v>
      </c>
      <c r="I640">
        <f>IF(ISBLANK(IFERROR(INDEX('2-3 引出列表'!$A$2:$CE$8700,$A640,MATCH(I$1,'2-3 引出列表'!$A$1:$CD$1,0)),"")),"",IFERROR(INDEX('2-3 引出列表'!$A$2:$CE$8700,$A640,MATCH(I$1,'2-3 引出列表'!$A$1:$CD$1,0)),""))</f>
        <v>0</v>
      </c>
    </row>
    <row r="641" customFormat="1" spans="1:9">
      <c r="A641">
        <v>640</v>
      </c>
      <c r="B641">
        <f>IF(ISBLANK(IFERROR(INDEX('2-3 引出列表'!$A$2:$CE$8700,$A641,MATCH(B$1,'2-3 引出列表'!$A$1:$CD$1,0)),"")),"",IFERROR(INDEX('2-3 引出列表'!$A$2:$CE$8700,$A641,MATCH(B$1,'2-3 引出列表'!$A$1:$CD$1,0)),""))</f>
        <v>0</v>
      </c>
      <c r="C641">
        <f>IF(ISBLANK(IFERROR(INDEX('2-3 引出列表'!$A$2:$CE$8700,$A641,MATCH(C$1,'2-3 引出列表'!$A$1:$CD$1,0)),"")),"",IFERROR(INDEX('2-3 引出列表'!$A$2:$CE$8700,$A641,MATCH(C$1,'2-3 引出列表'!$A$1:$CD$1,0)),""))</f>
        <v>0</v>
      </c>
      <c r="D641">
        <f>IF(ISBLANK(IFERROR(INDEX('2-3 引出列表'!$A$2:$CE$8700,$A641,MATCH(D$1,'2-3 引出列表'!$A$1:$CD$1,0)),"")),"",IFERROR(INDEX('2-3 引出列表'!$A$2:$CE$8700,$A641,MATCH(D$1,'2-3 引出列表'!$A$1:$CD$1,0)),""))</f>
        <v>0</v>
      </c>
      <c r="E641">
        <f>IF(ISBLANK(IFERROR(INDEX('2-3 引出列表'!$A$2:$CE$8700,$A641,MATCH(E$1,'2-3 引出列表'!$A$1:$CD$1,0)),"")),"",IFERROR(INDEX('2-3 引出列表'!$A$2:$CE$8700,$A641,MATCH(E$1,'2-3 引出列表'!$A$1:$CD$1,0)),""))</f>
        <v>0</v>
      </c>
      <c r="F641" t="str">
        <f t="shared" si="9"/>
        <v>0</v>
      </c>
      <c r="G641">
        <f>IF(ISBLANK(IFERROR(INDEX('2-3 引出列表'!$A$2:$CE$8700,$A641,MATCH(G$1,'2-3 引出列表'!$A$1:$CD$1,0)),"")),"",IFERROR(INDEX('2-3 引出列表'!$A$2:$CE$8700,$A641,MATCH(G$1,'2-3 引出列表'!$A$1:$CD$1,0)),""))</f>
        <v>0</v>
      </c>
      <c r="H641">
        <f>IF(ISBLANK(IFERROR(INDEX('2-3 引出列表'!$A$2:$CE$8700,$A641,MATCH(H$1,'2-3 引出列表'!$A$1:$CD$1,0)),"")),"",IFERROR(INDEX('2-3 引出列表'!$A$2:$CE$8700,$A641,MATCH(H$1,'2-3 引出列表'!$A$1:$CD$1,0)),""))</f>
        <v>0</v>
      </c>
      <c r="I641">
        <f>IF(ISBLANK(IFERROR(INDEX('2-3 引出列表'!$A$2:$CE$8700,$A641,MATCH(I$1,'2-3 引出列表'!$A$1:$CD$1,0)),"")),"",IFERROR(INDEX('2-3 引出列表'!$A$2:$CE$8700,$A641,MATCH(I$1,'2-3 引出列表'!$A$1:$CD$1,0)),""))</f>
        <v>0</v>
      </c>
    </row>
    <row r="642" customFormat="1" spans="1:9">
      <c r="A642">
        <v>641</v>
      </c>
      <c r="B642">
        <f>IF(ISBLANK(IFERROR(INDEX('2-3 引出列表'!$A$2:$CE$8700,$A642,MATCH(B$1,'2-3 引出列表'!$A$1:$CD$1,0)),"")),"",IFERROR(INDEX('2-3 引出列表'!$A$2:$CE$8700,$A642,MATCH(B$1,'2-3 引出列表'!$A$1:$CD$1,0)),""))</f>
        <v>0</v>
      </c>
      <c r="C642">
        <f>IF(ISBLANK(IFERROR(INDEX('2-3 引出列表'!$A$2:$CE$8700,$A642,MATCH(C$1,'2-3 引出列表'!$A$1:$CD$1,0)),"")),"",IFERROR(INDEX('2-3 引出列表'!$A$2:$CE$8700,$A642,MATCH(C$1,'2-3 引出列表'!$A$1:$CD$1,0)),""))</f>
        <v>0</v>
      </c>
      <c r="D642">
        <f>IF(ISBLANK(IFERROR(INDEX('2-3 引出列表'!$A$2:$CE$8700,$A642,MATCH(D$1,'2-3 引出列表'!$A$1:$CD$1,0)),"")),"",IFERROR(INDEX('2-3 引出列表'!$A$2:$CE$8700,$A642,MATCH(D$1,'2-3 引出列表'!$A$1:$CD$1,0)),""))</f>
        <v>0</v>
      </c>
      <c r="E642">
        <f>IF(ISBLANK(IFERROR(INDEX('2-3 引出列表'!$A$2:$CE$8700,$A642,MATCH(E$1,'2-3 引出列表'!$A$1:$CD$1,0)),"")),"",IFERROR(INDEX('2-3 引出列表'!$A$2:$CE$8700,$A642,MATCH(E$1,'2-3 引出列表'!$A$1:$CD$1,0)),""))</f>
        <v>0</v>
      </c>
      <c r="F642" t="str">
        <f t="shared" ref="F642:F705" si="10">LEFT(E642,7)</f>
        <v>0</v>
      </c>
      <c r="G642">
        <f>IF(ISBLANK(IFERROR(INDEX('2-3 引出列表'!$A$2:$CE$8700,$A642,MATCH(G$1,'2-3 引出列表'!$A$1:$CD$1,0)),"")),"",IFERROR(INDEX('2-3 引出列表'!$A$2:$CE$8700,$A642,MATCH(G$1,'2-3 引出列表'!$A$1:$CD$1,0)),""))</f>
        <v>0</v>
      </c>
      <c r="H642">
        <f>IF(ISBLANK(IFERROR(INDEX('2-3 引出列表'!$A$2:$CE$8700,$A642,MATCH(H$1,'2-3 引出列表'!$A$1:$CD$1,0)),"")),"",IFERROR(INDEX('2-3 引出列表'!$A$2:$CE$8700,$A642,MATCH(H$1,'2-3 引出列表'!$A$1:$CD$1,0)),""))</f>
        <v>0</v>
      </c>
      <c r="I642">
        <f>IF(ISBLANK(IFERROR(INDEX('2-3 引出列表'!$A$2:$CE$8700,$A642,MATCH(I$1,'2-3 引出列表'!$A$1:$CD$1,0)),"")),"",IFERROR(INDEX('2-3 引出列表'!$A$2:$CE$8700,$A642,MATCH(I$1,'2-3 引出列表'!$A$1:$CD$1,0)),""))</f>
        <v>0</v>
      </c>
    </row>
    <row r="643" customFormat="1" spans="1:9">
      <c r="A643">
        <v>642</v>
      </c>
      <c r="B643">
        <f>IF(ISBLANK(IFERROR(INDEX('2-3 引出列表'!$A$2:$CE$8700,$A643,MATCH(B$1,'2-3 引出列表'!$A$1:$CD$1,0)),"")),"",IFERROR(INDEX('2-3 引出列表'!$A$2:$CE$8700,$A643,MATCH(B$1,'2-3 引出列表'!$A$1:$CD$1,0)),""))</f>
        <v>0</v>
      </c>
      <c r="C643">
        <f>IF(ISBLANK(IFERROR(INDEX('2-3 引出列表'!$A$2:$CE$8700,$A643,MATCH(C$1,'2-3 引出列表'!$A$1:$CD$1,0)),"")),"",IFERROR(INDEX('2-3 引出列表'!$A$2:$CE$8700,$A643,MATCH(C$1,'2-3 引出列表'!$A$1:$CD$1,0)),""))</f>
        <v>0</v>
      </c>
      <c r="D643">
        <f>IF(ISBLANK(IFERROR(INDEX('2-3 引出列表'!$A$2:$CE$8700,$A643,MATCH(D$1,'2-3 引出列表'!$A$1:$CD$1,0)),"")),"",IFERROR(INDEX('2-3 引出列表'!$A$2:$CE$8700,$A643,MATCH(D$1,'2-3 引出列表'!$A$1:$CD$1,0)),""))</f>
        <v>0</v>
      </c>
      <c r="E643">
        <f>IF(ISBLANK(IFERROR(INDEX('2-3 引出列表'!$A$2:$CE$8700,$A643,MATCH(E$1,'2-3 引出列表'!$A$1:$CD$1,0)),"")),"",IFERROR(INDEX('2-3 引出列表'!$A$2:$CE$8700,$A643,MATCH(E$1,'2-3 引出列表'!$A$1:$CD$1,0)),""))</f>
        <v>0</v>
      </c>
      <c r="F643" t="str">
        <f t="shared" si="10"/>
        <v>0</v>
      </c>
      <c r="G643">
        <f>IF(ISBLANK(IFERROR(INDEX('2-3 引出列表'!$A$2:$CE$8700,$A643,MATCH(G$1,'2-3 引出列表'!$A$1:$CD$1,0)),"")),"",IFERROR(INDEX('2-3 引出列表'!$A$2:$CE$8700,$A643,MATCH(G$1,'2-3 引出列表'!$A$1:$CD$1,0)),""))</f>
        <v>0</v>
      </c>
      <c r="H643">
        <f>IF(ISBLANK(IFERROR(INDEX('2-3 引出列表'!$A$2:$CE$8700,$A643,MATCH(H$1,'2-3 引出列表'!$A$1:$CD$1,0)),"")),"",IFERROR(INDEX('2-3 引出列表'!$A$2:$CE$8700,$A643,MATCH(H$1,'2-3 引出列表'!$A$1:$CD$1,0)),""))</f>
        <v>0</v>
      </c>
      <c r="I643">
        <f>IF(ISBLANK(IFERROR(INDEX('2-3 引出列表'!$A$2:$CE$8700,$A643,MATCH(I$1,'2-3 引出列表'!$A$1:$CD$1,0)),"")),"",IFERROR(INDEX('2-3 引出列表'!$A$2:$CE$8700,$A643,MATCH(I$1,'2-3 引出列表'!$A$1:$CD$1,0)),""))</f>
        <v>0</v>
      </c>
    </row>
    <row r="644" customFormat="1" spans="1:9">
      <c r="A644">
        <v>643</v>
      </c>
      <c r="B644">
        <f>IF(ISBLANK(IFERROR(INDEX('2-3 引出列表'!$A$2:$CE$8700,$A644,MATCH(B$1,'2-3 引出列表'!$A$1:$CD$1,0)),"")),"",IFERROR(INDEX('2-3 引出列表'!$A$2:$CE$8700,$A644,MATCH(B$1,'2-3 引出列表'!$A$1:$CD$1,0)),""))</f>
        <v>0</v>
      </c>
      <c r="C644">
        <f>IF(ISBLANK(IFERROR(INDEX('2-3 引出列表'!$A$2:$CE$8700,$A644,MATCH(C$1,'2-3 引出列表'!$A$1:$CD$1,0)),"")),"",IFERROR(INDEX('2-3 引出列表'!$A$2:$CE$8700,$A644,MATCH(C$1,'2-3 引出列表'!$A$1:$CD$1,0)),""))</f>
        <v>0</v>
      </c>
      <c r="D644">
        <f>IF(ISBLANK(IFERROR(INDEX('2-3 引出列表'!$A$2:$CE$8700,$A644,MATCH(D$1,'2-3 引出列表'!$A$1:$CD$1,0)),"")),"",IFERROR(INDEX('2-3 引出列表'!$A$2:$CE$8700,$A644,MATCH(D$1,'2-3 引出列表'!$A$1:$CD$1,0)),""))</f>
        <v>0</v>
      </c>
      <c r="E644">
        <f>IF(ISBLANK(IFERROR(INDEX('2-3 引出列表'!$A$2:$CE$8700,$A644,MATCH(E$1,'2-3 引出列表'!$A$1:$CD$1,0)),"")),"",IFERROR(INDEX('2-3 引出列表'!$A$2:$CE$8700,$A644,MATCH(E$1,'2-3 引出列表'!$A$1:$CD$1,0)),""))</f>
        <v>0</v>
      </c>
      <c r="F644" t="str">
        <f t="shared" si="10"/>
        <v>0</v>
      </c>
      <c r="G644">
        <f>IF(ISBLANK(IFERROR(INDEX('2-3 引出列表'!$A$2:$CE$8700,$A644,MATCH(G$1,'2-3 引出列表'!$A$1:$CD$1,0)),"")),"",IFERROR(INDEX('2-3 引出列表'!$A$2:$CE$8700,$A644,MATCH(G$1,'2-3 引出列表'!$A$1:$CD$1,0)),""))</f>
        <v>0</v>
      </c>
      <c r="H644">
        <f>IF(ISBLANK(IFERROR(INDEX('2-3 引出列表'!$A$2:$CE$8700,$A644,MATCH(H$1,'2-3 引出列表'!$A$1:$CD$1,0)),"")),"",IFERROR(INDEX('2-3 引出列表'!$A$2:$CE$8700,$A644,MATCH(H$1,'2-3 引出列表'!$A$1:$CD$1,0)),""))</f>
        <v>0</v>
      </c>
      <c r="I644">
        <f>IF(ISBLANK(IFERROR(INDEX('2-3 引出列表'!$A$2:$CE$8700,$A644,MATCH(I$1,'2-3 引出列表'!$A$1:$CD$1,0)),"")),"",IFERROR(INDEX('2-3 引出列表'!$A$2:$CE$8700,$A644,MATCH(I$1,'2-3 引出列表'!$A$1:$CD$1,0)),""))</f>
        <v>0</v>
      </c>
    </row>
    <row r="645" customFormat="1" spans="1:9">
      <c r="A645">
        <v>644</v>
      </c>
      <c r="B645">
        <f>IF(ISBLANK(IFERROR(INDEX('2-3 引出列表'!$A$2:$CE$8700,$A645,MATCH(B$1,'2-3 引出列表'!$A$1:$CD$1,0)),"")),"",IFERROR(INDEX('2-3 引出列表'!$A$2:$CE$8700,$A645,MATCH(B$1,'2-3 引出列表'!$A$1:$CD$1,0)),""))</f>
        <v>0</v>
      </c>
      <c r="C645">
        <f>IF(ISBLANK(IFERROR(INDEX('2-3 引出列表'!$A$2:$CE$8700,$A645,MATCH(C$1,'2-3 引出列表'!$A$1:$CD$1,0)),"")),"",IFERROR(INDEX('2-3 引出列表'!$A$2:$CE$8700,$A645,MATCH(C$1,'2-3 引出列表'!$A$1:$CD$1,0)),""))</f>
        <v>0</v>
      </c>
      <c r="D645">
        <f>IF(ISBLANK(IFERROR(INDEX('2-3 引出列表'!$A$2:$CE$8700,$A645,MATCH(D$1,'2-3 引出列表'!$A$1:$CD$1,0)),"")),"",IFERROR(INDEX('2-3 引出列表'!$A$2:$CE$8700,$A645,MATCH(D$1,'2-3 引出列表'!$A$1:$CD$1,0)),""))</f>
        <v>0</v>
      </c>
      <c r="E645">
        <f>IF(ISBLANK(IFERROR(INDEX('2-3 引出列表'!$A$2:$CE$8700,$A645,MATCH(E$1,'2-3 引出列表'!$A$1:$CD$1,0)),"")),"",IFERROR(INDEX('2-3 引出列表'!$A$2:$CE$8700,$A645,MATCH(E$1,'2-3 引出列表'!$A$1:$CD$1,0)),""))</f>
        <v>0</v>
      </c>
      <c r="F645" t="str">
        <f t="shared" si="10"/>
        <v>0</v>
      </c>
      <c r="G645">
        <f>IF(ISBLANK(IFERROR(INDEX('2-3 引出列表'!$A$2:$CE$8700,$A645,MATCH(G$1,'2-3 引出列表'!$A$1:$CD$1,0)),"")),"",IFERROR(INDEX('2-3 引出列表'!$A$2:$CE$8700,$A645,MATCH(G$1,'2-3 引出列表'!$A$1:$CD$1,0)),""))</f>
        <v>0</v>
      </c>
      <c r="H645">
        <f>IF(ISBLANK(IFERROR(INDEX('2-3 引出列表'!$A$2:$CE$8700,$A645,MATCH(H$1,'2-3 引出列表'!$A$1:$CD$1,0)),"")),"",IFERROR(INDEX('2-3 引出列表'!$A$2:$CE$8700,$A645,MATCH(H$1,'2-3 引出列表'!$A$1:$CD$1,0)),""))</f>
        <v>0</v>
      </c>
      <c r="I645">
        <f>IF(ISBLANK(IFERROR(INDEX('2-3 引出列表'!$A$2:$CE$8700,$A645,MATCH(I$1,'2-3 引出列表'!$A$1:$CD$1,0)),"")),"",IFERROR(INDEX('2-3 引出列表'!$A$2:$CE$8700,$A645,MATCH(I$1,'2-3 引出列表'!$A$1:$CD$1,0)),""))</f>
        <v>0</v>
      </c>
    </row>
    <row r="646" customFormat="1" spans="1:9">
      <c r="A646">
        <v>645</v>
      </c>
      <c r="B646">
        <f>IF(ISBLANK(IFERROR(INDEX('2-3 引出列表'!$A$2:$CE$8700,$A646,MATCH(B$1,'2-3 引出列表'!$A$1:$CD$1,0)),"")),"",IFERROR(INDEX('2-3 引出列表'!$A$2:$CE$8700,$A646,MATCH(B$1,'2-3 引出列表'!$A$1:$CD$1,0)),""))</f>
        <v>0</v>
      </c>
      <c r="C646">
        <f>IF(ISBLANK(IFERROR(INDEX('2-3 引出列表'!$A$2:$CE$8700,$A646,MATCH(C$1,'2-3 引出列表'!$A$1:$CD$1,0)),"")),"",IFERROR(INDEX('2-3 引出列表'!$A$2:$CE$8700,$A646,MATCH(C$1,'2-3 引出列表'!$A$1:$CD$1,0)),""))</f>
        <v>0</v>
      </c>
      <c r="D646">
        <f>IF(ISBLANK(IFERROR(INDEX('2-3 引出列表'!$A$2:$CE$8700,$A646,MATCH(D$1,'2-3 引出列表'!$A$1:$CD$1,0)),"")),"",IFERROR(INDEX('2-3 引出列表'!$A$2:$CE$8700,$A646,MATCH(D$1,'2-3 引出列表'!$A$1:$CD$1,0)),""))</f>
        <v>0</v>
      </c>
      <c r="E646">
        <f>IF(ISBLANK(IFERROR(INDEX('2-3 引出列表'!$A$2:$CE$8700,$A646,MATCH(E$1,'2-3 引出列表'!$A$1:$CD$1,0)),"")),"",IFERROR(INDEX('2-3 引出列表'!$A$2:$CE$8700,$A646,MATCH(E$1,'2-3 引出列表'!$A$1:$CD$1,0)),""))</f>
        <v>0</v>
      </c>
      <c r="F646" t="str">
        <f t="shared" si="10"/>
        <v>0</v>
      </c>
      <c r="G646">
        <f>IF(ISBLANK(IFERROR(INDEX('2-3 引出列表'!$A$2:$CE$8700,$A646,MATCH(G$1,'2-3 引出列表'!$A$1:$CD$1,0)),"")),"",IFERROR(INDEX('2-3 引出列表'!$A$2:$CE$8700,$A646,MATCH(G$1,'2-3 引出列表'!$A$1:$CD$1,0)),""))</f>
        <v>0</v>
      </c>
      <c r="H646">
        <f>IF(ISBLANK(IFERROR(INDEX('2-3 引出列表'!$A$2:$CE$8700,$A646,MATCH(H$1,'2-3 引出列表'!$A$1:$CD$1,0)),"")),"",IFERROR(INDEX('2-3 引出列表'!$A$2:$CE$8700,$A646,MATCH(H$1,'2-3 引出列表'!$A$1:$CD$1,0)),""))</f>
        <v>0</v>
      </c>
      <c r="I646">
        <f>IF(ISBLANK(IFERROR(INDEX('2-3 引出列表'!$A$2:$CE$8700,$A646,MATCH(I$1,'2-3 引出列表'!$A$1:$CD$1,0)),"")),"",IFERROR(INDEX('2-3 引出列表'!$A$2:$CE$8700,$A646,MATCH(I$1,'2-3 引出列表'!$A$1:$CD$1,0)),""))</f>
        <v>0</v>
      </c>
    </row>
    <row r="647" customFormat="1" spans="1:9">
      <c r="A647">
        <v>646</v>
      </c>
      <c r="B647">
        <f>IF(ISBLANK(IFERROR(INDEX('2-3 引出列表'!$A$2:$CE$8700,$A647,MATCH(B$1,'2-3 引出列表'!$A$1:$CD$1,0)),"")),"",IFERROR(INDEX('2-3 引出列表'!$A$2:$CE$8700,$A647,MATCH(B$1,'2-3 引出列表'!$A$1:$CD$1,0)),""))</f>
        <v>0</v>
      </c>
      <c r="C647">
        <f>IF(ISBLANK(IFERROR(INDEX('2-3 引出列表'!$A$2:$CE$8700,$A647,MATCH(C$1,'2-3 引出列表'!$A$1:$CD$1,0)),"")),"",IFERROR(INDEX('2-3 引出列表'!$A$2:$CE$8700,$A647,MATCH(C$1,'2-3 引出列表'!$A$1:$CD$1,0)),""))</f>
        <v>0</v>
      </c>
      <c r="D647">
        <f>IF(ISBLANK(IFERROR(INDEX('2-3 引出列表'!$A$2:$CE$8700,$A647,MATCH(D$1,'2-3 引出列表'!$A$1:$CD$1,0)),"")),"",IFERROR(INDEX('2-3 引出列表'!$A$2:$CE$8700,$A647,MATCH(D$1,'2-3 引出列表'!$A$1:$CD$1,0)),""))</f>
        <v>0</v>
      </c>
      <c r="E647">
        <f>IF(ISBLANK(IFERROR(INDEX('2-3 引出列表'!$A$2:$CE$8700,$A647,MATCH(E$1,'2-3 引出列表'!$A$1:$CD$1,0)),"")),"",IFERROR(INDEX('2-3 引出列表'!$A$2:$CE$8700,$A647,MATCH(E$1,'2-3 引出列表'!$A$1:$CD$1,0)),""))</f>
        <v>0</v>
      </c>
      <c r="F647" t="str">
        <f t="shared" si="10"/>
        <v>0</v>
      </c>
      <c r="G647">
        <f>IF(ISBLANK(IFERROR(INDEX('2-3 引出列表'!$A$2:$CE$8700,$A647,MATCH(G$1,'2-3 引出列表'!$A$1:$CD$1,0)),"")),"",IFERROR(INDEX('2-3 引出列表'!$A$2:$CE$8700,$A647,MATCH(G$1,'2-3 引出列表'!$A$1:$CD$1,0)),""))</f>
        <v>0</v>
      </c>
      <c r="H647">
        <f>IF(ISBLANK(IFERROR(INDEX('2-3 引出列表'!$A$2:$CE$8700,$A647,MATCH(H$1,'2-3 引出列表'!$A$1:$CD$1,0)),"")),"",IFERROR(INDEX('2-3 引出列表'!$A$2:$CE$8700,$A647,MATCH(H$1,'2-3 引出列表'!$A$1:$CD$1,0)),""))</f>
        <v>0</v>
      </c>
      <c r="I647">
        <f>IF(ISBLANK(IFERROR(INDEX('2-3 引出列表'!$A$2:$CE$8700,$A647,MATCH(I$1,'2-3 引出列表'!$A$1:$CD$1,0)),"")),"",IFERROR(INDEX('2-3 引出列表'!$A$2:$CE$8700,$A647,MATCH(I$1,'2-3 引出列表'!$A$1:$CD$1,0)),""))</f>
        <v>0</v>
      </c>
    </row>
    <row r="648" customFormat="1" spans="1:9">
      <c r="A648">
        <v>647</v>
      </c>
      <c r="B648">
        <f>IF(ISBLANK(IFERROR(INDEX('2-3 引出列表'!$A$2:$CE$8700,$A648,MATCH(B$1,'2-3 引出列表'!$A$1:$CD$1,0)),"")),"",IFERROR(INDEX('2-3 引出列表'!$A$2:$CE$8700,$A648,MATCH(B$1,'2-3 引出列表'!$A$1:$CD$1,0)),""))</f>
        <v>0</v>
      </c>
      <c r="C648">
        <f>IF(ISBLANK(IFERROR(INDEX('2-3 引出列表'!$A$2:$CE$8700,$A648,MATCH(C$1,'2-3 引出列表'!$A$1:$CD$1,0)),"")),"",IFERROR(INDEX('2-3 引出列表'!$A$2:$CE$8700,$A648,MATCH(C$1,'2-3 引出列表'!$A$1:$CD$1,0)),""))</f>
        <v>0</v>
      </c>
      <c r="D648">
        <f>IF(ISBLANK(IFERROR(INDEX('2-3 引出列表'!$A$2:$CE$8700,$A648,MATCH(D$1,'2-3 引出列表'!$A$1:$CD$1,0)),"")),"",IFERROR(INDEX('2-3 引出列表'!$A$2:$CE$8700,$A648,MATCH(D$1,'2-3 引出列表'!$A$1:$CD$1,0)),""))</f>
        <v>0</v>
      </c>
      <c r="E648">
        <f>IF(ISBLANK(IFERROR(INDEX('2-3 引出列表'!$A$2:$CE$8700,$A648,MATCH(E$1,'2-3 引出列表'!$A$1:$CD$1,0)),"")),"",IFERROR(INDEX('2-3 引出列表'!$A$2:$CE$8700,$A648,MATCH(E$1,'2-3 引出列表'!$A$1:$CD$1,0)),""))</f>
        <v>0</v>
      </c>
      <c r="F648" t="str">
        <f t="shared" si="10"/>
        <v>0</v>
      </c>
      <c r="G648">
        <f>IF(ISBLANK(IFERROR(INDEX('2-3 引出列表'!$A$2:$CE$8700,$A648,MATCH(G$1,'2-3 引出列表'!$A$1:$CD$1,0)),"")),"",IFERROR(INDEX('2-3 引出列表'!$A$2:$CE$8700,$A648,MATCH(G$1,'2-3 引出列表'!$A$1:$CD$1,0)),""))</f>
        <v>0</v>
      </c>
      <c r="H648">
        <f>IF(ISBLANK(IFERROR(INDEX('2-3 引出列表'!$A$2:$CE$8700,$A648,MATCH(H$1,'2-3 引出列表'!$A$1:$CD$1,0)),"")),"",IFERROR(INDEX('2-3 引出列表'!$A$2:$CE$8700,$A648,MATCH(H$1,'2-3 引出列表'!$A$1:$CD$1,0)),""))</f>
        <v>0</v>
      </c>
      <c r="I648">
        <f>IF(ISBLANK(IFERROR(INDEX('2-3 引出列表'!$A$2:$CE$8700,$A648,MATCH(I$1,'2-3 引出列表'!$A$1:$CD$1,0)),"")),"",IFERROR(INDEX('2-3 引出列表'!$A$2:$CE$8700,$A648,MATCH(I$1,'2-3 引出列表'!$A$1:$CD$1,0)),""))</f>
        <v>0</v>
      </c>
    </row>
    <row r="649" customFormat="1" spans="1:9">
      <c r="A649">
        <v>648</v>
      </c>
      <c r="B649">
        <f>IF(ISBLANK(IFERROR(INDEX('2-3 引出列表'!$A$2:$CE$8700,$A649,MATCH(B$1,'2-3 引出列表'!$A$1:$CD$1,0)),"")),"",IFERROR(INDEX('2-3 引出列表'!$A$2:$CE$8700,$A649,MATCH(B$1,'2-3 引出列表'!$A$1:$CD$1,0)),""))</f>
        <v>0</v>
      </c>
      <c r="C649">
        <f>IF(ISBLANK(IFERROR(INDEX('2-3 引出列表'!$A$2:$CE$8700,$A649,MATCH(C$1,'2-3 引出列表'!$A$1:$CD$1,0)),"")),"",IFERROR(INDEX('2-3 引出列表'!$A$2:$CE$8700,$A649,MATCH(C$1,'2-3 引出列表'!$A$1:$CD$1,0)),""))</f>
        <v>0</v>
      </c>
      <c r="D649">
        <f>IF(ISBLANK(IFERROR(INDEX('2-3 引出列表'!$A$2:$CE$8700,$A649,MATCH(D$1,'2-3 引出列表'!$A$1:$CD$1,0)),"")),"",IFERROR(INDEX('2-3 引出列表'!$A$2:$CE$8700,$A649,MATCH(D$1,'2-3 引出列表'!$A$1:$CD$1,0)),""))</f>
        <v>0</v>
      </c>
      <c r="E649">
        <f>IF(ISBLANK(IFERROR(INDEX('2-3 引出列表'!$A$2:$CE$8700,$A649,MATCH(E$1,'2-3 引出列表'!$A$1:$CD$1,0)),"")),"",IFERROR(INDEX('2-3 引出列表'!$A$2:$CE$8700,$A649,MATCH(E$1,'2-3 引出列表'!$A$1:$CD$1,0)),""))</f>
        <v>0</v>
      </c>
      <c r="F649" t="str">
        <f t="shared" si="10"/>
        <v>0</v>
      </c>
      <c r="G649">
        <f>IF(ISBLANK(IFERROR(INDEX('2-3 引出列表'!$A$2:$CE$8700,$A649,MATCH(G$1,'2-3 引出列表'!$A$1:$CD$1,0)),"")),"",IFERROR(INDEX('2-3 引出列表'!$A$2:$CE$8700,$A649,MATCH(G$1,'2-3 引出列表'!$A$1:$CD$1,0)),""))</f>
        <v>0</v>
      </c>
      <c r="H649">
        <f>IF(ISBLANK(IFERROR(INDEX('2-3 引出列表'!$A$2:$CE$8700,$A649,MATCH(H$1,'2-3 引出列表'!$A$1:$CD$1,0)),"")),"",IFERROR(INDEX('2-3 引出列表'!$A$2:$CE$8700,$A649,MATCH(H$1,'2-3 引出列表'!$A$1:$CD$1,0)),""))</f>
        <v>0</v>
      </c>
      <c r="I649">
        <f>IF(ISBLANK(IFERROR(INDEX('2-3 引出列表'!$A$2:$CE$8700,$A649,MATCH(I$1,'2-3 引出列表'!$A$1:$CD$1,0)),"")),"",IFERROR(INDEX('2-3 引出列表'!$A$2:$CE$8700,$A649,MATCH(I$1,'2-3 引出列表'!$A$1:$CD$1,0)),""))</f>
        <v>0</v>
      </c>
    </row>
    <row r="650" customFormat="1" spans="1:9">
      <c r="A650">
        <v>649</v>
      </c>
      <c r="B650">
        <f>IF(ISBLANK(IFERROR(INDEX('2-3 引出列表'!$A$2:$CE$8700,$A650,MATCH(B$1,'2-3 引出列表'!$A$1:$CD$1,0)),"")),"",IFERROR(INDEX('2-3 引出列表'!$A$2:$CE$8700,$A650,MATCH(B$1,'2-3 引出列表'!$A$1:$CD$1,0)),""))</f>
        <v>0</v>
      </c>
      <c r="C650">
        <f>IF(ISBLANK(IFERROR(INDEX('2-3 引出列表'!$A$2:$CE$8700,$A650,MATCH(C$1,'2-3 引出列表'!$A$1:$CD$1,0)),"")),"",IFERROR(INDEX('2-3 引出列表'!$A$2:$CE$8700,$A650,MATCH(C$1,'2-3 引出列表'!$A$1:$CD$1,0)),""))</f>
        <v>0</v>
      </c>
      <c r="D650">
        <f>IF(ISBLANK(IFERROR(INDEX('2-3 引出列表'!$A$2:$CE$8700,$A650,MATCH(D$1,'2-3 引出列表'!$A$1:$CD$1,0)),"")),"",IFERROR(INDEX('2-3 引出列表'!$A$2:$CE$8700,$A650,MATCH(D$1,'2-3 引出列表'!$A$1:$CD$1,0)),""))</f>
        <v>0</v>
      </c>
      <c r="E650">
        <f>IF(ISBLANK(IFERROR(INDEX('2-3 引出列表'!$A$2:$CE$8700,$A650,MATCH(E$1,'2-3 引出列表'!$A$1:$CD$1,0)),"")),"",IFERROR(INDEX('2-3 引出列表'!$A$2:$CE$8700,$A650,MATCH(E$1,'2-3 引出列表'!$A$1:$CD$1,0)),""))</f>
        <v>0</v>
      </c>
      <c r="F650" t="str">
        <f t="shared" si="10"/>
        <v>0</v>
      </c>
      <c r="G650">
        <f>IF(ISBLANK(IFERROR(INDEX('2-3 引出列表'!$A$2:$CE$8700,$A650,MATCH(G$1,'2-3 引出列表'!$A$1:$CD$1,0)),"")),"",IFERROR(INDEX('2-3 引出列表'!$A$2:$CE$8700,$A650,MATCH(G$1,'2-3 引出列表'!$A$1:$CD$1,0)),""))</f>
        <v>0</v>
      </c>
      <c r="H650">
        <f>IF(ISBLANK(IFERROR(INDEX('2-3 引出列表'!$A$2:$CE$8700,$A650,MATCH(H$1,'2-3 引出列表'!$A$1:$CD$1,0)),"")),"",IFERROR(INDEX('2-3 引出列表'!$A$2:$CE$8700,$A650,MATCH(H$1,'2-3 引出列表'!$A$1:$CD$1,0)),""))</f>
        <v>0</v>
      </c>
      <c r="I650">
        <f>IF(ISBLANK(IFERROR(INDEX('2-3 引出列表'!$A$2:$CE$8700,$A650,MATCH(I$1,'2-3 引出列表'!$A$1:$CD$1,0)),"")),"",IFERROR(INDEX('2-3 引出列表'!$A$2:$CE$8700,$A650,MATCH(I$1,'2-3 引出列表'!$A$1:$CD$1,0)),""))</f>
        <v>0</v>
      </c>
    </row>
    <row r="651" customFormat="1" spans="1:9">
      <c r="A651">
        <v>650</v>
      </c>
      <c r="B651">
        <f>IF(ISBLANK(IFERROR(INDEX('2-3 引出列表'!$A$2:$CE$8700,$A651,MATCH(B$1,'2-3 引出列表'!$A$1:$CD$1,0)),"")),"",IFERROR(INDEX('2-3 引出列表'!$A$2:$CE$8700,$A651,MATCH(B$1,'2-3 引出列表'!$A$1:$CD$1,0)),""))</f>
        <v>0</v>
      </c>
      <c r="C651">
        <f>IF(ISBLANK(IFERROR(INDEX('2-3 引出列表'!$A$2:$CE$8700,$A651,MATCH(C$1,'2-3 引出列表'!$A$1:$CD$1,0)),"")),"",IFERROR(INDEX('2-3 引出列表'!$A$2:$CE$8700,$A651,MATCH(C$1,'2-3 引出列表'!$A$1:$CD$1,0)),""))</f>
        <v>0</v>
      </c>
      <c r="D651">
        <f>IF(ISBLANK(IFERROR(INDEX('2-3 引出列表'!$A$2:$CE$8700,$A651,MATCH(D$1,'2-3 引出列表'!$A$1:$CD$1,0)),"")),"",IFERROR(INDEX('2-3 引出列表'!$A$2:$CE$8700,$A651,MATCH(D$1,'2-3 引出列表'!$A$1:$CD$1,0)),""))</f>
        <v>0</v>
      </c>
      <c r="E651">
        <f>IF(ISBLANK(IFERROR(INDEX('2-3 引出列表'!$A$2:$CE$8700,$A651,MATCH(E$1,'2-3 引出列表'!$A$1:$CD$1,0)),"")),"",IFERROR(INDEX('2-3 引出列表'!$A$2:$CE$8700,$A651,MATCH(E$1,'2-3 引出列表'!$A$1:$CD$1,0)),""))</f>
        <v>0</v>
      </c>
      <c r="F651" t="str">
        <f t="shared" si="10"/>
        <v>0</v>
      </c>
      <c r="G651">
        <f>IF(ISBLANK(IFERROR(INDEX('2-3 引出列表'!$A$2:$CE$8700,$A651,MATCH(G$1,'2-3 引出列表'!$A$1:$CD$1,0)),"")),"",IFERROR(INDEX('2-3 引出列表'!$A$2:$CE$8700,$A651,MATCH(G$1,'2-3 引出列表'!$A$1:$CD$1,0)),""))</f>
        <v>0</v>
      </c>
      <c r="H651">
        <f>IF(ISBLANK(IFERROR(INDEX('2-3 引出列表'!$A$2:$CE$8700,$A651,MATCH(H$1,'2-3 引出列表'!$A$1:$CD$1,0)),"")),"",IFERROR(INDEX('2-3 引出列表'!$A$2:$CE$8700,$A651,MATCH(H$1,'2-3 引出列表'!$A$1:$CD$1,0)),""))</f>
        <v>0</v>
      </c>
      <c r="I651">
        <f>IF(ISBLANK(IFERROR(INDEX('2-3 引出列表'!$A$2:$CE$8700,$A651,MATCH(I$1,'2-3 引出列表'!$A$1:$CD$1,0)),"")),"",IFERROR(INDEX('2-3 引出列表'!$A$2:$CE$8700,$A651,MATCH(I$1,'2-3 引出列表'!$A$1:$CD$1,0)),""))</f>
        <v>0</v>
      </c>
    </row>
    <row r="652" customFormat="1" spans="1:9">
      <c r="A652">
        <v>651</v>
      </c>
      <c r="B652">
        <f>IF(ISBLANK(IFERROR(INDEX('2-3 引出列表'!$A$2:$CE$8700,$A652,MATCH(B$1,'2-3 引出列表'!$A$1:$CD$1,0)),"")),"",IFERROR(INDEX('2-3 引出列表'!$A$2:$CE$8700,$A652,MATCH(B$1,'2-3 引出列表'!$A$1:$CD$1,0)),""))</f>
        <v>0</v>
      </c>
      <c r="C652">
        <f>IF(ISBLANK(IFERROR(INDEX('2-3 引出列表'!$A$2:$CE$8700,$A652,MATCH(C$1,'2-3 引出列表'!$A$1:$CD$1,0)),"")),"",IFERROR(INDEX('2-3 引出列表'!$A$2:$CE$8700,$A652,MATCH(C$1,'2-3 引出列表'!$A$1:$CD$1,0)),""))</f>
        <v>0</v>
      </c>
      <c r="D652">
        <f>IF(ISBLANK(IFERROR(INDEX('2-3 引出列表'!$A$2:$CE$8700,$A652,MATCH(D$1,'2-3 引出列表'!$A$1:$CD$1,0)),"")),"",IFERROR(INDEX('2-3 引出列表'!$A$2:$CE$8700,$A652,MATCH(D$1,'2-3 引出列表'!$A$1:$CD$1,0)),""))</f>
        <v>0</v>
      </c>
      <c r="E652">
        <f>IF(ISBLANK(IFERROR(INDEX('2-3 引出列表'!$A$2:$CE$8700,$A652,MATCH(E$1,'2-3 引出列表'!$A$1:$CD$1,0)),"")),"",IFERROR(INDEX('2-3 引出列表'!$A$2:$CE$8700,$A652,MATCH(E$1,'2-3 引出列表'!$A$1:$CD$1,0)),""))</f>
        <v>0</v>
      </c>
      <c r="F652" t="str">
        <f t="shared" si="10"/>
        <v>0</v>
      </c>
      <c r="G652">
        <f>IF(ISBLANK(IFERROR(INDEX('2-3 引出列表'!$A$2:$CE$8700,$A652,MATCH(G$1,'2-3 引出列表'!$A$1:$CD$1,0)),"")),"",IFERROR(INDEX('2-3 引出列表'!$A$2:$CE$8700,$A652,MATCH(G$1,'2-3 引出列表'!$A$1:$CD$1,0)),""))</f>
        <v>0</v>
      </c>
      <c r="H652">
        <f>IF(ISBLANK(IFERROR(INDEX('2-3 引出列表'!$A$2:$CE$8700,$A652,MATCH(H$1,'2-3 引出列表'!$A$1:$CD$1,0)),"")),"",IFERROR(INDEX('2-3 引出列表'!$A$2:$CE$8700,$A652,MATCH(H$1,'2-3 引出列表'!$A$1:$CD$1,0)),""))</f>
        <v>0</v>
      </c>
      <c r="I652">
        <f>IF(ISBLANK(IFERROR(INDEX('2-3 引出列表'!$A$2:$CE$8700,$A652,MATCH(I$1,'2-3 引出列表'!$A$1:$CD$1,0)),"")),"",IFERROR(INDEX('2-3 引出列表'!$A$2:$CE$8700,$A652,MATCH(I$1,'2-3 引出列表'!$A$1:$CD$1,0)),""))</f>
        <v>0</v>
      </c>
    </row>
    <row r="653" customFormat="1" spans="1:9">
      <c r="A653">
        <v>652</v>
      </c>
      <c r="B653">
        <f>IF(ISBLANK(IFERROR(INDEX('2-3 引出列表'!$A$2:$CE$8700,$A653,MATCH(B$1,'2-3 引出列表'!$A$1:$CD$1,0)),"")),"",IFERROR(INDEX('2-3 引出列表'!$A$2:$CE$8700,$A653,MATCH(B$1,'2-3 引出列表'!$A$1:$CD$1,0)),""))</f>
        <v>0</v>
      </c>
      <c r="C653">
        <f>IF(ISBLANK(IFERROR(INDEX('2-3 引出列表'!$A$2:$CE$8700,$A653,MATCH(C$1,'2-3 引出列表'!$A$1:$CD$1,0)),"")),"",IFERROR(INDEX('2-3 引出列表'!$A$2:$CE$8700,$A653,MATCH(C$1,'2-3 引出列表'!$A$1:$CD$1,0)),""))</f>
        <v>0</v>
      </c>
      <c r="D653">
        <f>IF(ISBLANK(IFERROR(INDEX('2-3 引出列表'!$A$2:$CE$8700,$A653,MATCH(D$1,'2-3 引出列表'!$A$1:$CD$1,0)),"")),"",IFERROR(INDEX('2-3 引出列表'!$A$2:$CE$8700,$A653,MATCH(D$1,'2-3 引出列表'!$A$1:$CD$1,0)),""))</f>
        <v>0</v>
      </c>
      <c r="E653">
        <f>IF(ISBLANK(IFERROR(INDEX('2-3 引出列表'!$A$2:$CE$8700,$A653,MATCH(E$1,'2-3 引出列表'!$A$1:$CD$1,0)),"")),"",IFERROR(INDEX('2-3 引出列表'!$A$2:$CE$8700,$A653,MATCH(E$1,'2-3 引出列表'!$A$1:$CD$1,0)),""))</f>
        <v>0</v>
      </c>
      <c r="F653" t="str">
        <f t="shared" si="10"/>
        <v>0</v>
      </c>
      <c r="G653">
        <f>IF(ISBLANK(IFERROR(INDEX('2-3 引出列表'!$A$2:$CE$8700,$A653,MATCH(G$1,'2-3 引出列表'!$A$1:$CD$1,0)),"")),"",IFERROR(INDEX('2-3 引出列表'!$A$2:$CE$8700,$A653,MATCH(G$1,'2-3 引出列表'!$A$1:$CD$1,0)),""))</f>
        <v>0</v>
      </c>
      <c r="H653">
        <f>IF(ISBLANK(IFERROR(INDEX('2-3 引出列表'!$A$2:$CE$8700,$A653,MATCH(H$1,'2-3 引出列表'!$A$1:$CD$1,0)),"")),"",IFERROR(INDEX('2-3 引出列表'!$A$2:$CE$8700,$A653,MATCH(H$1,'2-3 引出列表'!$A$1:$CD$1,0)),""))</f>
        <v>0</v>
      </c>
      <c r="I653">
        <f>IF(ISBLANK(IFERROR(INDEX('2-3 引出列表'!$A$2:$CE$8700,$A653,MATCH(I$1,'2-3 引出列表'!$A$1:$CD$1,0)),"")),"",IFERROR(INDEX('2-3 引出列表'!$A$2:$CE$8700,$A653,MATCH(I$1,'2-3 引出列表'!$A$1:$CD$1,0)),""))</f>
        <v>0</v>
      </c>
    </row>
    <row r="654" customFormat="1" spans="1:9">
      <c r="A654">
        <v>653</v>
      </c>
      <c r="B654">
        <f>IF(ISBLANK(IFERROR(INDEX('2-3 引出列表'!$A$2:$CE$8700,$A654,MATCH(B$1,'2-3 引出列表'!$A$1:$CD$1,0)),"")),"",IFERROR(INDEX('2-3 引出列表'!$A$2:$CE$8700,$A654,MATCH(B$1,'2-3 引出列表'!$A$1:$CD$1,0)),""))</f>
        <v>0</v>
      </c>
      <c r="C654">
        <f>IF(ISBLANK(IFERROR(INDEX('2-3 引出列表'!$A$2:$CE$8700,$A654,MATCH(C$1,'2-3 引出列表'!$A$1:$CD$1,0)),"")),"",IFERROR(INDEX('2-3 引出列表'!$A$2:$CE$8700,$A654,MATCH(C$1,'2-3 引出列表'!$A$1:$CD$1,0)),""))</f>
        <v>0</v>
      </c>
      <c r="D654">
        <f>IF(ISBLANK(IFERROR(INDEX('2-3 引出列表'!$A$2:$CE$8700,$A654,MATCH(D$1,'2-3 引出列表'!$A$1:$CD$1,0)),"")),"",IFERROR(INDEX('2-3 引出列表'!$A$2:$CE$8700,$A654,MATCH(D$1,'2-3 引出列表'!$A$1:$CD$1,0)),""))</f>
        <v>0</v>
      </c>
      <c r="E654">
        <f>IF(ISBLANK(IFERROR(INDEX('2-3 引出列表'!$A$2:$CE$8700,$A654,MATCH(E$1,'2-3 引出列表'!$A$1:$CD$1,0)),"")),"",IFERROR(INDEX('2-3 引出列表'!$A$2:$CE$8700,$A654,MATCH(E$1,'2-3 引出列表'!$A$1:$CD$1,0)),""))</f>
        <v>0</v>
      </c>
      <c r="F654" t="str">
        <f t="shared" si="10"/>
        <v>0</v>
      </c>
      <c r="G654">
        <f>IF(ISBLANK(IFERROR(INDEX('2-3 引出列表'!$A$2:$CE$8700,$A654,MATCH(G$1,'2-3 引出列表'!$A$1:$CD$1,0)),"")),"",IFERROR(INDEX('2-3 引出列表'!$A$2:$CE$8700,$A654,MATCH(G$1,'2-3 引出列表'!$A$1:$CD$1,0)),""))</f>
        <v>0</v>
      </c>
      <c r="H654">
        <f>IF(ISBLANK(IFERROR(INDEX('2-3 引出列表'!$A$2:$CE$8700,$A654,MATCH(H$1,'2-3 引出列表'!$A$1:$CD$1,0)),"")),"",IFERROR(INDEX('2-3 引出列表'!$A$2:$CE$8700,$A654,MATCH(H$1,'2-3 引出列表'!$A$1:$CD$1,0)),""))</f>
        <v>0</v>
      </c>
      <c r="I654">
        <f>IF(ISBLANK(IFERROR(INDEX('2-3 引出列表'!$A$2:$CE$8700,$A654,MATCH(I$1,'2-3 引出列表'!$A$1:$CD$1,0)),"")),"",IFERROR(INDEX('2-3 引出列表'!$A$2:$CE$8700,$A654,MATCH(I$1,'2-3 引出列表'!$A$1:$CD$1,0)),""))</f>
        <v>0</v>
      </c>
    </row>
    <row r="655" customFormat="1" spans="1:9">
      <c r="A655">
        <v>654</v>
      </c>
      <c r="B655">
        <f>IF(ISBLANK(IFERROR(INDEX('2-3 引出列表'!$A$2:$CE$8700,$A655,MATCH(B$1,'2-3 引出列表'!$A$1:$CD$1,0)),"")),"",IFERROR(INDEX('2-3 引出列表'!$A$2:$CE$8700,$A655,MATCH(B$1,'2-3 引出列表'!$A$1:$CD$1,0)),""))</f>
        <v>0</v>
      </c>
      <c r="C655">
        <f>IF(ISBLANK(IFERROR(INDEX('2-3 引出列表'!$A$2:$CE$8700,$A655,MATCH(C$1,'2-3 引出列表'!$A$1:$CD$1,0)),"")),"",IFERROR(INDEX('2-3 引出列表'!$A$2:$CE$8700,$A655,MATCH(C$1,'2-3 引出列表'!$A$1:$CD$1,0)),""))</f>
        <v>0</v>
      </c>
      <c r="D655">
        <f>IF(ISBLANK(IFERROR(INDEX('2-3 引出列表'!$A$2:$CE$8700,$A655,MATCH(D$1,'2-3 引出列表'!$A$1:$CD$1,0)),"")),"",IFERROR(INDEX('2-3 引出列表'!$A$2:$CE$8700,$A655,MATCH(D$1,'2-3 引出列表'!$A$1:$CD$1,0)),""))</f>
        <v>0</v>
      </c>
      <c r="E655">
        <f>IF(ISBLANK(IFERROR(INDEX('2-3 引出列表'!$A$2:$CE$8700,$A655,MATCH(E$1,'2-3 引出列表'!$A$1:$CD$1,0)),"")),"",IFERROR(INDEX('2-3 引出列表'!$A$2:$CE$8700,$A655,MATCH(E$1,'2-3 引出列表'!$A$1:$CD$1,0)),""))</f>
        <v>0</v>
      </c>
      <c r="F655" t="str">
        <f t="shared" si="10"/>
        <v>0</v>
      </c>
      <c r="G655">
        <f>IF(ISBLANK(IFERROR(INDEX('2-3 引出列表'!$A$2:$CE$8700,$A655,MATCH(G$1,'2-3 引出列表'!$A$1:$CD$1,0)),"")),"",IFERROR(INDEX('2-3 引出列表'!$A$2:$CE$8700,$A655,MATCH(G$1,'2-3 引出列表'!$A$1:$CD$1,0)),""))</f>
        <v>0</v>
      </c>
      <c r="H655">
        <f>IF(ISBLANK(IFERROR(INDEX('2-3 引出列表'!$A$2:$CE$8700,$A655,MATCH(H$1,'2-3 引出列表'!$A$1:$CD$1,0)),"")),"",IFERROR(INDEX('2-3 引出列表'!$A$2:$CE$8700,$A655,MATCH(H$1,'2-3 引出列表'!$A$1:$CD$1,0)),""))</f>
        <v>0</v>
      </c>
      <c r="I655">
        <f>IF(ISBLANK(IFERROR(INDEX('2-3 引出列表'!$A$2:$CE$8700,$A655,MATCH(I$1,'2-3 引出列表'!$A$1:$CD$1,0)),"")),"",IFERROR(INDEX('2-3 引出列表'!$A$2:$CE$8700,$A655,MATCH(I$1,'2-3 引出列表'!$A$1:$CD$1,0)),""))</f>
        <v>0</v>
      </c>
    </row>
    <row r="656" customFormat="1" spans="1:9">
      <c r="A656">
        <v>655</v>
      </c>
      <c r="B656">
        <f>IF(ISBLANK(IFERROR(INDEX('2-3 引出列表'!$A$2:$CE$8700,$A656,MATCH(B$1,'2-3 引出列表'!$A$1:$CD$1,0)),"")),"",IFERROR(INDEX('2-3 引出列表'!$A$2:$CE$8700,$A656,MATCH(B$1,'2-3 引出列表'!$A$1:$CD$1,0)),""))</f>
        <v>0</v>
      </c>
      <c r="C656">
        <f>IF(ISBLANK(IFERROR(INDEX('2-3 引出列表'!$A$2:$CE$8700,$A656,MATCH(C$1,'2-3 引出列表'!$A$1:$CD$1,0)),"")),"",IFERROR(INDEX('2-3 引出列表'!$A$2:$CE$8700,$A656,MATCH(C$1,'2-3 引出列表'!$A$1:$CD$1,0)),""))</f>
        <v>0</v>
      </c>
      <c r="D656">
        <f>IF(ISBLANK(IFERROR(INDEX('2-3 引出列表'!$A$2:$CE$8700,$A656,MATCH(D$1,'2-3 引出列表'!$A$1:$CD$1,0)),"")),"",IFERROR(INDEX('2-3 引出列表'!$A$2:$CE$8700,$A656,MATCH(D$1,'2-3 引出列表'!$A$1:$CD$1,0)),""))</f>
        <v>0</v>
      </c>
      <c r="E656">
        <f>IF(ISBLANK(IFERROR(INDEX('2-3 引出列表'!$A$2:$CE$8700,$A656,MATCH(E$1,'2-3 引出列表'!$A$1:$CD$1,0)),"")),"",IFERROR(INDEX('2-3 引出列表'!$A$2:$CE$8700,$A656,MATCH(E$1,'2-3 引出列表'!$A$1:$CD$1,0)),""))</f>
        <v>0</v>
      </c>
      <c r="F656" t="str">
        <f t="shared" si="10"/>
        <v>0</v>
      </c>
      <c r="G656">
        <f>IF(ISBLANK(IFERROR(INDEX('2-3 引出列表'!$A$2:$CE$8700,$A656,MATCH(G$1,'2-3 引出列表'!$A$1:$CD$1,0)),"")),"",IFERROR(INDEX('2-3 引出列表'!$A$2:$CE$8700,$A656,MATCH(G$1,'2-3 引出列表'!$A$1:$CD$1,0)),""))</f>
        <v>0</v>
      </c>
      <c r="H656">
        <f>IF(ISBLANK(IFERROR(INDEX('2-3 引出列表'!$A$2:$CE$8700,$A656,MATCH(H$1,'2-3 引出列表'!$A$1:$CD$1,0)),"")),"",IFERROR(INDEX('2-3 引出列表'!$A$2:$CE$8700,$A656,MATCH(H$1,'2-3 引出列表'!$A$1:$CD$1,0)),""))</f>
        <v>0</v>
      </c>
      <c r="I656">
        <f>IF(ISBLANK(IFERROR(INDEX('2-3 引出列表'!$A$2:$CE$8700,$A656,MATCH(I$1,'2-3 引出列表'!$A$1:$CD$1,0)),"")),"",IFERROR(INDEX('2-3 引出列表'!$A$2:$CE$8700,$A656,MATCH(I$1,'2-3 引出列表'!$A$1:$CD$1,0)),""))</f>
        <v>0</v>
      </c>
    </row>
    <row r="657" customFormat="1" spans="1:9">
      <c r="A657">
        <v>656</v>
      </c>
      <c r="B657">
        <f>IF(ISBLANK(IFERROR(INDEX('2-3 引出列表'!$A$2:$CE$8700,$A657,MATCH(B$1,'2-3 引出列表'!$A$1:$CD$1,0)),"")),"",IFERROR(INDEX('2-3 引出列表'!$A$2:$CE$8700,$A657,MATCH(B$1,'2-3 引出列表'!$A$1:$CD$1,0)),""))</f>
        <v>0</v>
      </c>
      <c r="C657">
        <f>IF(ISBLANK(IFERROR(INDEX('2-3 引出列表'!$A$2:$CE$8700,$A657,MATCH(C$1,'2-3 引出列表'!$A$1:$CD$1,0)),"")),"",IFERROR(INDEX('2-3 引出列表'!$A$2:$CE$8700,$A657,MATCH(C$1,'2-3 引出列表'!$A$1:$CD$1,0)),""))</f>
        <v>0</v>
      </c>
      <c r="D657">
        <f>IF(ISBLANK(IFERROR(INDEX('2-3 引出列表'!$A$2:$CE$8700,$A657,MATCH(D$1,'2-3 引出列表'!$A$1:$CD$1,0)),"")),"",IFERROR(INDEX('2-3 引出列表'!$A$2:$CE$8700,$A657,MATCH(D$1,'2-3 引出列表'!$A$1:$CD$1,0)),""))</f>
        <v>0</v>
      </c>
      <c r="E657">
        <f>IF(ISBLANK(IFERROR(INDEX('2-3 引出列表'!$A$2:$CE$8700,$A657,MATCH(E$1,'2-3 引出列表'!$A$1:$CD$1,0)),"")),"",IFERROR(INDEX('2-3 引出列表'!$A$2:$CE$8700,$A657,MATCH(E$1,'2-3 引出列表'!$A$1:$CD$1,0)),""))</f>
        <v>0</v>
      </c>
      <c r="F657" t="str">
        <f t="shared" si="10"/>
        <v>0</v>
      </c>
      <c r="G657">
        <f>IF(ISBLANK(IFERROR(INDEX('2-3 引出列表'!$A$2:$CE$8700,$A657,MATCH(G$1,'2-3 引出列表'!$A$1:$CD$1,0)),"")),"",IFERROR(INDEX('2-3 引出列表'!$A$2:$CE$8700,$A657,MATCH(G$1,'2-3 引出列表'!$A$1:$CD$1,0)),""))</f>
        <v>0</v>
      </c>
      <c r="H657">
        <f>IF(ISBLANK(IFERROR(INDEX('2-3 引出列表'!$A$2:$CE$8700,$A657,MATCH(H$1,'2-3 引出列表'!$A$1:$CD$1,0)),"")),"",IFERROR(INDEX('2-3 引出列表'!$A$2:$CE$8700,$A657,MATCH(H$1,'2-3 引出列表'!$A$1:$CD$1,0)),""))</f>
        <v>0</v>
      </c>
      <c r="I657">
        <f>IF(ISBLANK(IFERROR(INDEX('2-3 引出列表'!$A$2:$CE$8700,$A657,MATCH(I$1,'2-3 引出列表'!$A$1:$CD$1,0)),"")),"",IFERROR(INDEX('2-3 引出列表'!$A$2:$CE$8700,$A657,MATCH(I$1,'2-3 引出列表'!$A$1:$CD$1,0)),""))</f>
        <v>0</v>
      </c>
    </row>
    <row r="658" customFormat="1" spans="1:9">
      <c r="A658">
        <v>657</v>
      </c>
      <c r="B658">
        <f>IF(ISBLANK(IFERROR(INDEX('2-3 引出列表'!$A$2:$CE$8700,$A658,MATCH(B$1,'2-3 引出列表'!$A$1:$CD$1,0)),"")),"",IFERROR(INDEX('2-3 引出列表'!$A$2:$CE$8700,$A658,MATCH(B$1,'2-3 引出列表'!$A$1:$CD$1,0)),""))</f>
        <v>0</v>
      </c>
      <c r="C658">
        <f>IF(ISBLANK(IFERROR(INDEX('2-3 引出列表'!$A$2:$CE$8700,$A658,MATCH(C$1,'2-3 引出列表'!$A$1:$CD$1,0)),"")),"",IFERROR(INDEX('2-3 引出列表'!$A$2:$CE$8700,$A658,MATCH(C$1,'2-3 引出列表'!$A$1:$CD$1,0)),""))</f>
        <v>0</v>
      </c>
      <c r="D658">
        <f>IF(ISBLANK(IFERROR(INDEX('2-3 引出列表'!$A$2:$CE$8700,$A658,MATCH(D$1,'2-3 引出列表'!$A$1:$CD$1,0)),"")),"",IFERROR(INDEX('2-3 引出列表'!$A$2:$CE$8700,$A658,MATCH(D$1,'2-3 引出列表'!$A$1:$CD$1,0)),""))</f>
        <v>0</v>
      </c>
      <c r="E658">
        <f>IF(ISBLANK(IFERROR(INDEX('2-3 引出列表'!$A$2:$CE$8700,$A658,MATCH(E$1,'2-3 引出列表'!$A$1:$CD$1,0)),"")),"",IFERROR(INDEX('2-3 引出列表'!$A$2:$CE$8700,$A658,MATCH(E$1,'2-3 引出列表'!$A$1:$CD$1,0)),""))</f>
        <v>0</v>
      </c>
      <c r="F658" t="str">
        <f t="shared" si="10"/>
        <v>0</v>
      </c>
      <c r="G658">
        <f>IF(ISBLANK(IFERROR(INDEX('2-3 引出列表'!$A$2:$CE$8700,$A658,MATCH(G$1,'2-3 引出列表'!$A$1:$CD$1,0)),"")),"",IFERROR(INDEX('2-3 引出列表'!$A$2:$CE$8700,$A658,MATCH(G$1,'2-3 引出列表'!$A$1:$CD$1,0)),""))</f>
        <v>0</v>
      </c>
      <c r="H658">
        <f>IF(ISBLANK(IFERROR(INDEX('2-3 引出列表'!$A$2:$CE$8700,$A658,MATCH(H$1,'2-3 引出列表'!$A$1:$CD$1,0)),"")),"",IFERROR(INDEX('2-3 引出列表'!$A$2:$CE$8700,$A658,MATCH(H$1,'2-3 引出列表'!$A$1:$CD$1,0)),""))</f>
        <v>0</v>
      </c>
      <c r="I658">
        <f>IF(ISBLANK(IFERROR(INDEX('2-3 引出列表'!$A$2:$CE$8700,$A658,MATCH(I$1,'2-3 引出列表'!$A$1:$CD$1,0)),"")),"",IFERROR(INDEX('2-3 引出列表'!$A$2:$CE$8700,$A658,MATCH(I$1,'2-3 引出列表'!$A$1:$CD$1,0)),""))</f>
        <v>0</v>
      </c>
    </row>
    <row r="659" customFormat="1" spans="1:9">
      <c r="A659">
        <v>658</v>
      </c>
      <c r="B659">
        <f>IF(ISBLANK(IFERROR(INDEX('2-3 引出列表'!$A$2:$CE$8700,$A659,MATCH(B$1,'2-3 引出列表'!$A$1:$CD$1,0)),"")),"",IFERROR(INDEX('2-3 引出列表'!$A$2:$CE$8700,$A659,MATCH(B$1,'2-3 引出列表'!$A$1:$CD$1,0)),""))</f>
        <v>0</v>
      </c>
      <c r="C659">
        <f>IF(ISBLANK(IFERROR(INDEX('2-3 引出列表'!$A$2:$CE$8700,$A659,MATCH(C$1,'2-3 引出列表'!$A$1:$CD$1,0)),"")),"",IFERROR(INDEX('2-3 引出列表'!$A$2:$CE$8700,$A659,MATCH(C$1,'2-3 引出列表'!$A$1:$CD$1,0)),""))</f>
        <v>0</v>
      </c>
      <c r="D659">
        <f>IF(ISBLANK(IFERROR(INDEX('2-3 引出列表'!$A$2:$CE$8700,$A659,MATCH(D$1,'2-3 引出列表'!$A$1:$CD$1,0)),"")),"",IFERROR(INDEX('2-3 引出列表'!$A$2:$CE$8700,$A659,MATCH(D$1,'2-3 引出列表'!$A$1:$CD$1,0)),""))</f>
        <v>0</v>
      </c>
      <c r="E659">
        <f>IF(ISBLANK(IFERROR(INDEX('2-3 引出列表'!$A$2:$CE$8700,$A659,MATCH(E$1,'2-3 引出列表'!$A$1:$CD$1,0)),"")),"",IFERROR(INDEX('2-3 引出列表'!$A$2:$CE$8700,$A659,MATCH(E$1,'2-3 引出列表'!$A$1:$CD$1,0)),""))</f>
        <v>0</v>
      </c>
      <c r="F659" t="str">
        <f t="shared" si="10"/>
        <v>0</v>
      </c>
      <c r="G659">
        <f>IF(ISBLANK(IFERROR(INDEX('2-3 引出列表'!$A$2:$CE$8700,$A659,MATCH(G$1,'2-3 引出列表'!$A$1:$CD$1,0)),"")),"",IFERROR(INDEX('2-3 引出列表'!$A$2:$CE$8700,$A659,MATCH(G$1,'2-3 引出列表'!$A$1:$CD$1,0)),""))</f>
        <v>0</v>
      </c>
      <c r="H659">
        <f>IF(ISBLANK(IFERROR(INDEX('2-3 引出列表'!$A$2:$CE$8700,$A659,MATCH(H$1,'2-3 引出列表'!$A$1:$CD$1,0)),"")),"",IFERROR(INDEX('2-3 引出列表'!$A$2:$CE$8700,$A659,MATCH(H$1,'2-3 引出列表'!$A$1:$CD$1,0)),""))</f>
        <v>0</v>
      </c>
      <c r="I659">
        <f>IF(ISBLANK(IFERROR(INDEX('2-3 引出列表'!$A$2:$CE$8700,$A659,MATCH(I$1,'2-3 引出列表'!$A$1:$CD$1,0)),"")),"",IFERROR(INDEX('2-3 引出列表'!$A$2:$CE$8700,$A659,MATCH(I$1,'2-3 引出列表'!$A$1:$CD$1,0)),""))</f>
        <v>0</v>
      </c>
    </row>
    <row r="660" customFormat="1" spans="1:9">
      <c r="A660">
        <v>659</v>
      </c>
      <c r="B660">
        <f>IF(ISBLANK(IFERROR(INDEX('2-3 引出列表'!$A$2:$CE$8700,$A660,MATCH(B$1,'2-3 引出列表'!$A$1:$CD$1,0)),"")),"",IFERROR(INDEX('2-3 引出列表'!$A$2:$CE$8700,$A660,MATCH(B$1,'2-3 引出列表'!$A$1:$CD$1,0)),""))</f>
        <v>0</v>
      </c>
      <c r="C660">
        <f>IF(ISBLANK(IFERROR(INDEX('2-3 引出列表'!$A$2:$CE$8700,$A660,MATCH(C$1,'2-3 引出列表'!$A$1:$CD$1,0)),"")),"",IFERROR(INDEX('2-3 引出列表'!$A$2:$CE$8700,$A660,MATCH(C$1,'2-3 引出列表'!$A$1:$CD$1,0)),""))</f>
        <v>0</v>
      </c>
      <c r="D660">
        <f>IF(ISBLANK(IFERROR(INDEX('2-3 引出列表'!$A$2:$CE$8700,$A660,MATCH(D$1,'2-3 引出列表'!$A$1:$CD$1,0)),"")),"",IFERROR(INDEX('2-3 引出列表'!$A$2:$CE$8700,$A660,MATCH(D$1,'2-3 引出列表'!$A$1:$CD$1,0)),""))</f>
        <v>0</v>
      </c>
      <c r="E660">
        <f>IF(ISBLANK(IFERROR(INDEX('2-3 引出列表'!$A$2:$CE$8700,$A660,MATCH(E$1,'2-3 引出列表'!$A$1:$CD$1,0)),"")),"",IFERROR(INDEX('2-3 引出列表'!$A$2:$CE$8700,$A660,MATCH(E$1,'2-3 引出列表'!$A$1:$CD$1,0)),""))</f>
        <v>0</v>
      </c>
      <c r="F660" t="str">
        <f t="shared" si="10"/>
        <v>0</v>
      </c>
      <c r="G660">
        <f>IF(ISBLANK(IFERROR(INDEX('2-3 引出列表'!$A$2:$CE$8700,$A660,MATCH(G$1,'2-3 引出列表'!$A$1:$CD$1,0)),"")),"",IFERROR(INDEX('2-3 引出列表'!$A$2:$CE$8700,$A660,MATCH(G$1,'2-3 引出列表'!$A$1:$CD$1,0)),""))</f>
        <v>0</v>
      </c>
      <c r="H660">
        <f>IF(ISBLANK(IFERROR(INDEX('2-3 引出列表'!$A$2:$CE$8700,$A660,MATCH(H$1,'2-3 引出列表'!$A$1:$CD$1,0)),"")),"",IFERROR(INDEX('2-3 引出列表'!$A$2:$CE$8700,$A660,MATCH(H$1,'2-3 引出列表'!$A$1:$CD$1,0)),""))</f>
        <v>0</v>
      </c>
      <c r="I660">
        <f>IF(ISBLANK(IFERROR(INDEX('2-3 引出列表'!$A$2:$CE$8700,$A660,MATCH(I$1,'2-3 引出列表'!$A$1:$CD$1,0)),"")),"",IFERROR(INDEX('2-3 引出列表'!$A$2:$CE$8700,$A660,MATCH(I$1,'2-3 引出列表'!$A$1:$CD$1,0)),""))</f>
        <v>0</v>
      </c>
    </row>
    <row r="661" customFormat="1" spans="1:9">
      <c r="A661">
        <v>660</v>
      </c>
      <c r="B661">
        <f>IF(ISBLANK(IFERROR(INDEX('2-3 引出列表'!$A$2:$CE$8700,$A661,MATCH(B$1,'2-3 引出列表'!$A$1:$CD$1,0)),"")),"",IFERROR(INDEX('2-3 引出列表'!$A$2:$CE$8700,$A661,MATCH(B$1,'2-3 引出列表'!$A$1:$CD$1,0)),""))</f>
        <v>0</v>
      </c>
      <c r="C661">
        <f>IF(ISBLANK(IFERROR(INDEX('2-3 引出列表'!$A$2:$CE$8700,$A661,MATCH(C$1,'2-3 引出列表'!$A$1:$CD$1,0)),"")),"",IFERROR(INDEX('2-3 引出列表'!$A$2:$CE$8700,$A661,MATCH(C$1,'2-3 引出列表'!$A$1:$CD$1,0)),""))</f>
        <v>0</v>
      </c>
      <c r="D661">
        <f>IF(ISBLANK(IFERROR(INDEX('2-3 引出列表'!$A$2:$CE$8700,$A661,MATCH(D$1,'2-3 引出列表'!$A$1:$CD$1,0)),"")),"",IFERROR(INDEX('2-3 引出列表'!$A$2:$CE$8700,$A661,MATCH(D$1,'2-3 引出列表'!$A$1:$CD$1,0)),""))</f>
        <v>0</v>
      </c>
      <c r="E661">
        <f>IF(ISBLANK(IFERROR(INDEX('2-3 引出列表'!$A$2:$CE$8700,$A661,MATCH(E$1,'2-3 引出列表'!$A$1:$CD$1,0)),"")),"",IFERROR(INDEX('2-3 引出列表'!$A$2:$CE$8700,$A661,MATCH(E$1,'2-3 引出列表'!$A$1:$CD$1,0)),""))</f>
        <v>0</v>
      </c>
      <c r="F661" t="str">
        <f t="shared" si="10"/>
        <v>0</v>
      </c>
      <c r="G661">
        <f>IF(ISBLANK(IFERROR(INDEX('2-3 引出列表'!$A$2:$CE$8700,$A661,MATCH(G$1,'2-3 引出列表'!$A$1:$CD$1,0)),"")),"",IFERROR(INDEX('2-3 引出列表'!$A$2:$CE$8700,$A661,MATCH(G$1,'2-3 引出列表'!$A$1:$CD$1,0)),""))</f>
        <v>0</v>
      </c>
      <c r="H661">
        <f>IF(ISBLANK(IFERROR(INDEX('2-3 引出列表'!$A$2:$CE$8700,$A661,MATCH(H$1,'2-3 引出列表'!$A$1:$CD$1,0)),"")),"",IFERROR(INDEX('2-3 引出列表'!$A$2:$CE$8700,$A661,MATCH(H$1,'2-3 引出列表'!$A$1:$CD$1,0)),""))</f>
        <v>0</v>
      </c>
      <c r="I661">
        <f>IF(ISBLANK(IFERROR(INDEX('2-3 引出列表'!$A$2:$CE$8700,$A661,MATCH(I$1,'2-3 引出列表'!$A$1:$CD$1,0)),"")),"",IFERROR(INDEX('2-3 引出列表'!$A$2:$CE$8700,$A661,MATCH(I$1,'2-3 引出列表'!$A$1:$CD$1,0)),""))</f>
        <v>0</v>
      </c>
    </row>
    <row r="662" customFormat="1" spans="1:9">
      <c r="A662">
        <v>661</v>
      </c>
      <c r="B662">
        <f>IF(ISBLANK(IFERROR(INDEX('2-3 引出列表'!$A$2:$CE$8700,$A662,MATCH(B$1,'2-3 引出列表'!$A$1:$CD$1,0)),"")),"",IFERROR(INDEX('2-3 引出列表'!$A$2:$CE$8700,$A662,MATCH(B$1,'2-3 引出列表'!$A$1:$CD$1,0)),""))</f>
        <v>0</v>
      </c>
      <c r="C662">
        <f>IF(ISBLANK(IFERROR(INDEX('2-3 引出列表'!$A$2:$CE$8700,$A662,MATCH(C$1,'2-3 引出列表'!$A$1:$CD$1,0)),"")),"",IFERROR(INDEX('2-3 引出列表'!$A$2:$CE$8700,$A662,MATCH(C$1,'2-3 引出列表'!$A$1:$CD$1,0)),""))</f>
        <v>0</v>
      </c>
      <c r="D662">
        <f>IF(ISBLANK(IFERROR(INDEX('2-3 引出列表'!$A$2:$CE$8700,$A662,MATCH(D$1,'2-3 引出列表'!$A$1:$CD$1,0)),"")),"",IFERROR(INDEX('2-3 引出列表'!$A$2:$CE$8700,$A662,MATCH(D$1,'2-3 引出列表'!$A$1:$CD$1,0)),""))</f>
        <v>0</v>
      </c>
      <c r="E662">
        <f>IF(ISBLANK(IFERROR(INDEX('2-3 引出列表'!$A$2:$CE$8700,$A662,MATCH(E$1,'2-3 引出列表'!$A$1:$CD$1,0)),"")),"",IFERROR(INDEX('2-3 引出列表'!$A$2:$CE$8700,$A662,MATCH(E$1,'2-3 引出列表'!$A$1:$CD$1,0)),""))</f>
        <v>0</v>
      </c>
      <c r="F662" t="str">
        <f t="shared" si="10"/>
        <v>0</v>
      </c>
      <c r="G662">
        <f>IF(ISBLANK(IFERROR(INDEX('2-3 引出列表'!$A$2:$CE$8700,$A662,MATCH(G$1,'2-3 引出列表'!$A$1:$CD$1,0)),"")),"",IFERROR(INDEX('2-3 引出列表'!$A$2:$CE$8700,$A662,MATCH(G$1,'2-3 引出列表'!$A$1:$CD$1,0)),""))</f>
        <v>0</v>
      </c>
      <c r="H662">
        <f>IF(ISBLANK(IFERROR(INDEX('2-3 引出列表'!$A$2:$CE$8700,$A662,MATCH(H$1,'2-3 引出列表'!$A$1:$CD$1,0)),"")),"",IFERROR(INDEX('2-3 引出列表'!$A$2:$CE$8700,$A662,MATCH(H$1,'2-3 引出列表'!$A$1:$CD$1,0)),""))</f>
        <v>0</v>
      </c>
      <c r="I662">
        <f>IF(ISBLANK(IFERROR(INDEX('2-3 引出列表'!$A$2:$CE$8700,$A662,MATCH(I$1,'2-3 引出列表'!$A$1:$CD$1,0)),"")),"",IFERROR(INDEX('2-3 引出列表'!$A$2:$CE$8700,$A662,MATCH(I$1,'2-3 引出列表'!$A$1:$CD$1,0)),""))</f>
        <v>0</v>
      </c>
    </row>
    <row r="663" customFormat="1" spans="1:9">
      <c r="A663">
        <v>662</v>
      </c>
      <c r="B663">
        <f>IF(ISBLANK(IFERROR(INDEX('2-3 引出列表'!$A$2:$CE$8700,$A663,MATCH(B$1,'2-3 引出列表'!$A$1:$CD$1,0)),"")),"",IFERROR(INDEX('2-3 引出列表'!$A$2:$CE$8700,$A663,MATCH(B$1,'2-3 引出列表'!$A$1:$CD$1,0)),""))</f>
        <v>0</v>
      </c>
      <c r="C663">
        <f>IF(ISBLANK(IFERROR(INDEX('2-3 引出列表'!$A$2:$CE$8700,$A663,MATCH(C$1,'2-3 引出列表'!$A$1:$CD$1,0)),"")),"",IFERROR(INDEX('2-3 引出列表'!$A$2:$CE$8700,$A663,MATCH(C$1,'2-3 引出列表'!$A$1:$CD$1,0)),""))</f>
        <v>0</v>
      </c>
      <c r="D663">
        <f>IF(ISBLANK(IFERROR(INDEX('2-3 引出列表'!$A$2:$CE$8700,$A663,MATCH(D$1,'2-3 引出列表'!$A$1:$CD$1,0)),"")),"",IFERROR(INDEX('2-3 引出列表'!$A$2:$CE$8700,$A663,MATCH(D$1,'2-3 引出列表'!$A$1:$CD$1,0)),""))</f>
        <v>0</v>
      </c>
      <c r="E663">
        <f>IF(ISBLANK(IFERROR(INDEX('2-3 引出列表'!$A$2:$CE$8700,$A663,MATCH(E$1,'2-3 引出列表'!$A$1:$CD$1,0)),"")),"",IFERROR(INDEX('2-3 引出列表'!$A$2:$CE$8700,$A663,MATCH(E$1,'2-3 引出列表'!$A$1:$CD$1,0)),""))</f>
        <v>0</v>
      </c>
      <c r="F663" t="str">
        <f t="shared" si="10"/>
        <v>0</v>
      </c>
      <c r="G663">
        <f>IF(ISBLANK(IFERROR(INDEX('2-3 引出列表'!$A$2:$CE$8700,$A663,MATCH(G$1,'2-3 引出列表'!$A$1:$CD$1,0)),"")),"",IFERROR(INDEX('2-3 引出列表'!$A$2:$CE$8700,$A663,MATCH(G$1,'2-3 引出列表'!$A$1:$CD$1,0)),""))</f>
        <v>0</v>
      </c>
      <c r="H663">
        <f>IF(ISBLANK(IFERROR(INDEX('2-3 引出列表'!$A$2:$CE$8700,$A663,MATCH(H$1,'2-3 引出列表'!$A$1:$CD$1,0)),"")),"",IFERROR(INDEX('2-3 引出列表'!$A$2:$CE$8700,$A663,MATCH(H$1,'2-3 引出列表'!$A$1:$CD$1,0)),""))</f>
        <v>0</v>
      </c>
      <c r="I663">
        <f>IF(ISBLANK(IFERROR(INDEX('2-3 引出列表'!$A$2:$CE$8700,$A663,MATCH(I$1,'2-3 引出列表'!$A$1:$CD$1,0)),"")),"",IFERROR(INDEX('2-3 引出列表'!$A$2:$CE$8700,$A663,MATCH(I$1,'2-3 引出列表'!$A$1:$CD$1,0)),""))</f>
        <v>0</v>
      </c>
    </row>
    <row r="664" customFormat="1" spans="1:9">
      <c r="A664">
        <v>663</v>
      </c>
      <c r="B664">
        <f>IF(ISBLANK(IFERROR(INDEX('2-3 引出列表'!$A$2:$CE$8700,$A664,MATCH(B$1,'2-3 引出列表'!$A$1:$CD$1,0)),"")),"",IFERROR(INDEX('2-3 引出列表'!$A$2:$CE$8700,$A664,MATCH(B$1,'2-3 引出列表'!$A$1:$CD$1,0)),""))</f>
        <v>0</v>
      </c>
      <c r="C664">
        <f>IF(ISBLANK(IFERROR(INDEX('2-3 引出列表'!$A$2:$CE$8700,$A664,MATCH(C$1,'2-3 引出列表'!$A$1:$CD$1,0)),"")),"",IFERROR(INDEX('2-3 引出列表'!$A$2:$CE$8700,$A664,MATCH(C$1,'2-3 引出列表'!$A$1:$CD$1,0)),""))</f>
        <v>0</v>
      </c>
      <c r="D664">
        <f>IF(ISBLANK(IFERROR(INDEX('2-3 引出列表'!$A$2:$CE$8700,$A664,MATCH(D$1,'2-3 引出列表'!$A$1:$CD$1,0)),"")),"",IFERROR(INDEX('2-3 引出列表'!$A$2:$CE$8700,$A664,MATCH(D$1,'2-3 引出列表'!$A$1:$CD$1,0)),""))</f>
        <v>0</v>
      </c>
      <c r="E664">
        <f>IF(ISBLANK(IFERROR(INDEX('2-3 引出列表'!$A$2:$CE$8700,$A664,MATCH(E$1,'2-3 引出列表'!$A$1:$CD$1,0)),"")),"",IFERROR(INDEX('2-3 引出列表'!$A$2:$CE$8700,$A664,MATCH(E$1,'2-3 引出列表'!$A$1:$CD$1,0)),""))</f>
        <v>0</v>
      </c>
      <c r="F664" t="str">
        <f t="shared" si="10"/>
        <v>0</v>
      </c>
      <c r="G664">
        <f>IF(ISBLANK(IFERROR(INDEX('2-3 引出列表'!$A$2:$CE$8700,$A664,MATCH(G$1,'2-3 引出列表'!$A$1:$CD$1,0)),"")),"",IFERROR(INDEX('2-3 引出列表'!$A$2:$CE$8700,$A664,MATCH(G$1,'2-3 引出列表'!$A$1:$CD$1,0)),""))</f>
        <v>0</v>
      </c>
      <c r="H664">
        <f>IF(ISBLANK(IFERROR(INDEX('2-3 引出列表'!$A$2:$CE$8700,$A664,MATCH(H$1,'2-3 引出列表'!$A$1:$CD$1,0)),"")),"",IFERROR(INDEX('2-3 引出列表'!$A$2:$CE$8700,$A664,MATCH(H$1,'2-3 引出列表'!$A$1:$CD$1,0)),""))</f>
        <v>0</v>
      </c>
      <c r="I664">
        <f>IF(ISBLANK(IFERROR(INDEX('2-3 引出列表'!$A$2:$CE$8700,$A664,MATCH(I$1,'2-3 引出列表'!$A$1:$CD$1,0)),"")),"",IFERROR(INDEX('2-3 引出列表'!$A$2:$CE$8700,$A664,MATCH(I$1,'2-3 引出列表'!$A$1:$CD$1,0)),""))</f>
        <v>0</v>
      </c>
    </row>
    <row r="665" customFormat="1" spans="1:9">
      <c r="A665">
        <v>664</v>
      </c>
      <c r="B665">
        <f>IF(ISBLANK(IFERROR(INDEX('2-3 引出列表'!$A$2:$CE$8700,$A665,MATCH(B$1,'2-3 引出列表'!$A$1:$CD$1,0)),"")),"",IFERROR(INDEX('2-3 引出列表'!$A$2:$CE$8700,$A665,MATCH(B$1,'2-3 引出列表'!$A$1:$CD$1,0)),""))</f>
        <v>0</v>
      </c>
      <c r="C665">
        <f>IF(ISBLANK(IFERROR(INDEX('2-3 引出列表'!$A$2:$CE$8700,$A665,MATCH(C$1,'2-3 引出列表'!$A$1:$CD$1,0)),"")),"",IFERROR(INDEX('2-3 引出列表'!$A$2:$CE$8700,$A665,MATCH(C$1,'2-3 引出列表'!$A$1:$CD$1,0)),""))</f>
        <v>0</v>
      </c>
      <c r="D665">
        <f>IF(ISBLANK(IFERROR(INDEX('2-3 引出列表'!$A$2:$CE$8700,$A665,MATCH(D$1,'2-3 引出列表'!$A$1:$CD$1,0)),"")),"",IFERROR(INDEX('2-3 引出列表'!$A$2:$CE$8700,$A665,MATCH(D$1,'2-3 引出列表'!$A$1:$CD$1,0)),""))</f>
        <v>0</v>
      </c>
      <c r="E665">
        <f>IF(ISBLANK(IFERROR(INDEX('2-3 引出列表'!$A$2:$CE$8700,$A665,MATCH(E$1,'2-3 引出列表'!$A$1:$CD$1,0)),"")),"",IFERROR(INDEX('2-3 引出列表'!$A$2:$CE$8700,$A665,MATCH(E$1,'2-3 引出列表'!$A$1:$CD$1,0)),""))</f>
        <v>0</v>
      </c>
      <c r="F665" t="str">
        <f t="shared" si="10"/>
        <v>0</v>
      </c>
      <c r="G665">
        <f>IF(ISBLANK(IFERROR(INDEX('2-3 引出列表'!$A$2:$CE$8700,$A665,MATCH(G$1,'2-3 引出列表'!$A$1:$CD$1,0)),"")),"",IFERROR(INDEX('2-3 引出列表'!$A$2:$CE$8700,$A665,MATCH(G$1,'2-3 引出列表'!$A$1:$CD$1,0)),""))</f>
        <v>0</v>
      </c>
      <c r="H665">
        <f>IF(ISBLANK(IFERROR(INDEX('2-3 引出列表'!$A$2:$CE$8700,$A665,MATCH(H$1,'2-3 引出列表'!$A$1:$CD$1,0)),"")),"",IFERROR(INDEX('2-3 引出列表'!$A$2:$CE$8700,$A665,MATCH(H$1,'2-3 引出列表'!$A$1:$CD$1,0)),""))</f>
        <v>0</v>
      </c>
      <c r="I665">
        <f>IF(ISBLANK(IFERROR(INDEX('2-3 引出列表'!$A$2:$CE$8700,$A665,MATCH(I$1,'2-3 引出列表'!$A$1:$CD$1,0)),"")),"",IFERROR(INDEX('2-3 引出列表'!$A$2:$CE$8700,$A665,MATCH(I$1,'2-3 引出列表'!$A$1:$CD$1,0)),""))</f>
        <v>0</v>
      </c>
    </row>
    <row r="666" customFormat="1" spans="1:9">
      <c r="A666">
        <v>665</v>
      </c>
      <c r="B666">
        <f>IF(ISBLANK(IFERROR(INDEX('2-3 引出列表'!$A$2:$CE$8700,$A666,MATCH(B$1,'2-3 引出列表'!$A$1:$CD$1,0)),"")),"",IFERROR(INDEX('2-3 引出列表'!$A$2:$CE$8700,$A666,MATCH(B$1,'2-3 引出列表'!$A$1:$CD$1,0)),""))</f>
        <v>0</v>
      </c>
      <c r="C666">
        <f>IF(ISBLANK(IFERROR(INDEX('2-3 引出列表'!$A$2:$CE$8700,$A666,MATCH(C$1,'2-3 引出列表'!$A$1:$CD$1,0)),"")),"",IFERROR(INDEX('2-3 引出列表'!$A$2:$CE$8700,$A666,MATCH(C$1,'2-3 引出列表'!$A$1:$CD$1,0)),""))</f>
        <v>0</v>
      </c>
      <c r="D666">
        <f>IF(ISBLANK(IFERROR(INDEX('2-3 引出列表'!$A$2:$CE$8700,$A666,MATCH(D$1,'2-3 引出列表'!$A$1:$CD$1,0)),"")),"",IFERROR(INDEX('2-3 引出列表'!$A$2:$CE$8700,$A666,MATCH(D$1,'2-3 引出列表'!$A$1:$CD$1,0)),""))</f>
        <v>0</v>
      </c>
      <c r="E666">
        <f>IF(ISBLANK(IFERROR(INDEX('2-3 引出列表'!$A$2:$CE$8700,$A666,MATCH(E$1,'2-3 引出列表'!$A$1:$CD$1,0)),"")),"",IFERROR(INDEX('2-3 引出列表'!$A$2:$CE$8700,$A666,MATCH(E$1,'2-3 引出列表'!$A$1:$CD$1,0)),""))</f>
        <v>0</v>
      </c>
      <c r="F666" t="str">
        <f t="shared" si="10"/>
        <v>0</v>
      </c>
      <c r="G666">
        <f>IF(ISBLANK(IFERROR(INDEX('2-3 引出列表'!$A$2:$CE$8700,$A666,MATCH(G$1,'2-3 引出列表'!$A$1:$CD$1,0)),"")),"",IFERROR(INDEX('2-3 引出列表'!$A$2:$CE$8700,$A666,MATCH(G$1,'2-3 引出列表'!$A$1:$CD$1,0)),""))</f>
        <v>0</v>
      </c>
      <c r="H666">
        <f>IF(ISBLANK(IFERROR(INDEX('2-3 引出列表'!$A$2:$CE$8700,$A666,MATCH(H$1,'2-3 引出列表'!$A$1:$CD$1,0)),"")),"",IFERROR(INDEX('2-3 引出列表'!$A$2:$CE$8700,$A666,MATCH(H$1,'2-3 引出列表'!$A$1:$CD$1,0)),""))</f>
        <v>0</v>
      </c>
      <c r="I666">
        <f>IF(ISBLANK(IFERROR(INDEX('2-3 引出列表'!$A$2:$CE$8700,$A666,MATCH(I$1,'2-3 引出列表'!$A$1:$CD$1,0)),"")),"",IFERROR(INDEX('2-3 引出列表'!$A$2:$CE$8700,$A666,MATCH(I$1,'2-3 引出列表'!$A$1:$CD$1,0)),""))</f>
        <v>0</v>
      </c>
    </row>
    <row r="667" customFormat="1" spans="1:9">
      <c r="A667">
        <v>666</v>
      </c>
      <c r="B667">
        <f>IF(ISBLANK(IFERROR(INDEX('2-3 引出列表'!$A$2:$CE$8700,$A667,MATCH(B$1,'2-3 引出列表'!$A$1:$CD$1,0)),"")),"",IFERROR(INDEX('2-3 引出列表'!$A$2:$CE$8700,$A667,MATCH(B$1,'2-3 引出列表'!$A$1:$CD$1,0)),""))</f>
        <v>0</v>
      </c>
      <c r="C667">
        <f>IF(ISBLANK(IFERROR(INDEX('2-3 引出列表'!$A$2:$CE$8700,$A667,MATCH(C$1,'2-3 引出列表'!$A$1:$CD$1,0)),"")),"",IFERROR(INDEX('2-3 引出列表'!$A$2:$CE$8700,$A667,MATCH(C$1,'2-3 引出列表'!$A$1:$CD$1,0)),""))</f>
        <v>0</v>
      </c>
      <c r="D667">
        <f>IF(ISBLANK(IFERROR(INDEX('2-3 引出列表'!$A$2:$CE$8700,$A667,MATCH(D$1,'2-3 引出列表'!$A$1:$CD$1,0)),"")),"",IFERROR(INDEX('2-3 引出列表'!$A$2:$CE$8700,$A667,MATCH(D$1,'2-3 引出列表'!$A$1:$CD$1,0)),""))</f>
        <v>0</v>
      </c>
      <c r="E667">
        <f>IF(ISBLANK(IFERROR(INDEX('2-3 引出列表'!$A$2:$CE$8700,$A667,MATCH(E$1,'2-3 引出列表'!$A$1:$CD$1,0)),"")),"",IFERROR(INDEX('2-3 引出列表'!$A$2:$CE$8700,$A667,MATCH(E$1,'2-3 引出列表'!$A$1:$CD$1,0)),""))</f>
        <v>0</v>
      </c>
      <c r="F667" t="str">
        <f t="shared" si="10"/>
        <v>0</v>
      </c>
      <c r="G667">
        <f>IF(ISBLANK(IFERROR(INDEX('2-3 引出列表'!$A$2:$CE$8700,$A667,MATCH(G$1,'2-3 引出列表'!$A$1:$CD$1,0)),"")),"",IFERROR(INDEX('2-3 引出列表'!$A$2:$CE$8700,$A667,MATCH(G$1,'2-3 引出列表'!$A$1:$CD$1,0)),""))</f>
        <v>0</v>
      </c>
      <c r="H667">
        <f>IF(ISBLANK(IFERROR(INDEX('2-3 引出列表'!$A$2:$CE$8700,$A667,MATCH(H$1,'2-3 引出列表'!$A$1:$CD$1,0)),"")),"",IFERROR(INDEX('2-3 引出列表'!$A$2:$CE$8700,$A667,MATCH(H$1,'2-3 引出列表'!$A$1:$CD$1,0)),""))</f>
        <v>0</v>
      </c>
      <c r="I667">
        <f>IF(ISBLANK(IFERROR(INDEX('2-3 引出列表'!$A$2:$CE$8700,$A667,MATCH(I$1,'2-3 引出列表'!$A$1:$CD$1,0)),"")),"",IFERROR(INDEX('2-3 引出列表'!$A$2:$CE$8700,$A667,MATCH(I$1,'2-3 引出列表'!$A$1:$CD$1,0)),""))</f>
        <v>0</v>
      </c>
    </row>
    <row r="668" customFormat="1" spans="1:9">
      <c r="A668">
        <v>667</v>
      </c>
      <c r="B668">
        <f>IF(ISBLANK(IFERROR(INDEX('2-3 引出列表'!$A$2:$CE$8700,$A668,MATCH(B$1,'2-3 引出列表'!$A$1:$CD$1,0)),"")),"",IFERROR(INDEX('2-3 引出列表'!$A$2:$CE$8700,$A668,MATCH(B$1,'2-3 引出列表'!$A$1:$CD$1,0)),""))</f>
        <v>0</v>
      </c>
      <c r="C668">
        <f>IF(ISBLANK(IFERROR(INDEX('2-3 引出列表'!$A$2:$CE$8700,$A668,MATCH(C$1,'2-3 引出列表'!$A$1:$CD$1,0)),"")),"",IFERROR(INDEX('2-3 引出列表'!$A$2:$CE$8700,$A668,MATCH(C$1,'2-3 引出列表'!$A$1:$CD$1,0)),""))</f>
        <v>0</v>
      </c>
      <c r="D668">
        <f>IF(ISBLANK(IFERROR(INDEX('2-3 引出列表'!$A$2:$CE$8700,$A668,MATCH(D$1,'2-3 引出列表'!$A$1:$CD$1,0)),"")),"",IFERROR(INDEX('2-3 引出列表'!$A$2:$CE$8700,$A668,MATCH(D$1,'2-3 引出列表'!$A$1:$CD$1,0)),""))</f>
        <v>0</v>
      </c>
      <c r="E668">
        <f>IF(ISBLANK(IFERROR(INDEX('2-3 引出列表'!$A$2:$CE$8700,$A668,MATCH(E$1,'2-3 引出列表'!$A$1:$CD$1,0)),"")),"",IFERROR(INDEX('2-3 引出列表'!$A$2:$CE$8700,$A668,MATCH(E$1,'2-3 引出列表'!$A$1:$CD$1,0)),""))</f>
        <v>0</v>
      </c>
      <c r="F668" t="str">
        <f t="shared" si="10"/>
        <v>0</v>
      </c>
      <c r="G668">
        <f>IF(ISBLANK(IFERROR(INDEX('2-3 引出列表'!$A$2:$CE$8700,$A668,MATCH(G$1,'2-3 引出列表'!$A$1:$CD$1,0)),"")),"",IFERROR(INDEX('2-3 引出列表'!$A$2:$CE$8700,$A668,MATCH(G$1,'2-3 引出列表'!$A$1:$CD$1,0)),""))</f>
        <v>0</v>
      </c>
      <c r="H668">
        <f>IF(ISBLANK(IFERROR(INDEX('2-3 引出列表'!$A$2:$CE$8700,$A668,MATCH(H$1,'2-3 引出列表'!$A$1:$CD$1,0)),"")),"",IFERROR(INDEX('2-3 引出列表'!$A$2:$CE$8700,$A668,MATCH(H$1,'2-3 引出列表'!$A$1:$CD$1,0)),""))</f>
        <v>0</v>
      </c>
      <c r="I668">
        <f>IF(ISBLANK(IFERROR(INDEX('2-3 引出列表'!$A$2:$CE$8700,$A668,MATCH(I$1,'2-3 引出列表'!$A$1:$CD$1,0)),"")),"",IFERROR(INDEX('2-3 引出列表'!$A$2:$CE$8700,$A668,MATCH(I$1,'2-3 引出列表'!$A$1:$CD$1,0)),""))</f>
        <v>0</v>
      </c>
    </row>
    <row r="669" customFormat="1" spans="1:9">
      <c r="A669">
        <v>668</v>
      </c>
      <c r="B669">
        <f>IF(ISBLANK(IFERROR(INDEX('2-3 引出列表'!$A$2:$CE$8700,$A669,MATCH(B$1,'2-3 引出列表'!$A$1:$CD$1,0)),"")),"",IFERROR(INDEX('2-3 引出列表'!$A$2:$CE$8700,$A669,MATCH(B$1,'2-3 引出列表'!$A$1:$CD$1,0)),""))</f>
        <v>0</v>
      </c>
      <c r="C669">
        <f>IF(ISBLANK(IFERROR(INDEX('2-3 引出列表'!$A$2:$CE$8700,$A669,MATCH(C$1,'2-3 引出列表'!$A$1:$CD$1,0)),"")),"",IFERROR(INDEX('2-3 引出列表'!$A$2:$CE$8700,$A669,MATCH(C$1,'2-3 引出列表'!$A$1:$CD$1,0)),""))</f>
        <v>0</v>
      </c>
      <c r="D669">
        <f>IF(ISBLANK(IFERROR(INDEX('2-3 引出列表'!$A$2:$CE$8700,$A669,MATCH(D$1,'2-3 引出列表'!$A$1:$CD$1,0)),"")),"",IFERROR(INDEX('2-3 引出列表'!$A$2:$CE$8700,$A669,MATCH(D$1,'2-3 引出列表'!$A$1:$CD$1,0)),""))</f>
        <v>0</v>
      </c>
      <c r="E669">
        <f>IF(ISBLANK(IFERROR(INDEX('2-3 引出列表'!$A$2:$CE$8700,$A669,MATCH(E$1,'2-3 引出列表'!$A$1:$CD$1,0)),"")),"",IFERROR(INDEX('2-3 引出列表'!$A$2:$CE$8700,$A669,MATCH(E$1,'2-3 引出列表'!$A$1:$CD$1,0)),""))</f>
        <v>0</v>
      </c>
      <c r="F669" t="str">
        <f t="shared" si="10"/>
        <v>0</v>
      </c>
      <c r="G669">
        <f>IF(ISBLANK(IFERROR(INDEX('2-3 引出列表'!$A$2:$CE$8700,$A669,MATCH(G$1,'2-3 引出列表'!$A$1:$CD$1,0)),"")),"",IFERROR(INDEX('2-3 引出列表'!$A$2:$CE$8700,$A669,MATCH(G$1,'2-3 引出列表'!$A$1:$CD$1,0)),""))</f>
        <v>0</v>
      </c>
      <c r="H669">
        <f>IF(ISBLANK(IFERROR(INDEX('2-3 引出列表'!$A$2:$CE$8700,$A669,MATCH(H$1,'2-3 引出列表'!$A$1:$CD$1,0)),"")),"",IFERROR(INDEX('2-3 引出列表'!$A$2:$CE$8700,$A669,MATCH(H$1,'2-3 引出列表'!$A$1:$CD$1,0)),""))</f>
        <v>0</v>
      </c>
      <c r="I669">
        <f>IF(ISBLANK(IFERROR(INDEX('2-3 引出列表'!$A$2:$CE$8700,$A669,MATCH(I$1,'2-3 引出列表'!$A$1:$CD$1,0)),"")),"",IFERROR(INDEX('2-3 引出列表'!$A$2:$CE$8700,$A669,MATCH(I$1,'2-3 引出列表'!$A$1:$CD$1,0)),""))</f>
        <v>0</v>
      </c>
    </row>
    <row r="670" customFormat="1" spans="1:9">
      <c r="A670">
        <v>669</v>
      </c>
      <c r="B670">
        <f>IF(ISBLANK(IFERROR(INDEX('2-3 引出列表'!$A$2:$CE$8700,$A670,MATCH(B$1,'2-3 引出列表'!$A$1:$CD$1,0)),"")),"",IFERROR(INDEX('2-3 引出列表'!$A$2:$CE$8700,$A670,MATCH(B$1,'2-3 引出列表'!$A$1:$CD$1,0)),""))</f>
        <v>0</v>
      </c>
      <c r="C670">
        <f>IF(ISBLANK(IFERROR(INDEX('2-3 引出列表'!$A$2:$CE$8700,$A670,MATCH(C$1,'2-3 引出列表'!$A$1:$CD$1,0)),"")),"",IFERROR(INDEX('2-3 引出列表'!$A$2:$CE$8700,$A670,MATCH(C$1,'2-3 引出列表'!$A$1:$CD$1,0)),""))</f>
        <v>0</v>
      </c>
      <c r="D670">
        <f>IF(ISBLANK(IFERROR(INDEX('2-3 引出列表'!$A$2:$CE$8700,$A670,MATCH(D$1,'2-3 引出列表'!$A$1:$CD$1,0)),"")),"",IFERROR(INDEX('2-3 引出列表'!$A$2:$CE$8700,$A670,MATCH(D$1,'2-3 引出列表'!$A$1:$CD$1,0)),""))</f>
        <v>0</v>
      </c>
      <c r="E670">
        <f>IF(ISBLANK(IFERROR(INDEX('2-3 引出列表'!$A$2:$CE$8700,$A670,MATCH(E$1,'2-3 引出列表'!$A$1:$CD$1,0)),"")),"",IFERROR(INDEX('2-3 引出列表'!$A$2:$CE$8700,$A670,MATCH(E$1,'2-3 引出列表'!$A$1:$CD$1,0)),""))</f>
        <v>0</v>
      </c>
      <c r="F670" t="str">
        <f t="shared" si="10"/>
        <v>0</v>
      </c>
      <c r="G670">
        <f>IF(ISBLANK(IFERROR(INDEX('2-3 引出列表'!$A$2:$CE$8700,$A670,MATCH(G$1,'2-3 引出列表'!$A$1:$CD$1,0)),"")),"",IFERROR(INDEX('2-3 引出列表'!$A$2:$CE$8700,$A670,MATCH(G$1,'2-3 引出列表'!$A$1:$CD$1,0)),""))</f>
        <v>0</v>
      </c>
      <c r="H670">
        <f>IF(ISBLANK(IFERROR(INDEX('2-3 引出列表'!$A$2:$CE$8700,$A670,MATCH(H$1,'2-3 引出列表'!$A$1:$CD$1,0)),"")),"",IFERROR(INDEX('2-3 引出列表'!$A$2:$CE$8700,$A670,MATCH(H$1,'2-3 引出列表'!$A$1:$CD$1,0)),""))</f>
        <v>0</v>
      </c>
      <c r="I670">
        <f>IF(ISBLANK(IFERROR(INDEX('2-3 引出列表'!$A$2:$CE$8700,$A670,MATCH(I$1,'2-3 引出列表'!$A$1:$CD$1,0)),"")),"",IFERROR(INDEX('2-3 引出列表'!$A$2:$CE$8700,$A670,MATCH(I$1,'2-3 引出列表'!$A$1:$CD$1,0)),""))</f>
        <v>0</v>
      </c>
    </row>
    <row r="671" customFormat="1" spans="1:9">
      <c r="A671">
        <v>670</v>
      </c>
      <c r="B671">
        <f>IF(ISBLANK(IFERROR(INDEX('2-3 引出列表'!$A$2:$CE$8700,$A671,MATCH(B$1,'2-3 引出列表'!$A$1:$CD$1,0)),"")),"",IFERROR(INDEX('2-3 引出列表'!$A$2:$CE$8700,$A671,MATCH(B$1,'2-3 引出列表'!$A$1:$CD$1,0)),""))</f>
        <v>0</v>
      </c>
      <c r="C671">
        <f>IF(ISBLANK(IFERROR(INDEX('2-3 引出列表'!$A$2:$CE$8700,$A671,MATCH(C$1,'2-3 引出列表'!$A$1:$CD$1,0)),"")),"",IFERROR(INDEX('2-3 引出列表'!$A$2:$CE$8700,$A671,MATCH(C$1,'2-3 引出列表'!$A$1:$CD$1,0)),""))</f>
        <v>0</v>
      </c>
      <c r="D671">
        <f>IF(ISBLANK(IFERROR(INDEX('2-3 引出列表'!$A$2:$CE$8700,$A671,MATCH(D$1,'2-3 引出列表'!$A$1:$CD$1,0)),"")),"",IFERROR(INDEX('2-3 引出列表'!$A$2:$CE$8700,$A671,MATCH(D$1,'2-3 引出列表'!$A$1:$CD$1,0)),""))</f>
        <v>0</v>
      </c>
      <c r="E671">
        <f>IF(ISBLANK(IFERROR(INDEX('2-3 引出列表'!$A$2:$CE$8700,$A671,MATCH(E$1,'2-3 引出列表'!$A$1:$CD$1,0)),"")),"",IFERROR(INDEX('2-3 引出列表'!$A$2:$CE$8700,$A671,MATCH(E$1,'2-3 引出列表'!$A$1:$CD$1,0)),""))</f>
        <v>0</v>
      </c>
      <c r="F671" t="str">
        <f t="shared" si="10"/>
        <v>0</v>
      </c>
      <c r="G671">
        <f>IF(ISBLANK(IFERROR(INDEX('2-3 引出列表'!$A$2:$CE$8700,$A671,MATCH(G$1,'2-3 引出列表'!$A$1:$CD$1,0)),"")),"",IFERROR(INDEX('2-3 引出列表'!$A$2:$CE$8700,$A671,MATCH(G$1,'2-3 引出列表'!$A$1:$CD$1,0)),""))</f>
        <v>0</v>
      </c>
      <c r="H671">
        <f>IF(ISBLANK(IFERROR(INDEX('2-3 引出列表'!$A$2:$CE$8700,$A671,MATCH(H$1,'2-3 引出列表'!$A$1:$CD$1,0)),"")),"",IFERROR(INDEX('2-3 引出列表'!$A$2:$CE$8700,$A671,MATCH(H$1,'2-3 引出列表'!$A$1:$CD$1,0)),""))</f>
        <v>0</v>
      </c>
      <c r="I671">
        <f>IF(ISBLANK(IFERROR(INDEX('2-3 引出列表'!$A$2:$CE$8700,$A671,MATCH(I$1,'2-3 引出列表'!$A$1:$CD$1,0)),"")),"",IFERROR(INDEX('2-3 引出列表'!$A$2:$CE$8700,$A671,MATCH(I$1,'2-3 引出列表'!$A$1:$CD$1,0)),""))</f>
        <v>0</v>
      </c>
    </row>
    <row r="672" customFormat="1" spans="1:9">
      <c r="A672">
        <v>671</v>
      </c>
      <c r="B672">
        <f>IF(ISBLANK(IFERROR(INDEX('2-3 引出列表'!$A$2:$CE$8700,$A672,MATCH(B$1,'2-3 引出列表'!$A$1:$CD$1,0)),"")),"",IFERROR(INDEX('2-3 引出列表'!$A$2:$CE$8700,$A672,MATCH(B$1,'2-3 引出列表'!$A$1:$CD$1,0)),""))</f>
        <v>0</v>
      </c>
      <c r="C672">
        <f>IF(ISBLANK(IFERROR(INDEX('2-3 引出列表'!$A$2:$CE$8700,$A672,MATCH(C$1,'2-3 引出列表'!$A$1:$CD$1,0)),"")),"",IFERROR(INDEX('2-3 引出列表'!$A$2:$CE$8700,$A672,MATCH(C$1,'2-3 引出列表'!$A$1:$CD$1,0)),""))</f>
        <v>0</v>
      </c>
      <c r="D672">
        <f>IF(ISBLANK(IFERROR(INDEX('2-3 引出列表'!$A$2:$CE$8700,$A672,MATCH(D$1,'2-3 引出列表'!$A$1:$CD$1,0)),"")),"",IFERROR(INDEX('2-3 引出列表'!$A$2:$CE$8700,$A672,MATCH(D$1,'2-3 引出列表'!$A$1:$CD$1,0)),""))</f>
        <v>0</v>
      </c>
      <c r="E672">
        <f>IF(ISBLANK(IFERROR(INDEX('2-3 引出列表'!$A$2:$CE$8700,$A672,MATCH(E$1,'2-3 引出列表'!$A$1:$CD$1,0)),"")),"",IFERROR(INDEX('2-3 引出列表'!$A$2:$CE$8700,$A672,MATCH(E$1,'2-3 引出列表'!$A$1:$CD$1,0)),""))</f>
        <v>0</v>
      </c>
      <c r="F672" t="str">
        <f t="shared" si="10"/>
        <v>0</v>
      </c>
      <c r="G672">
        <f>IF(ISBLANK(IFERROR(INDEX('2-3 引出列表'!$A$2:$CE$8700,$A672,MATCH(G$1,'2-3 引出列表'!$A$1:$CD$1,0)),"")),"",IFERROR(INDEX('2-3 引出列表'!$A$2:$CE$8700,$A672,MATCH(G$1,'2-3 引出列表'!$A$1:$CD$1,0)),""))</f>
        <v>0</v>
      </c>
      <c r="H672">
        <f>IF(ISBLANK(IFERROR(INDEX('2-3 引出列表'!$A$2:$CE$8700,$A672,MATCH(H$1,'2-3 引出列表'!$A$1:$CD$1,0)),"")),"",IFERROR(INDEX('2-3 引出列表'!$A$2:$CE$8700,$A672,MATCH(H$1,'2-3 引出列表'!$A$1:$CD$1,0)),""))</f>
        <v>0</v>
      </c>
      <c r="I672">
        <f>IF(ISBLANK(IFERROR(INDEX('2-3 引出列表'!$A$2:$CE$8700,$A672,MATCH(I$1,'2-3 引出列表'!$A$1:$CD$1,0)),"")),"",IFERROR(INDEX('2-3 引出列表'!$A$2:$CE$8700,$A672,MATCH(I$1,'2-3 引出列表'!$A$1:$CD$1,0)),""))</f>
        <v>0</v>
      </c>
    </row>
    <row r="673" customFormat="1" spans="1:9">
      <c r="A673">
        <v>672</v>
      </c>
      <c r="B673">
        <f>IF(ISBLANK(IFERROR(INDEX('2-3 引出列表'!$A$2:$CE$8700,$A673,MATCH(B$1,'2-3 引出列表'!$A$1:$CD$1,0)),"")),"",IFERROR(INDEX('2-3 引出列表'!$A$2:$CE$8700,$A673,MATCH(B$1,'2-3 引出列表'!$A$1:$CD$1,0)),""))</f>
        <v>0</v>
      </c>
      <c r="C673">
        <f>IF(ISBLANK(IFERROR(INDEX('2-3 引出列表'!$A$2:$CE$8700,$A673,MATCH(C$1,'2-3 引出列表'!$A$1:$CD$1,0)),"")),"",IFERROR(INDEX('2-3 引出列表'!$A$2:$CE$8700,$A673,MATCH(C$1,'2-3 引出列表'!$A$1:$CD$1,0)),""))</f>
        <v>0</v>
      </c>
      <c r="D673">
        <f>IF(ISBLANK(IFERROR(INDEX('2-3 引出列表'!$A$2:$CE$8700,$A673,MATCH(D$1,'2-3 引出列表'!$A$1:$CD$1,0)),"")),"",IFERROR(INDEX('2-3 引出列表'!$A$2:$CE$8700,$A673,MATCH(D$1,'2-3 引出列表'!$A$1:$CD$1,0)),""))</f>
        <v>0</v>
      </c>
      <c r="E673">
        <f>IF(ISBLANK(IFERROR(INDEX('2-3 引出列表'!$A$2:$CE$8700,$A673,MATCH(E$1,'2-3 引出列表'!$A$1:$CD$1,0)),"")),"",IFERROR(INDEX('2-3 引出列表'!$A$2:$CE$8700,$A673,MATCH(E$1,'2-3 引出列表'!$A$1:$CD$1,0)),""))</f>
        <v>0</v>
      </c>
      <c r="F673" t="str">
        <f t="shared" si="10"/>
        <v>0</v>
      </c>
      <c r="G673">
        <f>IF(ISBLANK(IFERROR(INDEX('2-3 引出列表'!$A$2:$CE$8700,$A673,MATCH(G$1,'2-3 引出列表'!$A$1:$CD$1,0)),"")),"",IFERROR(INDEX('2-3 引出列表'!$A$2:$CE$8700,$A673,MATCH(G$1,'2-3 引出列表'!$A$1:$CD$1,0)),""))</f>
        <v>0</v>
      </c>
      <c r="H673">
        <f>IF(ISBLANK(IFERROR(INDEX('2-3 引出列表'!$A$2:$CE$8700,$A673,MATCH(H$1,'2-3 引出列表'!$A$1:$CD$1,0)),"")),"",IFERROR(INDEX('2-3 引出列表'!$A$2:$CE$8700,$A673,MATCH(H$1,'2-3 引出列表'!$A$1:$CD$1,0)),""))</f>
        <v>0</v>
      </c>
      <c r="I673">
        <f>IF(ISBLANK(IFERROR(INDEX('2-3 引出列表'!$A$2:$CE$8700,$A673,MATCH(I$1,'2-3 引出列表'!$A$1:$CD$1,0)),"")),"",IFERROR(INDEX('2-3 引出列表'!$A$2:$CE$8700,$A673,MATCH(I$1,'2-3 引出列表'!$A$1:$CD$1,0)),""))</f>
        <v>0</v>
      </c>
    </row>
    <row r="674" customFormat="1" spans="1:9">
      <c r="A674">
        <v>673</v>
      </c>
      <c r="B674">
        <f>IF(ISBLANK(IFERROR(INDEX('2-3 引出列表'!$A$2:$CE$8700,$A674,MATCH(B$1,'2-3 引出列表'!$A$1:$CD$1,0)),"")),"",IFERROR(INDEX('2-3 引出列表'!$A$2:$CE$8700,$A674,MATCH(B$1,'2-3 引出列表'!$A$1:$CD$1,0)),""))</f>
        <v>0</v>
      </c>
      <c r="C674">
        <f>IF(ISBLANK(IFERROR(INDEX('2-3 引出列表'!$A$2:$CE$8700,$A674,MATCH(C$1,'2-3 引出列表'!$A$1:$CD$1,0)),"")),"",IFERROR(INDEX('2-3 引出列表'!$A$2:$CE$8700,$A674,MATCH(C$1,'2-3 引出列表'!$A$1:$CD$1,0)),""))</f>
        <v>0</v>
      </c>
      <c r="D674">
        <f>IF(ISBLANK(IFERROR(INDEX('2-3 引出列表'!$A$2:$CE$8700,$A674,MATCH(D$1,'2-3 引出列表'!$A$1:$CD$1,0)),"")),"",IFERROR(INDEX('2-3 引出列表'!$A$2:$CE$8700,$A674,MATCH(D$1,'2-3 引出列表'!$A$1:$CD$1,0)),""))</f>
        <v>0</v>
      </c>
      <c r="E674">
        <f>IF(ISBLANK(IFERROR(INDEX('2-3 引出列表'!$A$2:$CE$8700,$A674,MATCH(E$1,'2-3 引出列表'!$A$1:$CD$1,0)),"")),"",IFERROR(INDEX('2-3 引出列表'!$A$2:$CE$8700,$A674,MATCH(E$1,'2-3 引出列表'!$A$1:$CD$1,0)),""))</f>
        <v>0</v>
      </c>
      <c r="F674" t="str">
        <f t="shared" si="10"/>
        <v>0</v>
      </c>
      <c r="G674">
        <f>IF(ISBLANK(IFERROR(INDEX('2-3 引出列表'!$A$2:$CE$8700,$A674,MATCH(G$1,'2-3 引出列表'!$A$1:$CD$1,0)),"")),"",IFERROR(INDEX('2-3 引出列表'!$A$2:$CE$8700,$A674,MATCH(G$1,'2-3 引出列表'!$A$1:$CD$1,0)),""))</f>
        <v>0</v>
      </c>
      <c r="H674">
        <f>IF(ISBLANK(IFERROR(INDEX('2-3 引出列表'!$A$2:$CE$8700,$A674,MATCH(H$1,'2-3 引出列表'!$A$1:$CD$1,0)),"")),"",IFERROR(INDEX('2-3 引出列表'!$A$2:$CE$8700,$A674,MATCH(H$1,'2-3 引出列表'!$A$1:$CD$1,0)),""))</f>
        <v>0</v>
      </c>
      <c r="I674">
        <f>IF(ISBLANK(IFERROR(INDEX('2-3 引出列表'!$A$2:$CE$8700,$A674,MATCH(I$1,'2-3 引出列表'!$A$1:$CD$1,0)),"")),"",IFERROR(INDEX('2-3 引出列表'!$A$2:$CE$8700,$A674,MATCH(I$1,'2-3 引出列表'!$A$1:$CD$1,0)),""))</f>
        <v>0</v>
      </c>
    </row>
    <row r="675" customFormat="1" spans="1:9">
      <c r="A675">
        <v>674</v>
      </c>
      <c r="B675">
        <f>IF(ISBLANK(IFERROR(INDEX('2-3 引出列表'!$A$2:$CE$8700,$A675,MATCH(B$1,'2-3 引出列表'!$A$1:$CD$1,0)),"")),"",IFERROR(INDEX('2-3 引出列表'!$A$2:$CE$8700,$A675,MATCH(B$1,'2-3 引出列表'!$A$1:$CD$1,0)),""))</f>
        <v>0</v>
      </c>
      <c r="C675">
        <f>IF(ISBLANK(IFERROR(INDEX('2-3 引出列表'!$A$2:$CE$8700,$A675,MATCH(C$1,'2-3 引出列表'!$A$1:$CD$1,0)),"")),"",IFERROR(INDEX('2-3 引出列表'!$A$2:$CE$8700,$A675,MATCH(C$1,'2-3 引出列表'!$A$1:$CD$1,0)),""))</f>
        <v>0</v>
      </c>
      <c r="D675">
        <f>IF(ISBLANK(IFERROR(INDEX('2-3 引出列表'!$A$2:$CE$8700,$A675,MATCH(D$1,'2-3 引出列表'!$A$1:$CD$1,0)),"")),"",IFERROR(INDEX('2-3 引出列表'!$A$2:$CE$8700,$A675,MATCH(D$1,'2-3 引出列表'!$A$1:$CD$1,0)),""))</f>
        <v>0</v>
      </c>
      <c r="E675">
        <f>IF(ISBLANK(IFERROR(INDEX('2-3 引出列表'!$A$2:$CE$8700,$A675,MATCH(E$1,'2-3 引出列表'!$A$1:$CD$1,0)),"")),"",IFERROR(INDEX('2-3 引出列表'!$A$2:$CE$8700,$A675,MATCH(E$1,'2-3 引出列表'!$A$1:$CD$1,0)),""))</f>
        <v>0</v>
      </c>
      <c r="F675" t="str">
        <f t="shared" si="10"/>
        <v>0</v>
      </c>
      <c r="G675">
        <f>IF(ISBLANK(IFERROR(INDEX('2-3 引出列表'!$A$2:$CE$8700,$A675,MATCH(G$1,'2-3 引出列表'!$A$1:$CD$1,0)),"")),"",IFERROR(INDEX('2-3 引出列表'!$A$2:$CE$8700,$A675,MATCH(G$1,'2-3 引出列表'!$A$1:$CD$1,0)),""))</f>
        <v>0</v>
      </c>
      <c r="H675">
        <f>IF(ISBLANK(IFERROR(INDEX('2-3 引出列表'!$A$2:$CE$8700,$A675,MATCH(H$1,'2-3 引出列表'!$A$1:$CD$1,0)),"")),"",IFERROR(INDEX('2-3 引出列表'!$A$2:$CE$8700,$A675,MATCH(H$1,'2-3 引出列表'!$A$1:$CD$1,0)),""))</f>
        <v>0</v>
      </c>
      <c r="I675">
        <f>IF(ISBLANK(IFERROR(INDEX('2-3 引出列表'!$A$2:$CE$8700,$A675,MATCH(I$1,'2-3 引出列表'!$A$1:$CD$1,0)),"")),"",IFERROR(INDEX('2-3 引出列表'!$A$2:$CE$8700,$A675,MATCH(I$1,'2-3 引出列表'!$A$1:$CD$1,0)),""))</f>
        <v>0</v>
      </c>
    </row>
    <row r="676" customFormat="1" spans="1:9">
      <c r="A676">
        <v>675</v>
      </c>
      <c r="B676">
        <f>IF(ISBLANK(IFERROR(INDEX('2-3 引出列表'!$A$2:$CE$8700,$A676,MATCH(B$1,'2-3 引出列表'!$A$1:$CD$1,0)),"")),"",IFERROR(INDEX('2-3 引出列表'!$A$2:$CE$8700,$A676,MATCH(B$1,'2-3 引出列表'!$A$1:$CD$1,0)),""))</f>
        <v>0</v>
      </c>
      <c r="C676">
        <f>IF(ISBLANK(IFERROR(INDEX('2-3 引出列表'!$A$2:$CE$8700,$A676,MATCH(C$1,'2-3 引出列表'!$A$1:$CD$1,0)),"")),"",IFERROR(INDEX('2-3 引出列表'!$A$2:$CE$8700,$A676,MATCH(C$1,'2-3 引出列表'!$A$1:$CD$1,0)),""))</f>
        <v>0</v>
      </c>
      <c r="D676">
        <f>IF(ISBLANK(IFERROR(INDEX('2-3 引出列表'!$A$2:$CE$8700,$A676,MATCH(D$1,'2-3 引出列表'!$A$1:$CD$1,0)),"")),"",IFERROR(INDEX('2-3 引出列表'!$A$2:$CE$8700,$A676,MATCH(D$1,'2-3 引出列表'!$A$1:$CD$1,0)),""))</f>
        <v>0</v>
      </c>
      <c r="E676">
        <f>IF(ISBLANK(IFERROR(INDEX('2-3 引出列表'!$A$2:$CE$8700,$A676,MATCH(E$1,'2-3 引出列表'!$A$1:$CD$1,0)),"")),"",IFERROR(INDEX('2-3 引出列表'!$A$2:$CE$8700,$A676,MATCH(E$1,'2-3 引出列表'!$A$1:$CD$1,0)),""))</f>
        <v>0</v>
      </c>
      <c r="F676" t="str">
        <f t="shared" si="10"/>
        <v>0</v>
      </c>
      <c r="G676">
        <f>IF(ISBLANK(IFERROR(INDEX('2-3 引出列表'!$A$2:$CE$8700,$A676,MATCH(G$1,'2-3 引出列表'!$A$1:$CD$1,0)),"")),"",IFERROR(INDEX('2-3 引出列表'!$A$2:$CE$8700,$A676,MATCH(G$1,'2-3 引出列表'!$A$1:$CD$1,0)),""))</f>
        <v>0</v>
      </c>
      <c r="H676">
        <f>IF(ISBLANK(IFERROR(INDEX('2-3 引出列表'!$A$2:$CE$8700,$A676,MATCH(H$1,'2-3 引出列表'!$A$1:$CD$1,0)),"")),"",IFERROR(INDEX('2-3 引出列表'!$A$2:$CE$8700,$A676,MATCH(H$1,'2-3 引出列表'!$A$1:$CD$1,0)),""))</f>
        <v>0</v>
      </c>
      <c r="I676">
        <f>IF(ISBLANK(IFERROR(INDEX('2-3 引出列表'!$A$2:$CE$8700,$A676,MATCH(I$1,'2-3 引出列表'!$A$1:$CD$1,0)),"")),"",IFERROR(INDEX('2-3 引出列表'!$A$2:$CE$8700,$A676,MATCH(I$1,'2-3 引出列表'!$A$1:$CD$1,0)),""))</f>
        <v>0</v>
      </c>
    </row>
    <row r="677" customFormat="1" spans="1:9">
      <c r="A677">
        <v>676</v>
      </c>
      <c r="B677">
        <f>IF(ISBLANK(IFERROR(INDEX('2-3 引出列表'!$A$2:$CE$8700,$A677,MATCH(B$1,'2-3 引出列表'!$A$1:$CD$1,0)),"")),"",IFERROR(INDEX('2-3 引出列表'!$A$2:$CE$8700,$A677,MATCH(B$1,'2-3 引出列表'!$A$1:$CD$1,0)),""))</f>
        <v>0</v>
      </c>
      <c r="C677">
        <f>IF(ISBLANK(IFERROR(INDEX('2-3 引出列表'!$A$2:$CE$8700,$A677,MATCH(C$1,'2-3 引出列表'!$A$1:$CD$1,0)),"")),"",IFERROR(INDEX('2-3 引出列表'!$A$2:$CE$8700,$A677,MATCH(C$1,'2-3 引出列表'!$A$1:$CD$1,0)),""))</f>
        <v>0</v>
      </c>
      <c r="D677">
        <f>IF(ISBLANK(IFERROR(INDEX('2-3 引出列表'!$A$2:$CE$8700,$A677,MATCH(D$1,'2-3 引出列表'!$A$1:$CD$1,0)),"")),"",IFERROR(INDEX('2-3 引出列表'!$A$2:$CE$8700,$A677,MATCH(D$1,'2-3 引出列表'!$A$1:$CD$1,0)),""))</f>
        <v>0</v>
      </c>
      <c r="E677">
        <f>IF(ISBLANK(IFERROR(INDEX('2-3 引出列表'!$A$2:$CE$8700,$A677,MATCH(E$1,'2-3 引出列表'!$A$1:$CD$1,0)),"")),"",IFERROR(INDEX('2-3 引出列表'!$A$2:$CE$8700,$A677,MATCH(E$1,'2-3 引出列表'!$A$1:$CD$1,0)),""))</f>
        <v>0</v>
      </c>
      <c r="F677" t="str">
        <f t="shared" si="10"/>
        <v>0</v>
      </c>
      <c r="G677">
        <f>IF(ISBLANK(IFERROR(INDEX('2-3 引出列表'!$A$2:$CE$8700,$A677,MATCH(G$1,'2-3 引出列表'!$A$1:$CD$1,0)),"")),"",IFERROR(INDEX('2-3 引出列表'!$A$2:$CE$8700,$A677,MATCH(G$1,'2-3 引出列表'!$A$1:$CD$1,0)),""))</f>
        <v>0</v>
      </c>
      <c r="H677">
        <f>IF(ISBLANK(IFERROR(INDEX('2-3 引出列表'!$A$2:$CE$8700,$A677,MATCH(H$1,'2-3 引出列表'!$A$1:$CD$1,0)),"")),"",IFERROR(INDEX('2-3 引出列表'!$A$2:$CE$8700,$A677,MATCH(H$1,'2-3 引出列表'!$A$1:$CD$1,0)),""))</f>
        <v>0</v>
      </c>
      <c r="I677">
        <f>IF(ISBLANK(IFERROR(INDEX('2-3 引出列表'!$A$2:$CE$8700,$A677,MATCH(I$1,'2-3 引出列表'!$A$1:$CD$1,0)),"")),"",IFERROR(INDEX('2-3 引出列表'!$A$2:$CE$8700,$A677,MATCH(I$1,'2-3 引出列表'!$A$1:$CD$1,0)),""))</f>
        <v>0</v>
      </c>
    </row>
    <row r="678" customFormat="1" spans="1:9">
      <c r="A678">
        <v>677</v>
      </c>
      <c r="B678">
        <f>IF(ISBLANK(IFERROR(INDEX('2-3 引出列表'!$A$2:$CE$8700,$A678,MATCH(B$1,'2-3 引出列表'!$A$1:$CD$1,0)),"")),"",IFERROR(INDEX('2-3 引出列表'!$A$2:$CE$8700,$A678,MATCH(B$1,'2-3 引出列表'!$A$1:$CD$1,0)),""))</f>
        <v>0</v>
      </c>
      <c r="C678">
        <f>IF(ISBLANK(IFERROR(INDEX('2-3 引出列表'!$A$2:$CE$8700,$A678,MATCH(C$1,'2-3 引出列表'!$A$1:$CD$1,0)),"")),"",IFERROR(INDEX('2-3 引出列表'!$A$2:$CE$8700,$A678,MATCH(C$1,'2-3 引出列表'!$A$1:$CD$1,0)),""))</f>
        <v>0</v>
      </c>
      <c r="D678">
        <f>IF(ISBLANK(IFERROR(INDEX('2-3 引出列表'!$A$2:$CE$8700,$A678,MATCH(D$1,'2-3 引出列表'!$A$1:$CD$1,0)),"")),"",IFERROR(INDEX('2-3 引出列表'!$A$2:$CE$8700,$A678,MATCH(D$1,'2-3 引出列表'!$A$1:$CD$1,0)),""))</f>
        <v>0</v>
      </c>
      <c r="E678">
        <f>IF(ISBLANK(IFERROR(INDEX('2-3 引出列表'!$A$2:$CE$8700,$A678,MATCH(E$1,'2-3 引出列表'!$A$1:$CD$1,0)),"")),"",IFERROR(INDEX('2-3 引出列表'!$A$2:$CE$8700,$A678,MATCH(E$1,'2-3 引出列表'!$A$1:$CD$1,0)),""))</f>
        <v>0</v>
      </c>
      <c r="F678" t="str">
        <f t="shared" si="10"/>
        <v>0</v>
      </c>
      <c r="G678">
        <f>IF(ISBLANK(IFERROR(INDEX('2-3 引出列表'!$A$2:$CE$8700,$A678,MATCH(G$1,'2-3 引出列表'!$A$1:$CD$1,0)),"")),"",IFERROR(INDEX('2-3 引出列表'!$A$2:$CE$8700,$A678,MATCH(G$1,'2-3 引出列表'!$A$1:$CD$1,0)),""))</f>
        <v>0</v>
      </c>
      <c r="H678">
        <f>IF(ISBLANK(IFERROR(INDEX('2-3 引出列表'!$A$2:$CE$8700,$A678,MATCH(H$1,'2-3 引出列表'!$A$1:$CD$1,0)),"")),"",IFERROR(INDEX('2-3 引出列表'!$A$2:$CE$8700,$A678,MATCH(H$1,'2-3 引出列表'!$A$1:$CD$1,0)),""))</f>
        <v>0</v>
      </c>
      <c r="I678">
        <f>IF(ISBLANK(IFERROR(INDEX('2-3 引出列表'!$A$2:$CE$8700,$A678,MATCH(I$1,'2-3 引出列表'!$A$1:$CD$1,0)),"")),"",IFERROR(INDEX('2-3 引出列表'!$A$2:$CE$8700,$A678,MATCH(I$1,'2-3 引出列表'!$A$1:$CD$1,0)),""))</f>
        <v>0</v>
      </c>
    </row>
    <row r="679" customFormat="1" spans="1:9">
      <c r="A679">
        <v>678</v>
      </c>
      <c r="B679">
        <f>IF(ISBLANK(IFERROR(INDEX('2-3 引出列表'!$A$2:$CE$8700,$A679,MATCH(B$1,'2-3 引出列表'!$A$1:$CD$1,0)),"")),"",IFERROR(INDEX('2-3 引出列表'!$A$2:$CE$8700,$A679,MATCH(B$1,'2-3 引出列表'!$A$1:$CD$1,0)),""))</f>
        <v>0</v>
      </c>
      <c r="C679">
        <f>IF(ISBLANK(IFERROR(INDEX('2-3 引出列表'!$A$2:$CE$8700,$A679,MATCH(C$1,'2-3 引出列表'!$A$1:$CD$1,0)),"")),"",IFERROR(INDEX('2-3 引出列表'!$A$2:$CE$8700,$A679,MATCH(C$1,'2-3 引出列表'!$A$1:$CD$1,0)),""))</f>
        <v>0</v>
      </c>
      <c r="D679">
        <f>IF(ISBLANK(IFERROR(INDEX('2-3 引出列表'!$A$2:$CE$8700,$A679,MATCH(D$1,'2-3 引出列表'!$A$1:$CD$1,0)),"")),"",IFERROR(INDEX('2-3 引出列表'!$A$2:$CE$8700,$A679,MATCH(D$1,'2-3 引出列表'!$A$1:$CD$1,0)),""))</f>
        <v>0</v>
      </c>
      <c r="E679">
        <f>IF(ISBLANK(IFERROR(INDEX('2-3 引出列表'!$A$2:$CE$8700,$A679,MATCH(E$1,'2-3 引出列表'!$A$1:$CD$1,0)),"")),"",IFERROR(INDEX('2-3 引出列表'!$A$2:$CE$8700,$A679,MATCH(E$1,'2-3 引出列表'!$A$1:$CD$1,0)),""))</f>
        <v>0</v>
      </c>
      <c r="F679" t="str">
        <f t="shared" si="10"/>
        <v>0</v>
      </c>
      <c r="G679">
        <f>IF(ISBLANK(IFERROR(INDEX('2-3 引出列表'!$A$2:$CE$8700,$A679,MATCH(G$1,'2-3 引出列表'!$A$1:$CD$1,0)),"")),"",IFERROR(INDEX('2-3 引出列表'!$A$2:$CE$8700,$A679,MATCH(G$1,'2-3 引出列表'!$A$1:$CD$1,0)),""))</f>
        <v>0</v>
      </c>
      <c r="H679">
        <f>IF(ISBLANK(IFERROR(INDEX('2-3 引出列表'!$A$2:$CE$8700,$A679,MATCH(H$1,'2-3 引出列表'!$A$1:$CD$1,0)),"")),"",IFERROR(INDEX('2-3 引出列表'!$A$2:$CE$8700,$A679,MATCH(H$1,'2-3 引出列表'!$A$1:$CD$1,0)),""))</f>
        <v>0</v>
      </c>
      <c r="I679">
        <f>IF(ISBLANK(IFERROR(INDEX('2-3 引出列表'!$A$2:$CE$8700,$A679,MATCH(I$1,'2-3 引出列表'!$A$1:$CD$1,0)),"")),"",IFERROR(INDEX('2-3 引出列表'!$A$2:$CE$8700,$A679,MATCH(I$1,'2-3 引出列表'!$A$1:$CD$1,0)),""))</f>
        <v>0</v>
      </c>
    </row>
    <row r="680" customFormat="1" spans="1:9">
      <c r="A680">
        <v>679</v>
      </c>
      <c r="B680">
        <f>IF(ISBLANK(IFERROR(INDEX('2-3 引出列表'!$A$2:$CE$8700,$A680,MATCH(B$1,'2-3 引出列表'!$A$1:$CD$1,0)),"")),"",IFERROR(INDEX('2-3 引出列表'!$A$2:$CE$8700,$A680,MATCH(B$1,'2-3 引出列表'!$A$1:$CD$1,0)),""))</f>
        <v>0</v>
      </c>
      <c r="C680">
        <f>IF(ISBLANK(IFERROR(INDEX('2-3 引出列表'!$A$2:$CE$8700,$A680,MATCH(C$1,'2-3 引出列表'!$A$1:$CD$1,0)),"")),"",IFERROR(INDEX('2-3 引出列表'!$A$2:$CE$8700,$A680,MATCH(C$1,'2-3 引出列表'!$A$1:$CD$1,0)),""))</f>
        <v>0</v>
      </c>
      <c r="D680">
        <f>IF(ISBLANK(IFERROR(INDEX('2-3 引出列表'!$A$2:$CE$8700,$A680,MATCH(D$1,'2-3 引出列表'!$A$1:$CD$1,0)),"")),"",IFERROR(INDEX('2-3 引出列表'!$A$2:$CE$8700,$A680,MATCH(D$1,'2-3 引出列表'!$A$1:$CD$1,0)),""))</f>
        <v>0</v>
      </c>
      <c r="E680">
        <f>IF(ISBLANK(IFERROR(INDEX('2-3 引出列表'!$A$2:$CE$8700,$A680,MATCH(E$1,'2-3 引出列表'!$A$1:$CD$1,0)),"")),"",IFERROR(INDEX('2-3 引出列表'!$A$2:$CE$8700,$A680,MATCH(E$1,'2-3 引出列表'!$A$1:$CD$1,0)),""))</f>
        <v>0</v>
      </c>
      <c r="F680" t="str">
        <f t="shared" si="10"/>
        <v>0</v>
      </c>
      <c r="G680">
        <f>IF(ISBLANK(IFERROR(INDEX('2-3 引出列表'!$A$2:$CE$8700,$A680,MATCH(G$1,'2-3 引出列表'!$A$1:$CD$1,0)),"")),"",IFERROR(INDEX('2-3 引出列表'!$A$2:$CE$8700,$A680,MATCH(G$1,'2-3 引出列表'!$A$1:$CD$1,0)),""))</f>
        <v>0</v>
      </c>
      <c r="H680">
        <f>IF(ISBLANK(IFERROR(INDEX('2-3 引出列表'!$A$2:$CE$8700,$A680,MATCH(H$1,'2-3 引出列表'!$A$1:$CD$1,0)),"")),"",IFERROR(INDEX('2-3 引出列表'!$A$2:$CE$8700,$A680,MATCH(H$1,'2-3 引出列表'!$A$1:$CD$1,0)),""))</f>
        <v>0</v>
      </c>
      <c r="I680">
        <f>IF(ISBLANK(IFERROR(INDEX('2-3 引出列表'!$A$2:$CE$8700,$A680,MATCH(I$1,'2-3 引出列表'!$A$1:$CD$1,0)),"")),"",IFERROR(INDEX('2-3 引出列表'!$A$2:$CE$8700,$A680,MATCH(I$1,'2-3 引出列表'!$A$1:$CD$1,0)),""))</f>
        <v>0</v>
      </c>
    </row>
    <row r="681" customFormat="1" spans="1:9">
      <c r="A681">
        <v>680</v>
      </c>
      <c r="B681">
        <f>IF(ISBLANK(IFERROR(INDEX('2-3 引出列表'!$A$2:$CE$8700,$A681,MATCH(B$1,'2-3 引出列表'!$A$1:$CD$1,0)),"")),"",IFERROR(INDEX('2-3 引出列表'!$A$2:$CE$8700,$A681,MATCH(B$1,'2-3 引出列表'!$A$1:$CD$1,0)),""))</f>
        <v>0</v>
      </c>
      <c r="C681">
        <f>IF(ISBLANK(IFERROR(INDEX('2-3 引出列表'!$A$2:$CE$8700,$A681,MATCH(C$1,'2-3 引出列表'!$A$1:$CD$1,0)),"")),"",IFERROR(INDEX('2-3 引出列表'!$A$2:$CE$8700,$A681,MATCH(C$1,'2-3 引出列表'!$A$1:$CD$1,0)),""))</f>
        <v>0</v>
      </c>
      <c r="D681">
        <f>IF(ISBLANK(IFERROR(INDEX('2-3 引出列表'!$A$2:$CE$8700,$A681,MATCH(D$1,'2-3 引出列表'!$A$1:$CD$1,0)),"")),"",IFERROR(INDEX('2-3 引出列表'!$A$2:$CE$8700,$A681,MATCH(D$1,'2-3 引出列表'!$A$1:$CD$1,0)),""))</f>
        <v>0</v>
      </c>
      <c r="E681">
        <f>IF(ISBLANK(IFERROR(INDEX('2-3 引出列表'!$A$2:$CE$8700,$A681,MATCH(E$1,'2-3 引出列表'!$A$1:$CD$1,0)),"")),"",IFERROR(INDEX('2-3 引出列表'!$A$2:$CE$8700,$A681,MATCH(E$1,'2-3 引出列表'!$A$1:$CD$1,0)),""))</f>
        <v>0</v>
      </c>
      <c r="F681" t="str">
        <f t="shared" si="10"/>
        <v>0</v>
      </c>
      <c r="G681">
        <f>IF(ISBLANK(IFERROR(INDEX('2-3 引出列表'!$A$2:$CE$8700,$A681,MATCH(G$1,'2-3 引出列表'!$A$1:$CD$1,0)),"")),"",IFERROR(INDEX('2-3 引出列表'!$A$2:$CE$8700,$A681,MATCH(G$1,'2-3 引出列表'!$A$1:$CD$1,0)),""))</f>
        <v>0</v>
      </c>
      <c r="H681">
        <f>IF(ISBLANK(IFERROR(INDEX('2-3 引出列表'!$A$2:$CE$8700,$A681,MATCH(H$1,'2-3 引出列表'!$A$1:$CD$1,0)),"")),"",IFERROR(INDEX('2-3 引出列表'!$A$2:$CE$8700,$A681,MATCH(H$1,'2-3 引出列表'!$A$1:$CD$1,0)),""))</f>
        <v>0</v>
      </c>
      <c r="I681">
        <f>IF(ISBLANK(IFERROR(INDEX('2-3 引出列表'!$A$2:$CE$8700,$A681,MATCH(I$1,'2-3 引出列表'!$A$1:$CD$1,0)),"")),"",IFERROR(INDEX('2-3 引出列表'!$A$2:$CE$8700,$A681,MATCH(I$1,'2-3 引出列表'!$A$1:$CD$1,0)),""))</f>
        <v>0</v>
      </c>
    </row>
    <row r="682" customFormat="1" spans="1:9">
      <c r="A682">
        <v>681</v>
      </c>
      <c r="B682">
        <f>IF(ISBLANK(IFERROR(INDEX('2-3 引出列表'!$A$2:$CE$8700,$A682,MATCH(B$1,'2-3 引出列表'!$A$1:$CD$1,0)),"")),"",IFERROR(INDEX('2-3 引出列表'!$A$2:$CE$8700,$A682,MATCH(B$1,'2-3 引出列表'!$A$1:$CD$1,0)),""))</f>
        <v>0</v>
      </c>
      <c r="C682">
        <f>IF(ISBLANK(IFERROR(INDEX('2-3 引出列表'!$A$2:$CE$8700,$A682,MATCH(C$1,'2-3 引出列表'!$A$1:$CD$1,0)),"")),"",IFERROR(INDEX('2-3 引出列表'!$A$2:$CE$8700,$A682,MATCH(C$1,'2-3 引出列表'!$A$1:$CD$1,0)),""))</f>
        <v>0</v>
      </c>
      <c r="D682">
        <f>IF(ISBLANK(IFERROR(INDEX('2-3 引出列表'!$A$2:$CE$8700,$A682,MATCH(D$1,'2-3 引出列表'!$A$1:$CD$1,0)),"")),"",IFERROR(INDEX('2-3 引出列表'!$A$2:$CE$8700,$A682,MATCH(D$1,'2-3 引出列表'!$A$1:$CD$1,0)),""))</f>
        <v>0</v>
      </c>
      <c r="E682">
        <f>IF(ISBLANK(IFERROR(INDEX('2-3 引出列表'!$A$2:$CE$8700,$A682,MATCH(E$1,'2-3 引出列表'!$A$1:$CD$1,0)),"")),"",IFERROR(INDEX('2-3 引出列表'!$A$2:$CE$8700,$A682,MATCH(E$1,'2-3 引出列表'!$A$1:$CD$1,0)),""))</f>
        <v>0</v>
      </c>
      <c r="F682" t="str">
        <f t="shared" si="10"/>
        <v>0</v>
      </c>
      <c r="G682">
        <f>IF(ISBLANK(IFERROR(INDEX('2-3 引出列表'!$A$2:$CE$8700,$A682,MATCH(G$1,'2-3 引出列表'!$A$1:$CD$1,0)),"")),"",IFERROR(INDEX('2-3 引出列表'!$A$2:$CE$8700,$A682,MATCH(G$1,'2-3 引出列表'!$A$1:$CD$1,0)),""))</f>
        <v>0</v>
      </c>
      <c r="H682">
        <f>IF(ISBLANK(IFERROR(INDEX('2-3 引出列表'!$A$2:$CE$8700,$A682,MATCH(H$1,'2-3 引出列表'!$A$1:$CD$1,0)),"")),"",IFERROR(INDEX('2-3 引出列表'!$A$2:$CE$8700,$A682,MATCH(H$1,'2-3 引出列表'!$A$1:$CD$1,0)),""))</f>
        <v>0</v>
      </c>
      <c r="I682">
        <f>IF(ISBLANK(IFERROR(INDEX('2-3 引出列表'!$A$2:$CE$8700,$A682,MATCH(I$1,'2-3 引出列表'!$A$1:$CD$1,0)),"")),"",IFERROR(INDEX('2-3 引出列表'!$A$2:$CE$8700,$A682,MATCH(I$1,'2-3 引出列表'!$A$1:$CD$1,0)),""))</f>
        <v>0</v>
      </c>
    </row>
    <row r="683" customFormat="1" spans="1:9">
      <c r="A683">
        <v>682</v>
      </c>
      <c r="B683">
        <f>IF(ISBLANK(IFERROR(INDEX('2-3 引出列表'!$A$2:$CE$8700,$A683,MATCH(B$1,'2-3 引出列表'!$A$1:$CD$1,0)),"")),"",IFERROR(INDEX('2-3 引出列表'!$A$2:$CE$8700,$A683,MATCH(B$1,'2-3 引出列表'!$A$1:$CD$1,0)),""))</f>
        <v>0</v>
      </c>
      <c r="C683">
        <f>IF(ISBLANK(IFERROR(INDEX('2-3 引出列表'!$A$2:$CE$8700,$A683,MATCH(C$1,'2-3 引出列表'!$A$1:$CD$1,0)),"")),"",IFERROR(INDEX('2-3 引出列表'!$A$2:$CE$8700,$A683,MATCH(C$1,'2-3 引出列表'!$A$1:$CD$1,0)),""))</f>
        <v>0</v>
      </c>
      <c r="D683">
        <f>IF(ISBLANK(IFERROR(INDEX('2-3 引出列表'!$A$2:$CE$8700,$A683,MATCH(D$1,'2-3 引出列表'!$A$1:$CD$1,0)),"")),"",IFERROR(INDEX('2-3 引出列表'!$A$2:$CE$8700,$A683,MATCH(D$1,'2-3 引出列表'!$A$1:$CD$1,0)),""))</f>
        <v>0</v>
      </c>
      <c r="E683">
        <f>IF(ISBLANK(IFERROR(INDEX('2-3 引出列表'!$A$2:$CE$8700,$A683,MATCH(E$1,'2-3 引出列表'!$A$1:$CD$1,0)),"")),"",IFERROR(INDEX('2-3 引出列表'!$A$2:$CE$8700,$A683,MATCH(E$1,'2-3 引出列表'!$A$1:$CD$1,0)),""))</f>
        <v>0</v>
      </c>
      <c r="F683" t="str">
        <f t="shared" si="10"/>
        <v>0</v>
      </c>
      <c r="G683">
        <f>IF(ISBLANK(IFERROR(INDEX('2-3 引出列表'!$A$2:$CE$8700,$A683,MATCH(G$1,'2-3 引出列表'!$A$1:$CD$1,0)),"")),"",IFERROR(INDEX('2-3 引出列表'!$A$2:$CE$8700,$A683,MATCH(G$1,'2-3 引出列表'!$A$1:$CD$1,0)),""))</f>
        <v>0</v>
      </c>
      <c r="H683">
        <f>IF(ISBLANK(IFERROR(INDEX('2-3 引出列表'!$A$2:$CE$8700,$A683,MATCH(H$1,'2-3 引出列表'!$A$1:$CD$1,0)),"")),"",IFERROR(INDEX('2-3 引出列表'!$A$2:$CE$8700,$A683,MATCH(H$1,'2-3 引出列表'!$A$1:$CD$1,0)),""))</f>
        <v>0</v>
      </c>
      <c r="I683">
        <f>IF(ISBLANK(IFERROR(INDEX('2-3 引出列表'!$A$2:$CE$8700,$A683,MATCH(I$1,'2-3 引出列表'!$A$1:$CD$1,0)),"")),"",IFERROR(INDEX('2-3 引出列表'!$A$2:$CE$8700,$A683,MATCH(I$1,'2-3 引出列表'!$A$1:$CD$1,0)),""))</f>
        <v>0</v>
      </c>
    </row>
    <row r="684" customFormat="1" spans="1:9">
      <c r="A684">
        <v>683</v>
      </c>
      <c r="B684">
        <f>IF(ISBLANK(IFERROR(INDEX('2-3 引出列表'!$A$2:$CE$8700,$A684,MATCH(B$1,'2-3 引出列表'!$A$1:$CD$1,0)),"")),"",IFERROR(INDEX('2-3 引出列表'!$A$2:$CE$8700,$A684,MATCH(B$1,'2-3 引出列表'!$A$1:$CD$1,0)),""))</f>
        <v>0</v>
      </c>
      <c r="C684">
        <f>IF(ISBLANK(IFERROR(INDEX('2-3 引出列表'!$A$2:$CE$8700,$A684,MATCH(C$1,'2-3 引出列表'!$A$1:$CD$1,0)),"")),"",IFERROR(INDEX('2-3 引出列表'!$A$2:$CE$8700,$A684,MATCH(C$1,'2-3 引出列表'!$A$1:$CD$1,0)),""))</f>
        <v>0</v>
      </c>
      <c r="D684">
        <f>IF(ISBLANK(IFERROR(INDEX('2-3 引出列表'!$A$2:$CE$8700,$A684,MATCH(D$1,'2-3 引出列表'!$A$1:$CD$1,0)),"")),"",IFERROR(INDEX('2-3 引出列表'!$A$2:$CE$8700,$A684,MATCH(D$1,'2-3 引出列表'!$A$1:$CD$1,0)),""))</f>
        <v>0</v>
      </c>
      <c r="E684">
        <f>IF(ISBLANK(IFERROR(INDEX('2-3 引出列表'!$A$2:$CE$8700,$A684,MATCH(E$1,'2-3 引出列表'!$A$1:$CD$1,0)),"")),"",IFERROR(INDEX('2-3 引出列表'!$A$2:$CE$8700,$A684,MATCH(E$1,'2-3 引出列表'!$A$1:$CD$1,0)),""))</f>
        <v>0</v>
      </c>
      <c r="F684" t="str">
        <f t="shared" si="10"/>
        <v>0</v>
      </c>
      <c r="G684">
        <f>IF(ISBLANK(IFERROR(INDEX('2-3 引出列表'!$A$2:$CE$8700,$A684,MATCH(G$1,'2-3 引出列表'!$A$1:$CD$1,0)),"")),"",IFERROR(INDEX('2-3 引出列表'!$A$2:$CE$8700,$A684,MATCH(G$1,'2-3 引出列表'!$A$1:$CD$1,0)),""))</f>
        <v>0</v>
      </c>
      <c r="H684">
        <f>IF(ISBLANK(IFERROR(INDEX('2-3 引出列表'!$A$2:$CE$8700,$A684,MATCH(H$1,'2-3 引出列表'!$A$1:$CD$1,0)),"")),"",IFERROR(INDEX('2-3 引出列表'!$A$2:$CE$8700,$A684,MATCH(H$1,'2-3 引出列表'!$A$1:$CD$1,0)),""))</f>
        <v>0</v>
      </c>
      <c r="I684">
        <f>IF(ISBLANK(IFERROR(INDEX('2-3 引出列表'!$A$2:$CE$8700,$A684,MATCH(I$1,'2-3 引出列表'!$A$1:$CD$1,0)),"")),"",IFERROR(INDEX('2-3 引出列表'!$A$2:$CE$8700,$A684,MATCH(I$1,'2-3 引出列表'!$A$1:$CD$1,0)),""))</f>
        <v>0</v>
      </c>
    </row>
    <row r="685" customFormat="1" spans="1:9">
      <c r="A685">
        <v>684</v>
      </c>
      <c r="B685">
        <f>IF(ISBLANK(IFERROR(INDEX('2-3 引出列表'!$A$2:$CE$8700,$A685,MATCH(B$1,'2-3 引出列表'!$A$1:$CD$1,0)),"")),"",IFERROR(INDEX('2-3 引出列表'!$A$2:$CE$8700,$A685,MATCH(B$1,'2-3 引出列表'!$A$1:$CD$1,0)),""))</f>
        <v>0</v>
      </c>
      <c r="C685">
        <f>IF(ISBLANK(IFERROR(INDEX('2-3 引出列表'!$A$2:$CE$8700,$A685,MATCH(C$1,'2-3 引出列表'!$A$1:$CD$1,0)),"")),"",IFERROR(INDEX('2-3 引出列表'!$A$2:$CE$8700,$A685,MATCH(C$1,'2-3 引出列表'!$A$1:$CD$1,0)),""))</f>
        <v>0</v>
      </c>
      <c r="D685">
        <f>IF(ISBLANK(IFERROR(INDEX('2-3 引出列表'!$A$2:$CE$8700,$A685,MATCH(D$1,'2-3 引出列表'!$A$1:$CD$1,0)),"")),"",IFERROR(INDEX('2-3 引出列表'!$A$2:$CE$8700,$A685,MATCH(D$1,'2-3 引出列表'!$A$1:$CD$1,0)),""))</f>
        <v>0</v>
      </c>
      <c r="E685">
        <f>IF(ISBLANK(IFERROR(INDEX('2-3 引出列表'!$A$2:$CE$8700,$A685,MATCH(E$1,'2-3 引出列表'!$A$1:$CD$1,0)),"")),"",IFERROR(INDEX('2-3 引出列表'!$A$2:$CE$8700,$A685,MATCH(E$1,'2-3 引出列表'!$A$1:$CD$1,0)),""))</f>
        <v>0</v>
      </c>
      <c r="F685" t="str">
        <f t="shared" si="10"/>
        <v>0</v>
      </c>
      <c r="G685">
        <f>IF(ISBLANK(IFERROR(INDEX('2-3 引出列表'!$A$2:$CE$8700,$A685,MATCH(G$1,'2-3 引出列表'!$A$1:$CD$1,0)),"")),"",IFERROR(INDEX('2-3 引出列表'!$A$2:$CE$8700,$A685,MATCH(G$1,'2-3 引出列表'!$A$1:$CD$1,0)),""))</f>
        <v>0</v>
      </c>
      <c r="H685">
        <f>IF(ISBLANK(IFERROR(INDEX('2-3 引出列表'!$A$2:$CE$8700,$A685,MATCH(H$1,'2-3 引出列表'!$A$1:$CD$1,0)),"")),"",IFERROR(INDEX('2-3 引出列表'!$A$2:$CE$8700,$A685,MATCH(H$1,'2-3 引出列表'!$A$1:$CD$1,0)),""))</f>
        <v>0</v>
      </c>
      <c r="I685">
        <f>IF(ISBLANK(IFERROR(INDEX('2-3 引出列表'!$A$2:$CE$8700,$A685,MATCH(I$1,'2-3 引出列表'!$A$1:$CD$1,0)),"")),"",IFERROR(INDEX('2-3 引出列表'!$A$2:$CE$8700,$A685,MATCH(I$1,'2-3 引出列表'!$A$1:$CD$1,0)),""))</f>
        <v>0</v>
      </c>
    </row>
    <row r="686" customFormat="1" spans="1:9">
      <c r="A686">
        <v>685</v>
      </c>
      <c r="B686">
        <f>IF(ISBLANK(IFERROR(INDEX('2-3 引出列表'!$A$2:$CE$8700,$A686,MATCH(B$1,'2-3 引出列表'!$A$1:$CD$1,0)),"")),"",IFERROR(INDEX('2-3 引出列表'!$A$2:$CE$8700,$A686,MATCH(B$1,'2-3 引出列表'!$A$1:$CD$1,0)),""))</f>
        <v>0</v>
      </c>
      <c r="C686">
        <f>IF(ISBLANK(IFERROR(INDEX('2-3 引出列表'!$A$2:$CE$8700,$A686,MATCH(C$1,'2-3 引出列表'!$A$1:$CD$1,0)),"")),"",IFERROR(INDEX('2-3 引出列表'!$A$2:$CE$8700,$A686,MATCH(C$1,'2-3 引出列表'!$A$1:$CD$1,0)),""))</f>
        <v>0</v>
      </c>
      <c r="D686">
        <f>IF(ISBLANK(IFERROR(INDEX('2-3 引出列表'!$A$2:$CE$8700,$A686,MATCH(D$1,'2-3 引出列表'!$A$1:$CD$1,0)),"")),"",IFERROR(INDEX('2-3 引出列表'!$A$2:$CE$8700,$A686,MATCH(D$1,'2-3 引出列表'!$A$1:$CD$1,0)),""))</f>
        <v>0</v>
      </c>
      <c r="E686">
        <f>IF(ISBLANK(IFERROR(INDEX('2-3 引出列表'!$A$2:$CE$8700,$A686,MATCH(E$1,'2-3 引出列表'!$A$1:$CD$1,0)),"")),"",IFERROR(INDEX('2-3 引出列表'!$A$2:$CE$8700,$A686,MATCH(E$1,'2-3 引出列表'!$A$1:$CD$1,0)),""))</f>
        <v>0</v>
      </c>
      <c r="F686" t="str">
        <f t="shared" si="10"/>
        <v>0</v>
      </c>
      <c r="G686">
        <f>IF(ISBLANK(IFERROR(INDEX('2-3 引出列表'!$A$2:$CE$8700,$A686,MATCH(G$1,'2-3 引出列表'!$A$1:$CD$1,0)),"")),"",IFERROR(INDEX('2-3 引出列表'!$A$2:$CE$8700,$A686,MATCH(G$1,'2-3 引出列表'!$A$1:$CD$1,0)),""))</f>
        <v>0</v>
      </c>
      <c r="H686">
        <f>IF(ISBLANK(IFERROR(INDEX('2-3 引出列表'!$A$2:$CE$8700,$A686,MATCH(H$1,'2-3 引出列表'!$A$1:$CD$1,0)),"")),"",IFERROR(INDEX('2-3 引出列表'!$A$2:$CE$8700,$A686,MATCH(H$1,'2-3 引出列表'!$A$1:$CD$1,0)),""))</f>
        <v>0</v>
      </c>
      <c r="I686">
        <f>IF(ISBLANK(IFERROR(INDEX('2-3 引出列表'!$A$2:$CE$8700,$A686,MATCH(I$1,'2-3 引出列表'!$A$1:$CD$1,0)),"")),"",IFERROR(INDEX('2-3 引出列表'!$A$2:$CE$8700,$A686,MATCH(I$1,'2-3 引出列表'!$A$1:$CD$1,0)),""))</f>
        <v>0</v>
      </c>
    </row>
    <row r="687" customFormat="1" spans="1:9">
      <c r="A687">
        <v>686</v>
      </c>
      <c r="B687">
        <f>IF(ISBLANK(IFERROR(INDEX('2-3 引出列表'!$A$2:$CE$8700,$A687,MATCH(B$1,'2-3 引出列表'!$A$1:$CD$1,0)),"")),"",IFERROR(INDEX('2-3 引出列表'!$A$2:$CE$8700,$A687,MATCH(B$1,'2-3 引出列表'!$A$1:$CD$1,0)),""))</f>
        <v>0</v>
      </c>
      <c r="C687">
        <f>IF(ISBLANK(IFERROR(INDEX('2-3 引出列表'!$A$2:$CE$8700,$A687,MATCH(C$1,'2-3 引出列表'!$A$1:$CD$1,0)),"")),"",IFERROR(INDEX('2-3 引出列表'!$A$2:$CE$8700,$A687,MATCH(C$1,'2-3 引出列表'!$A$1:$CD$1,0)),""))</f>
        <v>0</v>
      </c>
      <c r="D687">
        <f>IF(ISBLANK(IFERROR(INDEX('2-3 引出列表'!$A$2:$CE$8700,$A687,MATCH(D$1,'2-3 引出列表'!$A$1:$CD$1,0)),"")),"",IFERROR(INDEX('2-3 引出列表'!$A$2:$CE$8700,$A687,MATCH(D$1,'2-3 引出列表'!$A$1:$CD$1,0)),""))</f>
        <v>0</v>
      </c>
      <c r="E687">
        <f>IF(ISBLANK(IFERROR(INDEX('2-3 引出列表'!$A$2:$CE$8700,$A687,MATCH(E$1,'2-3 引出列表'!$A$1:$CD$1,0)),"")),"",IFERROR(INDEX('2-3 引出列表'!$A$2:$CE$8700,$A687,MATCH(E$1,'2-3 引出列表'!$A$1:$CD$1,0)),""))</f>
        <v>0</v>
      </c>
      <c r="F687" t="str">
        <f t="shared" si="10"/>
        <v>0</v>
      </c>
      <c r="G687">
        <f>IF(ISBLANK(IFERROR(INDEX('2-3 引出列表'!$A$2:$CE$8700,$A687,MATCH(G$1,'2-3 引出列表'!$A$1:$CD$1,0)),"")),"",IFERROR(INDEX('2-3 引出列表'!$A$2:$CE$8700,$A687,MATCH(G$1,'2-3 引出列表'!$A$1:$CD$1,0)),""))</f>
        <v>0</v>
      </c>
      <c r="H687">
        <f>IF(ISBLANK(IFERROR(INDEX('2-3 引出列表'!$A$2:$CE$8700,$A687,MATCH(H$1,'2-3 引出列表'!$A$1:$CD$1,0)),"")),"",IFERROR(INDEX('2-3 引出列表'!$A$2:$CE$8700,$A687,MATCH(H$1,'2-3 引出列表'!$A$1:$CD$1,0)),""))</f>
        <v>0</v>
      </c>
      <c r="I687">
        <f>IF(ISBLANK(IFERROR(INDEX('2-3 引出列表'!$A$2:$CE$8700,$A687,MATCH(I$1,'2-3 引出列表'!$A$1:$CD$1,0)),"")),"",IFERROR(INDEX('2-3 引出列表'!$A$2:$CE$8700,$A687,MATCH(I$1,'2-3 引出列表'!$A$1:$CD$1,0)),""))</f>
        <v>0</v>
      </c>
    </row>
    <row r="688" customFormat="1" spans="1:9">
      <c r="A688">
        <v>687</v>
      </c>
      <c r="B688">
        <f>IF(ISBLANK(IFERROR(INDEX('2-3 引出列表'!$A$2:$CE$8700,$A688,MATCH(B$1,'2-3 引出列表'!$A$1:$CD$1,0)),"")),"",IFERROR(INDEX('2-3 引出列表'!$A$2:$CE$8700,$A688,MATCH(B$1,'2-3 引出列表'!$A$1:$CD$1,0)),""))</f>
        <v>0</v>
      </c>
      <c r="C688">
        <f>IF(ISBLANK(IFERROR(INDEX('2-3 引出列表'!$A$2:$CE$8700,$A688,MATCH(C$1,'2-3 引出列表'!$A$1:$CD$1,0)),"")),"",IFERROR(INDEX('2-3 引出列表'!$A$2:$CE$8700,$A688,MATCH(C$1,'2-3 引出列表'!$A$1:$CD$1,0)),""))</f>
        <v>0</v>
      </c>
      <c r="D688">
        <f>IF(ISBLANK(IFERROR(INDEX('2-3 引出列表'!$A$2:$CE$8700,$A688,MATCH(D$1,'2-3 引出列表'!$A$1:$CD$1,0)),"")),"",IFERROR(INDEX('2-3 引出列表'!$A$2:$CE$8700,$A688,MATCH(D$1,'2-3 引出列表'!$A$1:$CD$1,0)),""))</f>
        <v>0</v>
      </c>
      <c r="E688">
        <f>IF(ISBLANK(IFERROR(INDEX('2-3 引出列表'!$A$2:$CE$8700,$A688,MATCH(E$1,'2-3 引出列表'!$A$1:$CD$1,0)),"")),"",IFERROR(INDEX('2-3 引出列表'!$A$2:$CE$8700,$A688,MATCH(E$1,'2-3 引出列表'!$A$1:$CD$1,0)),""))</f>
        <v>0</v>
      </c>
      <c r="F688" t="str">
        <f t="shared" si="10"/>
        <v>0</v>
      </c>
      <c r="G688">
        <f>IF(ISBLANK(IFERROR(INDEX('2-3 引出列表'!$A$2:$CE$8700,$A688,MATCH(G$1,'2-3 引出列表'!$A$1:$CD$1,0)),"")),"",IFERROR(INDEX('2-3 引出列表'!$A$2:$CE$8700,$A688,MATCH(G$1,'2-3 引出列表'!$A$1:$CD$1,0)),""))</f>
        <v>0</v>
      </c>
      <c r="H688">
        <f>IF(ISBLANK(IFERROR(INDEX('2-3 引出列表'!$A$2:$CE$8700,$A688,MATCH(H$1,'2-3 引出列表'!$A$1:$CD$1,0)),"")),"",IFERROR(INDEX('2-3 引出列表'!$A$2:$CE$8700,$A688,MATCH(H$1,'2-3 引出列表'!$A$1:$CD$1,0)),""))</f>
        <v>0</v>
      </c>
      <c r="I688">
        <f>IF(ISBLANK(IFERROR(INDEX('2-3 引出列表'!$A$2:$CE$8700,$A688,MATCH(I$1,'2-3 引出列表'!$A$1:$CD$1,0)),"")),"",IFERROR(INDEX('2-3 引出列表'!$A$2:$CE$8700,$A688,MATCH(I$1,'2-3 引出列表'!$A$1:$CD$1,0)),""))</f>
        <v>0</v>
      </c>
    </row>
    <row r="689" customFormat="1" spans="1:9">
      <c r="A689">
        <v>688</v>
      </c>
      <c r="B689">
        <f>IF(ISBLANK(IFERROR(INDEX('2-3 引出列表'!$A$2:$CE$8700,$A689,MATCH(B$1,'2-3 引出列表'!$A$1:$CD$1,0)),"")),"",IFERROR(INDEX('2-3 引出列表'!$A$2:$CE$8700,$A689,MATCH(B$1,'2-3 引出列表'!$A$1:$CD$1,0)),""))</f>
        <v>0</v>
      </c>
      <c r="C689">
        <f>IF(ISBLANK(IFERROR(INDEX('2-3 引出列表'!$A$2:$CE$8700,$A689,MATCH(C$1,'2-3 引出列表'!$A$1:$CD$1,0)),"")),"",IFERROR(INDEX('2-3 引出列表'!$A$2:$CE$8700,$A689,MATCH(C$1,'2-3 引出列表'!$A$1:$CD$1,0)),""))</f>
        <v>0</v>
      </c>
      <c r="D689">
        <f>IF(ISBLANK(IFERROR(INDEX('2-3 引出列表'!$A$2:$CE$8700,$A689,MATCH(D$1,'2-3 引出列表'!$A$1:$CD$1,0)),"")),"",IFERROR(INDEX('2-3 引出列表'!$A$2:$CE$8700,$A689,MATCH(D$1,'2-3 引出列表'!$A$1:$CD$1,0)),""))</f>
        <v>0</v>
      </c>
      <c r="E689">
        <f>IF(ISBLANK(IFERROR(INDEX('2-3 引出列表'!$A$2:$CE$8700,$A689,MATCH(E$1,'2-3 引出列表'!$A$1:$CD$1,0)),"")),"",IFERROR(INDEX('2-3 引出列表'!$A$2:$CE$8700,$A689,MATCH(E$1,'2-3 引出列表'!$A$1:$CD$1,0)),""))</f>
        <v>0</v>
      </c>
      <c r="F689" t="str">
        <f t="shared" si="10"/>
        <v>0</v>
      </c>
      <c r="G689">
        <f>IF(ISBLANK(IFERROR(INDEX('2-3 引出列表'!$A$2:$CE$8700,$A689,MATCH(G$1,'2-3 引出列表'!$A$1:$CD$1,0)),"")),"",IFERROR(INDEX('2-3 引出列表'!$A$2:$CE$8700,$A689,MATCH(G$1,'2-3 引出列表'!$A$1:$CD$1,0)),""))</f>
        <v>0</v>
      </c>
      <c r="H689">
        <f>IF(ISBLANK(IFERROR(INDEX('2-3 引出列表'!$A$2:$CE$8700,$A689,MATCH(H$1,'2-3 引出列表'!$A$1:$CD$1,0)),"")),"",IFERROR(INDEX('2-3 引出列表'!$A$2:$CE$8700,$A689,MATCH(H$1,'2-3 引出列表'!$A$1:$CD$1,0)),""))</f>
        <v>0</v>
      </c>
      <c r="I689">
        <f>IF(ISBLANK(IFERROR(INDEX('2-3 引出列表'!$A$2:$CE$8700,$A689,MATCH(I$1,'2-3 引出列表'!$A$1:$CD$1,0)),"")),"",IFERROR(INDEX('2-3 引出列表'!$A$2:$CE$8700,$A689,MATCH(I$1,'2-3 引出列表'!$A$1:$CD$1,0)),""))</f>
        <v>0</v>
      </c>
    </row>
    <row r="690" customFormat="1" spans="1:9">
      <c r="A690">
        <v>689</v>
      </c>
      <c r="B690">
        <f>IF(ISBLANK(IFERROR(INDEX('2-3 引出列表'!$A$2:$CE$8700,$A690,MATCH(B$1,'2-3 引出列表'!$A$1:$CD$1,0)),"")),"",IFERROR(INDEX('2-3 引出列表'!$A$2:$CE$8700,$A690,MATCH(B$1,'2-3 引出列表'!$A$1:$CD$1,0)),""))</f>
        <v>0</v>
      </c>
      <c r="C690">
        <f>IF(ISBLANK(IFERROR(INDEX('2-3 引出列表'!$A$2:$CE$8700,$A690,MATCH(C$1,'2-3 引出列表'!$A$1:$CD$1,0)),"")),"",IFERROR(INDEX('2-3 引出列表'!$A$2:$CE$8700,$A690,MATCH(C$1,'2-3 引出列表'!$A$1:$CD$1,0)),""))</f>
        <v>0</v>
      </c>
      <c r="D690">
        <f>IF(ISBLANK(IFERROR(INDEX('2-3 引出列表'!$A$2:$CE$8700,$A690,MATCH(D$1,'2-3 引出列表'!$A$1:$CD$1,0)),"")),"",IFERROR(INDEX('2-3 引出列表'!$A$2:$CE$8700,$A690,MATCH(D$1,'2-3 引出列表'!$A$1:$CD$1,0)),""))</f>
        <v>0</v>
      </c>
      <c r="E690">
        <f>IF(ISBLANK(IFERROR(INDEX('2-3 引出列表'!$A$2:$CE$8700,$A690,MATCH(E$1,'2-3 引出列表'!$A$1:$CD$1,0)),"")),"",IFERROR(INDEX('2-3 引出列表'!$A$2:$CE$8700,$A690,MATCH(E$1,'2-3 引出列表'!$A$1:$CD$1,0)),""))</f>
        <v>0</v>
      </c>
      <c r="F690" t="str">
        <f t="shared" si="10"/>
        <v>0</v>
      </c>
      <c r="G690">
        <f>IF(ISBLANK(IFERROR(INDEX('2-3 引出列表'!$A$2:$CE$8700,$A690,MATCH(G$1,'2-3 引出列表'!$A$1:$CD$1,0)),"")),"",IFERROR(INDEX('2-3 引出列表'!$A$2:$CE$8700,$A690,MATCH(G$1,'2-3 引出列表'!$A$1:$CD$1,0)),""))</f>
        <v>0</v>
      </c>
      <c r="H690">
        <f>IF(ISBLANK(IFERROR(INDEX('2-3 引出列表'!$A$2:$CE$8700,$A690,MATCH(H$1,'2-3 引出列表'!$A$1:$CD$1,0)),"")),"",IFERROR(INDEX('2-3 引出列表'!$A$2:$CE$8700,$A690,MATCH(H$1,'2-3 引出列表'!$A$1:$CD$1,0)),""))</f>
        <v>0</v>
      </c>
      <c r="I690">
        <f>IF(ISBLANK(IFERROR(INDEX('2-3 引出列表'!$A$2:$CE$8700,$A690,MATCH(I$1,'2-3 引出列表'!$A$1:$CD$1,0)),"")),"",IFERROR(INDEX('2-3 引出列表'!$A$2:$CE$8700,$A690,MATCH(I$1,'2-3 引出列表'!$A$1:$CD$1,0)),""))</f>
        <v>0</v>
      </c>
    </row>
    <row r="691" customFormat="1" spans="1:9">
      <c r="A691">
        <v>690</v>
      </c>
      <c r="B691">
        <f>IF(ISBLANK(IFERROR(INDEX('2-3 引出列表'!$A$2:$CE$8700,$A691,MATCH(B$1,'2-3 引出列表'!$A$1:$CD$1,0)),"")),"",IFERROR(INDEX('2-3 引出列表'!$A$2:$CE$8700,$A691,MATCH(B$1,'2-3 引出列表'!$A$1:$CD$1,0)),""))</f>
        <v>0</v>
      </c>
      <c r="C691">
        <f>IF(ISBLANK(IFERROR(INDEX('2-3 引出列表'!$A$2:$CE$8700,$A691,MATCH(C$1,'2-3 引出列表'!$A$1:$CD$1,0)),"")),"",IFERROR(INDEX('2-3 引出列表'!$A$2:$CE$8700,$A691,MATCH(C$1,'2-3 引出列表'!$A$1:$CD$1,0)),""))</f>
        <v>0</v>
      </c>
      <c r="D691">
        <f>IF(ISBLANK(IFERROR(INDEX('2-3 引出列表'!$A$2:$CE$8700,$A691,MATCH(D$1,'2-3 引出列表'!$A$1:$CD$1,0)),"")),"",IFERROR(INDEX('2-3 引出列表'!$A$2:$CE$8700,$A691,MATCH(D$1,'2-3 引出列表'!$A$1:$CD$1,0)),""))</f>
        <v>0</v>
      </c>
      <c r="E691">
        <f>IF(ISBLANK(IFERROR(INDEX('2-3 引出列表'!$A$2:$CE$8700,$A691,MATCH(E$1,'2-3 引出列表'!$A$1:$CD$1,0)),"")),"",IFERROR(INDEX('2-3 引出列表'!$A$2:$CE$8700,$A691,MATCH(E$1,'2-3 引出列表'!$A$1:$CD$1,0)),""))</f>
        <v>0</v>
      </c>
      <c r="F691" t="str">
        <f t="shared" si="10"/>
        <v>0</v>
      </c>
      <c r="G691">
        <f>IF(ISBLANK(IFERROR(INDEX('2-3 引出列表'!$A$2:$CE$8700,$A691,MATCH(G$1,'2-3 引出列表'!$A$1:$CD$1,0)),"")),"",IFERROR(INDEX('2-3 引出列表'!$A$2:$CE$8700,$A691,MATCH(G$1,'2-3 引出列表'!$A$1:$CD$1,0)),""))</f>
        <v>0</v>
      </c>
      <c r="H691">
        <f>IF(ISBLANK(IFERROR(INDEX('2-3 引出列表'!$A$2:$CE$8700,$A691,MATCH(H$1,'2-3 引出列表'!$A$1:$CD$1,0)),"")),"",IFERROR(INDEX('2-3 引出列表'!$A$2:$CE$8700,$A691,MATCH(H$1,'2-3 引出列表'!$A$1:$CD$1,0)),""))</f>
        <v>0</v>
      </c>
      <c r="I691">
        <f>IF(ISBLANK(IFERROR(INDEX('2-3 引出列表'!$A$2:$CE$8700,$A691,MATCH(I$1,'2-3 引出列表'!$A$1:$CD$1,0)),"")),"",IFERROR(INDEX('2-3 引出列表'!$A$2:$CE$8700,$A691,MATCH(I$1,'2-3 引出列表'!$A$1:$CD$1,0)),""))</f>
        <v>0</v>
      </c>
    </row>
    <row r="692" customFormat="1" spans="1:9">
      <c r="A692">
        <v>691</v>
      </c>
      <c r="B692">
        <f>IF(ISBLANK(IFERROR(INDEX('2-3 引出列表'!$A$2:$CE$8700,$A692,MATCH(B$1,'2-3 引出列表'!$A$1:$CD$1,0)),"")),"",IFERROR(INDEX('2-3 引出列表'!$A$2:$CE$8700,$A692,MATCH(B$1,'2-3 引出列表'!$A$1:$CD$1,0)),""))</f>
        <v>0</v>
      </c>
      <c r="C692">
        <f>IF(ISBLANK(IFERROR(INDEX('2-3 引出列表'!$A$2:$CE$8700,$A692,MATCH(C$1,'2-3 引出列表'!$A$1:$CD$1,0)),"")),"",IFERROR(INDEX('2-3 引出列表'!$A$2:$CE$8700,$A692,MATCH(C$1,'2-3 引出列表'!$A$1:$CD$1,0)),""))</f>
        <v>0</v>
      </c>
      <c r="D692">
        <f>IF(ISBLANK(IFERROR(INDEX('2-3 引出列表'!$A$2:$CE$8700,$A692,MATCH(D$1,'2-3 引出列表'!$A$1:$CD$1,0)),"")),"",IFERROR(INDEX('2-3 引出列表'!$A$2:$CE$8700,$A692,MATCH(D$1,'2-3 引出列表'!$A$1:$CD$1,0)),""))</f>
        <v>0</v>
      </c>
      <c r="E692">
        <f>IF(ISBLANK(IFERROR(INDEX('2-3 引出列表'!$A$2:$CE$8700,$A692,MATCH(E$1,'2-3 引出列表'!$A$1:$CD$1,0)),"")),"",IFERROR(INDEX('2-3 引出列表'!$A$2:$CE$8700,$A692,MATCH(E$1,'2-3 引出列表'!$A$1:$CD$1,0)),""))</f>
        <v>0</v>
      </c>
      <c r="F692" t="str">
        <f t="shared" si="10"/>
        <v>0</v>
      </c>
      <c r="G692">
        <f>IF(ISBLANK(IFERROR(INDEX('2-3 引出列表'!$A$2:$CE$8700,$A692,MATCH(G$1,'2-3 引出列表'!$A$1:$CD$1,0)),"")),"",IFERROR(INDEX('2-3 引出列表'!$A$2:$CE$8700,$A692,MATCH(G$1,'2-3 引出列表'!$A$1:$CD$1,0)),""))</f>
        <v>0</v>
      </c>
      <c r="H692">
        <f>IF(ISBLANK(IFERROR(INDEX('2-3 引出列表'!$A$2:$CE$8700,$A692,MATCH(H$1,'2-3 引出列表'!$A$1:$CD$1,0)),"")),"",IFERROR(INDEX('2-3 引出列表'!$A$2:$CE$8700,$A692,MATCH(H$1,'2-3 引出列表'!$A$1:$CD$1,0)),""))</f>
        <v>0</v>
      </c>
      <c r="I692">
        <f>IF(ISBLANK(IFERROR(INDEX('2-3 引出列表'!$A$2:$CE$8700,$A692,MATCH(I$1,'2-3 引出列表'!$A$1:$CD$1,0)),"")),"",IFERROR(INDEX('2-3 引出列表'!$A$2:$CE$8700,$A692,MATCH(I$1,'2-3 引出列表'!$A$1:$CD$1,0)),""))</f>
        <v>0</v>
      </c>
    </row>
    <row r="693" customFormat="1" spans="1:9">
      <c r="A693">
        <v>692</v>
      </c>
      <c r="B693">
        <f>IF(ISBLANK(IFERROR(INDEX('2-3 引出列表'!$A$2:$CE$8700,$A693,MATCH(B$1,'2-3 引出列表'!$A$1:$CD$1,0)),"")),"",IFERROR(INDEX('2-3 引出列表'!$A$2:$CE$8700,$A693,MATCH(B$1,'2-3 引出列表'!$A$1:$CD$1,0)),""))</f>
        <v>0</v>
      </c>
      <c r="C693">
        <f>IF(ISBLANK(IFERROR(INDEX('2-3 引出列表'!$A$2:$CE$8700,$A693,MATCH(C$1,'2-3 引出列表'!$A$1:$CD$1,0)),"")),"",IFERROR(INDEX('2-3 引出列表'!$A$2:$CE$8700,$A693,MATCH(C$1,'2-3 引出列表'!$A$1:$CD$1,0)),""))</f>
        <v>0</v>
      </c>
      <c r="D693">
        <f>IF(ISBLANK(IFERROR(INDEX('2-3 引出列表'!$A$2:$CE$8700,$A693,MATCH(D$1,'2-3 引出列表'!$A$1:$CD$1,0)),"")),"",IFERROR(INDEX('2-3 引出列表'!$A$2:$CE$8700,$A693,MATCH(D$1,'2-3 引出列表'!$A$1:$CD$1,0)),""))</f>
        <v>0</v>
      </c>
      <c r="E693">
        <f>IF(ISBLANK(IFERROR(INDEX('2-3 引出列表'!$A$2:$CE$8700,$A693,MATCH(E$1,'2-3 引出列表'!$A$1:$CD$1,0)),"")),"",IFERROR(INDEX('2-3 引出列表'!$A$2:$CE$8700,$A693,MATCH(E$1,'2-3 引出列表'!$A$1:$CD$1,0)),""))</f>
        <v>0</v>
      </c>
      <c r="F693" t="str">
        <f t="shared" si="10"/>
        <v>0</v>
      </c>
      <c r="G693">
        <f>IF(ISBLANK(IFERROR(INDEX('2-3 引出列表'!$A$2:$CE$8700,$A693,MATCH(G$1,'2-3 引出列表'!$A$1:$CD$1,0)),"")),"",IFERROR(INDEX('2-3 引出列表'!$A$2:$CE$8700,$A693,MATCH(G$1,'2-3 引出列表'!$A$1:$CD$1,0)),""))</f>
        <v>0</v>
      </c>
      <c r="H693">
        <f>IF(ISBLANK(IFERROR(INDEX('2-3 引出列表'!$A$2:$CE$8700,$A693,MATCH(H$1,'2-3 引出列表'!$A$1:$CD$1,0)),"")),"",IFERROR(INDEX('2-3 引出列表'!$A$2:$CE$8700,$A693,MATCH(H$1,'2-3 引出列表'!$A$1:$CD$1,0)),""))</f>
        <v>0</v>
      </c>
      <c r="I693">
        <f>IF(ISBLANK(IFERROR(INDEX('2-3 引出列表'!$A$2:$CE$8700,$A693,MATCH(I$1,'2-3 引出列表'!$A$1:$CD$1,0)),"")),"",IFERROR(INDEX('2-3 引出列表'!$A$2:$CE$8700,$A693,MATCH(I$1,'2-3 引出列表'!$A$1:$CD$1,0)),""))</f>
        <v>0</v>
      </c>
    </row>
    <row r="694" customFormat="1" spans="1:9">
      <c r="A694">
        <v>693</v>
      </c>
      <c r="B694">
        <f>IF(ISBLANK(IFERROR(INDEX('2-3 引出列表'!$A$2:$CE$8700,$A694,MATCH(B$1,'2-3 引出列表'!$A$1:$CD$1,0)),"")),"",IFERROR(INDEX('2-3 引出列表'!$A$2:$CE$8700,$A694,MATCH(B$1,'2-3 引出列表'!$A$1:$CD$1,0)),""))</f>
        <v>0</v>
      </c>
      <c r="C694">
        <f>IF(ISBLANK(IFERROR(INDEX('2-3 引出列表'!$A$2:$CE$8700,$A694,MATCH(C$1,'2-3 引出列表'!$A$1:$CD$1,0)),"")),"",IFERROR(INDEX('2-3 引出列表'!$A$2:$CE$8700,$A694,MATCH(C$1,'2-3 引出列表'!$A$1:$CD$1,0)),""))</f>
        <v>0</v>
      </c>
      <c r="D694">
        <f>IF(ISBLANK(IFERROR(INDEX('2-3 引出列表'!$A$2:$CE$8700,$A694,MATCH(D$1,'2-3 引出列表'!$A$1:$CD$1,0)),"")),"",IFERROR(INDEX('2-3 引出列表'!$A$2:$CE$8700,$A694,MATCH(D$1,'2-3 引出列表'!$A$1:$CD$1,0)),""))</f>
        <v>0</v>
      </c>
      <c r="E694">
        <f>IF(ISBLANK(IFERROR(INDEX('2-3 引出列表'!$A$2:$CE$8700,$A694,MATCH(E$1,'2-3 引出列表'!$A$1:$CD$1,0)),"")),"",IFERROR(INDEX('2-3 引出列表'!$A$2:$CE$8700,$A694,MATCH(E$1,'2-3 引出列表'!$A$1:$CD$1,0)),""))</f>
        <v>0</v>
      </c>
      <c r="F694" t="str">
        <f t="shared" si="10"/>
        <v>0</v>
      </c>
      <c r="G694">
        <f>IF(ISBLANK(IFERROR(INDEX('2-3 引出列表'!$A$2:$CE$8700,$A694,MATCH(G$1,'2-3 引出列表'!$A$1:$CD$1,0)),"")),"",IFERROR(INDEX('2-3 引出列表'!$A$2:$CE$8700,$A694,MATCH(G$1,'2-3 引出列表'!$A$1:$CD$1,0)),""))</f>
        <v>0</v>
      </c>
      <c r="H694">
        <f>IF(ISBLANK(IFERROR(INDEX('2-3 引出列表'!$A$2:$CE$8700,$A694,MATCH(H$1,'2-3 引出列表'!$A$1:$CD$1,0)),"")),"",IFERROR(INDEX('2-3 引出列表'!$A$2:$CE$8700,$A694,MATCH(H$1,'2-3 引出列表'!$A$1:$CD$1,0)),""))</f>
        <v>0</v>
      </c>
      <c r="I694">
        <f>IF(ISBLANK(IFERROR(INDEX('2-3 引出列表'!$A$2:$CE$8700,$A694,MATCH(I$1,'2-3 引出列表'!$A$1:$CD$1,0)),"")),"",IFERROR(INDEX('2-3 引出列表'!$A$2:$CE$8700,$A694,MATCH(I$1,'2-3 引出列表'!$A$1:$CD$1,0)),""))</f>
        <v>0</v>
      </c>
    </row>
    <row r="695" customFormat="1" spans="1:9">
      <c r="A695">
        <v>694</v>
      </c>
      <c r="B695">
        <f>IF(ISBLANK(IFERROR(INDEX('2-3 引出列表'!$A$2:$CE$8700,$A695,MATCH(B$1,'2-3 引出列表'!$A$1:$CD$1,0)),"")),"",IFERROR(INDEX('2-3 引出列表'!$A$2:$CE$8700,$A695,MATCH(B$1,'2-3 引出列表'!$A$1:$CD$1,0)),""))</f>
        <v>0</v>
      </c>
      <c r="C695">
        <f>IF(ISBLANK(IFERROR(INDEX('2-3 引出列表'!$A$2:$CE$8700,$A695,MATCH(C$1,'2-3 引出列表'!$A$1:$CD$1,0)),"")),"",IFERROR(INDEX('2-3 引出列表'!$A$2:$CE$8700,$A695,MATCH(C$1,'2-3 引出列表'!$A$1:$CD$1,0)),""))</f>
        <v>0</v>
      </c>
      <c r="D695">
        <f>IF(ISBLANK(IFERROR(INDEX('2-3 引出列表'!$A$2:$CE$8700,$A695,MATCH(D$1,'2-3 引出列表'!$A$1:$CD$1,0)),"")),"",IFERROR(INDEX('2-3 引出列表'!$A$2:$CE$8700,$A695,MATCH(D$1,'2-3 引出列表'!$A$1:$CD$1,0)),""))</f>
        <v>0</v>
      </c>
      <c r="E695">
        <f>IF(ISBLANK(IFERROR(INDEX('2-3 引出列表'!$A$2:$CE$8700,$A695,MATCH(E$1,'2-3 引出列表'!$A$1:$CD$1,0)),"")),"",IFERROR(INDEX('2-3 引出列表'!$A$2:$CE$8700,$A695,MATCH(E$1,'2-3 引出列表'!$A$1:$CD$1,0)),""))</f>
        <v>0</v>
      </c>
      <c r="F695" t="str">
        <f t="shared" si="10"/>
        <v>0</v>
      </c>
      <c r="G695">
        <f>IF(ISBLANK(IFERROR(INDEX('2-3 引出列表'!$A$2:$CE$8700,$A695,MATCH(G$1,'2-3 引出列表'!$A$1:$CD$1,0)),"")),"",IFERROR(INDEX('2-3 引出列表'!$A$2:$CE$8700,$A695,MATCH(G$1,'2-3 引出列表'!$A$1:$CD$1,0)),""))</f>
        <v>0</v>
      </c>
      <c r="H695">
        <f>IF(ISBLANK(IFERROR(INDEX('2-3 引出列表'!$A$2:$CE$8700,$A695,MATCH(H$1,'2-3 引出列表'!$A$1:$CD$1,0)),"")),"",IFERROR(INDEX('2-3 引出列表'!$A$2:$CE$8700,$A695,MATCH(H$1,'2-3 引出列表'!$A$1:$CD$1,0)),""))</f>
        <v>0</v>
      </c>
      <c r="I695">
        <f>IF(ISBLANK(IFERROR(INDEX('2-3 引出列表'!$A$2:$CE$8700,$A695,MATCH(I$1,'2-3 引出列表'!$A$1:$CD$1,0)),"")),"",IFERROR(INDEX('2-3 引出列表'!$A$2:$CE$8700,$A695,MATCH(I$1,'2-3 引出列表'!$A$1:$CD$1,0)),""))</f>
        <v>0</v>
      </c>
    </row>
    <row r="696" customFormat="1" spans="1:9">
      <c r="A696">
        <v>695</v>
      </c>
      <c r="B696">
        <f>IF(ISBLANK(IFERROR(INDEX('2-3 引出列表'!$A$2:$CE$8700,$A696,MATCH(B$1,'2-3 引出列表'!$A$1:$CD$1,0)),"")),"",IFERROR(INDEX('2-3 引出列表'!$A$2:$CE$8700,$A696,MATCH(B$1,'2-3 引出列表'!$A$1:$CD$1,0)),""))</f>
        <v>0</v>
      </c>
      <c r="C696">
        <f>IF(ISBLANK(IFERROR(INDEX('2-3 引出列表'!$A$2:$CE$8700,$A696,MATCH(C$1,'2-3 引出列表'!$A$1:$CD$1,0)),"")),"",IFERROR(INDEX('2-3 引出列表'!$A$2:$CE$8700,$A696,MATCH(C$1,'2-3 引出列表'!$A$1:$CD$1,0)),""))</f>
        <v>0</v>
      </c>
      <c r="D696">
        <f>IF(ISBLANK(IFERROR(INDEX('2-3 引出列表'!$A$2:$CE$8700,$A696,MATCH(D$1,'2-3 引出列表'!$A$1:$CD$1,0)),"")),"",IFERROR(INDEX('2-3 引出列表'!$A$2:$CE$8700,$A696,MATCH(D$1,'2-3 引出列表'!$A$1:$CD$1,0)),""))</f>
        <v>0</v>
      </c>
      <c r="E696">
        <f>IF(ISBLANK(IFERROR(INDEX('2-3 引出列表'!$A$2:$CE$8700,$A696,MATCH(E$1,'2-3 引出列表'!$A$1:$CD$1,0)),"")),"",IFERROR(INDEX('2-3 引出列表'!$A$2:$CE$8700,$A696,MATCH(E$1,'2-3 引出列表'!$A$1:$CD$1,0)),""))</f>
        <v>0</v>
      </c>
      <c r="F696" t="str">
        <f t="shared" si="10"/>
        <v>0</v>
      </c>
      <c r="G696">
        <f>IF(ISBLANK(IFERROR(INDEX('2-3 引出列表'!$A$2:$CE$8700,$A696,MATCH(G$1,'2-3 引出列表'!$A$1:$CD$1,0)),"")),"",IFERROR(INDEX('2-3 引出列表'!$A$2:$CE$8700,$A696,MATCH(G$1,'2-3 引出列表'!$A$1:$CD$1,0)),""))</f>
        <v>0</v>
      </c>
      <c r="H696">
        <f>IF(ISBLANK(IFERROR(INDEX('2-3 引出列表'!$A$2:$CE$8700,$A696,MATCH(H$1,'2-3 引出列表'!$A$1:$CD$1,0)),"")),"",IFERROR(INDEX('2-3 引出列表'!$A$2:$CE$8700,$A696,MATCH(H$1,'2-3 引出列表'!$A$1:$CD$1,0)),""))</f>
        <v>0</v>
      </c>
      <c r="I696">
        <f>IF(ISBLANK(IFERROR(INDEX('2-3 引出列表'!$A$2:$CE$8700,$A696,MATCH(I$1,'2-3 引出列表'!$A$1:$CD$1,0)),"")),"",IFERROR(INDEX('2-3 引出列表'!$A$2:$CE$8700,$A696,MATCH(I$1,'2-3 引出列表'!$A$1:$CD$1,0)),""))</f>
        <v>0</v>
      </c>
    </row>
    <row r="697" customFormat="1" spans="1:9">
      <c r="A697">
        <v>696</v>
      </c>
      <c r="B697">
        <f>IF(ISBLANK(IFERROR(INDEX('2-3 引出列表'!$A$2:$CE$8700,$A697,MATCH(B$1,'2-3 引出列表'!$A$1:$CD$1,0)),"")),"",IFERROR(INDEX('2-3 引出列表'!$A$2:$CE$8700,$A697,MATCH(B$1,'2-3 引出列表'!$A$1:$CD$1,0)),""))</f>
        <v>0</v>
      </c>
      <c r="C697">
        <f>IF(ISBLANK(IFERROR(INDEX('2-3 引出列表'!$A$2:$CE$8700,$A697,MATCH(C$1,'2-3 引出列表'!$A$1:$CD$1,0)),"")),"",IFERROR(INDEX('2-3 引出列表'!$A$2:$CE$8700,$A697,MATCH(C$1,'2-3 引出列表'!$A$1:$CD$1,0)),""))</f>
        <v>0</v>
      </c>
      <c r="D697">
        <f>IF(ISBLANK(IFERROR(INDEX('2-3 引出列表'!$A$2:$CE$8700,$A697,MATCH(D$1,'2-3 引出列表'!$A$1:$CD$1,0)),"")),"",IFERROR(INDEX('2-3 引出列表'!$A$2:$CE$8700,$A697,MATCH(D$1,'2-3 引出列表'!$A$1:$CD$1,0)),""))</f>
        <v>0</v>
      </c>
      <c r="E697">
        <f>IF(ISBLANK(IFERROR(INDEX('2-3 引出列表'!$A$2:$CE$8700,$A697,MATCH(E$1,'2-3 引出列表'!$A$1:$CD$1,0)),"")),"",IFERROR(INDEX('2-3 引出列表'!$A$2:$CE$8700,$A697,MATCH(E$1,'2-3 引出列表'!$A$1:$CD$1,0)),""))</f>
        <v>0</v>
      </c>
      <c r="F697" t="str">
        <f t="shared" si="10"/>
        <v>0</v>
      </c>
      <c r="G697">
        <f>IF(ISBLANK(IFERROR(INDEX('2-3 引出列表'!$A$2:$CE$8700,$A697,MATCH(G$1,'2-3 引出列表'!$A$1:$CD$1,0)),"")),"",IFERROR(INDEX('2-3 引出列表'!$A$2:$CE$8700,$A697,MATCH(G$1,'2-3 引出列表'!$A$1:$CD$1,0)),""))</f>
        <v>0</v>
      </c>
      <c r="H697">
        <f>IF(ISBLANK(IFERROR(INDEX('2-3 引出列表'!$A$2:$CE$8700,$A697,MATCH(H$1,'2-3 引出列表'!$A$1:$CD$1,0)),"")),"",IFERROR(INDEX('2-3 引出列表'!$A$2:$CE$8700,$A697,MATCH(H$1,'2-3 引出列表'!$A$1:$CD$1,0)),""))</f>
        <v>0</v>
      </c>
      <c r="I697">
        <f>IF(ISBLANK(IFERROR(INDEX('2-3 引出列表'!$A$2:$CE$8700,$A697,MATCH(I$1,'2-3 引出列表'!$A$1:$CD$1,0)),"")),"",IFERROR(INDEX('2-3 引出列表'!$A$2:$CE$8700,$A697,MATCH(I$1,'2-3 引出列表'!$A$1:$CD$1,0)),""))</f>
        <v>0</v>
      </c>
    </row>
    <row r="698" customFormat="1" spans="1:9">
      <c r="A698">
        <v>697</v>
      </c>
      <c r="B698">
        <f>IF(ISBLANK(IFERROR(INDEX('2-3 引出列表'!$A$2:$CE$8700,$A698,MATCH(B$1,'2-3 引出列表'!$A$1:$CD$1,0)),"")),"",IFERROR(INDEX('2-3 引出列表'!$A$2:$CE$8700,$A698,MATCH(B$1,'2-3 引出列表'!$A$1:$CD$1,0)),""))</f>
        <v>0</v>
      </c>
      <c r="C698">
        <f>IF(ISBLANK(IFERROR(INDEX('2-3 引出列表'!$A$2:$CE$8700,$A698,MATCH(C$1,'2-3 引出列表'!$A$1:$CD$1,0)),"")),"",IFERROR(INDEX('2-3 引出列表'!$A$2:$CE$8700,$A698,MATCH(C$1,'2-3 引出列表'!$A$1:$CD$1,0)),""))</f>
        <v>0</v>
      </c>
      <c r="D698">
        <f>IF(ISBLANK(IFERROR(INDEX('2-3 引出列表'!$A$2:$CE$8700,$A698,MATCH(D$1,'2-3 引出列表'!$A$1:$CD$1,0)),"")),"",IFERROR(INDEX('2-3 引出列表'!$A$2:$CE$8700,$A698,MATCH(D$1,'2-3 引出列表'!$A$1:$CD$1,0)),""))</f>
        <v>0</v>
      </c>
      <c r="E698">
        <f>IF(ISBLANK(IFERROR(INDEX('2-3 引出列表'!$A$2:$CE$8700,$A698,MATCH(E$1,'2-3 引出列表'!$A$1:$CD$1,0)),"")),"",IFERROR(INDEX('2-3 引出列表'!$A$2:$CE$8700,$A698,MATCH(E$1,'2-3 引出列表'!$A$1:$CD$1,0)),""))</f>
        <v>0</v>
      </c>
      <c r="F698" t="str">
        <f t="shared" si="10"/>
        <v>0</v>
      </c>
      <c r="G698">
        <f>IF(ISBLANK(IFERROR(INDEX('2-3 引出列表'!$A$2:$CE$8700,$A698,MATCH(G$1,'2-3 引出列表'!$A$1:$CD$1,0)),"")),"",IFERROR(INDEX('2-3 引出列表'!$A$2:$CE$8700,$A698,MATCH(G$1,'2-3 引出列表'!$A$1:$CD$1,0)),""))</f>
        <v>0</v>
      </c>
      <c r="H698">
        <f>IF(ISBLANK(IFERROR(INDEX('2-3 引出列表'!$A$2:$CE$8700,$A698,MATCH(H$1,'2-3 引出列表'!$A$1:$CD$1,0)),"")),"",IFERROR(INDEX('2-3 引出列表'!$A$2:$CE$8700,$A698,MATCH(H$1,'2-3 引出列表'!$A$1:$CD$1,0)),""))</f>
        <v>0</v>
      </c>
      <c r="I698">
        <f>IF(ISBLANK(IFERROR(INDEX('2-3 引出列表'!$A$2:$CE$8700,$A698,MATCH(I$1,'2-3 引出列表'!$A$1:$CD$1,0)),"")),"",IFERROR(INDEX('2-3 引出列表'!$A$2:$CE$8700,$A698,MATCH(I$1,'2-3 引出列表'!$A$1:$CD$1,0)),""))</f>
        <v>0</v>
      </c>
    </row>
    <row r="699" customFormat="1" spans="1:9">
      <c r="A699">
        <v>698</v>
      </c>
      <c r="B699">
        <f>IF(ISBLANK(IFERROR(INDEX('2-3 引出列表'!$A$2:$CE$8700,$A699,MATCH(B$1,'2-3 引出列表'!$A$1:$CD$1,0)),"")),"",IFERROR(INDEX('2-3 引出列表'!$A$2:$CE$8700,$A699,MATCH(B$1,'2-3 引出列表'!$A$1:$CD$1,0)),""))</f>
        <v>0</v>
      </c>
      <c r="C699">
        <f>IF(ISBLANK(IFERROR(INDEX('2-3 引出列表'!$A$2:$CE$8700,$A699,MATCH(C$1,'2-3 引出列表'!$A$1:$CD$1,0)),"")),"",IFERROR(INDEX('2-3 引出列表'!$A$2:$CE$8700,$A699,MATCH(C$1,'2-3 引出列表'!$A$1:$CD$1,0)),""))</f>
        <v>0</v>
      </c>
      <c r="D699">
        <f>IF(ISBLANK(IFERROR(INDEX('2-3 引出列表'!$A$2:$CE$8700,$A699,MATCH(D$1,'2-3 引出列表'!$A$1:$CD$1,0)),"")),"",IFERROR(INDEX('2-3 引出列表'!$A$2:$CE$8700,$A699,MATCH(D$1,'2-3 引出列表'!$A$1:$CD$1,0)),""))</f>
        <v>0</v>
      </c>
      <c r="E699">
        <f>IF(ISBLANK(IFERROR(INDEX('2-3 引出列表'!$A$2:$CE$8700,$A699,MATCH(E$1,'2-3 引出列表'!$A$1:$CD$1,0)),"")),"",IFERROR(INDEX('2-3 引出列表'!$A$2:$CE$8700,$A699,MATCH(E$1,'2-3 引出列表'!$A$1:$CD$1,0)),""))</f>
        <v>0</v>
      </c>
      <c r="F699" t="str">
        <f t="shared" si="10"/>
        <v>0</v>
      </c>
      <c r="G699">
        <f>IF(ISBLANK(IFERROR(INDEX('2-3 引出列表'!$A$2:$CE$8700,$A699,MATCH(G$1,'2-3 引出列表'!$A$1:$CD$1,0)),"")),"",IFERROR(INDEX('2-3 引出列表'!$A$2:$CE$8700,$A699,MATCH(G$1,'2-3 引出列表'!$A$1:$CD$1,0)),""))</f>
        <v>0</v>
      </c>
      <c r="H699">
        <f>IF(ISBLANK(IFERROR(INDEX('2-3 引出列表'!$A$2:$CE$8700,$A699,MATCH(H$1,'2-3 引出列表'!$A$1:$CD$1,0)),"")),"",IFERROR(INDEX('2-3 引出列表'!$A$2:$CE$8700,$A699,MATCH(H$1,'2-3 引出列表'!$A$1:$CD$1,0)),""))</f>
        <v>0</v>
      </c>
      <c r="I699">
        <f>IF(ISBLANK(IFERROR(INDEX('2-3 引出列表'!$A$2:$CE$8700,$A699,MATCH(I$1,'2-3 引出列表'!$A$1:$CD$1,0)),"")),"",IFERROR(INDEX('2-3 引出列表'!$A$2:$CE$8700,$A699,MATCH(I$1,'2-3 引出列表'!$A$1:$CD$1,0)),""))</f>
        <v>0</v>
      </c>
    </row>
    <row r="700" customFormat="1" spans="1:9">
      <c r="A700">
        <v>699</v>
      </c>
      <c r="B700">
        <f>IF(ISBLANK(IFERROR(INDEX('2-3 引出列表'!$A$2:$CE$8700,$A700,MATCH(B$1,'2-3 引出列表'!$A$1:$CD$1,0)),"")),"",IFERROR(INDEX('2-3 引出列表'!$A$2:$CE$8700,$A700,MATCH(B$1,'2-3 引出列表'!$A$1:$CD$1,0)),""))</f>
        <v>0</v>
      </c>
      <c r="C700">
        <f>IF(ISBLANK(IFERROR(INDEX('2-3 引出列表'!$A$2:$CE$8700,$A700,MATCH(C$1,'2-3 引出列表'!$A$1:$CD$1,0)),"")),"",IFERROR(INDEX('2-3 引出列表'!$A$2:$CE$8700,$A700,MATCH(C$1,'2-3 引出列表'!$A$1:$CD$1,0)),""))</f>
        <v>0</v>
      </c>
      <c r="D700">
        <f>IF(ISBLANK(IFERROR(INDEX('2-3 引出列表'!$A$2:$CE$8700,$A700,MATCH(D$1,'2-3 引出列表'!$A$1:$CD$1,0)),"")),"",IFERROR(INDEX('2-3 引出列表'!$A$2:$CE$8700,$A700,MATCH(D$1,'2-3 引出列表'!$A$1:$CD$1,0)),""))</f>
        <v>0</v>
      </c>
      <c r="E700">
        <f>IF(ISBLANK(IFERROR(INDEX('2-3 引出列表'!$A$2:$CE$8700,$A700,MATCH(E$1,'2-3 引出列表'!$A$1:$CD$1,0)),"")),"",IFERROR(INDEX('2-3 引出列表'!$A$2:$CE$8700,$A700,MATCH(E$1,'2-3 引出列表'!$A$1:$CD$1,0)),""))</f>
        <v>0</v>
      </c>
      <c r="F700" t="str">
        <f t="shared" si="10"/>
        <v>0</v>
      </c>
      <c r="G700">
        <f>IF(ISBLANK(IFERROR(INDEX('2-3 引出列表'!$A$2:$CE$8700,$A700,MATCH(G$1,'2-3 引出列表'!$A$1:$CD$1,0)),"")),"",IFERROR(INDEX('2-3 引出列表'!$A$2:$CE$8700,$A700,MATCH(G$1,'2-3 引出列表'!$A$1:$CD$1,0)),""))</f>
        <v>0</v>
      </c>
      <c r="H700">
        <f>IF(ISBLANK(IFERROR(INDEX('2-3 引出列表'!$A$2:$CE$8700,$A700,MATCH(H$1,'2-3 引出列表'!$A$1:$CD$1,0)),"")),"",IFERROR(INDEX('2-3 引出列表'!$A$2:$CE$8700,$A700,MATCH(H$1,'2-3 引出列表'!$A$1:$CD$1,0)),""))</f>
        <v>0</v>
      </c>
      <c r="I700">
        <f>IF(ISBLANK(IFERROR(INDEX('2-3 引出列表'!$A$2:$CE$8700,$A700,MATCH(I$1,'2-3 引出列表'!$A$1:$CD$1,0)),"")),"",IFERROR(INDEX('2-3 引出列表'!$A$2:$CE$8700,$A700,MATCH(I$1,'2-3 引出列表'!$A$1:$CD$1,0)),""))</f>
        <v>0</v>
      </c>
    </row>
    <row r="701" customFormat="1" spans="1:9">
      <c r="A701">
        <v>700</v>
      </c>
      <c r="B701">
        <f>IF(ISBLANK(IFERROR(INDEX('2-3 引出列表'!$A$2:$CE$8700,$A701,MATCH(B$1,'2-3 引出列表'!$A$1:$CD$1,0)),"")),"",IFERROR(INDEX('2-3 引出列表'!$A$2:$CE$8700,$A701,MATCH(B$1,'2-3 引出列表'!$A$1:$CD$1,0)),""))</f>
        <v>0</v>
      </c>
      <c r="C701">
        <f>IF(ISBLANK(IFERROR(INDEX('2-3 引出列表'!$A$2:$CE$8700,$A701,MATCH(C$1,'2-3 引出列表'!$A$1:$CD$1,0)),"")),"",IFERROR(INDEX('2-3 引出列表'!$A$2:$CE$8700,$A701,MATCH(C$1,'2-3 引出列表'!$A$1:$CD$1,0)),""))</f>
        <v>0</v>
      </c>
      <c r="D701">
        <f>IF(ISBLANK(IFERROR(INDEX('2-3 引出列表'!$A$2:$CE$8700,$A701,MATCH(D$1,'2-3 引出列表'!$A$1:$CD$1,0)),"")),"",IFERROR(INDEX('2-3 引出列表'!$A$2:$CE$8700,$A701,MATCH(D$1,'2-3 引出列表'!$A$1:$CD$1,0)),""))</f>
        <v>0</v>
      </c>
      <c r="E701">
        <f>IF(ISBLANK(IFERROR(INDEX('2-3 引出列表'!$A$2:$CE$8700,$A701,MATCH(E$1,'2-3 引出列表'!$A$1:$CD$1,0)),"")),"",IFERROR(INDEX('2-3 引出列表'!$A$2:$CE$8700,$A701,MATCH(E$1,'2-3 引出列表'!$A$1:$CD$1,0)),""))</f>
        <v>0</v>
      </c>
      <c r="F701" t="str">
        <f t="shared" si="10"/>
        <v>0</v>
      </c>
      <c r="G701">
        <f>IF(ISBLANK(IFERROR(INDEX('2-3 引出列表'!$A$2:$CE$8700,$A701,MATCH(G$1,'2-3 引出列表'!$A$1:$CD$1,0)),"")),"",IFERROR(INDEX('2-3 引出列表'!$A$2:$CE$8700,$A701,MATCH(G$1,'2-3 引出列表'!$A$1:$CD$1,0)),""))</f>
        <v>0</v>
      </c>
      <c r="H701">
        <f>IF(ISBLANK(IFERROR(INDEX('2-3 引出列表'!$A$2:$CE$8700,$A701,MATCH(H$1,'2-3 引出列表'!$A$1:$CD$1,0)),"")),"",IFERROR(INDEX('2-3 引出列表'!$A$2:$CE$8700,$A701,MATCH(H$1,'2-3 引出列表'!$A$1:$CD$1,0)),""))</f>
        <v>0</v>
      </c>
      <c r="I701">
        <f>IF(ISBLANK(IFERROR(INDEX('2-3 引出列表'!$A$2:$CE$8700,$A701,MATCH(I$1,'2-3 引出列表'!$A$1:$CD$1,0)),"")),"",IFERROR(INDEX('2-3 引出列表'!$A$2:$CE$8700,$A701,MATCH(I$1,'2-3 引出列表'!$A$1:$CD$1,0)),""))</f>
        <v>0</v>
      </c>
    </row>
    <row r="702" customFormat="1" spans="1:9">
      <c r="A702">
        <v>701</v>
      </c>
      <c r="B702">
        <f>IF(ISBLANK(IFERROR(INDEX('2-3 引出列表'!$A$2:$CE$8700,$A702,MATCH(B$1,'2-3 引出列表'!$A$1:$CD$1,0)),"")),"",IFERROR(INDEX('2-3 引出列表'!$A$2:$CE$8700,$A702,MATCH(B$1,'2-3 引出列表'!$A$1:$CD$1,0)),""))</f>
        <v>0</v>
      </c>
      <c r="C702">
        <f>IF(ISBLANK(IFERROR(INDEX('2-3 引出列表'!$A$2:$CE$8700,$A702,MATCH(C$1,'2-3 引出列表'!$A$1:$CD$1,0)),"")),"",IFERROR(INDEX('2-3 引出列表'!$A$2:$CE$8700,$A702,MATCH(C$1,'2-3 引出列表'!$A$1:$CD$1,0)),""))</f>
        <v>0</v>
      </c>
      <c r="D702">
        <f>IF(ISBLANK(IFERROR(INDEX('2-3 引出列表'!$A$2:$CE$8700,$A702,MATCH(D$1,'2-3 引出列表'!$A$1:$CD$1,0)),"")),"",IFERROR(INDEX('2-3 引出列表'!$A$2:$CE$8700,$A702,MATCH(D$1,'2-3 引出列表'!$A$1:$CD$1,0)),""))</f>
        <v>0</v>
      </c>
      <c r="E702">
        <f>IF(ISBLANK(IFERROR(INDEX('2-3 引出列表'!$A$2:$CE$8700,$A702,MATCH(E$1,'2-3 引出列表'!$A$1:$CD$1,0)),"")),"",IFERROR(INDEX('2-3 引出列表'!$A$2:$CE$8700,$A702,MATCH(E$1,'2-3 引出列表'!$A$1:$CD$1,0)),""))</f>
        <v>0</v>
      </c>
      <c r="F702" t="str">
        <f t="shared" si="10"/>
        <v>0</v>
      </c>
      <c r="G702">
        <f>IF(ISBLANK(IFERROR(INDEX('2-3 引出列表'!$A$2:$CE$8700,$A702,MATCH(G$1,'2-3 引出列表'!$A$1:$CD$1,0)),"")),"",IFERROR(INDEX('2-3 引出列表'!$A$2:$CE$8700,$A702,MATCH(G$1,'2-3 引出列表'!$A$1:$CD$1,0)),""))</f>
        <v>0</v>
      </c>
      <c r="H702">
        <f>IF(ISBLANK(IFERROR(INDEX('2-3 引出列表'!$A$2:$CE$8700,$A702,MATCH(H$1,'2-3 引出列表'!$A$1:$CD$1,0)),"")),"",IFERROR(INDEX('2-3 引出列表'!$A$2:$CE$8700,$A702,MATCH(H$1,'2-3 引出列表'!$A$1:$CD$1,0)),""))</f>
        <v>0</v>
      </c>
      <c r="I702">
        <f>IF(ISBLANK(IFERROR(INDEX('2-3 引出列表'!$A$2:$CE$8700,$A702,MATCH(I$1,'2-3 引出列表'!$A$1:$CD$1,0)),"")),"",IFERROR(INDEX('2-3 引出列表'!$A$2:$CE$8700,$A702,MATCH(I$1,'2-3 引出列表'!$A$1:$CD$1,0)),""))</f>
        <v>0</v>
      </c>
    </row>
    <row r="703" customFormat="1" spans="1:9">
      <c r="A703">
        <v>702</v>
      </c>
      <c r="B703">
        <f>IF(ISBLANK(IFERROR(INDEX('2-3 引出列表'!$A$2:$CE$8700,$A703,MATCH(B$1,'2-3 引出列表'!$A$1:$CD$1,0)),"")),"",IFERROR(INDEX('2-3 引出列表'!$A$2:$CE$8700,$A703,MATCH(B$1,'2-3 引出列表'!$A$1:$CD$1,0)),""))</f>
        <v>0</v>
      </c>
      <c r="C703">
        <f>IF(ISBLANK(IFERROR(INDEX('2-3 引出列表'!$A$2:$CE$8700,$A703,MATCH(C$1,'2-3 引出列表'!$A$1:$CD$1,0)),"")),"",IFERROR(INDEX('2-3 引出列表'!$A$2:$CE$8700,$A703,MATCH(C$1,'2-3 引出列表'!$A$1:$CD$1,0)),""))</f>
        <v>0</v>
      </c>
      <c r="D703">
        <f>IF(ISBLANK(IFERROR(INDEX('2-3 引出列表'!$A$2:$CE$8700,$A703,MATCH(D$1,'2-3 引出列表'!$A$1:$CD$1,0)),"")),"",IFERROR(INDEX('2-3 引出列表'!$A$2:$CE$8700,$A703,MATCH(D$1,'2-3 引出列表'!$A$1:$CD$1,0)),""))</f>
        <v>0</v>
      </c>
      <c r="E703">
        <f>IF(ISBLANK(IFERROR(INDEX('2-3 引出列表'!$A$2:$CE$8700,$A703,MATCH(E$1,'2-3 引出列表'!$A$1:$CD$1,0)),"")),"",IFERROR(INDEX('2-3 引出列表'!$A$2:$CE$8700,$A703,MATCH(E$1,'2-3 引出列表'!$A$1:$CD$1,0)),""))</f>
        <v>0</v>
      </c>
      <c r="F703" t="str">
        <f t="shared" si="10"/>
        <v>0</v>
      </c>
      <c r="G703">
        <f>IF(ISBLANK(IFERROR(INDEX('2-3 引出列表'!$A$2:$CE$8700,$A703,MATCH(G$1,'2-3 引出列表'!$A$1:$CD$1,0)),"")),"",IFERROR(INDEX('2-3 引出列表'!$A$2:$CE$8700,$A703,MATCH(G$1,'2-3 引出列表'!$A$1:$CD$1,0)),""))</f>
        <v>0</v>
      </c>
      <c r="H703">
        <f>IF(ISBLANK(IFERROR(INDEX('2-3 引出列表'!$A$2:$CE$8700,$A703,MATCH(H$1,'2-3 引出列表'!$A$1:$CD$1,0)),"")),"",IFERROR(INDEX('2-3 引出列表'!$A$2:$CE$8700,$A703,MATCH(H$1,'2-3 引出列表'!$A$1:$CD$1,0)),""))</f>
        <v>0</v>
      </c>
      <c r="I703">
        <f>IF(ISBLANK(IFERROR(INDEX('2-3 引出列表'!$A$2:$CE$8700,$A703,MATCH(I$1,'2-3 引出列表'!$A$1:$CD$1,0)),"")),"",IFERROR(INDEX('2-3 引出列表'!$A$2:$CE$8700,$A703,MATCH(I$1,'2-3 引出列表'!$A$1:$CD$1,0)),""))</f>
        <v>0</v>
      </c>
    </row>
    <row r="704" customFormat="1" spans="1:9">
      <c r="A704">
        <v>703</v>
      </c>
      <c r="B704">
        <f>IF(ISBLANK(IFERROR(INDEX('2-3 引出列表'!$A$2:$CE$8700,$A704,MATCH(B$1,'2-3 引出列表'!$A$1:$CD$1,0)),"")),"",IFERROR(INDEX('2-3 引出列表'!$A$2:$CE$8700,$A704,MATCH(B$1,'2-3 引出列表'!$A$1:$CD$1,0)),""))</f>
        <v>0</v>
      </c>
      <c r="C704">
        <f>IF(ISBLANK(IFERROR(INDEX('2-3 引出列表'!$A$2:$CE$8700,$A704,MATCH(C$1,'2-3 引出列表'!$A$1:$CD$1,0)),"")),"",IFERROR(INDEX('2-3 引出列表'!$A$2:$CE$8700,$A704,MATCH(C$1,'2-3 引出列表'!$A$1:$CD$1,0)),""))</f>
        <v>0</v>
      </c>
      <c r="D704">
        <f>IF(ISBLANK(IFERROR(INDEX('2-3 引出列表'!$A$2:$CE$8700,$A704,MATCH(D$1,'2-3 引出列表'!$A$1:$CD$1,0)),"")),"",IFERROR(INDEX('2-3 引出列表'!$A$2:$CE$8700,$A704,MATCH(D$1,'2-3 引出列表'!$A$1:$CD$1,0)),""))</f>
        <v>0</v>
      </c>
      <c r="E704">
        <f>IF(ISBLANK(IFERROR(INDEX('2-3 引出列表'!$A$2:$CE$8700,$A704,MATCH(E$1,'2-3 引出列表'!$A$1:$CD$1,0)),"")),"",IFERROR(INDEX('2-3 引出列表'!$A$2:$CE$8700,$A704,MATCH(E$1,'2-3 引出列表'!$A$1:$CD$1,0)),""))</f>
        <v>0</v>
      </c>
      <c r="F704" t="str">
        <f t="shared" si="10"/>
        <v>0</v>
      </c>
      <c r="G704">
        <f>IF(ISBLANK(IFERROR(INDEX('2-3 引出列表'!$A$2:$CE$8700,$A704,MATCH(G$1,'2-3 引出列表'!$A$1:$CD$1,0)),"")),"",IFERROR(INDEX('2-3 引出列表'!$A$2:$CE$8700,$A704,MATCH(G$1,'2-3 引出列表'!$A$1:$CD$1,0)),""))</f>
        <v>0</v>
      </c>
      <c r="H704">
        <f>IF(ISBLANK(IFERROR(INDEX('2-3 引出列表'!$A$2:$CE$8700,$A704,MATCH(H$1,'2-3 引出列表'!$A$1:$CD$1,0)),"")),"",IFERROR(INDEX('2-3 引出列表'!$A$2:$CE$8700,$A704,MATCH(H$1,'2-3 引出列表'!$A$1:$CD$1,0)),""))</f>
        <v>0</v>
      </c>
      <c r="I704">
        <f>IF(ISBLANK(IFERROR(INDEX('2-3 引出列表'!$A$2:$CE$8700,$A704,MATCH(I$1,'2-3 引出列表'!$A$1:$CD$1,0)),"")),"",IFERROR(INDEX('2-3 引出列表'!$A$2:$CE$8700,$A704,MATCH(I$1,'2-3 引出列表'!$A$1:$CD$1,0)),""))</f>
        <v>0</v>
      </c>
    </row>
    <row r="705" customFormat="1" spans="1:9">
      <c r="A705">
        <v>704</v>
      </c>
      <c r="B705">
        <f>IF(ISBLANK(IFERROR(INDEX('2-3 引出列表'!$A$2:$CE$8700,$A705,MATCH(B$1,'2-3 引出列表'!$A$1:$CD$1,0)),"")),"",IFERROR(INDEX('2-3 引出列表'!$A$2:$CE$8700,$A705,MATCH(B$1,'2-3 引出列表'!$A$1:$CD$1,0)),""))</f>
        <v>0</v>
      </c>
      <c r="C705">
        <f>IF(ISBLANK(IFERROR(INDEX('2-3 引出列表'!$A$2:$CE$8700,$A705,MATCH(C$1,'2-3 引出列表'!$A$1:$CD$1,0)),"")),"",IFERROR(INDEX('2-3 引出列表'!$A$2:$CE$8700,$A705,MATCH(C$1,'2-3 引出列表'!$A$1:$CD$1,0)),""))</f>
        <v>0</v>
      </c>
      <c r="D705">
        <f>IF(ISBLANK(IFERROR(INDEX('2-3 引出列表'!$A$2:$CE$8700,$A705,MATCH(D$1,'2-3 引出列表'!$A$1:$CD$1,0)),"")),"",IFERROR(INDEX('2-3 引出列表'!$A$2:$CE$8700,$A705,MATCH(D$1,'2-3 引出列表'!$A$1:$CD$1,0)),""))</f>
        <v>0</v>
      </c>
      <c r="E705">
        <f>IF(ISBLANK(IFERROR(INDEX('2-3 引出列表'!$A$2:$CE$8700,$A705,MATCH(E$1,'2-3 引出列表'!$A$1:$CD$1,0)),"")),"",IFERROR(INDEX('2-3 引出列表'!$A$2:$CE$8700,$A705,MATCH(E$1,'2-3 引出列表'!$A$1:$CD$1,0)),""))</f>
        <v>0</v>
      </c>
      <c r="F705" t="str">
        <f t="shared" si="10"/>
        <v>0</v>
      </c>
      <c r="G705">
        <f>IF(ISBLANK(IFERROR(INDEX('2-3 引出列表'!$A$2:$CE$8700,$A705,MATCH(G$1,'2-3 引出列表'!$A$1:$CD$1,0)),"")),"",IFERROR(INDEX('2-3 引出列表'!$A$2:$CE$8700,$A705,MATCH(G$1,'2-3 引出列表'!$A$1:$CD$1,0)),""))</f>
        <v>0</v>
      </c>
      <c r="H705">
        <f>IF(ISBLANK(IFERROR(INDEX('2-3 引出列表'!$A$2:$CE$8700,$A705,MATCH(H$1,'2-3 引出列表'!$A$1:$CD$1,0)),"")),"",IFERROR(INDEX('2-3 引出列表'!$A$2:$CE$8700,$A705,MATCH(H$1,'2-3 引出列表'!$A$1:$CD$1,0)),""))</f>
        <v>0</v>
      </c>
      <c r="I705">
        <f>IF(ISBLANK(IFERROR(INDEX('2-3 引出列表'!$A$2:$CE$8700,$A705,MATCH(I$1,'2-3 引出列表'!$A$1:$CD$1,0)),"")),"",IFERROR(INDEX('2-3 引出列表'!$A$2:$CE$8700,$A705,MATCH(I$1,'2-3 引出列表'!$A$1:$CD$1,0)),""))</f>
        <v>0</v>
      </c>
    </row>
    <row r="706" customFormat="1" spans="1:9">
      <c r="A706">
        <v>705</v>
      </c>
      <c r="B706">
        <f>IF(ISBLANK(IFERROR(INDEX('2-3 引出列表'!$A$2:$CE$8700,$A706,MATCH(B$1,'2-3 引出列表'!$A$1:$CD$1,0)),"")),"",IFERROR(INDEX('2-3 引出列表'!$A$2:$CE$8700,$A706,MATCH(B$1,'2-3 引出列表'!$A$1:$CD$1,0)),""))</f>
        <v>0</v>
      </c>
      <c r="C706">
        <f>IF(ISBLANK(IFERROR(INDEX('2-3 引出列表'!$A$2:$CE$8700,$A706,MATCH(C$1,'2-3 引出列表'!$A$1:$CD$1,0)),"")),"",IFERROR(INDEX('2-3 引出列表'!$A$2:$CE$8700,$A706,MATCH(C$1,'2-3 引出列表'!$A$1:$CD$1,0)),""))</f>
        <v>0</v>
      </c>
      <c r="D706">
        <f>IF(ISBLANK(IFERROR(INDEX('2-3 引出列表'!$A$2:$CE$8700,$A706,MATCH(D$1,'2-3 引出列表'!$A$1:$CD$1,0)),"")),"",IFERROR(INDEX('2-3 引出列表'!$A$2:$CE$8700,$A706,MATCH(D$1,'2-3 引出列表'!$A$1:$CD$1,0)),""))</f>
        <v>0</v>
      </c>
      <c r="E706">
        <f>IF(ISBLANK(IFERROR(INDEX('2-3 引出列表'!$A$2:$CE$8700,$A706,MATCH(E$1,'2-3 引出列表'!$A$1:$CD$1,0)),"")),"",IFERROR(INDEX('2-3 引出列表'!$A$2:$CE$8700,$A706,MATCH(E$1,'2-3 引出列表'!$A$1:$CD$1,0)),""))</f>
        <v>0</v>
      </c>
      <c r="F706" t="str">
        <f t="shared" ref="F706:F769" si="11">LEFT(E706,7)</f>
        <v>0</v>
      </c>
      <c r="G706">
        <f>IF(ISBLANK(IFERROR(INDEX('2-3 引出列表'!$A$2:$CE$8700,$A706,MATCH(G$1,'2-3 引出列表'!$A$1:$CD$1,0)),"")),"",IFERROR(INDEX('2-3 引出列表'!$A$2:$CE$8700,$A706,MATCH(G$1,'2-3 引出列表'!$A$1:$CD$1,0)),""))</f>
        <v>0</v>
      </c>
      <c r="H706">
        <f>IF(ISBLANK(IFERROR(INDEX('2-3 引出列表'!$A$2:$CE$8700,$A706,MATCH(H$1,'2-3 引出列表'!$A$1:$CD$1,0)),"")),"",IFERROR(INDEX('2-3 引出列表'!$A$2:$CE$8700,$A706,MATCH(H$1,'2-3 引出列表'!$A$1:$CD$1,0)),""))</f>
        <v>0</v>
      </c>
      <c r="I706">
        <f>IF(ISBLANK(IFERROR(INDEX('2-3 引出列表'!$A$2:$CE$8700,$A706,MATCH(I$1,'2-3 引出列表'!$A$1:$CD$1,0)),"")),"",IFERROR(INDEX('2-3 引出列表'!$A$2:$CE$8700,$A706,MATCH(I$1,'2-3 引出列表'!$A$1:$CD$1,0)),""))</f>
        <v>0</v>
      </c>
    </row>
    <row r="707" customFormat="1" spans="1:9">
      <c r="A707">
        <v>706</v>
      </c>
      <c r="B707">
        <f>IF(ISBLANK(IFERROR(INDEX('2-3 引出列表'!$A$2:$CE$8700,$A707,MATCH(B$1,'2-3 引出列表'!$A$1:$CD$1,0)),"")),"",IFERROR(INDEX('2-3 引出列表'!$A$2:$CE$8700,$A707,MATCH(B$1,'2-3 引出列表'!$A$1:$CD$1,0)),""))</f>
        <v>0</v>
      </c>
      <c r="C707">
        <f>IF(ISBLANK(IFERROR(INDEX('2-3 引出列表'!$A$2:$CE$8700,$A707,MATCH(C$1,'2-3 引出列表'!$A$1:$CD$1,0)),"")),"",IFERROR(INDEX('2-3 引出列表'!$A$2:$CE$8700,$A707,MATCH(C$1,'2-3 引出列表'!$A$1:$CD$1,0)),""))</f>
        <v>0</v>
      </c>
      <c r="D707">
        <f>IF(ISBLANK(IFERROR(INDEX('2-3 引出列表'!$A$2:$CE$8700,$A707,MATCH(D$1,'2-3 引出列表'!$A$1:$CD$1,0)),"")),"",IFERROR(INDEX('2-3 引出列表'!$A$2:$CE$8700,$A707,MATCH(D$1,'2-3 引出列表'!$A$1:$CD$1,0)),""))</f>
        <v>0</v>
      </c>
      <c r="E707">
        <f>IF(ISBLANK(IFERROR(INDEX('2-3 引出列表'!$A$2:$CE$8700,$A707,MATCH(E$1,'2-3 引出列表'!$A$1:$CD$1,0)),"")),"",IFERROR(INDEX('2-3 引出列表'!$A$2:$CE$8700,$A707,MATCH(E$1,'2-3 引出列表'!$A$1:$CD$1,0)),""))</f>
        <v>0</v>
      </c>
      <c r="F707" t="str">
        <f t="shared" si="11"/>
        <v>0</v>
      </c>
      <c r="G707">
        <f>IF(ISBLANK(IFERROR(INDEX('2-3 引出列表'!$A$2:$CE$8700,$A707,MATCH(G$1,'2-3 引出列表'!$A$1:$CD$1,0)),"")),"",IFERROR(INDEX('2-3 引出列表'!$A$2:$CE$8700,$A707,MATCH(G$1,'2-3 引出列表'!$A$1:$CD$1,0)),""))</f>
        <v>0</v>
      </c>
      <c r="H707">
        <f>IF(ISBLANK(IFERROR(INDEX('2-3 引出列表'!$A$2:$CE$8700,$A707,MATCH(H$1,'2-3 引出列表'!$A$1:$CD$1,0)),"")),"",IFERROR(INDEX('2-3 引出列表'!$A$2:$CE$8700,$A707,MATCH(H$1,'2-3 引出列表'!$A$1:$CD$1,0)),""))</f>
        <v>0</v>
      </c>
      <c r="I707">
        <f>IF(ISBLANK(IFERROR(INDEX('2-3 引出列表'!$A$2:$CE$8700,$A707,MATCH(I$1,'2-3 引出列表'!$A$1:$CD$1,0)),"")),"",IFERROR(INDEX('2-3 引出列表'!$A$2:$CE$8700,$A707,MATCH(I$1,'2-3 引出列表'!$A$1:$CD$1,0)),""))</f>
        <v>0</v>
      </c>
    </row>
    <row r="708" customFormat="1" spans="1:9">
      <c r="A708">
        <v>707</v>
      </c>
      <c r="B708">
        <f>IF(ISBLANK(IFERROR(INDEX('2-3 引出列表'!$A$2:$CE$8700,$A708,MATCH(B$1,'2-3 引出列表'!$A$1:$CD$1,0)),"")),"",IFERROR(INDEX('2-3 引出列表'!$A$2:$CE$8700,$A708,MATCH(B$1,'2-3 引出列表'!$A$1:$CD$1,0)),""))</f>
        <v>0</v>
      </c>
      <c r="C708">
        <f>IF(ISBLANK(IFERROR(INDEX('2-3 引出列表'!$A$2:$CE$8700,$A708,MATCH(C$1,'2-3 引出列表'!$A$1:$CD$1,0)),"")),"",IFERROR(INDEX('2-3 引出列表'!$A$2:$CE$8700,$A708,MATCH(C$1,'2-3 引出列表'!$A$1:$CD$1,0)),""))</f>
        <v>0</v>
      </c>
      <c r="D708">
        <f>IF(ISBLANK(IFERROR(INDEX('2-3 引出列表'!$A$2:$CE$8700,$A708,MATCH(D$1,'2-3 引出列表'!$A$1:$CD$1,0)),"")),"",IFERROR(INDEX('2-3 引出列表'!$A$2:$CE$8700,$A708,MATCH(D$1,'2-3 引出列表'!$A$1:$CD$1,0)),""))</f>
        <v>0</v>
      </c>
      <c r="E708">
        <f>IF(ISBLANK(IFERROR(INDEX('2-3 引出列表'!$A$2:$CE$8700,$A708,MATCH(E$1,'2-3 引出列表'!$A$1:$CD$1,0)),"")),"",IFERROR(INDEX('2-3 引出列表'!$A$2:$CE$8700,$A708,MATCH(E$1,'2-3 引出列表'!$A$1:$CD$1,0)),""))</f>
        <v>0</v>
      </c>
      <c r="F708" t="str">
        <f t="shared" si="11"/>
        <v>0</v>
      </c>
      <c r="G708">
        <f>IF(ISBLANK(IFERROR(INDEX('2-3 引出列表'!$A$2:$CE$8700,$A708,MATCH(G$1,'2-3 引出列表'!$A$1:$CD$1,0)),"")),"",IFERROR(INDEX('2-3 引出列表'!$A$2:$CE$8700,$A708,MATCH(G$1,'2-3 引出列表'!$A$1:$CD$1,0)),""))</f>
        <v>0</v>
      </c>
      <c r="H708">
        <f>IF(ISBLANK(IFERROR(INDEX('2-3 引出列表'!$A$2:$CE$8700,$A708,MATCH(H$1,'2-3 引出列表'!$A$1:$CD$1,0)),"")),"",IFERROR(INDEX('2-3 引出列表'!$A$2:$CE$8700,$A708,MATCH(H$1,'2-3 引出列表'!$A$1:$CD$1,0)),""))</f>
        <v>0</v>
      </c>
      <c r="I708">
        <f>IF(ISBLANK(IFERROR(INDEX('2-3 引出列表'!$A$2:$CE$8700,$A708,MATCH(I$1,'2-3 引出列表'!$A$1:$CD$1,0)),"")),"",IFERROR(INDEX('2-3 引出列表'!$A$2:$CE$8700,$A708,MATCH(I$1,'2-3 引出列表'!$A$1:$CD$1,0)),""))</f>
        <v>0</v>
      </c>
    </row>
    <row r="709" customFormat="1" spans="1:9">
      <c r="A709">
        <v>708</v>
      </c>
      <c r="B709">
        <f>IF(ISBLANK(IFERROR(INDEX('2-3 引出列表'!$A$2:$CE$8700,$A709,MATCH(B$1,'2-3 引出列表'!$A$1:$CD$1,0)),"")),"",IFERROR(INDEX('2-3 引出列表'!$A$2:$CE$8700,$A709,MATCH(B$1,'2-3 引出列表'!$A$1:$CD$1,0)),""))</f>
        <v>0</v>
      </c>
      <c r="C709">
        <f>IF(ISBLANK(IFERROR(INDEX('2-3 引出列表'!$A$2:$CE$8700,$A709,MATCH(C$1,'2-3 引出列表'!$A$1:$CD$1,0)),"")),"",IFERROR(INDEX('2-3 引出列表'!$A$2:$CE$8700,$A709,MATCH(C$1,'2-3 引出列表'!$A$1:$CD$1,0)),""))</f>
        <v>0</v>
      </c>
      <c r="D709">
        <f>IF(ISBLANK(IFERROR(INDEX('2-3 引出列表'!$A$2:$CE$8700,$A709,MATCH(D$1,'2-3 引出列表'!$A$1:$CD$1,0)),"")),"",IFERROR(INDEX('2-3 引出列表'!$A$2:$CE$8700,$A709,MATCH(D$1,'2-3 引出列表'!$A$1:$CD$1,0)),""))</f>
        <v>0</v>
      </c>
      <c r="E709">
        <f>IF(ISBLANK(IFERROR(INDEX('2-3 引出列表'!$A$2:$CE$8700,$A709,MATCH(E$1,'2-3 引出列表'!$A$1:$CD$1,0)),"")),"",IFERROR(INDEX('2-3 引出列表'!$A$2:$CE$8700,$A709,MATCH(E$1,'2-3 引出列表'!$A$1:$CD$1,0)),""))</f>
        <v>0</v>
      </c>
      <c r="F709" t="str">
        <f t="shared" si="11"/>
        <v>0</v>
      </c>
      <c r="G709">
        <f>IF(ISBLANK(IFERROR(INDEX('2-3 引出列表'!$A$2:$CE$8700,$A709,MATCH(G$1,'2-3 引出列表'!$A$1:$CD$1,0)),"")),"",IFERROR(INDEX('2-3 引出列表'!$A$2:$CE$8700,$A709,MATCH(G$1,'2-3 引出列表'!$A$1:$CD$1,0)),""))</f>
        <v>0</v>
      </c>
      <c r="H709">
        <f>IF(ISBLANK(IFERROR(INDEX('2-3 引出列表'!$A$2:$CE$8700,$A709,MATCH(H$1,'2-3 引出列表'!$A$1:$CD$1,0)),"")),"",IFERROR(INDEX('2-3 引出列表'!$A$2:$CE$8700,$A709,MATCH(H$1,'2-3 引出列表'!$A$1:$CD$1,0)),""))</f>
        <v>0</v>
      </c>
      <c r="I709">
        <f>IF(ISBLANK(IFERROR(INDEX('2-3 引出列表'!$A$2:$CE$8700,$A709,MATCH(I$1,'2-3 引出列表'!$A$1:$CD$1,0)),"")),"",IFERROR(INDEX('2-3 引出列表'!$A$2:$CE$8700,$A709,MATCH(I$1,'2-3 引出列表'!$A$1:$CD$1,0)),""))</f>
        <v>0</v>
      </c>
    </row>
    <row r="710" customFormat="1" spans="1:9">
      <c r="A710">
        <v>709</v>
      </c>
      <c r="B710">
        <f>IF(ISBLANK(IFERROR(INDEX('2-3 引出列表'!$A$2:$CE$8700,$A710,MATCH(B$1,'2-3 引出列表'!$A$1:$CD$1,0)),"")),"",IFERROR(INDEX('2-3 引出列表'!$A$2:$CE$8700,$A710,MATCH(B$1,'2-3 引出列表'!$A$1:$CD$1,0)),""))</f>
        <v>0</v>
      </c>
      <c r="C710">
        <f>IF(ISBLANK(IFERROR(INDEX('2-3 引出列表'!$A$2:$CE$8700,$A710,MATCH(C$1,'2-3 引出列表'!$A$1:$CD$1,0)),"")),"",IFERROR(INDEX('2-3 引出列表'!$A$2:$CE$8700,$A710,MATCH(C$1,'2-3 引出列表'!$A$1:$CD$1,0)),""))</f>
        <v>0</v>
      </c>
      <c r="D710">
        <f>IF(ISBLANK(IFERROR(INDEX('2-3 引出列表'!$A$2:$CE$8700,$A710,MATCH(D$1,'2-3 引出列表'!$A$1:$CD$1,0)),"")),"",IFERROR(INDEX('2-3 引出列表'!$A$2:$CE$8700,$A710,MATCH(D$1,'2-3 引出列表'!$A$1:$CD$1,0)),""))</f>
        <v>0</v>
      </c>
      <c r="E710">
        <f>IF(ISBLANK(IFERROR(INDEX('2-3 引出列表'!$A$2:$CE$8700,$A710,MATCH(E$1,'2-3 引出列表'!$A$1:$CD$1,0)),"")),"",IFERROR(INDEX('2-3 引出列表'!$A$2:$CE$8700,$A710,MATCH(E$1,'2-3 引出列表'!$A$1:$CD$1,0)),""))</f>
        <v>0</v>
      </c>
      <c r="F710" t="str">
        <f t="shared" si="11"/>
        <v>0</v>
      </c>
      <c r="G710">
        <f>IF(ISBLANK(IFERROR(INDEX('2-3 引出列表'!$A$2:$CE$8700,$A710,MATCH(G$1,'2-3 引出列表'!$A$1:$CD$1,0)),"")),"",IFERROR(INDEX('2-3 引出列表'!$A$2:$CE$8700,$A710,MATCH(G$1,'2-3 引出列表'!$A$1:$CD$1,0)),""))</f>
        <v>0</v>
      </c>
      <c r="H710">
        <f>IF(ISBLANK(IFERROR(INDEX('2-3 引出列表'!$A$2:$CE$8700,$A710,MATCH(H$1,'2-3 引出列表'!$A$1:$CD$1,0)),"")),"",IFERROR(INDEX('2-3 引出列表'!$A$2:$CE$8700,$A710,MATCH(H$1,'2-3 引出列表'!$A$1:$CD$1,0)),""))</f>
        <v>0</v>
      </c>
      <c r="I710">
        <f>IF(ISBLANK(IFERROR(INDEX('2-3 引出列表'!$A$2:$CE$8700,$A710,MATCH(I$1,'2-3 引出列表'!$A$1:$CD$1,0)),"")),"",IFERROR(INDEX('2-3 引出列表'!$A$2:$CE$8700,$A710,MATCH(I$1,'2-3 引出列表'!$A$1:$CD$1,0)),""))</f>
        <v>0</v>
      </c>
    </row>
    <row r="711" customFormat="1" spans="1:9">
      <c r="A711">
        <v>710</v>
      </c>
      <c r="B711">
        <f>IF(ISBLANK(IFERROR(INDEX('2-3 引出列表'!$A$2:$CE$8700,$A711,MATCH(B$1,'2-3 引出列表'!$A$1:$CD$1,0)),"")),"",IFERROR(INDEX('2-3 引出列表'!$A$2:$CE$8700,$A711,MATCH(B$1,'2-3 引出列表'!$A$1:$CD$1,0)),""))</f>
        <v>0</v>
      </c>
      <c r="C711">
        <f>IF(ISBLANK(IFERROR(INDEX('2-3 引出列表'!$A$2:$CE$8700,$A711,MATCH(C$1,'2-3 引出列表'!$A$1:$CD$1,0)),"")),"",IFERROR(INDEX('2-3 引出列表'!$A$2:$CE$8700,$A711,MATCH(C$1,'2-3 引出列表'!$A$1:$CD$1,0)),""))</f>
        <v>0</v>
      </c>
      <c r="D711">
        <f>IF(ISBLANK(IFERROR(INDEX('2-3 引出列表'!$A$2:$CE$8700,$A711,MATCH(D$1,'2-3 引出列表'!$A$1:$CD$1,0)),"")),"",IFERROR(INDEX('2-3 引出列表'!$A$2:$CE$8700,$A711,MATCH(D$1,'2-3 引出列表'!$A$1:$CD$1,0)),""))</f>
        <v>0</v>
      </c>
      <c r="E711">
        <f>IF(ISBLANK(IFERROR(INDEX('2-3 引出列表'!$A$2:$CE$8700,$A711,MATCH(E$1,'2-3 引出列表'!$A$1:$CD$1,0)),"")),"",IFERROR(INDEX('2-3 引出列表'!$A$2:$CE$8700,$A711,MATCH(E$1,'2-3 引出列表'!$A$1:$CD$1,0)),""))</f>
        <v>0</v>
      </c>
      <c r="F711" t="str">
        <f t="shared" si="11"/>
        <v>0</v>
      </c>
      <c r="G711">
        <f>IF(ISBLANK(IFERROR(INDEX('2-3 引出列表'!$A$2:$CE$8700,$A711,MATCH(G$1,'2-3 引出列表'!$A$1:$CD$1,0)),"")),"",IFERROR(INDEX('2-3 引出列表'!$A$2:$CE$8700,$A711,MATCH(G$1,'2-3 引出列表'!$A$1:$CD$1,0)),""))</f>
        <v>0</v>
      </c>
      <c r="H711">
        <f>IF(ISBLANK(IFERROR(INDEX('2-3 引出列表'!$A$2:$CE$8700,$A711,MATCH(H$1,'2-3 引出列表'!$A$1:$CD$1,0)),"")),"",IFERROR(INDEX('2-3 引出列表'!$A$2:$CE$8700,$A711,MATCH(H$1,'2-3 引出列表'!$A$1:$CD$1,0)),""))</f>
        <v>0</v>
      </c>
      <c r="I711">
        <f>IF(ISBLANK(IFERROR(INDEX('2-3 引出列表'!$A$2:$CE$8700,$A711,MATCH(I$1,'2-3 引出列表'!$A$1:$CD$1,0)),"")),"",IFERROR(INDEX('2-3 引出列表'!$A$2:$CE$8700,$A711,MATCH(I$1,'2-3 引出列表'!$A$1:$CD$1,0)),""))</f>
        <v>0</v>
      </c>
    </row>
    <row r="712" customFormat="1" spans="1:9">
      <c r="A712">
        <v>711</v>
      </c>
      <c r="B712">
        <f>IF(ISBLANK(IFERROR(INDEX('2-3 引出列表'!$A$2:$CE$8700,$A712,MATCH(B$1,'2-3 引出列表'!$A$1:$CD$1,0)),"")),"",IFERROR(INDEX('2-3 引出列表'!$A$2:$CE$8700,$A712,MATCH(B$1,'2-3 引出列表'!$A$1:$CD$1,0)),""))</f>
        <v>0</v>
      </c>
      <c r="C712">
        <f>IF(ISBLANK(IFERROR(INDEX('2-3 引出列表'!$A$2:$CE$8700,$A712,MATCH(C$1,'2-3 引出列表'!$A$1:$CD$1,0)),"")),"",IFERROR(INDEX('2-3 引出列表'!$A$2:$CE$8700,$A712,MATCH(C$1,'2-3 引出列表'!$A$1:$CD$1,0)),""))</f>
        <v>0</v>
      </c>
      <c r="D712">
        <f>IF(ISBLANK(IFERROR(INDEX('2-3 引出列表'!$A$2:$CE$8700,$A712,MATCH(D$1,'2-3 引出列表'!$A$1:$CD$1,0)),"")),"",IFERROR(INDEX('2-3 引出列表'!$A$2:$CE$8700,$A712,MATCH(D$1,'2-3 引出列表'!$A$1:$CD$1,0)),""))</f>
        <v>0</v>
      </c>
      <c r="E712">
        <f>IF(ISBLANK(IFERROR(INDEX('2-3 引出列表'!$A$2:$CE$8700,$A712,MATCH(E$1,'2-3 引出列表'!$A$1:$CD$1,0)),"")),"",IFERROR(INDEX('2-3 引出列表'!$A$2:$CE$8700,$A712,MATCH(E$1,'2-3 引出列表'!$A$1:$CD$1,0)),""))</f>
        <v>0</v>
      </c>
      <c r="F712" t="str">
        <f t="shared" si="11"/>
        <v>0</v>
      </c>
      <c r="G712">
        <f>IF(ISBLANK(IFERROR(INDEX('2-3 引出列表'!$A$2:$CE$8700,$A712,MATCH(G$1,'2-3 引出列表'!$A$1:$CD$1,0)),"")),"",IFERROR(INDEX('2-3 引出列表'!$A$2:$CE$8700,$A712,MATCH(G$1,'2-3 引出列表'!$A$1:$CD$1,0)),""))</f>
        <v>0</v>
      </c>
      <c r="H712">
        <f>IF(ISBLANK(IFERROR(INDEX('2-3 引出列表'!$A$2:$CE$8700,$A712,MATCH(H$1,'2-3 引出列表'!$A$1:$CD$1,0)),"")),"",IFERROR(INDEX('2-3 引出列表'!$A$2:$CE$8700,$A712,MATCH(H$1,'2-3 引出列表'!$A$1:$CD$1,0)),""))</f>
        <v>0</v>
      </c>
      <c r="I712">
        <f>IF(ISBLANK(IFERROR(INDEX('2-3 引出列表'!$A$2:$CE$8700,$A712,MATCH(I$1,'2-3 引出列表'!$A$1:$CD$1,0)),"")),"",IFERROR(INDEX('2-3 引出列表'!$A$2:$CE$8700,$A712,MATCH(I$1,'2-3 引出列表'!$A$1:$CD$1,0)),""))</f>
        <v>0</v>
      </c>
    </row>
    <row r="713" customFormat="1" spans="1:9">
      <c r="A713">
        <v>712</v>
      </c>
      <c r="B713">
        <f>IF(ISBLANK(IFERROR(INDEX('2-3 引出列表'!$A$2:$CE$8700,$A713,MATCH(B$1,'2-3 引出列表'!$A$1:$CD$1,0)),"")),"",IFERROR(INDEX('2-3 引出列表'!$A$2:$CE$8700,$A713,MATCH(B$1,'2-3 引出列表'!$A$1:$CD$1,0)),""))</f>
        <v>0</v>
      </c>
      <c r="C713">
        <f>IF(ISBLANK(IFERROR(INDEX('2-3 引出列表'!$A$2:$CE$8700,$A713,MATCH(C$1,'2-3 引出列表'!$A$1:$CD$1,0)),"")),"",IFERROR(INDEX('2-3 引出列表'!$A$2:$CE$8700,$A713,MATCH(C$1,'2-3 引出列表'!$A$1:$CD$1,0)),""))</f>
        <v>0</v>
      </c>
      <c r="D713">
        <f>IF(ISBLANK(IFERROR(INDEX('2-3 引出列表'!$A$2:$CE$8700,$A713,MATCH(D$1,'2-3 引出列表'!$A$1:$CD$1,0)),"")),"",IFERROR(INDEX('2-3 引出列表'!$A$2:$CE$8700,$A713,MATCH(D$1,'2-3 引出列表'!$A$1:$CD$1,0)),""))</f>
        <v>0</v>
      </c>
      <c r="E713">
        <f>IF(ISBLANK(IFERROR(INDEX('2-3 引出列表'!$A$2:$CE$8700,$A713,MATCH(E$1,'2-3 引出列表'!$A$1:$CD$1,0)),"")),"",IFERROR(INDEX('2-3 引出列表'!$A$2:$CE$8700,$A713,MATCH(E$1,'2-3 引出列表'!$A$1:$CD$1,0)),""))</f>
        <v>0</v>
      </c>
      <c r="F713" t="str">
        <f t="shared" si="11"/>
        <v>0</v>
      </c>
      <c r="G713">
        <f>IF(ISBLANK(IFERROR(INDEX('2-3 引出列表'!$A$2:$CE$8700,$A713,MATCH(G$1,'2-3 引出列表'!$A$1:$CD$1,0)),"")),"",IFERROR(INDEX('2-3 引出列表'!$A$2:$CE$8700,$A713,MATCH(G$1,'2-3 引出列表'!$A$1:$CD$1,0)),""))</f>
        <v>0</v>
      </c>
      <c r="H713">
        <f>IF(ISBLANK(IFERROR(INDEX('2-3 引出列表'!$A$2:$CE$8700,$A713,MATCH(H$1,'2-3 引出列表'!$A$1:$CD$1,0)),"")),"",IFERROR(INDEX('2-3 引出列表'!$A$2:$CE$8700,$A713,MATCH(H$1,'2-3 引出列表'!$A$1:$CD$1,0)),""))</f>
        <v>0</v>
      </c>
      <c r="I713">
        <f>IF(ISBLANK(IFERROR(INDEX('2-3 引出列表'!$A$2:$CE$8700,$A713,MATCH(I$1,'2-3 引出列表'!$A$1:$CD$1,0)),"")),"",IFERROR(INDEX('2-3 引出列表'!$A$2:$CE$8700,$A713,MATCH(I$1,'2-3 引出列表'!$A$1:$CD$1,0)),""))</f>
        <v>0</v>
      </c>
    </row>
    <row r="714" customFormat="1" spans="1:9">
      <c r="A714">
        <v>713</v>
      </c>
      <c r="B714">
        <f>IF(ISBLANK(IFERROR(INDEX('2-3 引出列表'!$A$2:$CE$8700,$A714,MATCH(B$1,'2-3 引出列表'!$A$1:$CD$1,0)),"")),"",IFERROR(INDEX('2-3 引出列表'!$A$2:$CE$8700,$A714,MATCH(B$1,'2-3 引出列表'!$A$1:$CD$1,0)),""))</f>
        <v>0</v>
      </c>
      <c r="C714">
        <f>IF(ISBLANK(IFERROR(INDEX('2-3 引出列表'!$A$2:$CE$8700,$A714,MATCH(C$1,'2-3 引出列表'!$A$1:$CD$1,0)),"")),"",IFERROR(INDEX('2-3 引出列表'!$A$2:$CE$8700,$A714,MATCH(C$1,'2-3 引出列表'!$A$1:$CD$1,0)),""))</f>
        <v>0</v>
      </c>
      <c r="D714">
        <f>IF(ISBLANK(IFERROR(INDEX('2-3 引出列表'!$A$2:$CE$8700,$A714,MATCH(D$1,'2-3 引出列表'!$A$1:$CD$1,0)),"")),"",IFERROR(INDEX('2-3 引出列表'!$A$2:$CE$8700,$A714,MATCH(D$1,'2-3 引出列表'!$A$1:$CD$1,0)),""))</f>
        <v>0</v>
      </c>
      <c r="E714">
        <f>IF(ISBLANK(IFERROR(INDEX('2-3 引出列表'!$A$2:$CE$8700,$A714,MATCH(E$1,'2-3 引出列表'!$A$1:$CD$1,0)),"")),"",IFERROR(INDEX('2-3 引出列表'!$A$2:$CE$8700,$A714,MATCH(E$1,'2-3 引出列表'!$A$1:$CD$1,0)),""))</f>
        <v>0</v>
      </c>
      <c r="F714" t="str">
        <f t="shared" si="11"/>
        <v>0</v>
      </c>
      <c r="G714">
        <f>IF(ISBLANK(IFERROR(INDEX('2-3 引出列表'!$A$2:$CE$8700,$A714,MATCH(G$1,'2-3 引出列表'!$A$1:$CD$1,0)),"")),"",IFERROR(INDEX('2-3 引出列表'!$A$2:$CE$8700,$A714,MATCH(G$1,'2-3 引出列表'!$A$1:$CD$1,0)),""))</f>
        <v>0</v>
      </c>
      <c r="H714">
        <f>IF(ISBLANK(IFERROR(INDEX('2-3 引出列表'!$A$2:$CE$8700,$A714,MATCH(H$1,'2-3 引出列表'!$A$1:$CD$1,0)),"")),"",IFERROR(INDEX('2-3 引出列表'!$A$2:$CE$8700,$A714,MATCH(H$1,'2-3 引出列表'!$A$1:$CD$1,0)),""))</f>
        <v>0</v>
      </c>
      <c r="I714">
        <f>IF(ISBLANK(IFERROR(INDEX('2-3 引出列表'!$A$2:$CE$8700,$A714,MATCH(I$1,'2-3 引出列表'!$A$1:$CD$1,0)),"")),"",IFERROR(INDEX('2-3 引出列表'!$A$2:$CE$8700,$A714,MATCH(I$1,'2-3 引出列表'!$A$1:$CD$1,0)),""))</f>
        <v>0</v>
      </c>
    </row>
    <row r="715" customFormat="1" spans="1:9">
      <c r="A715">
        <v>714</v>
      </c>
      <c r="B715">
        <f>IF(ISBLANK(IFERROR(INDEX('2-3 引出列表'!$A$2:$CE$8700,$A715,MATCH(B$1,'2-3 引出列表'!$A$1:$CD$1,0)),"")),"",IFERROR(INDEX('2-3 引出列表'!$A$2:$CE$8700,$A715,MATCH(B$1,'2-3 引出列表'!$A$1:$CD$1,0)),""))</f>
        <v>0</v>
      </c>
      <c r="C715">
        <f>IF(ISBLANK(IFERROR(INDEX('2-3 引出列表'!$A$2:$CE$8700,$A715,MATCH(C$1,'2-3 引出列表'!$A$1:$CD$1,0)),"")),"",IFERROR(INDEX('2-3 引出列表'!$A$2:$CE$8700,$A715,MATCH(C$1,'2-3 引出列表'!$A$1:$CD$1,0)),""))</f>
        <v>0</v>
      </c>
      <c r="D715">
        <f>IF(ISBLANK(IFERROR(INDEX('2-3 引出列表'!$A$2:$CE$8700,$A715,MATCH(D$1,'2-3 引出列表'!$A$1:$CD$1,0)),"")),"",IFERROR(INDEX('2-3 引出列表'!$A$2:$CE$8700,$A715,MATCH(D$1,'2-3 引出列表'!$A$1:$CD$1,0)),""))</f>
        <v>0</v>
      </c>
      <c r="E715">
        <f>IF(ISBLANK(IFERROR(INDEX('2-3 引出列表'!$A$2:$CE$8700,$A715,MATCH(E$1,'2-3 引出列表'!$A$1:$CD$1,0)),"")),"",IFERROR(INDEX('2-3 引出列表'!$A$2:$CE$8700,$A715,MATCH(E$1,'2-3 引出列表'!$A$1:$CD$1,0)),""))</f>
        <v>0</v>
      </c>
      <c r="F715" t="str">
        <f t="shared" si="11"/>
        <v>0</v>
      </c>
      <c r="G715">
        <f>IF(ISBLANK(IFERROR(INDEX('2-3 引出列表'!$A$2:$CE$8700,$A715,MATCH(G$1,'2-3 引出列表'!$A$1:$CD$1,0)),"")),"",IFERROR(INDEX('2-3 引出列表'!$A$2:$CE$8700,$A715,MATCH(G$1,'2-3 引出列表'!$A$1:$CD$1,0)),""))</f>
        <v>0</v>
      </c>
      <c r="H715">
        <f>IF(ISBLANK(IFERROR(INDEX('2-3 引出列表'!$A$2:$CE$8700,$A715,MATCH(H$1,'2-3 引出列表'!$A$1:$CD$1,0)),"")),"",IFERROR(INDEX('2-3 引出列表'!$A$2:$CE$8700,$A715,MATCH(H$1,'2-3 引出列表'!$A$1:$CD$1,0)),""))</f>
        <v>0</v>
      </c>
      <c r="I715">
        <f>IF(ISBLANK(IFERROR(INDEX('2-3 引出列表'!$A$2:$CE$8700,$A715,MATCH(I$1,'2-3 引出列表'!$A$1:$CD$1,0)),"")),"",IFERROR(INDEX('2-3 引出列表'!$A$2:$CE$8700,$A715,MATCH(I$1,'2-3 引出列表'!$A$1:$CD$1,0)),""))</f>
        <v>0</v>
      </c>
    </row>
    <row r="716" customFormat="1" spans="1:9">
      <c r="A716">
        <v>715</v>
      </c>
      <c r="B716">
        <f>IF(ISBLANK(IFERROR(INDEX('2-3 引出列表'!$A$2:$CE$8700,$A716,MATCH(B$1,'2-3 引出列表'!$A$1:$CD$1,0)),"")),"",IFERROR(INDEX('2-3 引出列表'!$A$2:$CE$8700,$A716,MATCH(B$1,'2-3 引出列表'!$A$1:$CD$1,0)),""))</f>
        <v>0</v>
      </c>
      <c r="C716">
        <f>IF(ISBLANK(IFERROR(INDEX('2-3 引出列表'!$A$2:$CE$8700,$A716,MATCH(C$1,'2-3 引出列表'!$A$1:$CD$1,0)),"")),"",IFERROR(INDEX('2-3 引出列表'!$A$2:$CE$8700,$A716,MATCH(C$1,'2-3 引出列表'!$A$1:$CD$1,0)),""))</f>
        <v>0</v>
      </c>
      <c r="D716">
        <f>IF(ISBLANK(IFERROR(INDEX('2-3 引出列表'!$A$2:$CE$8700,$A716,MATCH(D$1,'2-3 引出列表'!$A$1:$CD$1,0)),"")),"",IFERROR(INDEX('2-3 引出列表'!$A$2:$CE$8700,$A716,MATCH(D$1,'2-3 引出列表'!$A$1:$CD$1,0)),""))</f>
        <v>0</v>
      </c>
      <c r="E716">
        <f>IF(ISBLANK(IFERROR(INDEX('2-3 引出列表'!$A$2:$CE$8700,$A716,MATCH(E$1,'2-3 引出列表'!$A$1:$CD$1,0)),"")),"",IFERROR(INDEX('2-3 引出列表'!$A$2:$CE$8700,$A716,MATCH(E$1,'2-3 引出列表'!$A$1:$CD$1,0)),""))</f>
        <v>0</v>
      </c>
      <c r="F716" t="str">
        <f t="shared" si="11"/>
        <v>0</v>
      </c>
      <c r="G716">
        <f>IF(ISBLANK(IFERROR(INDEX('2-3 引出列表'!$A$2:$CE$8700,$A716,MATCH(G$1,'2-3 引出列表'!$A$1:$CD$1,0)),"")),"",IFERROR(INDEX('2-3 引出列表'!$A$2:$CE$8700,$A716,MATCH(G$1,'2-3 引出列表'!$A$1:$CD$1,0)),""))</f>
        <v>0</v>
      </c>
      <c r="H716">
        <f>IF(ISBLANK(IFERROR(INDEX('2-3 引出列表'!$A$2:$CE$8700,$A716,MATCH(H$1,'2-3 引出列表'!$A$1:$CD$1,0)),"")),"",IFERROR(INDEX('2-3 引出列表'!$A$2:$CE$8700,$A716,MATCH(H$1,'2-3 引出列表'!$A$1:$CD$1,0)),""))</f>
        <v>0</v>
      </c>
      <c r="I716">
        <f>IF(ISBLANK(IFERROR(INDEX('2-3 引出列表'!$A$2:$CE$8700,$A716,MATCH(I$1,'2-3 引出列表'!$A$1:$CD$1,0)),"")),"",IFERROR(INDEX('2-3 引出列表'!$A$2:$CE$8700,$A716,MATCH(I$1,'2-3 引出列表'!$A$1:$CD$1,0)),""))</f>
        <v>0</v>
      </c>
    </row>
    <row r="717" customFormat="1" spans="1:9">
      <c r="A717">
        <v>716</v>
      </c>
      <c r="B717">
        <f>IF(ISBLANK(IFERROR(INDEX('2-3 引出列表'!$A$2:$CE$8700,$A717,MATCH(B$1,'2-3 引出列表'!$A$1:$CD$1,0)),"")),"",IFERROR(INDEX('2-3 引出列表'!$A$2:$CE$8700,$A717,MATCH(B$1,'2-3 引出列表'!$A$1:$CD$1,0)),""))</f>
        <v>0</v>
      </c>
      <c r="C717">
        <f>IF(ISBLANK(IFERROR(INDEX('2-3 引出列表'!$A$2:$CE$8700,$A717,MATCH(C$1,'2-3 引出列表'!$A$1:$CD$1,0)),"")),"",IFERROR(INDEX('2-3 引出列表'!$A$2:$CE$8700,$A717,MATCH(C$1,'2-3 引出列表'!$A$1:$CD$1,0)),""))</f>
        <v>0</v>
      </c>
      <c r="D717">
        <f>IF(ISBLANK(IFERROR(INDEX('2-3 引出列表'!$A$2:$CE$8700,$A717,MATCH(D$1,'2-3 引出列表'!$A$1:$CD$1,0)),"")),"",IFERROR(INDEX('2-3 引出列表'!$A$2:$CE$8700,$A717,MATCH(D$1,'2-3 引出列表'!$A$1:$CD$1,0)),""))</f>
        <v>0</v>
      </c>
      <c r="E717">
        <f>IF(ISBLANK(IFERROR(INDEX('2-3 引出列表'!$A$2:$CE$8700,$A717,MATCH(E$1,'2-3 引出列表'!$A$1:$CD$1,0)),"")),"",IFERROR(INDEX('2-3 引出列表'!$A$2:$CE$8700,$A717,MATCH(E$1,'2-3 引出列表'!$A$1:$CD$1,0)),""))</f>
        <v>0</v>
      </c>
      <c r="F717" t="str">
        <f t="shared" si="11"/>
        <v>0</v>
      </c>
      <c r="G717">
        <f>IF(ISBLANK(IFERROR(INDEX('2-3 引出列表'!$A$2:$CE$8700,$A717,MATCH(G$1,'2-3 引出列表'!$A$1:$CD$1,0)),"")),"",IFERROR(INDEX('2-3 引出列表'!$A$2:$CE$8700,$A717,MATCH(G$1,'2-3 引出列表'!$A$1:$CD$1,0)),""))</f>
        <v>0</v>
      </c>
      <c r="H717">
        <f>IF(ISBLANK(IFERROR(INDEX('2-3 引出列表'!$A$2:$CE$8700,$A717,MATCH(H$1,'2-3 引出列表'!$A$1:$CD$1,0)),"")),"",IFERROR(INDEX('2-3 引出列表'!$A$2:$CE$8700,$A717,MATCH(H$1,'2-3 引出列表'!$A$1:$CD$1,0)),""))</f>
        <v>0</v>
      </c>
      <c r="I717">
        <f>IF(ISBLANK(IFERROR(INDEX('2-3 引出列表'!$A$2:$CE$8700,$A717,MATCH(I$1,'2-3 引出列表'!$A$1:$CD$1,0)),"")),"",IFERROR(INDEX('2-3 引出列表'!$A$2:$CE$8700,$A717,MATCH(I$1,'2-3 引出列表'!$A$1:$CD$1,0)),""))</f>
        <v>0</v>
      </c>
    </row>
    <row r="718" customFormat="1" spans="1:9">
      <c r="A718">
        <v>717</v>
      </c>
      <c r="B718">
        <f>IF(ISBLANK(IFERROR(INDEX('2-3 引出列表'!$A$2:$CE$8700,$A718,MATCH(B$1,'2-3 引出列表'!$A$1:$CD$1,0)),"")),"",IFERROR(INDEX('2-3 引出列表'!$A$2:$CE$8700,$A718,MATCH(B$1,'2-3 引出列表'!$A$1:$CD$1,0)),""))</f>
        <v>0</v>
      </c>
      <c r="C718">
        <f>IF(ISBLANK(IFERROR(INDEX('2-3 引出列表'!$A$2:$CE$8700,$A718,MATCH(C$1,'2-3 引出列表'!$A$1:$CD$1,0)),"")),"",IFERROR(INDEX('2-3 引出列表'!$A$2:$CE$8700,$A718,MATCH(C$1,'2-3 引出列表'!$A$1:$CD$1,0)),""))</f>
        <v>0</v>
      </c>
      <c r="D718">
        <f>IF(ISBLANK(IFERROR(INDEX('2-3 引出列表'!$A$2:$CE$8700,$A718,MATCH(D$1,'2-3 引出列表'!$A$1:$CD$1,0)),"")),"",IFERROR(INDEX('2-3 引出列表'!$A$2:$CE$8700,$A718,MATCH(D$1,'2-3 引出列表'!$A$1:$CD$1,0)),""))</f>
        <v>0</v>
      </c>
      <c r="E718">
        <f>IF(ISBLANK(IFERROR(INDEX('2-3 引出列表'!$A$2:$CE$8700,$A718,MATCH(E$1,'2-3 引出列表'!$A$1:$CD$1,0)),"")),"",IFERROR(INDEX('2-3 引出列表'!$A$2:$CE$8700,$A718,MATCH(E$1,'2-3 引出列表'!$A$1:$CD$1,0)),""))</f>
        <v>0</v>
      </c>
      <c r="F718" t="str">
        <f t="shared" si="11"/>
        <v>0</v>
      </c>
      <c r="G718">
        <f>IF(ISBLANK(IFERROR(INDEX('2-3 引出列表'!$A$2:$CE$8700,$A718,MATCH(G$1,'2-3 引出列表'!$A$1:$CD$1,0)),"")),"",IFERROR(INDEX('2-3 引出列表'!$A$2:$CE$8700,$A718,MATCH(G$1,'2-3 引出列表'!$A$1:$CD$1,0)),""))</f>
        <v>0</v>
      </c>
      <c r="H718">
        <f>IF(ISBLANK(IFERROR(INDEX('2-3 引出列表'!$A$2:$CE$8700,$A718,MATCH(H$1,'2-3 引出列表'!$A$1:$CD$1,0)),"")),"",IFERROR(INDEX('2-3 引出列表'!$A$2:$CE$8700,$A718,MATCH(H$1,'2-3 引出列表'!$A$1:$CD$1,0)),""))</f>
        <v>0</v>
      </c>
      <c r="I718">
        <f>IF(ISBLANK(IFERROR(INDEX('2-3 引出列表'!$A$2:$CE$8700,$A718,MATCH(I$1,'2-3 引出列表'!$A$1:$CD$1,0)),"")),"",IFERROR(INDEX('2-3 引出列表'!$A$2:$CE$8700,$A718,MATCH(I$1,'2-3 引出列表'!$A$1:$CD$1,0)),""))</f>
        <v>0</v>
      </c>
    </row>
    <row r="719" customFormat="1" spans="1:9">
      <c r="A719">
        <v>718</v>
      </c>
      <c r="B719">
        <f>IF(ISBLANK(IFERROR(INDEX('2-3 引出列表'!$A$2:$CE$8700,$A719,MATCH(B$1,'2-3 引出列表'!$A$1:$CD$1,0)),"")),"",IFERROR(INDEX('2-3 引出列表'!$A$2:$CE$8700,$A719,MATCH(B$1,'2-3 引出列表'!$A$1:$CD$1,0)),""))</f>
        <v>0</v>
      </c>
      <c r="C719">
        <f>IF(ISBLANK(IFERROR(INDEX('2-3 引出列表'!$A$2:$CE$8700,$A719,MATCH(C$1,'2-3 引出列表'!$A$1:$CD$1,0)),"")),"",IFERROR(INDEX('2-3 引出列表'!$A$2:$CE$8700,$A719,MATCH(C$1,'2-3 引出列表'!$A$1:$CD$1,0)),""))</f>
        <v>0</v>
      </c>
      <c r="D719">
        <f>IF(ISBLANK(IFERROR(INDEX('2-3 引出列表'!$A$2:$CE$8700,$A719,MATCH(D$1,'2-3 引出列表'!$A$1:$CD$1,0)),"")),"",IFERROR(INDEX('2-3 引出列表'!$A$2:$CE$8700,$A719,MATCH(D$1,'2-3 引出列表'!$A$1:$CD$1,0)),""))</f>
        <v>0</v>
      </c>
      <c r="E719">
        <f>IF(ISBLANK(IFERROR(INDEX('2-3 引出列表'!$A$2:$CE$8700,$A719,MATCH(E$1,'2-3 引出列表'!$A$1:$CD$1,0)),"")),"",IFERROR(INDEX('2-3 引出列表'!$A$2:$CE$8700,$A719,MATCH(E$1,'2-3 引出列表'!$A$1:$CD$1,0)),""))</f>
        <v>0</v>
      </c>
      <c r="F719" t="str">
        <f t="shared" si="11"/>
        <v>0</v>
      </c>
      <c r="G719">
        <f>IF(ISBLANK(IFERROR(INDEX('2-3 引出列表'!$A$2:$CE$8700,$A719,MATCH(G$1,'2-3 引出列表'!$A$1:$CD$1,0)),"")),"",IFERROR(INDEX('2-3 引出列表'!$A$2:$CE$8700,$A719,MATCH(G$1,'2-3 引出列表'!$A$1:$CD$1,0)),""))</f>
        <v>0</v>
      </c>
      <c r="H719">
        <f>IF(ISBLANK(IFERROR(INDEX('2-3 引出列表'!$A$2:$CE$8700,$A719,MATCH(H$1,'2-3 引出列表'!$A$1:$CD$1,0)),"")),"",IFERROR(INDEX('2-3 引出列表'!$A$2:$CE$8700,$A719,MATCH(H$1,'2-3 引出列表'!$A$1:$CD$1,0)),""))</f>
        <v>0</v>
      </c>
      <c r="I719">
        <f>IF(ISBLANK(IFERROR(INDEX('2-3 引出列表'!$A$2:$CE$8700,$A719,MATCH(I$1,'2-3 引出列表'!$A$1:$CD$1,0)),"")),"",IFERROR(INDEX('2-3 引出列表'!$A$2:$CE$8700,$A719,MATCH(I$1,'2-3 引出列表'!$A$1:$CD$1,0)),""))</f>
        <v>0</v>
      </c>
    </row>
    <row r="720" customFormat="1" spans="1:9">
      <c r="A720">
        <v>719</v>
      </c>
      <c r="B720">
        <f>IF(ISBLANK(IFERROR(INDEX('2-3 引出列表'!$A$2:$CE$8700,$A720,MATCH(B$1,'2-3 引出列表'!$A$1:$CD$1,0)),"")),"",IFERROR(INDEX('2-3 引出列表'!$A$2:$CE$8700,$A720,MATCH(B$1,'2-3 引出列表'!$A$1:$CD$1,0)),""))</f>
        <v>0</v>
      </c>
      <c r="C720">
        <f>IF(ISBLANK(IFERROR(INDEX('2-3 引出列表'!$A$2:$CE$8700,$A720,MATCH(C$1,'2-3 引出列表'!$A$1:$CD$1,0)),"")),"",IFERROR(INDEX('2-3 引出列表'!$A$2:$CE$8700,$A720,MATCH(C$1,'2-3 引出列表'!$A$1:$CD$1,0)),""))</f>
        <v>0</v>
      </c>
      <c r="D720">
        <f>IF(ISBLANK(IFERROR(INDEX('2-3 引出列表'!$A$2:$CE$8700,$A720,MATCH(D$1,'2-3 引出列表'!$A$1:$CD$1,0)),"")),"",IFERROR(INDEX('2-3 引出列表'!$A$2:$CE$8700,$A720,MATCH(D$1,'2-3 引出列表'!$A$1:$CD$1,0)),""))</f>
        <v>0</v>
      </c>
      <c r="E720">
        <f>IF(ISBLANK(IFERROR(INDEX('2-3 引出列表'!$A$2:$CE$8700,$A720,MATCH(E$1,'2-3 引出列表'!$A$1:$CD$1,0)),"")),"",IFERROR(INDEX('2-3 引出列表'!$A$2:$CE$8700,$A720,MATCH(E$1,'2-3 引出列表'!$A$1:$CD$1,0)),""))</f>
        <v>0</v>
      </c>
      <c r="F720" t="str">
        <f t="shared" si="11"/>
        <v>0</v>
      </c>
      <c r="G720">
        <f>IF(ISBLANK(IFERROR(INDEX('2-3 引出列表'!$A$2:$CE$8700,$A720,MATCH(G$1,'2-3 引出列表'!$A$1:$CD$1,0)),"")),"",IFERROR(INDEX('2-3 引出列表'!$A$2:$CE$8700,$A720,MATCH(G$1,'2-3 引出列表'!$A$1:$CD$1,0)),""))</f>
        <v>0</v>
      </c>
      <c r="H720">
        <f>IF(ISBLANK(IFERROR(INDEX('2-3 引出列表'!$A$2:$CE$8700,$A720,MATCH(H$1,'2-3 引出列表'!$A$1:$CD$1,0)),"")),"",IFERROR(INDEX('2-3 引出列表'!$A$2:$CE$8700,$A720,MATCH(H$1,'2-3 引出列表'!$A$1:$CD$1,0)),""))</f>
        <v>0</v>
      </c>
      <c r="I720">
        <f>IF(ISBLANK(IFERROR(INDEX('2-3 引出列表'!$A$2:$CE$8700,$A720,MATCH(I$1,'2-3 引出列表'!$A$1:$CD$1,0)),"")),"",IFERROR(INDEX('2-3 引出列表'!$A$2:$CE$8700,$A720,MATCH(I$1,'2-3 引出列表'!$A$1:$CD$1,0)),""))</f>
        <v>0</v>
      </c>
    </row>
    <row r="721" customFormat="1" spans="1:9">
      <c r="A721">
        <v>720</v>
      </c>
      <c r="B721">
        <f>IF(ISBLANK(IFERROR(INDEX('2-3 引出列表'!$A$2:$CE$8700,$A721,MATCH(B$1,'2-3 引出列表'!$A$1:$CD$1,0)),"")),"",IFERROR(INDEX('2-3 引出列表'!$A$2:$CE$8700,$A721,MATCH(B$1,'2-3 引出列表'!$A$1:$CD$1,0)),""))</f>
        <v>0</v>
      </c>
      <c r="C721">
        <f>IF(ISBLANK(IFERROR(INDEX('2-3 引出列表'!$A$2:$CE$8700,$A721,MATCH(C$1,'2-3 引出列表'!$A$1:$CD$1,0)),"")),"",IFERROR(INDEX('2-3 引出列表'!$A$2:$CE$8700,$A721,MATCH(C$1,'2-3 引出列表'!$A$1:$CD$1,0)),""))</f>
        <v>0</v>
      </c>
      <c r="D721">
        <f>IF(ISBLANK(IFERROR(INDEX('2-3 引出列表'!$A$2:$CE$8700,$A721,MATCH(D$1,'2-3 引出列表'!$A$1:$CD$1,0)),"")),"",IFERROR(INDEX('2-3 引出列表'!$A$2:$CE$8700,$A721,MATCH(D$1,'2-3 引出列表'!$A$1:$CD$1,0)),""))</f>
        <v>0</v>
      </c>
      <c r="E721">
        <f>IF(ISBLANK(IFERROR(INDEX('2-3 引出列表'!$A$2:$CE$8700,$A721,MATCH(E$1,'2-3 引出列表'!$A$1:$CD$1,0)),"")),"",IFERROR(INDEX('2-3 引出列表'!$A$2:$CE$8700,$A721,MATCH(E$1,'2-3 引出列表'!$A$1:$CD$1,0)),""))</f>
        <v>0</v>
      </c>
      <c r="F721" t="str">
        <f t="shared" si="11"/>
        <v>0</v>
      </c>
      <c r="G721">
        <f>IF(ISBLANK(IFERROR(INDEX('2-3 引出列表'!$A$2:$CE$8700,$A721,MATCH(G$1,'2-3 引出列表'!$A$1:$CD$1,0)),"")),"",IFERROR(INDEX('2-3 引出列表'!$A$2:$CE$8700,$A721,MATCH(G$1,'2-3 引出列表'!$A$1:$CD$1,0)),""))</f>
        <v>0</v>
      </c>
      <c r="H721">
        <f>IF(ISBLANK(IFERROR(INDEX('2-3 引出列表'!$A$2:$CE$8700,$A721,MATCH(H$1,'2-3 引出列表'!$A$1:$CD$1,0)),"")),"",IFERROR(INDEX('2-3 引出列表'!$A$2:$CE$8700,$A721,MATCH(H$1,'2-3 引出列表'!$A$1:$CD$1,0)),""))</f>
        <v>0</v>
      </c>
      <c r="I721">
        <f>IF(ISBLANK(IFERROR(INDEX('2-3 引出列表'!$A$2:$CE$8700,$A721,MATCH(I$1,'2-3 引出列表'!$A$1:$CD$1,0)),"")),"",IFERROR(INDEX('2-3 引出列表'!$A$2:$CE$8700,$A721,MATCH(I$1,'2-3 引出列表'!$A$1:$CD$1,0)),""))</f>
        <v>0</v>
      </c>
    </row>
    <row r="722" customFormat="1" spans="1:9">
      <c r="A722">
        <v>721</v>
      </c>
      <c r="B722">
        <f>IF(ISBLANK(IFERROR(INDEX('2-3 引出列表'!$A$2:$CE$8700,$A722,MATCH(B$1,'2-3 引出列表'!$A$1:$CD$1,0)),"")),"",IFERROR(INDEX('2-3 引出列表'!$A$2:$CE$8700,$A722,MATCH(B$1,'2-3 引出列表'!$A$1:$CD$1,0)),""))</f>
        <v>0</v>
      </c>
      <c r="C722">
        <f>IF(ISBLANK(IFERROR(INDEX('2-3 引出列表'!$A$2:$CE$8700,$A722,MATCH(C$1,'2-3 引出列表'!$A$1:$CD$1,0)),"")),"",IFERROR(INDEX('2-3 引出列表'!$A$2:$CE$8700,$A722,MATCH(C$1,'2-3 引出列表'!$A$1:$CD$1,0)),""))</f>
        <v>0</v>
      </c>
      <c r="D722">
        <f>IF(ISBLANK(IFERROR(INDEX('2-3 引出列表'!$A$2:$CE$8700,$A722,MATCH(D$1,'2-3 引出列表'!$A$1:$CD$1,0)),"")),"",IFERROR(INDEX('2-3 引出列表'!$A$2:$CE$8700,$A722,MATCH(D$1,'2-3 引出列表'!$A$1:$CD$1,0)),""))</f>
        <v>0</v>
      </c>
      <c r="E722">
        <f>IF(ISBLANK(IFERROR(INDEX('2-3 引出列表'!$A$2:$CE$8700,$A722,MATCH(E$1,'2-3 引出列表'!$A$1:$CD$1,0)),"")),"",IFERROR(INDEX('2-3 引出列表'!$A$2:$CE$8700,$A722,MATCH(E$1,'2-3 引出列表'!$A$1:$CD$1,0)),""))</f>
        <v>0</v>
      </c>
      <c r="F722" t="str">
        <f t="shared" si="11"/>
        <v>0</v>
      </c>
      <c r="G722">
        <f>IF(ISBLANK(IFERROR(INDEX('2-3 引出列表'!$A$2:$CE$8700,$A722,MATCH(G$1,'2-3 引出列表'!$A$1:$CD$1,0)),"")),"",IFERROR(INDEX('2-3 引出列表'!$A$2:$CE$8700,$A722,MATCH(G$1,'2-3 引出列表'!$A$1:$CD$1,0)),""))</f>
        <v>0</v>
      </c>
      <c r="H722">
        <f>IF(ISBLANK(IFERROR(INDEX('2-3 引出列表'!$A$2:$CE$8700,$A722,MATCH(H$1,'2-3 引出列表'!$A$1:$CD$1,0)),"")),"",IFERROR(INDEX('2-3 引出列表'!$A$2:$CE$8700,$A722,MATCH(H$1,'2-3 引出列表'!$A$1:$CD$1,0)),""))</f>
        <v>0</v>
      </c>
      <c r="I722">
        <f>IF(ISBLANK(IFERROR(INDEX('2-3 引出列表'!$A$2:$CE$8700,$A722,MATCH(I$1,'2-3 引出列表'!$A$1:$CD$1,0)),"")),"",IFERROR(INDEX('2-3 引出列表'!$A$2:$CE$8700,$A722,MATCH(I$1,'2-3 引出列表'!$A$1:$CD$1,0)),""))</f>
        <v>0</v>
      </c>
    </row>
    <row r="723" customFormat="1" spans="1:9">
      <c r="A723">
        <v>722</v>
      </c>
      <c r="B723">
        <f>IF(ISBLANK(IFERROR(INDEX('2-3 引出列表'!$A$2:$CE$8700,$A723,MATCH(B$1,'2-3 引出列表'!$A$1:$CD$1,0)),"")),"",IFERROR(INDEX('2-3 引出列表'!$A$2:$CE$8700,$A723,MATCH(B$1,'2-3 引出列表'!$A$1:$CD$1,0)),""))</f>
        <v>0</v>
      </c>
      <c r="C723">
        <f>IF(ISBLANK(IFERROR(INDEX('2-3 引出列表'!$A$2:$CE$8700,$A723,MATCH(C$1,'2-3 引出列表'!$A$1:$CD$1,0)),"")),"",IFERROR(INDEX('2-3 引出列表'!$A$2:$CE$8700,$A723,MATCH(C$1,'2-3 引出列表'!$A$1:$CD$1,0)),""))</f>
        <v>0</v>
      </c>
      <c r="D723">
        <f>IF(ISBLANK(IFERROR(INDEX('2-3 引出列表'!$A$2:$CE$8700,$A723,MATCH(D$1,'2-3 引出列表'!$A$1:$CD$1,0)),"")),"",IFERROR(INDEX('2-3 引出列表'!$A$2:$CE$8700,$A723,MATCH(D$1,'2-3 引出列表'!$A$1:$CD$1,0)),""))</f>
        <v>0</v>
      </c>
      <c r="E723">
        <f>IF(ISBLANK(IFERROR(INDEX('2-3 引出列表'!$A$2:$CE$8700,$A723,MATCH(E$1,'2-3 引出列表'!$A$1:$CD$1,0)),"")),"",IFERROR(INDEX('2-3 引出列表'!$A$2:$CE$8700,$A723,MATCH(E$1,'2-3 引出列表'!$A$1:$CD$1,0)),""))</f>
        <v>0</v>
      </c>
      <c r="F723" t="str">
        <f t="shared" si="11"/>
        <v>0</v>
      </c>
      <c r="G723">
        <f>IF(ISBLANK(IFERROR(INDEX('2-3 引出列表'!$A$2:$CE$8700,$A723,MATCH(G$1,'2-3 引出列表'!$A$1:$CD$1,0)),"")),"",IFERROR(INDEX('2-3 引出列表'!$A$2:$CE$8700,$A723,MATCH(G$1,'2-3 引出列表'!$A$1:$CD$1,0)),""))</f>
        <v>0</v>
      </c>
      <c r="H723">
        <f>IF(ISBLANK(IFERROR(INDEX('2-3 引出列表'!$A$2:$CE$8700,$A723,MATCH(H$1,'2-3 引出列表'!$A$1:$CD$1,0)),"")),"",IFERROR(INDEX('2-3 引出列表'!$A$2:$CE$8700,$A723,MATCH(H$1,'2-3 引出列表'!$A$1:$CD$1,0)),""))</f>
        <v>0</v>
      </c>
      <c r="I723">
        <f>IF(ISBLANK(IFERROR(INDEX('2-3 引出列表'!$A$2:$CE$8700,$A723,MATCH(I$1,'2-3 引出列表'!$A$1:$CD$1,0)),"")),"",IFERROR(INDEX('2-3 引出列表'!$A$2:$CE$8700,$A723,MATCH(I$1,'2-3 引出列表'!$A$1:$CD$1,0)),""))</f>
        <v>0</v>
      </c>
    </row>
    <row r="724" customFormat="1" spans="1:9">
      <c r="A724">
        <v>723</v>
      </c>
      <c r="B724">
        <f>IF(ISBLANK(IFERROR(INDEX('2-3 引出列表'!$A$2:$CE$8700,$A724,MATCH(B$1,'2-3 引出列表'!$A$1:$CD$1,0)),"")),"",IFERROR(INDEX('2-3 引出列表'!$A$2:$CE$8700,$A724,MATCH(B$1,'2-3 引出列表'!$A$1:$CD$1,0)),""))</f>
        <v>0</v>
      </c>
      <c r="C724">
        <f>IF(ISBLANK(IFERROR(INDEX('2-3 引出列表'!$A$2:$CE$8700,$A724,MATCH(C$1,'2-3 引出列表'!$A$1:$CD$1,0)),"")),"",IFERROR(INDEX('2-3 引出列表'!$A$2:$CE$8700,$A724,MATCH(C$1,'2-3 引出列表'!$A$1:$CD$1,0)),""))</f>
        <v>0</v>
      </c>
      <c r="D724">
        <f>IF(ISBLANK(IFERROR(INDEX('2-3 引出列表'!$A$2:$CE$8700,$A724,MATCH(D$1,'2-3 引出列表'!$A$1:$CD$1,0)),"")),"",IFERROR(INDEX('2-3 引出列表'!$A$2:$CE$8700,$A724,MATCH(D$1,'2-3 引出列表'!$A$1:$CD$1,0)),""))</f>
        <v>0</v>
      </c>
      <c r="E724">
        <f>IF(ISBLANK(IFERROR(INDEX('2-3 引出列表'!$A$2:$CE$8700,$A724,MATCH(E$1,'2-3 引出列表'!$A$1:$CD$1,0)),"")),"",IFERROR(INDEX('2-3 引出列表'!$A$2:$CE$8700,$A724,MATCH(E$1,'2-3 引出列表'!$A$1:$CD$1,0)),""))</f>
        <v>0</v>
      </c>
      <c r="F724" t="str">
        <f t="shared" si="11"/>
        <v>0</v>
      </c>
      <c r="G724">
        <f>IF(ISBLANK(IFERROR(INDEX('2-3 引出列表'!$A$2:$CE$8700,$A724,MATCH(G$1,'2-3 引出列表'!$A$1:$CD$1,0)),"")),"",IFERROR(INDEX('2-3 引出列表'!$A$2:$CE$8700,$A724,MATCH(G$1,'2-3 引出列表'!$A$1:$CD$1,0)),""))</f>
        <v>0</v>
      </c>
      <c r="H724">
        <f>IF(ISBLANK(IFERROR(INDEX('2-3 引出列表'!$A$2:$CE$8700,$A724,MATCH(H$1,'2-3 引出列表'!$A$1:$CD$1,0)),"")),"",IFERROR(INDEX('2-3 引出列表'!$A$2:$CE$8700,$A724,MATCH(H$1,'2-3 引出列表'!$A$1:$CD$1,0)),""))</f>
        <v>0</v>
      </c>
      <c r="I724">
        <f>IF(ISBLANK(IFERROR(INDEX('2-3 引出列表'!$A$2:$CE$8700,$A724,MATCH(I$1,'2-3 引出列表'!$A$1:$CD$1,0)),"")),"",IFERROR(INDEX('2-3 引出列表'!$A$2:$CE$8700,$A724,MATCH(I$1,'2-3 引出列表'!$A$1:$CD$1,0)),""))</f>
        <v>0</v>
      </c>
    </row>
    <row r="725" customFormat="1" spans="1:9">
      <c r="A725">
        <v>724</v>
      </c>
      <c r="B725">
        <f>IF(ISBLANK(IFERROR(INDEX('2-3 引出列表'!$A$2:$CE$8700,$A725,MATCH(B$1,'2-3 引出列表'!$A$1:$CD$1,0)),"")),"",IFERROR(INDEX('2-3 引出列表'!$A$2:$CE$8700,$A725,MATCH(B$1,'2-3 引出列表'!$A$1:$CD$1,0)),""))</f>
        <v>0</v>
      </c>
      <c r="C725">
        <f>IF(ISBLANK(IFERROR(INDEX('2-3 引出列表'!$A$2:$CE$8700,$A725,MATCH(C$1,'2-3 引出列表'!$A$1:$CD$1,0)),"")),"",IFERROR(INDEX('2-3 引出列表'!$A$2:$CE$8700,$A725,MATCH(C$1,'2-3 引出列表'!$A$1:$CD$1,0)),""))</f>
        <v>0</v>
      </c>
      <c r="D725">
        <f>IF(ISBLANK(IFERROR(INDEX('2-3 引出列表'!$A$2:$CE$8700,$A725,MATCH(D$1,'2-3 引出列表'!$A$1:$CD$1,0)),"")),"",IFERROR(INDEX('2-3 引出列表'!$A$2:$CE$8700,$A725,MATCH(D$1,'2-3 引出列表'!$A$1:$CD$1,0)),""))</f>
        <v>0</v>
      </c>
      <c r="E725">
        <f>IF(ISBLANK(IFERROR(INDEX('2-3 引出列表'!$A$2:$CE$8700,$A725,MATCH(E$1,'2-3 引出列表'!$A$1:$CD$1,0)),"")),"",IFERROR(INDEX('2-3 引出列表'!$A$2:$CE$8700,$A725,MATCH(E$1,'2-3 引出列表'!$A$1:$CD$1,0)),""))</f>
        <v>0</v>
      </c>
      <c r="F725" t="str">
        <f t="shared" si="11"/>
        <v>0</v>
      </c>
      <c r="G725">
        <f>IF(ISBLANK(IFERROR(INDEX('2-3 引出列表'!$A$2:$CE$8700,$A725,MATCH(G$1,'2-3 引出列表'!$A$1:$CD$1,0)),"")),"",IFERROR(INDEX('2-3 引出列表'!$A$2:$CE$8700,$A725,MATCH(G$1,'2-3 引出列表'!$A$1:$CD$1,0)),""))</f>
        <v>0</v>
      </c>
      <c r="H725">
        <f>IF(ISBLANK(IFERROR(INDEX('2-3 引出列表'!$A$2:$CE$8700,$A725,MATCH(H$1,'2-3 引出列表'!$A$1:$CD$1,0)),"")),"",IFERROR(INDEX('2-3 引出列表'!$A$2:$CE$8700,$A725,MATCH(H$1,'2-3 引出列表'!$A$1:$CD$1,0)),""))</f>
        <v>0</v>
      </c>
      <c r="I725">
        <f>IF(ISBLANK(IFERROR(INDEX('2-3 引出列表'!$A$2:$CE$8700,$A725,MATCH(I$1,'2-3 引出列表'!$A$1:$CD$1,0)),"")),"",IFERROR(INDEX('2-3 引出列表'!$A$2:$CE$8700,$A725,MATCH(I$1,'2-3 引出列表'!$A$1:$CD$1,0)),""))</f>
        <v>0</v>
      </c>
    </row>
    <row r="726" customFormat="1" spans="1:9">
      <c r="A726">
        <v>725</v>
      </c>
      <c r="B726">
        <f>IF(ISBLANK(IFERROR(INDEX('2-3 引出列表'!$A$2:$CE$8700,$A726,MATCH(B$1,'2-3 引出列表'!$A$1:$CD$1,0)),"")),"",IFERROR(INDEX('2-3 引出列表'!$A$2:$CE$8700,$A726,MATCH(B$1,'2-3 引出列表'!$A$1:$CD$1,0)),""))</f>
        <v>0</v>
      </c>
      <c r="C726">
        <f>IF(ISBLANK(IFERROR(INDEX('2-3 引出列表'!$A$2:$CE$8700,$A726,MATCH(C$1,'2-3 引出列表'!$A$1:$CD$1,0)),"")),"",IFERROR(INDEX('2-3 引出列表'!$A$2:$CE$8700,$A726,MATCH(C$1,'2-3 引出列表'!$A$1:$CD$1,0)),""))</f>
        <v>0</v>
      </c>
      <c r="D726">
        <f>IF(ISBLANK(IFERROR(INDEX('2-3 引出列表'!$A$2:$CE$8700,$A726,MATCH(D$1,'2-3 引出列表'!$A$1:$CD$1,0)),"")),"",IFERROR(INDEX('2-3 引出列表'!$A$2:$CE$8700,$A726,MATCH(D$1,'2-3 引出列表'!$A$1:$CD$1,0)),""))</f>
        <v>0</v>
      </c>
      <c r="E726">
        <f>IF(ISBLANK(IFERROR(INDEX('2-3 引出列表'!$A$2:$CE$8700,$A726,MATCH(E$1,'2-3 引出列表'!$A$1:$CD$1,0)),"")),"",IFERROR(INDEX('2-3 引出列表'!$A$2:$CE$8700,$A726,MATCH(E$1,'2-3 引出列表'!$A$1:$CD$1,0)),""))</f>
        <v>0</v>
      </c>
      <c r="F726" t="str">
        <f t="shared" si="11"/>
        <v>0</v>
      </c>
      <c r="G726">
        <f>IF(ISBLANK(IFERROR(INDEX('2-3 引出列表'!$A$2:$CE$8700,$A726,MATCH(G$1,'2-3 引出列表'!$A$1:$CD$1,0)),"")),"",IFERROR(INDEX('2-3 引出列表'!$A$2:$CE$8700,$A726,MATCH(G$1,'2-3 引出列表'!$A$1:$CD$1,0)),""))</f>
        <v>0</v>
      </c>
      <c r="H726">
        <f>IF(ISBLANK(IFERROR(INDEX('2-3 引出列表'!$A$2:$CE$8700,$A726,MATCH(H$1,'2-3 引出列表'!$A$1:$CD$1,0)),"")),"",IFERROR(INDEX('2-3 引出列表'!$A$2:$CE$8700,$A726,MATCH(H$1,'2-3 引出列表'!$A$1:$CD$1,0)),""))</f>
        <v>0</v>
      </c>
      <c r="I726">
        <f>IF(ISBLANK(IFERROR(INDEX('2-3 引出列表'!$A$2:$CE$8700,$A726,MATCH(I$1,'2-3 引出列表'!$A$1:$CD$1,0)),"")),"",IFERROR(INDEX('2-3 引出列表'!$A$2:$CE$8700,$A726,MATCH(I$1,'2-3 引出列表'!$A$1:$CD$1,0)),""))</f>
        <v>0</v>
      </c>
    </row>
    <row r="727" customFormat="1" spans="1:9">
      <c r="A727">
        <v>726</v>
      </c>
      <c r="B727">
        <f>IF(ISBLANK(IFERROR(INDEX('2-3 引出列表'!$A$2:$CE$8700,$A727,MATCH(B$1,'2-3 引出列表'!$A$1:$CD$1,0)),"")),"",IFERROR(INDEX('2-3 引出列表'!$A$2:$CE$8700,$A727,MATCH(B$1,'2-3 引出列表'!$A$1:$CD$1,0)),""))</f>
        <v>0</v>
      </c>
      <c r="C727">
        <f>IF(ISBLANK(IFERROR(INDEX('2-3 引出列表'!$A$2:$CE$8700,$A727,MATCH(C$1,'2-3 引出列表'!$A$1:$CD$1,0)),"")),"",IFERROR(INDEX('2-3 引出列表'!$A$2:$CE$8700,$A727,MATCH(C$1,'2-3 引出列表'!$A$1:$CD$1,0)),""))</f>
        <v>0</v>
      </c>
      <c r="D727">
        <f>IF(ISBLANK(IFERROR(INDEX('2-3 引出列表'!$A$2:$CE$8700,$A727,MATCH(D$1,'2-3 引出列表'!$A$1:$CD$1,0)),"")),"",IFERROR(INDEX('2-3 引出列表'!$A$2:$CE$8700,$A727,MATCH(D$1,'2-3 引出列表'!$A$1:$CD$1,0)),""))</f>
        <v>0</v>
      </c>
      <c r="E727">
        <f>IF(ISBLANK(IFERROR(INDEX('2-3 引出列表'!$A$2:$CE$8700,$A727,MATCH(E$1,'2-3 引出列表'!$A$1:$CD$1,0)),"")),"",IFERROR(INDEX('2-3 引出列表'!$A$2:$CE$8700,$A727,MATCH(E$1,'2-3 引出列表'!$A$1:$CD$1,0)),""))</f>
        <v>0</v>
      </c>
      <c r="F727" t="str">
        <f t="shared" si="11"/>
        <v>0</v>
      </c>
      <c r="G727">
        <f>IF(ISBLANK(IFERROR(INDEX('2-3 引出列表'!$A$2:$CE$8700,$A727,MATCH(G$1,'2-3 引出列表'!$A$1:$CD$1,0)),"")),"",IFERROR(INDEX('2-3 引出列表'!$A$2:$CE$8700,$A727,MATCH(G$1,'2-3 引出列表'!$A$1:$CD$1,0)),""))</f>
        <v>0</v>
      </c>
      <c r="H727">
        <f>IF(ISBLANK(IFERROR(INDEX('2-3 引出列表'!$A$2:$CE$8700,$A727,MATCH(H$1,'2-3 引出列表'!$A$1:$CD$1,0)),"")),"",IFERROR(INDEX('2-3 引出列表'!$A$2:$CE$8700,$A727,MATCH(H$1,'2-3 引出列表'!$A$1:$CD$1,0)),""))</f>
        <v>0</v>
      </c>
      <c r="I727">
        <f>IF(ISBLANK(IFERROR(INDEX('2-3 引出列表'!$A$2:$CE$8700,$A727,MATCH(I$1,'2-3 引出列表'!$A$1:$CD$1,0)),"")),"",IFERROR(INDEX('2-3 引出列表'!$A$2:$CE$8700,$A727,MATCH(I$1,'2-3 引出列表'!$A$1:$CD$1,0)),""))</f>
        <v>0</v>
      </c>
    </row>
    <row r="728" customFormat="1" spans="1:9">
      <c r="A728">
        <v>727</v>
      </c>
      <c r="B728">
        <f>IF(ISBLANK(IFERROR(INDEX('2-3 引出列表'!$A$2:$CE$8700,$A728,MATCH(B$1,'2-3 引出列表'!$A$1:$CD$1,0)),"")),"",IFERROR(INDEX('2-3 引出列表'!$A$2:$CE$8700,$A728,MATCH(B$1,'2-3 引出列表'!$A$1:$CD$1,0)),""))</f>
        <v>0</v>
      </c>
      <c r="C728">
        <f>IF(ISBLANK(IFERROR(INDEX('2-3 引出列表'!$A$2:$CE$8700,$A728,MATCH(C$1,'2-3 引出列表'!$A$1:$CD$1,0)),"")),"",IFERROR(INDEX('2-3 引出列表'!$A$2:$CE$8700,$A728,MATCH(C$1,'2-3 引出列表'!$A$1:$CD$1,0)),""))</f>
        <v>0</v>
      </c>
      <c r="D728">
        <f>IF(ISBLANK(IFERROR(INDEX('2-3 引出列表'!$A$2:$CE$8700,$A728,MATCH(D$1,'2-3 引出列表'!$A$1:$CD$1,0)),"")),"",IFERROR(INDEX('2-3 引出列表'!$A$2:$CE$8700,$A728,MATCH(D$1,'2-3 引出列表'!$A$1:$CD$1,0)),""))</f>
        <v>0</v>
      </c>
      <c r="E728">
        <f>IF(ISBLANK(IFERROR(INDEX('2-3 引出列表'!$A$2:$CE$8700,$A728,MATCH(E$1,'2-3 引出列表'!$A$1:$CD$1,0)),"")),"",IFERROR(INDEX('2-3 引出列表'!$A$2:$CE$8700,$A728,MATCH(E$1,'2-3 引出列表'!$A$1:$CD$1,0)),""))</f>
        <v>0</v>
      </c>
      <c r="F728" t="str">
        <f t="shared" si="11"/>
        <v>0</v>
      </c>
      <c r="G728">
        <f>IF(ISBLANK(IFERROR(INDEX('2-3 引出列表'!$A$2:$CE$8700,$A728,MATCH(G$1,'2-3 引出列表'!$A$1:$CD$1,0)),"")),"",IFERROR(INDEX('2-3 引出列表'!$A$2:$CE$8700,$A728,MATCH(G$1,'2-3 引出列表'!$A$1:$CD$1,0)),""))</f>
        <v>0</v>
      </c>
      <c r="H728">
        <f>IF(ISBLANK(IFERROR(INDEX('2-3 引出列表'!$A$2:$CE$8700,$A728,MATCH(H$1,'2-3 引出列表'!$A$1:$CD$1,0)),"")),"",IFERROR(INDEX('2-3 引出列表'!$A$2:$CE$8700,$A728,MATCH(H$1,'2-3 引出列表'!$A$1:$CD$1,0)),""))</f>
        <v>0</v>
      </c>
      <c r="I728">
        <f>IF(ISBLANK(IFERROR(INDEX('2-3 引出列表'!$A$2:$CE$8700,$A728,MATCH(I$1,'2-3 引出列表'!$A$1:$CD$1,0)),"")),"",IFERROR(INDEX('2-3 引出列表'!$A$2:$CE$8700,$A728,MATCH(I$1,'2-3 引出列表'!$A$1:$CD$1,0)),""))</f>
        <v>0</v>
      </c>
    </row>
    <row r="729" customFormat="1" spans="1:9">
      <c r="A729">
        <v>728</v>
      </c>
      <c r="B729">
        <f>IF(ISBLANK(IFERROR(INDEX('2-3 引出列表'!$A$2:$CE$8700,$A729,MATCH(B$1,'2-3 引出列表'!$A$1:$CD$1,0)),"")),"",IFERROR(INDEX('2-3 引出列表'!$A$2:$CE$8700,$A729,MATCH(B$1,'2-3 引出列表'!$A$1:$CD$1,0)),""))</f>
        <v>0</v>
      </c>
      <c r="C729">
        <f>IF(ISBLANK(IFERROR(INDEX('2-3 引出列表'!$A$2:$CE$8700,$A729,MATCH(C$1,'2-3 引出列表'!$A$1:$CD$1,0)),"")),"",IFERROR(INDEX('2-3 引出列表'!$A$2:$CE$8700,$A729,MATCH(C$1,'2-3 引出列表'!$A$1:$CD$1,0)),""))</f>
        <v>0</v>
      </c>
      <c r="D729">
        <f>IF(ISBLANK(IFERROR(INDEX('2-3 引出列表'!$A$2:$CE$8700,$A729,MATCH(D$1,'2-3 引出列表'!$A$1:$CD$1,0)),"")),"",IFERROR(INDEX('2-3 引出列表'!$A$2:$CE$8700,$A729,MATCH(D$1,'2-3 引出列表'!$A$1:$CD$1,0)),""))</f>
        <v>0</v>
      </c>
      <c r="E729">
        <f>IF(ISBLANK(IFERROR(INDEX('2-3 引出列表'!$A$2:$CE$8700,$A729,MATCH(E$1,'2-3 引出列表'!$A$1:$CD$1,0)),"")),"",IFERROR(INDEX('2-3 引出列表'!$A$2:$CE$8700,$A729,MATCH(E$1,'2-3 引出列表'!$A$1:$CD$1,0)),""))</f>
        <v>0</v>
      </c>
      <c r="F729" t="str">
        <f t="shared" si="11"/>
        <v>0</v>
      </c>
      <c r="G729">
        <f>IF(ISBLANK(IFERROR(INDEX('2-3 引出列表'!$A$2:$CE$8700,$A729,MATCH(G$1,'2-3 引出列表'!$A$1:$CD$1,0)),"")),"",IFERROR(INDEX('2-3 引出列表'!$A$2:$CE$8700,$A729,MATCH(G$1,'2-3 引出列表'!$A$1:$CD$1,0)),""))</f>
        <v>0</v>
      </c>
      <c r="H729">
        <f>IF(ISBLANK(IFERROR(INDEX('2-3 引出列表'!$A$2:$CE$8700,$A729,MATCH(H$1,'2-3 引出列表'!$A$1:$CD$1,0)),"")),"",IFERROR(INDEX('2-3 引出列表'!$A$2:$CE$8700,$A729,MATCH(H$1,'2-3 引出列表'!$A$1:$CD$1,0)),""))</f>
        <v>0</v>
      </c>
      <c r="I729">
        <f>IF(ISBLANK(IFERROR(INDEX('2-3 引出列表'!$A$2:$CE$8700,$A729,MATCH(I$1,'2-3 引出列表'!$A$1:$CD$1,0)),"")),"",IFERROR(INDEX('2-3 引出列表'!$A$2:$CE$8700,$A729,MATCH(I$1,'2-3 引出列表'!$A$1:$CD$1,0)),""))</f>
        <v>0</v>
      </c>
    </row>
    <row r="730" customFormat="1" spans="1:9">
      <c r="A730">
        <v>729</v>
      </c>
      <c r="B730">
        <f>IF(ISBLANK(IFERROR(INDEX('2-3 引出列表'!$A$2:$CE$8700,$A730,MATCH(B$1,'2-3 引出列表'!$A$1:$CD$1,0)),"")),"",IFERROR(INDEX('2-3 引出列表'!$A$2:$CE$8700,$A730,MATCH(B$1,'2-3 引出列表'!$A$1:$CD$1,0)),""))</f>
        <v>0</v>
      </c>
      <c r="C730">
        <f>IF(ISBLANK(IFERROR(INDEX('2-3 引出列表'!$A$2:$CE$8700,$A730,MATCH(C$1,'2-3 引出列表'!$A$1:$CD$1,0)),"")),"",IFERROR(INDEX('2-3 引出列表'!$A$2:$CE$8700,$A730,MATCH(C$1,'2-3 引出列表'!$A$1:$CD$1,0)),""))</f>
        <v>0</v>
      </c>
      <c r="D730">
        <f>IF(ISBLANK(IFERROR(INDEX('2-3 引出列表'!$A$2:$CE$8700,$A730,MATCH(D$1,'2-3 引出列表'!$A$1:$CD$1,0)),"")),"",IFERROR(INDEX('2-3 引出列表'!$A$2:$CE$8700,$A730,MATCH(D$1,'2-3 引出列表'!$A$1:$CD$1,0)),""))</f>
        <v>0</v>
      </c>
      <c r="E730">
        <f>IF(ISBLANK(IFERROR(INDEX('2-3 引出列表'!$A$2:$CE$8700,$A730,MATCH(E$1,'2-3 引出列表'!$A$1:$CD$1,0)),"")),"",IFERROR(INDEX('2-3 引出列表'!$A$2:$CE$8700,$A730,MATCH(E$1,'2-3 引出列表'!$A$1:$CD$1,0)),""))</f>
        <v>0</v>
      </c>
      <c r="F730" t="str">
        <f t="shared" si="11"/>
        <v>0</v>
      </c>
      <c r="G730">
        <f>IF(ISBLANK(IFERROR(INDEX('2-3 引出列表'!$A$2:$CE$8700,$A730,MATCH(G$1,'2-3 引出列表'!$A$1:$CD$1,0)),"")),"",IFERROR(INDEX('2-3 引出列表'!$A$2:$CE$8700,$A730,MATCH(G$1,'2-3 引出列表'!$A$1:$CD$1,0)),""))</f>
        <v>0</v>
      </c>
      <c r="H730">
        <f>IF(ISBLANK(IFERROR(INDEX('2-3 引出列表'!$A$2:$CE$8700,$A730,MATCH(H$1,'2-3 引出列表'!$A$1:$CD$1,0)),"")),"",IFERROR(INDEX('2-3 引出列表'!$A$2:$CE$8700,$A730,MATCH(H$1,'2-3 引出列表'!$A$1:$CD$1,0)),""))</f>
        <v>0</v>
      </c>
      <c r="I730">
        <f>IF(ISBLANK(IFERROR(INDEX('2-3 引出列表'!$A$2:$CE$8700,$A730,MATCH(I$1,'2-3 引出列表'!$A$1:$CD$1,0)),"")),"",IFERROR(INDEX('2-3 引出列表'!$A$2:$CE$8700,$A730,MATCH(I$1,'2-3 引出列表'!$A$1:$CD$1,0)),""))</f>
        <v>0</v>
      </c>
    </row>
    <row r="731" customFormat="1" spans="1:9">
      <c r="A731">
        <v>730</v>
      </c>
      <c r="B731">
        <f>IF(ISBLANK(IFERROR(INDEX('2-3 引出列表'!$A$2:$CE$8700,$A731,MATCH(B$1,'2-3 引出列表'!$A$1:$CD$1,0)),"")),"",IFERROR(INDEX('2-3 引出列表'!$A$2:$CE$8700,$A731,MATCH(B$1,'2-3 引出列表'!$A$1:$CD$1,0)),""))</f>
        <v>0</v>
      </c>
      <c r="C731">
        <f>IF(ISBLANK(IFERROR(INDEX('2-3 引出列表'!$A$2:$CE$8700,$A731,MATCH(C$1,'2-3 引出列表'!$A$1:$CD$1,0)),"")),"",IFERROR(INDEX('2-3 引出列表'!$A$2:$CE$8700,$A731,MATCH(C$1,'2-3 引出列表'!$A$1:$CD$1,0)),""))</f>
        <v>0</v>
      </c>
      <c r="D731">
        <f>IF(ISBLANK(IFERROR(INDEX('2-3 引出列表'!$A$2:$CE$8700,$A731,MATCH(D$1,'2-3 引出列表'!$A$1:$CD$1,0)),"")),"",IFERROR(INDEX('2-3 引出列表'!$A$2:$CE$8700,$A731,MATCH(D$1,'2-3 引出列表'!$A$1:$CD$1,0)),""))</f>
        <v>0</v>
      </c>
      <c r="E731">
        <f>IF(ISBLANK(IFERROR(INDEX('2-3 引出列表'!$A$2:$CE$8700,$A731,MATCH(E$1,'2-3 引出列表'!$A$1:$CD$1,0)),"")),"",IFERROR(INDEX('2-3 引出列表'!$A$2:$CE$8700,$A731,MATCH(E$1,'2-3 引出列表'!$A$1:$CD$1,0)),""))</f>
        <v>0</v>
      </c>
      <c r="F731" t="str">
        <f t="shared" si="11"/>
        <v>0</v>
      </c>
      <c r="G731">
        <f>IF(ISBLANK(IFERROR(INDEX('2-3 引出列表'!$A$2:$CE$8700,$A731,MATCH(G$1,'2-3 引出列表'!$A$1:$CD$1,0)),"")),"",IFERROR(INDEX('2-3 引出列表'!$A$2:$CE$8700,$A731,MATCH(G$1,'2-3 引出列表'!$A$1:$CD$1,0)),""))</f>
        <v>0</v>
      </c>
      <c r="H731">
        <f>IF(ISBLANK(IFERROR(INDEX('2-3 引出列表'!$A$2:$CE$8700,$A731,MATCH(H$1,'2-3 引出列表'!$A$1:$CD$1,0)),"")),"",IFERROR(INDEX('2-3 引出列表'!$A$2:$CE$8700,$A731,MATCH(H$1,'2-3 引出列表'!$A$1:$CD$1,0)),""))</f>
        <v>0</v>
      </c>
      <c r="I731">
        <f>IF(ISBLANK(IFERROR(INDEX('2-3 引出列表'!$A$2:$CE$8700,$A731,MATCH(I$1,'2-3 引出列表'!$A$1:$CD$1,0)),"")),"",IFERROR(INDEX('2-3 引出列表'!$A$2:$CE$8700,$A731,MATCH(I$1,'2-3 引出列表'!$A$1:$CD$1,0)),""))</f>
        <v>0</v>
      </c>
    </row>
    <row r="732" customFormat="1" spans="1:9">
      <c r="A732">
        <v>731</v>
      </c>
      <c r="B732">
        <f>IF(ISBLANK(IFERROR(INDEX('2-3 引出列表'!$A$2:$CE$8700,$A732,MATCH(B$1,'2-3 引出列表'!$A$1:$CD$1,0)),"")),"",IFERROR(INDEX('2-3 引出列表'!$A$2:$CE$8700,$A732,MATCH(B$1,'2-3 引出列表'!$A$1:$CD$1,0)),""))</f>
        <v>0</v>
      </c>
      <c r="C732">
        <f>IF(ISBLANK(IFERROR(INDEX('2-3 引出列表'!$A$2:$CE$8700,$A732,MATCH(C$1,'2-3 引出列表'!$A$1:$CD$1,0)),"")),"",IFERROR(INDEX('2-3 引出列表'!$A$2:$CE$8700,$A732,MATCH(C$1,'2-3 引出列表'!$A$1:$CD$1,0)),""))</f>
        <v>0</v>
      </c>
      <c r="D732">
        <f>IF(ISBLANK(IFERROR(INDEX('2-3 引出列表'!$A$2:$CE$8700,$A732,MATCH(D$1,'2-3 引出列表'!$A$1:$CD$1,0)),"")),"",IFERROR(INDEX('2-3 引出列表'!$A$2:$CE$8700,$A732,MATCH(D$1,'2-3 引出列表'!$A$1:$CD$1,0)),""))</f>
        <v>0</v>
      </c>
      <c r="E732">
        <f>IF(ISBLANK(IFERROR(INDEX('2-3 引出列表'!$A$2:$CE$8700,$A732,MATCH(E$1,'2-3 引出列表'!$A$1:$CD$1,0)),"")),"",IFERROR(INDEX('2-3 引出列表'!$A$2:$CE$8700,$A732,MATCH(E$1,'2-3 引出列表'!$A$1:$CD$1,0)),""))</f>
        <v>0</v>
      </c>
      <c r="F732" t="str">
        <f t="shared" si="11"/>
        <v>0</v>
      </c>
      <c r="G732">
        <f>IF(ISBLANK(IFERROR(INDEX('2-3 引出列表'!$A$2:$CE$8700,$A732,MATCH(G$1,'2-3 引出列表'!$A$1:$CD$1,0)),"")),"",IFERROR(INDEX('2-3 引出列表'!$A$2:$CE$8700,$A732,MATCH(G$1,'2-3 引出列表'!$A$1:$CD$1,0)),""))</f>
        <v>0</v>
      </c>
      <c r="H732">
        <f>IF(ISBLANK(IFERROR(INDEX('2-3 引出列表'!$A$2:$CE$8700,$A732,MATCH(H$1,'2-3 引出列表'!$A$1:$CD$1,0)),"")),"",IFERROR(INDEX('2-3 引出列表'!$A$2:$CE$8700,$A732,MATCH(H$1,'2-3 引出列表'!$A$1:$CD$1,0)),""))</f>
        <v>0</v>
      </c>
      <c r="I732">
        <f>IF(ISBLANK(IFERROR(INDEX('2-3 引出列表'!$A$2:$CE$8700,$A732,MATCH(I$1,'2-3 引出列表'!$A$1:$CD$1,0)),"")),"",IFERROR(INDEX('2-3 引出列表'!$A$2:$CE$8700,$A732,MATCH(I$1,'2-3 引出列表'!$A$1:$CD$1,0)),""))</f>
        <v>0</v>
      </c>
    </row>
    <row r="733" customFormat="1" spans="1:9">
      <c r="A733">
        <v>732</v>
      </c>
      <c r="B733">
        <f>IF(ISBLANK(IFERROR(INDEX('2-3 引出列表'!$A$2:$CE$8700,$A733,MATCH(B$1,'2-3 引出列表'!$A$1:$CD$1,0)),"")),"",IFERROR(INDEX('2-3 引出列表'!$A$2:$CE$8700,$A733,MATCH(B$1,'2-3 引出列表'!$A$1:$CD$1,0)),""))</f>
        <v>0</v>
      </c>
      <c r="C733">
        <f>IF(ISBLANK(IFERROR(INDEX('2-3 引出列表'!$A$2:$CE$8700,$A733,MATCH(C$1,'2-3 引出列表'!$A$1:$CD$1,0)),"")),"",IFERROR(INDEX('2-3 引出列表'!$A$2:$CE$8700,$A733,MATCH(C$1,'2-3 引出列表'!$A$1:$CD$1,0)),""))</f>
        <v>0</v>
      </c>
      <c r="D733">
        <f>IF(ISBLANK(IFERROR(INDEX('2-3 引出列表'!$A$2:$CE$8700,$A733,MATCH(D$1,'2-3 引出列表'!$A$1:$CD$1,0)),"")),"",IFERROR(INDEX('2-3 引出列表'!$A$2:$CE$8700,$A733,MATCH(D$1,'2-3 引出列表'!$A$1:$CD$1,0)),""))</f>
        <v>0</v>
      </c>
      <c r="E733">
        <f>IF(ISBLANK(IFERROR(INDEX('2-3 引出列表'!$A$2:$CE$8700,$A733,MATCH(E$1,'2-3 引出列表'!$A$1:$CD$1,0)),"")),"",IFERROR(INDEX('2-3 引出列表'!$A$2:$CE$8700,$A733,MATCH(E$1,'2-3 引出列表'!$A$1:$CD$1,0)),""))</f>
        <v>0</v>
      </c>
      <c r="F733" t="str">
        <f t="shared" si="11"/>
        <v>0</v>
      </c>
      <c r="G733">
        <f>IF(ISBLANK(IFERROR(INDEX('2-3 引出列表'!$A$2:$CE$8700,$A733,MATCH(G$1,'2-3 引出列表'!$A$1:$CD$1,0)),"")),"",IFERROR(INDEX('2-3 引出列表'!$A$2:$CE$8700,$A733,MATCH(G$1,'2-3 引出列表'!$A$1:$CD$1,0)),""))</f>
        <v>0</v>
      </c>
      <c r="H733">
        <f>IF(ISBLANK(IFERROR(INDEX('2-3 引出列表'!$A$2:$CE$8700,$A733,MATCH(H$1,'2-3 引出列表'!$A$1:$CD$1,0)),"")),"",IFERROR(INDEX('2-3 引出列表'!$A$2:$CE$8700,$A733,MATCH(H$1,'2-3 引出列表'!$A$1:$CD$1,0)),""))</f>
        <v>0</v>
      </c>
      <c r="I733">
        <f>IF(ISBLANK(IFERROR(INDEX('2-3 引出列表'!$A$2:$CE$8700,$A733,MATCH(I$1,'2-3 引出列表'!$A$1:$CD$1,0)),"")),"",IFERROR(INDEX('2-3 引出列表'!$A$2:$CE$8700,$A733,MATCH(I$1,'2-3 引出列表'!$A$1:$CD$1,0)),""))</f>
        <v>0</v>
      </c>
    </row>
    <row r="734" customFormat="1" spans="1:9">
      <c r="A734">
        <v>733</v>
      </c>
      <c r="B734">
        <f>IF(ISBLANK(IFERROR(INDEX('2-3 引出列表'!$A$2:$CE$8700,$A734,MATCH(B$1,'2-3 引出列表'!$A$1:$CD$1,0)),"")),"",IFERROR(INDEX('2-3 引出列表'!$A$2:$CE$8700,$A734,MATCH(B$1,'2-3 引出列表'!$A$1:$CD$1,0)),""))</f>
        <v>0</v>
      </c>
      <c r="C734">
        <f>IF(ISBLANK(IFERROR(INDEX('2-3 引出列表'!$A$2:$CE$8700,$A734,MATCH(C$1,'2-3 引出列表'!$A$1:$CD$1,0)),"")),"",IFERROR(INDEX('2-3 引出列表'!$A$2:$CE$8700,$A734,MATCH(C$1,'2-3 引出列表'!$A$1:$CD$1,0)),""))</f>
        <v>0</v>
      </c>
      <c r="D734">
        <f>IF(ISBLANK(IFERROR(INDEX('2-3 引出列表'!$A$2:$CE$8700,$A734,MATCH(D$1,'2-3 引出列表'!$A$1:$CD$1,0)),"")),"",IFERROR(INDEX('2-3 引出列表'!$A$2:$CE$8700,$A734,MATCH(D$1,'2-3 引出列表'!$A$1:$CD$1,0)),""))</f>
        <v>0</v>
      </c>
      <c r="E734">
        <f>IF(ISBLANK(IFERROR(INDEX('2-3 引出列表'!$A$2:$CE$8700,$A734,MATCH(E$1,'2-3 引出列表'!$A$1:$CD$1,0)),"")),"",IFERROR(INDEX('2-3 引出列表'!$A$2:$CE$8700,$A734,MATCH(E$1,'2-3 引出列表'!$A$1:$CD$1,0)),""))</f>
        <v>0</v>
      </c>
      <c r="F734" t="str">
        <f t="shared" si="11"/>
        <v>0</v>
      </c>
      <c r="G734">
        <f>IF(ISBLANK(IFERROR(INDEX('2-3 引出列表'!$A$2:$CE$8700,$A734,MATCH(G$1,'2-3 引出列表'!$A$1:$CD$1,0)),"")),"",IFERROR(INDEX('2-3 引出列表'!$A$2:$CE$8700,$A734,MATCH(G$1,'2-3 引出列表'!$A$1:$CD$1,0)),""))</f>
        <v>0</v>
      </c>
      <c r="H734">
        <f>IF(ISBLANK(IFERROR(INDEX('2-3 引出列表'!$A$2:$CE$8700,$A734,MATCH(H$1,'2-3 引出列表'!$A$1:$CD$1,0)),"")),"",IFERROR(INDEX('2-3 引出列表'!$A$2:$CE$8700,$A734,MATCH(H$1,'2-3 引出列表'!$A$1:$CD$1,0)),""))</f>
        <v>0</v>
      </c>
      <c r="I734">
        <f>IF(ISBLANK(IFERROR(INDEX('2-3 引出列表'!$A$2:$CE$8700,$A734,MATCH(I$1,'2-3 引出列表'!$A$1:$CD$1,0)),"")),"",IFERROR(INDEX('2-3 引出列表'!$A$2:$CE$8700,$A734,MATCH(I$1,'2-3 引出列表'!$A$1:$CD$1,0)),""))</f>
        <v>0</v>
      </c>
    </row>
    <row r="735" customFormat="1" spans="1:9">
      <c r="A735">
        <v>734</v>
      </c>
      <c r="B735">
        <f>IF(ISBLANK(IFERROR(INDEX('2-3 引出列表'!$A$2:$CE$8700,$A735,MATCH(B$1,'2-3 引出列表'!$A$1:$CD$1,0)),"")),"",IFERROR(INDEX('2-3 引出列表'!$A$2:$CE$8700,$A735,MATCH(B$1,'2-3 引出列表'!$A$1:$CD$1,0)),""))</f>
        <v>0</v>
      </c>
      <c r="C735">
        <f>IF(ISBLANK(IFERROR(INDEX('2-3 引出列表'!$A$2:$CE$8700,$A735,MATCH(C$1,'2-3 引出列表'!$A$1:$CD$1,0)),"")),"",IFERROR(INDEX('2-3 引出列表'!$A$2:$CE$8700,$A735,MATCH(C$1,'2-3 引出列表'!$A$1:$CD$1,0)),""))</f>
        <v>0</v>
      </c>
      <c r="D735">
        <f>IF(ISBLANK(IFERROR(INDEX('2-3 引出列表'!$A$2:$CE$8700,$A735,MATCH(D$1,'2-3 引出列表'!$A$1:$CD$1,0)),"")),"",IFERROR(INDEX('2-3 引出列表'!$A$2:$CE$8700,$A735,MATCH(D$1,'2-3 引出列表'!$A$1:$CD$1,0)),""))</f>
        <v>0</v>
      </c>
      <c r="E735">
        <f>IF(ISBLANK(IFERROR(INDEX('2-3 引出列表'!$A$2:$CE$8700,$A735,MATCH(E$1,'2-3 引出列表'!$A$1:$CD$1,0)),"")),"",IFERROR(INDEX('2-3 引出列表'!$A$2:$CE$8700,$A735,MATCH(E$1,'2-3 引出列表'!$A$1:$CD$1,0)),""))</f>
        <v>0</v>
      </c>
      <c r="F735" t="str">
        <f t="shared" si="11"/>
        <v>0</v>
      </c>
      <c r="G735">
        <f>IF(ISBLANK(IFERROR(INDEX('2-3 引出列表'!$A$2:$CE$8700,$A735,MATCH(G$1,'2-3 引出列表'!$A$1:$CD$1,0)),"")),"",IFERROR(INDEX('2-3 引出列表'!$A$2:$CE$8700,$A735,MATCH(G$1,'2-3 引出列表'!$A$1:$CD$1,0)),""))</f>
        <v>0</v>
      </c>
      <c r="H735">
        <f>IF(ISBLANK(IFERROR(INDEX('2-3 引出列表'!$A$2:$CE$8700,$A735,MATCH(H$1,'2-3 引出列表'!$A$1:$CD$1,0)),"")),"",IFERROR(INDEX('2-3 引出列表'!$A$2:$CE$8700,$A735,MATCH(H$1,'2-3 引出列表'!$A$1:$CD$1,0)),""))</f>
        <v>0</v>
      </c>
      <c r="I735">
        <f>IF(ISBLANK(IFERROR(INDEX('2-3 引出列表'!$A$2:$CE$8700,$A735,MATCH(I$1,'2-3 引出列表'!$A$1:$CD$1,0)),"")),"",IFERROR(INDEX('2-3 引出列表'!$A$2:$CE$8700,$A735,MATCH(I$1,'2-3 引出列表'!$A$1:$CD$1,0)),""))</f>
        <v>0</v>
      </c>
    </row>
    <row r="736" customFormat="1" spans="1:9">
      <c r="A736">
        <v>735</v>
      </c>
      <c r="B736">
        <f>IF(ISBLANK(IFERROR(INDEX('2-3 引出列表'!$A$2:$CE$8700,$A736,MATCH(B$1,'2-3 引出列表'!$A$1:$CD$1,0)),"")),"",IFERROR(INDEX('2-3 引出列表'!$A$2:$CE$8700,$A736,MATCH(B$1,'2-3 引出列表'!$A$1:$CD$1,0)),""))</f>
        <v>0</v>
      </c>
      <c r="C736">
        <f>IF(ISBLANK(IFERROR(INDEX('2-3 引出列表'!$A$2:$CE$8700,$A736,MATCH(C$1,'2-3 引出列表'!$A$1:$CD$1,0)),"")),"",IFERROR(INDEX('2-3 引出列表'!$A$2:$CE$8700,$A736,MATCH(C$1,'2-3 引出列表'!$A$1:$CD$1,0)),""))</f>
        <v>0</v>
      </c>
      <c r="D736">
        <f>IF(ISBLANK(IFERROR(INDEX('2-3 引出列表'!$A$2:$CE$8700,$A736,MATCH(D$1,'2-3 引出列表'!$A$1:$CD$1,0)),"")),"",IFERROR(INDEX('2-3 引出列表'!$A$2:$CE$8700,$A736,MATCH(D$1,'2-3 引出列表'!$A$1:$CD$1,0)),""))</f>
        <v>0</v>
      </c>
      <c r="E736">
        <f>IF(ISBLANK(IFERROR(INDEX('2-3 引出列表'!$A$2:$CE$8700,$A736,MATCH(E$1,'2-3 引出列表'!$A$1:$CD$1,0)),"")),"",IFERROR(INDEX('2-3 引出列表'!$A$2:$CE$8700,$A736,MATCH(E$1,'2-3 引出列表'!$A$1:$CD$1,0)),""))</f>
        <v>0</v>
      </c>
      <c r="F736" t="str">
        <f t="shared" si="11"/>
        <v>0</v>
      </c>
      <c r="G736">
        <f>IF(ISBLANK(IFERROR(INDEX('2-3 引出列表'!$A$2:$CE$8700,$A736,MATCH(G$1,'2-3 引出列表'!$A$1:$CD$1,0)),"")),"",IFERROR(INDEX('2-3 引出列表'!$A$2:$CE$8700,$A736,MATCH(G$1,'2-3 引出列表'!$A$1:$CD$1,0)),""))</f>
        <v>0</v>
      </c>
      <c r="H736">
        <f>IF(ISBLANK(IFERROR(INDEX('2-3 引出列表'!$A$2:$CE$8700,$A736,MATCH(H$1,'2-3 引出列表'!$A$1:$CD$1,0)),"")),"",IFERROR(INDEX('2-3 引出列表'!$A$2:$CE$8700,$A736,MATCH(H$1,'2-3 引出列表'!$A$1:$CD$1,0)),""))</f>
        <v>0</v>
      </c>
      <c r="I736">
        <f>IF(ISBLANK(IFERROR(INDEX('2-3 引出列表'!$A$2:$CE$8700,$A736,MATCH(I$1,'2-3 引出列表'!$A$1:$CD$1,0)),"")),"",IFERROR(INDEX('2-3 引出列表'!$A$2:$CE$8700,$A736,MATCH(I$1,'2-3 引出列表'!$A$1:$CD$1,0)),""))</f>
        <v>0</v>
      </c>
    </row>
    <row r="737" customFormat="1" spans="1:9">
      <c r="A737">
        <v>736</v>
      </c>
      <c r="B737">
        <f>IF(ISBLANK(IFERROR(INDEX('2-3 引出列表'!$A$2:$CE$8700,$A737,MATCH(B$1,'2-3 引出列表'!$A$1:$CD$1,0)),"")),"",IFERROR(INDEX('2-3 引出列表'!$A$2:$CE$8700,$A737,MATCH(B$1,'2-3 引出列表'!$A$1:$CD$1,0)),""))</f>
        <v>0</v>
      </c>
      <c r="C737">
        <f>IF(ISBLANK(IFERROR(INDEX('2-3 引出列表'!$A$2:$CE$8700,$A737,MATCH(C$1,'2-3 引出列表'!$A$1:$CD$1,0)),"")),"",IFERROR(INDEX('2-3 引出列表'!$A$2:$CE$8700,$A737,MATCH(C$1,'2-3 引出列表'!$A$1:$CD$1,0)),""))</f>
        <v>0</v>
      </c>
      <c r="D737">
        <f>IF(ISBLANK(IFERROR(INDEX('2-3 引出列表'!$A$2:$CE$8700,$A737,MATCH(D$1,'2-3 引出列表'!$A$1:$CD$1,0)),"")),"",IFERROR(INDEX('2-3 引出列表'!$A$2:$CE$8700,$A737,MATCH(D$1,'2-3 引出列表'!$A$1:$CD$1,0)),""))</f>
        <v>0</v>
      </c>
      <c r="E737">
        <f>IF(ISBLANK(IFERROR(INDEX('2-3 引出列表'!$A$2:$CE$8700,$A737,MATCH(E$1,'2-3 引出列表'!$A$1:$CD$1,0)),"")),"",IFERROR(INDEX('2-3 引出列表'!$A$2:$CE$8700,$A737,MATCH(E$1,'2-3 引出列表'!$A$1:$CD$1,0)),""))</f>
        <v>0</v>
      </c>
      <c r="F737" t="str">
        <f t="shared" si="11"/>
        <v>0</v>
      </c>
      <c r="G737">
        <f>IF(ISBLANK(IFERROR(INDEX('2-3 引出列表'!$A$2:$CE$8700,$A737,MATCH(G$1,'2-3 引出列表'!$A$1:$CD$1,0)),"")),"",IFERROR(INDEX('2-3 引出列表'!$A$2:$CE$8700,$A737,MATCH(G$1,'2-3 引出列表'!$A$1:$CD$1,0)),""))</f>
        <v>0</v>
      </c>
      <c r="H737">
        <f>IF(ISBLANK(IFERROR(INDEX('2-3 引出列表'!$A$2:$CE$8700,$A737,MATCH(H$1,'2-3 引出列表'!$A$1:$CD$1,0)),"")),"",IFERROR(INDEX('2-3 引出列表'!$A$2:$CE$8700,$A737,MATCH(H$1,'2-3 引出列表'!$A$1:$CD$1,0)),""))</f>
        <v>0</v>
      </c>
      <c r="I737">
        <f>IF(ISBLANK(IFERROR(INDEX('2-3 引出列表'!$A$2:$CE$8700,$A737,MATCH(I$1,'2-3 引出列表'!$A$1:$CD$1,0)),"")),"",IFERROR(INDEX('2-3 引出列表'!$A$2:$CE$8700,$A737,MATCH(I$1,'2-3 引出列表'!$A$1:$CD$1,0)),""))</f>
        <v>0</v>
      </c>
    </row>
    <row r="738" customFormat="1" spans="1:9">
      <c r="A738">
        <v>737</v>
      </c>
      <c r="B738">
        <f>IF(ISBLANK(IFERROR(INDEX('2-3 引出列表'!$A$2:$CE$8700,$A738,MATCH(B$1,'2-3 引出列表'!$A$1:$CD$1,0)),"")),"",IFERROR(INDEX('2-3 引出列表'!$A$2:$CE$8700,$A738,MATCH(B$1,'2-3 引出列表'!$A$1:$CD$1,0)),""))</f>
        <v>0</v>
      </c>
      <c r="C738">
        <f>IF(ISBLANK(IFERROR(INDEX('2-3 引出列表'!$A$2:$CE$8700,$A738,MATCH(C$1,'2-3 引出列表'!$A$1:$CD$1,0)),"")),"",IFERROR(INDEX('2-3 引出列表'!$A$2:$CE$8700,$A738,MATCH(C$1,'2-3 引出列表'!$A$1:$CD$1,0)),""))</f>
        <v>0</v>
      </c>
      <c r="D738">
        <f>IF(ISBLANK(IFERROR(INDEX('2-3 引出列表'!$A$2:$CE$8700,$A738,MATCH(D$1,'2-3 引出列表'!$A$1:$CD$1,0)),"")),"",IFERROR(INDEX('2-3 引出列表'!$A$2:$CE$8700,$A738,MATCH(D$1,'2-3 引出列表'!$A$1:$CD$1,0)),""))</f>
        <v>0</v>
      </c>
      <c r="E738">
        <f>IF(ISBLANK(IFERROR(INDEX('2-3 引出列表'!$A$2:$CE$8700,$A738,MATCH(E$1,'2-3 引出列表'!$A$1:$CD$1,0)),"")),"",IFERROR(INDEX('2-3 引出列表'!$A$2:$CE$8700,$A738,MATCH(E$1,'2-3 引出列表'!$A$1:$CD$1,0)),""))</f>
        <v>0</v>
      </c>
      <c r="F738" t="str">
        <f t="shared" si="11"/>
        <v>0</v>
      </c>
      <c r="G738">
        <f>IF(ISBLANK(IFERROR(INDEX('2-3 引出列表'!$A$2:$CE$8700,$A738,MATCH(G$1,'2-3 引出列表'!$A$1:$CD$1,0)),"")),"",IFERROR(INDEX('2-3 引出列表'!$A$2:$CE$8700,$A738,MATCH(G$1,'2-3 引出列表'!$A$1:$CD$1,0)),""))</f>
        <v>0</v>
      </c>
      <c r="H738">
        <f>IF(ISBLANK(IFERROR(INDEX('2-3 引出列表'!$A$2:$CE$8700,$A738,MATCH(H$1,'2-3 引出列表'!$A$1:$CD$1,0)),"")),"",IFERROR(INDEX('2-3 引出列表'!$A$2:$CE$8700,$A738,MATCH(H$1,'2-3 引出列表'!$A$1:$CD$1,0)),""))</f>
        <v>0</v>
      </c>
      <c r="I738">
        <f>IF(ISBLANK(IFERROR(INDEX('2-3 引出列表'!$A$2:$CE$8700,$A738,MATCH(I$1,'2-3 引出列表'!$A$1:$CD$1,0)),"")),"",IFERROR(INDEX('2-3 引出列表'!$A$2:$CE$8700,$A738,MATCH(I$1,'2-3 引出列表'!$A$1:$CD$1,0)),""))</f>
        <v>0</v>
      </c>
    </row>
    <row r="739" customFormat="1" spans="1:9">
      <c r="A739">
        <v>738</v>
      </c>
      <c r="B739">
        <f>IF(ISBLANK(IFERROR(INDEX('2-3 引出列表'!$A$2:$CE$8700,$A739,MATCH(B$1,'2-3 引出列表'!$A$1:$CD$1,0)),"")),"",IFERROR(INDEX('2-3 引出列表'!$A$2:$CE$8700,$A739,MATCH(B$1,'2-3 引出列表'!$A$1:$CD$1,0)),""))</f>
        <v>0</v>
      </c>
      <c r="C739">
        <f>IF(ISBLANK(IFERROR(INDEX('2-3 引出列表'!$A$2:$CE$8700,$A739,MATCH(C$1,'2-3 引出列表'!$A$1:$CD$1,0)),"")),"",IFERROR(INDEX('2-3 引出列表'!$A$2:$CE$8700,$A739,MATCH(C$1,'2-3 引出列表'!$A$1:$CD$1,0)),""))</f>
        <v>0</v>
      </c>
      <c r="D739">
        <f>IF(ISBLANK(IFERROR(INDEX('2-3 引出列表'!$A$2:$CE$8700,$A739,MATCH(D$1,'2-3 引出列表'!$A$1:$CD$1,0)),"")),"",IFERROR(INDEX('2-3 引出列表'!$A$2:$CE$8700,$A739,MATCH(D$1,'2-3 引出列表'!$A$1:$CD$1,0)),""))</f>
        <v>0</v>
      </c>
      <c r="E739">
        <f>IF(ISBLANK(IFERROR(INDEX('2-3 引出列表'!$A$2:$CE$8700,$A739,MATCH(E$1,'2-3 引出列表'!$A$1:$CD$1,0)),"")),"",IFERROR(INDEX('2-3 引出列表'!$A$2:$CE$8700,$A739,MATCH(E$1,'2-3 引出列表'!$A$1:$CD$1,0)),""))</f>
        <v>0</v>
      </c>
      <c r="F739" t="str">
        <f t="shared" si="11"/>
        <v>0</v>
      </c>
      <c r="G739">
        <f>IF(ISBLANK(IFERROR(INDEX('2-3 引出列表'!$A$2:$CE$8700,$A739,MATCH(G$1,'2-3 引出列表'!$A$1:$CD$1,0)),"")),"",IFERROR(INDEX('2-3 引出列表'!$A$2:$CE$8700,$A739,MATCH(G$1,'2-3 引出列表'!$A$1:$CD$1,0)),""))</f>
        <v>0</v>
      </c>
      <c r="H739">
        <f>IF(ISBLANK(IFERROR(INDEX('2-3 引出列表'!$A$2:$CE$8700,$A739,MATCH(H$1,'2-3 引出列表'!$A$1:$CD$1,0)),"")),"",IFERROR(INDEX('2-3 引出列表'!$A$2:$CE$8700,$A739,MATCH(H$1,'2-3 引出列表'!$A$1:$CD$1,0)),""))</f>
        <v>0</v>
      </c>
      <c r="I739">
        <f>IF(ISBLANK(IFERROR(INDEX('2-3 引出列表'!$A$2:$CE$8700,$A739,MATCH(I$1,'2-3 引出列表'!$A$1:$CD$1,0)),"")),"",IFERROR(INDEX('2-3 引出列表'!$A$2:$CE$8700,$A739,MATCH(I$1,'2-3 引出列表'!$A$1:$CD$1,0)),""))</f>
        <v>0</v>
      </c>
    </row>
    <row r="740" customFormat="1" spans="1:9">
      <c r="A740">
        <v>739</v>
      </c>
      <c r="B740">
        <f>IF(ISBLANK(IFERROR(INDEX('2-3 引出列表'!$A$2:$CE$8700,$A740,MATCH(B$1,'2-3 引出列表'!$A$1:$CD$1,0)),"")),"",IFERROR(INDEX('2-3 引出列表'!$A$2:$CE$8700,$A740,MATCH(B$1,'2-3 引出列表'!$A$1:$CD$1,0)),""))</f>
        <v>0</v>
      </c>
      <c r="C740">
        <f>IF(ISBLANK(IFERROR(INDEX('2-3 引出列表'!$A$2:$CE$8700,$A740,MATCH(C$1,'2-3 引出列表'!$A$1:$CD$1,0)),"")),"",IFERROR(INDEX('2-3 引出列表'!$A$2:$CE$8700,$A740,MATCH(C$1,'2-3 引出列表'!$A$1:$CD$1,0)),""))</f>
        <v>0</v>
      </c>
      <c r="D740">
        <f>IF(ISBLANK(IFERROR(INDEX('2-3 引出列表'!$A$2:$CE$8700,$A740,MATCH(D$1,'2-3 引出列表'!$A$1:$CD$1,0)),"")),"",IFERROR(INDEX('2-3 引出列表'!$A$2:$CE$8700,$A740,MATCH(D$1,'2-3 引出列表'!$A$1:$CD$1,0)),""))</f>
        <v>0</v>
      </c>
      <c r="E740">
        <f>IF(ISBLANK(IFERROR(INDEX('2-3 引出列表'!$A$2:$CE$8700,$A740,MATCH(E$1,'2-3 引出列表'!$A$1:$CD$1,0)),"")),"",IFERROR(INDEX('2-3 引出列表'!$A$2:$CE$8700,$A740,MATCH(E$1,'2-3 引出列表'!$A$1:$CD$1,0)),""))</f>
        <v>0</v>
      </c>
      <c r="F740" t="str">
        <f t="shared" si="11"/>
        <v>0</v>
      </c>
      <c r="G740">
        <f>IF(ISBLANK(IFERROR(INDEX('2-3 引出列表'!$A$2:$CE$8700,$A740,MATCH(G$1,'2-3 引出列表'!$A$1:$CD$1,0)),"")),"",IFERROR(INDEX('2-3 引出列表'!$A$2:$CE$8700,$A740,MATCH(G$1,'2-3 引出列表'!$A$1:$CD$1,0)),""))</f>
        <v>0</v>
      </c>
      <c r="H740">
        <f>IF(ISBLANK(IFERROR(INDEX('2-3 引出列表'!$A$2:$CE$8700,$A740,MATCH(H$1,'2-3 引出列表'!$A$1:$CD$1,0)),"")),"",IFERROR(INDEX('2-3 引出列表'!$A$2:$CE$8700,$A740,MATCH(H$1,'2-3 引出列表'!$A$1:$CD$1,0)),""))</f>
        <v>0</v>
      </c>
      <c r="I740">
        <f>IF(ISBLANK(IFERROR(INDEX('2-3 引出列表'!$A$2:$CE$8700,$A740,MATCH(I$1,'2-3 引出列表'!$A$1:$CD$1,0)),"")),"",IFERROR(INDEX('2-3 引出列表'!$A$2:$CE$8700,$A740,MATCH(I$1,'2-3 引出列表'!$A$1:$CD$1,0)),""))</f>
        <v>0</v>
      </c>
    </row>
    <row r="741" customFormat="1" spans="1:9">
      <c r="A741">
        <v>740</v>
      </c>
      <c r="B741">
        <f>IF(ISBLANK(IFERROR(INDEX('2-3 引出列表'!$A$2:$CE$8700,$A741,MATCH(B$1,'2-3 引出列表'!$A$1:$CD$1,0)),"")),"",IFERROR(INDEX('2-3 引出列表'!$A$2:$CE$8700,$A741,MATCH(B$1,'2-3 引出列表'!$A$1:$CD$1,0)),""))</f>
        <v>0</v>
      </c>
      <c r="C741">
        <f>IF(ISBLANK(IFERROR(INDEX('2-3 引出列表'!$A$2:$CE$8700,$A741,MATCH(C$1,'2-3 引出列表'!$A$1:$CD$1,0)),"")),"",IFERROR(INDEX('2-3 引出列表'!$A$2:$CE$8700,$A741,MATCH(C$1,'2-3 引出列表'!$A$1:$CD$1,0)),""))</f>
        <v>0</v>
      </c>
      <c r="D741">
        <f>IF(ISBLANK(IFERROR(INDEX('2-3 引出列表'!$A$2:$CE$8700,$A741,MATCH(D$1,'2-3 引出列表'!$A$1:$CD$1,0)),"")),"",IFERROR(INDEX('2-3 引出列表'!$A$2:$CE$8700,$A741,MATCH(D$1,'2-3 引出列表'!$A$1:$CD$1,0)),""))</f>
        <v>0</v>
      </c>
      <c r="E741">
        <f>IF(ISBLANK(IFERROR(INDEX('2-3 引出列表'!$A$2:$CE$8700,$A741,MATCH(E$1,'2-3 引出列表'!$A$1:$CD$1,0)),"")),"",IFERROR(INDEX('2-3 引出列表'!$A$2:$CE$8700,$A741,MATCH(E$1,'2-3 引出列表'!$A$1:$CD$1,0)),""))</f>
        <v>0</v>
      </c>
      <c r="F741" t="str">
        <f t="shared" si="11"/>
        <v>0</v>
      </c>
      <c r="G741">
        <f>IF(ISBLANK(IFERROR(INDEX('2-3 引出列表'!$A$2:$CE$8700,$A741,MATCH(G$1,'2-3 引出列表'!$A$1:$CD$1,0)),"")),"",IFERROR(INDEX('2-3 引出列表'!$A$2:$CE$8700,$A741,MATCH(G$1,'2-3 引出列表'!$A$1:$CD$1,0)),""))</f>
        <v>0</v>
      </c>
      <c r="H741">
        <f>IF(ISBLANK(IFERROR(INDEX('2-3 引出列表'!$A$2:$CE$8700,$A741,MATCH(H$1,'2-3 引出列表'!$A$1:$CD$1,0)),"")),"",IFERROR(INDEX('2-3 引出列表'!$A$2:$CE$8700,$A741,MATCH(H$1,'2-3 引出列表'!$A$1:$CD$1,0)),""))</f>
        <v>0</v>
      </c>
      <c r="I741">
        <f>IF(ISBLANK(IFERROR(INDEX('2-3 引出列表'!$A$2:$CE$8700,$A741,MATCH(I$1,'2-3 引出列表'!$A$1:$CD$1,0)),"")),"",IFERROR(INDEX('2-3 引出列表'!$A$2:$CE$8700,$A741,MATCH(I$1,'2-3 引出列表'!$A$1:$CD$1,0)),""))</f>
        <v>0</v>
      </c>
    </row>
    <row r="742" customFormat="1" spans="1:9">
      <c r="A742">
        <v>741</v>
      </c>
      <c r="B742">
        <f>IF(ISBLANK(IFERROR(INDEX('2-3 引出列表'!$A$2:$CE$8700,$A742,MATCH(B$1,'2-3 引出列表'!$A$1:$CD$1,0)),"")),"",IFERROR(INDEX('2-3 引出列表'!$A$2:$CE$8700,$A742,MATCH(B$1,'2-3 引出列表'!$A$1:$CD$1,0)),""))</f>
        <v>0</v>
      </c>
      <c r="C742">
        <f>IF(ISBLANK(IFERROR(INDEX('2-3 引出列表'!$A$2:$CE$8700,$A742,MATCH(C$1,'2-3 引出列表'!$A$1:$CD$1,0)),"")),"",IFERROR(INDEX('2-3 引出列表'!$A$2:$CE$8700,$A742,MATCH(C$1,'2-3 引出列表'!$A$1:$CD$1,0)),""))</f>
        <v>0</v>
      </c>
      <c r="D742">
        <f>IF(ISBLANK(IFERROR(INDEX('2-3 引出列表'!$A$2:$CE$8700,$A742,MATCH(D$1,'2-3 引出列表'!$A$1:$CD$1,0)),"")),"",IFERROR(INDEX('2-3 引出列表'!$A$2:$CE$8700,$A742,MATCH(D$1,'2-3 引出列表'!$A$1:$CD$1,0)),""))</f>
        <v>0</v>
      </c>
      <c r="E742">
        <f>IF(ISBLANK(IFERROR(INDEX('2-3 引出列表'!$A$2:$CE$8700,$A742,MATCH(E$1,'2-3 引出列表'!$A$1:$CD$1,0)),"")),"",IFERROR(INDEX('2-3 引出列表'!$A$2:$CE$8700,$A742,MATCH(E$1,'2-3 引出列表'!$A$1:$CD$1,0)),""))</f>
        <v>0</v>
      </c>
      <c r="F742" t="str">
        <f t="shared" si="11"/>
        <v>0</v>
      </c>
      <c r="G742">
        <f>IF(ISBLANK(IFERROR(INDEX('2-3 引出列表'!$A$2:$CE$8700,$A742,MATCH(G$1,'2-3 引出列表'!$A$1:$CD$1,0)),"")),"",IFERROR(INDEX('2-3 引出列表'!$A$2:$CE$8700,$A742,MATCH(G$1,'2-3 引出列表'!$A$1:$CD$1,0)),""))</f>
        <v>0</v>
      </c>
      <c r="H742">
        <f>IF(ISBLANK(IFERROR(INDEX('2-3 引出列表'!$A$2:$CE$8700,$A742,MATCH(H$1,'2-3 引出列表'!$A$1:$CD$1,0)),"")),"",IFERROR(INDEX('2-3 引出列表'!$A$2:$CE$8700,$A742,MATCH(H$1,'2-3 引出列表'!$A$1:$CD$1,0)),""))</f>
        <v>0</v>
      </c>
      <c r="I742">
        <f>IF(ISBLANK(IFERROR(INDEX('2-3 引出列表'!$A$2:$CE$8700,$A742,MATCH(I$1,'2-3 引出列表'!$A$1:$CD$1,0)),"")),"",IFERROR(INDEX('2-3 引出列表'!$A$2:$CE$8700,$A742,MATCH(I$1,'2-3 引出列表'!$A$1:$CD$1,0)),""))</f>
        <v>0</v>
      </c>
    </row>
    <row r="743" customFormat="1" spans="1:9">
      <c r="A743">
        <v>742</v>
      </c>
      <c r="B743">
        <f>IF(ISBLANK(IFERROR(INDEX('2-3 引出列表'!$A$2:$CE$8700,$A743,MATCH(B$1,'2-3 引出列表'!$A$1:$CD$1,0)),"")),"",IFERROR(INDEX('2-3 引出列表'!$A$2:$CE$8700,$A743,MATCH(B$1,'2-3 引出列表'!$A$1:$CD$1,0)),""))</f>
        <v>0</v>
      </c>
      <c r="C743">
        <f>IF(ISBLANK(IFERROR(INDEX('2-3 引出列表'!$A$2:$CE$8700,$A743,MATCH(C$1,'2-3 引出列表'!$A$1:$CD$1,0)),"")),"",IFERROR(INDEX('2-3 引出列表'!$A$2:$CE$8700,$A743,MATCH(C$1,'2-3 引出列表'!$A$1:$CD$1,0)),""))</f>
        <v>0</v>
      </c>
      <c r="D743">
        <f>IF(ISBLANK(IFERROR(INDEX('2-3 引出列表'!$A$2:$CE$8700,$A743,MATCH(D$1,'2-3 引出列表'!$A$1:$CD$1,0)),"")),"",IFERROR(INDEX('2-3 引出列表'!$A$2:$CE$8700,$A743,MATCH(D$1,'2-3 引出列表'!$A$1:$CD$1,0)),""))</f>
        <v>0</v>
      </c>
      <c r="E743">
        <f>IF(ISBLANK(IFERROR(INDEX('2-3 引出列表'!$A$2:$CE$8700,$A743,MATCH(E$1,'2-3 引出列表'!$A$1:$CD$1,0)),"")),"",IFERROR(INDEX('2-3 引出列表'!$A$2:$CE$8700,$A743,MATCH(E$1,'2-3 引出列表'!$A$1:$CD$1,0)),""))</f>
        <v>0</v>
      </c>
      <c r="F743" t="str">
        <f t="shared" si="11"/>
        <v>0</v>
      </c>
      <c r="G743">
        <f>IF(ISBLANK(IFERROR(INDEX('2-3 引出列表'!$A$2:$CE$8700,$A743,MATCH(G$1,'2-3 引出列表'!$A$1:$CD$1,0)),"")),"",IFERROR(INDEX('2-3 引出列表'!$A$2:$CE$8700,$A743,MATCH(G$1,'2-3 引出列表'!$A$1:$CD$1,0)),""))</f>
        <v>0</v>
      </c>
      <c r="H743">
        <f>IF(ISBLANK(IFERROR(INDEX('2-3 引出列表'!$A$2:$CE$8700,$A743,MATCH(H$1,'2-3 引出列表'!$A$1:$CD$1,0)),"")),"",IFERROR(INDEX('2-3 引出列表'!$A$2:$CE$8700,$A743,MATCH(H$1,'2-3 引出列表'!$A$1:$CD$1,0)),""))</f>
        <v>0</v>
      </c>
      <c r="I743">
        <f>IF(ISBLANK(IFERROR(INDEX('2-3 引出列表'!$A$2:$CE$8700,$A743,MATCH(I$1,'2-3 引出列表'!$A$1:$CD$1,0)),"")),"",IFERROR(INDEX('2-3 引出列表'!$A$2:$CE$8700,$A743,MATCH(I$1,'2-3 引出列表'!$A$1:$CD$1,0)),""))</f>
        <v>0</v>
      </c>
    </row>
    <row r="744" customFormat="1" spans="1:9">
      <c r="A744">
        <v>743</v>
      </c>
      <c r="B744">
        <f>IF(ISBLANK(IFERROR(INDEX('2-3 引出列表'!$A$2:$CE$8700,$A744,MATCH(B$1,'2-3 引出列表'!$A$1:$CD$1,0)),"")),"",IFERROR(INDEX('2-3 引出列表'!$A$2:$CE$8700,$A744,MATCH(B$1,'2-3 引出列表'!$A$1:$CD$1,0)),""))</f>
        <v>0</v>
      </c>
      <c r="C744">
        <f>IF(ISBLANK(IFERROR(INDEX('2-3 引出列表'!$A$2:$CE$8700,$A744,MATCH(C$1,'2-3 引出列表'!$A$1:$CD$1,0)),"")),"",IFERROR(INDEX('2-3 引出列表'!$A$2:$CE$8700,$A744,MATCH(C$1,'2-3 引出列表'!$A$1:$CD$1,0)),""))</f>
        <v>0</v>
      </c>
      <c r="D744">
        <f>IF(ISBLANK(IFERROR(INDEX('2-3 引出列表'!$A$2:$CE$8700,$A744,MATCH(D$1,'2-3 引出列表'!$A$1:$CD$1,0)),"")),"",IFERROR(INDEX('2-3 引出列表'!$A$2:$CE$8700,$A744,MATCH(D$1,'2-3 引出列表'!$A$1:$CD$1,0)),""))</f>
        <v>0</v>
      </c>
      <c r="E744">
        <f>IF(ISBLANK(IFERROR(INDEX('2-3 引出列表'!$A$2:$CE$8700,$A744,MATCH(E$1,'2-3 引出列表'!$A$1:$CD$1,0)),"")),"",IFERROR(INDEX('2-3 引出列表'!$A$2:$CE$8700,$A744,MATCH(E$1,'2-3 引出列表'!$A$1:$CD$1,0)),""))</f>
        <v>0</v>
      </c>
      <c r="F744" t="str">
        <f t="shared" si="11"/>
        <v>0</v>
      </c>
      <c r="G744">
        <f>IF(ISBLANK(IFERROR(INDEX('2-3 引出列表'!$A$2:$CE$8700,$A744,MATCH(G$1,'2-3 引出列表'!$A$1:$CD$1,0)),"")),"",IFERROR(INDEX('2-3 引出列表'!$A$2:$CE$8700,$A744,MATCH(G$1,'2-3 引出列表'!$A$1:$CD$1,0)),""))</f>
        <v>0</v>
      </c>
      <c r="H744">
        <f>IF(ISBLANK(IFERROR(INDEX('2-3 引出列表'!$A$2:$CE$8700,$A744,MATCH(H$1,'2-3 引出列表'!$A$1:$CD$1,0)),"")),"",IFERROR(INDEX('2-3 引出列表'!$A$2:$CE$8700,$A744,MATCH(H$1,'2-3 引出列表'!$A$1:$CD$1,0)),""))</f>
        <v>0</v>
      </c>
      <c r="I744">
        <f>IF(ISBLANK(IFERROR(INDEX('2-3 引出列表'!$A$2:$CE$8700,$A744,MATCH(I$1,'2-3 引出列表'!$A$1:$CD$1,0)),"")),"",IFERROR(INDEX('2-3 引出列表'!$A$2:$CE$8700,$A744,MATCH(I$1,'2-3 引出列表'!$A$1:$CD$1,0)),""))</f>
        <v>0</v>
      </c>
    </row>
    <row r="745" customFormat="1" spans="1:9">
      <c r="A745">
        <v>744</v>
      </c>
      <c r="B745">
        <f>IF(ISBLANK(IFERROR(INDEX('2-3 引出列表'!$A$2:$CE$8700,$A745,MATCH(B$1,'2-3 引出列表'!$A$1:$CD$1,0)),"")),"",IFERROR(INDEX('2-3 引出列表'!$A$2:$CE$8700,$A745,MATCH(B$1,'2-3 引出列表'!$A$1:$CD$1,0)),""))</f>
        <v>0</v>
      </c>
      <c r="C745">
        <f>IF(ISBLANK(IFERROR(INDEX('2-3 引出列表'!$A$2:$CE$8700,$A745,MATCH(C$1,'2-3 引出列表'!$A$1:$CD$1,0)),"")),"",IFERROR(INDEX('2-3 引出列表'!$A$2:$CE$8700,$A745,MATCH(C$1,'2-3 引出列表'!$A$1:$CD$1,0)),""))</f>
        <v>0</v>
      </c>
      <c r="D745">
        <f>IF(ISBLANK(IFERROR(INDEX('2-3 引出列表'!$A$2:$CE$8700,$A745,MATCH(D$1,'2-3 引出列表'!$A$1:$CD$1,0)),"")),"",IFERROR(INDEX('2-3 引出列表'!$A$2:$CE$8700,$A745,MATCH(D$1,'2-3 引出列表'!$A$1:$CD$1,0)),""))</f>
        <v>0</v>
      </c>
      <c r="E745">
        <f>IF(ISBLANK(IFERROR(INDEX('2-3 引出列表'!$A$2:$CE$8700,$A745,MATCH(E$1,'2-3 引出列表'!$A$1:$CD$1,0)),"")),"",IFERROR(INDEX('2-3 引出列表'!$A$2:$CE$8700,$A745,MATCH(E$1,'2-3 引出列表'!$A$1:$CD$1,0)),""))</f>
        <v>0</v>
      </c>
      <c r="F745" t="str">
        <f t="shared" si="11"/>
        <v>0</v>
      </c>
      <c r="G745">
        <f>IF(ISBLANK(IFERROR(INDEX('2-3 引出列表'!$A$2:$CE$8700,$A745,MATCH(G$1,'2-3 引出列表'!$A$1:$CD$1,0)),"")),"",IFERROR(INDEX('2-3 引出列表'!$A$2:$CE$8700,$A745,MATCH(G$1,'2-3 引出列表'!$A$1:$CD$1,0)),""))</f>
        <v>0</v>
      </c>
      <c r="H745">
        <f>IF(ISBLANK(IFERROR(INDEX('2-3 引出列表'!$A$2:$CE$8700,$A745,MATCH(H$1,'2-3 引出列表'!$A$1:$CD$1,0)),"")),"",IFERROR(INDEX('2-3 引出列表'!$A$2:$CE$8700,$A745,MATCH(H$1,'2-3 引出列表'!$A$1:$CD$1,0)),""))</f>
        <v>0</v>
      </c>
      <c r="I745">
        <f>IF(ISBLANK(IFERROR(INDEX('2-3 引出列表'!$A$2:$CE$8700,$A745,MATCH(I$1,'2-3 引出列表'!$A$1:$CD$1,0)),"")),"",IFERROR(INDEX('2-3 引出列表'!$A$2:$CE$8700,$A745,MATCH(I$1,'2-3 引出列表'!$A$1:$CD$1,0)),""))</f>
        <v>0</v>
      </c>
    </row>
    <row r="746" customFormat="1" spans="1:9">
      <c r="A746">
        <v>745</v>
      </c>
      <c r="B746">
        <f>IF(ISBLANK(IFERROR(INDEX('2-3 引出列表'!$A$2:$CE$8700,$A746,MATCH(B$1,'2-3 引出列表'!$A$1:$CD$1,0)),"")),"",IFERROR(INDEX('2-3 引出列表'!$A$2:$CE$8700,$A746,MATCH(B$1,'2-3 引出列表'!$A$1:$CD$1,0)),""))</f>
        <v>0</v>
      </c>
      <c r="C746">
        <f>IF(ISBLANK(IFERROR(INDEX('2-3 引出列表'!$A$2:$CE$8700,$A746,MATCH(C$1,'2-3 引出列表'!$A$1:$CD$1,0)),"")),"",IFERROR(INDEX('2-3 引出列表'!$A$2:$CE$8700,$A746,MATCH(C$1,'2-3 引出列表'!$A$1:$CD$1,0)),""))</f>
        <v>0</v>
      </c>
      <c r="D746">
        <f>IF(ISBLANK(IFERROR(INDEX('2-3 引出列表'!$A$2:$CE$8700,$A746,MATCH(D$1,'2-3 引出列表'!$A$1:$CD$1,0)),"")),"",IFERROR(INDEX('2-3 引出列表'!$A$2:$CE$8700,$A746,MATCH(D$1,'2-3 引出列表'!$A$1:$CD$1,0)),""))</f>
        <v>0</v>
      </c>
      <c r="E746">
        <f>IF(ISBLANK(IFERROR(INDEX('2-3 引出列表'!$A$2:$CE$8700,$A746,MATCH(E$1,'2-3 引出列表'!$A$1:$CD$1,0)),"")),"",IFERROR(INDEX('2-3 引出列表'!$A$2:$CE$8700,$A746,MATCH(E$1,'2-3 引出列表'!$A$1:$CD$1,0)),""))</f>
        <v>0</v>
      </c>
      <c r="F746" t="str">
        <f t="shared" si="11"/>
        <v>0</v>
      </c>
      <c r="G746">
        <f>IF(ISBLANK(IFERROR(INDEX('2-3 引出列表'!$A$2:$CE$8700,$A746,MATCH(G$1,'2-3 引出列表'!$A$1:$CD$1,0)),"")),"",IFERROR(INDEX('2-3 引出列表'!$A$2:$CE$8700,$A746,MATCH(G$1,'2-3 引出列表'!$A$1:$CD$1,0)),""))</f>
        <v>0</v>
      </c>
      <c r="H746">
        <f>IF(ISBLANK(IFERROR(INDEX('2-3 引出列表'!$A$2:$CE$8700,$A746,MATCH(H$1,'2-3 引出列表'!$A$1:$CD$1,0)),"")),"",IFERROR(INDEX('2-3 引出列表'!$A$2:$CE$8700,$A746,MATCH(H$1,'2-3 引出列表'!$A$1:$CD$1,0)),""))</f>
        <v>0</v>
      </c>
      <c r="I746">
        <f>IF(ISBLANK(IFERROR(INDEX('2-3 引出列表'!$A$2:$CE$8700,$A746,MATCH(I$1,'2-3 引出列表'!$A$1:$CD$1,0)),"")),"",IFERROR(INDEX('2-3 引出列表'!$A$2:$CE$8700,$A746,MATCH(I$1,'2-3 引出列表'!$A$1:$CD$1,0)),""))</f>
        <v>0</v>
      </c>
    </row>
    <row r="747" customFormat="1" spans="1:9">
      <c r="A747">
        <v>746</v>
      </c>
      <c r="B747">
        <f>IF(ISBLANK(IFERROR(INDEX('2-3 引出列表'!$A$2:$CE$8700,$A747,MATCH(B$1,'2-3 引出列表'!$A$1:$CD$1,0)),"")),"",IFERROR(INDEX('2-3 引出列表'!$A$2:$CE$8700,$A747,MATCH(B$1,'2-3 引出列表'!$A$1:$CD$1,0)),""))</f>
        <v>0</v>
      </c>
      <c r="C747">
        <f>IF(ISBLANK(IFERROR(INDEX('2-3 引出列表'!$A$2:$CE$8700,$A747,MATCH(C$1,'2-3 引出列表'!$A$1:$CD$1,0)),"")),"",IFERROR(INDEX('2-3 引出列表'!$A$2:$CE$8700,$A747,MATCH(C$1,'2-3 引出列表'!$A$1:$CD$1,0)),""))</f>
        <v>0</v>
      </c>
      <c r="D747">
        <f>IF(ISBLANK(IFERROR(INDEX('2-3 引出列表'!$A$2:$CE$8700,$A747,MATCH(D$1,'2-3 引出列表'!$A$1:$CD$1,0)),"")),"",IFERROR(INDEX('2-3 引出列表'!$A$2:$CE$8700,$A747,MATCH(D$1,'2-3 引出列表'!$A$1:$CD$1,0)),""))</f>
        <v>0</v>
      </c>
      <c r="E747">
        <f>IF(ISBLANK(IFERROR(INDEX('2-3 引出列表'!$A$2:$CE$8700,$A747,MATCH(E$1,'2-3 引出列表'!$A$1:$CD$1,0)),"")),"",IFERROR(INDEX('2-3 引出列表'!$A$2:$CE$8700,$A747,MATCH(E$1,'2-3 引出列表'!$A$1:$CD$1,0)),""))</f>
        <v>0</v>
      </c>
      <c r="F747" t="str">
        <f t="shared" si="11"/>
        <v>0</v>
      </c>
      <c r="G747">
        <f>IF(ISBLANK(IFERROR(INDEX('2-3 引出列表'!$A$2:$CE$8700,$A747,MATCH(G$1,'2-3 引出列表'!$A$1:$CD$1,0)),"")),"",IFERROR(INDEX('2-3 引出列表'!$A$2:$CE$8700,$A747,MATCH(G$1,'2-3 引出列表'!$A$1:$CD$1,0)),""))</f>
        <v>0</v>
      </c>
      <c r="H747">
        <f>IF(ISBLANK(IFERROR(INDEX('2-3 引出列表'!$A$2:$CE$8700,$A747,MATCH(H$1,'2-3 引出列表'!$A$1:$CD$1,0)),"")),"",IFERROR(INDEX('2-3 引出列表'!$A$2:$CE$8700,$A747,MATCH(H$1,'2-3 引出列表'!$A$1:$CD$1,0)),""))</f>
        <v>0</v>
      </c>
      <c r="I747">
        <f>IF(ISBLANK(IFERROR(INDEX('2-3 引出列表'!$A$2:$CE$8700,$A747,MATCH(I$1,'2-3 引出列表'!$A$1:$CD$1,0)),"")),"",IFERROR(INDEX('2-3 引出列表'!$A$2:$CE$8700,$A747,MATCH(I$1,'2-3 引出列表'!$A$1:$CD$1,0)),""))</f>
        <v>0</v>
      </c>
    </row>
    <row r="748" customFormat="1" spans="1:9">
      <c r="A748">
        <v>747</v>
      </c>
      <c r="B748">
        <f>IF(ISBLANK(IFERROR(INDEX('2-3 引出列表'!$A$2:$CE$8700,$A748,MATCH(B$1,'2-3 引出列表'!$A$1:$CD$1,0)),"")),"",IFERROR(INDEX('2-3 引出列表'!$A$2:$CE$8700,$A748,MATCH(B$1,'2-3 引出列表'!$A$1:$CD$1,0)),""))</f>
        <v>0</v>
      </c>
      <c r="C748">
        <f>IF(ISBLANK(IFERROR(INDEX('2-3 引出列表'!$A$2:$CE$8700,$A748,MATCH(C$1,'2-3 引出列表'!$A$1:$CD$1,0)),"")),"",IFERROR(INDEX('2-3 引出列表'!$A$2:$CE$8700,$A748,MATCH(C$1,'2-3 引出列表'!$A$1:$CD$1,0)),""))</f>
        <v>0</v>
      </c>
      <c r="D748">
        <f>IF(ISBLANK(IFERROR(INDEX('2-3 引出列表'!$A$2:$CE$8700,$A748,MATCH(D$1,'2-3 引出列表'!$A$1:$CD$1,0)),"")),"",IFERROR(INDEX('2-3 引出列表'!$A$2:$CE$8700,$A748,MATCH(D$1,'2-3 引出列表'!$A$1:$CD$1,0)),""))</f>
        <v>0</v>
      </c>
      <c r="E748">
        <f>IF(ISBLANK(IFERROR(INDEX('2-3 引出列表'!$A$2:$CE$8700,$A748,MATCH(E$1,'2-3 引出列表'!$A$1:$CD$1,0)),"")),"",IFERROR(INDEX('2-3 引出列表'!$A$2:$CE$8700,$A748,MATCH(E$1,'2-3 引出列表'!$A$1:$CD$1,0)),""))</f>
        <v>0</v>
      </c>
      <c r="F748" t="str">
        <f t="shared" si="11"/>
        <v>0</v>
      </c>
      <c r="G748">
        <f>IF(ISBLANK(IFERROR(INDEX('2-3 引出列表'!$A$2:$CE$8700,$A748,MATCH(G$1,'2-3 引出列表'!$A$1:$CD$1,0)),"")),"",IFERROR(INDEX('2-3 引出列表'!$A$2:$CE$8700,$A748,MATCH(G$1,'2-3 引出列表'!$A$1:$CD$1,0)),""))</f>
        <v>0</v>
      </c>
      <c r="H748">
        <f>IF(ISBLANK(IFERROR(INDEX('2-3 引出列表'!$A$2:$CE$8700,$A748,MATCH(H$1,'2-3 引出列表'!$A$1:$CD$1,0)),"")),"",IFERROR(INDEX('2-3 引出列表'!$A$2:$CE$8700,$A748,MATCH(H$1,'2-3 引出列表'!$A$1:$CD$1,0)),""))</f>
        <v>0</v>
      </c>
      <c r="I748">
        <f>IF(ISBLANK(IFERROR(INDEX('2-3 引出列表'!$A$2:$CE$8700,$A748,MATCH(I$1,'2-3 引出列表'!$A$1:$CD$1,0)),"")),"",IFERROR(INDEX('2-3 引出列表'!$A$2:$CE$8700,$A748,MATCH(I$1,'2-3 引出列表'!$A$1:$CD$1,0)),""))</f>
        <v>0</v>
      </c>
    </row>
    <row r="749" customFormat="1" spans="1:9">
      <c r="A749">
        <v>748</v>
      </c>
      <c r="B749">
        <f>IF(ISBLANK(IFERROR(INDEX('2-3 引出列表'!$A$2:$CE$8700,$A749,MATCH(B$1,'2-3 引出列表'!$A$1:$CD$1,0)),"")),"",IFERROR(INDEX('2-3 引出列表'!$A$2:$CE$8700,$A749,MATCH(B$1,'2-3 引出列表'!$A$1:$CD$1,0)),""))</f>
        <v>0</v>
      </c>
      <c r="C749">
        <f>IF(ISBLANK(IFERROR(INDEX('2-3 引出列表'!$A$2:$CE$8700,$A749,MATCH(C$1,'2-3 引出列表'!$A$1:$CD$1,0)),"")),"",IFERROR(INDEX('2-3 引出列表'!$A$2:$CE$8700,$A749,MATCH(C$1,'2-3 引出列表'!$A$1:$CD$1,0)),""))</f>
        <v>0</v>
      </c>
      <c r="D749">
        <f>IF(ISBLANK(IFERROR(INDEX('2-3 引出列表'!$A$2:$CE$8700,$A749,MATCH(D$1,'2-3 引出列表'!$A$1:$CD$1,0)),"")),"",IFERROR(INDEX('2-3 引出列表'!$A$2:$CE$8700,$A749,MATCH(D$1,'2-3 引出列表'!$A$1:$CD$1,0)),""))</f>
        <v>0</v>
      </c>
      <c r="E749">
        <f>IF(ISBLANK(IFERROR(INDEX('2-3 引出列表'!$A$2:$CE$8700,$A749,MATCH(E$1,'2-3 引出列表'!$A$1:$CD$1,0)),"")),"",IFERROR(INDEX('2-3 引出列表'!$A$2:$CE$8700,$A749,MATCH(E$1,'2-3 引出列表'!$A$1:$CD$1,0)),""))</f>
        <v>0</v>
      </c>
      <c r="F749" t="str">
        <f t="shared" si="11"/>
        <v>0</v>
      </c>
      <c r="G749">
        <f>IF(ISBLANK(IFERROR(INDEX('2-3 引出列表'!$A$2:$CE$8700,$A749,MATCH(G$1,'2-3 引出列表'!$A$1:$CD$1,0)),"")),"",IFERROR(INDEX('2-3 引出列表'!$A$2:$CE$8700,$A749,MATCH(G$1,'2-3 引出列表'!$A$1:$CD$1,0)),""))</f>
        <v>0</v>
      </c>
      <c r="H749">
        <f>IF(ISBLANK(IFERROR(INDEX('2-3 引出列表'!$A$2:$CE$8700,$A749,MATCH(H$1,'2-3 引出列表'!$A$1:$CD$1,0)),"")),"",IFERROR(INDEX('2-3 引出列表'!$A$2:$CE$8700,$A749,MATCH(H$1,'2-3 引出列表'!$A$1:$CD$1,0)),""))</f>
        <v>0</v>
      </c>
      <c r="I749">
        <f>IF(ISBLANK(IFERROR(INDEX('2-3 引出列表'!$A$2:$CE$8700,$A749,MATCH(I$1,'2-3 引出列表'!$A$1:$CD$1,0)),"")),"",IFERROR(INDEX('2-3 引出列表'!$A$2:$CE$8700,$A749,MATCH(I$1,'2-3 引出列表'!$A$1:$CD$1,0)),""))</f>
        <v>0</v>
      </c>
    </row>
    <row r="750" customFormat="1" spans="1:9">
      <c r="A750">
        <v>749</v>
      </c>
      <c r="B750">
        <f>IF(ISBLANK(IFERROR(INDEX('2-3 引出列表'!$A$2:$CE$8700,$A750,MATCH(B$1,'2-3 引出列表'!$A$1:$CD$1,0)),"")),"",IFERROR(INDEX('2-3 引出列表'!$A$2:$CE$8700,$A750,MATCH(B$1,'2-3 引出列表'!$A$1:$CD$1,0)),""))</f>
        <v>0</v>
      </c>
      <c r="C750">
        <f>IF(ISBLANK(IFERROR(INDEX('2-3 引出列表'!$A$2:$CE$8700,$A750,MATCH(C$1,'2-3 引出列表'!$A$1:$CD$1,0)),"")),"",IFERROR(INDEX('2-3 引出列表'!$A$2:$CE$8700,$A750,MATCH(C$1,'2-3 引出列表'!$A$1:$CD$1,0)),""))</f>
        <v>0</v>
      </c>
      <c r="D750">
        <f>IF(ISBLANK(IFERROR(INDEX('2-3 引出列表'!$A$2:$CE$8700,$A750,MATCH(D$1,'2-3 引出列表'!$A$1:$CD$1,0)),"")),"",IFERROR(INDEX('2-3 引出列表'!$A$2:$CE$8700,$A750,MATCH(D$1,'2-3 引出列表'!$A$1:$CD$1,0)),""))</f>
        <v>0</v>
      </c>
      <c r="E750">
        <f>IF(ISBLANK(IFERROR(INDEX('2-3 引出列表'!$A$2:$CE$8700,$A750,MATCH(E$1,'2-3 引出列表'!$A$1:$CD$1,0)),"")),"",IFERROR(INDEX('2-3 引出列表'!$A$2:$CE$8700,$A750,MATCH(E$1,'2-3 引出列表'!$A$1:$CD$1,0)),""))</f>
        <v>0</v>
      </c>
      <c r="F750" t="str">
        <f t="shared" si="11"/>
        <v>0</v>
      </c>
      <c r="G750">
        <f>IF(ISBLANK(IFERROR(INDEX('2-3 引出列表'!$A$2:$CE$8700,$A750,MATCH(G$1,'2-3 引出列表'!$A$1:$CD$1,0)),"")),"",IFERROR(INDEX('2-3 引出列表'!$A$2:$CE$8700,$A750,MATCH(G$1,'2-3 引出列表'!$A$1:$CD$1,0)),""))</f>
        <v>0</v>
      </c>
      <c r="H750">
        <f>IF(ISBLANK(IFERROR(INDEX('2-3 引出列表'!$A$2:$CE$8700,$A750,MATCH(H$1,'2-3 引出列表'!$A$1:$CD$1,0)),"")),"",IFERROR(INDEX('2-3 引出列表'!$A$2:$CE$8700,$A750,MATCH(H$1,'2-3 引出列表'!$A$1:$CD$1,0)),""))</f>
        <v>0</v>
      </c>
      <c r="I750">
        <f>IF(ISBLANK(IFERROR(INDEX('2-3 引出列表'!$A$2:$CE$8700,$A750,MATCH(I$1,'2-3 引出列表'!$A$1:$CD$1,0)),"")),"",IFERROR(INDEX('2-3 引出列表'!$A$2:$CE$8700,$A750,MATCH(I$1,'2-3 引出列表'!$A$1:$CD$1,0)),""))</f>
        <v>0</v>
      </c>
    </row>
    <row r="751" customFormat="1" spans="1:9">
      <c r="A751">
        <v>750</v>
      </c>
      <c r="B751">
        <f>IF(ISBLANK(IFERROR(INDEX('2-3 引出列表'!$A$2:$CE$8700,$A751,MATCH(B$1,'2-3 引出列表'!$A$1:$CD$1,0)),"")),"",IFERROR(INDEX('2-3 引出列表'!$A$2:$CE$8700,$A751,MATCH(B$1,'2-3 引出列表'!$A$1:$CD$1,0)),""))</f>
        <v>0</v>
      </c>
      <c r="C751">
        <f>IF(ISBLANK(IFERROR(INDEX('2-3 引出列表'!$A$2:$CE$8700,$A751,MATCH(C$1,'2-3 引出列表'!$A$1:$CD$1,0)),"")),"",IFERROR(INDEX('2-3 引出列表'!$A$2:$CE$8700,$A751,MATCH(C$1,'2-3 引出列表'!$A$1:$CD$1,0)),""))</f>
        <v>0</v>
      </c>
      <c r="D751">
        <f>IF(ISBLANK(IFERROR(INDEX('2-3 引出列表'!$A$2:$CE$8700,$A751,MATCH(D$1,'2-3 引出列表'!$A$1:$CD$1,0)),"")),"",IFERROR(INDEX('2-3 引出列表'!$A$2:$CE$8700,$A751,MATCH(D$1,'2-3 引出列表'!$A$1:$CD$1,0)),""))</f>
        <v>0</v>
      </c>
      <c r="E751">
        <f>IF(ISBLANK(IFERROR(INDEX('2-3 引出列表'!$A$2:$CE$8700,$A751,MATCH(E$1,'2-3 引出列表'!$A$1:$CD$1,0)),"")),"",IFERROR(INDEX('2-3 引出列表'!$A$2:$CE$8700,$A751,MATCH(E$1,'2-3 引出列表'!$A$1:$CD$1,0)),""))</f>
        <v>0</v>
      </c>
      <c r="F751" t="str">
        <f t="shared" si="11"/>
        <v>0</v>
      </c>
      <c r="G751">
        <f>IF(ISBLANK(IFERROR(INDEX('2-3 引出列表'!$A$2:$CE$8700,$A751,MATCH(G$1,'2-3 引出列表'!$A$1:$CD$1,0)),"")),"",IFERROR(INDEX('2-3 引出列表'!$A$2:$CE$8700,$A751,MATCH(G$1,'2-3 引出列表'!$A$1:$CD$1,0)),""))</f>
        <v>0</v>
      </c>
      <c r="H751">
        <f>IF(ISBLANK(IFERROR(INDEX('2-3 引出列表'!$A$2:$CE$8700,$A751,MATCH(H$1,'2-3 引出列表'!$A$1:$CD$1,0)),"")),"",IFERROR(INDEX('2-3 引出列表'!$A$2:$CE$8700,$A751,MATCH(H$1,'2-3 引出列表'!$A$1:$CD$1,0)),""))</f>
        <v>0</v>
      </c>
      <c r="I751">
        <f>IF(ISBLANK(IFERROR(INDEX('2-3 引出列表'!$A$2:$CE$8700,$A751,MATCH(I$1,'2-3 引出列表'!$A$1:$CD$1,0)),"")),"",IFERROR(INDEX('2-3 引出列表'!$A$2:$CE$8700,$A751,MATCH(I$1,'2-3 引出列表'!$A$1:$CD$1,0)),""))</f>
        <v>0</v>
      </c>
    </row>
    <row r="752" customFormat="1" spans="1:9">
      <c r="A752">
        <v>751</v>
      </c>
      <c r="B752">
        <f>IF(ISBLANK(IFERROR(INDEX('2-3 引出列表'!$A$2:$CE$8700,$A752,MATCH(B$1,'2-3 引出列表'!$A$1:$CD$1,0)),"")),"",IFERROR(INDEX('2-3 引出列表'!$A$2:$CE$8700,$A752,MATCH(B$1,'2-3 引出列表'!$A$1:$CD$1,0)),""))</f>
        <v>0</v>
      </c>
      <c r="C752">
        <f>IF(ISBLANK(IFERROR(INDEX('2-3 引出列表'!$A$2:$CE$8700,$A752,MATCH(C$1,'2-3 引出列表'!$A$1:$CD$1,0)),"")),"",IFERROR(INDEX('2-3 引出列表'!$A$2:$CE$8700,$A752,MATCH(C$1,'2-3 引出列表'!$A$1:$CD$1,0)),""))</f>
        <v>0</v>
      </c>
      <c r="D752">
        <f>IF(ISBLANK(IFERROR(INDEX('2-3 引出列表'!$A$2:$CE$8700,$A752,MATCH(D$1,'2-3 引出列表'!$A$1:$CD$1,0)),"")),"",IFERROR(INDEX('2-3 引出列表'!$A$2:$CE$8700,$A752,MATCH(D$1,'2-3 引出列表'!$A$1:$CD$1,0)),""))</f>
        <v>0</v>
      </c>
      <c r="E752">
        <f>IF(ISBLANK(IFERROR(INDEX('2-3 引出列表'!$A$2:$CE$8700,$A752,MATCH(E$1,'2-3 引出列表'!$A$1:$CD$1,0)),"")),"",IFERROR(INDEX('2-3 引出列表'!$A$2:$CE$8700,$A752,MATCH(E$1,'2-3 引出列表'!$A$1:$CD$1,0)),""))</f>
        <v>0</v>
      </c>
      <c r="F752" t="str">
        <f t="shared" si="11"/>
        <v>0</v>
      </c>
      <c r="G752">
        <f>IF(ISBLANK(IFERROR(INDEX('2-3 引出列表'!$A$2:$CE$8700,$A752,MATCH(G$1,'2-3 引出列表'!$A$1:$CD$1,0)),"")),"",IFERROR(INDEX('2-3 引出列表'!$A$2:$CE$8700,$A752,MATCH(G$1,'2-3 引出列表'!$A$1:$CD$1,0)),""))</f>
        <v>0</v>
      </c>
      <c r="H752">
        <f>IF(ISBLANK(IFERROR(INDEX('2-3 引出列表'!$A$2:$CE$8700,$A752,MATCH(H$1,'2-3 引出列表'!$A$1:$CD$1,0)),"")),"",IFERROR(INDEX('2-3 引出列表'!$A$2:$CE$8700,$A752,MATCH(H$1,'2-3 引出列表'!$A$1:$CD$1,0)),""))</f>
        <v>0</v>
      </c>
      <c r="I752">
        <f>IF(ISBLANK(IFERROR(INDEX('2-3 引出列表'!$A$2:$CE$8700,$A752,MATCH(I$1,'2-3 引出列表'!$A$1:$CD$1,0)),"")),"",IFERROR(INDEX('2-3 引出列表'!$A$2:$CE$8700,$A752,MATCH(I$1,'2-3 引出列表'!$A$1:$CD$1,0)),""))</f>
        <v>0</v>
      </c>
    </row>
    <row r="753" customFormat="1" spans="1:9">
      <c r="A753">
        <v>752</v>
      </c>
      <c r="B753">
        <f>IF(ISBLANK(IFERROR(INDEX('2-3 引出列表'!$A$2:$CE$8700,$A753,MATCH(B$1,'2-3 引出列表'!$A$1:$CD$1,0)),"")),"",IFERROR(INDEX('2-3 引出列表'!$A$2:$CE$8700,$A753,MATCH(B$1,'2-3 引出列表'!$A$1:$CD$1,0)),""))</f>
        <v>0</v>
      </c>
      <c r="C753">
        <f>IF(ISBLANK(IFERROR(INDEX('2-3 引出列表'!$A$2:$CE$8700,$A753,MATCH(C$1,'2-3 引出列表'!$A$1:$CD$1,0)),"")),"",IFERROR(INDEX('2-3 引出列表'!$A$2:$CE$8700,$A753,MATCH(C$1,'2-3 引出列表'!$A$1:$CD$1,0)),""))</f>
        <v>0</v>
      </c>
      <c r="D753">
        <f>IF(ISBLANK(IFERROR(INDEX('2-3 引出列表'!$A$2:$CE$8700,$A753,MATCH(D$1,'2-3 引出列表'!$A$1:$CD$1,0)),"")),"",IFERROR(INDEX('2-3 引出列表'!$A$2:$CE$8700,$A753,MATCH(D$1,'2-3 引出列表'!$A$1:$CD$1,0)),""))</f>
        <v>0</v>
      </c>
      <c r="E753">
        <f>IF(ISBLANK(IFERROR(INDEX('2-3 引出列表'!$A$2:$CE$8700,$A753,MATCH(E$1,'2-3 引出列表'!$A$1:$CD$1,0)),"")),"",IFERROR(INDEX('2-3 引出列表'!$A$2:$CE$8700,$A753,MATCH(E$1,'2-3 引出列表'!$A$1:$CD$1,0)),""))</f>
        <v>0</v>
      </c>
      <c r="F753" t="str">
        <f t="shared" si="11"/>
        <v>0</v>
      </c>
      <c r="G753">
        <f>IF(ISBLANK(IFERROR(INDEX('2-3 引出列表'!$A$2:$CE$8700,$A753,MATCH(G$1,'2-3 引出列表'!$A$1:$CD$1,0)),"")),"",IFERROR(INDEX('2-3 引出列表'!$A$2:$CE$8700,$A753,MATCH(G$1,'2-3 引出列表'!$A$1:$CD$1,0)),""))</f>
        <v>0</v>
      </c>
      <c r="H753">
        <f>IF(ISBLANK(IFERROR(INDEX('2-3 引出列表'!$A$2:$CE$8700,$A753,MATCH(H$1,'2-3 引出列表'!$A$1:$CD$1,0)),"")),"",IFERROR(INDEX('2-3 引出列表'!$A$2:$CE$8700,$A753,MATCH(H$1,'2-3 引出列表'!$A$1:$CD$1,0)),""))</f>
        <v>0</v>
      </c>
      <c r="I753">
        <f>IF(ISBLANK(IFERROR(INDEX('2-3 引出列表'!$A$2:$CE$8700,$A753,MATCH(I$1,'2-3 引出列表'!$A$1:$CD$1,0)),"")),"",IFERROR(INDEX('2-3 引出列表'!$A$2:$CE$8700,$A753,MATCH(I$1,'2-3 引出列表'!$A$1:$CD$1,0)),""))</f>
        <v>0</v>
      </c>
    </row>
    <row r="754" customFormat="1" spans="1:9">
      <c r="A754">
        <v>753</v>
      </c>
      <c r="B754">
        <f>IF(ISBLANK(IFERROR(INDEX('2-3 引出列表'!$A$2:$CE$8700,$A754,MATCH(B$1,'2-3 引出列表'!$A$1:$CD$1,0)),"")),"",IFERROR(INDEX('2-3 引出列表'!$A$2:$CE$8700,$A754,MATCH(B$1,'2-3 引出列表'!$A$1:$CD$1,0)),""))</f>
        <v>0</v>
      </c>
      <c r="C754">
        <f>IF(ISBLANK(IFERROR(INDEX('2-3 引出列表'!$A$2:$CE$8700,$A754,MATCH(C$1,'2-3 引出列表'!$A$1:$CD$1,0)),"")),"",IFERROR(INDEX('2-3 引出列表'!$A$2:$CE$8700,$A754,MATCH(C$1,'2-3 引出列表'!$A$1:$CD$1,0)),""))</f>
        <v>0</v>
      </c>
      <c r="D754">
        <f>IF(ISBLANK(IFERROR(INDEX('2-3 引出列表'!$A$2:$CE$8700,$A754,MATCH(D$1,'2-3 引出列表'!$A$1:$CD$1,0)),"")),"",IFERROR(INDEX('2-3 引出列表'!$A$2:$CE$8700,$A754,MATCH(D$1,'2-3 引出列表'!$A$1:$CD$1,0)),""))</f>
        <v>0</v>
      </c>
      <c r="E754">
        <f>IF(ISBLANK(IFERROR(INDEX('2-3 引出列表'!$A$2:$CE$8700,$A754,MATCH(E$1,'2-3 引出列表'!$A$1:$CD$1,0)),"")),"",IFERROR(INDEX('2-3 引出列表'!$A$2:$CE$8700,$A754,MATCH(E$1,'2-3 引出列表'!$A$1:$CD$1,0)),""))</f>
        <v>0</v>
      </c>
      <c r="F754" t="str">
        <f t="shared" si="11"/>
        <v>0</v>
      </c>
      <c r="G754">
        <f>IF(ISBLANK(IFERROR(INDEX('2-3 引出列表'!$A$2:$CE$8700,$A754,MATCH(G$1,'2-3 引出列表'!$A$1:$CD$1,0)),"")),"",IFERROR(INDEX('2-3 引出列表'!$A$2:$CE$8700,$A754,MATCH(G$1,'2-3 引出列表'!$A$1:$CD$1,0)),""))</f>
        <v>0</v>
      </c>
      <c r="H754">
        <f>IF(ISBLANK(IFERROR(INDEX('2-3 引出列表'!$A$2:$CE$8700,$A754,MATCH(H$1,'2-3 引出列表'!$A$1:$CD$1,0)),"")),"",IFERROR(INDEX('2-3 引出列表'!$A$2:$CE$8700,$A754,MATCH(H$1,'2-3 引出列表'!$A$1:$CD$1,0)),""))</f>
        <v>0</v>
      </c>
      <c r="I754">
        <f>IF(ISBLANK(IFERROR(INDEX('2-3 引出列表'!$A$2:$CE$8700,$A754,MATCH(I$1,'2-3 引出列表'!$A$1:$CD$1,0)),"")),"",IFERROR(INDEX('2-3 引出列表'!$A$2:$CE$8700,$A754,MATCH(I$1,'2-3 引出列表'!$A$1:$CD$1,0)),""))</f>
        <v>0</v>
      </c>
    </row>
    <row r="755" customFormat="1" spans="1:9">
      <c r="A755">
        <v>754</v>
      </c>
      <c r="B755">
        <f>IF(ISBLANK(IFERROR(INDEX('2-3 引出列表'!$A$2:$CE$8700,$A755,MATCH(B$1,'2-3 引出列表'!$A$1:$CD$1,0)),"")),"",IFERROR(INDEX('2-3 引出列表'!$A$2:$CE$8700,$A755,MATCH(B$1,'2-3 引出列表'!$A$1:$CD$1,0)),""))</f>
        <v>0</v>
      </c>
      <c r="C755">
        <f>IF(ISBLANK(IFERROR(INDEX('2-3 引出列表'!$A$2:$CE$8700,$A755,MATCH(C$1,'2-3 引出列表'!$A$1:$CD$1,0)),"")),"",IFERROR(INDEX('2-3 引出列表'!$A$2:$CE$8700,$A755,MATCH(C$1,'2-3 引出列表'!$A$1:$CD$1,0)),""))</f>
        <v>0</v>
      </c>
      <c r="D755">
        <f>IF(ISBLANK(IFERROR(INDEX('2-3 引出列表'!$A$2:$CE$8700,$A755,MATCH(D$1,'2-3 引出列表'!$A$1:$CD$1,0)),"")),"",IFERROR(INDEX('2-3 引出列表'!$A$2:$CE$8700,$A755,MATCH(D$1,'2-3 引出列表'!$A$1:$CD$1,0)),""))</f>
        <v>0</v>
      </c>
      <c r="E755">
        <f>IF(ISBLANK(IFERROR(INDEX('2-3 引出列表'!$A$2:$CE$8700,$A755,MATCH(E$1,'2-3 引出列表'!$A$1:$CD$1,0)),"")),"",IFERROR(INDEX('2-3 引出列表'!$A$2:$CE$8700,$A755,MATCH(E$1,'2-3 引出列表'!$A$1:$CD$1,0)),""))</f>
        <v>0</v>
      </c>
      <c r="F755" t="str">
        <f t="shared" si="11"/>
        <v>0</v>
      </c>
      <c r="G755">
        <f>IF(ISBLANK(IFERROR(INDEX('2-3 引出列表'!$A$2:$CE$8700,$A755,MATCH(G$1,'2-3 引出列表'!$A$1:$CD$1,0)),"")),"",IFERROR(INDEX('2-3 引出列表'!$A$2:$CE$8700,$A755,MATCH(G$1,'2-3 引出列表'!$A$1:$CD$1,0)),""))</f>
        <v>0</v>
      </c>
      <c r="H755">
        <f>IF(ISBLANK(IFERROR(INDEX('2-3 引出列表'!$A$2:$CE$8700,$A755,MATCH(H$1,'2-3 引出列表'!$A$1:$CD$1,0)),"")),"",IFERROR(INDEX('2-3 引出列表'!$A$2:$CE$8700,$A755,MATCH(H$1,'2-3 引出列表'!$A$1:$CD$1,0)),""))</f>
        <v>0</v>
      </c>
      <c r="I755">
        <f>IF(ISBLANK(IFERROR(INDEX('2-3 引出列表'!$A$2:$CE$8700,$A755,MATCH(I$1,'2-3 引出列表'!$A$1:$CD$1,0)),"")),"",IFERROR(INDEX('2-3 引出列表'!$A$2:$CE$8700,$A755,MATCH(I$1,'2-3 引出列表'!$A$1:$CD$1,0)),""))</f>
        <v>0</v>
      </c>
    </row>
    <row r="756" customFormat="1" spans="1:9">
      <c r="A756">
        <v>755</v>
      </c>
      <c r="B756">
        <f>IF(ISBLANK(IFERROR(INDEX('2-3 引出列表'!$A$2:$CE$8700,$A756,MATCH(B$1,'2-3 引出列表'!$A$1:$CD$1,0)),"")),"",IFERROR(INDEX('2-3 引出列表'!$A$2:$CE$8700,$A756,MATCH(B$1,'2-3 引出列表'!$A$1:$CD$1,0)),""))</f>
        <v>0</v>
      </c>
      <c r="C756">
        <f>IF(ISBLANK(IFERROR(INDEX('2-3 引出列表'!$A$2:$CE$8700,$A756,MATCH(C$1,'2-3 引出列表'!$A$1:$CD$1,0)),"")),"",IFERROR(INDEX('2-3 引出列表'!$A$2:$CE$8700,$A756,MATCH(C$1,'2-3 引出列表'!$A$1:$CD$1,0)),""))</f>
        <v>0</v>
      </c>
      <c r="D756">
        <f>IF(ISBLANK(IFERROR(INDEX('2-3 引出列表'!$A$2:$CE$8700,$A756,MATCH(D$1,'2-3 引出列表'!$A$1:$CD$1,0)),"")),"",IFERROR(INDEX('2-3 引出列表'!$A$2:$CE$8700,$A756,MATCH(D$1,'2-3 引出列表'!$A$1:$CD$1,0)),""))</f>
        <v>0</v>
      </c>
      <c r="E756">
        <f>IF(ISBLANK(IFERROR(INDEX('2-3 引出列表'!$A$2:$CE$8700,$A756,MATCH(E$1,'2-3 引出列表'!$A$1:$CD$1,0)),"")),"",IFERROR(INDEX('2-3 引出列表'!$A$2:$CE$8700,$A756,MATCH(E$1,'2-3 引出列表'!$A$1:$CD$1,0)),""))</f>
        <v>0</v>
      </c>
      <c r="F756" t="str">
        <f t="shared" si="11"/>
        <v>0</v>
      </c>
      <c r="G756">
        <f>IF(ISBLANK(IFERROR(INDEX('2-3 引出列表'!$A$2:$CE$8700,$A756,MATCH(G$1,'2-3 引出列表'!$A$1:$CD$1,0)),"")),"",IFERROR(INDEX('2-3 引出列表'!$A$2:$CE$8700,$A756,MATCH(G$1,'2-3 引出列表'!$A$1:$CD$1,0)),""))</f>
        <v>0</v>
      </c>
      <c r="H756">
        <f>IF(ISBLANK(IFERROR(INDEX('2-3 引出列表'!$A$2:$CE$8700,$A756,MATCH(H$1,'2-3 引出列表'!$A$1:$CD$1,0)),"")),"",IFERROR(INDEX('2-3 引出列表'!$A$2:$CE$8700,$A756,MATCH(H$1,'2-3 引出列表'!$A$1:$CD$1,0)),""))</f>
        <v>0</v>
      </c>
      <c r="I756">
        <f>IF(ISBLANK(IFERROR(INDEX('2-3 引出列表'!$A$2:$CE$8700,$A756,MATCH(I$1,'2-3 引出列表'!$A$1:$CD$1,0)),"")),"",IFERROR(INDEX('2-3 引出列表'!$A$2:$CE$8700,$A756,MATCH(I$1,'2-3 引出列表'!$A$1:$CD$1,0)),""))</f>
        <v>0</v>
      </c>
    </row>
    <row r="757" customFormat="1" spans="1:9">
      <c r="A757">
        <v>756</v>
      </c>
      <c r="B757">
        <f>IF(ISBLANK(IFERROR(INDEX('2-3 引出列表'!$A$2:$CE$8700,$A757,MATCH(B$1,'2-3 引出列表'!$A$1:$CD$1,0)),"")),"",IFERROR(INDEX('2-3 引出列表'!$A$2:$CE$8700,$A757,MATCH(B$1,'2-3 引出列表'!$A$1:$CD$1,0)),""))</f>
        <v>0</v>
      </c>
      <c r="C757">
        <f>IF(ISBLANK(IFERROR(INDEX('2-3 引出列表'!$A$2:$CE$8700,$A757,MATCH(C$1,'2-3 引出列表'!$A$1:$CD$1,0)),"")),"",IFERROR(INDEX('2-3 引出列表'!$A$2:$CE$8700,$A757,MATCH(C$1,'2-3 引出列表'!$A$1:$CD$1,0)),""))</f>
        <v>0</v>
      </c>
      <c r="D757">
        <f>IF(ISBLANK(IFERROR(INDEX('2-3 引出列表'!$A$2:$CE$8700,$A757,MATCH(D$1,'2-3 引出列表'!$A$1:$CD$1,0)),"")),"",IFERROR(INDEX('2-3 引出列表'!$A$2:$CE$8700,$A757,MATCH(D$1,'2-3 引出列表'!$A$1:$CD$1,0)),""))</f>
        <v>0</v>
      </c>
      <c r="E757">
        <f>IF(ISBLANK(IFERROR(INDEX('2-3 引出列表'!$A$2:$CE$8700,$A757,MATCH(E$1,'2-3 引出列表'!$A$1:$CD$1,0)),"")),"",IFERROR(INDEX('2-3 引出列表'!$A$2:$CE$8700,$A757,MATCH(E$1,'2-3 引出列表'!$A$1:$CD$1,0)),""))</f>
        <v>0</v>
      </c>
      <c r="F757" t="str">
        <f t="shared" si="11"/>
        <v>0</v>
      </c>
      <c r="G757">
        <f>IF(ISBLANK(IFERROR(INDEX('2-3 引出列表'!$A$2:$CE$8700,$A757,MATCH(G$1,'2-3 引出列表'!$A$1:$CD$1,0)),"")),"",IFERROR(INDEX('2-3 引出列表'!$A$2:$CE$8700,$A757,MATCH(G$1,'2-3 引出列表'!$A$1:$CD$1,0)),""))</f>
        <v>0</v>
      </c>
      <c r="H757">
        <f>IF(ISBLANK(IFERROR(INDEX('2-3 引出列表'!$A$2:$CE$8700,$A757,MATCH(H$1,'2-3 引出列表'!$A$1:$CD$1,0)),"")),"",IFERROR(INDEX('2-3 引出列表'!$A$2:$CE$8700,$A757,MATCH(H$1,'2-3 引出列表'!$A$1:$CD$1,0)),""))</f>
        <v>0</v>
      </c>
      <c r="I757">
        <f>IF(ISBLANK(IFERROR(INDEX('2-3 引出列表'!$A$2:$CE$8700,$A757,MATCH(I$1,'2-3 引出列表'!$A$1:$CD$1,0)),"")),"",IFERROR(INDEX('2-3 引出列表'!$A$2:$CE$8700,$A757,MATCH(I$1,'2-3 引出列表'!$A$1:$CD$1,0)),""))</f>
        <v>0</v>
      </c>
    </row>
    <row r="758" customFormat="1" spans="1:9">
      <c r="A758">
        <v>757</v>
      </c>
      <c r="B758">
        <f>IF(ISBLANK(IFERROR(INDEX('2-3 引出列表'!$A$2:$CE$8700,$A758,MATCH(B$1,'2-3 引出列表'!$A$1:$CD$1,0)),"")),"",IFERROR(INDEX('2-3 引出列表'!$A$2:$CE$8700,$A758,MATCH(B$1,'2-3 引出列表'!$A$1:$CD$1,0)),""))</f>
        <v>0</v>
      </c>
      <c r="C758">
        <f>IF(ISBLANK(IFERROR(INDEX('2-3 引出列表'!$A$2:$CE$8700,$A758,MATCH(C$1,'2-3 引出列表'!$A$1:$CD$1,0)),"")),"",IFERROR(INDEX('2-3 引出列表'!$A$2:$CE$8700,$A758,MATCH(C$1,'2-3 引出列表'!$A$1:$CD$1,0)),""))</f>
        <v>0</v>
      </c>
      <c r="D758">
        <f>IF(ISBLANK(IFERROR(INDEX('2-3 引出列表'!$A$2:$CE$8700,$A758,MATCH(D$1,'2-3 引出列表'!$A$1:$CD$1,0)),"")),"",IFERROR(INDEX('2-3 引出列表'!$A$2:$CE$8700,$A758,MATCH(D$1,'2-3 引出列表'!$A$1:$CD$1,0)),""))</f>
        <v>0</v>
      </c>
      <c r="E758">
        <f>IF(ISBLANK(IFERROR(INDEX('2-3 引出列表'!$A$2:$CE$8700,$A758,MATCH(E$1,'2-3 引出列表'!$A$1:$CD$1,0)),"")),"",IFERROR(INDEX('2-3 引出列表'!$A$2:$CE$8700,$A758,MATCH(E$1,'2-3 引出列表'!$A$1:$CD$1,0)),""))</f>
        <v>0</v>
      </c>
      <c r="F758" t="str">
        <f t="shared" si="11"/>
        <v>0</v>
      </c>
      <c r="G758">
        <f>IF(ISBLANK(IFERROR(INDEX('2-3 引出列表'!$A$2:$CE$8700,$A758,MATCH(G$1,'2-3 引出列表'!$A$1:$CD$1,0)),"")),"",IFERROR(INDEX('2-3 引出列表'!$A$2:$CE$8700,$A758,MATCH(G$1,'2-3 引出列表'!$A$1:$CD$1,0)),""))</f>
        <v>0</v>
      </c>
      <c r="H758">
        <f>IF(ISBLANK(IFERROR(INDEX('2-3 引出列表'!$A$2:$CE$8700,$A758,MATCH(H$1,'2-3 引出列表'!$A$1:$CD$1,0)),"")),"",IFERROR(INDEX('2-3 引出列表'!$A$2:$CE$8700,$A758,MATCH(H$1,'2-3 引出列表'!$A$1:$CD$1,0)),""))</f>
        <v>0</v>
      </c>
      <c r="I758">
        <f>IF(ISBLANK(IFERROR(INDEX('2-3 引出列表'!$A$2:$CE$8700,$A758,MATCH(I$1,'2-3 引出列表'!$A$1:$CD$1,0)),"")),"",IFERROR(INDEX('2-3 引出列表'!$A$2:$CE$8700,$A758,MATCH(I$1,'2-3 引出列表'!$A$1:$CD$1,0)),""))</f>
        <v>0</v>
      </c>
    </row>
    <row r="759" customFormat="1" spans="1:9">
      <c r="A759">
        <v>758</v>
      </c>
      <c r="B759">
        <f>IF(ISBLANK(IFERROR(INDEX('2-3 引出列表'!$A$2:$CE$8700,$A759,MATCH(B$1,'2-3 引出列表'!$A$1:$CD$1,0)),"")),"",IFERROR(INDEX('2-3 引出列表'!$A$2:$CE$8700,$A759,MATCH(B$1,'2-3 引出列表'!$A$1:$CD$1,0)),""))</f>
        <v>0</v>
      </c>
      <c r="C759">
        <f>IF(ISBLANK(IFERROR(INDEX('2-3 引出列表'!$A$2:$CE$8700,$A759,MATCH(C$1,'2-3 引出列表'!$A$1:$CD$1,0)),"")),"",IFERROR(INDEX('2-3 引出列表'!$A$2:$CE$8700,$A759,MATCH(C$1,'2-3 引出列表'!$A$1:$CD$1,0)),""))</f>
        <v>0</v>
      </c>
      <c r="D759">
        <f>IF(ISBLANK(IFERROR(INDEX('2-3 引出列表'!$A$2:$CE$8700,$A759,MATCH(D$1,'2-3 引出列表'!$A$1:$CD$1,0)),"")),"",IFERROR(INDEX('2-3 引出列表'!$A$2:$CE$8700,$A759,MATCH(D$1,'2-3 引出列表'!$A$1:$CD$1,0)),""))</f>
        <v>0</v>
      </c>
      <c r="E759">
        <f>IF(ISBLANK(IFERROR(INDEX('2-3 引出列表'!$A$2:$CE$8700,$A759,MATCH(E$1,'2-3 引出列表'!$A$1:$CD$1,0)),"")),"",IFERROR(INDEX('2-3 引出列表'!$A$2:$CE$8700,$A759,MATCH(E$1,'2-3 引出列表'!$A$1:$CD$1,0)),""))</f>
        <v>0</v>
      </c>
      <c r="F759" t="str">
        <f t="shared" si="11"/>
        <v>0</v>
      </c>
      <c r="G759">
        <f>IF(ISBLANK(IFERROR(INDEX('2-3 引出列表'!$A$2:$CE$8700,$A759,MATCH(G$1,'2-3 引出列表'!$A$1:$CD$1,0)),"")),"",IFERROR(INDEX('2-3 引出列表'!$A$2:$CE$8700,$A759,MATCH(G$1,'2-3 引出列表'!$A$1:$CD$1,0)),""))</f>
        <v>0</v>
      </c>
      <c r="H759">
        <f>IF(ISBLANK(IFERROR(INDEX('2-3 引出列表'!$A$2:$CE$8700,$A759,MATCH(H$1,'2-3 引出列表'!$A$1:$CD$1,0)),"")),"",IFERROR(INDEX('2-3 引出列表'!$A$2:$CE$8700,$A759,MATCH(H$1,'2-3 引出列表'!$A$1:$CD$1,0)),""))</f>
        <v>0</v>
      </c>
      <c r="I759">
        <f>IF(ISBLANK(IFERROR(INDEX('2-3 引出列表'!$A$2:$CE$8700,$A759,MATCH(I$1,'2-3 引出列表'!$A$1:$CD$1,0)),"")),"",IFERROR(INDEX('2-3 引出列表'!$A$2:$CE$8700,$A759,MATCH(I$1,'2-3 引出列表'!$A$1:$CD$1,0)),""))</f>
        <v>0</v>
      </c>
    </row>
    <row r="760" customFormat="1" spans="1:9">
      <c r="A760">
        <v>759</v>
      </c>
      <c r="B760">
        <f>IF(ISBLANK(IFERROR(INDEX('2-3 引出列表'!$A$2:$CE$8700,$A760,MATCH(B$1,'2-3 引出列表'!$A$1:$CD$1,0)),"")),"",IFERROR(INDEX('2-3 引出列表'!$A$2:$CE$8700,$A760,MATCH(B$1,'2-3 引出列表'!$A$1:$CD$1,0)),""))</f>
        <v>0</v>
      </c>
      <c r="C760">
        <f>IF(ISBLANK(IFERROR(INDEX('2-3 引出列表'!$A$2:$CE$8700,$A760,MATCH(C$1,'2-3 引出列表'!$A$1:$CD$1,0)),"")),"",IFERROR(INDEX('2-3 引出列表'!$A$2:$CE$8700,$A760,MATCH(C$1,'2-3 引出列表'!$A$1:$CD$1,0)),""))</f>
        <v>0</v>
      </c>
      <c r="D760">
        <f>IF(ISBLANK(IFERROR(INDEX('2-3 引出列表'!$A$2:$CE$8700,$A760,MATCH(D$1,'2-3 引出列表'!$A$1:$CD$1,0)),"")),"",IFERROR(INDEX('2-3 引出列表'!$A$2:$CE$8700,$A760,MATCH(D$1,'2-3 引出列表'!$A$1:$CD$1,0)),""))</f>
        <v>0</v>
      </c>
      <c r="E760">
        <f>IF(ISBLANK(IFERROR(INDEX('2-3 引出列表'!$A$2:$CE$8700,$A760,MATCH(E$1,'2-3 引出列表'!$A$1:$CD$1,0)),"")),"",IFERROR(INDEX('2-3 引出列表'!$A$2:$CE$8700,$A760,MATCH(E$1,'2-3 引出列表'!$A$1:$CD$1,0)),""))</f>
        <v>0</v>
      </c>
      <c r="F760" t="str">
        <f t="shared" si="11"/>
        <v>0</v>
      </c>
      <c r="G760">
        <f>IF(ISBLANK(IFERROR(INDEX('2-3 引出列表'!$A$2:$CE$8700,$A760,MATCH(G$1,'2-3 引出列表'!$A$1:$CD$1,0)),"")),"",IFERROR(INDEX('2-3 引出列表'!$A$2:$CE$8700,$A760,MATCH(G$1,'2-3 引出列表'!$A$1:$CD$1,0)),""))</f>
        <v>0</v>
      </c>
      <c r="H760">
        <f>IF(ISBLANK(IFERROR(INDEX('2-3 引出列表'!$A$2:$CE$8700,$A760,MATCH(H$1,'2-3 引出列表'!$A$1:$CD$1,0)),"")),"",IFERROR(INDEX('2-3 引出列表'!$A$2:$CE$8700,$A760,MATCH(H$1,'2-3 引出列表'!$A$1:$CD$1,0)),""))</f>
        <v>0</v>
      </c>
      <c r="I760">
        <f>IF(ISBLANK(IFERROR(INDEX('2-3 引出列表'!$A$2:$CE$8700,$A760,MATCH(I$1,'2-3 引出列表'!$A$1:$CD$1,0)),"")),"",IFERROR(INDEX('2-3 引出列表'!$A$2:$CE$8700,$A760,MATCH(I$1,'2-3 引出列表'!$A$1:$CD$1,0)),""))</f>
        <v>0</v>
      </c>
    </row>
    <row r="761" customFormat="1" spans="1:9">
      <c r="A761">
        <v>760</v>
      </c>
      <c r="B761">
        <f>IF(ISBLANK(IFERROR(INDEX('2-3 引出列表'!$A$2:$CE$8700,$A761,MATCH(B$1,'2-3 引出列表'!$A$1:$CD$1,0)),"")),"",IFERROR(INDEX('2-3 引出列表'!$A$2:$CE$8700,$A761,MATCH(B$1,'2-3 引出列表'!$A$1:$CD$1,0)),""))</f>
        <v>0</v>
      </c>
      <c r="C761">
        <f>IF(ISBLANK(IFERROR(INDEX('2-3 引出列表'!$A$2:$CE$8700,$A761,MATCH(C$1,'2-3 引出列表'!$A$1:$CD$1,0)),"")),"",IFERROR(INDEX('2-3 引出列表'!$A$2:$CE$8700,$A761,MATCH(C$1,'2-3 引出列表'!$A$1:$CD$1,0)),""))</f>
        <v>0</v>
      </c>
      <c r="D761">
        <f>IF(ISBLANK(IFERROR(INDEX('2-3 引出列表'!$A$2:$CE$8700,$A761,MATCH(D$1,'2-3 引出列表'!$A$1:$CD$1,0)),"")),"",IFERROR(INDEX('2-3 引出列表'!$A$2:$CE$8700,$A761,MATCH(D$1,'2-3 引出列表'!$A$1:$CD$1,0)),""))</f>
        <v>0</v>
      </c>
      <c r="E761">
        <f>IF(ISBLANK(IFERROR(INDEX('2-3 引出列表'!$A$2:$CE$8700,$A761,MATCH(E$1,'2-3 引出列表'!$A$1:$CD$1,0)),"")),"",IFERROR(INDEX('2-3 引出列表'!$A$2:$CE$8700,$A761,MATCH(E$1,'2-3 引出列表'!$A$1:$CD$1,0)),""))</f>
        <v>0</v>
      </c>
      <c r="F761" t="str">
        <f t="shared" si="11"/>
        <v>0</v>
      </c>
      <c r="G761">
        <f>IF(ISBLANK(IFERROR(INDEX('2-3 引出列表'!$A$2:$CE$8700,$A761,MATCH(G$1,'2-3 引出列表'!$A$1:$CD$1,0)),"")),"",IFERROR(INDEX('2-3 引出列表'!$A$2:$CE$8700,$A761,MATCH(G$1,'2-3 引出列表'!$A$1:$CD$1,0)),""))</f>
        <v>0</v>
      </c>
      <c r="H761">
        <f>IF(ISBLANK(IFERROR(INDEX('2-3 引出列表'!$A$2:$CE$8700,$A761,MATCH(H$1,'2-3 引出列表'!$A$1:$CD$1,0)),"")),"",IFERROR(INDEX('2-3 引出列表'!$A$2:$CE$8700,$A761,MATCH(H$1,'2-3 引出列表'!$A$1:$CD$1,0)),""))</f>
        <v>0</v>
      </c>
      <c r="I761">
        <f>IF(ISBLANK(IFERROR(INDEX('2-3 引出列表'!$A$2:$CE$8700,$A761,MATCH(I$1,'2-3 引出列表'!$A$1:$CD$1,0)),"")),"",IFERROR(INDEX('2-3 引出列表'!$A$2:$CE$8700,$A761,MATCH(I$1,'2-3 引出列表'!$A$1:$CD$1,0)),""))</f>
        <v>0</v>
      </c>
    </row>
    <row r="762" customFormat="1" spans="1:9">
      <c r="A762">
        <v>761</v>
      </c>
      <c r="B762">
        <f>IF(ISBLANK(IFERROR(INDEX('2-3 引出列表'!$A$2:$CE$8700,$A762,MATCH(B$1,'2-3 引出列表'!$A$1:$CD$1,0)),"")),"",IFERROR(INDEX('2-3 引出列表'!$A$2:$CE$8700,$A762,MATCH(B$1,'2-3 引出列表'!$A$1:$CD$1,0)),""))</f>
        <v>0</v>
      </c>
      <c r="C762">
        <f>IF(ISBLANK(IFERROR(INDEX('2-3 引出列表'!$A$2:$CE$8700,$A762,MATCH(C$1,'2-3 引出列表'!$A$1:$CD$1,0)),"")),"",IFERROR(INDEX('2-3 引出列表'!$A$2:$CE$8700,$A762,MATCH(C$1,'2-3 引出列表'!$A$1:$CD$1,0)),""))</f>
        <v>0</v>
      </c>
      <c r="D762">
        <f>IF(ISBLANK(IFERROR(INDEX('2-3 引出列表'!$A$2:$CE$8700,$A762,MATCH(D$1,'2-3 引出列表'!$A$1:$CD$1,0)),"")),"",IFERROR(INDEX('2-3 引出列表'!$A$2:$CE$8700,$A762,MATCH(D$1,'2-3 引出列表'!$A$1:$CD$1,0)),""))</f>
        <v>0</v>
      </c>
      <c r="E762">
        <f>IF(ISBLANK(IFERROR(INDEX('2-3 引出列表'!$A$2:$CE$8700,$A762,MATCH(E$1,'2-3 引出列表'!$A$1:$CD$1,0)),"")),"",IFERROR(INDEX('2-3 引出列表'!$A$2:$CE$8700,$A762,MATCH(E$1,'2-3 引出列表'!$A$1:$CD$1,0)),""))</f>
        <v>0</v>
      </c>
      <c r="F762" t="str">
        <f t="shared" si="11"/>
        <v>0</v>
      </c>
      <c r="G762">
        <f>IF(ISBLANK(IFERROR(INDEX('2-3 引出列表'!$A$2:$CE$8700,$A762,MATCH(G$1,'2-3 引出列表'!$A$1:$CD$1,0)),"")),"",IFERROR(INDEX('2-3 引出列表'!$A$2:$CE$8700,$A762,MATCH(G$1,'2-3 引出列表'!$A$1:$CD$1,0)),""))</f>
        <v>0</v>
      </c>
      <c r="H762">
        <f>IF(ISBLANK(IFERROR(INDEX('2-3 引出列表'!$A$2:$CE$8700,$A762,MATCH(H$1,'2-3 引出列表'!$A$1:$CD$1,0)),"")),"",IFERROR(INDEX('2-3 引出列表'!$A$2:$CE$8700,$A762,MATCH(H$1,'2-3 引出列表'!$A$1:$CD$1,0)),""))</f>
        <v>0</v>
      </c>
      <c r="I762">
        <f>IF(ISBLANK(IFERROR(INDEX('2-3 引出列表'!$A$2:$CE$8700,$A762,MATCH(I$1,'2-3 引出列表'!$A$1:$CD$1,0)),"")),"",IFERROR(INDEX('2-3 引出列表'!$A$2:$CE$8700,$A762,MATCH(I$1,'2-3 引出列表'!$A$1:$CD$1,0)),""))</f>
        <v>0</v>
      </c>
    </row>
    <row r="763" customFormat="1" spans="1:9">
      <c r="A763">
        <v>762</v>
      </c>
      <c r="B763">
        <f>IF(ISBLANK(IFERROR(INDEX('2-3 引出列表'!$A$2:$CE$8700,$A763,MATCH(B$1,'2-3 引出列表'!$A$1:$CD$1,0)),"")),"",IFERROR(INDEX('2-3 引出列表'!$A$2:$CE$8700,$A763,MATCH(B$1,'2-3 引出列表'!$A$1:$CD$1,0)),""))</f>
        <v>0</v>
      </c>
      <c r="C763">
        <f>IF(ISBLANK(IFERROR(INDEX('2-3 引出列表'!$A$2:$CE$8700,$A763,MATCH(C$1,'2-3 引出列表'!$A$1:$CD$1,0)),"")),"",IFERROR(INDEX('2-3 引出列表'!$A$2:$CE$8700,$A763,MATCH(C$1,'2-3 引出列表'!$A$1:$CD$1,0)),""))</f>
        <v>0</v>
      </c>
      <c r="D763">
        <f>IF(ISBLANK(IFERROR(INDEX('2-3 引出列表'!$A$2:$CE$8700,$A763,MATCH(D$1,'2-3 引出列表'!$A$1:$CD$1,0)),"")),"",IFERROR(INDEX('2-3 引出列表'!$A$2:$CE$8700,$A763,MATCH(D$1,'2-3 引出列表'!$A$1:$CD$1,0)),""))</f>
        <v>0</v>
      </c>
      <c r="E763">
        <f>IF(ISBLANK(IFERROR(INDEX('2-3 引出列表'!$A$2:$CE$8700,$A763,MATCH(E$1,'2-3 引出列表'!$A$1:$CD$1,0)),"")),"",IFERROR(INDEX('2-3 引出列表'!$A$2:$CE$8700,$A763,MATCH(E$1,'2-3 引出列表'!$A$1:$CD$1,0)),""))</f>
        <v>0</v>
      </c>
      <c r="F763" t="str">
        <f t="shared" si="11"/>
        <v>0</v>
      </c>
      <c r="G763">
        <f>IF(ISBLANK(IFERROR(INDEX('2-3 引出列表'!$A$2:$CE$8700,$A763,MATCH(G$1,'2-3 引出列表'!$A$1:$CD$1,0)),"")),"",IFERROR(INDEX('2-3 引出列表'!$A$2:$CE$8700,$A763,MATCH(G$1,'2-3 引出列表'!$A$1:$CD$1,0)),""))</f>
        <v>0</v>
      </c>
      <c r="H763">
        <f>IF(ISBLANK(IFERROR(INDEX('2-3 引出列表'!$A$2:$CE$8700,$A763,MATCH(H$1,'2-3 引出列表'!$A$1:$CD$1,0)),"")),"",IFERROR(INDEX('2-3 引出列表'!$A$2:$CE$8700,$A763,MATCH(H$1,'2-3 引出列表'!$A$1:$CD$1,0)),""))</f>
        <v>0</v>
      </c>
      <c r="I763">
        <f>IF(ISBLANK(IFERROR(INDEX('2-3 引出列表'!$A$2:$CE$8700,$A763,MATCH(I$1,'2-3 引出列表'!$A$1:$CD$1,0)),"")),"",IFERROR(INDEX('2-3 引出列表'!$A$2:$CE$8700,$A763,MATCH(I$1,'2-3 引出列表'!$A$1:$CD$1,0)),""))</f>
        <v>0</v>
      </c>
    </row>
    <row r="764" customFormat="1" spans="1:9">
      <c r="A764">
        <v>763</v>
      </c>
      <c r="B764">
        <f>IF(ISBLANK(IFERROR(INDEX('2-3 引出列表'!$A$2:$CE$8700,$A764,MATCH(B$1,'2-3 引出列表'!$A$1:$CD$1,0)),"")),"",IFERROR(INDEX('2-3 引出列表'!$A$2:$CE$8700,$A764,MATCH(B$1,'2-3 引出列表'!$A$1:$CD$1,0)),""))</f>
        <v>0</v>
      </c>
      <c r="C764">
        <f>IF(ISBLANK(IFERROR(INDEX('2-3 引出列表'!$A$2:$CE$8700,$A764,MATCH(C$1,'2-3 引出列表'!$A$1:$CD$1,0)),"")),"",IFERROR(INDEX('2-3 引出列表'!$A$2:$CE$8700,$A764,MATCH(C$1,'2-3 引出列表'!$A$1:$CD$1,0)),""))</f>
        <v>0</v>
      </c>
      <c r="D764">
        <f>IF(ISBLANK(IFERROR(INDEX('2-3 引出列表'!$A$2:$CE$8700,$A764,MATCH(D$1,'2-3 引出列表'!$A$1:$CD$1,0)),"")),"",IFERROR(INDEX('2-3 引出列表'!$A$2:$CE$8700,$A764,MATCH(D$1,'2-3 引出列表'!$A$1:$CD$1,0)),""))</f>
        <v>0</v>
      </c>
      <c r="E764">
        <f>IF(ISBLANK(IFERROR(INDEX('2-3 引出列表'!$A$2:$CE$8700,$A764,MATCH(E$1,'2-3 引出列表'!$A$1:$CD$1,0)),"")),"",IFERROR(INDEX('2-3 引出列表'!$A$2:$CE$8700,$A764,MATCH(E$1,'2-3 引出列表'!$A$1:$CD$1,0)),""))</f>
        <v>0</v>
      </c>
      <c r="F764" t="str">
        <f t="shared" si="11"/>
        <v>0</v>
      </c>
      <c r="G764">
        <f>IF(ISBLANK(IFERROR(INDEX('2-3 引出列表'!$A$2:$CE$8700,$A764,MATCH(G$1,'2-3 引出列表'!$A$1:$CD$1,0)),"")),"",IFERROR(INDEX('2-3 引出列表'!$A$2:$CE$8700,$A764,MATCH(G$1,'2-3 引出列表'!$A$1:$CD$1,0)),""))</f>
        <v>0</v>
      </c>
      <c r="H764">
        <f>IF(ISBLANK(IFERROR(INDEX('2-3 引出列表'!$A$2:$CE$8700,$A764,MATCH(H$1,'2-3 引出列表'!$A$1:$CD$1,0)),"")),"",IFERROR(INDEX('2-3 引出列表'!$A$2:$CE$8700,$A764,MATCH(H$1,'2-3 引出列表'!$A$1:$CD$1,0)),""))</f>
        <v>0</v>
      </c>
      <c r="I764">
        <f>IF(ISBLANK(IFERROR(INDEX('2-3 引出列表'!$A$2:$CE$8700,$A764,MATCH(I$1,'2-3 引出列表'!$A$1:$CD$1,0)),"")),"",IFERROR(INDEX('2-3 引出列表'!$A$2:$CE$8700,$A764,MATCH(I$1,'2-3 引出列表'!$A$1:$CD$1,0)),""))</f>
        <v>0</v>
      </c>
    </row>
    <row r="765" customFormat="1" spans="1:9">
      <c r="A765">
        <v>764</v>
      </c>
      <c r="B765">
        <f>IF(ISBLANK(IFERROR(INDEX('2-3 引出列表'!$A$2:$CE$8700,$A765,MATCH(B$1,'2-3 引出列表'!$A$1:$CD$1,0)),"")),"",IFERROR(INDEX('2-3 引出列表'!$A$2:$CE$8700,$A765,MATCH(B$1,'2-3 引出列表'!$A$1:$CD$1,0)),""))</f>
        <v>0</v>
      </c>
      <c r="C765">
        <f>IF(ISBLANK(IFERROR(INDEX('2-3 引出列表'!$A$2:$CE$8700,$A765,MATCH(C$1,'2-3 引出列表'!$A$1:$CD$1,0)),"")),"",IFERROR(INDEX('2-3 引出列表'!$A$2:$CE$8700,$A765,MATCH(C$1,'2-3 引出列表'!$A$1:$CD$1,0)),""))</f>
        <v>0</v>
      </c>
      <c r="D765">
        <f>IF(ISBLANK(IFERROR(INDEX('2-3 引出列表'!$A$2:$CE$8700,$A765,MATCH(D$1,'2-3 引出列表'!$A$1:$CD$1,0)),"")),"",IFERROR(INDEX('2-3 引出列表'!$A$2:$CE$8700,$A765,MATCH(D$1,'2-3 引出列表'!$A$1:$CD$1,0)),""))</f>
        <v>0</v>
      </c>
      <c r="E765">
        <f>IF(ISBLANK(IFERROR(INDEX('2-3 引出列表'!$A$2:$CE$8700,$A765,MATCH(E$1,'2-3 引出列表'!$A$1:$CD$1,0)),"")),"",IFERROR(INDEX('2-3 引出列表'!$A$2:$CE$8700,$A765,MATCH(E$1,'2-3 引出列表'!$A$1:$CD$1,0)),""))</f>
        <v>0</v>
      </c>
      <c r="F765" t="str">
        <f t="shared" si="11"/>
        <v>0</v>
      </c>
      <c r="G765">
        <f>IF(ISBLANK(IFERROR(INDEX('2-3 引出列表'!$A$2:$CE$8700,$A765,MATCH(G$1,'2-3 引出列表'!$A$1:$CD$1,0)),"")),"",IFERROR(INDEX('2-3 引出列表'!$A$2:$CE$8700,$A765,MATCH(G$1,'2-3 引出列表'!$A$1:$CD$1,0)),""))</f>
        <v>0</v>
      </c>
      <c r="H765">
        <f>IF(ISBLANK(IFERROR(INDEX('2-3 引出列表'!$A$2:$CE$8700,$A765,MATCH(H$1,'2-3 引出列表'!$A$1:$CD$1,0)),"")),"",IFERROR(INDEX('2-3 引出列表'!$A$2:$CE$8700,$A765,MATCH(H$1,'2-3 引出列表'!$A$1:$CD$1,0)),""))</f>
        <v>0</v>
      </c>
      <c r="I765">
        <f>IF(ISBLANK(IFERROR(INDEX('2-3 引出列表'!$A$2:$CE$8700,$A765,MATCH(I$1,'2-3 引出列表'!$A$1:$CD$1,0)),"")),"",IFERROR(INDEX('2-3 引出列表'!$A$2:$CE$8700,$A765,MATCH(I$1,'2-3 引出列表'!$A$1:$CD$1,0)),""))</f>
        <v>0</v>
      </c>
    </row>
    <row r="766" customFormat="1" spans="1:9">
      <c r="A766">
        <v>765</v>
      </c>
      <c r="B766">
        <f>IF(ISBLANK(IFERROR(INDEX('2-3 引出列表'!$A$2:$CE$8700,$A766,MATCH(B$1,'2-3 引出列表'!$A$1:$CD$1,0)),"")),"",IFERROR(INDEX('2-3 引出列表'!$A$2:$CE$8700,$A766,MATCH(B$1,'2-3 引出列表'!$A$1:$CD$1,0)),""))</f>
        <v>0</v>
      </c>
      <c r="C766">
        <f>IF(ISBLANK(IFERROR(INDEX('2-3 引出列表'!$A$2:$CE$8700,$A766,MATCH(C$1,'2-3 引出列表'!$A$1:$CD$1,0)),"")),"",IFERROR(INDEX('2-3 引出列表'!$A$2:$CE$8700,$A766,MATCH(C$1,'2-3 引出列表'!$A$1:$CD$1,0)),""))</f>
        <v>0</v>
      </c>
      <c r="D766">
        <f>IF(ISBLANK(IFERROR(INDEX('2-3 引出列表'!$A$2:$CE$8700,$A766,MATCH(D$1,'2-3 引出列表'!$A$1:$CD$1,0)),"")),"",IFERROR(INDEX('2-3 引出列表'!$A$2:$CE$8700,$A766,MATCH(D$1,'2-3 引出列表'!$A$1:$CD$1,0)),""))</f>
        <v>0</v>
      </c>
      <c r="E766">
        <f>IF(ISBLANK(IFERROR(INDEX('2-3 引出列表'!$A$2:$CE$8700,$A766,MATCH(E$1,'2-3 引出列表'!$A$1:$CD$1,0)),"")),"",IFERROR(INDEX('2-3 引出列表'!$A$2:$CE$8700,$A766,MATCH(E$1,'2-3 引出列表'!$A$1:$CD$1,0)),""))</f>
        <v>0</v>
      </c>
      <c r="F766" t="str">
        <f t="shared" si="11"/>
        <v>0</v>
      </c>
      <c r="G766">
        <f>IF(ISBLANK(IFERROR(INDEX('2-3 引出列表'!$A$2:$CE$8700,$A766,MATCH(G$1,'2-3 引出列表'!$A$1:$CD$1,0)),"")),"",IFERROR(INDEX('2-3 引出列表'!$A$2:$CE$8700,$A766,MATCH(G$1,'2-3 引出列表'!$A$1:$CD$1,0)),""))</f>
        <v>0</v>
      </c>
      <c r="H766">
        <f>IF(ISBLANK(IFERROR(INDEX('2-3 引出列表'!$A$2:$CE$8700,$A766,MATCH(H$1,'2-3 引出列表'!$A$1:$CD$1,0)),"")),"",IFERROR(INDEX('2-3 引出列表'!$A$2:$CE$8700,$A766,MATCH(H$1,'2-3 引出列表'!$A$1:$CD$1,0)),""))</f>
        <v>0</v>
      </c>
      <c r="I766">
        <f>IF(ISBLANK(IFERROR(INDEX('2-3 引出列表'!$A$2:$CE$8700,$A766,MATCH(I$1,'2-3 引出列表'!$A$1:$CD$1,0)),"")),"",IFERROR(INDEX('2-3 引出列表'!$A$2:$CE$8700,$A766,MATCH(I$1,'2-3 引出列表'!$A$1:$CD$1,0)),""))</f>
        <v>0</v>
      </c>
    </row>
    <row r="767" customFormat="1" spans="1:9">
      <c r="A767">
        <v>766</v>
      </c>
      <c r="B767">
        <f>IF(ISBLANK(IFERROR(INDEX('2-3 引出列表'!$A$2:$CE$8700,$A767,MATCH(B$1,'2-3 引出列表'!$A$1:$CD$1,0)),"")),"",IFERROR(INDEX('2-3 引出列表'!$A$2:$CE$8700,$A767,MATCH(B$1,'2-3 引出列表'!$A$1:$CD$1,0)),""))</f>
        <v>0</v>
      </c>
      <c r="C767">
        <f>IF(ISBLANK(IFERROR(INDEX('2-3 引出列表'!$A$2:$CE$8700,$A767,MATCH(C$1,'2-3 引出列表'!$A$1:$CD$1,0)),"")),"",IFERROR(INDEX('2-3 引出列表'!$A$2:$CE$8700,$A767,MATCH(C$1,'2-3 引出列表'!$A$1:$CD$1,0)),""))</f>
        <v>0</v>
      </c>
      <c r="D767">
        <f>IF(ISBLANK(IFERROR(INDEX('2-3 引出列表'!$A$2:$CE$8700,$A767,MATCH(D$1,'2-3 引出列表'!$A$1:$CD$1,0)),"")),"",IFERROR(INDEX('2-3 引出列表'!$A$2:$CE$8700,$A767,MATCH(D$1,'2-3 引出列表'!$A$1:$CD$1,0)),""))</f>
        <v>0</v>
      </c>
      <c r="E767">
        <f>IF(ISBLANK(IFERROR(INDEX('2-3 引出列表'!$A$2:$CE$8700,$A767,MATCH(E$1,'2-3 引出列表'!$A$1:$CD$1,0)),"")),"",IFERROR(INDEX('2-3 引出列表'!$A$2:$CE$8700,$A767,MATCH(E$1,'2-3 引出列表'!$A$1:$CD$1,0)),""))</f>
        <v>0</v>
      </c>
      <c r="F767" t="str">
        <f t="shared" si="11"/>
        <v>0</v>
      </c>
      <c r="G767">
        <f>IF(ISBLANK(IFERROR(INDEX('2-3 引出列表'!$A$2:$CE$8700,$A767,MATCH(G$1,'2-3 引出列表'!$A$1:$CD$1,0)),"")),"",IFERROR(INDEX('2-3 引出列表'!$A$2:$CE$8700,$A767,MATCH(G$1,'2-3 引出列表'!$A$1:$CD$1,0)),""))</f>
        <v>0</v>
      </c>
      <c r="H767">
        <f>IF(ISBLANK(IFERROR(INDEX('2-3 引出列表'!$A$2:$CE$8700,$A767,MATCH(H$1,'2-3 引出列表'!$A$1:$CD$1,0)),"")),"",IFERROR(INDEX('2-3 引出列表'!$A$2:$CE$8700,$A767,MATCH(H$1,'2-3 引出列表'!$A$1:$CD$1,0)),""))</f>
        <v>0</v>
      </c>
      <c r="I767">
        <f>IF(ISBLANK(IFERROR(INDEX('2-3 引出列表'!$A$2:$CE$8700,$A767,MATCH(I$1,'2-3 引出列表'!$A$1:$CD$1,0)),"")),"",IFERROR(INDEX('2-3 引出列表'!$A$2:$CE$8700,$A767,MATCH(I$1,'2-3 引出列表'!$A$1:$CD$1,0)),""))</f>
        <v>0</v>
      </c>
    </row>
    <row r="768" customFormat="1" spans="1:9">
      <c r="A768">
        <v>767</v>
      </c>
      <c r="B768">
        <f>IF(ISBLANK(IFERROR(INDEX('2-3 引出列表'!$A$2:$CE$8700,$A768,MATCH(B$1,'2-3 引出列表'!$A$1:$CD$1,0)),"")),"",IFERROR(INDEX('2-3 引出列表'!$A$2:$CE$8700,$A768,MATCH(B$1,'2-3 引出列表'!$A$1:$CD$1,0)),""))</f>
        <v>0</v>
      </c>
      <c r="C768">
        <f>IF(ISBLANK(IFERROR(INDEX('2-3 引出列表'!$A$2:$CE$8700,$A768,MATCH(C$1,'2-3 引出列表'!$A$1:$CD$1,0)),"")),"",IFERROR(INDEX('2-3 引出列表'!$A$2:$CE$8700,$A768,MATCH(C$1,'2-3 引出列表'!$A$1:$CD$1,0)),""))</f>
        <v>0</v>
      </c>
      <c r="D768">
        <f>IF(ISBLANK(IFERROR(INDEX('2-3 引出列表'!$A$2:$CE$8700,$A768,MATCH(D$1,'2-3 引出列表'!$A$1:$CD$1,0)),"")),"",IFERROR(INDEX('2-3 引出列表'!$A$2:$CE$8700,$A768,MATCH(D$1,'2-3 引出列表'!$A$1:$CD$1,0)),""))</f>
        <v>0</v>
      </c>
      <c r="E768">
        <f>IF(ISBLANK(IFERROR(INDEX('2-3 引出列表'!$A$2:$CE$8700,$A768,MATCH(E$1,'2-3 引出列表'!$A$1:$CD$1,0)),"")),"",IFERROR(INDEX('2-3 引出列表'!$A$2:$CE$8700,$A768,MATCH(E$1,'2-3 引出列表'!$A$1:$CD$1,0)),""))</f>
        <v>0</v>
      </c>
      <c r="F768" t="str">
        <f t="shared" si="11"/>
        <v>0</v>
      </c>
      <c r="G768">
        <f>IF(ISBLANK(IFERROR(INDEX('2-3 引出列表'!$A$2:$CE$8700,$A768,MATCH(G$1,'2-3 引出列表'!$A$1:$CD$1,0)),"")),"",IFERROR(INDEX('2-3 引出列表'!$A$2:$CE$8700,$A768,MATCH(G$1,'2-3 引出列表'!$A$1:$CD$1,0)),""))</f>
        <v>0</v>
      </c>
      <c r="H768">
        <f>IF(ISBLANK(IFERROR(INDEX('2-3 引出列表'!$A$2:$CE$8700,$A768,MATCH(H$1,'2-3 引出列表'!$A$1:$CD$1,0)),"")),"",IFERROR(INDEX('2-3 引出列表'!$A$2:$CE$8700,$A768,MATCH(H$1,'2-3 引出列表'!$A$1:$CD$1,0)),""))</f>
        <v>0</v>
      </c>
      <c r="I768">
        <f>IF(ISBLANK(IFERROR(INDEX('2-3 引出列表'!$A$2:$CE$8700,$A768,MATCH(I$1,'2-3 引出列表'!$A$1:$CD$1,0)),"")),"",IFERROR(INDEX('2-3 引出列表'!$A$2:$CE$8700,$A768,MATCH(I$1,'2-3 引出列表'!$A$1:$CD$1,0)),""))</f>
        <v>0</v>
      </c>
    </row>
    <row r="769" customFormat="1" spans="1:9">
      <c r="A769">
        <v>768</v>
      </c>
      <c r="B769">
        <f>IF(ISBLANK(IFERROR(INDEX('2-3 引出列表'!$A$2:$CE$8700,$A769,MATCH(B$1,'2-3 引出列表'!$A$1:$CD$1,0)),"")),"",IFERROR(INDEX('2-3 引出列表'!$A$2:$CE$8700,$A769,MATCH(B$1,'2-3 引出列表'!$A$1:$CD$1,0)),""))</f>
        <v>0</v>
      </c>
      <c r="C769">
        <f>IF(ISBLANK(IFERROR(INDEX('2-3 引出列表'!$A$2:$CE$8700,$A769,MATCH(C$1,'2-3 引出列表'!$A$1:$CD$1,0)),"")),"",IFERROR(INDEX('2-3 引出列表'!$A$2:$CE$8700,$A769,MATCH(C$1,'2-3 引出列表'!$A$1:$CD$1,0)),""))</f>
        <v>0</v>
      </c>
      <c r="D769">
        <f>IF(ISBLANK(IFERROR(INDEX('2-3 引出列表'!$A$2:$CE$8700,$A769,MATCH(D$1,'2-3 引出列表'!$A$1:$CD$1,0)),"")),"",IFERROR(INDEX('2-3 引出列表'!$A$2:$CE$8700,$A769,MATCH(D$1,'2-3 引出列表'!$A$1:$CD$1,0)),""))</f>
        <v>0</v>
      </c>
      <c r="E769">
        <f>IF(ISBLANK(IFERROR(INDEX('2-3 引出列表'!$A$2:$CE$8700,$A769,MATCH(E$1,'2-3 引出列表'!$A$1:$CD$1,0)),"")),"",IFERROR(INDEX('2-3 引出列表'!$A$2:$CE$8700,$A769,MATCH(E$1,'2-3 引出列表'!$A$1:$CD$1,0)),""))</f>
        <v>0</v>
      </c>
      <c r="F769" t="str">
        <f t="shared" si="11"/>
        <v>0</v>
      </c>
      <c r="G769">
        <f>IF(ISBLANK(IFERROR(INDEX('2-3 引出列表'!$A$2:$CE$8700,$A769,MATCH(G$1,'2-3 引出列表'!$A$1:$CD$1,0)),"")),"",IFERROR(INDEX('2-3 引出列表'!$A$2:$CE$8700,$A769,MATCH(G$1,'2-3 引出列表'!$A$1:$CD$1,0)),""))</f>
        <v>0</v>
      </c>
      <c r="H769">
        <f>IF(ISBLANK(IFERROR(INDEX('2-3 引出列表'!$A$2:$CE$8700,$A769,MATCH(H$1,'2-3 引出列表'!$A$1:$CD$1,0)),"")),"",IFERROR(INDEX('2-3 引出列表'!$A$2:$CE$8700,$A769,MATCH(H$1,'2-3 引出列表'!$A$1:$CD$1,0)),""))</f>
        <v>0</v>
      </c>
      <c r="I769">
        <f>IF(ISBLANK(IFERROR(INDEX('2-3 引出列表'!$A$2:$CE$8700,$A769,MATCH(I$1,'2-3 引出列表'!$A$1:$CD$1,0)),"")),"",IFERROR(INDEX('2-3 引出列表'!$A$2:$CE$8700,$A769,MATCH(I$1,'2-3 引出列表'!$A$1:$CD$1,0)),""))</f>
        <v>0</v>
      </c>
    </row>
    <row r="770" customFormat="1" spans="1:9">
      <c r="A770">
        <v>769</v>
      </c>
      <c r="B770">
        <f>IF(ISBLANK(IFERROR(INDEX('2-3 引出列表'!$A$2:$CE$8700,$A770,MATCH(B$1,'2-3 引出列表'!$A$1:$CD$1,0)),"")),"",IFERROR(INDEX('2-3 引出列表'!$A$2:$CE$8700,$A770,MATCH(B$1,'2-3 引出列表'!$A$1:$CD$1,0)),""))</f>
        <v>0</v>
      </c>
      <c r="C770">
        <f>IF(ISBLANK(IFERROR(INDEX('2-3 引出列表'!$A$2:$CE$8700,$A770,MATCH(C$1,'2-3 引出列表'!$A$1:$CD$1,0)),"")),"",IFERROR(INDEX('2-3 引出列表'!$A$2:$CE$8700,$A770,MATCH(C$1,'2-3 引出列表'!$A$1:$CD$1,0)),""))</f>
        <v>0</v>
      </c>
      <c r="D770">
        <f>IF(ISBLANK(IFERROR(INDEX('2-3 引出列表'!$A$2:$CE$8700,$A770,MATCH(D$1,'2-3 引出列表'!$A$1:$CD$1,0)),"")),"",IFERROR(INDEX('2-3 引出列表'!$A$2:$CE$8700,$A770,MATCH(D$1,'2-3 引出列表'!$A$1:$CD$1,0)),""))</f>
        <v>0</v>
      </c>
      <c r="E770">
        <f>IF(ISBLANK(IFERROR(INDEX('2-3 引出列表'!$A$2:$CE$8700,$A770,MATCH(E$1,'2-3 引出列表'!$A$1:$CD$1,0)),"")),"",IFERROR(INDEX('2-3 引出列表'!$A$2:$CE$8700,$A770,MATCH(E$1,'2-3 引出列表'!$A$1:$CD$1,0)),""))</f>
        <v>0</v>
      </c>
      <c r="F770" t="str">
        <f t="shared" ref="F770:F833" si="12">LEFT(E770,7)</f>
        <v>0</v>
      </c>
      <c r="G770">
        <f>IF(ISBLANK(IFERROR(INDEX('2-3 引出列表'!$A$2:$CE$8700,$A770,MATCH(G$1,'2-3 引出列表'!$A$1:$CD$1,0)),"")),"",IFERROR(INDEX('2-3 引出列表'!$A$2:$CE$8700,$A770,MATCH(G$1,'2-3 引出列表'!$A$1:$CD$1,0)),""))</f>
        <v>0</v>
      </c>
      <c r="H770">
        <f>IF(ISBLANK(IFERROR(INDEX('2-3 引出列表'!$A$2:$CE$8700,$A770,MATCH(H$1,'2-3 引出列表'!$A$1:$CD$1,0)),"")),"",IFERROR(INDEX('2-3 引出列表'!$A$2:$CE$8700,$A770,MATCH(H$1,'2-3 引出列表'!$A$1:$CD$1,0)),""))</f>
        <v>0</v>
      </c>
      <c r="I770">
        <f>IF(ISBLANK(IFERROR(INDEX('2-3 引出列表'!$A$2:$CE$8700,$A770,MATCH(I$1,'2-3 引出列表'!$A$1:$CD$1,0)),"")),"",IFERROR(INDEX('2-3 引出列表'!$A$2:$CE$8700,$A770,MATCH(I$1,'2-3 引出列表'!$A$1:$CD$1,0)),""))</f>
        <v>0</v>
      </c>
    </row>
    <row r="771" customFormat="1" spans="1:9">
      <c r="A771">
        <v>770</v>
      </c>
      <c r="B771">
        <f>IF(ISBLANK(IFERROR(INDEX('2-3 引出列表'!$A$2:$CE$8700,$A771,MATCH(B$1,'2-3 引出列表'!$A$1:$CD$1,0)),"")),"",IFERROR(INDEX('2-3 引出列表'!$A$2:$CE$8700,$A771,MATCH(B$1,'2-3 引出列表'!$A$1:$CD$1,0)),""))</f>
        <v>0</v>
      </c>
      <c r="C771">
        <f>IF(ISBLANK(IFERROR(INDEX('2-3 引出列表'!$A$2:$CE$8700,$A771,MATCH(C$1,'2-3 引出列表'!$A$1:$CD$1,0)),"")),"",IFERROR(INDEX('2-3 引出列表'!$A$2:$CE$8700,$A771,MATCH(C$1,'2-3 引出列表'!$A$1:$CD$1,0)),""))</f>
        <v>0</v>
      </c>
      <c r="D771">
        <f>IF(ISBLANK(IFERROR(INDEX('2-3 引出列表'!$A$2:$CE$8700,$A771,MATCH(D$1,'2-3 引出列表'!$A$1:$CD$1,0)),"")),"",IFERROR(INDEX('2-3 引出列表'!$A$2:$CE$8700,$A771,MATCH(D$1,'2-3 引出列表'!$A$1:$CD$1,0)),""))</f>
        <v>0</v>
      </c>
      <c r="E771">
        <f>IF(ISBLANK(IFERROR(INDEX('2-3 引出列表'!$A$2:$CE$8700,$A771,MATCH(E$1,'2-3 引出列表'!$A$1:$CD$1,0)),"")),"",IFERROR(INDEX('2-3 引出列表'!$A$2:$CE$8700,$A771,MATCH(E$1,'2-3 引出列表'!$A$1:$CD$1,0)),""))</f>
        <v>0</v>
      </c>
      <c r="F771" t="str">
        <f t="shared" si="12"/>
        <v>0</v>
      </c>
      <c r="G771">
        <f>IF(ISBLANK(IFERROR(INDEX('2-3 引出列表'!$A$2:$CE$8700,$A771,MATCH(G$1,'2-3 引出列表'!$A$1:$CD$1,0)),"")),"",IFERROR(INDEX('2-3 引出列表'!$A$2:$CE$8700,$A771,MATCH(G$1,'2-3 引出列表'!$A$1:$CD$1,0)),""))</f>
        <v>0</v>
      </c>
      <c r="H771">
        <f>IF(ISBLANK(IFERROR(INDEX('2-3 引出列表'!$A$2:$CE$8700,$A771,MATCH(H$1,'2-3 引出列表'!$A$1:$CD$1,0)),"")),"",IFERROR(INDEX('2-3 引出列表'!$A$2:$CE$8700,$A771,MATCH(H$1,'2-3 引出列表'!$A$1:$CD$1,0)),""))</f>
        <v>0</v>
      </c>
      <c r="I771">
        <f>IF(ISBLANK(IFERROR(INDEX('2-3 引出列表'!$A$2:$CE$8700,$A771,MATCH(I$1,'2-3 引出列表'!$A$1:$CD$1,0)),"")),"",IFERROR(INDEX('2-3 引出列表'!$A$2:$CE$8700,$A771,MATCH(I$1,'2-3 引出列表'!$A$1:$CD$1,0)),""))</f>
        <v>0</v>
      </c>
    </row>
    <row r="772" customFormat="1" spans="1:9">
      <c r="A772">
        <v>771</v>
      </c>
      <c r="B772">
        <f>IF(ISBLANK(IFERROR(INDEX('2-3 引出列表'!$A$2:$CE$8700,$A772,MATCH(B$1,'2-3 引出列表'!$A$1:$CD$1,0)),"")),"",IFERROR(INDEX('2-3 引出列表'!$A$2:$CE$8700,$A772,MATCH(B$1,'2-3 引出列表'!$A$1:$CD$1,0)),""))</f>
        <v>0</v>
      </c>
      <c r="C772">
        <f>IF(ISBLANK(IFERROR(INDEX('2-3 引出列表'!$A$2:$CE$8700,$A772,MATCH(C$1,'2-3 引出列表'!$A$1:$CD$1,0)),"")),"",IFERROR(INDEX('2-3 引出列表'!$A$2:$CE$8700,$A772,MATCH(C$1,'2-3 引出列表'!$A$1:$CD$1,0)),""))</f>
        <v>0</v>
      </c>
      <c r="D772">
        <f>IF(ISBLANK(IFERROR(INDEX('2-3 引出列表'!$A$2:$CE$8700,$A772,MATCH(D$1,'2-3 引出列表'!$A$1:$CD$1,0)),"")),"",IFERROR(INDEX('2-3 引出列表'!$A$2:$CE$8700,$A772,MATCH(D$1,'2-3 引出列表'!$A$1:$CD$1,0)),""))</f>
        <v>0</v>
      </c>
      <c r="E772">
        <f>IF(ISBLANK(IFERROR(INDEX('2-3 引出列表'!$A$2:$CE$8700,$A772,MATCH(E$1,'2-3 引出列表'!$A$1:$CD$1,0)),"")),"",IFERROR(INDEX('2-3 引出列表'!$A$2:$CE$8700,$A772,MATCH(E$1,'2-3 引出列表'!$A$1:$CD$1,0)),""))</f>
        <v>0</v>
      </c>
      <c r="F772" t="str">
        <f t="shared" si="12"/>
        <v>0</v>
      </c>
      <c r="G772">
        <f>IF(ISBLANK(IFERROR(INDEX('2-3 引出列表'!$A$2:$CE$8700,$A772,MATCH(G$1,'2-3 引出列表'!$A$1:$CD$1,0)),"")),"",IFERROR(INDEX('2-3 引出列表'!$A$2:$CE$8700,$A772,MATCH(G$1,'2-3 引出列表'!$A$1:$CD$1,0)),""))</f>
        <v>0</v>
      </c>
      <c r="H772">
        <f>IF(ISBLANK(IFERROR(INDEX('2-3 引出列表'!$A$2:$CE$8700,$A772,MATCH(H$1,'2-3 引出列表'!$A$1:$CD$1,0)),"")),"",IFERROR(INDEX('2-3 引出列表'!$A$2:$CE$8700,$A772,MATCH(H$1,'2-3 引出列表'!$A$1:$CD$1,0)),""))</f>
        <v>0</v>
      </c>
      <c r="I772">
        <f>IF(ISBLANK(IFERROR(INDEX('2-3 引出列表'!$A$2:$CE$8700,$A772,MATCH(I$1,'2-3 引出列表'!$A$1:$CD$1,0)),"")),"",IFERROR(INDEX('2-3 引出列表'!$A$2:$CE$8700,$A772,MATCH(I$1,'2-3 引出列表'!$A$1:$CD$1,0)),""))</f>
        <v>0</v>
      </c>
    </row>
    <row r="773" customFormat="1" spans="1:9">
      <c r="A773">
        <v>772</v>
      </c>
      <c r="B773">
        <f>IF(ISBLANK(IFERROR(INDEX('2-3 引出列表'!$A$2:$CE$8700,$A773,MATCH(B$1,'2-3 引出列表'!$A$1:$CD$1,0)),"")),"",IFERROR(INDEX('2-3 引出列表'!$A$2:$CE$8700,$A773,MATCH(B$1,'2-3 引出列表'!$A$1:$CD$1,0)),""))</f>
        <v>0</v>
      </c>
      <c r="C773">
        <f>IF(ISBLANK(IFERROR(INDEX('2-3 引出列表'!$A$2:$CE$8700,$A773,MATCH(C$1,'2-3 引出列表'!$A$1:$CD$1,0)),"")),"",IFERROR(INDEX('2-3 引出列表'!$A$2:$CE$8700,$A773,MATCH(C$1,'2-3 引出列表'!$A$1:$CD$1,0)),""))</f>
        <v>0</v>
      </c>
      <c r="D773">
        <f>IF(ISBLANK(IFERROR(INDEX('2-3 引出列表'!$A$2:$CE$8700,$A773,MATCH(D$1,'2-3 引出列表'!$A$1:$CD$1,0)),"")),"",IFERROR(INDEX('2-3 引出列表'!$A$2:$CE$8700,$A773,MATCH(D$1,'2-3 引出列表'!$A$1:$CD$1,0)),""))</f>
        <v>0</v>
      </c>
      <c r="E773">
        <f>IF(ISBLANK(IFERROR(INDEX('2-3 引出列表'!$A$2:$CE$8700,$A773,MATCH(E$1,'2-3 引出列表'!$A$1:$CD$1,0)),"")),"",IFERROR(INDEX('2-3 引出列表'!$A$2:$CE$8700,$A773,MATCH(E$1,'2-3 引出列表'!$A$1:$CD$1,0)),""))</f>
        <v>0</v>
      </c>
      <c r="F773" t="str">
        <f t="shared" si="12"/>
        <v>0</v>
      </c>
      <c r="G773">
        <f>IF(ISBLANK(IFERROR(INDEX('2-3 引出列表'!$A$2:$CE$8700,$A773,MATCH(G$1,'2-3 引出列表'!$A$1:$CD$1,0)),"")),"",IFERROR(INDEX('2-3 引出列表'!$A$2:$CE$8700,$A773,MATCH(G$1,'2-3 引出列表'!$A$1:$CD$1,0)),""))</f>
        <v>0</v>
      </c>
      <c r="H773">
        <f>IF(ISBLANK(IFERROR(INDEX('2-3 引出列表'!$A$2:$CE$8700,$A773,MATCH(H$1,'2-3 引出列表'!$A$1:$CD$1,0)),"")),"",IFERROR(INDEX('2-3 引出列表'!$A$2:$CE$8700,$A773,MATCH(H$1,'2-3 引出列表'!$A$1:$CD$1,0)),""))</f>
        <v>0</v>
      </c>
      <c r="I773">
        <f>IF(ISBLANK(IFERROR(INDEX('2-3 引出列表'!$A$2:$CE$8700,$A773,MATCH(I$1,'2-3 引出列表'!$A$1:$CD$1,0)),"")),"",IFERROR(INDEX('2-3 引出列表'!$A$2:$CE$8700,$A773,MATCH(I$1,'2-3 引出列表'!$A$1:$CD$1,0)),""))</f>
        <v>0</v>
      </c>
    </row>
    <row r="774" customFormat="1" spans="1:9">
      <c r="A774">
        <v>773</v>
      </c>
      <c r="B774">
        <f>IF(ISBLANK(IFERROR(INDEX('2-3 引出列表'!$A$2:$CE$8700,$A774,MATCH(B$1,'2-3 引出列表'!$A$1:$CD$1,0)),"")),"",IFERROR(INDEX('2-3 引出列表'!$A$2:$CE$8700,$A774,MATCH(B$1,'2-3 引出列表'!$A$1:$CD$1,0)),""))</f>
        <v>0</v>
      </c>
      <c r="C774">
        <f>IF(ISBLANK(IFERROR(INDEX('2-3 引出列表'!$A$2:$CE$8700,$A774,MATCH(C$1,'2-3 引出列表'!$A$1:$CD$1,0)),"")),"",IFERROR(INDEX('2-3 引出列表'!$A$2:$CE$8700,$A774,MATCH(C$1,'2-3 引出列表'!$A$1:$CD$1,0)),""))</f>
        <v>0</v>
      </c>
      <c r="D774">
        <f>IF(ISBLANK(IFERROR(INDEX('2-3 引出列表'!$A$2:$CE$8700,$A774,MATCH(D$1,'2-3 引出列表'!$A$1:$CD$1,0)),"")),"",IFERROR(INDEX('2-3 引出列表'!$A$2:$CE$8700,$A774,MATCH(D$1,'2-3 引出列表'!$A$1:$CD$1,0)),""))</f>
        <v>0</v>
      </c>
      <c r="E774">
        <f>IF(ISBLANK(IFERROR(INDEX('2-3 引出列表'!$A$2:$CE$8700,$A774,MATCH(E$1,'2-3 引出列表'!$A$1:$CD$1,0)),"")),"",IFERROR(INDEX('2-3 引出列表'!$A$2:$CE$8700,$A774,MATCH(E$1,'2-3 引出列表'!$A$1:$CD$1,0)),""))</f>
        <v>0</v>
      </c>
      <c r="F774" t="str">
        <f t="shared" si="12"/>
        <v>0</v>
      </c>
      <c r="G774">
        <f>IF(ISBLANK(IFERROR(INDEX('2-3 引出列表'!$A$2:$CE$8700,$A774,MATCH(G$1,'2-3 引出列表'!$A$1:$CD$1,0)),"")),"",IFERROR(INDEX('2-3 引出列表'!$A$2:$CE$8700,$A774,MATCH(G$1,'2-3 引出列表'!$A$1:$CD$1,0)),""))</f>
        <v>0</v>
      </c>
      <c r="H774">
        <f>IF(ISBLANK(IFERROR(INDEX('2-3 引出列表'!$A$2:$CE$8700,$A774,MATCH(H$1,'2-3 引出列表'!$A$1:$CD$1,0)),"")),"",IFERROR(INDEX('2-3 引出列表'!$A$2:$CE$8700,$A774,MATCH(H$1,'2-3 引出列表'!$A$1:$CD$1,0)),""))</f>
        <v>0</v>
      </c>
      <c r="I774">
        <f>IF(ISBLANK(IFERROR(INDEX('2-3 引出列表'!$A$2:$CE$8700,$A774,MATCH(I$1,'2-3 引出列表'!$A$1:$CD$1,0)),"")),"",IFERROR(INDEX('2-3 引出列表'!$A$2:$CE$8700,$A774,MATCH(I$1,'2-3 引出列表'!$A$1:$CD$1,0)),""))</f>
        <v>0</v>
      </c>
    </row>
    <row r="775" customFormat="1" spans="1:9">
      <c r="A775">
        <v>774</v>
      </c>
      <c r="B775">
        <f>IF(ISBLANK(IFERROR(INDEX('2-3 引出列表'!$A$2:$CE$8700,$A775,MATCH(B$1,'2-3 引出列表'!$A$1:$CD$1,0)),"")),"",IFERROR(INDEX('2-3 引出列表'!$A$2:$CE$8700,$A775,MATCH(B$1,'2-3 引出列表'!$A$1:$CD$1,0)),""))</f>
        <v>0</v>
      </c>
      <c r="C775">
        <f>IF(ISBLANK(IFERROR(INDEX('2-3 引出列表'!$A$2:$CE$8700,$A775,MATCH(C$1,'2-3 引出列表'!$A$1:$CD$1,0)),"")),"",IFERROR(INDEX('2-3 引出列表'!$A$2:$CE$8700,$A775,MATCH(C$1,'2-3 引出列表'!$A$1:$CD$1,0)),""))</f>
        <v>0</v>
      </c>
      <c r="D775">
        <f>IF(ISBLANK(IFERROR(INDEX('2-3 引出列表'!$A$2:$CE$8700,$A775,MATCH(D$1,'2-3 引出列表'!$A$1:$CD$1,0)),"")),"",IFERROR(INDEX('2-3 引出列表'!$A$2:$CE$8700,$A775,MATCH(D$1,'2-3 引出列表'!$A$1:$CD$1,0)),""))</f>
        <v>0</v>
      </c>
      <c r="E775">
        <f>IF(ISBLANK(IFERROR(INDEX('2-3 引出列表'!$A$2:$CE$8700,$A775,MATCH(E$1,'2-3 引出列表'!$A$1:$CD$1,0)),"")),"",IFERROR(INDEX('2-3 引出列表'!$A$2:$CE$8700,$A775,MATCH(E$1,'2-3 引出列表'!$A$1:$CD$1,0)),""))</f>
        <v>0</v>
      </c>
      <c r="F775" t="str">
        <f t="shared" si="12"/>
        <v>0</v>
      </c>
      <c r="G775">
        <f>IF(ISBLANK(IFERROR(INDEX('2-3 引出列表'!$A$2:$CE$8700,$A775,MATCH(G$1,'2-3 引出列表'!$A$1:$CD$1,0)),"")),"",IFERROR(INDEX('2-3 引出列表'!$A$2:$CE$8700,$A775,MATCH(G$1,'2-3 引出列表'!$A$1:$CD$1,0)),""))</f>
        <v>0</v>
      </c>
      <c r="H775">
        <f>IF(ISBLANK(IFERROR(INDEX('2-3 引出列表'!$A$2:$CE$8700,$A775,MATCH(H$1,'2-3 引出列表'!$A$1:$CD$1,0)),"")),"",IFERROR(INDEX('2-3 引出列表'!$A$2:$CE$8700,$A775,MATCH(H$1,'2-3 引出列表'!$A$1:$CD$1,0)),""))</f>
        <v>0</v>
      </c>
      <c r="I775">
        <f>IF(ISBLANK(IFERROR(INDEX('2-3 引出列表'!$A$2:$CE$8700,$A775,MATCH(I$1,'2-3 引出列表'!$A$1:$CD$1,0)),"")),"",IFERROR(INDEX('2-3 引出列表'!$A$2:$CE$8700,$A775,MATCH(I$1,'2-3 引出列表'!$A$1:$CD$1,0)),""))</f>
        <v>0</v>
      </c>
    </row>
    <row r="776" customFormat="1" spans="1:9">
      <c r="A776">
        <v>775</v>
      </c>
      <c r="B776">
        <f>IF(ISBLANK(IFERROR(INDEX('2-3 引出列表'!$A$2:$CE$8700,$A776,MATCH(B$1,'2-3 引出列表'!$A$1:$CD$1,0)),"")),"",IFERROR(INDEX('2-3 引出列表'!$A$2:$CE$8700,$A776,MATCH(B$1,'2-3 引出列表'!$A$1:$CD$1,0)),""))</f>
        <v>0</v>
      </c>
      <c r="C776">
        <f>IF(ISBLANK(IFERROR(INDEX('2-3 引出列表'!$A$2:$CE$8700,$A776,MATCH(C$1,'2-3 引出列表'!$A$1:$CD$1,0)),"")),"",IFERROR(INDEX('2-3 引出列表'!$A$2:$CE$8700,$A776,MATCH(C$1,'2-3 引出列表'!$A$1:$CD$1,0)),""))</f>
        <v>0</v>
      </c>
      <c r="D776">
        <f>IF(ISBLANK(IFERROR(INDEX('2-3 引出列表'!$A$2:$CE$8700,$A776,MATCH(D$1,'2-3 引出列表'!$A$1:$CD$1,0)),"")),"",IFERROR(INDEX('2-3 引出列表'!$A$2:$CE$8700,$A776,MATCH(D$1,'2-3 引出列表'!$A$1:$CD$1,0)),""))</f>
        <v>0</v>
      </c>
      <c r="E776">
        <f>IF(ISBLANK(IFERROR(INDEX('2-3 引出列表'!$A$2:$CE$8700,$A776,MATCH(E$1,'2-3 引出列表'!$A$1:$CD$1,0)),"")),"",IFERROR(INDEX('2-3 引出列表'!$A$2:$CE$8700,$A776,MATCH(E$1,'2-3 引出列表'!$A$1:$CD$1,0)),""))</f>
        <v>0</v>
      </c>
      <c r="F776" t="str">
        <f t="shared" si="12"/>
        <v>0</v>
      </c>
      <c r="G776">
        <f>IF(ISBLANK(IFERROR(INDEX('2-3 引出列表'!$A$2:$CE$8700,$A776,MATCH(G$1,'2-3 引出列表'!$A$1:$CD$1,0)),"")),"",IFERROR(INDEX('2-3 引出列表'!$A$2:$CE$8700,$A776,MATCH(G$1,'2-3 引出列表'!$A$1:$CD$1,0)),""))</f>
        <v>0</v>
      </c>
      <c r="H776">
        <f>IF(ISBLANK(IFERROR(INDEX('2-3 引出列表'!$A$2:$CE$8700,$A776,MATCH(H$1,'2-3 引出列表'!$A$1:$CD$1,0)),"")),"",IFERROR(INDEX('2-3 引出列表'!$A$2:$CE$8700,$A776,MATCH(H$1,'2-3 引出列表'!$A$1:$CD$1,0)),""))</f>
        <v>0</v>
      </c>
      <c r="I776">
        <f>IF(ISBLANK(IFERROR(INDEX('2-3 引出列表'!$A$2:$CE$8700,$A776,MATCH(I$1,'2-3 引出列表'!$A$1:$CD$1,0)),"")),"",IFERROR(INDEX('2-3 引出列表'!$A$2:$CE$8700,$A776,MATCH(I$1,'2-3 引出列表'!$A$1:$CD$1,0)),""))</f>
        <v>0</v>
      </c>
    </row>
    <row r="777" customFormat="1" spans="1:9">
      <c r="A777">
        <v>776</v>
      </c>
      <c r="B777">
        <f>IF(ISBLANK(IFERROR(INDEX('2-3 引出列表'!$A$2:$CE$8700,$A777,MATCH(B$1,'2-3 引出列表'!$A$1:$CD$1,0)),"")),"",IFERROR(INDEX('2-3 引出列表'!$A$2:$CE$8700,$A777,MATCH(B$1,'2-3 引出列表'!$A$1:$CD$1,0)),""))</f>
        <v>0</v>
      </c>
      <c r="C777">
        <f>IF(ISBLANK(IFERROR(INDEX('2-3 引出列表'!$A$2:$CE$8700,$A777,MATCH(C$1,'2-3 引出列表'!$A$1:$CD$1,0)),"")),"",IFERROR(INDEX('2-3 引出列表'!$A$2:$CE$8700,$A777,MATCH(C$1,'2-3 引出列表'!$A$1:$CD$1,0)),""))</f>
        <v>0</v>
      </c>
      <c r="D777">
        <f>IF(ISBLANK(IFERROR(INDEX('2-3 引出列表'!$A$2:$CE$8700,$A777,MATCH(D$1,'2-3 引出列表'!$A$1:$CD$1,0)),"")),"",IFERROR(INDEX('2-3 引出列表'!$A$2:$CE$8700,$A777,MATCH(D$1,'2-3 引出列表'!$A$1:$CD$1,0)),""))</f>
        <v>0</v>
      </c>
      <c r="E777">
        <f>IF(ISBLANK(IFERROR(INDEX('2-3 引出列表'!$A$2:$CE$8700,$A777,MATCH(E$1,'2-3 引出列表'!$A$1:$CD$1,0)),"")),"",IFERROR(INDEX('2-3 引出列表'!$A$2:$CE$8700,$A777,MATCH(E$1,'2-3 引出列表'!$A$1:$CD$1,0)),""))</f>
        <v>0</v>
      </c>
      <c r="F777" t="str">
        <f t="shared" si="12"/>
        <v>0</v>
      </c>
      <c r="G777">
        <f>IF(ISBLANK(IFERROR(INDEX('2-3 引出列表'!$A$2:$CE$8700,$A777,MATCH(G$1,'2-3 引出列表'!$A$1:$CD$1,0)),"")),"",IFERROR(INDEX('2-3 引出列表'!$A$2:$CE$8700,$A777,MATCH(G$1,'2-3 引出列表'!$A$1:$CD$1,0)),""))</f>
        <v>0</v>
      </c>
      <c r="H777">
        <f>IF(ISBLANK(IFERROR(INDEX('2-3 引出列表'!$A$2:$CE$8700,$A777,MATCH(H$1,'2-3 引出列表'!$A$1:$CD$1,0)),"")),"",IFERROR(INDEX('2-3 引出列表'!$A$2:$CE$8700,$A777,MATCH(H$1,'2-3 引出列表'!$A$1:$CD$1,0)),""))</f>
        <v>0</v>
      </c>
      <c r="I777">
        <f>IF(ISBLANK(IFERROR(INDEX('2-3 引出列表'!$A$2:$CE$8700,$A777,MATCH(I$1,'2-3 引出列表'!$A$1:$CD$1,0)),"")),"",IFERROR(INDEX('2-3 引出列表'!$A$2:$CE$8700,$A777,MATCH(I$1,'2-3 引出列表'!$A$1:$CD$1,0)),""))</f>
        <v>0</v>
      </c>
    </row>
    <row r="778" customFormat="1" spans="1:9">
      <c r="A778">
        <v>777</v>
      </c>
      <c r="B778">
        <f>IF(ISBLANK(IFERROR(INDEX('2-3 引出列表'!$A$2:$CE$8700,$A778,MATCH(B$1,'2-3 引出列表'!$A$1:$CD$1,0)),"")),"",IFERROR(INDEX('2-3 引出列表'!$A$2:$CE$8700,$A778,MATCH(B$1,'2-3 引出列表'!$A$1:$CD$1,0)),""))</f>
        <v>0</v>
      </c>
      <c r="C778">
        <f>IF(ISBLANK(IFERROR(INDEX('2-3 引出列表'!$A$2:$CE$8700,$A778,MATCH(C$1,'2-3 引出列表'!$A$1:$CD$1,0)),"")),"",IFERROR(INDEX('2-3 引出列表'!$A$2:$CE$8700,$A778,MATCH(C$1,'2-3 引出列表'!$A$1:$CD$1,0)),""))</f>
        <v>0</v>
      </c>
      <c r="D778">
        <f>IF(ISBLANK(IFERROR(INDEX('2-3 引出列表'!$A$2:$CE$8700,$A778,MATCH(D$1,'2-3 引出列表'!$A$1:$CD$1,0)),"")),"",IFERROR(INDEX('2-3 引出列表'!$A$2:$CE$8700,$A778,MATCH(D$1,'2-3 引出列表'!$A$1:$CD$1,0)),""))</f>
        <v>0</v>
      </c>
      <c r="E778">
        <f>IF(ISBLANK(IFERROR(INDEX('2-3 引出列表'!$A$2:$CE$8700,$A778,MATCH(E$1,'2-3 引出列表'!$A$1:$CD$1,0)),"")),"",IFERROR(INDEX('2-3 引出列表'!$A$2:$CE$8700,$A778,MATCH(E$1,'2-3 引出列表'!$A$1:$CD$1,0)),""))</f>
        <v>0</v>
      </c>
      <c r="F778" t="str">
        <f t="shared" si="12"/>
        <v>0</v>
      </c>
      <c r="G778">
        <f>IF(ISBLANK(IFERROR(INDEX('2-3 引出列表'!$A$2:$CE$8700,$A778,MATCH(G$1,'2-3 引出列表'!$A$1:$CD$1,0)),"")),"",IFERROR(INDEX('2-3 引出列表'!$A$2:$CE$8700,$A778,MATCH(G$1,'2-3 引出列表'!$A$1:$CD$1,0)),""))</f>
        <v>0</v>
      </c>
      <c r="H778">
        <f>IF(ISBLANK(IFERROR(INDEX('2-3 引出列表'!$A$2:$CE$8700,$A778,MATCH(H$1,'2-3 引出列表'!$A$1:$CD$1,0)),"")),"",IFERROR(INDEX('2-3 引出列表'!$A$2:$CE$8700,$A778,MATCH(H$1,'2-3 引出列表'!$A$1:$CD$1,0)),""))</f>
        <v>0</v>
      </c>
      <c r="I778">
        <f>IF(ISBLANK(IFERROR(INDEX('2-3 引出列表'!$A$2:$CE$8700,$A778,MATCH(I$1,'2-3 引出列表'!$A$1:$CD$1,0)),"")),"",IFERROR(INDEX('2-3 引出列表'!$A$2:$CE$8700,$A778,MATCH(I$1,'2-3 引出列表'!$A$1:$CD$1,0)),""))</f>
        <v>0</v>
      </c>
    </row>
    <row r="779" customFormat="1" spans="1:9">
      <c r="A779">
        <v>778</v>
      </c>
      <c r="B779">
        <f>IF(ISBLANK(IFERROR(INDEX('2-3 引出列表'!$A$2:$CE$8700,$A779,MATCH(B$1,'2-3 引出列表'!$A$1:$CD$1,0)),"")),"",IFERROR(INDEX('2-3 引出列表'!$A$2:$CE$8700,$A779,MATCH(B$1,'2-3 引出列表'!$A$1:$CD$1,0)),""))</f>
        <v>0</v>
      </c>
      <c r="C779">
        <f>IF(ISBLANK(IFERROR(INDEX('2-3 引出列表'!$A$2:$CE$8700,$A779,MATCH(C$1,'2-3 引出列表'!$A$1:$CD$1,0)),"")),"",IFERROR(INDEX('2-3 引出列表'!$A$2:$CE$8700,$A779,MATCH(C$1,'2-3 引出列表'!$A$1:$CD$1,0)),""))</f>
        <v>0</v>
      </c>
      <c r="D779">
        <f>IF(ISBLANK(IFERROR(INDEX('2-3 引出列表'!$A$2:$CE$8700,$A779,MATCH(D$1,'2-3 引出列表'!$A$1:$CD$1,0)),"")),"",IFERROR(INDEX('2-3 引出列表'!$A$2:$CE$8700,$A779,MATCH(D$1,'2-3 引出列表'!$A$1:$CD$1,0)),""))</f>
        <v>0</v>
      </c>
      <c r="E779">
        <f>IF(ISBLANK(IFERROR(INDEX('2-3 引出列表'!$A$2:$CE$8700,$A779,MATCH(E$1,'2-3 引出列表'!$A$1:$CD$1,0)),"")),"",IFERROR(INDEX('2-3 引出列表'!$A$2:$CE$8700,$A779,MATCH(E$1,'2-3 引出列表'!$A$1:$CD$1,0)),""))</f>
        <v>0</v>
      </c>
      <c r="F779" t="str">
        <f t="shared" si="12"/>
        <v>0</v>
      </c>
      <c r="G779">
        <f>IF(ISBLANK(IFERROR(INDEX('2-3 引出列表'!$A$2:$CE$8700,$A779,MATCH(G$1,'2-3 引出列表'!$A$1:$CD$1,0)),"")),"",IFERROR(INDEX('2-3 引出列表'!$A$2:$CE$8700,$A779,MATCH(G$1,'2-3 引出列表'!$A$1:$CD$1,0)),""))</f>
        <v>0</v>
      </c>
      <c r="H779">
        <f>IF(ISBLANK(IFERROR(INDEX('2-3 引出列表'!$A$2:$CE$8700,$A779,MATCH(H$1,'2-3 引出列表'!$A$1:$CD$1,0)),"")),"",IFERROR(INDEX('2-3 引出列表'!$A$2:$CE$8700,$A779,MATCH(H$1,'2-3 引出列表'!$A$1:$CD$1,0)),""))</f>
        <v>0</v>
      </c>
      <c r="I779">
        <f>IF(ISBLANK(IFERROR(INDEX('2-3 引出列表'!$A$2:$CE$8700,$A779,MATCH(I$1,'2-3 引出列表'!$A$1:$CD$1,0)),"")),"",IFERROR(INDEX('2-3 引出列表'!$A$2:$CE$8700,$A779,MATCH(I$1,'2-3 引出列表'!$A$1:$CD$1,0)),""))</f>
        <v>0</v>
      </c>
    </row>
    <row r="780" customFormat="1" spans="1:9">
      <c r="A780">
        <v>779</v>
      </c>
      <c r="B780">
        <f>IF(ISBLANK(IFERROR(INDEX('2-3 引出列表'!$A$2:$CE$8700,$A780,MATCH(B$1,'2-3 引出列表'!$A$1:$CD$1,0)),"")),"",IFERROR(INDEX('2-3 引出列表'!$A$2:$CE$8700,$A780,MATCH(B$1,'2-3 引出列表'!$A$1:$CD$1,0)),""))</f>
        <v>0</v>
      </c>
      <c r="C780">
        <f>IF(ISBLANK(IFERROR(INDEX('2-3 引出列表'!$A$2:$CE$8700,$A780,MATCH(C$1,'2-3 引出列表'!$A$1:$CD$1,0)),"")),"",IFERROR(INDEX('2-3 引出列表'!$A$2:$CE$8700,$A780,MATCH(C$1,'2-3 引出列表'!$A$1:$CD$1,0)),""))</f>
        <v>0</v>
      </c>
      <c r="D780">
        <f>IF(ISBLANK(IFERROR(INDEX('2-3 引出列表'!$A$2:$CE$8700,$A780,MATCH(D$1,'2-3 引出列表'!$A$1:$CD$1,0)),"")),"",IFERROR(INDEX('2-3 引出列表'!$A$2:$CE$8700,$A780,MATCH(D$1,'2-3 引出列表'!$A$1:$CD$1,0)),""))</f>
        <v>0</v>
      </c>
      <c r="E780">
        <f>IF(ISBLANK(IFERROR(INDEX('2-3 引出列表'!$A$2:$CE$8700,$A780,MATCH(E$1,'2-3 引出列表'!$A$1:$CD$1,0)),"")),"",IFERROR(INDEX('2-3 引出列表'!$A$2:$CE$8700,$A780,MATCH(E$1,'2-3 引出列表'!$A$1:$CD$1,0)),""))</f>
        <v>0</v>
      </c>
      <c r="F780" t="str">
        <f t="shared" si="12"/>
        <v>0</v>
      </c>
      <c r="G780">
        <f>IF(ISBLANK(IFERROR(INDEX('2-3 引出列表'!$A$2:$CE$8700,$A780,MATCH(G$1,'2-3 引出列表'!$A$1:$CD$1,0)),"")),"",IFERROR(INDEX('2-3 引出列表'!$A$2:$CE$8700,$A780,MATCH(G$1,'2-3 引出列表'!$A$1:$CD$1,0)),""))</f>
        <v>0</v>
      </c>
      <c r="H780">
        <f>IF(ISBLANK(IFERROR(INDEX('2-3 引出列表'!$A$2:$CE$8700,$A780,MATCH(H$1,'2-3 引出列表'!$A$1:$CD$1,0)),"")),"",IFERROR(INDEX('2-3 引出列表'!$A$2:$CE$8700,$A780,MATCH(H$1,'2-3 引出列表'!$A$1:$CD$1,0)),""))</f>
        <v>0</v>
      </c>
      <c r="I780">
        <f>IF(ISBLANK(IFERROR(INDEX('2-3 引出列表'!$A$2:$CE$8700,$A780,MATCH(I$1,'2-3 引出列表'!$A$1:$CD$1,0)),"")),"",IFERROR(INDEX('2-3 引出列表'!$A$2:$CE$8700,$A780,MATCH(I$1,'2-3 引出列表'!$A$1:$CD$1,0)),""))</f>
        <v>0</v>
      </c>
    </row>
    <row r="781" customFormat="1" spans="1:9">
      <c r="A781">
        <v>780</v>
      </c>
      <c r="B781">
        <f>IF(ISBLANK(IFERROR(INDEX('2-3 引出列表'!$A$2:$CE$8700,$A781,MATCH(B$1,'2-3 引出列表'!$A$1:$CD$1,0)),"")),"",IFERROR(INDEX('2-3 引出列表'!$A$2:$CE$8700,$A781,MATCH(B$1,'2-3 引出列表'!$A$1:$CD$1,0)),""))</f>
        <v>0</v>
      </c>
      <c r="C781">
        <f>IF(ISBLANK(IFERROR(INDEX('2-3 引出列表'!$A$2:$CE$8700,$A781,MATCH(C$1,'2-3 引出列表'!$A$1:$CD$1,0)),"")),"",IFERROR(INDEX('2-3 引出列表'!$A$2:$CE$8700,$A781,MATCH(C$1,'2-3 引出列表'!$A$1:$CD$1,0)),""))</f>
        <v>0</v>
      </c>
      <c r="D781">
        <f>IF(ISBLANK(IFERROR(INDEX('2-3 引出列表'!$A$2:$CE$8700,$A781,MATCH(D$1,'2-3 引出列表'!$A$1:$CD$1,0)),"")),"",IFERROR(INDEX('2-3 引出列表'!$A$2:$CE$8700,$A781,MATCH(D$1,'2-3 引出列表'!$A$1:$CD$1,0)),""))</f>
        <v>0</v>
      </c>
      <c r="E781">
        <f>IF(ISBLANK(IFERROR(INDEX('2-3 引出列表'!$A$2:$CE$8700,$A781,MATCH(E$1,'2-3 引出列表'!$A$1:$CD$1,0)),"")),"",IFERROR(INDEX('2-3 引出列表'!$A$2:$CE$8700,$A781,MATCH(E$1,'2-3 引出列表'!$A$1:$CD$1,0)),""))</f>
        <v>0</v>
      </c>
      <c r="F781" t="str">
        <f t="shared" si="12"/>
        <v>0</v>
      </c>
      <c r="G781">
        <f>IF(ISBLANK(IFERROR(INDEX('2-3 引出列表'!$A$2:$CE$8700,$A781,MATCH(G$1,'2-3 引出列表'!$A$1:$CD$1,0)),"")),"",IFERROR(INDEX('2-3 引出列表'!$A$2:$CE$8700,$A781,MATCH(G$1,'2-3 引出列表'!$A$1:$CD$1,0)),""))</f>
        <v>0</v>
      </c>
      <c r="H781">
        <f>IF(ISBLANK(IFERROR(INDEX('2-3 引出列表'!$A$2:$CE$8700,$A781,MATCH(H$1,'2-3 引出列表'!$A$1:$CD$1,0)),"")),"",IFERROR(INDEX('2-3 引出列表'!$A$2:$CE$8700,$A781,MATCH(H$1,'2-3 引出列表'!$A$1:$CD$1,0)),""))</f>
        <v>0</v>
      </c>
      <c r="I781">
        <f>IF(ISBLANK(IFERROR(INDEX('2-3 引出列表'!$A$2:$CE$8700,$A781,MATCH(I$1,'2-3 引出列表'!$A$1:$CD$1,0)),"")),"",IFERROR(INDEX('2-3 引出列表'!$A$2:$CE$8700,$A781,MATCH(I$1,'2-3 引出列表'!$A$1:$CD$1,0)),""))</f>
        <v>0</v>
      </c>
    </row>
    <row r="782" customFormat="1" spans="1:9">
      <c r="A782">
        <v>781</v>
      </c>
      <c r="B782">
        <f>IF(ISBLANK(IFERROR(INDEX('2-3 引出列表'!$A$2:$CE$8700,$A782,MATCH(B$1,'2-3 引出列表'!$A$1:$CD$1,0)),"")),"",IFERROR(INDEX('2-3 引出列表'!$A$2:$CE$8700,$A782,MATCH(B$1,'2-3 引出列表'!$A$1:$CD$1,0)),""))</f>
        <v>0</v>
      </c>
      <c r="C782">
        <f>IF(ISBLANK(IFERROR(INDEX('2-3 引出列表'!$A$2:$CE$8700,$A782,MATCH(C$1,'2-3 引出列表'!$A$1:$CD$1,0)),"")),"",IFERROR(INDEX('2-3 引出列表'!$A$2:$CE$8700,$A782,MATCH(C$1,'2-3 引出列表'!$A$1:$CD$1,0)),""))</f>
        <v>0</v>
      </c>
      <c r="D782">
        <f>IF(ISBLANK(IFERROR(INDEX('2-3 引出列表'!$A$2:$CE$8700,$A782,MATCH(D$1,'2-3 引出列表'!$A$1:$CD$1,0)),"")),"",IFERROR(INDEX('2-3 引出列表'!$A$2:$CE$8700,$A782,MATCH(D$1,'2-3 引出列表'!$A$1:$CD$1,0)),""))</f>
        <v>0</v>
      </c>
      <c r="E782">
        <f>IF(ISBLANK(IFERROR(INDEX('2-3 引出列表'!$A$2:$CE$8700,$A782,MATCH(E$1,'2-3 引出列表'!$A$1:$CD$1,0)),"")),"",IFERROR(INDEX('2-3 引出列表'!$A$2:$CE$8700,$A782,MATCH(E$1,'2-3 引出列表'!$A$1:$CD$1,0)),""))</f>
        <v>0</v>
      </c>
      <c r="F782" t="str">
        <f t="shared" si="12"/>
        <v>0</v>
      </c>
      <c r="G782">
        <f>IF(ISBLANK(IFERROR(INDEX('2-3 引出列表'!$A$2:$CE$8700,$A782,MATCH(G$1,'2-3 引出列表'!$A$1:$CD$1,0)),"")),"",IFERROR(INDEX('2-3 引出列表'!$A$2:$CE$8700,$A782,MATCH(G$1,'2-3 引出列表'!$A$1:$CD$1,0)),""))</f>
        <v>0</v>
      </c>
      <c r="H782">
        <f>IF(ISBLANK(IFERROR(INDEX('2-3 引出列表'!$A$2:$CE$8700,$A782,MATCH(H$1,'2-3 引出列表'!$A$1:$CD$1,0)),"")),"",IFERROR(INDEX('2-3 引出列表'!$A$2:$CE$8700,$A782,MATCH(H$1,'2-3 引出列表'!$A$1:$CD$1,0)),""))</f>
        <v>0</v>
      </c>
      <c r="I782">
        <f>IF(ISBLANK(IFERROR(INDEX('2-3 引出列表'!$A$2:$CE$8700,$A782,MATCH(I$1,'2-3 引出列表'!$A$1:$CD$1,0)),"")),"",IFERROR(INDEX('2-3 引出列表'!$A$2:$CE$8700,$A782,MATCH(I$1,'2-3 引出列表'!$A$1:$CD$1,0)),""))</f>
        <v>0</v>
      </c>
    </row>
    <row r="783" customFormat="1" spans="1:9">
      <c r="A783">
        <v>782</v>
      </c>
      <c r="B783">
        <f>IF(ISBLANK(IFERROR(INDEX('2-3 引出列表'!$A$2:$CE$8700,$A783,MATCH(B$1,'2-3 引出列表'!$A$1:$CD$1,0)),"")),"",IFERROR(INDEX('2-3 引出列表'!$A$2:$CE$8700,$A783,MATCH(B$1,'2-3 引出列表'!$A$1:$CD$1,0)),""))</f>
        <v>0</v>
      </c>
      <c r="C783">
        <f>IF(ISBLANK(IFERROR(INDEX('2-3 引出列表'!$A$2:$CE$8700,$A783,MATCH(C$1,'2-3 引出列表'!$A$1:$CD$1,0)),"")),"",IFERROR(INDEX('2-3 引出列表'!$A$2:$CE$8700,$A783,MATCH(C$1,'2-3 引出列表'!$A$1:$CD$1,0)),""))</f>
        <v>0</v>
      </c>
      <c r="D783">
        <f>IF(ISBLANK(IFERROR(INDEX('2-3 引出列表'!$A$2:$CE$8700,$A783,MATCH(D$1,'2-3 引出列表'!$A$1:$CD$1,0)),"")),"",IFERROR(INDEX('2-3 引出列表'!$A$2:$CE$8700,$A783,MATCH(D$1,'2-3 引出列表'!$A$1:$CD$1,0)),""))</f>
        <v>0</v>
      </c>
      <c r="E783">
        <f>IF(ISBLANK(IFERROR(INDEX('2-3 引出列表'!$A$2:$CE$8700,$A783,MATCH(E$1,'2-3 引出列表'!$A$1:$CD$1,0)),"")),"",IFERROR(INDEX('2-3 引出列表'!$A$2:$CE$8700,$A783,MATCH(E$1,'2-3 引出列表'!$A$1:$CD$1,0)),""))</f>
        <v>0</v>
      </c>
      <c r="F783" t="str">
        <f t="shared" si="12"/>
        <v>0</v>
      </c>
      <c r="G783">
        <f>IF(ISBLANK(IFERROR(INDEX('2-3 引出列表'!$A$2:$CE$8700,$A783,MATCH(G$1,'2-3 引出列表'!$A$1:$CD$1,0)),"")),"",IFERROR(INDEX('2-3 引出列表'!$A$2:$CE$8700,$A783,MATCH(G$1,'2-3 引出列表'!$A$1:$CD$1,0)),""))</f>
        <v>0</v>
      </c>
      <c r="H783">
        <f>IF(ISBLANK(IFERROR(INDEX('2-3 引出列表'!$A$2:$CE$8700,$A783,MATCH(H$1,'2-3 引出列表'!$A$1:$CD$1,0)),"")),"",IFERROR(INDEX('2-3 引出列表'!$A$2:$CE$8700,$A783,MATCH(H$1,'2-3 引出列表'!$A$1:$CD$1,0)),""))</f>
        <v>0</v>
      </c>
      <c r="I783">
        <f>IF(ISBLANK(IFERROR(INDEX('2-3 引出列表'!$A$2:$CE$8700,$A783,MATCH(I$1,'2-3 引出列表'!$A$1:$CD$1,0)),"")),"",IFERROR(INDEX('2-3 引出列表'!$A$2:$CE$8700,$A783,MATCH(I$1,'2-3 引出列表'!$A$1:$CD$1,0)),""))</f>
        <v>0</v>
      </c>
    </row>
    <row r="784" customFormat="1" spans="1:9">
      <c r="A784">
        <v>783</v>
      </c>
      <c r="B784">
        <f>IF(ISBLANK(IFERROR(INDEX('2-3 引出列表'!$A$2:$CE$8700,$A784,MATCH(B$1,'2-3 引出列表'!$A$1:$CD$1,0)),"")),"",IFERROR(INDEX('2-3 引出列表'!$A$2:$CE$8700,$A784,MATCH(B$1,'2-3 引出列表'!$A$1:$CD$1,0)),""))</f>
        <v>0</v>
      </c>
      <c r="C784">
        <f>IF(ISBLANK(IFERROR(INDEX('2-3 引出列表'!$A$2:$CE$8700,$A784,MATCH(C$1,'2-3 引出列表'!$A$1:$CD$1,0)),"")),"",IFERROR(INDEX('2-3 引出列表'!$A$2:$CE$8700,$A784,MATCH(C$1,'2-3 引出列表'!$A$1:$CD$1,0)),""))</f>
        <v>0</v>
      </c>
      <c r="D784">
        <f>IF(ISBLANK(IFERROR(INDEX('2-3 引出列表'!$A$2:$CE$8700,$A784,MATCH(D$1,'2-3 引出列表'!$A$1:$CD$1,0)),"")),"",IFERROR(INDEX('2-3 引出列表'!$A$2:$CE$8700,$A784,MATCH(D$1,'2-3 引出列表'!$A$1:$CD$1,0)),""))</f>
        <v>0</v>
      </c>
      <c r="E784">
        <f>IF(ISBLANK(IFERROR(INDEX('2-3 引出列表'!$A$2:$CE$8700,$A784,MATCH(E$1,'2-3 引出列表'!$A$1:$CD$1,0)),"")),"",IFERROR(INDEX('2-3 引出列表'!$A$2:$CE$8700,$A784,MATCH(E$1,'2-3 引出列表'!$A$1:$CD$1,0)),""))</f>
        <v>0</v>
      </c>
      <c r="F784" t="str">
        <f t="shared" si="12"/>
        <v>0</v>
      </c>
      <c r="G784">
        <f>IF(ISBLANK(IFERROR(INDEX('2-3 引出列表'!$A$2:$CE$8700,$A784,MATCH(G$1,'2-3 引出列表'!$A$1:$CD$1,0)),"")),"",IFERROR(INDEX('2-3 引出列表'!$A$2:$CE$8700,$A784,MATCH(G$1,'2-3 引出列表'!$A$1:$CD$1,0)),""))</f>
        <v>0</v>
      </c>
      <c r="H784">
        <f>IF(ISBLANK(IFERROR(INDEX('2-3 引出列表'!$A$2:$CE$8700,$A784,MATCH(H$1,'2-3 引出列表'!$A$1:$CD$1,0)),"")),"",IFERROR(INDEX('2-3 引出列表'!$A$2:$CE$8700,$A784,MATCH(H$1,'2-3 引出列表'!$A$1:$CD$1,0)),""))</f>
        <v>0</v>
      </c>
      <c r="I784">
        <f>IF(ISBLANK(IFERROR(INDEX('2-3 引出列表'!$A$2:$CE$8700,$A784,MATCH(I$1,'2-3 引出列表'!$A$1:$CD$1,0)),"")),"",IFERROR(INDEX('2-3 引出列表'!$A$2:$CE$8700,$A784,MATCH(I$1,'2-3 引出列表'!$A$1:$CD$1,0)),""))</f>
        <v>0</v>
      </c>
    </row>
    <row r="785" customFormat="1" spans="1:9">
      <c r="A785">
        <v>784</v>
      </c>
      <c r="B785">
        <f>IF(ISBLANK(IFERROR(INDEX('2-3 引出列表'!$A$2:$CE$8700,$A785,MATCH(B$1,'2-3 引出列表'!$A$1:$CD$1,0)),"")),"",IFERROR(INDEX('2-3 引出列表'!$A$2:$CE$8700,$A785,MATCH(B$1,'2-3 引出列表'!$A$1:$CD$1,0)),""))</f>
        <v>0</v>
      </c>
      <c r="C785">
        <f>IF(ISBLANK(IFERROR(INDEX('2-3 引出列表'!$A$2:$CE$8700,$A785,MATCH(C$1,'2-3 引出列表'!$A$1:$CD$1,0)),"")),"",IFERROR(INDEX('2-3 引出列表'!$A$2:$CE$8700,$A785,MATCH(C$1,'2-3 引出列表'!$A$1:$CD$1,0)),""))</f>
        <v>0</v>
      </c>
      <c r="D785">
        <f>IF(ISBLANK(IFERROR(INDEX('2-3 引出列表'!$A$2:$CE$8700,$A785,MATCH(D$1,'2-3 引出列表'!$A$1:$CD$1,0)),"")),"",IFERROR(INDEX('2-3 引出列表'!$A$2:$CE$8700,$A785,MATCH(D$1,'2-3 引出列表'!$A$1:$CD$1,0)),""))</f>
        <v>0</v>
      </c>
      <c r="E785">
        <f>IF(ISBLANK(IFERROR(INDEX('2-3 引出列表'!$A$2:$CE$8700,$A785,MATCH(E$1,'2-3 引出列表'!$A$1:$CD$1,0)),"")),"",IFERROR(INDEX('2-3 引出列表'!$A$2:$CE$8700,$A785,MATCH(E$1,'2-3 引出列表'!$A$1:$CD$1,0)),""))</f>
        <v>0</v>
      </c>
      <c r="F785" t="str">
        <f t="shared" si="12"/>
        <v>0</v>
      </c>
      <c r="G785">
        <f>IF(ISBLANK(IFERROR(INDEX('2-3 引出列表'!$A$2:$CE$8700,$A785,MATCH(G$1,'2-3 引出列表'!$A$1:$CD$1,0)),"")),"",IFERROR(INDEX('2-3 引出列表'!$A$2:$CE$8700,$A785,MATCH(G$1,'2-3 引出列表'!$A$1:$CD$1,0)),""))</f>
        <v>0</v>
      </c>
      <c r="H785">
        <f>IF(ISBLANK(IFERROR(INDEX('2-3 引出列表'!$A$2:$CE$8700,$A785,MATCH(H$1,'2-3 引出列表'!$A$1:$CD$1,0)),"")),"",IFERROR(INDEX('2-3 引出列表'!$A$2:$CE$8700,$A785,MATCH(H$1,'2-3 引出列表'!$A$1:$CD$1,0)),""))</f>
        <v>0</v>
      </c>
      <c r="I785">
        <f>IF(ISBLANK(IFERROR(INDEX('2-3 引出列表'!$A$2:$CE$8700,$A785,MATCH(I$1,'2-3 引出列表'!$A$1:$CD$1,0)),"")),"",IFERROR(INDEX('2-3 引出列表'!$A$2:$CE$8700,$A785,MATCH(I$1,'2-3 引出列表'!$A$1:$CD$1,0)),""))</f>
        <v>0</v>
      </c>
    </row>
    <row r="786" customFormat="1" spans="1:9">
      <c r="A786">
        <v>785</v>
      </c>
      <c r="B786">
        <f>IF(ISBLANK(IFERROR(INDEX('2-3 引出列表'!$A$2:$CE$8700,$A786,MATCH(B$1,'2-3 引出列表'!$A$1:$CD$1,0)),"")),"",IFERROR(INDEX('2-3 引出列表'!$A$2:$CE$8700,$A786,MATCH(B$1,'2-3 引出列表'!$A$1:$CD$1,0)),""))</f>
        <v>0</v>
      </c>
      <c r="C786">
        <f>IF(ISBLANK(IFERROR(INDEX('2-3 引出列表'!$A$2:$CE$8700,$A786,MATCH(C$1,'2-3 引出列表'!$A$1:$CD$1,0)),"")),"",IFERROR(INDEX('2-3 引出列表'!$A$2:$CE$8700,$A786,MATCH(C$1,'2-3 引出列表'!$A$1:$CD$1,0)),""))</f>
        <v>0</v>
      </c>
      <c r="D786">
        <f>IF(ISBLANK(IFERROR(INDEX('2-3 引出列表'!$A$2:$CE$8700,$A786,MATCH(D$1,'2-3 引出列表'!$A$1:$CD$1,0)),"")),"",IFERROR(INDEX('2-3 引出列表'!$A$2:$CE$8700,$A786,MATCH(D$1,'2-3 引出列表'!$A$1:$CD$1,0)),""))</f>
        <v>0</v>
      </c>
      <c r="E786">
        <f>IF(ISBLANK(IFERROR(INDEX('2-3 引出列表'!$A$2:$CE$8700,$A786,MATCH(E$1,'2-3 引出列表'!$A$1:$CD$1,0)),"")),"",IFERROR(INDEX('2-3 引出列表'!$A$2:$CE$8700,$A786,MATCH(E$1,'2-3 引出列表'!$A$1:$CD$1,0)),""))</f>
        <v>0</v>
      </c>
      <c r="F786" t="str">
        <f t="shared" si="12"/>
        <v>0</v>
      </c>
      <c r="G786">
        <f>IF(ISBLANK(IFERROR(INDEX('2-3 引出列表'!$A$2:$CE$8700,$A786,MATCH(G$1,'2-3 引出列表'!$A$1:$CD$1,0)),"")),"",IFERROR(INDEX('2-3 引出列表'!$A$2:$CE$8700,$A786,MATCH(G$1,'2-3 引出列表'!$A$1:$CD$1,0)),""))</f>
        <v>0</v>
      </c>
      <c r="H786">
        <f>IF(ISBLANK(IFERROR(INDEX('2-3 引出列表'!$A$2:$CE$8700,$A786,MATCH(H$1,'2-3 引出列表'!$A$1:$CD$1,0)),"")),"",IFERROR(INDEX('2-3 引出列表'!$A$2:$CE$8700,$A786,MATCH(H$1,'2-3 引出列表'!$A$1:$CD$1,0)),""))</f>
        <v>0</v>
      </c>
      <c r="I786">
        <f>IF(ISBLANK(IFERROR(INDEX('2-3 引出列表'!$A$2:$CE$8700,$A786,MATCH(I$1,'2-3 引出列表'!$A$1:$CD$1,0)),"")),"",IFERROR(INDEX('2-3 引出列表'!$A$2:$CE$8700,$A786,MATCH(I$1,'2-3 引出列表'!$A$1:$CD$1,0)),""))</f>
        <v>0</v>
      </c>
    </row>
    <row r="787" customFormat="1" spans="1:9">
      <c r="A787">
        <v>786</v>
      </c>
      <c r="B787">
        <f>IF(ISBLANK(IFERROR(INDEX('2-3 引出列表'!$A$2:$CE$8700,$A787,MATCH(B$1,'2-3 引出列表'!$A$1:$CD$1,0)),"")),"",IFERROR(INDEX('2-3 引出列表'!$A$2:$CE$8700,$A787,MATCH(B$1,'2-3 引出列表'!$A$1:$CD$1,0)),""))</f>
        <v>0</v>
      </c>
      <c r="C787">
        <f>IF(ISBLANK(IFERROR(INDEX('2-3 引出列表'!$A$2:$CE$8700,$A787,MATCH(C$1,'2-3 引出列表'!$A$1:$CD$1,0)),"")),"",IFERROR(INDEX('2-3 引出列表'!$A$2:$CE$8700,$A787,MATCH(C$1,'2-3 引出列表'!$A$1:$CD$1,0)),""))</f>
        <v>0</v>
      </c>
      <c r="D787">
        <f>IF(ISBLANK(IFERROR(INDEX('2-3 引出列表'!$A$2:$CE$8700,$A787,MATCH(D$1,'2-3 引出列表'!$A$1:$CD$1,0)),"")),"",IFERROR(INDEX('2-3 引出列表'!$A$2:$CE$8700,$A787,MATCH(D$1,'2-3 引出列表'!$A$1:$CD$1,0)),""))</f>
        <v>0</v>
      </c>
      <c r="E787">
        <f>IF(ISBLANK(IFERROR(INDEX('2-3 引出列表'!$A$2:$CE$8700,$A787,MATCH(E$1,'2-3 引出列表'!$A$1:$CD$1,0)),"")),"",IFERROR(INDEX('2-3 引出列表'!$A$2:$CE$8700,$A787,MATCH(E$1,'2-3 引出列表'!$A$1:$CD$1,0)),""))</f>
        <v>0</v>
      </c>
      <c r="F787" t="str">
        <f t="shared" si="12"/>
        <v>0</v>
      </c>
      <c r="G787">
        <f>IF(ISBLANK(IFERROR(INDEX('2-3 引出列表'!$A$2:$CE$8700,$A787,MATCH(G$1,'2-3 引出列表'!$A$1:$CD$1,0)),"")),"",IFERROR(INDEX('2-3 引出列表'!$A$2:$CE$8700,$A787,MATCH(G$1,'2-3 引出列表'!$A$1:$CD$1,0)),""))</f>
        <v>0</v>
      </c>
      <c r="H787">
        <f>IF(ISBLANK(IFERROR(INDEX('2-3 引出列表'!$A$2:$CE$8700,$A787,MATCH(H$1,'2-3 引出列表'!$A$1:$CD$1,0)),"")),"",IFERROR(INDEX('2-3 引出列表'!$A$2:$CE$8700,$A787,MATCH(H$1,'2-3 引出列表'!$A$1:$CD$1,0)),""))</f>
        <v>0</v>
      </c>
      <c r="I787">
        <f>IF(ISBLANK(IFERROR(INDEX('2-3 引出列表'!$A$2:$CE$8700,$A787,MATCH(I$1,'2-3 引出列表'!$A$1:$CD$1,0)),"")),"",IFERROR(INDEX('2-3 引出列表'!$A$2:$CE$8700,$A787,MATCH(I$1,'2-3 引出列表'!$A$1:$CD$1,0)),""))</f>
        <v>0</v>
      </c>
    </row>
    <row r="788" customFormat="1" spans="1:9">
      <c r="A788">
        <v>787</v>
      </c>
      <c r="B788">
        <f>IF(ISBLANK(IFERROR(INDEX('2-3 引出列表'!$A$2:$CE$8700,$A788,MATCH(B$1,'2-3 引出列表'!$A$1:$CD$1,0)),"")),"",IFERROR(INDEX('2-3 引出列表'!$A$2:$CE$8700,$A788,MATCH(B$1,'2-3 引出列表'!$A$1:$CD$1,0)),""))</f>
        <v>0</v>
      </c>
      <c r="C788">
        <f>IF(ISBLANK(IFERROR(INDEX('2-3 引出列表'!$A$2:$CE$8700,$A788,MATCH(C$1,'2-3 引出列表'!$A$1:$CD$1,0)),"")),"",IFERROR(INDEX('2-3 引出列表'!$A$2:$CE$8700,$A788,MATCH(C$1,'2-3 引出列表'!$A$1:$CD$1,0)),""))</f>
        <v>0</v>
      </c>
      <c r="D788">
        <f>IF(ISBLANK(IFERROR(INDEX('2-3 引出列表'!$A$2:$CE$8700,$A788,MATCH(D$1,'2-3 引出列表'!$A$1:$CD$1,0)),"")),"",IFERROR(INDEX('2-3 引出列表'!$A$2:$CE$8700,$A788,MATCH(D$1,'2-3 引出列表'!$A$1:$CD$1,0)),""))</f>
        <v>0</v>
      </c>
      <c r="E788">
        <f>IF(ISBLANK(IFERROR(INDEX('2-3 引出列表'!$A$2:$CE$8700,$A788,MATCH(E$1,'2-3 引出列表'!$A$1:$CD$1,0)),"")),"",IFERROR(INDEX('2-3 引出列表'!$A$2:$CE$8700,$A788,MATCH(E$1,'2-3 引出列表'!$A$1:$CD$1,0)),""))</f>
        <v>0</v>
      </c>
      <c r="F788" t="str">
        <f t="shared" si="12"/>
        <v>0</v>
      </c>
      <c r="G788">
        <f>IF(ISBLANK(IFERROR(INDEX('2-3 引出列表'!$A$2:$CE$8700,$A788,MATCH(G$1,'2-3 引出列表'!$A$1:$CD$1,0)),"")),"",IFERROR(INDEX('2-3 引出列表'!$A$2:$CE$8700,$A788,MATCH(G$1,'2-3 引出列表'!$A$1:$CD$1,0)),""))</f>
        <v>0</v>
      </c>
      <c r="H788">
        <f>IF(ISBLANK(IFERROR(INDEX('2-3 引出列表'!$A$2:$CE$8700,$A788,MATCH(H$1,'2-3 引出列表'!$A$1:$CD$1,0)),"")),"",IFERROR(INDEX('2-3 引出列表'!$A$2:$CE$8700,$A788,MATCH(H$1,'2-3 引出列表'!$A$1:$CD$1,0)),""))</f>
        <v>0</v>
      </c>
      <c r="I788">
        <f>IF(ISBLANK(IFERROR(INDEX('2-3 引出列表'!$A$2:$CE$8700,$A788,MATCH(I$1,'2-3 引出列表'!$A$1:$CD$1,0)),"")),"",IFERROR(INDEX('2-3 引出列表'!$A$2:$CE$8700,$A788,MATCH(I$1,'2-3 引出列表'!$A$1:$CD$1,0)),""))</f>
        <v>0</v>
      </c>
    </row>
    <row r="789" customFormat="1" spans="1:9">
      <c r="A789">
        <v>788</v>
      </c>
      <c r="B789">
        <f>IF(ISBLANK(IFERROR(INDEX('2-3 引出列表'!$A$2:$CE$8700,$A789,MATCH(B$1,'2-3 引出列表'!$A$1:$CD$1,0)),"")),"",IFERROR(INDEX('2-3 引出列表'!$A$2:$CE$8700,$A789,MATCH(B$1,'2-3 引出列表'!$A$1:$CD$1,0)),""))</f>
        <v>0</v>
      </c>
      <c r="C789">
        <f>IF(ISBLANK(IFERROR(INDEX('2-3 引出列表'!$A$2:$CE$8700,$A789,MATCH(C$1,'2-3 引出列表'!$A$1:$CD$1,0)),"")),"",IFERROR(INDEX('2-3 引出列表'!$A$2:$CE$8700,$A789,MATCH(C$1,'2-3 引出列表'!$A$1:$CD$1,0)),""))</f>
        <v>0</v>
      </c>
      <c r="D789">
        <f>IF(ISBLANK(IFERROR(INDEX('2-3 引出列表'!$A$2:$CE$8700,$A789,MATCH(D$1,'2-3 引出列表'!$A$1:$CD$1,0)),"")),"",IFERROR(INDEX('2-3 引出列表'!$A$2:$CE$8700,$A789,MATCH(D$1,'2-3 引出列表'!$A$1:$CD$1,0)),""))</f>
        <v>0</v>
      </c>
      <c r="E789">
        <f>IF(ISBLANK(IFERROR(INDEX('2-3 引出列表'!$A$2:$CE$8700,$A789,MATCH(E$1,'2-3 引出列表'!$A$1:$CD$1,0)),"")),"",IFERROR(INDEX('2-3 引出列表'!$A$2:$CE$8700,$A789,MATCH(E$1,'2-3 引出列表'!$A$1:$CD$1,0)),""))</f>
        <v>0</v>
      </c>
      <c r="F789" t="str">
        <f t="shared" si="12"/>
        <v>0</v>
      </c>
      <c r="G789">
        <f>IF(ISBLANK(IFERROR(INDEX('2-3 引出列表'!$A$2:$CE$8700,$A789,MATCH(G$1,'2-3 引出列表'!$A$1:$CD$1,0)),"")),"",IFERROR(INDEX('2-3 引出列表'!$A$2:$CE$8700,$A789,MATCH(G$1,'2-3 引出列表'!$A$1:$CD$1,0)),""))</f>
        <v>0</v>
      </c>
      <c r="H789">
        <f>IF(ISBLANK(IFERROR(INDEX('2-3 引出列表'!$A$2:$CE$8700,$A789,MATCH(H$1,'2-3 引出列表'!$A$1:$CD$1,0)),"")),"",IFERROR(INDEX('2-3 引出列表'!$A$2:$CE$8700,$A789,MATCH(H$1,'2-3 引出列表'!$A$1:$CD$1,0)),""))</f>
        <v>0</v>
      </c>
      <c r="I789">
        <f>IF(ISBLANK(IFERROR(INDEX('2-3 引出列表'!$A$2:$CE$8700,$A789,MATCH(I$1,'2-3 引出列表'!$A$1:$CD$1,0)),"")),"",IFERROR(INDEX('2-3 引出列表'!$A$2:$CE$8700,$A789,MATCH(I$1,'2-3 引出列表'!$A$1:$CD$1,0)),""))</f>
        <v>0</v>
      </c>
    </row>
    <row r="790" customFormat="1" spans="1:9">
      <c r="A790">
        <v>789</v>
      </c>
      <c r="B790">
        <f>IF(ISBLANK(IFERROR(INDEX('2-3 引出列表'!$A$2:$CE$8700,$A790,MATCH(B$1,'2-3 引出列表'!$A$1:$CD$1,0)),"")),"",IFERROR(INDEX('2-3 引出列表'!$A$2:$CE$8700,$A790,MATCH(B$1,'2-3 引出列表'!$A$1:$CD$1,0)),""))</f>
        <v>0</v>
      </c>
      <c r="C790">
        <f>IF(ISBLANK(IFERROR(INDEX('2-3 引出列表'!$A$2:$CE$8700,$A790,MATCH(C$1,'2-3 引出列表'!$A$1:$CD$1,0)),"")),"",IFERROR(INDEX('2-3 引出列表'!$A$2:$CE$8700,$A790,MATCH(C$1,'2-3 引出列表'!$A$1:$CD$1,0)),""))</f>
        <v>0</v>
      </c>
      <c r="D790">
        <f>IF(ISBLANK(IFERROR(INDEX('2-3 引出列表'!$A$2:$CE$8700,$A790,MATCH(D$1,'2-3 引出列表'!$A$1:$CD$1,0)),"")),"",IFERROR(INDEX('2-3 引出列表'!$A$2:$CE$8700,$A790,MATCH(D$1,'2-3 引出列表'!$A$1:$CD$1,0)),""))</f>
        <v>0</v>
      </c>
      <c r="E790">
        <f>IF(ISBLANK(IFERROR(INDEX('2-3 引出列表'!$A$2:$CE$8700,$A790,MATCH(E$1,'2-3 引出列表'!$A$1:$CD$1,0)),"")),"",IFERROR(INDEX('2-3 引出列表'!$A$2:$CE$8700,$A790,MATCH(E$1,'2-3 引出列表'!$A$1:$CD$1,0)),""))</f>
        <v>0</v>
      </c>
      <c r="F790" t="str">
        <f t="shared" si="12"/>
        <v>0</v>
      </c>
      <c r="G790">
        <f>IF(ISBLANK(IFERROR(INDEX('2-3 引出列表'!$A$2:$CE$8700,$A790,MATCH(G$1,'2-3 引出列表'!$A$1:$CD$1,0)),"")),"",IFERROR(INDEX('2-3 引出列表'!$A$2:$CE$8700,$A790,MATCH(G$1,'2-3 引出列表'!$A$1:$CD$1,0)),""))</f>
        <v>0</v>
      </c>
      <c r="H790">
        <f>IF(ISBLANK(IFERROR(INDEX('2-3 引出列表'!$A$2:$CE$8700,$A790,MATCH(H$1,'2-3 引出列表'!$A$1:$CD$1,0)),"")),"",IFERROR(INDEX('2-3 引出列表'!$A$2:$CE$8700,$A790,MATCH(H$1,'2-3 引出列表'!$A$1:$CD$1,0)),""))</f>
        <v>0</v>
      </c>
      <c r="I790">
        <f>IF(ISBLANK(IFERROR(INDEX('2-3 引出列表'!$A$2:$CE$8700,$A790,MATCH(I$1,'2-3 引出列表'!$A$1:$CD$1,0)),"")),"",IFERROR(INDEX('2-3 引出列表'!$A$2:$CE$8700,$A790,MATCH(I$1,'2-3 引出列表'!$A$1:$CD$1,0)),""))</f>
        <v>0</v>
      </c>
    </row>
    <row r="791" customFormat="1" spans="1:9">
      <c r="A791">
        <v>790</v>
      </c>
      <c r="B791">
        <f>IF(ISBLANK(IFERROR(INDEX('2-3 引出列表'!$A$2:$CE$8700,$A791,MATCH(B$1,'2-3 引出列表'!$A$1:$CD$1,0)),"")),"",IFERROR(INDEX('2-3 引出列表'!$A$2:$CE$8700,$A791,MATCH(B$1,'2-3 引出列表'!$A$1:$CD$1,0)),""))</f>
        <v>0</v>
      </c>
      <c r="C791">
        <f>IF(ISBLANK(IFERROR(INDEX('2-3 引出列表'!$A$2:$CE$8700,$A791,MATCH(C$1,'2-3 引出列表'!$A$1:$CD$1,0)),"")),"",IFERROR(INDEX('2-3 引出列表'!$A$2:$CE$8700,$A791,MATCH(C$1,'2-3 引出列表'!$A$1:$CD$1,0)),""))</f>
        <v>0</v>
      </c>
      <c r="D791">
        <f>IF(ISBLANK(IFERROR(INDEX('2-3 引出列表'!$A$2:$CE$8700,$A791,MATCH(D$1,'2-3 引出列表'!$A$1:$CD$1,0)),"")),"",IFERROR(INDEX('2-3 引出列表'!$A$2:$CE$8700,$A791,MATCH(D$1,'2-3 引出列表'!$A$1:$CD$1,0)),""))</f>
        <v>0</v>
      </c>
      <c r="E791">
        <f>IF(ISBLANK(IFERROR(INDEX('2-3 引出列表'!$A$2:$CE$8700,$A791,MATCH(E$1,'2-3 引出列表'!$A$1:$CD$1,0)),"")),"",IFERROR(INDEX('2-3 引出列表'!$A$2:$CE$8700,$A791,MATCH(E$1,'2-3 引出列表'!$A$1:$CD$1,0)),""))</f>
        <v>0</v>
      </c>
      <c r="F791" t="str">
        <f t="shared" si="12"/>
        <v>0</v>
      </c>
      <c r="G791">
        <f>IF(ISBLANK(IFERROR(INDEX('2-3 引出列表'!$A$2:$CE$8700,$A791,MATCH(G$1,'2-3 引出列表'!$A$1:$CD$1,0)),"")),"",IFERROR(INDEX('2-3 引出列表'!$A$2:$CE$8700,$A791,MATCH(G$1,'2-3 引出列表'!$A$1:$CD$1,0)),""))</f>
        <v>0</v>
      </c>
      <c r="H791">
        <f>IF(ISBLANK(IFERROR(INDEX('2-3 引出列表'!$A$2:$CE$8700,$A791,MATCH(H$1,'2-3 引出列表'!$A$1:$CD$1,0)),"")),"",IFERROR(INDEX('2-3 引出列表'!$A$2:$CE$8700,$A791,MATCH(H$1,'2-3 引出列表'!$A$1:$CD$1,0)),""))</f>
        <v>0</v>
      </c>
      <c r="I791">
        <f>IF(ISBLANK(IFERROR(INDEX('2-3 引出列表'!$A$2:$CE$8700,$A791,MATCH(I$1,'2-3 引出列表'!$A$1:$CD$1,0)),"")),"",IFERROR(INDEX('2-3 引出列表'!$A$2:$CE$8700,$A791,MATCH(I$1,'2-3 引出列表'!$A$1:$CD$1,0)),""))</f>
        <v>0</v>
      </c>
    </row>
    <row r="792" customFormat="1" spans="1:9">
      <c r="A792">
        <v>791</v>
      </c>
      <c r="B792">
        <f>IF(ISBLANK(IFERROR(INDEX('2-3 引出列表'!$A$2:$CE$8700,$A792,MATCH(B$1,'2-3 引出列表'!$A$1:$CD$1,0)),"")),"",IFERROR(INDEX('2-3 引出列表'!$A$2:$CE$8700,$A792,MATCH(B$1,'2-3 引出列表'!$A$1:$CD$1,0)),""))</f>
        <v>0</v>
      </c>
      <c r="C792">
        <f>IF(ISBLANK(IFERROR(INDEX('2-3 引出列表'!$A$2:$CE$8700,$A792,MATCH(C$1,'2-3 引出列表'!$A$1:$CD$1,0)),"")),"",IFERROR(INDEX('2-3 引出列表'!$A$2:$CE$8700,$A792,MATCH(C$1,'2-3 引出列表'!$A$1:$CD$1,0)),""))</f>
        <v>0</v>
      </c>
      <c r="D792">
        <f>IF(ISBLANK(IFERROR(INDEX('2-3 引出列表'!$A$2:$CE$8700,$A792,MATCH(D$1,'2-3 引出列表'!$A$1:$CD$1,0)),"")),"",IFERROR(INDEX('2-3 引出列表'!$A$2:$CE$8700,$A792,MATCH(D$1,'2-3 引出列表'!$A$1:$CD$1,0)),""))</f>
        <v>0</v>
      </c>
      <c r="E792">
        <f>IF(ISBLANK(IFERROR(INDEX('2-3 引出列表'!$A$2:$CE$8700,$A792,MATCH(E$1,'2-3 引出列表'!$A$1:$CD$1,0)),"")),"",IFERROR(INDEX('2-3 引出列表'!$A$2:$CE$8700,$A792,MATCH(E$1,'2-3 引出列表'!$A$1:$CD$1,0)),""))</f>
        <v>0</v>
      </c>
      <c r="F792" t="str">
        <f t="shared" si="12"/>
        <v>0</v>
      </c>
      <c r="G792">
        <f>IF(ISBLANK(IFERROR(INDEX('2-3 引出列表'!$A$2:$CE$8700,$A792,MATCH(G$1,'2-3 引出列表'!$A$1:$CD$1,0)),"")),"",IFERROR(INDEX('2-3 引出列表'!$A$2:$CE$8700,$A792,MATCH(G$1,'2-3 引出列表'!$A$1:$CD$1,0)),""))</f>
        <v>0</v>
      </c>
      <c r="H792">
        <f>IF(ISBLANK(IFERROR(INDEX('2-3 引出列表'!$A$2:$CE$8700,$A792,MATCH(H$1,'2-3 引出列表'!$A$1:$CD$1,0)),"")),"",IFERROR(INDEX('2-3 引出列表'!$A$2:$CE$8700,$A792,MATCH(H$1,'2-3 引出列表'!$A$1:$CD$1,0)),""))</f>
        <v>0</v>
      </c>
      <c r="I792">
        <f>IF(ISBLANK(IFERROR(INDEX('2-3 引出列表'!$A$2:$CE$8700,$A792,MATCH(I$1,'2-3 引出列表'!$A$1:$CD$1,0)),"")),"",IFERROR(INDEX('2-3 引出列表'!$A$2:$CE$8700,$A792,MATCH(I$1,'2-3 引出列表'!$A$1:$CD$1,0)),""))</f>
        <v>0</v>
      </c>
    </row>
    <row r="793" customFormat="1" spans="1:9">
      <c r="A793">
        <v>792</v>
      </c>
      <c r="B793">
        <f>IF(ISBLANK(IFERROR(INDEX('2-3 引出列表'!$A$2:$CE$8700,$A793,MATCH(B$1,'2-3 引出列表'!$A$1:$CD$1,0)),"")),"",IFERROR(INDEX('2-3 引出列表'!$A$2:$CE$8700,$A793,MATCH(B$1,'2-3 引出列表'!$A$1:$CD$1,0)),""))</f>
        <v>0</v>
      </c>
      <c r="C793">
        <f>IF(ISBLANK(IFERROR(INDEX('2-3 引出列表'!$A$2:$CE$8700,$A793,MATCH(C$1,'2-3 引出列表'!$A$1:$CD$1,0)),"")),"",IFERROR(INDEX('2-3 引出列表'!$A$2:$CE$8700,$A793,MATCH(C$1,'2-3 引出列表'!$A$1:$CD$1,0)),""))</f>
        <v>0</v>
      </c>
      <c r="D793">
        <f>IF(ISBLANK(IFERROR(INDEX('2-3 引出列表'!$A$2:$CE$8700,$A793,MATCH(D$1,'2-3 引出列表'!$A$1:$CD$1,0)),"")),"",IFERROR(INDEX('2-3 引出列表'!$A$2:$CE$8700,$A793,MATCH(D$1,'2-3 引出列表'!$A$1:$CD$1,0)),""))</f>
        <v>0</v>
      </c>
      <c r="E793">
        <f>IF(ISBLANK(IFERROR(INDEX('2-3 引出列表'!$A$2:$CE$8700,$A793,MATCH(E$1,'2-3 引出列表'!$A$1:$CD$1,0)),"")),"",IFERROR(INDEX('2-3 引出列表'!$A$2:$CE$8700,$A793,MATCH(E$1,'2-3 引出列表'!$A$1:$CD$1,0)),""))</f>
        <v>0</v>
      </c>
      <c r="F793" t="str">
        <f t="shared" si="12"/>
        <v>0</v>
      </c>
      <c r="G793">
        <f>IF(ISBLANK(IFERROR(INDEX('2-3 引出列表'!$A$2:$CE$8700,$A793,MATCH(G$1,'2-3 引出列表'!$A$1:$CD$1,0)),"")),"",IFERROR(INDEX('2-3 引出列表'!$A$2:$CE$8700,$A793,MATCH(G$1,'2-3 引出列表'!$A$1:$CD$1,0)),""))</f>
        <v>0</v>
      </c>
      <c r="H793">
        <f>IF(ISBLANK(IFERROR(INDEX('2-3 引出列表'!$A$2:$CE$8700,$A793,MATCH(H$1,'2-3 引出列表'!$A$1:$CD$1,0)),"")),"",IFERROR(INDEX('2-3 引出列表'!$A$2:$CE$8700,$A793,MATCH(H$1,'2-3 引出列表'!$A$1:$CD$1,0)),""))</f>
        <v>0</v>
      </c>
      <c r="I793">
        <f>IF(ISBLANK(IFERROR(INDEX('2-3 引出列表'!$A$2:$CE$8700,$A793,MATCH(I$1,'2-3 引出列表'!$A$1:$CD$1,0)),"")),"",IFERROR(INDEX('2-3 引出列表'!$A$2:$CE$8700,$A793,MATCH(I$1,'2-3 引出列表'!$A$1:$CD$1,0)),""))</f>
        <v>0</v>
      </c>
    </row>
    <row r="794" customFormat="1" spans="1:9">
      <c r="A794">
        <v>793</v>
      </c>
      <c r="B794">
        <f>IF(ISBLANK(IFERROR(INDEX('2-3 引出列表'!$A$2:$CE$8700,$A794,MATCH(B$1,'2-3 引出列表'!$A$1:$CD$1,0)),"")),"",IFERROR(INDEX('2-3 引出列表'!$A$2:$CE$8700,$A794,MATCH(B$1,'2-3 引出列表'!$A$1:$CD$1,0)),""))</f>
        <v>0</v>
      </c>
      <c r="C794">
        <f>IF(ISBLANK(IFERROR(INDEX('2-3 引出列表'!$A$2:$CE$8700,$A794,MATCH(C$1,'2-3 引出列表'!$A$1:$CD$1,0)),"")),"",IFERROR(INDEX('2-3 引出列表'!$A$2:$CE$8700,$A794,MATCH(C$1,'2-3 引出列表'!$A$1:$CD$1,0)),""))</f>
        <v>0</v>
      </c>
      <c r="D794">
        <f>IF(ISBLANK(IFERROR(INDEX('2-3 引出列表'!$A$2:$CE$8700,$A794,MATCH(D$1,'2-3 引出列表'!$A$1:$CD$1,0)),"")),"",IFERROR(INDEX('2-3 引出列表'!$A$2:$CE$8700,$A794,MATCH(D$1,'2-3 引出列表'!$A$1:$CD$1,0)),""))</f>
        <v>0</v>
      </c>
      <c r="E794">
        <f>IF(ISBLANK(IFERROR(INDEX('2-3 引出列表'!$A$2:$CE$8700,$A794,MATCH(E$1,'2-3 引出列表'!$A$1:$CD$1,0)),"")),"",IFERROR(INDEX('2-3 引出列表'!$A$2:$CE$8700,$A794,MATCH(E$1,'2-3 引出列表'!$A$1:$CD$1,0)),""))</f>
        <v>0</v>
      </c>
      <c r="F794" t="str">
        <f t="shared" si="12"/>
        <v>0</v>
      </c>
      <c r="G794">
        <f>IF(ISBLANK(IFERROR(INDEX('2-3 引出列表'!$A$2:$CE$8700,$A794,MATCH(G$1,'2-3 引出列表'!$A$1:$CD$1,0)),"")),"",IFERROR(INDEX('2-3 引出列表'!$A$2:$CE$8700,$A794,MATCH(G$1,'2-3 引出列表'!$A$1:$CD$1,0)),""))</f>
        <v>0</v>
      </c>
      <c r="H794">
        <f>IF(ISBLANK(IFERROR(INDEX('2-3 引出列表'!$A$2:$CE$8700,$A794,MATCH(H$1,'2-3 引出列表'!$A$1:$CD$1,0)),"")),"",IFERROR(INDEX('2-3 引出列表'!$A$2:$CE$8700,$A794,MATCH(H$1,'2-3 引出列表'!$A$1:$CD$1,0)),""))</f>
        <v>0</v>
      </c>
      <c r="I794">
        <f>IF(ISBLANK(IFERROR(INDEX('2-3 引出列表'!$A$2:$CE$8700,$A794,MATCH(I$1,'2-3 引出列表'!$A$1:$CD$1,0)),"")),"",IFERROR(INDEX('2-3 引出列表'!$A$2:$CE$8700,$A794,MATCH(I$1,'2-3 引出列表'!$A$1:$CD$1,0)),""))</f>
        <v>0</v>
      </c>
    </row>
    <row r="795" customFormat="1" spans="1:9">
      <c r="A795">
        <v>794</v>
      </c>
      <c r="B795">
        <f>IF(ISBLANK(IFERROR(INDEX('2-3 引出列表'!$A$2:$CE$8700,$A795,MATCH(B$1,'2-3 引出列表'!$A$1:$CD$1,0)),"")),"",IFERROR(INDEX('2-3 引出列表'!$A$2:$CE$8700,$A795,MATCH(B$1,'2-3 引出列表'!$A$1:$CD$1,0)),""))</f>
        <v>0</v>
      </c>
      <c r="C795">
        <f>IF(ISBLANK(IFERROR(INDEX('2-3 引出列表'!$A$2:$CE$8700,$A795,MATCH(C$1,'2-3 引出列表'!$A$1:$CD$1,0)),"")),"",IFERROR(INDEX('2-3 引出列表'!$A$2:$CE$8700,$A795,MATCH(C$1,'2-3 引出列表'!$A$1:$CD$1,0)),""))</f>
        <v>0</v>
      </c>
      <c r="D795">
        <f>IF(ISBLANK(IFERROR(INDEX('2-3 引出列表'!$A$2:$CE$8700,$A795,MATCH(D$1,'2-3 引出列表'!$A$1:$CD$1,0)),"")),"",IFERROR(INDEX('2-3 引出列表'!$A$2:$CE$8700,$A795,MATCH(D$1,'2-3 引出列表'!$A$1:$CD$1,0)),""))</f>
        <v>0</v>
      </c>
      <c r="E795">
        <f>IF(ISBLANK(IFERROR(INDEX('2-3 引出列表'!$A$2:$CE$8700,$A795,MATCH(E$1,'2-3 引出列表'!$A$1:$CD$1,0)),"")),"",IFERROR(INDEX('2-3 引出列表'!$A$2:$CE$8700,$A795,MATCH(E$1,'2-3 引出列表'!$A$1:$CD$1,0)),""))</f>
        <v>0</v>
      </c>
      <c r="F795" t="str">
        <f t="shared" si="12"/>
        <v>0</v>
      </c>
      <c r="G795">
        <f>IF(ISBLANK(IFERROR(INDEX('2-3 引出列表'!$A$2:$CE$8700,$A795,MATCH(G$1,'2-3 引出列表'!$A$1:$CD$1,0)),"")),"",IFERROR(INDEX('2-3 引出列表'!$A$2:$CE$8700,$A795,MATCH(G$1,'2-3 引出列表'!$A$1:$CD$1,0)),""))</f>
        <v>0</v>
      </c>
      <c r="H795">
        <f>IF(ISBLANK(IFERROR(INDEX('2-3 引出列表'!$A$2:$CE$8700,$A795,MATCH(H$1,'2-3 引出列表'!$A$1:$CD$1,0)),"")),"",IFERROR(INDEX('2-3 引出列表'!$A$2:$CE$8700,$A795,MATCH(H$1,'2-3 引出列表'!$A$1:$CD$1,0)),""))</f>
        <v>0</v>
      </c>
      <c r="I795">
        <f>IF(ISBLANK(IFERROR(INDEX('2-3 引出列表'!$A$2:$CE$8700,$A795,MATCH(I$1,'2-3 引出列表'!$A$1:$CD$1,0)),"")),"",IFERROR(INDEX('2-3 引出列表'!$A$2:$CE$8700,$A795,MATCH(I$1,'2-3 引出列表'!$A$1:$CD$1,0)),""))</f>
        <v>0</v>
      </c>
    </row>
    <row r="796" customFormat="1" spans="1:9">
      <c r="A796">
        <v>795</v>
      </c>
      <c r="B796">
        <f>IF(ISBLANK(IFERROR(INDEX('2-3 引出列表'!$A$2:$CE$8700,$A796,MATCH(B$1,'2-3 引出列表'!$A$1:$CD$1,0)),"")),"",IFERROR(INDEX('2-3 引出列表'!$A$2:$CE$8700,$A796,MATCH(B$1,'2-3 引出列表'!$A$1:$CD$1,0)),""))</f>
        <v>0</v>
      </c>
      <c r="C796">
        <f>IF(ISBLANK(IFERROR(INDEX('2-3 引出列表'!$A$2:$CE$8700,$A796,MATCH(C$1,'2-3 引出列表'!$A$1:$CD$1,0)),"")),"",IFERROR(INDEX('2-3 引出列表'!$A$2:$CE$8700,$A796,MATCH(C$1,'2-3 引出列表'!$A$1:$CD$1,0)),""))</f>
        <v>0</v>
      </c>
      <c r="D796">
        <f>IF(ISBLANK(IFERROR(INDEX('2-3 引出列表'!$A$2:$CE$8700,$A796,MATCH(D$1,'2-3 引出列表'!$A$1:$CD$1,0)),"")),"",IFERROR(INDEX('2-3 引出列表'!$A$2:$CE$8700,$A796,MATCH(D$1,'2-3 引出列表'!$A$1:$CD$1,0)),""))</f>
        <v>0</v>
      </c>
      <c r="E796">
        <f>IF(ISBLANK(IFERROR(INDEX('2-3 引出列表'!$A$2:$CE$8700,$A796,MATCH(E$1,'2-3 引出列表'!$A$1:$CD$1,0)),"")),"",IFERROR(INDEX('2-3 引出列表'!$A$2:$CE$8700,$A796,MATCH(E$1,'2-3 引出列表'!$A$1:$CD$1,0)),""))</f>
        <v>0</v>
      </c>
      <c r="F796" t="str">
        <f t="shared" si="12"/>
        <v>0</v>
      </c>
      <c r="G796">
        <f>IF(ISBLANK(IFERROR(INDEX('2-3 引出列表'!$A$2:$CE$8700,$A796,MATCH(G$1,'2-3 引出列表'!$A$1:$CD$1,0)),"")),"",IFERROR(INDEX('2-3 引出列表'!$A$2:$CE$8700,$A796,MATCH(G$1,'2-3 引出列表'!$A$1:$CD$1,0)),""))</f>
        <v>0</v>
      </c>
      <c r="H796">
        <f>IF(ISBLANK(IFERROR(INDEX('2-3 引出列表'!$A$2:$CE$8700,$A796,MATCH(H$1,'2-3 引出列表'!$A$1:$CD$1,0)),"")),"",IFERROR(INDEX('2-3 引出列表'!$A$2:$CE$8700,$A796,MATCH(H$1,'2-3 引出列表'!$A$1:$CD$1,0)),""))</f>
        <v>0</v>
      </c>
      <c r="I796">
        <f>IF(ISBLANK(IFERROR(INDEX('2-3 引出列表'!$A$2:$CE$8700,$A796,MATCH(I$1,'2-3 引出列表'!$A$1:$CD$1,0)),"")),"",IFERROR(INDEX('2-3 引出列表'!$A$2:$CE$8700,$A796,MATCH(I$1,'2-3 引出列表'!$A$1:$CD$1,0)),""))</f>
        <v>0</v>
      </c>
    </row>
    <row r="797" customFormat="1" spans="1:9">
      <c r="A797">
        <v>796</v>
      </c>
      <c r="B797">
        <f>IF(ISBLANK(IFERROR(INDEX('2-3 引出列表'!$A$2:$CE$8700,$A797,MATCH(B$1,'2-3 引出列表'!$A$1:$CD$1,0)),"")),"",IFERROR(INDEX('2-3 引出列表'!$A$2:$CE$8700,$A797,MATCH(B$1,'2-3 引出列表'!$A$1:$CD$1,0)),""))</f>
        <v>0</v>
      </c>
      <c r="C797">
        <f>IF(ISBLANK(IFERROR(INDEX('2-3 引出列表'!$A$2:$CE$8700,$A797,MATCH(C$1,'2-3 引出列表'!$A$1:$CD$1,0)),"")),"",IFERROR(INDEX('2-3 引出列表'!$A$2:$CE$8700,$A797,MATCH(C$1,'2-3 引出列表'!$A$1:$CD$1,0)),""))</f>
        <v>0</v>
      </c>
      <c r="D797">
        <f>IF(ISBLANK(IFERROR(INDEX('2-3 引出列表'!$A$2:$CE$8700,$A797,MATCH(D$1,'2-3 引出列表'!$A$1:$CD$1,0)),"")),"",IFERROR(INDEX('2-3 引出列表'!$A$2:$CE$8700,$A797,MATCH(D$1,'2-3 引出列表'!$A$1:$CD$1,0)),""))</f>
        <v>0</v>
      </c>
      <c r="E797">
        <f>IF(ISBLANK(IFERROR(INDEX('2-3 引出列表'!$A$2:$CE$8700,$A797,MATCH(E$1,'2-3 引出列表'!$A$1:$CD$1,0)),"")),"",IFERROR(INDEX('2-3 引出列表'!$A$2:$CE$8700,$A797,MATCH(E$1,'2-3 引出列表'!$A$1:$CD$1,0)),""))</f>
        <v>0</v>
      </c>
      <c r="F797" t="str">
        <f t="shared" si="12"/>
        <v>0</v>
      </c>
      <c r="G797">
        <f>IF(ISBLANK(IFERROR(INDEX('2-3 引出列表'!$A$2:$CE$8700,$A797,MATCH(G$1,'2-3 引出列表'!$A$1:$CD$1,0)),"")),"",IFERROR(INDEX('2-3 引出列表'!$A$2:$CE$8700,$A797,MATCH(G$1,'2-3 引出列表'!$A$1:$CD$1,0)),""))</f>
        <v>0</v>
      </c>
      <c r="H797">
        <f>IF(ISBLANK(IFERROR(INDEX('2-3 引出列表'!$A$2:$CE$8700,$A797,MATCH(H$1,'2-3 引出列表'!$A$1:$CD$1,0)),"")),"",IFERROR(INDEX('2-3 引出列表'!$A$2:$CE$8700,$A797,MATCH(H$1,'2-3 引出列表'!$A$1:$CD$1,0)),""))</f>
        <v>0</v>
      </c>
      <c r="I797">
        <f>IF(ISBLANK(IFERROR(INDEX('2-3 引出列表'!$A$2:$CE$8700,$A797,MATCH(I$1,'2-3 引出列表'!$A$1:$CD$1,0)),"")),"",IFERROR(INDEX('2-3 引出列表'!$A$2:$CE$8700,$A797,MATCH(I$1,'2-3 引出列表'!$A$1:$CD$1,0)),""))</f>
        <v>0</v>
      </c>
    </row>
    <row r="798" customFormat="1" spans="1:9">
      <c r="A798">
        <v>797</v>
      </c>
      <c r="B798">
        <f>IF(ISBLANK(IFERROR(INDEX('2-3 引出列表'!$A$2:$CE$8700,$A798,MATCH(B$1,'2-3 引出列表'!$A$1:$CD$1,0)),"")),"",IFERROR(INDEX('2-3 引出列表'!$A$2:$CE$8700,$A798,MATCH(B$1,'2-3 引出列表'!$A$1:$CD$1,0)),""))</f>
        <v>0</v>
      </c>
      <c r="C798">
        <f>IF(ISBLANK(IFERROR(INDEX('2-3 引出列表'!$A$2:$CE$8700,$A798,MATCH(C$1,'2-3 引出列表'!$A$1:$CD$1,0)),"")),"",IFERROR(INDEX('2-3 引出列表'!$A$2:$CE$8700,$A798,MATCH(C$1,'2-3 引出列表'!$A$1:$CD$1,0)),""))</f>
        <v>0</v>
      </c>
      <c r="D798">
        <f>IF(ISBLANK(IFERROR(INDEX('2-3 引出列表'!$A$2:$CE$8700,$A798,MATCH(D$1,'2-3 引出列表'!$A$1:$CD$1,0)),"")),"",IFERROR(INDEX('2-3 引出列表'!$A$2:$CE$8700,$A798,MATCH(D$1,'2-3 引出列表'!$A$1:$CD$1,0)),""))</f>
        <v>0</v>
      </c>
      <c r="E798">
        <f>IF(ISBLANK(IFERROR(INDEX('2-3 引出列表'!$A$2:$CE$8700,$A798,MATCH(E$1,'2-3 引出列表'!$A$1:$CD$1,0)),"")),"",IFERROR(INDEX('2-3 引出列表'!$A$2:$CE$8700,$A798,MATCH(E$1,'2-3 引出列表'!$A$1:$CD$1,0)),""))</f>
        <v>0</v>
      </c>
      <c r="F798" t="str">
        <f t="shared" si="12"/>
        <v>0</v>
      </c>
      <c r="G798">
        <f>IF(ISBLANK(IFERROR(INDEX('2-3 引出列表'!$A$2:$CE$8700,$A798,MATCH(G$1,'2-3 引出列表'!$A$1:$CD$1,0)),"")),"",IFERROR(INDEX('2-3 引出列表'!$A$2:$CE$8700,$A798,MATCH(G$1,'2-3 引出列表'!$A$1:$CD$1,0)),""))</f>
        <v>0</v>
      </c>
      <c r="H798">
        <f>IF(ISBLANK(IFERROR(INDEX('2-3 引出列表'!$A$2:$CE$8700,$A798,MATCH(H$1,'2-3 引出列表'!$A$1:$CD$1,0)),"")),"",IFERROR(INDEX('2-3 引出列表'!$A$2:$CE$8700,$A798,MATCH(H$1,'2-3 引出列表'!$A$1:$CD$1,0)),""))</f>
        <v>0</v>
      </c>
      <c r="I798">
        <f>IF(ISBLANK(IFERROR(INDEX('2-3 引出列表'!$A$2:$CE$8700,$A798,MATCH(I$1,'2-3 引出列表'!$A$1:$CD$1,0)),"")),"",IFERROR(INDEX('2-3 引出列表'!$A$2:$CE$8700,$A798,MATCH(I$1,'2-3 引出列表'!$A$1:$CD$1,0)),""))</f>
        <v>0</v>
      </c>
    </row>
    <row r="799" customFormat="1" spans="1:9">
      <c r="A799">
        <v>798</v>
      </c>
      <c r="B799">
        <f>IF(ISBLANK(IFERROR(INDEX('2-3 引出列表'!$A$2:$CE$8700,$A799,MATCH(B$1,'2-3 引出列表'!$A$1:$CD$1,0)),"")),"",IFERROR(INDEX('2-3 引出列表'!$A$2:$CE$8700,$A799,MATCH(B$1,'2-3 引出列表'!$A$1:$CD$1,0)),""))</f>
        <v>0</v>
      </c>
      <c r="C799">
        <f>IF(ISBLANK(IFERROR(INDEX('2-3 引出列表'!$A$2:$CE$8700,$A799,MATCH(C$1,'2-3 引出列表'!$A$1:$CD$1,0)),"")),"",IFERROR(INDEX('2-3 引出列表'!$A$2:$CE$8700,$A799,MATCH(C$1,'2-3 引出列表'!$A$1:$CD$1,0)),""))</f>
        <v>0</v>
      </c>
      <c r="D799">
        <f>IF(ISBLANK(IFERROR(INDEX('2-3 引出列表'!$A$2:$CE$8700,$A799,MATCH(D$1,'2-3 引出列表'!$A$1:$CD$1,0)),"")),"",IFERROR(INDEX('2-3 引出列表'!$A$2:$CE$8700,$A799,MATCH(D$1,'2-3 引出列表'!$A$1:$CD$1,0)),""))</f>
        <v>0</v>
      </c>
      <c r="E799">
        <f>IF(ISBLANK(IFERROR(INDEX('2-3 引出列表'!$A$2:$CE$8700,$A799,MATCH(E$1,'2-3 引出列表'!$A$1:$CD$1,0)),"")),"",IFERROR(INDEX('2-3 引出列表'!$A$2:$CE$8700,$A799,MATCH(E$1,'2-3 引出列表'!$A$1:$CD$1,0)),""))</f>
        <v>0</v>
      </c>
      <c r="F799" t="str">
        <f t="shared" si="12"/>
        <v>0</v>
      </c>
      <c r="G799">
        <f>IF(ISBLANK(IFERROR(INDEX('2-3 引出列表'!$A$2:$CE$8700,$A799,MATCH(G$1,'2-3 引出列表'!$A$1:$CD$1,0)),"")),"",IFERROR(INDEX('2-3 引出列表'!$A$2:$CE$8700,$A799,MATCH(G$1,'2-3 引出列表'!$A$1:$CD$1,0)),""))</f>
        <v>0</v>
      </c>
      <c r="H799">
        <f>IF(ISBLANK(IFERROR(INDEX('2-3 引出列表'!$A$2:$CE$8700,$A799,MATCH(H$1,'2-3 引出列表'!$A$1:$CD$1,0)),"")),"",IFERROR(INDEX('2-3 引出列表'!$A$2:$CE$8700,$A799,MATCH(H$1,'2-3 引出列表'!$A$1:$CD$1,0)),""))</f>
        <v>0</v>
      </c>
      <c r="I799">
        <f>IF(ISBLANK(IFERROR(INDEX('2-3 引出列表'!$A$2:$CE$8700,$A799,MATCH(I$1,'2-3 引出列表'!$A$1:$CD$1,0)),"")),"",IFERROR(INDEX('2-3 引出列表'!$A$2:$CE$8700,$A799,MATCH(I$1,'2-3 引出列表'!$A$1:$CD$1,0)),""))</f>
        <v>0</v>
      </c>
    </row>
    <row r="800" customFormat="1" spans="1:9">
      <c r="A800">
        <v>799</v>
      </c>
      <c r="B800">
        <f>IF(ISBLANK(IFERROR(INDEX('2-3 引出列表'!$A$2:$CE$8700,$A800,MATCH(B$1,'2-3 引出列表'!$A$1:$CD$1,0)),"")),"",IFERROR(INDEX('2-3 引出列表'!$A$2:$CE$8700,$A800,MATCH(B$1,'2-3 引出列表'!$A$1:$CD$1,0)),""))</f>
        <v>0</v>
      </c>
      <c r="C800">
        <f>IF(ISBLANK(IFERROR(INDEX('2-3 引出列表'!$A$2:$CE$8700,$A800,MATCH(C$1,'2-3 引出列表'!$A$1:$CD$1,0)),"")),"",IFERROR(INDEX('2-3 引出列表'!$A$2:$CE$8700,$A800,MATCH(C$1,'2-3 引出列表'!$A$1:$CD$1,0)),""))</f>
        <v>0</v>
      </c>
      <c r="D800">
        <f>IF(ISBLANK(IFERROR(INDEX('2-3 引出列表'!$A$2:$CE$8700,$A800,MATCH(D$1,'2-3 引出列表'!$A$1:$CD$1,0)),"")),"",IFERROR(INDEX('2-3 引出列表'!$A$2:$CE$8700,$A800,MATCH(D$1,'2-3 引出列表'!$A$1:$CD$1,0)),""))</f>
        <v>0</v>
      </c>
      <c r="E800">
        <f>IF(ISBLANK(IFERROR(INDEX('2-3 引出列表'!$A$2:$CE$8700,$A800,MATCH(E$1,'2-3 引出列表'!$A$1:$CD$1,0)),"")),"",IFERROR(INDEX('2-3 引出列表'!$A$2:$CE$8700,$A800,MATCH(E$1,'2-3 引出列表'!$A$1:$CD$1,0)),""))</f>
        <v>0</v>
      </c>
      <c r="F800" t="str">
        <f t="shared" si="12"/>
        <v>0</v>
      </c>
      <c r="G800">
        <f>IF(ISBLANK(IFERROR(INDEX('2-3 引出列表'!$A$2:$CE$8700,$A800,MATCH(G$1,'2-3 引出列表'!$A$1:$CD$1,0)),"")),"",IFERROR(INDEX('2-3 引出列表'!$A$2:$CE$8700,$A800,MATCH(G$1,'2-3 引出列表'!$A$1:$CD$1,0)),""))</f>
        <v>0</v>
      </c>
      <c r="H800">
        <f>IF(ISBLANK(IFERROR(INDEX('2-3 引出列表'!$A$2:$CE$8700,$A800,MATCH(H$1,'2-3 引出列表'!$A$1:$CD$1,0)),"")),"",IFERROR(INDEX('2-3 引出列表'!$A$2:$CE$8700,$A800,MATCH(H$1,'2-3 引出列表'!$A$1:$CD$1,0)),""))</f>
        <v>0</v>
      </c>
      <c r="I800">
        <f>IF(ISBLANK(IFERROR(INDEX('2-3 引出列表'!$A$2:$CE$8700,$A800,MATCH(I$1,'2-3 引出列表'!$A$1:$CD$1,0)),"")),"",IFERROR(INDEX('2-3 引出列表'!$A$2:$CE$8700,$A800,MATCH(I$1,'2-3 引出列表'!$A$1:$CD$1,0)),""))</f>
        <v>0</v>
      </c>
    </row>
    <row r="801" customFormat="1" spans="1:9">
      <c r="A801">
        <v>800</v>
      </c>
      <c r="B801">
        <f>IF(ISBLANK(IFERROR(INDEX('2-3 引出列表'!$A$2:$CE$8700,$A801,MATCH(B$1,'2-3 引出列表'!$A$1:$CD$1,0)),"")),"",IFERROR(INDEX('2-3 引出列表'!$A$2:$CE$8700,$A801,MATCH(B$1,'2-3 引出列表'!$A$1:$CD$1,0)),""))</f>
        <v>0</v>
      </c>
      <c r="C801">
        <f>IF(ISBLANK(IFERROR(INDEX('2-3 引出列表'!$A$2:$CE$8700,$A801,MATCH(C$1,'2-3 引出列表'!$A$1:$CD$1,0)),"")),"",IFERROR(INDEX('2-3 引出列表'!$A$2:$CE$8700,$A801,MATCH(C$1,'2-3 引出列表'!$A$1:$CD$1,0)),""))</f>
        <v>0</v>
      </c>
      <c r="D801">
        <f>IF(ISBLANK(IFERROR(INDEX('2-3 引出列表'!$A$2:$CE$8700,$A801,MATCH(D$1,'2-3 引出列表'!$A$1:$CD$1,0)),"")),"",IFERROR(INDEX('2-3 引出列表'!$A$2:$CE$8700,$A801,MATCH(D$1,'2-3 引出列表'!$A$1:$CD$1,0)),""))</f>
        <v>0</v>
      </c>
      <c r="E801">
        <f>IF(ISBLANK(IFERROR(INDEX('2-3 引出列表'!$A$2:$CE$8700,$A801,MATCH(E$1,'2-3 引出列表'!$A$1:$CD$1,0)),"")),"",IFERROR(INDEX('2-3 引出列表'!$A$2:$CE$8700,$A801,MATCH(E$1,'2-3 引出列表'!$A$1:$CD$1,0)),""))</f>
        <v>0</v>
      </c>
      <c r="F801" t="str">
        <f t="shared" si="12"/>
        <v>0</v>
      </c>
      <c r="G801">
        <f>IF(ISBLANK(IFERROR(INDEX('2-3 引出列表'!$A$2:$CE$8700,$A801,MATCH(G$1,'2-3 引出列表'!$A$1:$CD$1,0)),"")),"",IFERROR(INDEX('2-3 引出列表'!$A$2:$CE$8700,$A801,MATCH(G$1,'2-3 引出列表'!$A$1:$CD$1,0)),""))</f>
        <v>0</v>
      </c>
      <c r="H801">
        <f>IF(ISBLANK(IFERROR(INDEX('2-3 引出列表'!$A$2:$CE$8700,$A801,MATCH(H$1,'2-3 引出列表'!$A$1:$CD$1,0)),"")),"",IFERROR(INDEX('2-3 引出列表'!$A$2:$CE$8700,$A801,MATCH(H$1,'2-3 引出列表'!$A$1:$CD$1,0)),""))</f>
        <v>0</v>
      </c>
      <c r="I801">
        <f>IF(ISBLANK(IFERROR(INDEX('2-3 引出列表'!$A$2:$CE$8700,$A801,MATCH(I$1,'2-3 引出列表'!$A$1:$CD$1,0)),"")),"",IFERROR(INDEX('2-3 引出列表'!$A$2:$CE$8700,$A801,MATCH(I$1,'2-3 引出列表'!$A$1:$CD$1,0)),""))</f>
        <v>0</v>
      </c>
    </row>
    <row r="802" customFormat="1" spans="1:9">
      <c r="A802">
        <v>801</v>
      </c>
      <c r="B802">
        <f>IF(ISBLANK(IFERROR(INDEX('2-3 引出列表'!$A$2:$CE$8700,$A802,MATCH(B$1,'2-3 引出列表'!$A$1:$CD$1,0)),"")),"",IFERROR(INDEX('2-3 引出列表'!$A$2:$CE$8700,$A802,MATCH(B$1,'2-3 引出列表'!$A$1:$CD$1,0)),""))</f>
        <v>0</v>
      </c>
      <c r="C802">
        <f>IF(ISBLANK(IFERROR(INDEX('2-3 引出列表'!$A$2:$CE$8700,$A802,MATCH(C$1,'2-3 引出列表'!$A$1:$CD$1,0)),"")),"",IFERROR(INDEX('2-3 引出列表'!$A$2:$CE$8700,$A802,MATCH(C$1,'2-3 引出列表'!$A$1:$CD$1,0)),""))</f>
        <v>0</v>
      </c>
      <c r="D802">
        <f>IF(ISBLANK(IFERROR(INDEX('2-3 引出列表'!$A$2:$CE$8700,$A802,MATCH(D$1,'2-3 引出列表'!$A$1:$CD$1,0)),"")),"",IFERROR(INDEX('2-3 引出列表'!$A$2:$CE$8700,$A802,MATCH(D$1,'2-3 引出列表'!$A$1:$CD$1,0)),""))</f>
        <v>0</v>
      </c>
      <c r="E802">
        <f>IF(ISBLANK(IFERROR(INDEX('2-3 引出列表'!$A$2:$CE$8700,$A802,MATCH(E$1,'2-3 引出列表'!$A$1:$CD$1,0)),"")),"",IFERROR(INDEX('2-3 引出列表'!$A$2:$CE$8700,$A802,MATCH(E$1,'2-3 引出列表'!$A$1:$CD$1,0)),""))</f>
        <v>0</v>
      </c>
      <c r="F802" t="str">
        <f t="shared" si="12"/>
        <v>0</v>
      </c>
      <c r="G802">
        <f>IF(ISBLANK(IFERROR(INDEX('2-3 引出列表'!$A$2:$CE$8700,$A802,MATCH(G$1,'2-3 引出列表'!$A$1:$CD$1,0)),"")),"",IFERROR(INDEX('2-3 引出列表'!$A$2:$CE$8700,$A802,MATCH(G$1,'2-3 引出列表'!$A$1:$CD$1,0)),""))</f>
        <v>0</v>
      </c>
      <c r="H802">
        <f>IF(ISBLANK(IFERROR(INDEX('2-3 引出列表'!$A$2:$CE$8700,$A802,MATCH(H$1,'2-3 引出列表'!$A$1:$CD$1,0)),"")),"",IFERROR(INDEX('2-3 引出列表'!$A$2:$CE$8700,$A802,MATCH(H$1,'2-3 引出列表'!$A$1:$CD$1,0)),""))</f>
        <v>0</v>
      </c>
      <c r="I802">
        <f>IF(ISBLANK(IFERROR(INDEX('2-3 引出列表'!$A$2:$CE$8700,$A802,MATCH(I$1,'2-3 引出列表'!$A$1:$CD$1,0)),"")),"",IFERROR(INDEX('2-3 引出列表'!$A$2:$CE$8700,$A802,MATCH(I$1,'2-3 引出列表'!$A$1:$CD$1,0)),""))</f>
        <v>0</v>
      </c>
    </row>
    <row r="803" customFormat="1" spans="1:9">
      <c r="A803">
        <v>802</v>
      </c>
      <c r="B803">
        <f>IF(ISBLANK(IFERROR(INDEX('2-3 引出列表'!$A$2:$CE$8700,$A803,MATCH(B$1,'2-3 引出列表'!$A$1:$CD$1,0)),"")),"",IFERROR(INDEX('2-3 引出列表'!$A$2:$CE$8700,$A803,MATCH(B$1,'2-3 引出列表'!$A$1:$CD$1,0)),""))</f>
        <v>0</v>
      </c>
      <c r="C803">
        <f>IF(ISBLANK(IFERROR(INDEX('2-3 引出列表'!$A$2:$CE$8700,$A803,MATCH(C$1,'2-3 引出列表'!$A$1:$CD$1,0)),"")),"",IFERROR(INDEX('2-3 引出列表'!$A$2:$CE$8700,$A803,MATCH(C$1,'2-3 引出列表'!$A$1:$CD$1,0)),""))</f>
        <v>0</v>
      </c>
      <c r="D803">
        <f>IF(ISBLANK(IFERROR(INDEX('2-3 引出列表'!$A$2:$CE$8700,$A803,MATCH(D$1,'2-3 引出列表'!$A$1:$CD$1,0)),"")),"",IFERROR(INDEX('2-3 引出列表'!$A$2:$CE$8700,$A803,MATCH(D$1,'2-3 引出列表'!$A$1:$CD$1,0)),""))</f>
        <v>0</v>
      </c>
      <c r="E803">
        <f>IF(ISBLANK(IFERROR(INDEX('2-3 引出列表'!$A$2:$CE$8700,$A803,MATCH(E$1,'2-3 引出列表'!$A$1:$CD$1,0)),"")),"",IFERROR(INDEX('2-3 引出列表'!$A$2:$CE$8700,$A803,MATCH(E$1,'2-3 引出列表'!$A$1:$CD$1,0)),""))</f>
        <v>0</v>
      </c>
      <c r="F803" t="str">
        <f t="shared" si="12"/>
        <v>0</v>
      </c>
      <c r="G803">
        <f>IF(ISBLANK(IFERROR(INDEX('2-3 引出列表'!$A$2:$CE$8700,$A803,MATCH(G$1,'2-3 引出列表'!$A$1:$CD$1,0)),"")),"",IFERROR(INDEX('2-3 引出列表'!$A$2:$CE$8700,$A803,MATCH(G$1,'2-3 引出列表'!$A$1:$CD$1,0)),""))</f>
        <v>0</v>
      </c>
      <c r="H803">
        <f>IF(ISBLANK(IFERROR(INDEX('2-3 引出列表'!$A$2:$CE$8700,$A803,MATCH(H$1,'2-3 引出列表'!$A$1:$CD$1,0)),"")),"",IFERROR(INDEX('2-3 引出列表'!$A$2:$CE$8700,$A803,MATCH(H$1,'2-3 引出列表'!$A$1:$CD$1,0)),""))</f>
        <v>0</v>
      </c>
      <c r="I803">
        <f>IF(ISBLANK(IFERROR(INDEX('2-3 引出列表'!$A$2:$CE$8700,$A803,MATCH(I$1,'2-3 引出列表'!$A$1:$CD$1,0)),"")),"",IFERROR(INDEX('2-3 引出列表'!$A$2:$CE$8700,$A803,MATCH(I$1,'2-3 引出列表'!$A$1:$CD$1,0)),""))</f>
        <v>0</v>
      </c>
    </row>
    <row r="804" customFormat="1" spans="1:9">
      <c r="A804">
        <v>803</v>
      </c>
      <c r="B804">
        <f>IF(ISBLANK(IFERROR(INDEX('2-3 引出列表'!$A$2:$CE$8700,$A804,MATCH(B$1,'2-3 引出列表'!$A$1:$CD$1,0)),"")),"",IFERROR(INDEX('2-3 引出列表'!$A$2:$CE$8700,$A804,MATCH(B$1,'2-3 引出列表'!$A$1:$CD$1,0)),""))</f>
        <v>0</v>
      </c>
      <c r="C804">
        <f>IF(ISBLANK(IFERROR(INDEX('2-3 引出列表'!$A$2:$CE$8700,$A804,MATCH(C$1,'2-3 引出列表'!$A$1:$CD$1,0)),"")),"",IFERROR(INDEX('2-3 引出列表'!$A$2:$CE$8700,$A804,MATCH(C$1,'2-3 引出列表'!$A$1:$CD$1,0)),""))</f>
        <v>0</v>
      </c>
      <c r="D804">
        <f>IF(ISBLANK(IFERROR(INDEX('2-3 引出列表'!$A$2:$CE$8700,$A804,MATCH(D$1,'2-3 引出列表'!$A$1:$CD$1,0)),"")),"",IFERROR(INDEX('2-3 引出列表'!$A$2:$CE$8700,$A804,MATCH(D$1,'2-3 引出列表'!$A$1:$CD$1,0)),""))</f>
        <v>0</v>
      </c>
      <c r="E804">
        <f>IF(ISBLANK(IFERROR(INDEX('2-3 引出列表'!$A$2:$CE$8700,$A804,MATCH(E$1,'2-3 引出列表'!$A$1:$CD$1,0)),"")),"",IFERROR(INDEX('2-3 引出列表'!$A$2:$CE$8700,$A804,MATCH(E$1,'2-3 引出列表'!$A$1:$CD$1,0)),""))</f>
        <v>0</v>
      </c>
      <c r="F804" t="str">
        <f t="shared" si="12"/>
        <v>0</v>
      </c>
      <c r="G804">
        <f>IF(ISBLANK(IFERROR(INDEX('2-3 引出列表'!$A$2:$CE$8700,$A804,MATCH(G$1,'2-3 引出列表'!$A$1:$CD$1,0)),"")),"",IFERROR(INDEX('2-3 引出列表'!$A$2:$CE$8700,$A804,MATCH(G$1,'2-3 引出列表'!$A$1:$CD$1,0)),""))</f>
        <v>0</v>
      </c>
      <c r="H804">
        <f>IF(ISBLANK(IFERROR(INDEX('2-3 引出列表'!$A$2:$CE$8700,$A804,MATCH(H$1,'2-3 引出列表'!$A$1:$CD$1,0)),"")),"",IFERROR(INDEX('2-3 引出列表'!$A$2:$CE$8700,$A804,MATCH(H$1,'2-3 引出列表'!$A$1:$CD$1,0)),""))</f>
        <v>0</v>
      </c>
      <c r="I804">
        <f>IF(ISBLANK(IFERROR(INDEX('2-3 引出列表'!$A$2:$CE$8700,$A804,MATCH(I$1,'2-3 引出列表'!$A$1:$CD$1,0)),"")),"",IFERROR(INDEX('2-3 引出列表'!$A$2:$CE$8700,$A804,MATCH(I$1,'2-3 引出列表'!$A$1:$CD$1,0)),""))</f>
        <v>0</v>
      </c>
    </row>
    <row r="805" customFormat="1" spans="1:9">
      <c r="A805">
        <v>804</v>
      </c>
      <c r="B805">
        <f>IF(ISBLANK(IFERROR(INDEX('2-3 引出列表'!$A$2:$CE$8700,$A805,MATCH(B$1,'2-3 引出列表'!$A$1:$CD$1,0)),"")),"",IFERROR(INDEX('2-3 引出列表'!$A$2:$CE$8700,$A805,MATCH(B$1,'2-3 引出列表'!$A$1:$CD$1,0)),""))</f>
        <v>0</v>
      </c>
      <c r="C805">
        <f>IF(ISBLANK(IFERROR(INDEX('2-3 引出列表'!$A$2:$CE$8700,$A805,MATCH(C$1,'2-3 引出列表'!$A$1:$CD$1,0)),"")),"",IFERROR(INDEX('2-3 引出列表'!$A$2:$CE$8700,$A805,MATCH(C$1,'2-3 引出列表'!$A$1:$CD$1,0)),""))</f>
        <v>0</v>
      </c>
      <c r="D805">
        <f>IF(ISBLANK(IFERROR(INDEX('2-3 引出列表'!$A$2:$CE$8700,$A805,MATCH(D$1,'2-3 引出列表'!$A$1:$CD$1,0)),"")),"",IFERROR(INDEX('2-3 引出列表'!$A$2:$CE$8700,$A805,MATCH(D$1,'2-3 引出列表'!$A$1:$CD$1,0)),""))</f>
        <v>0</v>
      </c>
      <c r="E805">
        <f>IF(ISBLANK(IFERROR(INDEX('2-3 引出列表'!$A$2:$CE$8700,$A805,MATCH(E$1,'2-3 引出列表'!$A$1:$CD$1,0)),"")),"",IFERROR(INDEX('2-3 引出列表'!$A$2:$CE$8700,$A805,MATCH(E$1,'2-3 引出列表'!$A$1:$CD$1,0)),""))</f>
        <v>0</v>
      </c>
      <c r="F805" t="str">
        <f t="shared" si="12"/>
        <v>0</v>
      </c>
      <c r="G805">
        <f>IF(ISBLANK(IFERROR(INDEX('2-3 引出列表'!$A$2:$CE$8700,$A805,MATCH(G$1,'2-3 引出列表'!$A$1:$CD$1,0)),"")),"",IFERROR(INDEX('2-3 引出列表'!$A$2:$CE$8700,$A805,MATCH(G$1,'2-3 引出列表'!$A$1:$CD$1,0)),""))</f>
        <v>0</v>
      </c>
      <c r="H805">
        <f>IF(ISBLANK(IFERROR(INDEX('2-3 引出列表'!$A$2:$CE$8700,$A805,MATCH(H$1,'2-3 引出列表'!$A$1:$CD$1,0)),"")),"",IFERROR(INDEX('2-3 引出列表'!$A$2:$CE$8700,$A805,MATCH(H$1,'2-3 引出列表'!$A$1:$CD$1,0)),""))</f>
        <v>0</v>
      </c>
      <c r="I805">
        <f>IF(ISBLANK(IFERROR(INDEX('2-3 引出列表'!$A$2:$CE$8700,$A805,MATCH(I$1,'2-3 引出列表'!$A$1:$CD$1,0)),"")),"",IFERROR(INDEX('2-3 引出列表'!$A$2:$CE$8700,$A805,MATCH(I$1,'2-3 引出列表'!$A$1:$CD$1,0)),""))</f>
        <v>0</v>
      </c>
    </row>
    <row r="806" customFormat="1" spans="1:9">
      <c r="A806">
        <v>805</v>
      </c>
      <c r="B806">
        <f>IF(ISBLANK(IFERROR(INDEX('2-3 引出列表'!$A$2:$CE$8700,$A806,MATCH(B$1,'2-3 引出列表'!$A$1:$CD$1,0)),"")),"",IFERROR(INDEX('2-3 引出列表'!$A$2:$CE$8700,$A806,MATCH(B$1,'2-3 引出列表'!$A$1:$CD$1,0)),""))</f>
        <v>0</v>
      </c>
      <c r="C806">
        <f>IF(ISBLANK(IFERROR(INDEX('2-3 引出列表'!$A$2:$CE$8700,$A806,MATCH(C$1,'2-3 引出列表'!$A$1:$CD$1,0)),"")),"",IFERROR(INDEX('2-3 引出列表'!$A$2:$CE$8700,$A806,MATCH(C$1,'2-3 引出列表'!$A$1:$CD$1,0)),""))</f>
        <v>0</v>
      </c>
      <c r="D806">
        <f>IF(ISBLANK(IFERROR(INDEX('2-3 引出列表'!$A$2:$CE$8700,$A806,MATCH(D$1,'2-3 引出列表'!$A$1:$CD$1,0)),"")),"",IFERROR(INDEX('2-3 引出列表'!$A$2:$CE$8700,$A806,MATCH(D$1,'2-3 引出列表'!$A$1:$CD$1,0)),""))</f>
        <v>0</v>
      </c>
      <c r="E806">
        <f>IF(ISBLANK(IFERROR(INDEX('2-3 引出列表'!$A$2:$CE$8700,$A806,MATCH(E$1,'2-3 引出列表'!$A$1:$CD$1,0)),"")),"",IFERROR(INDEX('2-3 引出列表'!$A$2:$CE$8700,$A806,MATCH(E$1,'2-3 引出列表'!$A$1:$CD$1,0)),""))</f>
        <v>0</v>
      </c>
      <c r="F806" t="str">
        <f t="shared" si="12"/>
        <v>0</v>
      </c>
      <c r="G806">
        <f>IF(ISBLANK(IFERROR(INDEX('2-3 引出列表'!$A$2:$CE$8700,$A806,MATCH(G$1,'2-3 引出列表'!$A$1:$CD$1,0)),"")),"",IFERROR(INDEX('2-3 引出列表'!$A$2:$CE$8700,$A806,MATCH(G$1,'2-3 引出列表'!$A$1:$CD$1,0)),""))</f>
        <v>0</v>
      </c>
      <c r="H806">
        <f>IF(ISBLANK(IFERROR(INDEX('2-3 引出列表'!$A$2:$CE$8700,$A806,MATCH(H$1,'2-3 引出列表'!$A$1:$CD$1,0)),"")),"",IFERROR(INDEX('2-3 引出列表'!$A$2:$CE$8700,$A806,MATCH(H$1,'2-3 引出列表'!$A$1:$CD$1,0)),""))</f>
        <v>0</v>
      </c>
      <c r="I806">
        <f>IF(ISBLANK(IFERROR(INDEX('2-3 引出列表'!$A$2:$CE$8700,$A806,MATCH(I$1,'2-3 引出列表'!$A$1:$CD$1,0)),"")),"",IFERROR(INDEX('2-3 引出列表'!$A$2:$CE$8700,$A806,MATCH(I$1,'2-3 引出列表'!$A$1:$CD$1,0)),""))</f>
        <v>0</v>
      </c>
    </row>
    <row r="807" customFormat="1" spans="1:9">
      <c r="A807">
        <v>806</v>
      </c>
      <c r="B807">
        <f>IF(ISBLANK(IFERROR(INDEX('2-3 引出列表'!$A$2:$CE$8700,$A807,MATCH(B$1,'2-3 引出列表'!$A$1:$CD$1,0)),"")),"",IFERROR(INDEX('2-3 引出列表'!$A$2:$CE$8700,$A807,MATCH(B$1,'2-3 引出列表'!$A$1:$CD$1,0)),""))</f>
        <v>0</v>
      </c>
      <c r="C807">
        <f>IF(ISBLANK(IFERROR(INDEX('2-3 引出列表'!$A$2:$CE$8700,$A807,MATCH(C$1,'2-3 引出列表'!$A$1:$CD$1,0)),"")),"",IFERROR(INDEX('2-3 引出列表'!$A$2:$CE$8700,$A807,MATCH(C$1,'2-3 引出列表'!$A$1:$CD$1,0)),""))</f>
        <v>0</v>
      </c>
      <c r="D807">
        <f>IF(ISBLANK(IFERROR(INDEX('2-3 引出列表'!$A$2:$CE$8700,$A807,MATCH(D$1,'2-3 引出列表'!$A$1:$CD$1,0)),"")),"",IFERROR(INDEX('2-3 引出列表'!$A$2:$CE$8700,$A807,MATCH(D$1,'2-3 引出列表'!$A$1:$CD$1,0)),""))</f>
        <v>0</v>
      </c>
      <c r="E807">
        <f>IF(ISBLANK(IFERROR(INDEX('2-3 引出列表'!$A$2:$CE$8700,$A807,MATCH(E$1,'2-3 引出列表'!$A$1:$CD$1,0)),"")),"",IFERROR(INDEX('2-3 引出列表'!$A$2:$CE$8700,$A807,MATCH(E$1,'2-3 引出列表'!$A$1:$CD$1,0)),""))</f>
        <v>0</v>
      </c>
      <c r="F807" t="str">
        <f t="shared" si="12"/>
        <v>0</v>
      </c>
      <c r="G807">
        <f>IF(ISBLANK(IFERROR(INDEX('2-3 引出列表'!$A$2:$CE$8700,$A807,MATCH(G$1,'2-3 引出列表'!$A$1:$CD$1,0)),"")),"",IFERROR(INDEX('2-3 引出列表'!$A$2:$CE$8700,$A807,MATCH(G$1,'2-3 引出列表'!$A$1:$CD$1,0)),""))</f>
        <v>0</v>
      </c>
      <c r="H807">
        <f>IF(ISBLANK(IFERROR(INDEX('2-3 引出列表'!$A$2:$CE$8700,$A807,MATCH(H$1,'2-3 引出列表'!$A$1:$CD$1,0)),"")),"",IFERROR(INDEX('2-3 引出列表'!$A$2:$CE$8700,$A807,MATCH(H$1,'2-3 引出列表'!$A$1:$CD$1,0)),""))</f>
        <v>0</v>
      </c>
      <c r="I807">
        <f>IF(ISBLANK(IFERROR(INDEX('2-3 引出列表'!$A$2:$CE$8700,$A807,MATCH(I$1,'2-3 引出列表'!$A$1:$CD$1,0)),"")),"",IFERROR(INDEX('2-3 引出列表'!$A$2:$CE$8700,$A807,MATCH(I$1,'2-3 引出列表'!$A$1:$CD$1,0)),""))</f>
        <v>0</v>
      </c>
    </row>
    <row r="808" customFormat="1" spans="1:9">
      <c r="A808">
        <v>807</v>
      </c>
      <c r="B808">
        <f>IF(ISBLANK(IFERROR(INDEX('2-3 引出列表'!$A$2:$CE$8700,$A808,MATCH(B$1,'2-3 引出列表'!$A$1:$CD$1,0)),"")),"",IFERROR(INDEX('2-3 引出列表'!$A$2:$CE$8700,$A808,MATCH(B$1,'2-3 引出列表'!$A$1:$CD$1,0)),""))</f>
        <v>0</v>
      </c>
      <c r="C808">
        <f>IF(ISBLANK(IFERROR(INDEX('2-3 引出列表'!$A$2:$CE$8700,$A808,MATCH(C$1,'2-3 引出列表'!$A$1:$CD$1,0)),"")),"",IFERROR(INDEX('2-3 引出列表'!$A$2:$CE$8700,$A808,MATCH(C$1,'2-3 引出列表'!$A$1:$CD$1,0)),""))</f>
        <v>0</v>
      </c>
      <c r="D808">
        <f>IF(ISBLANK(IFERROR(INDEX('2-3 引出列表'!$A$2:$CE$8700,$A808,MATCH(D$1,'2-3 引出列表'!$A$1:$CD$1,0)),"")),"",IFERROR(INDEX('2-3 引出列表'!$A$2:$CE$8700,$A808,MATCH(D$1,'2-3 引出列表'!$A$1:$CD$1,0)),""))</f>
        <v>0</v>
      </c>
      <c r="E808">
        <f>IF(ISBLANK(IFERROR(INDEX('2-3 引出列表'!$A$2:$CE$8700,$A808,MATCH(E$1,'2-3 引出列表'!$A$1:$CD$1,0)),"")),"",IFERROR(INDEX('2-3 引出列表'!$A$2:$CE$8700,$A808,MATCH(E$1,'2-3 引出列表'!$A$1:$CD$1,0)),""))</f>
        <v>0</v>
      </c>
      <c r="F808" t="str">
        <f t="shared" si="12"/>
        <v>0</v>
      </c>
      <c r="G808">
        <f>IF(ISBLANK(IFERROR(INDEX('2-3 引出列表'!$A$2:$CE$8700,$A808,MATCH(G$1,'2-3 引出列表'!$A$1:$CD$1,0)),"")),"",IFERROR(INDEX('2-3 引出列表'!$A$2:$CE$8700,$A808,MATCH(G$1,'2-3 引出列表'!$A$1:$CD$1,0)),""))</f>
        <v>0</v>
      </c>
      <c r="H808">
        <f>IF(ISBLANK(IFERROR(INDEX('2-3 引出列表'!$A$2:$CE$8700,$A808,MATCH(H$1,'2-3 引出列表'!$A$1:$CD$1,0)),"")),"",IFERROR(INDEX('2-3 引出列表'!$A$2:$CE$8700,$A808,MATCH(H$1,'2-3 引出列表'!$A$1:$CD$1,0)),""))</f>
        <v>0</v>
      </c>
      <c r="I808">
        <f>IF(ISBLANK(IFERROR(INDEX('2-3 引出列表'!$A$2:$CE$8700,$A808,MATCH(I$1,'2-3 引出列表'!$A$1:$CD$1,0)),"")),"",IFERROR(INDEX('2-3 引出列表'!$A$2:$CE$8700,$A808,MATCH(I$1,'2-3 引出列表'!$A$1:$CD$1,0)),""))</f>
        <v>0</v>
      </c>
    </row>
    <row r="809" customFormat="1" spans="1:9">
      <c r="A809">
        <v>808</v>
      </c>
      <c r="B809">
        <f>IF(ISBLANK(IFERROR(INDEX('2-3 引出列表'!$A$2:$CE$8700,$A809,MATCH(B$1,'2-3 引出列表'!$A$1:$CD$1,0)),"")),"",IFERROR(INDEX('2-3 引出列表'!$A$2:$CE$8700,$A809,MATCH(B$1,'2-3 引出列表'!$A$1:$CD$1,0)),""))</f>
        <v>0</v>
      </c>
      <c r="C809">
        <f>IF(ISBLANK(IFERROR(INDEX('2-3 引出列表'!$A$2:$CE$8700,$A809,MATCH(C$1,'2-3 引出列表'!$A$1:$CD$1,0)),"")),"",IFERROR(INDEX('2-3 引出列表'!$A$2:$CE$8700,$A809,MATCH(C$1,'2-3 引出列表'!$A$1:$CD$1,0)),""))</f>
        <v>0</v>
      </c>
      <c r="D809">
        <f>IF(ISBLANK(IFERROR(INDEX('2-3 引出列表'!$A$2:$CE$8700,$A809,MATCH(D$1,'2-3 引出列表'!$A$1:$CD$1,0)),"")),"",IFERROR(INDEX('2-3 引出列表'!$A$2:$CE$8700,$A809,MATCH(D$1,'2-3 引出列表'!$A$1:$CD$1,0)),""))</f>
        <v>0</v>
      </c>
      <c r="E809">
        <f>IF(ISBLANK(IFERROR(INDEX('2-3 引出列表'!$A$2:$CE$8700,$A809,MATCH(E$1,'2-3 引出列表'!$A$1:$CD$1,0)),"")),"",IFERROR(INDEX('2-3 引出列表'!$A$2:$CE$8700,$A809,MATCH(E$1,'2-3 引出列表'!$A$1:$CD$1,0)),""))</f>
        <v>0</v>
      </c>
      <c r="F809" t="str">
        <f t="shared" si="12"/>
        <v>0</v>
      </c>
      <c r="G809">
        <f>IF(ISBLANK(IFERROR(INDEX('2-3 引出列表'!$A$2:$CE$8700,$A809,MATCH(G$1,'2-3 引出列表'!$A$1:$CD$1,0)),"")),"",IFERROR(INDEX('2-3 引出列表'!$A$2:$CE$8700,$A809,MATCH(G$1,'2-3 引出列表'!$A$1:$CD$1,0)),""))</f>
        <v>0</v>
      </c>
      <c r="H809">
        <f>IF(ISBLANK(IFERROR(INDEX('2-3 引出列表'!$A$2:$CE$8700,$A809,MATCH(H$1,'2-3 引出列表'!$A$1:$CD$1,0)),"")),"",IFERROR(INDEX('2-3 引出列表'!$A$2:$CE$8700,$A809,MATCH(H$1,'2-3 引出列表'!$A$1:$CD$1,0)),""))</f>
        <v>0</v>
      </c>
      <c r="I809">
        <f>IF(ISBLANK(IFERROR(INDEX('2-3 引出列表'!$A$2:$CE$8700,$A809,MATCH(I$1,'2-3 引出列表'!$A$1:$CD$1,0)),"")),"",IFERROR(INDEX('2-3 引出列表'!$A$2:$CE$8700,$A809,MATCH(I$1,'2-3 引出列表'!$A$1:$CD$1,0)),""))</f>
        <v>0</v>
      </c>
    </row>
    <row r="810" customFormat="1" spans="1:9">
      <c r="A810">
        <v>809</v>
      </c>
      <c r="B810">
        <f>IF(ISBLANK(IFERROR(INDEX('2-3 引出列表'!$A$2:$CE$8700,$A810,MATCH(B$1,'2-3 引出列表'!$A$1:$CD$1,0)),"")),"",IFERROR(INDEX('2-3 引出列表'!$A$2:$CE$8700,$A810,MATCH(B$1,'2-3 引出列表'!$A$1:$CD$1,0)),""))</f>
        <v>0</v>
      </c>
      <c r="C810">
        <f>IF(ISBLANK(IFERROR(INDEX('2-3 引出列表'!$A$2:$CE$8700,$A810,MATCH(C$1,'2-3 引出列表'!$A$1:$CD$1,0)),"")),"",IFERROR(INDEX('2-3 引出列表'!$A$2:$CE$8700,$A810,MATCH(C$1,'2-3 引出列表'!$A$1:$CD$1,0)),""))</f>
        <v>0</v>
      </c>
      <c r="D810">
        <f>IF(ISBLANK(IFERROR(INDEX('2-3 引出列表'!$A$2:$CE$8700,$A810,MATCH(D$1,'2-3 引出列表'!$A$1:$CD$1,0)),"")),"",IFERROR(INDEX('2-3 引出列表'!$A$2:$CE$8700,$A810,MATCH(D$1,'2-3 引出列表'!$A$1:$CD$1,0)),""))</f>
        <v>0</v>
      </c>
      <c r="E810">
        <f>IF(ISBLANK(IFERROR(INDEX('2-3 引出列表'!$A$2:$CE$8700,$A810,MATCH(E$1,'2-3 引出列表'!$A$1:$CD$1,0)),"")),"",IFERROR(INDEX('2-3 引出列表'!$A$2:$CE$8700,$A810,MATCH(E$1,'2-3 引出列表'!$A$1:$CD$1,0)),""))</f>
        <v>0</v>
      </c>
      <c r="F810" t="str">
        <f t="shared" si="12"/>
        <v>0</v>
      </c>
      <c r="G810">
        <f>IF(ISBLANK(IFERROR(INDEX('2-3 引出列表'!$A$2:$CE$8700,$A810,MATCH(G$1,'2-3 引出列表'!$A$1:$CD$1,0)),"")),"",IFERROR(INDEX('2-3 引出列表'!$A$2:$CE$8700,$A810,MATCH(G$1,'2-3 引出列表'!$A$1:$CD$1,0)),""))</f>
        <v>0</v>
      </c>
      <c r="H810">
        <f>IF(ISBLANK(IFERROR(INDEX('2-3 引出列表'!$A$2:$CE$8700,$A810,MATCH(H$1,'2-3 引出列表'!$A$1:$CD$1,0)),"")),"",IFERROR(INDEX('2-3 引出列表'!$A$2:$CE$8700,$A810,MATCH(H$1,'2-3 引出列表'!$A$1:$CD$1,0)),""))</f>
        <v>0</v>
      </c>
      <c r="I810">
        <f>IF(ISBLANK(IFERROR(INDEX('2-3 引出列表'!$A$2:$CE$8700,$A810,MATCH(I$1,'2-3 引出列表'!$A$1:$CD$1,0)),"")),"",IFERROR(INDEX('2-3 引出列表'!$A$2:$CE$8700,$A810,MATCH(I$1,'2-3 引出列表'!$A$1:$CD$1,0)),""))</f>
        <v>0</v>
      </c>
    </row>
    <row r="811" customFormat="1" spans="1:9">
      <c r="A811">
        <v>810</v>
      </c>
      <c r="B811">
        <f>IF(ISBLANK(IFERROR(INDEX('2-3 引出列表'!$A$2:$CE$8700,$A811,MATCH(B$1,'2-3 引出列表'!$A$1:$CD$1,0)),"")),"",IFERROR(INDEX('2-3 引出列表'!$A$2:$CE$8700,$A811,MATCH(B$1,'2-3 引出列表'!$A$1:$CD$1,0)),""))</f>
        <v>0</v>
      </c>
      <c r="C811">
        <f>IF(ISBLANK(IFERROR(INDEX('2-3 引出列表'!$A$2:$CE$8700,$A811,MATCH(C$1,'2-3 引出列表'!$A$1:$CD$1,0)),"")),"",IFERROR(INDEX('2-3 引出列表'!$A$2:$CE$8700,$A811,MATCH(C$1,'2-3 引出列表'!$A$1:$CD$1,0)),""))</f>
        <v>0</v>
      </c>
      <c r="D811">
        <f>IF(ISBLANK(IFERROR(INDEX('2-3 引出列表'!$A$2:$CE$8700,$A811,MATCH(D$1,'2-3 引出列表'!$A$1:$CD$1,0)),"")),"",IFERROR(INDEX('2-3 引出列表'!$A$2:$CE$8700,$A811,MATCH(D$1,'2-3 引出列表'!$A$1:$CD$1,0)),""))</f>
        <v>0</v>
      </c>
      <c r="E811">
        <f>IF(ISBLANK(IFERROR(INDEX('2-3 引出列表'!$A$2:$CE$8700,$A811,MATCH(E$1,'2-3 引出列表'!$A$1:$CD$1,0)),"")),"",IFERROR(INDEX('2-3 引出列表'!$A$2:$CE$8700,$A811,MATCH(E$1,'2-3 引出列表'!$A$1:$CD$1,0)),""))</f>
        <v>0</v>
      </c>
      <c r="F811" t="str">
        <f t="shared" si="12"/>
        <v>0</v>
      </c>
      <c r="G811">
        <f>IF(ISBLANK(IFERROR(INDEX('2-3 引出列表'!$A$2:$CE$8700,$A811,MATCH(G$1,'2-3 引出列表'!$A$1:$CD$1,0)),"")),"",IFERROR(INDEX('2-3 引出列表'!$A$2:$CE$8700,$A811,MATCH(G$1,'2-3 引出列表'!$A$1:$CD$1,0)),""))</f>
        <v>0</v>
      </c>
      <c r="H811">
        <f>IF(ISBLANK(IFERROR(INDEX('2-3 引出列表'!$A$2:$CE$8700,$A811,MATCH(H$1,'2-3 引出列表'!$A$1:$CD$1,0)),"")),"",IFERROR(INDEX('2-3 引出列表'!$A$2:$CE$8700,$A811,MATCH(H$1,'2-3 引出列表'!$A$1:$CD$1,0)),""))</f>
        <v>0</v>
      </c>
      <c r="I811">
        <f>IF(ISBLANK(IFERROR(INDEX('2-3 引出列表'!$A$2:$CE$8700,$A811,MATCH(I$1,'2-3 引出列表'!$A$1:$CD$1,0)),"")),"",IFERROR(INDEX('2-3 引出列表'!$A$2:$CE$8700,$A811,MATCH(I$1,'2-3 引出列表'!$A$1:$CD$1,0)),""))</f>
        <v>0</v>
      </c>
    </row>
    <row r="812" customFormat="1" spans="1:9">
      <c r="A812">
        <v>811</v>
      </c>
      <c r="B812">
        <f>IF(ISBLANK(IFERROR(INDEX('2-3 引出列表'!$A$2:$CE$8700,$A812,MATCH(B$1,'2-3 引出列表'!$A$1:$CD$1,0)),"")),"",IFERROR(INDEX('2-3 引出列表'!$A$2:$CE$8700,$A812,MATCH(B$1,'2-3 引出列表'!$A$1:$CD$1,0)),""))</f>
        <v>0</v>
      </c>
      <c r="C812">
        <f>IF(ISBLANK(IFERROR(INDEX('2-3 引出列表'!$A$2:$CE$8700,$A812,MATCH(C$1,'2-3 引出列表'!$A$1:$CD$1,0)),"")),"",IFERROR(INDEX('2-3 引出列表'!$A$2:$CE$8700,$A812,MATCH(C$1,'2-3 引出列表'!$A$1:$CD$1,0)),""))</f>
        <v>0</v>
      </c>
      <c r="D812">
        <f>IF(ISBLANK(IFERROR(INDEX('2-3 引出列表'!$A$2:$CE$8700,$A812,MATCH(D$1,'2-3 引出列表'!$A$1:$CD$1,0)),"")),"",IFERROR(INDEX('2-3 引出列表'!$A$2:$CE$8700,$A812,MATCH(D$1,'2-3 引出列表'!$A$1:$CD$1,0)),""))</f>
        <v>0</v>
      </c>
      <c r="E812">
        <f>IF(ISBLANK(IFERROR(INDEX('2-3 引出列表'!$A$2:$CE$8700,$A812,MATCH(E$1,'2-3 引出列表'!$A$1:$CD$1,0)),"")),"",IFERROR(INDEX('2-3 引出列表'!$A$2:$CE$8700,$A812,MATCH(E$1,'2-3 引出列表'!$A$1:$CD$1,0)),""))</f>
        <v>0</v>
      </c>
      <c r="F812" t="str">
        <f t="shared" si="12"/>
        <v>0</v>
      </c>
      <c r="G812">
        <f>IF(ISBLANK(IFERROR(INDEX('2-3 引出列表'!$A$2:$CE$8700,$A812,MATCH(G$1,'2-3 引出列表'!$A$1:$CD$1,0)),"")),"",IFERROR(INDEX('2-3 引出列表'!$A$2:$CE$8700,$A812,MATCH(G$1,'2-3 引出列表'!$A$1:$CD$1,0)),""))</f>
        <v>0</v>
      </c>
      <c r="H812">
        <f>IF(ISBLANK(IFERROR(INDEX('2-3 引出列表'!$A$2:$CE$8700,$A812,MATCH(H$1,'2-3 引出列表'!$A$1:$CD$1,0)),"")),"",IFERROR(INDEX('2-3 引出列表'!$A$2:$CE$8700,$A812,MATCH(H$1,'2-3 引出列表'!$A$1:$CD$1,0)),""))</f>
        <v>0</v>
      </c>
      <c r="I812">
        <f>IF(ISBLANK(IFERROR(INDEX('2-3 引出列表'!$A$2:$CE$8700,$A812,MATCH(I$1,'2-3 引出列表'!$A$1:$CD$1,0)),"")),"",IFERROR(INDEX('2-3 引出列表'!$A$2:$CE$8700,$A812,MATCH(I$1,'2-3 引出列表'!$A$1:$CD$1,0)),""))</f>
        <v>0</v>
      </c>
    </row>
    <row r="813" customFormat="1" spans="1:9">
      <c r="A813">
        <v>812</v>
      </c>
      <c r="B813">
        <f>IF(ISBLANK(IFERROR(INDEX('2-3 引出列表'!$A$2:$CE$8700,$A813,MATCH(B$1,'2-3 引出列表'!$A$1:$CD$1,0)),"")),"",IFERROR(INDEX('2-3 引出列表'!$A$2:$CE$8700,$A813,MATCH(B$1,'2-3 引出列表'!$A$1:$CD$1,0)),""))</f>
        <v>0</v>
      </c>
      <c r="C813">
        <f>IF(ISBLANK(IFERROR(INDEX('2-3 引出列表'!$A$2:$CE$8700,$A813,MATCH(C$1,'2-3 引出列表'!$A$1:$CD$1,0)),"")),"",IFERROR(INDEX('2-3 引出列表'!$A$2:$CE$8700,$A813,MATCH(C$1,'2-3 引出列表'!$A$1:$CD$1,0)),""))</f>
        <v>0</v>
      </c>
      <c r="D813">
        <f>IF(ISBLANK(IFERROR(INDEX('2-3 引出列表'!$A$2:$CE$8700,$A813,MATCH(D$1,'2-3 引出列表'!$A$1:$CD$1,0)),"")),"",IFERROR(INDEX('2-3 引出列表'!$A$2:$CE$8700,$A813,MATCH(D$1,'2-3 引出列表'!$A$1:$CD$1,0)),""))</f>
        <v>0</v>
      </c>
      <c r="E813">
        <f>IF(ISBLANK(IFERROR(INDEX('2-3 引出列表'!$A$2:$CE$8700,$A813,MATCH(E$1,'2-3 引出列表'!$A$1:$CD$1,0)),"")),"",IFERROR(INDEX('2-3 引出列表'!$A$2:$CE$8700,$A813,MATCH(E$1,'2-3 引出列表'!$A$1:$CD$1,0)),""))</f>
        <v>0</v>
      </c>
      <c r="F813" t="str">
        <f t="shared" si="12"/>
        <v>0</v>
      </c>
      <c r="G813">
        <f>IF(ISBLANK(IFERROR(INDEX('2-3 引出列表'!$A$2:$CE$8700,$A813,MATCH(G$1,'2-3 引出列表'!$A$1:$CD$1,0)),"")),"",IFERROR(INDEX('2-3 引出列表'!$A$2:$CE$8700,$A813,MATCH(G$1,'2-3 引出列表'!$A$1:$CD$1,0)),""))</f>
        <v>0</v>
      </c>
      <c r="H813">
        <f>IF(ISBLANK(IFERROR(INDEX('2-3 引出列表'!$A$2:$CE$8700,$A813,MATCH(H$1,'2-3 引出列表'!$A$1:$CD$1,0)),"")),"",IFERROR(INDEX('2-3 引出列表'!$A$2:$CE$8700,$A813,MATCH(H$1,'2-3 引出列表'!$A$1:$CD$1,0)),""))</f>
        <v>0</v>
      </c>
      <c r="I813">
        <f>IF(ISBLANK(IFERROR(INDEX('2-3 引出列表'!$A$2:$CE$8700,$A813,MATCH(I$1,'2-3 引出列表'!$A$1:$CD$1,0)),"")),"",IFERROR(INDEX('2-3 引出列表'!$A$2:$CE$8700,$A813,MATCH(I$1,'2-3 引出列表'!$A$1:$CD$1,0)),""))</f>
        <v>0</v>
      </c>
    </row>
    <row r="814" customFormat="1" spans="1:9">
      <c r="A814">
        <v>813</v>
      </c>
      <c r="B814">
        <f>IF(ISBLANK(IFERROR(INDEX('2-3 引出列表'!$A$2:$CE$8700,$A814,MATCH(B$1,'2-3 引出列表'!$A$1:$CD$1,0)),"")),"",IFERROR(INDEX('2-3 引出列表'!$A$2:$CE$8700,$A814,MATCH(B$1,'2-3 引出列表'!$A$1:$CD$1,0)),""))</f>
        <v>0</v>
      </c>
      <c r="C814">
        <f>IF(ISBLANK(IFERROR(INDEX('2-3 引出列表'!$A$2:$CE$8700,$A814,MATCH(C$1,'2-3 引出列表'!$A$1:$CD$1,0)),"")),"",IFERROR(INDEX('2-3 引出列表'!$A$2:$CE$8700,$A814,MATCH(C$1,'2-3 引出列表'!$A$1:$CD$1,0)),""))</f>
        <v>0</v>
      </c>
      <c r="D814">
        <f>IF(ISBLANK(IFERROR(INDEX('2-3 引出列表'!$A$2:$CE$8700,$A814,MATCH(D$1,'2-3 引出列表'!$A$1:$CD$1,0)),"")),"",IFERROR(INDEX('2-3 引出列表'!$A$2:$CE$8700,$A814,MATCH(D$1,'2-3 引出列表'!$A$1:$CD$1,0)),""))</f>
        <v>0</v>
      </c>
      <c r="E814">
        <f>IF(ISBLANK(IFERROR(INDEX('2-3 引出列表'!$A$2:$CE$8700,$A814,MATCH(E$1,'2-3 引出列表'!$A$1:$CD$1,0)),"")),"",IFERROR(INDEX('2-3 引出列表'!$A$2:$CE$8700,$A814,MATCH(E$1,'2-3 引出列表'!$A$1:$CD$1,0)),""))</f>
        <v>0</v>
      </c>
      <c r="F814" t="str">
        <f t="shared" si="12"/>
        <v>0</v>
      </c>
      <c r="G814">
        <f>IF(ISBLANK(IFERROR(INDEX('2-3 引出列表'!$A$2:$CE$8700,$A814,MATCH(G$1,'2-3 引出列表'!$A$1:$CD$1,0)),"")),"",IFERROR(INDEX('2-3 引出列表'!$A$2:$CE$8700,$A814,MATCH(G$1,'2-3 引出列表'!$A$1:$CD$1,0)),""))</f>
        <v>0</v>
      </c>
      <c r="H814">
        <f>IF(ISBLANK(IFERROR(INDEX('2-3 引出列表'!$A$2:$CE$8700,$A814,MATCH(H$1,'2-3 引出列表'!$A$1:$CD$1,0)),"")),"",IFERROR(INDEX('2-3 引出列表'!$A$2:$CE$8700,$A814,MATCH(H$1,'2-3 引出列表'!$A$1:$CD$1,0)),""))</f>
        <v>0</v>
      </c>
      <c r="I814">
        <f>IF(ISBLANK(IFERROR(INDEX('2-3 引出列表'!$A$2:$CE$8700,$A814,MATCH(I$1,'2-3 引出列表'!$A$1:$CD$1,0)),"")),"",IFERROR(INDEX('2-3 引出列表'!$A$2:$CE$8700,$A814,MATCH(I$1,'2-3 引出列表'!$A$1:$CD$1,0)),""))</f>
        <v>0</v>
      </c>
    </row>
    <row r="815" customFormat="1" spans="1:9">
      <c r="A815">
        <v>814</v>
      </c>
      <c r="B815">
        <f>IF(ISBLANK(IFERROR(INDEX('2-3 引出列表'!$A$2:$CE$8700,$A815,MATCH(B$1,'2-3 引出列表'!$A$1:$CD$1,0)),"")),"",IFERROR(INDEX('2-3 引出列表'!$A$2:$CE$8700,$A815,MATCH(B$1,'2-3 引出列表'!$A$1:$CD$1,0)),""))</f>
        <v>0</v>
      </c>
      <c r="C815">
        <f>IF(ISBLANK(IFERROR(INDEX('2-3 引出列表'!$A$2:$CE$8700,$A815,MATCH(C$1,'2-3 引出列表'!$A$1:$CD$1,0)),"")),"",IFERROR(INDEX('2-3 引出列表'!$A$2:$CE$8700,$A815,MATCH(C$1,'2-3 引出列表'!$A$1:$CD$1,0)),""))</f>
        <v>0</v>
      </c>
      <c r="D815">
        <f>IF(ISBLANK(IFERROR(INDEX('2-3 引出列表'!$A$2:$CE$8700,$A815,MATCH(D$1,'2-3 引出列表'!$A$1:$CD$1,0)),"")),"",IFERROR(INDEX('2-3 引出列表'!$A$2:$CE$8700,$A815,MATCH(D$1,'2-3 引出列表'!$A$1:$CD$1,0)),""))</f>
        <v>0</v>
      </c>
      <c r="E815">
        <f>IF(ISBLANK(IFERROR(INDEX('2-3 引出列表'!$A$2:$CE$8700,$A815,MATCH(E$1,'2-3 引出列表'!$A$1:$CD$1,0)),"")),"",IFERROR(INDEX('2-3 引出列表'!$A$2:$CE$8700,$A815,MATCH(E$1,'2-3 引出列表'!$A$1:$CD$1,0)),""))</f>
        <v>0</v>
      </c>
      <c r="F815" t="str">
        <f t="shared" si="12"/>
        <v>0</v>
      </c>
      <c r="G815">
        <f>IF(ISBLANK(IFERROR(INDEX('2-3 引出列表'!$A$2:$CE$8700,$A815,MATCH(G$1,'2-3 引出列表'!$A$1:$CD$1,0)),"")),"",IFERROR(INDEX('2-3 引出列表'!$A$2:$CE$8700,$A815,MATCH(G$1,'2-3 引出列表'!$A$1:$CD$1,0)),""))</f>
        <v>0</v>
      </c>
      <c r="H815">
        <f>IF(ISBLANK(IFERROR(INDEX('2-3 引出列表'!$A$2:$CE$8700,$A815,MATCH(H$1,'2-3 引出列表'!$A$1:$CD$1,0)),"")),"",IFERROR(INDEX('2-3 引出列表'!$A$2:$CE$8700,$A815,MATCH(H$1,'2-3 引出列表'!$A$1:$CD$1,0)),""))</f>
        <v>0</v>
      </c>
      <c r="I815">
        <f>IF(ISBLANK(IFERROR(INDEX('2-3 引出列表'!$A$2:$CE$8700,$A815,MATCH(I$1,'2-3 引出列表'!$A$1:$CD$1,0)),"")),"",IFERROR(INDEX('2-3 引出列表'!$A$2:$CE$8700,$A815,MATCH(I$1,'2-3 引出列表'!$A$1:$CD$1,0)),""))</f>
        <v>0</v>
      </c>
    </row>
    <row r="816" customFormat="1" spans="1:9">
      <c r="A816">
        <v>815</v>
      </c>
      <c r="B816">
        <f>IF(ISBLANK(IFERROR(INDEX('2-3 引出列表'!$A$2:$CE$8700,$A816,MATCH(B$1,'2-3 引出列表'!$A$1:$CD$1,0)),"")),"",IFERROR(INDEX('2-3 引出列表'!$A$2:$CE$8700,$A816,MATCH(B$1,'2-3 引出列表'!$A$1:$CD$1,0)),""))</f>
        <v>0</v>
      </c>
      <c r="C816">
        <f>IF(ISBLANK(IFERROR(INDEX('2-3 引出列表'!$A$2:$CE$8700,$A816,MATCH(C$1,'2-3 引出列表'!$A$1:$CD$1,0)),"")),"",IFERROR(INDEX('2-3 引出列表'!$A$2:$CE$8700,$A816,MATCH(C$1,'2-3 引出列表'!$A$1:$CD$1,0)),""))</f>
        <v>0</v>
      </c>
      <c r="D816">
        <f>IF(ISBLANK(IFERROR(INDEX('2-3 引出列表'!$A$2:$CE$8700,$A816,MATCH(D$1,'2-3 引出列表'!$A$1:$CD$1,0)),"")),"",IFERROR(INDEX('2-3 引出列表'!$A$2:$CE$8700,$A816,MATCH(D$1,'2-3 引出列表'!$A$1:$CD$1,0)),""))</f>
        <v>0</v>
      </c>
      <c r="E816">
        <f>IF(ISBLANK(IFERROR(INDEX('2-3 引出列表'!$A$2:$CE$8700,$A816,MATCH(E$1,'2-3 引出列表'!$A$1:$CD$1,0)),"")),"",IFERROR(INDEX('2-3 引出列表'!$A$2:$CE$8700,$A816,MATCH(E$1,'2-3 引出列表'!$A$1:$CD$1,0)),""))</f>
        <v>0</v>
      </c>
      <c r="F816" t="str">
        <f t="shared" si="12"/>
        <v>0</v>
      </c>
      <c r="G816">
        <f>IF(ISBLANK(IFERROR(INDEX('2-3 引出列表'!$A$2:$CE$8700,$A816,MATCH(G$1,'2-3 引出列表'!$A$1:$CD$1,0)),"")),"",IFERROR(INDEX('2-3 引出列表'!$A$2:$CE$8700,$A816,MATCH(G$1,'2-3 引出列表'!$A$1:$CD$1,0)),""))</f>
        <v>0</v>
      </c>
      <c r="H816">
        <f>IF(ISBLANK(IFERROR(INDEX('2-3 引出列表'!$A$2:$CE$8700,$A816,MATCH(H$1,'2-3 引出列表'!$A$1:$CD$1,0)),"")),"",IFERROR(INDEX('2-3 引出列表'!$A$2:$CE$8700,$A816,MATCH(H$1,'2-3 引出列表'!$A$1:$CD$1,0)),""))</f>
        <v>0</v>
      </c>
      <c r="I816">
        <f>IF(ISBLANK(IFERROR(INDEX('2-3 引出列表'!$A$2:$CE$8700,$A816,MATCH(I$1,'2-3 引出列表'!$A$1:$CD$1,0)),"")),"",IFERROR(INDEX('2-3 引出列表'!$A$2:$CE$8700,$A816,MATCH(I$1,'2-3 引出列表'!$A$1:$CD$1,0)),""))</f>
        <v>0</v>
      </c>
    </row>
    <row r="817" customFormat="1" spans="1:9">
      <c r="A817">
        <v>816</v>
      </c>
      <c r="B817">
        <f>IF(ISBLANK(IFERROR(INDEX('2-3 引出列表'!$A$2:$CE$8700,$A817,MATCH(B$1,'2-3 引出列表'!$A$1:$CD$1,0)),"")),"",IFERROR(INDEX('2-3 引出列表'!$A$2:$CE$8700,$A817,MATCH(B$1,'2-3 引出列表'!$A$1:$CD$1,0)),""))</f>
        <v>0</v>
      </c>
      <c r="C817">
        <f>IF(ISBLANK(IFERROR(INDEX('2-3 引出列表'!$A$2:$CE$8700,$A817,MATCH(C$1,'2-3 引出列表'!$A$1:$CD$1,0)),"")),"",IFERROR(INDEX('2-3 引出列表'!$A$2:$CE$8700,$A817,MATCH(C$1,'2-3 引出列表'!$A$1:$CD$1,0)),""))</f>
        <v>0</v>
      </c>
      <c r="D817">
        <f>IF(ISBLANK(IFERROR(INDEX('2-3 引出列表'!$A$2:$CE$8700,$A817,MATCH(D$1,'2-3 引出列表'!$A$1:$CD$1,0)),"")),"",IFERROR(INDEX('2-3 引出列表'!$A$2:$CE$8700,$A817,MATCH(D$1,'2-3 引出列表'!$A$1:$CD$1,0)),""))</f>
        <v>0</v>
      </c>
      <c r="E817">
        <f>IF(ISBLANK(IFERROR(INDEX('2-3 引出列表'!$A$2:$CE$8700,$A817,MATCH(E$1,'2-3 引出列表'!$A$1:$CD$1,0)),"")),"",IFERROR(INDEX('2-3 引出列表'!$A$2:$CE$8700,$A817,MATCH(E$1,'2-3 引出列表'!$A$1:$CD$1,0)),""))</f>
        <v>0</v>
      </c>
      <c r="F817" t="str">
        <f t="shared" si="12"/>
        <v>0</v>
      </c>
      <c r="G817">
        <f>IF(ISBLANK(IFERROR(INDEX('2-3 引出列表'!$A$2:$CE$8700,$A817,MATCH(G$1,'2-3 引出列表'!$A$1:$CD$1,0)),"")),"",IFERROR(INDEX('2-3 引出列表'!$A$2:$CE$8700,$A817,MATCH(G$1,'2-3 引出列表'!$A$1:$CD$1,0)),""))</f>
        <v>0</v>
      </c>
      <c r="H817">
        <f>IF(ISBLANK(IFERROR(INDEX('2-3 引出列表'!$A$2:$CE$8700,$A817,MATCH(H$1,'2-3 引出列表'!$A$1:$CD$1,0)),"")),"",IFERROR(INDEX('2-3 引出列表'!$A$2:$CE$8700,$A817,MATCH(H$1,'2-3 引出列表'!$A$1:$CD$1,0)),""))</f>
        <v>0</v>
      </c>
      <c r="I817">
        <f>IF(ISBLANK(IFERROR(INDEX('2-3 引出列表'!$A$2:$CE$8700,$A817,MATCH(I$1,'2-3 引出列表'!$A$1:$CD$1,0)),"")),"",IFERROR(INDEX('2-3 引出列表'!$A$2:$CE$8700,$A817,MATCH(I$1,'2-3 引出列表'!$A$1:$CD$1,0)),""))</f>
        <v>0</v>
      </c>
    </row>
    <row r="818" customFormat="1" spans="1:9">
      <c r="A818">
        <v>817</v>
      </c>
      <c r="B818">
        <f>IF(ISBLANK(IFERROR(INDEX('2-3 引出列表'!$A$2:$CE$8700,$A818,MATCH(B$1,'2-3 引出列表'!$A$1:$CD$1,0)),"")),"",IFERROR(INDEX('2-3 引出列表'!$A$2:$CE$8700,$A818,MATCH(B$1,'2-3 引出列表'!$A$1:$CD$1,0)),""))</f>
        <v>0</v>
      </c>
      <c r="C818">
        <f>IF(ISBLANK(IFERROR(INDEX('2-3 引出列表'!$A$2:$CE$8700,$A818,MATCH(C$1,'2-3 引出列表'!$A$1:$CD$1,0)),"")),"",IFERROR(INDEX('2-3 引出列表'!$A$2:$CE$8700,$A818,MATCH(C$1,'2-3 引出列表'!$A$1:$CD$1,0)),""))</f>
        <v>0</v>
      </c>
      <c r="D818">
        <f>IF(ISBLANK(IFERROR(INDEX('2-3 引出列表'!$A$2:$CE$8700,$A818,MATCH(D$1,'2-3 引出列表'!$A$1:$CD$1,0)),"")),"",IFERROR(INDEX('2-3 引出列表'!$A$2:$CE$8700,$A818,MATCH(D$1,'2-3 引出列表'!$A$1:$CD$1,0)),""))</f>
        <v>0</v>
      </c>
      <c r="E818">
        <f>IF(ISBLANK(IFERROR(INDEX('2-3 引出列表'!$A$2:$CE$8700,$A818,MATCH(E$1,'2-3 引出列表'!$A$1:$CD$1,0)),"")),"",IFERROR(INDEX('2-3 引出列表'!$A$2:$CE$8700,$A818,MATCH(E$1,'2-3 引出列表'!$A$1:$CD$1,0)),""))</f>
        <v>0</v>
      </c>
      <c r="F818" t="str">
        <f t="shared" si="12"/>
        <v>0</v>
      </c>
      <c r="G818">
        <f>IF(ISBLANK(IFERROR(INDEX('2-3 引出列表'!$A$2:$CE$8700,$A818,MATCH(G$1,'2-3 引出列表'!$A$1:$CD$1,0)),"")),"",IFERROR(INDEX('2-3 引出列表'!$A$2:$CE$8700,$A818,MATCH(G$1,'2-3 引出列表'!$A$1:$CD$1,0)),""))</f>
        <v>0</v>
      </c>
      <c r="H818">
        <f>IF(ISBLANK(IFERROR(INDEX('2-3 引出列表'!$A$2:$CE$8700,$A818,MATCH(H$1,'2-3 引出列表'!$A$1:$CD$1,0)),"")),"",IFERROR(INDEX('2-3 引出列表'!$A$2:$CE$8700,$A818,MATCH(H$1,'2-3 引出列表'!$A$1:$CD$1,0)),""))</f>
        <v>0</v>
      </c>
      <c r="I818">
        <f>IF(ISBLANK(IFERROR(INDEX('2-3 引出列表'!$A$2:$CE$8700,$A818,MATCH(I$1,'2-3 引出列表'!$A$1:$CD$1,0)),"")),"",IFERROR(INDEX('2-3 引出列表'!$A$2:$CE$8700,$A818,MATCH(I$1,'2-3 引出列表'!$A$1:$CD$1,0)),""))</f>
        <v>0</v>
      </c>
    </row>
    <row r="819" customFormat="1" spans="1:9">
      <c r="A819">
        <v>818</v>
      </c>
      <c r="B819">
        <f>IF(ISBLANK(IFERROR(INDEX('2-3 引出列表'!$A$2:$CE$8700,$A819,MATCH(B$1,'2-3 引出列表'!$A$1:$CD$1,0)),"")),"",IFERROR(INDEX('2-3 引出列表'!$A$2:$CE$8700,$A819,MATCH(B$1,'2-3 引出列表'!$A$1:$CD$1,0)),""))</f>
        <v>0</v>
      </c>
      <c r="C819">
        <f>IF(ISBLANK(IFERROR(INDEX('2-3 引出列表'!$A$2:$CE$8700,$A819,MATCH(C$1,'2-3 引出列表'!$A$1:$CD$1,0)),"")),"",IFERROR(INDEX('2-3 引出列表'!$A$2:$CE$8700,$A819,MATCH(C$1,'2-3 引出列表'!$A$1:$CD$1,0)),""))</f>
        <v>0</v>
      </c>
      <c r="D819">
        <f>IF(ISBLANK(IFERROR(INDEX('2-3 引出列表'!$A$2:$CE$8700,$A819,MATCH(D$1,'2-3 引出列表'!$A$1:$CD$1,0)),"")),"",IFERROR(INDEX('2-3 引出列表'!$A$2:$CE$8700,$A819,MATCH(D$1,'2-3 引出列表'!$A$1:$CD$1,0)),""))</f>
        <v>0</v>
      </c>
      <c r="E819">
        <f>IF(ISBLANK(IFERROR(INDEX('2-3 引出列表'!$A$2:$CE$8700,$A819,MATCH(E$1,'2-3 引出列表'!$A$1:$CD$1,0)),"")),"",IFERROR(INDEX('2-3 引出列表'!$A$2:$CE$8700,$A819,MATCH(E$1,'2-3 引出列表'!$A$1:$CD$1,0)),""))</f>
        <v>0</v>
      </c>
      <c r="F819" t="str">
        <f t="shared" si="12"/>
        <v>0</v>
      </c>
      <c r="G819">
        <f>IF(ISBLANK(IFERROR(INDEX('2-3 引出列表'!$A$2:$CE$8700,$A819,MATCH(G$1,'2-3 引出列表'!$A$1:$CD$1,0)),"")),"",IFERROR(INDEX('2-3 引出列表'!$A$2:$CE$8700,$A819,MATCH(G$1,'2-3 引出列表'!$A$1:$CD$1,0)),""))</f>
        <v>0</v>
      </c>
      <c r="H819">
        <f>IF(ISBLANK(IFERROR(INDEX('2-3 引出列表'!$A$2:$CE$8700,$A819,MATCH(H$1,'2-3 引出列表'!$A$1:$CD$1,0)),"")),"",IFERROR(INDEX('2-3 引出列表'!$A$2:$CE$8700,$A819,MATCH(H$1,'2-3 引出列表'!$A$1:$CD$1,0)),""))</f>
        <v>0</v>
      </c>
      <c r="I819">
        <f>IF(ISBLANK(IFERROR(INDEX('2-3 引出列表'!$A$2:$CE$8700,$A819,MATCH(I$1,'2-3 引出列表'!$A$1:$CD$1,0)),"")),"",IFERROR(INDEX('2-3 引出列表'!$A$2:$CE$8700,$A819,MATCH(I$1,'2-3 引出列表'!$A$1:$CD$1,0)),""))</f>
        <v>0</v>
      </c>
    </row>
    <row r="820" customFormat="1" spans="1:9">
      <c r="A820">
        <v>819</v>
      </c>
      <c r="B820">
        <f>IF(ISBLANK(IFERROR(INDEX('2-3 引出列表'!$A$2:$CE$8700,$A820,MATCH(B$1,'2-3 引出列表'!$A$1:$CD$1,0)),"")),"",IFERROR(INDEX('2-3 引出列表'!$A$2:$CE$8700,$A820,MATCH(B$1,'2-3 引出列表'!$A$1:$CD$1,0)),""))</f>
        <v>0</v>
      </c>
      <c r="C820">
        <f>IF(ISBLANK(IFERROR(INDEX('2-3 引出列表'!$A$2:$CE$8700,$A820,MATCH(C$1,'2-3 引出列表'!$A$1:$CD$1,0)),"")),"",IFERROR(INDEX('2-3 引出列表'!$A$2:$CE$8700,$A820,MATCH(C$1,'2-3 引出列表'!$A$1:$CD$1,0)),""))</f>
        <v>0</v>
      </c>
      <c r="D820">
        <f>IF(ISBLANK(IFERROR(INDEX('2-3 引出列表'!$A$2:$CE$8700,$A820,MATCH(D$1,'2-3 引出列表'!$A$1:$CD$1,0)),"")),"",IFERROR(INDEX('2-3 引出列表'!$A$2:$CE$8700,$A820,MATCH(D$1,'2-3 引出列表'!$A$1:$CD$1,0)),""))</f>
        <v>0</v>
      </c>
      <c r="E820">
        <f>IF(ISBLANK(IFERROR(INDEX('2-3 引出列表'!$A$2:$CE$8700,$A820,MATCH(E$1,'2-3 引出列表'!$A$1:$CD$1,0)),"")),"",IFERROR(INDEX('2-3 引出列表'!$A$2:$CE$8700,$A820,MATCH(E$1,'2-3 引出列表'!$A$1:$CD$1,0)),""))</f>
        <v>0</v>
      </c>
      <c r="F820" t="str">
        <f t="shared" si="12"/>
        <v>0</v>
      </c>
      <c r="G820">
        <f>IF(ISBLANK(IFERROR(INDEX('2-3 引出列表'!$A$2:$CE$8700,$A820,MATCH(G$1,'2-3 引出列表'!$A$1:$CD$1,0)),"")),"",IFERROR(INDEX('2-3 引出列表'!$A$2:$CE$8700,$A820,MATCH(G$1,'2-3 引出列表'!$A$1:$CD$1,0)),""))</f>
        <v>0</v>
      </c>
      <c r="H820">
        <f>IF(ISBLANK(IFERROR(INDEX('2-3 引出列表'!$A$2:$CE$8700,$A820,MATCH(H$1,'2-3 引出列表'!$A$1:$CD$1,0)),"")),"",IFERROR(INDEX('2-3 引出列表'!$A$2:$CE$8700,$A820,MATCH(H$1,'2-3 引出列表'!$A$1:$CD$1,0)),""))</f>
        <v>0</v>
      </c>
      <c r="I820">
        <f>IF(ISBLANK(IFERROR(INDEX('2-3 引出列表'!$A$2:$CE$8700,$A820,MATCH(I$1,'2-3 引出列表'!$A$1:$CD$1,0)),"")),"",IFERROR(INDEX('2-3 引出列表'!$A$2:$CE$8700,$A820,MATCH(I$1,'2-3 引出列表'!$A$1:$CD$1,0)),""))</f>
        <v>0</v>
      </c>
    </row>
    <row r="821" customFormat="1" spans="1:9">
      <c r="A821">
        <v>820</v>
      </c>
      <c r="B821">
        <f>IF(ISBLANK(IFERROR(INDEX('2-3 引出列表'!$A$2:$CE$8700,$A821,MATCH(B$1,'2-3 引出列表'!$A$1:$CD$1,0)),"")),"",IFERROR(INDEX('2-3 引出列表'!$A$2:$CE$8700,$A821,MATCH(B$1,'2-3 引出列表'!$A$1:$CD$1,0)),""))</f>
        <v>0</v>
      </c>
      <c r="C821">
        <f>IF(ISBLANK(IFERROR(INDEX('2-3 引出列表'!$A$2:$CE$8700,$A821,MATCH(C$1,'2-3 引出列表'!$A$1:$CD$1,0)),"")),"",IFERROR(INDEX('2-3 引出列表'!$A$2:$CE$8700,$A821,MATCH(C$1,'2-3 引出列表'!$A$1:$CD$1,0)),""))</f>
        <v>0</v>
      </c>
      <c r="D821">
        <f>IF(ISBLANK(IFERROR(INDEX('2-3 引出列表'!$A$2:$CE$8700,$A821,MATCH(D$1,'2-3 引出列表'!$A$1:$CD$1,0)),"")),"",IFERROR(INDEX('2-3 引出列表'!$A$2:$CE$8700,$A821,MATCH(D$1,'2-3 引出列表'!$A$1:$CD$1,0)),""))</f>
        <v>0</v>
      </c>
      <c r="E821">
        <f>IF(ISBLANK(IFERROR(INDEX('2-3 引出列表'!$A$2:$CE$8700,$A821,MATCH(E$1,'2-3 引出列表'!$A$1:$CD$1,0)),"")),"",IFERROR(INDEX('2-3 引出列表'!$A$2:$CE$8700,$A821,MATCH(E$1,'2-3 引出列表'!$A$1:$CD$1,0)),""))</f>
        <v>0</v>
      </c>
      <c r="F821" t="str">
        <f t="shared" si="12"/>
        <v>0</v>
      </c>
      <c r="G821">
        <f>IF(ISBLANK(IFERROR(INDEX('2-3 引出列表'!$A$2:$CE$8700,$A821,MATCH(G$1,'2-3 引出列表'!$A$1:$CD$1,0)),"")),"",IFERROR(INDEX('2-3 引出列表'!$A$2:$CE$8700,$A821,MATCH(G$1,'2-3 引出列表'!$A$1:$CD$1,0)),""))</f>
        <v>0</v>
      </c>
      <c r="H821">
        <f>IF(ISBLANK(IFERROR(INDEX('2-3 引出列表'!$A$2:$CE$8700,$A821,MATCH(H$1,'2-3 引出列表'!$A$1:$CD$1,0)),"")),"",IFERROR(INDEX('2-3 引出列表'!$A$2:$CE$8700,$A821,MATCH(H$1,'2-3 引出列表'!$A$1:$CD$1,0)),""))</f>
        <v>0</v>
      </c>
      <c r="I821">
        <f>IF(ISBLANK(IFERROR(INDEX('2-3 引出列表'!$A$2:$CE$8700,$A821,MATCH(I$1,'2-3 引出列表'!$A$1:$CD$1,0)),"")),"",IFERROR(INDEX('2-3 引出列表'!$A$2:$CE$8700,$A821,MATCH(I$1,'2-3 引出列表'!$A$1:$CD$1,0)),""))</f>
        <v>0</v>
      </c>
    </row>
    <row r="822" customFormat="1" spans="1:9">
      <c r="A822">
        <v>821</v>
      </c>
      <c r="B822">
        <f>IF(ISBLANK(IFERROR(INDEX('2-3 引出列表'!$A$2:$CE$8700,$A822,MATCH(B$1,'2-3 引出列表'!$A$1:$CD$1,0)),"")),"",IFERROR(INDEX('2-3 引出列表'!$A$2:$CE$8700,$A822,MATCH(B$1,'2-3 引出列表'!$A$1:$CD$1,0)),""))</f>
        <v>0</v>
      </c>
      <c r="C822">
        <f>IF(ISBLANK(IFERROR(INDEX('2-3 引出列表'!$A$2:$CE$8700,$A822,MATCH(C$1,'2-3 引出列表'!$A$1:$CD$1,0)),"")),"",IFERROR(INDEX('2-3 引出列表'!$A$2:$CE$8700,$A822,MATCH(C$1,'2-3 引出列表'!$A$1:$CD$1,0)),""))</f>
        <v>0</v>
      </c>
      <c r="D822">
        <f>IF(ISBLANK(IFERROR(INDEX('2-3 引出列表'!$A$2:$CE$8700,$A822,MATCH(D$1,'2-3 引出列表'!$A$1:$CD$1,0)),"")),"",IFERROR(INDEX('2-3 引出列表'!$A$2:$CE$8700,$A822,MATCH(D$1,'2-3 引出列表'!$A$1:$CD$1,0)),""))</f>
        <v>0</v>
      </c>
      <c r="E822">
        <f>IF(ISBLANK(IFERROR(INDEX('2-3 引出列表'!$A$2:$CE$8700,$A822,MATCH(E$1,'2-3 引出列表'!$A$1:$CD$1,0)),"")),"",IFERROR(INDEX('2-3 引出列表'!$A$2:$CE$8700,$A822,MATCH(E$1,'2-3 引出列表'!$A$1:$CD$1,0)),""))</f>
        <v>0</v>
      </c>
      <c r="F822" t="str">
        <f t="shared" si="12"/>
        <v>0</v>
      </c>
      <c r="G822">
        <f>IF(ISBLANK(IFERROR(INDEX('2-3 引出列表'!$A$2:$CE$8700,$A822,MATCH(G$1,'2-3 引出列表'!$A$1:$CD$1,0)),"")),"",IFERROR(INDEX('2-3 引出列表'!$A$2:$CE$8700,$A822,MATCH(G$1,'2-3 引出列表'!$A$1:$CD$1,0)),""))</f>
        <v>0</v>
      </c>
      <c r="H822">
        <f>IF(ISBLANK(IFERROR(INDEX('2-3 引出列表'!$A$2:$CE$8700,$A822,MATCH(H$1,'2-3 引出列表'!$A$1:$CD$1,0)),"")),"",IFERROR(INDEX('2-3 引出列表'!$A$2:$CE$8700,$A822,MATCH(H$1,'2-3 引出列表'!$A$1:$CD$1,0)),""))</f>
        <v>0</v>
      </c>
      <c r="I822">
        <f>IF(ISBLANK(IFERROR(INDEX('2-3 引出列表'!$A$2:$CE$8700,$A822,MATCH(I$1,'2-3 引出列表'!$A$1:$CD$1,0)),"")),"",IFERROR(INDEX('2-3 引出列表'!$A$2:$CE$8700,$A822,MATCH(I$1,'2-3 引出列表'!$A$1:$CD$1,0)),""))</f>
        <v>0</v>
      </c>
    </row>
    <row r="823" customFormat="1" spans="1:9">
      <c r="A823">
        <v>822</v>
      </c>
      <c r="B823">
        <f>IF(ISBLANK(IFERROR(INDEX('2-3 引出列表'!$A$2:$CE$8700,$A823,MATCH(B$1,'2-3 引出列表'!$A$1:$CD$1,0)),"")),"",IFERROR(INDEX('2-3 引出列表'!$A$2:$CE$8700,$A823,MATCH(B$1,'2-3 引出列表'!$A$1:$CD$1,0)),""))</f>
        <v>0</v>
      </c>
      <c r="C823">
        <f>IF(ISBLANK(IFERROR(INDEX('2-3 引出列表'!$A$2:$CE$8700,$A823,MATCH(C$1,'2-3 引出列表'!$A$1:$CD$1,0)),"")),"",IFERROR(INDEX('2-3 引出列表'!$A$2:$CE$8700,$A823,MATCH(C$1,'2-3 引出列表'!$A$1:$CD$1,0)),""))</f>
        <v>0</v>
      </c>
      <c r="D823">
        <f>IF(ISBLANK(IFERROR(INDEX('2-3 引出列表'!$A$2:$CE$8700,$A823,MATCH(D$1,'2-3 引出列表'!$A$1:$CD$1,0)),"")),"",IFERROR(INDEX('2-3 引出列表'!$A$2:$CE$8700,$A823,MATCH(D$1,'2-3 引出列表'!$A$1:$CD$1,0)),""))</f>
        <v>0</v>
      </c>
      <c r="E823">
        <f>IF(ISBLANK(IFERROR(INDEX('2-3 引出列表'!$A$2:$CE$8700,$A823,MATCH(E$1,'2-3 引出列表'!$A$1:$CD$1,0)),"")),"",IFERROR(INDEX('2-3 引出列表'!$A$2:$CE$8700,$A823,MATCH(E$1,'2-3 引出列表'!$A$1:$CD$1,0)),""))</f>
        <v>0</v>
      </c>
      <c r="F823" t="str">
        <f t="shared" si="12"/>
        <v>0</v>
      </c>
      <c r="G823">
        <f>IF(ISBLANK(IFERROR(INDEX('2-3 引出列表'!$A$2:$CE$8700,$A823,MATCH(G$1,'2-3 引出列表'!$A$1:$CD$1,0)),"")),"",IFERROR(INDEX('2-3 引出列表'!$A$2:$CE$8700,$A823,MATCH(G$1,'2-3 引出列表'!$A$1:$CD$1,0)),""))</f>
        <v>0</v>
      </c>
      <c r="H823">
        <f>IF(ISBLANK(IFERROR(INDEX('2-3 引出列表'!$A$2:$CE$8700,$A823,MATCH(H$1,'2-3 引出列表'!$A$1:$CD$1,0)),"")),"",IFERROR(INDEX('2-3 引出列表'!$A$2:$CE$8700,$A823,MATCH(H$1,'2-3 引出列表'!$A$1:$CD$1,0)),""))</f>
        <v>0</v>
      </c>
      <c r="I823">
        <f>IF(ISBLANK(IFERROR(INDEX('2-3 引出列表'!$A$2:$CE$8700,$A823,MATCH(I$1,'2-3 引出列表'!$A$1:$CD$1,0)),"")),"",IFERROR(INDEX('2-3 引出列表'!$A$2:$CE$8700,$A823,MATCH(I$1,'2-3 引出列表'!$A$1:$CD$1,0)),""))</f>
        <v>0</v>
      </c>
    </row>
    <row r="824" customFormat="1" spans="1:9">
      <c r="A824">
        <v>823</v>
      </c>
      <c r="B824">
        <f>IF(ISBLANK(IFERROR(INDEX('2-3 引出列表'!$A$2:$CE$8700,$A824,MATCH(B$1,'2-3 引出列表'!$A$1:$CD$1,0)),"")),"",IFERROR(INDEX('2-3 引出列表'!$A$2:$CE$8700,$A824,MATCH(B$1,'2-3 引出列表'!$A$1:$CD$1,0)),""))</f>
        <v>0</v>
      </c>
      <c r="C824">
        <f>IF(ISBLANK(IFERROR(INDEX('2-3 引出列表'!$A$2:$CE$8700,$A824,MATCH(C$1,'2-3 引出列表'!$A$1:$CD$1,0)),"")),"",IFERROR(INDEX('2-3 引出列表'!$A$2:$CE$8700,$A824,MATCH(C$1,'2-3 引出列表'!$A$1:$CD$1,0)),""))</f>
        <v>0</v>
      </c>
      <c r="D824">
        <f>IF(ISBLANK(IFERROR(INDEX('2-3 引出列表'!$A$2:$CE$8700,$A824,MATCH(D$1,'2-3 引出列表'!$A$1:$CD$1,0)),"")),"",IFERROR(INDEX('2-3 引出列表'!$A$2:$CE$8700,$A824,MATCH(D$1,'2-3 引出列表'!$A$1:$CD$1,0)),""))</f>
        <v>0</v>
      </c>
      <c r="E824">
        <f>IF(ISBLANK(IFERROR(INDEX('2-3 引出列表'!$A$2:$CE$8700,$A824,MATCH(E$1,'2-3 引出列表'!$A$1:$CD$1,0)),"")),"",IFERROR(INDEX('2-3 引出列表'!$A$2:$CE$8700,$A824,MATCH(E$1,'2-3 引出列表'!$A$1:$CD$1,0)),""))</f>
        <v>0</v>
      </c>
      <c r="F824" t="str">
        <f t="shared" si="12"/>
        <v>0</v>
      </c>
      <c r="G824">
        <f>IF(ISBLANK(IFERROR(INDEX('2-3 引出列表'!$A$2:$CE$8700,$A824,MATCH(G$1,'2-3 引出列表'!$A$1:$CD$1,0)),"")),"",IFERROR(INDEX('2-3 引出列表'!$A$2:$CE$8700,$A824,MATCH(G$1,'2-3 引出列表'!$A$1:$CD$1,0)),""))</f>
        <v>0</v>
      </c>
      <c r="H824">
        <f>IF(ISBLANK(IFERROR(INDEX('2-3 引出列表'!$A$2:$CE$8700,$A824,MATCH(H$1,'2-3 引出列表'!$A$1:$CD$1,0)),"")),"",IFERROR(INDEX('2-3 引出列表'!$A$2:$CE$8700,$A824,MATCH(H$1,'2-3 引出列表'!$A$1:$CD$1,0)),""))</f>
        <v>0</v>
      </c>
      <c r="I824">
        <f>IF(ISBLANK(IFERROR(INDEX('2-3 引出列表'!$A$2:$CE$8700,$A824,MATCH(I$1,'2-3 引出列表'!$A$1:$CD$1,0)),"")),"",IFERROR(INDEX('2-3 引出列表'!$A$2:$CE$8700,$A824,MATCH(I$1,'2-3 引出列表'!$A$1:$CD$1,0)),""))</f>
        <v>0</v>
      </c>
    </row>
    <row r="825" customFormat="1" spans="1:9">
      <c r="A825">
        <v>824</v>
      </c>
      <c r="B825">
        <f>IF(ISBLANK(IFERROR(INDEX('2-3 引出列表'!$A$2:$CE$8700,$A825,MATCH(B$1,'2-3 引出列表'!$A$1:$CD$1,0)),"")),"",IFERROR(INDEX('2-3 引出列表'!$A$2:$CE$8700,$A825,MATCH(B$1,'2-3 引出列表'!$A$1:$CD$1,0)),""))</f>
        <v>0</v>
      </c>
      <c r="C825">
        <f>IF(ISBLANK(IFERROR(INDEX('2-3 引出列表'!$A$2:$CE$8700,$A825,MATCH(C$1,'2-3 引出列表'!$A$1:$CD$1,0)),"")),"",IFERROR(INDEX('2-3 引出列表'!$A$2:$CE$8700,$A825,MATCH(C$1,'2-3 引出列表'!$A$1:$CD$1,0)),""))</f>
        <v>0</v>
      </c>
      <c r="D825">
        <f>IF(ISBLANK(IFERROR(INDEX('2-3 引出列表'!$A$2:$CE$8700,$A825,MATCH(D$1,'2-3 引出列表'!$A$1:$CD$1,0)),"")),"",IFERROR(INDEX('2-3 引出列表'!$A$2:$CE$8700,$A825,MATCH(D$1,'2-3 引出列表'!$A$1:$CD$1,0)),""))</f>
        <v>0</v>
      </c>
      <c r="E825">
        <f>IF(ISBLANK(IFERROR(INDEX('2-3 引出列表'!$A$2:$CE$8700,$A825,MATCH(E$1,'2-3 引出列表'!$A$1:$CD$1,0)),"")),"",IFERROR(INDEX('2-3 引出列表'!$A$2:$CE$8700,$A825,MATCH(E$1,'2-3 引出列表'!$A$1:$CD$1,0)),""))</f>
        <v>0</v>
      </c>
      <c r="F825" t="str">
        <f t="shared" si="12"/>
        <v>0</v>
      </c>
      <c r="G825">
        <f>IF(ISBLANK(IFERROR(INDEX('2-3 引出列表'!$A$2:$CE$8700,$A825,MATCH(G$1,'2-3 引出列表'!$A$1:$CD$1,0)),"")),"",IFERROR(INDEX('2-3 引出列表'!$A$2:$CE$8700,$A825,MATCH(G$1,'2-3 引出列表'!$A$1:$CD$1,0)),""))</f>
        <v>0</v>
      </c>
      <c r="H825">
        <f>IF(ISBLANK(IFERROR(INDEX('2-3 引出列表'!$A$2:$CE$8700,$A825,MATCH(H$1,'2-3 引出列表'!$A$1:$CD$1,0)),"")),"",IFERROR(INDEX('2-3 引出列表'!$A$2:$CE$8700,$A825,MATCH(H$1,'2-3 引出列表'!$A$1:$CD$1,0)),""))</f>
        <v>0</v>
      </c>
      <c r="I825">
        <f>IF(ISBLANK(IFERROR(INDEX('2-3 引出列表'!$A$2:$CE$8700,$A825,MATCH(I$1,'2-3 引出列表'!$A$1:$CD$1,0)),"")),"",IFERROR(INDEX('2-3 引出列表'!$A$2:$CE$8700,$A825,MATCH(I$1,'2-3 引出列表'!$A$1:$CD$1,0)),""))</f>
        <v>0</v>
      </c>
    </row>
    <row r="826" customFormat="1" spans="1:9">
      <c r="A826">
        <v>825</v>
      </c>
      <c r="B826">
        <f>IF(ISBLANK(IFERROR(INDEX('2-3 引出列表'!$A$2:$CE$8700,$A826,MATCH(B$1,'2-3 引出列表'!$A$1:$CD$1,0)),"")),"",IFERROR(INDEX('2-3 引出列表'!$A$2:$CE$8700,$A826,MATCH(B$1,'2-3 引出列表'!$A$1:$CD$1,0)),""))</f>
        <v>0</v>
      </c>
      <c r="C826">
        <f>IF(ISBLANK(IFERROR(INDEX('2-3 引出列表'!$A$2:$CE$8700,$A826,MATCH(C$1,'2-3 引出列表'!$A$1:$CD$1,0)),"")),"",IFERROR(INDEX('2-3 引出列表'!$A$2:$CE$8700,$A826,MATCH(C$1,'2-3 引出列表'!$A$1:$CD$1,0)),""))</f>
        <v>0</v>
      </c>
      <c r="D826">
        <f>IF(ISBLANK(IFERROR(INDEX('2-3 引出列表'!$A$2:$CE$8700,$A826,MATCH(D$1,'2-3 引出列表'!$A$1:$CD$1,0)),"")),"",IFERROR(INDEX('2-3 引出列表'!$A$2:$CE$8700,$A826,MATCH(D$1,'2-3 引出列表'!$A$1:$CD$1,0)),""))</f>
        <v>0</v>
      </c>
      <c r="E826">
        <f>IF(ISBLANK(IFERROR(INDEX('2-3 引出列表'!$A$2:$CE$8700,$A826,MATCH(E$1,'2-3 引出列表'!$A$1:$CD$1,0)),"")),"",IFERROR(INDEX('2-3 引出列表'!$A$2:$CE$8700,$A826,MATCH(E$1,'2-3 引出列表'!$A$1:$CD$1,0)),""))</f>
        <v>0</v>
      </c>
      <c r="F826" t="str">
        <f t="shared" si="12"/>
        <v>0</v>
      </c>
      <c r="G826">
        <f>IF(ISBLANK(IFERROR(INDEX('2-3 引出列表'!$A$2:$CE$8700,$A826,MATCH(G$1,'2-3 引出列表'!$A$1:$CD$1,0)),"")),"",IFERROR(INDEX('2-3 引出列表'!$A$2:$CE$8700,$A826,MATCH(G$1,'2-3 引出列表'!$A$1:$CD$1,0)),""))</f>
        <v>0</v>
      </c>
      <c r="H826">
        <f>IF(ISBLANK(IFERROR(INDEX('2-3 引出列表'!$A$2:$CE$8700,$A826,MATCH(H$1,'2-3 引出列表'!$A$1:$CD$1,0)),"")),"",IFERROR(INDEX('2-3 引出列表'!$A$2:$CE$8700,$A826,MATCH(H$1,'2-3 引出列表'!$A$1:$CD$1,0)),""))</f>
        <v>0</v>
      </c>
      <c r="I826">
        <f>IF(ISBLANK(IFERROR(INDEX('2-3 引出列表'!$A$2:$CE$8700,$A826,MATCH(I$1,'2-3 引出列表'!$A$1:$CD$1,0)),"")),"",IFERROR(INDEX('2-3 引出列表'!$A$2:$CE$8700,$A826,MATCH(I$1,'2-3 引出列表'!$A$1:$CD$1,0)),""))</f>
        <v>0</v>
      </c>
    </row>
    <row r="827" customFormat="1" spans="1:9">
      <c r="A827">
        <v>826</v>
      </c>
      <c r="B827">
        <f>IF(ISBLANK(IFERROR(INDEX('2-3 引出列表'!$A$2:$CE$8700,$A827,MATCH(B$1,'2-3 引出列表'!$A$1:$CD$1,0)),"")),"",IFERROR(INDEX('2-3 引出列表'!$A$2:$CE$8700,$A827,MATCH(B$1,'2-3 引出列表'!$A$1:$CD$1,0)),""))</f>
        <v>0</v>
      </c>
      <c r="C827">
        <f>IF(ISBLANK(IFERROR(INDEX('2-3 引出列表'!$A$2:$CE$8700,$A827,MATCH(C$1,'2-3 引出列表'!$A$1:$CD$1,0)),"")),"",IFERROR(INDEX('2-3 引出列表'!$A$2:$CE$8700,$A827,MATCH(C$1,'2-3 引出列表'!$A$1:$CD$1,0)),""))</f>
        <v>0</v>
      </c>
      <c r="D827">
        <f>IF(ISBLANK(IFERROR(INDEX('2-3 引出列表'!$A$2:$CE$8700,$A827,MATCH(D$1,'2-3 引出列表'!$A$1:$CD$1,0)),"")),"",IFERROR(INDEX('2-3 引出列表'!$A$2:$CE$8700,$A827,MATCH(D$1,'2-3 引出列表'!$A$1:$CD$1,0)),""))</f>
        <v>0</v>
      </c>
      <c r="E827">
        <f>IF(ISBLANK(IFERROR(INDEX('2-3 引出列表'!$A$2:$CE$8700,$A827,MATCH(E$1,'2-3 引出列表'!$A$1:$CD$1,0)),"")),"",IFERROR(INDEX('2-3 引出列表'!$A$2:$CE$8700,$A827,MATCH(E$1,'2-3 引出列表'!$A$1:$CD$1,0)),""))</f>
        <v>0</v>
      </c>
      <c r="F827" t="str">
        <f t="shared" si="12"/>
        <v>0</v>
      </c>
      <c r="G827">
        <f>IF(ISBLANK(IFERROR(INDEX('2-3 引出列表'!$A$2:$CE$8700,$A827,MATCH(G$1,'2-3 引出列表'!$A$1:$CD$1,0)),"")),"",IFERROR(INDEX('2-3 引出列表'!$A$2:$CE$8700,$A827,MATCH(G$1,'2-3 引出列表'!$A$1:$CD$1,0)),""))</f>
        <v>0</v>
      </c>
      <c r="H827">
        <f>IF(ISBLANK(IFERROR(INDEX('2-3 引出列表'!$A$2:$CE$8700,$A827,MATCH(H$1,'2-3 引出列表'!$A$1:$CD$1,0)),"")),"",IFERROR(INDEX('2-3 引出列表'!$A$2:$CE$8700,$A827,MATCH(H$1,'2-3 引出列表'!$A$1:$CD$1,0)),""))</f>
        <v>0</v>
      </c>
      <c r="I827">
        <f>IF(ISBLANK(IFERROR(INDEX('2-3 引出列表'!$A$2:$CE$8700,$A827,MATCH(I$1,'2-3 引出列表'!$A$1:$CD$1,0)),"")),"",IFERROR(INDEX('2-3 引出列表'!$A$2:$CE$8700,$A827,MATCH(I$1,'2-3 引出列表'!$A$1:$CD$1,0)),""))</f>
        <v>0</v>
      </c>
    </row>
    <row r="828" customFormat="1" spans="1:9">
      <c r="A828">
        <v>827</v>
      </c>
      <c r="B828">
        <f>IF(ISBLANK(IFERROR(INDEX('2-3 引出列表'!$A$2:$CE$8700,$A828,MATCH(B$1,'2-3 引出列表'!$A$1:$CD$1,0)),"")),"",IFERROR(INDEX('2-3 引出列表'!$A$2:$CE$8700,$A828,MATCH(B$1,'2-3 引出列表'!$A$1:$CD$1,0)),""))</f>
        <v>0</v>
      </c>
      <c r="C828">
        <f>IF(ISBLANK(IFERROR(INDEX('2-3 引出列表'!$A$2:$CE$8700,$A828,MATCH(C$1,'2-3 引出列表'!$A$1:$CD$1,0)),"")),"",IFERROR(INDEX('2-3 引出列表'!$A$2:$CE$8700,$A828,MATCH(C$1,'2-3 引出列表'!$A$1:$CD$1,0)),""))</f>
        <v>0</v>
      </c>
      <c r="D828">
        <f>IF(ISBLANK(IFERROR(INDEX('2-3 引出列表'!$A$2:$CE$8700,$A828,MATCH(D$1,'2-3 引出列表'!$A$1:$CD$1,0)),"")),"",IFERROR(INDEX('2-3 引出列表'!$A$2:$CE$8700,$A828,MATCH(D$1,'2-3 引出列表'!$A$1:$CD$1,0)),""))</f>
        <v>0</v>
      </c>
      <c r="E828">
        <f>IF(ISBLANK(IFERROR(INDEX('2-3 引出列表'!$A$2:$CE$8700,$A828,MATCH(E$1,'2-3 引出列表'!$A$1:$CD$1,0)),"")),"",IFERROR(INDEX('2-3 引出列表'!$A$2:$CE$8700,$A828,MATCH(E$1,'2-3 引出列表'!$A$1:$CD$1,0)),""))</f>
        <v>0</v>
      </c>
      <c r="F828" t="str">
        <f t="shared" si="12"/>
        <v>0</v>
      </c>
      <c r="G828">
        <f>IF(ISBLANK(IFERROR(INDEX('2-3 引出列表'!$A$2:$CE$8700,$A828,MATCH(G$1,'2-3 引出列表'!$A$1:$CD$1,0)),"")),"",IFERROR(INDEX('2-3 引出列表'!$A$2:$CE$8700,$A828,MATCH(G$1,'2-3 引出列表'!$A$1:$CD$1,0)),""))</f>
        <v>0</v>
      </c>
      <c r="H828">
        <f>IF(ISBLANK(IFERROR(INDEX('2-3 引出列表'!$A$2:$CE$8700,$A828,MATCH(H$1,'2-3 引出列表'!$A$1:$CD$1,0)),"")),"",IFERROR(INDEX('2-3 引出列表'!$A$2:$CE$8700,$A828,MATCH(H$1,'2-3 引出列表'!$A$1:$CD$1,0)),""))</f>
        <v>0</v>
      </c>
      <c r="I828">
        <f>IF(ISBLANK(IFERROR(INDEX('2-3 引出列表'!$A$2:$CE$8700,$A828,MATCH(I$1,'2-3 引出列表'!$A$1:$CD$1,0)),"")),"",IFERROR(INDEX('2-3 引出列表'!$A$2:$CE$8700,$A828,MATCH(I$1,'2-3 引出列表'!$A$1:$CD$1,0)),""))</f>
        <v>0</v>
      </c>
    </row>
    <row r="829" customFormat="1" spans="1:9">
      <c r="A829">
        <v>828</v>
      </c>
      <c r="B829">
        <f>IF(ISBLANK(IFERROR(INDEX('2-3 引出列表'!$A$2:$CE$8700,$A829,MATCH(B$1,'2-3 引出列表'!$A$1:$CD$1,0)),"")),"",IFERROR(INDEX('2-3 引出列表'!$A$2:$CE$8700,$A829,MATCH(B$1,'2-3 引出列表'!$A$1:$CD$1,0)),""))</f>
        <v>0</v>
      </c>
      <c r="C829">
        <f>IF(ISBLANK(IFERROR(INDEX('2-3 引出列表'!$A$2:$CE$8700,$A829,MATCH(C$1,'2-3 引出列表'!$A$1:$CD$1,0)),"")),"",IFERROR(INDEX('2-3 引出列表'!$A$2:$CE$8700,$A829,MATCH(C$1,'2-3 引出列表'!$A$1:$CD$1,0)),""))</f>
        <v>0</v>
      </c>
      <c r="D829">
        <f>IF(ISBLANK(IFERROR(INDEX('2-3 引出列表'!$A$2:$CE$8700,$A829,MATCH(D$1,'2-3 引出列表'!$A$1:$CD$1,0)),"")),"",IFERROR(INDEX('2-3 引出列表'!$A$2:$CE$8700,$A829,MATCH(D$1,'2-3 引出列表'!$A$1:$CD$1,0)),""))</f>
        <v>0</v>
      </c>
      <c r="E829">
        <f>IF(ISBLANK(IFERROR(INDEX('2-3 引出列表'!$A$2:$CE$8700,$A829,MATCH(E$1,'2-3 引出列表'!$A$1:$CD$1,0)),"")),"",IFERROR(INDEX('2-3 引出列表'!$A$2:$CE$8700,$A829,MATCH(E$1,'2-3 引出列表'!$A$1:$CD$1,0)),""))</f>
        <v>0</v>
      </c>
      <c r="F829" t="str">
        <f t="shared" si="12"/>
        <v>0</v>
      </c>
      <c r="G829">
        <f>IF(ISBLANK(IFERROR(INDEX('2-3 引出列表'!$A$2:$CE$8700,$A829,MATCH(G$1,'2-3 引出列表'!$A$1:$CD$1,0)),"")),"",IFERROR(INDEX('2-3 引出列表'!$A$2:$CE$8700,$A829,MATCH(G$1,'2-3 引出列表'!$A$1:$CD$1,0)),""))</f>
        <v>0</v>
      </c>
      <c r="H829">
        <f>IF(ISBLANK(IFERROR(INDEX('2-3 引出列表'!$A$2:$CE$8700,$A829,MATCH(H$1,'2-3 引出列表'!$A$1:$CD$1,0)),"")),"",IFERROR(INDEX('2-3 引出列表'!$A$2:$CE$8700,$A829,MATCH(H$1,'2-3 引出列表'!$A$1:$CD$1,0)),""))</f>
        <v>0</v>
      </c>
      <c r="I829">
        <f>IF(ISBLANK(IFERROR(INDEX('2-3 引出列表'!$A$2:$CE$8700,$A829,MATCH(I$1,'2-3 引出列表'!$A$1:$CD$1,0)),"")),"",IFERROR(INDEX('2-3 引出列表'!$A$2:$CE$8700,$A829,MATCH(I$1,'2-3 引出列表'!$A$1:$CD$1,0)),""))</f>
        <v>0</v>
      </c>
    </row>
    <row r="830" customFormat="1" spans="1:9">
      <c r="A830">
        <v>829</v>
      </c>
      <c r="B830">
        <f>IF(ISBLANK(IFERROR(INDEX('2-3 引出列表'!$A$2:$CE$8700,$A830,MATCH(B$1,'2-3 引出列表'!$A$1:$CD$1,0)),"")),"",IFERROR(INDEX('2-3 引出列表'!$A$2:$CE$8700,$A830,MATCH(B$1,'2-3 引出列表'!$A$1:$CD$1,0)),""))</f>
        <v>0</v>
      </c>
      <c r="C830">
        <f>IF(ISBLANK(IFERROR(INDEX('2-3 引出列表'!$A$2:$CE$8700,$A830,MATCH(C$1,'2-3 引出列表'!$A$1:$CD$1,0)),"")),"",IFERROR(INDEX('2-3 引出列表'!$A$2:$CE$8700,$A830,MATCH(C$1,'2-3 引出列表'!$A$1:$CD$1,0)),""))</f>
        <v>0</v>
      </c>
      <c r="D830">
        <f>IF(ISBLANK(IFERROR(INDEX('2-3 引出列表'!$A$2:$CE$8700,$A830,MATCH(D$1,'2-3 引出列表'!$A$1:$CD$1,0)),"")),"",IFERROR(INDEX('2-3 引出列表'!$A$2:$CE$8700,$A830,MATCH(D$1,'2-3 引出列表'!$A$1:$CD$1,0)),""))</f>
        <v>0</v>
      </c>
      <c r="E830">
        <f>IF(ISBLANK(IFERROR(INDEX('2-3 引出列表'!$A$2:$CE$8700,$A830,MATCH(E$1,'2-3 引出列表'!$A$1:$CD$1,0)),"")),"",IFERROR(INDEX('2-3 引出列表'!$A$2:$CE$8700,$A830,MATCH(E$1,'2-3 引出列表'!$A$1:$CD$1,0)),""))</f>
        <v>0</v>
      </c>
      <c r="F830" t="str">
        <f t="shared" si="12"/>
        <v>0</v>
      </c>
      <c r="G830">
        <f>IF(ISBLANK(IFERROR(INDEX('2-3 引出列表'!$A$2:$CE$8700,$A830,MATCH(G$1,'2-3 引出列表'!$A$1:$CD$1,0)),"")),"",IFERROR(INDEX('2-3 引出列表'!$A$2:$CE$8700,$A830,MATCH(G$1,'2-3 引出列表'!$A$1:$CD$1,0)),""))</f>
        <v>0</v>
      </c>
      <c r="H830">
        <f>IF(ISBLANK(IFERROR(INDEX('2-3 引出列表'!$A$2:$CE$8700,$A830,MATCH(H$1,'2-3 引出列表'!$A$1:$CD$1,0)),"")),"",IFERROR(INDEX('2-3 引出列表'!$A$2:$CE$8700,$A830,MATCH(H$1,'2-3 引出列表'!$A$1:$CD$1,0)),""))</f>
        <v>0</v>
      </c>
      <c r="I830">
        <f>IF(ISBLANK(IFERROR(INDEX('2-3 引出列表'!$A$2:$CE$8700,$A830,MATCH(I$1,'2-3 引出列表'!$A$1:$CD$1,0)),"")),"",IFERROR(INDEX('2-3 引出列表'!$A$2:$CE$8700,$A830,MATCH(I$1,'2-3 引出列表'!$A$1:$CD$1,0)),""))</f>
        <v>0</v>
      </c>
    </row>
    <row r="831" customFormat="1" spans="1:9">
      <c r="A831">
        <v>830</v>
      </c>
      <c r="B831">
        <f>IF(ISBLANK(IFERROR(INDEX('2-3 引出列表'!$A$2:$CE$8700,$A831,MATCH(B$1,'2-3 引出列表'!$A$1:$CD$1,0)),"")),"",IFERROR(INDEX('2-3 引出列表'!$A$2:$CE$8700,$A831,MATCH(B$1,'2-3 引出列表'!$A$1:$CD$1,0)),""))</f>
        <v>0</v>
      </c>
      <c r="C831">
        <f>IF(ISBLANK(IFERROR(INDEX('2-3 引出列表'!$A$2:$CE$8700,$A831,MATCH(C$1,'2-3 引出列表'!$A$1:$CD$1,0)),"")),"",IFERROR(INDEX('2-3 引出列表'!$A$2:$CE$8700,$A831,MATCH(C$1,'2-3 引出列表'!$A$1:$CD$1,0)),""))</f>
        <v>0</v>
      </c>
      <c r="D831">
        <f>IF(ISBLANK(IFERROR(INDEX('2-3 引出列表'!$A$2:$CE$8700,$A831,MATCH(D$1,'2-3 引出列表'!$A$1:$CD$1,0)),"")),"",IFERROR(INDEX('2-3 引出列表'!$A$2:$CE$8700,$A831,MATCH(D$1,'2-3 引出列表'!$A$1:$CD$1,0)),""))</f>
        <v>0</v>
      </c>
      <c r="E831">
        <f>IF(ISBLANK(IFERROR(INDEX('2-3 引出列表'!$A$2:$CE$8700,$A831,MATCH(E$1,'2-3 引出列表'!$A$1:$CD$1,0)),"")),"",IFERROR(INDEX('2-3 引出列表'!$A$2:$CE$8700,$A831,MATCH(E$1,'2-3 引出列表'!$A$1:$CD$1,0)),""))</f>
        <v>0</v>
      </c>
      <c r="F831" t="str">
        <f t="shared" si="12"/>
        <v>0</v>
      </c>
      <c r="G831">
        <f>IF(ISBLANK(IFERROR(INDEX('2-3 引出列表'!$A$2:$CE$8700,$A831,MATCH(G$1,'2-3 引出列表'!$A$1:$CD$1,0)),"")),"",IFERROR(INDEX('2-3 引出列表'!$A$2:$CE$8700,$A831,MATCH(G$1,'2-3 引出列表'!$A$1:$CD$1,0)),""))</f>
        <v>0</v>
      </c>
      <c r="H831">
        <f>IF(ISBLANK(IFERROR(INDEX('2-3 引出列表'!$A$2:$CE$8700,$A831,MATCH(H$1,'2-3 引出列表'!$A$1:$CD$1,0)),"")),"",IFERROR(INDEX('2-3 引出列表'!$A$2:$CE$8700,$A831,MATCH(H$1,'2-3 引出列表'!$A$1:$CD$1,0)),""))</f>
        <v>0</v>
      </c>
      <c r="I831">
        <f>IF(ISBLANK(IFERROR(INDEX('2-3 引出列表'!$A$2:$CE$8700,$A831,MATCH(I$1,'2-3 引出列表'!$A$1:$CD$1,0)),"")),"",IFERROR(INDEX('2-3 引出列表'!$A$2:$CE$8700,$A831,MATCH(I$1,'2-3 引出列表'!$A$1:$CD$1,0)),""))</f>
        <v>0</v>
      </c>
    </row>
    <row r="832" customFormat="1" spans="1:9">
      <c r="A832">
        <v>831</v>
      </c>
      <c r="B832">
        <f>IF(ISBLANK(IFERROR(INDEX('2-3 引出列表'!$A$2:$CE$8700,$A832,MATCH(B$1,'2-3 引出列表'!$A$1:$CD$1,0)),"")),"",IFERROR(INDEX('2-3 引出列表'!$A$2:$CE$8700,$A832,MATCH(B$1,'2-3 引出列表'!$A$1:$CD$1,0)),""))</f>
        <v>0</v>
      </c>
      <c r="C832">
        <f>IF(ISBLANK(IFERROR(INDEX('2-3 引出列表'!$A$2:$CE$8700,$A832,MATCH(C$1,'2-3 引出列表'!$A$1:$CD$1,0)),"")),"",IFERROR(INDEX('2-3 引出列表'!$A$2:$CE$8700,$A832,MATCH(C$1,'2-3 引出列表'!$A$1:$CD$1,0)),""))</f>
        <v>0</v>
      </c>
      <c r="D832">
        <f>IF(ISBLANK(IFERROR(INDEX('2-3 引出列表'!$A$2:$CE$8700,$A832,MATCH(D$1,'2-3 引出列表'!$A$1:$CD$1,0)),"")),"",IFERROR(INDEX('2-3 引出列表'!$A$2:$CE$8700,$A832,MATCH(D$1,'2-3 引出列表'!$A$1:$CD$1,0)),""))</f>
        <v>0</v>
      </c>
      <c r="E832">
        <f>IF(ISBLANK(IFERROR(INDEX('2-3 引出列表'!$A$2:$CE$8700,$A832,MATCH(E$1,'2-3 引出列表'!$A$1:$CD$1,0)),"")),"",IFERROR(INDEX('2-3 引出列表'!$A$2:$CE$8700,$A832,MATCH(E$1,'2-3 引出列表'!$A$1:$CD$1,0)),""))</f>
        <v>0</v>
      </c>
      <c r="F832" t="str">
        <f t="shared" si="12"/>
        <v>0</v>
      </c>
      <c r="G832">
        <f>IF(ISBLANK(IFERROR(INDEX('2-3 引出列表'!$A$2:$CE$8700,$A832,MATCH(G$1,'2-3 引出列表'!$A$1:$CD$1,0)),"")),"",IFERROR(INDEX('2-3 引出列表'!$A$2:$CE$8700,$A832,MATCH(G$1,'2-3 引出列表'!$A$1:$CD$1,0)),""))</f>
        <v>0</v>
      </c>
      <c r="H832">
        <f>IF(ISBLANK(IFERROR(INDEX('2-3 引出列表'!$A$2:$CE$8700,$A832,MATCH(H$1,'2-3 引出列表'!$A$1:$CD$1,0)),"")),"",IFERROR(INDEX('2-3 引出列表'!$A$2:$CE$8700,$A832,MATCH(H$1,'2-3 引出列表'!$A$1:$CD$1,0)),""))</f>
        <v>0</v>
      </c>
      <c r="I832">
        <f>IF(ISBLANK(IFERROR(INDEX('2-3 引出列表'!$A$2:$CE$8700,$A832,MATCH(I$1,'2-3 引出列表'!$A$1:$CD$1,0)),"")),"",IFERROR(INDEX('2-3 引出列表'!$A$2:$CE$8700,$A832,MATCH(I$1,'2-3 引出列表'!$A$1:$CD$1,0)),""))</f>
        <v>0</v>
      </c>
    </row>
    <row r="833" customFormat="1" spans="1:9">
      <c r="A833">
        <v>832</v>
      </c>
      <c r="B833">
        <f>IF(ISBLANK(IFERROR(INDEX('2-3 引出列表'!$A$2:$CE$8700,$A833,MATCH(B$1,'2-3 引出列表'!$A$1:$CD$1,0)),"")),"",IFERROR(INDEX('2-3 引出列表'!$A$2:$CE$8700,$A833,MATCH(B$1,'2-3 引出列表'!$A$1:$CD$1,0)),""))</f>
        <v>0</v>
      </c>
      <c r="C833">
        <f>IF(ISBLANK(IFERROR(INDEX('2-3 引出列表'!$A$2:$CE$8700,$A833,MATCH(C$1,'2-3 引出列表'!$A$1:$CD$1,0)),"")),"",IFERROR(INDEX('2-3 引出列表'!$A$2:$CE$8700,$A833,MATCH(C$1,'2-3 引出列表'!$A$1:$CD$1,0)),""))</f>
        <v>0</v>
      </c>
      <c r="D833">
        <f>IF(ISBLANK(IFERROR(INDEX('2-3 引出列表'!$A$2:$CE$8700,$A833,MATCH(D$1,'2-3 引出列表'!$A$1:$CD$1,0)),"")),"",IFERROR(INDEX('2-3 引出列表'!$A$2:$CE$8700,$A833,MATCH(D$1,'2-3 引出列表'!$A$1:$CD$1,0)),""))</f>
        <v>0</v>
      </c>
      <c r="E833">
        <f>IF(ISBLANK(IFERROR(INDEX('2-3 引出列表'!$A$2:$CE$8700,$A833,MATCH(E$1,'2-3 引出列表'!$A$1:$CD$1,0)),"")),"",IFERROR(INDEX('2-3 引出列表'!$A$2:$CE$8700,$A833,MATCH(E$1,'2-3 引出列表'!$A$1:$CD$1,0)),""))</f>
        <v>0</v>
      </c>
      <c r="F833" t="str">
        <f t="shared" si="12"/>
        <v>0</v>
      </c>
      <c r="G833">
        <f>IF(ISBLANK(IFERROR(INDEX('2-3 引出列表'!$A$2:$CE$8700,$A833,MATCH(G$1,'2-3 引出列表'!$A$1:$CD$1,0)),"")),"",IFERROR(INDEX('2-3 引出列表'!$A$2:$CE$8700,$A833,MATCH(G$1,'2-3 引出列表'!$A$1:$CD$1,0)),""))</f>
        <v>0</v>
      </c>
      <c r="H833">
        <f>IF(ISBLANK(IFERROR(INDEX('2-3 引出列表'!$A$2:$CE$8700,$A833,MATCH(H$1,'2-3 引出列表'!$A$1:$CD$1,0)),"")),"",IFERROR(INDEX('2-3 引出列表'!$A$2:$CE$8700,$A833,MATCH(H$1,'2-3 引出列表'!$A$1:$CD$1,0)),""))</f>
        <v>0</v>
      </c>
      <c r="I833">
        <f>IF(ISBLANK(IFERROR(INDEX('2-3 引出列表'!$A$2:$CE$8700,$A833,MATCH(I$1,'2-3 引出列表'!$A$1:$CD$1,0)),"")),"",IFERROR(INDEX('2-3 引出列表'!$A$2:$CE$8700,$A833,MATCH(I$1,'2-3 引出列表'!$A$1:$CD$1,0)),""))</f>
        <v>0</v>
      </c>
    </row>
    <row r="834" customFormat="1" spans="1:9">
      <c r="A834">
        <v>833</v>
      </c>
      <c r="B834">
        <f>IF(ISBLANK(IFERROR(INDEX('2-3 引出列表'!$A$2:$CE$8700,$A834,MATCH(B$1,'2-3 引出列表'!$A$1:$CD$1,0)),"")),"",IFERROR(INDEX('2-3 引出列表'!$A$2:$CE$8700,$A834,MATCH(B$1,'2-3 引出列表'!$A$1:$CD$1,0)),""))</f>
        <v>0</v>
      </c>
      <c r="C834">
        <f>IF(ISBLANK(IFERROR(INDEX('2-3 引出列表'!$A$2:$CE$8700,$A834,MATCH(C$1,'2-3 引出列表'!$A$1:$CD$1,0)),"")),"",IFERROR(INDEX('2-3 引出列表'!$A$2:$CE$8700,$A834,MATCH(C$1,'2-3 引出列表'!$A$1:$CD$1,0)),""))</f>
        <v>0</v>
      </c>
      <c r="D834">
        <f>IF(ISBLANK(IFERROR(INDEX('2-3 引出列表'!$A$2:$CE$8700,$A834,MATCH(D$1,'2-3 引出列表'!$A$1:$CD$1,0)),"")),"",IFERROR(INDEX('2-3 引出列表'!$A$2:$CE$8700,$A834,MATCH(D$1,'2-3 引出列表'!$A$1:$CD$1,0)),""))</f>
        <v>0</v>
      </c>
      <c r="E834">
        <f>IF(ISBLANK(IFERROR(INDEX('2-3 引出列表'!$A$2:$CE$8700,$A834,MATCH(E$1,'2-3 引出列表'!$A$1:$CD$1,0)),"")),"",IFERROR(INDEX('2-3 引出列表'!$A$2:$CE$8700,$A834,MATCH(E$1,'2-3 引出列表'!$A$1:$CD$1,0)),""))</f>
        <v>0</v>
      </c>
      <c r="F834" t="str">
        <f t="shared" ref="F834:F897" si="13">LEFT(E834,7)</f>
        <v>0</v>
      </c>
      <c r="G834">
        <f>IF(ISBLANK(IFERROR(INDEX('2-3 引出列表'!$A$2:$CE$8700,$A834,MATCH(G$1,'2-3 引出列表'!$A$1:$CD$1,0)),"")),"",IFERROR(INDEX('2-3 引出列表'!$A$2:$CE$8700,$A834,MATCH(G$1,'2-3 引出列表'!$A$1:$CD$1,0)),""))</f>
        <v>0</v>
      </c>
      <c r="H834">
        <f>IF(ISBLANK(IFERROR(INDEX('2-3 引出列表'!$A$2:$CE$8700,$A834,MATCH(H$1,'2-3 引出列表'!$A$1:$CD$1,0)),"")),"",IFERROR(INDEX('2-3 引出列表'!$A$2:$CE$8700,$A834,MATCH(H$1,'2-3 引出列表'!$A$1:$CD$1,0)),""))</f>
        <v>0</v>
      </c>
      <c r="I834">
        <f>IF(ISBLANK(IFERROR(INDEX('2-3 引出列表'!$A$2:$CE$8700,$A834,MATCH(I$1,'2-3 引出列表'!$A$1:$CD$1,0)),"")),"",IFERROR(INDEX('2-3 引出列表'!$A$2:$CE$8700,$A834,MATCH(I$1,'2-3 引出列表'!$A$1:$CD$1,0)),""))</f>
        <v>0</v>
      </c>
    </row>
    <row r="835" customFormat="1" spans="1:9">
      <c r="A835">
        <v>834</v>
      </c>
      <c r="B835">
        <f>IF(ISBLANK(IFERROR(INDEX('2-3 引出列表'!$A$2:$CE$8700,$A835,MATCH(B$1,'2-3 引出列表'!$A$1:$CD$1,0)),"")),"",IFERROR(INDEX('2-3 引出列表'!$A$2:$CE$8700,$A835,MATCH(B$1,'2-3 引出列表'!$A$1:$CD$1,0)),""))</f>
        <v>0</v>
      </c>
      <c r="C835">
        <f>IF(ISBLANK(IFERROR(INDEX('2-3 引出列表'!$A$2:$CE$8700,$A835,MATCH(C$1,'2-3 引出列表'!$A$1:$CD$1,0)),"")),"",IFERROR(INDEX('2-3 引出列表'!$A$2:$CE$8700,$A835,MATCH(C$1,'2-3 引出列表'!$A$1:$CD$1,0)),""))</f>
        <v>0</v>
      </c>
      <c r="D835">
        <f>IF(ISBLANK(IFERROR(INDEX('2-3 引出列表'!$A$2:$CE$8700,$A835,MATCH(D$1,'2-3 引出列表'!$A$1:$CD$1,0)),"")),"",IFERROR(INDEX('2-3 引出列表'!$A$2:$CE$8700,$A835,MATCH(D$1,'2-3 引出列表'!$A$1:$CD$1,0)),""))</f>
        <v>0</v>
      </c>
      <c r="E835">
        <f>IF(ISBLANK(IFERROR(INDEX('2-3 引出列表'!$A$2:$CE$8700,$A835,MATCH(E$1,'2-3 引出列表'!$A$1:$CD$1,0)),"")),"",IFERROR(INDEX('2-3 引出列表'!$A$2:$CE$8700,$A835,MATCH(E$1,'2-3 引出列表'!$A$1:$CD$1,0)),""))</f>
        <v>0</v>
      </c>
      <c r="F835" t="str">
        <f t="shared" si="13"/>
        <v>0</v>
      </c>
      <c r="G835">
        <f>IF(ISBLANK(IFERROR(INDEX('2-3 引出列表'!$A$2:$CE$8700,$A835,MATCH(G$1,'2-3 引出列表'!$A$1:$CD$1,0)),"")),"",IFERROR(INDEX('2-3 引出列表'!$A$2:$CE$8700,$A835,MATCH(G$1,'2-3 引出列表'!$A$1:$CD$1,0)),""))</f>
        <v>0</v>
      </c>
      <c r="H835">
        <f>IF(ISBLANK(IFERROR(INDEX('2-3 引出列表'!$A$2:$CE$8700,$A835,MATCH(H$1,'2-3 引出列表'!$A$1:$CD$1,0)),"")),"",IFERROR(INDEX('2-3 引出列表'!$A$2:$CE$8700,$A835,MATCH(H$1,'2-3 引出列表'!$A$1:$CD$1,0)),""))</f>
        <v>0</v>
      </c>
      <c r="I835">
        <f>IF(ISBLANK(IFERROR(INDEX('2-3 引出列表'!$A$2:$CE$8700,$A835,MATCH(I$1,'2-3 引出列表'!$A$1:$CD$1,0)),"")),"",IFERROR(INDEX('2-3 引出列表'!$A$2:$CE$8700,$A835,MATCH(I$1,'2-3 引出列表'!$A$1:$CD$1,0)),""))</f>
        <v>0</v>
      </c>
    </row>
    <row r="836" customFormat="1" spans="1:9">
      <c r="A836">
        <v>835</v>
      </c>
      <c r="B836">
        <f>IF(ISBLANK(IFERROR(INDEX('2-3 引出列表'!$A$2:$CE$8700,$A836,MATCH(B$1,'2-3 引出列表'!$A$1:$CD$1,0)),"")),"",IFERROR(INDEX('2-3 引出列表'!$A$2:$CE$8700,$A836,MATCH(B$1,'2-3 引出列表'!$A$1:$CD$1,0)),""))</f>
        <v>0</v>
      </c>
      <c r="C836">
        <f>IF(ISBLANK(IFERROR(INDEX('2-3 引出列表'!$A$2:$CE$8700,$A836,MATCH(C$1,'2-3 引出列表'!$A$1:$CD$1,0)),"")),"",IFERROR(INDEX('2-3 引出列表'!$A$2:$CE$8700,$A836,MATCH(C$1,'2-3 引出列表'!$A$1:$CD$1,0)),""))</f>
        <v>0</v>
      </c>
      <c r="D836">
        <f>IF(ISBLANK(IFERROR(INDEX('2-3 引出列表'!$A$2:$CE$8700,$A836,MATCH(D$1,'2-3 引出列表'!$A$1:$CD$1,0)),"")),"",IFERROR(INDEX('2-3 引出列表'!$A$2:$CE$8700,$A836,MATCH(D$1,'2-3 引出列表'!$A$1:$CD$1,0)),""))</f>
        <v>0</v>
      </c>
      <c r="E836">
        <f>IF(ISBLANK(IFERROR(INDEX('2-3 引出列表'!$A$2:$CE$8700,$A836,MATCH(E$1,'2-3 引出列表'!$A$1:$CD$1,0)),"")),"",IFERROR(INDEX('2-3 引出列表'!$A$2:$CE$8700,$A836,MATCH(E$1,'2-3 引出列表'!$A$1:$CD$1,0)),""))</f>
        <v>0</v>
      </c>
      <c r="F836" t="str">
        <f t="shared" si="13"/>
        <v>0</v>
      </c>
      <c r="G836">
        <f>IF(ISBLANK(IFERROR(INDEX('2-3 引出列表'!$A$2:$CE$8700,$A836,MATCH(G$1,'2-3 引出列表'!$A$1:$CD$1,0)),"")),"",IFERROR(INDEX('2-3 引出列表'!$A$2:$CE$8700,$A836,MATCH(G$1,'2-3 引出列表'!$A$1:$CD$1,0)),""))</f>
        <v>0</v>
      </c>
      <c r="H836">
        <f>IF(ISBLANK(IFERROR(INDEX('2-3 引出列表'!$A$2:$CE$8700,$A836,MATCH(H$1,'2-3 引出列表'!$A$1:$CD$1,0)),"")),"",IFERROR(INDEX('2-3 引出列表'!$A$2:$CE$8700,$A836,MATCH(H$1,'2-3 引出列表'!$A$1:$CD$1,0)),""))</f>
        <v>0</v>
      </c>
      <c r="I836">
        <f>IF(ISBLANK(IFERROR(INDEX('2-3 引出列表'!$A$2:$CE$8700,$A836,MATCH(I$1,'2-3 引出列表'!$A$1:$CD$1,0)),"")),"",IFERROR(INDEX('2-3 引出列表'!$A$2:$CE$8700,$A836,MATCH(I$1,'2-3 引出列表'!$A$1:$CD$1,0)),""))</f>
        <v>0</v>
      </c>
    </row>
    <row r="837" customFormat="1" spans="1:9">
      <c r="A837">
        <v>836</v>
      </c>
      <c r="B837">
        <f>IF(ISBLANK(IFERROR(INDEX('2-3 引出列表'!$A$2:$CE$8700,$A837,MATCH(B$1,'2-3 引出列表'!$A$1:$CD$1,0)),"")),"",IFERROR(INDEX('2-3 引出列表'!$A$2:$CE$8700,$A837,MATCH(B$1,'2-3 引出列表'!$A$1:$CD$1,0)),""))</f>
        <v>0</v>
      </c>
      <c r="C837">
        <f>IF(ISBLANK(IFERROR(INDEX('2-3 引出列表'!$A$2:$CE$8700,$A837,MATCH(C$1,'2-3 引出列表'!$A$1:$CD$1,0)),"")),"",IFERROR(INDEX('2-3 引出列表'!$A$2:$CE$8700,$A837,MATCH(C$1,'2-3 引出列表'!$A$1:$CD$1,0)),""))</f>
        <v>0</v>
      </c>
      <c r="D837">
        <f>IF(ISBLANK(IFERROR(INDEX('2-3 引出列表'!$A$2:$CE$8700,$A837,MATCH(D$1,'2-3 引出列表'!$A$1:$CD$1,0)),"")),"",IFERROR(INDEX('2-3 引出列表'!$A$2:$CE$8700,$A837,MATCH(D$1,'2-3 引出列表'!$A$1:$CD$1,0)),""))</f>
        <v>0</v>
      </c>
      <c r="E837">
        <f>IF(ISBLANK(IFERROR(INDEX('2-3 引出列表'!$A$2:$CE$8700,$A837,MATCH(E$1,'2-3 引出列表'!$A$1:$CD$1,0)),"")),"",IFERROR(INDEX('2-3 引出列表'!$A$2:$CE$8700,$A837,MATCH(E$1,'2-3 引出列表'!$A$1:$CD$1,0)),""))</f>
        <v>0</v>
      </c>
      <c r="F837" t="str">
        <f t="shared" si="13"/>
        <v>0</v>
      </c>
      <c r="G837">
        <f>IF(ISBLANK(IFERROR(INDEX('2-3 引出列表'!$A$2:$CE$8700,$A837,MATCH(G$1,'2-3 引出列表'!$A$1:$CD$1,0)),"")),"",IFERROR(INDEX('2-3 引出列表'!$A$2:$CE$8700,$A837,MATCH(G$1,'2-3 引出列表'!$A$1:$CD$1,0)),""))</f>
        <v>0</v>
      </c>
      <c r="H837">
        <f>IF(ISBLANK(IFERROR(INDEX('2-3 引出列表'!$A$2:$CE$8700,$A837,MATCH(H$1,'2-3 引出列表'!$A$1:$CD$1,0)),"")),"",IFERROR(INDEX('2-3 引出列表'!$A$2:$CE$8700,$A837,MATCH(H$1,'2-3 引出列表'!$A$1:$CD$1,0)),""))</f>
        <v>0</v>
      </c>
      <c r="I837">
        <f>IF(ISBLANK(IFERROR(INDEX('2-3 引出列表'!$A$2:$CE$8700,$A837,MATCH(I$1,'2-3 引出列表'!$A$1:$CD$1,0)),"")),"",IFERROR(INDEX('2-3 引出列表'!$A$2:$CE$8700,$A837,MATCH(I$1,'2-3 引出列表'!$A$1:$CD$1,0)),""))</f>
        <v>0</v>
      </c>
    </row>
    <row r="838" customFormat="1" spans="1:9">
      <c r="A838">
        <v>837</v>
      </c>
      <c r="B838">
        <f>IF(ISBLANK(IFERROR(INDEX('2-3 引出列表'!$A$2:$CE$8700,$A838,MATCH(B$1,'2-3 引出列表'!$A$1:$CD$1,0)),"")),"",IFERROR(INDEX('2-3 引出列表'!$A$2:$CE$8700,$A838,MATCH(B$1,'2-3 引出列表'!$A$1:$CD$1,0)),""))</f>
        <v>0</v>
      </c>
      <c r="C838">
        <f>IF(ISBLANK(IFERROR(INDEX('2-3 引出列表'!$A$2:$CE$8700,$A838,MATCH(C$1,'2-3 引出列表'!$A$1:$CD$1,0)),"")),"",IFERROR(INDEX('2-3 引出列表'!$A$2:$CE$8700,$A838,MATCH(C$1,'2-3 引出列表'!$A$1:$CD$1,0)),""))</f>
        <v>0</v>
      </c>
      <c r="D838">
        <f>IF(ISBLANK(IFERROR(INDEX('2-3 引出列表'!$A$2:$CE$8700,$A838,MATCH(D$1,'2-3 引出列表'!$A$1:$CD$1,0)),"")),"",IFERROR(INDEX('2-3 引出列表'!$A$2:$CE$8700,$A838,MATCH(D$1,'2-3 引出列表'!$A$1:$CD$1,0)),""))</f>
        <v>0</v>
      </c>
      <c r="E838">
        <f>IF(ISBLANK(IFERROR(INDEX('2-3 引出列表'!$A$2:$CE$8700,$A838,MATCH(E$1,'2-3 引出列表'!$A$1:$CD$1,0)),"")),"",IFERROR(INDEX('2-3 引出列表'!$A$2:$CE$8700,$A838,MATCH(E$1,'2-3 引出列表'!$A$1:$CD$1,0)),""))</f>
        <v>0</v>
      </c>
      <c r="F838" t="str">
        <f t="shared" si="13"/>
        <v>0</v>
      </c>
      <c r="G838">
        <f>IF(ISBLANK(IFERROR(INDEX('2-3 引出列表'!$A$2:$CE$8700,$A838,MATCH(G$1,'2-3 引出列表'!$A$1:$CD$1,0)),"")),"",IFERROR(INDEX('2-3 引出列表'!$A$2:$CE$8700,$A838,MATCH(G$1,'2-3 引出列表'!$A$1:$CD$1,0)),""))</f>
        <v>0</v>
      </c>
      <c r="H838">
        <f>IF(ISBLANK(IFERROR(INDEX('2-3 引出列表'!$A$2:$CE$8700,$A838,MATCH(H$1,'2-3 引出列表'!$A$1:$CD$1,0)),"")),"",IFERROR(INDEX('2-3 引出列表'!$A$2:$CE$8700,$A838,MATCH(H$1,'2-3 引出列表'!$A$1:$CD$1,0)),""))</f>
        <v>0</v>
      </c>
      <c r="I838">
        <f>IF(ISBLANK(IFERROR(INDEX('2-3 引出列表'!$A$2:$CE$8700,$A838,MATCH(I$1,'2-3 引出列表'!$A$1:$CD$1,0)),"")),"",IFERROR(INDEX('2-3 引出列表'!$A$2:$CE$8700,$A838,MATCH(I$1,'2-3 引出列表'!$A$1:$CD$1,0)),""))</f>
        <v>0</v>
      </c>
    </row>
    <row r="839" customFormat="1" spans="1:9">
      <c r="A839">
        <v>838</v>
      </c>
      <c r="B839">
        <f>IF(ISBLANK(IFERROR(INDEX('2-3 引出列表'!$A$2:$CE$8700,$A839,MATCH(B$1,'2-3 引出列表'!$A$1:$CD$1,0)),"")),"",IFERROR(INDEX('2-3 引出列表'!$A$2:$CE$8700,$A839,MATCH(B$1,'2-3 引出列表'!$A$1:$CD$1,0)),""))</f>
        <v>0</v>
      </c>
      <c r="C839">
        <f>IF(ISBLANK(IFERROR(INDEX('2-3 引出列表'!$A$2:$CE$8700,$A839,MATCH(C$1,'2-3 引出列表'!$A$1:$CD$1,0)),"")),"",IFERROR(INDEX('2-3 引出列表'!$A$2:$CE$8700,$A839,MATCH(C$1,'2-3 引出列表'!$A$1:$CD$1,0)),""))</f>
        <v>0</v>
      </c>
      <c r="D839">
        <f>IF(ISBLANK(IFERROR(INDEX('2-3 引出列表'!$A$2:$CE$8700,$A839,MATCH(D$1,'2-3 引出列表'!$A$1:$CD$1,0)),"")),"",IFERROR(INDEX('2-3 引出列表'!$A$2:$CE$8700,$A839,MATCH(D$1,'2-3 引出列表'!$A$1:$CD$1,0)),""))</f>
        <v>0</v>
      </c>
      <c r="E839">
        <f>IF(ISBLANK(IFERROR(INDEX('2-3 引出列表'!$A$2:$CE$8700,$A839,MATCH(E$1,'2-3 引出列表'!$A$1:$CD$1,0)),"")),"",IFERROR(INDEX('2-3 引出列表'!$A$2:$CE$8700,$A839,MATCH(E$1,'2-3 引出列表'!$A$1:$CD$1,0)),""))</f>
        <v>0</v>
      </c>
      <c r="F839" t="str">
        <f t="shared" si="13"/>
        <v>0</v>
      </c>
      <c r="G839">
        <f>IF(ISBLANK(IFERROR(INDEX('2-3 引出列表'!$A$2:$CE$8700,$A839,MATCH(G$1,'2-3 引出列表'!$A$1:$CD$1,0)),"")),"",IFERROR(INDEX('2-3 引出列表'!$A$2:$CE$8700,$A839,MATCH(G$1,'2-3 引出列表'!$A$1:$CD$1,0)),""))</f>
        <v>0</v>
      </c>
      <c r="H839">
        <f>IF(ISBLANK(IFERROR(INDEX('2-3 引出列表'!$A$2:$CE$8700,$A839,MATCH(H$1,'2-3 引出列表'!$A$1:$CD$1,0)),"")),"",IFERROR(INDEX('2-3 引出列表'!$A$2:$CE$8700,$A839,MATCH(H$1,'2-3 引出列表'!$A$1:$CD$1,0)),""))</f>
        <v>0</v>
      </c>
      <c r="I839">
        <f>IF(ISBLANK(IFERROR(INDEX('2-3 引出列表'!$A$2:$CE$8700,$A839,MATCH(I$1,'2-3 引出列表'!$A$1:$CD$1,0)),"")),"",IFERROR(INDEX('2-3 引出列表'!$A$2:$CE$8700,$A839,MATCH(I$1,'2-3 引出列表'!$A$1:$CD$1,0)),""))</f>
        <v>0</v>
      </c>
    </row>
    <row r="840" customFormat="1" spans="1:9">
      <c r="A840">
        <v>839</v>
      </c>
      <c r="B840">
        <f>IF(ISBLANK(IFERROR(INDEX('2-3 引出列表'!$A$2:$CE$8700,$A840,MATCH(B$1,'2-3 引出列表'!$A$1:$CD$1,0)),"")),"",IFERROR(INDEX('2-3 引出列表'!$A$2:$CE$8700,$A840,MATCH(B$1,'2-3 引出列表'!$A$1:$CD$1,0)),""))</f>
        <v>0</v>
      </c>
      <c r="C840">
        <f>IF(ISBLANK(IFERROR(INDEX('2-3 引出列表'!$A$2:$CE$8700,$A840,MATCH(C$1,'2-3 引出列表'!$A$1:$CD$1,0)),"")),"",IFERROR(INDEX('2-3 引出列表'!$A$2:$CE$8700,$A840,MATCH(C$1,'2-3 引出列表'!$A$1:$CD$1,0)),""))</f>
        <v>0</v>
      </c>
      <c r="D840">
        <f>IF(ISBLANK(IFERROR(INDEX('2-3 引出列表'!$A$2:$CE$8700,$A840,MATCH(D$1,'2-3 引出列表'!$A$1:$CD$1,0)),"")),"",IFERROR(INDEX('2-3 引出列表'!$A$2:$CE$8700,$A840,MATCH(D$1,'2-3 引出列表'!$A$1:$CD$1,0)),""))</f>
        <v>0</v>
      </c>
      <c r="E840">
        <f>IF(ISBLANK(IFERROR(INDEX('2-3 引出列表'!$A$2:$CE$8700,$A840,MATCH(E$1,'2-3 引出列表'!$A$1:$CD$1,0)),"")),"",IFERROR(INDEX('2-3 引出列表'!$A$2:$CE$8700,$A840,MATCH(E$1,'2-3 引出列表'!$A$1:$CD$1,0)),""))</f>
        <v>0</v>
      </c>
      <c r="F840" t="str">
        <f t="shared" si="13"/>
        <v>0</v>
      </c>
      <c r="G840">
        <f>IF(ISBLANK(IFERROR(INDEX('2-3 引出列表'!$A$2:$CE$8700,$A840,MATCH(G$1,'2-3 引出列表'!$A$1:$CD$1,0)),"")),"",IFERROR(INDEX('2-3 引出列表'!$A$2:$CE$8700,$A840,MATCH(G$1,'2-3 引出列表'!$A$1:$CD$1,0)),""))</f>
        <v>0</v>
      </c>
      <c r="H840">
        <f>IF(ISBLANK(IFERROR(INDEX('2-3 引出列表'!$A$2:$CE$8700,$A840,MATCH(H$1,'2-3 引出列表'!$A$1:$CD$1,0)),"")),"",IFERROR(INDEX('2-3 引出列表'!$A$2:$CE$8700,$A840,MATCH(H$1,'2-3 引出列表'!$A$1:$CD$1,0)),""))</f>
        <v>0</v>
      </c>
      <c r="I840">
        <f>IF(ISBLANK(IFERROR(INDEX('2-3 引出列表'!$A$2:$CE$8700,$A840,MATCH(I$1,'2-3 引出列表'!$A$1:$CD$1,0)),"")),"",IFERROR(INDEX('2-3 引出列表'!$A$2:$CE$8700,$A840,MATCH(I$1,'2-3 引出列表'!$A$1:$CD$1,0)),""))</f>
        <v>0</v>
      </c>
    </row>
    <row r="841" customFormat="1" spans="1:9">
      <c r="A841">
        <v>840</v>
      </c>
      <c r="B841">
        <f>IF(ISBLANK(IFERROR(INDEX('2-3 引出列表'!$A$2:$CE$8700,$A841,MATCH(B$1,'2-3 引出列表'!$A$1:$CD$1,0)),"")),"",IFERROR(INDEX('2-3 引出列表'!$A$2:$CE$8700,$A841,MATCH(B$1,'2-3 引出列表'!$A$1:$CD$1,0)),""))</f>
        <v>0</v>
      </c>
      <c r="C841">
        <f>IF(ISBLANK(IFERROR(INDEX('2-3 引出列表'!$A$2:$CE$8700,$A841,MATCH(C$1,'2-3 引出列表'!$A$1:$CD$1,0)),"")),"",IFERROR(INDEX('2-3 引出列表'!$A$2:$CE$8700,$A841,MATCH(C$1,'2-3 引出列表'!$A$1:$CD$1,0)),""))</f>
        <v>0</v>
      </c>
      <c r="D841">
        <f>IF(ISBLANK(IFERROR(INDEX('2-3 引出列表'!$A$2:$CE$8700,$A841,MATCH(D$1,'2-3 引出列表'!$A$1:$CD$1,0)),"")),"",IFERROR(INDEX('2-3 引出列表'!$A$2:$CE$8700,$A841,MATCH(D$1,'2-3 引出列表'!$A$1:$CD$1,0)),""))</f>
        <v>0</v>
      </c>
      <c r="E841">
        <f>IF(ISBLANK(IFERROR(INDEX('2-3 引出列表'!$A$2:$CE$8700,$A841,MATCH(E$1,'2-3 引出列表'!$A$1:$CD$1,0)),"")),"",IFERROR(INDEX('2-3 引出列表'!$A$2:$CE$8700,$A841,MATCH(E$1,'2-3 引出列表'!$A$1:$CD$1,0)),""))</f>
        <v>0</v>
      </c>
      <c r="F841" t="str">
        <f t="shared" si="13"/>
        <v>0</v>
      </c>
      <c r="G841">
        <f>IF(ISBLANK(IFERROR(INDEX('2-3 引出列表'!$A$2:$CE$8700,$A841,MATCH(G$1,'2-3 引出列表'!$A$1:$CD$1,0)),"")),"",IFERROR(INDEX('2-3 引出列表'!$A$2:$CE$8700,$A841,MATCH(G$1,'2-3 引出列表'!$A$1:$CD$1,0)),""))</f>
        <v>0</v>
      </c>
      <c r="H841">
        <f>IF(ISBLANK(IFERROR(INDEX('2-3 引出列表'!$A$2:$CE$8700,$A841,MATCH(H$1,'2-3 引出列表'!$A$1:$CD$1,0)),"")),"",IFERROR(INDEX('2-3 引出列表'!$A$2:$CE$8700,$A841,MATCH(H$1,'2-3 引出列表'!$A$1:$CD$1,0)),""))</f>
        <v>0</v>
      </c>
      <c r="I841">
        <f>IF(ISBLANK(IFERROR(INDEX('2-3 引出列表'!$A$2:$CE$8700,$A841,MATCH(I$1,'2-3 引出列表'!$A$1:$CD$1,0)),"")),"",IFERROR(INDEX('2-3 引出列表'!$A$2:$CE$8700,$A841,MATCH(I$1,'2-3 引出列表'!$A$1:$CD$1,0)),""))</f>
        <v>0</v>
      </c>
    </row>
    <row r="842" customFormat="1" spans="1:9">
      <c r="A842">
        <v>841</v>
      </c>
      <c r="B842">
        <f>IF(ISBLANK(IFERROR(INDEX('2-3 引出列表'!$A$2:$CE$8700,$A842,MATCH(B$1,'2-3 引出列表'!$A$1:$CD$1,0)),"")),"",IFERROR(INDEX('2-3 引出列表'!$A$2:$CE$8700,$A842,MATCH(B$1,'2-3 引出列表'!$A$1:$CD$1,0)),""))</f>
        <v>0</v>
      </c>
      <c r="C842">
        <f>IF(ISBLANK(IFERROR(INDEX('2-3 引出列表'!$A$2:$CE$8700,$A842,MATCH(C$1,'2-3 引出列表'!$A$1:$CD$1,0)),"")),"",IFERROR(INDEX('2-3 引出列表'!$A$2:$CE$8700,$A842,MATCH(C$1,'2-3 引出列表'!$A$1:$CD$1,0)),""))</f>
        <v>0</v>
      </c>
      <c r="D842">
        <f>IF(ISBLANK(IFERROR(INDEX('2-3 引出列表'!$A$2:$CE$8700,$A842,MATCH(D$1,'2-3 引出列表'!$A$1:$CD$1,0)),"")),"",IFERROR(INDEX('2-3 引出列表'!$A$2:$CE$8700,$A842,MATCH(D$1,'2-3 引出列表'!$A$1:$CD$1,0)),""))</f>
        <v>0</v>
      </c>
      <c r="E842">
        <f>IF(ISBLANK(IFERROR(INDEX('2-3 引出列表'!$A$2:$CE$8700,$A842,MATCH(E$1,'2-3 引出列表'!$A$1:$CD$1,0)),"")),"",IFERROR(INDEX('2-3 引出列表'!$A$2:$CE$8700,$A842,MATCH(E$1,'2-3 引出列表'!$A$1:$CD$1,0)),""))</f>
        <v>0</v>
      </c>
      <c r="F842" t="str">
        <f t="shared" si="13"/>
        <v>0</v>
      </c>
      <c r="G842">
        <f>IF(ISBLANK(IFERROR(INDEX('2-3 引出列表'!$A$2:$CE$8700,$A842,MATCH(G$1,'2-3 引出列表'!$A$1:$CD$1,0)),"")),"",IFERROR(INDEX('2-3 引出列表'!$A$2:$CE$8700,$A842,MATCH(G$1,'2-3 引出列表'!$A$1:$CD$1,0)),""))</f>
        <v>0</v>
      </c>
      <c r="H842">
        <f>IF(ISBLANK(IFERROR(INDEX('2-3 引出列表'!$A$2:$CE$8700,$A842,MATCH(H$1,'2-3 引出列表'!$A$1:$CD$1,0)),"")),"",IFERROR(INDEX('2-3 引出列表'!$A$2:$CE$8700,$A842,MATCH(H$1,'2-3 引出列表'!$A$1:$CD$1,0)),""))</f>
        <v>0</v>
      </c>
      <c r="I842">
        <f>IF(ISBLANK(IFERROR(INDEX('2-3 引出列表'!$A$2:$CE$8700,$A842,MATCH(I$1,'2-3 引出列表'!$A$1:$CD$1,0)),"")),"",IFERROR(INDEX('2-3 引出列表'!$A$2:$CE$8700,$A842,MATCH(I$1,'2-3 引出列表'!$A$1:$CD$1,0)),""))</f>
        <v>0</v>
      </c>
    </row>
    <row r="843" customFormat="1" spans="1:9">
      <c r="A843">
        <v>842</v>
      </c>
      <c r="B843">
        <f>IF(ISBLANK(IFERROR(INDEX('2-3 引出列表'!$A$2:$CE$8700,$A843,MATCH(B$1,'2-3 引出列表'!$A$1:$CD$1,0)),"")),"",IFERROR(INDEX('2-3 引出列表'!$A$2:$CE$8700,$A843,MATCH(B$1,'2-3 引出列表'!$A$1:$CD$1,0)),""))</f>
        <v>0</v>
      </c>
      <c r="C843">
        <f>IF(ISBLANK(IFERROR(INDEX('2-3 引出列表'!$A$2:$CE$8700,$A843,MATCH(C$1,'2-3 引出列表'!$A$1:$CD$1,0)),"")),"",IFERROR(INDEX('2-3 引出列表'!$A$2:$CE$8700,$A843,MATCH(C$1,'2-3 引出列表'!$A$1:$CD$1,0)),""))</f>
        <v>0</v>
      </c>
      <c r="D843">
        <f>IF(ISBLANK(IFERROR(INDEX('2-3 引出列表'!$A$2:$CE$8700,$A843,MATCH(D$1,'2-3 引出列表'!$A$1:$CD$1,0)),"")),"",IFERROR(INDEX('2-3 引出列表'!$A$2:$CE$8700,$A843,MATCH(D$1,'2-3 引出列表'!$A$1:$CD$1,0)),""))</f>
        <v>0</v>
      </c>
      <c r="E843">
        <f>IF(ISBLANK(IFERROR(INDEX('2-3 引出列表'!$A$2:$CE$8700,$A843,MATCH(E$1,'2-3 引出列表'!$A$1:$CD$1,0)),"")),"",IFERROR(INDEX('2-3 引出列表'!$A$2:$CE$8700,$A843,MATCH(E$1,'2-3 引出列表'!$A$1:$CD$1,0)),""))</f>
        <v>0</v>
      </c>
      <c r="F843" t="str">
        <f t="shared" si="13"/>
        <v>0</v>
      </c>
      <c r="G843">
        <f>IF(ISBLANK(IFERROR(INDEX('2-3 引出列表'!$A$2:$CE$8700,$A843,MATCH(G$1,'2-3 引出列表'!$A$1:$CD$1,0)),"")),"",IFERROR(INDEX('2-3 引出列表'!$A$2:$CE$8700,$A843,MATCH(G$1,'2-3 引出列表'!$A$1:$CD$1,0)),""))</f>
        <v>0</v>
      </c>
      <c r="H843">
        <f>IF(ISBLANK(IFERROR(INDEX('2-3 引出列表'!$A$2:$CE$8700,$A843,MATCH(H$1,'2-3 引出列表'!$A$1:$CD$1,0)),"")),"",IFERROR(INDEX('2-3 引出列表'!$A$2:$CE$8700,$A843,MATCH(H$1,'2-3 引出列表'!$A$1:$CD$1,0)),""))</f>
        <v>0</v>
      </c>
      <c r="I843">
        <f>IF(ISBLANK(IFERROR(INDEX('2-3 引出列表'!$A$2:$CE$8700,$A843,MATCH(I$1,'2-3 引出列表'!$A$1:$CD$1,0)),"")),"",IFERROR(INDEX('2-3 引出列表'!$A$2:$CE$8700,$A843,MATCH(I$1,'2-3 引出列表'!$A$1:$CD$1,0)),""))</f>
        <v>0</v>
      </c>
    </row>
    <row r="844" customFormat="1" spans="1:9">
      <c r="A844">
        <v>843</v>
      </c>
      <c r="B844">
        <f>IF(ISBLANK(IFERROR(INDEX('2-3 引出列表'!$A$2:$CE$8700,$A844,MATCH(B$1,'2-3 引出列表'!$A$1:$CD$1,0)),"")),"",IFERROR(INDEX('2-3 引出列表'!$A$2:$CE$8700,$A844,MATCH(B$1,'2-3 引出列表'!$A$1:$CD$1,0)),""))</f>
        <v>0</v>
      </c>
      <c r="C844">
        <f>IF(ISBLANK(IFERROR(INDEX('2-3 引出列表'!$A$2:$CE$8700,$A844,MATCH(C$1,'2-3 引出列表'!$A$1:$CD$1,0)),"")),"",IFERROR(INDEX('2-3 引出列表'!$A$2:$CE$8700,$A844,MATCH(C$1,'2-3 引出列表'!$A$1:$CD$1,0)),""))</f>
        <v>0</v>
      </c>
      <c r="D844">
        <f>IF(ISBLANK(IFERROR(INDEX('2-3 引出列表'!$A$2:$CE$8700,$A844,MATCH(D$1,'2-3 引出列表'!$A$1:$CD$1,0)),"")),"",IFERROR(INDEX('2-3 引出列表'!$A$2:$CE$8700,$A844,MATCH(D$1,'2-3 引出列表'!$A$1:$CD$1,0)),""))</f>
        <v>0</v>
      </c>
      <c r="E844">
        <f>IF(ISBLANK(IFERROR(INDEX('2-3 引出列表'!$A$2:$CE$8700,$A844,MATCH(E$1,'2-3 引出列表'!$A$1:$CD$1,0)),"")),"",IFERROR(INDEX('2-3 引出列表'!$A$2:$CE$8700,$A844,MATCH(E$1,'2-3 引出列表'!$A$1:$CD$1,0)),""))</f>
        <v>0</v>
      </c>
      <c r="F844" t="str">
        <f t="shared" si="13"/>
        <v>0</v>
      </c>
      <c r="G844">
        <f>IF(ISBLANK(IFERROR(INDEX('2-3 引出列表'!$A$2:$CE$8700,$A844,MATCH(G$1,'2-3 引出列表'!$A$1:$CD$1,0)),"")),"",IFERROR(INDEX('2-3 引出列表'!$A$2:$CE$8700,$A844,MATCH(G$1,'2-3 引出列表'!$A$1:$CD$1,0)),""))</f>
        <v>0</v>
      </c>
      <c r="H844">
        <f>IF(ISBLANK(IFERROR(INDEX('2-3 引出列表'!$A$2:$CE$8700,$A844,MATCH(H$1,'2-3 引出列表'!$A$1:$CD$1,0)),"")),"",IFERROR(INDEX('2-3 引出列表'!$A$2:$CE$8700,$A844,MATCH(H$1,'2-3 引出列表'!$A$1:$CD$1,0)),""))</f>
        <v>0</v>
      </c>
      <c r="I844">
        <f>IF(ISBLANK(IFERROR(INDEX('2-3 引出列表'!$A$2:$CE$8700,$A844,MATCH(I$1,'2-3 引出列表'!$A$1:$CD$1,0)),"")),"",IFERROR(INDEX('2-3 引出列表'!$A$2:$CE$8700,$A844,MATCH(I$1,'2-3 引出列表'!$A$1:$CD$1,0)),""))</f>
        <v>0</v>
      </c>
    </row>
    <row r="845" customFormat="1" spans="1:9">
      <c r="A845">
        <v>844</v>
      </c>
      <c r="B845">
        <f>IF(ISBLANK(IFERROR(INDEX('2-3 引出列表'!$A$2:$CE$8700,$A845,MATCH(B$1,'2-3 引出列表'!$A$1:$CD$1,0)),"")),"",IFERROR(INDEX('2-3 引出列表'!$A$2:$CE$8700,$A845,MATCH(B$1,'2-3 引出列表'!$A$1:$CD$1,0)),""))</f>
        <v>0</v>
      </c>
      <c r="C845">
        <f>IF(ISBLANK(IFERROR(INDEX('2-3 引出列表'!$A$2:$CE$8700,$A845,MATCH(C$1,'2-3 引出列表'!$A$1:$CD$1,0)),"")),"",IFERROR(INDEX('2-3 引出列表'!$A$2:$CE$8700,$A845,MATCH(C$1,'2-3 引出列表'!$A$1:$CD$1,0)),""))</f>
        <v>0</v>
      </c>
      <c r="D845">
        <f>IF(ISBLANK(IFERROR(INDEX('2-3 引出列表'!$A$2:$CE$8700,$A845,MATCH(D$1,'2-3 引出列表'!$A$1:$CD$1,0)),"")),"",IFERROR(INDEX('2-3 引出列表'!$A$2:$CE$8700,$A845,MATCH(D$1,'2-3 引出列表'!$A$1:$CD$1,0)),""))</f>
        <v>0</v>
      </c>
      <c r="E845">
        <f>IF(ISBLANK(IFERROR(INDEX('2-3 引出列表'!$A$2:$CE$8700,$A845,MATCH(E$1,'2-3 引出列表'!$A$1:$CD$1,0)),"")),"",IFERROR(INDEX('2-3 引出列表'!$A$2:$CE$8700,$A845,MATCH(E$1,'2-3 引出列表'!$A$1:$CD$1,0)),""))</f>
        <v>0</v>
      </c>
      <c r="F845" t="str">
        <f t="shared" si="13"/>
        <v>0</v>
      </c>
      <c r="G845">
        <f>IF(ISBLANK(IFERROR(INDEX('2-3 引出列表'!$A$2:$CE$8700,$A845,MATCH(G$1,'2-3 引出列表'!$A$1:$CD$1,0)),"")),"",IFERROR(INDEX('2-3 引出列表'!$A$2:$CE$8700,$A845,MATCH(G$1,'2-3 引出列表'!$A$1:$CD$1,0)),""))</f>
        <v>0</v>
      </c>
      <c r="H845">
        <f>IF(ISBLANK(IFERROR(INDEX('2-3 引出列表'!$A$2:$CE$8700,$A845,MATCH(H$1,'2-3 引出列表'!$A$1:$CD$1,0)),"")),"",IFERROR(INDEX('2-3 引出列表'!$A$2:$CE$8700,$A845,MATCH(H$1,'2-3 引出列表'!$A$1:$CD$1,0)),""))</f>
        <v>0</v>
      </c>
      <c r="I845">
        <f>IF(ISBLANK(IFERROR(INDEX('2-3 引出列表'!$A$2:$CE$8700,$A845,MATCH(I$1,'2-3 引出列表'!$A$1:$CD$1,0)),"")),"",IFERROR(INDEX('2-3 引出列表'!$A$2:$CE$8700,$A845,MATCH(I$1,'2-3 引出列表'!$A$1:$CD$1,0)),""))</f>
        <v>0</v>
      </c>
    </row>
    <row r="846" customFormat="1" spans="1:9">
      <c r="A846">
        <v>845</v>
      </c>
      <c r="B846">
        <f>IF(ISBLANK(IFERROR(INDEX('2-3 引出列表'!$A$2:$CE$8700,$A846,MATCH(B$1,'2-3 引出列表'!$A$1:$CD$1,0)),"")),"",IFERROR(INDEX('2-3 引出列表'!$A$2:$CE$8700,$A846,MATCH(B$1,'2-3 引出列表'!$A$1:$CD$1,0)),""))</f>
        <v>0</v>
      </c>
      <c r="C846">
        <f>IF(ISBLANK(IFERROR(INDEX('2-3 引出列表'!$A$2:$CE$8700,$A846,MATCH(C$1,'2-3 引出列表'!$A$1:$CD$1,0)),"")),"",IFERROR(INDEX('2-3 引出列表'!$A$2:$CE$8700,$A846,MATCH(C$1,'2-3 引出列表'!$A$1:$CD$1,0)),""))</f>
        <v>0</v>
      </c>
      <c r="D846">
        <f>IF(ISBLANK(IFERROR(INDEX('2-3 引出列表'!$A$2:$CE$8700,$A846,MATCH(D$1,'2-3 引出列表'!$A$1:$CD$1,0)),"")),"",IFERROR(INDEX('2-3 引出列表'!$A$2:$CE$8700,$A846,MATCH(D$1,'2-3 引出列表'!$A$1:$CD$1,0)),""))</f>
        <v>0</v>
      </c>
      <c r="E846">
        <f>IF(ISBLANK(IFERROR(INDEX('2-3 引出列表'!$A$2:$CE$8700,$A846,MATCH(E$1,'2-3 引出列表'!$A$1:$CD$1,0)),"")),"",IFERROR(INDEX('2-3 引出列表'!$A$2:$CE$8700,$A846,MATCH(E$1,'2-3 引出列表'!$A$1:$CD$1,0)),""))</f>
        <v>0</v>
      </c>
      <c r="F846" t="str">
        <f t="shared" si="13"/>
        <v>0</v>
      </c>
      <c r="G846">
        <f>IF(ISBLANK(IFERROR(INDEX('2-3 引出列表'!$A$2:$CE$8700,$A846,MATCH(G$1,'2-3 引出列表'!$A$1:$CD$1,0)),"")),"",IFERROR(INDEX('2-3 引出列表'!$A$2:$CE$8700,$A846,MATCH(G$1,'2-3 引出列表'!$A$1:$CD$1,0)),""))</f>
        <v>0</v>
      </c>
      <c r="H846">
        <f>IF(ISBLANK(IFERROR(INDEX('2-3 引出列表'!$A$2:$CE$8700,$A846,MATCH(H$1,'2-3 引出列表'!$A$1:$CD$1,0)),"")),"",IFERROR(INDEX('2-3 引出列表'!$A$2:$CE$8700,$A846,MATCH(H$1,'2-3 引出列表'!$A$1:$CD$1,0)),""))</f>
        <v>0</v>
      </c>
      <c r="I846">
        <f>IF(ISBLANK(IFERROR(INDEX('2-3 引出列表'!$A$2:$CE$8700,$A846,MATCH(I$1,'2-3 引出列表'!$A$1:$CD$1,0)),"")),"",IFERROR(INDEX('2-3 引出列表'!$A$2:$CE$8700,$A846,MATCH(I$1,'2-3 引出列表'!$A$1:$CD$1,0)),""))</f>
        <v>0</v>
      </c>
    </row>
    <row r="847" customFormat="1" spans="1:9">
      <c r="A847">
        <v>846</v>
      </c>
      <c r="B847">
        <f>IF(ISBLANK(IFERROR(INDEX('2-3 引出列表'!$A$2:$CE$8700,$A847,MATCH(B$1,'2-3 引出列表'!$A$1:$CD$1,0)),"")),"",IFERROR(INDEX('2-3 引出列表'!$A$2:$CE$8700,$A847,MATCH(B$1,'2-3 引出列表'!$A$1:$CD$1,0)),""))</f>
        <v>0</v>
      </c>
      <c r="C847">
        <f>IF(ISBLANK(IFERROR(INDEX('2-3 引出列表'!$A$2:$CE$8700,$A847,MATCH(C$1,'2-3 引出列表'!$A$1:$CD$1,0)),"")),"",IFERROR(INDEX('2-3 引出列表'!$A$2:$CE$8700,$A847,MATCH(C$1,'2-3 引出列表'!$A$1:$CD$1,0)),""))</f>
        <v>0</v>
      </c>
      <c r="D847">
        <f>IF(ISBLANK(IFERROR(INDEX('2-3 引出列表'!$A$2:$CE$8700,$A847,MATCH(D$1,'2-3 引出列表'!$A$1:$CD$1,0)),"")),"",IFERROR(INDEX('2-3 引出列表'!$A$2:$CE$8700,$A847,MATCH(D$1,'2-3 引出列表'!$A$1:$CD$1,0)),""))</f>
        <v>0</v>
      </c>
      <c r="E847">
        <f>IF(ISBLANK(IFERROR(INDEX('2-3 引出列表'!$A$2:$CE$8700,$A847,MATCH(E$1,'2-3 引出列表'!$A$1:$CD$1,0)),"")),"",IFERROR(INDEX('2-3 引出列表'!$A$2:$CE$8700,$A847,MATCH(E$1,'2-3 引出列表'!$A$1:$CD$1,0)),""))</f>
        <v>0</v>
      </c>
      <c r="F847" t="str">
        <f t="shared" si="13"/>
        <v>0</v>
      </c>
      <c r="G847">
        <f>IF(ISBLANK(IFERROR(INDEX('2-3 引出列表'!$A$2:$CE$8700,$A847,MATCH(G$1,'2-3 引出列表'!$A$1:$CD$1,0)),"")),"",IFERROR(INDEX('2-3 引出列表'!$A$2:$CE$8700,$A847,MATCH(G$1,'2-3 引出列表'!$A$1:$CD$1,0)),""))</f>
        <v>0</v>
      </c>
      <c r="H847">
        <f>IF(ISBLANK(IFERROR(INDEX('2-3 引出列表'!$A$2:$CE$8700,$A847,MATCH(H$1,'2-3 引出列表'!$A$1:$CD$1,0)),"")),"",IFERROR(INDEX('2-3 引出列表'!$A$2:$CE$8700,$A847,MATCH(H$1,'2-3 引出列表'!$A$1:$CD$1,0)),""))</f>
        <v>0</v>
      </c>
      <c r="I847">
        <f>IF(ISBLANK(IFERROR(INDEX('2-3 引出列表'!$A$2:$CE$8700,$A847,MATCH(I$1,'2-3 引出列表'!$A$1:$CD$1,0)),"")),"",IFERROR(INDEX('2-3 引出列表'!$A$2:$CE$8700,$A847,MATCH(I$1,'2-3 引出列表'!$A$1:$CD$1,0)),""))</f>
        <v>0</v>
      </c>
    </row>
    <row r="848" customFormat="1" spans="1:9">
      <c r="A848">
        <v>847</v>
      </c>
      <c r="B848">
        <f>IF(ISBLANK(IFERROR(INDEX('2-3 引出列表'!$A$2:$CE$8700,$A848,MATCH(B$1,'2-3 引出列表'!$A$1:$CD$1,0)),"")),"",IFERROR(INDEX('2-3 引出列表'!$A$2:$CE$8700,$A848,MATCH(B$1,'2-3 引出列表'!$A$1:$CD$1,0)),""))</f>
        <v>0</v>
      </c>
      <c r="C848">
        <f>IF(ISBLANK(IFERROR(INDEX('2-3 引出列表'!$A$2:$CE$8700,$A848,MATCH(C$1,'2-3 引出列表'!$A$1:$CD$1,0)),"")),"",IFERROR(INDEX('2-3 引出列表'!$A$2:$CE$8700,$A848,MATCH(C$1,'2-3 引出列表'!$A$1:$CD$1,0)),""))</f>
        <v>0</v>
      </c>
      <c r="D848">
        <f>IF(ISBLANK(IFERROR(INDEX('2-3 引出列表'!$A$2:$CE$8700,$A848,MATCH(D$1,'2-3 引出列表'!$A$1:$CD$1,0)),"")),"",IFERROR(INDEX('2-3 引出列表'!$A$2:$CE$8700,$A848,MATCH(D$1,'2-3 引出列表'!$A$1:$CD$1,0)),""))</f>
        <v>0</v>
      </c>
      <c r="E848">
        <f>IF(ISBLANK(IFERROR(INDEX('2-3 引出列表'!$A$2:$CE$8700,$A848,MATCH(E$1,'2-3 引出列表'!$A$1:$CD$1,0)),"")),"",IFERROR(INDEX('2-3 引出列表'!$A$2:$CE$8700,$A848,MATCH(E$1,'2-3 引出列表'!$A$1:$CD$1,0)),""))</f>
        <v>0</v>
      </c>
      <c r="F848" t="str">
        <f t="shared" si="13"/>
        <v>0</v>
      </c>
      <c r="G848">
        <f>IF(ISBLANK(IFERROR(INDEX('2-3 引出列表'!$A$2:$CE$8700,$A848,MATCH(G$1,'2-3 引出列表'!$A$1:$CD$1,0)),"")),"",IFERROR(INDEX('2-3 引出列表'!$A$2:$CE$8700,$A848,MATCH(G$1,'2-3 引出列表'!$A$1:$CD$1,0)),""))</f>
        <v>0</v>
      </c>
      <c r="H848">
        <f>IF(ISBLANK(IFERROR(INDEX('2-3 引出列表'!$A$2:$CE$8700,$A848,MATCH(H$1,'2-3 引出列表'!$A$1:$CD$1,0)),"")),"",IFERROR(INDEX('2-3 引出列表'!$A$2:$CE$8700,$A848,MATCH(H$1,'2-3 引出列表'!$A$1:$CD$1,0)),""))</f>
        <v>0</v>
      </c>
      <c r="I848">
        <f>IF(ISBLANK(IFERROR(INDEX('2-3 引出列表'!$A$2:$CE$8700,$A848,MATCH(I$1,'2-3 引出列表'!$A$1:$CD$1,0)),"")),"",IFERROR(INDEX('2-3 引出列表'!$A$2:$CE$8700,$A848,MATCH(I$1,'2-3 引出列表'!$A$1:$CD$1,0)),""))</f>
        <v>0</v>
      </c>
    </row>
    <row r="849" customFormat="1" spans="1:9">
      <c r="A849">
        <v>848</v>
      </c>
      <c r="B849">
        <f>IF(ISBLANK(IFERROR(INDEX('2-3 引出列表'!$A$2:$CE$8700,$A849,MATCH(B$1,'2-3 引出列表'!$A$1:$CD$1,0)),"")),"",IFERROR(INDEX('2-3 引出列表'!$A$2:$CE$8700,$A849,MATCH(B$1,'2-3 引出列表'!$A$1:$CD$1,0)),""))</f>
        <v>0</v>
      </c>
      <c r="C849">
        <f>IF(ISBLANK(IFERROR(INDEX('2-3 引出列表'!$A$2:$CE$8700,$A849,MATCH(C$1,'2-3 引出列表'!$A$1:$CD$1,0)),"")),"",IFERROR(INDEX('2-3 引出列表'!$A$2:$CE$8700,$A849,MATCH(C$1,'2-3 引出列表'!$A$1:$CD$1,0)),""))</f>
        <v>0</v>
      </c>
      <c r="D849">
        <f>IF(ISBLANK(IFERROR(INDEX('2-3 引出列表'!$A$2:$CE$8700,$A849,MATCH(D$1,'2-3 引出列表'!$A$1:$CD$1,0)),"")),"",IFERROR(INDEX('2-3 引出列表'!$A$2:$CE$8700,$A849,MATCH(D$1,'2-3 引出列表'!$A$1:$CD$1,0)),""))</f>
        <v>0</v>
      </c>
      <c r="E849">
        <f>IF(ISBLANK(IFERROR(INDEX('2-3 引出列表'!$A$2:$CE$8700,$A849,MATCH(E$1,'2-3 引出列表'!$A$1:$CD$1,0)),"")),"",IFERROR(INDEX('2-3 引出列表'!$A$2:$CE$8700,$A849,MATCH(E$1,'2-3 引出列表'!$A$1:$CD$1,0)),""))</f>
        <v>0</v>
      </c>
      <c r="F849" t="str">
        <f t="shared" si="13"/>
        <v>0</v>
      </c>
      <c r="G849">
        <f>IF(ISBLANK(IFERROR(INDEX('2-3 引出列表'!$A$2:$CE$8700,$A849,MATCH(G$1,'2-3 引出列表'!$A$1:$CD$1,0)),"")),"",IFERROR(INDEX('2-3 引出列表'!$A$2:$CE$8700,$A849,MATCH(G$1,'2-3 引出列表'!$A$1:$CD$1,0)),""))</f>
        <v>0</v>
      </c>
      <c r="H849">
        <f>IF(ISBLANK(IFERROR(INDEX('2-3 引出列表'!$A$2:$CE$8700,$A849,MATCH(H$1,'2-3 引出列表'!$A$1:$CD$1,0)),"")),"",IFERROR(INDEX('2-3 引出列表'!$A$2:$CE$8700,$A849,MATCH(H$1,'2-3 引出列表'!$A$1:$CD$1,0)),""))</f>
        <v>0</v>
      </c>
      <c r="I849">
        <f>IF(ISBLANK(IFERROR(INDEX('2-3 引出列表'!$A$2:$CE$8700,$A849,MATCH(I$1,'2-3 引出列表'!$A$1:$CD$1,0)),"")),"",IFERROR(INDEX('2-3 引出列表'!$A$2:$CE$8700,$A849,MATCH(I$1,'2-3 引出列表'!$A$1:$CD$1,0)),""))</f>
        <v>0</v>
      </c>
    </row>
    <row r="850" customFormat="1" spans="1:9">
      <c r="A850">
        <v>849</v>
      </c>
      <c r="B850">
        <f>IF(ISBLANK(IFERROR(INDEX('2-3 引出列表'!$A$2:$CE$8700,$A850,MATCH(B$1,'2-3 引出列表'!$A$1:$CD$1,0)),"")),"",IFERROR(INDEX('2-3 引出列表'!$A$2:$CE$8700,$A850,MATCH(B$1,'2-3 引出列表'!$A$1:$CD$1,0)),""))</f>
        <v>0</v>
      </c>
      <c r="C850">
        <f>IF(ISBLANK(IFERROR(INDEX('2-3 引出列表'!$A$2:$CE$8700,$A850,MATCH(C$1,'2-3 引出列表'!$A$1:$CD$1,0)),"")),"",IFERROR(INDEX('2-3 引出列表'!$A$2:$CE$8700,$A850,MATCH(C$1,'2-3 引出列表'!$A$1:$CD$1,0)),""))</f>
        <v>0</v>
      </c>
      <c r="D850">
        <f>IF(ISBLANK(IFERROR(INDEX('2-3 引出列表'!$A$2:$CE$8700,$A850,MATCH(D$1,'2-3 引出列表'!$A$1:$CD$1,0)),"")),"",IFERROR(INDEX('2-3 引出列表'!$A$2:$CE$8700,$A850,MATCH(D$1,'2-3 引出列表'!$A$1:$CD$1,0)),""))</f>
        <v>0</v>
      </c>
      <c r="E850">
        <f>IF(ISBLANK(IFERROR(INDEX('2-3 引出列表'!$A$2:$CE$8700,$A850,MATCH(E$1,'2-3 引出列表'!$A$1:$CD$1,0)),"")),"",IFERROR(INDEX('2-3 引出列表'!$A$2:$CE$8700,$A850,MATCH(E$1,'2-3 引出列表'!$A$1:$CD$1,0)),""))</f>
        <v>0</v>
      </c>
      <c r="F850" t="str">
        <f t="shared" si="13"/>
        <v>0</v>
      </c>
      <c r="G850">
        <f>IF(ISBLANK(IFERROR(INDEX('2-3 引出列表'!$A$2:$CE$8700,$A850,MATCH(G$1,'2-3 引出列表'!$A$1:$CD$1,0)),"")),"",IFERROR(INDEX('2-3 引出列表'!$A$2:$CE$8700,$A850,MATCH(G$1,'2-3 引出列表'!$A$1:$CD$1,0)),""))</f>
        <v>0</v>
      </c>
      <c r="H850">
        <f>IF(ISBLANK(IFERROR(INDEX('2-3 引出列表'!$A$2:$CE$8700,$A850,MATCH(H$1,'2-3 引出列表'!$A$1:$CD$1,0)),"")),"",IFERROR(INDEX('2-3 引出列表'!$A$2:$CE$8700,$A850,MATCH(H$1,'2-3 引出列表'!$A$1:$CD$1,0)),""))</f>
        <v>0</v>
      </c>
      <c r="I850">
        <f>IF(ISBLANK(IFERROR(INDEX('2-3 引出列表'!$A$2:$CE$8700,$A850,MATCH(I$1,'2-3 引出列表'!$A$1:$CD$1,0)),"")),"",IFERROR(INDEX('2-3 引出列表'!$A$2:$CE$8700,$A850,MATCH(I$1,'2-3 引出列表'!$A$1:$CD$1,0)),""))</f>
        <v>0</v>
      </c>
    </row>
    <row r="851" customFormat="1" spans="1:9">
      <c r="A851">
        <v>850</v>
      </c>
      <c r="B851">
        <f>IF(ISBLANK(IFERROR(INDEX('2-3 引出列表'!$A$2:$CE$8700,$A851,MATCH(B$1,'2-3 引出列表'!$A$1:$CD$1,0)),"")),"",IFERROR(INDEX('2-3 引出列表'!$A$2:$CE$8700,$A851,MATCH(B$1,'2-3 引出列表'!$A$1:$CD$1,0)),""))</f>
        <v>0</v>
      </c>
      <c r="C851">
        <f>IF(ISBLANK(IFERROR(INDEX('2-3 引出列表'!$A$2:$CE$8700,$A851,MATCH(C$1,'2-3 引出列表'!$A$1:$CD$1,0)),"")),"",IFERROR(INDEX('2-3 引出列表'!$A$2:$CE$8700,$A851,MATCH(C$1,'2-3 引出列表'!$A$1:$CD$1,0)),""))</f>
        <v>0</v>
      </c>
      <c r="D851">
        <f>IF(ISBLANK(IFERROR(INDEX('2-3 引出列表'!$A$2:$CE$8700,$A851,MATCH(D$1,'2-3 引出列表'!$A$1:$CD$1,0)),"")),"",IFERROR(INDEX('2-3 引出列表'!$A$2:$CE$8700,$A851,MATCH(D$1,'2-3 引出列表'!$A$1:$CD$1,0)),""))</f>
        <v>0</v>
      </c>
      <c r="E851">
        <f>IF(ISBLANK(IFERROR(INDEX('2-3 引出列表'!$A$2:$CE$8700,$A851,MATCH(E$1,'2-3 引出列表'!$A$1:$CD$1,0)),"")),"",IFERROR(INDEX('2-3 引出列表'!$A$2:$CE$8700,$A851,MATCH(E$1,'2-3 引出列表'!$A$1:$CD$1,0)),""))</f>
        <v>0</v>
      </c>
      <c r="F851" t="str">
        <f t="shared" si="13"/>
        <v>0</v>
      </c>
      <c r="G851">
        <f>IF(ISBLANK(IFERROR(INDEX('2-3 引出列表'!$A$2:$CE$8700,$A851,MATCH(G$1,'2-3 引出列表'!$A$1:$CD$1,0)),"")),"",IFERROR(INDEX('2-3 引出列表'!$A$2:$CE$8700,$A851,MATCH(G$1,'2-3 引出列表'!$A$1:$CD$1,0)),""))</f>
        <v>0</v>
      </c>
      <c r="H851">
        <f>IF(ISBLANK(IFERROR(INDEX('2-3 引出列表'!$A$2:$CE$8700,$A851,MATCH(H$1,'2-3 引出列表'!$A$1:$CD$1,0)),"")),"",IFERROR(INDEX('2-3 引出列表'!$A$2:$CE$8700,$A851,MATCH(H$1,'2-3 引出列表'!$A$1:$CD$1,0)),""))</f>
        <v>0</v>
      </c>
      <c r="I851">
        <f>IF(ISBLANK(IFERROR(INDEX('2-3 引出列表'!$A$2:$CE$8700,$A851,MATCH(I$1,'2-3 引出列表'!$A$1:$CD$1,0)),"")),"",IFERROR(INDEX('2-3 引出列表'!$A$2:$CE$8700,$A851,MATCH(I$1,'2-3 引出列表'!$A$1:$CD$1,0)),""))</f>
        <v>0</v>
      </c>
    </row>
    <row r="852" customFormat="1" spans="1:9">
      <c r="A852">
        <v>851</v>
      </c>
      <c r="B852">
        <f>IF(ISBLANK(IFERROR(INDEX('2-3 引出列表'!$A$2:$CE$8700,$A852,MATCH(B$1,'2-3 引出列表'!$A$1:$CD$1,0)),"")),"",IFERROR(INDEX('2-3 引出列表'!$A$2:$CE$8700,$A852,MATCH(B$1,'2-3 引出列表'!$A$1:$CD$1,0)),""))</f>
        <v>0</v>
      </c>
      <c r="C852">
        <f>IF(ISBLANK(IFERROR(INDEX('2-3 引出列表'!$A$2:$CE$8700,$A852,MATCH(C$1,'2-3 引出列表'!$A$1:$CD$1,0)),"")),"",IFERROR(INDEX('2-3 引出列表'!$A$2:$CE$8700,$A852,MATCH(C$1,'2-3 引出列表'!$A$1:$CD$1,0)),""))</f>
        <v>0</v>
      </c>
      <c r="D852">
        <f>IF(ISBLANK(IFERROR(INDEX('2-3 引出列表'!$A$2:$CE$8700,$A852,MATCH(D$1,'2-3 引出列表'!$A$1:$CD$1,0)),"")),"",IFERROR(INDEX('2-3 引出列表'!$A$2:$CE$8700,$A852,MATCH(D$1,'2-3 引出列表'!$A$1:$CD$1,0)),""))</f>
        <v>0</v>
      </c>
      <c r="E852">
        <f>IF(ISBLANK(IFERROR(INDEX('2-3 引出列表'!$A$2:$CE$8700,$A852,MATCH(E$1,'2-3 引出列表'!$A$1:$CD$1,0)),"")),"",IFERROR(INDEX('2-3 引出列表'!$A$2:$CE$8700,$A852,MATCH(E$1,'2-3 引出列表'!$A$1:$CD$1,0)),""))</f>
        <v>0</v>
      </c>
      <c r="F852" t="str">
        <f t="shared" si="13"/>
        <v>0</v>
      </c>
      <c r="G852">
        <f>IF(ISBLANK(IFERROR(INDEX('2-3 引出列表'!$A$2:$CE$8700,$A852,MATCH(G$1,'2-3 引出列表'!$A$1:$CD$1,0)),"")),"",IFERROR(INDEX('2-3 引出列表'!$A$2:$CE$8700,$A852,MATCH(G$1,'2-3 引出列表'!$A$1:$CD$1,0)),""))</f>
        <v>0</v>
      </c>
      <c r="H852">
        <f>IF(ISBLANK(IFERROR(INDEX('2-3 引出列表'!$A$2:$CE$8700,$A852,MATCH(H$1,'2-3 引出列表'!$A$1:$CD$1,0)),"")),"",IFERROR(INDEX('2-3 引出列表'!$A$2:$CE$8700,$A852,MATCH(H$1,'2-3 引出列表'!$A$1:$CD$1,0)),""))</f>
        <v>0</v>
      </c>
      <c r="I852">
        <f>IF(ISBLANK(IFERROR(INDEX('2-3 引出列表'!$A$2:$CE$8700,$A852,MATCH(I$1,'2-3 引出列表'!$A$1:$CD$1,0)),"")),"",IFERROR(INDEX('2-3 引出列表'!$A$2:$CE$8700,$A852,MATCH(I$1,'2-3 引出列表'!$A$1:$CD$1,0)),""))</f>
        <v>0</v>
      </c>
    </row>
    <row r="853" customFormat="1" spans="1:9">
      <c r="A853">
        <v>852</v>
      </c>
      <c r="B853">
        <f>IF(ISBLANK(IFERROR(INDEX('2-3 引出列表'!$A$2:$CE$8700,$A853,MATCH(B$1,'2-3 引出列表'!$A$1:$CD$1,0)),"")),"",IFERROR(INDEX('2-3 引出列表'!$A$2:$CE$8700,$A853,MATCH(B$1,'2-3 引出列表'!$A$1:$CD$1,0)),""))</f>
        <v>0</v>
      </c>
      <c r="C853">
        <f>IF(ISBLANK(IFERROR(INDEX('2-3 引出列表'!$A$2:$CE$8700,$A853,MATCH(C$1,'2-3 引出列表'!$A$1:$CD$1,0)),"")),"",IFERROR(INDEX('2-3 引出列表'!$A$2:$CE$8700,$A853,MATCH(C$1,'2-3 引出列表'!$A$1:$CD$1,0)),""))</f>
        <v>0</v>
      </c>
      <c r="D853">
        <f>IF(ISBLANK(IFERROR(INDEX('2-3 引出列表'!$A$2:$CE$8700,$A853,MATCH(D$1,'2-3 引出列表'!$A$1:$CD$1,0)),"")),"",IFERROR(INDEX('2-3 引出列表'!$A$2:$CE$8700,$A853,MATCH(D$1,'2-3 引出列表'!$A$1:$CD$1,0)),""))</f>
        <v>0</v>
      </c>
      <c r="E853">
        <f>IF(ISBLANK(IFERROR(INDEX('2-3 引出列表'!$A$2:$CE$8700,$A853,MATCH(E$1,'2-3 引出列表'!$A$1:$CD$1,0)),"")),"",IFERROR(INDEX('2-3 引出列表'!$A$2:$CE$8700,$A853,MATCH(E$1,'2-3 引出列表'!$A$1:$CD$1,0)),""))</f>
        <v>0</v>
      </c>
      <c r="F853" t="str">
        <f t="shared" si="13"/>
        <v>0</v>
      </c>
      <c r="G853">
        <f>IF(ISBLANK(IFERROR(INDEX('2-3 引出列表'!$A$2:$CE$8700,$A853,MATCH(G$1,'2-3 引出列表'!$A$1:$CD$1,0)),"")),"",IFERROR(INDEX('2-3 引出列表'!$A$2:$CE$8700,$A853,MATCH(G$1,'2-3 引出列表'!$A$1:$CD$1,0)),""))</f>
        <v>0</v>
      </c>
      <c r="H853">
        <f>IF(ISBLANK(IFERROR(INDEX('2-3 引出列表'!$A$2:$CE$8700,$A853,MATCH(H$1,'2-3 引出列表'!$A$1:$CD$1,0)),"")),"",IFERROR(INDEX('2-3 引出列表'!$A$2:$CE$8700,$A853,MATCH(H$1,'2-3 引出列表'!$A$1:$CD$1,0)),""))</f>
        <v>0</v>
      </c>
      <c r="I853">
        <f>IF(ISBLANK(IFERROR(INDEX('2-3 引出列表'!$A$2:$CE$8700,$A853,MATCH(I$1,'2-3 引出列表'!$A$1:$CD$1,0)),"")),"",IFERROR(INDEX('2-3 引出列表'!$A$2:$CE$8700,$A853,MATCH(I$1,'2-3 引出列表'!$A$1:$CD$1,0)),""))</f>
        <v>0</v>
      </c>
    </row>
    <row r="854" customFormat="1" spans="1:9">
      <c r="A854">
        <v>853</v>
      </c>
      <c r="B854">
        <f>IF(ISBLANK(IFERROR(INDEX('2-3 引出列表'!$A$2:$CE$8700,$A854,MATCH(B$1,'2-3 引出列表'!$A$1:$CD$1,0)),"")),"",IFERROR(INDEX('2-3 引出列表'!$A$2:$CE$8700,$A854,MATCH(B$1,'2-3 引出列表'!$A$1:$CD$1,0)),""))</f>
        <v>0</v>
      </c>
      <c r="C854">
        <f>IF(ISBLANK(IFERROR(INDEX('2-3 引出列表'!$A$2:$CE$8700,$A854,MATCH(C$1,'2-3 引出列表'!$A$1:$CD$1,0)),"")),"",IFERROR(INDEX('2-3 引出列表'!$A$2:$CE$8700,$A854,MATCH(C$1,'2-3 引出列表'!$A$1:$CD$1,0)),""))</f>
        <v>0</v>
      </c>
      <c r="D854">
        <f>IF(ISBLANK(IFERROR(INDEX('2-3 引出列表'!$A$2:$CE$8700,$A854,MATCH(D$1,'2-3 引出列表'!$A$1:$CD$1,0)),"")),"",IFERROR(INDEX('2-3 引出列表'!$A$2:$CE$8700,$A854,MATCH(D$1,'2-3 引出列表'!$A$1:$CD$1,0)),""))</f>
        <v>0</v>
      </c>
      <c r="E854">
        <f>IF(ISBLANK(IFERROR(INDEX('2-3 引出列表'!$A$2:$CE$8700,$A854,MATCH(E$1,'2-3 引出列表'!$A$1:$CD$1,0)),"")),"",IFERROR(INDEX('2-3 引出列表'!$A$2:$CE$8700,$A854,MATCH(E$1,'2-3 引出列表'!$A$1:$CD$1,0)),""))</f>
        <v>0</v>
      </c>
      <c r="F854" t="str">
        <f t="shared" si="13"/>
        <v>0</v>
      </c>
      <c r="G854">
        <f>IF(ISBLANK(IFERROR(INDEX('2-3 引出列表'!$A$2:$CE$8700,$A854,MATCH(G$1,'2-3 引出列表'!$A$1:$CD$1,0)),"")),"",IFERROR(INDEX('2-3 引出列表'!$A$2:$CE$8700,$A854,MATCH(G$1,'2-3 引出列表'!$A$1:$CD$1,0)),""))</f>
        <v>0</v>
      </c>
      <c r="H854">
        <f>IF(ISBLANK(IFERROR(INDEX('2-3 引出列表'!$A$2:$CE$8700,$A854,MATCH(H$1,'2-3 引出列表'!$A$1:$CD$1,0)),"")),"",IFERROR(INDEX('2-3 引出列表'!$A$2:$CE$8700,$A854,MATCH(H$1,'2-3 引出列表'!$A$1:$CD$1,0)),""))</f>
        <v>0</v>
      </c>
      <c r="I854">
        <f>IF(ISBLANK(IFERROR(INDEX('2-3 引出列表'!$A$2:$CE$8700,$A854,MATCH(I$1,'2-3 引出列表'!$A$1:$CD$1,0)),"")),"",IFERROR(INDEX('2-3 引出列表'!$A$2:$CE$8700,$A854,MATCH(I$1,'2-3 引出列表'!$A$1:$CD$1,0)),""))</f>
        <v>0</v>
      </c>
    </row>
    <row r="855" customFormat="1" spans="1:9">
      <c r="A855">
        <v>854</v>
      </c>
      <c r="B855">
        <f>IF(ISBLANK(IFERROR(INDEX('2-3 引出列表'!$A$2:$CE$8700,$A855,MATCH(B$1,'2-3 引出列表'!$A$1:$CD$1,0)),"")),"",IFERROR(INDEX('2-3 引出列表'!$A$2:$CE$8700,$A855,MATCH(B$1,'2-3 引出列表'!$A$1:$CD$1,0)),""))</f>
        <v>0</v>
      </c>
      <c r="C855">
        <f>IF(ISBLANK(IFERROR(INDEX('2-3 引出列表'!$A$2:$CE$8700,$A855,MATCH(C$1,'2-3 引出列表'!$A$1:$CD$1,0)),"")),"",IFERROR(INDEX('2-3 引出列表'!$A$2:$CE$8700,$A855,MATCH(C$1,'2-3 引出列表'!$A$1:$CD$1,0)),""))</f>
        <v>0</v>
      </c>
      <c r="D855">
        <f>IF(ISBLANK(IFERROR(INDEX('2-3 引出列表'!$A$2:$CE$8700,$A855,MATCH(D$1,'2-3 引出列表'!$A$1:$CD$1,0)),"")),"",IFERROR(INDEX('2-3 引出列表'!$A$2:$CE$8700,$A855,MATCH(D$1,'2-3 引出列表'!$A$1:$CD$1,0)),""))</f>
        <v>0</v>
      </c>
      <c r="E855">
        <f>IF(ISBLANK(IFERROR(INDEX('2-3 引出列表'!$A$2:$CE$8700,$A855,MATCH(E$1,'2-3 引出列表'!$A$1:$CD$1,0)),"")),"",IFERROR(INDEX('2-3 引出列表'!$A$2:$CE$8700,$A855,MATCH(E$1,'2-3 引出列表'!$A$1:$CD$1,0)),""))</f>
        <v>0</v>
      </c>
      <c r="F855" t="str">
        <f t="shared" si="13"/>
        <v>0</v>
      </c>
      <c r="G855">
        <f>IF(ISBLANK(IFERROR(INDEX('2-3 引出列表'!$A$2:$CE$8700,$A855,MATCH(G$1,'2-3 引出列表'!$A$1:$CD$1,0)),"")),"",IFERROR(INDEX('2-3 引出列表'!$A$2:$CE$8700,$A855,MATCH(G$1,'2-3 引出列表'!$A$1:$CD$1,0)),""))</f>
        <v>0</v>
      </c>
      <c r="H855">
        <f>IF(ISBLANK(IFERROR(INDEX('2-3 引出列表'!$A$2:$CE$8700,$A855,MATCH(H$1,'2-3 引出列表'!$A$1:$CD$1,0)),"")),"",IFERROR(INDEX('2-3 引出列表'!$A$2:$CE$8700,$A855,MATCH(H$1,'2-3 引出列表'!$A$1:$CD$1,0)),""))</f>
        <v>0</v>
      </c>
      <c r="I855">
        <f>IF(ISBLANK(IFERROR(INDEX('2-3 引出列表'!$A$2:$CE$8700,$A855,MATCH(I$1,'2-3 引出列表'!$A$1:$CD$1,0)),"")),"",IFERROR(INDEX('2-3 引出列表'!$A$2:$CE$8700,$A855,MATCH(I$1,'2-3 引出列表'!$A$1:$CD$1,0)),""))</f>
        <v>0</v>
      </c>
    </row>
    <row r="856" customFormat="1" spans="1:9">
      <c r="A856">
        <v>855</v>
      </c>
      <c r="B856">
        <f>IF(ISBLANK(IFERROR(INDEX('2-3 引出列表'!$A$2:$CE$8700,$A856,MATCH(B$1,'2-3 引出列表'!$A$1:$CD$1,0)),"")),"",IFERROR(INDEX('2-3 引出列表'!$A$2:$CE$8700,$A856,MATCH(B$1,'2-3 引出列表'!$A$1:$CD$1,0)),""))</f>
        <v>0</v>
      </c>
      <c r="C856">
        <f>IF(ISBLANK(IFERROR(INDEX('2-3 引出列表'!$A$2:$CE$8700,$A856,MATCH(C$1,'2-3 引出列表'!$A$1:$CD$1,0)),"")),"",IFERROR(INDEX('2-3 引出列表'!$A$2:$CE$8700,$A856,MATCH(C$1,'2-3 引出列表'!$A$1:$CD$1,0)),""))</f>
        <v>0</v>
      </c>
      <c r="D856">
        <f>IF(ISBLANK(IFERROR(INDEX('2-3 引出列表'!$A$2:$CE$8700,$A856,MATCH(D$1,'2-3 引出列表'!$A$1:$CD$1,0)),"")),"",IFERROR(INDEX('2-3 引出列表'!$A$2:$CE$8700,$A856,MATCH(D$1,'2-3 引出列表'!$A$1:$CD$1,0)),""))</f>
        <v>0</v>
      </c>
      <c r="E856">
        <f>IF(ISBLANK(IFERROR(INDEX('2-3 引出列表'!$A$2:$CE$8700,$A856,MATCH(E$1,'2-3 引出列表'!$A$1:$CD$1,0)),"")),"",IFERROR(INDEX('2-3 引出列表'!$A$2:$CE$8700,$A856,MATCH(E$1,'2-3 引出列表'!$A$1:$CD$1,0)),""))</f>
        <v>0</v>
      </c>
      <c r="F856" t="str">
        <f t="shared" si="13"/>
        <v>0</v>
      </c>
      <c r="G856">
        <f>IF(ISBLANK(IFERROR(INDEX('2-3 引出列表'!$A$2:$CE$8700,$A856,MATCH(G$1,'2-3 引出列表'!$A$1:$CD$1,0)),"")),"",IFERROR(INDEX('2-3 引出列表'!$A$2:$CE$8700,$A856,MATCH(G$1,'2-3 引出列表'!$A$1:$CD$1,0)),""))</f>
        <v>0</v>
      </c>
      <c r="H856">
        <f>IF(ISBLANK(IFERROR(INDEX('2-3 引出列表'!$A$2:$CE$8700,$A856,MATCH(H$1,'2-3 引出列表'!$A$1:$CD$1,0)),"")),"",IFERROR(INDEX('2-3 引出列表'!$A$2:$CE$8700,$A856,MATCH(H$1,'2-3 引出列表'!$A$1:$CD$1,0)),""))</f>
        <v>0</v>
      </c>
      <c r="I856">
        <f>IF(ISBLANK(IFERROR(INDEX('2-3 引出列表'!$A$2:$CE$8700,$A856,MATCH(I$1,'2-3 引出列表'!$A$1:$CD$1,0)),"")),"",IFERROR(INDEX('2-3 引出列表'!$A$2:$CE$8700,$A856,MATCH(I$1,'2-3 引出列表'!$A$1:$CD$1,0)),""))</f>
        <v>0</v>
      </c>
    </row>
    <row r="857" customFormat="1" spans="1:9">
      <c r="A857">
        <v>856</v>
      </c>
      <c r="B857">
        <f>IF(ISBLANK(IFERROR(INDEX('2-3 引出列表'!$A$2:$CE$8700,$A857,MATCH(B$1,'2-3 引出列表'!$A$1:$CD$1,0)),"")),"",IFERROR(INDEX('2-3 引出列表'!$A$2:$CE$8700,$A857,MATCH(B$1,'2-3 引出列表'!$A$1:$CD$1,0)),""))</f>
        <v>0</v>
      </c>
      <c r="C857">
        <f>IF(ISBLANK(IFERROR(INDEX('2-3 引出列表'!$A$2:$CE$8700,$A857,MATCH(C$1,'2-3 引出列表'!$A$1:$CD$1,0)),"")),"",IFERROR(INDEX('2-3 引出列表'!$A$2:$CE$8700,$A857,MATCH(C$1,'2-3 引出列表'!$A$1:$CD$1,0)),""))</f>
        <v>0</v>
      </c>
      <c r="D857">
        <f>IF(ISBLANK(IFERROR(INDEX('2-3 引出列表'!$A$2:$CE$8700,$A857,MATCH(D$1,'2-3 引出列表'!$A$1:$CD$1,0)),"")),"",IFERROR(INDEX('2-3 引出列表'!$A$2:$CE$8700,$A857,MATCH(D$1,'2-3 引出列表'!$A$1:$CD$1,0)),""))</f>
        <v>0</v>
      </c>
      <c r="E857">
        <f>IF(ISBLANK(IFERROR(INDEX('2-3 引出列表'!$A$2:$CE$8700,$A857,MATCH(E$1,'2-3 引出列表'!$A$1:$CD$1,0)),"")),"",IFERROR(INDEX('2-3 引出列表'!$A$2:$CE$8700,$A857,MATCH(E$1,'2-3 引出列表'!$A$1:$CD$1,0)),""))</f>
        <v>0</v>
      </c>
      <c r="F857" t="str">
        <f t="shared" si="13"/>
        <v>0</v>
      </c>
      <c r="G857">
        <f>IF(ISBLANK(IFERROR(INDEX('2-3 引出列表'!$A$2:$CE$8700,$A857,MATCH(G$1,'2-3 引出列表'!$A$1:$CD$1,0)),"")),"",IFERROR(INDEX('2-3 引出列表'!$A$2:$CE$8700,$A857,MATCH(G$1,'2-3 引出列表'!$A$1:$CD$1,0)),""))</f>
        <v>0</v>
      </c>
      <c r="H857">
        <f>IF(ISBLANK(IFERROR(INDEX('2-3 引出列表'!$A$2:$CE$8700,$A857,MATCH(H$1,'2-3 引出列表'!$A$1:$CD$1,0)),"")),"",IFERROR(INDEX('2-3 引出列表'!$A$2:$CE$8700,$A857,MATCH(H$1,'2-3 引出列表'!$A$1:$CD$1,0)),""))</f>
        <v>0</v>
      </c>
      <c r="I857">
        <f>IF(ISBLANK(IFERROR(INDEX('2-3 引出列表'!$A$2:$CE$8700,$A857,MATCH(I$1,'2-3 引出列表'!$A$1:$CD$1,0)),"")),"",IFERROR(INDEX('2-3 引出列表'!$A$2:$CE$8700,$A857,MATCH(I$1,'2-3 引出列表'!$A$1:$CD$1,0)),""))</f>
        <v>0</v>
      </c>
    </row>
    <row r="858" customFormat="1" spans="1:9">
      <c r="A858">
        <v>857</v>
      </c>
      <c r="B858">
        <f>IF(ISBLANK(IFERROR(INDEX('2-3 引出列表'!$A$2:$CE$8700,$A858,MATCH(B$1,'2-3 引出列表'!$A$1:$CD$1,0)),"")),"",IFERROR(INDEX('2-3 引出列表'!$A$2:$CE$8700,$A858,MATCH(B$1,'2-3 引出列表'!$A$1:$CD$1,0)),""))</f>
        <v>0</v>
      </c>
      <c r="C858">
        <f>IF(ISBLANK(IFERROR(INDEX('2-3 引出列表'!$A$2:$CE$8700,$A858,MATCH(C$1,'2-3 引出列表'!$A$1:$CD$1,0)),"")),"",IFERROR(INDEX('2-3 引出列表'!$A$2:$CE$8700,$A858,MATCH(C$1,'2-3 引出列表'!$A$1:$CD$1,0)),""))</f>
        <v>0</v>
      </c>
      <c r="D858">
        <f>IF(ISBLANK(IFERROR(INDEX('2-3 引出列表'!$A$2:$CE$8700,$A858,MATCH(D$1,'2-3 引出列表'!$A$1:$CD$1,0)),"")),"",IFERROR(INDEX('2-3 引出列表'!$A$2:$CE$8700,$A858,MATCH(D$1,'2-3 引出列表'!$A$1:$CD$1,0)),""))</f>
        <v>0</v>
      </c>
      <c r="E858">
        <f>IF(ISBLANK(IFERROR(INDEX('2-3 引出列表'!$A$2:$CE$8700,$A858,MATCH(E$1,'2-3 引出列表'!$A$1:$CD$1,0)),"")),"",IFERROR(INDEX('2-3 引出列表'!$A$2:$CE$8700,$A858,MATCH(E$1,'2-3 引出列表'!$A$1:$CD$1,0)),""))</f>
        <v>0</v>
      </c>
      <c r="F858" t="str">
        <f t="shared" si="13"/>
        <v>0</v>
      </c>
      <c r="G858">
        <f>IF(ISBLANK(IFERROR(INDEX('2-3 引出列表'!$A$2:$CE$8700,$A858,MATCH(G$1,'2-3 引出列表'!$A$1:$CD$1,0)),"")),"",IFERROR(INDEX('2-3 引出列表'!$A$2:$CE$8700,$A858,MATCH(G$1,'2-3 引出列表'!$A$1:$CD$1,0)),""))</f>
        <v>0</v>
      </c>
      <c r="H858">
        <f>IF(ISBLANK(IFERROR(INDEX('2-3 引出列表'!$A$2:$CE$8700,$A858,MATCH(H$1,'2-3 引出列表'!$A$1:$CD$1,0)),"")),"",IFERROR(INDEX('2-3 引出列表'!$A$2:$CE$8700,$A858,MATCH(H$1,'2-3 引出列表'!$A$1:$CD$1,0)),""))</f>
        <v>0</v>
      </c>
      <c r="I858">
        <f>IF(ISBLANK(IFERROR(INDEX('2-3 引出列表'!$A$2:$CE$8700,$A858,MATCH(I$1,'2-3 引出列表'!$A$1:$CD$1,0)),"")),"",IFERROR(INDEX('2-3 引出列表'!$A$2:$CE$8700,$A858,MATCH(I$1,'2-3 引出列表'!$A$1:$CD$1,0)),""))</f>
        <v>0</v>
      </c>
    </row>
    <row r="859" customFormat="1" spans="1:9">
      <c r="A859">
        <v>858</v>
      </c>
      <c r="B859">
        <f>IF(ISBLANK(IFERROR(INDEX('2-3 引出列表'!$A$2:$CE$8700,$A859,MATCH(B$1,'2-3 引出列表'!$A$1:$CD$1,0)),"")),"",IFERROR(INDEX('2-3 引出列表'!$A$2:$CE$8700,$A859,MATCH(B$1,'2-3 引出列表'!$A$1:$CD$1,0)),""))</f>
        <v>0</v>
      </c>
      <c r="C859">
        <f>IF(ISBLANK(IFERROR(INDEX('2-3 引出列表'!$A$2:$CE$8700,$A859,MATCH(C$1,'2-3 引出列表'!$A$1:$CD$1,0)),"")),"",IFERROR(INDEX('2-3 引出列表'!$A$2:$CE$8700,$A859,MATCH(C$1,'2-3 引出列表'!$A$1:$CD$1,0)),""))</f>
        <v>0</v>
      </c>
      <c r="D859">
        <f>IF(ISBLANK(IFERROR(INDEX('2-3 引出列表'!$A$2:$CE$8700,$A859,MATCH(D$1,'2-3 引出列表'!$A$1:$CD$1,0)),"")),"",IFERROR(INDEX('2-3 引出列表'!$A$2:$CE$8700,$A859,MATCH(D$1,'2-3 引出列表'!$A$1:$CD$1,0)),""))</f>
        <v>0</v>
      </c>
      <c r="E859">
        <f>IF(ISBLANK(IFERROR(INDEX('2-3 引出列表'!$A$2:$CE$8700,$A859,MATCH(E$1,'2-3 引出列表'!$A$1:$CD$1,0)),"")),"",IFERROR(INDEX('2-3 引出列表'!$A$2:$CE$8700,$A859,MATCH(E$1,'2-3 引出列表'!$A$1:$CD$1,0)),""))</f>
        <v>0</v>
      </c>
      <c r="F859" t="str">
        <f t="shared" si="13"/>
        <v>0</v>
      </c>
      <c r="G859">
        <f>IF(ISBLANK(IFERROR(INDEX('2-3 引出列表'!$A$2:$CE$8700,$A859,MATCH(G$1,'2-3 引出列表'!$A$1:$CD$1,0)),"")),"",IFERROR(INDEX('2-3 引出列表'!$A$2:$CE$8700,$A859,MATCH(G$1,'2-3 引出列表'!$A$1:$CD$1,0)),""))</f>
        <v>0</v>
      </c>
      <c r="H859">
        <f>IF(ISBLANK(IFERROR(INDEX('2-3 引出列表'!$A$2:$CE$8700,$A859,MATCH(H$1,'2-3 引出列表'!$A$1:$CD$1,0)),"")),"",IFERROR(INDEX('2-3 引出列表'!$A$2:$CE$8700,$A859,MATCH(H$1,'2-3 引出列表'!$A$1:$CD$1,0)),""))</f>
        <v>0</v>
      </c>
      <c r="I859">
        <f>IF(ISBLANK(IFERROR(INDEX('2-3 引出列表'!$A$2:$CE$8700,$A859,MATCH(I$1,'2-3 引出列表'!$A$1:$CD$1,0)),"")),"",IFERROR(INDEX('2-3 引出列表'!$A$2:$CE$8700,$A859,MATCH(I$1,'2-3 引出列表'!$A$1:$CD$1,0)),""))</f>
        <v>0</v>
      </c>
    </row>
    <row r="860" customFormat="1" spans="1:9">
      <c r="A860">
        <v>859</v>
      </c>
      <c r="B860">
        <f>IF(ISBLANK(IFERROR(INDEX('2-3 引出列表'!$A$2:$CE$8700,$A860,MATCH(B$1,'2-3 引出列表'!$A$1:$CD$1,0)),"")),"",IFERROR(INDEX('2-3 引出列表'!$A$2:$CE$8700,$A860,MATCH(B$1,'2-3 引出列表'!$A$1:$CD$1,0)),""))</f>
        <v>0</v>
      </c>
      <c r="C860">
        <f>IF(ISBLANK(IFERROR(INDEX('2-3 引出列表'!$A$2:$CE$8700,$A860,MATCH(C$1,'2-3 引出列表'!$A$1:$CD$1,0)),"")),"",IFERROR(INDEX('2-3 引出列表'!$A$2:$CE$8700,$A860,MATCH(C$1,'2-3 引出列表'!$A$1:$CD$1,0)),""))</f>
        <v>0</v>
      </c>
      <c r="D860">
        <f>IF(ISBLANK(IFERROR(INDEX('2-3 引出列表'!$A$2:$CE$8700,$A860,MATCH(D$1,'2-3 引出列表'!$A$1:$CD$1,0)),"")),"",IFERROR(INDEX('2-3 引出列表'!$A$2:$CE$8700,$A860,MATCH(D$1,'2-3 引出列表'!$A$1:$CD$1,0)),""))</f>
        <v>0</v>
      </c>
      <c r="E860">
        <f>IF(ISBLANK(IFERROR(INDEX('2-3 引出列表'!$A$2:$CE$8700,$A860,MATCH(E$1,'2-3 引出列表'!$A$1:$CD$1,0)),"")),"",IFERROR(INDEX('2-3 引出列表'!$A$2:$CE$8700,$A860,MATCH(E$1,'2-3 引出列表'!$A$1:$CD$1,0)),""))</f>
        <v>0</v>
      </c>
      <c r="F860" t="str">
        <f t="shared" si="13"/>
        <v>0</v>
      </c>
      <c r="G860">
        <f>IF(ISBLANK(IFERROR(INDEX('2-3 引出列表'!$A$2:$CE$8700,$A860,MATCH(G$1,'2-3 引出列表'!$A$1:$CD$1,0)),"")),"",IFERROR(INDEX('2-3 引出列表'!$A$2:$CE$8700,$A860,MATCH(G$1,'2-3 引出列表'!$A$1:$CD$1,0)),""))</f>
        <v>0</v>
      </c>
      <c r="H860">
        <f>IF(ISBLANK(IFERROR(INDEX('2-3 引出列表'!$A$2:$CE$8700,$A860,MATCH(H$1,'2-3 引出列表'!$A$1:$CD$1,0)),"")),"",IFERROR(INDEX('2-3 引出列表'!$A$2:$CE$8700,$A860,MATCH(H$1,'2-3 引出列表'!$A$1:$CD$1,0)),""))</f>
        <v>0</v>
      </c>
      <c r="I860">
        <f>IF(ISBLANK(IFERROR(INDEX('2-3 引出列表'!$A$2:$CE$8700,$A860,MATCH(I$1,'2-3 引出列表'!$A$1:$CD$1,0)),"")),"",IFERROR(INDEX('2-3 引出列表'!$A$2:$CE$8700,$A860,MATCH(I$1,'2-3 引出列表'!$A$1:$CD$1,0)),""))</f>
        <v>0</v>
      </c>
    </row>
    <row r="861" customFormat="1" spans="1:9">
      <c r="A861">
        <v>860</v>
      </c>
      <c r="B861">
        <f>IF(ISBLANK(IFERROR(INDEX('2-3 引出列表'!$A$2:$CE$8700,$A861,MATCH(B$1,'2-3 引出列表'!$A$1:$CD$1,0)),"")),"",IFERROR(INDEX('2-3 引出列表'!$A$2:$CE$8700,$A861,MATCH(B$1,'2-3 引出列表'!$A$1:$CD$1,0)),""))</f>
        <v>0</v>
      </c>
      <c r="C861">
        <f>IF(ISBLANK(IFERROR(INDEX('2-3 引出列表'!$A$2:$CE$8700,$A861,MATCH(C$1,'2-3 引出列表'!$A$1:$CD$1,0)),"")),"",IFERROR(INDEX('2-3 引出列表'!$A$2:$CE$8700,$A861,MATCH(C$1,'2-3 引出列表'!$A$1:$CD$1,0)),""))</f>
        <v>0</v>
      </c>
      <c r="D861">
        <f>IF(ISBLANK(IFERROR(INDEX('2-3 引出列表'!$A$2:$CE$8700,$A861,MATCH(D$1,'2-3 引出列表'!$A$1:$CD$1,0)),"")),"",IFERROR(INDEX('2-3 引出列表'!$A$2:$CE$8700,$A861,MATCH(D$1,'2-3 引出列表'!$A$1:$CD$1,0)),""))</f>
        <v>0</v>
      </c>
      <c r="E861">
        <f>IF(ISBLANK(IFERROR(INDEX('2-3 引出列表'!$A$2:$CE$8700,$A861,MATCH(E$1,'2-3 引出列表'!$A$1:$CD$1,0)),"")),"",IFERROR(INDEX('2-3 引出列表'!$A$2:$CE$8700,$A861,MATCH(E$1,'2-3 引出列表'!$A$1:$CD$1,0)),""))</f>
        <v>0</v>
      </c>
      <c r="F861" t="str">
        <f t="shared" si="13"/>
        <v>0</v>
      </c>
      <c r="G861">
        <f>IF(ISBLANK(IFERROR(INDEX('2-3 引出列表'!$A$2:$CE$8700,$A861,MATCH(G$1,'2-3 引出列表'!$A$1:$CD$1,0)),"")),"",IFERROR(INDEX('2-3 引出列表'!$A$2:$CE$8700,$A861,MATCH(G$1,'2-3 引出列表'!$A$1:$CD$1,0)),""))</f>
        <v>0</v>
      </c>
      <c r="H861">
        <f>IF(ISBLANK(IFERROR(INDEX('2-3 引出列表'!$A$2:$CE$8700,$A861,MATCH(H$1,'2-3 引出列表'!$A$1:$CD$1,0)),"")),"",IFERROR(INDEX('2-3 引出列表'!$A$2:$CE$8700,$A861,MATCH(H$1,'2-3 引出列表'!$A$1:$CD$1,0)),""))</f>
        <v>0</v>
      </c>
      <c r="I861">
        <f>IF(ISBLANK(IFERROR(INDEX('2-3 引出列表'!$A$2:$CE$8700,$A861,MATCH(I$1,'2-3 引出列表'!$A$1:$CD$1,0)),"")),"",IFERROR(INDEX('2-3 引出列表'!$A$2:$CE$8700,$A861,MATCH(I$1,'2-3 引出列表'!$A$1:$CD$1,0)),""))</f>
        <v>0</v>
      </c>
    </row>
    <row r="862" customFormat="1" spans="1:9">
      <c r="A862">
        <v>861</v>
      </c>
      <c r="B862">
        <f>IF(ISBLANK(IFERROR(INDEX('2-3 引出列表'!$A$2:$CE$8700,$A862,MATCH(B$1,'2-3 引出列表'!$A$1:$CD$1,0)),"")),"",IFERROR(INDEX('2-3 引出列表'!$A$2:$CE$8700,$A862,MATCH(B$1,'2-3 引出列表'!$A$1:$CD$1,0)),""))</f>
        <v>0</v>
      </c>
      <c r="C862">
        <f>IF(ISBLANK(IFERROR(INDEX('2-3 引出列表'!$A$2:$CE$8700,$A862,MATCH(C$1,'2-3 引出列表'!$A$1:$CD$1,0)),"")),"",IFERROR(INDEX('2-3 引出列表'!$A$2:$CE$8700,$A862,MATCH(C$1,'2-3 引出列表'!$A$1:$CD$1,0)),""))</f>
        <v>0</v>
      </c>
      <c r="D862">
        <f>IF(ISBLANK(IFERROR(INDEX('2-3 引出列表'!$A$2:$CE$8700,$A862,MATCH(D$1,'2-3 引出列表'!$A$1:$CD$1,0)),"")),"",IFERROR(INDEX('2-3 引出列表'!$A$2:$CE$8700,$A862,MATCH(D$1,'2-3 引出列表'!$A$1:$CD$1,0)),""))</f>
        <v>0</v>
      </c>
      <c r="E862">
        <f>IF(ISBLANK(IFERROR(INDEX('2-3 引出列表'!$A$2:$CE$8700,$A862,MATCH(E$1,'2-3 引出列表'!$A$1:$CD$1,0)),"")),"",IFERROR(INDEX('2-3 引出列表'!$A$2:$CE$8700,$A862,MATCH(E$1,'2-3 引出列表'!$A$1:$CD$1,0)),""))</f>
        <v>0</v>
      </c>
      <c r="F862" t="str">
        <f t="shared" si="13"/>
        <v>0</v>
      </c>
      <c r="G862">
        <f>IF(ISBLANK(IFERROR(INDEX('2-3 引出列表'!$A$2:$CE$8700,$A862,MATCH(G$1,'2-3 引出列表'!$A$1:$CD$1,0)),"")),"",IFERROR(INDEX('2-3 引出列表'!$A$2:$CE$8700,$A862,MATCH(G$1,'2-3 引出列表'!$A$1:$CD$1,0)),""))</f>
        <v>0</v>
      </c>
      <c r="H862">
        <f>IF(ISBLANK(IFERROR(INDEX('2-3 引出列表'!$A$2:$CE$8700,$A862,MATCH(H$1,'2-3 引出列表'!$A$1:$CD$1,0)),"")),"",IFERROR(INDEX('2-3 引出列表'!$A$2:$CE$8700,$A862,MATCH(H$1,'2-3 引出列表'!$A$1:$CD$1,0)),""))</f>
        <v>0</v>
      </c>
      <c r="I862">
        <f>IF(ISBLANK(IFERROR(INDEX('2-3 引出列表'!$A$2:$CE$8700,$A862,MATCH(I$1,'2-3 引出列表'!$A$1:$CD$1,0)),"")),"",IFERROR(INDEX('2-3 引出列表'!$A$2:$CE$8700,$A862,MATCH(I$1,'2-3 引出列表'!$A$1:$CD$1,0)),""))</f>
        <v>0</v>
      </c>
    </row>
    <row r="863" customFormat="1" spans="1:9">
      <c r="A863">
        <v>862</v>
      </c>
      <c r="B863">
        <f>IF(ISBLANK(IFERROR(INDEX('2-3 引出列表'!$A$2:$CE$8700,$A863,MATCH(B$1,'2-3 引出列表'!$A$1:$CD$1,0)),"")),"",IFERROR(INDEX('2-3 引出列表'!$A$2:$CE$8700,$A863,MATCH(B$1,'2-3 引出列表'!$A$1:$CD$1,0)),""))</f>
        <v>0</v>
      </c>
      <c r="C863">
        <f>IF(ISBLANK(IFERROR(INDEX('2-3 引出列表'!$A$2:$CE$8700,$A863,MATCH(C$1,'2-3 引出列表'!$A$1:$CD$1,0)),"")),"",IFERROR(INDEX('2-3 引出列表'!$A$2:$CE$8700,$A863,MATCH(C$1,'2-3 引出列表'!$A$1:$CD$1,0)),""))</f>
        <v>0</v>
      </c>
      <c r="D863">
        <f>IF(ISBLANK(IFERROR(INDEX('2-3 引出列表'!$A$2:$CE$8700,$A863,MATCH(D$1,'2-3 引出列表'!$A$1:$CD$1,0)),"")),"",IFERROR(INDEX('2-3 引出列表'!$A$2:$CE$8700,$A863,MATCH(D$1,'2-3 引出列表'!$A$1:$CD$1,0)),""))</f>
        <v>0</v>
      </c>
      <c r="E863">
        <f>IF(ISBLANK(IFERROR(INDEX('2-3 引出列表'!$A$2:$CE$8700,$A863,MATCH(E$1,'2-3 引出列表'!$A$1:$CD$1,0)),"")),"",IFERROR(INDEX('2-3 引出列表'!$A$2:$CE$8700,$A863,MATCH(E$1,'2-3 引出列表'!$A$1:$CD$1,0)),""))</f>
        <v>0</v>
      </c>
      <c r="F863" t="str">
        <f t="shared" si="13"/>
        <v>0</v>
      </c>
      <c r="G863">
        <f>IF(ISBLANK(IFERROR(INDEX('2-3 引出列表'!$A$2:$CE$8700,$A863,MATCH(G$1,'2-3 引出列表'!$A$1:$CD$1,0)),"")),"",IFERROR(INDEX('2-3 引出列表'!$A$2:$CE$8700,$A863,MATCH(G$1,'2-3 引出列表'!$A$1:$CD$1,0)),""))</f>
        <v>0</v>
      </c>
      <c r="H863">
        <f>IF(ISBLANK(IFERROR(INDEX('2-3 引出列表'!$A$2:$CE$8700,$A863,MATCH(H$1,'2-3 引出列表'!$A$1:$CD$1,0)),"")),"",IFERROR(INDEX('2-3 引出列表'!$A$2:$CE$8700,$A863,MATCH(H$1,'2-3 引出列表'!$A$1:$CD$1,0)),""))</f>
        <v>0</v>
      </c>
      <c r="I863">
        <f>IF(ISBLANK(IFERROR(INDEX('2-3 引出列表'!$A$2:$CE$8700,$A863,MATCH(I$1,'2-3 引出列表'!$A$1:$CD$1,0)),"")),"",IFERROR(INDEX('2-3 引出列表'!$A$2:$CE$8700,$A863,MATCH(I$1,'2-3 引出列表'!$A$1:$CD$1,0)),""))</f>
        <v>0</v>
      </c>
    </row>
    <row r="864" customFormat="1" spans="1:9">
      <c r="A864">
        <v>863</v>
      </c>
      <c r="B864">
        <f>IF(ISBLANK(IFERROR(INDEX('2-3 引出列表'!$A$2:$CE$8700,$A864,MATCH(B$1,'2-3 引出列表'!$A$1:$CD$1,0)),"")),"",IFERROR(INDEX('2-3 引出列表'!$A$2:$CE$8700,$A864,MATCH(B$1,'2-3 引出列表'!$A$1:$CD$1,0)),""))</f>
        <v>0</v>
      </c>
      <c r="C864">
        <f>IF(ISBLANK(IFERROR(INDEX('2-3 引出列表'!$A$2:$CE$8700,$A864,MATCH(C$1,'2-3 引出列表'!$A$1:$CD$1,0)),"")),"",IFERROR(INDEX('2-3 引出列表'!$A$2:$CE$8700,$A864,MATCH(C$1,'2-3 引出列表'!$A$1:$CD$1,0)),""))</f>
        <v>0</v>
      </c>
      <c r="D864">
        <f>IF(ISBLANK(IFERROR(INDEX('2-3 引出列表'!$A$2:$CE$8700,$A864,MATCH(D$1,'2-3 引出列表'!$A$1:$CD$1,0)),"")),"",IFERROR(INDEX('2-3 引出列表'!$A$2:$CE$8700,$A864,MATCH(D$1,'2-3 引出列表'!$A$1:$CD$1,0)),""))</f>
        <v>0</v>
      </c>
      <c r="E864">
        <f>IF(ISBLANK(IFERROR(INDEX('2-3 引出列表'!$A$2:$CE$8700,$A864,MATCH(E$1,'2-3 引出列表'!$A$1:$CD$1,0)),"")),"",IFERROR(INDEX('2-3 引出列表'!$A$2:$CE$8700,$A864,MATCH(E$1,'2-3 引出列表'!$A$1:$CD$1,0)),""))</f>
        <v>0</v>
      </c>
      <c r="F864" t="str">
        <f t="shared" si="13"/>
        <v>0</v>
      </c>
      <c r="G864">
        <f>IF(ISBLANK(IFERROR(INDEX('2-3 引出列表'!$A$2:$CE$8700,$A864,MATCH(G$1,'2-3 引出列表'!$A$1:$CD$1,0)),"")),"",IFERROR(INDEX('2-3 引出列表'!$A$2:$CE$8700,$A864,MATCH(G$1,'2-3 引出列表'!$A$1:$CD$1,0)),""))</f>
        <v>0</v>
      </c>
      <c r="H864">
        <f>IF(ISBLANK(IFERROR(INDEX('2-3 引出列表'!$A$2:$CE$8700,$A864,MATCH(H$1,'2-3 引出列表'!$A$1:$CD$1,0)),"")),"",IFERROR(INDEX('2-3 引出列表'!$A$2:$CE$8700,$A864,MATCH(H$1,'2-3 引出列表'!$A$1:$CD$1,0)),""))</f>
        <v>0</v>
      </c>
      <c r="I864">
        <f>IF(ISBLANK(IFERROR(INDEX('2-3 引出列表'!$A$2:$CE$8700,$A864,MATCH(I$1,'2-3 引出列表'!$A$1:$CD$1,0)),"")),"",IFERROR(INDEX('2-3 引出列表'!$A$2:$CE$8700,$A864,MATCH(I$1,'2-3 引出列表'!$A$1:$CD$1,0)),""))</f>
        <v>0</v>
      </c>
    </row>
    <row r="865" customFormat="1" spans="1:9">
      <c r="A865">
        <v>864</v>
      </c>
      <c r="B865">
        <f>IF(ISBLANK(IFERROR(INDEX('2-3 引出列表'!$A$2:$CE$8700,$A865,MATCH(B$1,'2-3 引出列表'!$A$1:$CD$1,0)),"")),"",IFERROR(INDEX('2-3 引出列表'!$A$2:$CE$8700,$A865,MATCH(B$1,'2-3 引出列表'!$A$1:$CD$1,0)),""))</f>
        <v>0</v>
      </c>
      <c r="C865">
        <f>IF(ISBLANK(IFERROR(INDEX('2-3 引出列表'!$A$2:$CE$8700,$A865,MATCH(C$1,'2-3 引出列表'!$A$1:$CD$1,0)),"")),"",IFERROR(INDEX('2-3 引出列表'!$A$2:$CE$8700,$A865,MATCH(C$1,'2-3 引出列表'!$A$1:$CD$1,0)),""))</f>
        <v>0</v>
      </c>
      <c r="D865">
        <f>IF(ISBLANK(IFERROR(INDEX('2-3 引出列表'!$A$2:$CE$8700,$A865,MATCH(D$1,'2-3 引出列表'!$A$1:$CD$1,0)),"")),"",IFERROR(INDEX('2-3 引出列表'!$A$2:$CE$8700,$A865,MATCH(D$1,'2-3 引出列表'!$A$1:$CD$1,0)),""))</f>
        <v>0</v>
      </c>
      <c r="E865">
        <f>IF(ISBLANK(IFERROR(INDEX('2-3 引出列表'!$A$2:$CE$8700,$A865,MATCH(E$1,'2-3 引出列表'!$A$1:$CD$1,0)),"")),"",IFERROR(INDEX('2-3 引出列表'!$A$2:$CE$8700,$A865,MATCH(E$1,'2-3 引出列表'!$A$1:$CD$1,0)),""))</f>
        <v>0</v>
      </c>
      <c r="F865" t="str">
        <f t="shared" si="13"/>
        <v>0</v>
      </c>
      <c r="G865">
        <f>IF(ISBLANK(IFERROR(INDEX('2-3 引出列表'!$A$2:$CE$8700,$A865,MATCH(G$1,'2-3 引出列表'!$A$1:$CD$1,0)),"")),"",IFERROR(INDEX('2-3 引出列表'!$A$2:$CE$8700,$A865,MATCH(G$1,'2-3 引出列表'!$A$1:$CD$1,0)),""))</f>
        <v>0</v>
      </c>
      <c r="H865">
        <f>IF(ISBLANK(IFERROR(INDEX('2-3 引出列表'!$A$2:$CE$8700,$A865,MATCH(H$1,'2-3 引出列表'!$A$1:$CD$1,0)),"")),"",IFERROR(INDEX('2-3 引出列表'!$A$2:$CE$8700,$A865,MATCH(H$1,'2-3 引出列表'!$A$1:$CD$1,0)),""))</f>
        <v>0</v>
      </c>
      <c r="I865">
        <f>IF(ISBLANK(IFERROR(INDEX('2-3 引出列表'!$A$2:$CE$8700,$A865,MATCH(I$1,'2-3 引出列表'!$A$1:$CD$1,0)),"")),"",IFERROR(INDEX('2-3 引出列表'!$A$2:$CE$8700,$A865,MATCH(I$1,'2-3 引出列表'!$A$1:$CD$1,0)),""))</f>
        <v>0</v>
      </c>
    </row>
    <row r="866" customFormat="1" spans="1:9">
      <c r="A866">
        <v>865</v>
      </c>
      <c r="B866">
        <f>IF(ISBLANK(IFERROR(INDEX('2-3 引出列表'!$A$2:$CE$8700,$A866,MATCH(B$1,'2-3 引出列表'!$A$1:$CD$1,0)),"")),"",IFERROR(INDEX('2-3 引出列表'!$A$2:$CE$8700,$A866,MATCH(B$1,'2-3 引出列表'!$A$1:$CD$1,0)),""))</f>
        <v>0</v>
      </c>
      <c r="C866">
        <f>IF(ISBLANK(IFERROR(INDEX('2-3 引出列表'!$A$2:$CE$8700,$A866,MATCH(C$1,'2-3 引出列表'!$A$1:$CD$1,0)),"")),"",IFERROR(INDEX('2-3 引出列表'!$A$2:$CE$8700,$A866,MATCH(C$1,'2-3 引出列表'!$A$1:$CD$1,0)),""))</f>
        <v>0</v>
      </c>
      <c r="D866">
        <f>IF(ISBLANK(IFERROR(INDEX('2-3 引出列表'!$A$2:$CE$8700,$A866,MATCH(D$1,'2-3 引出列表'!$A$1:$CD$1,0)),"")),"",IFERROR(INDEX('2-3 引出列表'!$A$2:$CE$8700,$A866,MATCH(D$1,'2-3 引出列表'!$A$1:$CD$1,0)),""))</f>
        <v>0</v>
      </c>
      <c r="E866">
        <f>IF(ISBLANK(IFERROR(INDEX('2-3 引出列表'!$A$2:$CE$8700,$A866,MATCH(E$1,'2-3 引出列表'!$A$1:$CD$1,0)),"")),"",IFERROR(INDEX('2-3 引出列表'!$A$2:$CE$8700,$A866,MATCH(E$1,'2-3 引出列表'!$A$1:$CD$1,0)),""))</f>
        <v>0</v>
      </c>
      <c r="F866" t="str">
        <f t="shared" si="13"/>
        <v>0</v>
      </c>
      <c r="G866">
        <f>IF(ISBLANK(IFERROR(INDEX('2-3 引出列表'!$A$2:$CE$8700,$A866,MATCH(G$1,'2-3 引出列表'!$A$1:$CD$1,0)),"")),"",IFERROR(INDEX('2-3 引出列表'!$A$2:$CE$8700,$A866,MATCH(G$1,'2-3 引出列表'!$A$1:$CD$1,0)),""))</f>
        <v>0</v>
      </c>
      <c r="H866">
        <f>IF(ISBLANK(IFERROR(INDEX('2-3 引出列表'!$A$2:$CE$8700,$A866,MATCH(H$1,'2-3 引出列表'!$A$1:$CD$1,0)),"")),"",IFERROR(INDEX('2-3 引出列表'!$A$2:$CE$8700,$A866,MATCH(H$1,'2-3 引出列表'!$A$1:$CD$1,0)),""))</f>
        <v>0</v>
      </c>
      <c r="I866">
        <f>IF(ISBLANK(IFERROR(INDEX('2-3 引出列表'!$A$2:$CE$8700,$A866,MATCH(I$1,'2-3 引出列表'!$A$1:$CD$1,0)),"")),"",IFERROR(INDEX('2-3 引出列表'!$A$2:$CE$8700,$A866,MATCH(I$1,'2-3 引出列表'!$A$1:$CD$1,0)),""))</f>
        <v>0</v>
      </c>
    </row>
    <row r="867" customFormat="1" spans="1:9">
      <c r="A867">
        <v>866</v>
      </c>
      <c r="B867">
        <f>IF(ISBLANK(IFERROR(INDEX('2-3 引出列表'!$A$2:$CE$8700,$A867,MATCH(B$1,'2-3 引出列表'!$A$1:$CD$1,0)),"")),"",IFERROR(INDEX('2-3 引出列表'!$A$2:$CE$8700,$A867,MATCH(B$1,'2-3 引出列表'!$A$1:$CD$1,0)),""))</f>
        <v>0</v>
      </c>
      <c r="C867">
        <f>IF(ISBLANK(IFERROR(INDEX('2-3 引出列表'!$A$2:$CE$8700,$A867,MATCH(C$1,'2-3 引出列表'!$A$1:$CD$1,0)),"")),"",IFERROR(INDEX('2-3 引出列表'!$A$2:$CE$8700,$A867,MATCH(C$1,'2-3 引出列表'!$A$1:$CD$1,0)),""))</f>
        <v>0</v>
      </c>
      <c r="D867">
        <f>IF(ISBLANK(IFERROR(INDEX('2-3 引出列表'!$A$2:$CE$8700,$A867,MATCH(D$1,'2-3 引出列表'!$A$1:$CD$1,0)),"")),"",IFERROR(INDEX('2-3 引出列表'!$A$2:$CE$8700,$A867,MATCH(D$1,'2-3 引出列表'!$A$1:$CD$1,0)),""))</f>
        <v>0</v>
      </c>
      <c r="E867">
        <f>IF(ISBLANK(IFERROR(INDEX('2-3 引出列表'!$A$2:$CE$8700,$A867,MATCH(E$1,'2-3 引出列表'!$A$1:$CD$1,0)),"")),"",IFERROR(INDEX('2-3 引出列表'!$A$2:$CE$8700,$A867,MATCH(E$1,'2-3 引出列表'!$A$1:$CD$1,0)),""))</f>
        <v>0</v>
      </c>
      <c r="F867" t="str">
        <f t="shared" si="13"/>
        <v>0</v>
      </c>
      <c r="G867">
        <f>IF(ISBLANK(IFERROR(INDEX('2-3 引出列表'!$A$2:$CE$8700,$A867,MATCH(G$1,'2-3 引出列表'!$A$1:$CD$1,0)),"")),"",IFERROR(INDEX('2-3 引出列表'!$A$2:$CE$8700,$A867,MATCH(G$1,'2-3 引出列表'!$A$1:$CD$1,0)),""))</f>
        <v>0</v>
      </c>
      <c r="H867">
        <f>IF(ISBLANK(IFERROR(INDEX('2-3 引出列表'!$A$2:$CE$8700,$A867,MATCH(H$1,'2-3 引出列表'!$A$1:$CD$1,0)),"")),"",IFERROR(INDEX('2-3 引出列表'!$A$2:$CE$8700,$A867,MATCH(H$1,'2-3 引出列表'!$A$1:$CD$1,0)),""))</f>
        <v>0</v>
      </c>
      <c r="I867">
        <f>IF(ISBLANK(IFERROR(INDEX('2-3 引出列表'!$A$2:$CE$8700,$A867,MATCH(I$1,'2-3 引出列表'!$A$1:$CD$1,0)),"")),"",IFERROR(INDEX('2-3 引出列表'!$A$2:$CE$8700,$A867,MATCH(I$1,'2-3 引出列表'!$A$1:$CD$1,0)),""))</f>
        <v>0</v>
      </c>
    </row>
    <row r="868" customFormat="1" spans="1:9">
      <c r="A868">
        <v>867</v>
      </c>
      <c r="B868">
        <f>IF(ISBLANK(IFERROR(INDEX('2-3 引出列表'!$A$2:$CE$8700,$A868,MATCH(B$1,'2-3 引出列表'!$A$1:$CD$1,0)),"")),"",IFERROR(INDEX('2-3 引出列表'!$A$2:$CE$8700,$A868,MATCH(B$1,'2-3 引出列表'!$A$1:$CD$1,0)),""))</f>
        <v>0</v>
      </c>
      <c r="C868">
        <f>IF(ISBLANK(IFERROR(INDEX('2-3 引出列表'!$A$2:$CE$8700,$A868,MATCH(C$1,'2-3 引出列表'!$A$1:$CD$1,0)),"")),"",IFERROR(INDEX('2-3 引出列表'!$A$2:$CE$8700,$A868,MATCH(C$1,'2-3 引出列表'!$A$1:$CD$1,0)),""))</f>
        <v>0</v>
      </c>
      <c r="D868">
        <f>IF(ISBLANK(IFERROR(INDEX('2-3 引出列表'!$A$2:$CE$8700,$A868,MATCH(D$1,'2-3 引出列表'!$A$1:$CD$1,0)),"")),"",IFERROR(INDEX('2-3 引出列表'!$A$2:$CE$8700,$A868,MATCH(D$1,'2-3 引出列表'!$A$1:$CD$1,0)),""))</f>
        <v>0</v>
      </c>
      <c r="E868">
        <f>IF(ISBLANK(IFERROR(INDEX('2-3 引出列表'!$A$2:$CE$8700,$A868,MATCH(E$1,'2-3 引出列表'!$A$1:$CD$1,0)),"")),"",IFERROR(INDEX('2-3 引出列表'!$A$2:$CE$8700,$A868,MATCH(E$1,'2-3 引出列表'!$A$1:$CD$1,0)),""))</f>
        <v>0</v>
      </c>
      <c r="F868" t="str">
        <f t="shared" si="13"/>
        <v>0</v>
      </c>
      <c r="G868">
        <f>IF(ISBLANK(IFERROR(INDEX('2-3 引出列表'!$A$2:$CE$8700,$A868,MATCH(G$1,'2-3 引出列表'!$A$1:$CD$1,0)),"")),"",IFERROR(INDEX('2-3 引出列表'!$A$2:$CE$8700,$A868,MATCH(G$1,'2-3 引出列表'!$A$1:$CD$1,0)),""))</f>
        <v>0</v>
      </c>
      <c r="H868">
        <f>IF(ISBLANK(IFERROR(INDEX('2-3 引出列表'!$A$2:$CE$8700,$A868,MATCH(H$1,'2-3 引出列表'!$A$1:$CD$1,0)),"")),"",IFERROR(INDEX('2-3 引出列表'!$A$2:$CE$8700,$A868,MATCH(H$1,'2-3 引出列表'!$A$1:$CD$1,0)),""))</f>
        <v>0</v>
      </c>
      <c r="I868">
        <f>IF(ISBLANK(IFERROR(INDEX('2-3 引出列表'!$A$2:$CE$8700,$A868,MATCH(I$1,'2-3 引出列表'!$A$1:$CD$1,0)),"")),"",IFERROR(INDEX('2-3 引出列表'!$A$2:$CE$8700,$A868,MATCH(I$1,'2-3 引出列表'!$A$1:$CD$1,0)),""))</f>
        <v>0</v>
      </c>
    </row>
    <row r="869" customFormat="1" spans="1:9">
      <c r="A869">
        <v>868</v>
      </c>
      <c r="B869">
        <f>IF(ISBLANK(IFERROR(INDEX('2-3 引出列表'!$A$2:$CE$8700,$A869,MATCH(B$1,'2-3 引出列表'!$A$1:$CD$1,0)),"")),"",IFERROR(INDEX('2-3 引出列表'!$A$2:$CE$8700,$A869,MATCH(B$1,'2-3 引出列表'!$A$1:$CD$1,0)),""))</f>
        <v>0</v>
      </c>
      <c r="C869">
        <f>IF(ISBLANK(IFERROR(INDEX('2-3 引出列表'!$A$2:$CE$8700,$A869,MATCH(C$1,'2-3 引出列表'!$A$1:$CD$1,0)),"")),"",IFERROR(INDEX('2-3 引出列表'!$A$2:$CE$8700,$A869,MATCH(C$1,'2-3 引出列表'!$A$1:$CD$1,0)),""))</f>
        <v>0</v>
      </c>
      <c r="D869">
        <f>IF(ISBLANK(IFERROR(INDEX('2-3 引出列表'!$A$2:$CE$8700,$A869,MATCH(D$1,'2-3 引出列表'!$A$1:$CD$1,0)),"")),"",IFERROR(INDEX('2-3 引出列表'!$A$2:$CE$8700,$A869,MATCH(D$1,'2-3 引出列表'!$A$1:$CD$1,0)),""))</f>
        <v>0</v>
      </c>
      <c r="E869">
        <f>IF(ISBLANK(IFERROR(INDEX('2-3 引出列表'!$A$2:$CE$8700,$A869,MATCH(E$1,'2-3 引出列表'!$A$1:$CD$1,0)),"")),"",IFERROR(INDEX('2-3 引出列表'!$A$2:$CE$8700,$A869,MATCH(E$1,'2-3 引出列表'!$A$1:$CD$1,0)),""))</f>
        <v>0</v>
      </c>
      <c r="F869" t="str">
        <f t="shared" si="13"/>
        <v>0</v>
      </c>
      <c r="G869">
        <f>IF(ISBLANK(IFERROR(INDEX('2-3 引出列表'!$A$2:$CE$8700,$A869,MATCH(G$1,'2-3 引出列表'!$A$1:$CD$1,0)),"")),"",IFERROR(INDEX('2-3 引出列表'!$A$2:$CE$8700,$A869,MATCH(G$1,'2-3 引出列表'!$A$1:$CD$1,0)),""))</f>
        <v>0</v>
      </c>
      <c r="H869">
        <f>IF(ISBLANK(IFERROR(INDEX('2-3 引出列表'!$A$2:$CE$8700,$A869,MATCH(H$1,'2-3 引出列表'!$A$1:$CD$1,0)),"")),"",IFERROR(INDEX('2-3 引出列表'!$A$2:$CE$8700,$A869,MATCH(H$1,'2-3 引出列表'!$A$1:$CD$1,0)),""))</f>
        <v>0</v>
      </c>
      <c r="I869">
        <f>IF(ISBLANK(IFERROR(INDEX('2-3 引出列表'!$A$2:$CE$8700,$A869,MATCH(I$1,'2-3 引出列表'!$A$1:$CD$1,0)),"")),"",IFERROR(INDEX('2-3 引出列表'!$A$2:$CE$8700,$A869,MATCH(I$1,'2-3 引出列表'!$A$1:$CD$1,0)),""))</f>
        <v>0</v>
      </c>
    </row>
    <row r="870" customFormat="1" spans="1:9">
      <c r="A870">
        <v>869</v>
      </c>
      <c r="B870">
        <f>IF(ISBLANK(IFERROR(INDEX('2-3 引出列表'!$A$2:$CE$8700,$A870,MATCH(B$1,'2-3 引出列表'!$A$1:$CD$1,0)),"")),"",IFERROR(INDEX('2-3 引出列表'!$A$2:$CE$8700,$A870,MATCH(B$1,'2-3 引出列表'!$A$1:$CD$1,0)),""))</f>
        <v>0</v>
      </c>
      <c r="C870">
        <f>IF(ISBLANK(IFERROR(INDEX('2-3 引出列表'!$A$2:$CE$8700,$A870,MATCH(C$1,'2-3 引出列表'!$A$1:$CD$1,0)),"")),"",IFERROR(INDEX('2-3 引出列表'!$A$2:$CE$8700,$A870,MATCH(C$1,'2-3 引出列表'!$A$1:$CD$1,0)),""))</f>
        <v>0</v>
      </c>
      <c r="D870">
        <f>IF(ISBLANK(IFERROR(INDEX('2-3 引出列表'!$A$2:$CE$8700,$A870,MATCH(D$1,'2-3 引出列表'!$A$1:$CD$1,0)),"")),"",IFERROR(INDEX('2-3 引出列表'!$A$2:$CE$8700,$A870,MATCH(D$1,'2-3 引出列表'!$A$1:$CD$1,0)),""))</f>
        <v>0</v>
      </c>
      <c r="E870">
        <f>IF(ISBLANK(IFERROR(INDEX('2-3 引出列表'!$A$2:$CE$8700,$A870,MATCH(E$1,'2-3 引出列表'!$A$1:$CD$1,0)),"")),"",IFERROR(INDEX('2-3 引出列表'!$A$2:$CE$8700,$A870,MATCH(E$1,'2-3 引出列表'!$A$1:$CD$1,0)),""))</f>
        <v>0</v>
      </c>
      <c r="F870" t="str">
        <f t="shared" si="13"/>
        <v>0</v>
      </c>
      <c r="G870">
        <f>IF(ISBLANK(IFERROR(INDEX('2-3 引出列表'!$A$2:$CE$8700,$A870,MATCH(G$1,'2-3 引出列表'!$A$1:$CD$1,0)),"")),"",IFERROR(INDEX('2-3 引出列表'!$A$2:$CE$8700,$A870,MATCH(G$1,'2-3 引出列表'!$A$1:$CD$1,0)),""))</f>
        <v>0</v>
      </c>
      <c r="H870">
        <f>IF(ISBLANK(IFERROR(INDEX('2-3 引出列表'!$A$2:$CE$8700,$A870,MATCH(H$1,'2-3 引出列表'!$A$1:$CD$1,0)),"")),"",IFERROR(INDEX('2-3 引出列表'!$A$2:$CE$8700,$A870,MATCH(H$1,'2-3 引出列表'!$A$1:$CD$1,0)),""))</f>
        <v>0</v>
      </c>
      <c r="I870">
        <f>IF(ISBLANK(IFERROR(INDEX('2-3 引出列表'!$A$2:$CE$8700,$A870,MATCH(I$1,'2-3 引出列表'!$A$1:$CD$1,0)),"")),"",IFERROR(INDEX('2-3 引出列表'!$A$2:$CE$8700,$A870,MATCH(I$1,'2-3 引出列表'!$A$1:$CD$1,0)),""))</f>
        <v>0</v>
      </c>
    </row>
    <row r="871" customFormat="1" spans="1:9">
      <c r="A871">
        <v>870</v>
      </c>
      <c r="B871">
        <f>IF(ISBLANK(IFERROR(INDEX('2-3 引出列表'!$A$2:$CE$8700,$A871,MATCH(B$1,'2-3 引出列表'!$A$1:$CD$1,0)),"")),"",IFERROR(INDEX('2-3 引出列表'!$A$2:$CE$8700,$A871,MATCH(B$1,'2-3 引出列表'!$A$1:$CD$1,0)),""))</f>
        <v>0</v>
      </c>
      <c r="C871">
        <f>IF(ISBLANK(IFERROR(INDEX('2-3 引出列表'!$A$2:$CE$8700,$A871,MATCH(C$1,'2-3 引出列表'!$A$1:$CD$1,0)),"")),"",IFERROR(INDEX('2-3 引出列表'!$A$2:$CE$8700,$A871,MATCH(C$1,'2-3 引出列表'!$A$1:$CD$1,0)),""))</f>
        <v>0</v>
      </c>
      <c r="D871">
        <f>IF(ISBLANK(IFERROR(INDEX('2-3 引出列表'!$A$2:$CE$8700,$A871,MATCH(D$1,'2-3 引出列表'!$A$1:$CD$1,0)),"")),"",IFERROR(INDEX('2-3 引出列表'!$A$2:$CE$8700,$A871,MATCH(D$1,'2-3 引出列表'!$A$1:$CD$1,0)),""))</f>
        <v>0</v>
      </c>
      <c r="E871">
        <f>IF(ISBLANK(IFERROR(INDEX('2-3 引出列表'!$A$2:$CE$8700,$A871,MATCH(E$1,'2-3 引出列表'!$A$1:$CD$1,0)),"")),"",IFERROR(INDEX('2-3 引出列表'!$A$2:$CE$8700,$A871,MATCH(E$1,'2-3 引出列表'!$A$1:$CD$1,0)),""))</f>
        <v>0</v>
      </c>
      <c r="F871" t="str">
        <f t="shared" si="13"/>
        <v>0</v>
      </c>
      <c r="G871">
        <f>IF(ISBLANK(IFERROR(INDEX('2-3 引出列表'!$A$2:$CE$8700,$A871,MATCH(G$1,'2-3 引出列表'!$A$1:$CD$1,0)),"")),"",IFERROR(INDEX('2-3 引出列表'!$A$2:$CE$8700,$A871,MATCH(G$1,'2-3 引出列表'!$A$1:$CD$1,0)),""))</f>
        <v>0</v>
      </c>
      <c r="H871">
        <f>IF(ISBLANK(IFERROR(INDEX('2-3 引出列表'!$A$2:$CE$8700,$A871,MATCH(H$1,'2-3 引出列表'!$A$1:$CD$1,0)),"")),"",IFERROR(INDEX('2-3 引出列表'!$A$2:$CE$8700,$A871,MATCH(H$1,'2-3 引出列表'!$A$1:$CD$1,0)),""))</f>
        <v>0</v>
      </c>
      <c r="I871">
        <f>IF(ISBLANK(IFERROR(INDEX('2-3 引出列表'!$A$2:$CE$8700,$A871,MATCH(I$1,'2-3 引出列表'!$A$1:$CD$1,0)),"")),"",IFERROR(INDEX('2-3 引出列表'!$A$2:$CE$8700,$A871,MATCH(I$1,'2-3 引出列表'!$A$1:$CD$1,0)),""))</f>
        <v>0</v>
      </c>
    </row>
    <row r="872" customFormat="1" spans="1:9">
      <c r="A872">
        <v>871</v>
      </c>
      <c r="B872">
        <f>IF(ISBLANK(IFERROR(INDEX('2-3 引出列表'!$A$2:$CE$8700,$A872,MATCH(B$1,'2-3 引出列表'!$A$1:$CD$1,0)),"")),"",IFERROR(INDEX('2-3 引出列表'!$A$2:$CE$8700,$A872,MATCH(B$1,'2-3 引出列表'!$A$1:$CD$1,0)),""))</f>
        <v>0</v>
      </c>
      <c r="C872">
        <f>IF(ISBLANK(IFERROR(INDEX('2-3 引出列表'!$A$2:$CE$8700,$A872,MATCH(C$1,'2-3 引出列表'!$A$1:$CD$1,0)),"")),"",IFERROR(INDEX('2-3 引出列表'!$A$2:$CE$8700,$A872,MATCH(C$1,'2-3 引出列表'!$A$1:$CD$1,0)),""))</f>
        <v>0</v>
      </c>
      <c r="D872">
        <f>IF(ISBLANK(IFERROR(INDEX('2-3 引出列表'!$A$2:$CE$8700,$A872,MATCH(D$1,'2-3 引出列表'!$A$1:$CD$1,0)),"")),"",IFERROR(INDEX('2-3 引出列表'!$A$2:$CE$8700,$A872,MATCH(D$1,'2-3 引出列表'!$A$1:$CD$1,0)),""))</f>
        <v>0</v>
      </c>
      <c r="E872">
        <f>IF(ISBLANK(IFERROR(INDEX('2-3 引出列表'!$A$2:$CE$8700,$A872,MATCH(E$1,'2-3 引出列表'!$A$1:$CD$1,0)),"")),"",IFERROR(INDEX('2-3 引出列表'!$A$2:$CE$8700,$A872,MATCH(E$1,'2-3 引出列表'!$A$1:$CD$1,0)),""))</f>
        <v>0</v>
      </c>
      <c r="F872" t="str">
        <f t="shared" si="13"/>
        <v>0</v>
      </c>
      <c r="G872">
        <f>IF(ISBLANK(IFERROR(INDEX('2-3 引出列表'!$A$2:$CE$8700,$A872,MATCH(G$1,'2-3 引出列表'!$A$1:$CD$1,0)),"")),"",IFERROR(INDEX('2-3 引出列表'!$A$2:$CE$8700,$A872,MATCH(G$1,'2-3 引出列表'!$A$1:$CD$1,0)),""))</f>
        <v>0</v>
      </c>
      <c r="H872">
        <f>IF(ISBLANK(IFERROR(INDEX('2-3 引出列表'!$A$2:$CE$8700,$A872,MATCH(H$1,'2-3 引出列表'!$A$1:$CD$1,0)),"")),"",IFERROR(INDEX('2-3 引出列表'!$A$2:$CE$8700,$A872,MATCH(H$1,'2-3 引出列表'!$A$1:$CD$1,0)),""))</f>
        <v>0</v>
      </c>
      <c r="I872">
        <f>IF(ISBLANK(IFERROR(INDEX('2-3 引出列表'!$A$2:$CE$8700,$A872,MATCH(I$1,'2-3 引出列表'!$A$1:$CD$1,0)),"")),"",IFERROR(INDEX('2-3 引出列表'!$A$2:$CE$8700,$A872,MATCH(I$1,'2-3 引出列表'!$A$1:$CD$1,0)),""))</f>
        <v>0</v>
      </c>
    </row>
    <row r="873" customFormat="1" spans="1:9">
      <c r="A873">
        <v>872</v>
      </c>
      <c r="B873">
        <f>IF(ISBLANK(IFERROR(INDEX('2-3 引出列表'!$A$2:$CE$8700,$A873,MATCH(B$1,'2-3 引出列表'!$A$1:$CD$1,0)),"")),"",IFERROR(INDEX('2-3 引出列表'!$A$2:$CE$8700,$A873,MATCH(B$1,'2-3 引出列表'!$A$1:$CD$1,0)),""))</f>
        <v>0</v>
      </c>
      <c r="C873">
        <f>IF(ISBLANK(IFERROR(INDEX('2-3 引出列表'!$A$2:$CE$8700,$A873,MATCH(C$1,'2-3 引出列表'!$A$1:$CD$1,0)),"")),"",IFERROR(INDEX('2-3 引出列表'!$A$2:$CE$8700,$A873,MATCH(C$1,'2-3 引出列表'!$A$1:$CD$1,0)),""))</f>
        <v>0</v>
      </c>
      <c r="D873">
        <f>IF(ISBLANK(IFERROR(INDEX('2-3 引出列表'!$A$2:$CE$8700,$A873,MATCH(D$1,'2-3 引出列表'!$A$1:$CD$1,0)),"")),"",IFERROR(INDEX('2-3 引出列表'!$A$2:$CE$8700,$A873,MATCH(D$1,'2-3 引出列表'!$A$1:$CD$1,0)),""))</f>
        <v>0</v>
      </c>
      <c r="E873">
        <f>IF(ISBLANK(IFERROR(INDEX('2-3 引出列表'!$A$2:$CE$8700,$A873,MATCH(E$1,'2-3 引出列表'!$A$1:$CD$1,0)),"")),"",IFERROR(INDEX('2-3 引出列表'!$A$2:$CE$8700,$A873,MATCH(E$1,'2-3 引出列表'!$A$1:$CD$1,0)),""))</f>
        <v>0</v>
      </c>
      <c r="F873" t="str">
        <f t="shared" si="13"/>
        <v>0</v>
      </c>
      <c r="G873">
        <f>IF(ISBLANK(IFERROR(INDEX('2-3 引出列表'!$A$2:$CE$8700,$A873,MATCH(G$1,'2-3 引出列表'!$A$1:$CD$1,0)),"")),"",IFERROR(INDEX('2-3 引出列表'!$A$2:$CE$8700,$A873,MATCH(G$1,'2-3 引出列表'!$A$1:$CD$1,0)),""))</f>
        <v>0</v>
      </c>
      <c r="H873">
        <f>IF(ISBLANK(IFERROR(INDEX('2-3 引出列表'!$A$2:$CE$8700,$A873,MATCH(H$1,'2-3 引出列表'!$A$1:$CD$1,0)),"")),"",IFERROR(INDEX('2-3 引出列表'!$A$2:$CE$8700,$A873,MATCH(H$1,'2-3 引出列表'!$A$1:$CD$1,0)),""))</f>
        <v>0</v>
      </c>
      <c r="I873">
        <f>IF(ISBLANK(IFERROR(INDEX('2-3 引出列表'!$A$2:$CE$8700,$A873,MATCH(I$1,'2-3 引出列表'!$A$1:$CD$1,0)),"")),"",IFERROR(INDEX('2-3 引出列表'!$A$2:$CE$8700,$A873,MATCH(I$1,'2-3 引出列表'!$A$1:$CD$1,0)),""))</f>
        <v>0</v>
      </c>
    </row>
    <row r="874" customFormat="1" spans="1:9">
      <c r="A874">
        <v>873</v>
      </c>
      <c r="B874">
        <f>IF(ISBLANK(IFERROR(INDEX('2-3 引出列表'!$A$2:$CE$8700,$A874,MATCH(B$1,'2-3 引出列表'!$A$1:$CD$1,0)),"")),"",IFERROR(INDEX('2-3 引出列表'!$A$2:$CE$8700,$A874,MATCH(B$1,'2-3 引出列表'!$A$1:$CD$1,0)),""))</f>
        <v>0</v>
      </c>
      <c r="C874">
        <f>IF(ISBLANK(IFERROR(INDEX('2-3 引出列表'!$A$2:$CE$8700,$A874,MATCH(C$1,'2-3 引出列表'!$A$1:$CD$1,0)),"")),"",IFERROR(INDEX('2-3 引出列表'!$A$2:$CE$8700,$A874,MATCH(C$1,'2-3 引出列表'!$A$1:$CD$1,0)),""))</f>
        <v>0</v>
      </c>
      <c r="D874">
        <f>IF(ISBLANK(IFERROR(INDEX('2-3 引出列表'!$A$2:$CE$8700,$A874,MATCH(D$1,'2-3 引出列表'!$A$1:$CD$1,0)),"")),"",IFERROR(INDEX('2-3 引出列表'!$A$2:$CE$8700,$A874,MATCH(D$1,'2-3 引出列表'!$A$1:$CD$1,0)),""))</f>
        <v>0</v>
      </c>
      <c r="E874">
        <f>IF(ISBLANK(IFERROR(INDEX('2-3 引出列表'!$A$2:$CE$8700,$A874,MATCH(E$1,'2-3 引出列表'!$A$1:$CD$1,0)),"")),"",IFERROR(INDEX('2-3 引出列表'!$A$2:$CE$8700,$A874,MATCH(E$1,'2-3 引出列表'!$A$1:$CD$1,0)),""))</f>
        <v>0</v>
      </c>
      <c r="F874" t="str">
        <f t="shared" si="13"/>
        <v>0</v>
      </c>
      <c r="G874">
        <f>IF(ISBLANK(IFERROR(INDEX('2-3 引出列表'!$A$2:$CE$8700,$A874,MATCH(G$1,'2-3 引出列表'!$A$1:$CD$1,0)),"")),"",IFERROR(INDEX('2-3 引出列表'!$A$2:$CE$8700,$A874,MATCH(G$1,'2-3 引出列表'!$A$1:$CD$1,0)),""))</f>
        <v>0</v>
      </c>
      <c r="H874">
        <f>IF(ISBLANK(IFERROR(INDEX('2-3 引出列表'!$A$2:$CE$8700,$A874,MATCH(H$1,'2-3 引出列表'!$A$1:$CD$1,0)),"")),"",IFERROR(INDEX('2-3 引出列表'!$A$2:$CE$8700,$A874,MATCH(H$1,'2-3 引出列表'!$A$1:$CD$1,0)),""))</f>
        <v>0</v>
      </c>
      <c r="I874">
        <f>IF(ISBLANK(IFERROR(INDEX('2-3 引出列表'!$A$2:$CE$8700,$A874,MATCH(I$1,'2-3 引出列表'!$A$1:$CD$1,0)),"")),"",IFERROR(INDEX('2-3 引出列表'!$A$2:$CE$8700,$A874,MATCH(I$1,'2-3 引出列表'!$A$1:$CD$1,0)),""))</f>
        <v>0</v>
      </c>
    </row>
    <row r="875" customFormat="1" spans="1:9">
      <c r="A875">
        <v>874</v>
      </c>
      <c r="B875">
        <f>IF(ISBLANK(IFERROR(INDEX('2-3 引出列表'!$A$2:$CE$8700,$A875,MATCH(B$1,'2-3 引出列表'!$A$1:$CD$1,0)),"")),"",IFERROR(INDEX('2-3 引出列表'!$A$2:$CE$8700,$A875,MATCH(B$1,'2-3 引出列表'!$A$1:$CD$1,0)),""))</f>
        <v>0</v>
      </c>
      <c r="C875">
        <f>IF(ISBLANK(IFERROR(INDEX('2-3 引出列表'!$A$2:$CE$8700,$A875,MATCH(C$1,'2-3 引出列表'!$A$1:$CD$1,0)),"")),"",IFERROR(INDEX('2-3 引出列表'!$A$2:$CE$8700,$A875,MATCH(C$1,'2-3 引出列表'!$A$1:$CD$1,0)),""))</f>
        <v>0</v>
      </c>
      <c r="D875">
        <f>IF(ISBLANK(IFERROR(INDEX('2-3 引出列表'!$A$2:$CE$8700,$A875,MATCH(D$1,'2-3 引出列表'!$A$1:$CD$1,0)),"")),"",IFERROR(INDEX('2-3 引出列表'!$A$2:$CE$8700,$A875,MATCH(D$1,'2-3 引出列表'!$A$1:$CD$1,0)),""))</f>
        <v>0</v>
      </c>
      <c r="E875">
        <f>IF(ISBLANK(IFERROR(INDEX('2-3 引出列表'!$A$2:$CE$8700,$A875,MATCH(E$1,'2-3 引出列表'!$A$1:$CD$1,0)),"")),"",IFERROR(INDEX('2-3 引出列表'!$A$2:$CE$8700,$A875,MATCH(E$1,'2-3 引出列表'!$A$1:$CD$1,0)),""))</f>
        <v>0</v>
      </c>
      <c r="F875" t="str">
        <f t="shared" si="13"/>
        <v>0</v>
      </c>
      <c r="G875">
        <f>IF(ISBLANK(IFERROR(INDEX('2-3 引出列表'!$A$2:$CE$8700,$A875,MATCH(G$1,'2-3 引出列表'!$A$1:$CD$1,0)),"")),"",IFERROR(INDEX('2-3 引出列表'!$A$2:$CE$8700,$A875,MATCH(G$1,'2-3 引出列表'!$A$1:$CD$1,0)),""))</f>
        <v>0</v>
      </c>
      <c r="H875">
        <f>IF(ISBLANK(IFERROR(INDEX('2-3 引出列表'!$A$2:$CE$8700,$A875,MATCH(H$1,'2-3 引出列表'!$A$1:$CD$1,0)),"")),"",IFERROR(INDEX('2-3 引出列表'!$A$2:$CE$8700,$A875,MATCH(H$1,'2-3 引出列表'!$A$1:$CD$1,0)),""))</f>
        <v>0</v>
      </c>
      <c r="I875">
        <f>IF(ISBLANK(IFERROR(INDEX('2-3 引出列表'!$A$2:$CE$8700,$A875,MATCH(I$1,'2-3 引出列表'!$A$1:$CD$1,0)),"")),"",IFERROR(INDEX('2-3 引出列表'!$A$2:$CE$8700,$A875,MATCH(I$1,'2-3 引出列表'!$A$1:$CD$1,0)),""))</f>
        <v>0</v>
      </c>
    </row>
    <row r="876" customFormat="1" spans="1:9">
      <c r="A876">
        <v>875</v>
      </c>
      <c r="B876">
        <f>IF(ISBLANK(IFERROR(INDEX('2-3 引出列表'!$A$2:$CE$8700,$A876,MATCH(B$1,'2-3 引出列表'!$A$1:$CD$1,0)),"")),"",IFERROR(INDEX('2-3 引出列表'!$A$2:$CE$8700,$A876,MATCH(B$1,'2-3 引出列表'!$A$1:$CD$1,0)),""))</f>
        <v>0</v>
      </c>
      <c r="C876">
        <f>IF(ISBLANK(IFERROR(INDEX('2-3 引出列表'!$A$2:$CE$8700,$A876,MATCH(C$1,'2-3 引出列表'!$A$1:$CD$1,0)),"")),"",IFERROR(INDEX('2-3 引出列表'!$A$2:$CE$8700,$A876,MATCH(C$1,'2-3 引出列表'!$A$1:$CD$1,0)),""))</f>
        <v>0</v>
      </c>
      <c r="D876">
        <f>IF(ISBLANK(IFERROR(INDEX('2-3 引出列表'!$A$2:$CE$8700,$A876,MATCH(D$1,'2-3 引出列表'!$A$1:$CD$1,0)),"")),"",IFERROR(INDEX('2-3 引出列表'!$A$2:$CE$8700,$A876,MATCH(D$1,'2-3 引出列表'!$A$1:$CD$1,0)),""))</f>
        <v>0</v>
      </c>
      <c r="E876">
        <f>IF(ISBLANK(IFERROR(INDEX('2-3 引出列表'!$A$2:$CE$8700,$A876,MATCH(E$1,'2-3 引出列表'!$A$1:$CD$1,0)),"")),"",IFERROR(INDEX('2-3 引出列表'!$A$2:$CE$8700,$A876,MATCH(E$1,'2-3 引出列表'!$A$1:$CD$1,0)),""))</f>
        <v>0</v>
      </c>
      <c r="F876" t="str">
        <f t="shared" si="13"/>
        <v>0</v>
      </c>
      <c r="G876">
        <f>IF(ISBLANK(IFERROR(INDEX('2-3 引出列表'!$A$2:$CE$8700,$A876,MATCH(G$1,'2-3 引出列表'!$A$1:$CD$1,0)),"")),"",IFERROR(INDEX('2-3 引出列表'!$A$2:$CE$8700,$A876,MATCH(G$1,'2-3 引出列表'!$A$1:$CD$1,0)),""))</f>
        <v>0</v>
      </c>
      <c r="H876">
        <f>IF(ISBLANK(IFERROR(INDEX('2-3 引出列表'!$A$2:$CE$8700,$A876,MATCH(H$1,'2-3 引出列表'!$A$1:$CD$1,0)),"")),"",IFERROR(INDEX('2-3 引出列表'!$A$2:$CE$8700,$A876,MATCH(H$1,'2-3 引出列表'!$A$1:$CD$1,0)),""))</f>
        <v>0</v>
      </c>
      <c r="I876">
        <f>IF(ISBLANK(IFERROR(INDEX('2-3 引出列表'!$A$2:$CE$8700,$A876,MATCH(I$1,'2-3 引出列表'!$A$1:$CD$1,0)),"")),"",IFERROR(INDEX('2-3 引出列表'!$A$2:$CE$8700,$A876,MATCH(I$1,'2-3 引出列表'!$A$1:$CD$1,0)),""))</f>
        <v>0</v>
      </c>
    </row>
    <row r="877" customFormat="1" spans="1:9">
      <c r="A877">
        <v>876</v>
      </c>
      <c r="B877">
        <f>IF(ISBLANK(IFERROR(INDEX('2-3 引出列表'!$A$2:$CE$8700,$A877,MATCH(B$1,'2-3 引出列表'!$A$1:$CD$1,0)),"")),"",IFERROR(INDEX('2-3 引出列表'!$A$2:$CE$8700,$A877,MATCH(B$1,'2-3 引出列表'!$A$1:$CD$1,0)),""))</f>
        <v>0</v>
      </c>
      <c r="C877">
        <f>IF(ISBLANK(IFERROR(INDEX('2-3 引出列表'!$A$2:$CE$8700,$A877,MATCH(C$1,'2-3 引出列表'!$A$1:$CD$1,0)),"")),"",IFERROR(INDEX('2-3 引出列表'!$A$2:$CE$8700,$A877,MATCH(C$1,'2-3 引出列表'!$A$1:$CD$1,0)),""))</f>
        <v>0</v>
      </c>
      <c r="D877">
        <f>IF(ISBLANK(IFERROR(INDEX('2-3 引出列表'!$A$2:$CE$8700,$A877,MATCH(D$1,'2-3 引出列表'!$A$1:$CD$1,0)),"")),"",IFERROR(INDEX('2-3 引出列表'!$A$2:$CE$8700,$A877,MATCH(D$1,'2-3 引出列表'!$A$1:$CD$1,0)),""))</f>
        <v>0</v>
      </c>
      <c r="E877">
        <f>IF(ISBLANK(IFERROR(INDEX('2-3 引出列表'!$A$2:$CE$8700,$A877,MATCH(E$1,'2-3 引出列表'!$A$1:$CD$1,0)),"")),"",IFERROR(INDEX('2-3 引出列表'!$A$2:$CE$8700,$A877,MATCH(E$1,'2-3 引出列表'!$A$1:$CD$1,0)),""))</f>
        <v>0</v>
      </c>
      <c r="F877" t="str">
        <f t="shared" si="13"/>
        <v>0</v>
      </c>
      <c r="G877">
        <f>IF(ISBLANK(IFERROR(INDEX('2-3 引出列表'!$A$2:$CE$8700,$A877,MATCH(G$1,'2-3 引出列表'!$A$1:$CD$1,0)),"")),"",IFERROR(INDEX('2-3 引出列表'!$A$2:$CE$8700,$A877,MATCH(G$1,'2-3 引出列表'!$A$1:$CD$1,0)),""))</f>
        <v>0</v>
      </c>
      <c r="H877">
        <f>IF(ISBLANK(IFERROR(INDEX('2-3 引出列表'!$A$2:$CE$8700,$A877,MATCH(H$1,'2-3 引出列表'!$A$1:$CD$1,0)),"")),"",IFERROR(INDEX('2-3 引出列表'!$A$2:$CE$8700,$A877,MATCH(H$1,'2-3 引出列表'!$A$1:$CD$1,0)),""))</f>
        <v>0</v>
      </c>
      <c r="I877">
        <f>IF(ISBLANK(IFERROR(INDEX('2-3 引出列表'!$A$2:$CE$8700,$A877,MATCH(I$1,'2-3 引出列表'!$A$1:$CD$1,0)),"")),"",IFERROR(INDEX('2-3 引出列表'!$A$2:$CE$8700,$A877,MATCH(I$1,'2-3 引出列表'!$A$1:$CD$1,0)),""))</f>
        <v>0</v>
      </c>
    </row>
    <row r="878" customFormat="1" spans="1:9">
      <c r="A878">
        <v>877</v>
      </c>
      <c r="B878">
        <f>IF(ISBLANK(IFERROR(INDEX('2-3 引出列表'!$A$2:$CE$8700,$A878,MATCH(B$1,'2-3 引出列表'!$A$1:$CD$1,0)),"")),"",IFERROR(INDEX('2-3 引出列表'!$A$2:$CE$8700,$A878,MATCH(B$1,'2-3 引出列表'!$A$1:$CD$1,0)),""))</f>
        <v>0</v>
      </c>
      <c r="C878">
        <f>IF(ISBLANK(IFERROR(INDEX('2-3 引出列表'!$A$2:$CE$8700,$A878,MATCH(C$1,'2-3 引出列表'!$A$1:$CD$1,0)),"")),"",IFERROR(INDEX('2-3 引出列表'!$A$2:$CE$8700,$A878,MATCH(C$1,'2-3 引出列表'!$A$1:$CD$1,0)),""))</f>
        <v>0</v>
      </c>
      <c r="D878">
        <f>IF(ISBLANK(IFERROR(INDEX('2-3 引出列表'!$A$2:$CE$8700,$A878,MATCH(D$1,'2-3 引出列表'!$A$1:$CD$1,0)),"")),"",IFERROR(INDEX('2-3 引出列表'!$A$2:$CE$8700,$A878,MATCH(D$1,'2-3 引出列表'!$A$1:$CD$1,0)),""))</f>
        <v>0</v>
      </c>
      <c r="E878">
        <f>IF(ISBLANK(IFERROR(INDEX('2-3 引出列表'!$A$2:$CE$8700,$A878,MATCH(E$1,'2-3 引出列表'!$A$1:$CD$1,0)),"")),"",IFERROR(INDEX('2-3 引出列表'!$A$2:$CE$8700,$A878,MATCH(E$1,'2-3 引出列表'!$A$1:$CD$1,0)),""))</f>
        <v>0</v>
      </c>
      <c r="F878" t="str">
        <f t="shared" si="13"/>
        <v>0</v>
      </c>
      <c r="G878">
        <f>IF(ISBLANK(IFERROR(INDEX('2-3 引出列表'!$A$2:$CE$8700,$A878,MATCH(G$1,'2-3 引出列表'!$A$1:$CD$1,0)),"")),"",IFERROR(INDEX('2-3 引出列表'!$A$2:$CE$8700,$A878,MATCH(G$1,'2-3 引出列表'!$A$1:$CD$1,0)),""))</f>
        <v>0</v>
      </c>
      <c r="H878">
        <f>IF(ISBLANK(IFERROR(INDEX('2-3 引出列表'!$A$2:$CE$8700,$A878,MATCH(H$1,'2-3 引出列表'!$A$1:$CD$1,0)),"")),"",IFERROR(INDEX('2-3 引出列表'!$A$2:$CE$8700,$A878,MATCH(H$1,'2-3 引出列表'!$A$1:$CD$1,0)),""))</f>
        <v>0</v>
      </c>
      <c r="I878">
        <f>IF(ISBLANK(IFERROR(INDEX('2-3 引出列表'!$A$2:$CE$8700,$A878,MATCH(I$1,'2-3 引出列表'!$A$1:$CD$1,0)),"")),"",IFERROR(INDEX('2-3 引出列表'!$A$2:$CE$8700,$A878,MATCH(I$1,'2-3 引出列表'!$A$1:$CD$1,0)),""))</f>
        <v>0</v>
      </c>
    </row>
    <row r="879" customFormat="1" spans="1:9">
      <c r="A879">
        <v>878</v>
      </c>
      <c r="B879">
        <f>IF(ISBLANK(IFERROR(INDEX('2-3 引出列表'!$A$2:$CE$8700,$A879,MATCH(B$1,'2-3 引出列表'!$A$1:$CD$1,0)),"")),"",IFERROR(INDEX('2-3 引出列表'!$A$2:$CE$8700,$A879,MATCH(B$1,'2-3 引出列表'!$A$1:$CD$1,0)),""))</f>
        <v>0</v>
      </c>
      <c r="C879">
        <f>IF(ISBLANK(IFERROR(INDEX('2-3 引出列表'!$A$2:$CE$8700,$A879,MATCH(C$1,'2-3 引出列表'!$A$1:$CD$1,0)),"")),"",IFERROR(INDEX('2-3 引出列表'!$A$2:$CE$8700,$A879,MATCH(C$1,'2-3 引出列表'!$A$1:$CD$1,0)),""))</f>
        <v>0</v>
      </c>
      <c r="D879">
        <f>IF(ISBLANK(IFERROR(INDEX('2-3 引出列表'!$A$2:$CE$8700,$A879,MATCH(D$1,'2-3 引出列表'!$A$1:$CD$1,0)),"")),"",IFERROR(INDEX('2-3 引出列表'!$A$2:$CE$8700,$A879,MATCH(D$1,'2-3 引出列表'!$A$1:$CD$1,0)),""))</f>
        <v>0</v>
      </c>
      <c r="E879">
        <f>IF(ISBLANK(IFERROR(INDEX('2-3 引出列表'!$A$2:$CE$8700,$A879,MATCH(E$1,'2-3 引出列表'!$A$1:$CD$1,0)),"")),"",IFERROR(INDEX('2-3 引出列表'!$A$2:$CE$8700,$A879,MATCH(E$1,'2-3 引出列表'!$A$1:$CD$1,0)),""))</f>
        <v>0</v>
      </c>
      <c r="F879" t="str">
        <f t="shared" si="13"/>
        <v>0</v>
      </c>
      <c r="G879">
        <f>IF(ISBLANK(IFERROR(INDEX('2-3 引出列表'!$A$2:$CE$8700,$A879,MATCH(G$1,'2-3 引出列表'!$A$1:$CD$1,0)),"")),"",IFERROR(INDEX('2-3 引出列表'!$A$2:$CE$8700,$A879,MATCH(G$1,'2-3 引出列表'!$A$1:$CD$1,0)),""))</f>
        <v>0</v>
      </c>
      <c r="H879">
        <f>IF(ISBLANK(IFERROR(INDEX('2-3 引出列表'!$A$2:$CE$8700,$A879,MATCH(H$1,'2-3 引出列表'!$A$1:$CD$1,0)),"")),"",IFERROR(INDEX('2-3 引出列表'!$A$2:$CE$8700,$A879,MATCH(H$1,'2-3 引出列表'!$A$1:$CD$1,0)),""))</f>
        <v>0</v>
      </c>
      <c r="I879">
        <f>IF(ISBLANK(IFERROR(INDEX('2-3 引出列表'!$A$2:$CE$8700,$A879,MATCH(I$1,'2-3 引出列表'!$A$1:$CD$1,0)),"")),"",IFERROR(INDEX('2-3 引出列表'!$A$2:$CE$8700,$A879,MATCH(I$1,'2-3 引出列表'!$A$1:$CD$1,0)),""))</f>
        <v>0</v>
      </c>
    </row>
    <row r="880" customFormat="1" spans="1:9">
      <c r="A880">
        <v>879</v>
      </c>
      <c r="B880">
        <f>IF(ISBLANK(IFERROR(INDEX('2-3 引出列表'!$A$2:$CE$8700,$A880,MATCH(B$1,'2-3 引出列表'!$A$1:$CD$1,0)),"")),"",IFERROR(INDEX('2-3 引出列表'!$A$2:$CE$8700,$A880,MATCH(B$1,'2-3 引出列表'!$A$1:$CD$1,0)),""))</f>
        <v>0</v>
      </c>
      <c r="C880">
        <f>IF(ISBLANK(IFERROR(INDEX('2-3 引出列表'!$A$2:$CE$8700,$A880,MATCH(C$1,'2-3 引出列表'!$A$1:$CD$1,0)),"")),"",IFERROR(INDEX('2-3 引出列表'!$A$2:$CE$8700,$A880,MATCH(C$1,'2-3 引出列表'!$A$1:$CD$1,0)),""))</f>
        <v>0</v>
      </c>
      <c r="D880">
        <f>IF(ISBLANK(IFERROR(INDEX('2-3 引出列表'!$A$2:$CE$8700,$A880,MATCH(D$1,'2-3 引出列表'!$A$1:$CD$1,0)),"")),"",IFERROR(INDEX('2-3 引出列表'!$A$2:$CE$8700,$A880,MATCH(D$1,'2-3 引出列表'!$A$1:$CD$1,0)),""))</f>
        <v>0</v>
      </c>
      <c r="E880">
        <f>IF(ISBLANK(IFERROR(INDEX('2-3 引出列表'!$A$2:$CE$8700,$A880,MATCH(E$1,'2-3 引出列表'!$A$1:$CD$1,0)),"")),"",IFERROR(INDEX('2-3 引出列表'!$A$2:$CE$8700,$A880,MATCH(E$1,'2-3 引出列表'!$A$1:$CD$1,0)),""))</f>
        <v>0</v>
      </c>
      <c r="F880" t="str">
        <f t="shared" si="13"/>
        <v>0</v>
      </c>
      <c r="G880">
        <f>IF(ISBLANK(IFERROR(INDEX('2-3 引出列表'!$A$2:$CE$8700,$A880,MATCH(G$1,'2-3 引出列表'!$A$1:$CD$1,0)),"")),"",IFERROR(INDEX('2-3 引出列表'!$A$2:$CE$8700,$A880,MATCH(G$1,'2-3 引出列表'!$A$1:$CD$1,0)),""))</f>
        <v>0</v>
      </c>
      <c r="H880">
        <f>IF(ISBLANK(IFERROR(INDEX('2-3 引出列表'!$A$2:$CE$8700,$A880,MATCH(H$1,'2-3 引出列表'!$A$1:$CD$1,0)),"")),"",IFERROR(INDEX('2-3 引出列表'!$A$2:$CE$8700,$A880,MATCH(H$1,'2-3 引出列表'!$A$1:$CD$1,0)),""))</f>
        <v>0</v>
      </c>
      <c r="I880">
        <f>IF(ISBLANK(IFERROR(INDEX('2-3 引出列表'!$A$2:$CE$8700,$A880,MATCH(I$1,'2-3 引出列表'!$A$1:$CD$1,0)),"")),"",IFERROR(INDEX('2-3 引出列表'!$A$2:$CE$8700,$A880,MATCH(I$1,'2-3 引出列表'!$A$1:$CD$1,0)),""))</f>
        <v>0</v>
      </c>
    </row>
    <row r="881" customFormat="1" spans="1:9">
      <c r="A881">
        <v>880</v>
      </c>
      <c r="B881">
        <f>IF(ISBLANK(IFERROR(INDEX('2-3 引出列表'!$A$2:$CE$8700,$A881,MATCH(B$1,'2-3 引出列表'!$A$1:$CD$1,0)),"")),"",IFERROR(INDEX('2-3 引出列表'!$A$2:$CE$8700,$A881,MATCH(B$1,'2-3 引出列表'!$A$1:$CD$1,0)),""))</f>
        <v>0</v>
      </c>
      <c r="C881">
        <f>IF(ISBLANK(IFERROR(INDEX('2-3 引出列表'!$A$2:$CE$8700,$A881,MATCH(C$1,'2-3 引出列表'!$A$1:$CD$1,0)),"")),"",IFERROR(INDEX('2-3 引出列表'!$A$2:$CE$8700,$A881,MATCH(C$1,'2-3 引出列表'!$A$1:$CD$1,0)),""))</f>
        <v>0</v>
      </c>
      <c r="D881">
        <f>IF(ISBLANK(IFERROR(INDEX('2-3 引出列表'!$A$2:$CE$8700,$A881,MATCH(D$1,'2-3 引出列表'!$A$1:$CD$1,0)),"")),"",IFERROR(INDEX('2-3 引出列表'!$A$2:$CE$8700,$A881,MATCH(D$1,'2-3 引出列表'!$A$1:$CD$1,0)),""))</f>
        <v>0</v>
      </c>
      <c r="E881">
        <f>IF(ISBLANK(IFERROR(INDEX('2-3 引出列表'!$A$2:$CE$8700,$A881,MATCH(E$1,'2-3 引出列表'!$A$1:$CD$1,0)),"")),"",IFERROR(INDEX('2-3 引出列表'!$A$2:$CE$8700,$A881,MATCH(E$1,'2-3 引出列表'!$A$1:$CD$1,0)),""))</f>
        <v>0</v>
      </c>
      <c r="F881" t="str">
        <f t="shared" si="13"/>
        <v>0</v>
      </c>
      <c r="G881">
        <f>IF(ISBLANK(IFERROR(INDEX('2-3 引出列表'!$A$2:$CE$8700,$A881,MATCH(G$1,'2-3 引出列表'!$A$1:$CD$1,0)),"")),"",IFERROR(INDEX('2-3 引出列表'!$A$2:$CE$8700,$A881,MATCH(G$1,'2-3 引出列表'!$A$1:$CD$1,0)),""))</f>
        <v>0</v>
      </c>
      <c r="H881">
        <f>IF(ISBLANK(IFERROR(INDEX('2-3 引出列表'!$A$2:$CE$8700,$A881,MATCH(H$1,'2-3 引出列表'!$A$1:$CD$1,0)),"")),"",IFERROR(INDEX('2-3 引出列表'!$A$2:$CE$8700,$A881,MATCH(H$1,'2-3 引出列表'!$A$1:$CD$1,0)),""))</f>
        <v>0</v>
      </c>
      <c r="I881">
        <f>IF(ISBLANK(IFERROR(INDEX('2-3 引出列表'!$A$2:$CE$8700,$A881,MATCH(I$1,'2-3 引出列表'!$A$1:$CD$1,0)),"")),"",IFERROR(INDEX('2-3 引出列表'!$A$2:$CE$8700,$A881,MATCH(I$1,'2-3 引出列表'!$A$1:$CD$1,0)),""))</f>
        <v>0</v>
      </c>
    </row>
    <row r="882" customFormat="1" spans="1:9">
      <c r="A882">
        <v>881</v>
      </c>
      <c r="B882">
        <f>IF(ISBLANK(IFERROR(INDEX('2-3 引出列表'!$A$2:$CE$8700,$A882,MATCH(B$1,'2-3 引出列表'!$A$1:$CD$1,0)),"")),"",IFERROR(INDEX('2-3 引出列表'!$A$2:$CE$8700,$A882,MATCH(B$1,'2-3 引出列表'!$A$1:$CD$1,0)),""))</f>
        <v>0</v>
      </c>
      <c r="C882">
        <f>IF(ISBLANK(IFERROR(INDEX('2-3 引出列表'!$A$2:$CE$8700,$A882,MATCH(C$1,'2-3 引出列表'!$A$1:$CD$1,0)),"")),"",IFERROR(INDEX('2-3 引出列表'!$A$2:$CE$8700,$A882,MATCH(C$1,'2-3 引出列表'!$A$1:$CD$1,0)),""))</f>
        <v>0</v>
      </c>
      <c r="D882">
        <f>IF(ISBLANK(IFERROR(INDEX('2-3 引出列表'!$A$2:$CE$8700,$A882,MATCH(D$1,'2-3 引出列表'!$A$1:$CD$1,0)),"")),"",IFERROR(INDEX('2-3 引出列表'!$A$2:$CE$8700,$A882,MATCH(D$1,'2-3 引出列表'!$A$1:$CD$1,0)),""))</f>
        <v>0</v>
      </c>
      <c r="E882">
        <f>IF(ISBLANK(IFERROR(INDEX('2-3 引出列表'!$A$2:$CE$8700,$A882,MATCH(E$1,'2-3 引出列表'!$A$1:$CD$1,0)),"")),"",IFERROR(INDEX('2-3 引出列表'!$A$2:$CE$8700,$A882,MATCH(E$1,'2-3 引出列表'!$A$1:$CD$1,0)),""))</f>
        <v>0</v>
      </c>
      <c r="F882" t="str">
        <f t="shared" si="13"/>
        <v>0</v>
      </c>
      <c r="G882">
        <f>IF(ISBLANK(IFERROR(INDEX('2-3 引出列表'!$A$2:$CE$8700,$A882,MATCH(G$1,'2-3 引出列表'!$A$1:$CD$1,0)),"")),"",IFERROR(INDEX('2-3 引出列表'!$A$2:$CE$8700,$A882,MATCH(G$1,'2-3 引出列表'!$A$1:$CD$1,0)),""))</f>
        <v>0</v>
      </c>
      <c r="H882">
        <f>IF(ISBLANK(IFERROR(INDEX('2-3 引出列表'!$A$2:$CE$8700,$A882,MATCH(H$1,'2-3 引出列表'!$A$1:$CD$1,0)),"")),"",IFERROR(INDEX('2-3 引出列表'!$A$2:$CE$8700,$A882,MATCH(H$1,'2-3 引出列表'!$A$1:$CD$1,0)),""))</f>
        <v>0</v>
      </c>
      <c r="I882">
        <f>IF(ISBLANK(IFERROR(INDEX('2-3 引出列表'!$A$2:$CE$8700,$A882,MATCH(I$1,'2-3 引出列表'!$A$1:$CD$1,0)),"")),"",IFERROR(INDEX('2-3 引出列表'!$A$2:$CE$8700,$A882,MATCH(I$1,'2-3 引出列表'!$A$1:$CD$1,0)),""))</f>
        <v>0</v>
      </c>
    </row>
    <row r="883" customFormat="1" spans="1:9">
      <c r="A883">
        <v>882</v>
      </c>
      <c r="B883">
        <f>IF(ISBLANK(IFERROR(INDEX('2-3 引出列表'!$A$2:$CE$8700,$A883,MATCH(B$1,'2-3 引出列表'!$A$1:$CD$1,0)),"")),"",IFERROR(INDEX('2-3 引出列表'!$A$2:$CE$8700,$A883,MATCH(B$1,'2-3 引出列表'!$A$1:$CD$1,0)),""))</f>
        <v>0</v>
      </c>
      <c r="C883">
        <f>IF(ISBLANK(IFERROR(INDEX('2-3 引出列表'!$A$2:$CE$8700,$A883,MATCH(C$1,'2-3 引出列表'!$A$1:$CD$1,0)),"")),"",IFERROR(INDEX('2-3 引出列表'!$A$2:$CE$8700,$A883,MATCH(C$1,'2-3 引出列表'!$A$1:$CD$1,0)),""))</f>
        <v>0</v>
      </c>
      <c r="D883">
        <f>IF(ISBLANK(IFERROR(INDEX('2-3 引出列表'!$A$2:$CE$8700,$A883,MATCH(D$1,'2-3 引出列表'!$A$1:$CD$1,0)),"")),"",IFERROR(INDEX('2-3 引出列表'!$A$2:$CE$8700,$A883,MATCH(D$1,'2-3 引出列表'!$A$1:$CD$1,0)),""))</f>
        <v>0</v>
      </c>
      <c r="E883">
        <f>IF(ISBLANK(IFERROR(INDEX('2-3 引出列表'!$A$2:$CE$8700,$A883,MATCH(E$1,'2-3 引出列表'!$A$1:$CD$1,0)),"")),"",IFERROR(INDEX('2-3 引出列表'!$A$2:$CE$8700,$A883,MATCH(E$1,'2-3 引出列表'!$A$1:$CD$1,0)),""))</f>
        <v>0</v>
      </c>
      <c r="F883" t="str">
        <f t="shared" si="13"/>
        <v>0</v>
      </c>
      <c r="G883">
        <f>IF(ISBLANK(IFERROR(INDEX('2-3 引出列表'!$A$2:$CE$8700,$A883,MATCH(G$1,'2-3 引出列表'!$A$1:$CD$1,0)),"")),"",IFERROR(INDEX('2-3 引出列表'!$A$2:$CE$8700,$A883,MATCH(G$1,'2-3 引出列表'!$A$1:$CD$1,0)),""))</f>
        <v>0</v>
      </c>
      <c r="H883">
        <f>IF(ISBLANK(IFERROR(INDEX('2-3 引出列表'!$A$2:$CE$8700,$A883,MATCH(H$1,'2-3 引出列表'!$A$1:$CD$1,0)),"")),"",IFERROR(INDEX('2-3 引出列表'!$A$2:$CE$8700,$A883,MATCH(H$1,'2-3 引出列表'!$A$1:$CD$1,0)),""))</f>
        <v>0</v>
      </c>
      <c r="I883">
        <f>IF(ISBLANK(IFERROR(INDEX('2-3 引出列表'!$A$2:$CE$8700,$A883,MATCH(I$1,'2-3 引出列表'!$A$1:$CD$1,0)),"")),"",IFERROR(INDEX('2-3 引出列表'!$A$2:$CE$8700,$A883,MATCH(I$1,'2-3 引出列表'!$A$1:$CD$1,0)),""))</f>
        <v>0</v>
      </c>
    </row>
    <row r="884" customFormat="1" spans="1:9">
      <c r="A884">
        <v>883</v>
      </c>
      <c r="B884">
        <f>IF(ISBLANK(IFERROR(INDEX('2-3 引出列表'!$A$2:$CE$8700,$A884,MATCH(B$1,'2-3 引出列表'!$A$1:$CD$1,0)),"")),"",IFERROR(INDEX('2-3 引出列表'!$A$2:$CE$8700,$A884,MATCH(B$1,'2-3 引出列表'!$A$1:$CD$1,0)),""))</f>
        <v>0</v>
      </c>
      <c r="C884">
        <f>IF(ISBLANK(IFERROR(INDEX('2-3 引出列表'!$A$2:$CE$8700,$A884,MATCH(C$1,'2-3 引出列表'!$A$1:$CD$1,0)),"")),"",IFERROR(INDEX('2-3 引出列表'!$A$2:$CE$8700,$A884,MATCH(C$1,'2-3 引出列表'!$A$1:$CD$1,0)),""))</f>
        <v>0</v>
      </c>
      <c r="D884">
        <f>IF(ISBLANK(IFERROR(INDEX('2-3 引出列表'!$A$2:$CE$8700,$A884,MATCH(D$1,'2-3 引出列表'!$A$1:$CD$1,0)),"")),"",IFERROR(INDEX('2-3 引出列表'!$A$2:$CE$8700,$A884,MATCH(D$1,'2-3 引出列表'!$A$1:$CD$1,0)),""))</f>
        <v>0</v>
      </c>
      <c r="E884">
        <f>IF(ISBLANK(IFERROR(INDEX('2-3 引出列表'!$A$2:$CE$8700,$A884,MATCH(E$1,'2-3 引出列表'!$A$1:$CD$1,0)),"")),"",IFERROR(INDEX('2-3 引出列表'!$A$2:$CE$8700,$A884,MATCH(E$1,'2-3 引出列表'!$A$1:$CD$1,0)),""))</f>
        <v>0</v>
      </c>
      <c r="F884" t="str">
        <f t="shared" si="13"/>
        <v>0</v>
      </c>
      <c r="G884">
        <f>IF(ISBLANK(IFERROR(INDEX('2-3 引出列表'!$A$2:$CE$8700,$A884,MATCH(G$1,'2-3 引出列表'!$A$1:$CD$1,0)),"")),"",IFERROR(INDEX('2-3 引出列表'!$A$2:$CE$8700,$A884,MATCH(G$1,'2-3 引出列表'!$A$1:$CD$1,0)),""))</f>
        <v>0</v>
      </c>
      <c r="H884">
        <f>IF(ISBLANK(IFERROR(INDEX('2-3 引出列表'!$A$2:$CE$8700,$A884,MATCH(H$1,'2-3 引出列表'!$A$1:$CD$1,0)),"")),"",IFERROR(INDEX('2-3 引出列表'!$A$2:$CE$8700,$A884,MATCH(H$1,'2-3 引出列表'!$A$1:$CD$1,0)),""))</f>
        <v>0</v>
      </c>
      <c r="I884">
        <f>IF(ISBLANK(IFERROR(INDEX('2-3 引出列表'!$A$2:$CE$8700,$A884,MATCH(I$1,'2-3 引出列表'!$A$1:$CD$1,0)),"")),"",IFERROR(INDEX('2-3 引出列表'!$A$2:$CE$8700,$A884,MATCH(I$1,'2-3 引出列表'!$A$1:$CD$1,0)),""))</f>
        <v>0</v>
      </c>
    </row>
    <row r="885" customFormat="1" spans="1:9">
      <c r="A885">
        <v>884</v>
      </c>
      <c r="B885">
        <f>IF(ISBLANK(IFERROR(INDEX('2-3 引出列表'!$A$2:$CE$8700,$A885,MATCH(B$1,'2-3 引出列表'!$A$1:$CD$1,0)),"")),"",IFERROR(INDEX('2-3 引出列表'!$A$2:$CE$8700,$A885,MATCH(B$1,'2-3 引出列表'!$A$1:$CD$1,0)),""))</f>
        <v>0</v>
      </c>
      <c r="C885">
        <f>IF(ISBLANK(IFERROR(INDEX('2-3 引出列表'!$A$2:$CE$8700,$A885,MATCH(C$1,'2-3 引出列表'!$A$1:$CD$1,0)),"")),"",IFERROR(INDEX('2-3 引出列表'!$A$2:$CE$8700,$A885,MATCH(C$1,'2-3 引出列表'!$A$1:$CD$1,0)),""))</f>
        <v>0</v>
      </c>
      <c r="D885">
        <f>IF(ISBLANK(IFERROR(INDEX('2-3 引出列表'!$A$2:$CE$8700,$A885,MATCH(D$1,'2-3 引出列表'!$A$1:$CD$1,0)),"")),"",IFERROR(INDEX('2-3 引出列表'!$A$2:$CE$8700,$A885,MATCH(D$1,'2-3 引出列表'!$A$1:$CD$1,0)),""))</f>
        <v>0</v>
      </c>
      <c r="E885">
        <f>IF(ISBLANK(IFERROR(INDEX('2-3 引出列表'!$A$2:$CE$8700,$A885,MATCH(E$1,'2-3 引出列表'!$A$1:$CD$1,0)),"")),"",IFERROR(INDEX('2-3 引出列表'!$A$2:$CE$8700,$A885,MATCH(E$1,'2-3 引出列表'!$A$1:$CD$1,0)),""))</f>
        <v>0</v>
      </c>
      <c r="F885" t="str">
        <f t="shared" si="13"/>
        <v>0</v>
      </c>
      <c r="G885">
        <f>IF(ISBLANK(IFERROR(INDEX('2-3 引出列表'!$A$2:$CE$8700,$A885,MATCH(G$1,'2-3 引出列表'!$A$1:$CD$1,0)),"")),"",IFERROR(INDEX('2-3 引出列表'!$A$2:$CE$8700,$A885,MATCH(G$1,'2-3 引出列表'!$A$1:$CD$1,0)),""))</f>
        <v>0</v>
      </c>
      <c r="H885">
        <f>IF(ISBLANK(IFERROR(INDEX('2-3 引出列表'!$A$2:$CE$8700,$A885,MATCH(H$1,'2-3 引出列表'!$A$1:$CD$1,0)),"")),"",IFERROR(INDEX('2-3 引出列表'!$A$2:$CE$8700,$A885,MATCH(H$1,'2-3 引出列表'!$A$1:$CD$1,0)),""))</f>
        <v>0</v>
      </c>
      <c r="I885">
        <f>IF(ISBLANK(IFERROR(INDEX('2-3 引出列表'!$A$2:$CE$8700,$A885,MATCH(I$1,'2-3 引出列表'!$A$1:$CD$1,0)),"")),"",IFERROR(INDEX('2-3 引出列表'!$A$2:$CE$8700,$A885,MATCH(I$1,'2-3 引出列表'!$A$1:$CD$1,0)),""))</f>
        <v>0</v>
      </c>
    </row>
    <row r="886" customFormat="1" spans="1:9">
      <c r="A886">
        <v>885</v>
      </c>
      <c r="B886">
        <f>IF(ISBLANK(IFERROR(INDEX('2-3 引出列表'!$A$2:$CE$8700,$A886,MATCH(B$1,'2-3 引出列表'!$A$1:$CD$1,0)),"")),"",IFERROR(INDEX('2-3 引出列表'!$A$2:$CE$8700,$A886,MATCH(B$1,'2-3 引出列表'!$A$1:$CD$1,0)),""))</f>
        <v>0</v>
      </c>
      <c r="C886">
        <f>IF(ISBLANK(IFERROR(INDEX('2-3 引出列表'!$A$2:$CE$8700,$A886,MATCH(C$1,'2-3 引出列表'!$A$1:$CD$1,0)),"")),"",IFERROR(INDEX('2-3 引出列表'!$A$2:$CE$8700,$A886,MATCH(C$1,'2-3 引出列表'!$A$1:$CD$1,0)),""))</f>
        <v>0</v>
      </c>
      <c r="D886">
        <f>IF(ISBLANK(IFERROR(INDEX('2-3 引出列表'!$A$2:$CE$8700,$A886,MATCH(D$1,'2-3 引出列表'!$A$1:$CD$1,0)),"")),"",IFERROR(INDEX('2-3 引出列表'!$A$2:$CE$8700,$A886,MATCH(D$1,'2-3 引出列表'!$A$1:$CD$1,0)),""))</f>
        <v>0</v>
      </c>
      <c r="E886">
        <f>IF(ISBLANK(IFERROR(INDEX('2-3 引出列表'!$A$2:$CE$8700,$A886,MATCH(E$1,'2-3 引出列表'!$A$1:$CD$1,0)),"")),"",IFERROR(INDEX('2-3 引出列表'!$A$2:$CE$8700,$A886,MATCH(E$1,'2-3 引出列表'!$A$1:$CD$1,0)),""))</f>
        <v>0</v>
      </c>
      <c r="F886" t="str">
        <f t="shared" si="13"/>
        <v>0</v>
      </c>
      <c r="G886">
        <f>IF(ISBLANK(IFERROR(INDEX('2-3 引出列表'!$A$2:$CE$8700,$A886,MATCH(G$1,'2-3 引出列表'!$A$1:$CD$1,0)),"")),"",IFERROR(INDEX('2-3 引出列表'!$A$2:$CE$8700,$A886,MATCH(G$1,'2-3 引出列表'!$A$1:$CD$1,0)),""))</f>
        <v>0</v>
      </c>
      <c r="H886">
        <f>IF(ISBLANK(IFERROR(INDEX('2-3 引出列表'!$A$2:$CE$8700,$A886,MATCH(H$1,'2-3 引出列表'!$A$1:$CD$1,0)),"")),"",IFERROR(INDEX('2-3 引出列表'!$A$2:$CE$8700,$A886,MATCH(H$1,'2-3 引出列表'!$A$1:$CD$1,0)),""))</f>
        <v>0</v>
      </c>
      <c r="I886">
        <f>IF(ISBLANK(IFERROR(INDEX('2-3 引出列表'!$A$2:$CE$8700,$A886,MATCH(I$1,'2-3 引出列表'!$A$1:$CD$1,0)),"")),"",IFERROR(INDEX('2-3 引出列表'!$A$2:$CE$8700,$A886,MATCH(I$1,'2-3 引出列表'!$A$1:$CD$1,0)),""))</f>
        <v>0</v>
      </c>
    </row>
    <row r="887" customFormat="1" spans="1:9">
      <c r="A887">
        <v>886</v>
      </c>
      <c r="B887">
        <f>IF(ISBLANK(IFERROR(INDEX('2-3 引出列表'!$A$2:$CE$8700,$A887,MATCH(B$1,'2-3 引出列表'!$A$1:$CD$1,0)),"")),"",IFERROR(INDEX('2-3 引出列表'!$A$2:$CE$8700,$A887,MATCH(B$1,'2-3 引出列表'!$A$1:$CD$1,0)),""))</f>
        <v>0</v>
      </c>
      <c r="C887">
        <f>IF(ISBLANK(IFERROR(INDEX('2-3 引出列表'!$A$2:$CE$8700,$A887,MATCH(C$1,'2-3 引出列表'!$A$1:$CD$1,0)),"")),"",IFERROR(INDEX('2-3 引出列表'!$A$2:$CE$8700,$A887,MATCH(C$1,'2-3 引出列表'!$A$1:$CD$1,0)),""))</f>
        <v>0</v>
      </c>
      <c r="D887">
        <f>IF(ISBLANK(IFERROR(INDEX('2-3 引出列表'!$A$2:$CE$8700,$A887,MATCH(D$1,'2-3 引出列表'!$A$1:$CD$1,0)),"")),"",IFERROR(INDEX('2-3 引出列表'!$A$2:$CE$8700,$A887,MATCH(D$1,'2-3 引出列表'!$A$1:$CD$1,0)),""))</f>
        <v>0</v>
      </c>
      <c r="E887">
        <f>IF(ISBLANK(IFERROR(INDEX('2-3 引出列表'!$A$2:$CE$8700,$A887,MATCH(E$1,'2-3 引出列表'!$A$1:$CD$1,0)),"")),"",IFERROR(INDEX('2-3 引出列表'!$A$2:$CE$8700,$A887,MATCH(E$1,'2-3 引出列表'!$A$1:$CD$1,0)),""))</f>
        <v>0</v>
      </c>
      <c r="F887" t="str">
        <f t="shared" si="13"/>
        <v>0</v>
      </c>
      <c r="G887">
        <f>IF(ISBLANK(IFERROR(INDEX('2-3 引出列表'!$A$2:$CE$8700,$A887,MATCH(G$1,'2-3 引出列表'!$A$1:$CD$1,0)),"")),"",IFERROR(INDEX('2-3 引出列表'!$A$2:$CE$8700,$A887,MATCH(G$1,'2-3 引出列表'!$A$1:$CD$1,0)),""))</f>
        <v>0</v>
      </c>
      <c r="H887">
        <f>IF(ISBLANK(IFERROR(INDEX('2-3 引出列表'!$A$2:$CE$8700,$A887,MATCH(H$1,'2-3 引出列表'!$A$1:$CD$1,0)),"")),"",IFERROR(INDEX('2-3 引出列表'!$A$2:$CE$8700,$A887,MATCH(H$1,'2-3 引出列表'!$A$1:$CD$1,0)),""))</f>
        <v>0</v>
      </c>
      <c r="I887">
        <f>IF(ISBLANK(IFERROR(INDEX('2-3 引出列表'!$A$2:$CE$8700,$A887,MATCH(I$1,'2-3 引出列表'!$A$1:$CD$1,0)),"")),"",IFERROR(INDEX('2-3 引出列表'!$A$2:$CE$8700,$A887,MATCH(I$1,'2-3 引出列表'!$A$1:$CD$1,0)),""))</f>
        <v>0</v>
      </c>
    </row>
    <row r="888" customFormat="1" spans="1:9">
      <c r="A888">
        <v>887</v>
      </c>
      <c r="B888">
        <f>IF(ISBLANK(IFERROR(INDEX('2-3 引出列表'!$A$2:$CE$8700,$A888,MATCH(B$1,'2-3 引出列表'!$A$1:$CD$1,0)),"")),"",IFERROR(INDEX('2-3 引出列表'!$A$2:$CE$8700,$A888,MATCH(B$1,'2-3 引出列表'!$A$1:$CD$1,0)),""))</f>
        <v>0</v>
      </c>
      <c r="C888">
        <f>IF(ISBLANK(IFERROR(INDEX('2-3 引出列表'!$A$2:$CE$8700,$A888,MATCH(C$1,'2-3 引出列表'!$A$1:$CD$1,0)),"")),"",IFERROR(INDEX('2-3 引出列表'!$A$2:$CE$8700,$A888,MATCH(C$1,'2-3 引出列表'!$A$1:$CD$1,0)),""))</f>
        <v>0</v>
      </c>
      <c r="D888">
        <f>IF(ISBLANK(IFERROR(INDEX('2-3 引出列表'!$A$2:$CE$8700,$A888,MATCH(D$1,'2-3 引出列表'!$A$1:$CD$1,0)),"")),"",IFERROR(INDEX('2-3 引出列表'!$A$2:$CE$8700,$A888,MATCH(D$1,'2-3 引出列表'!$A$1:$CD$1,0)),""))</f>
        <v>0</v>
      </c>
      <c r="E888">
        <f>IF(ISBLANK(IFERROR(INDEX('2-3 引出列表'!$A$2:$CE$8700,$A888,MATCH(E$1,'2-3 引出列表'!$A$1:$CD$1,0)),"")),"",IFERROR(INDEX('2-3 引出列表'!$A$2:$CE$8700,$A888,MATCH(E$1,'2-3 引出列表'!$A$1:$CD$1,0)),""))</f>
        <v>0</v>
      </c>
      <c r="F888" t="str">
        <f t="shared" si="13"/>
        <v>0</v>
      </c>
      <c r="G888">
        <f>IF(ISBLANK(IFERROR(INDEX('2-3 引出列表'!$A$2:$CE$8700,$A888,MATCH(G$1,'2-3 引出列表'!$A$1:$CD$1,0)),"")),"",IFERROR(INDEX('2-3 引出列表'!$A$2:$CE$8700,$A888,MATCH(G$1,'2-3 引出列表'!$A$1:$CD$1,0)),""))</f>
        <v>0</v>
      </c>
      <c r="H888">
        <f>IF(ISBLANK(IFERROR(INDEX('2-3 引出列表'!$A$2:$CE$8700,$A888,MATCH(H$1,'2-3 引出列表'!$A$1:$CD$1,0)),"")),"",IFERROR(INDEX('2-3 引出列表'!$A$2:$CE$8700,$A888,MATCH(H$1,'2-3 引出列表'!$A$1:$CD$1,0)),""))</f>
        <v>0</v>
      </c>
      <c r="I888">
        <f>IF(ISBLANK(IFERROR(INDEX('2-3 引出列表'!$A$2:$CE$8700,$A888,MATCH(I$1,'2-3 引出列表'!$A$1:$CD$1,0)),"")),"",IFERROR(INDEX('2-3 引出列表'!$A$2:$CE$8700,$A888,MATCH(I$1,'2-3 引出列表'!$A$1:$CD$1,0)),""))</f>
        <v>0</v>
      </c>
    </row>
    <row r="889" customFormat="1" spans="1:9">
      <c r="A889">
        <v>888</v>
      </c>
      <c r="B889">
        <f>IF(ISBLANK(IFERROR(INDEX('2-3 引出列表'!$A$2:$CE$8700,$A889,MATCH(B$1,'2-3 引出列表'!$A$1:$CD$1,0)),"")),"",IFERROR(INDEX('2-3 引出列表'!$A$2:$CE$8700,$A889,MATCH(B$1,'2-3 引出列表'!$A$1:$CD$1,0)),""))</f>
        <v>0</v>
      </c>
      <c r="C889">
        <f>IF(ISBLANK(IFERROR(INDEX('2-3 引出列表'!$A$2:$CE$8700,$A889,MATCH(C$1,'2-3 引出列表'!$A$1:$CD$1,0)),"")),"",IFERROR(INDEX('2-3 引出列表'!$A$2:$CE$8700,$A889,MATCH(C$1,'2-3 引出列表'!$A$1:$CD$1,0)),""))</f>
        <v>0</v>
      </c>
      <c r="D889">
        <f>IF(ISBLANK(IFERROR(INDEX('2-3 引出列表'!$A$2:$CE$8700,$A889,MATCH(D$1,'2-3 引出列表'!$A$1:$CD$1,0)),"")),"",IFERROR(INDEX('2-3 引出列表'!$A$2:$CE$8700,$A889,MATCH(D$1,'2-3 引出列表'!$A$1:$CD$1,0)),""))</f>
        <v>0</v>
      </c>
      <c r="E889">
        <f>IF(ISBLANK(IFERROR(INDEX('2-3 引出列表'!$A$2:$CE$8700,$A889,MATCH(E$1,'2-3 引出列表'!$A$1:$CD$1,0)),"")),"",IFERROR(INDEX('2-3 引出列表'!$A$2:$CE$8700,$A889,MATCH(E$1,'2-3 引出列表'!$A$1:$CD$1,0)),""))</f>
        <v>0</v>
      </c>
      <c r="F889" t="str">
        <f t="shared" si="13"/>
        <v>0</v>
      </c>
      <c r="G889">
        <f>IF(ISBLANK(IFERROR(INDEX('2-3 引出列表'!$A$2:$CE$8700,$A889,MATCH(G$1,'2-3 引出列表'!$A$1:$CD$1,0)),"")),"",IFERROR(INDEX('2-3 引出列表'!$A$2:$CE$8700,$A889,MATCH(G$1,'2-3 引出列表'!$A$1:$CD$1,0)),""))</f>
        <v>0</v>
      </c>
      <c r="H889">
        <f>IF(ISBLANK(IFERROR(INDEX('2-3 引出列表'!$A$2:$CE$8700,$A889,MATCH(H$1,'2-3 引出列表'!$A$1:$CD$1,0)),"")),"",IFERROR(INDEX('2-3 引出列表'!$A$2:$CE$8700,$A889,MATCH(H$1,'2-3 引出列表'!$A$1:$CD$1,0)),""))</f>
        <v>0</v>
      </c>
      <c r="I889">
        <f>IF(ISBLANK(IFERROR(INDEX('2-3 引出列表'!$A$2:$CE$8700,$A889,MATCH(I$1,'2-3 引出列表'!$A$1:$CD$1,0)),"")),"",IFERROR(INDEX('2-3 引出列表'!$A$2:$CE$8700,$A889,MATCH(I$1,'2-3 引出列表'!$A$1:$CD$1,0)),""))</f>
        <v>0</v>
      </c>
    </row>
    <row r="890" customFormat="1" spans="1:9">
      <c r="A890">
        <v>889</v>
      </c>
      <c r="B890">
        <f>IF(ISBLANK(IFERROR(INDEX('2-3 引出列表'!$A$2:$CE$8700,$A890,MATCH(B$1,'2-3 引出列表'!$A$1:$CD$1,0)),"")),"",IFERROR(INDEX('2-3 引出列表'!$A$2:$CE$8700,$A890,MATCH(B$1,'2-3 引出列表'!$A$1:$CD$1,0)),""))</f>
        <v>0</v>
      </c>
      <c r="C890">
        <f>IF(ISBLANK(IFERROR(INDEX('2-3 引出列表'!$A$2:$CE$8700,$A890,MATCH(C$1,'2-3 引出列表'!$A$1:$CD$1,0)),"")),"",IFERROR(INDEX('2-3 引出列表'!$A$2:$CE$8700,$A890,MATCH(C$1,'2-3 引出列表'!$A$1:$CD$1,0)),""))</f>
        <v>0</v>
      </c>
      <c r="D890">
        <f>IF(ISBLANK(IFERROR(INDEX('2-3 引出列表'!$A$2:$CE$8700,$A890,MATCH(D$1,'2-3 引出列表'!$A$1:$CD$1,0)),"")),"",IFERROR(INDEX('2-3 引出列表'!$A$2:$CE$8700,$A890,MATCH(D$1,'2-3 引出列表'!$A$1:$CD$1,0)),""))</f>
        <v>0</v>
      </c>
      <c r="E890">
        <f>IF(ISBLANK(IFERROR(INDEX('2-3 引出列表'!$A$2:$CE$8700,$A890,MATCH(E$1,'2-3 引出列表'!$A$1:$CD$1,0)),"")),"",IFERROR(INDEX('2-3 引出列表'!$A$2:$CE$8700,$A890,MATCH(E$1,'2-3 引出列表'!$A$1:$CD$1,0)),""))</f>
        <v>0</v>
      </c>
      <c r="F890" t="str">
        <f t="shared" si="13"/>
        <v>0</v>
      </c>
      <c r="G890">
        <f>IF(ISBLANK(IFERROR(INDEX('2-3 引出列表'!$A$2:$CE$8700,$A890,MATCH(G$1,'2-3 引出列表'!$A$1:$CD$1,0)),"")),"",IFERROR(INDEX('2-3 引出列表'!$A$2:$CE$8700,$A890,MATCH(G$1,'2-3 引出列表'!$A$1:$CD$1,0)),""))</f>
        <v>0</v>
      </c>
      <c r="H890">
        <f>IF(ISBLANK(IFERROR(INDEX('2-3 引出列表'!$A$2:$CE$8700,$A890,MATCH(H$1,'2-3 引出列表'!$A$1:$CD$1,0)),"")),"",IFERROR(INDEX('2-3 引出列表'!$A$2:$CE$8700,$A890,MATCH(H$1,'2-3 引出列表'!$A$1:$CD$1,0)),""))</f>
        <v>0</v>
      </c>
      <c r="I890">
        <f>IF(ISBLANK(IFERROR(INDEX('2-3 引出列表'!$A$2:$CE$8700,$A890,MATCH(I$1,'2-3 引出列表'!$A$1:$CD$1,0)),"")),"",IFERROR(INDEX('2-3 引出列表'!$A$2:$CE$8700,$A890,MATCH(I$1,'2-3 引出列表'!$A$1:$CD$1,0)),""))</f>
        <v>0</v>
      </c>
    </row>
    <row r="891" customFormat="1" spans="1:9">
      <c r="A891">
        <v>890</v>
      </c>
      <c r="B891">
        <f>IF(ISBLANK(IFERROR(INDEX('2-3 引出列表'!$A$2:$CE$8700,$A891,MATCH(B$1,'2-3 引出列表'!$A$1:$CD$1,0)),"")),"",IFERROR(INDEX('2-3 引出列表'!$A$2:$CE$8700,$A891,MATCH(B$1,'2-3 引出列表'!$A$1:$CD$1,0)),""))</f>
        <v>0</v>
      </c>
      <c r="C891">
        <f>IF(ISBLANK(IFERROR(INDEX('2-3 引出列表'!$A$2:$CE$8700,$A891,MATCH(C$1,'2-3 引出列表'!$A$1:$CD$1,0)),"")),"",IFERROR(INDEX('2-3 引出列表'!$A$2:$CE$8700,$A891,MATCH(C$1,'2-3 引出列表'!$A$1:$CD$1,0)),""))</f>
        <v>0</v>
      </c>
      <c r="D891">
        <f>IF(ISBLANK(IFERROR(INDEX('2-3 引出列表'!$A$2:$CE$8700,$A891,MATCH(D$1,'2-3 引出列表'!$A$1:$CD$1,0)),"")),"",IFERROR(INDEX('2-3 引出列表'!$A$2:$CE$8700,$A891,MATCH(D$1,'2-3 引出列表'!$A$1:$CD$1,0)),""))</f>
        <v>0</v>
      </c>
      <c r="E891">
        <f>IF(ISBLANK(IFERROR(INDEX('2-3 引出列表'!$A$2:$CE$8700,$A891,MATCH(E$1,'2-3 引出列表'!$A$1:$CD$1,0)),"")),"",IFERROR(INDEX('2-3 引出列表'!$A$2:$CE$8700,$A891,MATCH(E$1,'2-3 引出列表'!$A$1:$CD$1,0)),""))</f>
        <v>0</v>
      </c>
      <c r="F891" t="str">
        <f t="shared" si="13"/>
        <v>0</v>
      </c>
      <c r="G891">
        <f>IF(ISBLANK(IFERROR(INDEX('2-3 引出列表'!$A$2:$CE$8700,$A891,MATCH(G$1,'2-3 引出列表'!$A$1:$CD$1,0)),"")),"",IFERROR(INDEX('2-3 引出列表'!$A$2:$CE$8700,$A891,MATCH(G$1,'2-3 引出列表'!$A$1:$CD$1,0)),""))</f>
        <v>0</v>
      </c>
      <c r="H891">
        <f>IF(ISBLANK(IFERROR(INDEX('2-3 引出列表'!$A$2:$CE$8700,$A891,MATCH(H$1,'2-3 引出列表'!$A$1:$CD$1,0)),"")),"",IFERROR(INDEX('2-3 引出列表'!$A$2:$CE$8700,$A891,MATCH(H$1,'2-3 引出列表'!$A$1:$CD$1,0)),""))</f>
        <v>0</v>
      </c>
      <c r="I891">
        <f>IF(ISBLANK(IFERROR(INDEX('2-3 引出列表'!$A$2:$CE$8700,$A891,MATCH(I$1,'2-3 引出列表'!$A$1:$CD$1,0)),"")),"",IFERROR(INDEX('2-3 引出列表'!$A$2:$CE$8700,$A891,MATCH(I$1,'2-3 引出列表'!$A$1:$CD$1,0)),""))</f>
        <v>0</v>
      </c>
    </row>
    <row r="892" customFormat="1" spans="1:9">
      <c r="A892">
        <v>891</v>
      </c>
      <c r="B892">
        <f>IF(ISBLANK(IFERROR(INDEX('2-3 引出列表'!$A$2:$CE$8700,$A892,MATCH(B$1,'2-3 引出列表'!$A$1:$CD$1,0)),"")),"",IFERROR(INDEX('2-3 引出列表'!$A$2:$CE$8700,$A892,MATCH(B$1,'2-3 引出列表'!$A$1:$CD$1,0)),""))</f>
        <v>0</v>
      </c>
      <c r="C892">
        <f>IF(ISBLANK(IFERROR(INDEX('2-3 引出列表'!$A$2:$CE$8700,$A892,MATCH(C$1,'2-3 引出列表'!$A$1:$CD$1,0)),"")),"",IFERROR(INDEX('2-3 引出列表'!$A$2:$CE$8700,$A892,MATCH(C$1,'2-3 引出列表'!$A$1:$CD$1,0)),""))</f>
        <v>0</v>
      </c>
      <c r="D892">
        <f>IF(ISBLANK(IFERROR(INDEX('2-3 引出列表'!$A$2:$CE$8700,$A892,MATCH(D$1,'2-3 引出列表'!$A$1:$CD$1,0)),"")),"",IFERROR(INDEX('2-3 引出列表'!$A$2:$CE$8700,$A892,MATCH(D$1,'2-3 引出列表'!$A$1:$CD$1,0)),""))</f>
        <v>0</v>
      </c>
      <c r="E892">
        <f>IF(ISBLANK(IFERROR(INDEX('2-3 引出列表'!$A$2:$CE$8700,$A892,MATCH(E$1,'2-3 引出列表'!$A$1:$CD$1,0)),"")),"",IFERROR(INDEX('2-3 引出列表'!$A$2:$CE$8700,$A892,MATCH(E$1,'2-3 引出列表'!$A$1:$CD$1,0)),""))</f>
        <v>0</v>
      </c>
      <c r="F892" t="str">
        <f t="shared" si="13"/>
        <v>0</v>
      </c>
      <c r="G892">
        <f>IF(ISBLANK(IFERROR(INDEX('2-3 引出列表'!$A$2:$CE$8700,$A892,MATCH(G$1,'2-3 引出列表'!$A$1:$CD$1,0)),"")),"",IFERROR(INDEX('2-3 引出列表'!$A$2:$CE$8700,$A892,MATCH(G$1,'2-3 引出列表'!$A$1:$CD$1,0)),""))</f>
        <v>0</v>
      </c>
      <c r="H892">
        <f>IF(ISBLANK(IFERROR(INDEX('2-3 引出列表'!$A$2:$CE$8700,$A892,MATCH(H$1,'2-3 引出列表'!$A$1:$CD$1,0)),"")),"",IFERROR(INDEX('2-3 引出列表'!$A$2:$CE$8700,$A892,MATCH(H$1,'2-3 引出列表'!$A$1:$CD$1,0)),""))</f>
        <v>0</v>
      </c>
      <c r="I892">
        <f>IF(ISBLANK(IFERROR(INDEX('2-3 引出列表'!$A$2:$CE$8700,$A892,MATCH(I$1,'2-3 引出列表'!$A$1:$CD$1,0)),"")),"",IFERROR(INDEX('2-3 引出列表'!$A$2:$CE$8700,$A892,MATCH(I$1,'2-3 引出列表'!$A$1:$CD$1,0)),""))</f>
        <v>0</v>
      </c>
    </row>
    <row r="893" customFormat="1" spans="1:9">
      <c r="A893">
        <v>892</v>
      </c>
      <c r="B893">
        <f>IF(ISBLANK(IFERROR(INDEX('2-3 引出列表'!$A$2:$CE$8700,$A893,MATCH(B$1,'2-3 引出列表'!$A$1:$CD$1,0)),"")),"",IFERROR(INDEX('2-3 引出列表'!$A$2:$CE$8700,$A893,MATCH(B$1,'2-3 引出列表'!$A$1:$CD$1,0)),""))</f>
        <v>0</v>
      </c>
      <c r="C893">
        <f>IF(ISBLANK(IFERROR(INDEX('2-3 引出列表'!$A$2:$CE$8700,$A893,MATCH(C$1,'2-3 引出列表'!$A$1:$CD$1,0)),"")),"",IFERROR(INDEX('2-3 引出列表'!$A$2:$CE$8700,$A893,MATCH(C$1,'2-3 引出列表'!$A$1:$CD$1,0)),""))</f>
        <v>0</v>
      </c>
      <c r="D893">
        <f>IF(ISBLANK(IFERROR(INDEX('2-3 引出列表'!$A$2:$CE$8700,$A893,MATCH(D$1,'2-3 引出列表'!$A$1:$CD$1,0)),"")),"",IFERROR(INDEX('2-3 引出列表'!$A$2:$CE$8700,$A893,MATCH(D$1,'2-3 引出列表'!$A$1:$CD$1,0)),""))</f>
        <v>0</v>
      </c>
      <c r="E893">
        <f>IF(ISBLANK(IFERROR(INDEX('2-3 引出列表'!$A$2:$CE$8700,$A893,MATCH(E$1,'2-3 引出列表'!$A$1:$CD$1,0)),"")),"",IFERROR(INDEX('2-3 引出列表'!$A$2:$CE$8700,$A893,MATCH(E$1,'2-3 引出列表'!$A$1:$CD$1,0)),""))</f>
        <v>0</v>
      </c>
      <c r="F893" t="str">
        <f t="shared" si="13"/>
        <v>0</v>
      </c>
      <c r="G893">
        <f>IF(ISBLANK(IFERROR(INDEX('2-3 引出列表'!$A$2:$CE$8700,$A893,MATCH(G$1,'2-3 引出列表'!$A$1:$CD$1,0)),"")),"",IFERROR(INDEX('2-3 引出列表'!$A$2:$CE$8700,$A893,MATCH(G$1,'2-3 引出列表'!$A$1:$CD$1,0)),""))</f>
        <v>0</v>
      </c>
      <c r="H893">
        <f>IF(ISBLANK(IFERROR(INDEX('2-3 引出列表'!$A$2:$CE$8700,$A893,MATCH(H$1,'2-3 引出列表'!$A$1:$CD$1,0)),"")),"",IFERROR(INDEX('2-3 引出列表'!$A$2:$CE$8700,$A893,MATCH(H$1,'2-3 引出列表'!$A$1:$CD$1,0)),""))</f>
        <v>0</v>
      </c>
      <c r="I893">
        <f>IF(ISBLANK(IFERROR(INDEX('2-3 引出列表'!$A$2:$CE$8700,$A893,MATCH(I$1,'2-3 引出列表'!$A$1:$CD$1,0)),"")),"",IFERROR(INDEX('2-3 引出列表'!$A$2:$CE$8700,$A893,MATCH(I$1,'2-3 引出列表'!$A$1:$CD$1,0)),""))</f>
        <v>0</v>
      </c>
    </row>
    <row r="894" customFormat="1" spans="1:9">
      <c r="A894">
        <v>893</v>
      </c>
      <c r="B894">
        <f>IF(ISBLANK(IFERROR(INDEX('2-3 引出列表'!$A$2:$CE$8700,$A894,MATCH(B$1,'2-3 引出列表'!$A$1:$CD$1,0)),"")),"",IFERROR(INDEX('2-3 引出列表'!$A$2:$CE$8700,$A894,MATCH(B$1,'2-3 引出列表'!$A$1:$CD$1,0)),""))</f>
        <v>0</v>
      </c>
      <c r="C894">
        <f>IF(ISBLANK(IFERROR(INDEX('2-3 引出列表'!$A$2:$CE$8700,$A894,MATCH(C$1,'2-3 引出列表'!$A$1:$CD$1,0)),"")),"",IFERROR(INDEX('2-3 引出列表'!$A$2:$CE$8700,$A894,MATCH(C$1,'2-3 引出列表'!$A$1:$CD$1,0)),""))</f>
        <v>0</v>
      </c>
      <c r="D894">
        <f>IF(ISBLANK(IFERROR(INDEX('2-3 引出列表'!$A$2:$CE$8700,$A894,MATCH(D$1,'2-3 引出列表'!$A$1:$CD$1,0)),"")),"",IFERROR(INDEX('2-3 引出列表'!$A$2:$CE$8700,$A894,MATCH(D$1,'2-3 引出列表'!$A$1:$CD$1,0)),""))</f>
        <v>0</v>
      </c>
      <c r="E894">
        <f>IF(ISBLANK(IFERROR(INDEX('2-3 引出列表'!$A$2:$CE$8700,$A894,MATCH(E$1,'2-3 引出列表'!$A$1:$CD$1,0)),"")),"",IFERROR(INDEX('2-3 引出列表'!$A$2:$CE$8700,$A894,MATCH(E$1,'2-3 引出列表'!$A$1:$CD$1,0)),""))</f>
        <v>0</v>
      </c>
      <c r="F894" t="str">
        <f t="shared" si="13"/>
        <v>0</v>
      </c>
      <c r="G894">
        <f>IF(ISBLANK(IFERROR(INDEX('2-3 引出列表'!$A$2:$CE$8700,$A894,MATCH(G$1,'2-3 引出列表'!$A$1:$CD$1,0)),"")),"",IFERROR(INDEX('2-3 引出列表'!$A$2:$CE$8700,$A894,MATCH(G$1,'2-3 引出列表'!$A$1:$CD$1,0)),""))</f>
        <v>0</v>
      </c>
      <c r="H894">
        <f>IF(ISBLANK(IFERROR(INDEX('2-3 引出列表'!$A$2:$CE$8700,$A894,MATCH(H$1,'2-3 引出列表'!$A$1:$CD$1,0)),"")),"",IFERROR(INDEX('2-3 引出列表'!$A$2:$CE$8700,$A894,MATCH(H$1,'2-3 引出列表'!$A$1:$CD$1,0)),""))</f>
        <v>0</v>
      </c>
      <c r="I894">
        <f>IF(ISBLANK(IFERROR(INDEX('2-3 引出列表'!$A$2:$CE$8700,$A894,MATCH(I$1,'2-3 引出列表'!$A$1:$CD$1,0)),"")),"",IFERROR(INDEX('2-3 引出列表'!$A$2:$CE$8700,$A894,MATCH(I$1,'2-3 引出列表'!$A$1:$CD$1,0)),""))</f>
        <v>0</v>
      </c>
    </row>
    <row r="895" customFormat="1" spans="1:9">
      <c r="A895">
        <v>894</v>
      </c>
      <c r="B895">
        <f>IF(ISBLANK(IFERROR(INDEX('2-3 引出列表'!$A$2:$CE$8700,$A895,MATCH(B$1,'2-3 引出列表'!$A$1:$CD$1,0)),"")),"",IFERROR(INDEX('2-3 引出列表'!$A$2:$CE$8700,$A895,MATCH(B$1,'2-3 引出列表'!$A$1:$CD$1,0)),""))</f>
        <v>0</v>
      </c>
      <c r="C895">
        <f>IF(ISBLANK(IFERROR(INDEX('2-3 引出列表'!$A$2:$CE$8700,$A895,MATCH(C$1,'2-3 引出列表'!$A$1:$CD$1,0)),"")),"",IFERROR(INDEX('2-3 引出列表'!$A$2:$CE$8700,$A895,MATCH(C$1,'2-3 引出列表'!$A$1:$CD$1,0)),""))</f>
        <v>0</v>
      </c>
      <c r="D895">
        <f>IF(ISBLANK(IFERROR(INDEX('2-3 引出列表'!$A$2:$CE$8700,$A895,MATCH(D$1,'2-3 引出列表'!$A$1:$CD$1,0)),"")),"",IFERROR(INDEX('2-3 引出列表'!$A$2:$CE$8700,$A895,MATCH(D$1,'2-3 引出列表'!$A$1:$CD$1,0)),""))</f>
        <v>0</v>
      </c>
      <c r="E895">
        <f>IF(ISBLANK(IFERROR(INDEX('2-3 引出列表'!$A$2:$CE$8700,$A895,MATCH(E$1,'2-3 引出列表'!$A$1:$CD$1,0)),"")),"",IFERROR(INDEX('2-3 引出列表'!$A$2:$CE$8700,$A895,MATCH(E$1,'2-3 引出列表'!$A$1:$CD$1,0)),""))</f>
        <v>0</v>
      </c>
      <c r="F895" t="str">
        <f t="shared" si="13"/>
        <v>0</v>
      </c>
      <c r="G895">
        <f>IF(ISBLANK(IFERROR(INDEX('2-3 引出列表'!$A$2:$CE$8700,$A895,MATCH(G$1,'2-3 引出列表'!$A$1:$CD$1,0)),"")),"",IFERROR(INDEX('2-3 引出列表'!$A$2:$CE$8700,$A895,MATCH(G$1,'2-3 引出列表'!$A$1:$CD$1,0)),""))</f>
        <v>0</v>
      </c>
      <c r="H895">
        <f>IF(ISBLANK(IFERROR(INDEX('2-3 引出列表'!$A$2:$CE$8700,$A895,MATCH(H$1,'2-3 引出列表'!$A$1:$CD$1,0)),"")),"",IFERROR(INDEX('2-3 引出列表'!$A$2:$CE$8700,$A895,MATCH(H$1,'2-3 引出列表'!$A$1:$CD$1,0)),""))</f>
        <v>0</v>
      </c>
      <c r="I895">
        <f>IF(ISBLANK(IFERROR(INDEX('2-3 引出列表'!$A$2:$CE$8700,$A895,MATCH(I$1,'2-3 引出列表'!$A$1:$CD$1,0)),"")),"",IFERROR(INDEX('2-3 引出列表'!$A$2:$CE$8700,$A895,MATCH(I$1,'2-3 引出列表'!$A$1:$CD$1,0)),""))</f>
        <v>0</v>
      </c>
    </row>
    <row r="896" customFormat="1" spans="1:9">
      <c r="A896">
        <v>895</v>
      </c>
      <c r="B896">
        <f>IF(ISBLANK(IFERROR(INDEX('2-3 引出列表'!$A$2:$CE$8700,$A896,MATCH(B$1,'2-3 引出列表'!$A$1:$CD$1,0)),"")),"",IFERROR(INDEX('2-3 引出列表'!$A$2:$CE$8700,$A896,MATCH(B$1,'2-3 引出列表'!$A$1:$CD$1,0)),""))</f>
        <v>0</v>
      </c>
      <c r="C896">
        <f>IF(ISBLANK(IFERROR(INDEX('2-3 引出列表'!$A$2:$CE$8700,$A896,MATCH(C$1,'2-3 引出列表'!$A$1:$CD$1,0)),"")),"",IFERROR(INDEX('2-3 引出列表'!$A$2:$CE$8700,$A896,MATCH(C$1,'2-3 引出列表'!$A$1:$CD$1,0)),""))</f>
        <v>0</v>
      </c>
      <c r="D896">
        <f>IF(ISBLANK(IFERROR(INDEX('2-3 引出列表'!$A$2:$CE$8700,$A896,MATCH(D$1,'2-3 引出列表'!$A$1:$CD$1,0)),"")),"",IFERROR(INDEX('2-3 引出列表'!$A$2:$CE$8700,$A896,MATCH(D$1,'2-3 引出列表'!$A$1:$CD$1,0)),""))</f>
        <v>0</v>
      </c>
      <c r="E896">
        <f>IF(ISBLANK(IFERROR(INDEX('2-3 引出列表'!$A$2:$CE$8700,$A896,MATCH(E$1,'2-3 引出列表'!$A$1:$CD$1,0)),"")),"",IFERROR(INDEX('2-3 引出列表'!$A$2:$CE$8700,$A896,MATCH(E$1,'2-3 引出列表'!$A$1:$CD$1,0)),""))</f>
        <v>0</v>
      </c>
      <c r="F896" t="str">
        <f t="shared" si="13"/>
        <v>0</v>
      </c>
      <c r="G896">
        <f>IF(ISBLANK(IFERROR(INDEX('2-3 引出列表'!$A$2:$CE$8700,$A896,MATCH(G$1,'2-3 引出列表'!$A$1:$CD$1,0)),"")),"",IFERROR(INDEX('2-3 引出列表'!$A$2:$CE$8700,$A896,MATCH(G$1,'2-3 引出列表'!$A$1:$CD$1,0)),""))</f>
        <v>0</v>
      </c>
      <c r="H896">
        <f>IF(ISBLANK(IFERROR(INDEX('2-3 引出列表'!$A$2:$CE$8700,$A896,MATCH(H$1,'2-3 引出列表'!$A$1:$CD$1,0)),"")),"",IFERROR(INDEX('2-3 引出列表'!$A$2:$CE$8700,$A896,MATCH(H$1,'2-3 引出列表'!$A$1:$CD$1,0)),""))</f>
        <v>0</v>
      </c>
      <c r="I896">
        <f>IF(ISBLANK(IFERROR(INDEX('2-3 引出列表'!$A$2:$CE$8700,$A896,MATCH(I$1,'2-3 引出列表'!$A$1:$CD$1,0)),"")),"",IFERROR(INDEX('2-3 引出列表'!$A$2:$CE$8700,$A896,MATCH(I$1,'2-3 引出列表'!$A$1:$CD$1,0)),""))</f>
        <v>0</v>
      </c>
    </row>
    <row r="897" customFormat="1" spans="1:9">
      <c r="A897">
        <v>896</v>
      </c>
      <c r="B897">
        <f>IF(ISBLANK(IFERROR(INDEX('2-3 引出列表'!$A$2:$CE$8700,$A897,MATCH(B$1,'2-3 引出列表'!$A$1:$CD$1,0)),"")),"",IFERROR(INDEX('2-3 引出列表'!$A$2:$CE$8700,$A897,MATCH(B$1,'2-3 引出列表'!$A$1:$CD$1,0)),""))</f>
        <v>0</v>
      </c>
      <c r="C897">
        <f>IF(ISBLANK(IFERROR(INDEX('2-3 引出列表'!$A$2:$CE$8700,$A897,MATCH(C$1,'2-3 引出列表'!$A$1:$CD$1,0)),"")),"",IFERROR(INDEX('2-3 引出列表'!$A$2:$CE$8700,$A897,MATCH(C$1,'2-3 引出列表'!$A$1:$CD$1,0)),""))</f>
        <v>0</v>
      </c>
      <c r="D897">
        <f>IF(ISBLANK(IFERROR(INDEX('2-3 引出列表'!$A$2:$CE$8700,$A897,MATCH(D$1,'2-3 引出列表'!$A$1:$CD$1,0)),"")),"",IFERROR(INDEX('2-3 引出列表'!$A$2:$CE$8700,$A897,MATCH(D$1,'2-3 引出列表'!$A$1:$CD$1,0)),""))</f>
        <v>0</v>
      </c>
      <c r="E897">
        <f>IF(ISBLANK(IFERROR(INDEX('2-3 引出列表'!$A$2:$CE$8700,$A897,MATCH(E$1,'2-3 引出列表'!$A$1:$CD$1,0)),"")),"",IFERROR(INDEX('2-3 引出列表'!$A$2:$CE$8700,$A897,MATCH(E$1,'2-3 引出列表'!$A$1:$CD$1,0)),""))</f>
        <v>0</v>
      </c>
      <c r="F897" t="str">
        <f t="shared" si="13"/>
        <v>0</v>
      </c>
      <c r="G897">
        <f>IF(ISBLANK(IFERROR(INDEX('2-3 引出列表'!$A$2:$CE$8700,$A897,MATCH(G$1,'2-3 引出列表'!$A$1:$CD$1,0)),"")),"",IFERROR(INDEX('2-3 引出列表'!$A$2:$CE$8700,$A897,MATCH(G$1,'2-3 引出列表'!$A$1:$CD$1,0)),""))</f>
        <v>0</v>
      </c>
      <c r="H897">
        <f>IF(ISBLANK(IFERROR(INDEX('2-3 引出列表'!$A$2:$CE$8700,$A897,MATCH(H$1,'2-3 引出列表'!$A$1:$CD$1,0)),"")),"",IFERROR(INDEX('2-3 引出列表'!$A$2:$CE$8700,$A897,MATCH(H$1,'2-3 引出列表'!$A$1:$CD$1,0)),""))</f>
        <v>0</v>
      </c>
      <c r="I897">
        <f>IF(ISBLANK(IFERROR(INDEX('2-3 引出列表'!$A$2:$CE$8700,$A897,MATCH(I$1,'2-3 引出列表'!$A$1:$CD$1,0)),"")),"",IFERROR(INDEX('2-3 引出列表'!$A$2:$CE$8700,$A897,MATCH(I$1,'2-3 引出列表'!$A$1:$CD$1,0)),""))</f>
        <v>0</v>
      </c>
    </row>
    <row r="898" customFormat="1" spans="1:9">
      <c r="A898">
        <v>897</v>
      </c>
      <c r="B898">
        <f>IF(ISBLANK(IFERROR(INDEX('2-3 引出列表'!$A$2:$CE$8700,$A898,MATCH(B$1,'2-3 引出列表'!$A$1:$CD$1,0)),"")),"",IFERROR(INDEX('2-3 引出列表'!$A$2:$CE$8700,$A898,MATCH(B$1,'2-3 引出列表'!$A$1:$CD$1,0)),""))</f>
        <v>0</v>
      </c>
      <c r="C898">
        <f>IF(ISBLANK(IFERROR(INDEX('2-3 引出列表'!$A$2:$CE$8700,$A898,MATCH(C$1,'2-3 引出列表'!$A$1:$CD$1,0)),"")),"",IFERROR(INDEX('2-3 引出列表'!$A$2:$CE$8700,$A898,MATCH(C$1,'2-3 引出列表'!$A$1:$CD$1,0)),""))</f>
        <v>0</v>
      </c>
      <c r="D898">
        <f>IF(ISBLANK(IFERROR(INDEX('2-3 引出列表'!$A$2:$CE$8700,$A898,MATCH(D$1,'2-3 引出列表'!$A$1:$CD$1,0)),"")),"",IFERROR(INDEX('2-3 引出列表'!$A$2:$CE$8700,$A898,MATCH(D$1,'2-3 引出列表'!$A$1:$CD$1,0)),""))</f>
        <v>0</v>
      </c>
      <c r="E898">
        <f>IF(ISBLANK(IFERROR(INDEX('2-3 引出列表'!$A$2:$CE$8700,$A898,MATCH(E$1,'2-3 引出列表'!$A$1:$CD$1,0)),"")),"",IFERROR(INDEX('2-3 引出列表'!$A$2:$CE$8700,$A898,MATCH(E$1,'2-3 引出列表'!$A$1:$CD$1,0)),""))</f>
        <v>0</v>
      </c>
      <c r="F898" t="str">
        <f t="shared" ref="F898:F961" si="14">LEFT(E898,7)</f>
        <v>0</v>
      </c>
      <c r="G898">
        <f>IF(ISBLANK(IFERROR(INDEX('2-3 引出列表'!$A$2:$CE$8700,$A898,MATCH(G$1,'2-3 引出列表'!$A$1:$CD$1,0)),"")),"",IFERROR(INDEX('2-3 引出列表'!$A$2:$CE$8700,$A898,MATCH(G$1,'2-3 引出列表'!$A$1:$CD$1,0)),""))</f>
        <v>0</v>
      </c>
      <c r="H898">
        <f>IF(ISBLANK(IFERROR(INDEX('2-3 引出列表'!$A$2:$CE$8700,$A898,MATCH(H$1,'2-3 引出列表'!$A$1:$CD$1,0)),"")),"",IFERROR(INDEX('2-3 引出列表'!$A$2:$CE$8700,$A898,MATCH(H$1,'2-3 引出列表'!$A$1:$CD$1,0)),""))</f>
        <v>0</v>
      </c>
      <c r="I898">
        <f>IF(ISBLANK(IFERROR(INDEX('2-3 引出列表'!$A$2:$CE$8700,$A898,MATCH(I$1,'2-3 引出列表'!$A$1:$CD$1,0)),"")),"",IFERROR(INDEX('2-3 引出列表'!$A$2:$CE$8700,$A898,MATCH(I$1,'2-3 引出列表'!$A$1:$CD$1,0)),""))</f>
        <v>0</v>
      </c>
    </row>
    <row r="899" customFormat="1" spans="1:9">
      <c r="A899">
        <v>898</v>
      </c>
      <c r="B899">
        <f>IF(ISBLANK(IFERROR(INDEX('2-3 引出列表'!$A$2:$CE$8700,$A899,MATCH(B$1,'2-3 引出列表'!$A$1:$CD$1,0)),"")),"",IFERROR(INDEX('2-3 引出列表'!$A$2:$CE$8700,$A899,MATCH(B$1,'2-3 引出列表'!$A$1:$CD$1,0)),""))</f>
        <v>0</v>
      </c>
      <c r="C899">
        <f>IF(ISBLANK(IFERROR(INDEX('2-3 引出列表'!$A$2:$CE$8700,$A899,MATCH(C$1,'2-3 引出列表'!$A$1:$CD$1,0)),"")),"",IFERROR(INDEX('2-3 引出列表'!$A$2:$CE$8700,$A899,MATCH(C$1,'2-3 引出列表'!$A$1:$CD$1,0)),""))</f>
        <v>0</v>
      </c>
      <c r="D899">
        <f>IF(ISBLANK(IFERROR(INDEX('2-3 引出列表'!$A$2:$CE$8700,$A899,MATCH(D$1,'2-3 引出列表'!$A$1:$CD$1,0)),"")),"",IFERROR(INDEX('2-3 引出列表'!$A$2:$CE$8700,$A899,MATCH(D$1,'2-3 引出列表'!$A$1:$CD$1,0)),""))</f>
        <v>0</v>
      </c>
      <c r="E899">
        <f>IF(ISBLANK(IFERROR(INDEX('2-3 引出列表'!$A$2:$CE$8700,$A899,MATCH(E$1,'2-3 引出列表'!$A$1:$CD$1,0)),"")),"",IFERROR(INDEX('2-3 引出列表'!$A$2:$CE$8700,$A899,MATCH(E$1,'2-3 引出列表'!$A$1:$CD$1,0)),""))</f>
        <v>0</v>
      </c>
      <c r="F899" t="str">
        <f t="shared" si="14"/>
        <v>0</v>
      </c>
      <c r="G899">
        <f>IF(ISBLANK(IFERROR(INDEX('2-3 引出列表'!$A$2:$CE$8700,$A899,MATCH(G$1,'2-3 引出列表'!$A$1:$CD$1,0)),"")),"",IFERROR(INDEX('2-3 引出列表'!$A$2:$CE$8700,$A899,MATCH(G$1,'2-3 引出列表'!$A$1:$CD$1,0)),""))</f>
        <v>0</v>
      </c>
      <c r="H899">
        <f>IF(ISBLANK(IFERROR(INDEX('2-3 引出列表'!$A$2:$CE$8700,$A899,MATCH(H$1,'2-3 引出列表'!$A$1:$CD$1,0)),"")),"",IFERROR(INDEX('2-3 引出列表'!$A$2:$CE$8700,$A899,MATCH(H$1,'2-3 引出列表'!$A$1:$CD$1,0)),""))</f>
        <v>0</v>
      </c>
      <c r="I899">
        <f>IF(ISBLANK(IFERROR(INDEX('2-3 引出列表'!$A$2:$CE$8700,$A899,MATCH(I$1,'2-3 引出列表'!$A$1:$CD$1,0)),"")),"",IFERROR(INDEX('2-3 引出列表'!$A$2:$CE$8700,$A899,MATCH(I$1,'2-3 引出列表'!$A$1:$CD$1,0)),""))</f>
        <v>0</v>
      </c>
    </row>
    <row r="900" customFormat="1" spans="1:9">
      <c r="A900">
        <v>899</v>
      </c>
      <c r="B900">
        <f>IF(ISBLANK(IFERROR(INDEX('2-3 引出列表'!$A$2:$CE$8700,$A900,MATCH(B$1,'2-3 引出列表'!$A$1:$CD$1,0)),"")),"",IFERROR(INDEX('2-3 引出列表'!$A$2:$CE$8700,$A900,MATCH(B$1,'2-3 引出列表'!$A$1:$CD$1,0)),""))</f>
        <v>0</v>
      </c>
      <c r="C900">
        <f>IF(ISBLANK(IFERROR(INDEX('2-3 引出列表'!$A$2:$CE$8700,$A900,MATCH(C$1,'2-3 引出列表'!$A$1:$CD$1,0)),"")),"",IFERROR(INDEX('2-3 引出列表'!$A$2:$CE$8700,$A900,MATCH(C$1,'2-3 引出列表'!$A$1:$CD$1,0)),""))</f>
        <v>0</v>
      </c>
      <c r="D900">
        <f>IF(ISBLANK(IFERROR(INDEX('2-3 引出列表'!$A$2:$CE$8700,$A900,MATCH(D$1,'2-3 引出列表'!$A$1:$CD$1,0)),"")),"",IFERROR(INDEX('2-3 引出列表'!$A$2:$CE$8700,$A900,MATCH(D$1,'2-3 引出列表'!$A$1:$CD$1,0)),""))</f>
        <v>0</v>
      </c>
      <c r="E900">
        <f>IF(ISBLANK(IFERROR(INDEX('2-3 引出列表'!$A$2:$CE$8700,$A900,MATCH(E$1,'2-3 引出列表'!$A$1:$CD$1,0)),"")),"",IFERROR(INDEX('2-3 引出列表'!$A$2:$CE$8700,$A900,MATCH(E$1,'2-3 引出列表'!$A$1:$CD$1,0)),""))</f>
        <v>0</v>
      </c>
      <c r="F900" t="str">
        <f t="shared" si="14"/>
        <v>0</v>
      </c>
      <c r="G900">
        <f>IF(ISBLANK(IFERROR(INDEX('2-3 引出列表'!$A$2:$CE$8700,$A900,MATCH(G$1,'2-3 引出列表'!$A$1:$CD$1,0)),"")),"",IFERROR(INDEX('2-3 引出列表'!$A$2:$CE$8700,$A900,MATCH(G$1,'2-3 引出列表'!$A$1:$CD$1,0)),""))</f>
        <v>0</v>
      </c>
      <c r="H900">
        <f>IF(ISBLANK(IFERROR(INDEX('2-3 引出列表'!$A$2:$CE$8700,$A900,MATCH(H$1,'2-3 引出列表'!$A$1:$CD$1,0)),"")),"",IFERROR(INDEX('2-3 引出列表'!$A$2:$CE$8700,$A900,MATCH(H$1,'2-3 引出列表'!$A$1:$CD$1,0)),""))</f>
        <v>0</v>
      </c>
      <c r="I900">
        <f>IF(ISBLANK(IFERROR(INDEX('2-3 引出列表'!$A$2:$CE$8700,$A900,MATCH(I$1,'2-3 引出列表'!$A$1:$CD$1,0)),"")),"",IFERROR(INDEX('2-3 引出列表'!$A$2:$CE$8700,$A900,MATCH(I$1,'2-3 引出列表'!$A$1:$CD$1,0)),""))</f>
        <v>0</v>
      </c>
    </row>
    <row r="901" customFormat="1" spans="1:9">
      <c r="A901">
        <v>900</v>
      </c>
      <c r="B901">
        <f>IF(ISBLANK(IFERROR(INDEX('2-3 引出列表'!$A$2:$CE$8700,$A901,MATCH(B$1,'2-3 引出列表'!$A$1:$CD$1,0)),"")),"",IFERROR(INDEX('2-3 引出列表'!$A$2:$CE$8700,$A901,MATCH(B$1,'2-3 引出列表'!$A$1:$CD$1,0)),""))</f>
        <v>0</v>
      </c>
      <c r="C901">
        <f>IF(ISBLANK(IFERROR(INDEX('2-3 引出列表'!$A$2:$CE$8700,$A901,MATCH(C$1,'2-3 引出列表'!$A$1:$CD$1,0)),"")),"",IFERROR(INDEX('2-3 引出列表'!$A$2:$CE$8700,$A901,MATCH(C$1,'2-3 引出列表'!$A$1:$CD$1,0)),""))</f>
        <v>0</v>
      </c>
      <c r="D901">
        <f>IF(ISBLANK(IFERROR(INDEX('2-3 引出列表'!$A$2:$CE$8700,$A901,MATCH(D$1,'2-3 引出列表'!$A$1:$CD$1,0)),"")),"",IFERROR(INDEX('2-3 引出列表'!$A$2:$CE$8700,$A901,MATCH(D$1,'2-3 引出列表'!$A$1:$CD$1,0)),""))</f>
        <v>0</v>
      </c>
      <c r="E901">
        <f>IF(ISBLANK(IFERROR(INDEX('2-3 引出列表'!$A$2:$CE$8700,$A901,MATCH(E$1,'2-3 引出列表'!$A$1:$CD$1,0)),"")),"",IFERROR(INDEX('2-3 引出列表'!$A$2:$CE$8700,$A901,MATCH(E$1,'2-3 引出列表'!$A$1:$CD$1,0)),""))</f>
        <v>0</v>
      </c>
      <c r="F901" t="str">
        <f t="shared" si="14"/>
        <v>0</v>
      </c>
      <c r="G901">
        <f>IF(ISBLANK(IFERROR(INDEX('2-3 引出列表'!$A$2:$CE$8700,$A901,MATCH(G$1,'2-3 引出列表'!$A$1:$CD$1,0)),"")),"",IFERROR(INDEX('2-3 引出列表'!$A$2:$CE$8700,$A901,MATCH(G$1,'2-3 引出列表'!$A$1:$CD$1,0)),""))</f>
        <v>0</v>
      </c>
      <c r="H901">
        <f>IF(ISBLANK(IFERROR(INDEX('2-3 引出列表'!$A$2:$CE$8700,$A901,MATCH(H$1,'2-3 引出列表'!$A$1:$CD$1,0)),"")),"",IFERROR(INDEX('2-3 引出列表'!$A$2:$CE$8700,$A901,MATCH(H$1,'2-3 引出列表'!$A$1:$CD$1,0)),""))</f>
        <v>0</v>
      </c>
      <c r="I901">
        <f>IF(ISBLANK(IFERROR(INDEX('2-3 引出列表'!$A$2:$CE$8700,$A901,MATCH(I$1,'2-3 引出列表'!$A$1:$CD$1,0)),"")),"",IFERROR(INDEX('2-3 引出列表'!$A$2:$CE$8700,$A901,MATCH(I$1,'2-3 引出列表'!$A$1:$CD$1,0)),""))</f>
        <v>0</v>
      </c>
    </row>
    <row r="902" customFormat="1" spans="1:9">
      <c r="A902">
        <v>901</v>
      </c>
      <c r="B902">
        <f>IF(ISBLANK(IFERROR(INDEX('2-3 引出列表'!$A$2:$CE$8700,$A902,MATCH(B$1,'2-3 引出列表'!$A$1:$CD$1,0)),"")),"",IFERROR(INDEX('2-3 引出列表'!$A$2:$CE$8700,$A902,MATCH(B$1,'2-3 引出列表'!$A$1:$CD$1,0)),""))</f>
        <v>0</v>
      </c>
      <c r="C902">
        <f>IF(ISBLANK(IFERROR(INDEX('2-3 引出列表'!$A$2:$CE$8700,$A902,MATCH(C$1,'2-3 引出列表'!$A$1:$CD$1,0)),"")),"",IFERROR(INDEX('2-3 引出列表'!$A$2:$CE$8700,$A902,MATCH(C$1,'2-3 引出列表'!$A$1:$CD$1,0)),""))</f>
        <v>0</v>
      </c>
      <c r="D902">
        <f>IF(ISBLANK(IFERROR(INDEX('2-3 引出列表'!$A$2:$CE$8700,$A902,MATCH(D$1,'2-3 引出列表'!$A$1:$CD$1,0)),"")),"",IFERROR(INDEX('2-3 引出列表'!$A$2:$CE$8700,$A902,MATCH(D$1,'2-3 引出列表'!$A$1:$CD$1,0)),""))</f>
        <v>0</v>
      </c>
      <c r="E902">
        <f>IF(ISBLANK(IFERROR(INDEX('2-3 引出列表'!$A$2:$CE$8700,$A902,MATCH(E$1,'2-3 引出列表'!$A$1:$CD$1,0)),"")),"",IFERROR(INDEX('2-3 引出列表'!$A$2:$CE$8700,$A902,MATCH(E$1,'2-3 引出列表'!$A$1:$CD$1,0)),""))</f>
        <v>0</v>
      </c>
      <c r="F902" t="str">
        <f t="shared" si="14"/>
        <v>0</v>
      </c>
      <c r="G902">
        <f>IF(ISBLANK(IFERROR(INDEX('2-3 引出列表'!$A$2:$CE$8700,$A902,MATCH(G$1,'2-3 引出列表'!$A$1:$CD$1,0)),"")),"",IFERROR(INDEX('2-3 引出列表'!$A$2:$CE$8700,$A902,MATCH(G$1,'2-3 引出列表'!$A$1:$CD$1,0)),""))</f>
        <v>0</v>
      </c>
      <c r="H902">
        <f>IF(ISBLANK(IFERROR(INDEX('2-3 引出列表'!$A$2:$CE$8700,$A902,MATCH(H$1,'2-3 引出列表'!$A$1:$CD$1,0)),"")),"",IFERROR(INDEX('2-3 引出列表'!$A$2:$CE$8700,$A902,MATCH(H$1,'2-3 引出列表'!$A$1:$CD$1,0)),""))</f>
        <v>0</v>
      </c>
      <c r="I902">
        <f>IF(ISBLANK(IFERROR(INDEX('2-3 引出列表'!$A$2:$CE$8700,$A902,MATCH(I$1,'2-3 引出列表'!$A$1:$CD$1,0)),"")),"",IFERROR(INDEX('2-3 引出列表'!$A$2:$CE$8700,$A902,MATCH(I$1,'2-3 引出列表'!$A$1:$CD$1,0)),""))</f>
        <v>0</v>
      </c>
    </row>
    <row r="903" customFormat="1" spans="1:9">
      <c r="A903">
        <v>902</v>
      </c>
      <c r="B903">
        <f>IF(ISBLANK(IFERROR(INDEX('2-3 引出列表'!$A$2:$CE$8700,$A903,MATCH(B$1,'2-3 引出列表'!$A$1:$CD$1,0)),"")),"",IFERROR(INDEX('2-3 引出列表'!$A$2:$CE$8700,$A903,MATCH(B$1,'2-3 引出列表'!$A$1:$CD$1,0)),""))</f>
        <v>0</v>
      </c>
      <c r="C903">
        <f>IF(ISBLANK(IFERROR(INDEX('2-3 引出列表'!$A$2:$CE$8700,$A903,MATCH(C$1,'2-3 引出列表'!$A$1:$CD$1,0)),"")),"",IFERROR(INDEX('2-3 引出列表'!$A$2:$CE$8700,$A903,MATCH(C$1,'2-3 引出列表'!$A$1:$CD$1,0)),""))</f>
        <v>0</v>
      </c>
      <c r="D903">
        <f>IF(ISBLANK(IFERROR(INDEX('2-3 引出列表'!$A$2:$CE$8700,$A903,MATCH(D$1,'2-3 引出列表'!$A$1:$CD$1,0)),"")),"",IFERROR(INDEX('2-3 引出列表'!$A$2:$CE$8700,$A903,MATCH(D$1,'2-3 引出列表'!$A$1:$CD$1,0)),""))</f>
        <v>0</v>
      </c>
      <c r="E903">
        <f>IF(ISBLANK(IFERROR(INDEX('2-3 引出列表'!$A$2:$CE$8700,$A903,MATCH(E$1,'2-3 引出列表'!$A$1:$CD$1,0)),"")),"",IFERROR(INDEX('2-3 引出列表'!$A$2:$CE$8700,$A903,MATCH(E$1,'2-3 引出列表'!$A$1:$CD$1,0)),""))</f>
        <v>0</v>
      </c>
      <c r="F903" t="str">
        <f t="shared" si="14"/>
        <v>0</v>
      </c>
      <c r="G903">
        <f>IF(ISBLANK(IFERROR(INDEX('2-3 引出列表'!$A$2:$CE$8700,$A903,MATCH(G$1,'2-3 引出列表'!$A$1:$CD$1,0)),"")),"",IFERROR(INDEX('2-3 引出列表'!$A$2:$CE$8700,$A903,MATCH(G$1,'2-3 引出列表'!$A$1:$CD$1,0)),""))</f>
        <v>0</v>
      </c>
      <c r="H903">
        <f>IF(ISBLANK(IFERROR(INDEX('2-3 引出列表'!$A$2:$CE$8700,$A903,MATCH(H$1,'2-3 引出列表'!$A$1:$CD$1,0)),"")),"",IFERROR(INDEX('2-3 引出列表'!$A$2:$CE$8700,$A903,MATCH(H$1,'2-3 引出列表'!$A$1:$CD$1,0)),""))</f>
        <v>0</v>
      </c>
      <c r="I903">
        <f>IF(ISBLANK(IFERROR(INDEX('2-3 引出列表'!$A$2:$CE$8700,$A903,MATCH(I$1,'2-3 引出列表'!$A$1:$CD$1,0)),"")),"",IFERROR(INDEX('2-3 引出列表'!$A$2:$CE$8700,$A903,MATCH(I$1,'2-3 引出列表'!$A$1:$CD$1,0)),""))</f>
        <v>0</v>
      </c>
    </row>
    <row r="904" customFormat="1" spans="1:9">
      <c r="A904">
        <v>903</v>
      </c>
      <c r="B904">
        <f>IF(ISBLANK(IFERROR(INDEX('2-3 引出列表'!$A$2:$CE$8700,$A904,MATCH(B$1,'2-3 引出列表'!$A$1:$CD$1,0)),"")),"",IFERROR(INDEX('2-3 引出列表'!$A$2:$CE$8700,$A904,MATCH(B$1,'2-3 引出列表'!$A$1:$CD$1,0)),""))</f>
        <v>0</v>
      </c>
      <c r="C904">
        <f>IF(ISBLANK(IFERROR(INDEX('2-3 引出列表'!$A$2:$CE$8700,$A904,MATCH(C$1,'2-3 引出列表'!$A$1:$CD$1,0)),"")),"",IFERROR(INDEX('2-3 引出列表'!$A$2:$CE$8700,$A904,MATCH(C$1,'2-3 引出列表'!$A$1:$CD$1,0)),""))</f>
        <v>0</v>
      </c>
      <c r="D904">
        <f>IF(ISBLANK(IFERROR(INDEX('2-3 引出列表'!$A$2:$CE$8700,$A904,MATCH(D$1,'2-3 引出列表'!$A$1:$CD$1,0)),"")),"",IFERROR(INDEX('2-3 引出列表'!$A$2:$CE$8700,$A904,MATCH(D$1,'2-3 引出列表'!$A$1:$CD$1,0)),""))</f>
        <v>0</v>
      </c>
      <c r="E904">
        <f>IF(ISBLANK(IFERROR(INDEX('2-3 引出列表'!$A$2:$CE$8700,$A904,MATCH(E$1,'2-3 引出列表'!$A$1:$CD$1,0)),"")),"",IFERROR(INDEX('2-3 引出列表'!$A$2:$CE$8700,$A904,MATCH(E$1,'2-3 引出列表'!$A$1:$CD$1,0)),""))</f>
        <v>0</v>
      </c>
      <c r="F904" t="str">
        <f t="shared" si="14"/>
        <v>0</v>
      </c>
      <c r="G904">
        <f>IF(ISBLANK(IFERROR(INDEX('2-3 引出列表'!$A$2:$CE$8700,$A904,MATCH(G$1,'2-3 引出列表'!$A$1:$CD$1,0)),"")),"",IFERROR(INDEX('2-3 引出列表'!$A$2:$CE$8700,$A904,MATCH(G$1,'2-3 引出列表'!$A$1:$CD$1,0)),""))</f>
        <v>0</v>
      </c>
      <c r="H904">
        <f>IF(ISBLANK(IFERROR(INDEX('2-3 引出列表'!$A$2:$CE$8700,$A904,MATCH(H$1,'2-3 引出列表'!$A$1:$CD$1,0)),"")),"",IFERROR(INDEX('2-3 引出列表'!$A$2:$CE$8700,$A904,MATCH(H$1,'2-3 引出列表'!$A$1:$CD$1,0)),""))</f>
        <v>0</v>
      </c>
      <c r="I904">
        <f>IF(ISBLANK(IFERROR(INDEX('2-3 引出列表'!$A$2:$CE$8700,$A904,MATCH(I$1,'2-3 引出列表'!$A$1:$CD$1,0)),"")),"",IFERROR(INDEX('2-3 引出列表'!$A$2:$CE$8700,$A904,MATCH(I$1,'2-3 引出列表'!$A$1:$CD$1,0)),""))</f>
        <v>0</v>
      </c>
    </row>
    <row r="905" customFormat="1" spans="1:9">
      <c r="A905">
        <v>904</v>
      </c>
      <c r="B905">
        <f>IF(ISBLANK(IFERROR(INDEX('2-3 引出列表'!$A$2:$CE$8700,$A905,MATCH(B$1,'2-3 引出列表'!$A$1:$CD$1,0)),"")),"",IFERROR(INDEX('2-3 引出列表'!$A$2:$CE$8700,$A905,MATCH(B$1,'2-3 引出列表'!$A$1:$CD$1,0)),""))</f>
        <v>0</v>
      </c>
      <c r="C905">
        <f>IF(ISBLANK(IFERROR(INDEX('2-3 引出列表'!$A$2:$CE$8700,$A905,MATCH(C$1,'2-3 引出列表'!$A$1:$CD$1,0)),"")),"",IFERROR(INDEX('2-3 引出列表'!$A$2:$CE$8700,$A905,MATCH(C$1,'2-3 引出列表'!$A$1:$CD$1,0)),""))</f>
        <v>0</v>
      </c>
      <c r="D905">
        <f>IF(ISBLANK(IFERROR(INDEX('2-3 引出列表'!$A$2:$CE$8700,$A905,MATCH(D$1,'2-3 引出列表'!$A$1:$CD$1,0)),"")),"",IFERROR(INDEX('2-3 引出列表'!$A$2:$CE$8700,$A905,MATCH(D$1,'2-3 引出列表'!$A$1:$CD$1,0)),""))</f>
        <v>0</v>
      </c>
      <c r="E905">
        <f>IF(ISBLANK(IFERROR(INDEX('2-3 引出列表'!$A$2:$CE$8700,$A905,MATCH(E$1,'2-3 引出列表'!$A$1:$CD$1,0)),"")),"",IFERROR(INDEX('2-3 引出列表'!$A$2:$CE$8700,$A905,MATCH(E$1,'2-3 引出列表'!$A$1:$CD$1,0)),""))</f>
        <v>0</v>
      </c>
      <c r="F905" t="str">
        <f t="shared" si="14"/>
        <v>0</v>
      </c>
      <c r="G905">
        <f>IF(ISBLANK(IFERROR(INDEX('2-3 引出列表'!$A$2:$CE$8700,$A905,MATCH(G$1,'2-3 引出列表'!$A$1:$CD$1,0)),"")),"",IFERROR(INDEX('2-3 引出列表'!$A$2:$CE$8700,$A905,MATCH(G$1,'2-3 引出列表'!$A$1:$CD$1,0)),""))</f>
        <v>0</v>
      </c>
      <c r="H905">
        <f>IF(ISBLANK(IFERROR(INDEX('2-3 引出列表'!$A$2:$CE$8700,$A905,MATCH(H$1,'2-3 引出列表'!$A$1:$CD$1,0)),"")),"",IFERROR(INDEX('2-3 引出列表'!$A$2:$CE$8700,$A905,MATCH(H$1,'2-3 引出列表'!$A$1:$CD$1,0)),""))</f>
        <v>0</v>
      </c>
      <c r="I905">
        <f>IF(ISBLANK(IFERROR(INDEX('2-3 引出列表'!$A$2:$CE$8700,$A905,MATCH(I$1,'2-3 引出列表'!$A$1:$CD$1,0)),"")),"",IFERROR(INDEX('2-3 引出列表'!$A$2:$CE$8700,$A905,MATCH(I$1,'2-3 引出列表'!$A$1:$CD$1,0)),""))</f>
        <v>0</v>
      </c>
    </row>
    <row r="906" customFormat="1" spans="1:9">
      <c r="A906">
        <v>905</v>
      </c>
      <c r="B906">
        <f>IF(ISBLANK(IFERROR(INDEX('2-3 引出列表'!$A$2:$CE$8700,$A906,MATCH(B$1,'2-3 引出列表'!$A$1:$CD$1,0)),"")),"",IFERROR(INDEX('2-3 引出列表'!$A$2:$CE$8700,$A906,MATCH(B$1,'2-3 引出列表'!$A$1:$CD$1,0)),""))</f>
        <v>0</v>
      </c>
      <c r="C906">
        <f>IF(ISBLANK(IFERROR(INDEX('2-3 引出列表'!$A$2:$CE$8700,$A906,MATCH(C$1,'2-3 引出列表'!$A$1:$CD$1,0)),"")),"",IFERROR(INDEX('2-3 引出列表'!$A$2:$CE$8700,$A906,MATCH(C$1,'2-3 引出列表'!$A$1:$CD$1,0)),""))</f>
        <v>0</v>
      </c>
      <c r="D906">
        <f>IF(ISBLANK(IFERROR(INDEX('2-3 引出列表'!$A$2:$CE$8700,$A906,MATCH(D$1,'2-3 引出列表'!$A$1:$CD$1,0)),"")),"",IFERROR(INDEX('2-3 引出列表'!$A$2:$CE$8700,$A906,MATCH(D$1,'2-3 引出列表'!$A$1:$CD$1,0)),""))</f>
        <v>0</v>
      </c>
      <c r="E906">
        <f>IF(ISBLANK(IFERROR(INDEX('2-3 引出列表'!$A$2:$CE$8700,$A906,MATCH(E$1,'2-3 引出列表'!$A$1:$CD$1,0)),"")),"",IFERROR(INDEX('2-3 引出列表'!$A$2:$CE$8700,$A906,MATCH(E$1,'2-3 引出列表'!$A$1:$CD$1,0)),""))</f>
        <v>0</v>
      </c>
      <c r="F906" t="str">
        <f t="shared" si="14"/>
        <v>0</v>
      </c>
      <c r="G906">
        <f>IF(ISBLANK(IFERROR(INDEX('2-3 引出列表'!$A$2:$CE$8700,$A906,MATCH(G$1,'2-3 引出列表'!$A$1:$CD$1,0)),"")),"",IFERROR(INDEX('2-3 引出列表'!$A$2:$CE$8700,$A906,MATCH(G$1,'2-3 引出列表'!$A$1:$CD$1,0)),""))</f>
        <v>0</v>
      </c>
      <c r="H906">
        <f>IF(ISBLANK(IFERROR(INDEX('2-3 引出列表'!$A$2:$CE$8700,$A906,MATCH(H$1,'2-3 引出列表'!$A$1:$CD$1,0)),"")),"",IFERROR(INDEX('2-3 引出列表'!$A$2:$CE$8700,$A906,MATCH(H$1,'2-3 引出列表'!$A$1:$CD$1,0)),""))</f>
        <v>0</v>
      </c>
      <c r="I906">
        <f>IF(ISBLANK(IFERROR(INDEX('2-3 引出列表'!$A$2:$CE$8700,$A906,MATCH(I$1,'2-3 引出列表'!$A$1:$CD$1,0)),"")),"",IFERROR(INDEX('2-3 引出列表'!$A$2:$CE$8700,$A906,MATCH(I$1,'2-3 引出列表'!$A$1:$CD$1,0)),""))</f>
        <v>0</v>
      </c>
    </row>
    <row r="907" customFormat="1" spans="1:9">
      <c r="A907">
        <v>906</v>
      </c>
      <c r="B907">
        <f>IF(ISBLANK(IFERROR(INDEX('2-3 引出列表'!$A$2:$CE$8700,$A907,MATCH(B$1,'2-3 引出列表'!$A$1:$CD$1,0)),"")),"",IFERROR(INDEX('2-3 引出列表'!$A$2:$CE$8700,$A907,MATCH(B$1,'2-3 引出列表'!$A$1:$CD$1,0)),""))</f>
        <v>0</v>
      </c>
      <c r="C907">
        <f>IF(ISBLANK(IFERROR(INDEX('2-3 引出列表'!$A$2:$CE$8700,$A907,MATCH(C$1,'2-3 引出列表'!$A$1:$CD$1,0)),"")),"",IFERROR(INDEX('2-3 引出列表'!$A$2:$CE$8700,$A907,MATCH(C$1,'2-3 引出列表'!$A$1:$CD$1,0)),""))</f>
        <v>0</v>
      </c>
      <c r="D907">
        <f>IF(ISBLANK(IFERROR(INDEX('2-3 引出列表'!$A$2:$CE$8700,$A907,MATCH(D$1,'2-3 引出列表'!$A$1:$CD$1,0)),"")),"",IFERROR(INDEX('2-3 引出列表'!$A$2:$CE$8700,$A907,MATCH(D$1,'2-3 引出列表'!$A$1:$CD$1,0)),""))</f>
        <v>0</v>
      </c>
      <c r="E907">
        <f>IF(ISBLANK(IFERROR(INDEX('2-3 引出列表'!$A$2:$CE$8700,$A907,MATCH(E$1,'2-3 引出列表'!$A$1:$CD$1,0)),"")),"",IFERROR(INDEX('2-3 引出列表'!$A$2:$CE$8700,$A907,MATCH(E$1,'2-3 引出列表'!$A$1:$CD$1,0)),""))</f>
        <v>0</v>
      </c>
      <c r="F907" t="str">
        <f t="shared" si="14"/>
        <v>0</v>
      </c>
      <c r="G907">
        <f>IF(ISBLANK(IFERROR(INDEX('2-3 引出列表'!$A$2:$CE$8700,$A907,MATCH(G$1,'2-3 引出列表'!$A$1:$CD$1,0)),"")),"",IFERROR(INDEX('2-3 引出列表'!$A$2:$CE$8700,$A907,MATCH(G$1,'2-3 引出列表'!$A$1:$CD$1,0)),""))</f>
        <v>0</v>
      </c>
      <c r="H907">
        <f>IF(ISBLANK(IFERROR(INDEX('2-3 引出列表'!$A$2:$CE$8700,$A907,MATCH(H$1,'2-3 引出列表'!$A$1:$CD$1,0)),"")),"",IFERROR(INDEX('2-3 引出列表'!$A$2:$CE$8700,$A907,MATCH(H$1,'2-3 引出列表'!$A$1:$CD$1,0)),""))</f>
        <v>0</v>
      </c>
      <c r="I907">
        <f>IF(ISBLANK(IFERROR(INDEX('2-3 引出列表'!$A$2:$CE$8700,$A907,MATCH(I$1,'2-3 引出列表'!$A$1:$CD$1,0)),"")),"",IFERROR(INDEX('2-3 引出列表'!$A$2:$CE$8700,$A907,MATCH(I$1,'2-3 引出列表'!$A$1:$CD$1,0)),""))</f>
        <v>0</v>
      </c>
    </row>
    <row r="908" customFormat="1" spans="1:9">
      <c r="A908">
        <v>907</v>
      </c>
      <c r="B908">
        <f>IF(ISBLANK(IFERROR(INDEX('2-3 引出列表'!$A$2:$CE$8700,$A908,MATCH(B$1,'2-3 引出列表'!$A$1:$CD$1,0)),"")),"",IFERROR(INDEX('2-3 引出列表'!$A$2:$CE$8700,$A908,MATCH(B$1,'2-3 引出列表'!$A$1:$CD$1,0)),""))</f>
        <v>0</v>
      </c>
      <c r="C908">
        <f>IF(ISBLANK(IFERROR(INDEX('2-3 引出列表'!$A$2:$CE$8700,$A908,MATCH(C$1,'2-3 引出列表'!$A$1:$CD$1,0)),"")),"",IFERROR(INDEX('2-3 引出列表'!$A$2:$CE$8700,$A908,MATCH(C$1,'2-3 引出列表'!$A$1:$CD$1,0)),""))</f>
        <v>0</v>
      </c>
      <c r="D908">
        <f>IF(ISBLANK(IFERROR(INDEX('2-3 引出列表'!$A$2:$CE$8700,$A908,MATCH(D$1,'2-3 引出列表'!$A$1:$CD$1,0)),"")),"",IFERROR(INDEX('2-3 引出列表'!$A$2:$CE$8700,$A908,MATCH(D$1,'2-3 引出列表'!$A$1:$CD$1,0)),""))</f>
        <v>0</v>
      </c>
      <c r="E908">
        <f>IF(ISBLANK(IFERROR(INDEX('2-3 引出列表'!$A$2:$CE$8700,$A908,MATCH(E$1,'2-3 引出列表'!$A$1:$CD$1,0)),"")),"",IFERROR(INDEX('2-3 引出列表'!$A$2:$CE$8700,$A908,MATCH(E$1,'2-3 引出列表'!$A$1:$CD$1,0)),""))</f>
        <v>0</v>
      </c>
      <c r="F908" t="str">
        <f t="shared" si="14"/>
        <v>0</v>
      </c>
      <c r="G908">
        <f>IF(ISBLANK(IFERROR(INDEX('2-3 引出列表'!$A$2:$CE$8700,$A908,MATCH(G$1,'2-3 引出列表'!$A$1:$CD$1,0)),"")),"",IFERROR(INDEX('2-3 引出列表'!$A$2:$CE$8700,$A908,MATCH(G$1,'2-3 引出列表'!$A$1:$CD$1,0)),""))</f>
        <v>0</v>
      </c>
      <c r="H908">
        <f>IF(ISBLANK(IFERROR(INDEX('2-3 引出列表'!$A$2:$CE$8700,$A908,MATCH(H$1,'2-3 引出列表'!$A$1:$CD$1,0)),"")),"",IFERROR(INDEX('2-3 引出列表'!$A$2:$CE$8700,$A908,MATCH(H$1,'2-3 引出列表'!$A$1:$CD$1,0)),""))</f>
        <v>0</v>
      </c>
      <c r="I908">
        <f>IF(ISBLANK(IFERROR(INDEX('2-3 引出列表'!$A$2:$CE$8700,$A908,MATCH(I$1,'2-3 引出列表'!$A$1:$CD$1,0)),"")),"",IFERROR(INDEX('2-3 引出列表'!$A$2:$CE$8700,$A908,MATCH(I$1,'2-3 引出列表'!$A$1:$CD$1,0)),""))</f>
        <v>0</v>
      </c>
    </row>
    <row r="909" customFormat="1" spans="1:9">
      <c r="A909">
        <v>908</v>
      </c>
      <c r="B909">
        <f>IF(ISBLANK(IFERROR(INDEX('2-3 引出列表'!$A$2:$CE$8700,$A909,MATCH(B$1,'2-3 引出列表'!$A$1:$CD$1,0)),"")),"",IFERROR(INDEX('2-3 引出列表'!$A$2:$CE$8700,$A909,MATCH(B$1,'2-3 引出列表'!$A$1:$CD$1,0)),""))</f>
        <v>0</v>
      </c>
      <c r="C909">
        <f>IF(ISBLANK(IFERROR(INDEX('2-3 引出列表'!$A$2:$CE$8700,$A909,MATCH(C$1,'2-3 引出列表'!$A$1:$CD$1,0)),"")),"",IFERROR(INDEX('2-3 引出列表'!$A$2:$CE$8700,$A909,MATCH(C$1,'2-3 引出列表'!$A$1:$CD$1,0)),""))</f>
        <v>0</v>
      </c>
      <c r="D909">
        <f>IF(ISBLANK(IFERROR(INDEX('2-3 引出列表'!$A$2:$CE$8700,$A909,MATCH(D$1,'2-3 引出列表'!$A$1:$CD$1,0)),"")),"",IFERROR(INDEX('2-3 引出列表'!$A$2:$CE$8700,$A909,MATCH(D$1,'2-3 引出列表'!$A$1:$CD$1,0)),""))</f>
        <v>0</v>
      </c>
      <c r="E909">
        <f>IF(ISBLANK(IFERROR(INDEX('2-3 引出列表'!$A$2:$CE$8700,$A909,MATCH(E$1,'2-3 引出列表'!$A$1:$CD$1,0)),"")),"",IFERROR(INDEX('2-3 引出列表'!$A$2:$CE$8700,$A909,MATCH(E$1,'2-3 引出列表'!$A$1:$CD$1,0)),""))</f>
        <v>0</v>
      </c>
      <c r="F909" t="str">
        <f t="shared" si="14"/>
        <v>0</v>
      </c>
      <c r="G909">
        <f>IF(ISBLANK(IFERROR(INDEX('2-3 引出列表'!$A$2:$CE$8700,$A909,MATCH(G$1,'2-3 引出列表'!$A$1:$CD$1,0)),"")),"",IFERROR(INDEX('2-3 引出列表'!$A$2:$CE$8700,$A909,MATCH(G$1,'2-3 引出列表'!$A$1:$CD$1,0)),""))</f>
        <v>0</v>
      </c>
      <c r="H909">
        <f>IF(ISBLANK(IFERROR(INDEX('2-3 引出列表'!$A$2:$CE$8700,$A909,MATCH(H$1,'2-3 引出列表'!$A$1:$CD$1,0)),"")),"",IFERROR(INDEX('2-3 引出列表'!$A$2:$CE$8700,$A909,MATCH(H$1,'2-3 引出列表'!$A$1:$CD$1,0)),""))</f>
        <v>0</v>
      </c>
      <c r="I909">
        <f>IF(ISBLANK(IFERROR(INDEX('2-3 引出列表'!$A$2:$CE$8700,$A909,MATCH(I$1,'2-3 引出列表'!$A$1:$CD$1,0)),"")),"",IFERROR(INDEX('2-3 引出列表'!$A$2:$CE$8700,$A909,MATCH(I$1,'2-3 引出列表'!$A$1:$CD$1,0)),""))</f>
        <v>0</v>
      </c>
    </row>
    <row r="910" customFormat="1" spans="1:9">
      <c r="A910">
        <v>909</v>
      </c>
      <c r="B910">
        <f>IF(ISBLANK(IFERROR(INDEX('2-3 引出列表'!$A$2:$CE$8700,$A910,MATCH(B$1,'2-3 引出列表'!$A$1:$CD$1,0)),"")),"",IFERROR(INDEX('2-3 引出列表'!$A$2:$CE$8700,$A910,MATCH(B$1,'2-3 引出列表'!$A$1:$CD$1,0)),""))</f>
        <v>0</v>
      </c>
      <c r="C910">
        <f>IF(ISBLANK(IFERROR(INDEX('2-3 引出列表'!$A$2:$CE$8700,$A910,MATCH(C$1,'2-3 引出列表'!$A$1:$CD$1,0)),"")),"",IFERROR(INDEX('2-3 引出列表'!$A$2:$CE$8700,$A910,MATCH(C$1,'2-3 引出列表'!$A$1:$CD$1,0)),""))</f>
        <v>0</v>
      </c>
      <c r="D910">
        <f>IF(ISBLANK(IFERROR(INDEX('2-3 引出列表'!$A$2:$CE$8700,$A910,MATCH(D$1,'2-3 引出列表'!$A$1:$CD$1,0)),"")),"",IFERROR(INDEX('2-3 引出列表'!$A$2:$CE$8700,$A910,MATCH(D$1,'2-3 引出列表'!$A$1:$CD$1,0)),""))</f>
        <v>0</v>
      </c>
      <c r="E910">
        <f>IF(ISBLANK(IFERROR(INDEX('2-3 引出列表'!$A$2:$CE$8700,$A910,MATCH(E$1,'2-3 引出列表'!$A$1:$CD$1,0)),"")),"",IFERROR(INDEX('2-3 引出列表'!$A$2:$CE$8700,$A910,MATCH(E$1,'2-3 引出列表'!$A$1:$CD$1,0)),""))</f>
        <v>0</v>
      </c>
      <c r="F910" t="str">
        <f t="shared" si="14"/>
        <v>0</v>
      </c>
      <c r="G910">
        <f>IF(ISBLANK(IFERROR(INDEX('2-3 引出列表'!$A$2:$CE$8700,$A910,MATCH(G$1,'2-3 引出列表'!$A$1:$CD$1,0)),"")),"",IFERROR(INDEX('2-3 引出列表'!$A$2:$CE$8700,$A910,MATCH(G$1,'2-3 引出列表'!$A$1:$CD$1,0)),""))</f>
        <v>0</v>
      </c>
      <c r="H910">
        <f>IF(ISBLANK(IFERROR(INDEX('2-3 引出列表'!$A$2:$CE$8700,$A910,MATCH(H$1,'2-3 引出列表'!$A$1:$CD$1,0)),"")),"",IFERROR(INDEX('2-3 引出列表'!$A$2:$CE$8700,$A910,MATCH(H$1,'2-3 引出列表'!$A$1:$CD$1,0)),""))</f>
        <v>0</v>
      </c>
      <c r="I910">
        <f>IF(ISBLANK(IFERROR(INDEX('2-3 引出列表'!$A$2:$CE$8700,$A910,MATCH(I$1,'2-3 引出列表'!$A$1:$CD$1,0)),"")),"",IFERROR(INDEX('2-3 引出列表'!$A$2:$CE$8700,$A910,MATCH(I$1,'2-3 引出列表'!$A$1:$CD$1,0)),""))</f>
        <v>0</v>
      </c>
    </row>
    <row r="911" customFormat="1" spans="1:9">
      <c r="A911">
        <v>910</v>
      </c>
      <c r="B911">
        <f>IF(ISBLANK(IFERROR(INDEX('2-3 引出列表'!$A$2:$CE$8700,$A911,MATCH(B$1,'2-3 引出列表'!$A$1:$CD$1,0)),"")),"",IFERROR(INDEX('2-3 引出列表'!$A$2:$CE$8700,$A911,MATCH(B$1,'2-3 引出列表'!$A$1:$CD$1,0)),""))</f>
        <v>0</v>
      </c>
      <c r="C911">
        <f>IF(ISBLANK(IFERROR(INDEX('2-3 引出列表'!$A$2:$CE$8700,$A911,MATCH(C$1,'2-3 引出列表'!$A$1:$CD$1,0)),"")),"",IFERROR(INDEX('2-3 引出列表'!$A$2:$CE$8700,$A911,MATCH(C$1,'2-3 引出列表'!$A$1:$CD$1,0)),""))</f>
        <v>0</v>
      </c>
      <c r="D911">
        <f>IF(ISBLANK(IFERROR(INDEX('2-3 引出列表'!$A$2:$CE$8700,$A911,MATCH(D$1,'2-3 引出列表'!$A$1:$CD$1,0)),"")),"",IFERROR(INDEX('2-3 引出列表'!$A$2:$CE$8700,$A911,MATCH(D$1,'2-3 引出列表'!$A$1:$CD$1,0)),""))</f>
        <v>0</v>
      </c>
      <c r="E911">
        <f>IF(ISBLANK(IFERROR(INDEX('2-3 引出列表'!$A$2:$CE$8700,$A911,MATCH(E$1,'2-3 引出列表'!$A$1:$CD$1,0)),"")),"",IFERROR(INDEX('2-3 引出列表'!$A$2:$CE$8700,$A911,MATCH(E$1,'2-3 引出列表'!$A$1:$CD$1,0)),""))</f>
        <v>0</v>
      </c>
      <c r="F911" t="str">
        <f t="shared" si="14"/>
        <v>0</v>
      </c>
      <c r="G911">
        <f>IF(ISBLANK(IFERROR(INDEX('2-3 引出列表'!$A$2:$CE$8700,$A911,MATCH(G$1,'2-3 引出列表'!$A$1:$CD$1,0)),"")),"",IFERROR(INDEX('2-3 引出列表'!$A$2:$CE$8700,$A911,MATCH(G$1,'2-3 引出列表'!$A$1:$CD$1,0)),""))</f>
        <v>0</v>
      </c>
      <c r="H911">
        <f>IF(ISBLANK(IFERROR(INDEX('2-3 引出列表'!$A$2:$CE$8700,$A911,MATCH(H$1,'2-3 引出列表'!$A$1:$CD$1,0)),"")),"",IFERROR(INDEX('2-3 引出列表'!$A$2:$CE$8700,$A911,MATCH(H$1,'2-3 引出列表'!$A$1:$CD$1,0)),""))</f>
        <v>0</v>
      </c>
      <c r="I911">
        <f>IF(ISBLANK(IFERROR(INDEX('2-3 引出列表'!$A$2:$CE$8700,$A911,MATCH(I$1,'2-3 引出列表'!$A$1:$CD$1,0)),"")),"",IFERROR(INDEX('2-3 引出列表'!$A$2:$CE$8700,$A911,MATCH(I$1,'2-3 引出列表'!$A$1:$CD$1,0)),""))</f>
        <v>0</v>
      </c>
    </row>
    <row r="912" customFormat="1" spans="1:9">
      <c r="A912">
        <v>911</v>
      </c>
      <c r="B912">
        <f>IF(ISBLANK(IFERROR(INDEX('2-3 引出列表'!$A$2:$CE$8700,$A912,MATCH(B$1,'2-3 引出列表'!$A$1:$CD$1,0)),"")),"",IFERROR(INDEX('2-3 引出列表'!$A$2:$CE$8700,$A912,MATCH(B$1,'2-3 引出列表'!$A$1:$CD$1,0)),""))</f>
        <v>0</v>
      </c>
      <c r="C912">
        <f>IF(ISBLANK(IFERROR(INDEX('2-3 引出列表'!$A$2:$CE$8700,$A912,MATCH(C$1,'2-3 引出列表'!$A$1:$CD$1,0)),"")),"",IFERROR(INDEX('2-3 引出列表'!$A$2:$CE$8700,$A912,MATCH(C$1,'2-3 引出列表'!$A$1:$CD$1,0)),""))</f>
        <v>0</v>
      </c>
      <c r="D912">
        <f>IF(ISBLANK(IFERROR(INDEX('2-3 引出列表'!$A$2:$CE$8700,$A912,MATCH(D$1,'2-3 引出列表'!$A$1:$CD$1,0)),"")),"",IFERROR(INDEX('2-3 引出列表'!$A$2:$CE$8700,$A912,MATCH(D$1,'2-3 引出列表'!$A$1:$CD$1,0)),""))</f>
        <v>0</v>
      </c>
      <c r="E912">
        <f>IF(ISBLANK(IFERROR(INDEX('2-3 引出列表'!$A$2:$CE$8700,$A912,MATCH(E$1,'2-3 引出列表'!$A$1:$CD$1,0)),"")),"",IFERROR(INDEX('2-3 引出列表'!$A$2:$CE$8700,$A912,MATCH(E$1,'2-3 引出列表'!$A$1:$CD$1,0)),""))</f>
        <v>0</v>
      </c>
      <c r="F912" t="str">
        <f t="shared" si="14"/>
        <v>0</v>
      </c>
      <c r="G912">
        <f>IF(ISBLANK(IFERROR(INDEX('2-3 引出列表'!$A$2:$CE$8700,$A912,MATCH(G$1,'2-3 引出列表'!$A$1:$CD$1,0)),"")),"",IFERROR(INDEX('2-3 引出列表'!$A$2:$CE$8700,$A912,MATCH(G$1,'2-3 引出列表'!$A$1:$CD$1,0)),""))</f>
        <v>0</v>
      </c>
      <c r="H912">
        <f>IF(ISBLANK(IFERROR(INDEX('2-3 引出列表'!$A$2:$CE$8700,$A912,MATCH(H$1,'2-3 引出列表'!$A$1:$CD$1,0)),"")),"",IFERROR(INDEX('2-3 引出列表'!$A$2:$CE$8700,$A912,MATCH(H$1,'2-3 引出列表'!$A$1:$CD$1,0)),""))</f>
        <v>0</v>
      </c>
      <c r="I912">
        <f>IF(ISBLANK(IFERROR(INDEX('2-3 引出列表'!$A$2:$CE$8700,$A912,MATCH(I$1,'2-3 引出列表'!$A$1:$CD$1,0)),"")),"",IFERROR(INDEX('2-3 引出列表'!$A$2:$CE$8700,$A912,MATCH(I$1,'2-3 引出列表'!$A$1:$CD$1,0)),""))</f>
        <v>0</v>
      </c>
    </row>
    <row r="913" customFormat="1" spans="1:9">
      <c r="A913">
        <v>912</v>
      </c>
      <c r="B913">
        <f>IF(ISBLANK(IFERROR(INDEX('2-3 引出列表'!$A$2:$CE$8700,$A913,MATCH(B$1,'2-3 引出列表'!$A$1:$CD$1,0)),"")),"",IFERROR(INDEX('2-3 引出列表'!$A$2:$CE$8700,$A913,MATCH(B$1,'2-3 引出列表'!$A$1:$CD$1,0)),""))</f>
        <v>0</v>
      </c>
      <c r="C913">
        <f>IF(ISBLANK(IFERROR(INDEX('2-3 引出列表'!$A$2:$CE$8700,$A913,MATCH(C$1,'2-3 引出列表'!$A$1:$CD$1,0)),"")),"",IFERROR(INDEX('2-3 引出列表'!$A$2:$CE$8700,$A913,MATCH(C$1,'2-3 引出列表'!$A$1:$CD$1,0)),""))</f>
        <v>0</v>
      </c>
      <c r="D913">
        <f>IF(ISBLANK(IFERROR(INDEX('2-3 引出列表'!$A$2:$CE$8700,$A913,MATCH(D$1,'2-3 引出列表'!$A$1:$CD$1,0)),"")),"",IFERROR(INDEX('2-3 引出列表'!$A$2:$CE$8700,$A913,MATCH(D$1,'2-3 引出列表'!$A$1:$CD$1,0)),""))</f>
        <v>0</v>
      </c>
      <c r="E913">
        <f>IF(ISBLANK(IFERROR(INDEX('2-3 引出列表'!$A$2:$CE$8700,$A913,MATCH(E$1,'2-3 引出列表'!$A$1:$CD$1,0)),"")),"",IFERROR(INDEX('2-3 引出列表'!$A$2:$CE$8700,$A913,MATCH(E$1,'2-3 引出列表'!$A$1:$CD$1,0)),""))</f>
        <v>0</v>
      </c>
      <c r="F913" t="str">
        <f t="shared" si="14"/>
        <v>0</v>
      </c>
      <c r="G913">
        <f>IF(ISBLANK(IFERROR(INDEX('2-3 引出列表'!$A$2:$CE$8700,$A913,MATCH(G$1,'2-3 引出列表'!$A$1:$CD$1,0)),"")),"",IFERROR(INDEX('2-3 引出列表'!$A$2:$CE$8700,$A913,MATCH(G$1,'2-3 引出列表'!$A$1:$CD$1,0)),""))</f>
        <v>0</v>
      </c>
      <c r="H913">
        <f>IF(ISBLANK(IFERROR(INDEX('2-3 引出列表'!$A$2:$CE$8700,$A913,MATCH(H$1,'2-3 引出列表'!$A$1:$CD$1,0)),"")),"",IFERROR(INDEX('2-3 引出列表'!$A$2:$CE$8700,$A913,MATCH(H$1,'2-3 引出列表'!$A$1:$CD$1,0)),""))</f>
        <v>0</v>
      </c>
      <c r="I913">
        <f>IF(ISBLANK(IFERROR(INDEX('2-3 引出列表'!$A$2:$CE$8700,$A913,MATCH(I$1,'2-3 引出列表'!$A$1:$CD$1,0)),"")),"",IFERROR(INDEX('2-3 引出列表'!$A$2:$CE$8700,$A913,MATCH(I$1,'2-3 引出列表'!$A$1:$CD$1,0)),""))</f>
        <v>0</v>
      </c>
    </row>
    <row r="914" customFormat="1" spans="1:9">
      <c r="A914">
        <v>913</v>
      </c>
      <c r="B914">
        <f>IF(ISBLANK(IFERROR(INDEX('2-3 引出列表'!$A$2:$CE$8700,$A914,MATCH(B$1,'2-3 引出列表'!$A$1:$CD$1,0)),"")),"",IFERROR(INDEX('2-3 引出列表'!$A$2:$CE$8700,$A914,MATCH(B$1,'2-3 引出列表'!$A$1:$CD$1,0)),""))</f>
        <v>0</v>
      </c>
      <c r="C914">
        <f>IF(ISBLANK(IFERROR(INDEX('2-3 引出列表'!$A$2:$CE$8700,$A914,MATCH(C$1,'2-3 引出列表'!$A$1:$CD$1,0)),"")),"",IFERROR(INDEX('2-3 引出列表'!$A$2:$CE$8700,$A914,MATCH(C$1,'2-3 引出列表'!$A$1:$CD$1,0)),""))</f>
        <v>0</v>
      </c>
      <c r="D914">
        <f>IF(ISBLANK(IFERROR(INDEX('2-3 引出列表'!$A$2:$CE$8700,$A914,MATCH(D$1,'2-3 引出列表'!$A$1:$CD$1,0)),"")),"",IFERROR(INDEX('2-3 引出列表'!$A$2:$CE$8700,$A914,MATCH(D$1,'2-3 引出列表'!$A$1:$CD$1,0)),""))</f>
        <v>0</v>
      </c>
      <c r="E914">
        <f>IF(ISBLANK(IFERROR(INDEX('2-3 引出列表'!$A$2:$CE$8700,$A914,MATCH(E$1,'2-3 引出列表'!$A$1:$CD$1,0)),"")),"",IFERROR(INDEX('2-3 引出列表'!$A$2:$CE$8700,$A914,MATCH(E$1,'2-3 引出列表'!$A$1:$CD$1,0)),""))</f>
        <v>0</v>
      </c>
      <c r="F914" t="str">
        <f t="shared" si="14"/>
        <v>0</v>
      </c>
      <c r="G914">
        <f>IF(ISBLANK(IFERROR(INDEX('2-3 引出列表'!$A$2:$CE$8700,$A914,MATCH(G$1,'2-3 引出列表'!$A$1:$CD$1,0)),"")),"",IFERROR(INDEX('2-3 引出列表'!$A$2:$CE$8700,$A914,MATCH(G$1,'2-3 引出列表'!$A$1:$CD$1,0)),""))</f>
        <v>0</v>
      </c>
      <c r="H914">
        <f>IF(ISBLANK(IFERROR(INDEX('2-3 引出列表'!$A$2:$CE$8700,$A914,MATCH(H$1,'2-3 引出列表'!$A$1:$CD$1,0)),"")),"",IFERROR(INDEX('2-3 引出列表'!$A$2:$CE$8700,$A914,MATCH(H$1,'2-3 引出列表'!$A$1:$CD$1,0)),""))</f>
        <v>0</v>
      </c>
      <c r="I914">
        <f>IF(ISBLANK(IFERROR(INDEX('2-3 引出列表'!$A$2:$CE$8700,$A914,MATCH(I$1,'2-3 引出列表'!$A$1:$CD$1,0)),"")),"",IFERROR(INDEX('2-3 引出列表'!$A$2:$CE$8700,$A914,MATCH(I$1,'2-3 引出列表'!$A$1:$CD$1,0)),""))</f>
        <v>0</v>
      </c>
    </row>
    <row r="915" customFormat="1" spans="1:9">
      <c r="A915">
        <v>914</v>
      </c>
      <c r="B915">
        <f>IF(ISBLANK(IFERROR(INDEX('2-3 引出列表'!$A$2:$CE$8700,$A915,MATCH(B$1,'2-3 引出列表'!$A$1:$CD$1,0)),"")),"",IFERROR(INDEX('2-3 引出列表'!$A$2:$CE$8700,$A915,MATCH(B$1,'2-3 引出列表'!$A$1:$CD$1,0)),""))</f>
        <v>0</v>
      </c>
      <c r="C915">
        <f>IF(ISBLANK(IFERROR(INDEX('2-3 引出列表'!$A$2:$CE$8700,$A915,MATCH(C$1,'2-3 引出列表'!$A$1:$CD$1,0)),"")),"",IFERROR(INDEX('2-3 引出列表'!$A$2:$CE$8700,$A915,MATCH(C$1,'2-3 引出列表'!$A$1:$CD$1,0)),""))</f>
        <v>0</v>
      </c>
      <c r="D915">
        <f>IF(ISBLANK(IFERROR(INDEX('2-3 引出列表'!$A$2:$CE$8700,$A915,MATCH(D$1,'2-3 引出列表'!$A$1:$CD$1,0)),"")),"",IFERROR(INDEX('2-3 引出列表'!$A$2:$CE$8700,$A915,MATCH(D$1,'2-3 引出列表'!$A$1:$CD$1,0)),""))</f>
        <v>0</v>
      </c>
      <c r="E915">
        <f>IF(ISBLANK(IFERROR(INDEX('2-3 引出列表'!$A$2:$CE$8700,$A915,MATCH(E$1,'2-3 引出列表'!$A$1:$CD$1,0)),"")),"",IFERROR(INDEX('2-3 引出列表'!$A$2:$CE$8700,$A915,MATCH(E$1,'2-3 引出列表'!$A$1:$CD$1,0)),""))</f>
        <v>0</v>
      </c>
      <c r="F915" t="str">
        <f t="shared" si="14"/>
        <v>0</v>
      </c>
      <c r="G915">
        <f>IF(ISBLANK(IFERROR(INDEX('2-3 引出列表'!$A$2:$CE$8700,$A915,MATCH(G$1,'2-3 引出列表'!$A$1:$CD$1,0)),"")),"",IFERROR(INDEX('2-3 引出列表'!$A$2:$CE$8700,$A915,MATCH(G$1,'2-3 引出列表'!$A$1:$CD$1,0)),""))</f>
        <v>0</v>
      </c>
      <c r="H915">
        <f>IF(ISBLANK(IFERROR(INDEX('2-3 引出列表'!$A$2:$CE$8700,$A915,MATCH(H$1,'2-3 引出列表'!$A$1:$CD$1,0)),"")),"",IFERROR(INDEX('2-3 引出列表'!$A$2:$CE$8700,$A915,MATCH(H$1,'2-3 引出列表'!$A$1:$CD$1,0)),""))</f>
        <v>0</v>
      </c>
      <c r="I915">
        <f>IF(ISBLANK(IFERROR(INDEX('2-3 引出列表'!$A$2:$CE$8700,$A915,MATCH(I$1,'2-3 引出列表'!$A$1:$CD$1,0)),"")),"",IFERROR(INDEX('2-3 引出列表'!$A$2:$CE$8700,$A915,MATCH(I$1,'2-3 引出列表'!$A$1:$CD$1,0)),""))</f>
        <v>0</v>
      </c>
    </row>
    <row r="916" customFormat="1" spans="1:9">
      <c r="A916">
        <v>915</v>
      </c>
      <c r="B916">
        <f>IF(ISBLANK(IFERROR(INDEX('2-3 引出列表'!$A$2:$CE$8700,$A916,MATCH(B$1,'2-3 引出列表'!$A$1:$CD$1,0)),"")),"",IFERROR(INDEX('2-3 引出列表'!$A$2:$CE$8700,$A916,MATCH(B$1,'2-3 引出列表'!$A$1:$CD$1,0)),""))</f>
        <v>0</v>
      </c>
      <c r="C916">
        <f>IF(ISBLANK(IFERROR(INDEX('2-3 引出列表'!$A$2:$CE$8700,$A916,MATCH(C$1,'2-3 引出列表'!$A$1:$CD$1,0)),"")),"",IFERROR(INDEX('2-3 引出列表'!$A$2:$CE$8700,$A916,MATCH(C$1,'2-3 引出列表'!$A$1:$CD$1,0)),""))</f>
        <v>0</v>
      </c>
      <c r="D916">
        <f>IF(ISBLANK(IFERROR(INDEX('2-3 引出列表'!$A$2:$CE$8700,$A916,MATCH(D$1,'2-3 引出列表'!$A$1:$CD$1,0)),"")),"",IFERROR(INDEX('2-3 引出列表'!$A$2:$CE$8700,$A916,MATCH(D$1,'2-3 引出列表'!$A$1:$CD$1,0)),""))</f>
        <v>0</v>
      </c>
      <c r="E916">
        <f>IF(ISBLANK(IFERROR(INDEX('2-3 引出列表'!$A$2:$CE$8700,$A916,MATCH(E$1,'2-3 引出列表'!$A$1:$CD$1,0)),"")),"",IFERROR(INDEX('2-3 引出列表'!$A$2:$CE$8700,$A916,MATCH(E$1,'2-3 引出列表'!$A$1:$CD$1,0)),""))</f>
        <v>0</v>
      </c>
      <c r="F916" t="str">
        <f t="shared" si="14"/>
        <v>0</v>
      </c>
      <c r="G916">
        <f>IF(ISBLANK(IFERROR(INDEX('2-3 引出列表'!$A$2:$CE$8700,$A916,MATCH(G$1,'2-3 引出列表'!$A$1:$CD$1,0)),"")),"",IFERROR(INDEX('2-3 引出列表'!$A$2:$CE$8700,$A916,MATCH(G$1,'2-3 引出列表'!$A$1:$CD$1,0)),""))</f>
        <v>0</v>
      </c>
      <c r="H916">
        <f>IF(ISBLANK(IFERROR(INDEX('2-3 引出列表'!$A$2:$CE$8700,$A916,MATCH(H$1,'2-3 引出列表'!$A$1:$CD$1,0)),"")),"",IFERROR(INDEX('2-3 引出列表'!$A$2:$CE$8700,$A916,MATCH(H$1,'2-3 引出列表'!$A$1:$CD$1,0)),""))</f>
        <v>0</v>
      </c>
      <c r="I916">
        <f>IF(ISBLANK(IFERROR(INDEX('2-3 引出列表'!$A$2:$CE$8700,$A916,MATCH(I$1,'2-3 引出列表'!$A$1:$CD$1,0)),"")),"",IFERROR(INDEX('2-3 引出列表'!$A$2:$CE$8700,$A916,MATCH(I$1,'2-3 引出列表'!$A$1:$CD$1,0)),""))</f>
        <v>0</v>
      </c>
    </row>
    <row r="917" customFormat="1" spans="1:9">
      <c r="A917">
        <v>916</v>
      </c>
      <c r="B917">
        <f>IF(ISBLANK(IFERROR(INDEX('2-3 引出列表'!$A$2:$CE$8700,$A917,MATCH(B$1,'2-3 引出列表'!$A$1:$CD$1,0)),"")),"",IFERROR(INDEX('2-3 引出列表'!$A$2:$CE$8700,$A917,MATCH(B$1,'2-3 引出列表'!$A$1:$CD$1,0)),""))</f>
        <v>0</v>
      </c>
      <c r="C917">
        <f>IF(ISBLANK(IFERROR(INDEX('2-3 引出列表'!$A$2:$CE$8700,$A917,MATCH(C$1,'2-3 引出列表'!$A$1:$CD$1,0)),"")),"",IFERROR(INDEX('2-3 引出列表'!$A$2:$CE$8700,$A917,MATCH(C$1,'2-3 引出列表'!$A$1:$CD$1,0)),""))</f>
        <v>0</v>
      </c>
      <c r="D917">
        <f>IF(ISBLANK(IFERROR(INDEX('2-3 引出列表'!$A$2:$CE$8700,$A917,MATCH(D$1,'2-3 引出列表'!$A$1:$CD$1,0)),"")),"",IFERROR(INDEX('2-3 引出列表'!$A$2:$CE$8700,$A917,MATCH(D$1,'2-3 引出列表'!$A$1:$CD$1,0)),""))</f>
        <v>0</v>
      </c>
      <c r="E917">
        <f>IF(ISBLANK(IFERROR(INDEX('2-3 引出列表'!$A$2:$CE$8700,$A917,MATCH(E$1,'2-3 引出列表'!$A$1:$CD$1,0)),"")),"",IFERROR(INDEX('2-3 引出列表'!$A$2:$CE$8700,$A917,MATCH(E$1,'2-3 引出列表'!$A$1:$CD$1,0)),""))</f>
        <v>0</v>
      </c>
      <c r="F917" t="str">
        <f t="shared" si="14"/>
        <v>0</v>
      </c>
      <c r="G917">
        <f>IF(ISBLANK(IFERROR(INDEX('2-3 引出列表'!$A$2:$CE$8700,$A917,MATCH(G$1,'2-3 引出列表'!$A$1:$CD$1,0)),"")),"",IFERROR(INDEX('2-3 引出列表'!$A$2:$CE$8700,$A917,MATCH(G$1,'2-3 引出列表'!$A$1:$CD$1,0)),""))</f>
        <v>0</v>
      </c>
      <c r="H917">
        <f>IF(ISBLANK(IFERROR(INDEX('2-3 引出列表'!$A$2:$CE$8700,$A917,MATCH(H$1,'2-3 引出列表'!$A$1:$CD$1,0)),"")),"",IFERROR(INDEX('2-3 引出列表'!$A$2:$CE$8700,$A917,MATCH(H$1,'2-3 引出列表'!$A$1:$CD$1,0)),""))</f>
        <v>0</v>
      </c>
      <c r="I917">
        <f>IF(ISBLANK(IFERROR(INDEX('2-3 引出列表'!$A$2:$CE$8700,$A917,MATCH(I$1,'2-3 引出列表'!$A$1:$CD$1,0)),"")),"",IFERROR(INDEX('2-3 引出列表'!$A$2:$CE$8700,$A917,MATCH(I$1,'2-3 引出列表'!$A$1:$CD$1,0)),""))</f>
        <v>0</v>
      </c>
    </row>
    <row r="918" customFormat="1" spans="1:9">
      <c r="A918">
        <v>917</v>
      </c>
      <c r="B918">
        <f>IF(ISBLANK(IFERROR(INDEX('2-3 引出列表'!$A$2:$CE$8700,$A918,MATCH(B$1,'2-3 引出列表'!$A$1:$CD$1,0)),"")),"",IFERROR(INDEX('2-3 引出列表'!$A$2:$CE$8700,$A918,MATCH(B$1,'2-3 引出列表'!$A$1:$CD$1,0)),""))</f>
        <v>0</v>
      </c>
      <c r="C918">
        <f>IF(ISBLANK(IFERROR(INDEX('2-3 引出列表'!$A$2:$CE$8700,$A918,MATCH(C$1,'2-3 引出列表'!$A$1:$CD$1,0)),"")),"",IFERROR(INDEX('2-3 引出列表'!$A$2:$CE$8700,$A918,MATCH(C$1,'2-3 引出列表'!$A$1:$CD$1,0)),""))</f>
        <v>0</v>
      </c>
      <c r="D918">
        <f>IF(ISBLANK(IFERROR(INDEX('2-3 引出列表'!$A$2:$CE$8700,$A918,MATCH(D$1,'2-3 引出列表'!$A$1:$CD$1,0)),"")),"",IFERROR(INDEX('2-3 引出列表'!$A$2:$CE$8700,$A918,MATCH(D$1,'2-3 引出列表'!$A$1:$CD$1,0)),""))</f>
        <v>0</v>
      </c>
      <c r="E918">
        <f>IF(ISBLANK(IFERROR(INDEX('2-3 引出列表'!$A$2:$CE$8700,$A918,MATCH(E$1,'2-3 引出列表'!$A$1:$CD$1,0)),"")),"",IFERROR(INDEX('2-3 引出列表'!$A$2:$CE$8700,$A918,MATCH(E$1,'2-3 引出列表'!$A$1:$CD$1,0)),""))</f>
        <v>0</v>
      </c>
      <c r="F918" t="str">
        <f t="shared" si="14"/>
        <v>0</v>
      </c>
      <c r="G918">
        <f>IF(ISBLANK(IFERROR(INDEX('2-3 引出列表'!$A$2:$CE$8700,$A918,MATCH(G$1,'2-3 引出列表'!$A$1:$CD$1,0)),"")),"",IFERROR(INDEX('2-3 引出列表'!$A$2:$CE$8700,$A918,MATCH(G$1,'2-3 引出列表'!$A$1:$CD$1,0)),""))</f>
        <v>0</v>
      </c>
      <c r="H918">
        <f>IF(ISBLANK(IFERROR(INDEX('2-3 引出列表'!$A$2:$CE$8700,$A918,MATCH(H$1,'2-3 引出列表'!$A$1:$CD$1,0)),"")),"",IFERROR(INDEX('2-3 引出列表'!$A$2:$CE$8700,$A918,MATCH(H$1,'2-3 引出列表'!$A$1:$CD$1,0)),""))</f>
        <v>0</v>
      </c>
      <c r="I918">
        <f>IF(ISBLANK(IFERROR(INDEX('2-3 引出列表'!$A$2:$CE$8700,$A918,MATCH(I$1,'2-3 引出列表'!$A$1:$CD$1,0)),"")),"",IFERROR(INDEX('2-3 引出列表'!$A$2:$CE$8700,$A918,MATCH(I$1,'2-3 引出列表'!$A$1:$CD$1,0)),""))</f>
        <v>0</v>
      </c>
    </row>
    <row r="919" customFormat="1" spans="1:9">
      <c r="A919">
        <v>918</v>
      </c>
      <c r="B919">
        <f>IF(ISBLANK(IFERROR(INDEX('2-3 引出列表'!$A$2:$CE$8700,$A919,MATCH(B$1,'2-3 引出列表'!$A$1:$CD$1,0)),"")),"",IFERROR(INDEX('2-3 引出列表'!$A$2:$CE$8700,$A919,MATCH(B$1,'2-3 引出列表'!$A$1:$CD$1,0)),""))</f>
        <v>0</v>
      </c>
      <c r="C919">
        <f>IF(ISBLANK(IFERROR(INDEX('2-3 引出列表'!$A$2:$CE$8700,$A919,MATCH(C$1,'2-3 引出列表'!$A$1:$CD$1,0)),"")),"",IFERROR(INDEX('2-3 引出列表'!$A$2:$CE$8700,$A919,MATCH(C$1,'2-3 引出列表'!$A$1:$CD$1,0)),""))</f>
        <v>0</v>
      </c>
      <c r="D919">
        <f>IF(ISBLANK(IFERROR(INDEX('2-3 引出列表'!$A$2:$CE$8700,$A919,MATCH(D$1,'2-3 引出列表'!$A$1:$CD$1,0)),"")),"",IFERROR(INDEX('2-3 引出列表'!$A$2:$CE$8700,$A919,MATCH(D$1,'2-3 引出列表'!$A$1:$CD$1,0)),""))</f>
        <v>0</v>
      </c>
      <c r="E919">
        <f>IF(ISBLANK(IFERROR(INDEX('2-3 引出列表'!$A$2:$CE$8700,$A919,MATCH(E$1,'2-3 引出列表'!$A$1:$CD$1,0)),"")),"",IFERROR(INDEX('2-3 引出列表'!$A$2:$CE$8700,$A919,MATCH(E$1,'2-3 引出列表'!$A$1:$CD$1,0)),""))</f>
        <v>0</v>
      </c>
      <c r="F919" t="str">
        <f t="shared" si="14"/>
        <v>0</v>
      </c>
      <c r="G919">
        <f>IF(ISBLANK(IFERROR(INDEX('2-3 引出列表'!$A$2:$CE$8700,$A919,MATCH(G$1,'2-3 引出列表'!$A$1:$CD$1,0)),"")),"",IFERROR(INDEX('2-3 引出列表'!$A$2:$CE$8700,$A919,MATCH(G$1,'2-3 引出列表'!$A$1:$CD$1,0)),""))</f>
        <v>0</v>
      </c>
      <c r="H919">
        <f>IF(ISBLANK(IFERROR(INDEX('2-3 引出列表'!$A$2:$CE$8700,$A919,MATCH(H$1,'2-3 引出列表'!$A$1:$CD$1,0)),"")),"",IFERROR(INDEX('2-3 引出列表'!$A$2:$CE$8700,$A919,MATCH(H$1,'2-3 引出列表'!$A$1:$CD$1,0)),""))</f>
        <v>0</v>
      </c>
      <c r="I919">
        <f>IF(ISBLANK(IFERROR(INDEX('2-3 引出列表'!$A$2:$CE$8700,$A919,MATCH(I$1,'2-3 引出列表'!$A$1:$CD$1,0)),"")),"",IFERROR(INDEX('2-3 引出列表'!$A$2:$CE$8700,$A919,MATCH(I$1,'2-3 引出列表'!$A$1:$CD$1,0)),""))</f>
        <v>0</v>
      </c>
    </row>
    <row r="920" customFormat="1" spans="1:9">
      <c r="A920">
        <v>919</v>
      </c>
      <c r="B920">
        <f>IF(ISBLANK(IFERROR(INDEX('2-3 引出列表'!$A$2:$CE$8700,$A920,MATCH(B$1,'2-3 引出列表'!$A$1:$CD$1,0)),"")),"",IFERROR(INDEX('2-3 引出列表'!$A$2:$CE$8700,$A920,MATCH(B$1,'2-3 引出列表'!$A$1:$CD$1,0)),""))</f>
        <v>0</v>
      </c>
      <c r="C920">
        <f>IF(ISBLANK(IFERROR(INDEX('2-3 引出列表'!$A$2:$CE$8700,$A920,MATCH(C$1,'2-3 引出列表'!$A$1:$CD$1,0)),"")),"",IFERROR(INDEX('2-3 引出列表'!$A$2:$CE$8700,$A920,MATCH(C$1,'2-3 引出列表'!$A$1:$CD$1,0)),""))</f>
        <v>0</v>
      </c>
      <c r="D920">
        <f>IF(ISBLANK(IFERROR(INDEX('2-3 引出列表'!$A$2:$CE$8700,$A920,MATCH(D$1,'2-3 引出列表'!$A$1:$CD$1,0)),"")),"",IFERROR(INDEX('2-3 引出列表'!$A$2:$CE$8700,$A920,MATCH(D$1,'2-3 引出列表'!$A$1:$CD$1,0)),""))</f>
        <v>0</v>
      </c>
      <c r="E920">
        <f>IF(ISBLANK(IFERROR(INDEX('2-3 引出列表'!$A$2:$CE$8700,$A920,MATCH(E$1,'2-3 引出列表'!$A$1:$CD$1,0)),"")),"",IFERROR(INDEX('2-3 引出列表'!$A$2:$CE$8700,$A920,MATCH(E$1,'2-3 引出列表'!$A$1:$CD$1,0)),""))</f>
        <v>0</v>
      </c>
      <c r="F920" t="str">
        <f t="shared" si="14"/>
        <v>0</v>
      </c>
      <c r="G920">
        <f>IF(ISBLANK(IFERROR(INDEX('2-3 引出列表'!$A$2:$CE$8700,$A920,MATCH(G$1,'2-3 引出列表'!$A$1:$CD$1,0)),"")),"",IFERROR(INDEX('2-3 引出列表'!$A$2:$CE$8700,$A920,MATCH(G$1,'2-3 引出列表'!$A$1:$CD$1,0)),""))</f>
        <v>0</v>
      </c>
      <c r="H920">
        <f>IF(ISBLANK(IFERROR(INDEX('2-3 引出列表'!$A$2:$CE$8700,$A920,MATCH(H$1,'2-3 引出列表'!$A$1:$CD$1,0)),"")),"",IFERROR(INDEX('2-3 引出列表'!$A$2:$CE$8700,$A920,MATCH(H$1,'2-3 引出列表'!$A$1:$CD$1,0)),""))</f>
        <v>0</v>
      </c>
      <c r="I920">
        <f>IF(ISBLANK(IFERROR(INDEX('2-3 引出列表'!$A$2:$CE$8700,$A920,MATCH(I$1,'2-3 引出列表'!$A$1:$CD$1,0)),"")),"",IFERROR(INDEX('2-3 引出列表'!$A$2:$CE$8700,$A920,MATCH(I$1,'2-3 引出列表'!$A$1:$CD$1,0)),""))</f>
        <v>0</v>
      </c>
    </row>
    <row r="921" customFormat="1" spans="1:9">
      <c r="A921">
        <v>920</v>
      </c>
      <c r="B921">
        <f>IF(ISBLANK(IFERROR(INDEX('2-3 引出列表'!$A$2:$CE$8700,$A921,MATCH(B$1,'2-3 引出列表'!$A$1:$CD$1,0)),"")),"",IFERROR(INDEX('2-3 引出列表'!$A$2:$CE$8700,$A921,MATCH(B$1,'2-3 引出列表'!$A$1:$CD$1,0)),""))</f>
        <v>0</v>
      </c>
      <c r="C921">
        <f>IF(ISBLANK(IFERROR(INDEX('2-3 引出列表'!$A$2:$CE$8700,$A921,MATCH(C$1,'2-3 引出列表'!$A$1:$CD$1,0)),"")),"",IFERROR(INDEX('2-3 引出列表'!$A$2:$CE$8700,$A921,MATCH(C$1,'2-3 引出列表'!$A$1:$CD$1,0)),""))</f>
        <v>0</v>
      </c>
      <c r="D921">
        <f>IF(ISBLANK(IFERROR(INDEX('2-3 引出列表'!$A$2:$CE$8700,$A921,MATCH(D$1,'2-3 引出列表'!$A$1:$CD$1,0)),"")),"",IFERROR(INDEX('2-3 引出列表'!$A$2:$CE$8700,$A921,MATCH(D$1,'2-3 引出列表'!$A$1:$CD$1,0)),""))</f>
        <v>0</v>
      </c>
      <c r="E921">
        <f>IF(ISBLANK(IFERROR(INDEX('2-3 引出列表'!$A$2:$CE$8700,$A921,MATCH(E$1,'2-3 引出列表'!$A$1:$CD$1,0)),"")),"",IFERROR(INDEX('2-3 引出列表'!$A$2:$CE$8700,$A921,MATCH(E$1,'2-3 引出列表'!$A$1:$CD$1,0)),""))</f>
        <v>0</v>
      </c>
      <c r="F921" t="str">
        <f t="shared" si="14"/>
        <v>0</v>
      </c>
      <c r="G921">
        <f>IF(ISBLANK(IFERROR(INDEX('2-3 引出列表'!$A$2:$CE$8700,$A921,MATCH(G$1,'2-3 引出列表'!$A$1:$CD$1,0)),"")),"",IFERROR(INDEX('2-3 引出列表'!$A$2:$CE$8700,$A921,MATCH(G$1,'2-3 引出列表'!$A$1:$CD$1,0)),""))</f>
        <v>0</v>
      </c>
      <c r="H921">
        <f>IF(ISBLANK(IFERROR(INDEX('2-3 引出列表'!$A$2:$CE$8700,$A921,MATCH(H$1,'2-3 引出列表'!$A$1:$CD$1,0)),"")),"",IFERROR(INDEX('2-3 引出列表'!$A$2:$CE$8700,$A921,MATCH(H$1,'2-3 引出列表'!$A$1:$CD$1,0)),""))</f>
        <v>0</v>
      </c>
      <c r="I921">
        <f>IF(ISBLANK(IFERROR(INDEX('2-3 引出列表'!$A$2:$CE$8700,$A921,MATCH(I$1,'2-3 引出列表'!$A$1:$CD$1,0)),"")),"",IFERROR(INDEX('2-3 引出列表'!$A$2:$CE$8700,$A921,MATCH(I$1,'2-3 引出列表'!$A$1:$CD$1,0)),""))</f>
        <v>0</v>
      </c>
    </row>
    <row r="922" customFormat="1" spans="1:9">
      <c r="A922">
        <v>921</v>
      </c>
      <c r="B922">
        <f>IF(ISBLANK(IFERROR(INDEX('2-3 引出列表'!$A$2:$CE$8700,$A922,MATCH(B$1,'2-3 引出列表'!$A$1:$CD$1,0)),"")),"",IFERROR(INDEX('2-3 引出列表'!$A$2:$CE$8700,$A922,MATCH(B$1,'2-3 引出列表'!$A$1:$CD$1,0)),""))</f>
        <v>0</v>
      </c>
      <c r="C922">
        <f>IF(ISBLANK(IFERROR(INDEX('2-3 引出列表'!$A$2:$CE$8700,$A922,MATCH(C$1,'2-3 引出列表'!$A$1:$CD$1,0)),"")),"",IFERROR(INDEX('2-3 引出列表'!$A$2:$CE$8700,$A922,MATCH(C$1,'2-3 引出列表'!$A$1:$CD$1,0)),""))</f>
        <v>0</v>
      </c>
      <c r="D922">
        <f>IF(ISBLANK(IFERROR(INDEX('2-3 引出列表'!$A$2:$CE$8700,$A922,MATCH(D$1,'2-3 引出列表'!$A$1:$CD$1,0)),"")),"",IFERROR(INDEX('2-3 引出列表'!$A$2:$CE$8700,$A922,MATCH(D$1,'2-3 引出列表'!$A$1:$CD$1,0)),""))</f>
        <v>0</v>
      </c>
      <c r="E922">
        <f>IF(ISBLANK(IFERROR(INDEX('2-3 引出列表'!$A$2:$CE$8700,$A922,MATCH(E$1,'2-3 引出列表'!$A$1:$CD$1,0)),"")),"",IFERROR(INDEX('2-3 引出列表'!$A$2:$CE$8700,$A922,MATCH(E$1,'2-3 引出列表'!$A$1:$CD$1,0)),""))</f>
        <v>0</v>
      </c>
      <c r="F922" t="str">
        <f t="shared" si="14"/>
        <v>0</v>
      </c>
      <c r="G922">
        <f>IF(ISBLANK(IFERROR(INDEX('2-3 引出列表'!$A$2:$CE$8700,$A922,MATCH(G$1,'2-3 引出列表'!$A$1:$CD$1,0)),"")),"",IFERROR(INDEX('2-3 引出列表'!$A$2:$CE$8700,$A922,MATCH(G$1,'2-3 引出列表'!$A$1:$CD$1,0)),""))</f>
        <v>0</v>
      </c>
      <c r="H922">
        <f>IF(ISBLANK(IFERROR(INDEX('2-3 引出列表'!$A$2:$CE$8700,$A922,MATCH(H$1,'2-3 引出列表'!$A$1:$CD$1,0)),"")),"",IFERROR(INDEX('2-3 引出列表'!$A$2:$CE$8700,$A922,MATCH(H$1,'2-3 引出列表'!$A$1:$CD$1,0)),""))</f>
        <v>0</v>
      </c>
      <c r="I922">
        <f>IF(ISBLANK(IFERROR(INDEX('2-3 引出列表'!$A$2:$CE$8700,$A922,MATCH(I$1,'2-3 引出列表'!$A$1:$CD$1,0)),"")),"",IFERROR(INDEX('2-3 引出列表'!$A$2:$CE$8700,$A922,MATCH(I$1,'2-3 引出列表'!$A$1:$CD$1,0)),""))</f>
        <v>0</v>
      </c>
    </row>
    <row r="923" customFormat="1" spans="1:9">
      <c r="A923">
        <v>922</v>
      </c>
      <c r="B923">
        <f>IF(ISBLANK(IFERROR(INDEX('2-3 引出列表'!$A$2:$CE$8700,$A923,MATCH(B$1,'2-3 引出列表'!$A$1:$CD$1,0)),"")),"",IFERROR(INDEX('2-3 引出列表'!$A$2:$CE$8700,$A923,MATCH(B$1,'2-3 引出列表'!$A$1:$CD$1,0)),""))</f>
        <v>0</v>
      </c>
      <c r="C923">
        <f>IF(ISBLANK(IFERROR(INDEX('2-3 引出列表'!$A$2:$CE$8700,$A923,MATCH(C$1,'2-3 引出列表'!$A$1:$CD$1,0)),"")),"",IFERROR(INDEX('2-3 引出列表'!$A$2:$CE$8700,$A923,MATCH(C$1,'2-3 引出列表'!$A$1:$CD$1,0)),""))</f>
        <v>0</v>
      </c>
      <c r="D923">
        <f>IF(ISBLANK(IFERROR(INDEX('2-3 引出列表'!$A$2:$CE$8700,$A923,MATCH(D$1,'2-3 引出列表'!$A$1:$CD$1,0)),"")),"",IFERROR(INDEX('2-3 引出列表'!$A$2:$CE$8700,$A923,MATCH(D$1,'2-3 引出列表'!$A$1:$CD$1,0)),""))</f>
        <v>0</v>
      </c>
      <c r="E923">
        <f>IF(ISBLANK(IFERROR(INDEX('2-3 引出列表'!$A$2:$CE$8700,$A923,MATCH(E$1,'2-3 引出列表'!$A$1:$CD$1,0)),"")),"",IFERROR(INDEX('2-3 引出列表'!$A$2:$CE$8700,$A923,MATCH(E$1,'2-3 引出列表'!$A$1:$CD$1,0)),""))</f>
        <v>0</v>
      </c>
      <c r="F923" t="str">
        <f t="shared" si="14"/>
        <v>0</v>
      </c>
      <c r="G923">
        <f>IF(ISBLANK(IFERROR(INDEX('2-3 引出列表'!$A$2:$CE$8700,$A923,MATCH(G$1,'2-3 引出列表'!$A$1:$CD$1,0)),"")),"",IFERROR(INDEX('2-3 引出列表'!$A$2:$CE$8700,$A923,MATCH(G$1,'2-3 引出列表'!$A$1:$CD$1,0)),""))</f>
        <v>0</v>
      </c>
      <c r="H923">
        <f>IF(ISBLANK(IFERROR(INDEX('2-3 引出列表'!$A$2:$CE$8700,$A923,MATCH(H$1,'2-3 引出列表'!$A$1:$CD$1,0)),"")),"",IFERROR(INDEX('2-3 引出列表'!$A$2:$CE$8700,$A923,MATCH(H$1,'2-3 引出列表'!$A$1:$CD$1,0)),""))</f>
        <v>0</v>
      </c>
      <c r="I923">
        <f>IF(ISBLANK(IFERROR(INDEX('2-3 引出列表'!$A$2:$CE$8700,$A923,MATCH(I$1,'2-3 引出列表'!$A$1:$CD$1,0)),"")),"",IFERROR(INDEX('2-3 引出列表'!$A$2:$CE$8700,$A923,MATCH(I$1,'2-3 引出列表'!$A$1:$CD$1,0)),""))</f>
        <v>0</v>
      </c>
    </row>
    <row r="924" customFormat="1" spans="1:9">
      <c r="A924">
        <v>923</v>
      </c>
      <c r="B924">
        <f>IF(ISBLANK(IFERROR(INDEX('2-3 引出列表'!$A$2:$CE$8700,$A924,MATCH(B$1,'2-3 引出列表'!$A$1:$CD$1,0)),"")),"",IFERROR(INDEX('2-3 引出列表'!$A$2:$CE$8700,$A924,MATCH(B$1,'2-3 引出列表'!$A$1:$CD$1,0)),""))</f>
        <v>0</v>
      </c>
      <c r="C924">
        <f>IF(ISBLANK(IFERROR(INDEX('2-3 引出列表'!$A$2:$CE$8700,$A924,MATCH(C$1,'2-3 引出列表'!$A$1:$CD$1,0)),"")),"",IFERROR(INDEX('2-3 引出列表'!$A$2:$CE$8700,$A924,MATCH(C$1,'2-3 引出列表'!$A$1:$CD$1,0)),""))</f>
        <v>0</v>
      </c>
      <c r="D924">
        <f>IF(ISBLANK(IFERROR(INDEX('2-3 引出列表'!$A$2:$CE$8700,$A924,MATCH(D$1,'2-3 引出列表'!$A$1:$CD$1,0)),"")),"",IFERROR(INDEX('2-3 引出列表'!$A$2:$CE$8700,$A924,MATCH(D$1,'2-3 引出列表'!$A$1:$CD$1,0)),""))</f>
        <v>0</v>
      </c>
      <c r="E924">
        <f>IF(ISBLANK(IFERROR(INDEX('2-3 引出列表'!$A$2:$CE$8700,$A924,MATCH(E$1,'2-3 引出列表'!$A$1:$CD$1,0)),"")),"",IFERROR(INDEX('2-3 引出列表'!$A$2:$CE$8700,$A924,MATCH(E$1,'2-3 引出列表'!$A$1:$CD$1,0)),""))</f>
        <v>0</v>
      </c>
      <c r="F924" t="str">
        <f t="shared" si="14"/>
        <v>0</v>
      </c>
      <c r="G924">
        <f>IF(ISBLANK(IFERROR(INDEX('2-3 引出列表'!$A$2:$CE$8700,$A924,MATCH(G$1,'2-3 引出列表'!$A$1:$CD$1,0)),"")),"",IFERROR(INDEX('2-3 引出列表'!$A$2:$CE$8700,$A924,MATCH(G$1,'2-3 引出列表'!$A$1:$CD$1,0)),""))</f>
        <v>0</v>
      </c>
      <c r="H924">
        <f>IF(ISBLANK(IFERROR(INDEX('2-3 引出列表'!$A$2:$CE$8700,$A924,MATCH(H$1,'2-3 引出列表'!$A$1:$CD$1,0)),"")),"",IFERROR(INDEX('2-3 引出列表'!$A$2:$CE$8700,$A924,MATCH(H$1,'2-3 引出列表'!$A$1:$CD$1,0)),""))</f>
        <v>0</v>
      </c>
      <c r="I924">
        <f>IF(ISBLANK(IFERROR(INDEX('2-3 引出列表'!$A$2:$CE$8700,$A924,MATCH(I$1,'2-3 引出列表'!$A$1:$CD$1,0)),"")),"",IFERROR(INDEX('2-3 引出列表'!$A$2:$CE$8700,$A924,MATCH(I$1,'2-3 引出列表'!$A$1:$CD$1,0)),""))</f>
        <v>0</v>
      </c>
    </row>
    <row r="925" customFormat="1" spans="1:9">
      <c r="A925">
        <v>924</v>
      </c>
      <c r="B925">
        <f>IF(ISBLANK(IFERROR(INDEX('2-3 引出列表'!$A$2:$CE$8700,$A925,MATCH(B$1,'2-3 引出列表'!$A$1:$CD$1,0)),"")),"",IFERROR(INDEX('2-3 引出列表'!$A$2:$CE$8700,$A925,MATCH(B$1,'2-3 引出列表'!$A$1:$CD$1,0)),""))</f>
        <v>0</v>
      </c>
      <c r="C925">
        <f>IF(ISBLANK(IFERROR(INDEX('2-3 引出列表'!$A$2:$CE$8700,$A925,MATCH(C$1,'2-3 引出列表'!$A$1:$CD$1,0)),"")),"",IFERROR(INDEX('2-3 引出列表'!$A$2:$CE$8700,$A925,MATCH(C$1,'2-3 引出列表'!$A$1:$CD$1,0)),""))</f>
        <v>0</v>
      </c>
      <c r="D925">
        <f>IF(ISBLANK(IFERROR(INDEX('2-3 引出列表'!$A$2:$CE$8700,$A925,MATCH(D$1,'2-3 引出列表'!$A$1:$CD$1,0)),"")),"",IFERROR(INDEX('2-3 引出列表'!$A$2:$CE$8700,$A925,MATCH(D$1,'2-3 引出列表'!$A$1:$CD$1,0)),""))</f>
        <v>0</v>
      </c>
      <c r="E925">
        <f>IF(ISBLANK(IFERROR(INDEX('2-3 引出列表'!$A$2:$CE$8700,$A925,MATCH(E$1,'2-3 引出列表'!$A$1:$CD$1,0)),"")),"",IFERROR(INDEX('2-3 引出列表'!$A$2:$CE$8700,$A925,MATCH(E$1,'2-3 引出列表'!$A$1:$CD$1,0)),""))</f>
        <v>0</v>
      </c>
      <c r="F925" t="str">
        <f t="shared" si="14"/>
        <v>0</v>
      </c>
      <c r="G925">
        <f>IF(ISBLANK(IFERROR(INDEX('2-3 引出列表'!$A$2:$CE$8700,$A925,MATCH(G$1,'2-3 引出列表'!$A$1:$CD$1,0)),"")),"",IFERROR(INDEX('2-3 引出列表'!$A$2:$CE$8700,$A925,MATCH(G$1,'2-3 引出列表'!$A$1:$CD$1,0)),""))</f>
        <v>0</v>
      </c>
      <c r="H925">
        <f>IF(ISBLANK(IFERROR(INDEX('2-3 引出列表'!$A$2:$CE$8700,$A925,MATCH(H$1,'2-3 引出列表'!$A$1:$CD$1,0)),"")),"",IFERROR(INDEX('2-3 引出列表'!$A$2:$CE$8700,$A925,MATCH(H$1,'2-3 引出列表'!$A$1:$CD$1,0)),""))</f>
        <v>0</v>
      </c>
      <c r="I925">
        <f>IF(ISBLANK(IFERROR(INDEX('2-3 引出列表'!$A$2:$CE$8700,$A925,MATCH(I$1,'2-3 引出列表'!$A$1:$CD$1,0)),"")),"",IFERROR(INDEX('2-3 引出列表'!$A$2:$CE$8700,$A925,MATCH(I$1,'2-3 引出列表'!$A$1:$CD$1,0)),""))</f>
        <v>0</v>
      </c>
    </row>
    <row r="926" customFormat="1" spans="1:9">
      <c r="A926">
        <v>925</v>
      </c>
      <c r="B926">
        <f>IF(ISBLANK(IFERROR(INDEX('2-3 引出列表'!$A$2:$CE$8700,$A926,MATCH(B$1,'2-3 引出列表'!$A$1:$CD$1,0)),"")),"",IFERROR(INDEX('2-3 引出列表'!$A$2:$CE$8700,$A926,MATCH(B$1,'2-3 引出列表'!$A$1:$CD$1,0)),""))</f>
        <v>0</v>
      </c>
      <c r="C926">
        <f>IF(ISBLANK(IFERROR(INDEX('2-3 引出列表'!$A$2:$CE$8700,$A926,MATCH(C$1,'2-3 引出列表'!$A$1:$CD$1,0)),"")),"",IFERROR(INDEX('2-3 引出列表'!$A$2:$CE$8700,$A926,MATCH(C$1,'2-3 引出列表'!$A$1:$CD$1,0)),""))</f>
        <v>0</v>
      </c>
      <c r="D926">
        <f>IF(ISBLANK(IFERROR(INDEX('2-3 引出列表'!$A$2:$CE$8700,$A926,MATCH(D$1,'2-3 引出列表'!$A$1:$CD$1,0)),"")),"",IFERROR(INDEX('2-3 引出列表'!$A$2:$CE$8700,$A926,MATCH(D$1,'2-3 引出列表'!$A$1:$CD$1,0)),""))</f>
        <v>0</v>
      </c>
      <c r="E926">
        <f>IF(ISBLANK(IFERROR(INDEX('2-3 引出列表'!$A$2:$CE$8700,$A926,MATCH(E$1,'2-3 引出列表'!$A$1:$CD$1,0)),"")),"",IFERROR(INDEX('2-3 引出列表'!$A$2:$CE$8700,$A926,MATCH(E$1,'2-3 引出列表'!$A$1:$CD$1,0)),""))</f>
        <v>0</v>
      </c>
      <c r="F926" t="str">
        <f t="shared" si="14"/>
        <v>0</v>
      </c>
      <c r="G926">
        <f>IF(ISBLANK(IFERROR(INDEX('2-3 引出列表'!$A$2:$CE$8700,$A926,MATCH(G$1,'2-3 引出列表'!$A$1:$CD$1,0)),"")),"",IFERROR(INDEX('2-3 引出列表'!$A$2:$CE$8700,$A926,MATCH(G$1,'2-3 引出列表'!$A$1:$CD$1,0)),""))</f>
        <v>0</v>
      </c>
      <c r="H926">
        <f>IF(ISBLANK(IFERROR(INDEX('2-3 引出列表'!$A$2:$CE$8700,$A926,MATCH(H$1,'2-3 引出列表'!$A$1:$CD$1,0)),"")),"",IFERROR(INDEX('2-3 引出列表'!$A$2:$CE$8700,$A926,MATCH(H$1,'2-3 引出列表'!$A$1:$CD$1,0)),""))</f>
        <v>0</v>
      </c>
      <c r="I926">
        <f>IF(ISBLANK(IFERROR(INDEX('2-3 引出列表'!$A$2:$CE$8700,$A926,MATCH(I$1,'2-3 引出列表'!$A$1:$CD$1,0)),"")),"",IFERROR(INDEX('2-3 引出列表'!$A$2:$CE$8700,$A926,MATCH(I$1,'2-3 引出列表'!$A$1:$CD$1,0)),""))</f>
        <v>0</v>
      </c>
    </row>
    <row r="927" customFormat="1" spans="1:9">
      <c r="A927">
        <v>926</v>
      </c>
      <c r="B927">
        <f>IF(ISBLANK(IFERROR(INDEX('2-3 引出列表'!$A$2:$CE$8700,$A927,MATCH(B$1,'2-3 引出列表'!$A$1:$CD$1,0)),"")),"",IFERROR(INDEX('2-3 引出列表'!$A$2:$CE$8700,$A927,MATCH(B$1,'2-3 引出列表'!$A$1:$CD$1,0)),""))</f>
        <v>0</v>
      </c>
      <c r="C927">
        <f>IF(ISBLANK(IFERROR(INDEX('2-3 引出列表'!$A$2:$CE$8700,$A927,MATCH(C$1,'2-3 引出列表'!$A$1:$CD$1,0)),"")),"",IFERROR(INDEX('2-3 引出列表'!$A$2:$CE$8700,$A927,MATCH(C$1,'2-3 引出列表'!$A$1:$CD$1,0)),""))</f>
        <v>0</v>
      </c>
      <c r="D927">
        <f>IF(ISBLANK(IFERROR(INDEX('2-3 引出列表'!$A$2:$CE$8700,$A927,MATCH(D$1,'2-3 引出列表'!$A$1:$CD$1,0)),"")),"",IFERROR(INDEX('2-3 引出列表'!$A$2:$CE$8700,$A927,MATCH(D$1,'2-3 引出列表'!$A$1:$CD$1,0)),""))</f>
        <v>0</v>
      </c>
      <c r="E927">
        <f>IF(ISBLANK(IFERROR(INDEX('2-3 引出列表'!$A$2:$CE$8700,$A927,MATCH(E$1,'2-3 引出列表'!$A$1:$CD$1,0)),"")),"",IFERROR(INDEX('2-3 引出列表'!$A$2:$CE$8700,$A927,MATCH(E$1,'2-3 引出列表'!$A$1:$CD$1,0)),""))</f>
        <v>0</v>
      </c>
      <c r="F927" t="str">
        <f t="shared" si="14"/>
        <v>0</v>
      </c>
      <c r="G927">
        <f>IF(ISBLANK(IFERROR(INDEX('2-3 引出列表'!$A$2:$CE$8700,$A927,MATCH(G$1,'2-3 引出列表'!$A$1:$CD$1,0)),"")),"",IFERROR(INDEX('2-3 引出列表'!$A$2:$CE$8700,$A927,MATCH(G$1,'2-3 引出列表'!$A$1:$CD$1,0)),""))</f>
        <v>0</v>
      </c>
      <c r="H927">
        <f>IF(ISBLANK(IFERROR(INDEX('2-3 引出列表'!$A$2:$CE$8700,$A927,MATCH(H$1,'2-3 引出列表'!$A$1:$CD$1,0)),"")),"",IFERROR(INDEX('2-3 引出列表'!$A$2:$CE$8700,$A927,MATCH(H$1,'2-3 引出列表'!$A$1:$CD$1,0)),""))</f>
        <v>0</v>
      </c>
      <c r="I927">
        <f>IF(ISBLANK(IFERROR(INDEX('2-3 引出列表'!$A$2:$CE$8700,$A927,MATCH(I$1,'2-3 引出列表'!$A$1:$CD$1,0)),"")),"",IFERROR(INDEX('2-3 引出列表'!$A$2:$CE$8700,$A927,MATCH(I$1,'2-3 引出列表'!$A$1:$CD$1,0)),""))</f>
        <v>0</v>
      </c>
    </row>
    <row r="928" customFormat="1" spans="1:9">
      <c r="A928">
        <v>927</v>
      </c>
      <c r="B928">
        <f>IF(ISBLANK(IFERROR(INDEX('2-3 引出列表'!$A$2:$CE$8700,$A928,MATCH(B$1,'2-3 引出列表'!$A$1:$CD$1,0)),"")),"",IFERROR(INDEX('2-3 引出列表'!$A$2:$CE$8700,$A928,MATCH(B$1,'2-3 引出列表'!$A$1:$CD$1,0)),""))</f>
        <v>0</v>
      </c>
      <c r="C928">
        <f>IF(ISBLANK(IFERROR(INDEX('2-3 引出列表'!$A$2:$CE$8700,$A928,MATCH(C$1,'2-3 引出列表'!$A$1:$CD$1,0)),"")),"",IFERROR(INDEX('2-3 引出列表'!$A$2:$CE$8700,$A928,MATCH(C$1,'2-3 引出列表'!$A$1:$CD$1,0)),""))</f>
        <v>0</v>
      </c>
      <c r="D928">
        <f>IF(ISBLANK(IFERROR(INDEX('2-3 引出列表'!$A$2:$CE$8700,$A928,MATCH(D$1,'2-3 引出列表'!$A$1:$CD$1,0)),"")),"",IFERROR(INDEX('2-3 引出列表'!$A$2:$CE$8700,$A928,MATCH(D$1,'2-3 引出列表'!$A$1:$CD$1,0)),""))</f>
        <v>0</v>
      </c>
      <c r="E928">
        <f>IF(ISBLANK(IFERROR(INDEX('2-3 引出列表'!$A$2:$CE$8700,$A928,MATCH(E$1,'2-3 引出列表'!$A$1:$CD$1,0)),"")),"",IFERROR(INDEX('2-3 引出列表'!$A$2:$CE$8700,$A928,MATCH(E$1,'2-3 引出列表'!$A$1:$CD$1,0)),""))</f>
        <v>0</v>
      </c>
      <c r="F928" t="str">
        <f t="shared" si="14"/>
        <v>0</v>
      </c>
      <c r="G928">
        <f>IF(ISBLANK(IFERROR(INDEX('2-3 引出列表'!$A$2:$CE$8700,$A928,MATCH(G$1,'2-3 引出列表'!$A$1:$CD$1,0)),"")),"",IFERROR(INDEX('2-3 引出列表'!$A$2:$CE$8700,$A928,MATCH(G$1,'2-3 引出列表'!$A$1:$CD$1,0)),""))</f>
        <v>0</v>
      </c>
      <c r="H928">
        <f>IF(ISBLANK(IFERROR(INDEX('2-3 引出列表'!$A$2:$CE$8700,$A928,MATCH(H$1,'2-3 引出列表'!$A$1:$CD$1,0)),"")),"",IFERROR(INDEX('2-3 引出列表'!$A$2:$CE$8700,$A928,MATCH(H$1,'2-3 引出列表'!$A$1:$CD$1,0)),""))</f>
        <v>0</v>
      </c>
      <c r="I928">
        <f>IF(ISBLANK(IFERROR(INDEX('2-3 引出列表'!$A$2:$CE$8700,$A928,MATCH(I$1,'2-3 引出列表'!$A$1:$CD$1,0)),"")),"",IFERROR(INDEX('2-3 引出列表'!$A$2:$CE$8700,$A928,MATCH(I$1,'2-3 引出列表'!$A$1:$CD$1,0)),""))</f>
        <v>0</v>
      </c>
    </row>
    <row r="929" customFormat="1" spans="1:9">
      <c r="A929">
        <v>928</v>
      </c>
      <c r="B929">
        <f>IF(ISBLANK(IFERROR(INDEX('2-3 引出列表'!$A$2:$CE$8700,$A929,MATCH(B$1,'2-3 引出列表'!$A$1:$CD$1,0)),"")),"",IFERROR(INDEX('2-3 引出列表'!$A$2:$CE$8700,$A929,MATCH(B$1,'2-3 引出列表'!$A$1:$CD$1,0)),""))</f>
        <v>0</v>
      </c>
      <c r="C929">
        <f>IF(ISBLANK(IFERROR(INDEX('2-3 引出列表'!$A$2:$CE$8700,$A929,MATCH(C$1,'2-3 引出列表'!$A$1:$CD$1,0)),"")),"",IFERROR(INDEX('2-3 引出列表'!$A$2:$CE$8700,$A929,MATCH(C$1,'2-3 引出列表'!$A$1:$CD$1,0)),""))</f>
        <v>0</v>
      </c>
      <c r="D929">
        <f>IF(ISBLANK(IFERROR(INDEX('2-3 引出列表'!$A$2:$CE$8700,$A929,MATCH(D$1,'2-3 引出列表'!$A$1:$CD$1,0)),"")),"",IFERROR(INDEX('2-3 引出列表'!$A$2:$CE$8700,$A929,MATCH(D$1,'2-3 引出列表'!$A$1:$CD$1,0)),""))</f>
        <v>0</v>
      </c>
      <c r="E929">
        <f>IF(ISBLANK(IFERROR(INDEX('2-3 引出列表'!$A$2:$CE$8700,$A929,MATCH(E$1,'2-3 引出列表'!$A$1:$CD$1,0)),"")),"",IFERROR(INDEX('2-3 引出列表'!$A$2:$CE$8700,$A929,MATCH(E$1,'2-3 引出列表'!$A$1:$CD$1,0)),""))</f>
        <v>0</v>
      </c>
      <c r="F929" t="str">
        <f t="shared" si="14"/>
        <v>0</v>
      </c>
      <c r="G929">
        <f>IF(ISBLANK(IFERROR(INDEX('2-3 引出列表'!$A$2:$CE$8700,$A929,MATCH(G$1,'2-3 引出列表'!$A$1:$CD$1,0)),"")),"",IFERROR(INDEX('2-3 引出列表'!$A$2:$CE$8700,$A929,MATCH(G$1,'2-3 引出列表'!$A$1:$CD$1,0)),""))</f>
        <v>0</v>
      </c>
      <c r="H929">
        <f>IF(ISBLANK(IFERROR(INDEX('2-3 引出列表'!$A$2:$CE$8700,$A929,MATCH(H$1,'2-3 引出列表'!$A$1:$CD$1,0)),"")),"",IFERROR(INDEX('2-3 引出列表'!$A$2:$CE$8700,$A929,MATCH(H$1,'2-3 引出列表'!$A$1:$CD$1,0)),""))</f>
        <v>0</v>
      </c>
      <c r="I929">
        <f>IF(ISBLANK(IFERROR(INDEX('2-3 引出列表'!$A$2:$CE$8700,$A929,MATCH(I$1,'2-3 引出列表'!$A$1:$CD$1,0)),"")),"",IFERROR(INDEX('2-3 引出列表'!$A$2:$CE$8700,$A929,MATCH(I$1,'2-3 引出列表'!$A$1:$CD$1,0)),""))</f>
        <v>0</v>
      </c>
    </row>
    <row r="930" customFormat="1" spans="1:9">
      <c r="A930">
        <v>929</v>
      </c>
      <c r="B930">
        <f>IF(ISBLANK(IFERROR(INDEX('2-3 引出列表'!$A$2:$CE$8700,$A930,MATCH(B$1,'2-3 引出列表'!$A$1:$CD$1,0)),"")),"",IFERROR(INDEX('2-3 引出列表'!$A$2:$CE$8700,$A930,MATCH(B$1,'2-3 引出列表'!$A$1:$CD$1,0)),""))</f>
        <v>0</v>
      </c>
      <c r="C930">
        <f>IF(ISBLANK(IFERROR(INDEX('2-3 引出列表'!$A$2:$CE$8700,$A930,MATCH(C$1,'2-3 引出列表'!$A$1:$CD$1,0)),"")),"",IFERROR(INDEX('2-3 引出列表'!$A$2:$CE$8700,$A930,MATCH(C$1,'2-3 引出列表'!$A$1:$CD$1,0)),""))</f>
        <v>0</v>
      </c>
      <c r="D930">
        <f>IF(ISBLANK(IFERROR(INDEX('2-3 引出列表'!$A$2:$CE$8700,$A930,MATCH(D$1,'2-3 引出列表'!$A$1:$CD$1,0)),"")),"",IFERROR(INDEX('2-3 引出列表'!$A$2:$CE$8700,$A930,MATCH(D$1,'2-3 引出列表'!$A$1:$CD$1,0)),""))</f>
        <v>0</v>
      </c>
      <c r="E930">
        <f>IF(ISBLANK(IFERROR(INDEX('2-3 引出列表'!$A$2:$CE$8700,$A930,MATCH(E$1,'2-3 引出列表'!$A$1:$CD$1,0)),"")),"",IFERROR(INDEX('2-3 引出列表'!$A$2:$CE$8700,$A930,MATCH(E$1,'2-3 引出列表'!$A$1:$CD$1,0)),""))</f>
        <v>0</v>
      </c>
      <c r="F930" t="str">
        <f t="shared" si="14"/>
        <v>0</v>
      </c>
      <c r="G930">
        <f>IF(ISBLANK(IFERROR(INDEX('2-3 引出列表'!$A$2:$CE$8700,$A930,MATCH(G$1,'2-3 引出列表'!$A$1:$CD$1,0)),"")),"",IFERROR(INDEX('2-3 引出列表'!$A$2:$CE$8700,$A930,MATCH(G$1,'2-3 引出列表'!$A$1:$CD$1,0)),""))</f>
        <v>0</v>
      </c>
      <c r="H930">
        <f>IF(ISBLANK(IFERROR(INDEX('2-3 引出列表'!$A$2:$CE$8700,$A930,MATCH(H$1,'2-3 引出列表'!$A$1:$CD$1,0)),"")),"",IFERROR(INDEX('2-3 引出列表'!$A$2:$CE$8700,$A930,MATCH(H$1,'2-3 引出列表'!$A$1:$CD$1,0)),""))</f>
        <v>0</v>
      </c>
      <c r="I930">
        <f>IF(ISBLANK(IFERROR(INDEX('2-3 引出列表'!$A$2:$CE$8700,$A930,MATCH(I$1,'2-3 引出列表'!$A$1:$CD$1,0)),"")),"",IFERROR(INDEX('2-3 引出列表'!$A$2:$CE$8700,$A930,MATCH(I$1,'2-3 引出列表'!$A$1:$CD$1,0)),""))</f>
        <v>0</v>
      </c>
    </row>
    <row r="931" customFormat="1" spans="1:9">
      <c r="A931">
        <v>930</v>
      </c>
      <c r="B931">
        <f>IF(ISBLANK(IFERROR(INDEX('2-3 引出列表'!$A$2:$CE$8700,$A931,MATCH(B$1,'2-3 引出列表'!$A$1:$CD$1,0)),"")),"",IFERROR(INDEX('2-3 引出列表'!$A$2:$CE$8700,$A931,MATCH(B$1,'2-3 引出列表'!$A$1:$CD$1,0)),""))</f>
        <v>0</v>
      </c>
      <c r="C931">
        <f>IF(ISBLANK(IFERROR(INDEX('2-3 引出列表'!$A$2:$CE$8700,$A931,MATCH(C$1,'2-3 引出列表'!$A$1:$CD$1,0)),"")),"",IFERROR(INDEX('2-3 引出列表'!$A$2:$CE$8700,$A931,MATCH(C$1,'2-3 引出列表'!$A$1:$CD$1,0)),""))</f>
        <v>0</v>
      </c>
      <c r="D931">
        <f>IF(ISBLANK(IFERROR(INDEX('2-3 引出列表'!$A$2:$CE$8700,$A931,MATCH(D$1,'2-3 引出列表'!$A$1:$CD$1,0)),"")),"",IFERROR(INDEX('2-3 引出列表'!$A$2:$CE$8700,$A931,MATCH(D$1,'2-3 引出列表'!$A$1:$CD$1,0)),""))</f>
        <v>0</v>
      </c>
      <c r="E931">
        <f>IF(ISBLANK(IFERROR(INDEX('2-3 引出列表'!$A$2:$CE$8700,$A931,MATCH(E$1,'2-3 引出列表'!$A$1:$CD$1,0)),"")),"",IFERROR(INDEX('2-3 引出列表'!$A$2:$CE$8700,$A931,MATCH(E$1,'2-3 引出列表'!$A$1:$CD$1,0)),""))</f>
        <v>0</v>
      </c>
      <c r="F931" t="str">
        <f t="shared" si="14"/>
        <v>0</v>
      </c>
      <c r="G931">
        <f>IF(ISBLANK(IFERROR(INDEX('2-3 引出列表'!$A$2:$CE$8700,$A931,MATCH(G$1,'2-3 引出列表'!$A$1:$CD$1,0)),"")),"",IFERROR(INDEX('2-3 引出列表'!$A$2:$CE$8700,$A931,MATCH(G$1,'2-3 引出列表'!$A$1:$CD$1,0)),""))</f>
        <v>0</v>
      </c>
      <c r="H931">
        <f>IF(ISBLANK(IFERROR(INDEX('2-3 引出列表'!$A$2:$CE$8700,$A931,MATCH(H$1,'2-3 引出列表'!$A$1:$CD$1,0)),"")),"",IFERROR(INDEX('2-3 引出列表'!$A$2:$CE$8700,$A931,MATCH(H$1,'2-3 引出列表'!$A$1:$CD$1,0)),""))</f>
        <v>0</v>
      </c>
      <c r="I931">
        <f>IF(ISBLANK(IFERROR(INDEX('2-3 引出列表'!$A$2:$CE$8700,$A931,MATCH(I$1,'2-3 引出列表'!$A$1:$CD$1,0)),"")),"",IFERROR(INDEX('2-3 引出列表'!$A$2:$CE$8700,$A931,MATCH(I$1,'2-3 引出列表'!$A$1:$CD$1,0)),""))</f>
        <v>0</v>
      </c>
    </row>
    <row r="932" customFormat="1" spans="1:9">
      <c r="A932">
        <v>931</v>
      </c>
      <c r="B932">
        <f>IF(ISBLANK(IFERROR(INDEX('2-3 引出列表'!$A$2:$CE$8700,$A932,MATCH(B$1,'2-3 引出列表'!$A$1:$CD$1,0)),"")),"",IFERROR(INDEX('2-3 引出列表'!$A$2:$CE$8700,$A932,MATCH(B$1,'2-3 引出列表'!$A$1:$CD$1,0)),""))</f>
        <v>0</v>
      </c>
      <c r="C932">
        <f>IF(ISBLANK(IFERROR(INDEX('2-3 引出列表'!$A$2:$CE$8700,$A932,MATCH(C$1,'2-3 引出列表'!$A$1:$CD$1,0)),"")),"",IFERROR(INDEX('2-3 引出列表'!$A$2:$CE$8700,$A932,MATCH(C$1,'2-3 引出列表'!$A$1:$CD$1,0)),""))</f>
        <v>0</v>
      </c>
      <c r="D932">
        <f>IF(ISBLANK(IFERROR(INDEX('2-3 引出列表'!$A$2:$CE$8700,$A932,MATCH(D$1,'2-3 引出列表'!$A$1:$CD$1,0)),"")),"",IFERROR(INDEX('2-3 引出列表'!$A$2:$CE$8700,$A932,MATCH(D$1,'2-3 引出列表'!$A$1:$CD$1,0)),""))</f>
        <v>0</v>
      </c>
      <c r="E932">
        <f>IF(ISBLANK(IFERROR(INDEX('2-3 引出列表'!$A$2:$CE$8700,$A932,MATCH(E$1,'2-3 引出列表'!$A$1:$CD$1,0)),"")),"",IFERROR(INDEX('2-3 引出列表'!$A$2:$CE$8700,$A932,MATCH(E$1,'2-3 引出列表'!$A$1:$CD$1,0)),""))</f>
        <v>0</v>
      </c>
      <c r="F932" t="str">
        <f t="shared" si="14"/>
        <v>0</v>
      </c>
      <c r="G932">
        <f>IF(ISBLANK(IFERROR(INDEX('2-3 引出列表'!$A$2:$CE$8700,$A932,MATCH(G$1,'2-3 引出列表'!$A$1:$CD$1,0)),"")),"",IFERROR(INDEX('2-3 引出列表'!$A$2:$CE$8700,$A932,MATCH(G$1,'2-3 引出列表'!$A$1:$CD$1,0)),""))</f>
        <v>0</v>
      </c>
      <c r="H932">
        <f>IF(ISBLANK(IFERROR(INDEX('2-3 引出列表'!$A$2:$CE$8700,$A932,MATCH(H$1,'2-3 引出列表'!$A$1:$CD$1,0)),"")),"",IFERROR(INDEX('2-3 引出列表'!$A$2:$CE$8700,$A932,MATCH(H$1,'2-3 引出列表'!$A$1:$CD$1,0)),""))</f>
        <v>0</v>
      </c>
      <c r="I932">
        <f>IF(ISBLANK(IFERROR(INDEX('2-3 引出列表'!$A$2:$CE$8700,$A932,MATCH(I$1,'2-3 引出列表'!$A$1:$CD$1,0)),"")),"",IFERROR(INDEX('2-3 引出列表'!$A$2:$CE$8700,$A932,MATCH(I$1,'2-3 引出列表'!$A$1:$CD$1,0)),""))</f>
        <v>0</v>
      </c>
    </row>
    <row r="933" customFormat="1" spans="1:9">
      <c r="A933">
        <v>932</v>
      </c>
      <c r="B933">
        <f>IF(ISBLANK(IFERROR(INDEX('2-3 引出列表'!$A$2:$CE$8700,$A933,MATCH(B$1,'2-3 引出列表'!$A$1:$CD$1,0)),"")),"",IFERROR(INDEX('2-3 引出列表'!$A$2:$CE$8700,$A933,MATCH(B$1,'2-3 引出列表'!$A$1:$CD$1,0)),""))</f>
        <v>0</v>
      </c>
      <c r="C933">
        <f>IF(ISBLANK(IFERROR(INDEX('2-3 引出列表'!$A$2:$CE$8700,$A933,MATCH(C$1,'2-3 引出列表'!$A$1:$CD$1,0)),"")),"",IFERROR(INDEX('2-3 引出列表'!$A$2:$CE$8700,$A933,MATCH(C$1,'2-3 引出列表'!$A$1:$CD$1,0)),""))</f>
        <v>0</v>
      </c>
      <c r="D933">
        <f>IF(ISBLANK(IFERROR(INDEX('2-3 引出列表'!$A$2:$CE$8700,$A933,MATCH(D$1,'2-3 引出列表'!$A$1:$CD$1,0)),"")),"",IFERROR(INDEX('2-3 引出列表'!$A$2:$CE$8700,$A933,MATCH(D$1,'2-3 引出列表'!$A$1:$CD$1,0)),""))</f>
        <v>0</v>
      </c>
      <c r="E933">
        <f>IF(ISBLANK(IFERROR(INDEX('2-3 引出列表'!$A$2:$CE$8700,$A933,MATCH(E$1,'2-3 引出列表'!$A$1:$CD$1,0)),"")),"",IFERROR(INDEX('2-3 引出列表'!$A$2:$CE$8700,$A933,MATCH(E$1,'2-3 引出列表'!$A$1:$CD$1,0)),""))</f>
        <v>0</v>
      </c>
      <c r="F933" t="str">
        <f t="shared" si="14"/>
        <v>0</v>
      </c>
      <c r="G933">
        <f>IF(ISBLANK(IFERROR(INDEX('2-3 引出列表'!$A$2:$CE$8700,$A933,MATCH(G$1,'2-3 引出列表'!$A$1:$CD$1,0)),"")),"",IFERROR(INDEX('2-3 引出列表'!$A$2:$CE$8700,$A933,MATCH(G$1,'2-3 引出列表'!$A$1:$CD$1,0)),""))</f>
        <v>0</v>
      </c>
      <c r="H933">
        <f>IF(ISBLANK(IFERROR(INDEX('2-3 引出列表'!$A$2:$CE$8700,$A933,MATCH(H$1,'2-3 引出列表'!$A$1:$CD$1,0)),"")),"",IFERROR(INDEX('2-3 引出列表'!$A$2:$CE$8700,$A933,MATCH(H$1,'2-3 引出列表'!$A$1:$CD$1,0)),""))</f>
        <v>0</v>
      </c>
      <c r="I933">
        <f>IF(ISBLANK(IFERROR(INDEX('2-3 引出列表'!$A$2:$CE$8700,$A933,MATCH(I$1,'2-3 引出列表'!$A$1:$CD$1,0)),"")),"",IFERROR(INDEX('2-3 引出列表'!$A$2:$CE$8700,$A933,MATCH(I$1,'2-3 引出列表'!$A$1:$CD$1,0)),""))</f>
        <v>0</v>
      </c>
    </row>
    <row r="934" customFormat="1" spans="1:9">
      <c r="A934">
        <v>933</v>
      </c>
      <c r="B934">
        <f>IF(ISBLANK(IFERROR(INDEX('2-3 引出列表'!$A$2:$CE$8700,$A934,MATCH(B$1,'2-3 引出列表'!$A$1:$CD$1,0)),"")),"",IFERROR(INDEX('2-3 引出列表'!$A$2:$CE$8700,$A934,MATCH(B$1,'2-3 引出列表'!$A$1:$CD$1,0)),""))</f>
        <v>0</v>
      </c>
      <c r="C934">
        <f>IF(ISBLANK(IFERROR(INDEX('2-3 引出列表'!$A$2:$CE$8700,$A934,MATCH(C$1,'2-3 引出列表'!$A$1:$CD$1,0)),"")),"",IFERROR(INDEX('2-3 引出列表'!$A$2:$CE$8700,$A934,MATCH(C$1,'2-3 引出列表'!$A$1:$CD$1,0)),""))</f>
        <v>0</v>
      </c>
      <c r="D934">
        <f>IF(ISBLANK(IFERROR(INDEX('2-3 引出列表'!$A$2:$CE$8700,$A934,MATCH(D$1,'2-3 引出列表'!$A$1:$CD$1,0)),"")),"",IFERROR(INDEX('2-3 引出列表'!$A$2:$CE$8700,$A934,MATCH(D$1,'2-3 引出列表'!$A$1:$CD$1,0)),""))</f>
        <v>0</v>
      </c>
      <c r="E934">
        <f>IF(ISBLANK(IFERROR(INDEX('2-3 引出列表'!$A$2:$CE$8700,$A934,MATCH(E$1,'2-3 引出列表'!$A$1:$CD$1,0)),"")),"",IFERROR(INDEX('2-3 引出列表'!$A$2:$CE$8700,$A934,MATCH(E$1,'2-3 引出列表'!$A$1:$CD$1,0)),""))</f>
        <v>0</v>
      </c>
      <c r="F934" t="str">
        <f t="shared" si="14"/>
        <v>0</v>
      </c>
      <c r="G934">
        <f>IF(ISBLANK(IFERROR(INDEX('2-3 引出列表'!$A$2:$CE$8700,$A934,MATCH(G$1,'2-3 引出列表'!$A$1:$CD$1,0)),"")),"",IFERROR(INDEX('2-3 引出列表'!$A$2:$CE$8700,$A934,MATCH(G$1,'2-3 引出列表'!$A$1:$CD$1,0)),""))</f>
        <v>0</v>
      </c>
      <c r="H934">
        <f>IF(ISBLANK(IFERROR(INDEX('2-3 引出列表'!$A$2:$CE$8700,$A934,MATCH(H$1,'2-3 引出列表'!$A$1:$CD$1,0)),"")),"",IFERROR(INDEX('2-3 引出列表'!$A$2:$CE$8700,$A934,MATCH(H$1,'2-3 引出列表'!$A$1:$CD$1,0)),""))</f>
        <v>0</v>
      </c>
      <c r="I934">
        <f>IF(ISBLANK(IFERROR(INDEX('2-3 引出列表'!$A$2:$CE$8700,$A934,MATCH(I$1,'2-3 引出列表'!$A$1:$CD$1,0)),"")),"",IFERROR(INDEX('2-3 引出列表'!$A$2:$CE$8700,$A934,MATCH(I$1,'2-3 引出列表'!$A$1:$CD$1,0)),""))</f>
        <v>0</v>
      </c>
    </row>
    <row r="935" customFormat="1" spans="1:9">
      <c r="A935">
        <v>934</v>
      </c>
      <c r="B935">
        <f>IF(ISBLANK(IFERROR(INDEX('2-3 引出列表'!$A$2:$CE$8700,$A935,MATCH(B$1,'2-3 引出列表'!$A$1:$CD$1,0)),"")),"",IFERROR(INDEX('2-3 引出列表'!$A$2:$CE$8700,$A935,MATCH(B$1,'2-3 引出列表'!$A$1:$CD$1,0)),""))</f>
        <v>0</v>
      </c>
      <c r="C935">
        <f>IF(ISBLANK(IFERROR(INDEX('2-3 引出列表'!$A$2:$CE$8700,$A935,MATCH(C$1,'2-3 引出列表'!$A$1:$CD$1,0)),"")),"",IFERROR(INDEX('2-3 引出列表'!$A$2:$CE$8700,$A935,MATCH(C$1,'2-3 引出列表'!$A$1:$CD$1,0)),""))</f>
        <v>0</v>
      </c>
      <c r="D935">
        <f>IF(ISBLANK(IFERROR(INDEX('2-3 引出列表'!$A$2:$CE$8700,$A935,MATCH(D$1,'2-3 引出列表'!$A$1:$CD$1,0)),"")),"",IFERROR(INDEX('2-3 引出列表'!$A$2:$CE$8700,$A935,MATCH(D$1,'2-3 引出列表'!$A$1:$CD$1,0)),""))</f>
        <v>0</v>
      </c>
      <c r="E935">
        <f>IF(ISBLANK(IFERROR(INDEX('2-3 引出列表'!$A$2:$CE$8700,$A935,MATCH(E$1,'2-3 引出列表'!$A$1:$CD$1,0)),"")),"",IFERROR(INDEX('2-3 引出列表'!$A$2:$CE$8700,$A935,MATCH(E$1,'2-3 引出列表'!$A$1:$CD$1,0)),""))</f>
        <v>0</v>
      </c>
      <c r="F935" t="str">
        <f t="shared" si="14"/>
        <v>0</v>
      </c>
      <c r="G935">
        <f>IF(ISBLANK(IFERROR(INDEX('2-3 引出列表'!$A$2:$CE$8700,$A935,MATCH(G$1,'2-3 引出列表'!$A$1:$CD$1,0)),"")),"",IFERROR(INDEX('2-3 引出列表'!$A$2:$CE$8700,$A935,MATCH(G$1,'2-3 引出列表'!$A$1:$CD$1,0)),""))</f>
        <v>0</v>
      </c>
      <c r="H935">
        <f>IF(ISBLANK(IFERROR(INDEX('2-3 引出列表'!$A$2:$CE$8700,$A935,MATCH(H$1,'2-3 引出列表'!$A$1:$CD$1,0)),"")),"",IFERROR(INDEX('2-3 引出列表'!$A$2:$CE$8700,$A935,MATCH(H$1,'2-3 引出列表'!$A$1:$CD$1,0)),""))</f>
        <v>0</v>
      </c>
      <c r="I935">
        <f>IF(ISBLANK(IFERROR(INDEX('2-3 引出列表'!$A$2:$CE$8700,$A935,MATCH(I$1,'2-3 引出列表'!$A$1:$CD$1,0)),"")),"",IFERROR(INDEX('2-3 引出列表'!$A$2:$CE$8700,$A935,MATCH(I$1,'2-3 引出列表'!$A$1:$CD$1,0)),""))</f>
        <v>0</v>
      </c>
    </row>
    <row r="936" customFormat="1" spans="1:9">
      <c r="A936">
        <v>935</v>
      </c>
      <c r="B936">
        <f>IF(ISBLANK(IFERROR(INDEX('2-3 引出列表'!$A$2:$CE$8700,$A936,MATCH(B$1,'2-3 引出列表'!$A$1:$CD$1,0)),"")),"",IFERROR(INDEX('2-3 引出列表'!$A$2:$CE$8700,$A936,MATCH(B$1,'2-3 引出列表'!$A$1:$CD$1,0)),""))</f>
        <v>0</v>
      </c>
      <c r="C936">
        <f>IF(ISBLANK(IFERROR(INDEX('2-3 引出列表'!$A$2:$CE$8700,$A936,MATCH(C$1,'2-3 引出列表'!$A$1:$CD$1,0)),"")),"",IFERROR(INDEX('2-3 引出列表'!$A$2:$CE$8700,$A936,MATCH(C$1,'2-3 引出列表'!$A$1:$CD$1,0)),""))</f>
        <v>0</v>
      </c>
      <c r="D936">
        <f>IF(ISBLANK(IFERROR(INDEX('2-3 引出列表'!$A$2:$CE$8700,$A936,MATCH(D$1,'2-3 引出列表'!$A$1:$CD$1,0)),"")),"",IFERROR(INDEX('2-3 引出列表'!$A$2:$CE$8700,$A936,MATCH(D$1,'2-3 引出列表'!$A$1:$CD$1,0)),""))</f>
        <v>0</v>
      </c>
      <c r="E936">
        <f>IF(ISBLANK(IFERROR(INDEX('2-3 引出列表'!$A$2:$CE$8700,$A936,MATCH(E$1,'2-3 引出列表'!$A$1:$CD$1,0)),"")),"",IFERROR(INDEX('2-3 引出列表'!$A$2:$CE$8700,$A936,MATCH(E$1,'2-3 引出列表'!$A$1:$CD$1,0)),""))</f>
        <v>0</v>
      </c>
      <c r="F936" t="str">
        <f t="shared" si="14"/>
        <v>0</v>
      </c>
      <c r="G936">
        <f>IF(ISBLANK(IFERROR(INDEX('2-3 引出列表'!$A$2:$CE$8700,$A936,MATCH(G$1,'2-3 引出列表'!$A$1:$CD$1,0)),"")),"",IFERROR(INDEX('2-3 引出列表'!$A$2:$CE$8700,$A936,MATCH(G$1,'2-3 引出列表'!$A$1:$CD$1,0)),""))</f>
        <v>0</v>
      </c>
      <c r="H936">
        <f>IF(ISBLANK(IFERROR(INDEX('2-3 引出列表'!$A$2:$CE$8700,$A936,MATCH(H$1,'2-3 引出列表'!$A$1:$CD$1,0)),"")),"",IFERROR(INDEX('2-3 引出列表'!$A$2:$CE$8700,$A936,MATCH(H$1,'2-3 引出列表'!$A$1:$CD$1,0)),""))</f>
        <v>0</v>
      </c>
      <c r="I936">
        <f>IF(ISBLANK(IFERROR(INDEX('2-3 引出列表'!$A$2:$CE$8700,$A936,MATCH(I$1,'2-3 引出列表'!$A$1:$CD$1,0)),"")),"",IFERROR(INDEX('2-3 引出列表'!$A$2:$CE$8700,$A936,MATCH(I$1,'2-3 引出列表'!$A$1:$CD$1,0)),""))</f>
        <v>0</v>
      </c>
    </row>
    <row r="937" customFormat="1" spans="1:9">
      <c r="A937">
        <v>936</v>
      </c>
      <c r="B937">
        <f>IF(ISBLANK(IFERROR(INDEX('2-3 引出列表'!$A$2:$CE$8700,$A937,MATCH(B$1,'2-3 引出列表'!$A$1:$CD$1,0)),"")),"",IFERROR(INDEX('2-3 引出列表'!$A$2:$CE$8700,$A937,MATCH(B$1,'2-3 引出列表'!$A$1:$CD$1,0)),""))</f>
        <v>0</v>
      </c>
      <c r="C937">
        <f>IF(ISBLANK(IFERROR(INDEX('2-3 引出列表'!$A$2:$CE$8700,$A937,MATCH(C$1,'2-3 引出列表'!$A$1:$CD$1,0)),"")),"",IFERROR(INDEX('2-3 引出列表'!$A$2:$CE$8700,$A937,MATCH(C$1,'2-3 引出列表'!$A$1:$CD$1,0)),""))</f>
        <v>0</v>
      </c>
      <c r="D937">
        <f>IF(ISBLANK(IFERROR(INDEX('2-3 引出列表'!$A$2:$CE$8700,$A937,MATCH(D$1,'2-3 引出列表'!$A$1:$CD$1,0)),"")),"",IFERROR(INDEX('2-3 引出列表'!$A$2:$CE$8700,$A937,MATCH(D$1,'2-3 引出列表'!$A$1:$CD$1,0)),""))</f>
        <v>0</v>
      </c>
      <c r="E937">
        <f>IF(ISBLANK(IFERROR(INDEX('2-3 引出列表'!$A$2:$CE$8700,$A937,MATCH(E$1,'2-3 引出列表'!$A$1:$CD$1,0)),"")),"",IFERROR(INDEX('2-3 引出列表'!$A$2:$CE$8700,$A937,MATCH(E$1,'2-3 引出列表'!$A$1:$CD$1,0)),""))</f>
        <v>0</v>
      </c>
      <c r="F937" t="str">
        <f t="shared" si="14"/>
        <v>0</v>
      </c>
      <c r="G937">
        <f>IF(ISBLANK(IFERROR(INDEX('2-3 引出列表'!$A$2:$CE$8700,$A937,MATCH(G$1,'2-3 引出列表'!$A$1:$CD$1,0)),"")),"",IFERROR(INDEX('2-3 引出列表'!$A$2:$CE$8700,$A937,MATCH(G$1,'2-3 引出列表'!$A$1:$CD$1,0)),""))</f>
        <v>0</v>
      </c>
      <c r="H937">
        <f>IF(ISBLANK(IFERROR(INDEX('2-3 引出列表'!$A$2:$CE$8700,$A937,MATCH(H$1,'2-3 引出列表'!$A$1:$CD$1,0)),"")),"",IFERROR(INDEX('2-3 引出列表'!$A$2:$CE$8700,$A937,MATCH(H$1,'2-3 引出列表'!$A$1:$CD$1,0)),""))</f>
        <v>0</v>
      </c>
      <c r="I937">
        <f>IF(ISBLANK(IFERROR(INDEX('2-3 引出列表'!$A$2:$CE$8700,$A937,MATCH(I$1,'2-3 引出列表'!$A$1:$CD$1,0)),"")),"",IFERROR(INDEX('2-3 引出列表'!$A$2:$CE$8700,$A937,MATCH(I$1,'2-3 引出列表'!$A$1:$CD$1,0)),""))</f>
        <v>0</v>
      </c>
    </row>
    <row r="938" customFormat="1" spans="1:9">
      <c r="A938">
        <v>937</v>
      </c>
      <c r="B938">
        <f>IF(ISBLANK(IFERROR(INDEX('2-3 引出列表'!$A$2:$CE$8700,$A938,MATCH(B$1,'2-3 引出列表'!$A$1:$CD$1,0)),"")),"",IFERROR(INDEX('2-3 引出列表'!$A$2:$CE$8700,$A938,MATCH(B$1,'2-3 引出列表'!$A$1:$CD$1,0)),""))</f>
        <v>0</v>
      </c>
      <c r="C938">
        <f>IF(ISBLANK(IFERROR(INDEX('2-3 引出列表'!$A$2:$CE$8700,$A938,MATCH(C$1,'2-3 引出列表'!$A$1:$CD$1,0)),"")),"",IFERROR(INDEX('2-3 引出列表'!$A$2:$CE$8700,$A938,MATCH(C$1,'2-3 引出列表'!$A$1:$CD$1,0)),""))</f>
        <v>0</v>
      </c>
      <c r="D938">
        <f>IF(ISBLANK(IFERROR(INDEX('2-3 引出列表'!$A$2:$CE$8700,$A938,MATCH(D$1,'2-3 引出列表'!$A$1:$CD$1,0)),"")),"",IFERROR(INDEX('2-3 引出列表'!$A$2:$CE$8700,$A938,MATCH(D$1,'2-3 引出列表'!$A$1:$CD$1,0)),""))</f>
        <v>0</v>
      </c>
      <c r="E938">
        <f>IF(ISBLANK(IFERROR(INDEX('2-3 引出列表'!$A$2:$CE$8700,$A938,MATCH(E$1,'2-3 引出列表'!$A$1:$CD$1,0)),"")),"",IFERROR(INDEX('2-3 引出列表'!$A$2:$CE$8700,$A938,MATCH(E$1,'2-3 引出列表'!$A$1:$CD$1,0)),""))</f>
        <v>0</v>
      </c>
      <c r="F938" t="str">
        <f t="shared" si="14"/>
        <v>0</v>
      </c>
      <c r="G938">
        <f>IF(ISBLANK(IFERROR(INDEX('2-3 引出列表'!$A$2:$CE$8700,$A938,MATCH(G$1,'2-3 引出列表'!$A$1:$CD$1,0)),"")),"",IFERROR(INDEX('2-3 引出列表'!$A$2:$CE$8700,$A938,MATCH(G$1,'2-3 引出列表'!$A$1:$CD$1,0)),""))</f>
        <v>0</v>
      </c>
      <c r="H938">
        <f>IF(ISBLANK(IFERROR(INDEX('2-3 引出列表'!$A$2:$CE$8700,$A938,MATCH(H$1,'2-3 引出列表'!$A$1:$CD$1,0)),"")),"",IFERROR(INDEX('2-3 引出列表'!$A$2:$CE$8700,$A938,MATCH(H$1,'2-3 引出列表'!$A$1:$CD$1,0)),""))</f>
        <v>0</v>
      </c>
      <c r="I938">
        <f>IF(ISBLANK(IFERROR(INDEX('2-3 引出列表'!$A$2:$CE$8700,$A938,MATCH(I$1,'2-3 引出列表'!$A$1:$CD$1,0)),"")),"",IFERROR(INDEX('2-3 引出列表'!$A$2:$CE$8700,$A938,MATCH(I$1,'2-3 引出列表'!$A$1:$CD$1,0)),""))</f>
        <v>0</v>
      </c>
    </row>
    <row r="939" customFormat="1" spans="1:9">
      <c r="A939">
        <v>938</v>
      </c>
      <c r="B939">
        <f>IF(ISBLANK(IFERROR(INDEX('2-3 引出列表'!$A$2:$CE$8700,$A939,MATCH(B$1,'2-3 引出列表'!$A$1:$CD$1,0)),"")),"",IFERROR(INDEX('2-3 引出列表'!$A$2:$CE$8700,$A939,MATCH(B$1,'2-3 引出列表'!$A$1:$CD$1,0)),""))</f>
        <v>0</v>
      </c>
      <c r="C939">
        <f>IF(ISBLANK(IFERROR(INDEX('2-3 引出列表'!$A$2:$CE$8700,$A939,MATCH(C$1,'2-3 引出列表'!$A$1:$CD$1,0)),"")),"",IFERROR(INDEX('2-3 引出列表'!$A$2:$CE$8700,$A939,MATCH(C$1,'2-3 引出列表'!$A$1:$CD$1,0)),""))</f>
        <v>0</v>
      </c>
      <c r="D939">
        <f>IF(ISBLANK(IFERROR(INDEX('2-3 引出列表'!$A$2:$CE$8700,$A939,MATCH(D$1,'2-3 引出列表'!$A$1:$CD$1,0)),"")),"",IFERROR(INDEX('2-3 引出列表'!$A$2:$CE$8700,$A939,MATCH(D$1,'2-3 引出列表'!$A$1:$CD$1,0)),""))</f>
        <v>0</v>
      </c>
      <c r="E939">
        <f>IF(ISBLANK(IFERROR(INDEX('2-3 引出列表'!$A$2:$CE$8700,$A939,MATCH(E$1,'2-3 引出列表'!$A$1:$CD$1,0)),"")),"",IFERROR(INDEX('2-3 引出列表'!$A$2:$CE$8700,$A939,MATCH(E$1,'2-3 引出列表'!$A$1:$CD$1,0)),""))</f>
        <v>0</v>
      </c>
      <c r="F939" t="str">
        <f t="shared" si="14"/>
        <v>0</v>
      </c>
      <c r="G939">
        <f>IF(ISBLANK(IFERROR(INDEX('2-3 引出列表'!$A$2:$CE$8700,$A939,MATCH(G$1,'2-3 引出列表'!$A$1:$CD$1,0)),"")),"",IFERROR(INDEX('2-3 引出列表'!$A$2:$CE$8700,$A939,MATCH(G$1,'2-3 引出列表'!$A$1:$CD$1,0)),""))</f>
        <v>0</v>
      </c>
      <c r="H939">
        <f>IF(ISBLANK(IFERROR(INDEX('2-3 引出列表'!$A$2:$CE$8700,$A939,MATCH(H$1,'2-3 引出列表'!$A$1:$CD$1,0)),"")),"",IFERROR(INDEX('2-3 引出列表'!$A$2:$CE$8700,$A939,MATCH(H$1,'2-3 引出列表'!$A$1:$CD$1,0)),""))</f>
        <v>0</v>
      </c>
      <c r="I939">
        <f>IF(ISBLANK(IFERROR(INDEX('2-3 引出列表'!$A$2:$CE$8700,$A939,MATCH(I$1,'2-3 引出列表'!$A$1:$CD$1,0)),"")),"",IFERROR(INDEX('2-3 引出列表'!$A$2:$CE$8700,$A939,MATCH(I$1,'2-3 引出列表'!$A$1:$CD$1,0)),""))</f>
        <v>0</v>
      </c>
    </row>
    <row r="940" customFormat="1" spans="1:9">
      <c r="A940">
        <v>939</v>
      </c>
      <c r="B940">
        <f>IF(ISBLANK(IFERROR(INDEX('2-3 引出列表'!$A$2:$CE$8700,$A940,MATCH(B$1,'2-3 引出列表'!$A$1:$CD$1,0)),"")),"",IFERROR(INDEX('2-3 引出列表'!$A$2:$CE$8700,$A940,MATCH(B$1,'2-3 引出列表'!$A$1:$CD$1,0)),""))</f>
        <v>0</v>
      </c>
      <c r="C940">
        <f>IF(ISBLANK(IFERROR(INDEX('2-3 引出列表'!$A$2:$CE$8700,$A940,MATCH(C$1,'2-3 引出列表'!$A$1:$CD$1,0)),"")),"",IFERROR(INDEX('2-3 引出列表'!$A$2:$CE$8700,$A940,MATCH(C$1,'2-3 引出列表'!$A$1:$CD$1,0)),""))</f>
        <v>0</v>
      </c>
      <c r="D940">
        <f>IF(ISBLANK(IFERROR(INDEX('2-3 引出列表'!$A$2:$CE$8700,$A940,MATCH(D$1,'2-3 引出列表'!$A$1:$CD$1,0)),"")),"",IFERROR(INDEX('2-3 引出列表'!$A$2:$CE$8700,$A940,MATCH(D$1,'2-3 引出列表'!$A$1:$CD$1,0)),""))</f>
        <v>0</v>
      </c>
      <c r="E940">
        <f>IF(ISBLANK(IFERROR(INDEX('2-3 引出列表'!$A$2:$CE$8700,$A940,MATCH(E$1,'2-3 引出列表'!$A$1:$CD$1,0)),"")),"",IFERROR(INDEX('2-3 引出列表'!$A$2:$CE$8700,$A940,MATCH(E$1,'2-3 引出列表'!$A$1:$CD$1,0)),""))</f>
        <v>0</v>
      </c>
      <c r="F940" t="str">
        <f t="shared" si="14"/>
        <v>0</v>
      </c>
      <c r="G940">
        <f>IF(ISBLANK(IFERROR(INDEX('2-3 引出列表'!$A$2:$CE$8700,$A940,MATCH(G$1,'2-3 引出列表'!$A$1:$CD$1,0)),"")),"",IFERROR(INDEX('2-3 引出列表'!$A$2:$CE$8700,$A940,MATCH(G$1,'2-3 引出列表'!$A$1:$CD$1,0)),""))</f>
        <v>0</v>
      </c>
      <c r="H940">
        <f>IF(ISBLANK(IFERROR(INDEX('2-3 引出列表'!$A$2:$CE$8700,$A940,MATCH(H$1,'2-3 引出列表'!$A$1:$CD$1,0)),"")),"",IFERROR(INDEX('2-3 引出列表'!$A$2:$CE$8700,$A940,MATCH(H$1,'2-3 引出列表'!$A$1:$CD$1,0)),""))</f>
        <v>0</v>
      </c>
      <c r="I940">
        <f>IF(ISBLANK(IFERROR(INDEX('2-3 引出列表'!$A$2:$CE$8700,$A940,MATCH(I$1,'2-3 引出列表'!$A$1:$CD$1,0)),"")),"",IFERROR(INDEX('2-3 引出列表'!$A$2:$CE$8700,$A940,MATCH(I$1,'2-3 引出列表'!$A$1:$CD$1,0)),""))</f>
        <v>0</v>
      </c>
    </row>
    <row r="941" customFormat="1" spans="1:9">
      <c r="A941">
        <v>940</v>
      </c>
      <c r="B941">
        <f>IF(ISBLANK(IFERROR(INDEX('2-3 引出列表'!$A$2:$CE$8700,$A941,MATCH(B$1,'2-3 引出列表'!$A$1:$CD$1,0)),"")),"",IFERROR(INDEX('2-3 引出列表'!$A$2:$CE$8700,$A941,MATCH(B$1,'2-3 引出列表'!$A$1:$CD$1,0)),""))</f>
        <v>0</v>
      </c>
      <c r="C941">
        <f>IF(ISBLANK(IFERROR(INDEX('2-3 引出列表'!$A$2:$CE$8700,$A941,MATCH(C$1,'2-3 引出列表'!$A$1:$CD$1,0)),"")),"",IFERROR(INDEX('2-3 引出列表'!$A$2:$CE$8700,$A941,MATCH(C$1,'2-3 引出列表'!$A$1:$CD$1,0)),""))</f>
        <v>0</v>
      </c>
      <c r="D941">
        <f>IF(ISBLANK(IFERROR(INDEX('2-3 引出列表'!$A$2:$CE$8700,$A941,MATCH(D$1,'2-3 引出列表'!$A$1:$CD$1,0)),"")),"",IFERROR(INDEX('2-3 引出列表'!$A$2:$CE$8700,$A941,MATCH(D$1,'2-3 引出列表'!$A$1:$CD$1,0)),""))</f>
        <v>0</v>
      </c>
      <c r="E941">
        <f>IF(ISBLANK(IFERROR(INDEX('2-3 引出列表'!$A$2:$CE$8700,$A941,MATCH(E$1,'2-3 引出列表'!$A$1:$CD$1,0)),"")),"",IFERROR(INDEX('2-3 引出列表'!$A$2:$CE$8700,$A941,MATCH(E$1,'2-3 引出列表'!$A$1:$CD$1,0)),""))</f>
        <v>0</v>
      </c>
      <c r="F941" t="str">
        <f t="shared" si="14"/>
        <v>0</v>
      </c>
      <c r="G941">
        <f>IF(ISBLANK(IFERROR(INDEX('2-3 引出列表'!$A$2:$CE$8700,$A941,MATCH(G$1,'2-3 引出列表'!$A$1:$CD$1,0)),"")),"",IFERROR(INDEX('2-3 引出列表'!$A$2:$CE$8700,$A941,MATCH(G$1,'2-3 引出列表'!$A$1:$CD$1,0)),""))</f>
        <v>0</v>
      </c>
      <c r="H941">
        <f>IF(ISBLANK(IFERROR(INDEX('2-3 引出列表'!$A$2:$CE$8700,$A941,MATCH(H$1,'2-3 引出列表'!$A$1:$CD$1,0)),"")),"",IFERROR(INDEX('2-3 引出列表'!$A$2:$CE$8700,$A941,MATCH(H$1,'2-3 引出列表'!$A$1:$CD$1,0)),""))</f>
        <v>0</v>
      </c>
      <c r="I941">
        <f>IF(ISBLANK(IFERROR(INDEX('2-3 引出列表'!$A$2:$CE$8700,$A941,MATCH(I$1,'2-3 引出列表'!$A$1:$CD$1,0)),"")),"",IFERROR(INDEX('2-3 引出列表'!$A$2:$CE$8700,$A941,MATCH(I$1,'2-3 引出列表'!$A$1:$CD$1,0)),""))</f>
        <v>0</v>
      </c>
    </row>
    <row r="942" customFormat="1" spans="1:9">
      <c r="A942">
        <v>941</v>
      </c>
      <c r="B942">
        <f>IF(ISBLANK(IFERROR(INDEX('2-3 引出列表'!$A$2:$CE$8700,$A942,MATCH(B$1,'2-3 引出列表'!$A$1:$CD$1,0)),"")),"",IFERROR(INDEX('2-3 引出列表'!$A$2:$CE$8700,$A942,MATCH(B$1,'2-3 引出列表'!$A$1:$CD$1,0)),""))</f>
        <v>0</v>
      </c>
      <c r="C942">
        <f>IF(ISBLANK(IFERROR(INDEX('2-3 引出列表'!$A$2:$CE$8700,$A942,MATCH(C$1,'2-3 引出列表'!$A$1:$CD$1,0)),"")),"",IFERROR(INDEX('2-3 引出列表'!$A$2:$CE$8700,$A942,MATCH(C$1,'2-3 引出列表'!$A$1:$CD$1,0)),""))</f>
        <v>0</v>
      </c>
      <c r="D942">
        <f>IF(ISBLANK(IFERROR(INDEX('2-3 引出列表'!$A$2:$CE$8700,$A942,MATCH(D$1,'2-3 引出列表'!$A$1:$CD$1,0)),"")),"",IFERROR(INDEX('2-3 引出列表'!$A$2:$CE$8700,$A942,MATCH(D$1,'2-3 引出列表'!$A$1:$CD$1,0)),""))</f>
        <v>0</v>
      </c>
      <c r="E942">
        <f>IF(ISBLANK(IFERROR(INDEX('2-3 引出列表'!$A$2:$CE$8700,$A942,MATCH(E$1,'2-3 引出列表'!$A$1:$CD$1,0)),"")),"",IFERROR(INDEX('2-3 引出列表'!$A$2:$CE$8700,$A942,MATCH(E$1,'2-3 引出列表'!$A$1:$CD$1,0)),""))</f>
        <v>0</v>
      </c>
      <c r="F942" t="str">
        <f t="shared" si="14"/>
        <v>0</v>
      </c>
      <c r="G942">
        <f>IF(ISBLANK(IFERROR(INDEX('2-3 引出列表'!$A$2:$CE$8700,$A942,MATCH(G$1,'2-3 引出列表'!$A$1:$CD$1,0)),"")),"",IFERROR(INDEX('2-3 引出列表'!$A$2:$CE$8700,$A942,MATCH(G$1,'2-3 引出列表'!$A$1:$CD$1,0)),""))</f>
        <v>0</v>
      </c>
      <c r="H942">
        <f>IF(ISBLANK(IFERROR(INDEX('2-3 引出列表'!$A$2:$CE$8700,$A942,MATCH(H$1,'2-3 引出列表'!$A$1:$CD$1,0)),"")),"",IFERROR(INDEX('2-3 引出列表'!$A$2:$CE$8700,$A942,MATCH(H$1,'2-3 引出列表'!$A$1:$CD$1,0)),""))</f>
        <v>0</v>
      </c>
      <c r="I942">
        <f>IF(ISBLANK(IFERROR(INDEX('2-3 引出列表'!$A$2:$CE$8700,$A942,MATCH(I$1,'2-3 引出列表'!$A$1:$CD$1,0)),"")),"",IFERROR(INDEX('2-3 引出列表'!$A$2:$CE$8700,$A942,MATCH(I$1,'2-3 引出列表'!$A$1:$CD$1,0)),""))</f>
        <v>0</v>
      </c>
    </row>
    <row r="943" customFormat="1" spans="1:9">
      <c r="A943">
        <v>942</v>
      </c>
      <c r="B943">
        <f>IF(ISBLANK(IFERROR(INDEX('2-3 引出列表'!$A$2:$CE$8700,$A943,MATCH(B$1,'2-3 引出列表'!$A$1:$CD$1,0)),"")),"",IFERROR(INDEX('2-3 引出列表'!$A$2:$CE$8700,$A943,MATCH(B$1,'2-3 引出列表'!$A$1:$CD$1,0)),""))</f>
        <v>0</v>
      </c>
      <c r="C943">
        <f>IF(ISBLANK(IFERROR(INDEX('2-3 引出列表'!$A$2:$CE$8700,$A943,MATCH(C$1,'2-3 引出列表'!$A$1:$CD$1,0)),"")),"",IFERROR(INDEX('2-3 引出列表'!$A$2:$CE$8700,$A943,MATCH(C$1,'2-3 引出列表'!$A$1:$CD$1,0)),""))</f>
        <v>0</v>
      </c>
      <c r="D943">
        <f>IF(ISBLANK(IFERROR(INDEX('2-3 引出列表'!$A$2:$CE$8700,$A943,MATCH(D$1,'2-3 引出列表'!$A$1:$CD$1,0)),"")),"",IFERROR(INDEX('2-3 引出列表'!$A$2:$CE$8700,$A943,MATCH(D$1,'2-3 引出列表'!$A$1:$CD$1,0)),""))</f>
        <v>0</v>
      </c>
      <c r="E943">
        <f>IF(ISBLANK(IFERROR(INDEX('2-3 引出列表'!$A$2:$CE$8700,$A943,MATCH(E$1,'2-3 引出列表'!$A$1:$CD$1,0)),"")),"",IFERROR(INDEX('2-3 引出列表'!$A$2:$CE$8700,$A943,MATCH(E$1,'2-3 引出列表'!$A$1:$CD$1,0)),""))</f>
        <v>0</v>
      </c>
      <c r="F943" t="str">
        <f t="shared" si="14"/>
        <v>0</v>
      </c>
      <c r="G943">
        <f>IF(ISBLANK(IFERROR(INDEX('2-3 引出列表'!$A$2:$CE$8700,$A943,MATCH(G$1,'2-3 引出列表'!$A$1:$CD$1,0)),"")),"",IFERROR(INDEX('2-3 引出列表'!$A$2:$CE$8700,$A943,MATCH(G$1,'2-3 引出列表'!$A$1:$CD$1,0)),""))</f>
        <v>0</v>
      </c>
      <c r="H943">
        <f>IF(ISBLANK(IFERROR(INDEX('2-3 引出列表'!$A$2:$CE$8700,$A943,MATCH(H$1,'2-3 引出列表'!$A$1:$CD$1,0)),"")),"",IFERROR(INDEX('2-3 引出列表'!$A$2:$CE$8700,$A943,MATCH(H$1,'2-3 引出列表'!$A$1:$CD$1,0)),""))</f>
        <v>0</v>
      </c>
      <c r="I943">
        <f>IF(ISBLANK(IFERROR(INDEX('2-3 引出列表'!$A$2:$CE$8700,$A943,MATCH(I$1,'2-3 引出列表'!$A$1:$CD$1,0)),"")),"",IFERROR(INDEX('2-3 引出列表'!$A$2:$CE$8700,$A943,MATCH(I$1,'2-3 引出列表'!$A$1:$CD$1,0)),""))</f>
        <v>0</v>
      </c>
    </row>
    <row r="944" customFormat="1" spans="1:9">
      <c r="A944">
        <v>943</v>
      </c>
      <c r="B944">
        <f>IF(ISBLANK(IFERROR(INDEX('2-3 引出列表'!$A$2:$CE$8700,$A944,MATCH(B$1,'2-3 引出列表'!$A$1:$CD$1,0)),"")),"",IFERROR(INDEX('2-3 引出列表'!$A$2:$CE$8700,$A944,MATCH(B$1,'2-3 引出列表'!$A$1:$CD$1,0)),""))</f>
        <v>0</v>
      </c>
      <c r="C944">
        <f>IF(ISBLANK(IFERROR(INDEX('2-3 引出列表'!$A$2:$CE$8700,$A944,MATCH(C$1,'2-3 引出列表'!$A$1:$CD$1,0)),"")),"",IFERROR(INDEX('2-3 引出列表'!$A$2:$CE$8700,$A944,MATCH(C$1,'2-3 引出列表'!$A$1:$CD$1,0)),""))</f>
        <v>0</v>
      </c>
      <c r="D944">
        <f>IF(ISBLANK(IFERROR(INDEX('2-3 引出列表'!$A$2:$CE$8700,$A944,MATCH(D$1,'2-3 引出列表'!$A$1:$CD$1,0)),"")),"",IFERROR(INDEX('2-3 引出列表'!$A$2:$CE$8700,$A944,MATCH(D$1,'2-3 引出列表'!$A$1:$CD$1,0)),""))</f>
        <v>0</v>
      </c>
      <c r="E944">
        <f>IF(ISBLANK(IFERROR(INDEX('2-3 引出列表'!$A$2:$CE$8700,$A944,MATCH(E$1,'2-3 引出列表'!$A$1:$CD$1,0)),"")),"",IFERROR(INDEX('2-3 引出列表'!$A$2:$CE$8700,$A944,MATCH(E$1,'2-3 引出列表'!$A$1:$CD$1,0)),""))</f>
        <v>0</v>
      </c>
      <c r="F944" t="str">
        <f t="shared" si="14"/>
        <v>0</v>
      </c>
      <c r="G944">
        <f>IF(ISBLANK(IFERROR(INDEX('2-3 引出列表'!$A$2:$CE$8700,$A944,MATCH(G$1,'2-3 引出列表'!$A$1:$CD$1,0)),"")),"",IFERROR(INDEX('2-3 引出列表'!$A$2:$CE$8700,$A944,MATCH(G$1,'2-3 引出列表'!$A$1:$CD$1,0)),""))</f>
        <v>0</v>
      </c>
      <c r="H944">
        <f>IF(ISBLANK(IFERROR(INDEX('2-3 引出列表'!$A$2:$CE$8700,$A944,MATCH(H$1,'2-3 引出列表'!$A$1:$CD$1,0)),"")),"",IFERROR(INDEX('2-3 引出列表'!$A$2:$CE$8700,$A944,MATCH(H$1,'2-3 引出列表'!$A$1:$CD$1,0)),""))</f>
        <v>0</v>
      </c>
      <c r="I944">
        <f>IF(ISBLANK(IFERROR(INDEX('2-3 引出列表'!$A$2:$CE$8700,$A944,MATCH(I$1,'2-3 引出列表'!$A$1:$CD$1,0)),"")),"",IFERROR(INDEX('2-3 引出列表'!$A$2:$CE$8700,$A944,MATCH(I$1,'2-3 引出列表'!$A$1:$CD$1,0)),""))</f>
        <v>0</v>
      </c>
    </row>
    <row r="945" customFormat="1" spans="1:9">
      <c r="A945">
        <v>944</v>
      </c>
      <c r="B945">
        <f>IF(ISBLANK(IFERROR(INDEX('2-3 引出列表'!$A$2:$CE$8700,$A945,MATCH(B$1,'2-3 引出列表'!$A$1:$CD$1,0)),"")),"",IFERROR(INDEX('2-3 引出列表'!$A$2:$CE$8700,$A945,MATCH(B$1,'2-3 引出列表'!$A$1:$CD$1,0)),""))</f>
        <v>0</v>
      </c>
      <c r="C945">
        <f>IF(ISBLANK(IFERROR(INDEX('2-3 引出列表'!$A$2:$CE$8700,$A945,MATCH(C$1,'2-3 引出列表'!$A$1:$CD$1,0)),"")),"",IFERROR(INDEX('2-3 引出列表'!$A$2:$CE$8700,$A945,MATCH(C$1,'2-3 引出列表'!$A$1:$CD$1,0)),""))</f>
        <v>0</v>
      </c>
      <c r="D945">
        <f>IF(ISBLANK(IFERROR(INDEX('2-3 引出列表'!$A$2:$CE$8700,$A945,MATCH(D$1,'2-3 引出列表'!$A$1:$CD$1,0)),"")),"",IFERROR(INDEX('2-3 引出列表'!$A$2:$CE$8700,$A945,MATCH(D$1,'2-3 引出列表'!$A$1:$CD$1,0)),""))</f>
        <v>0</v>
      </c>
      <c r="E945">
        <f>IF(ISBLANK(IFERROR(INDEX('2-3 引出列表'!$A$2:$CE$8700,$A945,MATCH(E$1,'2-3 引出列表'!$A$1:$CD$1,0)),"")),"",IFERROR(INDEX('2-3 引出列表'!$A$2:$CE$8700,$A945,MATCH(E$1,'2-3 引出列表'!$A$1:$CD$1,0)),""))</f>
        <v>0</v>
      </c>
      <c r="F945" t="str">
        <f t="shared" si="14"/>
        <v>0</v>
      </c>
      <c r="G945">
        <f>IF(ISBLANK(IFERROR(INDEX('2-3 引出列表'!$A$2:$CE$8700,$A945,MATCH(G$1,'2-3 引出列表'!$A$1:$CD$1,0)),"")),"",IFERROR(INDEX('2-3 引出列表'!$A$2:$CE$8700,$A945,MATCH(G$1,'2-3 引出列表'!$A$1:$CD$1,0)),""))</f>
        <v>0</v>
      </c>
      <c r="H945">
        <f>IF(ISBLANK(IFERROR(INDEX('2-3 引出列表'!$A$2:$CE$8700,$A945,MATCH(H$1,'2-3 引出列表'!$A$1:$CD$1,0)),"")),"",IFERROR(INDEX('2-3 引出列表'!$A$2:$CE$8700,$A945,MATCH(H$1,'2-3 引出列表'!$A$1:$CD$1,0)),""))</f>
        <v>0</v>
      </c>
      <c r="I945">
        <f>IF(ISBLANK(IFERROR(INDEX('2-3 引出列表'!$A$2:$CE$8700,$A945,MATCH(I$1,'2-3 引出列表'!$A$1:$CD$1,0)),"")),"",IFERROR(INDEX('2-3 引出列表'!$A$2:$CE$8700,$A945,MATCH(I$1,'2-3 引出列表'!$A$1:$CD$1,0)),""))</f>
        <v>0</v>
      </c>
    </row>
    <row r="946" customFormat="1" spans="1:9">
      <c r="A946">
        <v>945</v>
      </c>
      <c r="B946">
        <f>IF(ISBLANK(IFERROR(INDEX('2-3 引出列表'!$A$2:$CE$8700,$A946,MATCH(B$1,'2-3 引出列表'!$A$1:$CD$1,0)),"")),"",IFERROR(INDEX('2-3 引出列表'!$A$2:$CE$8700,$A946,MATCH(B$1,'2-3 引出列表'!$A$1:$CD$1,0)),""))</f>
        <v>0</v>
      </c>
      <c r="C946">
        <f>IF(ISBLANK(IFERROR(INDEX('2-3 引出列表'!$A$2:$CE$8700,$A946,MATCH(C$1,'2-3 引出列表'!$A$1:$CD$1,0)),"")),"",IFERROR(INDEX('2-3 引出列表'!$A$2:$CE$8700,$A946,MATCH(C$1,'2-3 引出列表'!$A$1:$CD$1,0)),""))</f>
        <v>0</v>
      </c>
      <c r="D946">
        <f>IF(ISBLANK(IFERROR(INDEX('2-3 引出列表'!$A$2:$CE$8700,$A946,MATCH(D$1,'2-3 引出列表'!$A$1:$CD$1,0)),"")),"",IFERROR(INDEX('2-3 引出列表'!$A$2:$CE$8700,$A946,MATCH(D$1,'2-3 引出列表'!$A$1:$CD$1,0)),""))</f>
        <v>0</v>
      </c>
      <c r="E946">
        <f>IF(ISBLANK(IFERROR(INDEX('2-3 引出列表'!$A$2:$CE$8700,$A946,MATCH(E$1,'2-3 引出列表'!$A$1:$CD$1,0)),"")),"",IFERROR(INDEX('2-3 引出列表'!$A$2:$CE$8700,$A946,MATCH(E$1,'2-3 引出列表'!$A$1:$CD$1,0)),""))</f>
        <v>0</v>
      </c>
      <c r="F946" t="str">
        <f t="shared" si="14"/>
        <v>0</v>
      </c>
      <c r="G946">
        <f>IF(ISBLANK(IFERROR(INDEX('2-3 引出列表'!$A$2:$CE$8700,$A946,MATCH(G$1,'2-3 引出列表'!$A$1:$CD$1,0)),"")),"",IFERROR(INDEX('2-3 引出列表'!$A$2:$CE$8700,$A946,MATCH(G$1,'2-3 引出列表'!$A$1:$CD$1,0)),""))</f>
        <v>0</v>
      </c>
      <c r="H946">
        <f>IF(ISBLANK(IFERROR(INDEX('2-3 引出列表'!$A$2:$CE$8700,$A946,MATCH(H$1,'2-3 引出列表'!$A$1:$CD$1,0)),"")),"",IFERROR(INDEX('2-3 引出列表'!$A$2:$CE$8700,$A946,MATCH(H$1,'2-3 引出列表'!$A$1:$CD$1,0)),""))</f>
        <v>0</v>
      </c>
      <c r="I946">
        <f>IF(ISBLANK(IFERROR(INDEX('2-3 引出列表'!$A$2:$CE$8700,$A946,MATCH(I$1,'2-3 引出列表'!$A$1:$CD$1,0)),"")),"",IFERROR(INDEX('2-3 引出列表'!$A$2:$CE$8700,$A946,MATCH(I$1,'2-3 引出列表'!$A$1:$CD$1,0)),""))</f>
        <v>0</v>
      </c>
    </row>
    <row r="947" customFormat="1" spans="1:9">
      <c r="A947">
        <v>946</v>
      </c>
      <c r="B947">
        <f>IF(ISBLANK(IFERROR(INDEX('2-3 引出列表'!$A$2:$CE$8700,$A947,MATCH(B$1,'2-3 引出列表'!$A$1:$CD$1,0)),"")),"",IFERROR(INDEX('2-3 引出列表'!$A$2:$CE$8700,$A947,MATCH(B$1,'2-3 引出列表'!$A$1:$CD$1,0)),""))</f>
        <v>0</v>
      </c>
      <c r="C947">
        <f>IF(ISBLANK(IFERROR(INDEX('2-3 引出列表'!$A$2:$CE$8700,$A947,MATCH(C$1,'2-3 引出列表'!$A$1:$CD$1,0)),"")),"",IFERROR(INDEX('2-3 引出列表'!$A$2:$CE$8700,$A947,MATCH(C$1,'2-3 引出列表'!$A$1:$CD$1,0)),""))</f>
        <v>0</v>
      </c>
      <c r="D947">
        <f>IF(ISBLANK(IFERROR(INDEX('2-3 引出列表'!$A$2:$CE$8700,$A947,MATCH(D$1,'2-3 引出列表'!$A$1:$CD$1,0)),"")),"",IFERROR(INDEX('2-3 引出列表'!$A$2:$CE$8700,$A947,MATCH(D$1,'2-3 引出列表'!$A$1:$CD$1,0)),""))</f>
        <v>0</v>
      </c>
      <c r="E947">
        <f>IF(ISBLANK(IFERROR(INDEX('2-3 引出列表'!$A$2:$CE$8700,$A947,MATCH(E$1,'2-3 引出列表'!$A$1:$CD$1,0)),"")),"",IFERROR(INDEX('2-3 引出列表'!$A$2:$CE$8700,$A947,MATCH(E$1,'2-3 引出列表'!$A$1:$CD$1,0)),""))</f>
        <v>0</v>
      </c>
      <c r="F947" t="str">
        <f t="shared" si="14"/>
        <v>0</v>
      </c>
      <c r="G947">
        <f>IF(ISBLANK(IFERROR(INDEX('2-3 引出列表'!$A$2:$CE$8700,$A947,MATCH(G$1,'2-3 引出列表'!$A$1:$CD$1,0)),"")),"",IFERROR(INDEX('2-3 引出列表'!$A$2:$CE$8700,$A947,MATCH(G$1,'2-3 引出列表'!$A$1:$CD$1,0)),""))</f>
        <v>0</v>
      </c>
      <c r="H947">
        <f>IF(ISBLANK(IFERROR(INDEX('2-3 引出列表'!$A$2:$CE$8700,$A947,MATCH(H$1,'2-3 引出列表'!$A$1:$CD$1,0)),"")),"",IFERROR(INDEX('2-3 引出列表'!$A$2:$CE$8700,$A947,MATCH(H$1,'2-3 引出列表'!$A$1:$CD$1,0)),""))</f>
        <v>0</v>
      </c>
      <c r="I947">
        <f>IF(ISBLANK(IFERROR(INDEX('2-3 引出列表'!$A$2:$CE$8700,$A947,MATCH(I$1,'2-3 引出列表'!$A$1:$CD$1,0)),"")),"",IFERROR(INDEX('2-3 引出列表'!$A$2:$CE$8700,$A947,MATCH(I$1,'2-3 引出列表'!$A$1:$CD$1,0)),""))</f>
        <v>0</v>
      </c>
    </row>
    <row r="948" customFormat="1" spans="1:9">
      <c r="A948">
        <v>947</v>
      </c>
      <c r="B948">
        <f>IF(ISBLANK(IFERROR(INDEX('2-3 引出列表'!$A$2:$CE$8700,$A948,MATCH(B$1,'2-3 引出列表'!$A$1:$CD$1,0)),"")),"",IFERROR(INDEX('2-3 引出列表'!$A$2:$CE$8700,$A948,MATCH(B$1,'2-3 引出列表'!$A$1:$CD$1,0)),""))</f>
        <v>0</v>
      </c>
      <c r="C948">
        <f>IF(ISBLANK(IFERROR(INDEX('2-3 引出列表'!$A$2:$CE$8700,$A948,MATCH(C$1,'2-3 引出列表'!$A$1:$CD$1,0)),"")),"",IFERROR(INDEX('2-3 引出列表'!$A$2:$CE$8700,$A948,MATCH(C$1,'2-3 引出列表'!$A$1:$CD$1,0)),""))</f>
        <v>0</v>
      </c>
      <c r="D948">
        <f>IF(ISBLANK(IFERROR(INDEX('2-3 引出列表'!$A$2:$CE$8700,$A948,MATCH(D$1,'2-3 引出列表'!$A$1:$CD$1,0)),"")),"",IFERROR(INDEX('2-3 引出列表'!$A$2:$CE$8700,$A948,MATCH(D$1,'2-3 引出列表'!$A$1:$CD$1,0)),""))</f>
        <v>0</v>
      </c>
      <c r="E948">
        <f>IF(ISBLANK(IFERROR(INDEX('2-3 引出列表'!$A$2:$CE$8700,$A948,MATCH(E$1,'2-3 引出列表'!$A$1:$CD$1,0)),"")),"",IFERROR(INDEX('2-3 引出列表'!$A$2:$CE$8700,$A948,MATCH(E$1,'2-3 引出列表'!$A$1:$CD$1,0)),""))</f>
        <v>0</v>
      </c>
      <c r="F948" t="str">
        <f t="shared" si="14"/>
        <v>0</v>
      </c>
      <c r="G948">
        <f>IF(ISBLANK(IFERROR(INDEX('2-3 引出列表'!$A$2:$CE$8700,$A948,MATCH(G$1,'2-3 引出列表'!$A$1:$CD$1,0)),"")),"",IFERROR(INDEX('2-3 引出列表'!$A$2:$CE$8700,$A948,MATCH(G$1,'2-3 引出列表'!$A$1:$CD$1,0)),""))</f>
        <v>0</v>
      </c>
      <c r="H948">
        <f>IF(ISBLANK(IFERROR(INDEX('2-3 引出列表'!$A$2:$CE$8700,$A948,MATCH(H$1,'2-3 引出列表'!$A$1:$CD$1,0)),"")),"",IFERROR(INDEX('2-3 引出列表'!$A$2:$CE$8700,$A948,MATCH(H$1,'2-3 引出列表'!$A$1:$CD$1,0)),""))</f>
        <v>0</v>
      </c>
      <c r="I948">
        <f>IF(ISBLANK(IFERROR(INDEX('2-3 引出列表'!$A$2:$CE$8700,$A948,MATCH(I$1,'2-3 引出列表'!$A$1:$CD$1,0)),"")),"",IFERROR(INDEX('2-3 引出列表'!$A$2:$CE$8700,$A948,MATCH(I$1,'2-3 引出列表'!$A$1:$CD$1,0)),""))</f>
        <v>0</v>
      </c>
    </row>
    <row r="949" customFormat="1" spans="1:9">
      <c r="A949">
        <v>948</v>
      </c>
      <c r="B949">
        <f>IF(ISBLANK(IFERROR(INDEX('2-3 引出列表'!$A$2:$CE$8700,$A949,MATCH(B$1,'2-3 引出列表'!$A$1:$CD$1,0)),"")),"",IFERROR(INDEX('2-3 引出列表'!$A$2:$CE$8700,$A949,MATCH(B$1,'2-3 引出列表'!$A$1:$CD$1,0)),""))</f>
        <v>0</v>
      </c>
      <c r="C949">
        <f>IF(ISBLANK(IFERROR(INDEX('2-3 引出列表'!$A$2:$CE$8700,$A949,MATCH(C$1,'2-3 引出列表'!$A$1:$CD$1,0)),"")),"",IFERROR(INDEX('2-3 引出列表'!$A$2:$CE$8700,$A949,MATCH(C$1,'2-3 引出列表'!$A$1:$CD$1,0)),""))</f>
        <v>0</v>
      </c>
      <c r="D949">
        <f>IF(ISBLANK(IFERROR(INDEX('2-3 引出列表'!$A$2:$CE$8700,$A949,MATCH(D$1,'2-3 引出列表'!$A$1:$CD$1,0)),"")),"",IFERROR(INDEX('2-3 引出列表'!$A$2:$CE$8700,$A949,MATCH(D$1,'2-3 引出列表'!$A$1:$CD$1,0)),""))</f>
        <v>0</v>
      </c>
      <c r="E949">
        <f>IF(ISBLANK(IFERROR(INDEX('2-3 引出列表'!$A$2:$CE$8700,$A949,MATCH(E$1,'2-3 引出列表'!$A$1:$CD$1,0)),"")),"",IFERROR(INDEX('2-3 引出列表'!$A$2:$CE$8700,$A949,MATCH(E$1,'2-3 引出列表'!$A$1:$CD$1,0)),""))</f>
        <v>0</v>
      </c>
      <c r="F949" t="str">
        <f t="shared" si="14"/>
        <v>0</v>
      </c>
      <c r="G949">
        <f>IF(ISBLANK(IFERROR(INDEX('2-3 引出列表'!$A$2:$CE$8700,$A949,MATCH(G$1,'2-3 引出列表'!$A$1:$CD$1,0)),"")),"",IFERROR(INDEX('2-3 引出列表'!$A$2:$CE$8700,$A949,MATCH(G$1,'2-3 引出列表'!$A$1:$CD$1,0)),""))</f>
        <v>0</v>
      </c>
      <c r="H949">
        <f>IF(ISBLANK(IFERROR(INDEX('2-3 引出列表'!$A$2:$CE$8700,$A949,MATCH(H$1,'2-3 引出列表'!$A$1:$CD$1,0)),"")),"",IFERROR(INDEX('2-3 引出列表'!$A$2:$CE$8700,$A949,MATCH(H$1,'2-3 引出列表'!$A$1:$CD$1,0)),""))</f>
        <v>0</v>
      </c>
      <c r="I949">
        <f>IF(ISBLANK(IFERROR(INDEX('2-3 引出列表'!$A$2:$CE$8700,$A949,MATCH(I$1,'2-3 引出列表'!$A$1:$CD$1,0)),"")),"",IFERROR(INDEX('2-3 引出列表'!$A$2:$CE$8700,$A949,MATCH(I$1,'2-3 引出列表'!$A$1:$CD$1,0)),""))</f>
        <v>0</v>
      </c>
    </row>
    <row r="950" customFormat="1" spans="1:9">
      <c r="A950">
        <v>949</v>
      </c>
      <c r="B950">
        <f>IF(ISBLANK(IFERROR(INDEX('2-3 引出列表'!$A$2:$CE$8700,$A950,MATCH(B$1,'2-3 引出列表'!$A$1:$CD$1,0)),"")),"",IFERROR(INDEX('2-3 引出列表'!$A$2:$CE$8700,$A950,MATCH(B$1,'2-3 引出列表'!$A$1:$CD$1,0)),""))</f>
        <v>0</v>
      </c>
      <c r="C950">
        <f>IF(ISBLANK(IFERROR(INDEX('2-3 引出列表'!$A$2:$CE$8700,$A950,MATCH(C$1,'2-3 引出列表'!$A$1:$CD$1,0)),"")),"",IFERROR(INDEX('2-3 引出列表'!$A$2:$CE$8700,$A950,MATCH(C$1,'2-3 引出列表'!$A$1:$CD$1,0)),""))</f>
        <v>0</v>
      </c>
      <c r="D950">
        <f>IF(ISBLANK(IFERROR(INDEX('2-3 引出列表'!$A$2:$CE$8700,$A950,MATCH(D$1,'2-3 引出列表'!$A$1:$CD$1,0)),"")),"",IFERROR(INDEX('2-3 引出列表'!$A$2:$CE$8700,$A950,MATCH(D$1,'2-3 引出列表'!$A$1:$CD$1,0)),""))</f>
        <v>0</v>
      </c>
      <c r="E950">
        <f>IF(ISBLANK(IFERROR(INDEX('2-3 引出列表'!$A$2:$CE$8700,$A950,MATCH(E$1,'2-3 引出列表'!$A$1:$CD$1,0)),"")),"",IFERROR(INDEX('2-3 引出列表'!$A$2:$CE$8700,$A950,MATCH(E$1,'2-3 引出列表'!$A$1:$CD$1,0)),""))</f>
        <v>0</v>
      </c>
      <c r="F950" t="str">
        <f t="shared" si="14"/>
        <v>0</v>
      </c>
      <c r="G950">
        <f>IF(ISBLANK(IFERROR(INDEX('2-3 引出列表'!$A$2:$CE$8700,$A950,MATCH(G$1,'2-3 引出列表'!$A$1:$CD$1,0)),"")),"",IFERROR(INDEX('2-3 引出列表'!$A$2:$CE$8700,$A950,MATCH(G$1,'2-3 引出列表'!$A$1:$CD$1,0)),""))</f>
        <v>0</v>
      </c>
      <c r="H950">
        <f>IF(ISBLANK(IFERROR(INDEX('2-3 引出列表'!$A$2:$CE$8700,$A950,MATCH(H$1,'2-3 引出列表'!$A$1:$CD$1,0)),"")),"",IFERROR(INDEX('2-3 引出列表'!$A$2:$CE$8700,$A950,MATCH(H$1,'2-3 引出列表'!$A$1:$CD$1,0)),""))</f>
        <v>0</v>
      </c>
      <c r="I950">
        <f>IF(ISBLANK(IFERROR(INDEX('2-3 引出列表'!$A$2:$CE$8700,$A950,MATCH(I$1,'2-3 引出列表'!$A$1:$CD$1,0)),"")),"",IFERROR(INDEX('2-3 引出列表'!$A$2:$CE$8700,$A950,MATCH(I$1,'2-3 引出列表'!$A$1:$CD$1,0)),""))</f>
        <v>0</v>
      </c>
    </row>
    <row r="951" customFormat="1" spans="1:9">
      <c r="A951">
        <v>950</v>
      </c>
      <c r="B951">
        <f>IF(ISBLANK(IFERROR(INDEX('2-3 引出列表'!$A$2:$CE$8700,$A951,MATCH(B$1,'2-3 引出列表'!$A$1:$CD$1,0)),"")),"",IFERROR(INDEX('2-3 引出列表'!$A$2:$CE$8700,$A951,MATCH(B$1,'2-3 引出列表'!$A$1:$CD$1,0)),""))</f>
        <v>0</v>
      </c>
      <c r="C951">
        <f>IF(ISBLANK(IFERROR(INDEX('2-3 引出列表'!$A$2:$CE$8700,$A951,MATCH(C$1,'2-3 引出列表'!$A$1:$CD$1,0)),"")),"",IFERROR(INDEX('2-3 引出列表'!$A$2:$CE$8700,$A951,MATCH(C$1,'2-3 引出列表'!$A$1:$CD$1,0)),""))</f>
        <v>0</v>
      </c>
      <c r="D951">
        <f>IF(ISBLANK(IFERROR(INDEX('2-3 引出列表'!$A$2:$CE$8700,$A951,MATCH(D$1,'2-3 引出列表'!$A$1:$CD$1,0)),"")),"",IFERROR(INDEX('2-3 引出列表'!$A$2:$CE$8700,$A951,MATCH(D$1,'2-3 引出列表'!$A$1:$CD$1,0)),""))</f>
        <v>0</v>
      </c>
      <c r="E951">
        <f>IF(ISBLANK(IFERROR(INDEX('2-3 引出列表'!$A$2:$CE$8700,$A951,MATCH(E$1,'2-3 引出列表'!$A$1:$CD$1,0)),"")),"",IFERROR(INDEX('2-3 引出列表'!$A$2:$CE$8700,$A951,MATCH(E$1,'2-3 引出列表'!$A$1:$CD$1,0)),""))</f>
        <v>0</v>
      </c>
      <c r="F951" t="str">
        <f t="shared" si="14"/>
        <v>0</v>
      </c>
      <c r="G951">
        <f>IF(ISBLANK(IFERROR(INDEX('2-3 引出列表'!$A$2:$CE$8700,$A951,MATCH(G$1,'2-3 引出列表'!$A$1:$CD$1,0)),"")),"",IFERROR(INDEX('2-3 引出列表'!$A$2:$CE$8700,$A951,MATCH(G$1,'2-3 引出列表'!$A$1:$CD$1,0)),""))</f>
        <v>0</v>
      </c>
      <c r="H951">
        <f>IF(ISBLANK(IFERROR(INDEX('2-3 引出列表'!$A$2:$CE$8700,$A951,MATCH(H$1,'2-3 引出列表'!$A$1:$CD$1,0)),"")),"",IFERROR(INDEX('2-3 引出列表'!$A$2:$CE$8700,$A951,MATCH(H$1,'2-3 引出列表'!$A$1:$CD$1,0)),""))</f>
        <v>0</v>
      </c>
      <c r="I951">
        <f>IF(ISBLANK(IFERROR(INDEX('2-3 引出列表'!$A$2:$CE$8700,$A951,MATCH(I$1,'2-3 引出列表'!$A$1:$CD$1,0)),"")),"",IFERROR(INDEX('2-3 引出列表'!$A$2:$CE$8700,$A951,MATCH(I$1,'2-3 引出列表'!$A$1:$CD$1,0)),""))</f>
        <v>0</v>
      </c>
    </row>
    <row r="952" customFormat="1" spans="1:9">
      <c r="A952">
        <v>951</v>
      </c>
      <c r="B952">
        <f>IF(ISBLANK(IFERROR(INDEX('2-3 引出列表'!$A$2:$CE$8700,$A952,MATCH(B$1,'2-3 引出列表'!$A$1:$CD$1,0)),"")),"",IFERROR(INDEX('2-3 引出列表'!$A$2:$CE$8700,$A952,MATCH(B$1,'2-3 引出列表'!$A$1:$CD$1,0)),""))</f>
        <v>0</v>
      </c>
      <c r="C952">
        <f>IF(ISBLANK(IFERROR(INDEX('2-3 引出列表'!$A$2:$CE$8700,$A952,MATCH(C$1,'2-3 引出列表'!$A$1:$CD$1,0)),"")),"",IFERROR(INDEX('2-3 引出列表'!$A$2:$CE$8700,$A952,MATCH(C$1,'2-3 引出列表'!$A$1:$CD$1,0)),""))</f>
        <v>0</v>
      </c>
      <c r="D952">
        <f>IF(ISBLANK(IFERROR(INDEX('2-3 引出列表'!$A$2:$CE$8700,$A952,MATCH(D$1,'2-3 引出列表'!$A$1:$CD$1,0)),"")),"",IFERROR(INDEX('2-3 引出列表'!$A$2:$CE$8700,$A952,MATCH(D$1,'2-3 引出列表'!$A$1:$CD$1,0)),""))</f>
        <v>0</v>
      </c>
      <c r="E952">
        <f>IF(ISBLANK(IFERROR(INDEX('2-3 引出列表'!$A$2:$CE$8700,$A952,MATCH(E$1,'2-3 引出列表'!$A$1:$CD$1,0)),"")),"",IFERROR(INDEX('2-3 引出列表'!$A$2:$CE$8700,$A952,MATCH(E$1,'2-3 引出列表'!$A$1:$CD$1,0)),""))</f>
        <v>0</v>
      </c>
      <c r="F952" t="str">
        <f t="shared" si="14"/>
        <v>0</v>
      </c>
      <c r="G952">
        <f>IF(ISBLANK(IFERROR(INDEX('2-3 引出列表'!$A$2:$CE$8700,$A952,MATCH(G$1,'2-3 引出列表'!$A$1:$CD$1,0)),"")),"",IFERROR(INDEX('2-3 引出列表'!$A$2:$CE$8700,$A952,MATCH(G$1,'2-3 引出列表'!$A$1:$CD$1,0)),""))</f>
        <v>0</v>
      </c>
      <c r="H952">
        <f>IF(ISBLANK(IFERROR(INDEX('2-3 引出列表'!$A$2:$CE$8700,$A952,MATCH(H$1,'2-3 引出列表'!$A$1:$CD$1,0)),"")),"",IFERROR(INDEX('2-3 引出列表'!$A$2:$CE$8700,$A952,MATCH(H$1,'2-3 引出列表'!$A$1:$CD$1,0)),""))</f>
        <v>0</v>
      </c>
      <c r="I952">
        <f>IF(ISBLANK(IFERROR(INDEX('2-3 引出列表'!$A$2:$CE$8700,$A952,MATCH(I$1,'2-3 引出列表'!$A$1:$CD$1,0)),"")),"",IFERROR(INDEX('2-3 引出列表'!$A$2:$CE$8700,$A952,MATCH(I$1,'2-3 引出列表'!$A$1:$CD$1,0)),""))</f>
        <v>0</v>
      </c>
    </row>
    <row r="953" customFormat="1" spans="1:9">
      <c r="A953">
        <v>952</v>
      </c>
      <c r="B953">
        <f>IF(ISBLANK(IFERROR(INDEX('2-3 引出列表'!$A$2:$CE$8700,$A953,MATCH(B$1,'2-3 引出列表'!$A$1:$CD$1,0)),"")),"",IFERROR(INDEX('2-3 引出列表'!$A$2:$CE$8700,$A953,MATCH(B$1,'2-3 引出列表'!$A$1:$CD$1,0)),""))</f>
        <v>0</v>
      </c>
      <c r="C953">
        <f>IF(ISBLANK(IFERROR(INDEX('2-3 引出列表'!$A$2:$CE$8700,$A953,MATCH(C$1,'2-3 引出列表'!$A$1:$CD$1,0)),"")),"",IFERROR(INDEX('2-3 引出列表'!$A$2:$CE$8700,$A953,MATCH(C$1,'2-3 引出列表'!$A$1:$CD$1,0)),""))</f>
        <v>0</v>
      </c>
      <c r="D953">
        <f>IF(ISBLANK(IFERROR(INDEX('2-3 引出列表'!$A$2:$CE$8700,$A953,MATCH(D$1,'2-3 引出列表'!$A$1:$CD$1,0)),"")),"",IFERROR(INDEX('2-3 引出列表'!$A$2:$CE$8700,$A953,MATCH(D$1,'2-3 引出列表'!$A$1:$CD$1,0)),""))</f>
        <v>0</v>
      </c>
      <c r="E953">
        <f>IF(ISBLANK(IFERROR(INDEX('2-3 引出列表'!$A$2:$CE$8700,$A953,MATCH(E$1,'2-3 引出列表'!$A$1:$CD$1,0)),"")),"",IFERROR(INDEX('2-3 引出列表'!$A$2:$CE$8700,$A953,MATCH(E$1,'2-3 引出列表'!$A$1:$CD$1,0)),""))</f>
        <v>0</v>
      </c>
      <c r="F953" t="str">
        <f t="shared" si="14"/>
        <v>0</v>
      </c>
      <c r="G953">
        <f>IF(ISBLANK(IFERROR(INDEX('2-3 引出列表'!$A$2:$CE$8700,$A953,MATCH(G$1,'2-3 引出列表'!$A$1:$CD$1,0)),"")),"",IFERROR(INDEX('2-3 引出列表'!$A$2:$CE$8700,$A953,MATCH(G$1,'2-3 引出列表'!$A$1:$CD$1,0)),""))</f>
        <v>0</v>
      </c>
      <c r="H953">
        <f>IF(ISBLANK(IFERROR(INDEX('2-3 引出列表'!$A$2:$CE$8700,$A953,MATCH(H$1,'2-3 引出列表'!$A$1:$CD$1,0)),"")),"",IFERROR(INDEX('2-3 引出列表'!$A$2:$CE$8700,$A953,MATCH(H$1,'2-3 引出列表'!$A$1:$CD$1,0)),""))</f>
        <v>0</v>
      </c>
      <c r="I953">
        <f>IF(ISBLANK(IFERROR(INDEX('2-3 引出列表'!$A$2:$CE$8700,$A953,MATCH(I$1,'2-3 引出列表'!$A$1:$CD$1,0)),"")),"",IFERROR(INDEX('2-3 引出列表'!$A$2:$CE$8700,$A953,MATCH(I$1,'2-3 引出列表'!$A$1:$CD$1,0)),""))</f>
        <v>0</v>
      </c>
    </row>
    <row r="954" customFormat="1" spans="1:9">
      <c r="A954">
        <v>953</v>
      </c>
      <c r="B954">
        <f>IF(ISBLANK(IFERROR(INDEX('2-3 引出列表'!$A$2:$CE$8700,$A954,MATCH(B$1,'2-3 引出列表'!$A$1:$CD$1,0)),"")),"",IFERROR(INDEX('2-3 引出列表'!$A$2:$CE$8700,$A954,MATCH(B$1,'2-3 引出列表'!$A$1:$CD$1,0)),""))</f>
        <v>0</v>
      </c>
      <c r="C954">
        <f>IF(ISBLANK(IFERROR(INDEX('2-3 引出列表'!$A$2:$CE$8700,$A954,MATCH(C$1,'2-3 引出列表'!$A$1:$CD$1,0)),"")),"",IFERROR(INDEX('2-3 引出列表'!$A$2:$CE$8700,$A954,MATCH(C$1,'2-3 引出列表'!$A$1:$CD$1,0)),""))</f>
        <v>0</v>
      </c>
      <c r="D954">
        <f>IF(ISBLANK(IFERROR(INDEX('2-3 引出列表'!$A$2:$CE$8700,$A954,MATCH(D$1,'2-3 引出列表'!$A$1:$CD$1,0)),"")),"",IFERROR(INDEX('2-3 引出列表'!$A$2:$CE$8700,$A954,MATCH(D$1,'2-3 引出列表'!$A$1:$CD$1,0)),""))</f>
        <v>0</v>
      </c>
      <c r="E954">
        <f>IF(ISBLANK(IFERROR(INDEX('2-3 引出列表'!$A$2:$CE$8700,$A954,MATCH(E$1,'2-3 引出列表'!$A$1:$CD$1,0)),"")),"",IFERROR(INDEX('2-3 引出列表'!$A$2:$CE$8700,$A954,MATCH(E$1,'2-3 引出列表'!$A$1:$CD$1,0)),""))</f>
        <v>0</v>
      </c>
      <c r="F954" t="str">
        <f t="shared" si="14"/>
        <v>0</v>
      </c>
      <c r="G954">
        <f>IF(ISBLANK(IFERROR(INDEX('2-3 引出列表'!$A$2:$CE$8700,$A954,MATCH(G$1,'2-3 引出列表'!$A$1:$CD$1,0)),"")),"",IFERROR(INDEX('2-3 引出列表'!$A$2:$CE$8700,$A954,MATCH(G$1,'2-3 引出列表'!$A$1:$CD$1,0)),""))</f>
        <v>0</v>
      </c>
      <c r="H954">
        <f>IF(ISBLANK(IFERROR(INDEX('2-3 引出列表'!$A$2:$CE$8700,$A954,MATCH(H$1,'2-3 引出列表'!$A$1:$CD$1,0)),"")),"",IFERROR(INDEX('2-3 引出列表'!$A$2:$CE$8700,$A954,MATCH(H$1,'2-3 引出列表'!$A$1:$CD$1,0)),""))</f>
        <v>0</v>
      </c>
      <c r="I954">
        <f>IF(ISBLANK(IFERROR(INDEX('2-3 引出列表'!$A$2:$CE$8700,$A954,MATCH(I$1,'2-3 引出列表'!$A$1:$CD$1,0)),"")),"",IFERROR(INDEX('2-3 引出列表'!$A$2:$CE$8700,$A954,MATCH(I$1,'2-3 引出列表'!$A$1:$CD$1,0)),""))</f>
        <v>0</v>
      </c>
    </row>
    <row r="955" customFormat="1" spans="1:9">
      <c r="A955">
        <v>954</v>
      </c>
      <c r="B955">
        <f>IF(ISBLANK(IFERROR(INDEX('2-3 引出列表'!$A$2:$CE$8700,$A955,MATCH(B$1,'2-3 引出列表'!$A$1:$CD$1,0)),"")),"",IFERROR(INDEX('2-3 引出列表'!$A$2:$CE$8700,$A955,MATCH(B$1,'2-3 引出列表'!$A$1:$CD$1,0)),""))</f>
        <v>0</v>
      </c>
      <c r="C955">
        <f>IF(ISBLANK(IFERROR(INDEX('2-3 引出列表'!$A$2:$CE$8700,$A955,MATCH(C$1,'2-3 引出列表'!$A$1:$CD$1,0)),"")),"",IFERROR(INDEX('2-3 引出列表'!$A$2:$CE$8700,$A955,MATCH(C$1,'2-3 引出列表'!$A$1:$CD$1,0)),""))</f>
        <v>0</v>
      </c>
      <c r="D955">
        <f>IF(ISBLANK(IFERROR(INDEX('2-3 引出列表'!$A$2:$CE$8700,$A955,MATCH(D$1,'2-3 引出列表'!$A$1:$CD$1,0)),"")),"",IFERROR(INDEX('2-3 引出列表'!$A$2:$CE$8700,$A955,MATCH(D$1,'2-3 引出列表'!$A$1:$CD$1,0)),""))</f>
        <v>0</v>
      </c>
      <c r="E955">
        <f>IF(ISBLANK(IFERROR(INDEX('2-3 引出列表'!$A$2:$CE$8700,$A955,MATCH(E$1,'2-3 引出列表'!$A$1:$CD$1,0)),"")),"",IFERROR(INDEX('2-3 引出列表'!$A$2:$CE$8700,$A955,MATCH(E$1,'2-3 引出列表'!$A$1:$CD$1,0)),""))</f>
        <v>0</v>
      </c>
      <c r="F955" t="str">
        <f t="shared" si="14"/>
        <v>0</v>
      </c>
      <c r="G955">
        <f>IF(ISBLANK(IFERROR(INDEX('2-3 引出列表'!$A$2:$CE$8700,$A955,MATCH(G$1,'2-3 引出列表'!$A$1:$CD$1,0)),"")),"",IFERROR(INDEX('2-3 引出列表'!$A$2:$CE$8700,$A955,MATCH(G$1,'2-3 引出列表'!$A$1:$CD$1,0)),""))</f>
        <v>0</v>
      </c>
      <c r="H955">
        <f>IF(ISBLANK(IFERROR(INDEX('2-3 引出列表'!$A$2:$CE$8700,$A955,MATCH(H$1,'2-3 引出列表'!$A$1:$CD$1,0)),"")),"",IFERROR(INDEX('2-3 引出列表'!$A$2:$CE$8700,$A955,MATCH(H$1,'2-3 引出列表'!$A$1:$CD$1,0)),""))</f>
        <v>0</v>
      </c>
      <c r="I955">
        <f>IF(ISBLANK(IFERROR(INDEX('2-3 引出列表'!$A$2:$CE$8700,$A955,MATCH(I$1,'2-3 引出列表'!$A$1:$CD$1,0)),"")),"",IFERROR(INDEX('2-3 引出列表'!$A$2:$CE$8700,$A955,MATCH(I$1,'2-3 引出列表'!$A$1:$CD$1,0)),""))</f>
        <v>0</v>
      </c>
    </row>
    <row r="956" customFormat="1" spans="1:9">
      <c r="A956">
        <v>955</v>
      </c>
      <c r="B956">
        <f>IF(ISBLANK(IFERROR(INDEX('2-3 引出列表'!$A$2:$CE$8700,$A956,MATCH(B$1,'2-3 引出列表'!$A$1:$CD$1,0)),"")),"",IFERROR(INDEX('2-3 引出列表'!$A$2:$CE$8700,$A956,MATCH(B$1,'2-3 引出列表'!$A$1:$CD$1,0)),""))</f>
        <v>0</v>
      </c>
      <c r="C956">
        <f>IF(ISBLANK(IFERROR(INDEX('2-3 引出列表'!$A$2:$CE$8700,$A956,MATCH(C$1,'2-3 引出列表'!$A$1:$CD$1,0)),"")),"",IFERROR(INDEX('2-3 引出列表'!$A$2:$CE$8700,$A956,MATCH(C$1,'2-3 引出列表'!$A$1:$CD$1,0)),""))</f>
        <v>0</v>
      </c>
      <c r="D956">
        <f>IF(ISBLANK(IFERROR(INDEX('2-3 引出列表'!$A$2:$CE$8700,$A956,MATCH(D$1,'2-3 引出列表'!$A$1:$CD$1,0)),"")),"",IFERROR(INDEX('2-3 引出列表'!$A$2:$CE$8700,$A956,MATCH(D$1,'2-3 引出列表'!$A$1:$CD$1,0)),""))</f>
        <v>0</v>
      </c>
      <c r="E956">
        <f>IF(ISBLANK(IFERROR(INDEX('2-3 引出列表'!$A$2:$CE$8700,$A956,MATCH(E$1,'2-3 引出列表'!$A$1:$CD$1,0)),"")),"",IFERROR(INDEX('2-3 引出列表'!$A$2:$CE$8700,$A956,MATCH(E$1,'2-3 引出列表'!$A$1:$CD$1,0)),""))</f>
        <v>0</v>
      </c>
      <c r="F956" t="str">
        <f t="shared" si="14"/>
        <v>0</v>
      </c>
      <c r="G956">
        <f>IF(ISBLANK(IFERROR(INDEX('2-3 引出列表'!$A$2:$CE$8700,$A956,MATCH(G$1,'2-3 引出列表'!$A$1:$CD$1,0)),"")),"",IFERROR(INDEX('2-3 引出列表'!$A$2:$CE$8700,$A956,MATCH(G$1,'2-3 引出列表'!$A$1:$CD$1,0)),""))</f>
        <v>0</v>
      </c>
      <c r="H956">
        <f>IF(ISBLANK(IFERROR(INDEX('2-3 引出列表'!$A$2:$CE$8700,$A956,MATCH(H$1,'2-3 引出列表'!$A$1:$CD$1,0)),"")),"",IFERROR(INDEX('2-3 引出列表'!$A$2:$CE$8700,$A956,MATCH(H$1,'2-3 引出列表'!$A$1:$CD$1,0)),""))</f>
        <v>0</v>
      </c>
      <c r="I956">
        <f>IF(ISBLANK(IFERROR(INDEX('2-3 引出列表'!$A$2:$CE$8700,$A956,MATCH(I$1,'2-3 引出列表'!$A$1:$CD$1,0)),"")),"",IFERROR(INDEX('2-3 引出列表'!$A$2:$CE$8700,$A956,MATCH(I$1,'2-3 引出列表'!$A$1:$CD$1,0)),""))</f>
        <v>0</v>
      </c>
    </row>
    <row r="957" customFormat="1" spans="1:9">
      <c r="A957">
        <v>956</v>
      </c>
      <c r="B957">
        <f>IF(ISBLANK(IFERROR(INDEX('2-3 引出列表'!$A$2:$CE$8700,$A957,MATCH(B$1,'2-3 引出列表'!$A$1:$CD$1,0)),"")),"",IFERROR(INDEX('2-3 引出列表'!$A$2:$CE$8700,$A957,MATCH(B$1,'2-3 引出列表'!$A$1:$CD$1,0)),""))</f>
        <v>0</v>
      </c>
      <c r="C957">
        <f>IF(ISBLANK(IFERROR(INDEX('2-3 引出列表'!$A$2:$CE$8700,$A957,MATCH(C$1,'2-3 引出列表'!$A$1:$CD$1,0)),"")),"",IFERROR(INDEX('2-3 引出列表'!$A$2:$CE$8700,$A957,MATCH(C$1,'2-3 引出列表'!$A$1:$CD$1,0)),""))</f>
        <v>0</v>
      </c>
      <c r="D957">
        <f>IF(ISBLANK(IFERROR(INDEX('2-3 引出列表'!$A$2:$CE$8700,$A957,MATCH(D$1,'2-3 引出列表'!$A$1:$CD$1,0)),"")),"",IFERROR(INDEX('2-3 引出列表'!$A$2:$CE$8700,$A957,MATCH(D$1,'2-3 引出列表'!$A$1:$CD$1,0)),""))</f>
        <v>0</v>
      </c>
      <c r="E957">
        <f>IF(ISBLANK(IFERROR(INDEX('2-3 引出列表'!$A$2:$CE$8700,$A957,MATCH(E$1,'2-3 引出列表'!$A$1:$CD$1,0)),"")),"",IFERROR(INDEX('2-3 引出列表'!$A$2:$CE$8700,$A957,MATCH(E$1,'2-3 引出列表'!$A$1:$CD$1,0)),""))</f>
        <v>0</v>
      </c>
      <c r="F957" t="str">
        <f t="shared" si="14"/>
        <v>0</v>
      </c>
      <c r="G957">
        <f>IF(ISBLANK(IFERROR(INDEX('2-3 引出列表'!$A$2:$CE$8700,$A957,MATCH(G$1,'2-3 引出列表'!$A$1:$CD$1,0)),"")),"",IFERROR(INDEX('2-3 引出列表'!$A$2:$CE$8700,$A957,MATCH(G$1,'2-3 引出列表'!$A$1:$CD$1,0)),""))</f>
        <v>0</v>
      </c>
      <c r="H957">
        <f>IF(ISBLANK(IFERROR(INDEX('2-3 引出列表'!$A$2:$CE$8700,$A957,MATCH(H$1,'2-3 引出列表'!$A$1:$CD$1,0)),"")),"",IFERROR(INDEX('2-3 引出列表'!$A$2:$CE$8700,$A957,MATCH(H$1,'2-3 引出列表'!$A$1:$CD$1,0)),""))</f>
        <v>0</v>
      </c>
      <c r="I957">
        <f>IF(ISBLANK(IFERROR(INDEX('2-3 引出列表'!$A$2:$CE$8700,$A957,MATCH(I$1,'2-3 引出列表'!$A$1:$CD$1,0)),"")),"",IFERROR(INDEX('2-3 引出列表'!$A$2:$CE$8700,$A957,MATCH(I$1,'2-3 引出列表'!$A$1:$CD$1,0)),""))</f>
        <v>0</v>
      </c>
    </row>
    <row r="958" customFormat="1" spans="1:9">
      <c r="A958">
        <v>957</v>
      </c>
      <c r="B958">
        <f>IF(ISBLANK(IFERROR(INDEX('2-3 引出列表'!$A$2:$CE$8700,$A958,MATCH(B$1,'2-3 引出列表'!$A$1:$CD$1,0)),"")),"",IFERROR(INDEX('2-3 引出列表'!$A$2:$CE$8700,$A958,MATCH(B$1,'2-3 引出列表'!$A$1:$CD$1,0)),""))</f>
        <v>0</v>
      </c>
      <c r="C958">
        <f>IF(ISBLANK(IFERROR(INDEX('2-3 引出列表'!$A$2:$CE$8700,$A958,MATCH(C$1,'2-3 引出列表'!$A$1:$CD$1,0)),"")),"",IFERROR(INDEX('2-3 引出列表'!$A$2:$CE$8700,$A958,MATCH(C$1,'2-3 引出列表'!$A$1:$CD$1,0)),""))</f>
        <v>0</v>
      </c>
      <c r="D958">
        <f>IF(ISBLANK(IFERROR(INDEX('2-3 引出列表'!$A$2:$CE$8700,$A958,MATCH(D$1,'2-3 引出列表'!$A$1:$CD$1,0)),"")),"",IFERROR(INDEX('2-3 引出列表'!$A$2:$CE$8700,$A958,MATCH(D$1,'2-3 引出列表'!$A$1:$CD$1,0)),""))</f>
        <v>0</v>
      </c>
      <c r="E958">
        <f>IF(ISBLANK(IFERROR(INDEX('2-3 引出列表'!$A$2:$CE$8700,$A958,MATCH(E$1,'2-3 引出列表'!$A$1:$CD$1,0)),"")),"",IFERROR(INDEX('2-3 引出列表'!$A$2:$CE$8700,$A958,MATCH(E$1,'2-3 引出列表'!$A$1:$CD$1,0)),""))</f>
        <v>0</v>
      </c>
      <c r="F958" t="str">
        <f t="shared" si="14"/>
        <v>0</v>
      </c>
      <c r="G958">
        <f>IF(ISBLANK(IFERROR(INDEX('2-3 引出列表'!$A$2:$CE$8700,$A958,MATCH(G$1,'2-3 引出列表'!$A$1:$CD$1,0)),"")),"",IFERROR(INDEX('2-3 引出列表'!$A$2:$CE$8700,$A958,MATCH(G$1,'2-3 引出列表'!$A$1:$CD$1,0)),""))</f>
        <v>0</v>
      </c>
      <c r="H958">
        <f>IF(ISBLANK(IFERROR(INDEX('2-3 引出列表'!$A$2:$CE$8700,$A958,MATCH(H$1,'2-3 引出列表'!$A$1:$CD$1,0)),"")),"",IFERROR(INDEX('2-3 引出列表'!$A$2:$CE$8700,$A958,MATCH(H$1,'2-3 引出列表'!$A$1:$CD$1,0)),""))</f>
        <v>0</v>
      </c>
      <c r="I958">
        <f>IF(ISBLANK(IFERROR(INDEX('2-3 引出列表'!$A$2:$CE$8700,$A958,MATCH(I$1,'2-3 引出列表'!$A$1:$CD$1,0)),"")),"",IFERROR(INDEX('2-3 引出列表'!$A$2:$CE$8700,$A958,MATCH(I$1,'2-3 引出列表'!$A$1:$CD$1,0)),""))</f>
        <v>0</v>
      </c>
    </row>
    <row r="959" customFormat="1" spans="1:9">
      <c r="A959">
        <v>958</v>
      </c>
      <c r="B959">
        <f>IF(ISBLANK(IFERROR(INDEX('2-3 引出列表'!$A$2:$CE$8700,$A959,MATCH(B$1,'2-3 引出列表'!$A$1:$CD$1,0)),"")),"",IFERROR(INDEX('2-3 引出列表'!$A$2:$CE$8700,$A959,MATCH(B$1,'2-3 引出列表'!$A$1:$CD$1,0)),""))</f>
        <v>0</v>
      </c>
      <c r="C959">
        <f>IF(ISBLANK(IFERROR(INDEX('2-3 引出列表'!$A$2:$CE$8700,$A959,MATCH(C$1,'2-3 引出列表'!$A$1:$CD$1,0)),"")),"",IFERROR(INDEX('2-3 引出列表'!$A$2:$CE$8700,$A959,MATCH(C$1,'2-3 引出列表'!$A$1:$CD$1,0)),""))</f>
        <v>0</v>
      </c>
      <c r="D959">
        <f>IF(ISBLANK(IFERROR(INDEX('2-3 引出列表'!$A$2:$CE$8700,$A959,MATCH(D$1,'2-3 引出列表'!$A$1:$CD$1,0)),"")),"",IFERROR(INDEX('2-3 引出列表'!$A$2:$CE$8700,$A959,MATCH(D$1,'2-3 引出列表'!$A$1:$CD$1,0)),""))</f>
        <v>0</v>
      </c>
      <c r="E959">
        <f>IF(ISBLANK(IFERROR(INDEX('2-3 引出列表'!$A$2:$CE$8700,$A959,MATCH(E$1,'2-3 引出列表'!$A$1:$CD$1,0)),"")),"",IFERROR(INDEX('2-3 引出列表'!$A$2:$CE$8700,$A959,MATCH(E$1,'2-3 引出列表'!$A$1:$CD$1,0)),""))</f>
        <v>0</v>
      </c>
      <c r="F959" t="str">
        <f t="shared" si="14"/>
        <v>0</v>
      </c>
      <c r="G959">
        <f>IF(ISBLANK(IFERROR(INDEX('2-3 引出列表'!$A$2:$CE$8700,$A959,MATCH(G$1,'2-3 引出列表'!$A$1:$CD$1,0)),"")),"",IFERROR(INDEX('2-3 引出列表'!$A$2:$CE$8700,$A959,MATCH(G$1,'2-3 引出列表'!$A$1:$CD$1,0)),""))</f>
        <v>0</v>
      </c>
      <c r="H959">
        <f>IF(ISBLANK(IFERROR(INDEX('2-3 引出列表'!$A$2:$CE$8700,$A959,MATCH(H$1,'2-3 引出列表'!$A$1:$CD$1,0)),"")),"",IFERROR(INDEX('2-3 引出列表'!$A$2:$CE$8700,$A959,MATCH(H$1,'2-3 引出列表'!$A$1:$CD$1,0)),""))</f>
        <v>0</v>
      </c>
      <c r="I959">
        <f>IF(ISBLANK(IFERROR(INDEX('2-3 引出列表'!$A$2:$CE$8700,$A959,MATCH(I$1,'2-3 引出列表'!$A$1:$CD$1,0)),"")),"",IFERROR(INDEX('2-3 引出列表'!$A$2:$CE$8700,$A959,MATCH(I$1,'2-3 引出列表'!$A$1:$CD$1,0)),""))</f>
        <v>0</v>
      </c>
    </row>
    <row r="960" customFormat="1" spans="1:9">
      <c r="A960">
        <v>959</v>
      </c>
      <c r="B960">
        <f>IF(ISBLANK(IFERROR(INDEX('2-3 引出列表'!$A$2:$CE$8700,$A960,MATCH(B$1,'2-3 引出列表'!$A$1:$CD$1,0)),"")),"",IFERROR(INDEX('2-3 引出列表'!$A$2:$CE$8700,$A960,MATCH(B$1,'2-3 引出列表'!$A$1:$CD$1,0)),""))</f>
        <v>0</v>
      </c>
      <c r="C960">
        <f>IF(ISBLANK(IFERROR(INDEX('2-3 引出列表'!$A$2:$CE$8700,$A960,MATCH(C$1,'2-3 引出列表'!$A$1:$CD$1,0)),"")),"",IFERROR(INDEX('2-3 引出列表'!$A$2:$CE$8700,$A960,MATCH(C$1,'2-3 引出列表'!$A$1:$CD$1,0)),""))</f>
        <v>0</v>
      </c>
      <c r="D960">
        <f>IF(ISBLANK(IFERROR(INDEX('2-3 引出列表'!$A$2:$CE$8700,$A960,MATCH(D$1,'2-3 引出列表'!$A$1:$CD$1,0)),"")),"",IFERROR(INDEX('2-3 引出列表'!$A$2:$CE$8700,$A960,MATCH(D$1,'2-3 引出列表'!$A$1:$CD$1,0)),""))</f>
        <v>0</v>
      </c>
      <c r="E960">
        <f>IF(ISBLANK(IFERROR(INDEX('2-3 引出列表'!$A$2:$CE$8700,$A960,MATCH(E$1,'2-3 引出列表'!$A$1:$CD$1,0)),"")),"",IFERROR(INDEX('2-3 引出列表'!$A$2:$CE$8700,$A960,MATCH(E$1,'2-3 引出列表'!$A$1:$CD$1,0)),""))</f>
        <v>0</v>
      </c>
      <c r="F960" t="str">
        <f t="shared" si="14"/>
        <v>0</v>
      </c>
      <c r="G960">
        <f>IF(ISBLANK(IFERROR(INDEX('2-3 引出列表'!$A$2:$CE$8700,$A960,MATCH(G$1,'2-3 引出列表'!$A$1:$CD$1,0)),"")),"",IFERROR(INDEX('2-3 引出列表'!$A$2:$CE$8700,$A960,MATCH(G$1,'2-3 引出列表'!$A$1:$CD$1,0)),""))</f>
        <v>0</v>
      </c>
      <c r="H960">
        <f>IF(ISBLANK(IFERROR(INDEX('2-3 引出列表'!$A$2:$CE$8700,$A960,MATCH(H$1,'2-3 引出列表'!$A$1:$CD$1,0)),"")),"",IFERROR(INDEX('2-3 引出列表'!$A$2:$CE$8700,$A960,MATCH(H$1,'2-3 引出列表'!$A$1:$CD$1,0)),""))</f>
        <v>0</v>
      </c>
      <c r="I960">
        <f>IF(ISBLANK(IFERROR(INDEX('2-3 引出列表'!$A$2:$CE$8700,$A960,MATCH(I$1,'2-3 引出列表'!$A$1:$CD$1,0)),"")),"",IFERROR(INDEX('2-3 引出列表'!$A$2:$CE$8700,$A960,MATCH(I$1,'2-3 引出列表'!$A$1:$CD$1,0)),""))</f>
        <v>0</v>
      </c>
    </row>
    <row r="961" customFormat="1" spans="1:9">
      <c r="A961">
        <v>960</v>
      </c>
      <c r="B961">
        <f>IF(ISBLANK(IFERROR(INDEX('2-3 引出列表'!$A$2:$CE$8700,$A961,MATCH(B$1,'2-3 引出列表'!$A$1:$CD$1,0)),"")),"",IFERROR(INDEX('2-3 引出列表'!$A$2:$CE$8700,$A961,MATCH(B$1,'2-3 引出列表'!$A$1:$CD$1,0)),""))</f>
        <v>0</v>
      </c>
      <c r="C961">
        <f>IF(ISBLANK(IFERROR(INDEX('2-3 引出列表'!$A$2:$CE$8700,$A961,MATCH(C$1,'2-3 引出列表'!$A$1:$CD$1,0)),"")),"",IFERROR(INDEX('2-3 引出列表'!$A$2:$CE$8700,$A961,MATCH(C$1,'2-3 引出列表'!$A$1:$CD$1,0)),""))</f>
        <v>0</v>
      </c>
      <c r="D961">
        <f>IF(ISBLANK(IFERROR(INDEX('2-3 引出列表'!$A$2:$CE$8700,$A961,MATCH(D$1,'2-3 引出列表'!$A$1:$CD$1,0)),"")),"",IFERROR(INDEX('2-3 引出列表'!$A$2:$CE$8700,$A961,MATCH(D$1,'2-3 引出列表'!$A$1:$CD$1,0)),""))</f>
        <v>0</v>
      </c>
      <c r="E961">
        <f>IF(ISBLANK(IFERROR(INDEX('2-3 引出列表'!$A$2:$CE$8700,$A961,MATCH(E$1,'2-3 引出列表'!$A$1:$CD$1,0)),"")),"",IFERROR(INDEX('2-3 引出列表'!$A$2:$CE$8700,$A961,MATCH(E$1,'2-3 引出列表'!$A$1:$CD$1,0)),""))</f>
        <v>0</v>
      </c>
      <c r="F961" t="str">
        <f t="shared" si="14"/>
        <v>0</v>
      </c>
      <c r="G961">
        <f>IF(ISBLANK(IFERROR(INDEX('2-3 引出列表'!$A$2:$CE$8700,$A961,MATCH(G$1,'2-3 引出列表'!$A$1:$CD$1,0)),"")),"",IFERROR(INDEX('2-3 引出列表'!$A$2:$CE$8700,$A961,MATCH(G$1,'2-3 引出列表'!$A$1:$CD$1,0)),""))</f>
        <v>0</v>
      </c>
      <c r="H961">
        <f>IF(ISBLANK(IFERROR(INDEX('2-3 引出列表'!$A$2:$CE$8700,$A961,MATCH(H$1,'2-3 引出列表'!$A$1:$CD$1,0)),"")),"",IFERROR(INDEX('2-3 引出列表'!$A$2:$CE$8700,$A961,MATCH(H$1,'2-3 引出列表'!$A$1:$CD$1,0)),""))</f>
        <v>0</v>
      </c>
      <c r="I961">
        <f>IF(ISBLANK(IFERROR(INDEX('2-3 引出列表'!$A$2:$CE$8700,$A961,MATCH(I$1,'2-3 引出列表'!$A$1:$CD$1,0)),"")),"",IFERROR(INDEX('2-3 引出列表'!$A$2:$CE$8700,$A961,MATCH(I$1,'2-3 引出列表'!$A$1:$CD$1,0)),""))</f>
        <v>0</v>
      </c>
    </row>
    <row r="962" customFormat="1" spans="1:9">
      <c r="A962">
        <v>961</v>
      </c>
      <c r="B962">
        <f>IF(ISBLANK(IFERROR(INDEX('2-3 引出列表'!$A$2:$CE$8700,$A962,MATCH(B$1,'2-3 引出列表'!$A$1:$CD$1,0)),"")),"",IFERROR(INDEX('2-3 引出列表'!$A$2:$CE$8700,$A962,MATCH(B$1,'2-3 引出列表'!$A$1:$CD$1,0)),""))</f>
        <v>0</v>
      </c>
      <c r="C962">
        <f>IF(ISBLANK(IFERROR(INDEX('2-3 引出列表'!$A$2:$CE$8700,$A962,MATCH(C$1,'2-3 引出列表'!$A$1:$CD$1,0)),"")),"",IFERROR(INDEX('2-3 引出列表'!$A$2:$CE$8700,$A962,MATCH(C$1,'2-3 引出列表'!$A$1:$CD$1,0)),""))</f>
        <v>0</v>
      </c>
      <c r="D962">
        <f>IF(ISBLANK(IFERROR(INDEX('2-3 引出列表'!$A$2:$CE$8700,$A962,MATCH(D$1,'2-3 引出列表'!$A$1:$CD$1,0)),"")),"",IFERROR(INDEX('2-3 引出列表'!$A$2:$CE$8700,$A962,MATCH(D$1,'2-3 引出列表'!$A$1:$CD$1,0)),""))</f>
        <v>0</v>
      </c>
      <c r="E962">
        <f>IF(ISBLANK(IFERROR(INDEX('2-3 引出列表'!$A$2:$CE$8700,$A962,MATCH(E$1,'2-3 引出列表'!$A$1:$CD$1,0)),"")),"",IFERROR(INDEX('2-3 引出列表'!$A$2:$CE$8700,$A962,MATCH(E$1,'2-3 引出列表'!$A$1:$CD$1,0)),""))</f>
        <v>0</v>
      </c>
      <c r="F962" t="str">
        <f t="shared" ref="F962:F1025" si="15">LEFT(E962,7)</f>
        <v>0</v>
      </c>
      <c r="G962">
        <f>IF(ISBLANK(IFERROR(INDEX('2-3 引出列表'!$A$2:$CE$8700,$A962,MATCH(G$1,'2-3 引出列表'!$A$1:$CD$1,0)),"")),"",IFERROR(INDEX('2-3 引出列表'!$A$2:$CE$8700,$A962,MATCH(G$1,'2-3 引出列表'!$A$1:$CD$1,0)),""))</f>
        <v>0</v>
      </c>
      <c r="H962">
        <f>IF(ISBLANK(IFERROR(INDEX('2-3 引出列表'!$A$2:$CE$8700,$A962,MATCH(H$1,'2-3 引出列表'!$A$1:$CD$1,0)),"")),"",IFERROR(INDEX('2-3 引出列表'!$A$2:$CE$8700,$A962,MATCH(H$1,'2-3 引出列表'!$A$1:$CD$1,0)),""))</f>
        <v>0</v>
      </c>
      <c r="I962">
        <f>IF(ISBLANK(IFERROR(INDEX('2-3 引出列表'!$A$2:$CE$8700,$A962,MATCH(I$1,'2-3 引出列表'!$A$1:$CD$1,0)),"")),"",IFERROR(INDEX('2-3 引出列表'!$A$2:$CE$8700,$A962,MATCH(I$1,'2-3 引出列表'!$A$1:$CD$1,0)),""))</f>
        <v>0</v>
      </c>
    </row>
    <row r="963" customFormat="1" spans="1:9">
      <c r="A963">
        <v>962</v>
      </c>
      <c r="B963">
        <f>IF(ISBLANK(IFERROR(INDEX('2-3 引出列表'!$A$2:$CE$8700,$A963,MATCH(B$1,'2-3 引出列表'!$A$1:$CD$1,0)),"")),"",IFERROR(INDEX('2-3 引出列表'!$A$2:$CE$8700,$A963,MATCH(B$1,'2-3 引出列表'!$A$1:$CD$1,0)),""))</f>
        <v>0</v>
      </c>
      <c r="C963">
        <f>IF(ISBLANK(IFERROR(INDEX('2-3 引出列表'!$A$2:$CE$8700,$A963,MATCH(C$1,'2-3 引出列表'!$A$1:$CD$1,0)),"")),"",IFERROR(INDEX('2-3 引出列表'!$A$2:$CE$8700,$A963,MATCH(C$1,'2-3 引出列表'!$A$1:$CD$1,0)),""))</f>
        <v>0</v>
      </c>
      <c r="D963">
        <f>IF(ISBLANK(IFERROR(INDEX('2-3 引出列表'!$A$2:$CE$8700,$A963,MATCH(D$1,'2-3 引出列表'!$A$1:$CD$1,0)),"")),"",IFERROR(INDEX('2-3 引出列表'!$A$2:$CE$8700,$A963,MATCH(D$1,'2-3 引出列表'!$A$1:$CD$1,0)),""))</f>
        <v>0</v>
      </c>
      <c r="E963">
        <f>IF(ISBLANK(IFERROR(INDEX('2-3 引出列表'!$A$2:$CE$8700,$A963,MATCH(E$1,'2-3 引出列表'!$A$1:$CD$1,0)),"")),"",IFERROR(INDEX('2-3 引出列表'!$A$2:$CE$8700,$A963,MATCH(E$1,'2-3 引出列表'!$A$1:$CD$1,0)),""))</f>
        <v>0</v>
      </c>
      <c r="F963" t="str">
        <f t="shared" si="15"/>
        <v>0</v>
      </c>
      <c r="G963">
        <f>IF(ISBLANK(IFERROR(INDEX('2-3 引出列表'!$A$2:$CE$8700,$A963,MATCH(G$1,'2-3 引出列表'!$A$1:$CD$1,0)),"")),"",IFERROR(INDEX('2-3 引出列表'!$A$2:$CE$8700,$A963,MATCH(G$1,'2-3 引出列表'!$A$1:$CD$1,0)),""))</f>
        <v>0</v>
      </c>
      <c r="H963">
        <f>IF(ISBLANK(IFERROR(INDEX('2-3 引出列表'!$A$2:$CE$8700,$A963,MATCH(H$1,'2-3 引出列表'!$A$1:$CD$1,0)),"")),"",IFERROR(INDEX('2-3 引出列表'!$A$2:$CE$8700,$A963,MATCH(H$1,'2-3 引出列表'!$A$1:$CD$1,0)),""))</f>
        <v>0</v>
      </c>
      <c r="I963">
        <f>IF(ISBLANK(IFERROR(INDEX('2-3 引出列表'!$A$2:$CE$8700,$A963,MATCH(I$1,'2-3 引出列表'!$A$1:$CD$1,0)),"")),"",IFERROR(INDEX('2-3 引出列表'!$A$2:$CE$8700,$A963,MATCH(I$1,'2-3 引出列表'!$A$1:$CD$1,0)),""))</f>
        <v>0</v>
      </c>
    </row>
    <row r="964" customFormat="1" spans="1:9">
      <c r="A964">
        <v>963</v>
      </c>
      <c r="B964">
        <f>IF(ISBLANK(IFERROR(INDEX('2-3 引出列表'!$A$2:$CE$8700,$A964,MATCH(B$1,'2-3 引出列表'!$A$1:$CD$1,0)),"")),"",IFERROR(INDEX('2-3 引出列表'!$A$2:$CE$8700,$A964,MATCH(B$1,'2-3 引出列表'!$A$1:$CD$1,0)),""))</f>
        <v>0</v>
      </c>
      <c r="C964">
        <f>IF(ISBLANK(IFERROR(INDEX('2-3 引出列表'!$A$2:$CE$8700,$A964,MATCH(C$1,'2-3 引出列表'!$A$1:$CD$1,0)),"")),"",IFERROR(INDEX('2-3 引出列表'!$A$2:$CE$8700,$A964,MATCH(C$1,'2-3 引出列表'!$A$1:$CD$1,0)),""))</f>
        <v>0</v>
      </c>
      <c r="D964">
        <f>IF(ISBLANK(IFERROR(INDEX('2-3 引出列表'!$A$2:$CE$8700,$A964,MATCH(D$1,'2-3 引出列表'!$A$1:$CD$1,0)),"")),"",IFERROR(INDEX('2-3 引出列表'!$A$2:$CE$8700,$A964,MATCH(D$1,'2-3 引出列表'!$A$1:$CD$1,0)),""))</f>
        <v>0</v>
      </c>
      <c r="E964">
        <f>IF(ISBLANK(IFERROR(INDEX('2-3 引出列表'!$A$2:$CE$8700,$A964,MATCH(E$1,'2-3 引出列表'!$A$1:$CD$1,0)),"")),"",IFERROR(INDEX('2-3 引出列表'!$A$2:$CE$8700,$A964,MATCH(E$1,'2-3 引出列表'!$A$1:$CD$1,0)),""))</f>
        <v>0</v>
      </c>
      <c r="F964" t="str">
        <f t="shared" si="15"/>
        <v>0</v>
      </c>
      <c r="G964">
        <f>IF(ISBLANK(IFERROR(INDEX('2-3 引出列表'!$A$2:$CE$8700,$A964,MATCH(G$1,'2-3 引出列表'!$A$1:$CD$1,0)),"")),"",IFERROR(INDEX('2-3 引出列表'!$A$2:$CE$8700,$A964,MATCH(G$1,'2-3 引出列表'!$A$1:$CD$1,0)),""))</f>
        <v>0</v>
      </c>
      <c r="H964">
        <f>IF(ISBLANK(IFERROR(INDEX('2-3 引出列表'!$A$2:$CE$8700,$A964,MATCH(H$1,'2-3 引出列表'!$A$1:$CD$1,0)),"")),"",IFERROR(INDEX('2-3 引出列表'!$A$2:$CE$8700,$A964,MATCH(H$1,'2-3 引出列表'!$A$1:$CD$1,0)),""))</f>
        <v>0</v>
      </c>
      <c r="I964">
        <f>IF(ISBLANK(IFERROR(INDEX('2-3 引出列表'!$A$2:$CE$8700,$A964,MATCH(I$1,'2-3 引出列表'!$A$1:$CD$1,0)),"")),"",IFERROR(INDEX('2-3 引出列表'!$A$2:$CE$8700,$A964,MATCH(I$1,'2-3 引出列表'!$A$1:$CD$1,0)),""))</f>
        <v>0</v>
      </c>
    </row>
    <row r="965" customFormat="1" spans="1:9">
      <c r="A965">
        <v>964</v>
      </c>
      <c r="B965">
        <f>IF(ISBLANK(IFERROR(INDEX('2-3 引出列表'!$A$2:$CE$8700,$A965,MATCH(B$1,'2-3 引出列表'!$A$1:$CD$1,0)),"")),"",IFERROR(INDEX('2-3 引出列表'!$A$2:$CE$8700,$A965,MATCH(B$1,'2-3 引出列表'!$A$1:$CD$1,0)),""))</f>
        <v>0</v>
      </c>
      <c r="C965">
        <f>IF(ISBLANK(IFERROR(INDEX('2-3 引出列表'!$A$2:$CE$8700,$A965,MATCH(C$1,'2-3 引出列表'!$A$1:$CD$1,0)),"")),"",IFERROR(INDEX('2-3 引出列表'!$A$2:$CE$8700,$A965,MATCH(C$1,'2-3 引出列表'!$A$1:$CD$1,0)),""))</f>
        <v>0</v>
      </c>
      <c r="D965">
        <f>IF(ISBLANK(IFERROR(INDEX('2-3 引出列表'!$A$2:$CE$8700,$A965,MATCH(D$1,'2-3 引出列表'!$A$1:$CD$1,0)),"")),"",IFERROR(INDEX('2-3 引出列表'!$A$2:$CE$8700,$A965,MATCH(D$1,'2-3 引出列表'!$A$1:$CD$1,0)),""))</f>
        <v>0</v>
      </c>
      <c r="E965">
        <f>IF(ISBLANK(IFERROR(INDEX('2-3 引出列表'!$A$2:$CE$8700,$A965,MATCH(E$1,'2-3 引出列表'!$A$1:$CD$1,0)),"")),"",IFERROR(INDEX('2-3 引出列表'!$A$2:$CE$8700,$A965,MATCH(E$1,'2-3 引出列表'!$A$1:$CD$1,0)),""))</f>
        <v>0</v>
      </c>
      <c r="F965" t="str">
        <f t="shared" si="15"/>
        <v>0</v>
      </c>
      <c r="G965">
        <f>IF(ISBLANK(IFERROR(INDEX('2-3 引出列表'!$A$2:$CE$8700,$A965,MATCH(G$1,'2-3 引出列表'!$A$1:$CD$1,0)),"")),"",IFERROR(INDEX('2-3 引出列表'!$A$2:$CE$8700,$A965,MATCH(G$1,'2-3 引出列表'!$A$1:$CD$1,0)),""))</f>
        <v>0</v>
      </c>
      <c r="H965">
        <f>IF(ISBLANK(IFERROR(INDEX('2-3 引出列表'!$A$2:$CE$8700,$A965,MATCH(H$1,'2-3 引出列表'!$A$1:$CD$1,0)),"")),"",IFERROR(INDEX('2-3 引出列表'!$A$2:$CE$8700,$A965,MATCH(H$1,'2-3 引出列表'!$A$1:$CD$1,0)),""))</f>
        <v>0</v>
      </c>
      <c r="I965">
        <f>IF(ISBLANK(IFERROR(INDEX('2-3 引出列表'!$A$2:$CE$8700,$A965,MATCH(I$1,'2-3 引出列表'!$A$1:$CD$1,0)),"")),"",IFERROR(INDEX('2-3 引出列表'!$A$2:$CE$8700,$A965,MATCH(I$1,'2-3 引出列表'!$A$1:$CD$1,0)),""))</f>
        <v>0</v>
      </c>
    </row>
    <row r="966" customFormat="1" spans="1:9">
      <c r="A966">
        <v>965</v>
      </c>
      <c r="B966">
        <f>IF(ISBLANK(IFERROR(INDEX('2-3 引出列表'!$A$2:$CE$8700,$A966,MATCH(B$1,'2-3 引出列表'!$A$1:$CD$1,0)),"")),"",IFERROR(INDEX('2-3 引出列表'!$A$2:$CE$8700,$A966,MATCH(B$1,'2-3 引出列表'!$A$1:$CD$1,0)),""))</f>
        <v>0</v>
      </c>
      <c r="C966">
        <f>IF(ISBLANK(IFERROR(INDEX('2-3 引出列表'!$A$2:$CE$8700,$A966,MATCH(C$1,'2-3 引出列表'!$A$1:$CD$1,0)),"")),"",IFERROR(INDEX('2-3 引出列表'!$A$2:$CE$8700,$A966,MATCH(C$1,'2-3 引出列表'!$A$1:$CD$1,0)),""))</f>
        <v>0</v>
      </c>
      <c r="D966">
        <f>IF(ISBLANK(IFERROR(INDEX('2-3 引出列表'!$A$2:$CE$8700,$A966,MATCH(D$1,'2-3 引出列表'!$A$1:$CD$1,0)),"")),"",IFERROR(INDEX('2-3 引出列表'!$A$2:$CE$8700,$A966,MATCH(D$1,'2-3 引出列表'!$A$1:$CD$1,0)),""))</f>
        <v>0</v>
      </c>
      <c r="E966">
        <f>IF(ISBLANK(IFERROR(INDEX('2-3 引出列表'!$A$2:$CE$8700,$A966,MATCH(E$1,'2-3 引出列表'!$A$1:$CD$1,0)),"")),"",IFERROR(INDEX('2-3 引出列表'!$A$2:$CE$8700,$A966,MATCH(E$1,'2-3 引出列表'!$A$1:$CD$1,0)),""))</f>
        <v>0</v>
      </c>
      <c r="F966" t="str">
        <f t="shared" si="15"/>
        <v>0</v>
      </c>
      <c r="G966">
        <f>IF(ISBLANK(IFERROR(INDEX('2-3 引出列表'!$A$2:$CE$8700,$A966,MATCH(G$1,'2-3 引出列表'!$A$1:$CD$1,0)),"")),"",IFERROR(INDEX('2-3 引出列表'!$A$2:$CE$8700,$A966,MATCH(G$1,'2-3 引出列表'!$A$1:$CD$1,0)),""))</f>
        <v>0</v>
      </c>
      <c r="H966">
        <f>IF(ISBLANK(IFERROR(INDEX('2-3 引出列表'!$A$2:$CE$8700,$A966,MATCH(H$1,'2-3 引出列表'!$A$1:$CD$1,0)),"")),"",IFERROR(INDEX('2-3 引出列表'!$A$2:$CE$8700,$A966,MATCH(H$1,'2-3 引出列表'!$A$1:$CD$1,0)),""))</f>
        <v>0</v>
      </c>
      <c r="I966">
        <f>IF(ISBLANK(IFERROR(INDEX('2-3 引出列表'!$A$2:$CE$8700,$A966,MATCH(I$1,'2-3 引出列表'!$A$1:$CD$1,0)),"")),"",IFERROR(INDEX('2-3 引出列表'!$A$2:$CE$8700,$A966,MATCH(I$1,'2-3 引出列表'!$A$1:$CD$1,0)),""))</f>
        <v>0</v>
      </c>
    </row>
    <row r="967" customFormat="1" spans="1:9">
      <c r="A967">
        <v>966</v>
      </c>
      <c r="B967">
        <f>IF(ISBLANK(IFERROR(INDEX('2-3 引出列表'!$A$2:$CE$8700,$A967,MATCH(B$1,'2-3 引出列表'!$A$1:$CD$1,0)),"")),"",IFERROR(INDEX('2-3 引出列表'!$A$2:$CE$8700,$A967,MATCH(B$1,'2-3 引出列表'!$A$1:$CD$1,0)),""))</f>
        <v>0</v>
      </c>
      <c r="C967">
        <f>IF(ISBLANK(IFERROR(INDEX('2-3 引出列表'!$A$2:$CE$8700,$A967,MATCH(C$1,'2-3 引出列表'!$A$1:$CD$1,0)),"")),"",IFERROR(INDEX('2-3 引出列表'!$A$2:$CE$8700,$A967,MATCH(C$1,'2-3 引出列表'!$A$1:$CD$1,0)),""))</f>
        <v>0</v>
      </c>
      <c r="D967">
        <f>IF(ISBLANK(IFERROR(INDEX('2-3 引出列表'!$A$2:$CE$8700,$A967,MATCH(D$1,'2-3 引出列表'!$A$1:$CD$1,0)),"")),"",IFERROR(INDEX('2-3 引出列表'!$A$2:$CE$8700,$A967,MATCH(D$1,'2-3 引出列表'!$A$1:$CD$1,0)),""))</f>
        <v>0</v>
      </c>
      <c r="E967">
        <f>IF(ISBLANK(IFERROR(INDEX('2-3 引出列表'!$A$2:$CE$8700,$A967,MATCH(E$1,'2-3 引出列表'!$A$1:$CD$1,0)),"")),"",IFERROR(INDEX('2-3 引出列表'!$A$2:$CE$8700,$A967,MATCH(E$1,'2-3 引出列表'!$A$1:$CD$1,0)),""))</f>
        <v>0</v>
      </c>
      <c r="F967" t="str">
        <f t="shared" si="15"/>
        <v>0</v>
      </c>
      <c r="G967">
        <f>IF(ISBLANK(IFERROR(INDEX('2-3 引出列表'!$A$2:$CE$8700,$A967,MATCH(G$1,'2-3 引出列表'!$A$1:$CD$1,0)),"")),"",IFERROR(INDEX('2-3 引出列表'!$A$2:$CE$8700,$A967,MATCH(G$1,'2-3 引出列表'!$A$1:$CD$1,0)),""))</f>
        <v>0</v>
      </c>
      <c r="H967">
        <f>IF(ISBLANK(IFERROR(INDEX('2-3 引出列表'!$A$2:$CE$8700,$A967,MATCH(H$1,'2-3 引出列表'!$A$1:$CD$1,0)),"")),"",IFERROR(INDEX('2-3 引出列表'!$A$2:$CE$8700,$A967,MATCH(H$1,'2-3 引出列表'!$A$1:$CD$1,0)),""))</f>
        <v>0</v>
      </c>
      <c r="I967">
        <f>IF(ISBLANK(IFERROR(INDEX('2-3 引出列表'!$A$2:$CE$8700,$A967,MATCH(I$1,'2-3 引出列表'!$A$1:$CD$1,0)),"")),"",IFERROR(INDEX('2-3 引出列表'!$A$2:$CE$8700,$A967,MATCH(I$1,'2-3 引出列表'!$A$1:$CD$1,0)),""))</f>
        <v>0</v>
      </c>
    </row>
    <row r="968" customFormat="1" spans="1:9">
      <c r="A968">
        <v>967</v>
      </c>
      <c r="B968">
        <f>IF(ISBLANK(IFERROR(INDEX('2-3 引出列表'!$A$2:$CE$8700,$A968,MATCH(B$1,'2-3 引出列表'!$A$1:$CD$1,0)),"")),"",IFERROR(INDEX('2-3 引出列表'!$A$2:$CE$8700,$A968,MATCH(B$1,'2-3 引出列表'!$A$1:$CD$1,0)),""))</f>
        <v>0</v>
      </c>
      <c r="C968">
        <f>IF(ISBLANK(IFERROR(INDEX('2-3 引出列表'!$A$2:$CE$8700,$A968,MATCH(C$1,'2-3 引出列表'!$A$1:$CD$1,0)),"")),"",IFERROR(INDEX('2-3 引出列表'!$A$2:$CE$8700,$A968,MATCH(C$1,'2-3 引出列表'!$A$1:$CD$1,0)),""))</f>
        <v>0</v>
      </c>
      <c r="D968">
        <f>IF(ISBLANK(IFERROR(INDEX('2-3 引出列表'!$A$2:$CE$8700,$A968,MATCH(D$1,'2-3 引出列表'!$A$1:$CD$1,0)),"")),"",IFERROR(INDEX('2-3 引出列表'!$A$2:$CE$8700,$A968,MATCH(D$1,'2-3 引出列表'!$A$1:$CD$1,0)),""))</f>
        <v>0</v>
      </c>
      <c r="E968">
        <f>IF(ISBLANK(IFERROR(INDEX('2-3 引出列表'!$A$2:$CE$8700,$A968,MATCH(E$1,'2-3 引出列表'!$A$1:$CD$1,0)),"")),"",IFERROR(INDEX('2-3 引出列表'!$A$2:$CE$8700,$A968,MATCH(E$1,'2-3 引出列表'!$A$1:$CD$1,0)),""))</f>
        <v>0</v>
      </c>
      <c r="F968" t="str">
        <f t="shared" si="15"/>
        <v>0</v>
      </c>
      <c r="G968">
        <f>IF(ISBLANK(IFERROR(INDEX('2-3 引出列表'!$A$2:$CE$8700,$A968,MATCH(G$1,'2-3 引出列表'!$A$1:$CD$1,0)),"")),"",IFERROR(INDEX('2-3 引出列表'!$A$2:$CE$8700,$A968,MATCH(G$1,'2-3 引出列表'!$A$1:$CD$1,0)),""))</f>
        <v>0</v>
      </c>
      <c r="H968">
        <f>IF(ISBLANK(IFERROR(INDEX('2-3 引出列表'!$A$2:$CE$8700,$A968,MATCH(H$1,'2-3 引出列表'!$A$1:$CD$1,0)),"")),"",IFERROR(INDEX('2-3 引出列表'!$A$2:$CE$8700,$A968,MATCH(H$1,'2-3 引出列表'!$A$1:$CD$1,0)),""))</f>
        <v>0</v>
      </c>
      <c r="I968">
        <f>IF(ISBLANK(IFERROR(INDEX('2-3 引出列表'!$A$2:$CE$8700,$A968,MATCH(I$1,'2-3 引出列表'!$A$1:$CD$1,0)),"")),"",IFERROR(INDEX('2-3 引出列表'!$A$2:$CE$8700,$A968,MATCH(I$1,'2-3 引出列表'!$A$1:$CD$1,0)),""))</f>
        <v>0</v>
      </c>
    </row>
    <row r="969" customFormat="1" spans="1:9">
      <c r="A969">
        <v>968</v>
      </c>
      <c r="B969">
        <f>IF(ISBLANK(IFERROR(INDEX('2-3 引出列表'!$A$2:$CE$8700,$A969,MATCH(B$1,'2-3 引出列表'!$A$1:$CD$1,0)),"")),"",IFERROR(INDEX('2-3 引出列表'!$A$2:$CE$8700,$A969,MATCH(B$1,'2-3 引出列表'!$A$1:$CD$1,0)),""))</f>
        <v>0</v>
      </c>
      <c r="C969">
        <f>IF(ISBLANK(IFERROR(INDEX('2-3 引出列表'!$A$2:$CE$8700,$A969,MATCH(C$1,'2-3 引出列表'!$A$1:$CD$1,0)),"")),"",IFERROR(INDEX('2-3 引出列表'!$A$2:$CE$8700,$A969,MATCH(C$1,'2-3 引出列表'!$A$1:$CD$1,0)),""))</f>
        <v>0</v>
      </c>
      <c r="D969">
        <f>IF(ISBLANK(IFERROR(INDEX('2-3 引出列表'!$A$2:$CE$8700,$A969,MATCH(D$1,'2-3 引出列表'!$A$1:$CD$1,0)),"")),"",IFERROR(INDEX('2-3 引出列表'!$A$2:$CE$8700,$A969,MATCH(D$1,'2-3 引出列表'!$A$1:$CD$1,0)),""))</f>
        <v>0</v>
      </c>
      <c r="E969">
        <f>IF(ISBLANK(IFERROR(INDEX('2-3 引出列表'!$A$2:$CE$8700,$A969,MATCH(E$1,'2-3 引出列表'!$A$1:$CD$1,0)),"")),"",IFERROR(INDEX('2-3 引出列表'!$A$2:$CE$8700,$A969,MATCH(E$1,'2-3 引出列表'!$A$1:$CD$1,0)),""))</f>
        <v>0</v>
      </c>
      <c r="F969" t="str">
        <f t="shared" si="15"/>
        <v>0</v>
      </c>
      <c r="G969">
        <f>IF(ISBLANK(IFERROR(INDEX('2-3 引出列表'!$A$2:$CE$8700,$A969,MATCH(G$1,'2-3 引出列表'!$A$1:$CD$1,0)),"")),"",IFERROR(INDEX('2-3 引出列表'!$A$2:$CE$8700,$A969,MATCH(G$1,'2-3 引出列表'!$A$1:$CD$1,0)),""))</f>
        <v>0</v>
      </c>
      <c r="H969">
        <f>IF(ISBLANK(IFERROR(INDEX('2-3 引出列表'!$A$2:$CE$8700,$A969,MATCH(H$1,'2-3 引出列表'!$A$1:$CD$1,0)),"")),"",IFERROR(INDEX('2-3 引出列表'!$A$2:$CE$8700,$A969,MATCH(H$1,'2-3 引出列表'!$A$1:$CD$1,0)),""))</f>
        <v>0</v>
      </c>
      <c r="I969">
        <f>IF(ISBLANK(IFERROR(INDEX('2-3 引出列表'!$A$2:$CE$8700,$A969,MATCH(I$1,'2-3 引出列表'!$A$1:$CD$1,0)),"")),"",IFERROR(INDEX('2-3 引出列表'!$A$2:$CE$8700,$A969,MATCH(I$1,'2-3 引出列表'!$A$1:$CD$1,0)),""))</f>
        <v>0</v>
      </c>
    </row>
    <row r="970" customFormat="1" spans="1:9">
      <c r="A970">
        <v>969</v>
      </c>
      <c r="B970">
        <f>IF(ISBLANK(IFERROR(INDEX('2-3 引出列表'!$A$2:$CE$8700,$A970,MATCH(B$1,'2-3 引出列表'!$A$1:$CD$1,0)),"")),"",IFERROR(INDEX('2-3 引出列表'!$A$2:$CE$8700,$A970,MATCH(B$1,'2-3 引出列表'!$A$1:$CD$1,0)),""))</f>
        <v>0</v>
      </c>
      <c r="C970">
        <f>IF(ISBLANK(IFERROR(INDEX('2-3 引出列表'!$A$2:$CE$8700,$A970,MATCH(C$1,'2-3 引出列表'!$A$1:$CD$1,0)),"")),"",IFERROR(INDEX('2-3 引出列表'!$A$2:$CE$8700,$A970,MATCH(C$1,'2-3 引出列表'!$A$1:$CD$1,0)),""))</f>
        <v>0</v>
      </c>
      <c r="D970">
        <f>IF(ISBLANK(IFERROR(INDEX('2-3 引出列表'!$A$2:$CE$8700,$A970,MATCH(D$1,'2-3 引出列表'!$A$1:$CD$1,0)),"")),"",IFERROR(INDEX('2-3 引出列表'!$A$2:$CE$8700,$A970,MATCH(D$1,'2-3 引出列表'!$A$1:$CD$1,0)),""))</f>
        <v>0</v>
      </c>
      <c r="E970">
        <f>IF(ISBLANK(IFERROR(INDEX('2-3 引出列表'!$A$2:$CE$8700,$A970,MATCH(E$1,'2-3 引出列表'!$A$1:$CD$1,0)),"")),"",IFERROR(INDEX('2-3 引出列表'!$A$2:$CE$8700,$A970,MATCH(E$1,'2-3 引出列表'!$A$1:$CD$1,0)),""))</f>
        <v>0</v>
      </c>
      <c r="F970" t="str">
        <f t="shared" si="15"/>
        <v>0</v>
      </c>
      <c r="G970">
        <f>IF(ISBLANK(IFERROR(INDEX('2-3 引出列表'!$A$2:$CE$8700,$A970,MATCH(G$1,'2-3 引出列表'!$A$1:$CD$1,0)),"")),"",IFERROR(INDEX('2-3 引出列表'!$A$2:$CE$8700,$A970,MATCH(G$1,'2-3 引出列表'!$A$1:$CD$1,0)),""))</f>
        <v>0</v>
      </c>
      <c r="H970">
        <f>IF(ISBLANK(IFERROR(INDEX('2-3 引出列表'!$A$2:$CE$8700,$A970,MATCH(H$1,'2-3 引出列表'!$A$1:$CD$1,0)),"")),"",IFERROR(INDEX('2-3 引出列表'!$A$2:$CE$8700,$A970,MATCH(H$1,'2-3 引出列表'!$A$1:$CD$1,0)),""))</f>
        <v>0</v>
      </c>
      <c r="I970">
        <f>IF(ISBLANK(IFERROR(INDEX('2-3 引出列表'!$A$2:$CE$8700,$A970,MATCH(I$1,'2-3 引出列表'!$A$1:$CD$1,0)),"")),"",IFERROR(INDEX('2-3 引出列表'!$A$2:$CE$8700,$A970,MATCH(I$1,'2-3 引出列表'!$A$1:$CD$1,0)),""))</f>
        <v>0</v>
      </c>
    </row>
    <row r="971" customFormat="1" spans="1:9">
      <c r="A971">
        <v>970</v>
      </c>
      <c r="B971">
        <f>IF(ISBLANK(IFERROR(INDEX('2-3 引出列表'!$A$2:$CE$8700,$A971,MATCH(B$1,'2-3 引出列表'!$A$1:$CD$1,0)),"")),"",IFERROR(INDEX('2-3 引出列表'!$A$2:$CE$8700,$A971,MATCH(B$1,'2-3 引出列表'!$A$1:$CD$1,0)),""))</f>
        <v>0</v>
      </c>
      <c r="C971">
        <f>IF(ISBLANK(IFERROR(INDEX('2-3 引出列表'!$A$2:$CE$8700,$A971,MATCH(C$1,'2-3 引出列表'!$A$1:$CD$1,0)),"")),"",IFERROR(INDEX('2-3 引出列表'!$A$2:$CE$8700,$A971,MATCH(C$1,'2-3 引出列表'!$A$1:$CD$1,0)),""))</f>
        <v>0</v>
      </c>
      <c r="D971">
        <f>IF(ISBLANK(IFERROR(INDEX('2-3 引出列表'!$A$2:$CE$8700,$A971,MATCH(D$1,'2-3 引出列表'!$A$1:$CD$1,0)),"")),"",IFERROR(INDEX('2-3 引出列表'!$A$2:$CE$8700,$A971,MATCH(D$1,'2-3 引出列表'!$A$1:$CD$1,0)),""))</f>
        <v>0</v>
      </c>
      <c r="E971">
        <f>IF(ISBLANK(IFERROR(INDEX('2-3 引出列表'!$A$2:$CE$8700,$A971,MATCH(E$1,'2-3 引出列表'!$A$1:$CD$1,0)),"")),"",IFERROR(INDEX('2-3 引出列表'!$A$2:$CE$8700,$A971,MATCH(E$1,'2-3 引出列表'!$A$1:$CD$1,0)),""))</f>
        <v>0</v>
      </c>
      <c r="F971" t="str">
        <f t="shared" si="15"/>
        <v>0</v>
      </c>
      <c r="G971">
        <f>IF(ISBLANK(IFERROR(INDEX('2-3 引出列表'!$A$2:$CE$8700,$A971,MATCH(G$1,'2-3 引出列表'!$A$1:$CD$1,0)),"")),"",IFERROR(INDEX('2-3 引出列表'!$A$2:$CE$8700,$A971,MATCH(G$1,'2-3 引出列表'!$A$1:$CD$1,0)),""))</f>
        <v>0</v>
      </c>
      <c r="H971">
        <f>IF(ISBLANK(IFERROR(INDEX('2-3 引出列表'!$A$2:$CE$8700,$A971,MATCH(H$1,'2-3 引出列表'!$A$1:$CD$1,0)),"")),"",IFERROR(INDEX('2-3 引出列表'!$A$2:$CE$8700,$A971,MATCH(H$1,'2-3 引出列表'!$A$1:$CD$1,0)),""))</f>
        <v>0</v>
      </c>
      <c r="I971">
        <f>IF(ISBLANK(IFERROR(INDEX('2-3 引出列表'!$A$2:$CE$8700,$A971,MATCH(I$1,'2-3 引出列表'!$A$1:$CD$1,0)),"")),"",IFERROR(INDEX('2-3 引出列表'!$A$2:$CE$8700,$A971,MATCH(I$1,'2-3 引出列表'!$A$1:$CD$1,0)),""))</f>
        <v>0</v>
      </c>
    </row>
    <row r="972" customFormat="1" spans="1:9">
      <c r="A972">
        <v>971</v>
      </c>
      <c r="B972">
        <f>IF(ISBLANK(IFERROR(INDEX('2-3 引出列表'!$A$2:$CE$8700,$A972,MATCH(B$1,'2-3 引出列表'!$A$1:$CD$1,0)),"")),"",IFERROR(INDEX('2-3 引出列表'!$A$2:$CE$8700,$A972,MATCH(B$1,'2-3 引出列表'!$A$1:$CD$1,0)),""))</f>
        <v>0</v>
      </c>
      <c r="C972">
        <f>IF(ISBLANK(IFERROR(INDEX('2-3 引出列表'!$A$2:$CE$8700,$A972,MATCH(C$1,'2-3 引出列表'!$A$1:$CD$1,0)),"")),"",IFERROR(INDEX('2-3 引出列表'!$A$2:$CE$8700,$A972,MATCH(C$1,'2-3 引出列表'!$A$1:$CD$1,0)),""))</f>
        <v>0</v>
      </c>
      <c r="D972">
        <f>IF(ISBLANK(IFERROR(INDEX('2-3 引出列表'!$A$2:$CE$8700,$A972,MATCH(D$1,'2-3 引出列表'!$A$1:$CD$1,0)),"")),"",IFERROR(INDEX('2-3 引出列表'!$A$2:$CE$8700,$A972,MATCH(D$1,'2-3 引出列表'!$A$1:$CD$1,0)),""))</f>
        <v>0</v>
      </c>
      <c r="E972">
        <f>IF(ISBLANK(IFERROR(INDEX('2-3 引出列表'!$A$2:$CE$8700,$A972,MATCH(E$1,'2-3 引出列表'!$A$1:$CD$1,0)),"")),"",IFERROR(INDEX('2-3 引出列表'!$A$2:$CE$8700,$A972,MATCH(E$1,'2-3 引出列表'!$A$1:$CD$1,0)),""))</f>
        <v>0</v>
      </c>
      <c r="F972" t="str">
        <f t="shared" si="15"/>
        <v>0</v>
      </c>
      <c r="G972">
        <f>IF(ISBLANK(IFERROR(INDEX('2-3 引出列表'!$A$2:$CE$8700,$A972,MATCH(G$1,'2-3 引出列表'!$A$1:$CD$1,0)),"")),"",IFERROR(INDEX('2-3 引出列表'!$A$2:$CE$8700,$A972,MATCH(G$1,'2-3 引出列表'!$A$1:$CD$1,0)),""))</f>
        <v>0</v>
      </c>
      <c r="H972">
        <f>IF(ISBLANK(IFERROR(INDEX('2-3 引出列表'!$A$2:$CE$8700,$A972,MATCH(H$1,'2-3 引出列表'!$A$1:$CD$1,0)),"")),"",IFERROR(INDEX('2-3 引出列表'!$A$2:$CE$8700,$A972,MATCH(H$1,'2-3 引出列表'!$A$1:$CD$1,0)),""))</f>
        <v>0</v>
      </c>
      <c r="I972">
        <f>IF(ISBLANK(IFERROR(INDEX('2-3 引出列表'!$A$2:$CE$8700,$A972,MATCH(I$1,'2-3 引出列表'!$A$1:$CD$1,0)),"")),"",IFERROR(INDEX('2-3 引出列表'!$A$2:$CE$8700,$A972,MATCH(I$1,'2-3 引出列表'!$A$1:$CD$1,0)),""))</f>
        <v>0</v>
      </c>
    </row>
    <row r="973" customFormat="1" spans="1:9">
      <c r="A973">
        <v>972</v>
      </c>
      <c r="B973">
        <f>IF(ISBLANK(IFERROR(INDEX('2-3 引出列表'!$A$2:$CE$8700,$A973,MATCH(B$1,'2-3 引出列表'!$A$1:$CD$1,0)),"")),"",IFERROR(INDEX('2-3 引出列表'!$A$2:$CE$8700,$A973,MATCH(B$1,'2-3 引出列表'!$A$1:$CD$1,0)),""))</f>
        <v>0</v>
      </c>
      <c r="C973">
        <f>IF(ISBLANK(IFERROR(INDEX('2-3 引出列表'!$A$2:$CE$8700,$A973,MATCH(C$1,'2-3 引出列表'!$A$1:$CD$1,0)),"")),"",IFERROR(INDEX('2-3 引出列表'!$A$2:$CE$8700,$A973,MATCH(C$1,'2-3 引出列表'!$A$1:$CD$1,0)),""))</f>
        <v>0</v>
      </c>
      <c r="D973">
        <f>IF(ISBLANK(IFERROR(INDEX('2-3 引出列表'!$A$2:$CE$8700,$A973,MATCH(D$1,'2-3 引出列表'!$A$1:$CD$1,0)),"")),"",IFERROR(INDEX('2-3 引出列表'!$A$2:$CE$8700,$A973,MATCH(D$1,'2-3 引出列表'!$A$1:$CD$1,0)),""))</f>
        <v>0</v>
      </c>
      <c r="E973">
        <f>IF(ISBLANK(IFERROR(INDEX('2-3 引出列表'!$A$2:$CE$8700,$A973,MATCH(E$1,'2-3 引出列表'!$A$1:$CD$1,0)),"")),"",IFERROR(INDEX('2-3 引出列表'!$A$2:$CE$8700,$A973,MATCH(E$1,'2-3 引出列表'!$A$1:$CD$1,0)),""))</f>
        <v>0</v>
      </c>
      <c r="F973" t="str">
        <f t="shared" si="15"/>
        <v>0</v>
      </c>
      <c r="G973">
        <f>IF(ISBLANK(IFERROR(INDEX('2-3 引出列表'!$A$2:$CE$8700,$A973,MATCH(G$1,'2-3 引出列表'!$A$1:$CD$1,0)),"")),"",IFERROR(INDEX('2-3 引出列表'!$A$2:$CE$8700,$A973,MATCH(G$1,'2-3 引出列表'!$A$1:$CD$1,0)),""))</f>
        <v>0</v>
      </c>
      <c r="H973">
        <f>IF(ISBLANK(IFERROR(INDEX('2-3 引出列表'!$A$2:$CE$8700,$A973,MATCH(H$1,'2-3 引出列表'!$A$1:$CD$1,0)),"")),"",IFERROR(INDEX('2-3 引出列表'!$A$2:$CE$8700,$A973,MATCH(H$1,'2-3 引出列表'!$A$1:$CD$1,0)),""))</f>
        <v>0</v>
      </c>
      <c r="I973">
        <f>IF(ISBLANK(IFERROR(INDEX('2-3 引出列表'!$A$2:$CE$8700,$A973,MATCH(I$1,'2-3 引出列表'!$A$1:$CD$1,0)),"")),"",IFERROR(INDEX('2-3 引出列表'!$A$2:$CE$8700,$A973,MATCH(I$1,'2-3 引出列表'!$A$1:$CD$1,0)),""))</f>
        <v>0</v>
      </c>
    </row>
    <row r="974" customFormat="1" spans="1:9">
      <c r="A974">
        <v>973</v>
      </c>
      <c r="B974">
        <f>IF(ISBLANK(IFERROR(INDEX('2-3 引出列表'!$A$2:$CE$8700,$A974,MATCH(B$1,'2-3 引出列表'!$A$1:$CD$1,0)),"")),"",IFERROR(INDEX('2-3 引出列表'!$A$2:$CE$8700,$A974,MATCH(B$1,'2-3 引出列表'!$A$1:$CD$1,0)),""))</f>
        <v>0</v>
      </c>
      <c r="C974">
        <f>IF(ISBLANK(IFERROR(INDEX('2-3 引出列表'!$A$2:$CE$8700,$A974,MATCH(C$1,'2-3 引出列表'!$A$1:$CD$1,0)),"")),"",IFERROR(INDEX('2-3 引出列表'!$A$2:$CE$8700,$A974,MATCH(C$1,'2-3 引出列表'!$A$1:$CD$1,0)),""))</f>
        <v>0</v>
      </c>
      <c r="D974">
        <f>IF(ISBLANK(IFERROR(INDEX('2-3 引出列表'!$A$2:$CE$8700,$A974,MATCH(D$1,'2-3 引出列表'!$A$1:$CD$1,0)),"")),"",IFERROR(INDEX('2-3 引出列表'!$A$2:$CE$8700,$A974,MATCH(D$1,'2-3 引出列表'!$A$1:$CD$1,0)),""))</f>
        <v>0</v>
      </c>
      <c r="E974">
        <f>IF(ISBLANK(IFERROR(INDEX('2-3 引出列表'!$A$2:$CE$8700,$A974,MATCH(E$1,'2-3 引出列表'!$A$1:$CD$1,0)),"")),"",IFERROR(INDEX('2-3 引出列表'!$A$2:$CE$8700,$A974,MATCH(E$1,'2-3 引出列表'!$A$1:$CD$1,0)),""))</f>
        <v>0</v>
      </c>
      <c r="F974" t="str">
        <f t="shared" si="15"/>
        <v>0</v>
      </c>
      <c r="G974">
        <f>IF(ISBLANK(IFERROR(INDEX('2-3 引出列表'!$A$2:$CE$8700,$A974,MATCH(G$1,'2-3 引出列表'!$A$1:$CD$1,0)),"")),"",IFERROR(INDEX('2-3 引出列表'!$A$2:$CE$8700,$A974,MATCH(G$1,'2-3 引出列表'!$A$1:$CD$1,0)),""))</f>
        <v>0</v>
      </c>
      <c r="H974">
        <f>IF(ISBLANK(IFERROR(INDEX('2-3 引出列表'!$A$2:$CE$8700,$A974,MATCH(H$1,'2-3 引出列表'!$A$1:$CD$1,0)),"")),"",IFERROR(INDEX('2-3 引出列表'!$A$2:$CE$8700,$A974,MATCH(H$1,'2-3 引出列表'!$A$1:$CD$1,0)),""))</f>
        <v>0</v>
      </c>
      <c r="I974">
        <f>IF(ISBLANK(IFERROR(INDEX('2-3 引出列表'!$A$2:$CE$8700,$A974,MATCH(I$1,'2-3 引出列表'!$A$1:$CD$1,0)),"")),"",IFERROR(INDEX('2-3 引出列表'!$A$2:$CE$8700,$A974,MATCH(I$1,'2-3 引出列表'!$A$1:$CD$1,0)),""))</f>
        <v>0</v>
      </c>
    </row>
    <row r="975" customFormat="1" spans="1:9">
      <c r="A975">
        <v>974</v>
      </c>
      <c r="B975">
        <f>IF(ISBLANK(IFERROR(INDEX('2-3 引出列表'!$A$2:$CE$8700,$A975,MATCH(B$1,'2-3 引出列表'!$A$1:$CD$1,0)),"")),"",IFERROR(INDEX('2-3 引出列表'!$A$2:$CE$8700,$A975,MATCH(B$1,'2-3 引出列表'!$A$1:$CD$1,0)),""))</f>
        <v>0</v>
      </c>
      <c r="C975">
        <f>IF(ISBLANK(IFERROR(INDEX('2-3 引出列表'!$A$2:$CE$8700,$A975,MATCH(C$1,'2-3 引出列表'!$A$1:$CD$1,0)),"")),"",IFERROR(INDEX('2-3 引出列表'!$A$2:$CE$8700,$A975,MATCH(C$1,'2-3 引出列表'!$A$1:$CD$1,0)),""))</f>
        <v>0</v>
      </c>
      <c r="D975">
        <f>IF(ISBLANK(IFERROR(INDEX('2-3 引出列表'!$A$2:$CE$8700,$A975,MATCH(D$1,'2-3 引出列表'!$A$1:$CD$1,0)),"")),"",IFERROR(INDEX('2-3 引出列表'!$A$2:$CE$8700,$A975,MATCH(D$1,'2-3 引出列表'!$A$1:$CD$1,0)),""))</f>
        <v>0</v>
      </c>
      <c r="E975">
        <f>IF(ISBLANK(IFERROR(INDEX('2-3 引出列表'!$A$2:$CE$8700,$A975,MATCH(E$1,'2-3 引出列表'!$A$1:$CD$1,0)),"")),"",IFERROR(INDEX('2-3 引出列表'!$A$2:$CE$8700,$A975,MATCH(E$1,'2-3 引出列表'!$A$1:$CD$1,0)),""))</f>
        <v>0</v>
      </c>
      <c r="F975" t="str">
        <f t="shared" si="15"/>
        <v>0</v>
      </c>
      <c r="G975">
        <f>IF(ISBLANK(IFERROR(INDEX('2-3 引出列表'!$A$2:$CE$8700,$A975,MATCH(G$1,'2-3 引出列表'!$A$1:$CD$1,0)),"")),"",IFERROR(INDEX('2-3 引出列表'!$A$2:$CE$8700,$A975,MATCH(G$1,'2-3 引出列表'!$A$1:$CD$1,0)),""))</f>
        <v>0</v>
      </c>
      <c r="H975">
        <f>IF(ISBLANK(IFERROR(INDEX('2-3 引出列表'!$A$2:$CE$8700,$A975,MATCH(H$1,'2-3 引出列表'!$A$1:$CD$1,0)),"")),"",IFERROR(INDEX('2-3 引出列表'!$A$2:$CE$8700,$A975,MATCH(H$1,'2-3 引出列表'!$A$1:$CD$1,0)),""))</f>
        <v>0</v>
      </c>
      <c r="I975">
        <f>IF(ISBLANK(IFERROR(INDEX('2-3 引出列表'!$A$2:$CE$8700,$A975,MATCH(I$1,'2-3 引出列表'!$A$1:$CD$1,0)),"")),"",IFERROR(INDEX('2-3 引出列表'!$A$2:$CE$8700,$A975,MATCH(I$1,'2-3 引出列表'!$A$1:$CD$1,0)),""))</f>
        <v>0</v>
      </c>
    </row>
    <row r="976" customFormat="1" spans="1:9">
      <c r="A976">
        <v>975</v>
      </c>
      <c r="B976">
        <f>IF(ISBLANK(IFERROR(INDEX('2-3 引出列表'!$A$2:$CE$8700,$A976,MATCH(B$1,'2-3 引出列表'!$A$1:$CD$1,0)),"")),"",IFERROR(INDEX('2-3 引出列表'!$A$2:$CE$8700,$A976,MATCH(B$1,'2-3 引出列表'!$A$1:$CD$1,0)),""))</f>
        <v>0</v>
      </c>
      <c r="C976">
        <f>IF(ISBLANK(IFERROR(INDEX('2-3 引出列表'!$A$2:$CE$8700,$A976,MATCH(C$1,'2-3 引出列表'!$A$1:$CD$1,0)),"")),"",IFERROR(INDEX('2-3 引出列表'!$A$2:$CE$8700,$A976,MATCH(C$1,'2-3 引出列表'!$A$1:$CD$1,0)),""))</f>
        <v>0</v>
      </c>
      <c r="D976">
        <f>IF(ISBLANK(IFERROR(INDEX('2-3 引出列表'!$A$2:$CE$8700,$A976,MATCH(D$1,'2-3 引出列表'!$A$1:$CD$1,0)),"")),"",IFERROR(INDEX('2-3 引出列表'!$A$2:$CE$8700,$A976,MATCH(D$1,'2-3 引出列表'!$A$1:$CD$1,0)),""))</f>
        <v>0</v>
      </c>
      <c r="E976">
        <f>IF(ISBLANK(IFERROR(INDEX('2-3 引出列表'!$A$2:$CE$8700,$A976,MATCH(E$1,'2-3 引出列表'!$A$1:$CD$1,0)),"")),"",IFERROR(INDEX('2-3 引出列表'!$A$2:$CE$8700,$A976,MATCH(E$1,'2-3 引出列表'!$A$1:$CD$1,0)),""))</f>
        <v>0</v>
      </c>
      <c r="F976" t="str">
        <f t="shared" si="15"/>
        <v>0</v>
      </c>
      <c r="G976">
        <f>IF(ISBLANK(IFERROR(INDEX('2-3 引出列表'!$A$2:$CE$8700,$A976,MATCH(G$1,'2-3 引出列表'!$A$1:$CD$1,0)),"")),"",IFERROR(INDEX('2-3 引出列表'!$A$2:$CE$8700,$A976,MATCH(G$1,'2-3 引出列表'!$A$1:$CD$1,0)),""))</f>
        <v>0</v>
      </c>
      <c r="H976">
        <f>IF(ISBLANK(IFERROR(INDEX('2-3 引出列表'!$A$2:$CE$8700,$A976,MATCH(H$1,'2-3 引出列表'!$A$1:$CD$1,0)),"")),"",IFERROR(INDEX('2-3 引出列表'!$A$2:$CE$8700,$A976,MATCH(H$1,'2-3 引出列表'!$A$1:$CD$1,0)),""))</f>
        <v>0</v>
      </c>
      <c r="I976">
        <f>IF(ISBLANK(IFERROR(INDEX('2-3 引出列表'!$A$2:$CE$8700,$A976,MATCH(I$1,'2-3 引出列表'!$A$1:$CD$1,0)),"")),"",IFERROR(INDEX('2-3 引出列表'!$A$2:$CE$8700,$A976,MATCH(I$1,'2-3 引出列表'!$A$1:$CD$1,0)),""))</f>
        <v>0</v>
      </c>
    </row>
    <row r="977" customFormat="1" spans="1:9">
      <c r="A977">
        <v>976</v>
      </c>
      <c r="B977">
        <f>IF(ISBLANK(IFERROR(INDEX('2-3 引出列表'!$A$2:$CE$8700,$A977,MATCH(B$1,'2-3 引出列表'!$A$1:$CD$1,0)),"")),"",IFERROR(INDEX('2-3 引出列表'!$A$2:$CE$8700,$A977,MATCH(B$1,'2-3 引出列表'!$A$1:$CD$1,0)),""))</f>
        <v>0</v>
      </c>
      <c r="C977">
        <f>IF(ISBLANK(IFERROR(INDEX('2-3 引出列表'!$A$2:$CE$8700,$A977,MATCH(C$1,'2-3 引出列表'!$A$1:$CD$1,0)),"")),"",IFERROR(INDEX('2-3 引出列表'!$A$2:$CE$8700,$A977,MATCH(C$1,'2-3 引出列表'!$A$1:$CD$1,0)),""))</f>
        <v>0</v>
      </c>
      <c r="D977">
        <f>IF(ISBLANK(IFERROR(INDEX('2-3 引出列表'!$A$2:$CE$8700,$A977,MATCH(D$1,'2-3 引出列表'!$A$1:$CD$1,0)),"")),"",IFERROR(INDEX('2-3 引出列表'!$A$2:$CE$8700,$A977,MATCH(D$1,'2-3 引出列表'!$A$1:$CD$1,0)),""))</f>
        <v>0</v>
      </c>
      <c r="E977">
        <f>IF(ISBLANK(IFERROR(INDEX('2-3 引出列表'!$A$2:$CE$8700,$A977,MATCH(E$1,'2-3 引出列表'!$A$1:$CD$1,0)),"")),"",IFERROR(INDEX('2-3 引出列表'!$A$2:$CE$8700,$A977,MATCH(E$1,'2-3 引出列表'!$A$1:$CD$1,0)),""))</f>
        <v>0</v>
      </c>
      <c r="F977" t="str">
        <f t="shared" si="15"/>
        <v>0</v>
      </c>
      <c r="G977">
        <f>IF(ISBLANK(IFERROR(INDEX('2-3 引出列表'!$A$2:$CE$8700,$A977,MATCH(G$1,'2-3 引出列表'!$A$1:$CD$1,0)),"")),"",IFERROR(INDEX('2-3 引出列表'!$A$2:$CE$8700,$A977,MATCH(G$1,'2-3 引出列表'!$A$1:$CD$1,0)),""))</f>
        <v>0</v>
      </c>
      <c r="H977">
        <f>IF(ISBLANK(IFERROR(INDEX('2-3 引出列表'!$A$2:$CE$8700,$A977,MATCH(H$1,'2-3 引出列表'!$A$1:$CD$1,0)),"")),"",IFERROR(INDEX('2-3 引出列表'!$A$2:$CE$8700,$A977,MATCH(H$1,'2-3 引出列表'!$A$1:$CD$1,0)),""))</f>
        <v>0</v>
      </c>
      <c r="I977">
        <f>IF(ISBLANK(IFERROR(INDEX('2-3 引出列表'!$A$2:$CE$8700,$A977,MATCH(I$1,'2-3 引出列表'!$A$1:$CD$1,0)),"")),"",IFERROR(INDEX('2-3 引出列表'!$A$2:$CE$8700,$A977,MATCH(I$1,'2-3 引出列表'!$A$1:$CD$1,0)),""))</f>
        <v>0</v>
      </c>
    </row>
    <row r="978" customFormat="1" spans="1:9">
      <c r="A978">
        <v>977</v>
      </c>
      <c r="B978">
        <f>IF(ISBLANK(IFERROR(INDEX('2-3 引出列表'!$A$2:$CE$8700,$A978,MATCH(B$1,'2-3 引出列表'!$A$1:$CD$1,0)),"")),"",IFERROR(INDEX('2-3 引出列表'!$A$2:$CE$8700,$A978,MATCH(B$1,'2-3 引出列表'!$A$1:$CD$1,0)),""))</f>
        <v>0</v>
      </c>
      <c r="C978">
        <f>IF(ISBLANK(IFERROR(INDEX('2-3 引出列表'!$A$2:$CE$8700,$A978,MATCH(C$1,'2-3 引出列表'!$A$1:$CD$1,0)),"")),"",IFERROR(INDEX('2-3 引出列表'!$A$2:$CE$8700,$A978,MATCH(C$1,'2-3 引出列表'!$A$1:$CD$1,0)),""))</f>
        <v>0</v>
      </c>
      <c r="D978">
        <f>IF(ISBLANK(IFERROR(INDEX('2-3 引出列表'!$A$2:$CE$8700,$A978,MATCH(D$1,'2-3 引出列表'!$A$1:$CD$1,0)),"")),"",IFERROR(INDEX('2-3 引出列表'!$A$2:$CE$8700,$A978,MATCH(D$1,'2-3 引出列表'!$A$1:$CD$1,0)),""))</f>
        <v>0</v>
      </c>
      <c r="E978">
        <f>IF(ISBLANK(IFERROR(INDEX('2-3 引出列表'!$A$2:$CE$8700,$A978,MATCH(E$1,'2-3 引出列表'!$A$1:$CD$1,0)),"")),"",IFERROR(INDEX('2-3 引出列表'!$A$2:$CE$8700,$A978,MATCH(E$1,'2-3 引出列表'!$A$1:$CD$1,0)),""))</f>
        <v>0</v>
      </c>
      <c r="F978" t="str">
        <f t="shared" si="15"/>
        <v>0</v>
      </c>
      <c r="G978">
        <f>IF(ISBLANK(IFERROR(INDEX('2-3 引出列表'!$A$2:$CE$8700,$A978,MATCH(G$1,'2-3 引出列表'!$A$1:$CD$1,0)),"")),"",IFERROR(INDEX('2-3 引出列表'!$A$2:$CE$8700,$A978,MATCH(G$1,'2-3 引出列表'!$A$1:$CD$1,0)),""))</f>
        <v>0</v>
      </c>
      <c r="H978">
        <f>IF(ISBLANK(IFERROR(INDEX('2-3 引出列表'!$A$2:$CE$8700,$A978,MATCH(H$1,'2-3 引出列表'!$A$1:$CD$1,0)),"")),"",IFERROR(INDEX('2-3 引出列表'!$A$2:$CE$8700,$A978,MATCH(H$1,'2-3 引出列表'!$A$1:$CD$1,0)),""))</f>
        <v>0</v>
      </c>
      <c r="I978">
        <f>IF(ISBLANK(IFERROR(INDEX('2-3 引出列表'!$A$2:$CE$8700,$A978,MATCH(I$1,'2-3 引出列表'!$A$1:$CD$1,0)),"")),"",IFERROR(INDEX('2-3 引出列表'!$A$2:$CE$8700,$A978,MATCH(I$1,'2-3 引出列表'!$A$1:$CD$1,0)),""))</f>
        <v>0</v>
      </c>
    </row>
    <row r="979" customFormat="1" spans="1:9">
      <c r="A979">
        <v>978</v>
      </c>
      <c r="B979">
        <f>IF(ISBLANK(IFERROR(INDEX('2-3 引出列表'!$A$2:$CE$8700,$A979,MATCH(B$1,'2-3 引出列表'!$A$1:$CD$1,0)),"")),"",IFERROR(INDEX('2-3 引出列表'!$A$2:$CE$8700,$A979,MATCH(B$1,'2-3 引出列表'!$A$1:$CD$1,0)),""))</f>
        <v>0</v>
      </c>
      <c r="C979">
        <f>IF(ISBLANK(IFERROR(INDEX('2-3 引出列表'!$A$2:$CE$8700,$A979,MATCH(C$1,'2-3 引出列表'!$A$1:$CD$1,0)),"")),"",IFERROR(INDEX('2-3 引出列表'!$A$2:$CE$8700,$A979,MATCH(C$1,'2-3 引出列表'!$A$1:$CD$1,0)),""))</f>
        <v>0</v>
      </c>
      <c r="D979">
        <f>IF(ISBLANK(IFERROR(INDEX('2-3 引出列表'!$A$2:$CE$8700,$A979,MATCH(D$1,'2-3 引出列表'!$A$1:$CD$1,0)),"")),"",IFERROR(INDEX('2-3 引出列表'!$A$2:$CE$8700,$A979,MATCH(D$1,'2-3 引出列表'!$A$1:$CD$1,0)),""))</f>
        <v>0</v>
      </c>
      <c r="E979">
        <f>IF(ISBLANK(IFERROR(INDEX('2-3 引出列表'!$A$2:$CE$8700,$A979,MATCH(E$1,'2-3 引出列表'!$A$1:$CD$1,0)),"")),"",IFERROR(INDEX('2-3 引出列表'!$A$2:$CE$8700,$A979,MATCH(E$1,'2-3 引出列表'!$A$1:$CD$1,0)),""))</f>
        <v>0</v>
      </c>
      <c r="F979" t="str">
        <f t="shared" si="15"/>
        <v>0</v>
      </c>
      <c r="G979">
        <f>IF(ISBLANK(IFERROR(INDEX('2-3 引出列表'!$A$2:$CE$8700,$A979,MATCH(G$1,'2-3 引出列表'!$A$1:$CD$1,0)),"")),"",IFERROR(INDEX('2-3 引出列表'!$A$2:$CE$8700,$A979,MATCH(G$1,'2-3 引出列表'!$A$1:$CD$1,0)),""))</f>
        <v>0</v>
      </c>
      <c r="H979">
        <f>IF(ISBLANK(IFERROR(INDEX('2-3 引出列表'!$A$2:$CE$8700,$A979,MATCH(H$1,'2-3 引出列表'!$A$1:$CD$1,0)),"")),"",IFERROR(INDEX('2-3 引出列表'!$A$2:$CE$8700,$A979,MATCH(H$1,'2-3 引出列表'!$A$1:$CD$1,0)),""))</f>
        <v>0</v>
      </c>
      <c r="I979">
        <f>IF(ISBLANK(IFERROR(INDEX('2-3 引出列表'!$A$2:$CE$8700,$A979,MATCH(I$1,'2-3 引出列表'!$A$1:$CD$1,0)),"")),"",IFERROR(INDEX('2-3 引出列表'!$A$2:$CE$8700,$A979,MATCH(I$1,'2-3 引出列表'!$A$1:$CD$1,0)),""))</f>
        <v>0</v>
      </c>
    </row>
    <row r="980" customFormat="1" spans="1:9">
      <c r="A980">
        <v>979</v>
      </c>
      <c r="B980">
        <f>IF(ISBLANK(IFERROR(INDEX('2-3 引出列表'!$A$2:$CE$8700,$A980,MATCH(B$1,'2-3 引出列表'!$A$1:$CD$1,0)),"")),"",IFERROR(INDEX('2-3 引出列表'!$A$2:$CE$8700,$A980,MATCH(B$1,'2-3 引出列表'!$A$1:$CD$1,0)),""))</f>
        <v>0</v>
      </c>
      <c r="C980">
        <f>IF(ISBLANK(IFERROR(INDEX('2-3 引出列表'!$A$2:$CE$8700,$A980,MATCH(C$1,'2-3 引出列表'!$A$1:$CD$1,0)),"")),"",IFERROR(INDEX('2-3 引出列表'!$A$2:$CE$8700,$A980,MATCH(C$1,'2-3 引出列表'!$A$1:$CD$1,0)),""))</f>
        <v>0</v>
      </c>
      <c r="D980">
        <f>IF(ISBLANK(IFERROR(INDEX('2-3 引出列表'!$A$2:$CE$8700,$A980,MATCH(D$1,'2-3 引出列表'!$A$1:$CD$1,0)),"")),"",IFERROR(INDEX('2-3 引出列表'!$A$2:$CE$8700,$A980,MATCH(D$1,'2-3 引出列表'!$A$1:$CD$1,0)),""))</f>
        <v>0</v>
      </c>
      <c r="E980">
        <f>IF(ISBLANK(IFERROR(INDEX('2-3 引出列表'!$A$2:$CE$8700,$A980,MATCH(E$1,'2-3 引出列表'!$A$1:$CD$1,0)),"")),"",IFERROR(INDEX('2-3 引出列表'!$A$2:$CE$8700,$A980,MATCH(E$1,'2-3 引出列表'!$A$1:$CD$1,0)),""))</f>
        <v>0</v>
      </c>
      <c r="F980" t="str">
        <f t="shared" si="15"/>
        <v>0</v>
      </c>
      <c r="G980">
        <f>IF(ISBLANK(IFERROR(INDEX('2-3 引出列表'!$A$2:$CE$8700,$A980,MATCH(G$1,'2-3 引出列表'!$A$1:$CD$1,0)),"")),"",IFERROR(INDEX('2-3 引出列表'!$A$2:$CE$8700,$A980,MATCH(G$1,'2-3 引出列表'!$A$1:$CD$1,0)),""))</f>
        <v>0</v>
      </c>
      <c r="H980">
        <f>IF(ISBLANK(IFERROR(INDEX('2-3 引出列表'!$A$2:$CE$8700,$A980,MATCH(H$1,'2-3 引出列表'!$A$1:$CD$1,0)),"")),"",IFERROR(INDEX('2-3 引出列表'!$A$2:$CE$8700,$A980,MATCH(H$1,'2-3 引出列表'!$A$1:$CD$1,0)),""))</f>
        <v>0</v>
      </c>
      <c r="I980">
        <f>IF(ISBLANK(IFERROR(INDEX('2-3 引出列表'!$A$2:$CE$8700,$A980,MATCH(I$1,'2-3 引出列表'!$A$1:$CD$1,0)),"")),"",IFERROR(INDEX('2-3 引出列表'!$A$2:$CE$8700,$A980,MATCH(I$1,'2-3 引出列表'!$A$1:$CD$1,0)),""))</f>
        <v>0</v>
      </c>
    </row>
    <row r="981" customFormat="1" spans="1:9">
      <c r="A981">
        <v>980</v>
      </c>
      <c r="B981">
        <f>IF(ISBLANK(IFERROR(INDEX('2-3 引出列表'!$A$2:$CE$8700,$A981,MATCH(B$1,'2-3 引出列表'!$A$1:$CD$1,0)),"")),"",IFERROR(INDEX('2-3 引出列表'!$A$2:$CE$8700,$A981,MATCH(B$1,'2-3 引出列表'!$A$1:$CD$1,0)),""))</f>
        <v>0</v>
      </c>
      <c r="C981">
        <f>IF(ISBLANK(IFERROR(INDEX('2-3 引出列表'!$A$2:$CE$8700,$A981,MATCH(C$1,'2-3 引出列表'!$A$1:$CD$1,0)),"")),"",IFERROR(INDEX('2-3 引出列表'!$A$2:$CE$8700,$A981,MATCH(C$1,'2-3 引出列表'!$A$1:$CD$1,0)),""))</f>
        <v>0</v>
      </c>
      <c r="D981">
        <f>IF(ISBLANK(IFERROR(INDEX('2-3 引出列表'!$A$2:$CE$8700,$A981,MATCH(D$1,'2-3 引出列表'!$A$1:$CD$1,0)),"")),"",IFERROR(INDEX('2-3 引出列表'!$A$2:$CE$8700,$A981,MATCH(D$1,'2-3 引出列表'!$A$1:$CD$1,0)),""))</f>
        <v>0</v>
      </c>
      <c r="E981">
        <f>IF(ISBLANK(IFERROR(INDEX('2-3 引出列表'!$A$2:$CE$8700,$A981,MATCH(E$1,'2-3 引出列表'!$A$1:$CD$1,0)),"")),"",IFERROR(INDEX('2-3 引出列表'!$A$2:$CE$8700,$A981,MATCH(E$1,'2-3 引出列表'!$A$1:$CD$1,0)),""))</f>
        <v>0</v>
      </c>
      <c r="F981" t="str">
        <f t="shared" si="15"/>
        <v>0</v>
      </c>
      <c r="G981">
        <f>IF(ISBLANK(IFERROR(INDEX('2-3 引出列表'!$A$2:$CE$8700,$A981,MATCH(G$1,'2-3 引出列表'!$A$1:$CD$1,0)),"")),"",IFERROR(INDEX('2-3 引出列表'!$A$2:$CE$8700,$A981,MATCH(G$1,'2-3 引出列表'!$A$1:$CD$1,0)),""))</f>
        <v>0</v>
      </c>
      <c r="H981">
        <f>IF(ISBLANK(IFERROR(INDEX('2-3 引出列表'!$A$2:$CE$8700,$A981,MATCH(H$1,'2-3 引出列表'!$A$1:$CD$1,0)),"")),"",IFERROR(INDEX('2-3 引出列表'!$A$2:$CE$8700,$A981,MATCH(H$1,'2-3 引出列表'!$A$1:$CD$1,0)),""))</f>
        <v>0</v>
      </c>
      <c r="I981">
        <f>IF(ISBLANK(IFERROR(INDEX('2-3 引出列表'!$A$2:$CE$8700,$A981,MATCH(I$1,'2-3 引出列表'!$A$1:$CD$1,0)),"")),"",IFERROR(INDEX('2-3 引出列表'!$A$2:$CE$8700,$A981,MATCH(I$1,'2-3 引出列表'!$A$1:$CD$1,0)),""))</f>
        <v>0</v>
      </c>
    </row>
    <row r="982" customFormat="1" spans="1:9">
      <c r="A982">
        <v>981</v>
      </c>
      <c r="B982">
        <f>IF(ISBLANK(IFERROR(INDEX('2-3 引出列表'!$A$2:$CE$8700,$A982,MATCH(B$1,'2-3 引出列表'!$A$1:$CD$1,0)),"")),"",IFERROR(INDEX('2-3 引出列表'!$A$2:$CE$8700,$A982,MATCH(B$1,'2-3 引出列表'!$A$1:$CD$1,0)),""))</f>
        <v>0</v>
      </c>
      <c r="C982">
        <f>IF(ISBLANK(IFERROR(INDEX('2-3 引出列表'!$A$2:$CE$8700,$A982,MATCH(C$1,'2-3 引出列表'!$A$1:$CD$1,0)),"")),"",IFERROR(INDEX('2-3 引出列表'!$A$2:$CE$8700,$A982,MATCH(C$1,'2-3 引出列表'!$A$1:$CD$1,0)),""))</f>
        <v>0</v>
      </c>
      <c r="D982">
        <f>IF(ISBLANK(IFERROR(INDEX('2-3 引出列表'!$A$2:$CE$8700,$A982,MATCH(D$1,'2-3 引出列表'!$A$1:$CD$1,0)),"")),"",IFERROR(INDEX('2-3 引出列表'!$A$2:$CE$8700,$A982,MATCH(D$1,'2-3 引出列表'!$A$1:$CD$1,0)),""))</f>
        <v>0</v>
      </c>
      <c r="E982">
        <f>IF(ISBLANK(IFERROR(INDEX('2-3 引出列表'!$A$2:$CE$8700,$A982,MATCH(E$1,'2-3 引出列表'!$A$1:$CD$1,0)),"")),"",IFERROR(INDEX('2-3 引出列表'!$A$2:$CE$8700,$A982,MATCH(E$1,'2-3 引出列表'!$A$1:$CD$1,0)),""))</f>
        <v>0</v>
      </c>
      <c r="F982" t="str">
        <f t="shared" si="15"/>
        <v>0</v>
      </c>
      <c r="G982">
        <f>IF(ISBLANK(IFERROR(INDEX('2-3 引出列表'!$A$2:$CE$8700,$A982,MATCH(G$1,'2-3 引出列表'!$A$1:$CD$1,0)),"")),"",IFERROR(INDEX('2-3 引出列表'!$A$2:$CE$8700,$A982,MATCH(G$1,'2-3 引出列表'!$A$1:$CD$1,0)),""))</f>
        <v>0</v>
      </c>
      <c r="H982">
        <f>IF(ISBLANK(IFERROR(INDEX('2-3 引出列表'!$A$2:$CE$8700,$A982,MATCH(H$1,'2-3 引出列表'!$A$1:$CD$1,0)),"")),"",IFERROR(INDEX('2-3 引出列表'!$A$2:$CE$8700,$A982,MATCH(H$1,'2-3 引出列表'!$A$1:$CD$1,0)),""))</f>
        <v>0</v>
      </c>
      <c r="I982">
        <f>IF(ISBLANK(IFERROR(INDEX('2-3 引出列表'!$A$2:$CE$8700,$A982,MATCH(I$1,'2-3 引出列表'!$A$1:$CD$1,0)),"")),"",IFERROR(INDEX('2-3 引出列表'!$A$2:$CE$8700,$A982,MATCH(I$1,'2-3 引出列表'!$A$1:$CD$1,0)),""))</f>
        <v>0</v>
      </c>
    </row>
    <row r="983" customFormat="1" spans="1:9">
      <c r="A983">
        <v>982</v>
      </c>
      <c r="B983">
        <f>IF(ISBLANK(IFERROR(INDEX('2-3 引出列表'!$A$2:$CE$8700,$A983,MATCH(B$1,'2-3 引出列表'!$A$1:$CD$1,0)),"")),"",IFERROR(INDEX('2-3 引出列表'!$A$2:$CE$8700,$A983,MATCH(B$1,'2-3 引出列表'!$A$1:$CD$1,0)),""))</f>
        <v>0</v>
      </c>
      <c r="C983">
        <f>IF(ISBLANK(IFERROR(INDEX('2-3 引出列表'!$A$2:$CE$8700,$A983,MATCH(C$1,'2-3 引出列表'!$A$1:$CD$1,0)),"")),"",IFERROR(INDEX('2-3 引出列表'!$A$2:$CE$8700,$A983,MATCH(C$1,'2-3 引出列表'!$A$1:$CD$1,0)),""))</f>
        <v>0</v>
      </c>
      <c r="D983">
        <f>IF(ISBLANK(IFERROR(INDEX('2-3 引出列表'!$A$2:$CE$8700,$A983,MATCH(D$1,'2-3 引出列表'!$A$1:$CD$1,0)),"")),"",IFERROR(INDEX('2-3 引出列表'!$A$2:$CE$8700,$A983,MATCH(D$1,'2-3 引出列表'!$A$1:$CD$1,0)),""))</f>
        <v>0</v>
      </c>
      <c r="E983">
        <f>IF(ISBLANK(IFERROR(INDEX('2-3 引出列表'!$A$2:$CE$8700,$A983,MATCH(E$1,'2-3 引出列表'!$A$1:$CD$1,0)),"")),"",IFERROR(INDEX('2-3 引出列表'!$A$2:$CE$8700,$A983,MATCH(E$1,'2-3 引出列表'!$A$1:$CD$1,0)),""))</f>
        <v>0</v>
      </c>
      <c r="F983" t="str">
        <f t="shared" si="15"/>
        <v>0</v>
      </c>
      <c r="G983">
        <f>IF(ISBLANK(IFERROR(INDEX('2-3 引出列表'!$A$2:$CE$8700,$A983,MATCH(G$1,'2-3 引出列表'!$A$1:$CD$1,0)),"")),"",IFERROR(INDEX('2-3 引出列表'!$A$2:$CE$8700,$A983,MATCH(G$1,'2-3 引出列表'!$A$1:$CD$1,0)),""))</f>
        <v>0</v>
      </c>
      <c r="H983">
        <f>IF(ISBLANK(IFERROR(INDEX('2-3 引出列表'!$A$2:$CE$8700,$A983,MATCH(H$1,'2-3 引出列表'!$A$1:$CD$1,0)),"")),"",IFERROR(INDEX('2-3 引出列表'!$A$2:$CE$8700,$A983,MATCH(H$1,'2-3 引出列表'!$A$1:$CD$1,0)),""))</f>
        <v>0</v>
      </c>
      <c r="I983">
        <f>IF(ISBLANK(IFERROR(INDEX('2-3 引出列表'!$A$2:$CE$8700,$A983,MATCH(I$1,'2-3 引出列表'!$A$1:$CD$1,0)),"")),"",IFERROR(INDEX('2-3 引出列表'!$A$2:$CE$8700,$A983,MATCH(I$1,'2-3 引出列表'!$A$1:$CD$1,0)),""))</f>
        <v>0</v>
      </c>
    </row>
    <row r="984" customFormat="1" spans="1:9">
      <c r="A984">
        <v>983</v>
      </c>
      <c r="B984">
        <f>IF(ISBLANK(IFERROR(INDEX('2-3 引出列表'!$A$2:$CE$8700,$A984,MATCH(B$1,'2-3 引出列表'!$A$1:$CD$1,0)),"")),"",IFERROR(INDEX('2-3 引出列表'!$A$2:$CE$8700,$A984,MATCH(B$1,'2-3 引出列表'!$A$1:$CD$1,0)),""))</f>
        <v>0</v>
      </c>
      <c r="C984">
        <f>IF(ISBLANK(IFERROR(INDEX('2-3 引出列表'!$A$2:$CE$8700,$A984,MATCH(C$1,'2-3 引出列表'!$A$1:$CD$1,0)),"")),"",IFERROR(INDEX('2-3 引出列表'!$A$2:$CE$8700,$A984,MATCH(C$1,'2-3 引出列表'!$A$1:$CD$1,0)),""))</f>
        <v>0</v>
      </c>
      <c r="D984">
        <f>IF(ISBLANK(IFERROR(INDEX('2-3 引出列表'!$A$2:$CE$8700,$A984,MATCH(D$1,'2-3 引出列表'!$A$1:$CD$1,0)),"")),"",IFERROR(INDEX('2-3 引出列表'!$A$2:$CE$8700,$A984,MATCH(D$1,'2-3 引出列表'!$A$1:$CD$1,0)),""))</f>
        <v>0</v>
      </c>
      <c r="E984">
        <f>IF(ISBLANK(IFERROR(INDEX('2-3 引出列表'!$A$2:$CE$8700,$A984,MATCH(E$1,'2-3 引出列表'!$A$1:$CD$1,0)),"")),"",IFERROR(INDEX('2-3 引出列表'!$A$2:$CE$8700,$A984,MATCH(E$1,'2-3 引出列表'!$A$1:$CD$1,0)),""))</f>
        <v>0</v>
      </c>
      <c r="F984" t="str">
        <f t="shared" si="15"/>
        <v>0</v>
      </c>
      <c r="G984">
        <f>IF(ISBLANK(IFERROR(INDEX('2-3 引出列表'!$A$2:$CE$8700,$A984,MATCH(G$1,'2-3 引出列表'!$A$1:$CD$1,0)),"")),"",IFERROR(INDEX('2-3 引出列表'!$A$2:$CE$8700,$A984,MATCH(G$1,'2-3 引出列表'!$A$1:$CD$1,0)),""))</f>
        <v>0</v>
      </c>
      <c r="H984">
        <f>IF(ISBLANK(IFERROR(INDEX('2-3 引出列表'!$A$2:$CE$8700,$A984,MATCH(H$1,'2-3 引出列表'!$A$1:$CD$1,0)),"")),"",IFERROR(INDEX('2-3 引出列表'!$A$2:$CE$8700,$A984,MATCH(H$1,'2-3 引出列表'!$A$1:$CD$1,0)),""))</f>
        <v>0</v>
      </c>
      <c r="I984">
        <f>IF(ISBLANK(IFERROR(INDEX('2-3 引出列表'!$A$2:$CE$8700,$A984,MATCH(I$1,'2-3 引出列表'!$A$1:$CD$1,0)),"")),"",IFERROR(INDEX('2-3 引出列表'!$A$2:$CE$8700,$A984,MATCH(I$1,'2-3 引出列表'!$A$1:$CD$1,0)),""))</f>
        <v>0</v>
      </c>
    </row>
    <row r="985" customFormat="1" spans="1:9">
      <c r="A985">
        <v>984</v>
      </c>
      <c r="B985">
        <f>IF(ISBLANK(IFERROR(INDEX('2-3 引出列表'!$A$2:$CE$8700,$A985,MATCH(B$1,'2-3 引出列表'!$A$1:$CD$1,0)),"")),"",IFERROR(INDEX('2-3 引出列表'!$A$2:$CE$8700,$A985,MATCH(B$1,'2-3 引出列表'!$A$1:$CD$1,0)),""))</f>
        <v>0</v>
      </c>
      <c r="C985">
        <f>IF(ISBLANK(IFERROR(INDEX('2-3 引出列表'!$A$2:$CE$8700,$A985,MATCH(C$1,'2-3 引出列表'!$A$1:$CD$1,0)),"")),"",IFERROR(INDEX('2-3 引出列表'!$A$2:$CE$8700,$A985,MATCH(C$1,'2-3 引出列表'!$A$1:$CD$1,0)),""))</f>
        <v>0</v>
      </c>
      <c r="D985">
        <f>IF(ISBLANK(IFERROR(INDEX('2-3 引出列表'!$A$2:$CE$8700,$A985,MATCH(D$1,'2-3 引出列表'!$A$1:$CD$1,0)),"")),"",IFERROR(INDEX('2-3 引出列表'!$A$2:$CE$8700,$A985,MATCH(D$1,'2-3 引出列表'!$A$1:$CD$1,0)),""))</f>
        <v>0</v>
      </c>
      <c r="E985">
        <f>IF(ISBLANK(IFERROR(INDEX('2-3 引出列表'!$A$2:$CE$8700,$A985,MATCH(E$1,'2-3 引出列表'!$A$1:$CD$1,0)),"")),"",IFERROR(INDEX('2-3 引出列表'!$A$2:$CE$8700,$A985,MATCH(E$1,'2-3 引出列表'!$A$1:$CD$1,0)),""))</f>
        <v>0</v>
      </c>
      <c r="F985" t="str">
        <f t="shared" si="15"/>
        <v>0</v>
      </c>
      <c r="G985">
        <f>IF(ISBLANK(IFERROR(INDEX('2-3 引出列表'!$A$2:$CE$8700,$A985,MATCH(G$1,'2-3 引出列表'!$A$1:$CD$1,0)),"")),"",IFERROR(INDEX('2-3 引出列表'!$A$2:$CE$8700,$A985,MATCH(G$1,'2-3 引出列表'!$A$1:$CD$1,0)),""))</f>
        <v>0</v>
      </c>
      <c r="H985">
        <f>IF(ISBLANK(IFERROR(INDEX('2-3 引出列表'!$A$2:$CE$8700,$A985,MATCH(H$1,'2-3 引出列表'!$A$1:$CD$1,0)),"")),"",IFERROR(INDEX('2-3 引出列表'!$A$2:$CE$8700,$A985,MATCH(H$1,'2-3 引出列表'!$A$1:$CD$1,0)),""))</f>
        <v>0</v>
      </c>
      <c r="I985">
        <f>IF(ISBLANK(IFERROR(INDEX('2-3 引出列表'!$A$2:$CE$8700,$A985,MATCH(I$1,'2-3 引出列表'!$A$1:$CD$1,0)),"")),"",IFERROR(INDEX('2-3 引出列表'!$A$2:$CE$8700,$A985,MATCH(I$1,'2-3 引出列表'!$A$1:$CD$1,0)),""))</f>
        <v>0</v>
      </c>
    </row>
    <row r="986" customFormat="1" spans="1:9">
      <c r="A986">
        <v>985</v>
      </c>
      <c r="B986">
        <f>IF(ISBLANK(IFERROR(INDEX('2-3 引出列表'!$A$2:$CE$8700,$A986,MATCH(B$1,'2-3 引出列表'!$A$1:$CD$1,0)),"")),"",IFERROR(INDEX('2-3 引出列表'!$A$2:$CE$8700,$A986,MATCH(B$1,'2-3 引出列表'!$A$1:$CD$1,0)),""))</f>
        <v>0</v>
      </c>
      <c r="C986">
        <f>IF(ISBLANK(IFERROR(INDEX('2-3 引出列表'!$A$2:$CE$8700,$A986,MATCH(C$1,'2-3 引出列表'!$A$1:$CD$1,0)),"")),"",IFERROR(INDEX('2-3 引出列表'!$A$2:$CE$8700,$A986,MATCH(C$1,'2-3 引出列表'!$A$1:$CD$1,0)),""))</f>
        <v>0</v>
      </c>
      <c r="D986">
        <f>IF(ISBLANK(IFERROR(INDEX('2-3 引出列表'!$A$2:$CE$8700,$A986,MATCH(D$1,'2-3 引出列表'!$A$1:$CD$1,0)),"")),"",IFERROR(INDEX('2-3 引出列表'!$A$2:$CE$8700,$A986,MATCH(D$1,'2-3 引出列表'!$A$1:$CD$1,0)),""))</f>
        <v>0</v>
      </c>
      <c r="E986">
        <f>IF(ISBLANK(IFERROR(INDEX('2-3 引出列表'!$A$2:$CE$8700,$A986,MATCH(E$1,'2-3 引出列表'!$A$1:$CD$1,0)),"")),"",IFERROR(INDEX('2-3 引出列表'!$A$2:$CE$8700,$A986,MATCH(E$1,'2-3 引出列表'!$A$1:$CD$1,0)),""))</f>
        <v>0</v>
      </c>
      <c r="F986" t="str">
        <f t="shared" si="15"/>
        <v>0</v>
      </c>
      <c r="G986">
        <f>IF(ISBLANK(IFERROR(INDEX('2-3 引出列表'!$A$2:$CE$8700,$A986,MATCH(G$1,'2-3 引出列表'!$A$1:$CD$1,0)),"")),"",IFERROR(INDEX('2-3 引出列表'!$A$2:$CE$8700,$A986,MATCH(G$1,'2-3 引出列表'!$A$1:$CD$1,0)),""))</f>
        <v>0</v>
      </c>
      <c r="H986">
        <f>IF(ISBLANK(IFERROR(INDEX('2-3 引出列表'!$A$2:$CE$8700,$A986,MATCH(H$1,'2-3 引出列表'!$A$1:$CD$1,0)),"")),"",IFERROR(INDEX('2-3 引出列表'!$A$2:$CE$8700,$A986,MATCH(H$1,'2-3 引出列表'!$A$1:$CD$1,0)),""))</f>
        <v>0</v>
      </c>
      <c r="I986">
        <f>IF(ISBLANK(IFERROR(INDEX('2-3 引出列表'!$A$2:$CE$8700,$A986,MATCH(I$1,'2-3 引出列表'!$A$1:$CD$1,0)),"")),"",IFERROR(INDEX('2-3 引出列表'!$A$2:$CE$8700,$A986,MATCH(I$1,'2-3 引出列表'!$A$1:$CD$1,0)),""))</f>
        <v>0</v>
      </c>
    </row>
    <row r="987" customFormat="1" spans="1:9">
      <c r="A987">
        <v>986</v>
      </c>
      <c r="B987">
        <f>IF(ISBLANK(IFERROR(INDEX('2-3 引出列表'!$A$2:$CE$8700,$A987,MATCH(B$1,'2-3 引出列表'!$A$1:$CD$1,0)),"")),"",IFERROR(INDEX('2-3 引出列表'!$A$2:$CE$8700,$A987,MATCH(B$1,'2-3 引出列表'!$A$1:$CD$1,0)),""))</f>
        <v>0</v>
      </c>
      <c r="C987">
        <f>IF(ISBLANK(IFERROR(INDEX('2-3 引出列表'!$A$2:$CE$8700,$A987,MATCH(C$1,'2-3 引出列表'!$A$1:$CD$1,0)),"")),"",IFERROR(INDEX('2-3 引出列表'!$A$2:$CE$8700,$A987,MATCH(C$1,'2-3 引出列表'!$A$1:$CD$1,0)),""))</f>
        <v>0</v>
      </c>
      <c r="D987">
        <f>IF(ISBLANK(IFERROR(INDEX('2-3 引出列表'!$A$2:$CE$8700,$A987,MATCH(D$1,'2-3 引出列表'!$A$1:$CD$1,0)),"")),"",IFERROR(INDEX('2-3 引出列表'!$A$2:$CE$8700,$A987,MATCH(D$1,'2-3 引出列表'!$A$1:$CD$1,0)),""))</f>
        <v>0</v>
      </c>
      <c r="E987">
        <f>IF(ISBLANK(IFERROR(INDEX('2-3 引出列表'!$A$2:$CE$8700,$A987,MATCH(E$1,'2-3 引出列表'!$A$1:$CD$1,0)),"")),"",IFERROR(INDEX('2-3 引出列表'!$A$2:$CE$8700,$A987,MATCH(E$1,'2-3 引出列表'!$A$1:$CD$1,0)),""))</f>
        <v>0</v>
      </c>
      <c r="F987" t="str">
        <f t="shared" si="15"/>
        <v>0</v>
      </c>
      <c r="G987">
        <f>IF(ISBLANK(IFERROR(INDEX('2-3 引出列表'!$A$2:$CE$8700,$A987,MATCH(G$1,'2-3 引出列表'!$A$1:$CD$1,0)),"")),"",IFERROR(INDEX('2-3 引出列表'!$A$2:$CE$8700,$A987,MATCH(G$1,'2-3 引出列表'!$A$1:$CD$1,0)),""))</f>
        <v>0</v>
      </c>
      <c r="H987">
        <f>IF(ISBLANK(IFERROR(INDEX('2-3 引出列表'!$A$2:$CE$8700,$A987,MATCH(H$1,'2-3 引出列表'!$A$1:$CD$1,0)),"")),"",IFERROR(INDEX('2-3 引出列表'!$A$2:$CE$8700,$A987,MATCH(H$1,'2-3 引出列表'!$A$1:$CD$1,0)),""))</f>
        <v>0</v>
      </c>
      <c r="I987">
        <f>IF(ISBLANK(IFERROR(INDEX('2-3 引出列表'!$A$2:$CE$8700,$A987,MATCH(I$1,'2-3 引出列表'!$A$1:$CD$1,0)),"")),"",IFERROR(INDEX('2-3 引出列表'!$A$2:$CE$8700,$A987,MATCH(I$1,'2-3 引出列表'!$A$1:$CD$1,0)),""))</f>
        <v>0</v>
      </c>
    </row>
    <row r="988" customFormat="1" spans="1:9">
      <c r="A988">
        <v>987</v>
      </c>
      <c r="B988">
        <f>IF(ISBLANK(IFERROR(INDEX('2-3 引出列表'!$A$2:$CE$8700,$A988,MATCH(B$1,'2-3 引出列表'!$A$1:$CD$1,0)),"")),"",IFERROR(INDEX('2-3 引出列表'!$A$2:$CE$8700,$A988,MATCH(B$1,'2-3 引出列表'!$A$1:$CD$1,0)),""))</f>
        <v>0</v>
      </c>
      <c r="C988">
        <f>IF(ISBLANK(IFERROR(INDEX('2-3 引出列表'!$A$2:$CE$8700,$A988,MATCH(C$1,'2-3 引出列表'!$A$1:$CD$1,0)),"")),"",IFERROR(INDEX('2-3 引出列表'!$A$2:$CE$8700,$A988,MATCH(C$1,'2-3 引出列表'!$A$1:$CD$1,0)),""))</f>
        <v>0</v>
      </c>
      <c r="D988">
        <f>IF(ISBLANK(IFERROR(INDEX('2-3 引出列表'!$A$2:$CE$8700,$A988,MATCH(D$1,'2-3 引出列表'!$A$1:$CD$1,0)),"")),"",IFERROR(INDEX('2-3 引出列表'!$A$2:$CE$8700,$A988,MATCH(D$1,'2-3 引出列表'!$A$1:$CD$1,0)),""))</f>
        <v>0</v>
      </c>
      <c r="E988">
        <f>IF(ISBLANK(IFERROR(INDEX('2-3 引出列表'!$A$2:$CE$8700,$A988,MATCH(E$1,'2-3 引出列表'!$A$1:$CD$1,0)),"")),"",IFERROR(INDEX('2-3 引出列表'!$A$2:$CE$8700,$A988,MATCH(E$1,'2-3 引出列表'!$A$1:$CD$1,0)),""))</f>
        <v>0</v>
      </c>
      <c r="F988" t="str">
        <f t="shared" si="15"/>
        <v>0</v>
      </c>
      <c r="G988">
        <f>IF(ISBLANK(IFERROR(INDEX('2-3 引出列表'!$A$2:$CE$8700,$A988,MATCH(G$1,'2-3 引出列表'!$A$1:$CD$1,0)),"")),"",IFERROR(INDEX('2-3 引出列表'!$A$2:$CE$8700,$A988,MATCH(G$1,'2-3 引出列表'!$A$1:$CD$1,0)),""))</f>
        <v>0</v>
      </c>
      <c r="H988">
        <f>IF(ISBLANK(IFERROR(INDEX('2-3 引出列表'!$A$2:$CE$8700,$A988,MATCH(H$1,'2-3 引出列表'!$A$1:$CD$1,0)),"")),"",IFERROR(INDEX('2-3 引出列表'!$A$2:$CE$8700,$A988,MATCH(H$1,'2-3 引出列表'!$A$1:$CD$1,0)),""))</f>
        <v>0</v>
      </c>
      <c r="I988">
        <f>IF(ISBLANK(IFERROR(INDEX('2-3 引出列表'!$A$2:$CE$8700,$A988,MATCH(I$1,'2-3 引出列表'!$A$1:$CD$1,0)),"")),"",IFERROR(INDEX('2-3 引出列表'!$A$2:$CE$8700,$A988,MATCH(I$1,'2-3 引出列表'!$A$1:$CD$1,0)),""))</f>
        <v>0</v>
      </c>
    </row>
    <row r="989" customFormat="1" spans="1:9">
      <c r="A989">
        <v>988</v>
      </c>
      <c r="B989">
        <f>IF(ISBLANK(IFERROR(INDEX('2-3 引出列表'!$A$2:$CE$8700,$A989,MATCH(B$1,'2-3 引出列表'!$A$1:$CD$1,0)),"")),"",IFERROR(INDEX('2-3 引出列表'!$A$2:$CE$8700,$A989,MATCH(B$1,'2-3 引出列表'!$A$1:$CD$1,0)),""))</f>
        <v>0</v>
      </c>
      <c r="C989">
        <f>IF(ISBLANK(IFERROR(INDEX('2-3 引出列表'!$A$2:$CE$8700,$A989,MATCH(C$1,'2-3 引出列表'!$A$1:$CD$1,0)),"")),"",IFERROR(INDEX('2-3 引出列表'!$A$2:$CE$8700,$A989,MATCH(C$1,'2-3 引出列表'!$A$1:$CD$1,0)),""))</f>
        <v>0</v>
      </c>
      <c r="D989">
        <f>IF(ISBLANK(IFERROR(INDEX('2-3 引出列表'!$A$2:$CE$8700,$A989,MATCH(D$1,'2-3 引出列表'!$A$1:$CD$1,0)),"")),"",IFERROR(INDEX('2-3 引出列表'!$A$2:$CE$8700,$A989,MATCH(D$1,'2-3 引出列表'!$A$1:$CD$1,0)),""))</f>
        <v>0</v>
      </c>
      <c r="E989">
        <f>IF(ISBLANK(IFERROR(INDEX('2-3 引出列表'!$A$2:$CE$8700,$A989,MATCH(E$1,'2-3 引出列表'!$A$1:$CD$1,0)),"")),"",IFERROR(INDEX('2-3 引出列表'!$A$2:$CE$8700,$A989,MATCH(E$1,'2-3 引出列表'!$A$1:$CD$1,0)),""))</f>
        <v>0</v>
      </c>
      <c r="F989" t="str">
        <f t="shared" si="15"/>
        <v>0</v>
      </c>
      <c r="G989">
        <f>IF(ISBLANK(IFERROR(INDEX('2-3 引出列表'!$A$2:$CE$8700,$A989,MATCH(G$1,'2-3 引出列表'!$A$1:$CD$1,0)),"")),"",IFERROR(INDEX('2-3 引出列表'!$A$2:$CE$8700,$A989,MATCH(G$1,'2-3 引出列表'!$A$1:$CD$1,0)),""))</f>
        <v>0</v>
      </c>
      <c r="H989">
        <f>IF(ISBLANK(IFERROR(INDEX('2-3 引出列表'!$A$2:$CE$8700,$A989,MATCH(H$1,'2-3 引出列表'!$A$1:$CD$1,0)),"")),"",IFERROR(INDEX('2-3 引出列表'!$A$2:$CE$8700,$A989,MATCH(H$1,'2-3 引出列表'!$A$1:$CD$1,0)),""))</f>
        <v>0</v>
      </c>
      <c r="I989">
        <f>IF(ISBLANK(IFERROR(INDEX('2-3 引出列表'!$A$2:$CE$8700,$A989,MATCH(I$1,'2-3 引出列表'!$A$1:$CD$1,0)),"")),"",IFERROR(INDEX('2-3 引出列表'!$A$2:$CE$8700,$A989,MATCH(I$1,'2-3 引出列表'!$A$1:$CD$1,0)),""))</f>
        <v>0</v>
      </c>
    </row>
    <row r="990" customFormat="1" spans="1:9">
      <c r="A990">
        <v>989</v>
      </c>
      <c r="B990">
        <f>IF(ISBLANK(IFERROR(INDEX('2-3 引出列表'!$A$2:$CE$8700,$A990,MATCH(B$1,'2-3 引出列表'!$A$1:$CD$1,0)),"")),"",IFERROR(INDEX('2-3 引出列表'!$A$2:$CE$8700,$A990,MATCH(B$1,'2-3 引出列表'!$A$1:$CD$1,0)),""))</f>
        <v>0</v>
      </c>
      <c r="C990">
        <f>IF(ISBLANK(IFERROR(INDEX('2-3 引出列表'!$A$2:$CE$8700,$A990,MATCH(C$1,'2-3 引出列表'!$A$1:$CD$1,0)),"")),"",IFERROR(INDEX('2-3 引出列表'!$A$2:$CE$8700,$A990,MATCH(C$1,'2-3 引出列表'!$A$1:$CD$1,0)),""))</f>
        <v>0</v>
      </c>
      <c r="D990">
        <f>IF(ISBLANK(IFERROR(INDEX('2-3 引出列表'!$A$2:$CE$8700,$A990,MATCH(D$1,'2-3 引出列表'!$A$1:$CD$1,0)),"")),"",IFERROR(INDEX('2-3 引出列表'!$A$2:$CE$8700,$A990,MATCH(D$1,'2-3 引出列表'!$A$1:$CD$1,0)),""))</f>
        <v>0</v>
      </c>
      <c r="E990">
        <f>IF(ISBLANK(IFERROR(INDEX('2-3 引出列表'!$A$2:$CE$8700,$A990,MATCH(E$1,'2-3 引出列表'!$A$1:$CD$1,0)),"")),"",IFERROR(INDEX('2-3 引出列表'!$A$2:$CE$8700,$A990,MATCH(E$1,'2-3 引出列表'!$A$1:$CD$1,0)),""))</f>
        <v>0</v>
      </c>
      <c r="F990" t="str">
        <f t="shared" si="15"/>
        <v>0</v>
      </c>
      <c r="G990">
        <f>IF(ISBLANK(IFERROR(INDEX('2-3 引出列表'!$A$2:$CE$8700,$A990,MATCH(G$1,'2-3 引出列表'!$A$1:$CD$1,0)),"")),"",IFERROR(INDEX('2-3 引出列表'!$A$2:$CE$8700,$A990,MATCH(G$1,'2-3 引出列表'!$A$1:$CD$1,0)),""))</f>
        <v>0</v>
      </c>
      <c r="H990">
        <f>IF(ISBLANK(IFERROR(INDEX('2-3 引出列表'!$A$2:$CE$8700,$A990,MATCH(H$1,'2-3 引出列表'!$A$1:$CD$1,0)),"")),"",IFERROR(INDEX('2-3 引出列表'!$A$2:$CE$8700,$A990,MATCH(H$1,'2-3 引出列表'!$A$1:$CD$1,0)),""))</f>
        <v>0</v>
      </c>
      <c r="I990">
        <f>IF(ISBLANK(IFERROR(INDEX('2-3 引出列表'!$A$2:$CE$8700,$A990,MATCH(I$1,'2-3 引出列表'!$A$1:$CD$1,0)),"")),"",IFERROR(INDEX('2-3 引出列表'!$A$2:$CE$8700,$A990,MATCH(I$1,'2-3 引出列表'!$A$1:$CD$1,0)),""))</f>
        <v>0</v>
      </c>
    </row>
    <row r="991" customFormat="1" spans="1:9">
      <c r="A991">
        <v>990</v>
      </c>
      <c r="B991">
        <f>IF(ISBLANK(IFERROR(INDEX('2-3 引出列表'!$A$2:$CE$8700,$A991,MATCH(B$1,'2-3 引出列表'!$A$1:$CD$1,0)),"")),"",IFERROR(INDEX('2-3 引出列表'!$A$2:$CE$8700,$A991,MATCH(B$1,'2-3 引出列表'!$A$1:$CD$1,0)),""))</f>
        <v>0</v>
      </c>
      <c r="C991">
        <f>IF(ISBLANK(IFERROR(INDEX('2-3 引出列表'!$A$2:$CE$8700,$A991,MATCH(C$1,'2-3 引出列表'!$A$1:$CD$1,0)),"")),"",IFERROR(INDEX('2-3 引出列表'!$A$2:$CE$8700,$A991,MATCH(C$1,'2-3 引出列表'!$A$1:$CD$1,0)),""))</f>
        <v>0</v>
      </c>
      <c r="D991">
        <f>IF(ISBLANK(IFERROR(INDEX('2-3 引出列表'!$A$2:$CE$8700,$A991,MATCH(D$1,'2-3 引出列表'!$A$1:$CD$1,0)),"")),"",IFERROR(INDEX('2-3 引出列表'!$A$2:$CE$8700,$A991,MATCH(D$1,'2-3 引出列表'!$A$1:$CD$1,0)),""))</f>
        <v>0</v>
      </c>
      <c r="E991">
        <f>IF(ISBLANK(IFERROR(INDEX('2-3 引出列表'!$A$2:$CE$8700,$A991,MATCH(E$1,'2-3 引出列表'!$A$1:$CD$1,0)),"")),"",IFERROR(INDEX('2-3 引出列表'!$A$2:$CE$8700,$A991,MATCH(E$1,'2-3 引出列表'!$A$1:$CD$1,0)),""))</f>
        <v>0</v>
      </c>
      <c r="F991" t="str">
        <f t="shared" si="15"/>
        <v>0</v>
      </c>
      <c r="G991">
        <f>IF(ISBLANK(IFERROR(INDEX('2-3 引出列表'!$A$2:$CE$8700,$A991,MATCH(G$1,'2-3 引出列表'!$A$1:$CD$1,0)),"")),"",IFERROR(INDEX('2-3 引出列表'!$A$2:$CE$8700,$A991,MATCH(G$1,'2-3 引出列表'!$A$1:$CD$1,0)),""))</f>
        <v>0</v>
      </c>
      <c r="H991">
        <f>IF(ISBLANK(IFERROR(INDEX('2-3 引出列表'!$A$2:$CE$8700,$A991,MATCH(H$1,'2-3 引出列表'!$A$1:$CD$1,0)),"")),"",IFERROR(INDEX('2-3 引出列表'!$A$2:$CE$8700,$A991,MATCH(H$1,'2-3 引出列表'!$A$1:$CD$1,0)),""))</f>
        <v>0</v>
      </c>
      <c r="I991">
        <f>IF(ISBLANK(IFERROR(INDEX('2-3 引出列表'!$A$2:$CE$8700,$A991,MATCH(I$1,'2-3 引出列表'!$A$1:$CD$1,0)),"")),"",IFERROR(INDEX('2-3 引出列表'!$A$2:$CE$8700,$A991,MATCH(I$1,'2-3 引出列表'!$A$1:$CD$1,0)),""))</f>
        <v>0</v>
      </c>
    </row>
    <row r="992" customFormat="1" spans="1:9">
      <c r="A992">
        <v>991</v>
      </c>
      <c r="B992">
        <f>IF(ISBLANK(IFERROR(INDEX('2-3 引出列表'!$A$2:$CE$8700,$A992,MATCH(B$1,'2-3 引出列表'!$A$1:$CD$1,0)),"")),"",IFERROR(INDEX('2-3 引出列表'!$A$2:$CE$8700,$A992,MATCH(B$1,'2-3 引出列表'!$A$1:$CD$1,0)),""))</f>
        <v>0</v>
      </c>
      <c r="C992">
        <f>IF(ISBLANK(IFERROR(INDEX('2-3 引出列表'!$A$2:$CE$8700,$A992,MATCH(C$1,'2-3 引出列表'!$A$1:$CD$1,0)),"")),"",IFERROR(INDEX('2-3 引出列表'!$A$2:$CE$8700,$A992,MATCH(C$1,'2-3 引出列表'!$A$1:$CD$1,0)),""))</f>
        <v>0</v>
      </c>
      <c r="D992">
        <f>IF(ISBLANK(IFERROR(INDEX('2-3 引出列表'!$A$2:$CE$8700,$A992,MATCH(D$1,'2-3 引出列表'!$A$1:$CD$1,0)),"")),"",IFERROR(INDEX('2-3 引出列表'!$A$2:$CE$8700,$A992,MATCH(D$1,'2-3 引出列表'!$A$1:$CD$1,0)),""))</f>
        <v>0</v>
      </c>
      <c r="E992">
        <f>IF(ISBLANK(IFERROR(INDEX('2-3 引出列表'!$A$2:$CE$8700,$A992,MATCH(E$1,'2-3 引出列表'!$A$1:$CD$1,0)),"")),"",IFERROR(INDEX('2-3 引出列表'!$A$2:$CE$8700,$A992,MATCH(E$1,'2-3 引出列表'!$A$1:$CD$1,0)),""))</f>
        <v>0</v>
      </c>
      <c r="F992" t="str">
        <f t="shared" si="15"/>
        <v>0</v>
      </c>
      <c r="G992">
        <f>IF(ISBLANK(IFERROR(INDEX('2-3 引出列表'!$A$2:$CE$8700,$A992,MATCH(G$1,'2-3 引出列表'!$A$1:$CD$1,0)),"")),"",IFERROR(INDEX('2-3 引出列表'!$A$2:$CE$8700,$A992,MATCH(G$1,'2-3 引出列表'!$A$1:$CD$1,0)),""))</f>
        <v>0</v>
      </c>
      <c r="H992">
        <f>IF(ISBLANK(IFERROR(INDEX('2-3 引出列表'!$A$2:$CE$8700,$A992,MATCH(H$1,'2-3 引出列表'!$A$1:$CD$1,0)),"")),"",IFERROR(INDEX('2-3 引出列表'!$A$2:$CE$8700,$A992,MATCH(H$1,'2-3 引出列表'!$A$1:$CD$1,0)),""))</f>
        <v>0</v>
      </c>
      <c r="I992">
        <f>IF(ISBLANK(IFERROR(INDEX('2-3 引出列表'!$A$2:$CE$8700,$A992,MATCH(I$1,'2-3 引出列表'!$A$1:$CD$1,0)),"")),"",IFERROR(INDEX('2-3 引出列表'!$A$2:$CE$8700,$A992,MATCH(I$1,'2-3 引出列表'!$A$1:$CD$1,0)),""))</f>
        <v>0</v>
      </c>
    </row>
    <row r="993" customFormat="1" spans="1:9">
      <c r="A993">
        <v>992</v>
      </c>
      <c r="B993">
        <f>IF(ISBLANK(IFERROR(INDEX('2-3 引出列表'!$A$2:$CE$8700,$A993,MATCH(B$1,'2-3 引出列表'!$A$1:$CD$1,0)),"")),"",IFERROR(INDEX('2-3 引出列表'!$A$2:$CE$8700,$A993,MATCH(B$1,'2-3 引出列表'!$A$1:$CD$1,0)),""))</f>
        <v>0</v>
      </c>
      <c r="C993">
        <f>IF(ISBLANK(IFERROR(INDEX('2-3 引出列表'!$A$2:$CE$8700,$A993,MATCH(C$1,'2-3 引出列表'!$A$1:$CD$1,0)),"")),"",IFERROR(INDEX('2-3 引出列表'!$A$2:$CE$8700,$A993,MATCH(C$1,'2-3 引出列表'!$A$1:$CD$1,0)),""))</f>
        <v>0</v>
      </c>
      <c r="D993">
        <f>IF(ISBLANK(IFERROR(INDEX('2-3 引出列表'!$A$2:$CE$8700,$A993,MATCH(D$1,'2-3 引出列表'!$A$1:$CD$1,0)),"")),"",IFERROR(INDEX('2-3 引出列表'!$A$2:$CE$8700,$A993,MATCH(D$1,'2-3 引出列表'!$A$1:$CD$1,0)),""))</f>
        <v>0</v>
      </c>
      <c r="E993">
        <f>IF(ISBLANK(IFERROR(INDEX('2-3 引出列表'!$A$2:$CE$8700,$A993,MATCH(E$1,'2-3 引出列表'!$A$1:$CD$1,0)),"")),"",IFERROR(INDEX('2-3 引出列表'!$A$2:$CE$8700,$A993,MATCH(E$1,'2-3 引出列表'!$A$1:$CD$1,0)),""))</f>
        <v>0</v>
      </c>
      <c r="F993" t="str">
        <f t="shared" si="15"/>
        <v>0</v>
      </c>
      <c r="G993">
        <f>IF(ISBLANK(IFERROR(INDEX('2-3 引出列表'!$A$2:$CE$8700,$A993,MATCH(G$1,'2-3 引出列表'!$A$1:$CD$1,0)),"")),"",IFERROR(INDEX('2-3 引出列表'!$A$2:$CE$8700,$A993,MATCH(G$1,'2-3 引出列表'!$A$1:$CD$1,0)),""))</f>
        <v>0</v>
      </c>
      <c r="H993">
        <f>IF(ISBLANK(IFERROR(INDEX('2-3 引出列表'!$A$2:$CE$8700,$A993,MATCH(H$1,'2-3 引出列表'!$A$1:$CD$1,0)),"")),"",IFERROR(INDEX('2-3 引出列表'!$A$2:$CE$8700,$A993,MATCH(H$1,'2-3 引出列表'!$A$1:$CD$1,0)),""))</f>
        <v>0</v>
      </c>
      <c r="I993">
        <f>IF(ISBLANK(IFERROR(INDEX('2-3 引出列表'!$A$2:$CE$8700,$A993,MATCH(I$1,'2-3 引出列表'!$A$1:$CD$1,0)),"")),"",IFERROR(INDEX('2-3 引出列表'!$A$2:$CE$8700,$A993,MATCH(I$1,'2-3 引出列表'!$A$1:$CD$1,0)),""))</f>
        <v>0</v>
      </c>
    </row>
    <row r="994" customFormat="1" spans="1:9">
      <c r="A994">
        <v>993</v>
      </c>
      <c r="B994">
        <f>IF(ISBLANK(IFERROR(INDEX('2-3 引出列表'!$A$2:$CE$8700,$A994,MATCH(B$1,'2-3 引出列表'!$A$1:$CD$1,0)),"")),"",IFERROR(INDEX('2-3 引出列表'!$A$2:$CE$8700,$A994,MATCH(B$1,'2-3 引出列表'!$A$1:$CD$1,0)),""))</f>
        <v>0</v>
      </c>
      <c r="C994">
        <f>IF(ISBLANK(IFERROR(INDEX('2-3 引出列表'!$A$2:$CE$8700,$A994,MATCH(C$1,'2-3 引出列表'!$A$1:$CD$1,0)),"")),"",IFERROR(INDEX('2-3 引出列表'!$A$2:$CE$8700,$A994,MATCH(C$1,'2-3 引出列表'!$A$1:$CD$1,0)),""))</f>
        <v>0</v>
      </c>
      <c r="D994">
        <f>IF(ISBLANK(IFERROR(INDEX('2-3 引出列表'!$A$2:$CE$8700,$A994,MATCH(D$1,'2-3 引出列表'!$A$1:$CD$1,0)),"")),"",IFERROR(INDEX('2-3 引出列表'!$A$2:$CE$8700,$A994,MATCH(D$1,'2-3 引出列表'!$A$1:$CD$1,0)),""))</f>
        <v>0</v>
      </c>
      <c r="E994">
        <f>IF(ISBLANK(IFERROR(INDEX('2-3 引出列表'!$A$2:$CE$8700,$A994,MATCH(E$1,'2-3 引出列表'!$A$1:$CD$1,0)),"")),"",IFERROR(INDEX('2-3 引出列表'!$A$2:$CE$8700,$A994,MATCH(E$1,'2-3 引出列表'!$A$1:$CD$1,0)),""))</f>
        <v>0</v>
      </c>
      <c r="F994" t="str">
        <f t="shared" si="15"/>
        <v>0</v>
      </c>
      <c r="G994">
        <f>IF(ISBLANK(IFERROR(INDEX('2-3 引出列表'!$A$2:$CE$8700,$A994,MATCH(G$1,'2-3 引出列表'!$A$1:$CD$1,0)),"")),"",IFERROR(INDEX('2-3 引出列表'!$A$2:$CE$8700,$A994,MATCH(G$1,'2-3 引出列表'!$A$1:$CD$1,0)),""))</f>
        <v>0</v>
      </c>
      <c r="H994">
        <f>IF(ISBLANK(IFERROR(INDEX('2-3 引出列表'!$A$2:$CE$8700,$A994,MATCH(H$1,'2-3 引出列表'!$A$1:$CD$1,0)),"")),"",IFERROR(INDEX('2-3 引出列表'!$A$2:$CE$8700,$A994,MATCH(H$1,'2-3 引出列表'!$A$1:$CD$1,0)),""))</f>
        <v>0</v>
      </c>
      <c r="I994">
        <f>IF(ISBLANK(IFERROR(INDEX('2-3 引出列表'!$A$2:$CE$8700,$A994,MATCH(I$1,'2-3 引出列表'!$A$1:$CD$1,0)),"")),"",IFERROR(INDEX('2-3 引出列表'!$A$2:$CE$8700,$A994,MATCH(I$1,'2-3 引出列表'!$A$1:$CD$1,0)),""))</f>
        <v>0</v>
      </c>
    </row>
    <row r="995" customFormat="1" spans="1:9">
      <c r="A995">
        <v>994</v>
      </c>
      <c r="B995">
        <f>IF(ISBLANK(IFERROR(INDEX('2-3 引出列表'!$A$2:$CE$8700,$A995,MATCH(B$1,'2-3 引出列表'!$A$1:$CD$1,0)),"")),"",IFERROR(INDEX('2-3 引出列表'!$A$2:$CE$8700,$A995,MATCH(B$1,'2-3 引出列表'!$A$1:$CD$1,0)),""))</f>
        <v>0</v>
      </c>
      <c r="C995">
        <f>IF(ISBLANK(IFERROR(INDEX('2-3 引出列表'!$A$2:$CE$8700,$A995,MATCH(C$1,'2-3 引出列表'!$A$1:$CD$1,0)),"")),"",IFERROR(INDEX('2-3 引出列表'!$A$2:$CE$8700,$A995,MATCH(C$1,'2-3 引出列表'!$A$1:$CD$1,0)),""))</f>
        <v>0</v>
      </c>
      <c r="D995">
        <f>IF(ISBLANK(IFERROR(INDEX('2-3 引出列表'!$A$2:$CE$8700,$A995,MATCH(D$1,'2-3 引出列表'!$A$1:$CD$1,0)),"")),"",IFERROR(INDEX('2-3 引出列表'!$A$2:$CE$8700,$A995,MATCH(D$1,'2-3 引出列表'!$A$1:$CD$1,0)),""))</f>
        <v>0</v>
      </c>
      <c r="E995">
        <f>IF(ISBLANK(IFERROR(INDEX('2-3 引出列表'!$A$2:$CE$8700,$A995,MATCH(E$1,'2-3 引出列表'!$A$1:$CD$1,0)),"")),"",IFERROR(INDEX('2-3 引出列表'!$A$2:$CE$8700,$A995,MATCH(E$1,'2-3 引出列表'!$A$1:$CD$1,0)),""))</f>
        <v>0</v>
      </c>
      <c r="F995" t="str">
        <f t="shared" si="15"/>
        <v>0</v>
      </c>
      <c r="G995">
        <f>IF(ISBLANK(IFERROR(INDEX('2-3 引出列表'!$A$2:$CE$8700,$A995,MATCH(G$1,'2-3 引出列表'!$A$1:$CD$1,0)),"")),"",IFERROR(INDEX('2-3 引出列表'!$A$2:$CE$8700,$A995,MATCH(G$1,'2-3 引出列表'!$A$1:$CD$1,0)),""))</f>
        <v>0</v>
      </c>
      <c r="H995">
        <f>IF(ISBLANK(IFERROR(INDEX('2-3 引出列表'!$A$2:$CE$8700,$A995,MATCH(H$1,'2-3 引出列表'!$A$1:$CD$1,0)),"")),"",IFERROR(INDEX('2-3 引出列表'!$A$2:$CE$8700,$A995,MATCH(H$1,'2-3 引出列表'!$A$1:$CD$1,0)),""))</f>
        <v>0</v>
      </c>
      <c r="I995">
        <f>IF(ISBLANK(IFERROR(INDEX('2-3 引出列表'!$A$2:$CE$8700,$A995,MATCH(I$1,'2-3 引出列表'!$A$1:$CD$1,0)),"")),"",IFERROR(INDEX('2-3 引出列表'!$A$2:$CE$8700,$A995,MATCH(I$1,'2-3 引出列表'!$A$1:$CD$1,0)),""))</f>
        <v>0</v>
      </c>
    </row>
    <row r="996" customFormat="1" spans="1:9">
      <c r="A996">
        <v>995</v>
      </c>
      <c r="B996">
        <f>IF(ISBLANK(IFERROR(INDEX('2-3 引出列表'!$A$2:$CE$8700,$A996,MATCH(B$1,'2-3 引出列表'!$A$1:$CD$1,0)),"")),"",IFERROR(INDEX('2-3 引出列表'!$A$2:$CE$8700,$A996,MATCH(B$1,'2-3 引出列表'!$A$1:$CD$1,0)),""))</f>
        <v>0</v>
      </c>
      <c r="C996">
        <f>IF(ISBLANK(IFERROR(INDEX('2-3 引出列表'!$A$2:$CE$8700,$A996,MATCH(C$1,'2-3 引出列表'!$A$1:$CD$1,0)),"")),"",IFERROR(INDEX('2-3 引出列表'!$A$2:$CE$8700,$A996,MATCH(C$1,'2-3 引出列表'!$A$1:$CD$1,0)),""))</f>
        <v>0</v>
      </c>
      <c r="D996">
        <f>IF(ISBLANK(IFERROR(INDEX('2-3 引出列表'!$A$2:$CE$8700,$A996,MATCH(D$1,'2-3 引出列表'!$A$1:$CD$1,0)),"")),"",IFERROR(INDEX('2-3 引出列表'!$A$2:$CE$8700,$A996,MATCH(D$1,'2-3 引出列表'!$A$1:$CD$1,0)),""))</f>
        <v>0</v>
      </c>
      <c r="E996">
        <f>IF(ISBLANK(IFERROR(INDEX('2-3 引出列表'!$A$2:$CE$8700,$A996,MATCH(E$1,'2-3 引出列表'!$A$1:$CD$1,0)),"")),"",IFERROR(INDEX('2-3 引出列表'!$A$2:$CE$8700,$A996,MATCH(E$1,'2-3 引出列表'!$A$1:$CD$1,0)),""))</f>
        <v>0</v>
      </c>
      <c r="F996" t="str">
        <f t="shared" si="15"/>
        <v>0</v>
      </c>
      <c r="G996">
        <f>IF(ISBLANK(IFERROR(INDEX('2-3 引出列表'!$A$2:$CE$8700,$A996,MATCH(G$1,'2-3 引出列表'!$A$1:$CD$1,0)),"")),"",IFERROR(INDEX('2-3 引出列表'!$A$2:$CE$8700,$A996,MATCH(G$1,'2-3 引出列表'!$A$1:$CD$1,0)),""))</f>
        <v>0</v>
      </c>
      <c r="H996">
        <f>IF(ISBLANK(IFERROR(INDEX('2-3 引出列表'!$A$2:$CE$8700,$A996,MATCH(H$1,'2-3 引出列表'!$A$1:$CD$1,0)),"")),"",IFERROR(INDEX('2-3 引出列表'!$A$2:$CE$8700,$A996,MATCH(H$1,'2-3 引出列表'!$A$1:$CD$1,0)),""))</f>
        <v>0</v>
      </c>
      <c r="I996">
        <f>IF(ISBLANK(IFERROR(INDEX('2-3 引出列表'!$A$2:$CE$8700,$A996,MATCH(I$1,'2-3 引出列表'!$A$1:$CD$1,0)),"")),"",IFERROR(INDEX('2-3 引出列表'!$A$2:$CE$8700,$A996,MATCH(I$1,'2-3 引出列表'!$A$1:$CD$1,0)),""))</f>
        <v>0</v>
      </c>
    </row>
    <row r="997" customFormat="1" spans="1:9">
      <c r="A997">
        <v>996</v>
      </c>
      <c r="B997">
        <f>IF(ISBLANK(IFERROR(INDEX('2-3 引出列表'!$A$2:$CE$8700,$A997,MATCH(B$1,'2-3 引出列表'!$A$1:$CD$1,0)),"")),"",IFERROR(INDEX('2-3 引出列表'!$A$2:$CE$8700,$A997,MATCH(B$1,'2-3 引出列表'!$A$1:$CD$1,0)),""))</f>
        <v>0</v>
      </c>
      <c r="C997">
        <f>IF(ISBLANK(IFERROR(INDEX('2-3 引出列表'!$A$2:$CE$8700,$A997,MATCH(C$1,'2-3 引出列表'!$A$1:$CD$1,0)),"")),"",IFERROR(INDEX('2-3 引出列表'!$A$2:$CE$8700,$A997,MATCH(C$1,'2-3 引出列表'!$A$1:$CD$1,0)),""))</f>
        <v>0</v>
      </c>
      <c r="D997">
        <f>IF(ISBLANK(IFERROR(INDEX('2-3 引出列表'!$A$2:$CE$8700,$A997,MATCH(D$1,'2-3 引出列表'!$A$1:$CD$1,0)),"")),"",IFERROR(INDEX('2-3 引出列表'!$A$2:$CE$8700,$A997,MATCH(D$1,'2-3 引出列表'!$A$1:$CD$1,0)),""))</f>
        <v>0</v>
      </c>
      <c r="E997">
        <f>IF(ISBLANK(IFERROR(INDEX('2-3 引出列表'!$A$2:$CE$8700,$A997,MATCH(E$1,'2-3 引出列表'!$A$1:$CD$1,0)),"")),"",IFERROR(INDEX('2-3 引出列表'!$A$2:$CE$8700,$A997,MATCH(E$1,'2-3 引出列表'!$A$1:$CD$1,0)),""))</f>
        <v>0</v>
      </c>
      <c r="F997" t="str">
        <f t="shared" si="15"/>
        <v>0</v>
      </c>
      <c r="G997">
        <f>IF(ISBLANK(IFERROR(INDEX('2-3 引出列表'!$A$2:$CE$8700,$A997,MATCH(G$1,'2-3 引出列表'!$A$1:$CD$1,0)),"")),"",IFERROR(INDEX('2-3 引出列表'!$A$2:$CE$8700,$A997,MATCH(G$1,'2-3 引出列表'!$A$1:$CD$1,0)),""))</f>
        <v>0</v>
      </c>
      <c r="H997">
        <f>IF(ISBLANK(IFERROR(INDEX('2-3 引出列表'!$A$2:$CE$8700,$A997,MATCH(H$1,'2-3 引出列表'!$A$1:$CD$1,0)),"")),"",IFERROR(INDEX('2-3 引出列表'!$A$2:$CE$8700,$A997,MATCH(H$1,'2-3 引出列表'!$A$1:$CD$1,0)),""))</f>
        <v>0</v>
      </c>
      <c r="I997">
        <f>IF(ISBLANK(IFERROR(INDEX('2-3 引出列表'!$A$2:$CE$8700,$A997,MATCH(I$1,'2-3 引出列表'!$A$1:$CD$1,0)),"")),"",IFERROR(INDEX('2-3 引出列表'!$A$2:$CE$8700,$A997,MATCH(I$1,'2-3 引出列表'!$A$1:$CD$1,0)),""))</f>
        <v>0</v>
      </c>
    </row>
    <row r="998" customFormat="1" spans="1:9">
      <c r="A998">
        <v>997</v>
      </c>
      <c r="B998">
        <f>IF(ISBLANK(IFERROR(INDEX('2-3 引出列表'!$A$2:$CE$8700,$A998,MATCH(B$1,'2-3 引出列表'!$A$1:$CD$1,0)),"")),"",IFERROR(INDEX('2-3 引出列表'!$A$2:$CE$8700,$A998,MATCH(B$1,'2-3 引出列表'!$A$1:$CD$1,0)),""))</f>
        <v>0</v>
      </c>
      <c r="C998">
        <f>IF(ISBLANK(IFERROR(INDEX('2-3 引出列表'!$A$2:$CE$8700,$A998,MATCH(C$1,'2-3 引出列表'!$A$1:$CD$1,0)),"")),"",IFERROR(INDEX('2-3 引出列表'!$A$2:$CE$8700,$A998,MATCH(C$1,'2-3 引出列表'!$A$1:$CD$1,0)),""))</f>
        <v>0</v>
      </c>
      <c r="D998">
        <f>IF(ISBLANK(IFERROR(INDEX('2-3 引出列表'!$A$2:$CE$8700,$A998,MATCH(D$1,'2-3 引出列表'!$A$1:$CD$1,0)),"")),"",IFERROR(INDEX('2-3 引出列表'!$A$2:$CE$8700,$A998,MATCH(D$1,'2-3 引出列表'!$A$1:$CD$1,0)),""))</f>
        <v>0</v>
      </c>
      <c r="E998">
        <f>IF(ISBLANK(IFERROR(INDEX('2-3 引出列表'!$A$2:$CE$8700,$A998,MATCH(E$1,'2-3 引出列表'!$A$1:$CD$1,0)),"")),"",IFERROR(INDEX('2-3 引出列表'!$A$2:$CE$8700,$A998,MATCH(E$1,'2-3 引出列表'!$A$1:$CD$1,0)),""))</f>
        <v>0</v>
      </c>
      <c r="F998" t="str">
        <f t="shared" si="15"/>
        <v>0</v>
      </c>
      <c r="G998">
        <f>IF(ISBLANK(IFERROR(INDEX('2-3 引出列表'!$A$2:$CE$8700,$A998,MATCH(G$1,'2-3 引出列表'!$A$1:$CD$1,0)),"")),"",IFERROR(INDEX('2-3 引出列表'!$A$2:$CE$8700,$A998,MATCH(G$1,'2-3 引出列表'!$A$1:$CD$1,0)),""))</f>
        <v>0</v>
      </c>
      <c r="H998">
        <f>IF(ISBLANK(IFERROR(INDEX('2-3 引出列表'!$A$2:$CE$8700,$A998,MATCH(H$1,'2-3 引出列表'!$A$1:$CD$1,0)),"")),"",IFERROR(INDEX('2-3 引出列表'!$A$2:$CE$8700,$A998,MATCH(H$1,'2-3 引出列表'!$A$1:$CD$1,0)),""))</f>
        <v>0</v>
      </c>
      <c r="I998">
        <f>IF(ISBLANK(IFERROR(INDEX('2-3 引出列表'!$A$2:$CE$8700,$A998,MATCH(I$1,'2-3 引出列表'!$A$1:$CD$1,0)),"")),"",IFERROR(INDEX('2-3 引出列表'!$A$2:$CE$8700,$A998,MATCH(I$1,'2-3 引出列表'!$A$1:$CD$1,0)),""))</f>
        <v>0</v>
      </c>
    </row>
    <row r="999" customFormat="1" spans="1:9">
      <c r="A999">
        <v>998</v>
      </c>
      <c r="B999">
        <f>IF(ISBLANK(IFERROR(INDEX('2-3 引出列表'!$A$2:$CE$8700,$A999,MATCH(B$1,'2-3 引出列表'!$A$1:$CD$1,0)),"")),"",IFERROR(INDEX('2-3 引出列表'!$A$2:$CE$8700,$A999,MATCH(B$1,'2-3 引出列表'!$A$1:$CD$1,0)),""))</f>
        <v>0</v>
      </c>
      <c r="C999">
        <f>IF(ISBLANK(IFERROR(INDEX('2-3 引出列表'!$A$2:$CE$8700,$A999,MATCH(C$1,'2-3 引出列表'!$A$1:$CD$1,0)),"")),"",IFERROR(INDEX('2-3 引出列表'!$A$2:$CE$8700,$A999,MATCH(C$1,'2-3 引出列表'!$A$1:$CD$1,0)),""))</f>
        <v>0</v>
      </c>
      <c r="D999">
        <f>IF(ISBLANK(IFERROR(INDEX('2-3 引出列表'!$A$2:$CE$8700,$A999,MATCH(D$1,'2-3 引出列表'!$A$1:$CD$1,0)),"")),"",IFERROR(INDEX('2-3 引出列表'!$A$2:$CE$8700,$A999,MATCH(D$1,'2-3 引出列表'!$A$1:$CD$1,0)),""))</f>
        <v>0</v>
      </c>
      <c r="E999">
        <f>IF(ISBLANK(IFERROR(INDEX('2-3 引出列表'!$A$2:$CE$8700,$A999,MATCH(E$1,'2-3 引出列表'!$A$1:$CD$1,0)),"")),"",IFERROR(INDEX('2-3 引出列表'!$A$2:$CE$8700,$A999,MATCH(E$1,'2-3 引出列表'!$A$1:$CD$1,0)),""))</f>
        <v>0</v>
      </c>
      <c r="F999" t="str">
        <f t="shared" si="15"/>
        <v>0</v>
      </c>
      <c r="G999">
        <f>IF(ISBLANK(IFERROR(INDEX('2-3 引出列表'!$A$2:$CE$8700,$A999,MATCH(G$1,'2-3 引出列表'!$A$1:$CD$1,0)),"")),"",IFERROR(INDEX('2-3 引出列表'!$A$2:$CE$8700,$A999,MATCH(G$1,'2-3 引出列表'!$A$1:$CD$1,0)),""))</f>
        <v>0</v>
      </c>
      <c r="H999">
        <f>IF(ISBLANK(IFERROR(INDEX('2-3 引出列表'!$A$2:$CE$8700,$A999,MATCH(H$1,'2-3 引出列表'!$A$1:$CD$1,0)),"")),"",IFERROR(INDEX('2-3 引出列表'!$A$2:$CE$8700,$A999,MATCH(H$1,'2-3 引出列表'!$A$1:$CD$1,0)),""))</f>
        <v>0</v>
      </c>
      <c r="I999">
        <f>IF(ISBLANK(IFERROR(INDEX('2-3 引出列表'!$A$2:$CE$8700,$A999,MATCH(I$1,'2-3 引出列表'!$A$1:$CD$1,0)),"")),"",IFERROR(INDEX('2-3 引出列表'!$A$2:$CE$8700,$A999,MATCH(I$1,'2-3 引出列表'!$A$1:$CD$1,0)),""))</f>
        <v>0</v>
      </c>
    </row>
    <row r="1000" customFormat="1" spans="1:9">
      <c r="A1000">
        <v>999</v>
      </c>
      <c r="B1000">
        <f>IF(ISBLANK(IFERROR(INDEX('2-3 引出列表'!$A$2:$CE$8700,$A1000,MATCH(B$1,'2-3 引出列表'!$A$1:$CD$1,0)),"")),"",IFERROR(INDEX('2-3 引出列表'!$A$2:$CE$8700,$A1000,MATCH(B$1,'2-3 引出列表'!$A$1:$CD$1,0)),""))</f>
        <v>0</v>
      </c>
      <c r="C1000">
        <f>IF(ISBLANK(IFERROR(INDEX('2-3 引出列表'!$A$2:$CE$8700,$A1000,MATCH(C$1,'2-3 引出列表'!$A$1:$CD$1,0)),"")),"",IFERROR(INDEX('2-3 引出列表'!$A$2:$CE$8700,$A1000,MATCH(C$1,'2-3 引出列表'!$A$1:$CD$1,0)),""))</f>
        <v>0</v>
      </c>
      <c r="D1000">
        <f>IF(ISBLANK(IFERROR(INDEX('2-3 引出列表'!$A$2:$CE$8700,$A1000,MATCH(D$1,'2-3 引出列表'!$A$1:$CD$1,0)),"")),"",IFERROR(INDEX('2-3 引出列表'!$A$2:$CE$8700,$A1000,MATCH(D$1,'2-3 引出列表'!$A$1:$CD$1,0)),""))</f>
        <v>0</v>
      </c>
      <c r="E1000">
        <f>IF(ISBLANK(IFERROR(INDEX('2-3 引出列表'!$A$2:$CE$8700,$A1000,MATCH(E$1,'2-3 引出列表'!$A$1:$CD$1,0)),"")),"",IFERROR(INDEX('2-3 引出列表'!$A$2:$CE$8700,$A1000,MATCH(E$1,'2-3 引出列表'!$A$1:$CD$1,0)),""))</f>
        <v>0</v>
      </c>
      <c r="F1000" t="str">
        <f t="shared" si="15"/>
        <v>0</v>
      </c>
      <c r="G1000">
        <f>IF(ISBLANK(IFERROR(INDEX('2-3 引出列表'!$A$2:$CE$8700,$A1000,MATCH(G$1,'2-3 引出列表'!$A$1:$CD$1,0)),"")),"",IFERROR(INDEX('2-3 引出列表'!$A$2:$CE$8700,$A1000,MATCH(G$1,'2-3 引出列表'!$A$1:$CD$1,0)),""))</f>
        <v>0</v>
      </c>
      <c r="H1000">
        <f>IF(ISBLANK(IFERROR(INDEX('2-3 引出列表'!$A$2:$CE$8700,$A1000,MATCH(H$1,'2-3 引出列表'!$A$1:$CD$1,0)),"")),"",IFERROR(INDEX('2-3 引出列表'!$A$2:$CE$8700,$A1000,MATCH(H$1,'2-3 引出列表'!$A$1:$CD$1,0)),""))</f>
        <v>0</v>
      </c>
      <c r="I1000">
        <f>IF(ISBLANK(IFERROR(INDEX('2-3 引出列表'!$A$2:$CE$8700,$A1000,MATCH(I$1,'2-3 引出列表'!$A$1:$CD$1,0)),"")),"",IFERROR(INDEX('2-3 引出列表'!$A$2:$CE$8700,$A1000,MATCH(I$1,'2-3 引出列表'!$A$1:$CD$1,0)),""))</f>
        <v>0</v>
      </c>
    </row>
    <row r="1001" customFormat="1" spans="1:9">
      <c r="A1001">
        <v>1000</v>
      </c>
      <c r="B1001">
        <f>IF(ISBLANK(IFERROR(INDEX('2-3 引出列表'!$A$2:$CE$8700,$A1001,MATCH(B$1,'2-3 引出列表'!$A$1:$CD$1,0)),"")),"",IFERROR(INDEX('2-3 引出列表'!$A$2:$CE$8700,$A1001,MATCH(B$1,'2-3 引出列表'!$A$1:$CD$1,0)),""))</f>
        <v>0</v>
      </c>
      <c r="C1001">
        <f>IF(ISBLANK(IFERROR(INDEX('2-3 引出列表'!$A$2:$CE$8700,$A1001,MATCH(C$1,'2-3 引出列表'!$A$1:$CD$1,0)),"")),"",IFERROR(INDEX('2-3 引出列表'!$A$2:$CE$8700,$A1001,MATCH(C$1,'2-3 引出列表'!$A$1:$CD$1,0)),""))</f>
        <v>0</v>
      </c>
      <c r="D1001">
        <f>IF(ISBLANK(IFERROR(INDEX('2-3 引出列表'!$A$2:$CE$8700,$A1001,MATCH(D$1,'2-3 引出列表'!$A$1:$CD$1,0)),"")),"",IFERROR(INDEX('2-3 引出列表'!$A$2:$CE$8700,$A1001,MATCH(D$1,'2-3 引出列表'!$A$1:$CD$1,0)),""))</f>
        <v>0</v>
      </c>
      <c r="E1001">
        <f>IF(ISBLANK(IFERROR(INDEX('2-3 引出列表'!$A$2:$CE$8700,$A1001,MATCH(E$1,'2-3 引出列表'!$A$1:$CD$1,0)),"")),"",IFERROR(INDEX('2-3 引出列表'!$A$2:$CE$8700,$A1001,MATCH(E$1,'2-3 引出列表'!$A$1:$CD$1,0)),""))</f>
        <v>0</v>
      </c>
      <c r="F1001" t="str">
        <f t="shared" si="15"/>
        <v>0</v>
      </c>
      <c r="G1001">
        <f>IF(ISBLANK(IFERROR(INDEX('2-3 引出列表'!$A$2:$CE$8700,$A1001,MATCH(G$1,'2-3 引出列表'!$A$1:$CD$1,0)),"")),"",IFERROR(INDEX('2-3 引出列表'!$A$2:$CE$8700,$A1001,MATCH(G$1,'2-3 引出列表'!$A$1:$CD$1,0)),""))</f>
        <v>0</v>
      </c>
      <c r="H1001">
        <f>IF(ISBLANK(IFERROR(INDEX('2-3 引出列表'!$A$2:$CE$8700,$A1001,MATCH(H$1,'2-3 引出列表'!$A$1:$CD$1,0)),"")),"",IFERROR(INDEX('2-3 引出列表'!$A$2:$CE$8700,$A1001,MATCH(H$1,'2-3 引出列表'!$A$1:$CD$1,0)),""))</f>
        <v>0</v>
      </c>
      <c r="I1001">
        <f>IF(ISBLANK(IFERROR(INDEX('2-3 引出列表'!$A$2:$CE$8700,$A1001,MATCH(I$1,'2-3 引出列表'!$A$1:$CD$1,0)),"")),"",IFERROR(INDEX('2-3 引出列表'!$A$2:$CE$8700,$A1001,MATCH(I$1,'2-3 引出列表'!$A$1:$CD$1,0)),""))</f>
        <v>0</v>
      </c>
    </row>
    <row r="1002" customFormat="1" spans="1:9">
      <c r="A1002">
        <v>1001</v>
      </c>
      <c r="B1002">
        <f>IF(ISBLANK(IFERROR(INDEX('2-3 引出列表'!$A$2:$CE$8700,$A1002,MATCH(B$1,'2-3 引出列表'!$A$1:$CD$1,0)),"")),"",IFERROR(INDEX('2-3 引出列表'!$A$2:$CE$8700,$A1002,MATCH(B$1,'2-3 引出列表'!$A$1:$CD$1,0)),""))</f>
        <v>0</v>
      </c>
      <c r="C1002">
        <f>IF(ISBLANK(IFERROR(INDEX('2-3 引出列表'!$A$2:$CE$8700,$A1002,MATCH(C$1,'2-3 引出列表'!$A$1:$CD$1,0)),"")),"",IFERROR(INDEX('2-3 引出列表'!$A$2:$CE$8700,$A1002,MATCH(C$1,'2-3 引出列表'!$A$1:$CD$1,0)),""))</f>
        <v>0</v>
      </c>
      <c r="D1002">
        <f>IF(ISBLANK(IFERROR(INDEX('2-3 引出列表'!$A$2:$CE$8700,$A1002,MATCH(D$1,'2-3 引出列表'!$A$1:$CD$1,0)),"")),"",IFERROR(INDEX('2-3 引出列表'!$A$2:$CE$8700,$A1002,MATCH(D$1,'2-3 引出列表'!$A$1:$CD$1,0)),""))</f>
        <v>0</v>
      </c>
      <c r="E1002">
        <f>IF(ISBLANK(IFERROR(INDEX('2-3 引出列表'!$A$2:$CE$8700,$A1002,MATCH(E$1,'2-3 引出列表'!$A$1:$CD$1,0)),"")),"",IFERROR(INDEX('2-3 引出列表'!$A$2:$CE$8700,$A1002,MATCH(E$1,'2-3 引出列表'!$A$1:$CD$1,0)),""))</f>
        <v>0</v>
      </c>
      <c r="F1002" t="str">
        <f t="shared" si="15"/>
        <v>0</v>
      </c>
      <c r="G1002">
        <f>IF(ISBLANK(IFERROR(INDEX('2-3 引出列表'!$A$2:$CE$8700,$A1002,MATCH(G$1,'2-3 引出列表'!$A$1:$CD$1,0)),"")),"",IFERROR(INDEX('2-3 引出列表'!$A$2:$CE$8700,$A1002,MATCH(G$1,'2-3 引出列表'!$A$1:$CD$1,0)),""))</f>
        <v>0</v>
      </c>
      <c r="H1002">
        <f>IF(ISBLANK(IFERROR(INDEX('2-3 引出列表'!$A$2:$CE$8700,$A1002,MATCH(H$1,'2-3 引出列表'!$A$1:$CD$1,0)),"")),"",IFERROR(INDEX('2-3 引出列表'!$A$2:$CE$8700,$A1002,MATCH(H$1,'2-3 引出列表'!$A$1:$CD$1,0)),""))</f>
        <v>0</v>
      </c>
      <c r="I1002">
        <f>IF(ISBLANK(IFERROR(INDEX('2-3 引出列表'!$A$2:$CE$8700,$A1002,MATCH(I$1,'2-3 引出列表'!$A$1:$CD$1,0)),"")),"",IFERROR(INDEX('2-3 引出列表'!$A$2:$CE$8700,$A1002,MATCH(I$1,'2-3 引出列表'!$A$1:$CD$1,0)),""))</f>
        <v>0</v>
      </c>
    </row>
    <row r="1003" customFormat="1" spans="1:9">
      <c r="A1003">
        <v>1002</v>
      </c>
      <c r="B1003">
        <f>IF(ISBLANK(IFERROR(INDEX('2-3 引出列表'!$A$2:$CE$8700,$A1003,MATCH(B$1,'2-3 引出列表'!$A$1:$CD$1,0)),"")),"",IFERROR(INDEX('2-3 引出列表'!$A$2:$CE$8700,$A1003,MATCH(B$1,'2-3 引出列表'!$A$1:$CD$1,0)),""))</f>
        <v>0</v>
      </c>
      <c r="C1003">
        <f>IF(ISBLANK(IFERROR(INDEX('2-3 引出列表'!$A$2:$CE$8700,$A1003,MATCH(C$1,'2-3 引出列表'!$A$1:$CD$1,0)),"")),"",IFERROR(INDEX('2-3 引出列表'!$A$2:$CE$8700,$A1003,MATCH(C$1,'2-3 引出列表'!$A$1:$CD$1,0)),""))</f>
        <v>0</v>
      </c>
      <c r="D1003">
        <f>IF(ISBLANK(IFERROR(INDEX('2-3 引出列表'!$A$2:$CE$8700,$A1003,MATCH(D$1,'2-3 引出列表'!$A$1:$CD$1,0)),"")),"",IFERROR(INDEX('2-3 引出列表'!$A$2:$CE$8700,$A1003,MATCH(D$1,'2-3 引出列表'!$A$1:$CD$1,0)),""))</f>
        <v>0</v>
      </c>
      <c r="E1003">
        <f>IF(ISBLANK(IFERROR(INDEX('2-3 引出列表'!$A$2:$CE$8700,$A1003,MATCH(E$1,'2-3 引出列表'!$A$1:$CD$1,0)),"")),"",IFERROR(INDEX('2-3 引出列表'!$A$2:$CE$8700,$A1003,MATCH(E$1,'2-3 引出列表'!$A$1:$CD$1,0)),""))</f>
        <v>0</v>
      </c>
      <c r="F1003" t="str">
        <f t="shared" si="15"/>
        <v>0</v>
      </c>
      <c r="G1003">
        <f>IF(ISBLANK(IFERROR(INDEX('2-3 引出列表'!$A$2:$CE$8700,$A1003,MATCH(G$1,'2-3 引出列表'!$A$1:$CD$1,0)),"")),"",IFERROR(INDEX('2-3 引出列表'!$A$2:$CE$8700,$A1003,MATCH(G$1,'2-3 引出列表'!$A$1:$CD$1,0)),""))</f>
        <v>0</v>
      </c>
      <c r="H1003">
        <f>IF(ISBLANK(IFERROR(INDEX('2-3 引出列表'!$A$2:$CE$8700,$A1003,MATCH(H$1,'2-3 引出列表'!$A$1:$CD$1,0)),"")),"",IFERROR(INDEX('2-3 引出列表'!$A$2:$CE$8700,$A1003,MATCH(H$1,'2-3 引出列表'!$A$1:$CD$1,0)),""))</f>
        <v>0</v>
      </c>
      <c r="I1003">
        <f>IF(ISBLANK(IFERROR(INDEX('2-3 引出列表'!$A$2:$CE$8700,$A1003,MATCH(I$1,'2-3 引出列表'!$A$1:$CD$1,0)),"")),"",IFERROR(INDEX('2-3 引出列表'!$A$2:$CE$8700,$A1003,MATCH(I$1,'2-3 引出列表'!$A$1:$CD$1,0)),""))</f>
        <v>0</v>
      </c>
    </row>
    <row r="1004" customFormat="1" spans="1:9">
      <c r="A1004">
        <v>1003</v>
      </c>
      <c r="B1004">
        <f>IF(ISBLANK(IFERROR(INDEX('2-3 引出列表'!$A$2:$CE$8700,$A1004,MATCH(B$1,'2-3 引出列表'!$A$1:$CD$1,0)),"")),"",IFERROR(INDEX('2-3 引出列表'!$A$2:$CE$8700,$A1004,MATCH(B$1,'2-3 引出列表'!$A$1:$CD$1,0)),""))</f>
        <v>0</v>
      </c>
      <c r="C1004">
        <f>IF(ISBLANK(IFERROR(INDEX('2-3 引出列表'!$A$2:$CE$8700,$A1004,MATCH(C$1,'2-3 引出列表'!$A$1:$CD$1,0)),"")),"",IFERROR(INDEX('2-3 引出列表'!$A$2:$CE$8700,$A1004,MATCH(C$1,'2-3 引出列表'!$A$1:$CD$1,0)),""))</f>
        <v>0</v>
      </c>
      <c r="D1004">
        <f>IF(ISBLANK(IFERROR(INDEX('2-3 引出列表'!$A$2:$CE$8700,$A1004,MATCH(D$1,'2-3 引出列表'!$A$1:$CD$1,0)),"")),"",IFERROR(INDEX('2-3 引出列表'!$A$2:$CE$8700,$A1004,MATCH(D$1,'2-3 引出列表'!$A$1:$CD$1,0)),""))</f>
        <v>0</v>
      </c>
      <c r="E1004">
        <f>IF(ISBLANK(IFERROR(INDEX('2-3 引出列表'!$A$2:$CE$8700,$A1004,MATCH(E$1,'2-3 引出列表'!$A$1:$CD$1,0)),"")),"",IFERROR(INDEX('2-3 引出列表'!$A$2:$CE$8700,$A1004,MATCH(E$1,'2-3 引出列表'!$A$1:$CD$1,0)),""))</f>
        <v>0</v>
      </c>
      <c r="F1004" t="str">
        <f t="shared" si="15"/>
        <v>0</v>
      </c>
      <c r="G1004">
        <f>IF(ISBLANK(IFERROR(INDEX('2-3 引出列表'!$A$2:$CE$8700,$A1004,MATCH(G$1,'2-3 引出列表'!$A$1:$CD$1,0)),"")),"",IFERROR(INDEX('2-3 引出列表'!$A$2:$CE$8700,$A1004,MATCH(G$1,'2-3 引出列表'!$A$1:$CD$1,0)),""))</f>
        <v>0</v>
      </c>
      <c r="H1004">
        <f>IF(ISBLANK(IFERROR(INDEX('2-3 引出列表'!$A$2:$CE$8700,$A1004,MATCH(H$1,'2-3 引出列表'!$A$1:$CD$1,0)),"")),"",IFERROR(INDEX('2-3 引出列表'!$A$2:$CE$8700,$A1004,MATCH(H$1,'2-3 引出列表'!$A$1:$CD$1,0)),""))</f>
        <v>0</v>
      </c>
      <c r="I1004">
        <f>IF(ISBLANK(IFERROR(INDEX('2-3 引出列表'!$A$2:$CE$8700,$A1004,MATCH(I$1,'2-3 引出列表'!$A$1:$CD$1,0)),"")),"",IFERROR(INDEX('2-3 引出列表'!$A$2:$CE$8700,$A1004,MATCH(I$1,'2-3 引出列表'!$A$1:$CD$1,0)),""))</f>
        <v>0</v>
      </c>
    </row>
    <row r="1005" customFormat="1" spans="1:9">
      <c r="A1005">
        <v>1004</v>
      </c>
      <c r="B1005">
        <f>IF(ISBLANK(IFERROR(INDEX('2-3 引出列表'!$A$2:$CE$8700,$A1005,MATCH(B$1,'2-3 引出列表'!$A$1:$CD$1,0)),"")),"",IFERROR(INDEX('2-3 引出列表'!$A$2:$CE$8700,$A1005,MATCH(B$1,'2-3 引出列表'!$A$1:$CD$1,0)),""))</f>
        <v>0</v>
      </c>
      <c r="C1005">
        <f>IF(ISBLANK(IFERROR(INDEX('2-3 引出列表'!$A$2:$CE$8700,$A1005,MATCH(C$1,'2-3 引出列表'!$A$1:$CD$1,0)),"")),"",IFERROR(INDEX('2-3 引出列表'!$A$2:$CE$8700,$A1005,MATCH(C$1,'2-3 引出列表'!$A$1:$CD$1,0)),""))</f>
        <v>0</v>
      </c>
      <c r="D1005">
        <f>IF(ISBLANK(IFERROR(INDEX('2-3 引出列表'!$A$2:$CE$8700,$A1005,MATCH(D$1,'2-3 引出列表'!$A$1:$CD$1,0)),"")),"",IFERROR(INDEX('2-3 引出列表'!$A$2:$CE$8700,$A1005,MATCH(D$1,'2-3 引出列表'!$A$1:$CD$1,0)),""))</f>
        <v>0</v>
      </c>
      <c r="E1005">
        <f>IF(ISBLANK(IFERROR(INDEX('2-3 引出列表'!$A$2:$CE$8700,$A1005,MATCH(E$1,'2-3 引出列表'!$A$1:$CD$1,0)),"")),"",IFERROR(INDEX('2-3 引出列表'!$A$2:$CE$8700,$A1005,MATCH(E$1,'2-3 引出列表'!$A$1:$CD$1,0)),""))</f>
        <v>0</v>
      </c>
      <c r="F1005" t="str">
        <f t="shared" si="15"/>
        <v>0</v>
      </c>
      <c r="G1005">
        <f>IF(ISBLANK(IFERROR(INDEX('2-3 引出列表'!$A$2:$CE$8700,$A1005,MATCH(G$1,'2-3 引出列表'!$A$1:$CD$1,0)),"")),"",IFERROR(INDEX('2-3 引出列表'!$A$2:$CE$8700,$A1005,MATCH(G$1,'2-3 引出列表'!$A$1:$CD$1,0)),""))</f>
        <v>0</v>
      </c>
      <c r="H1005">
        <f>IF(ISBLANK(IFERROR(INDEX('2-3 引出列表'!$A$2:$CE$8700,$A1005,MATCH(H$1,'2-3 引出列表'!$A$1:$CD$1,0)),"")),"",IFERROR(INDEX('2-3 引出列表'!$A$2:$CE$8700,$A1005,MATCH(H$1,'2-3 引出列表'!$A$1:$CD$1,0)),""))</f>
        <v>0</v>
      </c>
      <c r="I1005">
        <f>IF(ISBLANK(IFERROR(INDEX('2-3 引出列表'!$A$2:$CE$8700,$A1005,MATCH(I$1,'2-3 引出列表'!$A$1:$CD$1,0)),"")),"",IFERROR(INDEX('2-3 引出列表'!$A$2:$CE$8700,$A1005,MATCH(I$1,'2-3 引出列表'!$A$1:$CD$1,0)),""))</f>
        <v>0</v>
      </c>
    </row>
    <row r="1006" customFormat="1" spans="1:9">
      <c r="A1006">
        <v>1005</v>
      </c>
      <c r="B1006">
        <f>IF(ISBLANK(IFERROR(INDEX('2-3 引出列表'!$A$2:$CE$8700,$A1006,MATCH(B$1,'2-3 引出列表'!$A$1:$CD$1,0)),"")),"",IFERROR(INDEX('2-3 引出列表'!$A$2:$CE$8700,$A1006,MATCH(B$1,'2-3 引出列表'!$A$1:$CD$1,0)),""))</f>
        <v>0</v>
      </c>
      <c r="C1006">
        <f>IF(ISBLANK(IFERROR(INDEX('2-3 引出列表'!$A$2:$CE$8700,$A1006,MATCH(C$1,'2-3 引出列表'!$A$1:$CD$1,0)),"")),"",IFERROR(INDEX('2-3 引出列表'!$A$2:$CE$8700,$A1006,MATCH(C$1,'2-3 引出列表'!$A$1:$CD$1,0)),""))</f>
        <v>0</v>
      </c>
      <c r="D1006">
        <f>IF(ISBLANK(IFERROR(INDEX('2-3 引出列表'!$A$2:$CE$8700,$A1006,MATCH(D$1,'2-3 引出列表'!$A$1:$CD$1,0)),"")),"",IFERROR(INDEX('2-3 引出列表'!$A$2:$CE$8700,$A1006,MATCH(D$1,'2-3 引出列表'!$A$1:$CD$1,0)),""))</f>
        <v>0</v>
      </c>
      <c r="E1006">
        <f>IF(ISBLANK(IFERROR(INDEX('2-3 引出列表'!$A$2:$CE$8700,$A1006,MATCH(E$1,'2-3 引出列表'!$A$1:$CD$1,0)),"")),"",IFERROR(INDEX('2-3 引出列表'!$A$2:$CE$8700,$A1006,MATCH(E$1,'2-3 引出列表'!$A$1:$CD$1,0)),""))</f>
        <v>0</v>
      </c>
      <c r="F1006" t="str">
        <f t="shared" si="15"/>
        <v>0</v>
      </c>
      <c r="G1006">
        <f>IF(ISBLANK(IFERROR(INDEX('2-3 引出列表'!$A$2:$CE$8700,$A1006,MATCH(G$1,'2-3 引出列表'!$A$1:$CD$1,0)),"")),"",IFERROR(INDEX('2-3 引出列表'!$A$2:$CE$8700,$A1006,MATCH(G$1,'2-3 引出列表'!$A$1:$CD$1,0)),""))</f>
        <v>0</v>
      </c>
      <c r="H1006">
        <f>IF(ISBLANK(IFERROR(INDEX('2-3 引出列表'!$A$2:$CE$8700,$A1006,MATCH(H$1,'2-3 引出列表'!$A$1:$CD$1,0)),"")),"",IFERROR(INDEX('2-3 引出列表'!$A$2:$CE$8700,$A1006,MATCH(H$1,'2-3 引出列表'!$A$1:$CD$1,0)),""))</f>
        <v>0</v>
      </c>
      <c r="I1006">
        <f>IF(ISBLANK(IFERROR(INDEX('2-3 引出列表'!$A$2:$CE$8700,$A1006,MATCH(I$1,'2-3 引出列表'!$A$1:$CD$1,0)),"")),"",IFERROR(INDEX('2-3 引出列表'!$A$2:$CE$8700,$A1006,MATCH(I$1,'2-3 引出列表'!$A$1:$CD$1,0)),""))</f>
        <v>0</v>
      </c>
    </row>
    <row r="1007" customFormat="1" spans="1:9">
      <c r="A1007">
        <v>1006</v>
      </c>
      <c r="B1007">
        <f>IF(ISBLANK(IFERROR(INDEX('2-3 引出列表'!$A$2:$CE$8700,$A1007,MATCH(B$1,'2-3 引出列表'!$A$1:$CD$1,0)),"")),"",IFERROR(INDEX('2-3 引出列表'!$A$2:$CE$8700,$A1007,MATCH(B$1,'2-3 引出列表'!$A$1:$CD$1,0)),""))</f>
        <v>0</v>
      </c>
      <c r="C1007">
        <f>IF(ISBLANK(IFERROR(INDEX('2-3 引出列表'!$A$2:$CE$8700,$A1007,MATCH(C$1,'2-3 引出列表'!$A$1:$CD$1,0)),"")),"",IFERROR(INDEX('2-3 引出列表'!$A$2:$CE$8700,$A1007,MATCH(C$1,'2-3 引出列表'!$A$1:$CD$1,0)),""))</f>
        <v>0</v>
      </c>
      <c r="D1007">
        <f>IF(ISBLANK(IFERROR(INDEX('2-3 引出列表'!$A$2:$CE$8700,$A1007,MATCH(D$1,'2-3 引出列表'!$A$1:$CD$1,0)),"")),"",IFERROR(INDEX('2-3 引出列表'!$A$2:$CE$8700,$A1007,MATCH(D$1,'2-3 引出列表'!$A$1:$CD$1,0)),""))</f>
        <v>0</v>
      </c>
      <c r="E1007">
        <f>IF(ISBLANK(IFERROR(INDEX('2-3 引出列表'!$A$2:$CE$8700,$A1007,MATCH(E$1,'2-3 引出列表'!$A$1:$CD$1,0)),"")),"",IFERROR(INDEX('2-3 引出列表'!$A$2:$CE$8700,$A1007,MATCH(E$1,'2-3 引出列表'!$A$1:$CD$1,0)),""))</f>
        <v>0</v>
      </c>
      <c r="F1007" t="str">
        <f t="shared" si="15"/>
        <v>0</v>
      </c>
      <c r="G1007">
        <f>IF(ISBLANK(IFERROR(INDEX('2-3 引出列表'!$A$2:$CE$8700,$A1007,MATCH(G$1,'2-3 引出列表'!$A$1:$CD$1,0)),"")),"",IFERROR(INDEX('2-3 引出列表'!$A$2:$CE$8700,$A1007,MATCH(G$1,'2-3 引出列表'!$A$1:$CD$1,0)),""))</f>
        <v>0</v>
      </c>
      <c r="H1007">
        <f>IF(ISBLANK(IFERROR(INDEX('2-3 引出列表'!$A$2:$CE$8700,$A1007,MATCH(H$1,'2-3 引出列表'!$A$1:$CD$1,0)),"")),"",IFERROR(INDEX('2-3 引出列表'!$A$2:$CE$8700,$A1007,MATCH(H$1,'2-3 引出列表'!$A$1:$CD$1,0)),""))</f>
        <v>0</v>
      </c>
      <c r="I1007">
        <f>IF(ISBLANK(IFERROR(INDEX('2-3 引出列表'!$A$2:$CE$8700,$A1007,MATCH(I$1,'2-3 引出列表'!$A$1:$CD$1,0)),"")),"",IFERROR(INDEX('2-3 引出列表'!$A$2:$CE$8700,$A1007,MATCH(I$1,'2-3 引出列表'!$A$1:$CD$1,0)),""))</f>
        <v>0</v>
      </c>
    </row>
    <row r="1008" customFormat="1" spans="1:9">
      <c r="A1008">
        <v>1007</v>
      </c>
      <c r="B1008">
        <f>IF(ISBLANK(IFERROR(INDEX('2-3 引出列表'!$A$2:$CE$8700,$A1008,MATCH(B$1,'2-3 引出列表'!$A$1:$CD$1,0)),"")),"",IFERROR(INDEX('2-3 引出列表'!$A$2:$CE$8700,$A1008,MATCH(B$1,'2-3 引出列表'!$A$1:$CD$1,0)),""))</f>
        <v>0</v>
      </c>
      <c r="C1008">
        <f>IF(ISBLANK(IFERROR(INDEX('2-3 引出列表'!$A$2:$CE$8700,$A1008,MATCH(C$1,'2-3 引出列表'!$A$1:$CD$1,0)),"")),"",IFERROR(INDEX('2-3 引出列表'!$A$2:$CE$8700,$A1008,MATCH(C$1,'2-3 引出列表'!$A$1:$CD$1,0)),""))</f>
        <v>0</v>
      </c>
      <c r="D1008">
        <f>IF(ISBLANK(IFERROR(INDEX('2-3 引出列表'!$A$2:$CE$8700,$A1008,MATCH(D$1,'2-3 引出列表'!$A$1:$CD$1,0)),"")),"",IFERROR(INDEX('2-3 引出列表'!$A$2:$CE$8700,$A1008,MATCH(D$1,'2-3 引出列表'!$A$1:$CD$1,0)),""))</f>
        <v>0</v>
      </c>
      <c r="E1008">
        <f>IF(ISBLANK(IFERROR(INDEX('2-3 引出列表'!$A$2:$CE$8700,$A1008,MATCH(E$1,'2-3 引出列表'!$A$1:$CD$1,0)),"")),"",IFERROR(INDEX('2-3 引出列表'!$A$2:$CE$8700,$A1008,MATCH(E$1,'2-3 引出列表'!$A$1:$CD$1,0)),""))</f>
        <v>0</v>
      </c>
      <c r="F1008" t="str">
        <f t="shared" si="15"/>
        <v>0</v>
      </c>
      <c r="G1008">
        <f>IF(ISBLANK(IFERROR(INDEX('2-3 引出列表'!$A$2:$CE$8700,$A1008,MATCH(G$1,'2-3 引出列表'!$A$1:$CD$1,0)),"")),"",IFERROR(INDEX('2-3 引出列表'!$A$2:$CE$8700,$A1008,MATCH(G$1,'2-3 引出列表'!$A$1:$CD$1,0)),""))</f>
        <v>0</v>
      </c>
      <c r="H1008">
        <f>IF(ISBLANK(IFERROR(INDEX('2-3 引出列表'!$A$2:$CE$8700,$A1008,MATCH(H$1,'2-3 引出列表'!$A$1:$CD$1,0)),"")),"",IFERROR(INDEX('2-3 引出列表'!$A$2:$CE$8700,$A1008,MATCH(H$1,'2-3 引出列表'!$A$1:$CD$1,0)),""))</f>
        <v>0</v>
      </c>
      <c r="I1008">
        <f>IF(ISBLANK(IFERROR(INDEX('2-3 引出列表'!$A$2:$CE$8700,$A1008,MATCH(I$1,'2-3 引出列表'!$A$1:$CD$1,0)),"")),"",IFERROR(INDEX('2-3 引出列表'!$A$2:$CE$8700,$A1008,MATCH(I$1,'2-3 引出列表'!$A$1:$CD$1,0)),""))</f>
        <v>0</v>
      </c>
    </row>
    <row r="1009" customFormat="1" spans="1:9">
      <c r="A1009">
        <v>1008</v>
      </c>
      <c r="B1009">
        <f>IF(ISBLANK(IFERROR(INDEX('2-3 引出列表'!$A$2:$CE$8700,$A1009,MATCH(B$1,'2-3 引出列表'!$A$1:$CD$1,0)),"")),"",IFERROR(INDEX('2-3 引出列表'!$A$2:$CE$8700,$A1009,MATCH(B$1,'2-3 引出列表'!$A$1:$CD$1,0)),""))</f>
        <v>0</v>
      </c>
      <c r="C1009">
        <f>IF(ISBLANK(IFERROR(INDEX('2-3 引出列表'!$A$2:$CE$8700,$A1009,MATCH(C$1,'2-3 引出列表'!$A$1:$CD$1,0)),"")),"",IFERROR(INDEX('2-3 引出列表'!$A$2:$CE$8700,$A1009,MATCH(C$1,'2-3 引出列表'!$A$1:$CD$1,0)),""))</f>
        <v>0</v>
      </c>
      <c r="D1009">
        <f>IF(ISBLANK(IFERROR(INDEX('2-3 引出列表'!$A$2:$CE$8700,$A1009,MATCH(D$1,'2-3 引出列表'!$A$1:$CD$1,0)),"")),"",IFERROR(INDEX('2-3 引出列表'!$A$2:$CE$8700,$A1009,MATCH(D$1,'2-3 引出列表'!$A$1:$CD$1,0)),""))</f>
        <v>0</v>
      </c>
      <c r="E1009">
        <f>IF(ISBLANK(IFERROR(INDEX('2-3 引出列表'!$A$2:$CE$8700,$A1009,MATCH(E$1,'2-3 引出列表'!$A$1:$CD$1,0)),"")),"",IFERROR(INDEX('2-3 引出列表'!$A$2:$CE$8700,$A1009,MATCH(E$1,'2-3 引出列表'!$A$1:$CD$1,0)),""))</f>
        <v>0</v>
      </c>
      <c r="F1009" t="str">
        <f t="shared" si="15"/>
        <v>0</v>
      </c>
      <c r="G1009">
        <f>IF(ISBLANK(IFERROR(INDEX('2-3 引出列表'!$A$2:$CE$8700,$A1009,MATCH(G$1,'2-3 引出列表'!$A$1:$CD$1,0)),"")),"",IFERROR(INDEX('2-3 引出列表'!$A$2:$CE$8700,$A1009,MATCH(G$1,'2-3 引出列表'!$A$1:$CD$1,0)),""))</f>
        <v>0</v>
      </c>
      <c r="H1009">
        <f>IF(ISBLANK(IFERROR(INDEX('2-3 引出列表'!$A$2:$CE$8700,$A1009,MATCH(H$1,'2-3 引出列表'!$A$1:$CD$1,0)),"")),"",IFERROR(INDEX('2-3 引出列表'!$A$2:$CE$8700,$A1009,MATCH(H$1,'2-3 引出列表'!$A$1:$CD$1,0)),""))</f>
        <v>0</v>
      </c>
      <c r="I1009">
        <f>IF(ISBLANK(IFERROR(INDEX('2-3 引出列表'!$A$2:$CE$8700,$A1009,MATCH(I$1,'2-3 引出列表'!$A$1:$CD$1,0)),"")),"",IFERROR(INDEX('2-3 引出列表'!$A$2:$CE$8700,$A1009,MATCH(I$1,'2-3 引出列表'!$A$1:$CD$1,0)),""))</f>
        <v>0</v>
      </c>
    </row>
    <row r="1010" customFormat="1" spans="1:9">
      <c r="A1010">
        <v>1009</v>
      </c>
      <c r="B1010">
        <f>IF(ISBLANK(IFERROR(INDEX('2-3 引出列表'!$A$2:$CE$8700,$A1010,MATCH(B$1,'2-3 引出列表'!$A$1:$CD$1,0)),"")),"",IFERROR(INDEX('2-3 引出列表'!$A$2:$CE$8700,$A1010,MATCH(B$1,'2-3 引出列表'!$A$1:$CD$1,0)),""))</f>
        <v>0</v>
      </c>
      <c r="C1010">
        <f>IF(ISBLANK(IFERROR(INDEX('2-3 引出列表'!$A$2:$CE$8700,$A1010,MATCH(C$1,'2-3 引出列表'!$A$1:$CD$1,0)),"")),"",IFERROR(INDEX('2-3 引出列表'!$A$2:$CE$8700,$A1010,MATCH(C$1,'2-3 引出列表'!$A$1:$CD$1,0)),""))</f>
        <v>0</v>
      </c>
      <c r="D1010">
        <f>IF(ISBLANK(IFERROR(INDEX('2-3 引出列表'!$A$2:$CE$8700,$A1010,MATCH(D$1,'2-3 引出列表'!$A$1:$CD$1,0)),"")),"",IFERROR(INDEX('2-3 引出列表'!$A$2:$CE$8700,$A1010,MATCH(D$1,'2-3 引出列表'!$A$1:$CD$1,0)),""))</f>
        <v>0</v>
      </c>
      <c r="E1010">
        <f>IF(ISBLANK(IFERROR(INDEX('2-3 引出列表'!$A$2:$CE$8700,$A1010,MATCH(E$1,'2-3 引出列表'!$A$1:$CD$1,0)),"")),"",IFERROR(INDEX('2-3 引出列表'!$A$2:$CE$8700,$A1010,MATCH(E$1,'2-3 引出列表'!$A$1:$CD$1,0)),""))</f>
        <v>0</v>
      </c>
      <c r="F1010" t="str">
        <f t="shared" si="15"/>
        <v>0</v>
      </c>
      <c r="G1010">
        <f>IF(ISBLANK(IFERROR(INDEX('2-3 引出列表'!$A$2:$CE$8700,$A1010,MATCH(G$1,'2-3 引出列表'!$A$1:$CD$1,0)),"")),"",IFERROR(INDEX('2-3 引出列表'!$A$2:$CE$8700,$A1010,MATCH(G$1,'2-3 引出列表'!$A$1:$CD$1,0)),""))</f>
        <v>0</v>
      </c>
      <c r="H1010">
        <f>IF(ISBLANK(IFERROR(INDEX('2-3 引出列表'!$A$2:$CE$8700,$A1010,MATCH(H$1,'2-3 引出列表'!$A$1:$CD$1,0)),"")),"",IFERROR(INDEX('2-3 引出列表'!$A$2:$CE$8700,$A1010,MATCH(H$1,'2-3 引出列表'!$A$1:$CD$1,0)),""))</f>
        <v>0</v>
      </c>
      <c r="I1010">
        <f>IF(ISBLANK(IFERROR(INDEX('2-3 引出列表'!$A$2:$CE$8700,$A1010,MATCH(I$1,'2-3 引出列表'!$A$1:$CD$1,0)),"")),"",IFERROR(INDEX('2-3 引出列表'!$A$2:$CE$8700,$A1010,MATCH(I$1,'2-3 引出列表'!$A$1:$CD$1,0)),""))</f>
        <v>0</v>
      </c>
    </row>
    <row r="1011" customFormat="1" spans="1:9">
      <c r="A1011">
        <v>1010</v>
      </c>
      <c r="B1011">
        <f>IF(ISBLANK(IFERROR(INDEX('2-3 引出列表'!$A$2:$CE$8700,$A1011,MATCH(B$1,'2-3 引出列表'!$A$1:$CD$1,0)),"")),"",IFERROR(INDEX('2-3 引出列表'!$A$2:$CE$8700,$A1011,MATCH(B$1,'2-3 引出列表'!$A$1:$CD$1,0)),""))</f>
        <v>0</v>
      </c>
      <c r="C1011">
        <f>IF(ISBLANK(IFERROR(INDEX('2-3 引出列表'!$A$2:$CE$8700,$A1011,MATCH(C$1,'2-3 引出列表'!$A$1:$CD$1,0)),"")),"",IFERROR(INDEX('2-3 引出列表'!$A$2:$CE$8700,$A1011,MATCH(C$1,'2-3 引出列表'!$A$1:$CD$1,0)),""))</f>
        <v>0</v>
      </c>
      <c r="D1011">
        <f>IF(ISBLANK(IFERROR(INDEX('2-3 引出列表'!$A$2:$CE$8700,$A1011,MATCH(D$1,'2-3 引出列表'!$A$1:$CD$1,0)),"")),"",IFERROR(INDEX('2-3 引出列表'!$A$2:$CE$8700,$A1011,MATCH(D$1,'2-3 引出列表'!$A$1:$CD$1,0)),""))</f>
        <v>0</v>
      </c>
      <c r="E1011">
        <f>IF(ISBLANK(IFERROR(INDEX('2-3 引出列表'!$A$2:$CE$8700,$A1011,MATCH(E$1,'2-3 引出列表'!$A$1:$CD$1,0)),"")),"",IFERROR(INDEX('2-3 引出列表'!$A$2:$CE$8700,$A1011,MATCH(E$1,'2-3 引出列表'!$A$1:$CD$1,0)),""))</f>
        <v>0</v>
      </c>
      <c r="F1011" t="str">
        <f t="shared" si="15"/>
        <v>0</v>
      </c>
      <c r="G1011">
        <f>IF(ISBLANK(IFERROR(INDEX('2-3 引出列表'!$A$2:$CE$8700,$A1011,MATCH(G$1,'2-3 引出列表'!$A$1:$CD$1,0)),"")),"",IFERROR(INDEX('2-3 引出列表'!$A$2:$CE$8700,$A1011,MATCH(G$1,'2-3 引出列表'!$A$1:$CD$1,0)),""))</f>
        <v>0</v>
      </c>
      <c r="H1011">
        <f>IF(ISBLANK(IFERROR(INDEX('2-3 引出列表'!$A$2:$CE$8700,$A1011,MATCH(H$1,'2-3 引出列表'!$A$1:$CD$1,0)),"")),"",IFERROR(INDEX('2-3 引出列表'!$A$2:$CE$8700,$A1011,MATCH(H$1,'2-3 引出列表'!$A$1:$CD$1,0)),""))</f>
        <v>0</v>
      </c>
      <c r="I1011">
        <f>IF(ISBLANK(IFERROR(INDEX('2-3 引出列表'!$A$2:$CE$8700,$A1011,MATCH(I$1,'2-3 引出列表'!$A$1:$CD$1,0)),"")),"",IFERROR(INDEX('2-3 引出列表'!$A$2:$CE$8700,$A1011,MATCH(I$1,'2-3 引出列表'!$A$1:$CD$1,0)),""))</f>
        <v>0</v>
      </c>
    </row>
    <row r="1012" customFormat="1" spans="1:9">
      <c r="A1012">
        <v>1011</v>
      </c>
      <c r="B1012">
        <f>IF(ISBLANK(IFERROR(INDEX('2-3 引出列表'!$A$2:$CE$8700,$A1012,MATCH(B$1,'2-3 引出列表'!$A$1:$CD$1,0)),"")),"",IFERROR(INDEX('2-3 引出列表'!$A$2:$CE$8700,$A1012,MATCH(B$1,'2-3 引出列表'!$A$1:$CD$1,0)),""))</f>
        <v>0</v>
      </c>
      <c r="C1012">
        <f>IF(ISBLANK(IFERROR(INDEX('2-3 引出列表'!$A$2:$CE$8700,$A1012,MATCH(C$1,'2-3 引出列表'!$A$1:$CD$1,0)),"")),"",IFERROR(INDEX('2-3 引出列表'!$A$2:$CE$8700,$A1012,MATCH(C$1,'2-3 引出列表'!$A$1:$CD$1,0)),""))</f>
        <v>0</v>
      </c>
      <c r="D1012">
        <f>IF(ISBLANK(IFERROR(INDEX('2-3 引出列表'!$A$2:$CE$8700,$A1012,MATCH(D$1,'2-3 引出列表'!$A$1:$CD$1,0)),"")),"",IFERROR(INDEX('2-3 引出列表'!$A$2:$CE$8700,$A1012,MATCH(D$1,'2-3 引出列表'!$A$1:$CD$1,0)),""))</f>
        <v>0</v>
      </c>
      <c r="E1012">
        <f>IF(ISBLANK(IFERROR(INDEX('2-3 引出列表'!$A$2:$CE$8700,$A1012,MATCH(E$1,'2-3 引出列表'!$A$1:$CD$1,0)),"")),"",IFERROR(INDEX('2-3 引出列表'!$A$2:$CE$8700,$A1012,MATCH(E$1,'2-3 引出列表'!$A$1:$CD$1,0)),""))</f>
        <v>0</v>
      </c>
      <c r="F1012" t="str">
        <f t="shared" si="15"/>
        <v>0</v>
      </c>
      <c r="G1012">
        <f>IF(ISBLANK(IFERROR(INDEX('2-3 引出列表'!$A$2:$CE$8700,$A1012,MATCH(G$1,'2-3 引出列表'!$A$1:$CD$1,0)),"")),"",IFERROR(INDEX('2-3 引出列表'!$A$2:$CE$8700,$A1012,MATCH(G$1,'2-3 引出列表'!$A$1:$CD$1,0)),""))</f>
        <v>0</v>
      </c>
      <c r="H1012">
        <f>IF(ISBLANK(IFERROR(INDEX('2-3 引出列表'!$A$2:$CE$8700,$A1012,MATCH(H$1,'2-3 引出列表'!$A$1:$CD$1,0)),"")),"",IFERROR(INDEX('2-3 引出列表'!$A$2:$CE$8700,$A1012,MATCH(H$1,'2-3 引出列表'!$A$1:$CD$1,0)),""))</f>
        <v>0</v>
      </c>
      <c r="I1012">
        <f>IF(ISBLANK(IFERROR(INDEX('2-3 引出列表'!$A$2:$CE$8700,$A1012,MATCH(I$1,'2-3 引出列表'!$A$1:$CD$1,0)),"")),"",IFERROR(INDEX('2-3 引出列表'!$A$2:$CE$8700,$A1012,MATCH(I$1,'2-3 引出列表'!$A$1:$CD$1,0)),""))</f>
        <v>0</v>
      </c>
    </row>
    <row r="1013" customFormat="1" spans="1:9">
      <c r="A1013">
        <v>1012</v>
      </c>
      <c r="B1013">
        <f>IF(ISBLANK(IFERROR(INDEX('2-3 引出列表'!$A$2:$CE$8700,$A1013,MATCH(B$1,'2-3 引出列表'!$A$1:$CD$1,0)),"")),"",IFERROR(INDEX('2-3 引出列表'!$A$2:$CE$8700,$A1013,MATCH(B$1,'2-3 引出列表'!$A$1:$CD$1,0)),""))</f>
        <v>0</v>
      </c>
      <c r="C1013">
        <f>IF(ISBLANK(IFERROR(INDEX('2-3 引出列表'!$A$2:$CE$8700,$A1013,MATCH(C$1,'2-3 引出列表'!$A$1:$CD$1,0)),"")),"",IFERROR(INDEX('2-3 引出列表'!$A$2:$CE$8700,$A1013,MATCH(C$1,'2-3 引出列表'!$A$1:$CD$1,0)),""))</f>
        <v>0</v>
      </c>
      <c r="D1013">
        <f>IF(ISBLANK(IFERROR(INDEX('2-3 引出列表'!$A$2:$CE$8700,$A1013,MATCH(D$1,'2-3 引出列表'!$A$1:$CD$1,0)),"")),"",IFERROR(INDEX('2-3 引出列表'!$A$2:$CE$8700,$A1013,MATCH(D$1,'2-3 引出列表'!$A$1:$CD$1,0)),""))</f>
        <v>0</v>
      </c>
      <c r="E1013">
        <f>IF(ISBLANK(IFERROR(INDEX('2-3 引出列表'!$A$2:$CE$8700,$A1013,MATCH(E$1,'2-3 引出列表'!$A$1:$CD$1,0)),"")),"",IFERROR(INDEX('2-3 引出列表'!$A$2:$CE$8700,$A1013,MATCH(E$1,'2-3 引出列表'!$A$1:$CD$1,0)),""))</f>
        <v>0</v>
      </c>
      <c r="F1013" t="str">
        <f t="shared" si="15"/>
        <v>0</v>
      </c>
      <c r="G1013">
        <f>IF(ISBLANK(IFERROR(INDEX('2-3 引出列表'!$A$2:$CE$8700,$A1013,MATCH(G$1,'2-3 引出列表'!$A$1:$CD$1,0)),"")),"",IFERROR(INDEX('2-3 引出列表'!$A$2:$CE$8700,$A1013,MATCH(G$1,'2-3 引出列表'!$A$1:$CD$1,0)),""))</f>
        <v>0</v>
      </c>
      <c r="H1013">
        <f>IF(ISBLANK(IFERROR(INDEX('2-3 引出列表'!$A$2:$CE$8700,$A1013,MATCH(H$1,'2-3 引出列表'!$A$1:$CD$1,0)),"")),"",IFERROR(INDEX('2-3 引出列表'!$A$2:$CE$8700,$A1013,MATCH(H$1,'2-3 引出列表'!$A$1:$CD$1,0)),""))</f>
        <v>0</v>
      </c>
      <c r="I1013">
        <f>IF(ISBLANK(IFERROR(INDEX('2-3 引出列表'!$A$2:$CE$8700,$A1013,MATCH(I$1,'2-3 引出列表'!$A$1:$CD$1,0)),"")),"",IFERROR(INDEX('2-3 引出列表'!$A$2:$CE$8700,$A1013,MATCH(I$1,'2-3 引出列表'!$A$1:$CD$1,0)),""))</f>
        <v>0</v>
      </c>
    </row>
    <row r="1014" customFormat="1" spans="1:9">
      <c r="A1014">
        <v>1013</v>
      </c>
      <c r="B1014">
        <f>IF(ISBLANK(IFERROR(INDEX('2-3 引出列表'!$A$2:$CE$8700,$A1014,MATCH(B$1,'2-3 引出列表'!$A$1:$CD$1,0)),"")),"",IFERROR(INDEX('2-3 引出列表'!$A$2:$CE$8700,$A1014,MATCH(B$1,'2-3 引出列表'!$A$1:$CD$1,0)),""))</f>
        <v>0</v>
      </c>
      <c r="C1014">
        <f>IF(ISBLANK(IFERROR(INDEX('2-3 引出列表'!$A$2:$CE$8700,$A1014,MATCH(C$1,'2-3 引出列表'!$A$1:$CD$1,0)),"")),"",IFERROR(INDEX('2-3 引出列表'!$A$2:$CE$8700,$A1014,MATCH(C$1,'2-3 引出列表'!$A$1:$CD$1,0)),""))</f>
        <v>0</v>
      </c>
      <c r="D1014">
        <f>IF(ISBLANK(IFERROR(INDEX('2-3 引出列表'!$A$2:$CE$8700,$A1014,MATCH(D$1,'2-3 引出列表'!$A$1:$CD$1,0)),"")),"",IFERROR(INDEX('2-3 引出列表'!$A$2:$CE$8700,$A1014,MATCH(D$1,'2-3 引出列表'!$A$1:$CD$1,0)),""))</f>
        <v>0</v>
      </c>
      <c r="E1014">
        <f>IF(ISBLANK(IFERROR(INDEX('2-3 引出列表'!$A$2:$CE$8700,$A1014,MATCH(E$1,'2-3 引出列表'!$A$1:$CD$1,0)),"")),"",IFERROR(INDEX('2-3 引出列表'!$A$2:$CE$8700,$A1014,MATCH(E$1,'2-3 引出列表'!$A$1:$CD$1,0)),""))</f>
        <v>0</v>
      </c>
      <c r="F1014" t="str">
        <f t="shared" si="15"/>
        <v>0</v>
      </c>
      <c r="G1014">
        <f>IF(ISBLANK(IFERROR(INDEX('2-3 引出列表'!$A$2:$CE$8700,$A1014,MATCH(G$1,'2-3 引出列表'!$A$1:$CD$1,0)),"")),"",IFERROR(INDEX('2-3 引出列表'!$A$2:$CE$8700,$A1014,MATCH(G$1,'2-3 引出列表'!$A$1:$CD$1,0)),""))</f>
        <v>0</v>
      </c>
      <c r="H1014">
        <f>IF(ISBLANK(IFERROR(INDEX('2-3 引出列表'!$A$2:$CE$8700,$A1014,MATCH(H$1,'2-3 引出列表'!$A$1:$CD$1,0)),"")),"",IFERROR(INDEX('2-3 引出列表'!$A$2:$CE$8700,$A1014,MATCH(H$1,'2-3 引出列表'!$A$1:$CD$1,0)),""))</f>
        <v>0</v>
      </c>
      <c r="I1014">
        <f>IF(ISBLANK(IFERROR(INDEX('2-3 引出列表'!$A$2:$CE$8700,$A1014,MATCH(I$1,'2-3 引出列表'!$A$1:$CD$1,0)),"")),"",IFERROR(INDEX('2-3 引出列表'!$A$2:$CE$8700,$A1014,MATCH(I$1,'2-3 引出列表'!$A$1:$CD$1,0)),""))</f>
        <v>0</v>
      </c>
    </row>
    <row r="1015" customFormat="1" spans="1:9">
      <c r="A1015">
        <v>1014</v>
      </c>
      <c r="B1015">
        <f>IF(ISBLANK(IFERROR(INDEX('2-3 引出列表'!$A$2:$CE$8700,$A1015,MATCH(B$1,'2-3 引出列表'!$A$1:$CD$1,0)),"")),"",IFERROR(INDEX('2-3 引出列表'!$A$2:$CE$8700,$A1015,MATCH(B$1,'2-3 引出列表'!$A$1:$CD$1,0)),""))</f>
        <v>0</v>
      </c>
      <c r="C1015">
        <f>IF(ISBLANK(IFERROR(INDEX('2-3 引出列表'!$A$2:$CE$8700,$A1015,MATCH(C$1,'2-3 引出列表'!$A$1:$CD$1,0)),"")),"",IFERROR(INDEX('2-3 引出列表'!$A$2:$CE$8700,$A1015,MATCH(C$1,'2-3 引出列表'!$A$1:$CD$1,0)),""))</f>
        <v>0</v>
      </c>
      <c r="D1015">
        <f>IF(ISBLANK(IFERROR(INDEX('2-3 引出列表'!$A$2:$CE$8700,$A1015,MATCH(D$1,'2-3 引出列表'!$A$1:$CD$1,0)),"")),"",IFERROR(INDEX('2-3 引出列表'!$A$2:$CE$8700,$A1015,MATCH(D$1,'2-3 引出列表'!$A$1:$CD$1,0)),""))</f>
        <v>0</v>
      </c>
      <c r="E1015">
        <f>IF(ISBLANK(IFERROR(INDEX('2-3 引出列表'!$A$2:$CE$8700,$A1015,MATCH(E$1,'2-3 引出列表'!$A$1:$CD$1,0)),"")),"",IFERROR(INDEX('2-3 引出列表'!$A$2:$CE$8700,$A1015,MATCH(E$1,'2-3 引出列表'!$A$1:$CD$1,0)),""))</f>
        <v>0</v>
      </c>
      <c r="F1015" t="str">
        <f t="shared" si="15"/>
        <v>0</v>
      </c>
      <c r="G1015">
        <f>IF(ISBLANK(IFERROR(INDEX('2-3 引出列表'!$A$2:$CE$8700,$A1015,MATCH(G$1,'2-3 引出列表'!$A$1:$CD$1,0)),"")),"",IFERROR(INDEX('2-3 引出列表'!$A$2:$CE$8700,$A1015,MATCH(G$1,'2-3 引出列表'!$A$1:$CD$1,0)),""))</f>
        <v>0</v>
      </c>
      <c r="H1015">
        <f>IF(ISBLANK(IFERROR(INDEX('2-3 引出列表'!$A$2:$CE$8700,$A1015,MATCH(H$1,'2-3 引出列表'!$A$1:$CD$1,0)),"")),"",IFERROR(INDEX('2-3 引出列表'!$A$2:$CE$8700,$A1015,MATCH(H$1,'2-3 引出列表'!$A$1:$CD$1,0)),""))</f>
        <v>0</v>
      </c>
      <c r="I1015">
        <f>IF(ISBLANK(IFERROR(INDEX('2-3 引出列表'!$A$2:$CE$8700,$A1015,MATCH(I$1,'2-3 引出列表'!$A$1:$CD$1,0)),"")),"",IFERROR(INDEX('2-3 引出列表'!$A$2:$CE$8700,$A1015,MATCH(I$1,'2-3 引出列表'!$A$1:$CD$1,0)),""))</f>
        <v>0</v>
      </c>
    </row>
    <row r="1016" customFormat="1" spans="1:9">
      <c r="A1016">
        <v>1015</v>
      </c>
      <c r="B1016">
        <f>IF(ISBLANK(IFERROR(INDEX('2-3 引出列表'!$A$2:$CE$8700,$A1016,MATCH(B$1,'2-3 引出列表'!$A$1:$CD$1,0)),"")),"",IFERROR(INDEX('2-3 引出列表'!$A$2:$CE$8700,$A1016,MATCH(B$1,'2-3 引出列表'!$A$1:$CD$1,0)),""))</f>
        <v>0</v>
      </c>
      <c r="C1016">
        <f>IF(ISBLANK(IFERROR(INDEX('2-3 引出列表'!$A$2:$CE$8700,$A1016,MATCH(C$1,'2-3 引出列表'!$A$1:$CD$1,0)),"")),"",IFERROR(INDEX('2-3 引出列表'!$A$2:$CE$8700,$A1016,MATCH(C$1,'2-3 引出列表'!$A$1:$CD$1,0)),""))</f>
        <v>0</v>
      </c>
      <c r="D1016">
        <f>IF(ISBLANK(IFERROR(INDEX('2-3 引出列表'!$A$2:$CE$8700,$A1016,MATCH(D$1,'2-3 引出列表'!$A$1:$CD$1,0)),"")),"",IFERROR(INDEX('2-3 引出列表'!$A$2:$CE$8700,$A1016,MATCH(D$1,'2-3 引出列表'!$A$1:$CD$1,0)),""))</f>
        <v>0</v>
      </c>
      <c r="E1016">
        <f>IF(ISBLANK(IFERROR(INDEX('2-3 引出列表'!$A$2:$CE$8700,$A1016,MATCH(E$1,'2-3 引出列表'!$A$1:$CD$1,0)),"")),"",IFERROR(INDEX('2-3 引出列表'!$A$2:$CE$8700,$A1016,MATCH(E$1,'2-3 引出列表'!$A$1:$CD$1,0)),""))</f>
        <v>0</v>
      </c>
      <c r="F1016" t="str">
        <f t="shared" si="15"/>
        <v>0</v>
      </c>
      <c r="G1016">
        <f>IF(ISBLANK(IFERROR(INDEX('2-3 引出列表'!$A$2:$CE$8700,$A1016,MATCH(G$1,'2-3 引出列表'!$A$1:$CD$1,0)),"")),"",IFERROR(INDEX('2-3 引出列表'!$A$2:$CE$8700,$A1016,MATCH(G$1,'2-3 引出列表'!$A$1:$CD$1,0)),""))</f>
        <v>0</v>
      </c>
      <c r="H1016">
        <f>IF(ISBLANK(IFERROR(INDEX('2-3 引出列表'!$A$2:$CE$8700,$A1016,MATCH(H$1,'2-3 引出列表'!$A$1:$CD$1,0)),"")),"",IFERROR(INDEX('2-3 引出列表'!$A$2:$CE$8700,$A1016,MATCH(H$1,'2-3 引出列表'!$A$1:$CD$1,0)),""))</f>
        <v>0</v>
      </c>
      <c r="I1016">
        <f>IF(ISBLANK(IFERROR(INDEX('2-3 引出列表'!$A$2:$CE$8700,$A1016,MATCH(I$1,'2-3 引出列表'!$A$1:$CD$1,0)),"")),"",IFERROR(INDEX('2-3 引出列表'!$A$2:$CE$8700,$A1016,MATCH(I$1,'2-3 引出列表'!$A$1:$CD$1,0)),""))</f>
        <v>0</v>
      </c>
    </row>
    <row r="1017" customFormat="1" spans="1:9">
      <c r="A1017">
        <v>1016</v>
      </c>
      <c r="B1017">
        <f>IF(ISBLANK(IFERROR(INDEX('2-3 引出列表'!$A$2:$CE$8700,$A1017,MATCH(B$1,'2-3 引出列表'!$A$1:$CD$1,0)),"")),"",IFERROR(INDEX('2-3 引出列表'!$A$2:$CE$8700,$A1017,MATCH(B$1,'2-3 引出列表'!$A$1:$CD$1,0)),""))</f>
        <v>0</v>
      </c>
      <c r="C1017">
        <f>IF(ISBLANK(IFERROR(INDEX('2-3 引出列表'!$A$2:$CE$8700,$A1017,MATCH(C$1,'2-3 引出列表'!$A$1:$CD$1,0)),"")),"",IFERROR(INDEX('2-3 引出列表'!$A$2:$CE$8700,$A1017,MATCH(C$1,'2-3 引出列表'!$A$1:$CD$1,0)),""))</f>
        <v>0</v>
      </c>
      <c r="D1017">
        <f>IF(ISBLANK(IFERROR(INDEX('2-3 引出列表'!$A$2:$CE$8700,$A1017,MATCH(D$1,'2-3 引出列表'!$A$1:$CD$1,0)),"")),"",IFERROR(INDEX('2-3 引出列表'!$A$2:$CE$8700,$A1017,MATCH(D$1,'2-3 引出列表'!$A$1:$CD$1,0)),""))</f>
        <v>0</v>
      </c>
      <c r="E1017">
        <f>IF(ISBLANK(IFERROR(INDEX('2-3 引出列表'!$A$2:$CE$8700,$A1017,MATCH(E$1,'2-3 引出列表'!$A$1:$CD$1,0)),"")),"",IFERROR(INDEX('2-3 引出列表'!$A$2:$CE$8700,$A1017,MATCH(E$1,'2-3 引出列表'!$A$1:$CD$1,0)),""))</f>
        <v>0</v>
      </c>
      <c r="F1017" t="str">
        <f t="shared" si="15"/>
        <v>0</v>
      </c>
      <c r="G1017">
        <f>IF(ISBLANK(IFERROR(INDEX('2-3 引出列表'!$A$2:$CE$8700,$A1017,MATCH(G$1,'2-3 引出列表'!$A$1:$CD$1,0)),"")),"",IFERROR(INDEX('2-3 引出列表'!$A$2:$CE$8700,$A1017,MATCH(G$1,'2-3 引出列表'!$A$1:$CD$1,0)),""))</f>
        <v>0</v>
      </c>
      <c r="H1017">
        <f>IF(ISBLANK(IFERROR(INDEX('2-3 引出列表'!$A$2:$CE$8700,$A1017,MATCH(H$1,'2-3 引出列表'!$A$1:$CD$1,0)),"")),"",IFERROR(INDEX('2-3 引出列表'!$A$2:$CE$8700,$A1017,MATCH(H$1,'2-3 引出列表'!$A$1:$CD$1,0)),""))</f>
        <v>0</v>
      </c>
      <c r="I1017">
        <f>IF(ISBLANK(IFERROR(INDEX('2-3 引出列表'!$A$2:$CE$8700,$A1017,MATCH(I$1,'2-3 引出列表'!$A$1:$CD$1,0)),"")),"",IFERROR(INDEX('2-3 引出列表'!$A$2:$CE$8700,$A1017,MATCH(I$1,'2-3 引出列表'!$A$1:$CD$1,0)),""))</f>
        <v>0</v>
      </c>
    </row>
    <row r="1018" customFormat="1" spans="1:9">
      <c r="A1018">
        <v>1017</v>
      </c>
      <c r="B1018">
        <f>IF(ISBLANK(IFERROR(INDEX('2-3 引出列表'!$A$2:$CE$8700,$A1018,MATCH(B$1,'2-3 引出列表'!$A$1:$CD$1,0)),"")),"",IFERROR(INDEX('2-3 引出列表'!$A$2:$CE$8700,$A1018,MATCH(B$1,'2-3 引出列表'!$A$1:$CD$1,0)),""))</f>
        <v>0</v>
      </c>
      <c r="C1018">
        <f>IF(ISBLANK(IFERROR(INDEX('2-3 引出列表'!$A$2:$CE$8700,$A1018,MATCH(C$1,'2-3 引出列表'!$A$1:$CD$1,0)),"")),"",IFERROR(INDEX('2-3 引出列表'!$A$2:$CE$8700,$A1018,MATCH(C$1,'2-3 引出列表'!$A$1:$CD$1,0)),""))</f>
        <v>0</v>
      </c>
      <c r="D1018">
        <f>IF(ISBLANK(IFERROR(INDEX('2-3 引出列表'!$A$2:$CE$8700,$A1018,MATCH(D$1,'2-3 引出列表'!$A$1:$CD$1,0)),"")),"",IFERROR(INDEX('2-3 引出列表'!$A$2:$CE$8700,$A1018,MATCH(D$1,'2-3 引出列表'!$A$1:$CD$1,0)),""))</f>
        <v>0</v>
      </c>
      <c r="E1018">
        <f>IF(ISBLANK(IFERROR(INDEX('2-3 引出列表'!$A$2:$CE$8700,$A1018,MATCH(E$1,'2-3 引出列表'!$A$1:$CD$1,0)),"")),"",IFERROR(INDEX('2-3 引出列表'!$A$2:$CE$8700,$A1018,MATCH(E$1,'2-3 引出列表'!$A$1:$CD$1,0)),""))</f>
        <v>0</v>
      </c>
      <c r="F1018" t="str">
        <f t="shared" si="15"/>
        <v>0</v>
      </c>
      <c r="G1018">
        <f>IF(ISBLANK(IFERROR(INDEX('2-3 引出列表'!$A$2:$CE$8700,$A1018,MATCH(G$1,'2-3 引出列表'!$A$1:$CD$1,0)),"")),"",IFERROR(INDEX('2-3 引出列表'!$A$2:$CE$8700,$A1018,MATCH(G$1,'2-3 引出列表'!$A$1:$CD$1,0)),""))</f>
        <v>0</v>
      </c>
      <c r="H1018">
        <f>IF(ISBLANK(IFERROR(INDEX('2-3 引出列表'!$A$2:$CE$8700,$A1018,MATCH(H$1,'2-3 引出列表'!$A$1:$CD$1,0)),"")),"",IFERROR(INDEX('2-3 引出列表'!$A$2:$CE$8700,$A1018,MATCH(H$1,'2-3 引出列表'!$A$1:$CD$1,0)),""))</f>
        <v>0</v>
      </c>
      <c r="I1018">
        <f>IF(ISBLANK(IFERROR(INDEX('2-3 引出列表'!$A$2:$CE$8700,$A1018,MATCH(I$1,'2-3 引出列表'!$A$1:$CD$1,0)),"")),"",IFERROR(INDEX('2-3 引出列表'!$A$2:$CE$8700,$A1018,MATCH(I$1,'2-3 引出列表'!$A$1:$CD$1,0)),""))</f>
        <v>0</v>
      </c>
    </row>
    <row r="1019" customFormat="1" spans="1:9">
      <c r="A1019">
        <v>1018</v>
      </c>
      <c r="B1019">
        <f>IF(ISBLANK(IFERROR(INDEX('2-3 引出列表'!$A$2:$CE$8700,$A1019,MATCH(B$1,'2-3 引出列表'!$A$1:$CD$1,0)),"")),"",IFERROR(INDEX('2-3 引出列表'!$A$2:$CE$8700,$A1019,MATCH(B$1,'2-3 引出列表'!$A$1:$CD$1,0)),""))</f>
        <v>0</v>
      </c>
      <c r="C1019">
        <f>IF(ISBLANK(IFERROR(INDEX('2-3 引出列表'!$A$2:$CE$8700,$A1019,MATCH(C$1,'2-3 引出列表'!$A$1:$CD$1,0)),"")),"",IFERROR(INDEX('2-3 引出列表'!$A$2:$CE$8700,$A1019,MATCH(C$1,'2-3 引出列表'!$A$1:$CD$1,0)),""))</f>
        <v>0</v>
      </c>
      <c r="D1019">
        <f>IF(ISBLANK(IFERROR(INDEX('2-3 引出列表'!$A$2:$CE$8700,$A1019,MATCH(D$1,'2-3 引出列表'!$A$1:$CD$1,0)),"")),"",IFERROR(INDEX('2-3 引出列表'!$A$2:$CE$8700,$A1019,MATCH(D$1,'2-3 引出列表'!$A$1:$CD$1,0)),""))</f>
        <v>0</v>
      </c>
      <c r="E1019">
        <f>IF(ISBLANK(IFERROR(INDEX('2-3 引出列表'!$A$2:$CE$8700,$A1019,MATCH(E$1,'2-3 引出列表'!$A$1:$CD$1,0)),"")),"",IFERROR(INDEX('2-3 引出列表'!$A$2:$CE$8700,$A1019,MATCH(E$1,'2-3 引出列表'!$A$1:$CD$1,0)),""))</f>
        <v>0</v>
      </c>
      <c r="F1019" t="str">
        <f t="shared" si="15"/>
        <v>0</v>
      </c>
      <c r="G1019">
        <f>IF(ISBLANK(IFERROR(INDEX('2-3 引出列表'!$A$2:$CE$8700,$A1019,MATCH(G$1,'2-3 引出列表'!$A$1:$CD$1,0)),"")),"",IFERROR(INDEX('2-3 引出列表'!$A$2:$CE$8700,$A1019,MATCH(G$1,'2-3 引出列表'!$A$1:$CD$1,0)),""))</f>
        <v>0</v>
      </c>
      <c r="H1019">
        <f>IF(ISBLANK(IFERROR(INDEX('2-3 引出列表'!$A$2:$CE$8700,$A1019,MATCH(H$1,'2-3 引出列表'!$A$1:$CD$1,0)),"")),"",IFERROR(INDEX('2-3 引出列表'!$A$2:$CE$8700,$A1019,MATCH(H$1,'2-3 引出列表'!$A$1:$CD$1,0)),""))</f>
        <v>0</v>
      </c>
      <c r="I1019">
        <f>IF(ISBLANK(IFERROR(INDEX('2-3 引出列表'!$A$2:$CE$8700,$A1019,MATCH(I$1,'2-3 引出列表'!$A$1:$CD$1,0)),"")),"",IFERROR(INDEX('2-3 引出列表'!$A$2:$CE$8700,$A1019,MATCH(I$1,'2-3 引出列表'!$A$1:$CD$1,0)),""))</f>
        <v>0</v>
      </c>
    </row>
    <row r="1020" customFormat="1" spans="1:9">
      <c r="A1020">
        <v>1019</v>
      </c>
      <c r="B1020">
        <f>IF(ISBLANK(IFERROR(INDEX('2-3 引出列表'!$A$2:$CE$8700,$A1020,MATCH(B$1,'2-3 引出列表'!$A$1:$CD$1,0)),"")),"",IFERROR(INDEX('2-3 引出列表'!$A$2:$CE$8700,$A1020,MATCH(B$1,'2-3 引出列表'!$A$1:$CD$1,0)),""))</f>
        <v>0</v>
      </c>
      <c r="C1020">
        <f>IF(ISBLANK(IFERROR(INDEX('2-3 引出列表'!$A$2:$CE$8700,$A1020,MATCH(C$1,'2-3 引出列表'!$A$1:$CD$1,0)),"")),"",IFERROR(INDEX('2-3 引出列表'!$A$2:$CE$8700,$A1020,MATCH(C$1,'2-3 引出列表'!$A$1:$CD$1,0)),""))</f>
        <v>0</v>
      </c>
      <c r="D1020">
        <f>IF(ISBLANK(IFERROR(INDEX('2-3 引出列表'!$A$2:$CE$8700,$A1020,MATCH(D$1,'2-3 引出列表'!$A$1:$CD$1,0)),"")),"",IFERROR(INDEX('2-3 引出列表'!$A$2:$CE$8700,$A1020,MATCH(D$1,'2-3 引出列表'!$A$1:$CD$1,0)),""))</f>
        <v>0</v>
      </c>
      <c r="E1020">
        <f>IF(ISBLANK(IFERROR(INDEX('2-3 引出列表'!$A$2:$CE$8700,$A1020,MATCH(E$1,'2-3 引出列表'!$A$1:$CD$1,0)),"")),"",IFERROR(INDEX('2-3 引出列表'!$A$2:$CE$8700,$A1020,MATCH(E$1,'2-3 引出列表'!$A$1:$CD$1,0)),""))</f>
        <v>0</v>
      </c>
      <c r="F1020" t="str">
        <f t="shared" si="15"/>
        <v>0</v>
      </c>
      <c r="G1020">
        <f>IF(ISBLANK(IFERROR(INDEX('2-3 引出列表'!$A$2:$CE$8700,$A1020,MATCH(G$1,'2-3 引出列表'!$A$1:$CD$1,0)),"")),"",IFERROR(INDEX('2-3 引出列表'!$A$2:$CE$8700,$A1020,MATCH(G$1,'2-3 引出列表'!$A$1:$CD$1,0)),""))</f>
        <v>0</v>
      </c>
      <c r="H1020">
        <f>IF(ISBLANK(IFERROR(INDEX('2-3 引出列表'!$A$2:$CE$8700,$A1020,MATCH(H$1,'2-3 引出列表'!$A$1:$CD$1,0)),"")),"",IFERROR(INDEX('2-3 引出列表'!$A$2:$CE$8700,$A1020,MATCH(H$1,'2-3 引出列表'!$A$1:$CD$1,0)),""))</f>
        <v>0</v>
      </c>
      <c r="I1020">
        <f>IF(ISBLANK(IFERROR(INDEX('2-3 引出列表'!$A$2:$CE$8700,$A1020,MATCH(I$1,'2-3 引出列表'!$A$1:$CD$1,0)),"")),"",IFERROR(INDEX('2-3 引出列表'!$A$2:$CE$8700,$A1020,MATCH(I$1,'2-3 引出列表'!$A$1:$CD$1,0)),""))</f>
        <v>0</v>
      </c>
    </row>
    <row r="1021" customFormat="1" spans="1:9">
      <c r="A1021">
        <v>1020</v>
      </c>
      <c r="B1021">
        <f>IF(ISBLANK(IFERROR(INDEX('2-3 引出列表'!$A$2:$CE$8700,$A1021,MATCH(B$1,'2-3 引出列表'!$A$1:$CD$1,0)),"")),"",IFERROR(INDEX('2-3 引出列表'!$A$2:$CE$8700,$A1021,MATCH(B$1,'2-3 引出列表'!$A$1:$CD$1,0)),""))</f>
        <v>0</v>
      </c>
      <c r="C1021">
        <f>IF(ISBLANK(IFERROR(INDEX('2-3 引出列表'!$A$2:$CE$8700,$A1021,MATCH(C$1,'2-3 引出列表'!$A$1:$CD$1,0)),"")),"",IFERROR(INDEX('2-3 引出列表'!$A$2:$CE$8700,$A1021,MATCH(C$1,'2-3 引出列表'!$A$1:$CD$1,0)),""))</f>
        <v>0</v>
      </c>
      <c r="D1021">
        <f>IF(ISBLANK(IFERROR(INDEX('2-3 引出列表'!$A$2:$CE$8700,$A1021,MATCH(D$1,'2-3 引出列表'!$A$1:$CD$1,0)),"")),"",IFERROR(INDEX('2-3 引出列表'!$A$2:$CE$8700,$A1021,MATCH(D$1,'2-3 引出列表'!$A$1:$CD$1,0)),""))</f>
        <v>0</v>
      </c>
      <c r="E1021">
        <f>IF(ISBLANK(IFERROR(INDEX('2-3 引出列表'!$A$2:$CE$8700,$A1021,MATCH(E$1,'2-3 引出列表'!$A$1:$CD$1,0)),"")),"",IFERROR(INDEX('2-3 引出列表'!$A$2:$CE$8700,$A1021,MATCH(E$1,'2-3 引出列表'!$A$1:$CD$1,0)),""))</f>
        <v>0</v>
      </c>
      <c r="F1021" t="str">
        <f t="shared" si="15"/>
        <v>0</v>
      </c>
      <c r="G1021">
        <f>IF(ISBLANK(IFERROR(INDEX('2-3 引出列表'!$A$2:$CE$8700,$A1021,MATCH(G$1,'2-3 引出列表'!$A$1:$CD$1,0)),"")),"",IFERROR(INDEX('2-3 引出列表'!$A$2:$CE$8700,$A1021,MATCH(G$1,'2-3 引出列表'!$A$1:$CD$1,0)),""))</f>
        <v>0</v>
      </c>
      <c r="H1021">
        <f>IF(ISBLANK(IFERROR(INDEX('2-3 引出列表'!$A$2:$CE$8700,$A1021,MATCH(H$1,'2-3 引出列表'!$A$1:$CD$1,0)),"")),"",IFERROR(INDEX('2-3 引出列表'!$A$2:$CE$8700,$A1021,MATCH(H$1,'2-3 引出列表'!$A$1:$CD$1,0)),""))</f>
        <v>0</v>
      </c>
      <c r="I1021">
        <f>IF(ISBLANK(IFERROR(INDEX('2-3 引出列表'!$A$2:$CE$8700,$A1021,MATCH(I$1,'2-3 引出列表'!$A$1:$CD$1,0)),"")),"",IFERROR(INDEX('2-3 引出列表'!$A$2:$CE$8700,$A1021,MATCH(I$1,'2-3 引出列表'!$A$1:$CD$1,0)),""))</f>
        <v>0</v>
      </c>
    </row>
    <row r="1022" customFormat="1" spans="1:9">
      <c r="A1022">
        <v>1021</v>
      </c>
      <c r="B1022">
        <f>IF(ISBLANK(IFERROR(INDEX('2-3 引出列表'!$A$2:$CE$8700,$A1022,MATCH(B$1,'2-3 引出列表'!$A$1:$CD$1,0)),"")),"",IFERROR(INDEX('2-3 引出列表'!$A$2:$CE$8700,$A1022,MATCH(B$1,'2-3 引出列表'!$A$1:$CD$1,0)),""))</f>
        <v>0</v>
      </c>
      <c r="C1022">
        <f>IF(ISBLANK(IFERROR(INDEX('2-3 引出列表'!$A$2:$CE$8700,$A1022,MATCH(C$1,'2-3 引出列表'!$A$1:$CD$1,0)),"")),"",IFERROR(INDEX('2-3 引出列表'!$A$2:$CE$8700,$A1022,MATCH(C$1,'2-3 引出列表'!$A$1:$CD$1,0)),""))</f>
        <v>0</v>
      </c>
      <c r="D1022">
        <f>IF(ISBLANK(IFERROR(INDEX('2-3 引出列表'!$A$2:$CE$8700,$A1022,MATCH(D$1,'2-3 引出列表'!$A$1:$CD$1,0)),"")),"",IFERROR(INDEX('2-3 引出列表'!$A$2:$CE$8700,$A1022,MATCH(D$1,'2-3 引出列表'!$A$1:$CD$1,0)),""))</f>
        <v>0</v>
      </c>
      <c r="E1022">
        <f>IF(ISBLANK(IFERROR(INDEX('2-3 引出列表'!$A$2:$CE$8700,$A1022,MATCH(E$1,'2-3 引出列表'!$A$1:$CD$1,0)),"")),"",IFERROR(INDEX('2-3 引出列表'!$A$2:$CE$8700,$A1022,MATCH(E$1,'2-3 引出列表'!$A$1:$CD$1,0)),""))</f>
        <v>0</v>
      </c>
      <c r="F1022" t="str">
        <f t="shared" si="15"/>
        <v>0</v>
      </c>
      <c r="G1022">
        <f>IF(ISBLANK(IFERROR(INDEX('2-3 引出列表'!$A$2:$CE$8700,$A1022,MATCH(G$1,'2-3 引出列表'!$A$1:$CD$1,0)),"")),"",IFERROR(INDEX('2-3 引出列表'!$A$2:$CE$8700,$A1022,MATCH(G$1,'2-3 引出列表'!$A$1:$CD$1,0)),""))</f>
        <v>0</v>
      </c>
      <c r="H1022">
        <f>IF(ISBLANK(IFERROR(INDEX('2-3 引出列表'!$A$2:$CE$8700,$A1022,MATCH(H$1,'2-3 引出列表'!$A$1:$CD$1,0)),"")),"",IFERROR(INDEX('2-3 引出列表'!$A$2:$CE$8700,$A1022,MATCH(H$1,'2-3 引出列表'!$A$1:$CD$1,0)),""))</f>
        <v>0</v>
      </c>
      <c r="I1022">
        <f>IF(ISBLANK(IFERROR(INDEX('2-3 引出列表'!$A$2:$CE$8700,$A1022,MATCH(I$1,'2-3 引出列表'!$A$1:$CD$1,0)),"")),"",IFERROR(INDEX('2-3 引出列表'!$A$2:$CE$8700,$A1022,MATCH(I$1,'2-3 引出列表'!$A$1:$CD$1,0)),""))</f>
        <v>0</v>
      </c>
    </row>
    <row r="1023" customFormat="1" spans="1:9">
      <c r="A1023">
        <v>1022</v>
      </c>
      <c r="B1023">
        <f>IF(ISBLANK(IFERROR(INDEX('2-3 引出列表'!$A$2:$CE$8700,$A1023,MATCH(B$1,'2-3 引出列表'!$A$1:$CD$1,0)),"")),"",IFERROR(INDEX('2-3 引出列表'!$A$2:$CE$8700,$A1023,MATCH(B$1,'2-3 引出列表'!$A$1:$CD$1,0)),""))</f>
        <v>0</v>
      </c>
      <c r="C1023">
        <f>IF(ISBLANK(IFERROR(INDEX('2-3 引出列表'!$A$2:$CE$8700,$A1023,MATCH(C$1,'2-3 引出列表'!$A$1:$CD$1,0)),"")),"",IFERROR(INDEX('2-3 引出列表'!$A$2:$CE$8700,$A1023,MATCH(C$1,'2-3 引出列表'!$A$1:$CD$1,0)),""))</f>
        <v>0</v>
      </c>
      <c r="D1023">
        <f>IF(ISBLANK(IFERROR(INDEX('2-3 引出列表'!$A$2:$CE$8700,$A1023,MATCH(D$1,'2-3 引出列表'!$A$1:$CD$1,0)),"")),"",IFERROR(INDEX('2-3 引出列表'!$A$2:$CE$8700,$A1023,MATCH(D$1,'2-3 引出列表'!$A$1:$CD$1,0)),""))</f>
        <v>0</v>
      </c>
      <c r="E1023">
        <f>IF(ISBLANK(IFERROR(INDEX('2-3 引出列表'!$A$2:$CE$8700,$A1023,MATCH(E$1,'2-3 引出列表'!$A$1:$CD$1,0)),"")),"",IFERROR(INDEX('2-3 引出列表'!$A$2:$CE$8700,$A1023,MATCH(E$1,'2-3 引出列表'!$A$1:$CD$1,0)),""))</f>
        <v>0</v>
      </c>
      <c r="F1023" t="str">
        <f t="shared" si="15"/>
        <v>0</v>
      </c>
      <c r="G1023">
        <f>IF(ISBLANK(IFERROR(INDEX('2-3 引出列表'!$A$2:$CE$8700,$A1023,MATCH(G$1,'2-3 引出列表'!$A$1:$CD$1,0)),"")),"",IFERROR(INDEX('2-3 引出列表'!$A$2:$CE$8700,$A1023,MATCH(G$1,'2-3 引出列表'!$A$1:$CD$1,0)),""))</f>
        <v>0</v>
      </c>
      <c r="H1023">
        <f>IF(ISBLANK(IFERROR(INDEX('2-3 引出列表'!$A$2:$CE$8700,$A1023,MATCH(H$1,'2-3 引出列表'!$A$1:$CD$1,0)),"")),"",IFERROR(INDEX('2-3 引出列表'!$A$2:$CE$8700,$A1023,MATCH(H$1,'2-3 引出列表'!$A$1:$CD$1,0)),""))</f>
        <v>0</v>
      </c>
      <c r="I1023">
        <f>IF(ISBLANK(IFERROR(INDEX('2-3 引出列表'!$A$2:$CE$8700,$A1023,MATCH(I$1,'2-3 引出列表'!$A$1:$CD$1,0)),"")),"",IFERROR(INDEX('2-3 引出列表'!$A$2:$CE$8700,$A1023,MATCH(I$1,'2-3 引出列表'!$A$1:$CD$1,0)),""))</f>
        <v>0</v>
      </c>
    </row>
    <row r="1024" customFormat="1" spans="1:9">
      <c r="A1024">
        <v>1023</v>
      </c>
      <c r="B1024">
        <f>IF(ISBLANK(IFERROR(INDEX('2-3 引出列表'!$A$2:$CE$8700,$A1024,MATCH(B$1,'2-3 引出列表'!$A$1:$CD$1,0)),"")),"",IFERROR(INDEX('2-3 引出列表'!$A$2:$CE$8700,$A1024,MATCH(B$1,'2-3 引出列表'!$A$1:$CD$1,0)),""))</f>
        <v>0</v>
      </c>
      <c r="C1024">
        <f>IF(ISBLANK(IFERROR(INDEX('2-3 引出列表'!$A$2:$CE$8700,$A1024,MATCH(C$1,'2-3 引出列表'!$A$1:$CD$1,0)),"")),"",IFERROR(INDEX('2-3 引出列表'!$A$2:$CE$8700,$A1024,MATCH(C$1,'2-3 引出列表'!$A$1:$CD$1,0)),""))</f>
        <v>0</v>
      </c>
      <c r="D1024">
        <f>IF(ISBLANK(IFERROR(INDEX('2-3 引出列表'!$A$2:$CE$8700,$A1024,MATCH(D$1,'2-3 引出列表'!$A$1:$CD$1,0)),"")),"",IFERROR(INDEX('2-3 引出列表'!$A$2:$CE$8700,$A1024,MATCH(D$1,'2-3 引出列表'!$A$1:$CD$1,0)),""))</f>
        <v>0</v>
      </c>
      <c r="E1024">
        <f>IF(ISBLANK(IFERROR(INDEX('2-3 引出列表'!$A$2:$CE$8700,$A1024,MATCH(E$1,'2-3 引出列表'!$A$1:$CD$1,0)),"")),"",IFERROR(INDEX('2-3 引出列表'!$A$2:$CE$8700,$A1024,MATCH(E$1,'2-3 引出列表'!$A$1:$CD$1,0)),""))</f>
        <v>0</v>
      </c>
      <c r="F1024" t="str">
        <f t="shared" si="15"/>
        <v>0</v>
      </c>
      <c r="G1024">
        <f>IF(ISBLANK(IFERROR(INDEX('2-3 引出列表'!$A$2:$CE$8700,$A1024,MATCH(G$1,'2-3 引出列表'!$A$1:$CD$1,0)),"")),"",IFERROR(INDEX('2-3 引出列表'!$A$2:$CE$8700,$A1024,MATCH(G$1,'2-3 引出列表'!$A$1:$CD$1,0)),""))</f>
        <v>0</v>
      </c>
      <c r="H1024">
        <f>IF(ISBLANK(IFERROR(INDEX('2-3 引出列表'!$A$2:$CE$8700,$A1024,MATCH(H$1,'2-3 引出列表'!$A$1:$CD$1,0)),"")),"",IFERROR(INDEX('2-3 引出列表'!$A$2:$CE$8700,$A1024,MATCH(H$1,'2-3 引出列表'!$A$1:$CD$1,0)),""))</f>
        <v>0</v>
      </c>
      <c r="I1024">
        <f>IF(ISBLANK(IFERROR(INDEX('2-3 引出列表'!$A$2:$CE$8700,$A1024,MATCH(I$1,'2-3 引出列表'!$A$1:$CD$1,0)),"")),"",IFERROR(INDEX('2-3 引出列表'!$A$2:$CE$8700,$A1024,MATCH(I$1,'2-3 引出列表'!$A$1:$CD$1,0)),""))</f>
        <v>0</v>
      </c>
    </row>
    <row r="1025" customFormat="1" spans="1:9">
      <c r="A1025">
        <v>1024</v>
      </c>
      <c r="B1025">
        <f>IF(ISBLANK(IFERROR(INDEX('2-3 引出列表'!$A$2:$CE$8700,$A1025,MATCH(B$1,'2-3 引出列表'!$A$1:$CD$1,0)),"")),"",IFERROR(INDEX('2-3 引出列表'!$A$2:$CE$8700,$A1025,MATCH(B$1,'2-3 引出列表'!$A$1:$CD$1,0)),""))</f>
        <v>0</v>
      </c>
      <c r="C1025">
        <f>IF(ISBLANK(IFERROR(INDEX('2-3 引出列表'!$A$2:$CE$8700,$A1025,MATCH(C$1,'2-3 引出列表'!$A$1:$CD$1,0)),"")),"",IFERROR(INDEX('2-3 引出列表'!$A$2:$CE$8700,$A1025,MATCH(C$1,'2-3 引出列表'!$A$1:$CD$1,0)),""))</f>
        <v>0</v>
      </c>
      <c r="D1025">
        <f>IF(ISBLANK(IFERROR(INDEX('2-3 引出列表'!$A$2:$CE$8700,$A1025,MATCH(D$1,'2-3 引出列表'!$A$1:$CD$1,0)),"")),"",IFERROR(INDEX('2-3 引出列表'!$A$2:$CE$8700,$A1025,MATCH(D$1,'2-3 引出列表'!$A$1:$CD$1,0)),""))</f>
        <v>0</v>
      </c>
      <c r="E1025">
        <f>IF(ISBLANK(IFERROR(INDEX('2-3 引出列表'!$A$2:$CE$8700,$A1025,MATCH(E$1,'2-3 引出列表'!$A$1:$CD$1,0)),"")),"",IFERROR(INDEX('2-3 引出列表'!$A$2:$CE$8700,$A1025,MATCH(E$1,'2-3 引出列表'!$A$1:$CD$1,0)),""))</f>
        <v>0</v>
      </c>
      <c r="F1025" t="str">
        <f t="shared" si="15"/>
        <v>0</v>
      </c>
      <c r="G1025">
        <f>IF(ISBLANK(IFERROR(INDEX('2-3 引出列表'!$A$2:$CE$8700,$A1025,MATCH(G$1,'2-3 引出列表'!$A$1:$CD$1,0)),"")),"",IFERROR(INDEX('2-3 引出列表'!$A$2:$CE$8700,$A1025,MATCH(G$1,'2-3 引出列表'!$A$1:$CD$1,0)),""))</f>
        <v>0</v>
      </c>
      <c r="H1025">
        <f>IF(ISBLANK(IFERROR(INDEX('2-3 引出列表'!$A$2:$CE$8700,$A1025,MATCH(H$1,'2-3 引出列表'!$A$1:$CD$1,0)),"")),"",IFERROR(INDEX('2-3 引出列表'!$A$2:$CE$8700,$A1025,MATCH(H$1,'2-3 引出列表'!$A$1:$CD$1,0)),""))</f>
        <v>0</v>
      </c>
      <c r="I1025">
        <f>IF(ISBLANK(IFERROR(INDEX('2-3 引出列表'!$A$2:$CE$8700,$A1025,MATCH(I$1,'2-3 引出列表'!$A$1:$CD$1,0)),"")),"",IFERROR(INDEX('2-3 引出列表'!$A$2:$CE$8700,$A1025,MATCH(I$1,'2-3 引出列表'!$A$1:$CD$1,0)),""))</f>
        <v>0</v>
      </c>
    </row>
    <row r="1026" customFormat="1" spans="1:9">
      <c r="A1026">
        <v>1025</v>
      </c>
      <c r="B1026">
        <f>IF(ISBLANK(IFERROR(INDEX('2-3 引出列表'!$A$2:$CE$8700,$A1026,MATCH(B$1,'2-3 引出列表'!$A$1:$CD$1,0)),"")),"",IFERROR(INDEX('2-3 引出列表'!$A$2:$CE$8700,$A1026,MATCH(B$1,'2-3 引出列表'!$A$1:$CD$1,0)),""))</f>
        <v>0</v>
      </c>
      <c r="C1026">
        <f>IF(ISBLANK(IFERROR(INDEX('2-3 引出列表'!$A$2:$CE$8700,$A1026,MATCH(C$1,'2-3 引出列表'!$A$1:$CD$1,0)),"")),"",IFERROR(INDEX('2-3 引出列表'!$A$2:$CE$8700,$A1026,MATCH(C$1,'2-3 引出列表'!$A$1:$CD$1,0)),""))</f>
        <v>0</v>
      </c>
      <c r="D1026">
        <f>IF(ISBLANK(IFERROR(INDEX('2-3 引出列表'!$A$2:$CE$8700,$A1026,MATCH(D$1,'2-3 引出列表'!$A$1:$CD$1,0)),"")),"",IFERROR(INDEX('2-3 引出列表'!$A$2:$CE$8700,$A1026,MATCH(D$1,'2-3 引出列表'!$A$1:$CD$1,0)),""))</f>
        <v>0</v>
      </c>
      <c r="E1026">
        <f>IF(ISBLANK(IFERROR(INDEX('2-3 引出列表'!$A$2:$CE$8700,$A1026,MATCH(E$1,'2-3 引出列表'!$A$1:$CD$1,0)),"")),"",IFERROR(INDEX('2-3 引出列表'!$A$2:$CE$8700,$A1026,MATCH(E$1,'2-3 引出列表'!$A$1:$CD$1,0)),""))</f>
        <v>0</v>
      </c>
      <c r="F1026" t="str">
        <f t="shared" ref="F1026:F1089" si="16">LEFT(E1026,7)</f>
        <v>0</v>
      </c>
      <c r="G1026">
        <f>IF(ISBLANK(IFERROR(INDEX('2-3 引出列表'!$A$2:$CE$8700,$A1026,MATCH(G$1,'2-3 引出列表'!$A$1:$CD$1,0)),"")),"",IFERROR(INDEX('2-3 引出列表'!$A$2:$CE$8700,$A1026,MATCH(G$1,'2-3 引出列表'!$A$1:$CD$1,0)),""))</f>
        <v>0</v>
      </c>
      <c r="H1026">
        <f>IF(ISBLANK(IFERROR(INDEX('2-3 引出列表'!$A$2:$CE$8700,$A1026,MATCH(H$1,'2-3 引出列表'!$A$1:$CD$1,0)),"")),"",IFERROR(INDEX('2-3 引出列表'!$A$2:$CE$8700,$A1026,MATCH(H$1,'2-3 引出列表'!$A$1:$CD$1,0)),""))</f>
        <v>0</v>
      </c>
      <c r="I1026">
        <f>IF(ISBLANK(IFERROR(INDEX('2-3 引出列表'!$A$2:$CE$8700,$A1026,MATCH(I$1,'2-3 引出列表'!$A$1:$CD$1,0)),"")),"",IFERROR(INDEX('2-3 引出列表'!$A$2:$CE$8700,$A1026,MATCH(I$1,'2-3 引出列表'!$A$1:$CD$1,0)),""))</f>
        <v>0</v>
      </c>
    </row>
    <row r="1027" customFormat="1" spans="1:9">
      <c r="A1027">
        <v>1026</v>
      </c>
      <c r="B1027">
        <f>IF(ISBLANK(IFERROR(INDEX('2-3 引出列表'!$A$2:$CE$8700,$A1027,MATCH(B$1,'2-3 引出列表'!$A$1:$CD$1,0)),"")),"",IFERROR(INDEX('2-3 引出列表'!$A$2:$CE$8700,$A1027,MATCH(B$1,'2-3 引出列表'!$A$1:$CD$1,0)),""))</f>
        <v>0</v>
      </c>
      <c r="C1027">
        <f>IF(ISBLANK(IFERROR(INDEX('2-3 引出列表'!$A$2:$CE$8700,$A1027,MATCH(C$1,'2-3 引出列表'!$A$1:$CD$1,0)),"")),"",IFERROR(INDEX('2-3 引出列表'!$A$2:$CE$8700,$A1027,MATCH(C$1,'2-3 引出列表'!$A$1:$CD$1,0)),""))</f>
        <v>0</v>
      </c>
      <c r="D1027">
        <f>IF(ISBLANK(IFERROR(INDEX('2-3 引出列表'!$A$2:$CE$8700,$A1027,MATCH(D$1,'2-3 引出列表'!$A$1:$CD$1,0)),"")),"",IFERROR(INDEX('2-3 引出列表'!$A$2:$CE$8700,$A1027,MATCH(D$1,'2-3 引出列表'!$A$1:$CD$1,0)),""))</f>
        <v>0</v>
      </c>
      <c r="E1027">
        <f>IF(ISBLANK(IFERROR(INDEX('2-3 引出列表'!$A$2:$CE$8700,$A1027,MATCH(E$1,'2-3 引出列表'!$A$1:$CD$1,0)),"")),"",IFERROR(INDEX('2-3 引出列表'!$A$2:$CE$8700,$A1027,MATCH(E$1,'2-3 引出列表'!$A$1:$CD$1,0)),""))</f>
        <v>0</v>
      </c>
      <c r="F1027" t="str">
        <f t="shared" si="16"/>
        <v>0</v>
      </c>
      <c r="G1027">
        <f>IF(ISBLANK(IFERROR(INDEX('2-3 引出列表'!$A$2:$CE$8700,$A1027,MATCH(G$1,'2-3 引出列表'!$A$1:$CD$1,0)),"")),"",IFERROR(INDEX('2-3 引出列表'!$A$2:$CE$8700,$A1027,MATCH(G$1,'2-3 引出列表'!$A$1:$CD$1,0)),""))</f>
        <v>0</v>
      </c>
      <c r="H1027">
        <f>IF(ISBLANK(IFERROR(INDEX('2-3 引出列表'!$A$2:$CE$8700,$A1027,MATCH(H$1,'2-3 引出列表'!$A$1:$CD$1,0)),"")),"",IFERROR(INDEX('2-3 引出列表'!$A$2:$CE$8700,$A1027,MATCH(H$1,'2-3 引出列表'!$A$1:$CD$1,0)),""))</f>
        <v>0</v>
      </c>
      <c r="I1027">
        <f>IF(ISBLANK(IFERROR(INDEX('2-3 引出列表'!$A$2:$CE$8700,$A1027,MATCH(I$1,'2-3 引出列表'!$A$1:$CD$1,0)),"")),"",IFERROR(INDEX('2-3 引出列表'!$A$2:$CE$8700,$A1027,MATCH(I$1,'2-3 引出列表'!$A$1:$CD$1,0)),""))</f>
        <v>0</v>
      </c>
    </row>
    <row r="1028" customFormat="1" spans="1:9">
      <c r="A1028">
        <v>1027</v>
      </c>
      <c r="B1028">
        <f>IF(ISBLANK(IFERROR(INDEX('2-3 引出列表'!$A$2:$CE$8700,$A1028,MATCH(B$1,'2-3 引出列表'!$A$1:$CD$1,0)),"")),"",IFERROR(INDEX('2-3 引出列表'!$A$2:$CE$8700,$A1028,MATCH(B$1,'2-3 引出列表'!$A$1:$CD$1,0)),""))</f>
        <v>0</v>
      </c>
      <c r="C1028">
        <f>IF(ISBLANK(IFERROR(INDEX('2-3 引出列表'!$A$2:$CE$8700,$A1028,MATCH(C$1,'2-3 引出列表'!$A$1:$CD$1,0)),"")),"",IFERROR(INDEX('2-3 引出列表'!$A$2:$CE$8700,$A1028,MATCH(C$1,'2-3 引出列表'!$A$1:$CD$1,0)),""))</f>
        <v>0</v>
      </c>
      <c r="D1028">
        <f>IF(ISBLANK(IFERROR(INDEX('2-3 引出列表'!$A$2:$CE$8700,$A1028,MATCH(D$1,'2-3 引出列表'!$A$1:$CD$1,0)),"")),"",IFERROR(INDEX('2-3 引出列表'!$A$2:$CE$8700,$A1028,MATCH(D$1,'2-3 引出列表'!$A$1:$CD$1,0)),""))</f>
        <v>0</v>
      </c>
      <c r="E1028">
        <f>IF(ISBLANK(IFERROR(INDEX('2-3 引出列表'!$A$2:$CE$8700,$A1028,MATCH(E$1,'2-3 引出列表'!$A$1:$CD$1,0)),"")),"",IFERROR(INDEX('2-3 引出列表'!$A$2:$CE$8700,$A1028,MATCH(E$1,'2-3 引出列表'!$A$1:$CD$1,0)),""))</f>
        <v>0</v>
      </c>
      <c r="F1028" t="str">
        <f t="shared" si="16"/>
        <v>0</v>
      </c>
      <c r="G1028">
        <f>IF(ISBLANK(IFERROR(INDEX('2-3 引出列表'!$A$2:$CE$8700,$A1028,MATCH(G$1,'2-3 引出列表'!$A$1:$CD$1,0)),"")),"",IFERROR(INDEX('2-3 引出列表'!$A$2:$CE$8700,$A1028,MATCH(G$1,'2-3 引出列表'!$A$1:$CD$1,0)),""))</f>
        <v>0</v>
      </c>
      <c r="H1028">
        <f>IF(ISBLANK(IFERROR(INDEX('2-3 引出列表'!$A$2:$CE$8700,$A1028,MATCH(H$1,'2-3 引出列表'!$A$1:$CD$1,0)),"")),"",IFERROR(INDEX('2-3 引出列表'!$A$2:$CE$8700,$A1028,MATCH(H$1,'2-3 引出列表'!$A$1:$CD$1,0)),""))</f>
        <v>0</v>
      </c>
      <c r="I1028">
        <f>IF(ISBLANK(IFERROR(INDEX('2-3 引出列表'!$A$2:$CE$8700,$A1028,MATCH(I$1,'2-3 引出列表'!$A$1:$CD$1,0)),"")),"",IFERROR(INDEX('2-3 引出列表'!$A$2:$CE$8700,$A1028,MATCH(I$1,'2-3 引出列表'!$A$1:$CD$1,0)),""))</f>
        <v>0</v>
      </c>
    </row>
    <row r="1029" customFormat="1" spans="1:9">
      <c r="A1029">
        <v>1028</v>
      </c>
      <c r="B1029">
        <f>IF(ISBLANK(IFERROR(INDEX('2-3 引出列表'!$A$2:$CE$8700,$A1029,MATCH(B$1,'2-3 引出列表'!$A$1:$CD$1,0)),"")),"",IFERROR(INDEX('2-3 引出列表'!$A$2:$CE$8700,$A1029,MATCH(B$1,'2-3 引出列表'!$A$1:$CD$1,0)),""))</f>
        <v>0</v>
      </c>
      <c r="C1029">
        <f>IF(ISBLANK(IFERROR(INDEX('2-3 引出列表'!$A$2:$CE$8700,$A1029,MATCH(C$1,'2-3 引出列表'!$A$1:$CD$1,0)),"")),"",IFERROR(INDEX('2-3 引出列表'!$A$2:$CE$8700,$A1029,MATCH(C$1,'2-3 引出列表'!$A$1:$CD$1,0)),""))</f>
        <v>0</v>
      </c>
      <c r="D1029">
        <f>IF(ISBLANK(IFERROR(INDEX('2-3 引出列表'!$A$2:$CE$8700,$A1029,MATCH(D$1,'2-3 引出列表'!$A$1:$CD$1,0)),"")),"",IFERROR(INDEX('2-3 引出列表'!$A$2:$CE$8700,$A1029,MATCH(D$1,'2-3 引出列表'!$A$1:$CD$1,0)),""))</f>
        <v>0</v>
      </c>
      <c r="E1029">
        <f>IF(ISBLANK(IFERROR(INDEX('2-3 引出列表'!$A$2:$CE$8700,$A1029,MATCH(E$1,'2-3 引出列表'!$A$1:$CD$1,0)),"")),"",IFERROR(INDEX('2-3 引出列表'!$A$2:$CE$8700,$A1029,MATCH(E$1,'2-3 引出列表'!$A$1:$CD$1,0)),""))</f>
        <v>0</v>
      </c>
      <c r="F1029" t="str">
        <f t="shared" si="16"/>
        <v>0</v>
      </c>
      <c r="G1029">
        <f>IF(ISBLANK(IFERROR(INDEX('2-3 引出列表'!$A$2:$CE$8700,$A1029,MATCH(G$1,'2-3 引出列表'!$A$1:$CD$1,0)),"")),"",IFERROR(INDEX('2-3 引出列表'!$A$2:$CE$8700,$A1029,MATCH(G$1,'2-3 引出列表'!$A$1:$CD$1,0)),""))</f>
        <v>0</v>
      </c>
      <c r="H1029">
        <f>IF(ISBLANK(IFERROR(INDEX('2-3 引出列表'!$A$2:$CE$8700,$A1029,MATCH(H$1,'2-3 引出列表'!$A$1:$CD$1,0)),"")),"",IFERROR(INDEX('2-3 引出列表'!$A$2:$CE$8700,$A1029,MATCH(H$1,'2-3 引出列表'!$A$1:$CD$1,0)),""))</f>
        <v>0</v>
      </c>
      <c r="I1029">
        <f>IF(ISBLANK(IFERROR(INDEX('2-3 引出列表'!$A$2:$CE$8700,$A1029,MATCH(I$1,'2-3 引出列表'!$A$1:$CD$1,0)),"")),"",IFERROR(INDEX('2-3 引出列表'!$A$2:$CE$8700,$A1029,MATCH(I$1,'2-3 引出列表'!$A$1:$CD$1,0)),""))</f>
        <v>0</v>
      </c>
    </row>
    <row r="1030" customFormat="1" spans="1:9">
      <c r="A1030">
        <v>1029</v>
      </c>
      <c r="B1030">
        <f>IF(ISBLANK(IFERROR(INDEX('2-3 引出列表'!$A$2:$CE$8700,$A1030,MATCH(B$1,'2-3 引出列表'!$A$1:$CD$1,0)),"")),"",IFERROR(INDEX('2-3 引出列表'!$A$2:$CE$8700,$A1030,MATCH(B$1,'2-3 引出列表'!$A$1:$CD$1,0)),""))</f>
        <v>0</v>
      </c>
      <c r="C1030">
        <f>IF(ISBLANK(IFERROR(INDEX('2-3 引出列表'!$A$2:$CE$8700,$A1030,MATCH(C$1,'2-3 引出列表'!$A$1:$CD$1,0)),"")),"",IFERROR(INDEX('2-3 引出列表'!$A$2:$CE$8700,$A1030,MATCH(C$1,'2-3 引出列表'!$A$1:$CD$1,0)),""))</f>
        <v>0</v>
      </c>
      <c r="D1030">
        <f>IF(ISBLANK(IFERROR(INDEX('2-3 引出列表'!$A$2:$CE$8700,$A1030,MATCH(D$1,'2-3 引出列表'!$A$1:$CD$1,0)),"")),"",IFERROR(INDEX('2-3 引出列表'!$A$2:$CE$8700,$A1030,MATCH(D$1,'2-3 引出列表'!$A$1:$CD$1,0)),""))</f>
        <v>0</v>
      </c>
      <c r="E1030">
        <f>IF(ISBLANK(IFERROR(INDEX('2-3 引出列表'!$A$2:$CE$8700,$A1030,MATCH(E$1,'2-3 引出列表'!$A$1:$CD$1,0)),"")),"",IFERROR(INDEX('2-3 引出列表'!$A$2:$CE$8700,$A1030,MATCH(E$1,'2-3 引出列表'!$A$1:$CD$1,0)),""))</f>
        <v>0</v>
      </c>
      <c r="F1030" t="str">
        <f t="shared" si="16"/>
        <v>0</v>
      </c>
      <c r="G1030">
        <f>IF(ISBLANK(IFERROR(INDEX('2-3 引出列表'!$A$2:$CE$8700,$A1030,MATCH(G$1,'2-3 引出列表'!$A$1:$CD$1,0)),"")),"",IFERROR(INDEX('2-3 引出列表'!$A$2:$CE$8700,$A1030,MATCH(G$1,'2-3 引出列表'!$A$1:$CD$1,0)),""))</f>
        <v>0</v>
      </c>
      <c r="H1030">
        <f>IF(ISBLANK(IFERROR(INDEX('2-3 引出列表'!$A$2:$CE$8700,$A1030,MATCH(H$1,'2-3 引出列表'!$A$1:$CD$1,0)),"")),"",IFERROR(INDEX('2-3 引出列表'!$A$2:$CE$8700,$A1030,MATCH(H$1,'2-3 引出列表'!$A$1:$CD$1,0)),""))</f>
        <v>0</v>
      </c>
      <c r="I1030">
        <f>IF(ISBLANK(IFERROR(INDEX('2-3 引出列表'!$A$2:$CE$8700,$A1030,MATCH(I$1,'2-3 引出列表'!$A$1:$CD$1,0)),"")),"",IFERROR(INDEX('2-3 引出列表'!$A$2:$CE$8700,$A1030,MATCH(I$1,'2-3 引出列表'!$A$1:$CD$1,0)),""))</f>
        <v>0</v>
      </c>
    </row>
    <row r="1031" customFormat="1" spans="1:9">
      <c r="A1031">
        <v>1030</v>
      </c>
      <c r="B1031">
        <f>IF(ISBLANK(IFERROR(INDEX('2-3 引出列表'!$A$2:$CE$8700,$A1031,MATCH(B$1,'2-3 引出列表'!$A$1:$CD$1,0)),"")),"",IFERROR(INDEX('2-3 引出列表'!$A$2:$CE$8700,$A1031,MATCH(B$1,'2-3 引出列表'!$A$1:$CD$1,0)),""))</f>
        <v>0</v>
      </c>
      <c r="C1031">
        <f>IF(ISBLANK(IFERROR(INDEX('2-3 引出列表'!$A$2:$CE$8700,$A1031,MATCH(C$1,'2-3 引出列表'!$A$1:$CD$1,0)),"")),"",IFERROR(INDEX('2-3 引出列表'!$A$2:$CE$8700,$A1031,MATCH(C$1,'2-3 引出列表'!$A$1:$CD$1,0)),""))</f>
        <v>0</v>
      </c>
      <c r="D1031">
        <f>IF(ISBLANK(IFERROR(INDEX('2-3 引出列表'!$A$2:$CE$8700,$A1031,MATCH(D$1,'2-3 引出列表'!$A$1:$CD$1,0)),"")),"",IFERROR(INDEX('2-3 引出列表'!$A$2:$CE$8700,$A1031,MATCH(D$1,'2-3 引出列表'!$A$1:$CD$1,0)),""))</f>
        <v>0</v>
      </c>
      <c r="E1031">
        <f>IF(ISBLANK(IFERROR(INDEX('2-3 引出列表'!$A$2:$CE$8700,$A1031,MATCH(E$1,'2-3 引出列表'!$A$1:$CD$1,0)),"")),"",IFERROR(INDEX('2-3 引出列表'!$A$2:$CE$8700,$A1031,MATCH(E$1,'2-3 引出列表'!$A$1:$CD$1,0)),""))</f>
        <v>0</v>
      </c>
      <c r="F1031" t="str">
        <f t="shared" si="16"/>
        <v>0</v>
      </c>
      <c r="G1031">
        <f>IF(ISBLANK(IFERROR(INDEX('2-3 引出列表'!$A$2:$CE$8700,$A1031,MATCH(G$1,'2-3 引出列表'!$A$1:$CD$1,0)),"")),"",IFERROR(INDEX('2-3 引出列表'!$A$2:$CE$8700,$A1031,MATCH(G$1,'2-3 引出列表'!$A$1:$CD$1,0)),""))</f>
        <v>0</v>
      </c>
      <c r="H1031">
        <f>IF(ISBLANK(IFERROR(INDEX('2-3 引出列表'!$A$2:$CE$8700,$A1031,MATCH(H$1,'2-3 引出列表'!$A$1:$CD$1,0)),"")),"",IFERROR(INDEX('2-3 引出列表'!$A$2:$CE$8700,$A1031,MATCH(H$1,'2-3 引出列表'!$A$1:$CD$1,0)),""))</f>
        <v>0</v>
      </c>
      <c r="I1031">
        <f>IF(ISBLANK(IFERROR(INDEX('2-3 引出列表'!$A$2:$CE$8700,$A1031,MATCH(I$1,'2-3 引出列表'!$A$1:$CD$1,0)),"")),"",IFERROR(INDEX('2-3 引出列表'!$A$2:$CE$8700,$A1031,MATCH(I$1,'2-3 引出列表'!$A$1:$CD$1,0)),""))</f>
        <v>0</v>
      </c>
    </row>
    <row r="1032" customFormat="1" spans="1:9">
      <c r="A1032">
        <v>1031</v>
      </c>
      <c r="B1032">
        <f>IF(ISBLANK(IFERROR(INDEX('2-3 引出列表'!$A$2:$CE$8700,$A1032,MATCH(B$1,'2-3 引出列表'!$A$1:$CD$1,0)),"")),"",IFERROR(INDEX('2-3 引出列表'!$A$2:$CE$8700,$A1032,MATCH(B$1,'2-3 引出列表'!$A$1:$CD$1,0)),""))</f>
        <v>0</v>
      </c>
      <c r="C1032">
        <f>IF(ISBLANK(IFERROR(INDEX('2-3 引出列表'!$A$2:$CE$8700,$A1032,MATCH(C$1,'2-3 引出列表'!$A$1:$CD$1,0)),"")),"",IFERROR(INDEX('2-3 引出列表'!$A$2:$CE$8700,$A1032,MATCH(C$1,'2-3 引出列表'!$A$1:$CD$1,0)),""))</f>
        <v>0</v>
      </c>
      <c r="D1032">
        <f>IF(ISBLANK(IFERROR(INDEX('2-3 引出列表'!$A$2:$CE$8700,$A1032,MATCH(D$1,'2-3 引出列表'!$A$1:$CD$1,0)),"")),"",IFERROR(INDEX('2-3 引出列表'!$A$2:$CE$8700,$A1032,MATCH(D$1,'2-3 引出列表'!$A$1:$CD$1,0)),""))</f>
        <v>0</v>
      </c>
      <c r="E1032">
        <f>IF(ISBLANK(IFERROR(INDEX('2-3 引出列表'!$A$2:$CE$8700,$A1032,MATCH(E$1,'2-3 引出列表'!$A$1:$CD$1,0)),"")),"",IFERROR(INDEX('2-3 引出列表'!$A$2:$CE$8700,$A1032,MATCH(E$1,'2-3 引出列表'!$A$1:$CD$1,0)),""))</f>
        <v>0</v>
      </c>
      <c r="F1032" t="str">
        <f t="shared" si="16"/>
        <v>0</v>
      </c>
      <c r="G1032">
        <f>IF(ISBLANK(IFERROR(INDEX('2-3 引出列表'!$A$2:$CE$8700,$A1032,MATCH(G$1,'2-3 引出列表'!$A$1:$CD$1,0)),"")),"",IFERROR(INDEX('2-3 引出列表'!$A$2:$CE$8700,$A1032,MATCH(G$1,'2-3 引出列表'!$A$1:$CD$1,0)),""))</f>
        <v>0</v>
      </c>
      <c r="H1032">
        <f>IF(ISBLANK(IFERROR(INDEX('2-3 引出列表'!$A$2:$CE$8700,$A1032,MATCH(H$1,'2-3 引出列表'!$A$1:$CD$1,0)),"")),"",IFERROR(INDEX('2-3 引出列表'!$A$2:$CE$8700,$A1032,MATCH(H$1,'2-3 引出列表'!$A$1:$CD$1,0)),""))</f>
        <v>0</v>
      </c>
      <c r="I1032">
        <f>IF(ISBLANK(IFERROR(INDEX('2-3 引出列表'!$A$2:$CE$8700,$A1032,MATCH(I$1,'2-3 引出列表'!$A$1:$CD$1,0)),"")),"",IFERROR(INDEX('2-3 引出列表'!$A$2:$CE$8700,$A1032,MATCH(I$1,'2-3 引出列表'!$A$1:$CD$1,0)),""))</f>
        <v>0</v>
      </c>
    </row>
    <row r="1033" customFormat="1" spans="1:9">
      <c r="A1033">
        <v>1032</v>
      </c>
      <c r="B1033">
        <f>IF(ISBLANK(IFERROR(INDEX('2-3 引出列表'!$A$2:$CE$8700,$A1033,MATCH(B$1,'2-3 引出列表'!$A$1:$CD$1,0)),"")),"",IFERROR(INDEX('2-3 引出列表'!$A$2:$CE$8700,$A1033,MATCH(B$1,'2-3 引出列表'!$A$1:$CD$1,0)),""))</f>
        <v>0</v>
      </c>
      <c r="C1033">
        <f>IF(ISBLANK(IFERROR(INDEX('2-3 引出列表'!$A$2:$CE$8700,$A1033,MATCH(C$1,'2-3 引出列表'!$A$1:$CD$1,0)),"")),"",IFERROR(INDEX('2-3 引出列表'!$A$2:$CE$8700,$A1033,MATCH(C$1,'2-3 引出列表'!$A$1:$CD$1,0)),""))</f>
        <v>0</v>
      </c>
      <c r="D1033">
        <f>IF(ISBLANK(IFERROR(INDEX('2-3 引出列表'!$A$2:$CE$8700,$A1033,MATCH(D$1,'2-3 引出列表'!$A$1:$CD$1,0)),"")),"",IFERROR(INDEX('2-3 引出列表'!$A$2:$CE$8700,$A1033,MATCH(D$1,'2-3 引出列表'!$A$1:$CD$1,0)),""))</f>
        <v>0</v>
      </c>
      <c r="E1033">
        <f>IF(ISBLANK(IFERROR(INDEX('2-3 引出列表'!$A$2:$CE$8700,$A1033,MATCH(E$1,'2-3 引出列表'!$A$1:$CD$1,0)),"")),"",IFERROR(INDEX('2-3 引出列表'!$A$2:$CE$8700,$A1033,MATCH(E$1,'2-3 引出列表'!$A$1:$CD$1,0)),""))</f>
        <v>0</v>
      </c>
      <c r="F1033" t="str">
        <f t="shared" si="16"/>
        <v>0</v>
      </c>
      <c r="G1033">
        <f>IF(ISBLANK(IFERROR(INDEX('2-3 引出列表'!$A$2:$CE$8700,$A1033,MATCH(G$1,'2-3 引出列表'!$A$1:$CD$1,0)),"")),"",IFERROR(INDEX('2-3 引出列表'!$A$2:$CE$8700,$A1033,MATCH(G$1,'2-3 引出列表'!$A$1:$CD$1,0)),""))</f>
        <v>0</v>
      </c>
      <c r="H1033">
        <f>IF(ISBLANK(IFERROR(INDEX('2-3 引出列表'!$A$2:$CE$8700,$A1033,MATCH(H$1,'2-3 引出列表'!$A$1:$CD$1,0)),"")),"",IFERROR(INDEX('2-3 引出列表'!$A$2:$CE$8700,$A1033,MATCH(H$1,'2-3 引出列表'!$A$1:$CD$1,0)),""))</f>
        <v>0</v>
      </c>
      <c r="I1033">
        <f>IF(ISBLANK(IFERROR(INDEX('2-3 引出列表'!$A$2:$CE$8700,$A1033,MATCH(I$1,'2-3 引出列表'!$A$1:$CD$1,0)),"")),"",IFERROR(INDEX('2-3 引出列表'!$A$2:$CE$8700,$A1033,MATCH(I$1,'2-3 引出列表'!$A$1:$CD$1,0)),""))</f>
        <v>0</v>
      </c>
    </row>
    <row r="1034" customFormat="1" spans="1:9">
      <c r="A1034">
        <v>1033</v>
      </c>
      <c r="B1034">
        <f>IF(ISBLANK(IFERROR(INDEX('2-3 引出列表'!$A$2:$CE$8700,$A1034,MATCH(B$1,'2-3 引出列表'!$A$1:$CD$1,0)),"")),"",IFERROR(INDEX('2-3 引出列表'!$A$2:$CE$8700,$A1034,MATCH(B$1,'2-3 引出列表'!$A$1:$CD$1,0)),""))</f>
        <v>0</v>
      </c>
      <c r="C1034">
        <f>IF(ISBLANK(IFERROR(INDEX('2-3 引出列表'!$A$2:$CE$8700,$A1034,MATCH(C$1,'2-3 引出列表'!$A$1:$CD$1,0)),"")),"",IFERROR(INDEX('2-3 引出列表'!$A$2:$CE$8700,$A1034,MATCH(C$1,'2-3 引出列表'!$A$1:$CD$1,0)),""))</f>
        <v>0</v>
      </c>
      <c r="D1034">
        <f>IF(ISBLANK(IFERROR(INDEX('2-3 引出列表'!$A$2:$CE$8700,$A1034,MATCH(D$1,'2-3 引出列表'!$A$1:$CD$1,0)),"")),"",IFERROR(INDEX('2-3 引出列表'!$A$2:$CE$8700,$A1034,MATCH(D$1,'2-3 引出列表'!$A$1:$CD$1,0)),""))</f>
        <v>0</v>
      </c>
      <c r="E1034">
        <f>IF(ISBLANK(IFERROR(INDEX('2-3 引出列表'!$A$2:$CE$8700,$A1034,MATCH(E$1,'2-3 引出列表'!$A$1:$CD$1,0)),"")),"",IFERROR(INDEX('2-3 引出列表'!$A$2:$CE$8700,$A1034,MATCH(E$1,'2-3 引出列表'!$A$1:$CD$1,0)),""))</f>
        <v>0</v>
      </c>
      <c r="F1034" t="str">
        <f t="shared" si="16"/>
        <v>0</v>
      </c>
      <c r="G1034">
        <f>IF(ISBLANK(IFERROR(INDEX('2-3 引出列表'!$A$2:$CE$8700,$A1034,MATCH(G$1,'2-3 引出列表'!$A$1:$CD$1,0)),"")),"",IFERROR(INDEX('2-3 引出列表'!$A$2:$CE$8700,$A1034,MATCH(G$1,'2-3 引出列表'!$A$1:$CD$1,0)),""))</f>
        <v>0</v>
      </c>
      <c r="H1034">
        <f>IF(ISBLANK(IFERROR(INDEX('2-3 引出列表'!$A$2:$CE$8700,$A1034,MATCH(H$1,'2-3 引出列表'!$A$1:$CD$1,0)),"")),"",IFERROR(INDEX('2-3 引出列表'!$A$2:$CE$8700,$A1034,MATCH(H$1,'2-3 引出列表'!$A$1:$CD$1,0)),""))</f>
        <v>0</v>
      </c>
      <c r="I1034">
        <f>IF(ISBLANK(IFERROR(INDEX('2-3 引出列表'!$A$2:$CE$8700,$A1034,MATCH(I$1,'2-3 引出列表'!$A$1:$CD$1,0)),"")),"",IFERROR(INDEX('2-3 引出列表'!$A$2:$CE$8700,$A1034,MATCH(I$1,'2-3 引出列表'!$A$1:$CD$1,0)),""))</f>
        <v>0</v>
      </c>
    </row>
    <row r="1035" customFormat="1" spans="1:9">
      <c r="A1035">
        <v>1034</v>
      </c>
      <c r="B1035">
        <f>IF(ISBLANK(IFERROR(INDEX('2-3 引出列表'!$A$2:$CE$8700,$A1035,MATCH(B$1,'2-3 引出列表'!$A$1:$CD$1,0)),"")),"",IFERROR(INDEX('2-3 引出列表'!$A$2:$CE$8700,$A1035,MATCH(B$1,'2-3 引出列表'!$A$1:$CD$1,0)),""))</f>
        <v>0</v>
      </c>
      <c r="C1035">
        <f>IF(ISBLANK(IFERROR(INDEX('2-3 引出列表'!$A$2:$CE$8700,$A1035,MATCH(C$1,'2-3 引出列表'!$A$1:$CD$1,0)),"")),"",IFERROR(INDEX('2-3 引出列表'!$A$2:$CE$8700,$A1035,MATCH(C$1,'2-3 引出列表'!$A$1:$CD$1,0)),""))</f>
        <v>0</v>
      </c>
      <c r="D1035">
        <f>IF(ISBLANK(IFERROR(INDEX('2-3 引出列表'!$A$2:$CE$8700,$A1035,MATCH(D$1,'2-3 引出列表'!$A$1:$CD$1,0)),"")),"",IFERROR(INDEX('2-3 引出列表'!$A$2:$CE$8700,$A1035,MATCH(D$1,'2-3 引出列表'!$A$1:$CD$1,0)),""))</f>
        <v>0</v>
      </c>
      <c r="E1035">
        <f>IF(ISBLANK(IFERROR(INDEX('2-3 引出列表'!$A$2:$CE$8700,$A1035,MATCH(E$1,'2-3 引出列表'!$A$1:$CD$1,0)),"")),"",IFERROR(INDEX('2-3 引出列表'!$A$2:$CE$8700,$A1035,MATCH(E$1,'2-3 引出列表'!$A$1:$CD$1,0)),""))</f>
        <v>0</v>
      </c>
      <c r="F1035" t="str">
        <f t="shared" si="16"/>
        <v>0</v>
      </c>
      <c r="G1035">
        <f>IF(ISBLANK(IFERROR(INDEX('2-3 引出列表'!$A$2:$CE$8700,$A1035,MATCH(G$1,'2-3 引出列表'!$A$1:$CD$1,0)),"")),"",IFERROR(INDEX('2-3 引出列表'!$A$2:$CE$8700,$A1035,MATCH(G$1,'2-3 引出列表'!$A$1:$CD$1,0)),""))</f>
        <v>0</v>
      </c>
      <c r="H1035">
        <f>IF(ISBLANK(IFERROR(INDEX('2-3 引出列表'!$A$2:$CE$8700,$A1035,MATCH(H$1,'2-3 引出列表'!$A$1:$CD$1,0)),"")),"",IFERROR(INDEX('2-3 引出列表'!$A$2:$CE$8700,$A1035,MATCH(H$1,'2-3 引出列表'!$A$1:$CD$1,0)),""))</f>
        <v>0</v>
      </c>
      <c r="I1035">
        <f>IF(ISBLANK(IFERROR(INDEX('2-3 引出列表'!$A$2:$CE$8700,$A1035,MATCH(I$1,'2-3 引出列表'!$A$1:$CD$1,0)),"")),"",IFERROR(INDEX('2-3 引出列表'!$A$2:$CE$8700,$A1035,MATCH(I$1,'2-3 引出列表'!$A$1:$CD$1,0)),""))</f>
        <v>0</v>
      </c>
    </row>
    <row r="1036" customFormat="1" spans="1:9">
      <c r="A1036">
        <v>1035</v>
      </c>
      <c r="B1036">
        <f>IF(ISBLANK(IFERROR(INDEX('2-3 引出列表'!$A$2:$CE$8700,$A1036,MATCH(B$1,'2-3 引出列表'!$A$1:$CD$1,0)),"")),"",IFERROR(INDEX('2-3 引出列表'!$A$2:$CE$8700,$A1036,MATCH(B$1,'2-3 引出列表'!$A$1:$CD$1,0)),""))</f>
        <v>0</v>
      </c>
      <c r="C1036">
        <f>IF(ISBLANK(IFERROR(INDEX('2-3 引出列表'!$A$2:$CE$8700,$A1036,MATCH(C$1,'2-3 引出列表'!$A$1:$CD$1,0)),"")),"",IFERROR(INDEX('2-3 引出列表'!$A$2:$CE$8700,$A1036,MATCH(C$1,'2-3 引出列表'!$A$1:$CD$1,0)),""))</f>
        <v>0</v>
      </c>
      <c r="D1036">
        <f>IF(ISBLANK(IFERROR(INDEX('2-3 引出列表'!$A$2:$CE$8700,$A1036,MATCH(D$1,'2-3 引出列表'!$A$1:$CD$1,0)),"")),"",IFERROR(INDEX('2-3 引出列表'!$A$2:$CE$8700,$A1036,MATCH(D$1,'2-3 引出列表'!$A$1:$CD$1,0)),""))</f>
        <v>0</v>
      </c>
      <c r="E1036">
        <f>IF(ISBLANK(IFERROR(INDEX('2-3 引出列表'!$A$2:$CE$8700,$A1036,MATCH(E$1,'2-3 引出列表'!$A$1:$CD$1,0)),"")),"",IFERROR(INDEX('2-3 引出列表'!$A$2:$CE$8700,$A1036,MATCH(E$1,'2-3 引出列表'!$A$1:$CD$1,0)),""))</f>
        <v>0</v>
      </c>
      <c r="F1036" t="str">
        <f t="shared" si="16"/>
        <v>0</v>
      </c>
      <c r="G1036">
        <f>IF(ISBLANK(IFERROR(INDEX('2-3 引出列表'!$A$2:$CE$8700,$A1036,MATCH(G$1,'2-3 引出列表'!$A$1:$CD$1,0)),"")),"",IFERROR(INDEX('2-3 引出列表'!$A$2:$CE$8700,$A1036,MATCH(G$1,'2-3 引出列表'!$A$1:$CD$1,0)),""))</f>
        <v>0</v>
      </c>
      <c r="H1036">
        <f>IF(ISBLANK(IFERROR(INDEX('2-3 引出列表'!$A$2:$CE$8700,$A1036,MATCH(H$1,'2-3 引出列表'!$A$1:$CD$1,0)),"")),"",IFERROR(INDEX('2-3 引出列表'!$A$2:$CE$8700,$A1036,MATCH(H$1,'2-3 引出列表'!$A$1:$CD$1,0)),""))</f>
        <v>0</v>
      </c>
      <c r="I1036">
        <f>IF(ISBLANK(IFERROR(INDEX('2-3 引出列表'!$A$2:$CE$8700,$A1036,MATCH(I$1,'2-3 引出列表'!$A$1:$CD$1,0)),"")),"",IFERROR(INDEX('2-3 引出列表'!$A$2:$CE$8700,$A1036,MATCH(I$1,'2-3 引出列表'!$A$1:$CD$1,0)),""))</f>
        <v>0</v>
      </c>
    </row>
    <row r="1037" customFormat="1" spans="1:9">
      <c r="A1037">
        <v>1036</v>
      </c>
      <c r="B1037">
        <f>IF(ISBLANK(IFERROR(INDEX('2-3 引出列表'!$A$2:$CE$8700,$A1037,MATCH(B$1,'2-3 引出列表'!$A$1:$CD$1,0)),"")),"",IFERROR(INDEX('2-3 引出列表'!$A$2:$CE$8700,$A1037,MATCH(B$1,'2-3 引出列表'!$A$1:$CD$1,0)),""))</f>
        <v>0</v>
      </c>
      <c r="C1037">
        <f>IF(ISBLANK(IFERROR(INDEX('2-3 引出列表'!$A$2:$CE$8700,$A1037,MATCH(C$1,'2-3 引出列表'!$A$1:$CD$1,0)),"")),"",IFERROR(INDEX('2-3 引出列表'!$A$2:$CE$8700,$A1037,MATCH(C$1,'2-3 引出列表'!$A$1:$CD$1,0)),""))</f>
        <v>0</v>
      </c>
      <c r="D1037">
        <f>IF(ISBLANK(IFERROR(INDEX('2-3 引出列表'!$A$2:$CE$8700,$A1037,MATCH(D$1,'2-3 引出列表'!$A$1:$CD$1,0)),"")),"",IFERROR(INDEX('2-3 引出列表'!$A$2:$CE$8700,$A1037,MATCH(D$1,'2-3 引出列表'!$A$1:$CD$1,0)),""))</f>
        <v>0</v>
      </c>
      <c r="E1037">
        <f>IF(ISBLANK(IFERROR(INDEX('2-3 引出列表'!$A$2:$CE$8700,$A1037,MATCH(E$1,'2-3 引出列表'!$A$1:$CD$1,0)),"")),"",IFERROR(INDEX('2-3 引出列表'!$A$2:$CE$8700,$A1037,MATCH(E$1,'2-3 引出列表'!$A$1:$CD$1,0)),""))</f>
        <v>0</v>
      </c>
      <c r="F1037" t="str">
        <f t="shared" si="16"/>
        <v>0</v>
      </c>
      <c r="G1037">
        <f>IF(ISBLANK(IFERROR(INDEX('2-3 引出列表'!$A$2:$CE$8700,$A1037,MATCH(G$1,'2-3 引出列表'!$A$1:$CD$1,0)),"")),"",IFERROR(INDEX('2-3 引出列表'!$A$2:$CE$8700,$A1037,MATCH(G$1,'2-3 引出列表'!$A$1:$CD$1,0)),""))</f>
        <v>0</v>
      </c>
      <c r="H1037">
        <f>IF(ISBLANK(IFERROR(INDEX('2-3 引出列表'!$A$2:$CE$8700,$A1037,MATCH(H$1,'2-3 引出列表'!$A$1:$CD$1,0)),"")),"",IFERROR(INDEX('2-3 引出列表'!$A$2:$CE$8700,$A1037,MATCH(H$1,'2-3 引出列表'!$A$1:$CD$1,0)),""))</f>
        <v>0</v>
      </c>
      <c r="I1037">
        <f>IF(ISBLANK(IFERROR(INDEX('2-3 引出列表'!$A$2:$CE$8700,$A1037,MATCH(I$1,'2-3 引出列表'!$A$1:$CD$1,0)),"")),"",IFERROR(INDEX('2-3 引出列表'!$A$2:$CE$8700,$A1037,MATCH(I$1,'2-3 引出列表'!$A$1:$CD$1,0)),""))</f>
        <v>0</v>
      </c>
    </row>
    <row r="1038" customFormat="1" spans="1:9">
      <c r="A1038">
        <v>1037</v>
      </c>
      <c r="B1038">
        <f>IF(ISBLANK(IFERROR(INDEX('2-3 引出列表'!$A$2:$CE$8700,$A1038,MATCH(B$1,'2-3 引出列表'!$A$1:$CD$1,0)),"")),"",IFERROR(INDEX('2-3 引出列表'!$A$2:$CE$8700,$A1038,MATCH(B$1,'2-3 引出列表'!$A$1:$CD$1,0)),""))</f>
        <v>0</v>
      </c>
      <c r="C1038">
        <f>IF(ISBLANK(IFERROR(INDEX('2-3 引出列表'!$A$2:$CE$8700,$A1038,MATCH(C$1,'2-3 引出列表'!$A$1:$CD$1,0)),"")),"",IFERROR(INDEX('2-3 引出列表'!$A$2:$CE$8700,$A1038,MATCH(C$1,'2-3 引出列表'!$A$1:$CD$1,0)),""))</f>
        <v>0</v>
      </c>
      <c r="D1038">
        <f>IF(ISBLANK(IFERROR(INDEX('2-3 引出列表'!$A$2:$CE$8700,$A1038,MATCH(D$1,'2-3 引出列表'!$A$1:$CD$1,0)),"")),"",IFERROR(INDEX('2-3 引出列表'!$A$2:$CE$8700,$A1038,MATCH(D$1,'2-3 引出列表'!$A$1:$CD$1,0)),""))</f>
        <v>0</v>
      </c>
      <c r="E1038">
        <f>IF(ISBLANK(IFERROR(INDEX('2-3 引出列表'!$A$2:$CE$8700,$A1038,MATCH(E$1,'2-3 引出列表'!$A$1:$CD$1,0)),"")),"",IFERROR(INDEX('2-3 引出列表'!$A$2:$CE$8700,$A1038,MATCH(E$1,'2-3 引出列表'!$A$1:$CD$1,0)),""))</f>
        <v>0</v>
      </c>
      <c r="F1038" t="str">
        <f t="shared" si="16"/>
        <v>0</v>
      </c>
      <c r="G1038">
        <f>IF(ISBLANK(IFERROR(INDEX('2-3 引出列表'!$A$2:$CE$8700,$A1038,MATCH(G$1,'2-3 引出列表'!$A$1:$CD$1,0)),"")),"",IFERROR(INDEX('2-3 引出列表'!$A$2:$CE$8700,$A1038,MATCH(G$1,'2-3 引出列表'!$A$1:$CD$1,0)),""))</f>
        <v>0</v>
      </c>
      <c r="H1038">
        <f>IF(ISBLANK(IFERROR(INDEX('2-3 引出列表'!$A$2:$CE$8700,$A1038,MATCH(H$1,'2-3 引出列表'!$A$1:$CD$1,0)),"")),"",IFERROR(INDEX('2-3 引出列表'!$A$2:$CE$8700,$A1038,MATCH(H$1,'2-3 引出列表'!$A$1:$CD$1,0)),""))</f>
        <v>0</v>
      </c>
      <c r="I1038">
        <f>IF(ISBLANK(IFERROR(INDEX('2-3 引出列表'!$A$2:$CE$8700,$A1038,MATCH(I$1,'2-3 引出列表'!$A$1:$CD$1,0)),"")),"",IFERROR(INDEX('2-3 引出列表'!$A$2:$CE$8700,$A1038,MATCH(I$1,'2-3 引出列表'!$A$1:$CD$1,0)),""))</f>
        <v>0</v>
      </c>
    </row>
    <row r="1039" customFormat="1" spans="1:9">
      <c r="A1039">
        <v>1038</v>
      </c>
      <c r="B1039">
        <f>IF(ISBLANK(IFERROR(INDEX('2-3 引出列表'!$A$2:$CE$8700,$A1039,MATCH(B$1,'2-3 引出列表'!$A$1:$CD$1,0)),"")),"",IFERROR(INDEX('2-3 引出列表'!$A$2:$CE$8700,$A1039,MATCH(B$1,'2-3 引出列表'!$A$1:$CD$1,0)),""))</f>
        <v>0</v>
      </c>
      <c r="C1039">
        <f>IF(ISBLANK(IFERROR(INDEX('2-3 引出列表'!$A$2:$CE$8700,$A1039,MATCH(C$1,'2-3 引出列表'!$A$1:$CD$1,0)),"")),"",IFERROR(INDEX('2-3 引出列表'!$A$2:$CE$8700,$A1039,MATCH(C$1,'2-3 引出列表'!$A$1:$CD$1,0)),""))</f>
        <v>0</v>
      </c>
      <c r="D1039">
        <f>IF(ISBLANK(IFERROR(INDEX('2-3 引出列表'!$A$2:$CE$8700,$A1039,MATCH(D$1,'2-3 引出列表'!$A$1:$CD$1,0)),"")),"",IFERROR(INDEX('2-3 引出列表'!$A$2:$CE$8700,$A1039,MATCH(D$1,'2-3 引出列表'!$A$1:$CD$1,0)),""))</f>
        <v>0</v>
      </c>
      <c r="E1039">
        <f>IF(ISBLANK(IFERROR(INDEX('2-3 引出列表'!$A$2:$CE$8700,$A1039,MATCH(E$1,'2-3 引出列表'!$A$1:$CD$1,0)),"")),"",IFERROR(INDEX('2-3 引出列表'!$A$2:$CE$8700,$A1039,MATCH(E$1,'2-3 引出列表'!$A$1:$CD$1,0)),""))</f>
        <v>0</v>
      </c>
      <c r="F1039" t="str">
        <f t="shared" si="16"/>
        <v>0</v>
      </c>
      <c r="G1039">
        <f>IF(ISBLANK(IFERROR(INDEX('2-3 引出列表'!$A$2:$CE$8700,$A1039,MATCH(G$1,'2-3 引出列表'!$A$1:$CD$1,0)),"")),"",IFERROR(INDEX('2-3 引出列表'!$A$2:$CE$8700,$A1039,MATCH(G$1,'2-3 引出列表'!$A$1:$CD$1,0)),""))</f>
        <v>0</v>
      </c>
      <c r="H1039">
        <f>IF(ISBLANK(IFERROR(INDEX('2-3 引出列表'!$A$2:$CE$8700,$A1039,MATCH(H$1,'2-3 引出列表'!$A$1:$CD$1,0)),"")),"",IFERROR(INDEX('2-3 引出列表'!$A$2:$CE$8700,$A1039,MATCH(H$1,'2-3 引出列表'!$A$1:$CD$1,0)),""))</f>
        <v>0</v>
      </c>
      <c r="I1039">
        <f>IF(ISBLANK(IFERROR(INDEX('2-3 引出列表'!$A$2:$CE$8700,$A1039,MATCH(I$1,'2-3 引出列表'!$A$1:$CD$1,0)),"")),"",IFERROR(INDEX('2-3 引出列表'!$A$2:$CE$8700,$A1039,MATCH(I$1,'2-3 引出列表'!$A$1:$CD$1,0)),""))</f>
        <v>0</v>
      </c>
    </row>
    <row r="1040" customFormat="1" spans="1:9">
      <c r="A1040">
        <v>1039</v>
      </c>
      <c r="B1040">
        <f>IF(ISBLANK(IFERROR(INDEX('2-3 引出列表'!$A$2:$CE$8700,$A1040,MATCH(B$1,'2-3 引出列表'!$A$1:$CD$1,0)),"")),"",IFERROR(INDEX('2-3 引出列表'!$A$2:$CE$8700,$A1040,MATCH(B$1,'2-3 引出列表'!$A$1:$CD$1,0)),""))</f>
        <v>0</v>
      </c>
      <c r="C1040">
        <f>IF(ISBLANK(IFERROR(INDEX('2-3 引出列表'!$A$2:$CE$8700,$A1040,MATCH(C$1,'2-3 引出列表'!$A$1:$CD$1,0)),"")),"",IFERROR(INDEX('2-3 引出列表'!$A$2:$CE$8700,$A1040,MATCH(C$1,'2-3 引出列表'!$A$1:$CD$1,0)),""))</f>
        <v>0</v>
      </c>
      <c r="D1040">
        <f>IF(ISBLANK(IFERROR(INDEX('2-3 引出列表'!$A$2:$CE$8700,$A1040,MATCH(D$1,'2-3 引出列表'!$A$1:$CD$1,0)),"")),"",IFERROR(INDEX('2-3 引出列表'!$A$2:$CE$8700,$A1040,MATCH(D$1,'2-3 引出列表'!$A$1:$CD$1,0)),""))</f>
        <v>0</v>
      </c>
      <c r="E1040">
        <f>IF(ISBLANK(IFERROR(INDEX('2-3 引出列表'!$A$2:$CE$8700,$A1040,MATCH(E$1,'2-3 引出列表'!$A$1:$CD$1,0)),"")),"",IFERROR(INDEX('2-3 引出列表'!$A$2:$CE$8700,$A1040,MATCH(E$1,'2-3 引出列表'!$A$1:$CD$1,0)),""))</f>
        <v>0</v>
      </c>
      <c r="F1040" t="str">
        <f t="shared" si="16"/>
        <v>0</v>
      </c>
      <c r="G1040">
        <f>IF(ISBLANK(IFERROR(INDEX('2-3 引出列表'!$A$2:$CE$8700,$A1040,MATCH(G$1,'2-3 引出列表'!$A$1:$CD$1,0)),"")),"",IFERROR(INDEX('2-3 引出列表'!$A$2:$CE$8700,$A1040,MATCH(G$1,'2-3 引出列表'!$A$1:$CD$1,0)),""))</f>
        <v>0</v>
      </c>
      <c r="H1040">
        <f>IF(ISBLANK(IFERROR(INDEX('2-3 引出列表'!$A$2:$CE$8700,$A1040,MATCH(H$1,'2-3 引出列表'!$A$1:$CD$1,0)),"")),"",IFERROR(INDEX('2-3 引出列表'!$A$2:$CE$8700,$A1040,MATCH(H$1,'2-3 引出列表'!$A$1:$CD$1,0)),""))</f>
        <v>0</v>
      </c>
      <c r="I1040">
        <f>IF(ISBLANK(IFERROR(INDEX('2-3 引出列表'!$A$2:$CE$8700,$A1040,MATCH(I$1,'2-3 引出列表'!$A$1:$CD$1,0)),"")),"",IFERROR(INDEX('2-3 引出列表'!$A$2:$CE$8700,$A1040,MATCH(I$1,'2-3 引出列表'!$A$1:$CD$1,0)),""))</f>
        <v>0</v>
      </c>
    </row>
    <row r="1041" customFormat="1" spans="1:9">
      <c r="A1041">
        <v>1040</v>
      </c>
      <c r="B1041">
        <f>IF(ISBLANK(IFERROR(INDEX('2-3 引出列表'!$A$2:$CE$8700,$A1041,MATCH(B$1,'2-3 引出列表'!$A$1:$CD$1,0)),"")),"",IFERROR(INDEX('2-3 引出列表'!$A$2:$CE$8700,$A1041,MATCH(B$1,'2-3 引出列表'!$A$1:$CD$1,0)),""))</f>
        <v>0</v>
      </c>
      <c r="C1041">
        <f>IF(ISBLANK(IFERROR(INDEX('2-3 引出列表'!$A$2:$CE$8700,$A1041,MATCH(C$1,'2-3 引出列表'!$A$1:$CD$1,0)),"")),"",IFERROR(INDEX('2-3 引出列表'!$A$2:$CE$8700,$A1041,MATCH(C$1,'2-3 引出列表'!$A$1:$CD$1,0)),""))</f>
        <v>0</v>
      </c>
      <c r="D1041">
        <f>IF(ISBLANK(IFERROR(INDEX('2-3 引出列表'!$A$2:$CE$8700,$A1041,MATCH(D$1,'2-3 引出列表'!$A$1:$CD$1,0)),"")),"",IFERROR(INDEX('2-3 引出列表'!$A$2:$CE$8700,$A1041,MATCH(D$1,'2-3 引出列表'!$A$1:$CD$1,0)),""))</f>
        <v>0</v>
      </c>
      <c r="E1041">
        <f>IF(ISBLANK(IFERROR(INDEX('2-3 引出列表'!$A$2:$CE$8700,$A1041,MATCH(E$1,'2-3 引出列表'!$A$1:$CD$1,0)),"")),"",IFERROR(INDEX('2-3 引出列表'!$A$2:$CE$8700,$A1041,MATCH(E$1,'2-3 引出列表'!$A$1:$CD$1,0)),""))</f>
        <v>0</v>
      </c>
      <c r="F1041" t="str">
        <f t="shared" si="16"/>
        <v>0</v>
      </c>
      <c r="G1041">
        <f>IF(ISBLANK(IFERROR(INDEX('2-3 引出列表'!$A$2:$CE$8700,$A1041,MATCH(G$1,'2-3 引出列表'!$A$1:$CD$1,0)),"")),"",IFERROR(INDEX('2-3 引出列表'!$A$2:$CE$8700,$A1041,MATCH(G$1,'2-3 引出列表'!$A$1:$CD$1,0)),""))</f>
        <v>0</v>
      </c>
      <c r="H1041">
        <f>IF(ISBLANK(IFERROR(INDEX('2-3 引出列表'!$A$2:$CE$8700,$A1041,MATCH(H$1,'2-3 引出列表'!$A$1:$CD$1,0)),"")),"",IFERROR(INDEX('2-3 引出列表'!$A$2:$CE$8700,$A1041,MATCH(H$1,'2-3 引出列表'!$A$1:$CD$1,0)),""))</f>
        <v>0</v>
      </c>
      <c r="I1041">
        <f>IF(ISBLANK(IFERROR(INDEX('2-3 引出列表'!$A$2:$CE$8700,$A1041,MATCH(I$1,'2-3 引出列表'!$A$1:$CD$1,0)),"")),"",IFERROR(INDEX('2-3 引出列表'!$A$2:$CE$8700,$A1041,MATCH(I$1,'2-3 引出列表'!$A$1:$CD$1,0)),""))</f>
        <v>0</v>
      </c>
    </row>
    <row r="1042" customFormat="1" spans="1:9">
      <c r="A1042">
        <v>1041</v>
      </c>
      <c r="B1042">
        <f>IF(ISBLANK(IFERROR(INDEX('2-3 引出列表'!$A$2:$CE$8700,$A1042,MATCH(B$1,'2-3 引出列表'!$A$1:$CD$1,0)),"")),"",IFERROR(INDEX('2-3 引出列表'!$A$2:$CE$8700,$A1042,MATCH(B$1,'2-3 引出列表'!$A$1:$CD$1,0)),""))</f>
        <v>0</v>
      </c>
      <c r="C1042">
        <f>IF(ISBLANK(IFERROR(INDEX('2-3 引出列表'!$A$2:$CE$8700,$A1042,MATCH(C$1,'2-3 引出列表'!$A$1:$CD$1,0)),"")),"",IFERROR(INDEX('2-3 引出列表'!$A$2:$CE$8700,$A1042,MATCH(C$1,'2-3 引出列表'!$A$1:$CD$1,0)),""))</f>
        <v>0</v>
      </c>
      <c r="D1042">
        <f>IF(ISBLANK(IFERROR(INDEX('2-3 引出列表'!$A$2:$CE$8700,$A1042,MATCH(D$1,'2-3 引出列表'!$A$1:$CD$1,0)),"")),"",IFERROR(INDEX('2-3 引出列表'!$A$2:$CE$8700,$A1042,MATCH(D$1,'2-3 引出列表'!$A$1:$CD$1,0)),""))</f>
        <v>0</v>
      </c>
      <c r="E1042">
        <f>IF(ISBLANK(IFERROR(INDEX('2-3 引出列表'!$A$2:$CE$8700,$A1042,MATCH(E$1,'2-3 引出列表'!$A$1:$CD$1,0)),"")),"",IFERROR(INDEX('2-3 引出列表'!$A$2:$CE$8700,$A1042,MATCH(E$1,'2-3 引出列表'!$A$1:$CD$1,0)),""))</f>
        <v>0</v>
      </c>
      <c r="F1042" t="str">
        <f t="shared" si="16"/>
        <v>0</v>
      </c>
      <c r="G1042">
        <f>IF(ISBLANK(IFERROR(INDEX('2-3 引出列表'!$A$2:$CE$8700,$A1042,MATCH(G$1,'2-3 引出列表'!$A$1:$CD$1,0)),"")),"",IFERROR(INDEX('2-3 引出列表'!$A$2:$CE$8700,$A1042,MATCH(G$1,'2-3 引出列表'!$A$1:$CD$1,0)),""))</f>
        <v>0</v>
      </c>
      <c r="H1042">
        <f>IF(ISBLANK(IFERROR(INDEX('2-3 引出列表'!$A$2:$CE$8700,$A1042,MATCH(H$1,'2-3 引出列表'!$A$1:$CD$1,0)),"")),"",IFERROR(INDEX('2-3 引出列表'!$A$2:$CE$8700,$A1042,MATCH(H$1,'2-3 引出列表'!$A$1:$CD$1,0)),""))</f>
        <v>0</v>
      </c>
      <c r="I1042">
        <f>IF(ISBLANK(IFERROR(INDEX('2-3 引出列表'!$A$2:$CE$8700,$A1042,MATCH(I$1,'2-3 引出列表'!$A$1:$CD$1,0)),"")),"",IFERROR(INDEX('2-3 引出列表'!$A$2:$CE$8700,$A1042,MATCH(I$1,'2-3 引出列表'!$A$1:$CD$1,0)),""))</f>
        <v>0</v>
      </c>
    </row>
    <row r="1043" customFormat="1" spans="1:9">
      <c r="A1043">
        <v>1042</v>
      </c>
      <c r="B1043">
        <f>IF(ISBLANK(IFERROR(INDEX('2-3 引出列表'!$A$2:$CE$8700,$A1043,MATCH(B$1,'2-3 引出列表'!$A$1:$CD$1,0)),"")),"",IFERROR(INDEX('2-3 引出列表'!$A$2:$CE$8700,$A1043,MATCH(B$1,'2-3 引出列表'!$A$1:$CD$1,0)),""))</f>
        <v>0</v>
      </c>
      <c r="C1043">
        <f>IF(ISBLANK(IFERROR(INDEX('2-3 引出列表'!$A$2:$CE$8700,$A1043,MATCH(C$1,'2-3 引出列表'!$A$1:$CD$1,0)),"")),"",IFERROR(INDEX('2-3 引出列表'!$A$2:$CE$8700,$A1043,MATCH(C$1,'2-3 引出列表'!$A$1:$CD$1,0)),""))</f>
        <v>0</v>
      </c>
      <c r="D1043">
        <f>IF(ISBLANK(IFERROR(INDEX('2-3 引出列表'!$A$2:$CE$8700,$A1043,MATCH(D$1,'2-3 引出列表'!$A$1:$CD$1,0)),"")),"",IFERROR(INDEX('2-3 引出列表'!$A$2:$CE$8700,$A1043,MATCH(D$1,'2-3 引出列表'!$A$1:$CD$1,0)),""))</f>
        <v>0</v>
      </c>
      <c r="E1043">
        <f>IF(ISBLANK(IFERROR(INDEX('2-3 引出列表'!$A$2:$CE$8700,$A1043,MATCH(E$1,'2-3 引出列表'!$A$1:$CD$1,0)),"")),"",IFERROR(INDEX('2-3 引出列表'!$A$2:$CE$8700,$A1043,MATCH(E$1,'2-3 引出列表'!$A$1:$CD$1,0)),""))</f>
        <v>0</v>
      </c>
      <c r="F1043" t="str">
        <f t="shared" si="16"/>
        <v>0</v>
      </c>
      <c r="G1043">
        <f>IF(ISBLANK(IFERROR(INDEX('2-3 引出列表'!$A$2:$CE$8700,$A1043,MATCH(G$1,'2-3 引出列表'!$A$1:$CD$1,0)),"")),"",IFERROR(INDEX('2-3 引出列表'!$A$2:$CE$8700,$A1043,MATCH(G$1,'2-3 引出列表'!$A$1:$CD$1,0)),""))</f>
        <v>0</v>
      </c>
      <c r="H1043">
        <f>IF(ISBLANK(IFERROR(INDEX('2-3 引出列表'!$A$2:$CE$8700,$A1043,MATCH(H$1,'2-3 引出列表'!$A$1:$CD$1,0)),"")),"",IFERROR(INDEX('2-3 引出列表'!$A$2:$CE$8700,$A1043,MATCH(H$1,'2-3 引出列表'!$A$1:$CD$1,0)),""))</f>
        <v>0</v>
      </c>
      <c r="I1043">
        <f>IF(ISBLANK(IFERROR(INDEX('2-3 引出列表'!$A$2:$CE$8700,$A1043,MATCH(I$1,'2-3 引出列表'!$A$1:$CD$1,0)),"")),"",IFERROR(INDEX('2-3 引出列表'!$A$2:$CE$8700,$A1043,MATCH(I$1,'2-3 引出列表'!$A$1:$CD$1,0)),""))</f>
        <v>0</v>
      </c>
    </row>
    <row r="1044" customFormat="1" spans="1:9">
      <c r="A1044">
        <v>1043</v>
      </c>
      <c r="B1044">
        <f>IF(ISBLANK(IFERROR(INDEX('2-3 引出列表'!$A$2:$CE$8700,$A1044,MATCH(B$1,'2-3 引出列表'!$A$1:$CD$1,0)),"")),"",IFERROR(INDEX('2-3 引出列表'!$A$2:$CE$8700,$A1044,MATCH(B$1,'2-3 引出列表'!$A$1:$CD$1,0)),""))</f>
        <v>0</v>
      </c>
      <c r="C1044">
        <f>IF(ISBLANK(IFERROR(INDEX('2-3 引出列表'!$A$2:$CE$8700,$A1044,MATCH(C$1,'2-3 引出列表'!$A$1:$CD$1,0)),"")),"",IFERROR(INDEX('2-3 引出列表'!$A$2:$CE$8700,$A1044,MATCH(C$1,'2-3 引出列表'!$A$1:$CD$1,0)),""))</f>
        <v>0</v>
      </c>
      <c r="D1044">
        <f>IF(ISBLANK(IFERROR(INDEX('2-3 引出列表'!$A$2:$CE$8700,$A1044,MATCH(D$1,'2-3 引出列表'!$A$1:$CD$1,0)),"")),"",IFERROR(INDEX('2-3 引出列表'!$A$2:$CE$8700,$A1044,MATCH(D$1,'2-3 引出列表'!$A$1:$CD$1,0)),""))</f>
        <v>0</v>
      </c>
      <c r="E1044">
        <f>IF(ISBLANK(IFERROR(INDEX('2-3 引出列表'!$A$2:$CE$8700,$A1044,MATCH(E$1,'2-3 引出列表'!$A$1:$CD$1,0)),"")),"",IFERROR(INDEX('2-3 引出列表'!$A$2:$CE$8700,$A1044,MATCH(E$1,'2-3 引出列表'!$A$1:$CD$1,0)),""))</f>
        <v>0</v>
      </c>
      <c r="F1044" t="str">
        <f t="shared" si="16"/>
        <v>0</v>
      </c>
      <c r="G1044">
        <f>IF(ISBLANK(IFERROR(INDEX('2-3 引出列表'!$A$2:$CE$8700,$A1044,MATCH(G$1,'2-3 引出列表'!$A$1:$CD$1,0)),"")),"",IFERROR(INDEX('2-3 引出列表'!$A$2:$CE$8700,$A1044,MATCH(G$1,'2-3 引出列表'!$A$1:$CD$1,0)),""))</f>
        <v>0</v>
      </c>
      <c r="H1044">
        <f>IF(ISBLANK(IFERROR(INDEX('2-3 引出列表'!$A$2:$CE$8700,$A1044,MATCH(H$1,'2-3 引出列表'!$A$1:$CD$1,0)),"")),"",IFERROR(INDEX('2-3 引出列表'!$A$2:$CE$8700,$A1044,MATCH(H$1,'2-3 引出列表'!$A$1:$CD$1,0)),""))</f>
        <v>0</v>
      </c>
      <c r="I1044">
        <f>IF(ISBLANK(IFERROR(INDEX('2-3 引出列表'!$A$2:$CE$8700,$A1044,MATCH(I$1,'2-3 引出列表'!$A$1:$CD$1,0)),"")),"",IFERROR(INDEX('2-3 引出列表'!$A$2:$CE$8700,$A1044,MATCH(I$1,'2-3 引出列表'!$A$1:$CD$1,0)),""))</f>
        <v>0</v>
      </c>
    </row>
    <row r="1045" customFormat="1" spans="1:9">
      <c r="A1045">
        <v>1044</v>
      </c>
      <c r="B1045">
        <f>IF(ISBLANK(IFERROR(INDEX('2-3 引出列表'!$A$2:$CE$8700,$A1045,MATCH(B$1,'2-3 引出列表'!$A$1:$CD$1,0)),"")),"",IFERROR(INDEX('2-3 引出列表'!$A$2:$CE$8700,$A1045,MATCH(B$1,'2-3 引出列表'!$A$1:$CD$1,0)),""))</f>
        <v>0</v>
      </c>
      <c r="C1045">
        <f>IF(ISBLANK(IFERROR(INDEX('2-3 引出列表'!$A$2:$CE$8700,$A1045,MATCH(C$1,'2-3 引出列表'!$A$1:$CD$1,0)),"")),"",IFERROR(INDEX('2-3 引出列表'!$A$2:$CE$8700,$A1045,MATCH(C$1,'2-3 引出列表'!$A$1:$CD$1,0)),""))</f>
        <v>0</v>
      </c>
      <c r="D1045">
        <f>IF(ISBLANK(IFERROR(INDEX('2-3 引出列表'!$A$2:$CE$8700,$A1045,MATCH(D$1,'2-3 引出列表'!$A$1:$CD$1,0)),"")),"",IFERROR(INDEX('2-3 引出列表'!$A$2:$CE$8700,$A1045,MATCH(D$1,'2-3 引出列表'!$A$1:$CD$1,0)),""))</f>
        <v>0</v>
      </c>
      <c r="E1045">
        <f>IF(ISBLANK(IFERROR(INDEX('2-3 引出列表'!$A$2:$CE$8700,$A1045,MATCH(E$1,'2-3 引出列表'!$A$1:$CD$1,0)),"")),"",IFERROR(INDEX('2-3 引出列表'!$A$2:$CE$8700,$A1045,MATCH(E$1,'2-3 引出列表'!$A$1:$CD$1,0)),""))</f>
        <v>0</v>
      </c>
      <c r="F1045" t="str">
        <f t="shared" si="16"/>
        <v>0</v>
      </c>
      <c r="G1045">
        <f>IF(ISBLANK(IFERROR(INDEX('2-3 引出列表'!$A$2:$CE$8700,$A1045,MATCH(G$1,'2-3 引出列表'!$A$1:$CD$1,0)),"")),"",IFERROR(INDEX('2-3 引出列表'!$A$2:$CE$8700,$A1045,MATCH(G$1,'2-3 引出列表'!$A$1:$CD$1,0)),""))</f>
        <v>0</v>
      </c>
      <c r="H1045">
        <f>IF(ISBLANK(IFERROR(INDEX('2-3 引出列表'!$A$2:$CE$8700,$A1045,MATCH(H$1,'2-3 引出列表'!$A$1:$CD$1,0)),"")),"",IFERROR(INDEX('2-3 引出列表'!$A$2:$CE$8700,$A1045,MATCH(H$1,'2-3 引出列表'!$A$1:$CD$1,0)),""))</f>
        <v>0</v>
      </c>
      <c r="I1045">
        <f>IF(ISBLANK(IFERROR(INDEX('2-3 引出列表'!$A$2:$CE$8700,$A1045,MATCH(I$1,'2-3 引出列表'!$A$1:$CD$1,0)),"")),"",IFERROR(INDEX('2-3 引出列表'!$A$2:$CE$8700,$A1045,MATCH(I$1,'2-3 引出列表'!$A$1:$CD$1,0)),""))</f>
        <v>0</v>
      </c>
    </row>
    <row r="1046" customFormat="1" spans="1:9">
      <c r="A1046">
        <v>1045</v>
      </c>
      <c r="B1046">
        <f>IF(ISBLANK(IFERROR(INDEX('2-3 引出列表'!$A$2:$CE$8700,$A1046,MATCH(B$1,'2-3 引出列表'!$A$1:$CD$1,0)),"")),"",IFERROR(INDEX('2-3 引出列表'!$A$2:$CE$8700,$A1046,MATCH(B$1,'2-3 引出列表'!$A$1:$CD$1,0)),""))</f>
        <v>0</v>
      </c>
      <c r="C1046">
        <f>IF(ISBLANK(IFERROR(INDEX('2-3 引出列表'!$A$2:$CE$8700,$A1046,MATCH(C$1,'2-3 引出列表'!$A$1:$CD$1,0)),"")),"",IFERROR(INDEX('2-3 引出列表'!$A$2:$CE$8700,$A1046,MATCH(C$1,'2-3 引出列表'!$A$1:$CD$1,0)),""))</f>
        <v>0</v>
      </c>
      <c r="D1046">
        <f>IF(ISBLANK(IFERROR(INDEX('2-3 引出列表'!$A$2:$CE$8700,$A1046,MATCH(D$1,'2-3 引出列表'!$A$1:$CD$1,0)),"")),"",IFERROR(INDEX('2-3 引出列表'!$A$2:$CE$8700,$A1046,MATCH(D$1,'2-3 引出列表'!$A$1:$CD$1,0)),""))</f>
        <v>0</v>
      </c>
      <c r="E1046">
        <f>IF(ISBLANK(IFERROR(INDEX('2-3 引出列表'!$A$2:$CE$8700,$A1046,MATCH(E$1,'2-3 引出列表'!$A$1:$CD$1,0)),"")),"",IFERROR(INDEX('2-3 引出列表'!$A$2:$CE$8700,$A1046,MATCH(E$1,'2-3 引出列表'!$A$1:$CD$1,0)),""))</f>
        <v>0</v>
      </c>
      <c r="F1046" t="str">
        <f t="shared" si="16"/>
        <v>0</v>
      </c>
      <c r="G1046">
        <f>IF(ISBLANK(IFERROR(INDEX('2-3 引出列表'!$A$2:$CE$8700,$A1046,MATCH(G$1,'2-3 引出列表'!$A$1:$CD$1,0)),"")),"",IFERROR(INDEX('2-3 引出列表'!$A$2:$CE$8700,$A1046,MATCH(G$1,'2-3 引出列表'!$A$1:$CD$1,0)),""))</f>
        <v>0</v>
      </c>
      <c r="H1046">
        <f>IF(ISBLANK(IFERROR(INDEX('2-3 引出列表'!$A$2:$CE$8700,$A1046,MATCH(H$1,'2-3 引出列表'!$A$1:$CD$1,0)),"")),"",IFERROR(INDEX('2-3 引出列表'!$A$2:$CE$8700,$A1046,MATCH(H$1,'2-3 引出列表'!$A$1:$CD$1,0)),""))</f>
        <v>0</v>
      </c>
      <c r="I1046">
        <f>IF(ISBLANK(IFERROR(INDEX('2-3 引出列表'!$A$2:$CE$8700,$A1046,MATCH(I$1,'2-3 引出列表'!$A$1:$CD$1,0)),"")),"",IFERROR(INDEX('2-3 引出列表'!$A$2:$CE$8700,$A1046,MATCH(I$1,'2-3 引出列表'!$A$1:$CD$1,0)),""))</f>
        <v>0</v>
      </c>
    </row>
    <row r="1047" customFormat="1" spans="1:9">
      <c r="A1047">
        <v>1046</v>
      </c>
      <c r="B1047">
        <f>IF(ISBLANK(IFERROR(INDEX('2-3 引出列表'!$A$2:$CE$8700,$A1047,MATCH(B$1,'2-3 引出列表'!$A$1:$CD$1,0)),"")),"",IFERROR(INDEX('2-3 引出列表'!$A$2:$CE$8700,$A1047,MATCH(B$1,'2-3 引出列表'!$A$1:$CD$1,0)),""))</f>
        <v>0</v>
      </c>
      <c r="C1047">
        <f>IF(ISBLANK(IFERROR(INDEX('2-3 引出列表'!$A$2:$CE$8700,$A1047,MATCH(C$1,'2-3 引出列表'!$A$1:$CD$1,0)),"")),"",IFERROR(INDEX('2-3 引出列表'!$A$2:$CE$8700,$A1047,MATCH(C$1,'2-3 引出列表'!$A$1:$CD$1,0)),""))</f>
        <v>0</v>
      </c>
      <c r="D1047">
        <f>IF(ISBLANK(IFERROR(INDEX('2-3 引出列表'!$A$2:$CE$8700,$A1047,MATCH(D$1,'2-3 引出列表'!$A$1:$CD$1,0)),"")),"",IFERROR(INDEX('2-3 引出列表'!$A$2:$CE$8700,$A1047,MATCH(D$1,'2-3 引出列表'!$A$1:$CD$1,0)),""))</f>
        <v>0</v>
      </c>
      <c r="E1047">
        <f>IF(ISBLANK(IFERROR(INDEX('2-3 引出列表'!$A$2:$CE$8700,$A1047,MATCH(E$1,'2-3 引出列表'!$A$1:$CD$1,0)),"")),"",IFERROR(INDEX('2-3 引出列表'!$A$2:$CE$8700,$A1047,MATCH(E$1,'2-3 引出列表'!$A$1:$CD$1,0)),""))</f>
        <v>0</v>
      </c>
      <c r="F1047" t="str">
        <f t="shared" si="16"/>
        <v>0</v>
      </c>
      <c r="G1047">
        <f>IF(ISBLANK(IFERROR(INDEX('2-3 引出列表'!$A$2:$CE$8700,$A1047,MATCH(G$1,'2-3 引出列表'!$A$1:$CD$1,0)),"")),"",IFERROR(INDEX('2-3 引出列表'!$A$2:$CE$8700,$A1047,MATCH(G$1,'2-3 引出列表'!$A$1:$CD$1,0)),""))</f>
        <v>0</v>
      </c>
      <c r="H1047">
        <f>IF(ISBLANK(IFERROR(INDEX('2-3 引出列表'!$A$2:$CE$8700,$A1047,MATCH(H$1,'2-3 引出列表'!$A$1:$CD$1,0)),"")),"",IFERROR(INDEX('2-3 引出列表'!$A$2:$CE$8700,$A1047,MATCH(H$1,'2-3 引出列表'!$A$1:$CD$1,0)),""))</f>
        <v>0</v>
      </c>
      <c r="I1047">
        <f>IF(ISBLANK(IFERROR(INDEX('2-3 引出列表'!$A$2:$CE$8700,$A1047,MATCH(I$1,'2-3 引出列表'!$A$1:$CD$1,0)),"")),"",IFERROR(INDEX('2-3 引出列表'!$A$2:$CE$8700,$A1047,MATCH(I$1,'2-3 引出列表'!$A$1:$CD$1,0)),""))</f>
        <v>0</v>
      </c>
    </row>
    <row r="1048" customFormat="1" spans="1:9">
      <c r="A1048">
        <v>1047</v>
      </c>
      <c r="B1048">
        <f>IF(ISBLANK(IFERROR(INDEX('2-3 引出列表'!$A$2:$CE$8700,$A1048,MATCH(B$1,'2-3 引出列表'!$A$1:$CD$1,0)),"")),"",IFERROR(INDEX('2-3 引出列表'!$A$2:$CE$8700,$A1048,MATCH(B$1,'2-3 引出列表'!$A$1:$CD$1,0)),""))</f>
        <v>0</v>
      </c>
      <c r="C1048">
        <f>IF(ISBLANK(IFERROR(INDEX('2-3 引出列表'!$A$2:$CE$8700,$A1048,MATCH(C$1,'2-3 引出列表'!$A$1:$CD$1,0)),"")),"",IFERROR(INDEX('2-3 引出列表'!$A$2:$CE$8700,$A1048,MATCH(C$1,'2-3 引出列表'!$A$1:$CD$1,0)),""))</f>
        <v>0</v>
      </c>
      <c r="D1048">
        <f>IF(ISBLANK(IFERROR(INDEX('2-3 引出列表'!$A$2:$CE$8700,$A1048,MATCH(D$1,'2-3 引出列表'!$A$1:$CD$1,0)),"")),"",IFERROR(INDEX('2-3 引出列表'!$A$2:$CE$8700,$A1048,MATCH(D$1,'2-3 引出列表'!$A$1:$CD$1,0)),""))</f>
        <v>0</v>
      </c>
      <c r="E1048">
        <f>IF(ISBLANK(IFERROR(INDEX('2-3 引出列表'!$A$2:$CE$8700,$A1048,MATCH(E$1,'2-3 引出列表'!$A$1:$CD$1,0)),"")),"",IFERROR(INDEX('2-3 引出列表'!$A$2:$CE$8700,$A1048,MATCH(E$1,'2-3 引出列表'!$A$1:$CD$1,0)),""))</f>
        <v>0</v>
      </c>
      <c r="F1048" t="str">
        <f t="shared" si="16"/>
        <v>0</v>
      </c>
      <c r="G1048">
        <f>IF(ISBLANK(IFERROR(INDEX('2-3 引出列表'!$A$2:$CE$8700,$A1048,MATCH(G$1,'2-3 引出列表'!$A$1:$CD$1,0)),"")),"",IFERROR(INDEX('2-3 引出列表'!$A$2:$CE$8700,$A1048,MATCH(G$1,'2-3 引出列表'!$A$1:$CD$1,0)),""))</f>
        <v>0</v>
      </c>
      <c r="H1048">
        <f>IF(ISBLANK(IFERROR(INDEX('2-3 引出列表'!$A$2:$CE$8700,$A1048,MATCH(H$1,'2-3 引出列表'!$A$1:$CD$1,0)),"")),"",IFERROR(INDEX('2-3 引出列表'!$A$2:$CE$8700,$A1048,MATCH(H$1,'2-3 引出列表'!$A$1:$CD$1,0)),""))</f>
        <v>0</v>
      </c>
      <c r="I1048">
        <f>IF(ISBLANK(IFERROR(INDEX('2-3 引出列表'!$A$2:$CE$8700,$A1048,MATCH(I$1,'2-3 引出列表'!$A$1:$CD$1,0)),"")),"",IFERROR(INDEX('2-3 引出列表'!$A$2:$CE$8700,$A1048,MATCH(I$1,'2-3 引出列表'!$A$1:$CD$1,0)),""))</f>
        <v>0</v>
      </c>
    </row>
    <row r="1049" customFormat="1" spans="1:9">
      <c r="A1049">
        <v>1048</v>
      </c>
      <c r="B1049">
        <f>IF(ISBLANK(IFERROR(INDEX('2-3 引出列表'!$A$2:$CE$8700,$A1049,MATCH(B$1,'2-3 引出列表'!$A$1:$CD$1,0)),"")),"",IFERROR(INDEX('2-3 引出列表'!$A$2:$CE$8700,$A1049,MATCH(B$1,'2-3 引出列表'!$A$1:$CD$1,0)),""))</f>
        <v>0</v>
      </c>
      <c r="C1049">
        <f>IF(ISBLANK(IFERROR(INDEX('2-3 引出列表'!$A$2:$CE$8700,$A1049,MATCH(C$1,'2-3 引出列表'!$A$1:$CD$1,0)),"")),"",IFERROR(INDEX('2-3 引出列表'!$A$2:$CE$8700,$A1049,MATCH(C$1,'2-3 引出列表'!$A$1:$CD$1,0)),""))</f>
        <v>0</v>
      </c>
      <c r="D1049">
        <f>IF(ISBLANK(IFERROR(INDEX('2-3 引出列表'!$A$2:$CE$8700,$A1049,MATCH(D$1,'2-3 引出列表'!$A$1:$CD$1,0)),"")),"",IFERROR(INDEX('2-3 引出列表'!$A$2:$CE$8700,$A1049,MATCH(D$1,'2-3 引出列表'!$A$1:$CD$1,0)),""))</f>
        <v>0</v>
      </c>
      <c r="E1049">
        <f>IF(ISBLANK(IFERROR(INDEX('2-3 引出列表'!$A$2:$CE$8700,$A1049,MATCH(E$1,'2-3 引出列表'!$A$1:$CD$1,0)),"")),"",IFERROR(INDEX('2-3 引出列表'!$A$2:$CE$8700,$A1049,MATCH(E$1,'2-3 引出列表'!$A$1:$CD$1,0)),""))</f>
        <v>0</v>
      </c>
      <c r="F1049" t="str">
        <f t="shared" si="16"/>
        <v>0</v>
      </c>
      <c r="G1049">
        <f>IF(ISBLANK(IFERROR(INDEX('2-3 引出列表'!$A$2:$CE$8700,$A1049,MATCH(G$1,'2-3 引出列表'!$A$1:$CD$1,0)),"")),"",IFERROR(INDEX('2-3 引出列表'!$A$2:$CE$8700,$A1049,MATCH(G$1,'2-3 引出列表'!$A$1:$CD$1,0)),""))</f>
        <v>0</v>
      </c>
      <c r="H1049">
        <f>IF(ISBLANK(IFERROR(INDEX('2-3 引出列表'!$A$2:$CE$8700,$A1049,MATCH(H$1,'2-3 引出列表'!$A$1:$CD$1,0)),"")),"",IFERROR(INDEX('2-3 引出列表'!$A$2:$CE$8700,$A1049,MATCH(H$1,'2-3 引出列表'!$A$1:$CD$1,0)),""))</f>
        <v>0</v>
      </c>
      <c r="I1049">
        <f>IF(ISBLANK(IFERROR(INDEX('2-3 引出列表'!$A$2:$CE$8700,$A1049,MATCH(I$1,'2-3 引出列表'!$A$1:$CD$1,0)),"")),"",IFERROR(INDEX('2-3 引出列表'!$A$2:$CE$8700,$A1049,MATCH(I$1,'2-3 引出列表'!$A$1:$CD$1,0)),""))</f>
        <v>0</v>
      </c>
    </row>
    <row r="1050" customFormat="1" spans="1:9">
      <c r="A1050">
        <v>1049</v>
      </c>
      <c r="B1050">
        <f>IF(ISBLANK(IFERROR(INDEX('2-3 引出列表'!$A$2:$CE$8700,$A1050,MATCH(B$1,'2-3 引出列表'!$A$1:$CD$1,0)),"")),"",IFERROR(INDEX('2-3 引出列表'!$A$2:$CE$8700,$A1050,MATCH(B$1,'2-3 引出列表'!$A$1:$CD$1,0)),""))</f>
        <v>0</v>
      </c>
      <c r="C1050">
        <f>IF(ISBLANK(IFERROR(INDEX('2-3 引出列表'!$A$2:$CE$8700,$A1050,MATCH(C$1,'2-3 引出列表'!$A$1:$CD$1,0)),"")),"",IFERROR(INDEX('2-3 引出列表'!$A$2:$CE$8700,$A1050,MATCH(C$1,'2-3 引出列表'!$A$1:$CD$1,0)),""))</f>
        <v>0</v>
      </c>
      <c r="D1050">
        <f>IF(ISBLANK(IFERROR(INDEX('2-3 引出列表'!$A$2:$CE$8700,$A1050,MATCH(D$1,'2-3 引出列表'!$A$1:$CD$1,0)),"")),"",IFERROR(INDEX('2-3 引出列表'!$A$2:$CE$8700,$A1050,MATCH(D$1,'2-3 引出列表'!$A$1:$CD$1,0)),""))</f>
        <v>0</v>
      </c>
      <c r="E1050">
        <f>IF(ISBLANK(IFERROR(INDEX('2-3 引出列表'!$A$2:$CE$8700,$A1050,MATCH(E$1,'2-3 引出列表'!$A$1:$CD$1,0)),"")),"",IFERROR(INDEX('2-3 引出列表'!$A$2:$CE$8700,$A1050,MATCH(E$1,'2-3 引出列表'!$A$1:$CD$1,0)),""))</f>
        <v>0</v>
      </c>
      <c r="F1050" t="str">
        <f t="shared" si="16"/>
        <v>0</v>
      </c>
      <c r="G1050">
        <f>IF(ISBLANK(IFERROR(INDEX('2-3 引出列表'!$A$2:$CE$8700,$A1050,MATCH(G$1,'2-3 引出列表'!$A$1:$CD$1,0)),"")),"",IFERROR(INDEX('2-3 引出列表'!$A$2:$CE$8700,$A1050,MATCH(G$1,'2-3 引出列表'!$A$1:$CD$1,0)),""))</f>
        <v>0</v>
      </c>
      <c r="H1050">
        <f>IF(ISBLANK(IFERROR(INDEX('2-3 引出列表'!$A$2:$CE$8700,$A1050,MATCH(H$1,'2-3 引出列表'!$A$1:$CD$1,0)),"")),"",IFERROR(INDEX('2-3 引出列表'!$A$2:$CE$8700,$A1050,MATCH(H$1,'2-3 引出列表'!$A$1:$CD$1,0)),""))</f>
        <v>0</v>
      </c>
      <c r="I1050">
        <f>IF(ISBLANK(IFERROR(INDEX('2-3 引出列表'!$A$2:$CE$8700,$A1050,MATCH(I$1,'2-3 引出列表'!$A$1:$CD$1,0)),"")),"",IFERROR(INDEX('2-3 引出列表'!$A$2:$CE$8700,$A1050,MATCH(I$1,'2-3 引出列表'!$A$1:$CD$1,0)),""))</f>
        <v>0</v>
      </c>
    </row>
    <row r="1051" customFormat="1" spans="1:9">
      <c r="A1051">
        <v>1050</v>
      </c>
      <c r="B1051">
        <f>IF(ISBLANK(IFERROR(INDEX('2-3 引出列表'!$A$2:$CE$8700,$A1051,MATCH(B$1,'2-3 引出列表'!$A$1:$CD$1,0)),"")),"",IFERROR(INDEX('2-3 引出列表'!$A$2:$CE$8700,$A1051,MATCH(B$1,'2-3 引出列表'!$A$1:$CD$1,0)),""))</f>
        <v>0</v>
      </c>
      <c r="C1051">
        <f>IF(ISBLANK(IFERROR(INDEX('2-3 引出列表'!$A$2:$CE$8700,$A1051,MATCH(C$1,'2-3 引出列表'!$A$1:$CD$1,0)),"")),"",IFERROR(INDEX('2-3 引出列表'!$A$2:$CE$8700,$A1051,MATCH(C$1,'2-3 引出列表'!$A$1:$CD$1,0)),""))</f>
        <v>0</v>
      </c>
      <c r="D1051">
        <f>IF(ISBLANK(IFERROR(INDEX('2-3 引出列表'!$A$2:$CE$8700,$A1051,MATCH(D$1,'2-3 引出列表'!$A$1:$CD$1,0)),"")),"",IFERROR(INDEX('2-3 引出列表'!$A$2:$CE$8700,$A1051,MATCH(D$1,'2-3 引出列表'!$A$1:$CD$1,0)),""))</f>
        <v>0</v>
      </c>
      <c r="E1051">
        <f>IF(ISBLANK(IFERROR(INDEX('2-3 引出列表'!$A$2:$CE$8700,$A1051,MATCH(E$1,'2-3 引出列表'!$A$1:$CD$1,0)),"")),"",IFERROR(INDEX('2-3 引出列表'!$A$2:$CE$8700,$A1051,MATCH(E$1,'2-3 引出列表'!$A$1:$CD$1,0)),""))</f>
        <v>0</v>
      </c>
      <c r="F1051" t="str">
        <f t="shared" si="16"/>
        <v>0</v>
      </c>
      <c r="G1051">
        <f>IF(ISBLANK(IFERROR(INDEX('2-3 引出列表'!$A$2:$CE$8700,$A1051,MATCH(G$1,'2-3 引出列表'!$A$1:$CD$1,0)),"")),"",IFERROR(INDEX('2-3 引出列表'!$A$2:$CE$8700,$A1051,MATCH(G$1,'2-3 引出列表'!$A$1:$CD$1,0)),""))</f>
        <v>0</v>
      </c>
      <c r="H1051">
        <f>IF(ISBLANK(IFERROR(INDEX('2-3 引出列表'!$A$2:$CE$8700,$A1051,MATCH(H$1,'2-3 引出列表'!$A$1:$CD$1,0)),"")),"",IFERROR(INDEX('2-3 引出列表'!$A$2:$CE$8700,$A1051,MATCH(H$1,'2-3 引出列表'!$A$1:$CD$1,0)),""))</f>
        <v>0</v>
      </c>
      <c r="I1051">
        <f>IF(ISBLANK(IFERROR(INDEX('2-3 引出列表'!$A$2:$CE$8700,$A1051,MATCH(I$1,'2-3 引出列表'!$A$1:$CD$1,0)),"")),"",IFERROR(INDEX('2-3 引出列表'!$A$2:$CE$8700,$A1051,MATCH(I$1,'2-3 引出列表'!$A$1:$CD$1,0)),""))</f>
        <v>0</v>
      </c>
    </row>
    <row r="1052" customFormat="1" spans="1:9">
      <c r="A1052">
        <v>1051</v>
      </c>
      <c r="B1052">
        <f>IF(ISBLANK(IFERROR(INDEX('2-3 引出列表'!$A$2:$CE$8700,$A1052,MATCH(B$1,'2-3 引出列表'!$A$1:$CD$1,0)),"")),"",IFERROR(INDEX('2-3 引出列表'!$A$2:$CE$8700,$A1052,MATCH(B$1,'2-3 引出列表'!$A$1:$CD$1,0)),""))</f>
        <v>0</v>
      </c>
      <c r="C1052">
        <f>IF(ISBLANK(IFERROR(INDEX('2-3 引出列表'!$A$2:$CE$8700,$A1052,MATCH(C$1,'2-3 引出列表'!$A$1:$CD$1,0)),"")),"",IFERROR(INDEX('2-3 引出列表'!$A$2:$CE$8700,$A1052,MATCH(C$1,'2-3 引出列表'!$A$1:$CD$1,0)),""))</f>
        <v>0</v>
      </c>
      <c r="D1052">
        <f>IF(ISBLANK(IFERROR(INDEX('2-3 引出列表'!$A$2:$CE$8700,$A1052,MATCH(D$1,'2-3 引出列表'!$A$1:$CD$1,0)),"")),"",IFERROR(INDEX('2-3 引出列表'!$A$2:$CE$8700,$A1052,MATCH(D$1,'2-3 引出列表'!$A$1:$CD$1,0)),""))</f>
        <v>0</v>
      </c>
      <c r="E1052">
        <f>IF(ISBLANK(IFERROR(INDEX('2-3 引出列表'!$A$2:$CE$8700,$A1052,MATCH(E$1,'2-3 引出列表'!$A$1:$CD$1,0)),"")),"",IFERROR(INDEX('2-3 引出列表'!$A$2:$CE$8700,$A1052,MATCH(E$1,'2-3 引出列表'!$A$1:$CD$1,0)),""))</f>
        <v>0</v>
      </c>
      <c r="F1052" t="str">
        <f t="shared" si="16"/>
        <v>0</v>
      </c>
      <c r="G1052">
        <f>IF(ISBLANK(IFERROR(INDEX('2-3 引出列表'!$A$2:$CE$8700,$A1052,MATCH(G$1,'2-3 引出列表'!$A$1:$CD$1,0)),"")),"",IFERROR(INDEX('2-3 引出列表'!$A$2:$CE$8700,$A1052,MATCH(G$1,'2-3 引出列表'!$A$1:$CD$1,0)),""))</f>
        <v>0</v>
      </c>
      <c r="H1052">
        <f>IF(ISBLANK(IFERROR(INDEX('2-3 引出列表'!$A$2:$CE$8700,$A1052,MATCH(H$1,'2-3 引出列表'!$A$1:$CD$1,0)),"")),"",IFERROR(INDEX('2-3 引出列表'!$A$2:$CE$8700,$A1052,MATCH(H$1,'2-3 引出列表'!$A$1:$CD$1,0)),""))</f>
        <v>0</v>
      </c>
      <c r="I1052">
        <f>IF(ISBLANK(IFERROR(INDEX('2-3 引出列表'!$A$2:$CE$8700,$A1052,MATCH(I$1,'2-3 引出列表'!$A$1:$CD$1,0)),"")),"",IFERROR(INDEX('2-3 引出列表'!$A$2:$CE$8700,$A1052,MATCH(I$1,'2-3 引出列表'!$A$1:$CD$1,0)),""))</f>
        <v>0</v>
      </c>
    </row>
    <row r="1053" customFormat="1" spans="1:9">
      <c r="A1053">
        <v>1052</v>
      </c>
      <c r="B1053">
        <f>IF(ISBLANK(IFERROR(INDEX('2-3 引出列表'!$A$2:$CE$8700,$A1053,MATCH(B$1,'2-3 引出列表'!$A$1:$CD$1,0)),"")),"",IFERROR(INDEX('2-3 引出列表'!$A$2:$CE$8700,$A1053,MATCH(B$1,'2-3 引出列表'!$A$1:$CD$1,0)),""))</f>
        <v>0</v>
      </c>
      <c r="C1053">
        <f>IF(ISBLANK(IFERROR(INDEX('2-3 引出列表'!$A$2:$CE$8700,$A1053,MATCH(C$1,'2-3 引出列表'!$A$1:$CD$1,0)),"")),"",IFERROR(INDEX('2-3 引出列表'!$A$2:$CE$8700,$A1053,MATCH(C$1,'2-3 引出列表'!$A$1:$CD$1,0)),""))</f>
        <v>0</v>
      </c>
      <c r="D1053">
        <f>IF(ISBLANK(IFERROR(INDEX('2-3 引出列表'!$A$2:$CE$8700,$A1053,MATCH(D$1,'2-3 引出列表'!$A$1:$CD$1,0)),"")),"",IFERROR(INDEX('2-3 引出列表'!$A$2:$CE$8700,$A1053,MATCH(D$1,'2-3 引出列表'!$A$1:$CD$1,0)),""))</f>
        <v>0</v>
      </c>
      <c r="E1053">
        <f>IF(ISBLANK(IFERROR(INDEX('2-3 引出列表'!$A$2:$CE$8700,$A1053,MATCH(E$1,'2-3 引出列表'!$A$1:$CD$1,0)),"")),"",IFERROR(INDEX('2-3 引出列表'!$A$2:$CE$8700,$A1053,MATCH(E$1,'2-3 引出列表'!$A$1:$CD$1,0)),""))</f>
        <v>0</v>
      </c>
      <c r="F1053" t="str">
        <f t="shared" si="16"/>
        <v>0</v>
      </c>
      <c r="G1053">
        <f>IF(ISBLANK(IFERROR(INDEX('2-3 引出列表'!$A$2:$CE$8700,$A1053,MATCH(G$1,'2-3 引出列表'!$A$1:$CD$1,0)),"")),"",IFERROR(INDEX('2-3 引出列表'!$A$2:$CE$8700,$A1053,MATCH(G$1,'2-3 引出列表'!$A$1:$CD$1,0)),""))</f>
        <v>0</v>
      </c>
      <c r="H1053">
        <f>IF(ISBLANK(IFERROR(INDEX('2-3 引出列表'!$A$2:$CE$8700,$A1053,MATCH(H$1,'2-3 引出列表'!$A$1:$CD$1,0)),"")),"",IFERROR(INDEX('2-3 引出列表'!$A$2:$CE$8700,$A1053,MATCH(H$1,'2-3 引出列表'!$A$1:$CD$1,0)),""))</f>
        <v>0</v>
      </c>
      <c r="I1053">
        <f>IF(ISBLANK(IFERROR(INDEX('2-3 引出列表'!$A$2:$CE$8700,$A1053,MATCH(I$1,'2-3 引出列表'!$A$1:$CD$1,0)),"")),"",IFERROR(INDEX('2-3 引出列表'!$A$2:$CE$8700,$A1053,MATCH(I$1,'2-3 引出列表'!$A$1:$CD$1,0)),""))</f>
        <v>0</v>
      </c>
    </row>
    <row r="1054" customFormat="1" spans="1:9">
      <c r="A1054">
        <v>1053</v>
      </c>
      <c r="B1054">
        <f>IF(ISBLANK(IFERROR(INDEX('2-3 引出列表'!$A$2:$CE$8700,$A1054,MATCH(B$1,'2-3 引出列表'!$A$1:$CD$1,0)),"")),"",IFERROR(INDEX('2-3 引出列表'!$A$2:$CE$8700,$A1054,MATCH(B$1,'2-3 引出列表'!$A$1:$CD$1,0)),""))</f>
        <v>0</v>
      </c>
      <c r="C1054">
        <f>IF(ISBLANK(IFERROR(INDEX('2-3 引出列表'!$A$2:$CE$8700,$A1054,MATCH(C$1,'2-3 引出列表'!$A$1:$CD$1,0)),"")),"",IFERROR(INDEX('2-3 引出列表'!$A$2:$CE$8700,$A1054,MATCH(C$1,'2-3 引出列表'!$A$1:$CD$1,0)),""))</f>
        <v>0</v>
      </c>
      <c r="D1054">
        <f>IF(ISBLANK(IFERROR(INDEX('2-3 引出列表'!$A$2:$CE$8700,$A1054,MATCH(D$1,'2-3 引出列表'!$A$1:$CD$1,0)),"")),"",IFERROR(INDEX('2-3 引出列表'!$A$2:$CE$8700,$A1054,MATCH(D$1,'2-3 引出列表'!$A$1:$CD$1,0)),""))</f>
        <v>0</v>
      </c>
      <c r="E1054">
        <f>IF(ISBLANK(IFERROR(INDEX('2-3 引出列表'!$A$2:$CE$8700,$A1054,MATCH(E$1,'2-3 引出列表'!$A$1:$CD$1,0)),"")),"",IFERROR(INDEX('2-3 引出列表'!$A$2:$CE$8700,$A1054,MATCH(E$1,'2-3 引出列表'!$A$1:$CD$1,0)),""))</f>
        <v>0</v>
      </c>
      <c r="F1054" t="str">
        <f t="shared" si="16"/>
        <v>0</v>
      </c>
      <c r="G1054">
        <f>IF(ISBLANK(IFERROR(INDEX('2-3 引出列表'!$A$2:$CE$8700,$A1054,MATCH(G$1,'2-3 引出列表'!$A$1:$CD$1,0)),"")),"",IFERROR(INDEX('2-3 引出列表'!$A$2:$CE$8700,$A1054,MATCH(G$1,'2-3 引出列表'!$A$1:$CD$1,0)),""))</f>
        <v>0</v>
      </c>
      <c r="H1054">
        <f>IF(ISBLANK(IFERROR(INDEX('2-3 引出列表'!$A$2:$CE$8700,$A1054,MATCH(H$1,'2-3 引出列表'!$A$1:$CD$1,0)),"")),"",IFERROR(INDEX('2-3 引出列表'!$A$2:$CE$8700,$A1054,MATCH(H$1,'2-3 引出列表'!$A$1:$CD$1,0)),""))</f>
        <v>0</v>
      </c>
      <c r="I1054">
        <f>IF(ISBLANK(IFERROR(INDEX('2-3 引出列表'!$A$2:$CE$8700,$A1054,MATCH(I$1,'2-3 引出列表'!$A$1:$CD$1,0)),"")),"",IFERROR(INDEX('2-3 引出列表'!$A$2:$CE$8700,$A1054,MATCH(I$1,'2-3 引出列表'!$A$1:$CD$1,0)),""))</f>
        <v>0</v>
      </c>
    </row>
    <row r="1055" customFormat="1" spans="1:9">
      <c r="A1055">
        <v>1054</v>
      </c>
      <c r="B1055">
        <f>IF(ISBLANK(IFERROR(INDEX('2-3 引出列表'!$A$2:$CE$8700,$A1055,MATCH(B$1,'2-3 引出列表'!$A$1:$CD$1,0)),"")),"",IFERROR(INDEX('2-3 引出列表'!$A$2:$CE$8700,$A1055,MATCH(B$1,'2-3 引出列表'!$A$1:$CD$1,0)),""))</f>
        <v>0</v>
      </c>
      <c r="C1055">
        <f>IF(ISBLANK(IFERROR(INDEX('2-3 引出列表'!$A$2:$CE$8700,$A1055,MATCH(C$1,'2-3 引出列表'!$A$1:$CD$1,0)),"")),"",IFERROR(INDEX('2-3 引出列表'!$A$2:$CE$8700,$A1055,MATCH(C$1,'2-3 引出列表'!$A$1:$CD$1,0)),""))</f>
        <v>0</v>
      </c>
      <c r="D1055">
        <f>IF(ISBLANK(IFERROR(INDEX('2-3 引出列表'!$A$2:$CE$8700,$A1055,MATCH(D$1,'2-3 引出列表'!$A$1:$CD$1,0)),"")),"",IFERROR(INDEX('2-3 引出列表'!$A$2:$CE$8700,$A1055,MATCH(D$1,'2-3 引出列表'!$A$1:$CD$1,0)),""))</f>
        <v>0</v>
      </c>
      <c r="E1055">
        <f>IF(ISBLANK(IFERROR(INDEX('2-3 引出列表'!$A$2:$CE$8700,$A1055,MATCH(E$1,'2-3 引出列表'!$A$1:$CD$1,0)),"")),"",IFERROR(INDEX('2-3 引出列表'!$A$2:$CE$8700,$A1055,MATCH(E$1,'2-3 引出列表'!$A$1:$CD$1,0)),""))</f>
        <v>0</v>
      </c>
      <c r="F1055" t="str">
        <f t="shared" si="16"/>
        <v>0</v>
      </c>
      <c r="G1055">
        <f>IF(ISBLANK(IFERROR(INDEX('2-3 引出列表'!$A$2:$CE$8700,$A1055,MATCH(G$1,'2-3 引出列表'!$A$1:$CD$1,0)),"")),"",IFERROR(INDEX('2-3 引出列表'!$A$2:$CE$8700,$A1055,MATCH(G$1,'2-3 引出列表'!$A$1:$CD$1,0)),""))</f>
        <v>0</v>
      </c>
      <c r="H1055">
        <f>IF(ISBLANK(IFERROR(INDEX('2-3 引出列表'!$A$2:$CE$8700,$A1055,MATCH(H$1,'2-3 引出列表'!$A$1:$CD$1,0)),"")),"",IFERROR(INDEX('2-3 引出列表'!$A$2:$CE$8700,$A1055,MATCH(H$1,'2-3 引出列表'!$A$1:$CD$1,0)),""))</f>
        <v>0</v>
      </c>
      <c r="I1055">
        <f>IF(ISBLANK(IFERROR(INDEX('2-3 引出列表'!$A$2:$CE$8700,$A1055,MATCH(I$1,'2-3 引出列表'!$A$1:$CD$1,0)),"")),"",IFERROR(INDEX('2-3 引出列表'!$A$2:$CE$8700,$A1055,MATCH(I$1,'2-3 引出列表'!$A$1:$CD$1,0)),""))</f>
        <v>0</v>
      </c>
    </row>
    <row r="1056" customFormat="1" spans="1:9">
      <c r="A1056">
        <v>1055</v>
      </c>
      <c r="B1056">
        <f>IF(ISBLANK(IFERROR(INDEX('2-3 引出列表'!$A$2:$CE$8700,$A1056,MATCH(B$1,'2-3 引出列表'!$A$1:$CD$1,0)),"")),"",IFERROR(INDEX('2-3 引出列表'!$A$2:$CE$8700,$A1056,MATCH(B$1,'2-3 引出列表'!$A$1:$CD$1,0)),""))</f>
        <v>0</v>
      </c>
      <c r="C1056">
        <f>IF(ISBLANK(IFERROR(INDEX('2-3 引出列表'!$A$2:$CE$8700,$A1056,MATCH(C$1,'2-3 引出列表'!$A$1:$CD$1,0)),"")),"",IFERROR(INDEX('2-3 引出列表'!$A$2:$CE$8700,$A1056,MATCH(C$1,'2-3 引出列表'!$A$1:$CD$1,0)),""))</f>
        <v>0</v>
      </c>
      <c r="D1056">
        <f>IF(ISBLANK(IFERROR(INDEX('2-3 引出列表'!$A$2:$CE$8700,$A1056,MATCH(D$1,'2-3 引出列表'!$A$1:$CD$1,0)),"")),"",IFERROR(INDEX('2-3 引出列表'!$A$2:$CE$8700,$A1056,MATCH(D$1,'2-3 引出列表'!$A$1:$CD$1,0)),""))</f>
        <v>0</v>
      </c>
      <c r="E1056">
        <f>IF(ISBLANK(IFERROR(INDEX('2-3 引出列表'!$A$2:$CE$8700,$A1056,MATCH(E$1,'2-3 引出列表'!$A$1:$CD$1,0)),"")),"",IFERROR(INDEX('2-3 引出列表'!$A$2:$CE$8700,$A1056,MATCH(E$1,'2-3 引出列表'!$A$1:$CD$1,0)),""))</f>
        <v>0</v>
      </c>
      <c r="F1056" t="str">
        <f t="shared" si="16"/>
        <v>0</v>
      </c>
      <c r="G1056">
        <f>IF(ISBLANK(IFERROR(INDEX('2-3 引出列表'!$A$2:$CE$8700,$A1056,MATCH(G$1,'2-3 引出列表'!$A$1:$CD$1,0)),"")),"",IFERROR(INDEX('2-3 引出列表'!$A$2:$CE$8700,$A1056,MATCH(G$1,'2-3 引出列表'!$A$1:$CD$1,0)),""))</f>
        <v>0</v>
      </c>
      <c r="H1056">
        <f>IF(ISBLANK(IFERROR(INDEX('2-3 引出列表'!$A$2:$CE$8700,$A1056,MATCH(H$1,'2-3 引出列表'!$A$1:$CD$1,0)),"")),"",IFERROR(INDEX('2-3 引出列表'!$A$2:$CE$8700,$A1056,MATCH(H$1,'2-3 引出列表'!$A$1:$CD$1,0)),""))</f>
        <v>0</v>
      </c>
      <c r="I1056">
        <f>IF(ISBLANK(IFERROR(INDEX('2-3 引出列表'!$A$2:$CE$8700,$A1056,MATCH(I$1,'2-3 引出列表'!$A$1:$CD$1,0)),"")),"",IFERROR(INDEX('2-3 引出列表'!$A$2:$CE$8700,$A1056,MATCH(I$1,'2-3 引出列表'!$A$1:$CD$1,0)),""))</f>
        <v>0</v>
      </c>
    </row>
    <row r="1057" customFormat="1" spans="1:9">
      <c r="A1057">
        <v>1056</v>
      </c>
      <c r="B1057">
        <f>IF(ISBLANK(IFERROR(INDEX('2-3 引出列表'!$A$2:$CE$8700,$A1057,MATCH(B$1,'2-3 引出列表'!$A$1:$CD$1,0)),"")),"",IFERROR(INDEX('2-3 引出列表'!$A$2:$CE$8700,$A1057,MATCH(B$1,'2-3 引出列表'!$A$1:$CD$1,0)),""))</f>
        <v>0</v>
      </c>
      <c r="C1057">
        <f>IF(ISBLANK(IFERROR(INDEX('2-3 引出列表'!$A$2:$CE$8700,$A1057,MATCH(C$1,'2-3 引出列表'!$A$1:$CD$1,0)),"")),"",IFERROR(INDEX('2-3 引出列表'!$A$2:$CE$8700,$A1057,MATCH(C$1,'2-3 引出列表'!$A$1:$CD$1,0)),""))</f>
        <v>0</v>
      </c>
      <c r="D1057">
        <f>IF(ISBLANK(IFERROR(INDEX('2-3 引出列表'!$A$2:$CE$8700,$A1057,MATCH(D$1,'2-3 引出列表'!$A$1:$CD$1,0)),"")),"",IFERROR(INDEX('2-3 引出列表'!$A$2:$CE$8700,$A1057,MATCH(D$1,'2-3 引出列表'!$A$1:$CD$1,0)),""))</f>
        <v>0</v>
      </c>
      <c r="E1057">
        <f>IF(ISBLANK(IFERROR(INDEX('2-3 引出列表'!$A$2:$CE$8700,$A1057,MATCH(E$1,'2-3 引出列表'!$A$1:$CD$1,0)),"")),"",IFERROR(INDEX('2-3 引出列表'!$A$2:$CE$8700,$A1057,MATCH(E$1,'2-3 引出列表'!$A$1:$CD$1,0)),""))</f>
        <v>0</v>
      </c>
      <c r="F1057" t="str">
        <f t="shared" si="16"/>
        <v>0</v>
      </c>
      <c r="G1057">
        <f>IF(ISBLANK(IFERROR(INDEX('2-3 引出列表'!$A$2:$CE$8700,$A1057,MATCH(G$1,'2-3 引出列表'!$A$1:$CD$1,0)),"")),"",IFERROR(INDEX('2-3 引出列表'!$A$2:$CE$8700,$A1057,MATCH(G$1,'2-3 引出列表'!$A$1:$CD$1,0)),""))</f>
        <v>0</v>
      </c>
      <c r="H1057">
        <f>IF(ISBLANK(IFERROR(INDEX('2-3 引出列表'!$A$2:$CE$8700,$A1057,MATCH(H$1,'2-3 引出列表'!$A$1:$CD$1,0)),"")),"",IFERROR(INDEX('2-3 引出列表'!$A$2:$CE$8700,$A1057,MATCH(H$1,'2-3 引出列表'!$A$1:$CD$1,0)),""))</f>
        <v>0</v>
      </c>
      <c r="I1057">
        <f>IF(ISBLANK(IFERROR(INDEX('2-3 引出列表'!$A$2:$CE$8700,$A1057,MATCH(I$1,'2-3 引出列表'!$A$1:$CD$1,0)),"")),"",IFERROR(INDEX('2-3 引出列表'!$A$2:$CE$8700,$A1057,MATCH(I$1,'2-3 引出列表'!$A$1:$CD$1,0)),""))</f>
        <v>0</v>
      </c>
    </row>
    <row r="1058" customFormat="1" spans="1:9">
      <c r="A1058">
        <v>1057</v>
      </c>
      <c r="B1058">
        <f>IF(ISBLANK(IFERROR(INDEX('2-3 引出列表'!$A$2:$CE$8700,$A1058,MATCH(B$1,'2-3 引出列表'!$A$1:$CD$1,0)),"")),"",IFERROR(INDEX('2-3 引出列表'!$A$2:$CE$8700,$A1058,MATCH(B$1,'2-3 引出列表'!$A$1:$CD$1,0)),""))</f>
        <v>0</v>
      </c>
      <c r="C1058">
        <f>IF(ISBLANK(IFERROR(INDEX('2-3 引出列表'!$A$2:$CE$8700,$A1058,MATCH(C$1,'2-3 引出列表'!$A$1:$CD$1,0)),"")),"",IFERROR(INDEX('2-3 引出列表'!$A$2:$CE$8700,$A1058,MATCH(C$1,'2-3 引出列表'!$A$1:$CD$1,0)),""))</f>
        <v>0</v>
      </c>
      <c r="D1058">
        <f>IF(ISBLANK(IFERROR(INDEX('2-3 引出列表'!$A$2:$CE$8700,$A1058,MATCH(D$1,'2-3 引出列表'!$A$1:$CD$1,0)),"")),"",IFERROR(INDEX('2-3 引出列表'!$A$2:$CE$8700,$A1058,MATCH(D$1,'2-3 引出列表'!$A$1:$CD$1,0)),""))</f>
        <v>0</v>
      </c>
      <c r="E1058">
        <f>IF(ISBLANK(IFERROR(INDEX('2-3 引出列表'!$A$2:$CE$8700,$A1058,MATCH(E$1,'2-3 引出列表'!$A$1:$CD$1,0)),"")),"",IFERROR(INDEX('2-3 引出列表'!$A$2:$CE$8700,$A1058,MATCH(E$1,'2-3 引出列表'!$A$1:$CD$1,0)),""))</f>
        <v>0</v>
      </c>
      <c r="F1058" t="str">
        <f t="shared" si="16"/>
        <v>0</v>
      </c>
      <c r="G1058">
        <f>IF(ISBLANK(IFERROR(INDEX('2-3 引出列表'!$A$2:$CE$8700,$A1058,MATCH(G$1,'2-3 引出列表'!$A$1:$CD$1,0)),"")),"",IFERROR(INDEX('2-3 引出列表'!$A$2:$CE$8700,$A1058,MATCH(G$1,'2-3 引出列表'!$A$1:$CD$1,0)),""))</f>
        <v>0</v>
      </c>
      <c r="H1058">
        <f>IF(ISBLANK(IFERROR(INDEX('2-3 引出列表'!$A$2:$CE$8700,$A1058,MATCH(H$1,'2-3 引出列表'!$A$1:$CD$1,0)),"")),"",IFERROR(INDEX('2-3 引出列表'!$A$2:$CE$8700,$A1058,MATCH(H$1,'2-3 引出列表'!$A$1:$CD$1,0)),""))</f>
        <v>0</v>
      </c>
      <c r="I1058">
        <f>IF(ISBLANK(IFERROR(INDEX('2-3 引出列表'!$A$2:$CE$8700,$A1058,MATCH(I$1,'2-3 引出列表'!$A$1:$CD$1,0)),"")),"",IFERROR(INDEX('2-3 引出列表'!$A$2:$CE$8700,$A1058,MATCH(I$1,'2-3 引出列表'!$A$1:$CD$1,0)),""))</f>
        <v>0</v>
      </c>
    </row>
    <row r="1059" customFormat="1" spans="1:9">
      <c r="A1059">
        <v>1058</v>
      </c>
      <c r="B1059">
        <f>IF(ISBLANK(IFERROR(INDEX('2-3 引出列表'!$A$2:$CE$8700,$A1059,MATCH(B$1,'2-3 引出列表'!$A$1:$CD$1,0)),"")),"",IFERROR(INDEX('2-3 引出列表'!$A$2:$CE$8700,$A1059,MATCH(B$1,'2-3 引出列表'!$A$1:$CD$1,0)),""))</f>
        <v>0</v>
      </c>
      <c r="C1059">
        <f>IF(ISBLANK(IFERROR(INDEX('2-3 引出列表'!$A$2:$CE$8700,$A1059,MATCH(C$1,'2-3 引出列表'!$A$1:$CD$1,0)),"")),"",IFERROR(INDEX('2-3 引出列表'!$A$2:$CE$8700,$A1059,MATCH(C$1,'2-3 引出列表'!$A$1:$CD$1,0)),""))</f>
        <v>0</v>
      </c>
      <c r="D1059">
        <f>IF(ISBLANK(IFERROR(INDEX('2-3 引出列表'!$A$2:$CE$8700,$A1059,MATCH(D$1,'2-3 引出列表'!$A$1:$CD$1,0)),"")),"",IFERROR(INDEX('2-3 引出列表'!$A$2:$CE$8700,$A1059,MATCH(D$1,'2-3 引出列表'!$A$1:$CD$1,0)),""))</f>
        <v>0</v>
      </c>
      <c r="E1059">
        <f>IF(ISBLANK(IFERROR(INDEX('2-3 引出列表'!$A$2:$CE$8700,$A1059,MATCH(E$1,'2-3 引出列表'!$A$1:$CD$1,0)),"")),"",IFERROR(INDEX('2-3 引出列表'!$A$2:$CE$8700,$A1059,MATCH(E$1,'2-3 引出列表'!$A$1:$CD$1,0)),""))</f>
        <v>0</v>
      </c>
      <c r="F1059" t="str">
        <f t="shared" si="16"/>
        <v>0</v>
      </c>
      <c r="G1059">
        <f>IF(ISBLANK(IFERROR(INDEX('2-3 引出列表'!$A$2:$CE$8700,$A1059,MATCH(G$1,'2-3 引出列表'!$A$1:$CD$1,0)),"")),"",IFERROR(INDEX('2-3 引出列表'!$A$2:$CE$8700,$A1059,MATCH(G$1,'2-3 引出列表'!$A$1:$CD$1,0)),""))</f>
        <v>0</v>
      </c>
      <c r="H1059">
        <f>IF(ISBLANK(IFERROR(INDEX('2-3 引出列表'!$A$2:$CE$8700,$A1059,MATCH(H$1,'2-3 引出列表'!$A$1:$CD$1,0)),"")),"",IFERROR(INDEX('2-3 引出列表'!$A$2:$CE$8700,$A1059,MATCH(H$1,'2-3 引出列表'!$A$1:$CD$1,0)),""))</f>
        <v>0</v>
      </c>
      <c r="I1059">
        <f>IF(ISBLANK(IFERROR(INDEX('2-3 引出列表'!$A$2:$CE$8700,$A1059,MATCH(I$1,'2-3 引出列表'!$A$1:$CD$1,0)),"")),"",IFERROR(INDEX('2-3 引出列表'!$A$2:$CE$8700,$A1059,MATCH(I$1,'2-3 引出列表'!$A$1:$CD$1,0)),""))</f>
        <v>0</v>
      </c>
    </row>
    <row r="1060" customFormat="1" spans="1:9">
      <c r="A1060">
        <v>1059</v>
      </c>
      <c r="B1060">
        <f>IF(ISBLANK(IFERROR(INDEX('2-3 引出列表'!$A$2:$CE$8700,$A1060,MATCH(B$1,'2-3 引出列表'!$A$1:$CD$1,0)),"")),"",IFERROR(INDEX('2-3 引出列表'!$A$2:$CE$8700,$A1060,MATCH(B$1,'2-3 引出列表'!$A$1:$CD$1,0)),""))</f>
        <v>0</v>
      </c>
      <c r="C1060">
        <f>IF(ISBLANK(IFERROR(INDEX('2-3 引出列表'!$A$2:$CE$8700,$A1060,MATCH(C$1,'2-3 引出列表'!$A$1:$CD$1,0)),"")),"",IFERROR(INDEX('2-3 引出列表'!$A$2:$CE$8700,$A1060,MATCH(C$1,'2-3 引出列表'!$A$1:$CD$1,0)),""))</f>
        <v>0</v>
      </c>
      <c r="D1060">
        <f>IF(ISBLANK(IFERROR(INDEX('2-3 引出列表'!$A$2:$CE$8700,$A1060,MATCH(D$1,'2-3 引出列表'!$A$1:$CD$1,0)),"")),"",IFERROR(INDEX('2-3 引出列表'!$A$2:$CE$8700,$A1060,MATCH(D$1,'2-3 引出列表'!$A$1:$CD$1,0)),""))</f>
        <v>0</v>
      </c>
      <c r="E1060">
        <f>IF(ISBLANK(IFERROR(INDEX('2-3 引出列表'!$A$2:$CE$8700,$A1060,MATCH(E$1,'2-3 引出列表'!$A$1:$CD$1,0)),"")),"",IFERROR(INDEX('2-3 引出列表'!$A$2:$CE$8700,$A1060,MATCH(E$1,'2-3 引出列表'!$A$1:$CD$1,0)),""))</f>
        <v>0</v>
      </c>
      <c r="F1060" t="str">
        <f t="shared" si="16"/>
        <v>0</v>
      </c>
      <c r="G1060">
        <f>IF(ISBLANK(IFERROR(INDEX('2-3 引出列表'!$A$2:$CE$8700,$A1060,MATCH(G$1,'2-3 引出列表'!$A$1:$CD$1,0)),"")),"",IFERROR(INDEX('2-3 引出列表'!$A$2:$CE$8700,$A1060,MATCH(G$1,'2-3 引出列表'!$A$1:$CD$1,0)),""))</f>
        <v>0</v>
      </c>
      <c r="H1060">
        <f>IF(ISBLANK(IFERROR(INDEX('2-3 引出列表'!$A$2:$CE$8700,$A1060,MATCH(H$1,'2-3 引出列表'!$A$1:$CD$1,0)),"")),"",IFERROR(INDEX('2-3 引出列表'!$A$2:$CE$8700,$A1060,MATCH(H$1,'2-3 引出列表'!$A$1:$CD$1,0)),""))</f>
        <v>0</v>
      </c>
      <c r="I1060">
        <f>IF(ISBLANK(IFERROR(INDEX('2-3 引出列表'!$A$2:$CE$8700,$A1060,MATCH(I$1,'2-3 引出列表'!$A$1:$CD$1,0)),"")),"",IFERROR(INDEX('2-3 引出列表'!$A$2:$CE$8700,$A1060,MATCH(I$1,'2-3 引出列表'!$A$1:$CD$1,0)),""))</f>
        <v>0</v>
      </c>
    </row>
    <row r="1061" customFormat="1" spans="1:9">
      <c r="A1061">
        <v>1060</v>
      </c>
      <c r="B1061">
        <f>IF(ISBLANK(IFERROR(INDEX('2-3 引出列表'!$A$2:$CE$8700,$A1061,MATCH(B$1,'2-3 引出列表'!$A$1:$CD$1,0)),"")),"",IFERROR(INDEX('2-3 引出列表'!$A$2:$CE$8700,$A1061,MATCH(B$1,'2-3 引出列表'!$A$1:$CD$1,0)),""))</f>
        <v>0</v>
      </c>
      <c r="C1061">
        <f>IF(ISBLANK(IFERROR(INDEX('2-3 引出列表'!$A$2:$CE$8700,$A1061,MATCH(C$1,'2-3 引出列表'!$A$1:$CD$1,0)),"")),"",IFERROR(INDEX('2-3 引出列表'!$A$2:$CE$8700,$A1061,MATCH(C$1,'2-3 引出列表'!$A$1:$CD$1,0)),""))</f>
        <v>0</v>
      </c>
      <c r="D1061">
        <f>IF(ISBLANK(IFERROR(INDEX('2-3 引出列表'!$A$2:$CE$8700,$A1061,MATCH(D$1,'2-3 引出列表'!$A$1:$CD$1,0)),"")),"",IFERROR(INDEX('2-3 引出列表'!$A$2:$CE$8700,$A1061,MATCH(D$1,'2-3 引出列表'!$A$1:$CD$1,0)),""))</f>
        <v>0</v>
      </c>
      <c r="E1061">
        <f>IF(ISBLANK(IFERROR(INDEX('2-3 引出列表'!$A$2:$CE$8700,$A1061,MATCH(E$1,'2-3 引出列表'!$A$1:$CD$1,0)),"")),"",IFERROR(INDEX('2-3 引出列表'!$A$2:$CE$8700,$A1061,MATCH(E$1,'2-3 引出列表'!$A$1:$CD$1,0)),""))</f>
        <v>0</v>
      </c>
      <c r="F1061" t="str">
        <f t="shared" si="16"/>
        <v>0</v>
      </c>
      <c r="G1061">
        <f>IF(ISBLANK(IFERROR(INDEX('2-3 引出列表'!$A$2:$CE$8700,$A1061,MATCH(G$1,'2-3 引出列表'!$A$1:$CD$1,0)),"")),"",IFERROR(INDEX('2-3 引出列表'!$A$2:$CE$8700,$A1061,MATCH(G$1,'2-3 引出列表'!$A$1:$CD$1,0)),""))</f>
        <v>0</v>
      </c>
      <c r="H1061">
        <f>IF(ISBLANK(IFERROR(INDEX('2-3 引出列表'!$A$2:$CE$8700,$A1061,MATCH(H$1,'2-3 引出列表'!$A$1:$CD$1,0)),"")),"",IFERROR(INDEX('2-3 引出列表'!$A$2:$CE$8700,$A1061,MATCH(H$1,'2-3 引出列表'!$A$1:$CD$1,0)),""))</f>
        <v>0</v>
      </c>
      <c r="I1061">
        <f>IF(ISBLANK(IFERROR(INDEX('2-3 引出列表'!$A$2:$CE$8700,$A1061,MATCH(I$1,'2-3 引出列表'!$A$1:$CD$1,0)),"")),"",IFERROR(INDEX('2-3 引出列表'!$A$2:$CE$8700,$A1061,MATCH(I$1,'2-3 引出列表'!$A$1:$CD$1,0)),""))</f>
        <v>0</v>
      </c>
    </row>
    <row r="1062" customFormat="1" spans="1:9">
      <c r="A1062">
        <v>1061</v>
      </c>
      <c r="B1062">
        <f>IF(ISBLANK(IFERROR(INDEX('2-3 引出列表'!$A$2:$CE$8700,$A1062,MATCH(B$1,'2-3 引出列表'!$A$1:$CD$1,0)),"")),"",IFERROR(INDEX('2-3 引出列表'!$A$2:$CE$8700,$A1062,MATCH(B$1,'2-3 引出列表'!$A$1:$CD$1,0)),""))</f>
        <v>0</v>
      </c>
      <c r="C1062">
        <f>IF(ISBLANK(IFERROR(INDEX('2-3 引出列表'!$A$2:$CE$8700,$A1062,MATCH(C$1,'2-3 引出列表'!$A$1:$CD$1,0)),"")),"",IFERROR(INDEX('2-3 引出列表'!$A$2:$CE$8700,$A1062,MATCH(C$1,'2-3 引出列表'!$A$1:$CD$1,0)),""))</f>
        <v>0</v>
      </c>
      <c r="D1062">
        <f>IF(ISBLANK(IFERROR(INDEX('2-3 引出列表'!$A$2:$CE$8700,$A1062,MATCH(D$1,'2-3 引出列表'!$A$1:$CD$1,0)),"")),"",IFERROR(INDEX('2-3 引出列表'!$A$2:$CE$8700,$A1062,MATCH(D$1,'2-3 引出列表'!$A$1:$CD$1,0)),""))</f>
        <v>0</v>
      </c>
      <c r="E1062">
        <f>IF(ISBLANK(IFERROR(INDEX('2-3 引出列表'!$A$2:$CE$8700,$A1062,MATCH(E$1,'2-3 引出列表'!$A$1:$CD$1,0)),"")),"",IFERROR(INDEX('2-3 引出列表'!$A$2:$CE$8700,$A1062,MATCH(E$1,'2-3 引出列表'!$A$1:$CD$1,0)),""))</f>
        <v>0</v>
      </c>
      <c r="F1062" t="str">
        <f t="shared" si="16"/>
        <v>0</v>
      </c>
      <c r="G1062">
        <f>IF(ISBLANK(IFERROR(INDEX('2-3 引出列表'!$A$2:$CE$8700,$A1062,MATCH(G$1,'2-3 引出列表'!$A$1:$CD$1,0)),"")),"",IFERROR(INDEX('2-3 引出列表'!$A$2:$CE$8700,$A1062,MATCH(G$1,'2-3 引出列表'!$A$1:$CD$1,0)),""))</f>
        <v>0</v>
      </c>
      <c r="H1062">
        <f>IF(ISBLANK(IFERROR(INDEX('2-3 引出列表'!$A$2:$CE$8700,$A1062,MATCH(H$1,'2-3 引出列表'!$A$1:$CD$1,0)),"")),"",IFERROR(INDEX('2-3 引出列表'!$A$2:$CE$8700,$A1062,MATCH(H$1,'2-3 引出列表'!$A$1:$CD$1,0)),""))</f>
        <v>0</v>
      </c>
      <c r="I1062">
        <f>IF(ISBLANK(IFERROR(INDEX('2-3 引出列表'!$A$2:$CE$8700,$A1062,MATCH(I$1,'2-3 引出列表'!$A$1:$CD$1,0)),"")),"",IFERROR(INDEX('2-3 引出列表'!$A$2:$CE$8700,$A1062,MATCH(I$1,'2-3 引出列表'!$A$1:$CD$1,0)),""))</f>
        <v>0</v>
      </c>
    </row>
    <row r="1063" customFormat="1" spans="1:9">
      <c r="A1063">
        <v>1062</v>
      </c>
      <c r="B1063">
        <f>IF(ISBLANK(IFERROR(INDEX('2-3 引出列表'!$A$2:$CE$8700,$A1063,MATCH(B$1,'2-3 引出列表'!$A$1:$CD$1,0)),"")),"",IFERROR(INDEX('2-3 引出列表'!$A$2:$CE$8700,$A1063,MATCH(B$1,'2-3 引出列表'!$A$1:$CD$1,0)),""))</f>
        <v>0</v>
      </c>
      <c r="C1063">
        <f>IF(ISBLANK(IFERROR(INDEX('2-3 引出列表'!$A$2:$CE$8700,$A1063,MATCH(C$1,'2-3 引出列表'!$A$1:$CD$1,0)),"")),"",IFERROR(INDEX('2-3 引出列表'!$A$2:$CE$8700,$A1063,MATCH(C$1,'2-3 引出列表'!$A$1:$CD$1,0)),""))</f>
        <v>0</v>
      </c>
      <c r="D1063">
        <f>IF(ISBLANK(IFERROR(INDEX('2-3 引出列表'!$A$2:$CE$8700,$A1063,MATCH(D$1,'2-3 引出列表'!$A$1:$CD$1,0)),"")),"",IFERROR(INDEX('2-3 引出列表'!$A$2:$CE$8700,$A1063,MATCH(D$1,'2-3 引出列表'!$A$1:$CD$1,0)),""))</f>
        <v>0</v>
      </c>
      <c r="E1063">
        <f>IF(ISBLANK(IFERROR(INDEX('2-3 引出列表'!$A$2:$CE$8700,$A1063,MATCH(E$1,'2-3 引出列表'!$A$1:$CD$1,0)),"")),"",IFERROR(INDEX('2-3 引出列表'!$A$2:$CE$8700,$A1063,MATCH(E$1,'2-3 引出列表'!$A$1:$CD$1,0)),""))</f>
        <v>0</v>
      </c>
      <c r="F1063" t="str">
        <f t="shared" si="16"/>
        <v>0</v>
      </c>
      <c r="G1063">
        <f>IF(ISBLANK(IFERROR(INDEX('2-3 引出列表'!$A$2:$CE$8700,$A1063,MATCH(G$1,'2-3 引出列表'!$A$1:$CD$1,0)),"")),"",IFERROR(INDEX('2-3 引出列表'!$A$2:$CE$8700,$A1063,MATCH(G$1,'2-3 引出列表'!$A$1:$CD$1,0)),""))</f>
        <v>0</v>
      </c>
      <c r="H1063">
        <f>IF(ISBLANK(IFERROR(INDEX('2-3 引出列表'!$A$2:$CE$8700,$A1063,MATCH(H$1,'2-3 引出列表'!$A$1:$CD$1,0)),"")),"",IFERROR(INDEX('2-3 引出列表'!$A$2:$CE$8700,$A1063,MATCH(H$1,'2-3 引出列表'!$A$1:$CD$1,0)),""))</f>
        <v>0</v>
      </c>
      <c r="I1063">
        <f>IF(ISBLANK(IFERROR(INDEX('2-3 引出列表'!$A$2:$CE$8700,$A1063,MATCH(I$1,'2-3 引出列表'!$A$1:$CD$1,0)),"")),"",IFERROR(INDEX('2-3 引出列表'!$A$2:$CE$8700,$A1063,MATCH(I$1,'2-3 引出列表'!$A$1:$CD$1,0)),""))</f>
        <v>0</v>
      </c>
    </row>
    <row r="1064" customFormat="1" spans="1:9">
      <c r="A1064">
        <v>1063</v>
      </c>
      <c r="B1064">
        <f>IF(ISBLANK(IFERROR(INDEX('2-3 引出列表'!$A$2:$CE$8700,$A1064,MATCH(B$1,'2-3 引出列表'!$A$1:$CD$1,0)),"")),"",IFERROR(INDEX('2-3 引出列表'!$A$2:$CE$8700,$A1064,MATCH(B$1,'2-3 引出列表'!$A$1:$CD$1,0)),""))</f>
        <v>0</v>
      </c>
      <c r="C1064">
        <f>IF(ISBLANK(IFERROR(INDEX('2-3 引出列表'!$A$2:$CE$8700,$A1064,MATCH(C$1,'2-3 引出列表'!$A$1:$CD$1,0)),"")),"",IFERROR(INDEX('2-3 引出列表'!$A$2:$CE$8700,$A1064,MATCH(C$1,'2-3 引出列表'!$A$1:$CD$1,0)),""))</f>
        <v>0</v>
      </c>
      <c r="D1064">
        <f>IF(ISBLANK(IFERROR(INDEX('2-3 引出列表'!$A$2:$CE$8700,$A1064,MATCH(D$1,'2-3 引出列表'!$A$1:$CD$1,0)),"")),"",IFERROR(INDEX('2-3 引出列表'!$A$2:$CE$8700,$A1064,MATCH(D$1,'2-3 引出列表'!$A$1:$CD$1,0)),""))</f>
        <v>0</v>
      </c>
      <c r="E1064">
        <f>IF(ISBLANK(IFERROR(INDEX('2-3 引出列表'!$A$2:$CE$8700,$A1064,MATCH(E$1,'2-3 引出列表'!$A$1:$CD$1,0)),"")),"",IFERROR(INDEX('2-3 引出列表'!$A$2:$CE$8700,$A1064,MATCH(E$1,'2-3 引出列表'!$A$1:$CD$1,0)),""))</f>
        <v>0</v>
      </c>
      <c r="F1064" t="str">
        <f t="shared" si="16"/>
        <v>0</v>
      </c>
      <c r="G1064">
        <f>IF(ISBLANK(IFERROR(INDEX('2-3 引出列表'!$A$2:$CE$8700,$A1064,MATCH(G$1,'2-3 引出列表'!$A$1:$CD$1,0)),"")),"",IFERROR(INDEX('2-3 引出列表'!$A$2:$CE$8700,$A1064,MATCH(G$1,'2-3 引出列表'!$A$1:$CD$1,0)),""))</f>
        <v>0</v>
      </c>
      <c r="H1064">
        <f>IF(ISBLANK(IFERROR(INDEX('2-3 引出列表'!$A$2:$CE$8700,$A1064,MATCH(H$1,'2-3 引出列表'!$A$1:$CD$1,0)),"")),"",IFERROR(INDEX('2-3 引出列表'!$A$2:$CE$8700,$A1064,MATCH(H$1,'2-3 引出列表'!$A$1:$CD$1,0)),""))</f>
        <v>0</v>
      </c>
      <c r="I1064">
        <f>IF(ISBLANK(IFERROR(INDEX('2-3 引出列表'!$A$2:$CE$8700,$A1064,MATCH(I$1,'2-3 引出列表'!$A$1:$CD$1,0)),"")),"",IFERROR(INDEX('2-3 引出列表'!$A$2:$CE$8700,$A1064,MATCH(I$1,'2-3 引出列表'!$A$1:$CD$1,0)),""))</f>
        <v>0</v>
      </c>
    </row>
    <row r="1065" customFormat="1" spans="1:9">
      <c r="A1065">
        <v>1064</v>
      </c>
      <c r="B1065">
        <f>IF(ISBLANK(IFERROR(INDEX('2-3 引出列表'!$A$2:$CE$8700,$A1065,MATCH(B$1,'2-3 引出列表'!$A$1:$CD$1,0)),"")),"",IFERROR(INDEX('2-3 引出列表'!$A$2:$CE$8700,$A1065,MATCH(B$1,'2-3 引出列表'!$A$1:$CD$1,0)),""))</f>
        <v>0</v>
      </c>
      <c r="C1065">
        <f>IF(ISBLANK(IFERROR(INDEX('2-3 引出列表'!$A$2:$CE$8700,$A1065,MATCH(C$1,'2-3 引出列表'!$A$1:$CD$1,0)),"")),"",IFERROR(INDEX('2-3 引出列表'!$A$2:$CE$8700,$A1065,MATCH(C$1,'2-3 引出列表'!$A$1:$CD$1,0)),""))</f>
        <v>0</v>
      </c>
      <c r="D1065">
        <f>IF(ISBLANK(IFERROR(INDEX('2-3 引出列表'!$A$2:$CE$8700,$A1065,MATCH(D$1,'2-3 引出列表'!$A$1:$CD$1,0)),"")),"",IFERROR(INDEX('2-3 引出列表'!$A$2:$CE$8700,$A1065,MATCH(D$1,'2-3 引出列表'!$A$1:$CD$1,0)),""))</f>
        <v>0</v>
      </c>
      <c r="E1065">
        <f>IF(ISBLANK(IFERROR(INDEX('2-3 引出列表'!$A$2:$CE$8700,$A1065,MATCH(E$1,'2-3 引出列表'!$A$1:$CD$1,0)),"")),"",IFERROR(INDEX('2-3 引出列表'!$A$2:$CE$8700,$A1065,MATCH(E$1,'2-3 引出列表'!$A$1:$CD$1,0)),""))</f>
        <v>0</v>
      </c>
      <c r="F1065" t="str">
        <f t="shared" si="16"/>
        <v>0</v>
      </c>
      <c r="G1065">
        <f>IF(ISBLANK(IFERROR(INDEX('2-3 引出列表'!$A$2:$CE$8700,$A1065,MATCH(G$1,'2-3 引出列表'!$A$1:$CD$1,0)),"")),"",IFERROR(INDEX('2-3 引出列表'!$A$2:$CE$8700,$A1065,MATCH(G$1,'2-3 引出列表'!$A$1:$CD$1,0)),""))</f>
        <v>0</v>
      </c>
      <c r="H1065">
        <f>IF(ISBLANK(IFERROR(INDEX('2-3 引出列表'!$A$2:$CE$8700,$A1065,MATCH(H$1,'2-3 引出列表'!$A$1:$CD$1,0)),"")),"",IFERROR(INDEX('2-3 引出列表'!$A$2:$CE$8700,$A1065,MATCH(H$1,'2-3 引出列表'!$A$1:$CD$1,0)),""))</f>
        <v>0</v>
      </c>
      <c r="I1065">
        <f>IF(ISBLANK(IFERROR(INDEX('2-3 引出列表'!$A$2:$CE$8700,$A1065,MATCH(I$1,'2-3 引出列表'!$A$1:$CD$1,0)),"")),"",IFERROR(INDEX('2-3 引出列表'!$A$2:$CE$8700,$A1065,MATCH(I$1,'2-3 引出列表'!$A$1:$CD$1,0)),""))</f>
        <v>0</v>
      </c>
    </row>
    <row r="1066" customFormat="1" spans="1:9">
      <c r="A1066">
        <v>1065</v>
      </c>
      <c r="B1066">
        <f>IF(ISBLANK(IFERROR(INDEX('2-3 引出列表'!$A$2:$CE$8700,$A1066,MATCH(B$1,'2-3 引出列表'!$A$1:$CD$1,0)),"")),"",IFERROR(INDEX('2-3 引出列表'!$A$2:$CE$8700,$A1066,MATCH(B$1,'2-3 引出列表'!$A$1:$CD$1,0)),""))</f>
        <v>0</v>
      </c>
      <c r="C1066">
        <f>IF(ISBLANK(IFERROR(INDEX('2-3 引出列表'!$A$2:$CE$8700,$A1066,MATCH(C$1,'2-3 引出列表'!$A$1:$CD$1,0)),"")),"",IFERROR(INDEX('2-3 引出列表'!$A$2:$CE$8700,$A1066,MATCH(C$1,'2-3 引出列表'!$A$1:$CD$1,0)),""))</f>
        <v>0</v>
      </c>
      <c r="D1066">
        <f>IF(ISBLANK(IFERROR(INDEX('2-3 引出列表'!$A$2:$CE$8700,$A1066,MATCH(D$1,'2-3 引出列表'!$A$1:$CD$1,0)),"")),"",IFERROR(INDEX('2-3 引出列表'!$A$2:$CE$8700,$A1066,MATCH(D$1,'2-3 引出列表'!$A$1:$CD$1,0)),""))</f>
        <v>0</v>
      </c>
      <c r="E1066">
        <f>IF(ISBLANK(IFERROR(INDEX('2-3 引出列表'!$A$2:$CE$8700,$A1066,MATCH(E$1,'2-3 引出列表'!$A$1:$CD$1,0)),"")),"",IFERROR(INDEX('2-3 引出列表'!$A$2:$CE$8700,$A1066,MATCH(E$1,'2-3 引出列表'!$A$1:$CD$1,0)),""))</f>
        <v>0</v>
      </c>
      <c r="F1066" t="str">
        <f t="shared" si="16"/>
        <v>0</v>
      </c>
      <c r="G1066">
        <f>IF(ISBLANK(IFERROR(INDEX('2-3 引出列表'!$A$2:$CE$8700,$A1066,MATCH(G$1,'2-3 引出列表'!$A$1:$CD$1,0)),"")),"",IFERROR(INDEX('2-3 引出列表'!$A$2:$CE$8700,$A1066,MATCH(G$1,'2-3 引出列表'!$A$1:$CD$1,0)),""))</f>
        <v>0</v>
      </c>
      <c r="H1066">
        <f>IF(ISBLANK(IFERROR(INDEX('2-3 引出列表'!$A$2:$CE$8700,$A1066,MATCH(H$1,'2-3 引出列表'!$A$1:$CD$1,0)),"")),"",IFERROR(INDEX('2-3 引出列表'!$A$2:$CE$8700,$A1066,MATCH(H$1,'2-3 引出列表'!$A$1:$CD$1,0)),""))</f>
        <v>0</v>
      </c>
      <c r="I1066">
        <f>IF(ISBLANK(IFERROR(INDEX('2-3 引出列表'!$A$2:$CE$8700,$A1066,MATCH(I$1,'2-3 引出列表'!$A$1:$CD$1,0)),"")),"",IFERROR(INDEX('2-3 引出列表'!$A$2:$CE$8700,$A1066,MATCH(I$1,'2-3 引出列表'!$A$1:$CD$1,0)),""))</f>
        <v>0</v>
      </c>
    </row>
    <row r="1067" customFormat="1" spans="1:9">
      <c r="A1067">
        <v>1066</v>
      </c>
      <c r="B1067">
        <f>IF(ISBLANK(IFERROR(INDEX('2-3 引出列表'!$A$2:$CE$8700,$A1067,MATCH(B$1,'2-3 引出列表'!$A$1:$CD$1,0)),"")),"",IFERROR(INDEX('2-3 引出列表'!$A$2:$CE$8700,$A1067,MATCH(B$1,'2-3 引出列表'!$A$1:$CD$1,0)),""))</f>
        <v>0</v>
      </c>
      <c r="C1067">
        <f>IF(ISBLANK(IFERROR(INDEX('2-3 引出列表'!$A$2:$CE$8700,$A1067,MATCH(C$1,'2-3 引出列表'!$A$1:$CD$1,0)),"")),"",IFERROR(INDEX('2-3 引出列表'!$A$2:$CE$8700,$A1067,MATCH(C$1,'2-3 引出列表'!$A$1:$CD$1,0)),""))</f>
        <v>0</v>
      </c>
      <c r="D1067">
        <f>IF(ISBLANK(IFERROR(INDEX('2-3 引出列表'!$A$2:$CE$8700,$A1067,MATCH(D$1,'2-3 引出列表'!$A$1:$CD$1,0)),"")),"",IFERROR(INDEX('2-3 引出列表'!$A$2:$CE$8700,$A1067,MATCH(D$1,'2-3 引出列表'!$A$1:$CD$1,0)),""))</f>
        <v>0</v>
      </c>
      <c r="E1067">
        <f>IF(ISBLANK(IFERROR(INDEX('2-3 引出列表'!$A$2:$CE$8700,$A1067,MATCH(E$1,'2-3 引出列表'!$A$1:$CD$1,0)),"")),"",IFERROR(INDEX('2-3 引出列表'!$A$2:$CE$8700,$A1067,MATCH(E$1,'2-3 引出列表'!$A$1:$CD$1,0)),""))</f>
        <v>0</v>
      </c>
      <c r="F1067" t="str">
        <f t="shared" si="16"/>
        <v>0</v>
      </c>
      <c r="G1067">
        <f>IF(ISBLANK(IFERROR(INDEX('2-3 引出列表'!$A$2:$CE$8700,$A1067,MATCH(G$1,'2-3 引出列表'!$A$1:$CD$1,0)),"")),"",IFERROR(INDEX('2-3 引出列表'!$A$2:$CE$8700,$A1067,MATCH(G$1,'2-3 引出列表'!$A$1:$CD$1,0)),""))</f>
        <v>0</v>
      </c>
      <c r="H1067">
        <f>IF(ISBLANK(IFERROR(INDEX('2-3 引出列表'!$A$2:$CE$8700,$A1067,MATCH(H$1,'2-3 引出列表'!$A$1:$CD$1,0)),"")),"",IFERROR(INDEX('2-3 引出列表'!$A$2:$CE$8700,$A1067,MATCH(H$1,'2-3 引出列表'!$A$1:$CD$1,0)),""))</f>
        <v>0</v>
      </c>
      <c r="I1067">
        <f>IF(ISBLANK(IFERROR(INDEX('2-3 引出列表'!$A$2:$CE$8700,$A1067,MATCH(I$1,'2-3 引出列表'!$A$1:$CD$1,0)),"")),"",IFERROR(INDEX('2-3 引出列表'!$A$2:$CE$8700,$A1067,MATCH(I$1,'2-3 引出列表'!$A$1:$CD$1,0)),""))</f>
        <v>0</v>
      </c>
    </row>
    <row r="1068" customFormat="1" spans="1:9">
      <c r="A1068">
        <v>1067</v>
      </c>
      <c r="B1068">
        <f>IF(ISBLANK(IFERROR(INDEX('2-3 引出列表'!$A$2:$CE$8700,$A1068,MATCH(B$1,'2-3 引出列表'!$A$1:$CD$1,0)),"")),"",IFERROR(INDEX('2-3 引出列表'!$A$2:$CE$8700,$A1068,MATCH(B$1,'2-3 引出列表'!$A$1:$CD$1,0)),""))</f>
        <v>0</v>
      </c>
      <c r="C1068">
        <f>IF(ISBLANK(IFERROR(INDEX('2-3 引出列表'!$A$2:$CE$8700,$A1068,MATCH(C$1,'2-3 引出列表'!$A$1:$CD$1,0)),"")),"",IFERROR(INDEX('2-3 引出列表'!$A$2:$CE$8700,$A1068,MATCH(C$1,'2-3 引出列表'!$A$1:$CD$1,0)),""))</f>
        <v>0</v>
      </c>
      <c r="D1068">
        <f>IF(ISBLANK(IFERROR(INDEX('2-3 引出列表'!$A$2:$CE$8700,$A1068,MATCH(D$1,'2-3 引出列表'!$A$1:$CD$1,0)),"")),"",IFERROR(INDEX('2-3 引出列表'!$A$2:$CE$8700,$A1068,MATCH(D$1,'2-3 引出列表'!$A$1:$CD$1,0)),""))</f>
        <v>0</v>
      </c>
      <c r="E1068">
        <f>IF(ISBLANK(IFERROR(INDEX('2-3 引出列表'!$A$2:$CE$8700,$A1068,MATCH(E$1,'2-3 引出列表'!$A$1:$CD$1,0)),"")),"",IFERROR(INDEX('2-3 引出列表'!$A$2:$CE$8700,$A1068,MATCH(E$1,'2-3 引出列表'!$A$1:$CD$1,0)),""))</f>
        <v>0</v>
      </c>
      <c r="F1068" t="str">
        <f t="shared" si="16"/>
        <v>0</v>
      </c>
      <c r="G1068">
        <f>IF(ISBLANK(IFERROR(INDEX('2-3 引出列表'!$A$2:$CE$8700,$A1068,MATCH(G$1,'2-3 引出列表'!$A$1:$CD$1,0)),"")),"",IFERROR(INDEX('2-3 引出列表'!$A$2:$CE$8700,$A1068,MATCH(G$1,'2-3 引出列表'!$A$1:$CD$1,0)),""))</f>
        <v>0</v>
      </c>
      <c r="H1068">
        <f>IF(ISBLANK(IFERROR(INDEX('2-3 引出列表'!$A$2:$CE$8700,$A1068,MATCH(H$1,'2-3 引出列表'!$A$1:$CD$1,0)),"")),"",IFERROR(INDEX('2-3 引出列表'!$A$2:$CE$8700,$A1068,MATCH(H$1,'2-3 引出列表'!$A$1:$CD$1,0)),""))</f>
        <v>0</v>
      </c>
      <c r="I1068">
        <f>IF(ISBLANK(IFERROR(INDEX('2-3 引出列表'!$A$2:$CE$8700,$A1068,MATCH(I$1,'2-3 引出列表'!$A$1:$CD$1,0)),"")),"",IFERROR(INDEX('2-3 引出列表'!$A$2:$CE$8700,$A1068,MATCH(I$1,'2-3 引出列表'!$A$1:$CD$1,0)),""))</f>
        <v>0</v>
      </c>
    </row>
    <row r="1069" customFormat="1" spans="1:9">
      <c r="A1069">
        <v>1068</v>
      </c>
      <c r="B1069">
        <f>IF(ISBLANK(IFERROR(INDEX('2-3 引出列表'!$A$2:$CE$8700,$A1069,MATCH(B$1,'2-3 引出列表'!$A$1:$CD$1,0)),"")),"",IFERROR(INDEX('2-3 引出列表'!$A$2:$CE$8700,$A1069,MATCH(B$1,'2-3 引出列表'!$A$1:$CD$1,0)),""))</f>
        <v>0</v>
      </c>
      <c r="C1069">
        <f>IF(ISBLANK(IFERROR(INDEX('2-3 引出列表'!$A$2:$CE$8700,$A1069,MATCH(C$1,'2-3 引出列表'!$A$1:$CD$1,0)),"")),"",IFERROR(INDEX('2-3 引出列表'!$A$2:$CE$8700,$A1069,MATCH(C$1,'2-3 引出列表'!$A$1:$CD$1,0)),""))</f>
        <v>0</v>
      </c>
      <c r="D1069">
        <f>IF(ISBLANK(IFERROR(INDEX('2-3 引出列表'!$A$2:$CE$8700,$A1069,MATCH(D$1,'2-3 引出列表'!$A$1:$CD$1,0)),"")),"",IFERROR(INDEX('2-3 引出列表'!$A$2:$CE$8700,$A1069,MATCH(D$1,'2-3 引出列表'!$A$1:$CD$1,0)),""))</f>
        <v>0</v>
      </c>
      <c r="E1069">
        <f>IF(ISBLANK(IFERROR(INDEX('2-3 引出列表'!$A$2:$CE$8700,$A1069,MATCH(E$1,'2-3 引出列表'!$A$1:$CD$1,0)),"")),"",IFERROR(INDEX('2-3 引出列表'!$A$2:$CE$8700,$A1069,MATCH(E$1,'2-3 引出列表'!$A$1:$CD$1,0)),""))</f>
        <v>0</v>
      </c>
      <c r="F1069" t="str">
        <f t="shared" si="16"/>
        <v>0</v>
      </c>
      <c r="G1069">
        <f>IF(ISBLANK(IFERROR(INDEX('2-3 引出列表'!$A$2:$CE$8700,$A1069,MATCH(G$1,'2-3 引出列表'!$A$1:$CD$1,0)),"")),"",IFERROR(INDEX('2-3 引出列表'!$A$2:$CE$8700,$A1069,MATCH(G$1,'2-3 引出列表'!$A$1:$CD$1,0)),""))</f>
        <v>0</v>
      </c>
      <c r="H1069">
        <f>IF(ISBLANK(IFERROR(INDEX('2-3 引出列表'!$A$2:$CE$8700,$A1069,MATCH(H$1,'2-3 引出列表'!$A$1:$CD$1,0)),"")),"",IFERROR(INDEX('2-3 引出列表'!$A$2:$CE$8700,$A1069,MATCH(H$1,'2-3 引出列表'!$A$1:$CD$1,0)),""))</f>
        <v>0</v>
      </c>
      <c r="I1069">
        <f>IF(ISBLANK(IFERROR(INDEX('2-3 引出列表'!$A$2:$CE$8700,$A1069,MATCH(I$1,'2-3 引出列表'!$A$1:$CD$1,0)),"")),"",IFERROR(INDEX('2-3 引出列表'!$A$2:$CE$8700,$A1069,MATCH(I$1,'2-3 引出列表'!$A$1:$CD$1,0)),""))</f>
        <v>0</v>
      </c>
    </row>
    <row r="1070" customFormat="1" spans="1:9">
      <c r="A1070">
        <v>1069</v>
      </c>
      <c r="B1070">
        <f>IF(ISBLANK(IFERROR(INDEX('2-3 引出列表'!$A$2:$CE$8700,$A1070,MATCH(B$1,'2-3 引出列表'!$A$1:$CD$1,0)),"")),"",IFERROR(INDEX('2-3 引出列表'!$A$2:$CE$8700,$A1070,MATCH(B$1,'2-3 引出列表'!$A$1:$CD$1,0)),""))</f>
        <v>0</v>
      </c>
      <c r="C1070">
        <f>IF(ISBLANK(IFERROR(INDEX('2-3 引出列表'!$A$2:$CE$8700,$A1070,MATCH(C$1,'2-3 引出列表'!$A$1:$CD$1,0)),"")),"",IFERROR(INDEX('2-3 引出列表'!$A$2:$CE$8700,$A1070,MATCH(C$1,'2-3 引出列表'!$A$1:$CD$1,0)),""))</f>
        <v>0</v>
      </c>
      <c r="D1070">
        <f>IF(ISBLANK(IFERROR(INDEX('2-3 引出列表'!$A$2:$CE$8700,$A1070,MATCH(D$1,'2-3 引出列表'!$A$1:$CD$1,0)),"")),"",IFERROR(INDEX('2-3 引出列表'!$A$2:$CE$8700,$A1070,MATCH(D$1,'2-3 引出列表'!$A$1:$CD$1,0)),""))</f>
        <v>0</v>
      </c>
      <c r="E1070">
        <f>IF(ISBLANK(IFERROR(INDEX('2-3 引出列表'!$A$2:$CE$8700,$A1070,MATCH(E$1,'2-3 引出列表'!$A$1:$CD$1,0)),"")),"",IFERROR(INDEX('2-3 引出列表'!$A$2:$CE$8700,$A1070,MATCH(E$1,'2-3 引出列表'!$A$1:$CD$1,0)),""))</f>
        <v>0</v>
      </c>
      <c r="F1070" t="str">
        <f t="shared" si="16"/>
        <v>0</v>
      </c>
      <c r="G1070">
        <f>IF(ISBLANK(IFERROR(INDEX('2-3 引出列表'!$A$2:$CE$8700,$A1070,MATCH(G$1,'2-3 引出列表'!$A$1:$CD$1,0)),"")),"",IFERROR(INDEX('2-3 引出列表'!$A$2:$CE$8700,$A1070,MATCH(G$1,'2-3 引出列表'!$A$1:$CD$1,0)),""))</f>
        <v>0</v>
      </c>
      <c r="H1070">
        <f>IF(ISBLANK(IFERROR(INDEX('2-3 引出列表'!$A$2:$CE$8700,$A1070,MATCH(H$1,'2-3 引出列表'!$A$1:$CD$1,0)),"")),"",IFERROR(INDEX('2-3 引出列表'!$A$2:$CE$8700,$A1070,MATCH(H$1,'2-3 引出列表'!$A$1:$CD$1,0)),""))</f>
        <v>0</v>
      </c>
      <c r="I1070">
        <f>IF(ISBLANK(IFERROR(INDEX('2-3 引出列表'!$A$2:$CE$8700,$A1070,MATCH(I$1,'2-3 引出列表'!$A$1:$CD$1,0)),"")),"",IFERROR(INDEX('2-3 引出列表'!$A$2:$CE$8700,$A1070,MATCH(I$1,'2-3 引出列表'!$A$1:$CD$1,0)),""))</f>
        <v>0</v>
      </c>
    </row>
    <row r="1071" customFormat="1" spans="1:9">
      <c r="A1071">
        <v>1070</v>
      </c>
      <c r="B1071">
        <f>IF(ISBLANK(IFERROR(INDEX('2-3 引出列表'!$A$2:$CE$8700,$A1071,MATCH(B$1,'2-3 引出列表'!$A$1:$CD$1,0)),"")),"",IFERROR(INDEX('2-3 引出列表'!$A$2:$CE$8700,$A1071,MATCH(B$1,'2-3 引出列表'!$A$1:$CD$1,0)),""))</f>
        <v>0</v>
      </c>
      <c r="C1071">
        <f>IF(ISBLANK(IFERROR(INDEX('2-3 引出列表'!$A$2:$CE$8700,$A1071,MATCH(C$1,'2-3 引出列表'!$A$1:$CD$1,0)),"")),"",IFERROR(INDEX('2-3 引出列表'!$A$2:$CE$8700,$A1071,MATCH(C$1,'2-3 引出列表'!$A$1:$CD$1,0)),""))</f>
        <v>0</v>
      </c>
      <c r="D1071">
        <f>IF(ISBLANK(IFERROR(INDEX('2-3 引出列表'!$A$2:$CE$8700,$A1071,MATCH(D$1,'2-3 引出列表'!$A$1:$CD$1,0)),"")),"",IFERROR(INDEX('2-3 引出列表'!$A$2:$CE$8700,$A1071,MATCH(D$1,'2-3 引出列表'!$A$1:$CD$1,0)),""))</f>
        <v>0</v>
      </c>
      <c r="E1071">
        <f>IF(ISBLANK(IFERROR(INDEX('2-3 引出列表'!$A$2:$CE$8700,$A1071,MATCH(E$1,'2-3 引出列表'!$A$1:$CD$1,0)),"")),"",IFERROR(INDEX('2-3 引出列表'!$A$2:$CE$8700,$A1071,MATCH(E$1,'2-3 引出列表'!$A$1:$CD$1,0)),""))</f>
        <v>0</v>
      </c>
      <c r="F1071" t="str">
        <f t="shared" si="16"/>
        <v>0</v>
      </c>
      <c r="G1071">
        <f>IF(ISBLANK(IFERROR(INDEX('2-3 引出列表'!$A$2:$CE$8700,$A1071,MATCH(G$1,'2-3 引出列表'!$A$1:$CD$1,0)),"")),"",IFERROR(INDEX('2-3 引出列表'!$A$2:$CE$8700,$A1071,MATCH(G$1,'2-3 引出列表'!$A$1:$CD$1,0)),""))</f>
        <v>0</v>
      </c>
      <c r="H1071">
        <f>IF(ISBLANK(IFERROR(INDEX('2-3 引出列表'!$A$2:$CE$8700,$A1071,MATCH(H$1,'2-3 引出列表'!$A$1:$CD$1,0)),"")),"",IFERROR(INDEX('2-3 引出列表'!$A$2:$CE$8700,$A1071,MATCH(H$1,'2-3 引出列表'!$A$1:$CD$1,0)),""))</f>
        <v>0</v>
      </c>
      <c r="I1071">
        <f>IF(ISBLANK(IFERROR(INDEX('2-3 引出列表'!$A$2:$CE$8700,$A1071,MATCH(I$1,'2-3 引出列表'!$A$1:$CD$1,0)),"")),"",IFERROR(INDEX('2-3 引出列表'!$A$2:$CE$8700,$A1071,MATCH(I$1,'2-3 引出列表'!$A$1:$CD$1,0)),""))</f>
        <v>0</v>
      </c>
    </row>
    <row r="1072" customFormat="1" spans="1:9">
      <c r="A1072">
        <v>1071</v>
      </c>
      <c r="B1072">
        <f>IF(ISBLANK(IFERROR(INDEX('2-3 引出列表'!$A$2:$CE$8700,$A1072,MATCH(B$1,'2-3 引出列表'!$A$1:$CD$1,0)),"")),"",IFERROR(INDEX('2-3 引出列表'!$A$2:$CE$8700,$A1072,MATCH(B$1,'2-3 引出列表'!$A$1:$CD$1,0)),""))</f>
        <v>0</v>
      </c>
      <c r="C1072">
        <f>IF(ISBLANK(IFERROR(INDEX('2-3 引出列表'!$A$2:$CE$8700,$A1072,MATCH(C$1,'2-3 引出列表'!$A$1:$CD$1,0)),"")),"",IFERROR(INDEX('2-3 引出列表'!$A$2:$CE$8700,$A1072,MATCH(C$1,'2-3 引出列表'!$A$1:$CD$1,0)),""))</f>
        <v>0</v>
      </c>
      <c r="D1072">
        <f>IF(ISBLANK(IFERROR(INDEX('2-3 引出列表'!$A$2:$CE$8700,$A1072,MATCH(D$1,'2-3 引出列表'!$A$1:$CD$1,0)),"")),"",IFERROR(INDEX('2-3 引出列表'!$A$2:$CE$8700,$A1072,MATCH(D$1,'2-3 引出列表'!$A$1:$CD$1,0)),""))</f>
        <v>0</v>
      </c>
      <c r="E1072">
        <f>IF(ISBLANK(IFERROR(INDEX('2-3 引出列表'!$A$2:$CE$8700,$A1072,MATCH(E$1,'2-3 引出列表'!$A$1:$CD$1,0)),"")),"",IFERROR(INDEX('2-3 引出列表'!$A$2:$CE$8700,$A1072,MATCH(E$1,'2-3 引出列表'!$A$1:$CD$1,0)),""))</f>
        <v>0</v>
      </c>
      <c r="F1072" t="str">
        <f t="shared" si="16"/>
        <v>0</v>
      </c>
      <c r="G1072">
        <f>IF(ISBLANK(IFERROR(INDEX('2-3 引出列表'!$A$2:$CE$8700,$A1072,MATCH(G$1,'2-3 引出列表'!$A$1:$CD$1,0)),"")),"",IFERROR(INDEX('2-3 引出列表'!$A$2:$CE$8700,$A1072,MATCH(G$1,'2-3 引出列表'!$A$1:$CD$1,0)),""))</f>
        <v>0</v>
      </c>
      <c r="H1072">
        <f>IF(ISBLANK(IFERROR(INDEX('2-3 引出列表'!$A$2:$CE$8700,$A1072,MATCH(H$1,'2-3 引出列表'!$A$1:$CD$1,0)),"")),"",IFERROR(INDEX('2-3 引出列表'!$A$2:$CE$8700,$A1072,MATCH(H$1,'2-3 引出列表'!$A$1:$CD$1,0)),""))</f>
        <v>0</v>
      </c>
      <c r="I1072">
        <f>IF(ISBLANK(IFERROR(INDEX('2-3 引出列表'!$A$2:$CE$8700,$A1072,MATCH(I$1,'2-3 引出列表'!$A$1:$CD$1,0)),"")),"",IFERROR(INDEX('2-3 引出列表'!$A$2:$CE$8700,$A1072,MATCH(I$1,'2-3 引出列表'!$A$1:$CD$1,0)),""))</f>
        <v>0</v>
      </c>
    </row>
    <row r="1073" customFormat="1" spans="1:9">
      <c r="A1073">
        <v>1072</v>
      </c>
      <c r="B1073">
        <f>IF(ISBLANK(IFERROR(INDEX('2-3 引出列表'!$A$2:$CE$8700,$A1073,MATCH(B$1,'2-3 引出列表'!$A$1:$CD$1,0)),"")),"",IFERROR(INDEX('2-3 引出列表'!$A$2:$CE$8700,$A1073,MATCH(B$1,'2-3 引出列表'!$A$1:$CD$1,0)),""))</f>
        <v>0</v>
      </c>
      <c r="C1073">
        <f>IF(ISBLANK(IFERROR(INDEX('2-3 引出列表'!$A$2:$CE$8700,$A1073,MATCH(C$1,'2-3 引出列表'!$A$1:$CD$1,0)),"")),"",IFERROR(INDEX('2-3 引出列表'!$A$2:$CE$8700,$A1073,MATCH(C$1,'2-3 引出列表'!$A$1:$CD$1,0)),""))</f>
        <v>0</v>
      </c>
      <c r="D1073">
        <f>IF(ISBLANK(IFERROR(INDEX('2-3 引出列表'!$A$2:$CE$8700,$A1073,MATCH(D$1,'2-3 引出列表'!$A$1:$CD$1,0)),"")),"",IFERROR(INDEX('2-3 引出列表'!$A$2:$CE$8700,$A1073,MATCH(D$1,'2-3 引出列表'!$A$1:$CD$1,0)),""))</f>
        <v>0</v>
      </c>
      <c r="E1073">
        <f>IF(ISBLANK(IFERROR(INDEX('2-3 引出列表'!$A$2:$CE$8700,$A1073,MATCH(E$1,'2-3 引出列表'!$A$1:$CD$1,0)),"")),"",IFERROR(INDEX('2-3 引出列表'!$A$2:$CE$8700,$A1073,MATCH(E$1,'2-3 引出列表'!$A$1:$CD$1,0)),""))</f>
        <v>0</v>
      </c>
      <c r="F1073" t="str">
        <f t="shared" si="16"/>
        <v>0</v>
      </c>
      <c r="G1073">
        <f>IF(ISBLANK(IFERROR(INDEX('2-3 引出列表'!$A$2:$CE$8700,$A1073,MATCH(G$1,'2-3 引出列表'!$A$1:$CD$1,0)),"")),"",IFERROR(INDEX('2-3 引出列表'!$A$2:$CE$8700,$A1073,MATCH(G$1,'2-3 引出列表'!$A$1:$CD$1,0)),""))</f>
        <v>0</v>
      </c>
      <c r="H1073">
        <f>IF(ISBLANK(IFERROR(INDEX('2-3 引出列表'!$A$2:$CE$8700,$A1073,MATCH(H$1,'2-3 引出列表'!$A$1:$CD$1,0)),"")),"",IFERROR(INDEX('2-3 引出列表'!$A$2:$CE$8700,$A1073,MATCH(H$1,'2-3 引出列表'!$A$1:$CD$1,0)),""))</f>
        <v>0</v>
      </c>
      <c r="I1073">
        <f>IF(ISBLANK(IFERROR(INDEX('2-3 引出列表'!$A$2:$CE$8700,$A1073,MATCH(I$1,'2-3 引出列表'!$A$1:$CD$1,0)),"")),"",IFERROR(INDEX('2-3 引出列表'!$A$2:$CE$8700,$A1073,MATCH(I$1,'2-3 引出列表'!$A$1:$CD$1,0)),""))</f>
        <v>0</v>
      </c>
    </row>
    <row r="1074" customFormat="1" spans="1:9">
      <c r="A1074">
        <v>1073</v>
      </c>
      <c r="B1074">
        <f>IF(ISBLANK(IFERROR(INDEX('2-3 引出列表'!$A$2:$CE$8700,$A1074,MATCH(B$1,'2-3 引出列表'!$A$1:$CD$1,0)),"")),"",IFERROR(INDEX('2-3 引出列表'!$A$2:$CE$8700,$A1074,MATCH(B$1,'2-3 引出列表'!$A$1:$CD$1,0)),""))</f>
        <v>0</v>
      </c>
      <c r="C1074">
        <f>IF(ISBLANK(IFERROR(INDEX('2-3 引出列表'!$A$2:$CE$8700,$A1074,MATCH(C$1,'2-3 引出列表'!$A$1:$CD$1,0)),"")),"",IFERROR(INDEX('2-3 引出列表'!$A$2:$CE$8700,$A1074,MATCH(C$1,'2-3 引出列表'!$A$1:$CD$1,0)),""))</f>
        <v>0</v>
      </c>
      <c r="D1074">
        <f>IF(ISBLANK(IFERROR(INDEX('2-3 引出列表'!$A$2:$CE$8700,$A1074,MATCH(D$1,'2-3 引出列表'!$A$1:$CD$1,0)),"")),"",IFERROR(INDEX('2-3 引出列表'!$A$2:$CE$8700,$A1074,MATCH(D$1,'2-3 引出列表'!$A$1:$CD$1,0)),""))</f>
        <v>0</v>
      </c>
      <c r="E1074">
        <f>IF(ISBLANK(IFERROR(INDEX('2-3 引出列表'!$A$2:$CE$8700,$A1074,MATCH(E$1,'2-3 引出列表'!$A$1:$CD$1,0)),"")),"",IFERROR(INDEX('2-3 引出列表'!$A$2:$CE$8700,$A1074,MATCH(E$1,'2-3 引出列表'!$A$1:$CD$1,0)),""))</f>
        <v>0</v>
      </c>
      <c r="F1074" t="str">
        <f t="shared" si="16"/>
        <v>0</v>
      </c>
      <c r="G1074">
        <f>IF(ISBLANK(IFERROR(INDEX('2-3 引出列表'!$A$2:$CE$8700,$A1074,MATCH(G$1,'2-3 引出列表'!$A$1:$CD$1,0)),"")),"",IFERROR(INDEX('2-3 引出列表'!$A$2:$CE$8700,$A1074,MATCH(G$1,'2-3 引出列表'!$A$1:$CD$1,0)),""))</f>
        <v>0</v>
      </c>
      <c r="H1074">
        <f>IF(ISBLANK(IFERROR(INDEX('2-3 引出列表'!$A$2:$CE$8700,$A1074,MATCH(H$1,'2-3 引出列表'!$A$1:$CD$1,0)),"")),"",IFERROR(INDEX('2-3 引出列表'!$A$2:$CE$8700,$A1074,MATCH(H$1,'2-3 引出列表'!$A$1:$CD$1,0)),""))</f>
        <v>0</v>
      </c>
      <c r="I1074">
        <f>IF(ISBLANK(IFERROR(INDEX('2-3 引出列表'!$A$2:$CE$8700,$A1074,MATCH(I$1,'2-3 引出列表'!$A$1:$CD$1,0)),"")),"",IFERROR(INDEX('2-3 引出列表'!$A$2:$CE$8700,$A1074,MATCH(I$1,'2-3 引出列表'!$A$1:$CD$1,0)),""))</f>
        <v>0</v>
      </c>
    </row>
    <row r="1075" customFormat="1" spans="1:9">
      <c r="A1075">
        <v>1074</v>
      </c>
      <c r="B1075">
        <f>IF(ISBLANK(IFERROR(INDEX('2-3 引出列表'!$A$2:$CE$8700,$A1075,MATCH(B$1,'2-3 引出列表'!$A$1:$CD$1,0)),"")),"",IFERROR(INDEX('2-3 引出列表'!$A$2:$CE$8700,$A1075,MATCH(B$1,'2-3 引出列表'!$A$1:$CD$1,0)),""))</f>
        <v>0</v>
      </c>
      <c r="C1075">
        <f>IF(ISBLANK(IFERROR(INDEX('2-3 引出列表'!$A$2:$CE$8700,$A1075,MATCH(C$1,'2-3 引出列表'!$A$1:$CD$1,0)),"")),"",IFERROR(INDEX('2-3 引出列表'!$A$2:$CE$8700,$A1075,MATCH(C$1,'2-3 引出列表'!$A$1:$CD$1,0)),""))</f>
        <v>0</v>
      </c>
      <c r="D1075">
        <f>IF(ISBLANK(IFERROR(INDEX('2-3 引出列表'!$A$2:$CE$8700,$A1075,MATCH(D$1,'2-3 引出列表'!$A$1:$CD$1,0)),"")),"",IFERROR(INDEX('2-3 引出列表'!$A$2:$CE$8700,$A1075,MATCH(D$1,'2-3 引出列表'!$A$1:$CD$1,0)),""))</f>
        <v>0</v>
      </c>
      <c r="E1075">
        <f>IF(ISBLANK(IFERROR(INDEX('2-3 引出列表'!$A$2:$CE$8700,$A1075,MATCH(E$1,'2-3 引出列表'!$A$1:$CD$1,0)),"")),"",IFERROR(INDEX('2-3 引出列表'!$A$2:$CE$8700,$A1075,MATCH(E$1,'2-3 引出列表'!$A$1:$CD$1,0)),""))</f>
        <v>0</v>
      </c>
      <c r="F1075" t="str">
        <f t="shared" si="16"/>
        <v>0</v>
      </c>
      <c r="G1075">
        <f>IF(ISBLANK(IFERROR(INDEX('2-3 引出列表'!$A$2:$CE$8700,$A1075,MATCH(G$1,'2-3 引出列表'!$A$1:$CD$1,0)),"")),"",IFERROR(INDEX('2-3 引出列表'!$A$2:$CE$8700,$A1075,MATCH(G$1,'2-3 引出列表'!$A$1:$CD$1,0)),""))</f>
        <v>0</v>
      </c>
      <c r="H1075">
        <f>IF(ISBLANK(IFERROR(INDEX('2-3 引出列表'!$A$2:$CE$8700,$A1075,MATCH(H$1,'2-3 引出列表'!$A$1:$CD$1,0)),"")),"",IFERROR(INDEX('2-3 引出列表'!$A$2:$CE$8700,$A1075,MATCH(H$1,'2-3 引出列表'!$A$1:$CD$1,0)),""))</f>
        <v>0</v>
      </c>
      <c r="I1075">
        <f>IF(ISBLANK(IFERROR(INDEX('2-3 引出列表'!$A$2:$CE$8700,$A1075,MATCH(I$1,'2-3 引出列表'!$A$1:$CD$1,0)),"")),"",IFERROR(INDEX('2-3 引出列表'!$A$2:$CE$8700,$A1075,MATCH(I$1,'2-3 引出列表'!$A$1:$CD$1,0)),""))</f>
        <v>0</v>
      </c>
    </row>
    <row r="1076" customFormat="1" spans="1:9">
      <c r="A1076">
        <v>1075</v>
      </c>
      <c r="B1076">
        <f>IF(ISBLANK(IFERROR(INDEX('2-3 引出列表'!$A$2:$CE$8700,$A1076,MATCH(B$1,'2-3 引出列表'!$A$1:$CD$1,0)),"")),"",IFERROR(INDEX('2-3 引出列表'!$A$2:$CE$8700,$A1076,MATCH(B$1,'2-3 引出列表'!$A$1:$CD$1,0)),""))</f>
        <v>0</v>
      </c>
      <c r="C1076">
        <f>IF(ISBLANK(IFERROR(INDEX('2-3 引出列表'!$A$2:$CE$8700,$A1076,MATCH(C$1,'2-3 引出列表'!$A$1:$CD$1,0)),"")),"",IFERROR(INDEX('2-3 引出列表'!$A$2:$CE$8700,$A1076,MATCH(C$1,'2-3 引出列表'!$A$1:$CD$1,0)),""))</f>
        <v>0</v>
      </c>
      <c r="D1076">
        <f>IF(ISBLANK(IFERROR(INDEX('2-3 引出列表'!$A$2:$CE$8700,$A1076,MATCH(D$1,'2-3 引出列表'!$A$1:$CD$1,0)),"")),"",IFERROR(INDEX('2-3 引出列表'!$A$2:$CE$8700,$A1076,MATCH(D$1,'2-3 引出列表'!$A$1:$CD$1,0)),""))</f>
        <v>0</v>
      </c>
      <c r="E1076">
        <f>IF(ISBLANK(IFERROR(INDEX('2-3 引出列表'!$A$2:$CE$8700,$A1076,MATCH(E$1,'2-3 引出列表'!$A$1:$CD$1,0)),"")),"",IFERROR(INDEX('2-3 引出列表'!$A$2:$CE$8700,$A1076,MATCH(E$1,'2-3 引出列表'!$A$1:$CD$1,0)),""))</f>
        <v>0</v>
      </c>
      <c r="F1076" t="str">
        <f t="shared" si="16"/>
        <v>0</v>
      </c>
      <c r="G1076">
        <f>IF(ISBLANK(IFERROR(INDEX('2-3 引出列表'!$A$2:$CE$8700,$A1076,MATCH(G$1,'2-3 引出列表'!$A$1:$CD$1,0)),"")),"",IFERROR(INDEX('2-3 引出列表'!$A$2:$CE$8700,$A1076,MATCH(G$1,'2-3 引出列表'!$A$1:$CD$1,0)),""))</f>
        <v>0</v>
      </c>
      <c r="H1076">
        <f>IF(ISBLANK(IFERROR(INDEX('2-3 引出列表'!$A$2:$CE$8700,$A1076,MATCH(H$1,'2-3 引出列表'!$A$1:$CD$1,0)),"")),"",IFERROR(INDEX('2-3 引出列表'!$A$2:$CE$8700,$A1076,MATCH(H$1,'2-3 引出列表'!$A$1:$CD$1,0)),""))</f>
        <v>0</v>
      </c>
      <c r="I1076">
        <f>IF(ISBLANK(IFERROR(INDEX('2-3 引出列表'!$A$2:$CE$8700,$A1076,MATCH(I$1,'2-3 引出列表'!$A$1:$CD$1,0)),"")),"",IFERROR(INDEX('2-3 引出列表'!$A$2:$CE$8700,$A1076,MATCH(I$1,'2-3 引出列表'!$A$1:$CD$1,0)),""))</f>
        <v>0</v>
      </c>
    </row>
    <row r="1077" customFormat="1" spans="1:9">
      <c r="A1077">
        <v>1076</v>
      </c>
      <c r="B1077">
        <f>IF(ISBLANK(IFERROR(INDEX('2-3 引出列表'!$A$2:$CE$8700,$A1077,MATCH(B$1,'2-3 引出列表'!$A$1:$CD$1,0)),"")),"",IFERROR(INDEX('2-3 引出列表'!$A$2:$CE$8700,$A1077,MATCH(B$1,'2-3 引出列表'!$A$1:$CD$1,0)),""))</f>
        <v>0</v>
      </c>
      <c r="C1077">
        <f>IF(ISBLANK(IFERROR(INDEX('2-3 引出列表'!$A$2:$CE$8700,$A1077,MATCH(C$1,'2-3 引出列表'!$A$1:$CD$1,0)),"")),"",IFERROR(INDEX('2-3 引出列表'!$A$2:$CE$8700,$A1077,MATCH(C$1,'2-3 引出列表'!$A$1:$CD$1,0)),""))</f>
        <v>0</v>
      </c>
      <c r="D1077">
        <f>IF(ISBLANK(IFERROR(INDEX('2-3 引出列表'!$A$2:$CE$8700,$A1077,MATCH(D$1,'2-3 引出列表'!$A$1:$CD$1,0)),"")),"",IFERROR(INDEX('2-3 引出列表'!$A$2:$CE$8700,$A1077,MATCH(D$1,'2-3 引出列表'!$A$1:$CD$1,0)),""))</f>
        <v>0</v>
      </c>
      <c r="E1077">
        <f>IF(ISBLANK(IFERROR(INDEX('2-3 引出列表'!$A$2:$CE$8700,$A1077,MATCH(E$1,'2-3 引出列表'!$A$1:$CD$1,0)),"")),"",IFERROR(INDEX('2-3 引出列表'!$A$2:$CE$8700,$A1077,MATCH(E$1,'2-3 引出列表'!$A$1:$CD$1,0)),""))</f>
        <v>0</v>
      </c>
      <c r="F1077" t="str">
        <f t="shared" si="16"/>
        <v>0</v>
      </c>
      <c r="G1077">
        <f>IF(ISBLANK(IFERROR(INDEX('2-3 引出列表'!$A$2:$CE$8700,$A1077,MATCH(G$1,'2-3 引出列表'!$A$1:$CD$1,0)),"")),"",IFERROR(INDEX('2-3 引出列表'!$A$2:$CE$8700,$A1077,MATCH(G$1,'2-3 引出列表'!$A$1:$CD$1,0)),""))</f>
        <v>0</v>
      </c>
      <c r="H1077">
        <f>IF(ISBLANK(IFERROR(INDEX('2-3 引出列表'!$A$2:$CE$8700,$A1077,MATCH(H$1,'2-3 引出列表'!$A$1:$CD$1,0)),"")),"",IFERROR(INDEX('2-3 引出列表'!$A$2:$CE$8700,$A1077,MATCH(H$1,'2-3 引出列表'!$A$1:$CD$1,0)),""))</f>
        <v>0</v>
      </c>
      <c r="I1077">
        <f>IF(ISBLANK(IFERROR(INDEX('2-3 引出列表'!$A$2:$CE$8700,$A1077,MATCH(I$1,'2-3 引出列表'!$A$1:$CD$1,0)),"")),"",IFERROR(INDEX('2-3 引出列表'!$A$2:$CE$8700,$A1077,MATCH(I$1,'2-3 引出列表'!$A$1:$CD$1,0)),""))</f>
        <v>0</v>
      </c>
    </row>
    <row r="1078" customFormat="1" spans="1:9">
      <c r="A1078">
        <v>1077</v>
      </c>
      <c r="B1078">
        <f>IF(ISBLANK(IFERROR(INDEX('2-3 引出列表'!$A$2:$CE$8700,$A1078,MATCH(B$1,'2-3 引出列表'!$A$1:$CD$1,0)),"")),"",IFERROR(INDEX('2-3 引出列表'!$A$2:$CE$8700,$A1078,MATCH(B$1,'2-3 引出列表'!$A$1:$CD$1,0)),""))</f>
        <v>0</v>
      </c>
      <c r="C1078">
        <f>IF(ISBLANK(IFERROR(INDEX('2-3 引出列表'!$A$2:$CE$8700,$A1078,MATCH(C$1,'2-3 引出列表'!$A$1:$CD$1,0)),"")),"",IFERROR(INDEX('2-3 引出列表'!$A$2:$CE$8700,$A1078,MATCH(C$1,'2-3 引出列表'!$A$1:$CD$1,0)),""))</f>
        <v>0</v>
      </c>
      <c r="D1078">
        <f>IF(ISBLANK(IFERROR(INDEX('2-3 引出列表'!$A$2:$CE$8700,$A1078,MATCH(D$1,'2-3 引出列表'!$A$1:$CD$1,0)),"")),"",IFERROR(INDEX('2-3 引出列表'!$A$2:$CE$8700,$A1078,MATCH(D$1,'2-3 引出列表'!$A$1:$CD$1,0)),""))</f>
        <v>0</v>
      </c>
      <c r="E1078">
        <f>IF(ISBLANK(IFERROR(INDEX('2-3 引出列表'!$A$2:$CE$8700,$A1078,MATCH(E$1,'2-3 引出列表'!$A$1:$CD$1,0)),"")),"",IFERROR(INDEX('2-3 引出列表'!$A$2:$CE$8700,$A1078,MATCH(E$1,'2-3 引出列表'!$A$1:$CD$1,0)),""))</f>
        <v>0</v>
      </c>
      <c r="F1078" t="str">
        <f t="shared" si="16"/>
        <v>0</v>
      </c>
      <c r="G1078">
        <f>IF(ISBLANK(IFERROR(INDEX('2-3 引出列表'!$A$2:$CE$8700,$A1078,MATCH(G$1,'2-3 引出列表'!$A$1:$CD$1,0)),"")),"",IFERROR(INDEX('2-3 引出列表'!$A$2:$CE$8700,$A1078,MATCH(G$1,'2-3 引出列表'!$A$1:$CD$1,0)),""))</f>
        <v>0</v>
      </c>
      <c r="H1078">
        <f>IF(ISBLANK(IFERROR(INDEX('2-3 引出列表'!$A$2:$CE$8700,$A1078,MATCH(H$1,'2-3 引出列表'!$A$1:$CD$1,0)),"")),"",IFERROR(INDEX('2-3 引出列表'!$A$2:$CE$8700,$A1078,MATCH(H$1,'2-3 引出列表'!$A$1:$CD$1,0)),""))</f>
        <v>0</v>
      </c>
      <c r="I1078">
        <f>IF(ISBLANK(IFERROR(INDEX('2-3 引出列表'!$A$2:$CE$8700,$A1078,MATCH(I$1,'2-3 引出列表'!$A$1:$CD$1,0)),"")),"",IFERROR(INDEX('2-3 引出列表'!$A$2:$CE$8700,$A1078,MATCH(I$1,'2-3 引出列表'!$A$1:$CD$1,0)),""))</f>
        <v>0</v>
      </c>
    </row>
    <row r="1079" customFormat="1" spans="1:9">
      <c r="A1079">
        <v>1078</v>
      </c>
      <c r="B1079">
        <f>IF(ISBLANK(IFERROR(INDEX('2-3 引出列表'!$A$2:$CE$8700,$A1079,MATCH(B$1,'2-3 引出列表'!$A$1:$CD$1,0)),"")),"",IFERROR(INDEX('2-3 引出列表'!$A$2:$CE$8700,$A1079,MATCH(B$1,'2-3 引出列表'!$A$1:$CD$1,0)),""))</f>
        <v>0</v>
      </c>
      <c r="C1079">
        <f>IF(ISBLANK(IFERROR(INDEX('2-3 引出列表'!$A$2:$CE$8700,$A1079,MATCH(C$1,'2-3 引出列表'!$A$1:$CD$1,0)),"")),"",IFERROR(INDEX('2-3 引出列表'!$A$2:$CE$8700,$A1079,MATCH(C$1,'2-3 引出列表'!$A$1:$CD$1,0)),""))</f>
        <v>0</v>
      </c>
      <c r="D1079">
        <f>IF(ISBLANK(IFERROR(INDEX('2-3 引出列表'!$A$2:$CE$8700,$A1079,MATCH(D$1,'2-3 引出列表'!$A$1:$CD$1,0)),"")),"",IFERROR(INDEX('2-3 引出列表'!$A$2:$CE$8700,$A1079,MATCH(D$1,'2-3 引出列表'!$A$1:$CD$1,0)),""))</f>
        <v>0</v>
      </c>
      <c r="E1079">
        <f>IF(ISBLANK(IFERROR(INDEX('2-3 引出列表'!$A$2:$CE$8700,$A1079,MATCH(E$1,'2-3 引出列表'!$A$1:$CD$1,0)),"")),"",IFERROR(INDEX('2-3 引出列表'!$A$2:$CE$8700,$A1079,MATCH(E$1,'2-3 引出列表'!$A$1:$CD$1,0)),""))</f>
        <v>0</v>
      </c>
      <c r="F1079" t="str">
        <f t="shared" si="16"/>
        <v>0</v>
      </c>
      <c r="G1079">
        <f>IF(ISBLANK(IFERROR(INDEX('2-3 引出列表'!$A$2:$CE$8700,$A1079,MATCH(G$1,'2-3 引出列表'!$A$1:$CD$1,0)),"")),"",IFERROR(INDEX('2-3 引出列表'!$A$2:$CE$8700,$A1079,MATCH(G$1,'2-3 引出列表'!$A$1:$CD$1,0)),""))</f>
        <v>0</v>
      </c>
      <c r="H1079">
        <f>IF(ISBLANK(IFERROR(INDEX('2-3 引出列表'!$A$2:$CE$8700,$A1079,MATCH(H$1,'2-3 引出列表'!$A$1:$CD$1,0)),"")),"",IFERROR(INDEX('2-3 引出列表'!$A$2:$CE$8700,$A1079,MATCH(H$1,'2-3 引出列表'!$A$1:$CD$1,0)),""))</f>
        <v>0</v>
      </c>
      <c r="I1079">
        <f>IF(ISBLANK(IFERROR(INDEX('2-3 引出列表'!$A$2:$CE$8700,$A1079,MATCH(I$1,'2-3 引出列表'!$A$1:$CD$1,0)),"")),"",IFERROR(INDEX('2-3 引出列表'!$A$2:$CE$8700,$A1079,MATCH(I$1,'2-3 引出列表'!$A$1:$CD$1,0)),""))</f>
        <v>0</v>
      </c>
    </row>
    <row r="1080" customFormat="1" spans="1:9">
      <c r="A1080">
        <v>1079</v>
      </c>
      <c r="B1080">
        <f>IF(ISBLANK(IFERROR(INDEX('2-3 引出列表'!$A$2:$CE$8700,$A1080,MATCH(B$1,'2-3 引出列表'!$A$1:$CD$1,0)),"")),"",IFERROR(INDEX('2-3 引出列表'!$A$2:$CE$8700,$A1080,MATCH(B$1,'2-3 引出列表'!$A$1:$CD$1,0)),""))</f>
        <v>0</v>
      </c>
      <c r="C1080">
        <f>IF(ISBLANK(IFERROR(INDEX('2-3 引出列表'!$A$2:$CE$8700,$A1080,MATCH(C$1,'2-3 引出列表'!$A$1:$CD$1,0)),"")),"",IFERROR(INDEX('2-3 引出列表'!$A$2:$CE$8700,$A1080,MATCH(C$1,'2-3 引出列表'!$A$1:$CD$1,0)),""))</f>
        <v>0</v>
      </c>
      <c r="D1080">
        <f>IF(ISBLANK(IFERROR(INDEX('2-3 引出列表'!$A$2:$CE$8700,$A1080,MATCH(D$1,'2-3 引出列表'!$A$1:$CD$1,0)),"")),"",IFERROR(INDEX('2-3 引出列表'!$A$2:$CE$8700,$A1080,MATCH(D$1,'2-3 引出列表'!$A$1:$CD$1,0)),""))</f>
        <v>0</v>
      </c>
      <c r="E1080">
        <f>IF(ISBLANK(IFERROR(INDEX('2-3 引出列表'!$A$2:$CE$8700,$A1080,MATCH(E$1,'2-3 引出列表'!$A$1:$CD$1,0)),"")),"",IFERROR(INDEX('2-3 引出列表'!$A$2:$CE$8700,$A1080,MATCH(E$1,'2-3 引出列表'!$A$1:$CD$1,0)),""))</f>
        <v>0</v>
      </c>
      <c r="F1080" t="str">
        <f t="shared" si="16"/>
        <v>0</v>
      </c>
      <c r="G1080">
        <f>IF(ISBLANK(IFERROR(INDEX('2-3 引出列表'!$A$2:$CE$8700,$A1080,MATCH(G$1,'2-3 引出列表'!$A$1:$CD$1,0)),"")),"",IFERROR(INDEX('2-3 引出列表'!$A$2:$CE$8700,$A1080,MATCH(G$1,'2-3 引出列表'!$A$1:$CD$1,0)),""))</f>
        <v>0</v>
      </c>
      <c r="H1080">
        <f>IF(ISBLANK(IFERROR(INDEX('2-3 引出列表'!$A$2:$CE$8700,$A1080,MATCH(H$1,'2-3 引出列表'!$A$1:$CD$1,0)),"")),"",IFERROR(INDEX('2-3 引出列表'!$A$2:$CE$8700,$A1080,MATCH(H$1,'2-3 引出列表'!$A$1:$CD$1,0)),""))</f>
        <v>0</v>
      </c>
      <c r="I1080">
        <f>IF(ISBLANK(IFERROR(INDEX('2-3 引出列表'!$A$2:$CE$8700,$A1080,MATCH(I$1,'2-3 引出列表'!$A$1:$CD$1,0)),"")),"",IFERROR(INDEX('2-3 引出列表'!$A$2:$CE$8700,$A1080,MATCH(I$1,'2-3 引出列表'!$A$1:$CD$1,0)),""))</f>
        <v>0</v>
      </c>
    </row>
    <row r="1081" customFormat="1" spans="1:9">
      <c r="A1081">
        <v>1080</v>
      </c>
      <c r="B1081">
        <f>IF(ISBLANK(IFERROR(INDEX('2-3 引出列表'!$A$2:$CE$8700,$A1081,MATCH(B$1,'2-3 引出列表'!$A$1:$CD$1,0)),"")),"",IFERROR(INDEX('2-3 引出列表'!$A$2:$CE$8700,$A1081,MATCH(B$1,'2-3 引出列表'!$A$1:$CD$1,0)),""))</f>
        <v>0</v>
      </c>
      <c r="C1081">
        <f>IF(ISBLANK(IFERROR(INDEX('2-3 引出列表'!$A$2:$CE$8700,$A1081,MATCH(C$1,'2-3 引出列表'!$A$1:$CD$1,0)),"")),"",IFERROR(INDEX('2-3 引出列表'!$A$2:$CE$8700,$A1081,MATCH(C$1,'2-3 引出列表'!$A$1:$CD$1,0)),""))</f>
        <v>0</v>
      </c>
      <c r="D1081">
        <f>IF(ISBLANK(IFERROR(INDEX('2-3 引出列表'!$A$2:$CE$8700,$A1081,MATCH(D$1,'2-3 引出列表'!$A$1:$CD$1,0)),"")),"",IFERROR(INDEX('2-3 引出列表'!$A$2:$CE$8700,$A1081,MATCH(D$1,'2-3 引出列表'!$A$1:$CD$1,0)),""))</f>
        <v>0</v>
      </c>
      <c r="E1081">
        <f>IF(ISBLANK(IFERROR(INDEX('2-3 引出列表'!$A$2:$CE$8700,$A1081,MATCH(E$1,'2-3 引出列表'!$A$1:$CD$1,0)),"")),"",IFERROR(INDEX('2-3 引出列表'!$A$2:$CE$8700,$A1081,MATCH(E$1,'2-3 引出列表'!$A$1:$CD$1,0)),""))</f>
        <v>0</v>
      </c>
      <c r="F1081" t="str">
        <f t="shared" si="16"/>
        <v>0</v>
      </c>
      <c r="G1081">
        <f>IF(ISBLANK(IFERROR(INDEX('2-3 引出列表'!$A$2:$CE$8700,$A1081,MATCH(G$1,'2-3 引出列表'!$A$1:$CD$1,0)),"")),"",IFERROR(INDEX('2-3 引出列表'!$A$2:$CE$8700,$A1081,MATCH(G$1,'2-3 引出列表'!$A$1:$CD$1,0)),""))</f>
        <v>0</v>
      </c>
      <c r="H1081">
        <f>IF(ISBLANK(IFERROR(INDEX('2-3 引出列表'!$A$2:$CE$8700,$A1081,MATCH(H$1,'2-3 引出列表'!$A$1:$CD$1,0)),"")),"",IFERROR(INDEX('2-3 引出列表'!$A$2:$CE$8700,$A1081,MATCH(H$1,'2-3 引出列表'!$A$1:$CD$1,0)),""))</f>
        <v>0</v>
      </c>
      <c r="I1081">
        <f>IF(ISBLANK(IFERROR(INDEX('2-3 引出列表'!$A$2:$CE$8700,$A1081,MATCH(I$1,'2-3 引出列表'!$A$1:$CD$1,0)),"")),"",IFERROR(INDEX('2-3 引出列表'!$A$2:$CE$8700,$A1081,MATCH(I$1,'2-3 引出列表'!$A$1:$CD$1,0)),""))</f>
        <v>0</v>
      </c>
    </row>
    <row r="1082" customFormat="1" spans="1:9">
      <c r="A1082">
        <v>1081</v>
      </c>
      <c r="B1082">
        <f>IF(ISBLANK(IFERROR(INDEX('2-3 引出列表'!$A$2:$CE$8700,$A1082,MATCH(B$1,'2-3 引出列表'!$A$1:$CD$1,0)),"")),"",IFERROR(INDEX('2-3 引出列表'!$A$2:$CE$8700,$A1082,MATCH(B$1,'2-3 引出列表'!$A$1:$CD$1,0)),""))</f>
        <v>0</v>
      </c>
      <c r="C1082">
        <f>IF(ISBLANK(IFERROR(INDEX('2-3 引出列表'!$A$2:$CE$8700,$A1082,MATCH(C$1,'2-3 引出列表'!$A$1:$CD$1,0)),"")),"",IFERROR(INDEX('2-3 引出列表'!$A$2:$CE$8700,$A1082,MATCH(C$1,'2-3 引出列表'!$A$1:$CD$1,0)),""))</f>
        <v>0</v>
      </c>
      <c r="D1082">
        <f>IF(ISBLANK(IFERROR(INDEX('2-3 引出列表'!$A$2:$CE$8700,$A1082,MATCH(D$1,'2-3 引出列表'!$A$1:$CD$1,0)),"")),"",IFERROR(INDEX('2-3 引出列表'!$A$2:$CE$8700,$A1082,MATCH(D$1,'2-3 引出列表'!$A$1:$CD$1,0)),""))</f>
        <v>0</v>
      </c>
      <c r="E1082">
        <f>IF(ISBLANK(IFERROR(INDEX('2-3 引出列表'!$A$2:$CE$8700,$A1082,MATCH(E$1,'2-3 引出列表'!$A$1:$CD$1,0)),"")),"",IFERROR(INDEX('2-3 引出列表'!$A$2:$CE$8700,$A1082,MATCH(E$1,'2-3 引出列表'!$A$1:$CD$1,0)),""))</f>
        <v>0</v>
      </c>
      <c r="F1082" t="str">
        <f t="shared" si="16"/>
        <v>0</v>
      </c>
      <c r="G1082">
        <f>IF(ISBLANK(IFERROR(INDEX('2-3 引出列表'!$A$2:$CE$8700,$A1082,MATCH(G$1,'2-3 引出列表'!$A$1:$CD$1,0)),"")),"",IFERROR(INDEX('2-3 引出列表'!$A$2:$CE$8700,$A1082,MATCH(G$1,'2-3 引出列表'!$A$1:$CD$1,0)),""))</f>
        <v>0</v>
      </c>
      <c r="H1082">
        <f>IF(ISBLANK(IFERROR(INDEX('2-3 引出列表'!$A$2:$CE$8700,$A1082,MATCH(H$1,'2-3 引出列表'!$A$1:$CD$1,0)),"")),"",IFERROR(INDEX('2-3 引出列表'!$A$2:$CE$8700,$A1082,MATCH(H$1,'2-3 引出列表'!$A$1:$CD$1,0)),""))</f>
        <v>0</v>
      </c>
      <c r="I1082">
        <f>IF(ISBLANK(IFERROR(INDEX('2-3 引出列表'!$A$2:$CE$8700,$A1082,MATCH(I$1,'2-3 引出列表'!$A$1:$CD$1,0)),"")),"",IFERROR(INDEX('2-3 引出列表'!$A$2:$CE$8700,$A1082,MATCH(I$1,'2-3 引出列表'!$A$1:$CD$1,0)),""))</f>
        <v>0</v>
      </c>
    </row>
    <row r="1083" customFormat="1" spans="1:9">
      <c r="A1083">
        <v>1082</v>
      </c>
      <c r="B1083">
        <f>IF(ISBLANK(IFERROR(INDEX('2-3 引出列表'!$A$2:$CE$8700,$A1083,MATCH(B$1,'2-3 引出列表'!$A$1:$CD$1,0)),"")),"",IFERROR(INDEX('2-3 引出列表'!$A$2:$CE$8700,$A1083,MATCH(B$1,'2-3 引出列表'!$A$1:$CD$1,0)),""))</f>
        <v>0</v>
      </c>
      <c r="C1083">
        <f>IF(ISBLANK(IFERROR(INDEX('2-3 引出列表'!$A$2:$CE$8700,$A1083,MATCH(C$1,'2-3 引出列表'!$A$1:$CD$1,0)),"")),"",IFERROR(INDEX('2-3 引出列表'!$A$2:$CE$8700,$A1083,MATCH(C$1,'2-3 引出列表'!$A$1:$CD$1,0)),""))</f>
        <v>0</v>
      </c>
      <c r="D1083">
        <f>IF(ISBLANK(IFERROR(INDEX('2-3 引出列表'!$A$2:$CE$8700,$A1083,MATCH(D$1,'2-3 引出列表'!$A$1:$CD$1,0)),"")),"",IFERROR(INDEX('2-3 引出列表'!$A$2:$CE$8700,$A1083,MATCH(D$1,'2-3 引出列表'!$A$1:$CD$1,0)),""))</f>
        <v>0</v>
      </c>
      <c r="E1083">
        <f>IF(ISBLANK(IFERROR(INDEX('2-3 引出列表'!$A$2:$CE$8700,$A1083,MATCH(E$1,'2-3 引出列表'!$A$1:$CD$1,0)),"")),"",IFERROR(INDEX('2-3 引出列表'!$A$2:$CE$8700,$A1083,MATCH(E$1,'2-3 引出列表'!$A$1:$CD$1,0)),""))</f>
        <v>0</v>
      </c>
      <c r="F1083" t="str">
        <f t="shared" si="16"/>
        <v>0</v>
      </c>
      <c r="G1083">
        <f>IF(ISBLANK(IFERROR(INDEX('2-3 引出列表'!$A$2:$CE$8700,$A1083,MATCH(G$1,'2-3 引出列表'!$A$1:$CD$1,0)),"")),"",IFERROR(INDEX('2-3 引出列表'!$A$2:$CE$8700,$A1083,MATCH(G$1,'2-3 引出列表'!$A$1:$CD$1,0)),""))</f>
        <v>0</v>
      </c>
      <c r="H1083">
        <f>IF(ISBLANK(IFERROR(INDEX('2-3 引出列表'!$A$2:$CE$8700,$A1083,MATCH(H$1,'2-3 引出列表'!$A$1:$CD$1,0)),"")),"",IFERROR(INDEX('2-3 引出列表'!$A$2:$CE$8700,$A1083,MATCH(H$1,'2-3 引出列表'!$A$1:$CD$1,0)),""))</f>
        <v>0</v>
      </c>
      <c r="I1083">
        <f>IF(ISBLANK(IFERROR(INDEX('2-3 引出列表'!$A$2:$CE$8700,$A1083,MATCH(I$1,'2-3 引出列表'!$A$1:$CD$1,0)),"")),"",IFERROR(INDEX('2-3 引出列表'!$A$2:$CE$8700,$A1083,MATCH(I$1,'2-3 引出列表'!$A$1:$CD$1,0)),""))</f>
        <v>0</v>
      </c>
    </row>
    <row r="1084" customFormat="1" spans="1:9">
      <c r="A1084">
        <v>1083</v>
      </c>
      <c r="B1084">
        <f>IF(ISBLANK(IFERROR(INDEX('2-3 引出列表'!$A$2:$CE$8700,$A1084,MATCH(B$1,'2-3 引出列表'!$A$1:$CD$1,0)),"")),"",IFERROR(INDEX('2-3 引出列表'!$A$2:$CE$8700,$A1084,MATCH(B$1,'2-3 引出列表'!$A$1:$CD$1,0)),""))</f>
        <v>0</v>
      </c>
      <c r="C1084">
        <f>IF(ISBLANK(IFERROR(INDEX('2-3 引出列表'!$A$2:$CE$8700,$A1084,MATCH(C$1,'2-3 引出列表'!$A$1:$CD$1,0)),"")),"",IFERROR(INDEX('2-3 引出列表'!$A$2:$CE$8700,$A1084,MATCH(C$1,'2-3 引出列表'!$A$1:$CD$1,0)),""))</f>
        <v>0</v>
      </c>
      <c r="D1084">
        <f>IF(ISBLANK(IFERROR(INDEX('2-3 引出列表'!$A$2:$CE$8700,$A1084,MATCH(D$1,'2-3 引出列表'!$A$1:$CD$1,0)),"")),"",IFERROR(INDEX('2-3 引出列表'!$A$2:$CE$8700,$A1084,MATCH(D$1,'2-3 引出列表'!$A$1:$CD$1,0)),""))</f>
        <v>0</v>
      </c>
      <c r="E1084">
        <f>IF(ISBLANK(IFERROR(INDEX('2-3 引出列表'!$A$2:$CE$8700,$A1084,MATCH(E$1,'2-3 引出列表'!$A$1:$CD$1,0)),"")),"",IFERROR(INDEX('2-3 引出列表'!$A$2:$CE$8700,$A1084,MATCH(E$1,'2-3 引出列表'!$A$1:$CD$1,0)),""))</f>
        <v>0</v>
      </c>
      <c r="F1084" t="str">
        <f t="shared" si="16"/>
        <v>0</v>
      </c>
      <c r="G1084">
        <f>IF(ISBLANK(IFERROR(INDEX('2-3 引出列表'!$A$2:$CE$8700,$A1084,MATCH(G$1,'2-3 引出列表'!$A$1:$CD$1,0)),"")),"",IFERROR(INDEX('2-3 引出列表'!$A$2:$CE$8700,$A1084,MATCH(G$1,'2-3 引出列表'!$A$1:$CD$1,0)),""))</f>
        <v>0</v>
      </c>
      <c r="H1084">
        <f>IF(ISBLANK(IFERROR(INDEX('2-3 引出列表'!$A$2:$CE$8700,$A1084,MATCH(H$1,'2-3 引出列表'!$A$1:$CD$1,0)),"")),"",IFERROR(INDEX('2-3 引出列表'!$A$2:$CE$8700,$A1084,MATCH(H$1,'2-3 引出列表'!$A$1:$CD$1,0)),""))</f>
        <v>0</v>
      </c>
      <c r="I1084">
        <f>IF(ISBLANK(IFERROR(INDEX('2-3 引出列表'!$A$2:$CE$8700,$A1084,MATCH(I$1,'2-3 引出列表'!$A$1:$CD$1,0)),"")),"",IFERROR(INDEX('2-3 引出列表'!$A$2:$CE$8700,$A1084,MATCH(I$1,'2-3 引出列表'!$A$1:$CD$1,0)),""))</f>
        <v>0</v>
      </c>
    </row>
    <row r="1085" customFormat="1" spans="1:9">
      <c r="A1085">
        <v>1084</v>
      </c>
      <c r="B1085">
        <f>IF(ISBLANK(IFERROR(INDEX('2-3 引出列表'!$A$2:$CE$8700,$A1085,MATCH(B$1,'2-3 引出列表'!$A$1:$CD$1,0)),"")),"",IFERROR(INDEX('2-3 引出列表'!$A$2:$CE$8700,$A1085,MATCH(B$1,'2-3 引出列表'!$A$1:$CD$1,0)),""))</f>
        <v>0</v>
      </c>
      <c r="C1085">
        <f>IF(ISBLANK(IFERROR(INDEX('2-3 引出列表'!$A$2:$CE$8700,$A1085,MATCH(C$1,'2-3 引出列表'!$A$1:$CD$1,0)),"")),"",IFERROR(INDEX('2-3 引出列表'!$A$2:$CE$8700,$A1085,MATCH(C$1,'2-3 引出列表'!$A$1:$CD$1,0)),""))</f>
        <v>0</v>
      </c>
      <c r="D1085">
        <f>IF(ISBLANK(IFERROR(INDEX('2-3 引出列表'!$A$2:$CE$8700,$A1085,MATCH(D$1,'2-3 引出列表'!$A$1:$CD$1,0)),"")),"",IFERROR(INDEX('2-3 引出列表'!$A$2:$CE$8700,$A1085,MATCH(D$1,'2-3 引出列表'!$A$1:$CD$1,0)),""))</f>
        <v>0</v>
      </c>
      <c r="E1085">
        <f>IF(ISBLANK(IFERROR(INDEX('2-3 引出列表'!$A$2:$CE$8700,$A1085,MATCH(E$1,'2-3 引出列表'!$A$1:$CD$1,0)),"")),"",IFERROR(INDEX('2-3 引出列表'!$A$2:$CE$8700,$A1085,MATCH(E$1,'2-3 引出列表'!$A$1:$CD$1,0)),""))</f>
        <v>0</v>
      </c>
      <c r="F1085" t="str">
        <f t="shared" si="16"/>
        <v>0</v>
      </c>
      <c r="G1085">
        <f>IF(ISBLANK(IFERROR(INDEX('2-3 引出列表'!$A$2:$CE$8700,$A1085,MATCH(G$1,'2-3 引出列表'!$A$1:$CD$1,0)),"")),"",IFERROR(INDEX('2-3 引出列表'!$A$2:$CE$8700,$A1085,MATCH(G$1,'2-3 引出列表'!$A$1:$CD$1,0)),""))</f>
        <v>0</v>
      </c>
      <c r="H1085">
        <f>IF(ISBLANK(IFERROR(INDEX('2-3 引出列表'!$A$2:$CE$8700,$A1085,MATCH(H$1,'2-3 引出列表'!$A$1:$CD$1,0)),"")),"",IFERROR(INDEX('2-3 引出列表'!$A$2:$CE$8700,$A1085,MATCH(H$1,'2-3 引出列表'!$A$1:$CD$1,0)),""))</f>
        <v>0</v>
      </c>
      <c r="I1085">
        <f>IF(ISBLANK(IFERROR(INDEX('2-3 引出列表'!$A$2:$CE$8700,$A1085,MATCH(I$1,'2-3 引出列表'!$A$1:$CD$1,0)),"")),"",IFERROR(INDEX('2-3 引出列表'!$A$2:$CE$8700,$A1085,MATCH(I$1,'2-3 引出列表'!$A$1:$CD$1,0)),""))</f>
        <v>0</v>
      </c>
    </row>
    <row r="1086" customFormat="1" spans="1:9">
      <c r="A1086">
        <v>1085</v>
      </c>
      <c r="B1086">
        <f>IF(ISBLANK(IFERROR(INDEX('2-3 引出列表'!$A$2:$CE$8700,$A1086,MATCH(B$1,'2-3 引出列表'!$A$1:$CD$1,0)),"")),"",IFERROR(INDEX('2-3 引出列表'!$A$2:$CE$8700,$A1086,MATCH(B$1,'2-3 引出列表'!$A$1:$CD$1,0)),""))</f>
        <v>0</v>
      </c>
      <c r="C1086">
        <f>IF(ISBLANK(IFERROR(INDEX('2-3 引出列表'!$A$2:$CE$8700,$A1086,MATCH(C$1,'2-3 引出列表'!$A$1:$CD$1,0)),"")),"",IFERROR(INDEX('2-3 引出列表'!$A$2:$CE$8700,$A1086,MATCH(C$1,'2-3 引出列表'!$A$1:$CD$1,0)),""))</f>
        <v>0</v>
      </c>
      <c r="D1086">
        <f>IF(ISBLANK(IFERROR(INDEX('2-3 引出列表'!$A$2:$CE$8700,$A1086,MATCH(D$1,'2-3 引出列表'!$A$1:$CD$1,0)),"")),"",IFERROR(INDEX('2-3 引出列表'!$A$2:$CE$8700,$A1086,MATCH(D$1,'2-3 引出列表'!$A$1:$CD$1,0)),""))</f>
        <v>0</v>
      </c>
      <c r="E1086">
        <f>IF(ISBLANK(IFERROR(INDEX('2-3 引出列表'!$A$2:$CE$8700,$A1086,MATCH(E$1,'2-3 引出列表'!$A$1:$CD$1,0)),"")),"",IFERROR(INDEX('2-3 引出列表'!$A$2:$CE$8700,$A1086,MATCH(E$1,'2-3 引出列表'!$A$1:$CD$1,0)),""))</f>
        <v>0</v>
      </c>
      <c r="F1086" t="str">
        <f t="shared" si="16"/>
        <v>0</v>
      </c>
      <c r="G1086">
        <f>IF(ISBLANK(IFERROR(INDEX('2-3 引出列表'!$A$2:$CE$8700,$A1086,MATCH(G$1,'2-3 引出列表'!$A$1:$CD$1,0)),"")),"",IFERROR(INDEX('2-3 引出列表'!$A$2:$CE$8700,$A1086,MATCH(G$1,'2-3 引出列表'!$A$1:$CD$1,0)),""))</f>
        <v>0</v>
      </c>
      <c r="H1086">
        <f>IF(ISBLANK(IFERROR(INDEX('2-3 引出列表'!$A$2:$CE$8700,$A1086,MATCH(H$1,'2-3 引出列表'!$A$1:$CD$1,0)),"")),"",IFERROR(INDEX('2-3 引出列表'!$A$2:$CE$8700,$A1086,MATCH(H$1,'2-3 引出列表'!$A$1:$CD$1,0)),""))</f>
        <v>0</v>
      </c>
      <c r="I1086">
        <f>IF(ISBLANK(IFERROR(INDEX('2-3 引出列表'!$A$2:$CE$8700,$A1086,MATCH(I$1,'2-3 引出列表'!$A$1:$CD$1,0)),"")),"",IFERROR(INDEX('2-3 引出列表'!$A$2:$CE$8700,$A1086,MATCH(I$1,'2-3 引出列表'!$A$1:$CD$1,0)),""))</f>
        <v>0</v>
      </c>
    </row>
    <row r="1087" customFormat="1" spans="1:9">
      <c r="A1087">
        <v>1086</v>
      </c>
      <c r="B1087">
        <f>IF(ISBLANK(IFERROR(INDEX('2-3 引出列表'!$A$2:$CE$8700,$A1087,MATCH(B$1,'2-3 引出列表'!$A$1:$CD$1,0)),"")),"",IFERROR(INDEX('2-3 引出列表'!$A$2:$CE$8700,$A1087,MATCH(B$1,'2-3 引出列表'!$A$1:$CD$1,0)),""))</f>
        <v>0</v>
      </c>
      <c r="C1087">
        <f>IF(ISBLANK(IFERROR(INDEX('2-3 引出列表'!$A$2:$CE$8700,$A1087,MATCH(C$1,'2-3 引出列表'!$A$1:$CD$1,0)),"")),"",IFERROR(INDEX('2-3 引出列表'!$A$2:$CE$8700,$A1087,MATCH(C$1,'2-3 引出列表'!$A$1:$CD$1,0)),""))</f>
        <v>0</v>
      </c>
      <c r="D1087">
        <f>IF(ISBLANK(IFERROR(INDEX('2-3 引出列表'!$A$2:$CE$8700,$A1087,MATCH(D$1,'2-3 引出列表'!$A$1:$CD$1,0)),"")),"",IFERROR(INDEX('2-3 引出列表'!$A$2:$CE$8700,$A1087,MATCH(D$1,'2-3 引出列表'!$A$1:$CD$1,0)),""))</f>
        <v>0</v>
      </c>
      <c r="E1087">
        <f>IF(ISBLANK(IFERROR(INDEX('2-3 引出列表'!$A$2:$CE$8700,$A1087,MATCH(E$1,'2-3 引出列表'!$A$1:$CD$1,0)),"")),"",IFERROR(INDEX('2-3 引出列表'!$A$2:$CE$8700,$A1087,MATCH(E$1,'2-3 引出列表'!$A$1:$CD$1,0)),""))</f>
        <v>0</v>
      </c>
      <c r="F1087" t="str">
        <f t="shared" si="16"/>
        <v>0</v>
      </c>
      <c r="G1087">
        <f>IF(ISBLANK(IFERROR(INDEX('2-3 引出列表'!$A$2:$CE$8700,$A1087,MATCH(G$1,'2-3 引出列表'!$A$1:$CD$1,0)),"")),"",IFERROR(INDEX('2-3 引出列表'!$A$2:$CE$8700,$A1087,MATCH(G$1,'2-3 引出列表'!$A$1:$CD$1,0)),""))</f>
        <v>0</v>
      </c>
      <c r="H1087">
        <f>IF(ISBLANK(IFERROR(INDEX('2-3 引出列表'!$A$2:$CE$8700,$A1087,MATCH(H$1,'2-3 引出列表'!$A$1:$CD$1,0)),"")),"",IFERROR(INDEX('2-3 引出列表'!$A$2:$CE$8700,$A1087,MATCH(H$1,'2-3 引出列表'!$A$1:$CD$1,0)),""))</f>
        <v>0</v>
      </c>
      <c r="I1087">
        <f>IF(ISBLANK(IFERROR(INDEX('2-3 引出列表'!$A$2:$CE$8700,$A1087,MATCH(I$1,'2-3 引出列表'!$A$1:$CD$1,0)),"")),"",IFERROR(INDEX('2-3 引出列表'!$A$2:$CE$8700,$A1087,MATCH(I$1,'2-3 引出列表'!$A$1:$CD$1,0)),""))</f>
        <v>0</v>
      </c>
    </row>
    <row r="1088" customFormat="1" spans="1:9">
      <c r="A1088">
        <v>1087</v>
      </c>
      <c r="B1088">
        <f>IF(ISBLANK(IFERROR(INDEX('2-3 引出列表'!$A$2:$CE$8700,$A1088,MATCH(B$1,'2-3 引出列表'!$A$1:$CD$1,0)),"")),"",IFERROR(INDEX('2-3 引出列表'!$A$2:$CE$8700,$A1088,MATCH(B$1,'2-3 引出列表'!$A$1:$CD$1,0)),""))</f>
        <v>0</v>
      </c>
      <c r="C1088">
        <f>IF(ISBLANK(IFERROR(INDEX('2-3 引出列表'!$A$2:$CE$8700,$A1088,MATCH(C$1,'2-3 引出列表'!$A$1:$CD$1,0)),"")),"",IFERROR(INDEX('2-3 引出列表'!$A$2:$CE$8700,$A1088,MATCH(C$1,'2-3 引出列表'!$A$1:$CD$1,0)),""))</f>
        <v>0</v>
      </c>
      <c r="D1088">
        <f>IF(ISBLANK(IFERROR(INDEX('2-3 引出列表'!$A$2:$CE$8700,$A1088,MATCH(D$1,'2-3 引出列表'!$A$1:$CD$1,0)),"")),"",IFERROR(INDEX('2-3 引出列表'!$A$2:$CE$8700,$A1088,MATCH(D$1,'2-3 引出列表'!$A$1:$CD$1,0)),""))</f>
        <v>0</v>
      </c>
      <c r="E1088">
        <f>IF(ISBLANK(IFERROR(INDEX('2-3 引出列表'!$A$2:$CE$8700,$A1088,MATCH(E$1,'2-3 引出列表'!$A$1:$CD$1,0)),"")),"",IFERROR(INDEX('2-3 引出列表'!$A$2:$CE$8700,$A1088,MATCH(E$1,'2-3 引出列表'!$A$1:$CD$1,0)),""))</f>
        <v>0</v>
      </c>
      <c r="F1088" t="str">
        <f t="shared" si="16"/>
        <v>0</v>
      </c>
      <c r="G1088">
        <f>IF(ISBLANK(IFERROR(INDEX('2-3 引出列表'!$A$2:$CE$8700,$A1088,MATCH(G$1,'2-3 引出列表'!$A$1:$CD$1,0)),"")),"",IFERROR(INDEX('2-3 引出列表'!$A$2:$CE$8700,$A1088,MATCH(G$1,'2-3 引出列表'!$A$1:$CD$1,0)),""))</f>
        <v>0</v>
      </c>
      <c r="H1088">
        <f>IF(ISBLANK(IFERROR(INDEX('2-3 引出列表'!$A$2:$CE$8700,$A1088,MATCH(H$1,'2-3 引出列表'!$A$1:$CD$1,0)),"")),"",IFERROR(INDEX('2-3 引出列表'!$A$2:$CE$8700,$A1088,MATCH(H$1,'2-3 引出列表'!$A$1:$CD$1,0)),""))</f>
        <v>0</v>
      </c>
      <c r="I1088">
        <f>IF(ISBLANK(IFERROR(INDEX('2-3 引出列表'!$A$2:$CE$8700,$A1088,MATCH(I$1,'2-3 引出列表'!$A$1:$CD$1,0)),"")),"",IFERROR(INDEX('2-3 引出列表'!$A$2:$CE$8700,$A1088,MATCH(I$1,'2-3 引出列表'!$A$1:$CD$1,0)),""))</f>
        <v>0</v>
      </c>
    </row>
    <row r="1089" customFormat="1" spans="1:9">
      <c r="A1089">
        <v>1088</v>
      </c>
      <c r="B1089">
        <f>IF(ISBLANK(IFERROR(INDEX('2-3 引出列表'!$A$2:$CE$8700,$A1089,MATCH(B$1,'2-3 引出列表'!$A$1:$CD$1,0)),"")),"",IFERROR(INDEX('2-3 引出列表'!$A$2:$CE$8700,$A1089,MATCH(B$1,'2-3 引出列表'!$A$1:$CD$1,0)),""))</f>
        <v>0</v>
      </c>
      <c r="C1089">
        <f>IF(ISBLANK(IFERROR(INDEX('2-3 引出列表'!$A$2:$CE$8700,$A1089,MATCH(C$1,'2-3 引出列表'!$A$1:$CD$1,0)),"")),"",IFERROR(INDEX('2-3 引出列表'!$A$2:$CE$8700,$A1089,MATCH(C$1,'2-3 引出列表'!$A$1:$CD$1,0)),""))</f>
        <v>0</v>
      </c>
      <c r="D1089">
        <f>IF(ISBLANK(IFERROR(INDEX('2-3 引出列表'!$A$2:$CE$8700,$A1089,MATCH(D$1,'2-3 引出列表'!$A$1:$CD$1,0)),"")),"",IFERROR(INDEX('2-3 引出列表'!$A$2:$CE$8700,$A1089,MATCH(D$1,'2-3 引出列表'!$A$1:$CD$1,0)),""))</f>
        <v>0</v>
      </c>
      <c r="E1089">
        <f>IF(ISBLANK(IFERROR(INDEX('2-3 引出列表'!$A$2:$CE$8700,$A1089,MATCH(E$1,'2-3 引出列表'!$A$1:$CD$1,0)),"")),"",IFERROR(INDEX('2-3 引出列表'!$A$2:$CE$8700,$A1089,MATCH(E$1,'2-3 引出列表'!$A$1:$CD$1,0)),""))</f>
        <v>0</v>
      </c>
      <c r="F1089" t="str">
        <f t="shared" si="16"/>
        <v>0</v>
      </c>
      <c r="G1089">
        <f>IF(ISBLANK(IFERROR(INDEX('2-3 引出列表'!$A$2:$CE$8700,$A1089,MATCH(G$1,'2-3 引出列表'!$A$1:$CD$1,0)),"")),"",IFERROR(INDEX('2-3 引出列表'!$A$2:$CE$8700,$A1089,MATCH(G$1,'2-3 引出列表'!$A$1:$CD$1,0)),""))</f>
        <v>0</v>
      </c>
      <c r="H1089">
        <f>IF(ISBLANK(IFERROR(INDEX('2-3 引出列表'!$A$2:$CE$8700,$A1089,MATCH(H$1,'2-3 引出列表'!$A$1:$CD$1,0)),"")),"",IFERROR(INDEX('2-3 引出列表'!$A$2:$CE$8700,$A1089,MATCH(H$1,'2-3 引出列表'!$A$1:$CD$1,0)),""))</f>
        <v>0</v>
      </c>
      <c r="I1089">
        <f>IF(ISBLANK(IFERROR(INDEX('2-3 引出列表'!$A$2:$CE$8700,$A1089,MATCH(I$1,'2-3 引出列表'!$A$1:$CD$1,0)),"")),"",IFERROR(INDEX('2-3 引出列表'!$A$2:$CE$8700,$A1089,MATCH(I$1,'2-3 引出列表'!$A$1:$CD$1,0)),""))</f>
        <v>0</v>
      </c>
    </row>
    <row r="1090" customFormat="1" spans="1:9">
      <c r="A1090">
        <v>1089</v>
      </c>
      <c r="B1090">
        <f>IF(ISBLANK(IFERROR(INDEX('2-3 引出列表'!$A$2:$CE$8700,$A1090,MATCH(B$1,'2-3 引出列表'!$A$1:$CD$1,0)),"")),"",IFERROR(INDEX('2-3 引出列表'!$A$2:$CE$8700,$A1090,MATCH(B$1,'2-3 引出列表'!$A$1:$CD$1,0)),""))</f>
        <v>0</v>
      </c>
      <c r="C1090">
        <f>IF(ISBLANK(IFERROR(INDEX('2-3 引出列表'!$A$2:$CE$8700,$A1090,MATCH(C$1,'2-3 引出列表'!$A$1:$CD$1,0)),"")),"",IFERROR(INDEX('2-3 引出列表'!$A$2:$CE$8700,$A1090,MATCH(C$1,'2-3 引出列表'!$A$1:$CD$1,0)),""))</f>
        <v>0</v>
      </c>
      <c r="D1090">
        <f>IF(ISBLANK(IFERROR(INDEX('2-3 引出列表'!$A$2:$CE$8700,$A1090,MATCH(D$1,'2-3 引出列表'!$A$1:$CD$1,0)),"")),"",IFERROR(INDEX('2-3 引出列表'!$A$2:$CE$8700,$A1090,MATCH(D$1,'2-3 引出列表'!$A$1:$CD$1,0)),""))</f>
        <v>0</v>
      </c>
      <c r="E1090">
        <f>IF(ISBLANK(IFERROR(INDEX('2-3 引出列表'!$A$2:$CE$8700,$A1090,MATCH(E$1,'2-3 引出列表'!$A$1:$CD$1,0)),"")),"",IFERROR(INDEX('2-3 引出列表'!$A$2:$CE$8700,$A1090,MATCH(E$1,'2-3 引出列表'!$A$1:$CD$1,0)),""))</f>
        <v>0</v>
      </c>
      <c r="F1090" t="str">
        <f t="shared" ref="F1090:F1153" si="17">LEFT(E1090,7)</f>
        <v>0</v>
      </c>
      <c r="G1090">
        <f>IF(ISBLANK(IFERROR(INDEX('2-3 引出列表'!$A$2:$CE$8700,$A1090,MATCH(G$1,'2-3 引出列表'!$A$1:$CD$1,0)),"")),"",IFERROR(INDEX('2-3 引出列表'!$A$2:$CE$8700,$A1090,MATCH(G$1,'2-3 引出列表'!$A$1:$CD$1,0)),""))</f>
        <v>0</v>
      </c>
      <c r="H1090">
        <f>IF(ISBLANK(IFERROR(INDEX('2-3 引出列表'!$A$2:$CE$8700,$A1090,MATCH(H$1,'2-3 引出列表'!$A$1:$CD$1,0)),"")),"",IFERROR(INDEX('2-3 引出列表'!$A$2:$CE$8700,$A1090,MATCH(H$1,'2-3 引出列表'!$A$1:$CD$1,0)),""))</f>
        <v>0</v>
      </c>
      <c r="I1090">
        <f>IF(ISBLANK(IFERROR(INDEX('2-3 引出列表'!$A$2:$CE$8700,$A1090,MATCH(I$1,'2-3 引出列表'!$A$1:$CD$1,0)),"")),"",IFERROR(INDEX('2-3 引出列表'!$A$2:$CE$8700,$A1090,MATCH(I$1,'2-3 引出列表'!$A$1:$CD$1,0)),""))</f>
        <v>0</v>
      </c>
    </row>
    <row r="1091" customFormat="1" spans="1:9">
      <c r="A1091">
        <v>1090</v>
      </c>
      <c r="B1091">
        <f>IF(ISBLANK(IFERROR(INDEX('2-3 引出列表'!$A$2:$CE$8700,$A1091,MATCH(B$1,'2-3 引出列表'!$A$1:$CD$1,0)),"")),"",IFERROR(INDEX('2-3 引出列表'!$A$2:$CE$8700,$A1091,MATCH(B$1,'2-3 引出列表'!$A$1:$CD$1,0)),""))</f>
        <v>0</v>
      </c>
      <c r="C1091">
        <f>IF(ISBLANK(IFERROR(INDEX('2-3 引出列表'!$A$2:$CE$8700,$A1091,MATCH(C$1,'2-3 引出列表'!$A$1:$CD$1,0)),"")),"",IFERROR(INDEX('2-3 引出列表'!$A$2:$CE$8700,$A1091,MATCH(C$1,'2-3 引出列表'!$A$1:$CD$1,0)),""))</f>
        <v>0</v>
      </c>
      <c r="D1091">
        <f>IF(ISBLANK(IFERROR(INDEX('2-3 引出列表'!$A$2:$CE$8700,$A1091,MATCH(D$1,'2-3 引出列表'!$A$1:$CD$1,0)),"")),"",IFERROR(INDEX('2-3 引出列表'!$A$2:$CE$8700,$A1091,MATCH(D$1,'2-3 引出列表'!$A$1:$CD$1,0)),""))</f>
        <v>0</v>
      </c>
      <c r="E1091">
        <f>IF(ISBLANK(IFERROR(INDEX('2-3 引出列表'!$A$2:$CE$8700,$A1091,MATCH(E$1,'2-3 引出列表'!$A$1:$CD$1,0)),"")),"",IFERROR(INDEX('2-3 引出列表'!$A$2:$CE$8700,$A1091,MATCH(E$1,'2-3 引出列表'!$A$1:$CD$1,0)),""))</f>
        <v>0</v>
      </c>
      <c r="F1091" t="str">
        <f t="shared" si="17"/>
        <v>0</v>
      </c>
      <c r="G1091">
        <f>IF(ISBLANK(IFERROR(INDEX('2-3 引出列表'!$A$2:$CE$8700,$A1091,MATCH(G$1,'2-3 引出列表'!$A$1:$CD$1,0)),"")),"",IFERROR(INDEX('2-3 引出列表'!$A$2:$CE$8700,$A1091,MATCH(G$1,'2-3 引出列表'!$A$1:$CD$1,0)),""))</f>
        <v>0</v>
      </c>
      <c r="H1091">
        <f>IF(ISBLANK(IFERROR(INDEX('2-3 引出列表'!$A$2:$CE$8700,$A1091,MATCH(H$1,'2-3 引出列表'!$A$1:$CD$1,0)),"")),"",IFERROR(INDEX('2-3 引出列表'!$A$2:$CE$8700,$A1091,MATCH(H$1,'2-3 引出列表'!$A$1:$CD$1,0)),""))</f>
        <v>0</v>
      </c>
      <c r="I1091">
        <f>IF(ISBLANK(IFERROR(INDEX('2-3 引出列表'!$A$2:$CE$8700,$A1091,MATCH(I$1,'2-3 引出列表'!$A$1:$CD$1,0)),"")),"",IFERROR(INDEX('2-3 引出列表'!$A$2:$CE$8700,$A1091,MATCH(I$1,'2-3 引出列表'!$A$1:$CD$1,0)),""))</f>
        <v>0</v>
      </c>
    </row>
    <row r="1092" customFormat="1" spans="1:9">
      <c r="A1092">
        <v>1091</v>
      </c>
      <c r="B1092">
        <f>IF(ISBLANK(IFERROR(INDEX('2-3 引出列表'!$A$2:$CE$8700,$A1092,MATCH(B$1,'2-3 引出列表'!$A$1:$CD$1,0)),"")),"",IFERROR(INDEX('2-3 引出列表'!$A$2:$CE$8700,$A1092,MATCH(B$1,'2-3 引出列表'!$A$1:$CD$1,0)),""))</f>
        <v>0</v>
      </c>
      <c r="C1092">
        <f>IF(ISBLANK(IFERROR(INDEX('2-3 引出列表'!$A$2:$CE$8700,$A1092,MATCH(C$1,'2-3 引出列表'!$A$1:$CD$1,0)),"")),"",IFERROR(INDEX('2-3 引出列表'!$A$2:$CE$8700,$A1092,MATCH(C$1,'2-3 引出列表'!$A$1:$CD$1,0)),""))</f>
        <v>0</v>
      </c>
      <c r="D1092">
        <f>IF(ISBLANK(IFERROR(INDEX('2-3 引出列表'!$A$2:$CE$8700,$A1092,MATCH(D$1,'2-3 引出列表'!$A$1:$CD$1,0)),"")),"",IFERROR(INDEX('2-3 引出列表'!$A$2:$CE$8700,$A1092,MATCH(D$1,'2-3 引出列表'!$A$1:$CD$1,0)),""))</f>
        <v>0</v>
      </c>
      <c r="E1092">
        <f>IF(ISBLANK(IFERROR(INDEX('2-3 引出列表'!$A$2:$CE$8700,$A1092,MATCH(E$1,'2-3 引出列表'!$A$1:$CD$1,0)),"")),"",IFERROR(INDEX('2-3 引出列表'!$A$2:$CE$8700,$A1092,MATCH(E$1,'2-3 引出列表'!$A$1:$CD$1,0)),""))</f>
        <v>0</v>
      </c>
      <c r="F1092" t="str">
        <f t="shared" si="17"/>
        <v>0</v>
      </c>
      <c r="G1092">
        <f>IF(ISBLANK(IFERROR(INDEX('2-3 引出列表'!$A$2:$CE$8700,$A1092,MATCH(G$1,'2-3 引出列表'!$A$1:$CD$1,0)),"")),"",IFERROR(INDEX('2-3 引出列表'!$A$2:$CE$8700,$A1092,MATCH(G$1,'2-3 引出列表'!$A$1:$CD$1,0)),""))</f>
        <v>0</v>
      </c>
      <c r="H1092">
        <f>IF(ISBLANK(IFERROR(INDEX('2-3 引出列表'!$A$2:$CE$8700,$A1092,MATCH(H$1,'2-3 引出列表'!$A$1:$CD$1,0)),"")),"",IFERROR(INDEX('2-3 引出列表'!$A$2:$CE$8700,$A1092,MATCH(H$1,'2-3 引出列表'!$A$1:$CD$1,0)),""))</f>
        <v>0</v>
      </c>
      <c r="I1092">
        <f>IF(ISBLANK(IFERROR(INDEX('2-3 引出列表'!$A$2:$CE$8700,$A1092,MATCH(I$1,'2-3 引出列表'!$A$1:$CD$1,0)),"")),"",IFERROR(INDEX('2-3 引出列表'!$A$2:$CE$8700,$A1092,MATCH(I$1,'2-3 引出列表'!$A$1:$CD$1,0)),""))</f>
        <v>0</v>
      </c>
    </row>
    <row r="1093" customFormat="1" spans="1:9">
      <c r="A1093">
        <v>1092</v>
      </c>
      <c r="B1093">
        <f>IF(ISBLANK(IFERROR(INDEX('2-3 引出列表'!$A$2:$CE$8700,$A1093,MATCH(B$1,'2-3 引出列表'!$A$1:$CD$1,0)),"")),"",IFERROR(INDEX('2-3 引出列表'!$A$2:$CE$8700,$A1093,MATCH(B$1,'2-3 引出列表'!$A$1:$CD$1,0)),""))</f>
        <v>0</v>
      </c>
      <c r="C1093">
        <f>IF(ISBLANK(IFERROR(INDEX('2-3 引出列表'!$A$2:$CE$8700,$A1093,MATCH(C$1,'2-3 引出列表'!$A$1:$CD$1,0)),"")),"",IFERROR(INDEX('2-3 引出列表'!$A$2:$CE$8700,$A1093,MATCH(C$1,'2-3 引出列表'!$A$1:$CD$1,0)),""))</f>
        <v>0</v>
      </c>
      <c r="D1093">
        <f>IF(ISBLANK(IFERROR(INDEX('2-3 引出列表'!$A$2:$CE$8700,$A1093,MATCH(D$1,'2-3 引出列表'!$A$1:$CD$1,0)),"")),"",IFERROR(INDEX('2-3 引出列表'!$A$2:$CE$8700,$A1093,MATCH(D$1,'2-3 引出列表'!$A$1:$CD$1,0)),""))</f>
        <v>0</v>
      </c>
      <c r="E1093">
        <f>IF(ISBLANK(IFERROR(INDEX('2-3 引出列表'!$A$2:$CE$8700,$A1093,MATCH(E$1,'2-3 引出列表'!$A$1:$CD$1,0)),"")),"",IFERROR(INDEX('2-3 引出列表'!$A$2:$CE$8700,$A1093,MATCH(E$1,'2-3 引出列表'!$A$1:$CD$1,0)),""))</f>
        <v>0</v>
      </c>
      <c r="F1093" t="str">
        <f t="shared" si="17"/>
        <v>0</v>
      </c>
      <c r="G1093">
        <f>IF(ISBLANK(IFERROR(INDEX('2-3 引出列表'!$A$2:$CE$8700,$A1093,MATCH(G$1,'2-3 引出列表'!$A$1:$CD$1,0)),"")),"",IFERROR(INDEX('2-3 引出列表'!$A$2:$CE$8700,$A1093,MATCH(G$1,'2-3 引出列表'!$A$1:$CD$1,0)),""))</f>
        <v>0</v>
      </c>
      <c r="H1093">
        <f>IF(ISBLANK(IFERROR(INDEX('2-3 引出列表'!$A$2:$CE$8700,$A1093,MATCH(H$1,'2-3 引出列表'!$A$1:$CD$1,0)),"")),"",IFERROR(INDEX('2-3 引出列表'!$A$2:$CE$8700,$A1093,MATCH(H$1,'2-3 引出列表'!$A$1:$CD$1,0)),""))</f>
        <v>0</v>
      </c>
      <c r="I1093">
        <f>IF(ISBLANK(IFERROR(INDEX('2-3 引出列表'!$A$2:$CE$8700,$A1093,MATCH(I$1,'2-3 引出列表'!$A$1:$CD$1,0)),"")),"",IFERROR(INDEX('2-3 引出列表'!$A$2:$CE$8700,$A1093,MATCH(I$1,'2-3 引出列表'!$A$1:$CD$1,0)),""))</f>
        <v>0</v>
      </c>
    </row>
    <row r="1094" customFormat="1" spans="1:9">
      <c r="A1094">
        <v>1093</v>
      </c>
      <c r="B1094">
        <f>IF(ISBLANK(IFERROR(INDEX('2-3 引出列表'!$A$2:$CE$8700,$A1094,MATCH(B$1,'2-3 引出列表'!$A$1:$CD$1,0)),"")),"",IFERROR(INDEX('2-3 引出列表'!$A$2:$CE$8700,$A1094,MATCH(B$1,'2-3 引出列表'!$A$1:$CD$1,0)),""))</f>
        <v>0</v>
      </c>
      <c r="C1094">
        <f>IF(ISBLANK(IFERROR(INDEX('2-3 引出列表'!$A$2:$CE$8700,$A1094,MATCH(C$1,'2-3 引出列表'!$A$1:$CD$1,0)),"")),"",IFERROR(INDEX('2-3 引出列表'!$A$2:$CE$8700,$A1094,MATCH(C$1,'2-3 引出列表'!$A$1:$CD$1,0)),""))</f>
        <v>0</v>
      </c>
      <c r="D1094">
        <f>IF(ISBLANK(IFERROR(INDEX('2-3 引出列表'!$A$2:$CE$8700,$A1094,MATCH(D$1,'2-3 引出列表'!$A$1:$CD$1,0)),"")),"",IFERROR(INDEX('2-3 引出列表'!$A$2:$CE$8700,$A1094,MATCH(D$1,'2-3 引出列表'!$A$1:$CD$1,0)),""))</f>
        <v>0</v>
      </c>
      <c r="E1094">
        <f>IF(ISBLANK(IFERROR(INDEX('2-3 引出列表'!$A$2:$CE$8700,$A1094,MATCH(E$1,'2-3 引出列表'!$A$1:$CD$1,0)),"")),"",IFERROR(INDEX('2-3 引出列表'!$A$2:$CE$8700,$A1094,MATCH(E$1,'2-3 引出列表'!$A$1:$CD$1,0)),""))</f>
        <v>0</v>
      </c>
      <c r="F1094" t="str">
        <f t="shared" si="17"/>
        <v>0</v>
      </c>
      <c r="G1094">
        <f>IF(ISBLANK(IFERROR(INDEX('2-3 引出列表'!$A$2:$CE$8700,$A1094,MATCH(G$1,'2-3 引出列表'!$A$1:$CD$1,0)),"")),"",IFERROR(INDEX('2-3 引出列表'!$A$2:$CE$8700,$A1094,MATCH(G$1,'2-3 引出列表'!$A$1:$CD$1,0)),""))</f>
        <v>0</v>
      </c>
      <c r="H1094">
        <f>IF(ISBLANK(IFERROR(INDEX('2-3 引出列表'!$A$2:$CE$8700,$A1094,MATCH(H$1,'2-3 引出列表'!$A$1:$CD$1,0)),"")),"",IFERROR(INDEX('2-3 引出列表'!$A$2:$CE$8700,$A1094,MATCH(H$1,'2-3 引出列表'!$A$1:$CD$1,0)),""))</f>
        <v>0</v>
      </c>
      <c r="I1094">
        <f>IF(ISBLANK(IFERROR(INDEX('2-3 引出列表'!$A$2:$CE$8700,$A1094,MATCH(I$1,'2-3 引出列表'!$A$1:$CD$1,0)),"")),"",IFERROR(INDEX('2-3 引出列表'!$A$2:$CE$8700,$A1094,MATCH(I$1,'2-3 引出列表'!$A$1:$CD$1,0)),""))</f>
        <v>0</v>
      </c>
    </row>
    <row r="1095" customFormat="1" spans="1:9">
      <c r="A1095">
        <v>1094</v>
      </c>
      <c r="B1095">
        <f>IF(ISBLANK(IFERROR(INDEX('2-3 引出列表'!$A$2:$CE$8700,$A1095,MATCH(B$1,'2-3 引出列表'!$A$1:$CD$1,0)),"")),"",IFERROR(INDEX('2-3 引出列表'!$A$2:$CE$8700,$A1095,MATCH(B$1,'2-3 引出列表'!$A$1:$CD$1,0)),""))</f>
        <v>0</v>
      </c>
      <c r="C1095">
        <f>IF(ISBLANK(IFERROR(INDEX('2-3 引出列表'!$A$2:$CE$8700,$A1095,MATCH(C$1,'2-3 引出列表'!$A$1:$CD$1,0)),"")),"",IFERROR(INDEX('2-3 引出列表'!$A$2:$CE$8700,$A1095,MATCH(C$1,'2-3 引出列表'!$A$1:$CD$1,0)),""))</f>
        <v>0</v>
      </c>
      <c r="D1095">
        <f>IF(ISBLANK(IFERROR(INDEX('2-3 引出列表'!$A$2:$CE$8700,$A1095,MATCH(D$1,'2-3 引出列表'!$A$1:$CD$1,0)),"")),"",IFERROR(INDEX('2-3 引出列表'!$A$2:$CE$8700,$A1095,MATCH(D$1,'2-3 引出列表'!$A$1:$CD$1,0)),""))</f>
        <v>0</v>
      </c>
      <c r="E1095">
        <f>IF(ISBLANK(IFERROR(INDEX('2-3 引出列表'!$A$2:$CE$8700,$A1095,MATCH(E$1,'2-3 引出列表'!$A$1:$CD$1,0)),"")),"",IFERROR(INDEX('2-3 引出列表'!$A$2:$CE$8700,$A1095,MATCH(E$1,'2-3 引出列表'!$A$1:$CD$1,0)),""))</f>
        <v>0</v>
      </c>
      <c r="F1095" t="str">
        <f t="shared" si="17"/>
        <v>0</v>
      </c>
      <c r="G1095">
        <f>IF(ISBLANK(IFERROR(INDEX('2-3 引出列表'!$A$2:$CE$8700,$A1095,MATCH(G$1,'2-3 引出列表'!$A$1:$CD$1,0)),"")),"",IFERROR(INDEX('2-3 引出列表'!$A$2:$CE$8700,$A1095,MATCH(G$1,'2-3 引出列表'!$A$1:$CD$1,0)),""))</f>
        <v>0</v>
      </c>
      <c r="H1095">
        <f>IF(ISBLANK(IFERROR(INDEX('2-3 引出列表'!$A$2:$CE$8700,$A1095,MATCH(H$1,'2-3 引出列表'!$A$1:$CD$1,0)),"")),"",IFERROR(INDEX('2-3 引出列表'!$A$2:$CE$8700,$A1095,MATCH(H$1,'2-3 引出列表'!$A$1:$CD$1,0)),""))</f>
        <v>0</v>
      </c>
      <c r="I1095">
        <f>IF(ISBLANK(IFERROR(INDEX('2-3 引出列表'!$A$2:$CE$8700,$A1095,MATCH(I$1,'2-3 引出列表'!$A$1:$CD$1,0)),"")),"",IFERROR(INDEX('2-3 引出列表'!$A$2:$CE$8700,$A1095,MATCH(I$1,'2-3 引出列表'!$A$1:$CD$1,0)),""))</f>
        <v>0</v>
      </c>
    </row>
    <row r="1096" customFormat="1" spans="1:9">
      <c r="A1096">
        <v>1095</v>
      </c>
      <c r="B1096">
        <f>IF(ISBLANK(IFERROR(INDEX('2-3 引出列表'!$A$2:$CE$8700,$A1096,MATCH(B$1,'2-3 引出列表'!$A$1:$CD$1,0)),"")),"",IFERROR(INDEX('2-3 引出列表'!$A$2:$CE$8700,$A1096,MATCH(B$1,'2-3 引出列表'!$A$1:$CD$1,0)),""))</f>
        <v>0</v>
      </c>
      <c r="C1096">
        <f>IF(ISBLANK(IFERROR(INDEX('2-3 引出列表'!$A$2:$CE$8700,$A1096,MATCH(C$1,'2-3 引出列表'!$A$1:$CD$1,0)),"")),"",IFERROR(INDEX('2-3 引出列表'!$A$2:$CE$8700,$A1096,MATCH(C$1,'2-3 引出列表'!$A$1:$CD$1,0)),""))</f>
        <v>0</v>
      </c>
      <c r="D1096">
        <f>IF(ISBLANK(IFERROR(INDEX('2-3 引出列表'!$A$2:$CE$8700,$A1096,MATCH(D$1,'2-3 引出列表'!$A$1:$CD$1,0)),"")),"",IFERROR(INDEX('2-3 引出列表'!$A$2:$CE$8700,$A1096,MATCH(D$1,'2-3 引出列表'!$A$1:$CD$1,0)),""))</f>
        <v>0</v>
      </c>
      <c r="E1096">
        <f>IF(ISBLANK(IFERROR(INDEX('2-3 引出列表'!$A$2:$CE$8700,$A1096,MATCH(E$1,'2-3 引出列表'!$A$1:$CD$1,0)),"")),"",IFERROR(INDEX('2-3 引出列表'!$A$2:$CE$8700,$A1096,MATCH(E$1,'2-3 引出列表'!$A$1:$CD$1,0)),""))</f>
        <v>0</v>
      </c>
      <c r="F1096" t="str">
        <f t="shared" si="17"/>
        <v>0</v>
      </c>
      <c r="G1096">
        <f>IF(ISBLANK(IFERROR(INDEX('2-3 引出列表'!$A$2:$CE$8700,$A1096,MATCH(G$1,'2-3 引出列表'!$A$1:$CD$1,0)),"")),"",IFERROR(INDEX('2-3 引出列表'!$A$2:$CE$8700,$A1096,MATCH(G$1,'2-3 引出列表'!$A$1:$CD$1,0)),""))</f>
        <v>0</v>
      </c>
      <c r="H1096">
        <f>IF(ISBLANK(IFERROR(INDEX('2-3 引出列表'!$A$2:$CE$8700,$A1096,MATCH(H$1,'2-3 引出列表'!$A$1:$CD$1,0)),"")),"",IFERROR(INDEX('2-3 引出列表'!$A$2:$CE$8700,$A1096,MATCH(H$1,'2-3 引出列表'!$A$1:$CD$1,0)),""))</f>
        <v>0</v>
      </c>
      <c r="I1096">
        <f>IF(ISBLANK(IFERROR(INDEX('2-3 引出列表'!$A$2:$CE$8700,$A1096,MATCH(I$1,'2-3 引出列表'!$A$1:$CD$1,0)),"")),"",IFERROR(INDEX('2-3 引出列表'!$A$2:$CE$8700,$A1096,MATCH(I$1,'2-3 引出列表'!$A$1:$CD$1,0)),""))</f>
        <v>0</v>
      </c>
    </row>
    <row r="1097" customFormat="1" spans="1:9">
      <c r="A1097">
        <v>1096</v>
      </c>
      <c r="B1097">
        <f>IF(ISBLANK(IFERROR(INDEX('2-3 引出列表'!$A$2:$CE$8700,$A1097,MATCH(B$1,'2-3 引出列表'!$A$1:$CD$1,0)),"")),"",IFERROR(INDEX('2-3 引出列表'!$A$2:$CE$8700,$A1097,MATCH(B$1,'2-3 引出列表'!$A$1:$CD$1,0)),""))</f>
        <v>0</v>
      </c>
      <c r="C1097">
        <f>IF(ISBLANK(IFERROR(INDEX('2-3 引出列表'!$A$2:$CE$8700,$A1097,MATCH(C$1,'2-3 引出列表'!$A$1:$CD$1,0)),"")),"",IFERROR(INDEX('2-3 引出列表'!$A$2:$CE$8700,$A1097,MATCH(C$1,'2-3 引出列表'!$A$1:$CD$1,0)),""))</f>
        <v>0</v>
      </c>
      <c r="D1097">
        <f>IF(ISBLANK(IFERROR(INDEX('2-3 引出列表'!$A$2:$CE$8700,$A1097,MATCH(D$1,'2-3 引出列表'!$A$1:$CD$1,0)),"")),"",IFERROR(INDEX('2-3 引出列表'!$A$2:$CE$8700,$A1097,MATCH(D$1,'2-3 引出列表'!$A$1:$CD$1,0)),""))</f>
        <v>0</v>
      </c>
      <c r="E1097">
        <f>IF(ISBLANK(IFERROR(INDEX('2-3 引出列表'!$A$2:$CE$8700,$A1097,MATCH(E$1,'2-3 引出列表'!$A$1:$CD$1,0)),"")),"",IFERROR(INDEX('2-3 引出列表'!$A$2:$CE$8700,$A1097,MATCH(E$1,'2-3 引出列表'!$A$1:$CD$1,0)),""))</f>
        <v>0</v>
      </c>
      <c r="F1097" t="str">
        <f t="shared" si="17"/>
        <v>0</v>
      </c>
      <c r="G1097">
        <f>IF(ISBLANK(IFERROR(INDEX('2-3 引出列表'!$A$2:$CE$8700,$A1097,MATCH(G$1,'2-3 引出列表'!$A$1:$CD$1,0)),"")),"",IFERROR(INDEX('2-3 引出列表'!$A$2:$CE$8700,$A1097,MATCH(G$1,'2-3 引出列表'!$A$1:$CD$1,0)),""))</f>
        <v>0</v>
      </c>
      <c r="H1097">
        <f>IF(ISBLANK(IFERROR(INDEX('2-3 引出列表'!$A$2:$CE$8700,$A1097,MATCH(H$1,'2-3 引出列表'!$A$1:$CD$1,0)),"")),"",IFERROR(INDEX('2-3 引出列表'!$A$2:$CE$8700,$A1097,MATCH(H$1,'2-3 引出列表'!$A$1:$CD$1,0)),""))</f>
        <v>0</v>
      </c>
      <c r="I1097">
        <f>IF(ISBLANK(IFERROR(INDEX('2-3 引出列表'!$A$2:$CE$8700,$A1097,MATCH(I$1,'2-3 引出列表'!$A$1:$CD$1,0)),"")),"",IFERROR(INDEX('2-3 引出列表'!$A$2:$CE$8700,$A1097,MATCH(I$1,'2-3 引出列表'!$A$1:$CD$1,0)),""))</f>
        <v>0</v>
      </c>
    </row>
    <row r="1098" customFormat="1" spans="1:9">
      <c r="A1098">
        <v>1097</v>
      </c>
      <c r="B1098">
        <f>IF(ISBLANK(IFERROR(INDEX('2-3 引出列表'!$A$2:$CE$8700,$A1098,MATCH(B$1,'2-3 引出列表'!$A$1:$CD$1,0)),"")),"",IFERROR(INDEX('2-3 引出列表'!$A$2:$CE$8700,$A1098,MATCH(B$1,'2-3 引出列表'!$A$1:$CD$1,0)),""))</f>
        <v>0</v>
      </c>
      <c r="C1098">
        <f>IF(ISBLANK(IFERROR(INDEX('2-3 引出列表'!$A$2:$CE$8700,$A1098,MATCH(C$1,'2-3 引出列表'!$A$1:$CD$1,0)),"")),"",IFERROR(INDEX('2-3 引出列表'!$A$2:$CE$8700,$A1098,MATCH(C$1,'2-3 引出列表'!$A$1:$CD$1,0)),""))</f>
        <v>0</v>
      </c>
      <c r="D1098">
        <f>IF(ISBLANK(IFERROR(INDEX('2-3 引出列表'!$A$2:$CE$8700,$A1098,MATCH(D$1,'2-3 引出列表'!$A$1:$CD$1,0)),"")),"",IFERROR(INDEX('2-3 引出列表'!$A$2:$CE$8700,$A1098,MATCH(D$1,'2-3 引出列表'!$A$1:$CD$1,0)),""))</f>
        <v>0</v>
      </c>
      <c r="E1098">
        <f>IF(ISBLANK(IFERROR(INDEX('2-3 引出列表'!$A$2:$CE$8700,$A1098,MATCH(E$1,'2-3 引出列表'!$A$1:$CD$1,0)),"")),"",IFERROR(INDEX('2-3 引出列表'!$A$2:$CE$8700,$A1098,MATCH(E$1,'2-3 引出列表'!$A$1:$CD$1,0)),""))</f>
        <v>0</v>
      </c>
      <c r="F1098" t="str">
        <f t="shared" si="17"/>
        <v>0</v>
      </c>
      <c r="G1098">
        <f>IF(ISBLANK(IFERROR(INDEX('2-3 引出列表'!$A$2:$CE$8700,$A1098,MATCH(G$1,'2-3 引出列表'!$A$1:$CD$1,0)),"")),"",IFERROR(INDEX('2-3 引出列表'!$A$2:$CE$8700,$A1098,MATCH(G$1,'2-3 引出列表'!$A$1:$CD$1,0)),""))</f>
        <v>0</v>
      </c>
      <c r="H1098">
        <f>IF(ISBLANK(IFERROR(INDEX('2-3 引出列表'!$A$2:$CE$8700,$A1098,MATCH(H$1,'2-3 引出列表'!$A$1:$CD$1,0)),"")),"",IFERROR(INDEX('2-3 引出列表'!$A$2:$CE$8700,$A1098,MATCH(H$1,'2-3 引出列表'!$A$1:$CD$1,0)),""))</f>
        <v>0</v>
      </c>
      <c r="I1098">
        <f>IF(ISBLANK(IFERROR(INDEX('2-3 引出列表'!$A$2:$CE$8700,$A1098,MATCH(I$1,'2-3 引出列表'!$A$1:$CD$1,0)),"")),"",IFERROR(INDEX('2-3 引出列表'!$A$2:$CE$8700,$A1098,MATCH(I$1,'2-3 引出列表'!$A$1:$CD$1,0)),""))</f>
        <v>0</v>
      </c>
    </row>
    <row r="1099" customFormat="1" spans="1:9">
      <c r="A1099">
        <v>1098</v>
      </c>
      <c r="B1099">
        <f>IF(ISBLANK(IFERROR(INDEX('2-3 引出列表'!$A$2:$CE$8700,$A1099,MATCH(B$1,'2-3 引出列表'!$A$1:$CD$1,0)),"")),"",IFERROR(INDEX('2-3 引出列表'!$A$2:$CE$8700,$A1099,MATCH(B$1,'2-3 引出列表'!$A$1:$CD$1,0)),""))</f>
        <v>0</v>
      </c>
      <c r="C1099">
        <f>IF(ISBLANK(IFERROR(INDEX('2-3 引出列表'!$A$2:$CE$8700,$A1099,MATCH(C$1,'2-3 引出列表'!$A$1:$CD$1,0)),"")),"",IFERROR(INDEX('2-3 引出列表'!$A$2:$CE$8700,$A1099,MATCH(C$1,'2-3 引出列表'!$A$1:$CD$1,0)),""))</f>
        <v>0</v>
      </c>
      <c r="D1099">
        <f>IF(ISBLANK(IFERROR(INDEX('2-3 引出列表'!$A$2:$CE$8700,$A1099,MATCH(D$1,'2-3 引出列表'!$A$1:$CD$1,0)),"")),"",IFERROR(INDEX('2-3 引出列表'!$A$2:$CE$8700,$A1099,MATCH(D$1,'2-3 引出列表'!$A$1:$CD$1,0)),""))</f>
        <v>0</v>
      </c>
      <c r="E1099">
        <f>IF(ISBLANK(IFERROR(INDEX('2-3 引出列表'!$A$2:$CE$8700,$A1099,MATCH(E$1,'2-3 引出列表'!$A$1:$CD$1,0)),"")),"",IFERROR(INDEX('2-3 引出列表'!$A$2:$CE$8700,$A1099,MATCH(E$1,'2-3 引出列表'!$A$1:$CD$1,0)),""))</f>
        <v>0</v>
      </c>
      <c r="F1099" t="str">
        <f t="shared" si="17"/>
        <v>0</v>
      </c>
      <c r="G1099">
        <f>IF(ISBLANK(IFERROR(INDEX('2-3 引出列表'!$A$2:$CE$8700,$A1099,MATCH(G$1,'2-3 引出列表'!$A$1:$CD$1,0)),"")),"",IFERROR(INDEX('2-3 引出列表'!$A$2:$CE$8700,$A1099,MATCH(G$1,'2-3 引出列表'!$A$1:$CD$1,0)),""))</f>
        <v>0</v>
      </c>
      <c r="H1099">
        <f>IF(ISBLANK(IFERROR(INDEX('2-3 引出列表'!$A$2:$CE$8700,$A1099,MATCH(H$1,'2-3 引出列表'!$A$1:$CD$1,0)),"")),"",IFERROR(INDEX('2-3 引出列表'!$A$2:$CE$8700,$A1099,MATCH(H$1,'2-3 引出列表'!$A$1:$CD$1,0)),""))</f>
        <v>0</v>
      </c>
      <c r="I1099">
        <f>IF(ISBLANK(IFERROR(INDEX('2-3 引出列表'!$A$2:$CE$8700,$A1099,MATCH(I$1,'2-3 引出列表'!$A$1:$CD$1,0)),"")),"",IFERROR(INDEX('2-3 引出列表'!$A$2:$CE$8700,$A1099,MATCH(I$1,'2-3 引出列表'!$A$1:$CD$1,0)),""))</f>
        <v>0</v>
      </c>
    </row>
    <row r="1100" customFormat="1" spans="1:9">
      <c r="A1100">
        <v>1099</v>
      </c>
      <c r="B1100">
        <f>IF(ISBLANK(IFERROR(INDEX('2-3 引出列表'!$A$2:$CE$8700,$A1100,MATCH(B$1,'2-3 引出列表'!$A$1:$CD$1,0)),"")),"",IFERROR(INDEX('2-3 引出列表'!$A$2:$CE$8700,$A1100,MATCH(B$1,'2-3 引出列表'!$A$1:$CD$1,0)),""))</f>
        <v>0</v>
      </c>
      <c r="C1100">
        <f>IF(ISBLANK(IFERROR(INDEX('2-3 引出列表'!$A$2:$CE$8700,$A1100,MATCH(C$1,'2-3 引出列表'!$A$1:$CD$1,0)),"")),"",IFERROR(INDEX('2-3 引出列表'!$A$2:$CE$8700,$A1100,MATCH(C$1,'2-3 引出列表'!$A$1:$CD$1,0)),""))</f>
        <v>0</v>
      </c>
      <c r="D1100">
        <f>IF(ISBLANK(IFERROR(INDEX('2-3 引出列表'!$A$2:$CE$8700,$A1100,MATCH(D$1,'2-3 引出列表'!$A$1:$CD$1,0)),"")),"",IFERROR(INDEX('2-3 引出列表'!$A$2:$CE$8700,$A1100,MATCH(D$1,'2-3 引出列表'!$A$1:$CD$1,0)),""))</f>
        <v>0</v>
      </c>
      <c r="E1100">
        <f>IF(ISBLANK(IFERROR(INDEX('2-3 引出列表'!$A$2:$CE$8700,$A1100,MATCH(E$1,'2-3 引出列表'!$A$1:$CD$1,0)),"")),"",IFERROR(INDEX('2-3 引出列表'!$A$2:$CE$8700,$A1100,MATCH(E$1,'2-3 引出列表'!$A$1:$CD$1,0)),""))</f>
        <v>0</v>
      </c>
      <c r="F1100" t="str">
        <f t="shared" si="17"/>
        <v>0</v>
      </c>
      <c r="G1100">
        <f>IF(ISBLANK(IFERROR(INDEX('2-3 引出列表'!$A$2:$CE$8700,$A1100,MATCH(G$1,'2-3 引出列表'!$A$1:$CD$1,0)),"")),"",IFERROR(INDEX('2-3 引出列表'!$A$2:$CE$8700,$A1100,MATCH(G$1,'2-3 引出列表'!$A$1:$CD$1,0)),""))</f>
        <v>0</v>
      </c>
      <c r="H1100">
        <f>IF(ISBLANK(IFERROR(INDEX('2-3 引出列表'!$A$2:$CE$8700,$A1100,MATCH(H$1,'2-3 引出列表'!$A$1:$CD$1,0)),"")),"",IFERROR(INDEX('2-3 引出列表'!$A$2:$CE$8700,$A1100,MATCH(H$1,'2-3 引出列表'!$A$1:$CD$1,0)),""))</f>
        <v>0</v>
      </c>
      <c r="I1100">
        <f>IF(ISBLANK(IFERROR(INDEX('2-3 引出列表'!$A$2:$CE$8700,$A1100,MATCH(I$1,'2-3 引出列表'!$A$1:$CD$1,0)),"")),"",IFERROR(INDEX('2-3 引出列表'!$A$2:$CE$8700,$A1100,MATCH(I$1,'2-3 引出列表'!$A$1:$CD$1,0)),""))</f>
        <v>0</v>
      </c>
    </row>
    <row r="1101" customFormat="1" spans="1:9">
      <c r="A1101">
        <v>1100</v>
      </c>
      <c r="B1101">
        <f>IF(ISBLANK(IFERROR(INDEX('2-3 引出列表'!$A$2:$CE$8700,$A1101,MATCH(B$1,'2-3 引出列表'!$A$1:$CD$1,0)),"")),"",IFERROR(INDEX('2-3 引出列表'!$A$2:$CE$8700,$A1101,MATCH(B$1,'2-3 引出列表'!$A$1:$CD$1,0)),""))</f>
        <v>0</v>
      </c>
      <c r="C1101">
        <f>IF(ISBLANK(IFERROR(INDEX('2-3 引出列表'!$A$2:$CE$8700,$A1101,MATCH(C$1,'2-3 引出列表'!$A$1:$CD$1,0)),"")),"",IFERROR(INDEX('2-3 引出列表'!$A$2:$CE$8700,$A1101,MATCH(C$1,'2-3 引出列表'!$A$1:$CD$1,0)),""))</f>
        <v>0</v>
      </c>
      <c r="D1101">
        <f>IF(ISBLANK(IFERROR(INDEX('2-3 引出列表'!$A$2:$CE$8700,$A1101,MATCH(D$1,'2-3 引出列表'!$A$1:$CD$1,0)),"")),"",IFERROR(INDEX('2-3 引出列表'!$A$2:$CE$8700,$A1101,MATCH(D$1,'2-3 引出列表'!$A$1:$CD$1,0)),""))</f>
        <v>0</v>
      </c>
      <c r="E1101">
        <f>IF(ISBLANK(IFERROR(INDEX('2-3 引出列表'!$A$2:$CE$8700,$A1101,MATCH(E$1,'2-3 引出列表'!$A$1:$CD$1,0)),"")),"",IFERROR(INDEX('2-3 引出列表'!$A$2:$CE$8700,$A1101,MATCH(E$1,'2-3 引出列表'!$A$1:$CD$1,0)),""))</f>
        <v>0</v>
      </c>
      <c r="F1101" t="str">
        <f t="shared" si="17"/>
        <v>0</v>
      </c>
      <c r="G1101">
        <f>IF(ISBLANK(IFERROR(INDEX('2-3 引出列表'!$A$2:$CE$8700,$A1101,MATCH(G$1,'2-3 引出列表'!$A$1:$CD$1,0)),"")),"",IFERROR(INDEX('2-3 引出列表'!$A$2:$CE$8700,$A1101,MATCH(G$1,'2-3 引出列表'!$A$1:$CD$1,0)),""))</f>
        <v>0</v>
      </c>
      <c r="H1101">
        <f>IF(ISBLANK(IFERROR(INDEX('2-3 引出列表'!$A$2:$CE$8700,$A1101,MATCH(H$1,'2-3 引出列表'!$A$1:$CD$1,0)),"")),"",IFERROR(INDEX('2-3 引出列表'!$A$2:$CE$8700,$A1101,MATCH(H$1,'2-3 引出列表'!$A$1:$CD$1,0)),""))</f>
        <v>0</v>
      </c>
      <c r="I1101">
        <f>IF(ISBLANK(IFERROR(INDEX('2-3 引出列表'!$A$2:$CE$8700,$A1101,MATCH(I$1,'2-3 引出列表'!$A$1:$CD$1,0)),"")),"",IFERROR(INDEX('2-3 引出列表'!$A$2:$CE$8700,$A1101,MATCH(I$1,'2-3 引出列表'!$A$1:$CD$1,0)),""))</f>
        <v>0</v>
      </c>
    </row>
    <row r="1102" customFormat="1" spans="1:9">
      <c r="A1102">
        <v>1101</v>
      </c>
      <c r="B1102">
        <f>IF(ISBLANK(IFERROR(INDEX('2-3 引出列表'!$A$2:$CE$8700,$A1102,MATCH(B$1,'2-3 引出列表'!$A$1:$CD$1,0)),"")),"",IFERROR(INDEX('2-3 引出列表'!$A$2:$CE$8700,$A1102,MATCH(B$1,'2-3 引出列表'!$A$1:$CD$1,0)),""))</f>
        <v>0</v>
      </c>
      <c r="C1102">
        <f>IF(ISBLANK(IFERROR(INDEX('2-3 引出列表'!$A$2:$CE$8700,$A1102,MATCH(C$1,'2-3 引出列表'!$A$1:$CD$1,0)),"")),"",IFERROR(INDEX('2-3 引出列表'!$A$2:$CE$8700,$A1102,MATCH(C$1,'2-3 引出列表'!$A$1:$CD$1,0)),""))</f>
        <v>0</v>
      </c>
      <c r="D1102">
        <f>IF(ISBLANK(IFERROR(INDEX('2-3 引出列表'!$A$2:$CE$8700,$A1102,MATCH(D$1,'2-3 引出列表'!$A$1:$CD$1,0)),"")),"",IFERROR(INDEX('2-3 引出列表'!$A$2:$CE$8700,$A1102,MATCH(D$1,'2-3 引出列表'!$A$1:$CD$1,0)),""))</f>
        <v>0</v>
      </c>
      <c r="E1102">
        <f>IF(ISBLANK(IFERROR(INDEX('2-3 引出列表'!$A$2:$CE$8700,$A1102,MATCH(E$1,'2-3 引出列表'!$A$1:$CD$1,0)),"")),"",IFERROR(INDEX('2-3 引出列表'!$A$2:$CE$8700,$A1102,MATCH(E$1,'2-3 引出列表'!$A$1:$CD$1,0)),""))</f>
        <v>0</v>
      </c>
      <c r="F1102" t="str">
        <f t="shared" si="17"/>
        <v>0</v>
      </c>
      <c r="G1102">
        <f>IF(ISBLANK(IFERROR(INDEX('2-3 引出列表'!$A$2:$CE$8700,$A1102,MATCH(G$1,'2-3 引出列表'!$A$1:$CD$1,0)),"")),"",IFERROR(INDEX('2-3 引出列表'!$A$2:$CE$8700,$A1102,MATCH(G$1,'2-3 引出列表'!$A$1:$CD$1,0)),""))</f>
        <v>0</v>
      </c>
      <c r="H1102">
        <f>IF(ISBLANK(IFERROR(INDEX('2-3 引出列表'!$A$2:$CE$8700,$A1102,MATCH(H$1,'2-3 引出列表'!$A$1:$CD$1,0)),"")),"",IFERROR(INDEX('2-3 引出列表'!$A$2:$CE$8700,$A1102,MATCH(H$1,'2-3 引出列表'!$A$1:$CD$1,0)),""))</f>
        <v>0</v>
      </c>
      <c r="I1102">
        <f>IF(ISBLANK(IFERROR(INDEX('2-3 引出列表'!$A$2:$CE$8700,$A1102,MATCH(I$1,'2-3 引出列表'!$A$1:$CD$1,0)),"")),"",IFERROR(INDEX('2-3 引出列表'!$A$2:$CE$8700,$A1102,MATCH(I$1,'2-3 引出列表'!$A$1:$CD$1,0)),""))</f>
        <v>0</v>
      </c>
    </row>
    <row r="1103" customFormat="1" spans="1:9">
      <c r="A1103">
        <v>1102</v>
      </c>
      <c r="B1103">
        <f>IF(ISBLANK(IFERROR(INDEX('2-3 引出列表'!$A$2:$CE$8700,$A1103,MATCH(B$1,'2-3 引出列表'!$A$1:$CD$1,0)),"")),"",IFERROR(INDEX('2-3 引出列表'!$A$2:$CE$8700,$A1103,MATCH(B$1,'2-3 引出列表'!$A$1:$CD$1,0)),""))</f>
        <v>0</v>
      </c>
      <c r="C1103">
        <f>IF(ISBLANK(IFERROR(INDEX('2-3 引出列表'!$A$2:$CE$8700,$A1103,MATCH(C$1,'2-3 引出列表'!$A$1:$CD$1,0)),"")),"",IFERROR(INDEX('2-3 引出列表'!$A$2:$CE$8700,$A1103,MATCH(C$1,'2-3 引出列表'!$A$1:$CD$1,0)),""))</f>
        <v>0</v>
      </c>
      <c r="D1103">
        <f>IF(ISBLANK(IFERROR(INDEX('2-3 引出列表'!$A$2:$CE$8700,$A1103,MATCH(D$1,'2-3 引出列表'!$A$1:$CD$1,0)),"")),"",IFERROR(INDEX('2-3 引出列表'!$A$2:$CE$8700,$A1103,MATCH(D$1,'2-3 引出列表'!$A$1:$CD$1,0)),""))</f>
        <v>0</v>
      </c>
      <c r="E1103">
        <f>IF(ISBLANK(IFERROR(INDEX('2-3 引出列表'!$A$2:$CE$8700,$A1103,MATCH(E$1,'2-3 引出列表'!$A$1:$CD$1,0)),"")),"",IFERROR(INDEX('2-3 引出列表'!$A$2:$CE$8700,$A1103,MATCH(E$1,'2-3 引出列表'!$A$1:$CD$1,0)),""))</f>
        <v>0</v>
      </c>
      <c r="F1103" t="str">
        <f t="shared" si="17"/>
        <v>0</v>
      </c>
      <c r="G1103">
        <f>IF(ISBLANK(IFERROR(INDEX('2-3 引出列表'!$A$2:$CE$8700,$A1103,MATCH(G$1,'2-3 引出列表'!$A$1:$CD$1,0)),"")),"",IFERROR(INDEX('2-3 引出列表'!$A$2:$CE$8700,$A1103,MATCH(G$1,'2-3 引出列表'!$A$1:$CD$1,0)),""))</f>
        <v>0</v>
      </c>
      <c r="H1103">
        <f>IF(ISBLANK(IFERROR(INDEX('2-3 引出列表'!$A$2:$CE$8700,$A1103,MATCH(H$1,'2-3 引出列表'!$A$1:$CD$1,0)),"")),"",IFERROR(INDEX('2-3 引出列表'!$A$2:$CE$8700,$A1103,MATCH(H$1,'2-3 引出列表'!$A$1:$CD$1,0)),""))</f>
        <v>0</v>
      </c>
      <c r="I1103">
        <f>IF(ISBLANK(IFERROR(INDEX('2-3 引出列表'!$A$2:$CE$8700,$A1103,MATCH(I$1,'2-3 引出列表'!$A$1:$CD$1,0)),"")),"",IFERROR(INDEX('2-3 引出列表'!$A$2:$CE$8700,$A1103,MATCH(I$1,'2-3 引出列表'!$A$1:$CD$1,0)),""))</f>
        <v>0</v>
      </c>
    </row>
    <row r="1104" customFormat="1" spans="1:9">
      <c r="A1104">
        <v>1103</v>
      </c>
      <c r="B1104">
        <f>IF(ISBLANK(IFERROR(INDEX('2-3 引出列表'!$A$2:$CE$8700,$A1104,MATCH(B$1,'2-3 引出列表'!$A$1:$CD$1,0)),"")),"",IFERROR(INDEX('2-3 引出列表'!$A$2:$CE$8700,$A1104,MATCH(B$1,'2-3 引出列表'!$A$1:$CD$1,0)),""))</f>
        <v>0</v>
      </c>
      <c r="C1104">
        <f>IF(ISBLANK(IFERROR(INDEX('2-3 引出列表'!$A$2:$CE$8700,$A1104,MATCH(C$1,'2-3 引出列表'!$A$1:$CD$1,0)),"")),"",IFERROR(INDEX('2-3 引出列表'!$A$2:$CE$8700,$A1104,MATCH(C$1,'2-3 引出列表'!$A$1:$CD$1,0)),""))</f>
        <v>0</v>
      </c>
      <c r="D1104">
        <f>IF(ISBLANK(IFERROR(INDEX('2-3 引出列表'!$A$2:$CE$8700,$A1104,MATCH(D$1,'2-3 引出列表'!$A$1:$CD$1,0)),"")),"",IFERROR(INDEX('2-3 引出列表'!$A$2:$CE$8700,$A1104,MATCH(D$1,'2-3 引出列表'!$A$1:$CD$1,0)),""))</f>
        <v>0</v>
      </c>
      <c r="E1104">
        <f>IF(ISBLANK(IFERROR(INDEX('2-3 引出列表'!$A$2:$CE$8700,$A1104,MATCH(E$1,'2-3 引出列表'!$A$1:$CD$1,0)),"")),"",IFERROR(INDEX('2-3 引出列表'!$A$2:$CE$8700,$A1104,MATCH(E$1,'2-3 引出列表'!$A$1:$CD$1,0)),""))</f>
        <v>0</v>
      </c>
      <c r="F1104" t="str">
        <f t="shared" si="17"/>
        <v>0</v>
      </c>
      <c r="G1104">
        <f>IF(ISBLANK(IFERROR(INDEX('2-3 引出列表'!$A$2:$CE$8700,$A1104,MATCH(G$1,'2-3 引出列表'!$A$1:$CD$1,0)),"")),"",IFERROR(INDEX('2-3 引出列表'!$A$2:$CE$8700,$A1104,MATCH(G$1,'2-3 引出列表'!$A$1:$CD$1,0)),""))</f>
        <v>0</v>
      </c>
      <c r="H1104">
        <f>IF(ISBLANK(IFERROR(INDEX('2-3 引出列表'!$A$2:$CE$8700,$A1104,MATCH(H$1,'2-3 引出列表'!$A$1:$CD$1,0)),"")),"",IFERROR(INDEX('2-3 引出列表'!$A$2:$CE$8700,$A1104,MATCH(H$1,'2-3 引出列表'!$A$1:$CD$1,0)),""))</f>
        <v>0</v>
      </c>
      <c r="I1104">
        <f>IF(ISBLANK(IFERROR(INDEX('2-3 引出列表'!$A$2:$CE$8700,$A1104,MATCH(I$1,'2-3 引出列表'!$A$1:$CD$1,0)),"")),"",IFERROR(INDEX('2-3 引出列表'!$A$2:$CE$8700,$A1104,MATCH(I$1,'2-3 引出列表'!$A$1:$CD$1,0)),""))</f>
        <v>0</v>
      </c>
    </row>
    <row r="1105" customFormat="1" spans="1:9">
      <c r="A1105">
        <v>1104</v>
      </c>
      <c r="B1105">
        <f>IF(ISBLANK(IFERROR(INDEX('2-3 引出列表'!$A$2:$CE$8700,$A1105,MATCH(B$1,'2-3 引出列表'!$A$1:$CD$1,0)),"")),"",IFERROR(INDEX('2-3 引出列表'!$A$2:$CE$8700,$A1105,MATCH(B$1,'2-3 引出列表'!$A$1:$CD$1,0)),""))</f>
        <v>0</v>
      </c>
      <c r="C1105">
        <f>IF(ISBLANK(IFERROR(INDEX('2-3 引出列表'!$A$2:$CE$8700,$A1105,MATCH(C$1,'2-3 引出列表'!$A$1:$CD$1,0)),"")),"",IFERROR(INDEX('2-3 引出列表'!$A$2:$CE$8700,$A1105,MATCH(C$1,'2-3 引出列表'!$A$1:$CD$1,0)),""))</f>
        <v>0</v>
      </c>
      <c r="D1105">
        <f>IF(ISBLANK(IFERROR(INDEX('2-3 引出列表'!$A$2:$CE$8700,$A1105,MATCH(D$1,'2-3 引出列表'!$A$1:$CD$1,0)),"")),"",IFERROR(INDEX('2-3 引出列表'!$A$2:$CE$8700,$A1105,MATCH(D$1,'2-3 引出列表'!$A$1:$CD$1,0)),""))</f>
        <v>0</v>
      </c>
      <c r="E1105">
        <f>IF(ISBLANK(IFERROR(INDEX('2-3 引出列表'!$A$2:$CE$8700,$A1105,MATCH(E$1,'2-3 引出列表'!$A$1:$CD$1,0)),"")),"",IFERROR(INDEX('2-3 引出列表'!$A$2:$CE$8700,$A1105,MATCH(E$1,'2-3 引出列表'!$A$1:$CD$1,0)),""))</f>
        <v>0</v>
      </c>
      <c r="F1105" t="str">
        <f t="shared" si="17"/>
        <v>0</v>
      </c>
      <c r="G1105">
        <f>IF(ISBLANK(IFERROR(INDEX('2-3 引出列表'!$A$2:$CE$8700,$A1105,MATCH(G$1,'2-3 引出列表'!$A$1:$CD$1,0)),"")),"",IFERROR(INDEX('2-3 引出列表'!$A$2:$CE$8700,$A1105,MATCH(G$1,'2-3 引出列表'!$A$1:$CD$1,0)),""))</f>
        <v>0</v>
      </c>
      <c r="H1105">
        <f>IF(ISBLANK(IFERROR(INDEX('2-3 引出列表'!$A$2:$CE$8700,$A1105,MATCH(H$1,'2-3 引出列表'!$A$1:$CD$1,0)),"")),"",IFERROR(INDEX('2-3 引出列表'!$A$2:$CE$8700,$A1105,MATCH(H$1,'2-3 引出列表'!$A$1:$CD$1,0)),""))</f>
        <v>0</v>
      </c>
      <c r="I1105">
        <f>IF(ISBLANK(IFERROR(INDEX('2-3 引出列表'!$A$2:$CE$8700,$A1105,MATCH(I$1,'2-3 引出列表'!$A$1:$CD$1,0)),"")),"",IFERROR(INDEX('2-3 引出列表'!$A$2:$CE$8700,$A1105,MATCH(I$1,'2-3 引出列表'!$A$1:$CD$1,0)),""))</f>
        <v>0</v>
      </c>
    </row>
    <row r="1106" customFormat="1" spans="1:9">
      <c r="A1106">
        <v>1105</v>
      </c>
      <c r="B1106">
        <f>IF(ISBLANK(IFERROR(INDEX('2-3 引出列表'!$A$2:$CE$8700,$A1106,MATCH(B$1,'2-3 引出列表'!$A$1:$CD$1,0)),"")),"",IFERROR(INDEX('2-3 引出列表'!$A$2:$CE$8700,$A1106,MATCH(B$1,'2-3 引出列表'!$A$1:$CD$1,0)),""))</f>
        <v>0</v>
      </c>
      <c r="C1106">
        <f>IF(ISBLANK(IFERROR(INDEX('2-3 引出列表'!$A$2:$CE$8700,$A1106,MATCH(C$1,'2-3 引出列表'!$A$1:$CD$1,0)),"")),"",IFERROR(INDEX('2-3 引出列表'!$A$2:$CE$8700,$A1106,MATCH(C$1,'2-3 引出列表'!$A$1:$CD$1,0)),""))</f>
        <v>0</v>
      </c>
      <c r="D1106">
        <f>IF(ISBLANK(IFERROR(INDEX('2-3 引出列表'!$A$2:$CE$8700,$A1106,MATCH(D$1,'2-3 引出列表'!$A$1:$CD$1,0)),"")),"",IFERROR(INDEX('2-3 引出列表'!$A$2:$CE$8700,$A1106,MATCH(D$1,'2-3 引出列表'!$A$1:$CD$1,0)),""))</f>
        <v>0</v>
      </c>
      <c r="E1106">
        <f>IF(ISBLANK(IFERROR(INDEX('2-3 引出列表'!$A$2:$CE$8700,$A1106,MATCH(E$1,'2-3 引出列表'!$A$1:$CD$1,0)),"")),"",IFERROR(INDEX('2-3 引出列表'!$A$2:$CE$8700,$A1106,MATCH(E$1,'2-3 引出列表'!$A$1:$CD$1,0)),""))</f>
        <v>0</v>
      </c>
      <c r="F1106" t="str">
        <f t="shared" si="17"/>
        <v>0</v>
      </c>
      <c r="G1106">
        <f>IF(ISBLANK(IFERROR(INDEX('2-3 引出列表'!$A$2:$CE$8700,$A1106,MATCH(G$1,'2-3 引出列表'!$A$1:$CD$1,0)),"")),"",IFERROR(INDEX('2-3 引出列表'!$A$2:$CE$8700,$A1106,MATCH(G$1,'2-3 引出列表'!$A$1:$CD$1,0)),""))</f>
        <v>0</v>
      </c>
      <c r="H1106">
        <f>IF(ISBLANK(IFERROR(INDEX('2-3 引出列表'!$A$2:$CE$8700,$A1106,MATCH(H$1,'2-3 引出列表'!$A$1:$CD$1,0)),"")),"",IFERROR(INDEX('2-3 引出列表'!$A$2:$CE$8700,$A1106,MATCH(H$1,'2-3 引出列表'!$A$1:$CD$1,0)),""))</f>
        <v>0</v>
      </c>
      <c r="I1106">
        <f>IF(ISBLANK(IFERROR(INDEX('2-3 引出列表'!$A$2:$CE$8700,$A1106,MATCH(I$1,'2-3 引出列表'!$A$1:$CD$1,0)),"")),"",IFERROR(INDEX('2-3 引出列表'!$A$2:$CE$8700,$A1106,MATCH(I$1,'2-3 引出列表'!$A$1:$CD$1,0)),""))</f>
        <v>0</v>
      </c>
    </row>
    <row r="1107" customFormat="1" spans="1:9">
      <c r="A1107">
        <v>1106</v>
      </c>
      <c r="B1107">
        <f>IF(ISBLANK(IFERROR(INDEX('2-3 引出列表'!$A$2:$CE$8700,$A1107,MATCH(B$1,'2-3 引出列表'!$A$1:$CD$1,0)),"")),"",IFERROR(INDEX('2-3 引出列表'!$A$2:$CE$8700,$A1107,MATCH(B$1,'2-3 引出列表'!$A$1:$CD$1,0)),""))</f>
        <v>0</v>
      </c>
      <c r="C1107">
        <f>IF(ISBLANK(IFERROR(INDEX('2-3 引出列表'!$A$2:$CE$8700,$A1107,MATCH(C$1,'2-3 引出列表'!$A$1:$CD$1,0)),"")),"",IFERROR(INDEX('2-3 引出列表'!$A$2:$CE$8700,$A1107,MATCH(C$1,'2-3 引出列表'!$A$1:$CD$1,0)),""))</f>
        <v>0</v>
      </c>
      <c r="D1107">
        <f>IF(ISBLANK(IFERROR(INDEX('2-3 引出列表'!$A$2:$CE$8700,$A1107,MATCH(D$1,'2-3 引出列表'!$A$1:$CD$1,0)),"")),"",IFERROR(INDEX('2-3 引出列表'!$A$2:$CE$8700,$A1107,MATCH(D$1,'2-3 引出列表'!$A$1:$CD$1,0)),""))</f>
        <v>0</v>
      </c>
      <c r="E1107">
        <f>IF(ISBLANK(IFERROR(INDEX('2-3 引出列表'!$A$2:$CE$8700,$A1107,MATCH(E$1,'2-3 引出列表'!$A$1:$CD$1,0)),"")),"",IFERROR(INDEX('2-3 引出列表'!$A$2:$CE$8700,$A1107,MATCH(E$1,'2-3 引出列表'!$A$1:$CD$1,0)),""))</f>
        <v>0</v>
      </c>
      <c r="F1107" t="str">
        <f t="shared" si="17"/>
        <v>0</v>
      </c>
      <c r="G1107">
        <f>IF(ISBLANK(IFERROR(INDEX('2-3 引出列表'!$A$2:$CE$8700,$A1107,MATCH(G$1,'2-3 引出列表'!$A$1:$CD$1,0)),"")),"",IFERROR(INDEX('2-3 引出列表'!$A$2:$CE$8700,$A1107,MATCH(G$1,'2-3 引出列表'!$A$1:$CD$1,0)),""))</f>
        <v>0</v>
      </c>
      <c r="H1107">
        <f>IF(ISBLANK(IFERROR(INDEX('2-3 引出列表'!$A$2:$CE$8700,$A1107,MATCH(H$1,'2-3 引出列表'!$A$1:$CD$1,0)),"")),"",IFERROR(INDEX('2-3 引出列表'!$A$2:$CE$8700,$A1107,MATCH(H$1,'2-3 引出列表'!$A$1:$CD$1,0)),""))</f>
        <v>0</v>
      </c>
      <c r="I1107">
        <f>IF(ISBLANK(IFERROR(INDEX('2-3 引出列表'!$A$2:$CE$8700,$A1107,MATCH(I$1,'2-3 引出列表'!$A$1:$CD$1,0)),"")),"",IFERROR(INDEX('2-3 引出列表'!$A$2:$CE$8700,$A1107,MATCH(I$1,'2-3 引出列表'!$A$1:$CD$1,0)),""))</f>
        <v>0</v>
      </c>
    </row>
    <row r="1108" customFormat="1" spans="1:9">
      <c r="A1108">
        <v>1107</v>
      </c>
      <c r="B1108">
        <f>IF(ISBLANK(IFERROR(INDEX('2-3 引出列表'!$A$2:$CE$8700,$A1108,MATCH(B$1,'2-3 引出列表'!$A$1:$CD$1,0)),"")),"",IFERROR(INDEX('2-3 引出列表'!$A$2:$CE$8700,$A1108,MATCH(B$1,'2-3 引出列表'!$A$1:$CD$1,0)),""))</f>
        <v>0</v>
      </c>
      <c r="C1108">
        <f>IF(ISBLANK(IFERROR(INDEX('2-3 引出列表'!$A$2:$CE$8700,$A1108,MATCH(C$1,'2-3 引出列表'!$A$1:$CD$1,0)),"")),"",IFERROR(INDEX('2-3 引出列表'!$A$2:$CE$8700,$A1108,MATCH(C$1,'2-3 引出列表'!$A$1:$CD$1,0)),""))</f>
        <v>0</v>
      </c>
      <c r="D1108">
        <f>IF(ISBLANK(IFERROR(INDEX('2-3 引出列表'!$A$2:$CE$8700,$A1108,MATCH(D$1,'2-3 引出列表'!$A$1:$CD$1,0)),"")),"",IFERROR(INDEX('2-3 引出列表'!$A$2:$CE$8700,$A1108,MATCH(D$1,'2-3 引出列表'!$A$1:$CD$1,0)),""))</f>
        <v>0</v>
      </c>
      <c r="E1108">
        <f>IF(ISBLANK(IFERROR(INDEX('2-3 引出列表'!$A$2:$CE$8700,$A1108,MATCH(E$1,'2-3 引出列表'!$A$1:$CD$1,0)),"")),"",IFERROR(INDEX('2-3 引出列表'!$A$2:$CE$8700,$A1108,MATCH(E$1,'2-3 引出列表'!$A$1:$CD$1,0)),""))</f>
        <v>0</v>
      </c>
      <c r="F1108" t="str">
        <f t="shared" si="17"/>
        <v>0</v>
      </c>
      <c r="G1108">
        <f>IF(ISBLANK(IFERROR(INDEX('2-3 引出列表'!$A$2:$CE$8700,$A1108,MATCH(G$1,'2-3 引出列表'!$A$1:$CD$1,0)),"")),"",IFERROR(INDEX('2-3 引出列表'!$A$2:$CE$8700,$A1108,MATCH(G$1,'2-3 引出列表'!$A$1:$CD$1,0)),""))</f>
        <v>0</v>
      </c>
      <c r="H1108">
        <f>IF(ISBLANK(IFERROR(INDEX('2-3 引出列表'!$A$2:$CE$8700,$A1108,MATCH(H$1,'2-3 引出列表'!$A$1:$CD$1,0)),"")),"",IFERROR(INDEX('2-3 引出列表'!$A$2:$CE$8700,$A1108,MATCH(H$1,'2-3 引出列表'!$A$1:$CD$1,0)),""))</f>
        <v>0</v>
      </c>
      <c r="I1108">
        <f>IF(ISBLANK(IFERROR(INDEX('2-3 引出列表'!$A$2:$CE$8700,$A1108,MATCH(I$1,'2-3 引出列表'!$A$1:$CD$1,0)),"")),"",IFERROR(INDEX('2-3 引出列表'!$A$2:$CE$8700,$A1108,MATCH(I$1,'2-3 引出列表'!$A$1:$CD$1,0)),""))</f>
        <v>0</v>
      </c>
    </row>
    <row r="1109" customFormat="1" spans="1:9">
      <c r="A1109">
        <v>1108</v>
      </c>
      <c r="B1109">
        <f>IF(ISBLANK(IFERROR(INDEX('2-3 引出列表'!$A$2:$CE$8700,$A1109,MATCH(B$1,'2-3 引出列表'!$A$1:$CD$1,0)),"")),"",IFERROR(INDEX('2-3 引出列表'!$A$2:$CE$8700,$A1109,MATCH(B$1,'2-3 引出列表'!$A$1:$CD$1,0)),""))</f>
        <v>0</v>
      </c>
      <c r="C1109">
        <f>IF(ISBLANK(IFERROR(INDEX('2-3 引出列表'!$A$2:$CE$8700,$A1109,MATCH(C$1,'2-3 引出列表'!$A$1:$CD$1,0)),"")),"",IFERROR(INDEX('2-3 引出列表'!$A$2:$CE$8700,$A1109,MATCH(C$1,'2-3 引出列表'!$A$1:$CD$1,0)),""))</f>
        <v>0</v>
      </c>
      <c r="D1109">
        <f>IF(ISBLANK(IFERROR(INDEX('2-3 引出列表'!$A$2:$CE$8700,$A1109,MATCH(D$1,'2-3 引出列表'!$A$1:$CD$1,0)),"")),"",IFERROR(INDEX('2-3 引出列表'!$A$2:$CE$8700,$A1109,MATCH(D$1,'2-3 引出列表'!$A$1:$CD$1,0)),""))</f>
        <v>0</v>
      </c>
      <c r="E1109">
        <f>IF(ISBLANK(IFERROR(INDEX('2-3 引出列表'!$A$2:$CE$8700,$A1109,MATCH(E$1,'2-3 引出列表'!$A$1:$CD$1,0)),"")),"",IFERROR(INDEX('2-3 引出列表'!$A$2:$CE$8700,$A1109,MATCH(E$1,'2-3 引出列表'!$A$1:$CD$1,0)),""))</f>
        <v>0</v>
      </c>
      <c r="F1109" t="str">
        <f t="shared" si="17"/>
        <v>0</v>
      </c>
      <c r="G1109">
        <f>IF(ISBLANK(IFERROR(INDEX('2-3 引出列表'!$A$2:$CE$8700,$A1109,MATCH(G$1,'2-3 引出列表'!$A$1:$CD$1,0)),"")),"",IFERROR(INDEX('2-3 引出列表'!$A$2:$CE$8700,$A1109,MATCH(G$1,'2-3 引出列表'!$A$1:$CD$1,0)),""))</f>
        <v>0</v>
      </c>
      <c r="H1109">
        <f>IF(ISBLANK(IFERROR(INDEX('2-3 引出列表'!$A$2:$CE$8700,$A1109,MATCH(H$1,'2-3 引出列表'!$A$1:$CD$1,0)),"")),"",IFERROR(INDEX('2-3 引出列表'!$A$2:$CE$8700,$A1109,MATCH(H$1,'2-3 引出列表'!$A$1:$CD$1,0)),""))</f>
        <v>0</v>
      </c>
      <c r="I1109">
        <f>IF(ISBLANK(IFERROR(INDEX('2-3 引出列表'!$A$2:$CE$8700,$A1109,MATCH(I$1,'2-3 引出列表'!$A$1:$CD$1,0)),"")),"",IFERROR(INDEX('2-3 引出列表'!$A$2:$CE$8700,$A1109,MATCH(I$1,'2-3 引出列表'!$A$1:$CD$1,0)),""))</f>
        <v>0</v>
      </c>
    </row>
    <row r="1110" customFormat="1" spans="1:9">
      <c r="A1110">
        <v>1109</v>
      </c>
      <c r="B1110">
        <f>IF(ISBLANK(IFERROR(INDEX('2-3 引出列表'!$A$2:$CE$8700,$A1110,MATCH(B$1,'2-3 引出列表'!$A$1:$CD$1,0)),"")),"",IFERROR(INDEX('2-3 引出列表'!$A$2:$CE$8700,$A1110,MATCH(B$1,'2-3 引出列表'!$A$1:$CD$1,0)),""))</f>
        <v>0</v>
      </c>
      <c r="C1110">
        <f>IF(ISBLANK(IFERROR(INDEX('2-3 引出列表'!$A$2:$CE$8700,$A1110,MATCH(C$1,'2-3 引出列表'!$A$1:$CD$1,0)),"")),"",IFERROR(INDEX('2-3 引出列表'!$A$2:$CE$8700,$A1110,MATCH(C$1,'2-3 引出列表'!$A$1:$CD$1,0)),""))</f>
        <v>0</v>
      </c>
      <c r="D1110">
        <f>IF(ISBLANK(IFERROR(INDEX('2-3 引出列表'!$A$2:$CE$8700,$A1110,MATCH(D$1,'2-3 引出列表'!$A$1:$CD$1,0)),"")),"",IFERROR(INDEX('2-3 引出列表'!$A$2:$CE$8700,$A1110,MATCH(D$1,'2-3 引出列表'!$A$1:$CD$1,0)),""))</f>
        <v>0</v>
      </c>
      <c r="E1110">
        <f>IF(ISBLANK(IFERROR(INDEX('2-3 引出列表'!$A$2:$CE$8700,$A1110,MATCH(E$1,'2-3 引出列表'!$A$1:$CD$1,0)),"")),"",IFERROR(INDEX('2-3 引出列表'!$A$2:$CE$8700,$A1110,MATCH(E$1,'2-3 引出列表'!$A$1:$CD$1,0)),""))</f>
        <v>0</v>
      </c>
      <c r="F1110" t="str">
        <f t="shared" si="17"/>
        <v>0</v>
      </c>
      <c r="G1110">
        <f>IF(ISBLANK(IFERROR(INDEX('2-3 引出列表'!$A$2:$CE$8700,$A1110,MATCH(G$1,'2-3 引出列表'!$A$1:$CD$1,0)),"")),"",IFERROR(INDEX('2-3 引出列表'!$A$2:$CE$8700,$A1110,MATCH(G$1,'2-3 引出列表'!$A$1:$CD$1,0)),""))</f>
        <v>0</v>
      </c>
      <c r="H1110">
        <f>IF(ISBLANK(IFERROR(INDEX('2-3 引出列表'!$A$2:$CE$8700,$A1110,MATCH(H$1,'2-3 引出列表'!$A$1:$CD$1,0)),"")),"",IFERROR(INDEX('2-3 引出列表'!$A$2:$CE$8700,$A1110,MATCH(H$1,'2-3 引出列表'!$A$1:$CD$1,0)),""))</f>
        <v>0</v>
      </c>
      <c r="I1110">
        <f>IF(ISBLANK(IFERROR(INDEX('2-3 引出列表'!$A$2:$CE$8700,$A1110,MATCH(I$1,'2-3 引出列表'!$A$1:$CD$1,0)),"")),"",IFERROR(INDEX('2-3 引出列表'!$A$2:$CE$8700,$A1110,MATCH(I$1,'2-3 引出列表'!$A$1:$CD$1,0)),""))</f>
        <v>0</v>
      </c>
    </row>
    <row r="1111" customFormat="1" spans="1:9">
      <c r="A1111">
        <v>1110</v>
      </c>
      <c r="B1111">
        <f>IF(ISBLANK(IFERROR(INDEX('2-3 引出列表'!$A$2:$CE$8700,$A1111,MATCH(B$1,'2-3 引出列表'!$A$1:$CD$1,0)),"")),"",IFERROR(INDEX('2-3 引出列表'!$A$2:$CE$8700,$A1111,MATCH(B$1,'2-3 引出列表'!$A$1:$CD$1,0)),""))</f>
        <v>0</v>
      </c>
      <c r="C1111">
        <f>IF(ISBLANK(IFERROR(INDEX('2-3 引出列表'!$A$2:$CE$8700,$A1111,MATCH(C$1,'2-3 引出列表'!$A$1:$CD$1,0)),"")),"",IFERROR(INDEX('2-3 引出列表'!$A$2:$CE$8700,$A1111,MATCH(C$1,'2-3 引出列表'!$A$1:$CD$1,0)),""))</f>
        <v>0</v>
      </c>
      <c r="D1111">
        <f>IF(ISBLANK(IFERROR(INDEX('2-3 引出列表'!$A$2:$CE$8700,$A1111,MATCH(D$1,'2-3 引出列表'!$A$1:$CD$1,0)),"")),"",IFERROR(INDEX('2-3 引出列表'!$A$2:$CE$8700,$A1111,MATCH(D$1,'2-3 引出列表'!$A$1:$CD$1,0)),""))</f>
        <v>0</v>
      </c>
      <c r="E1111">
        <f>IF(ISBLANK(IFERROR(INDEX('2-3 引出列表'!$A$2:$CE$8700,$A1111,MATCH(E$1,'2-3 引出列表'!$A$1:$CD$1,0)),"")),"",IFERROR(INDEX('2-3 引出列表'!$A$2:$CE$8700,$A1111,MATCH(E$1,'2-3 引出列表'!$A$1:$CD$1,0)),""))</f>
        <v>0</v>
      </c>
      <c r="F1111" t="str">
        <f t="shared" si="17"/>
        <v>0</v>
      </c>
      <c r="G1111">
        <f>IF(ISBLANK(IFERROR(INDEX('2-3 引出列表'!$A$2:$CE$8700,$A1111,MATCH(G$1,'2-3 引出列表'!$A$1:$CD$1,0)),"")),"",IFERROR(INDEX('2-3 引出列表'!$A$2:$CE$8700,$A1111,MATCH(G$1,'2-3 引出列表'!$A$1:$CD$1,0)),""))</f>
        <v>0</v>
      </c>
      <c r="H1111">
        <f>IF(ISBLANK(IFERROR(INDEX('2-3 引出列表'!$A$2:$CE$8700,$A1111,MATCH(H$1,'2-3 引出列表'!$A$1:$CD$1,0)),"")),"",IFERROR(INDEX('2-3 引出列表'!$A$2:$CE$8700,$A1111,MATCH(H$1,'2-3 引出列表'!$A$1:$CD$1,0)),""))</f>
        <v>0</v>
      </c>
      <c r="I1111">
        <f>IF(ISBLANK(IFERROR(INDEX('2-3 引出列表'!$A$2:$CE$8700,$A1111,MATCH(I$1,'2-3 引出列表'!$A$1:$CD$1,0)),"")),"",IFERROR(INDEX('2-3 引出列表'!$A$2:$CE$8700,$A1111,MATCH(I$1,'2-3 引出列表'!$A$1:$CD$1,0)),""))</f>
        <v>0</v>
      </c>
    </row>
    <row r="1112" customFormat="1" spans="1:9">
      <c r="A1112">
        <v>1111</v>
      </c>
      <c r="B1112">
        <f>IF(ISBLANK(IFERROR(INDEX('2-3 引出列表'!$A$2:$CE$8700,$A1112,MATCH(B$1,'2-3 引出列表'!$A$1:$CD$1,0)),"")),"",IFERROR(INDEX('2-3 引出列表'!$A$2:$CE$8700,$A1112,MATCH(B$1,'2-3 引出列表'!$A$1:$CD$1,0)),""))</f>
        <v>0</v>
      </c>
      <c r="C1112">
        <f>IF(ISBLANK(IFERROR(INDEX('2-3 引出列表'!$A$2:$CE$8700,$A1112,MATCH(C$1,'2-3 引出列表'!$A$1:$CD$1,0)),"")),"",IFERROR(INDEX('2-3 引出列表'!$A$2:$CE$8700,$A1112,MATCH(C$1,'2-3 引出列表'!$A$1:$CD$1,0)),""))</f>
        <v>0</v>
      </c>
      <c r="D1112">
        <f>IF(ISBLANK(IFERROR(INDEX('2-3 引出列表'!$A$2:$CE$8700,$A1112,MATCH(D$1,'2-3 引出列表'!$A$1:$CD$1,0)),"")),"",IFERROR(INDEX('2-3 引出列表'!$A$2:$CE$8700,$A1112,MATCH(D$1,'2-3 引出列表'!$A$1:$CD$1,0)),""))</f>
        <v>0</v>
      </c>
      <c r="E1112">
        <f>IF(ISBLANK(IFERROR(INDEX('2-3 引出列表'!$A$2:$CE$8700,$A1112,MATCH(E$1,'2-3 引出列表'!$A$1:$CD$1,0)),"")),"",IFERROR(INDEX('2-3 引出列表'!$A$2:$CE$8700,$A1112,MATCH(E$1,'2-3 引出列表'!$A$1:$CD$1,0)),""))</f>
        <v>0</v>
      </c>
      <c r="F1112" t="str">
        <f t="shared" si="17"/>
        <v>0</v>
      </c>
      <c r="G1112">
        <f>IF(ISBLANK(IFERROR(INDEX('2-3 引出列表'!$A$2:$CE$8700,$A1112,MATCH(G$1,'2-3 引出列表'!$A$1:$CD$1,0)),"")),"",IFERROR(INDEX('2-3 引出列表'!$A$2:$CE$8700,$A1112,MATCH(G$1,'2-3 引出列表'!$A$1:$CD$1,0)),""))</f>
        <v>0</v>
      </c>
      <c r="H1112">
        <f>IF(ISBLANK(IFERROR(INDEX('2-3 引出列表'!$A$2:$CE$8700,$A1112,MATCH(H$1,'2-3 引出列表'!$A$1:$CD$1,0)),"")),"",IFERROR(INDEX('2-3 引出列表'!$A$2:$CE$8700,$A1112,MATCH(H$1,'2-3 引出列表'!$A$1:$CD$1,0)),""))</f>
        <v>0</v>
      </c>
      <c r="I1112">
        <f>IF(ISBLANK(IFERROR(INDEX('2-3 引出列表'!$A$2:$CE$8700,$A1112,MATCH(I$1,'2-3 引出列表'!$A$1:$CD$1,0)),"")),"",IFERROR(INDEX('2-3 引出列表'!$A$2:$CE$8700,$A1112,MATCH(I$1,'2-3 引出列表'!$A$1:$CD$1,0)),""))</f>
        <v>0</v>
      </c>
    </row>
    <row r="1113" customFormat="1" spans="1:9">
      <c r="A1113">
        <v>1112</v>
      </c>
      <c r="B1113">
        <f>IF(ISBLANK(IFERROR(INDEX('2-3 引出列表'!$A$2:$CE$8700,$A1113,MATCH(B$1,'2-3 引出列表'!$A$1:$CD$1,0)),"")),"",IFERROR(INDEX('2-3 引出列表'!$A$2:$CE$8700,$A1113,MATCH(B$1,'2-3 引出列表'!$A$1:$CD$1,0)),""))</f>
        <v>0</v>
      </c>
      <c r="C1113">
        <f>IF(ISBLANK(IFERROR(INDEX('2-3 引出列表'!$A$2:$CE$8700,$A1113,MATCH(C$1,'2-3 引出列表'!$A$1:$CD$1,0)),"")),"",IFERROR(INDEX('2-3 引出列表'!$A$2:$CE$8700,$A1113,MATCH(C$1,'2-3 引出列表'!$A$1:$CD$1,0)),""))</f>
        <v>0</v>
      </c>
      <c r="D1113">
        <f>IF(ISBLANK(IFERROR(INDEX('2-3 引出列表'!$A$2:$CE$8700,$A1113,MATCH(D$1,'2-3 引出列表'!$A$1:$CD$1,0)),"")),"",IFERROR(INDEX('2-3 引出列表'!$A$2:$CE$8700,$A1113,MATCH(D$1,'2-3 引出列表'!$A$1:$CD$1,0)),""))</f>
        <v>0</v>
      </c>
      <c r="E1113">
        <f>IF(ISBLANK(IFERROR(INDEX('2-3 引出列表'!$A$2:$CE$8700,$A1113,MATCH(E$1,'2-3 引出列表'!$A$1:$CD$1,0)),"")),"",IFERROR(INDEX('2-3 引出列表'!$A$2:$CE$8700,$A1113,MATCH(E$1,'2-3 引出列表'!$A$1:$CD$1,0)),""))</f>
        <v>0</v>
      </c>
      <c r="F1113" t="str">
        <f t="shared" si="17"/>
        <v>0</v>
      </c>
      <c r="G1113">
        <f>IF(ISBLANK(IFERROR(INDEX('2-3 引出列表'!$A$2:$CE$8700,$A1113,MATCH(G$1,'2-3 引出列表'!$A$1:$CD$1,0)),"")),"",IFERROR(INDEX('2-3 引出列表'!$A$2:$CE$8700,$A1113,MATCH(G$1,'2-3 引出列表'!$A$1:$CD$1,0)),""))</f>
        <v>0</v>
      </c>
      <c r="H1113">
        <f>IF(ISBLANK(IFERROR(INDEX('2-3 引出列表'!$A$2:$CE$8700,$A1113,MATCH(H$1,'2-3 引出列表'!$A$1:$CD$1,0)),"")),"",IFERROR(INDEX('2-3 引出列表'!$A$2:$CE$8700,$A1113,MATCH(H$1,'2-3 引出列表'!$A$1:$CD$1,0)),""))</f>
        <v>0</v>
      </c>
      <c r="I1113">
        <f>IF(ISBLANK(IFERROR(INDEX('2-3 引出列表'!$A$2:$CE$8700,$A1113,MATCH(I$1,'2-3 引出列表'!$A$1:$CD$1,0)),"")),"",IFERROR(INDEX('2-3 引出列表'!$A$2:$CE$8700,$A1113,MATCH(I$1,'2-3 引出列表'!$A$1:$CD$1,0)),""))</f>
        <v>0</v>
      </c>
    </row>
    <row r="1114" customFormat="1" spans="1:9">
      <c r="A1114">
        <v>1113</v>
      </c>
      <c r="B1114">
        <f>IF(ISBLANK(IFERROR(INDEX('2-3 引出列表'!$A$2:$CE$8700,$A1114,MATCH(B$1,'2-3 引出列表'!$A$1:$CD$1,0)),"")),"",IFERROR(INDEX('2-3 引出列表'!$A$2:$CE$8700,$A1114,MATCH(B$1,'2-3 引出列表'!$A$1:$CD$1,0)),""))</f>
        <v>0</v>
      </c>
      <c r="C1114">
        <f>IF(ISBLANK(IFERROR(INDEX('2-3 引出列表'!$A$2:$CE$8700,$A1114,MATCH(C$1,'2-3 引出列表'!$A$1:$CD$1,0)),"")),"",IFERROR(INDEX('2-3 引出列表'!$A$2:$CE$8700,$A1114,MATCH(C$1,'2-3 引出列表'!$A$1:$CD$1,0)),""))</f>
        <v>0</v>
      </c>
      <c r="D1114">
        <f>IF(ISBLANK(IFERROR(INDEX('2-3 引出列表'!$A$2:$CE$8700,$A1114,MATCH(D$1,'2-3 引出列表'!$A$1:$CD$1,0)),"")),"",IFERROR(INDEX('2-3 引出列表'!$A$2:$CE$8700,$A1114,MATCH(D$1,'2-3 引出列表'!$A$1:$CD$1,0)),""))</f>
        <v>0</v>
      </c>
      <c r="E1114">
        <f>IF(ISBLANK(IFERROR(INDEX('2-3 引出列表'!$A$2:$CE$8700,$A1114,MATCH(E$1,'2-3 引出列表'!$A$1:$CD$1,0)),"")),"",IFERROR(INDEX('2-3 引出列表'!$A$2:$CE$8700,$A1114,MATCH(E$1,'2-3 引出列表'!$A$1:$CD$1,0)),""))</f>
        <v>0</v>
      </c>
      <c r="F1114" t="str">
        <f t="shared" si="17"/>
        <v>0</v>
      </c>
      <c r="G1114">
        <f>IF(ISBLANK(IFERROR(INDEX('2-3 引出列表'!$A$2:$CE$8700,$A1114,MATCH(G$1,'2-3 引出列表'!$A$1:$CD$1,0)),"")),"",IFERROR(INDEX('2-3 引出列表'!$A$2:$CE$8700,$A1114,MATCH(G$1,'2-3 引出列表'!$A$1:$CD$1,0)),""))</f>
        <v>0</v>
      </c>
      <c r="H1114">
        <f>IF(ISBLANK(IFERROR(INDEX('2-3 引出列表'!$A$2:$CE$8700,$A1114,MATCH(H$1,'2-3 引出列表'!$A$1:$CD$1,0)),"")),"",IFERROR(INDEX('2-3 引出列表'!$A$2:$CE$8700,$A1114,MATCH(H$1,'2-3 引出列表'!$A$1:$CD$1,0)),""))</f>
        <v>0</v>
      </c>
      <c r="I1114">
        <f>IF(ISBLANK(IFERROR(INDEX('2-3 引出列表'!$A$2:$CE$8700,$A1114,MATCH(I$1,'2-3 引出列表'!$A$1:$CD$1,0)),"")),"",IFERROR(INDEX('2-3 引出列表'!$A$2:$CE$8700,$A1114,MATCH(I$1,'2-3 引出列表'!$A$1:$CD$1,0)),""))</f>
        <v>0</v>
      </c>
    </row>
    <row r="1115" customFormat="1" spans="1:9">
      <c r="A1115">
        <v>1114</v>
      </c>
      <c r="B1115">
        <f>IF(ISBLANK(IFERROR(INDEX('2-3 引出列表'!$A$2:$CE$8700,$A1115,MATCH(B$1,'2-3 引出列表'!$A$1:$CD$1,0)),"")),"",IFERROR(INDEX('2-3 引出列表'!$A$2:$CE$8700,$A1115,MATCH(B$1,'2-3 引出列表'!$A$1:$CD$1,0)),""))</f>
        <v>0</v>
      </c>
      <c r="C1115">
        <f>IF(ISBLANK(IFERROR(INDEX('2-3 引出列表'!$A$2:$CE$8700,$A1115,MATCH(C$1,'2-3 引出列表'!$A$1:$CD$1,0)),"")),"",IFERROR(INDEX('2-3 引出列表'!$A$2:$CE$8700,$A1115,MATCH(C$1,'2-3 引出列表'!$A$1:$CD$1,0)),""))</f>
        <v>0</v>
      </c>
      <c r="D1115">
        <f>IF(ISBLANK(IFERROR(INDEX('2-3 引出列表'!$A$2:$CE$8700,$A1115,MATCH(D$1,'2-3 引出列表'!$A$1:$CD$1,0)),"")),"",IFERROR(INDEX('2-3 引出列表'!$A$2:$CE$8700,$A1115,MATCH(D$1,'2-3 引出列表'!$A$1:$CD$1,0)),""))</f>
        <v>0</v>
      </c>
      <c r="E1115">
        <f>IF(ISBLANK(IFERROR(INDEX('2-3 引出列表'!$A$2:$CE$8700,$A1115,MATCH(E$1,'2-3 引出列表'!$A$1:$CD$1,0)),"")),"",IFERROR(INDEX('2-3 引出列表'!$A$2:$CE$8700,$A1115,MATCH(E$1,'2-3 引出列表'!$A$1:$CD$1,0)),""))</f>
        <v>0</v>
      </c>
      <c r="F1115" t="str">
        <f t="shared" si="17"/>
        <v>0</v>
      </c>
      <c r="G1115">
        <f>IF(ISBLANK(IFERROR(INDEX('2-3 引出列表'!$A$2:$CE$8700,$A1115,MATCH(G$1,'2-3 引出列表'!$A$1:$CD$1,0)),"")),"",IFERROR(INDEX('2-3 引出列表'!$A$2:$CE$8700,$A1115,MATCH(G$1,'2-3 引出列表'!$A$1:$CD$1,0)),""))</f>
        <v>0</v>
      </c>
      <c r="H1115">
        <f>IF(ISBLANK(IFERROR(INDEX('2-3 引出列表'!$A$2:$CE$8700,$A1115,MATCH(H$1,'2-3 引出列表'!$A$1:$CD$1,0)),"")),"",IFERROR(INDEX('2-3 引出列表'!$A$2:$CE$8700,$A1115,MATCH(H$1,'2-3 引出列表'!$A$1:$CD$1,0)),""))</f>
        <v>0</v>
      </c>
      <c r="I1115">
        <f>IF(ISBLANK(IFERROR(INDEX('2-3 引出列表'!$A$2:$CE$8700,$A1115,MATCH(I$1,'2-3 引出列表'!$A$1:$CD$1,0)),"")),"",IFERROR(INDEX('2-3 引出列表'!$A$2:$CE$8700,$A1115,MATCH(I$1,'2-3 引出列表'!$A$1:$CD$1,0)),""))</f>
        <v>0</v>
      </c>
    </row>
    <row r="1116" customFormat="1" spans="1:9">
      <c r="A1116">
        <v>1115</v>
      </c>
      <c r="B1116">
        <f>IF(ISBLANK(IFERROR(INDEX('2-3 引出列表'!$A$2:$CE$8700,$A1116,MATCH(B$1,'2-3 引出列表'!$A$1:$CD$1,0)),"")),"",IFERROR(INDEX('2-3 引出列表'!$A$2:$CE$8700,$A1116,MATCH(B$1,'2-3 引出列表'!$A$1:$CD$1,0)),""))</f>
        <v>0</v>
      </c>
      <c r="C1116">
        <f>IF(ISBLANK(IFERROR(INDEX('2-3 引出列表'!$A$2:$CE$8700,$A1116,MATCH(C$1,'2-3 引出列表'!$A$1:$CD$1,0)),"")),"",IFERROR(INDEX('2-3 引出列表'!$A$2:$CE$8700,$A1116,MATCH(C$1,'2-3 引出列表'!$A$1:$CD$1,0)),""))</f>
        <v>0</v>
      </c>
      <c r="D1116">
        <f>IF(ISBLANK(IFERROR(INDEX('2-3 引出列表'!$A$2:$CE$8700,$A1116,MATCH(D$1,'2-3 引出列表'!$A$1:$CD$1,0)),"")),"",IFERROR(INDEX('2-3 引出列表'!$A$2:$CE$8700,$A1116,MATCH(D$1,'2-3 引出列表'!$A$1:$CD$1,0)),""))</f>
        <v>0</v>
      </c>
      <c r="E1116">
        <f>IF(ISBLANK(IFERROR(INDEX('2-3 引出列表'!$A$2:$CE$8700,$A1116,MATCH(E$1,'2-3 引出列表'!$A$1:$CD$1,0)),"")),"",IFERROR(INDEX('2-3 引出列表'!$A$2:$CE$8700,$A1116,MATCH(E$1,'2-3 引出列表'!$A$1:$CD$1,0)),""))</f>
        <v>0</v>
      </c>
      <c r="F1116" t="str">
        <f t="shared" si="17"/>
        <v>0</v>
      </c>
      <c r="G1116">
        <f>IF(ISBLANK(IFERROR(INDEX('2-3 引出列表'!$A$2:$CE$8700,$A1116,MATCH(G$1,'2-3 引出列表'!$A$1:$CD$1,0)),"")),"",IFERROR(INDEX('2-3 引出列表'!$A$2:$CE$8700,$A1116,MATCH(G$1,'2-3 引出列表'!$A$1:$CD$1,0)),""))</f>
        <v>0</v>
      </c>
      <c r="H1116">
        <f>IF(ISBLANK(IFERROR(INDEX('2-3 引出列表'!$A$2:$CE$8700,$A1116,MATCH(H$1,'2-3 引出列表'!$A$1:$CD$1,0)),"")),"",IFERROR(INDEX('2-3 引出列表'!$A$2:$CE$8700,$A1116,MATCH(H$1,'2-3 引出列表'!$A$1:$CD$1,0)),""))</f>
        <v>0</v>
      </c>
      <c r="I1116">
        <f>IF(ISBLANK(IFERROR(INDEX('2-3 引出列表'!$A$2:$CE$8700,$A1116,MATCH(I$1,'2-3 引出列表'!$A$1:$CD$1,0)),"")),"",IFERROR(INDEX('2-3 引出列表'!$A$2:$CE$8700,$A1116,MATCH(I$1,'2-3 引出列表'!$A$1:$CD$1,0)),""))</f>
        <v>0</v>
      </c>
    </row>
    <row r="1117" customFormat="1" spans="1:9">
      <c r="A1117">
        <v>1116</v>
      </c>
      <c r="B1117">
        <f>IF(ISBLANK(IFERROR(INDEX('2-3 引出列表'!$A$2:$CE$8700,$A1117,MATCH(B$1,'2-3 引出列表'!$A$1:$CD$1,0)),"")),"",IFERROR(INDEX('2-3 引出列表'!$A$2:$CE$8700,$A1117,MATCH(B$1,'2-3 引出列表'!$A$1:$CD$1,0)),""))</f>
        <v>0</v>
      </c>
      <c r="C1117">
        <f>IF(ISBLANK(IFERROR(INDEX('2-3 引出列表'!$A$2:$CE$8700,$A1117,MATCH(C$1,'2-3 引出列表'!$A$1:$CD$1,0)),"")),"",IFERROR(INDEX('2-3 引出列表'!$A$2:$CE$8700,$A1117,MATCH(C$1,'2-3 引出列表'!$A$1:$CD$1,0)),""))</f>
        <v>0</v>
      </c>
      <c r="D1117">
        <f>IF(ISBLANK(IFERROR(INDEX('2-3 引出列表'!$A$2:$CE$8700,$A1117,MATCH(D$1,'2-3 引出列表'!$A$1:$CD$1,0)),"")),"",IFERROR(INDEX('2-3 引出列表'!$A$2:$CE$8700,$A1117,MATCH(D$1,'2-3 引出列表'!$A$1:$CD$1,0)),""))</f>
        <v>0</v>
      </c>
      <c r="E1117">
        <f>IF(ISBLANK(IFERROR(INDEX('2-3 引出列表'!$A$2:$CE$8700,$A1117,MATCH(E$1,'2-3 引出列表'!$A$1:$CD$1,0)),"")),"",IFERROR(INDEX('2-3 引出列表'!$A$2:$CE$8700,$A1117,MATCH(E$1,'2-3 引出列表'!$A$1:$CD$1,0)),""))</f>
        <v>0</v>
      </c>
      <c r="F1117" t="str">
        <f t="shared" si="17"/>
        <v>0</v>
      </c>
      <c r="G1117">
        <f>IF(ISBLANK(IFERROR(INDEX('2-3 引出列表'!$A$2:$CE$8700,$A1117,MATCH(G$1,'2-3 引出列表'!$A$1:$CD$1,0)),"")),"",IFERROR(INDEX('2-3 引出列表'!$A$2:$CE$8700,$A1117,MATCH(G$1,'2-3 引出列表'!$A$1:$CD$1,0)),""))</f>
        <v>0</v>
      </c>
      <c r="H1117">
        <f>IF(ISBLANK(IFERROR(INDEX('2-3 引出列表'!$A$2:$CE$8700,$A1117,MATCH(H$1,'2-3 引出列表'!$A$1:$CD$1,0)),"")),"",IFERROR(INDEX('2-3 引出列表'!$A$2:$CE$8700,$A1117,MATCH(H$1,'2-3 引出列表'!$A$1:$CD$1,0)),""))</f>
        <v>0</v>
      </c>
      <c r="I1117">
        <f>IF(ISBLANK(IFERROR(INDEX('2-3 引出列表'!$A$2:$CE$8700,$A1117,MATCH(I$1,'2-3 引出列表'!$A$1:$CD$1,0)),"")),"",IFERROR(INDEX('2-3 引出列表'!$A$2:$CE$8700,$A1117,MATCH(I$1,'2-3 引出列表'!$A$1:$CD$1,0)),""))</f>
        <v>0</v>
      </c>
    </row>
    <row r="1118" customFormat="1" spans="1:9">
      <c r="A1118">
        <v>1117</v>
      </c>
      <c r="B1118">
        <f>IF(ISBLANK(IFERROR(INDEX('2-3 引出列表'!$A$2:$CE$8700,$A1118,MATCH(B$1,'2-3 引出列表'!$A$1:$CD$1,0)),"")),"",IFERROR(INDEX('2-3 引出列表'!$A$2:$CE$8700,$A1118,MATCH(B$1,'2-3 引出列表'!$A$1:$CD$1,0)),""))</f>
        <v>0</v>
      </c>
      <c r="C1118">
        <f>IF(ISBLANK(IFERROR(INDEX('2-3 引出列表'!$A$2:$CE$8700,$A1118,MATCH(C$1,'2-3 引出列表'!$A$1:$CD$1,0)),"")),"",IFERROR(INDEX('2-3 引出列表'!$A$2:$CE$8700,$A1118,MATCH(C$1,'2-3 引出列表'!$A$1:$CD$1,0)),""))</f>
        <v>0</v>
      </c>
      <c r="D1118">
        <f>IF(ISBLANK(IFERROR(INDEX('2-3 引出列表'!$A$2:$CE$8700,$A1118,MATCH(D$1,'2-3 引出列表'!$A$1:$CD$1,0)),"")),"",IFERROR(INDEX('2-3 引出列表'!$A$2:$CE$8700,$A1118,MATCH(D$1,'2-3 引出列表'!$A$1:$CD$1,0)),""))</f>
        <v>0</v>
      </c>
      <c r="E1118">
        <f>IF(ISBLANK(IFERROR(INDEX('2-3 引出列表'!$A$2:$CE$8700,$A1118,MATCH(E$1,'2-3 引出列表'!$A$1:$CD$1,0)),"")),"",IFERROR(INDEX('2-3 引出列表'!$A$2:$CE$8700,$A1118,MATCH(E$1,'2-3 引出列表'!$A$1:$CD$1,0)),""))</f>
        <v>0</v>
      </c>
      <c r="F1118" t="str">
        <f t="shared" si="17"/>
        <v>0</v>
      </c>
      <c r="G1118">
        <f>IF(ISBLANK(IFERROR(INDEX('2-3 引出列表'!$A$2:$CE$8700,$A1118,MATCH(G$1,'2-3 引出列表'!$A$1:$CD$1,0)),"")),"",IFERROR(INDEX('2-3 引出列表'!$A$2:$CE$8700,$A1118,MATCH(G$1,'2-3 引出列表'!$A$1:$CD$1,0)),""))</f>
        <v>0</v>
      </c>
      <c r="H1118">
        <f>IF(ISBLANK(IFERROR(INDEX('2-3 引出列表'!$A$2:$CE$8700,$A1118,MATCH(H$1,'2-3 引出列表'!$A$1:$CD$1,0)),"")),"",IFERROR(INDEX('2-3 引出列表'!$A$2:$CE$8700,$A1118,MATCH(H$1,'2-3 引出列表'!$A$1:$CD$1,0)),""))</f>
        <v>0</v>
      </c>
      <c r="I1118">
        <f>IF(ISBLANK(IFERROR(INDEX('2-3 引出列表'!$A$2:$CE$8700,$A1118,MATCH(I$1,'2-3 引出列表'!$A$1:$CD$1,0)),"")),"",IFERROR(INDEX('2-3 引出列表'!$A$2:$CE$8700,$A1118,MATCH(I$1,'2-3 引出列表'!$A$1:$CD$1,0)),""))</f>
        <v>0</v>
      </c>
    </row>
    <row r="1119" customFormat="1" spans="1:9">
      <c r="A1119">
        <v>1118</v>
      </c>
      <c r="B1119">
        <f>IF(ISBLANK(IFERROR(INDEX('2-3 引出列表'!$A$2:$CE$8700,$A1119,MATCH(B$1,'2-3 引出列表'!$A$1:$CD$1,0)),"")),"",IFERROR(INDEX('2-3 引出列表'!$A$2:$CE$8700,$A1119,MATCH(B$1,'2-3 引出列表'!$A$1:$CD$1,0)),""))</f>
        <v>0</v>
      </c>
      <c r="C1119">
        <f>IF(ISBLANK(IFERROR(INDEX('2-3 引出列表'!$A$2:$CE$8700,$A1119,MATCH(C$1,'2-3 引出列表'!$A$1:$CD$1,0)),"")),"",IFERROR(INDEX('2-3 引出列表'!$A$2:$CE$8700,$A1119,MATCH(C$1,'2-3 引出列表'!$A$1:$CD$1,0)),""))</f>
        <v>0</v>
      </c>
      <c r="D1119">
        <f>IF(ISBLANK(IFERROR(INDEX('2-3 引出列表'!$A$2:$CE$8700,$A1119,MATCH(D$1,'2-3 引出列表'!$A$1:$CD$1,0)),"")),"",IFERROR(INDEX('2-3 引出列表'!$A$2:$CE$8700,$A1119,MATCH(D$1,'2-3 引出列表'!$A$1:$CD$1,0)),""))</f>
        <v>0</v>
      </c>
      <c r="E1119">
        <f>IF(ISBLANK(IFERROR(INDEX('2-3 引出列表'!$A$2:$CE$8700,$A1119,MATCH(E$1,'2-3 引出列表'!$A$1:$CD$1,0)),"")),"",IFERROR(INDEX('2-3 引出列表'!$A$2:$CE$8700,$A1119,MATCH(E$1,'2-3 引出列表'!$A$1:$CD$1,0)),""))</f>
        <v>0</v>
      </c>
      <c r="F1119" t="str">
        <f t="shared" si="17"/>
        <v>0</v>
      </c>
      <c r="G1119">
        <f>IF(ISBLANK(IFERROR(INDEX('2-3 引出列表'!$A$2:$CE$8700,$A1119,MATCH(G$1,'2-3 引出列表'!$A$1:$CD$1,0)),"")),"",IFERROR(INDEX('2-3 引出列表'!$A$2:$CE$8700,$A1119,MATCH(G$1,'2-3 引出列表'!$A$1:$CD$1,0)),""))</f>
        <v>0</v>
      </c>
      <c r="H1119">
        <f>IF(ISBLANK(IFERROR(INDEX('2-3 引出列表'!$A$2:$CE$8700,$A1119,MATCH(H$1,'2-3 引出列表'!$A$1:$CD$1,0)),"")),"",IFERROR(INDEX('2-3 引出列表'!$A$2:$CE$8700,$A1119,MATCH(H$1,'2-3 引出列表'!$A$1:$CD$1,0)),""))</f>
        <v>0</v>
      </c>
      <c r="I1119">
        <f>IF(ISBLANK(IFERROR(INDEX('2-3 引出列表'!$A$2:$CE$8700,$A1119,MATCH(I$1,'2-3 引出列表'!$A$1:$CD$1,0)),"")),"",IFERROR(INDEX('2-3 引出列表'!$A$2:$CE$8700,$A1119,MATCH(I$1,'2-3 引出列表'!$A$1:$CD$1,0)),""))</f>
        <v>0</v>
      </c>
    </row>
    <row r="1120" customFormat="1" spans="1:9">
      <c r="A1120">
        <v>1119</v>
      </c>
      <c r="B1120">
        <f>IF(ISBLANK(IFERROR(INDEX('2-3 引出列表'!$A$2:$CE$8700,$A1120,MATCH(B$1,'2-3 引出列表'!$A$1:$CD$1,0)),"")),"",IFERROR(INDEX('2-3 引出列表'!$A$2:$CE$8700,$A1120,MATCH(B$1,'2-3 引出列表'!$A$1:$CD$1,0)),""))</f>
        <v>0</v>
      </c>
      <c r="C1120">
        <f>IF(ISBLANK(IFERROR(INDEX('2-3 引出列表'!$A$2:$CE$8700,$A1120,MATCH(C$1,'2-3 引出列表'!$A$1:$CD$1,0)),"")),"",IFERROR(INDEX('2-3 引出列表'!$A$2:$CE$8700,$A1120,MATCH(C$1,'2-3 引出列表'!$A$1:$CD$1,0)),""))</f>
        <v>0</v>
      </c>
      <c r="D1120">
        <f>IF(ISBLANK(IFERROR(INDEX('2-3 引出列表'!$A$2:$CE$8700,$A1120,MATCH(D$1,'2-3 引出列表'!$A$1:$CD$1,0)),"")),"",IFERROR(INDEX('2-3 引出列表'!$A$2:$CE$8700,$A1120,MATCH(D$1,'2-3 引出列表'!$A$1:$CD$1,0)),""))</f>
        <v>0</v>
      </c>
      <c r="E1120">
        <f>IF(ISBLANK(IFERROR(INDEX('2-3 引出列表'!$A$2:$CE$8700,$A1120,MATCH(E$1,'2-3 引出列表'!$A$1:$CD$1,0)),"")),"",IFERROR(INDEX('2-3 引出列表'!$A$2:$CE$8700,$A1120,MATCH(E$1,'2-3 引出列表'!$A$1:$CD$1,0)),""))</f>
        <v>0</v>
      </c>
      <c r="F1120" t="str">
        <f t="shared" si="17"/>
        <v>0</v>
      </c>
      <c r="G1120">
        <f>IF(ISBLANK(IFERROR(INDEX('2-3 引出列表'!$A$2:$CE$8700,$A1120,MATCH(G$1,'2-3 引出列表'!$A$1:$CD$1,0)),"")),"",IFERROR(INDEX('2-3 引出列表'!$A$2:$CE$8700,$A1120,MATCH(G$1,'2-3 引出列表'!$A$1:$CD$1,0)),""))</f>
        <v>0</v>
      </c>
      <c r="H1120">
        <f>IF(ISBLANK(IFERROR(INDEX('2-3 引出列表'!$A$2:$CE$8700,$A1120,MATCH(H$1,'2-3 引出列表'!$A$1:$CD$1,0)),"")),"",IFERROR(INDEX('2-3 引出列表'!$A$2:$CE$8700,$A1120,MATCH(H$1,'2-3 引出列表'!$A$1:$CD$1,0)),""))</f>
        <v>0</v>
      </c>
      <c r="I1120">
        <f>IF(ISBLANK(IFERROR(INDEX('2-3 引出列表'!$A$2:$CE$8700,$A1120,MATCH(I$1,'2-3 引出列表'!$A$1:$CD$1,0)),"")),"",IFERROR(INDEX('2-3 引出列表'!$A$2:$CE$8700,$A1120,MATCH(I$1,'2-3 引出列表'!$A$1:$CD$1,0)),""))</f>
        <v>0</v>
      </c>
    </row>
    <row r="1121" customFormat="1" spans="1:9">
      <c r="A1121">
        <v>1120</v>
      </c>
      <c r="B1121">
        <f>IF(ISBLANK(IFERROR(INDEX('2-3 引出列表'!$A$2:$CE$8700,$A1121,MATCH(B$1,'2-3 引出列表'!$A$1:$CD$1,0)),"")),"",IFERROR(INDEX('2-3 引出列表'!$A$2:$CE$8700,$A1121,MATCH(B$1,'2-3 引出列表'!$A$1:$CD$1,0)),""))</f>
        <v>0</v>
      </c>
      <c r="C1121">
        <f>IF(ISBLANK(IFERROR(INDEX('2-3 引出列表'!$A$2:$CE$8700,$A1121,MATCH(C$1,'2-3 引出列表'!$A$1:$CD$1,0)),"")),"",IFERROR(INDEX('2-3 引出列表'!$A$2:$CE$8700,$A1121,MATCH(C$1,'2-3 引出列表'!$A$1:$CD$1,0)),""))</f>
        <v>0</v>
      </c>
      <c r="D1121">
        <f>IF(ISBLANK(IFERROR(INDEX('2-3 引出列表'!$A$2:$CE$8700,$A1121,MATCH(D$1,'2-3 引出列表'!$A$1:$CD$1,0)),"")),"",IFERROR(INDEX('2-3 引出列表'!$A$2:$CE$8700,$A1121,MATCH(D$1,'2-3 引出列表'!$A$1:$CD$1,0)),""))</f>
        <v>0</v>
      </c>
      <c r="E1121">
        <f>IF(ISBLANK(IFERROR(INDEX('2-3 引出列表'!$A$2:$CE$8700,$A1121,MATCH(E$1,'2-3 引出列表'!$A$1:$CD$1,0)),"")),"",IFERROR(INDEX('2-3 引出列表'!$A$2:$CE$8700,$A1121,MATCH(E$1,'2-3 引出列表'!$A$1:$CD$1,0)),""))</f>
        <v>0</v>
      </c>
      <c r="F1121" t="str">
        <f t="shared" si="17"/>
        <v>0</v>
      </c>
      <c r="G1121">
        <f>IF(ISBLANK(IFERROR(INDEX('2-3 引出列表'!$A$2:$CE$8700,$A1121,MATCH(G$1,'2-3 引出列表'!$A$1:$CD$1,0)),"")),"",IFERROR(INDEX('2-3 引出列表'!$A$2:$CE$8700,$A1121,MATCH(G$1,'2-3 引出列表'!$A$1:$CD$1,0)),""))</f>
        <v>0</v>
      </c>
      <c r="H1121">
        <f>IF(ISBLANK(IFERROR(INDEX('2-3 引出列表'!$A$2:$CE$8700,$A1121,MATCH(H$1,'2-3 引出列表'!$A$1:$CD$1,0)),"")),"",IFERROR(INDEX('2-3 引出列表'!$A$2:$CE$8700,$A1121,MATCH(H$1,'2-3 引出列表'!$A$1:$CD$1,0)),""))</f>
        <v>0</v>
      </c>
      <c r="I1121">
        <f>IF(ISBLANK(IFERROR(INDEX('2-3 引出列表'!$A$2:$CE$8700,$A1121,MATCH(I$1,'2-3 引出列表'!$A$1:$CD$1,0)),"")),"",IFERROR(INDEX('2-3 引出列表'!$A$2:$CE$8700,$A1121,MATCH(I$1,'2-3 引出列表'!$A$1:$CD$1,0)),""))</f>
        <v>0</v>
      </c>
    </row>
    <row r="1122" customFormat="1" spans="1:9">
      <c r="A1122">
        <v>1121</v>
      </c>
      <c r="B1122">
        <f>IF(ISBLANK(IFERROR(INDEX('2-3 引出列表'!$A$2:$CE$8700,$A1122,MATCH(B$1,'2-3 引出列表'!$A$1:$CD$1,0)),"")),"",IFERROR(INDEX('2-3 引出列表'!$A$2:$CE$8700,$A1122,MATCH(B$1,'2-3 引出列表'!$A$1:$CD$1,0)),""))</f>
        <v>0</v>
      </c>
      <c r="C1122">
        <f>IF(ISBLANK(IFERROR(INDEX('2-3 引出列表'!$A$2:$CE$8700,$A1122,MATCH(C$1,'2-3 引出列表'!$A$1:$CD$1,0)),"")),"",IFERROR(INDEX('2-3 引出列表'!$A$2:$CE$8700,$A1122,MATCH(C$1,'2-3 引出列表'!$A$1:$CD$1,0)),""))</f>
        <v>0</v>
      </c>
      <c r="D1122">
        <f>IF(ISBLANK(IFERROR(INDEX('2-3 引出列表'!$A$2:$CE$8700,$A1122,MATCH(D$1,'2-3 引出列表'!$A$1:$CD$1,0)),"")),"",IFERROR(INDEX('2-3 引出列表'!$A$2:$CE$8700,$A1122,MATCH(D$1,'2-3 引出列表'!$A$1:$CD$1,0)),""))</f>
        <v>0</v>
      </c>
      <c r="E1122">
        <f>IF(ISBLANK(IFERROR(INDEX('2-3 引出列表'!$A$2:$CE$8700,$A1122,MATCH(E$1,'2-3 引出列表'!$A$1:$CD$1,0)),"")),"",IFERROR(INDEX('2-3 引出列表'!$A$2:$CE$8700,$A1122,MATCH(E$1,'2-3 引出列表'!$A$1:$CD$1,0)),""))</f>
        <v>0</v>
      </c>
      <c r="F1122" t="str">
        <f t="shared" si="17"/>
        <v>0</v>
      </c>
      <c r="G1122">
        <f>IF(ISBLANK(IFERROR(INDEX('2-3 引出列表'!$A$2:$CE$8700,$A1122,MATCH(G$1,'2-3 引出列表'!$A$1:$CD$1,0)),"")),"",IFERROR(INDEX('2-3 引出列表'!$A$2:$CE$8700,$A1122,MATCH(G$1,'2-3 引出列表'!$A$1:$CD$1,0)),""))</f>
        <v>0</v>
      </c>
      <c r="H1122">
        <f>IF(ISBLANK(IFERROR(INDEX('2-3 引出列表'!$A$2:$CE$8700,$A1122,MATCH(H$1,'2-3 引出列表'!$A$1:$CD$1,0)),"")),"",IFERROR(INDEX('2-3 引出列表'!$A$2:$CE$8700,$A1122,MATCH(H$1,'2-3 引出列表'!$A$1:$CD$1,0)),""))</f>
        <v>0</v>
      </c>
      <c r="I1122">
        <f>IF(ISBLANK(IFERROR(INDEX('2-3 引出列表'!$A$2:$CE$8700,$A1122,MATCH(I$1,'2-3 引出列表'!$A$1:$CD$1,0)),"")),"",IFERROR(INDEX('2-3 引出列表'!$A$2:$CE$8700,$A1122,MATCH(I$1,'2-3 引出列表'!$A$1:$CD$1,0)),""))</f>
        <v>0</v>
      </c>
    </row>
    <row r="1123" customFormat="1" spans="1:9">
      <c r="A1123">
        <v>1122</v>
      </c>
      <c r="B1123">
        <f>IF(ISBLANK(IFERROR(INDEX('2-3 引出列表'!$A$2:$CE$8700,$A1123,MATCH(B$1,'2-3 引出列表'!$A$1:$CD$1,0)),"")),"",IFERROR(INDEX('2-3 引出列表'!$A$2:$CE$8700,$A1123,MATCH(B$1,'2-3 引出列表'!$A$1:$CD$1,0)),""))</f>
        <v>0</v>
      </c>
      <c r="C1123">
        <f>IF(ISBLANK(IFERROR(INDEX('2-3 引出列表'!$A$2:$CE$8700,$A1123,MATCH(C$1,'2-3 引出列表'!$A$1:$CD$1,0)),"")),"",IFERROR(INDEX('2-3 引出列表'!$A$2:$CE$8700,$A1123,MATCH(C$1,'2-3 引出列表'!$A$1:$CD$1,0)),""))</f>
        <v>0</v>
      </c>
      <c r="D1123">
        <f>IF(ISBLANK(IFERROR(INDEX('2-3 引出列表'!$A$2:$CE$8700,$A1123,MATCH(D$1,'2-3 引出列表'!$A$1:$CD$1,0)),"")),"",IFERROR(INDEX('2-3 引出列表'!$A$2:$CE$8700,$A1123,MATCH(D$1,'2-3 引出列表'!$A$1:$CD$1,0)),""))</f>
        <v>0</v>
      </c>
      <c r="E1123">
        <f>IF(ISBLANK(IFERROR(INDEX('2-3 引出列表'!$A$2:$CE$8700,$A1123,MATCH(E$1,'2-3 引出列表'!$A$1:$CD$1,0)),"")),"",IFERROR(INDEX('2-3 引出列表'!$A$2:$CE$8700,$A1123,MATCH(E$1,'2-3 引出列表'!$A$1:$CD$1,0)),""))</f>
        <v>0</v>
      </c>
      <c r="F1123" t="str">
        <f t="shared" si="17"/>
        <v>0</v>
      </c>
      <c r="G1123">
        <f>IF(ISBLANK(IFERROR(INDEX('2-3 引出列表'!$A$2:$CE$8700,$A1123,MATCH(G$1,'2-3 引出列表'!$A$1:$CD$1,0)),"")),"",IFERROR(INDEX('2-3 引出列表'!$A$2:$CE$8700,$A1123,MATCH(G$1,'2-3 引出列表'!$A$1:$CD$1,0)),""))</f>
        <v>0</v>
      </c>
      <c r="H1123">
        <f>IF(ISBLANK(IFERROR(INDEX('2-3 引出列表'!$A$2:$CE$8700,$A1123,MATCH(H$1,'2-3 引出列表'!$A$1:$CD$1,0)),"")),"",IFERROR(INDEX('2-3 引出列表'!$A$2:$CE$8700,$A1123,MATCH(H$1,'2-3 引出列表'!$A$1:$CD$1,0)),""))</f>
        <v>0</v>
      </c>
      <c r="I1123">
        <f>IF(ISBLANK(IFERROR(INDEX('2-3 引出列表'!$A$2:$CE$8700,$A1123,MATCH(I$1,'2-3 引出列表'!$A$1:$CD$1,0)),"")),"",IFERROR(INDEX('2-3 引出列表'!$A$2:$CE$8700,$A1123,MATCH(I$1,'2-3 引出列表'!$A$1:$CD$1,0)),""))</f>
        <v>0</v>
      </c>
    </row>
    <row r="1124" customFormat="1" spans="1:9">
      <c r="A1124">
        <v>1123</v>
      </c>
      <c r="B1124">
        <f>IF(ISBLANK(IFERROR(INDEX('2-3 引出列表'!$A$2:$CE$8700,$A1124,MATCH(B$1,'2-3 引出列表'!$A$1:$CD$1,0)),"")),"",IFERROR(INDEX('2-3 引出列表'!$A$2:$CE$8700,$A1124,MATCH(B$1,'2-3 引出列表'!$A$1:$CD$1,0)),""))</f>
        <v>0</v>
      </c>
      <c r="C1124">
        <f>IF(ISBLANK(IFERROR(INDEX('2-3 引出列表'!$A$2:$CE$8700,$A1124,MATCH(C$1,'2-3 引出列表'!$A$1:$CD$1,0)),"")),"",IFERROR(INDEX('2-3 引出列表'!$A$2:$CE$8700,$A1124,MATCH(C$1,'2-3 引出列表'!$A$1:$CD$1,0)),""))</f>
        <v>0</v>
      </c>
      <c r="D1124">
        <f>IF(ISBLANK(IFERROR(INDEX('2-3 引出列表'!$A$2:$CE$8700,$A1124,MATCH(D$1,'2-3 引出列表'!$A$1:$CD$1,0)),"")),"",IFERROR(INDEX('2-3 引出列表'!$A$2:$CE$8700,$A1124,MATCH(D$1,'2-3 引出列表'!$A$1:$CD$1,0)),""))</f>
        <v>0</v>
      </c>
      <c r="E1124">
        <f>IF(ISBLANK(IFERROR(INDEX('2-3 引出列表'!$A$2:$CE$8700,$A1124,MATCH(E$1,'2-3 引出列表'!$A$1:$CD$1,0)),"")),"",IFERROR(INDEX('2-3 引出列表'!$A$2:$CE$8700,$A1124,MATCH(E$1,'2-3 引出列表'!$A$1:$CD$1,0)),""))</f>
        <v>0</v>
      </c>
      <c r="F1124" t="str">
        <f t="shared" si="17"/>
        <v>0</v>
      </c>
      <c r="G1124">
        <f>IF(ISBLANK(IFERROR(INDEX('2-3 引出列表'!$A$2:$CE$8700,$A1124,MATCH(G$1,'2-3 引出列表'!$A$1:$CD$1,0)),"")),"",IFERROR(INDEX('2-3 引出列表'!$A$2:$CE$8700,$A1124,MATCH(G$1,'2-3 引出列表'!$A$1:$CD$1,0)),""))</f>
        <v>0</v>
      </c>
      <c r="H1124">
        <f>IF(ISBLANK(IFERROR(INDEX('2-3 引出列表'!$A$2:$CE$8700,$A1124,MATCH(H$1,'2-3 引出列表'!$A$1:$CD$1,0)),"")),"",IFERROR(INDEX('2-3 引出列表'!$A$2:$CE$8700,$A1124,MATCH(H$1,'2-3 引出列表'!$A$1:$CD$1,0)),""))</f>
        <v>0</v>
      </c>
      <c r="I1124">
        <f>IF(ISBLANK(IFERROR(INDEX('2-3 引出列表'!$A$2:$CE$8700,$A1124,MATCH(I$1,'2-3 引出列表'!$A$1:$CD$1,0)),"")),"",IFERROR(INDEX('2-3 引出列表'!$A$2:$CE$8700,$A1124,MATCH(I$1,'2-3 引出列表'!$A$1:$CD$1,0)),""))</f>
        <v>0</v>
      </c>
    </row>
    <row r="1125" customFormat="1" spans="1:9">
      <c r="A1125">
        <v>1124</v>
      </c>
      <c r="B1125">
        <f>IF(ISBLANK(IFERROR(INDEX('2-3 引出列表'!$A$2:$CE$8700,$A1125,MATCH(B$1,'2-3 引出列表'!$A$1:$CD$1,0)),"")),"",IFERROR(INDEX('2-3 引出列表'!$A$2:$CE$8700,$A1125,MATCH(B$1,'2-3 引出列表'!$A$1:$CD$1,0)),""))</f>
        <v>0</v>
      </c>
      <c r="C1125">
        <f>IF(ISBLANK(IFERROR(INDEX('2-3 引出列表'!$A$2:$CE$8700,$A1125,MATCH(C$1,'2-3 引出列表'!$A$1:$CD$1,0)),"")),"",IFERROR(INDEX('2-3 引出列表'!$A$2:$CE$8700,$A1125,MATCH(C$1,'2-3 引出列表'!$A$1:$CD$1,0)),""))</f>
        <v>0</v>
      </c>
      <c r="D1125">
        <f>IF(ISBLANK(IFERROR(INDEX('2-3 引出列表'!$A$2:$CE$8700,$A1125,MATCH(D$1,'2-3 引出列表'!$A$1:$CD$1,0)),"")),"",IFERROR(INDEX('2-3 引出列表'!$A$2:$CE$8700,$A1125,MATCH(D$1,'2-3 引出列表'!$A$1:$CD$1,0)),""))</f>
        <v>0</v>
      </c>
      <c r="E1125">
        <f>IF(ISBLANK(IFERROR(INDEX('2-3 引出列表'!$A$2:$CE$8700,$A1125,MATCH(E$1,'2-3 引出列表'!$A$1:$CD$1,0)),"")),"",IFERROR(INDEX('2-3 引出列表'!$A$2:$CE$8700,$A1125,MATCH(E$1,'2-3 引出列表'!$A$1:$CD$1,0)),""))</f>
        <v>0</v>
      </c>
      <c r="F1125" t="str">
        <f t="shared" si="17"/>
        <v>0</v>
      </c>
      <c r="G1125">
        <f>IF(ISBLANK(IFERROR(INDEX('2-3 引出列表'!$A$2:$CE$8700,$A1125,MATCH(G$1,'2-3 引出列表'!$A$1:$CD$1,0)),"")),"",IFERROR(INDEX('2-3 引出列表'!$A$2:$CE$8700,$A1125,MATCH(G$1,'2-3 引出列表'!$A$1:$CD$1,0)),""))</f>
        <v>0</v>
      </c>
      <c r="H1125">
        <f>IF(ISBLANK(IFERROR(INDEX('2-3 引出列表'!$A$2:$CE$8700,$A1125,MATCH(H$1,'2-3 引出列表'!$A$1:$CD$1,0)),"")),"",IFERROR(INDEX('2-3 引出列表'!$A$2:$CE$8700,$A1125,MATCH(H$1,'2-3 引出列表'!$A$1:$CD$1,0)),""))</f>
        <v>0</v>
      </c>
      <c r="I1125">
        <f>IF(ISBLANK(IFERROR(INDEX('2-3 引出列表'!$A$2:$CE$8700,$A1125,MATCH(I$1,'2-3 引出列表'!$A$1:$CD$1,0)),"")),"",IFERROR(INDEX('2-3 引出列表'!$A$2:$CE$8700,$A1125,MATCH(I$1,'2-3 引出列表'!$A$1:$CD$1,0)),""))</f>
        <v>0</v>
      </c>
    </row>
    <row r="1126" customFormat="1" spans="1:9">
      <c r="A1126">
        <v>1125</v>
      </c>
      <c r="B1126">
        <f>IF(ISBLANK(IFERROR(INDEX('2-3 引出列表'!$A$2:$CE$8700,$A1126,MATCH(B$1,'2-3 引出列表'!$A$1:$CD$1,0)),"")),"",IFERROR(INDEX('2-3 引出列表'!$A$2:$CE$8700,$A1126,MATCH(B$1,'2-3 引出列表'!$A$1:$CD$1,0)),""))</f>
        <v>0</v>
      </c>
      <c r="C1126">
        <f>IF(ISBLANK(IFERROR(INDEX('2-3 引出列表'!$A$2:$CE$8700,$A1126,MATCH(C$1,'2-3 引出列表'!$A$1:$CD$1,0)),"")),"",IFERROR(INDEX('2-3 引出列表'!$A$2:$CE$8700,$A1126,MATCH(C$1,'2-3 引出列表'!$A$1:$CD$1,0)),""))</f>
        <v>0</v>
      </c>
      <c r="D1126">
        <f>IF(ISBLANK(IFERROR(INDEX('2-3 引出列表'!$A$2:$CE$8700,$A1126,MATCH(D$1,'2-3 引出列表'!$A$1:$CD$1,0)),"")),"",IFERROR(INDEX('2-3 引出列表'!$A$2:$CE$8700,$A1126,MATCH(D$1,'2-3 引出列表'!$A$1:$CD$1,0)),""))</f>
        <v>0</v>
      </c>
      <c r="E1126">
        <f>IF(ISBLANK(IFERROR(INDEX('2-3 引出列表'!$A$2:$CE$8700,$A1126,MATCH(E$1,'2-3 引出列表'!$A$1:$CD$1,0)),"")),"",IFERROR(INDEX('2-3 引出列表'!$A$2:$CE$8700,$A1126,MATCH(E$1,'2-3 引出列表'!$A$1:$CD$1,0)),""))</f>
        <v>0</v>
      </c>
      <c r="F1126" t="str">
        <f t="shared" si="17"/>
        <v>0</v>
      </c>
      <c r="G1126">
        <f>IF(ISBLANK(IFERROR(INDEX('2-3 引出列表'!$A$2:$CE$8700,$A1126,MATCH(G$1,'2-3 引出列表'!$A$1:$CD$1,0)),"")),"",IFERROR(INDEX('2-3 引出列表'!$A$2:$CE$8700,$A1126,MATCH(G$1,'2-3 引出列表'!$A$1:$CD$1,0)),""))</f>
        <v>0</v>
      </c>
      <c r="H1126">
        <f>IF(ISBLANK(IFERROR(INDEX('2-3 引出列表'!$A$2:$CE$8700,$A1126,MATCH(H$1,'2-3 引出列表'!$A$1:$CD$1,0)),"")),"",IFERROR(INDEX('2-3 引出列表'!$A$2:$CE$8700,$A1126,MATCH(H$1,'2-3 引出列表'!$A$1:$CD$1,0)),""))</f>
        <v>0</v>
      </c>
      <c r="I1126">
        <f>IF(ISBLANK(IFERROR(INDEX('2-3 引出列表'!$A$2:$CE$8700,$A1126,MATCH(I$1,'2-3 引出列表'!$A$1:$CD$1,0)),"")),"",IFERROR(INDEX('2-3 引出列表'!$A$2:$CE$8700,$A1126,MATCH(I$1,'2-3 引出列表'!$A$1:$CD$1,0)),""))</f>
        <v>0</v>
      </c>
    </row>
    <row r="1127" customFormat="1" spans="1:9">
      <c r="A1127">
        <v>1126</v>
      </c>
      <c r="B1127">
        <f>IF(ISBLANK(IFERROR(INDEX('2-3 引出列表'!$A$2:$CE$8700,$A1127,MATCH(B$1,'2-3 引出列表'!$A$1:$CD$1,0)),"")),"",IFERROR(INDEX('2-3 引出列表'!$A$2:$CE$8700,$A1127,MATCH(B$1,'2-3 引出列表'!$A$1:$CD$1,0)),""))</f>
        <v>0</v>
      </c>
      <c r="C1127">
        <f>IF(ISBLANK(IFERROR(INDEX('2-3 引出列表'!$A$2:$CE$8700,$A1127,MATCH(C$1,'2-3 引出列表'!$A$1:$CD$1,0)),"")),"",IFERROR(INDEX('2-3 引出列表'!$A$2:$CE$8700,$A1127,MATCH(C$1,'2-3 引出列表'!$A$1:$CD$1,0)),""))</f>
        <v>0</v>
      </c>
      <c r="D1127">
        <f>IF(ISBLANK(IFERROR(INDEX('2-3 引出列表'!$A$2:$CE$8700,$A1127,MATCH(D$1,'2-3 引出列表'!$A$1:$CD$1,0)),"")),"",IFERROR(INDEX('2-3 引出列表'!$A$2:$CE$8700,$A1127,MATCH(D$1,'2-3 引出列表'!$A$1:$CD$1,0)),""))</f>
        <v>0</v>
      </c>
      <c r="E1127">
        <f>IF(ISBLANK(IFERROR(INDEX('2-3 引出列表'!$A$2:$CE$8700,$A1127,MATCH(E$1,'2-3 引出列表'!$A$1:$CD$1,0)),"")),"",IFERROR(INDEX('2-3 引出列表'!$A$2:$CE$8700,$A1127,MATCH(E$1,'2-3 引出列表'!$A$1:$CD$1,0)),""))</f>
        <v>0</v>
      </c>
      <c r="F1127" t="str">
        <f t="shared" si="17"/>
        <v>0</v>
      </c>
      <c r="G1127">
        <f>IF(ISBLANK(IFERROR(INDEX('2-3 引出列表'!$A$2:$CE$8700,$A1127,MATCH(G$1,'2-3 引出列表'!$A$1:$CD$1,0)),"")),"",IFERROR(INDEX('2-3 引出列表'!$A$2:$CE$8700,$A1127,MATCH(G$1,'2-3 引出列表'!$A$1:$CD$1,0)),""))</f>
        <v>0</v>
      </c>
      <c r="H1127">
        <f>IF(ISBLANK(IFERROR(INDEX('2-3 引出列表'!$A$2:$CE$8700,$A1127,MATCH(H$1,'2-3 引出列表'!$A$1:$CD$1,0)),"")),"",IFERROR(INDEX('2-3 引出列表'!$A$2:$CE$8700,$A1127,MATCH(H$1,'2-3 引出列表'!$A$1:$CD$1,0)),""))</f>
        <v>0</v>
      </c>
      <c r="I1127">
        <f>IF(ISBLANK(IFERROR(INDEX('2-3 引出列表'!$A$2:$CE$8700,$A1127,MATCH(I$1,'2-3 引出列表'!$A$1:$CD$1,0)),"")),"",IFERROR(INDEX('2-3 引出列表'!$A$2:$CE$8700,$A1127,MATCH(I$1,'2-3 引出列表'!$A$1:$CD$1,0)),""))</f>
        <v>0</v>
      </c>
    </row>
    <row r="1128" customFormat="1" spans="1:9">
      <c r="A1128">
        <v>1127</v>
      </c>
      <c r="B1128">
        <f>IF(ISBLANK(IFERROR(INDEX('2-3 引出列表'!$A$2:$CE$8700,$A1128,MATCH(B$1,'2-3 引出列表'!$A$1:$CD$1,0)),"")),"",IFERROR(INDEX('2-3 引出列表'!$A$2:$CE$8700,$A1128,MATCH(B$1,'2-3 引出列表'!$A$1:$CD$1,0)),""))</f>
        <v>0</v>
      </c>
      <c r="C1128">
        <f>IF(ISBLANK(IFERROR(INDEX('2-3 引出列表'!$A$2:$CE$8700,$A1128,MATCH(C$1,'2-3 引出列表'!$A$1:$CD$1,0)),"")),"",IFERROR(INDEX('2-3 引出列表'!$A$2:$CE$8700,$A1128,MATCH(C$1,'2-3 引出列表'!$A$1:$CD$1,0)),""))</f>
        <v>0</v>
      </c>
      <c r="D1128">
        <f>IF(ISBLANK(IFERROR(INDEX('2-3 引出列表'!$A$2:$CE$8700,$A1128,MATCH(D$1,'2-3 引出列表'!$A$1:$CD$1,0)),"")),"",IFERROR(INDEX('2-3 引出列表'!$A$2:$CE$8700,$A1128,MATCH(D$1,'2-3 引出列表'!$A$1:$CD$1,0)),""))</f>
        <v>0</v>
      </c>
      <c r="E1128">
        <f>IF(ISBLANK(IFERROR(INDEX('2-3 引出列表'!$A$2:$CE$8700,$A1128,MATCH(E$1,'2-3 引出列表'!$A$1:$CD$1,0)),"")),"",IFERROR(INDEX('2-3 引出列表'!$A$2:$CE$8700,$A1128,MATCH(E$1,'2-3 引出列表'!$A$1:$CD$1,0)),""))</f>
        <v>0</v>
      </c>
      <c r="F1128" t="str">
        <f t="shared" si="17"/>
        <v>0</v>
      </c>
      <c r="G1128">
        <f>IF(ISBLANK(IFERROR(INDEX('2-3 引出列表'!$A$2:$CE$8700,$A1128,MATCH(G$1,'2-3 引出列表'!$A$1:$CD$1,0)),"")),"",IFERROR(INDEX('2-3 引出列表'!$A$2:$CE$8700,$A1128,MATCH(G$1,'2-3 引出列表'!$A$1:$CD$1,0)),""))</f>
        <v>0</v>
      </c>
      <c r="H1128">
        <f>IF(ISBLANK(IFERROR(INDEX('2-3 引出列表'!$A$2:$CE$8700,$A1128,MATCH(H$1,'2-3 引出列表'!$A$1:$CD$1,0)),"")),"",IFERROR(INDEX('2-3 引出列表'!$A$2:$CE$8700,$A1128,MATCH(H$1,'2-3 引出列表'!$A$1:$CD$1,0)),""))</f>
        <v>0</v>
      </c>
      <c r="I1128">
        <f>IF(ISBLANK(IFERROR(INDEX('2-3 引出列表'!$A$2:$CE$8700,$A1128,MATCH(I$1,'2-3 引出列表'!$A$1:$CD$1,0)),"")),"",IFERROR(INDEX('2-3 引出列表'!$A$2:$CE$8700,$A1128,MATCH(I$1,'2-3 引出列表'!$A$1:$CD$1,0)),""))</f>
        <v>0</v>
      </c>
    </row>
    <row r="1129" customFormat="1" spans="1:9">
      <c r="A1129">
        <v>1128</v>
      </c>
      <c r="B1129">
        <f>IF(ISBLANK(IFERROR(INDEX('2-3 引出列表'!$A$2:$CE$8700,$A1129,MATCH(B$1,'2-3 引出列表'!$A$1:$CD$1,0)),"")),"",IFERROR(INDEX('2-3 引出列表'!$A$2:$CE$8700,$A1129,MATCH(B$1,'2-3 引出列表'!$A$1:$CD$1,0)),""))</f>
        <v>0</v>
      </c>
      <c r="C1129">
        <f>IF(ISBLANK(IFERROR(INDEX('2-3 引出列表'!$A$2:$CE$8700,$A1129,MATCH(C$1,'2-3 引出列表'!$A$1:$CD$1,0)),"")),"",IFERROR(INDEX('2-3 引出列表'!$A$2:$CE$8700,$A1129,MATCH(C$1,'2-3 引出列表'!$A$1:$CD$1,0)),""))</f>
        <v>0</v>
      </c>
      <c r="D1129">
        <f>IF(ISBLANK(IFERROR(INDEX('2-3 引出列表'!$A$2:$CE$8700,$A1129,MATCH(D$1,'2-3 引出列表'!$A$1:$CD$1,0)),"")),"",IFERROR(INDEX('2-3 引出列表'!$A$2:$CE$8700,$A1129,MATCH(D$1,'2-3 引出列表'!$A$1:$CD$1,0)),""))</f>
        <v>0</v>
      </c>
      <c r="E1129">
        <f>IF(ISBLANK(IFERROR(INDEX('2-3 引出列表'!$A$2:$CE$8700,$A1129,MATCH(E$1,'2-3 引出列表'!$A$1:$CD$1,0)),"")),"",IFERROR(INDEX('2-3 引出列表'!$A$2:$CE$8700,$A1129,MATCH(E$1,'2-3 引出列表'!$A$1:$CD$1,0)),""))</f>
        <v>0</v>
      </c>
      <c r="F1129" t="str">
        <f t="shared" si="17"/>
        <v>0</v>
      </c>
      <c r="G1129">
        <f>IF(ISBLANK(IFERROR(INDEX('2-3 引出列表'!$A$2:$CE$8700,$A1129,MATCH(G$1,'2-3 引出列表'!$A$1:$CD$1,0)),"")),"",IFERROR(INDEX('2-3 引出列表'!$A$2:$CE$8700,$A1129,MATCH(G$1,'2-3 引出列表'!$A$1:$CD$1,0)),""))</f>
        <v>0</v>
      </c>
      <c r="H1129">
        <f>IF(ISBLANK(IFERROR(INDEX('2-3 引出列表'!$A$2:$CE$8700,$A1129,MATCH(H$1,'2-3 引出列表'!$A$1:$CD$1,0)),"")),"",IFERROR(INDEX('2-3 引出列表'!$A$2:$CE$8700,$A1129,MATCH(H$1,'2-3 引出列表'!$A$1:$CD$1,0)),""))</f>
        <v>0</v>
      </c>
      <c r="I1129">
        <f>IF(ISBLANK(IFERROR(INDEX('2-3 引出列表'!$A$2:$CE$8700,$A1129,MATCH(I$1,'2-3 引出列表'!$A$1:$CD$1,0)),"")),"",IFERROR(INDEX('2-3 引出列表'!$A$2:$CE$8700,$A1129,MATCH(I$1,'2-3 引出列表'!$A$1:$CD$1,0)),""))</f>
        <v>0</v>
      </c>
    </row>
    <row r="1130" customFormat="1" spans="1:9">
      <c r="A1130">
        <v>1129</v>
      </c>
      <c r="B1130">
        <f>IF(ISBLANK(IFERROR(INDEX('2-3 引出列表'!$A$2:$CE$8700,$A1130,MATCH(B$1,'2-3 引出列表'!$A$1:$CD$1,0)),"")),"",IFERROR(INDEX('2-3 引出列表'!$A$2:$CE$8700,$A1130,MATCH(B$1,'2-3 引出列表'!$A$1:$CD$1,0)),""))</f>
        <v>0</v>
      </c>
      <c r="C1130">
        <f>IF(ISBLANK(IFERROR(INDEX('2-3 引出列表'!$A$2:$CE$8700,$A1130,MATCH(C$1,'2-3 引出列表'!$A$1:$CD$1,0)),"")),"",IFERROR(INDEX('2-3 引出列表'!$A$2:$CE$8700,$A1130,MATCH(C$1,'2-3 引出列表'!$A$1:$CD$1,0)),""))</f>
        <v>0</v>
      </c>
      <c r="D1130">
        <f>IF(ISBLANK(IFERROR(INDEX('2-3 引出列表'!$A$2:$CE$8700,$A1130,MATCH(D$1,'2-3 引出列表'!$A$1:$CD$1,0)),"")),"",IFERROR(INDEX('2-3 引出列表'!$A$2:$CE$8700,$A1130,MATCH(D$1,'2-3 引出列表'!$A$1:$CD$1,0)),""))</f>
        <v>0</v>
      </c>
      <c r="E1130">
        <f>IF(ISBLANK(IFERROR(INDEX('2-3 引出列表'!$A$2:$CE$8700,$A1130,MATCH(E$1,'2-3 引出列表'!$A$1:$CD$1,0)),"")),"",IFERROR(INDEX('2-3 引出列表'!$A$2:$CE$8700,$A1130,MATCH(E$1,'2-3 引出列表'!$A$1:$CD$1,0)),""))</f>
        <v>0</v>
      </c>
      <c r="F1130" t="str">
        <f t="shared" si="17"/>
        <v>0</v>
      </c>
      <c r="G1130">
        <f>IF(ISBLANK(IFERROR(INDEX('2-3 引出列表'!$A$2:$CE$8700,$A1130,MATCH(G$1,'2-3 引出列表'!$A$1:$CD$1,0)),"")),"",IFERROR(INDEX('2-3 引出列表'!$A$2:$CE$8700,$A1130,MATCH(G$1,'2-3 引出列表'!$A$1:$CD$1,0)),""))</f>
        <v>0</v>
      </c>
      <c r="H1130">
        <f>IF(ISBLANK(IFERROR(INDEX('2-3 引出列表'!$A$2:$CE$8700,$A1130,MATCH(H$1,'2-3 引出列表'!$A$1:$CD$1,0)),"")),"",IFERROR(INDEX('2-3 引出列表'!$A$2:$CE$8700,$A1130,MATCH(H$1,'2-3 引出列表'!$A$1:$CD$1,0)),""))</f>
        <v>0</v>
      </c>
      <c r="I1130">
        <f>IF(ISBLANK(IFERROR(INDEX('2-3 引出列表'!$A$2:$CE$8700,$A1130,MATCH(I$1,'2-3 引出列表'!$A$1:$CD$1,0)),"")),"",IFERROR(INDEX('2-3 引出列表'!$A$2:$CE$8700,$A1130,MATCH(I$1,'2-3 引出列表'!$A$1:$CD$1,0)),""))</f>
        <v>0</v>
      </c>
    </row>
    <row r="1131" customFormat="1" spans="1:9">
      <c r="A1131">
        <v>1130</v>
      </c>
      <c r="B1131">
        <f>IF(ISBLANK(IFERROR(INDEX('2-3 引出列表'!$A$2:$CE$8700,$A1131,MATCH(B$1,'2-3 引出列表'!$A$1:$CD$1,0)),"")),"",IFERROR(INDEX('2-3 引出列表'!$A$2:$CE$8700,$A1131,MATCH(B$1,'2-3 引出列表'!$A$1:$CD$1,0)),""))</f>
        <v>0</v>
      </c>
      <c r="C1131">
        <f>IF(ISBLANK(IFERROR(INDEX('2-3 引出列表'!$A$2:$CE$8700,$A1131,MATCH(C$1,'2-3 引出列表'!$A$1:$CD$1,0)),"")),"",IFERROR(INDEX('2-3 引出列表'!$A$2:$CE$8700,$A1131,MATCH(C$1,'2-3 引出列表'!$A$1:$CD$1,0)),""))</f>
        <v>0</v>
      </c>
      <c r="D1131">
        <f>IF(ISBLANK(IFERROR(INDEX('2-3 引出列表'!$A$2:$CE$8700,$A1131,MATCH(D$1,'2-3 引出列表'!$A$1:$CD$1,0)),"")),"",IFERROR(INDEX('2-3 引出列表'!$A$2:$CE$8700,$A1131,MATCH(D$1,'2-3 引出列表'!$A$1:$CD$1,0)),""))</f>
        <v>0</v>
      </c>
      <c r="E1131">
        <f>IF(ISBLANK(IFERROR(INDEX('2-3 引出列表'!$A$2:$CE$8700,$A1131,MATCH(E$1,'2-3 引出列表'!$A$1:$CD$1,0)),"")),"",IFERROR(INDEX('2-3 引出列表'!$A$2:$CE$8700,$A1131,MATCH(E$1,'2-3 引出列表'!$A$1:$CD$1,0)),""))</f>
        <v>0</v>
      </c>
      <c r="F1131" t="str">
        <f t="shared" si="17"/>
        <v>0</v>
      </c>
      <c r="G1131">
        <f>IF(ISBLANK(IFERROR(INDEX('2-3 引出列表'!$A$2:$CE$8700,$A1131,MATCH(G$1,'2-3 引出列表'!$A$1:$CD$1,0)),"")),"",IFERROR(INDEX('2-3 引出列表'!$A$2:$CE$8700,$A1131,MATCH(G$1,'2-3 引出列表'!$A$1:$CD$1,0)),""))</f>
        <v>0</v>
      </c>
      <c r="H1131">
        <f>IF(ISBLANK(IFERROR(INDEX('2-3 引出列表'!$A$2:$CE$8700,$A1131,MATCH(H$1,'2-3 引出列表'!$A$1:$CD$1,0)),"")),"",IFERROR(INDEX('2-3 引出列表'!$A$2:$CE$8700,$A1131,MATCH(H$1,'2-3 引出列表'!$A$1:$CD$1,0)),""))</f>
        <v>0</v>
      </c>
      <c r="I1131">
        <f>IF(ISBLANK(IFERROR(INDEX('2-3 引出列表'!$A$2:$CE$8700,$A1131,MATCH(I$1,'2-3 引出列表'!$A$1:$CD$1,0)),"")),"",IFERROR(INDEX('2-3 引出列表'!$A$2:$CE$8700,$A1131,MATCH(I$1,'2-3 引出列表'!$A$1:$CD$1,0)),""))</f>
        <v>0</v>
      </c>
    </row>
    <row r="1132" customFormat="1" spans="1:9">
      <c r="A1132">
        <v>1131</v>
      </c>
      <c r="B1132">
        <f>IF(ISBLANK(IFERROR(INDEX('2-3 引出列表'!$A$2:$CE$8700,$A1132,MATCH(B$1,'2-3 引出列表'!$A$1:$CD$1,0)),"")),"",IFERROR(INDEX('2-3 引出列表'!$A$2:$CE$8700,$A1132,MATCH(B$1,'2-3 引出列表'!$A$1:$CD$1,0)),""))</f>
        <v>0</v>
      </c>
      <c r="C1132">
        <f>IF(ISBLANK(IFERROR(INDEX('2-3 引出列表'!$A$2:$CE$8700,$A1132,MATCH(C$1,'2-3 引出列表'!$A$1:$CD$1,0)),"")),"",IFERROR(INDEX('2-3 引出列表'!$A$2:$CE$8700,$A1132,MATCH(C$1,'2-3 引出列表'!$A$1:$CD$1,0)),""))</f>
        <v>0</v>
      </c>
      <c r="D1132">
        <f>IF(ISBLANK(IFERROR(INDEX('2-3 引出列表'!$A$2:$CE$8700,$A1132,MATCH(D$1,'2-3 引出列表'!$A$1:$CD$1,0)),"")),"",IFERROR(INDEX('2-3 引出列表'!$A$2:$CE$8700,$A1132,MATCH(D$1,'2-3 引出列表'!$A$1:$CD$1,0)),""))</f>
        <v>0</v>
      </c>
      <c r="E1132">
        <f>IF(ISBLANK(IFERROR(INDEX('2-3 引出列表'!$A$2:$CE$8700,$A1132,MATCH(E$1,'2-3 引出列表'!$A$1:$CD$1,0)),"")),"",IFERROR(INDEX('2-3 引出列表'!$A$2:$CE$8700,$A1132,MATCH(E$1,'2-3 引出列表'!$A$1:$CD$1,0)),""))</f>
        <v>0</v>
      </c>
      <c r="F1132" t="str">
        <f t="shared" si="17"/>
        <v>0</v>
      </c>
      <c r="G1132">
        <f>IF(ISBLANK(IFERROR(INDEX('2-3 引出列表'!$A$2:$CE$8700,$A1132,MATCH(G$1,'2-3 引出列表'!$A$1:$CD$1,0)),"")),"",IFERROR(INDEX('2-3 引出列表'!$A$2:$CE$8700,$A1132,MATCH(G$1,'2-3 引出列表'!$A$1:$CD$1,0)),""))</f>
        <v>0</v>
      </c>
      <c r="H1132">
        <f>IF(ISBLANK(IFERROR(INDEX('2-3 引出列表'!$A$2:$CE$8700,$A1132,MATCH(H$1,'2-3 引出列表'!$A$1:$CD$1,0)),"")),"",IFERROR(INDEX('2-3 引出列表'!$A$2:$CE$8700,$A1132,MATCH(H$1,'2-3 引出列表'!$A$1:$CD$1,0)),""))</f>
        <v>0</v>
      </c>
      <c r="I1132">
        <f>IF(ISBLANK(IFERROR(INDEX('2-3 引出列表'!$A$2:$CE$8700,$A1132,MATCH(I$1,'2-3 引出列表'!$A$1:$CD$1,0)),"")),"",IFERROR(INDEX('2-3 引出列表'!$A$2:$CE$8700,$A1132,MATCH(I$1,'2-3 引出列表'!$A$1:$CD$1,0)),""))</f>
        <v>0</v>
      </c>
    </row>
    <row r="1133" customFormat="1" spans="1:9">
      <c r="A1133">
        <v>1132</v>
      </c>
      <c r="B1133">
        <f>IF(ISBLANK(IFERROR(INDEX('2-3 引出列表'!$A$2:$CE$8700,$A1133,MATCH(B$1,'2-3 引出列表'!$A$1:$CD$1,0)),"")),"",IFERROR(INDEX('2-3 引出列表'!$A$2:$CE$8700,$A1133,MATCH(B$1,'2-3 引出列表'!$A$1:$CD$1,0)),""))</f>
        <v>0</v>
      </c>
      <c r="C1133">
        <f>IF(ISBLANK(IFERROR(INDEX('2-3 引出列表'!$A$2:$CE$8700,$A1133,MATCH(C$1,'2-3 引出列表'!$A$1:$CD$1,0)),"")),"",IFERROR(INDEX('2-3 引出列表'!$A$2:$CE$8700,$A1133,MATCH(C$1,'2-3 引出列表'!$A$1:$CD$1,0)),""))</f>
        <v>0</v>
      </c>
      <c r="D1133">
        <f>IF(ISBLANK(IFERROR(INDEX('2-3 引出列表'!$A$2:$CE$8700,$A1133,MATCH(D$1,'2-3 引出列表'!$A$1:$CD$1,0)),"")),"",IFERROR(INDEX('2-3 引出列表'!$A$2:$CE$8700,$A1133,MATCH(D$1,'2-3 引出列表'!$A$1:$CD$1,0)),""))</f>
        <v>0</v>
      </c>
      <c r="E1133">
        <f>IF(ISBLANK(IFERROR(INDEX('2-3 引出列表'!$A$2:$CE$8700,$A1133,MATCH(E$1,'2-3 引出列表'!$A$1:$CD$1,0)),"")),"",IFERROR(INDEX('2-3 引出列表'!$A$2:$CE$8700,$A1133,MATCH(E$1,'2-3 引出列表'!$A$1:$CD$1,0)),""))</f>
        <v>0</v>
      </c>
      <c r="F1133" t="str">
        <f t="shared" si="17"/>
        <v>0</v>
      </c>
      <c r="G1133">
        <f>IF(ISBLANK(IFERROR(INDEX('2-3 引出列表'!$A$2:$CE$8700,$A1133,MATCH(G$1,'2-3 引出列表'!$A$1:$CD$1,0)),"")),"",IFERROR(INDEX('2-3 引出列表'!$A$2:$CE$8700,$A1133,MATCH(G$1,'2-3 引出列表'!$A$1:$CD$1,0)),""))</f>
        <v>0</v>
      </c>
      <c r="H1133">
        <f>IF(ISBLANK(IFERROR(INDEX('2-3 引出列表'!$A$2:$CE$8700,$A1133,MATCH(H$1,'2-3 引出列表'!$A$1:$CD$1,0)),"")),"",IFERROR(INDEX('2-3 引出列表'!$A$2:$CE$8700,$A1133,MATCH(H$1,'2-3 引出列表'!$A$1:$CD$1,0)),""))</f>
        <v>0</v>
      </c>
      <c r="I1133">
        <f>IF(ISBLANK(IFERROR(INDEX('2-3 引出列表'!$A$2:$CE$8700,$A1133,MATCH(I$1,'2-3 引出列表'!$A$1:$CD$1,0)),"")),"",IFERROR(INDEX('2-3 引出列表'!$A$2:$CE$8700,$A1133,MATCH(I$1,'2-3 引出列表'!$A$1:$CD$1,0)),""))</f>
        <v>0</v>
      </c>
    </row>
    <row r="1134" customFormat="1" spans="1:9">
      <c r="A1134">
        <v>1133</v>
      </c>
      <c r="B1134">
        <f>IF(ISBLANK(IFERROR(INDEX('2-3 引出列表'!$A$2:$CE$8700,$A1134,MATCH(B$1,'2-3 引出列表'!$A$1:$CD$1,0)),"")),"",IFERROR(INDEX('2-3 引出列表'!$A$2:$CE$8700,$A1134,MATCH(B$1,'2-3 引出列表'!$A$1:$CD$1,0)),""))</f>
        <v>0</v>
      </c>
      <c r="C1134">
        <f>IF(ISBLANK(IFERROR(INDEX('2-3 引出列表'!$A$2:$CE$8700,$A1134,MATCH(C$1,'2-3 引出列表'!$A$1:$CD$1,0)),"")),"",IFERROR(INDEX('2-3 引出列表'!$A$2:$CE$8700,$A1134,MATCH(C$1,'2-3 引出列表'!$A$1:$CD$1,0)),""))</f>
        <v>0</v>
      </c>
      <c r="D1134">
        <f>IF(ISBLANK(IFERROR(INDEX('2-3 引出列表'!$A$2:$CE$8700,$A1134,MATCH(D$1,'2-3 引出列表'!$A$1:$CD$1,0)),"")),"",IFERROR(INDEX('2-3 引出列表'!$A$2:$CE$8700,$A1134,MATCH(D$1,'2-3 引出列表'!$A$1:$CD$1,0)),""))</f>
        <v>0</v>
      </c>
      <c r="E1134">
        <f>IF(ISBLANK(IFERROR(INDEX('2-3 引出列表'!$A$2:$CE$8700,$A1134,MATCH(E$1,'2-3 引出列表'!$A$1:$CD$1,0)),"")),"",IFERROR(INDEX('2-3 引出列表'!$A$2:$CE$8700,$A1134,MATCH(E$1,'2-3 引出列表'!$A$1:$CD$1,0)),""))</f>
        <v>0</v>
      </c>
      <c r="F1134" t="str">
        <f t="shared" si="17"/>
        <v>0</v>
      </c>
      <c r="G1134">
        <f>IF(ISBLANK(IFERROR(INDEX('2-3 引出列表'!$A$2:$CE$8700,$A1134,MATCH(G$1,'2-3 引出列表'!$A$1:$CD$1,0)),"")),"",IFERROR(INDEX('2-3 引出列表'!$A$2:$CE$8700,$A1134,MATCH(G$1,'2-3 引出列表'!$A$1:$CD$1,0)),""))</f>
        <v>0</v>
      </c>
      <c r="H1134">
        <f>IF(ISBLANK(IFERROR(INDEX('2-3 引出列表'!$A$2:$CE$8700,$A1134,MATCH(H$1,'2-3 引出列表'!$A$1:$CD$1,0)),"")),"",IFERROR(INDEX('2-3 引出列表'!$A$2:$CE$8700,$A1134,MATCH(H$1,'2-3 引出列表'!$A$1:$CD$1,0)),""))</f>
        <v>0</v>
      </c>
      <c r="I1134">
        <f>IF(ISBLANK(IFERROR(INDEX('2-3 引出列表'!$A$2:$CE$8700,$A1134,MATCH(I$1,'2-3 引出列表'!$A$1:$CD$1,0)),"")),"",IFERROR(INDEX('2-3 引出列表'!$A$2:$CE$8700,$A1134,MATCH(I$1,'2-3 引出列表'!$A$1:$CD$1,0)),""))</f>
        <v>0</v>
      </c>
    </row>
    <row r="1135" customFormat="1" spans="1:9">
      <c r="A1135">
        <v>1134</v>
      </c>
      <c r="B1135">
        <f>IF(ISBLANK(IFERROR(INDEX('2-3 引出列表'!$A$2:$CE$8700,$A1135,MATCH(B$1,'2-3 引出列表'!$A$1:$CD$1,0)),"")),"",IFERROR(INDEX('2-3 引出列表'!$A$2:$CE$8700,$A1135,MATCH(B$1,'2-3 引出列表'!$A$1:$CD$1,0)),""))</f>
        <v>0</v>
      </c>
      <c r="C1135">
        <f>IF(ISBLANK(IFERROR(INDEX('2-3 引出列表'!$A$2:$CE$8700,$A1135,MATCH(C$1,'2-3 引出列表'!$A$1:$CD$1,0)),"")),"",IFERROR(INDEX('2-3 引出列表'!$A$2:$CE$8700,$A1135,MATCH(C$1,'2-3 引出列表'!$A$1:$CD$1,0)),""))</f>
        <v>0</v>
      </c>
      <c r="D1135">
        <f>IF(ISBLANK(IFERROR(INDEX('2-3 引出列表'!$A$2:$CE$8700,$A1135,MATCH(D$1,'2-3 引出列表'!$A$1:$CD$1,0)),"")),"",IFERROR(INDEX('2-3 引出列表'!$A$2:$CE$8700,$A1135,MATCH(D$1,'2-3 引出列表'!$A$1:$CD$1,0)),""))</f>
        <v>0</v>
      </c>
      <c r="E1135">
        <f>IF(ISBLANK(IFERROR(INDEX('2-3 引出列表'!$A$2:$CE$8700,$A1135,MATCH(E$1,'2-3 引出列表'!$A$1:$CD$1,0)),"")),"",IFERROR(INDEX('2-3 引出列表'!$A$2:$CE$8700,$A1135,MATCH(E$1,'2-3 引出列表'!$A$1:$CD$1,0)),""))</f>
        <v>0</v>
      </c>
      <c r="F1135" t="str">
        <f t="shared" si="17"/>
        <v>0</v>
      </c>
      <c r="G1135">
        <f>IF(ISBLANK(IFERROR(INDEX('2-3 引出列表'!$A$2:$CE$8700,$A1135,MATCH(G$1,'2-3 引出列表'!$A$1:$CD$1,0)),"")),"",IFERROR(INDEX('2-3 引出列表'!$A$2:$CE$8700,$A1135,MATCH(G$1,'2-3 引出列表'!$A$1:$CD$1,0)),""))</f>
        <v>0</v>
      </c>
      <c r="H1135">
        <f>IF(ISBLANK(IFERROR(INDEX('2-3 引出列表'!$A$2:$CE$8700,$A1135,MATCH(H$1,'2-3 引出列表'!$A$1:$CD$1,0)),"")),"",IFERROR(INDEX('2-3 引出列表'!$A$2:$CE$8700,$A1135,MATCH(H$1,'2-3 引出列表'!$A$1:$CD$1,0)),""))</f>
        <v>0</v>
      </c>
      <c r="I1135">
        <f>IF(ISBLANK(IFERROR(INDEX('2-3 引出列表'!$A$2:$CE$8700,$A1135,MATCH(I$1,'2-3 引出列表'!$A$1:$CD$1,0)),"")),"",IFERROR(INDEX('2-3 引出列表'!$A$2:$CE$8700,$A1135,MATCH(I$1,'2-3 引出列表'!$A$1:$CD$1,0)),""))</f>
        <v>0</v>
      </c>
    </row>
    <row r="1136" customFormat="1" spans="1:9">
      <c r="A1136">
        <v>1135</v>
      </c>
      <c r="B1136">
        <f>IF(ISBLANK(IFERROR(INDEX('2-3 引出列表'!$A$2:$CE$8700,$A1136,MATCH(B$1,'2-3 引出列表'!$A$1:$CD$1,0)),"")),"",IFERROR(INDEX('2-3 引出列表'!$A$2:$CE$8700,$A1136,MATCH(B$1,'2-3 引出列表'!$A$1:$CD$1,0)),""))</f>
        <v>0</v>
      </c>
      <c r="C1136">
        <f>IF(ISBLANK(IFERROR(INDEX('2-3 引出列表'!$A$2:$CE$8700,$A1136,MATCH(C$1,'2-3 引出列表'!$A$1:$CD$1,0)),"")),"",IFERROR(INDEX('2-3 引出列表'!$A$2:$CE$8700,$A1136,MATCH(C$1,'2-3 引出列表'!$A$1:$CD$1,0)),""))</f>
        <v>0</v>
      </c>
      <c r="D1136">
        <f>IF(ISBLANK(IFERROR(INDEX('2-3 引出列表'!$A$2:$CE$8700,$A1136,MATCH(D$1,'2-3 引出列表'!$A$1:$CD$1,0)),"")),"",IFERROR(INDEX('2-3 引出列表'!$A$2:$CE$8700,$A1136,MATCH(D$1,'2-3 引出列表'!$A$1:$CD$1,0)),""))</f>
        <v>0</v>
      </c>
      <c r="E1136">
        <f>IF(ISBLANK(IFERROR(INDEX('2-3 引出列表'!$A$2:$CE$8700,$A1136,MATCH(E$1,'2-3 引出列表'!$A$1:$CD$1,0)),"")),"",IFERROR(INDEX('2-3 引出列表'!$A$2:$CE$8700,$A1136,MATCH(E$1,'2-3 引出列表'!$A$1:$CD$1,0)),""))</f>
        <v>0</v>
      </c>
      <c r="F1136" t="str">
        <f t="shared" si="17"/>
        <v>0</v>
      </c>
      <c r="G1136">
        <f>IF(ISBLANK(IFERROR(INDEX('2-3 引出列表'!$A$2:$CE$8700,$A1136,MATCH(G$1,'2-3 引出列表'!$A$1:$CD$1,0)),"")),"",IFERROR(INDEX('2-3 引出列表'!$A$2:$CE$8700,$A1136,MATCH(G$1,'2-3 引出列表'!$A$1:$CD$1,0)),""))</f>
        <v>0</v>
      </c>
      <c r="H1136">
        <f>IF(ISBLANK(IFERROR(INDEX('2-3 引出列表'!$A$2:$CE$8700,$A1136,MATCH(H$1,'2-3 引出列表'!$A$1:$CD$1,0)),"")),"",IFERROR(INDEX('2-3 引出列表'!$A$2:$CE$8700,$A1136,MATCH(H$1,'2-3 引出列表'!$A$1:$CD$1,0)),""))</f>
        <v>0</v>
      </c>
      <c r="I1136">
        <f>IF(ISBLANK(IFERROR(INDEX('2-3 引出列表'!$A$2:$CE$8700,$A1136,MATCH(I$1,'2-3 引出列表'!$A$1:$CD$1,0)),"")),"",IFERROR(INDEX('2-3 引出列表'!$A$2:$CE$8700,$A1136,MATCH(I$1,'2-3 引出列表'!$A$1:$CD$1,0)),""))</f>
        <v>0</v>
      </c>
    </row>
    <row r="1137" customFormat="1" spans="1:9">
      <c r="A1137">
        <v>1136</v>
      </c>
      <c r="B1137">
        <f>IF(ISBLANK(IFERROR(INDEX('2-3 引出列表'!$A$2:$CE$8700,$A1137,MATCH(B$1,'2-3 引出列表'!$A$1:$CD$1,0)),"")),"",IFERROR(INDEX('2-3 引出列表'!$A$2:$CE$8700,$A1137,MATCH(B$1,'2-3 引出列表'!$A$1:$CD$1,0)),""))</f>
        <v>0</v>
      </c>
      <c r="C1137">
        <f>IF(ISBLANK(IFERROR(INDEX('2-3 引出列表'!$A$2:$CE$8700,$A1137,MATCH(C$1,'2-3 引出列表'!$A$1:$CD$1,0)),"")),"",IFERROR(INDEX('2-3 引出列表'!$A$2:$CE$8700,$A1137,MATCH(C$1,'2-3 引出列表'!$A$1:$CD$1,0)),""))</f>
        <v>0</v>
      </c>
      <c r="D1137">
        <f>IF(ISBLANK(IFERROR(INDEX('2-3 引出列表'!$A$2:$CE$8700,$A1137,MATCH(D$1,'2-3 引出列表'!$A$1:$CD$1,0)),"")),"",IFERROR(INDEX('2-3 引出列表'!$A$2:$CE$8700,$A1137,MATCH(D$1,'2-3 引出列表'!$A$1:$CD$1,0)),""))</f>
        <v>0</v>
      </c>
      <c r="E1137">
        <f>IF(ISBLANK(IFERROR(INDEX('2-3 引出列表'!$A$2:$CE$8700,$A1137,MATCH(E$1,'2-3 引出列表'!$A$1:$CD$1,0)),"")),"",IFERROR(INDEX('2-3 引出列表'!$A$2:$CE$8700,$A1137,MATCH(E$1,'2-3 引出列表'!$A$1:$CD$1,0)),""))</f>
        <v>0</v>
      </c>
      <c r="F1137" t="str">
        <f t="shared" si="17"/>
        <v>0</v>
      </c>
      <c r="G1137">
        <f>IF(ISBLANK(IFERROR(INDEX('2-3 引出列表'!$A$2:$CE$8700,$A1137,MATCH(G$1,'2-3 引出列表'!$A$1:$CD$1,0)),"")),"",IFERROR(INDEX('2-3 引出列表'!$A$2:$CE$8700,$A1137,MATCH(G$1,'2-3 引出列表'!$A$1:$CD$1,0)),""))</f>
        <v>0</v>
      </c>
      <c r="H1137">
        <f>IF(ISBLANK(IFERROR(INDEX('2-3 引出列表'!$A$2:$CE$8700,$A1137,MATCH(H$1,'2-3 引出列表'!$A$1:$CD$1,0)),"")),"",IFERROR(INDEX('2-3 引出列表'!$A$2:$CE$8700,$A1137,MATCH(H$1,'2-3 引出列表'!$A$1:$CD$1,0)),""))</f>
        <v>0</v>
      </c>
      <c r="I1137">
        <f>IF(ISBLANK(IFERROR(INDEX('2-3 引出列表'!$A$2:$CE$8700,$A1137,MATCH(I$1,'2-3 引出列表'!$A$1:$CD$1,0)),"")),"",IFERROR(INDEX('2-3 引出列表'!$A$2:$CE$8700,$A1137,MATCH(I$1,'2-3 引出列表'!$A$1:$CD$1,0)),""))</f>
        <v>0</v>
      </c>
    </row>
    <row r="1138" customFormat="1" spans="1:9">
      <c r="A1138">
        <v>1137</v>
      </c>
      <c r="B1138">
        <f>IF(ISBLANK(IFERROR(INDEX('2-3 引出列表'!$A$2:$CE$8700,$A1138,MATCH(B$1,'2-3 引出列表'!$A$1:$CD$1,0)),"")),"",IFERROR(INDEX('2-3 引出列表'!$A$2:$CE$8700,$A1138,MATCH(B$1,'2-3 引出列表'!$A$1:$CD$1,0)),""))</f>
        <v>0</v>
      </c>
      <c r="C1138">
        <f>IF(ISBLANK(IFERROR(INDEX('2-3 引出列表'!$A$2:$CE$8700,$A1138,MATCH(C$1,'2-3 引出列表'!$A$1:$CD$1,0)),"")),"",IFERROR(INDEX('2-3 引出列表'!$A$2:$CE$8700,$A1138,MATCH(C$1,'2-3 引出列表'!$A$1:$CD$1,0)),""))</f>
        <v>0</v>
      </c>
      <c r="D1138">
        <f>IF(ISBLANK(IFERROR(INDEX('2-3 引出列表'!$A$2:$CE$8700,$A1138,MATCH(D$1,'2-3 引出列表'!$A$1:$CD$1,0)),"")),"",IFERROR(INDEX('2-3 引出列表'!$A$2:$CE$8700,$A1138,MATCH(D$1,'2-3 引出列表'!$A$1:$CD$1,0)),""))</f>
        <v>0</v>
      </c>
      <c r="E1138">
        <f>IF(ISBLANK(IFERROR(INDEX('2-3 引出列表'!$A$2:$CE$8700,$A1138,MATCH(E$1,'2-3 引出列表'!$A$1:$CD$1,0)),"")),"",IFERROR(INDEX('2-3 引出列表'!$A$2:$CE$8700,$A1138,MATCH(E$1,'2-3 引出列表'!$A$1:$CD$1,0)),""))</f>
        <v>0</v>
      </c>
      <c r="F1138" t="str">
        <f t="shared" si="17"/>
        <v>0</v>
      </c>
      <c r="G1138">
        <f>IF(ISBLANK(IFERROR(INDEX('2-3 引出列表'!$A$2:$CE$8700,$A1138,MATCH(G$1,'2-3 引出列表'!$A$1:$CD$1,0)),"")),"",IFERROR(INDEX('2-3 引出列表'!$A$2:$CE$8700,$A1138,MATCH(G$1,'2-3 引出列表'!$A$1:$CD$1,0)),""))</f>
        <v>0</v>
      </c>
      <c r="H1138">
        <f>IF(ISBLANK(IFERROR(INDEX('2-3 引出列表'!$A$2:$CE$8700,$A1138,MATCH(H$1,'2-3 引出列表'!$A$1:$CD$1,0)),"")),"",IFERROR(INDEX('2-3 引出列表'!$A$2:$CE$8700,$A1138,MATCH(H$1,'2-3 引出列表'!$A$1:$CD$1,0)),""))</f>
        <v>0</v>
      </c>
      <c r="I1138">
        <f>IF(ISBLANK(IFERROR(INDEX('2-3 引出列表'!$A$2:$CE$8700,$A1138,MATCH(I$1,'2-3 引出列表'!$A$1:$CD$1,0)),"")),"",IFERROR(INDEX('2-3 引出列表'!$A$2:$CE$8700,$A1138,MATCH(I$1,'2-3 引出列表'!$A$1:$CD$1,0)),""))</f>
        <v>0</v>
      </c>
    </row>
    <row r="1139" customFormat="1" spans="1:9">
      <c r="A1139">
        <v>1138</v>
      </c>
      <c r="B1139">
        <f>IF(ISBLANK(IFERROR(INDEX('2-3 引出列表'!$A$2:$CE$8700,$A1139,MATCH(B$1,'2-3 引出列表'!$A$1:$CD$1,0)),"")),"",IFERROR(INDEX('2-3 引出列表'!$A$2:$CE$8700,$A1139,MATCH(B$1,'2-3 引出列表'!$A$1:$CD$1,0)),""))</f>
        <v>0</v>
      </c>
      <c r="C1139">
        <f>IF(ISBLANK(IFERROR(INDEX('2-3 引出列表'!$A$2:$CE$8700,$A1139,MATCH(C$1,'2-3 引出列表'!$A$1:$CD$1,0)),"")),"",IFERROR(INDEX('2-3 引出列表'!$A$2:$CE$8700,$A1139,MATCH(C$1,'2-3 引出列表'!$A$1:$CD$1,0)),""))</f>
        <v>0</v>
      </c>
      <c r="D1139">
        <f>IF(ISBLANK(IFERROR(INDEX('2-3 引出列表'!$A$2:$CE$8700,$A1139,MATCH(D$1,'2-3 引出列表'!$A$1:$CD$1,0)),"")),"",IFERROR(INDEX('2-3 引出列表'!$A$2:$CE$8700,$A1139,MATCH(D$1,'2-3 引出列表'!$A$1:$CD$1,0)),""))</f>
        <v>0</v>
      </c>
      <c r="E1139">
        <f>IF(ISBLANK(IFERROR(INDEX('2-3 引出列表'!$A$2:$CE$8700,$A1139,MATCH(E$1,'2-3 引出列表'!$A$1:$CD$1,0)),"")),"",IFERROR(INDEX('2-3 引出列表'!$A$2:$CE$8700,$A1139,MATCH(E$1,'2-3 引出列表'!$A$1:$CD$1,0)),""))</f>
        <v>0</v>
      </c>
      <c r="F1139" t="str">
        <f t="shared" si="17"/>
        <v>0</v>
      </c>
      <c r="G1139">
        <f>IF(ISBLANK(IFERROR(INDEX('2-3 引出列表'!$A$2:$CE$8700,$A1139,MATCH(G$1,'2-3 引出列表'!$A$1:$CD$1,0)),"")),"",IFERROR(INDEX('2-3 引出列表'!$A$2:$CE$8700,$A1139,MATCH(G$1,'2-3 引出列表'!$A$1:$CD$1,0)),""))</f>
        <v>0</v>
      </c>
      <c r="H1139">
        <f>IF(ISBLANK(IFERROR(INDEX('2-3 引出列表'!$A$2:$CE$8700,$A1139,MATCH(H$1,'2-3 引出列表'!$A$1:$CD$1,0)),"")),"",IFERROR(INDEX('2-3 引出列表'!$A$2:$CE$8700,$A1139,MATCH(H$1,'2-3 引出列表'!$A$1:$CD$1,0)),""))</f>
        <v>0</v>
      </c>
      <c r="I1139">
        <f>IF(ISBLANK(IFERROR(INDEX('2-3 引出列表'!$A$2:$CE$8700,$A1139,MATCH(I$1,'2-3 引出列表'!$A$1:$CD$1,0)),"")),"",IFERROR(INDEX('2-3 引出列表'!$A$2:$CE$8700,$A1139,MATCH(I$1,'2-3 引出列表'!$A$1:$CD$1,0)),""))</f>
        <v>0</v>
      </c>
    </row>
    <row r="1140" customFormat="1" spans="1:9">
      <c r="A1140">
        <v>1139</v>
      </c>
      <c r="B1140">
        <f>IF(ISBLANK(IFERROR(INDEX('2-3 引出列表'!$A$2:$CE$8700,$A1140,MATCH(B$1,'2-3 引出列表'!$A$1:$CD$1,0)),"")),"",IFERROR(INDEX('2-3 引出列表'!$A$2:$CE$8700,$A1140,MATCH(B$1,'2-3 引出列表'!$A$1:$CD$1,0)),""))</f>
        <v>0</v>
      </c>
      <c r="C1140">
        <f>IF(ISBLANK(IFERROR(INDEX('2-3 引出列表'!$A$2:$CE$8700,$A1140,MATCH(C$1,'2-3 引出列表'!$A$1:$CD$1,0)),"")),"",IFERROR(INDEX('2-3 引出列表'!$A$2:$CE$8700,$A1140,MATCH(C$1,'2-3 引出列表'!$A$1:$CD$1,0)),""))</f>
        <v>0</v>
      </c>
      <c r="D1140">
        <f>IF(ISBLANK(IFERROR(INDEX('2-3 引出列表'!$A$2:$CE$8700,$A1140,MATCH(D$1,'2-3 引出列表'!$A$1:$CD$1,0)),"")),"",IFERROR(INDEX('2-3 引出列表'!$A$2:$CE$8700,$A1140,MATCH(D$1,'2-3 引出列表'!$A$1:$CD$1,0)),""))</f>
        <v>0</v>
      </c>
      <c r="E1140">
        <f>IF(ISBLANK(IFERROR(INDEX('2-3 引出列表'!$A$2:$CE$8700,$A1140,MATCH(E$1,'2-3 引出列表'!$A$1:$CD$1,0)),"")),"",IFERROR(INDEX('2-3 引出列表'!$A$2:$CE$8700,$A1140,MATCH(E$1,'2-3 引出列表'!$A$1:$CD$1,0)),""))</f>
        <v>0</v>
      </c>
      <c r="F1140" t="str">
        <f t="shared" si="17"/>
        <v>0</v>
      </c>
      <c r="G1140">
        <f>IF(ISBLANK(IFERROR(INDEX('2-3 引出列表'!$A$2:$CE$8700,$A1140,MATCH(G$1,'2-3 引出列表'!$A$1:$CD$1,0)),"")),"",IFERROR(INDEX('2-3 引出列表'!$A$2:$CE$8700,$A1140,MATCH(G$1,'2-3 引出列表'!$A$1:$CD$1,0)),""))</f>
        <v>0</v>
      </c>
      <c r="H1140">
        <f>IF(ISBLANK(IFERROR(INDEX('2-3 引出列表'!$A$2:$CE$8700,$A1140,MATCH(H$1,'2-3 引出列表'!$A$1:$CD$1,0)),"")),"",IFERROR(INDEX('2-3 引出列表'!$A$2:$CE$8700,$A1140,MATCH(H$1,'2-3 引出列表'!$A$1:$CD$1,0)),""))</f>
        <v>0</v>
      </c>
      <c r="I1140">
        <f>IF(ISBLANK(IFERROR(INDEX('2-3 引出列表'!$A$2:$CE$8700,$A1140,MATCH(I$1,'2-3 引出列表'!$A$1:$CD$1,0)),"")),"",IFERROR(INDEX('2-3 引出列表'!$A$2:$CE$8700,$A1140,MATCH(I$1,'2-3 引出列表'!$A$1:$CD$1,0)),""))</f>
        <v>0</v>
      </c>
    </row>
    <row r="1141" customFormat="1" spans="1:9">
      <c r="A1141">
        <v>1140</v>
      </c>
      <c r="B1141">
        <f>IF(ISBLANK(IFERROR(INDEX('2-3 引出列表'!$A$2:$CE$8700,$A1141,MATCH(B$1,'2-3 引出列表'!$A$1:$CD$1,0)),"")),"",IFERROR(INDEX('2-3 引出列表'!$A$2:$CE$8700,$A1141,MATCH(B$1,'2-3 引出列表'!$A$1:$CD$1,0)),""))</f>
        <v>0</v>
      </c>
      <c r="C1141">
        <f>IF(ISBLANK(IFERROR(INDEX('2-3 引出列表'!$A$2:$CE$8700,$A1141,MATCH(C$1,'2-3 引出列表'!$A$1:$CD$1,0)),"")),"",IFERROR(INDEX('2-3 引出列表'!$A$2:$CE$8700,$A1141,MATCH(C$1,'2-3 引出列表'!$A$1:$CD$1,0)),""))</f>
        <v>0</v>
      </c>
      <c r="D1141">
        <f>IF(ISBLANK(IFERROR(INDEX('2-3 引出列表'!$A$2:$CE$8700,$A1141,MATCH(D$1,'2-3 引出列表'!$A$1:$CD$1,0)),"")),"",IFERROR(INDEX('2-3 引出列表'!$A$2:$CE$8700,$A1141,MATCH(D$1,'2-3 引出列表'!$A$1:$CD$1,0)),""))</f>
        <v>0</v>
      </c>
      <c r="E1141">
        <f>IF(ISBLANK(IFERROR(INDEX('2-3 引出列表'!$A$2:$CE$8700,$A1141,MATCH(E$1,'2-3 引出列表'!$A$1:$CD$1,0)),"")),"",IFERROR(INDEX('2-3 引出列表'!$A$2:$CE$8700,$A1141,MATCH(E$1,'2-3 引出列表'!$A$1:$CD$1,0)),""))</f>
        <v>0</v>
      </c>
      <c r="F1141" t="str">
        <f t="shared" si="17"/>
        <v>0</v>
      </c>
      <c r="G1141">
        <f>IF(ISBLANK(IFERROR(INDEX('2-3 引出列表'!$A$2:$CE$8700,$A1141,MATCH(G$1,'2-3 引出列表'!$A$1:$CD$1,0)),"")),"",IFERROR(INDEX('2-3 引出列表'!$A$2:$CE$8700,$A1141,MATCH(G$1,'2-3 引出列表'!$A$1:$CD$1,0)),""))</f>
        <v>0</v>
      </c>
      <c r="H1141">
        <f>IF(ISBLANK(IFERROR(INDEX('2-3 引出列表'!$A$2:$CE$8700,$A1141,MATCH(H$1,'2-3 引出列表'!$A$1:$CD$1,0)),"")),"",IFERROR(INDEX('2-3 引出列表'!$A$2:$CE$8700,$A1141,MATCH(H$1,'2-3 引出列表'!$A$1:$CD$1,0)),""))</f>
        <v>0</v>
      </c>
      <c r="I1141">
        <f>IF(ISBLANK(IFERROR(INDEX('2-3 引出列表'!$A$2:$CE$8700,$A1141,MATCH(I$1,'2-3 引出列表'!$A$1:$CD$1,0)),"")),"",IFERROR(INDEX('2-3 引出列表'!$A$2:$CE$8700,$A1141,MATCH(I$1,'2-3 引出列表'!$A$1:$CD$1,0)),""))</f>
        <v>0</v>
      </c>
    </row>
    <row r="1142" customFormat="1" spans="1:9">
      <c r="A1142">
        <v>1141</v>
      </c>
      <c r="B1142">
        <f>IF(ISBLANK(IFERROR(INDEX('2-3 引出列表'!$A$2:$CE$8700,$A1142,MATCH(B$1,'2-3 引出列表'!$A$1:$CD$1,0)),"")),"",IFERROR(INDEX('2-3 引出列表'!$A$2:$CE$8700,$A1142,MATCH(B$1,'2-3 引出列表'!$A$1:$CD$1,0)),""))</f>
        <v>0</v>
      </c>
      <c r="C1142">
        <f>IF(ISBLANK(IFERROR(INDEX('2-3 引出列表'!$A$2:$CE$8700,$A1142,MATCH(C$1,'2-3 引出列表'!$A$1:$CD$1,0)),"")),"",IFERROR(INDEX('2-3 引出列表'!$A$2:$CE$8700,$A1142,MATCH(C$1,'2-3 引出列表'!$A$1:$CD$1,0)),""))</f>
        <v>0</v>
      </c>
      <c r="D1142">
        <f>IF(ISBLANK(IFERROR(INDEX('2-3 引出列表'!$A$2:$CE$8700,$A1142,MATCH(D$1,'2-3 引出列表'!$A$1:$CD$1,0)),"")),"",IFERROR(INDEX('2-3 引出列表'!$A$2:$CE$8700,$A1142,MATCH(D$1,'2-3 引出列表'!$A$1:$CD$1,0)),""))</f>
        <v>0</v>
      </c>
      <c r="E1142">
        <f>IF(ISBLANK(IFERROR(INDEX('2-3 引出列表'!$A$2:$CE$8700,$A1142,MATCH(E$1,'2-3 引出列表'!$A$1:$CD$1,0)),"")),"",IFERROR(INDEX('2-3 引出列表'!$A$2:$CE$8700,$A1142,MATCH(E$1,'2-3 引出列表'!$A$1:$CD$1,0)),""))</f>
        <v>0</v>
      </c>
      <c r="F1142" t="str">
        <f t="shared" si="17"/>
        <v>0</v>
      </c>
      <c r="G1142">
        <f>IF(ISBLANK(IFERROR(INDEX('2-3 引出列表'!$A$2:$CE$8700,$A1142,MATCH(G$1,'2-3 引出列表'!$A$1:$CD$1,0)),"")),"",IFERROR(INDEX('2-3 引出列表'!$A$2:$CE$8700,$A1142,MATCH(G$1,'2-3 引出列表'!$A$1:$CD$1,0)),""))</f>
        <v>0</v>
      </c>
      <c r="H1142">
        <f>IF(ISBLANK(IFERROR(INDEX('2-3 引出列表'!$A$2:$CE$8700,$A1142,MATCH(H$1,'2-3 引出列表'!$A$1:$CD$1,0)),"")),"",IFERROR(INDEX('2-3 引出列表'!$A$2:$CE$8700,$A1142,MATCH(H$1,'2-3 引出列表'!$A$1:$CD$1,0)),""))</f>
        <v>0</v>
      </c>
      <c r="I1142">
        <f>IF(ISBLANK(IFERROR(INDEX('2-3 引出列表'!$A$2:$CE$8700,$A1142,MATCH(I$1,'2-3 引出列表'!$A$1:$CD$1,0)),"")),"",IFERROR(INDEX('2-3 引出列表'!$A$2:$CE$8700,$A1142,MATCH(I$1,'2-3 引出列表'!$A$1:$CD$1,0)),""))</f>
        <v>0</v>
      </c>
    </row>
    <row r="1143" customFormat="1" spans="1:9">
      <c r="A1143">
        <v>1142</v>
      </c>
      <c r="B1143">
        <f>IF(ISBLANK(IFERROR(INDEX('2-3 引出列表'!$A$2:$CE$8700,$A1143,MATCH(B$1,'2-3 引出列表'!$A$1:$CD$1,0)),"")),"",IFERROR(INDEX('2-3 引出列表'!$A$2:$CE$8700,$A1143,MATCH(B$1,'2-3 引出列表'!$A$1:$CD$1,0)),""))</f>
        <v>0</v>
      </c>
      <c r="C1143">
        <f>IF(ISBLANK(IFERROR(INDEX('2-3 引出列表'!$A$2:$CE$8700,$A1143,MATCH(C$1,'2-3 引出列表'!$A$1:$CD$1,0)),"")),"",IFERROR(INDEX('2-3 引出列表'!$A$2:$CE$8700,$A1143,MATCH(C$1,'2-3 引出列表'!$A$1:$CD$1,0)),""))</f>
        <v>0</v>
      </c>
      <c r="D1143">
        <f>IF(ISBLANK(IFERROR(INDEX('2-3 引出列表'!$A$2:$CE$8700,$A1143,MATCH(D$1,'2-3 引出列表'!$A$1:$CD$1,0)),"")),"",IFERROR(INDEX('2-3 引出列表'!$A$2:$CE$8700,$A1143,MATCH(D$1,'2-3 引出列表'!$A$1:$CD$1,0)),""))</f>
        <v>0</v>
      </c>
      <c r="E1143">
        <f>IF(ISBLANK(IFERROR(INDEX('2-3 引出列表'!$A$2:$CE$8700,$A1143,MATCH(E$1,'2-3 引出列表'!$A$1:$CD$1,0)),"")),"",IFERROR(INDEX('2-3 引出列表'!$A$2:$CE$8700,$A1143,MATCH(E$1,'2-3 引出列表'!$A$1:$CD$1,0)),""))</f>
        <v>0</v>
      </c>
      <c r="F1143" t="str">
        <f t="shared" si="17"/>
        <v>0</v>
      </c>
      <c r="G1143">
        <f>IF(ISBLANK(IFERROR(INDEX('2-3 引出列表'!$A$2:$CE$8700,$A1143,MATCH(G$1,'2-3 引出列表'!$A$1:$CD$1,0)),"")),"",IFERROR(INDEX('2-3 引出列表'!$A$2:$CE$8700,$A1143,MATCH(G$1,'2-3 引出列表'!$A$1:$CD$1,0)),""))</f>
        <v>0</v>
      </c>
      <c r="H1143">
        <f>IF(ISBLANK(IFERROR(INDEX('2-3 引出列表'!$A$2:$CE$8700,$A1143,MATCH(H$1,'2-3 引出列表'!$A$1:$CD$1,0)),"")),"",IFERROR(INDEX('2-3 引出列表'!$A$2:$CE$8700,$A1143,MATCH(H$1,'2-3 引出列表'!$A$1:$CD$1,0)),""))</f>
        <v>0</v>
      </c>
      <c r="I1143">
        <f>IF(ISBLANK(IFERROR(INDEX('2-3 引出列表'!$A$2:$CE$8700,$A1143,MATCH(I$1,'2-3 引出列表'!$A$1:$CD$1,0)),"")),"",IFERROR(INDEX('2-3 引出列表'!$A$2:$CE$8700,$A1143,MATCH(I$1,'2-3 引出列表'!$A$1:$CD$1,0)),""))</f>
        <v>0</v>
      </c>
    </row>
    <row r="1144" customFormat="1" spans="1:9">
      <c r="A1144">
        <v>1143</v>
      </c>
      <c r="B1144">
        <f>IF(ISBLANK(IFERROR(INDEX('2-3 引出列表'!$A$2:$CE$8700,$A1144,MATCH(B$1,'2-3 引出列表'!$A$1:$CD$1,0)),"")),"",IFERROR(INDEX('2-3 引出列表'!$A$2:$CE$8700,$A1144,MATCH(B$1,'2-3 引出列表'!$A$1:$CD$1,0)),""))</f>
        <v>0</v>
      </c>
      <c r="C1144">
        <f>IF(ISBLANK(IFERROR(INDEX('2-3 引出列表'!$A$2:$CE$8700,$A1144,MATCH(C$1,'2-3 引出列表'!$A$1:$CD$1,0)),"")),"",IFERROR(INDEX('2-3 引出列表'!$A$2:$CE$8700,$A1144,MATCH(C$1,'2-3 引出列表'!$A$1:$CD$1,0)),""))</f>
        <v>0</v>
      </c>
      <c r="D1144">
        <f>IF(ISBLANK(IFERROR(INDEX('2-3 引出列表'!$A$2:$CE$8700,$A1144,MATCH(D$1,'2-3 引出列表'!$A$1:$CD$1,0)),"")),"",IFERROR(INDEX('2-3 引出列表'!$A$2:$CE$8700,$A1144,MATCH(D$1,'2-3 引出列表'!$A$1:$CD$1,0)),""))</f>
        <v>0</v>
      </c>
      <c r="E1144">
        <f>IF(ISBLANK(IFERROR(INDEX('2-3 引出列表'!$A$2:$CE$8700,$A1144,MATCH(E$1,'2-3 引出列表'!$A$1:$CD$1,0)),"")),"",IFERROR(INDEX('2-3 引出列表'!$A$2:$CE$8700,$A1144,MATCH(E$1,'2-3 引出列表'!$A$1:$CD$1,0)),""))</f>
        <v>0</v>
      </c>
      <c r="F1144" t="str">
        <f t="shared" si="17"/>
        <v>0</v>
      </c>
      <c r="G1144">
        <f>IF(ISBLANK(IFERROR(INDEX('2-3 引出列表'!$A$2:$CE$8700,$A1144,MATCH(G$1,'2-3 引出列表'!$A$1:$CD$1,0)),"")),"",IFERROR(INDEX('2-3 引出列表'!$A$2:$CE$8700,$A1144,MATCH(G$1,'2-3 引出列表'!$A$1:$CD$1,0)),""))</f>
        <v>0</v>
      </c>
      <c r="H1144">
        <f>IF(ISBLANK(IFERROR(INDEX('2-3 引出列表'!$A$2:$CE$8700,$A1144,MATCH(H$1,'2-3 引出列表'!$A$1:$CD$1,0)),"")),"",IFERROR(INDEX('2-3 引出列表'!$A$2:$CE$8700,$A1144,MATCH(H$1,'2-3 引出列表'!$A$1:$CD$1,0)),""))</f>
        <v>0</v>
      </c>
      <c r="I1144">
        <f>IF(ISBLANK(IFERROR(INDEX('2-3 引出列表'!$A$2:$CE$8700,$A1144,MATCH(I$1,'2-3 引出列表'!$A$1:$CD$1,0)),"")),"",IFERROR(INDEX('2-3 引出列表'!$A$2:$CE$8700,$A1144,MATCH(I$1,'2-3 引出列表'!$A$1:$CD$1,0)),""))</f>
        <v>0</v>
      </c>
    </row>
    <row r="1145" customFormat="1" spans="1:9">
      <c r="A1145">
        <v>1144</v>
      </c>
      <c r="B1145">
        <f>IF(ISBLANK(IFERROR(INDEX('2-3 引出列表'!$A$2:$CE$8700,$A1145,MATCH(B$1,'2-3 引出列表'!$A$1:$CD$1,0)),"")),"",IFERROR(INDEX('2-3 引出列表'!$A$2:$CE$8700,$A1145,MATCH(B$1,'2-3 引出列表'!$A$1:$CD$1,0)),""))</f>
        <v>0</v>
      </c>
      <c r="C1145">
        <f>IF(ISBLANK(IFERROR(INDEX('2-3 引出列表'!$A$2:$CE$8700,$A1145,MATCH(C$1,'2-3 引出列表'!$A$1:$CD$1,0)),"")),"",IFERROR(INDEX('2-3 引出列表'!$A$2:$CE$8700,$A1145,MATCH(C$1,'2-3 引出列表'!$A$1:$CD$1,0)),""))</f>
        <v>0</v>
      </c>
      <c r="D1145">
        <f>IF(ISBLANK(IFERROR(INDEX('2-3 引出列表'!$A$2:$CE$8700,$A1145,MATCH(D$1,'2-3 引出列表'!$A$1:$CD$1,0)),"")),"",IFERROR(INDEX('2-3 引出列表'!$A$2:$CE$8700,$A1145,MATCH(D$1,'2-3 引出列表'!$A$1:$CD$1,0)),""))</f>
        <v>0</v>
      </c>
      <c r="E1145">
        <f>IF(ISBLANK(IFERROR(INDEX('2-3 引出列表'!$A$2:$CE$8700,$A1145,MATCH(E$1,'2-3 引出列表'!$A$1:$CD$1,0)),"")),"",IFERROR(INDEX('2-3 引出列表'!$A$2:$CE$8700,$A1145,MATCH(E$1,'2-3 引出列表'!$A$1:$CD$1,0)),""))</f>
        <v>0</v>
      </c>
      <c r="F1145" t="str">
        <f t="shared" si="17"/>
        <v>0</v>
      </c>
      <c r="G1145">
        <f>IF(ISBLANK(IFERROR(INDEX('2-3 引出列表'!$A$2:$CE$8700,$A1145,MATCH(G$1,'2-3 引出列表'!$A$1:$CD$1,0)),"")),"",IFERROR(INDEX('2-3 引出列表'!$A$2:$CE$8700,$A1145,MATCH(G$1,'2-3 引出列表'!$A$1:$CD$1,0)),""))</f>
        <v>0</v>
      </c>
      <c r="H1145">
        <f>IF(ISBLANK(IFERROR(INDEX('2-3 引出列表'!$A$2:$CE$8700,$A1145,MATCH(H$1,'2-3 引出列表'!$A$1:$CD$1,0)),"")),"",IFERROR(INDEX('2-3 引出列表'!$A$2:$CE$8700,$A1145,MATCH(H$1,'2-3 引出列表'!$A$1:$CD$1,0)),""))</f>
        <v>0</v>
      </c>
      <c r="I1145">
        <f>IF(ISBLANK(IFERROR(INDEX('2-3 引出列表'!$A$2:$CE$8700,$A1145,MATCH(I$1,'2-3 引出列表'!$A$1:$CD$1,0)),"")),"",IFERROR(INDEX('2-3 引出列表'!$A$2:$CE$8700,$A1145,MATCH(I$1,'2-3 引出列表'!$A$1:$CD$1,0)),""))</f>
        <v>0</v>
      </c>
    </row>
    <row r="1146" customFormat="1" spans="1:9">
      <c r="A1146">
        <v>1145</v>
      </c>
      <c r="B1146">
        <f>IF(ISBLANK(IFERROR(INDEX('2-3 引出列表'!$A$2:$CE$8700,$A1146,MATCH(B$1,'2-3 引出列表'!$A$1:$CD$1,0)),"")),"",IFERROR(INDEX('2-3 引出列表'!$A$2:$CE$8700,$A1146,MATCH(B$1,'2-3 引出列表'!$A$1:$CD$1,0)),""))</f>
        <v>0</v>
      </c>
      <c r="C1146">
        <f>IF(ISBLANK(IFERROR(INDEX('2-3 引出列表'!$A$2:$CE$8700,$A1146,MATCH(C$1,'2-3 引出列表'!$A$1:$CD$1,0)),"")),"",IFERROR(INDEX('2-3 引出列表'!$A$2:$CE$8700,$A1146,MATCH(C$1,'2-3 引出列表'!$A$1:$CD$1,0)),""))</f>
        <v>0</v>
      </c>
      <c r="D1146">
        <f>IF(ISBLANK(IFERROR(INDEX('2-3 引出列表'!$A$2:$CE$8700,$A1146,MATCH(D$1,'2-3 引出列表'!$A$1:$CD$1,0)),"")),"",IFERROR(INDEX('2-3 引出列表'!$A$2:$CE$8700,$A1146,MATCH(D$1,'2-3 引出列表'!$A$1:$CD$1,0)),""))</f>
        <v>0</v>
      </c>
      <c r="E1146">
        <f>IF(ISBLANK(IFERROR(INDEX('2-3 引出列表'!$A$2:$CE$8700,$A1146,MATCH(E$1,'2-3 引出列表'!$A$1:$CD$1,0)),"")),"",IFERROR(INDEX('2-3 引出列表'!$A$2:$CE$8700,$A1146,MATCH(E$1,'2-3 引出列表'!$A$1:$CD$1,0)),""))</f>
        <v>0</v>
      </c>
      <c r="F1146" t="str">
        <f t="shared" si="17"/>
        <v>0</v>
      </c>
      <c r="G1146">
        <f>IF(ISBLANK(IFERROR(INDEX('2-3 引出列表'!$A$2:$CE$8700,$A1146,MATCH(G$1,'2-3 引出列表'!$A$1:$CD$1,0)),"")),"",IFERROR(INDEX('2-3 引出列表'!$A$2:$CE$8700,$A1146,MATCH(G$1,'2-3 引出列表'!$A$1:$CD$1,0)),""))</f>
        <v>0</v>
      </c>
      <c r="H1146">
        <f>IF(ISBLANK(IFERROR(INDEX('2-3 引出列表'!$A$2:$CE$8700,$A1146,MATCH(H$1,'2-3 引出列表'!$A$1:$CD$1,0)),"")),"",IFERROR(INDEX('2-3 引出列表'!$A$2:$CE$8700,$A1146,MATCH(H$1,'2-3 引出列表'!$A$1:$CD$1,0)),""))</f>
        <v>0</v>
      </c>
      <c r="I1146">
        <f>IF(ISBLANK(IFERROR(INDEX('2-3 引出列表'!$A$2:$CE$8700,$A1146,MATCH(I$1,'2-3 引出列表'!$A$1:$CD$1,0)),"")),"",IFERROR(INDEX('2-3 引出列表'!$A$2:$CE$8700,$A1146,MATCH(I$1,'2-3 引出列表'!$A$1:$CD$1,0)),""))</f>
        <v>0</v>
      </c>
    </row>
    <row r="1147" customFormat="1" spans="1:9">
      <c r="A1147">
        <v>1146</v>
      </c>
      <c r="B1147">
        <f>IF(ISBLANK(IFERROR(INDEX('2-3 引出列表'!$A$2:$CE$8700,$A1147,MATCH(B$1,'2-3 引出列表'!$A$1:$CD$1,0)),"")),"",IFERROR(INDEX('2-3 引出列表'!$A$2:$CE$8700,$A1147,MATCH(B$1,'2-3 引出列表'!$A$1:$CD$1,0)),""))</f>
        <v>0</v>
      </c>
      <c r="C1147">
        <f>IF(ISBLANK(IFERROR(INDEX('2-3 引出列表'!$A$2:$CE$8700,$A1147,MATCH(C$1,'2-3 引出列表'!$A$1:$CD$1,0)),"")),"",IFERROR(INDEX('2-3 引出列表'!$A$2:$CE$8700,$A1147,MATCH(C$1,'2-3 引出列表'!$A$1:$CD$1,0)),""))</f>
        <v>0</v>
      </c>
      <c r="D1147">
        <f>IF(ISBLANK(IFERROR(INDEX('2-3 引出列表'!$A$2:$CE$8700,$A1147,MATCH(D$1,'2-3 引出列表'!$A$1:$CD$1,0)),"")),"",IFERROR(INDEX('2-3 引出列表'!$A$2:$CE$8700,$A1147,MATCH(D$1,'2-3 引出列表'!$A$1:$CD$1,0)),""))</f>
        <v>0</v>
      </c>
      <c r="E1147">
        <f>IF(ISBLANK(IFERROR(INDEX('2-3 引出列表'!$A$2:$CE$8700,$A1147,MATCH(E$1,'2-3 引出列表'!$A$1:$CD$1,0)),"")),"",IFERROR(INDEX('2-3 引出列表'!$A$2:$CE$8700,$A1147,MATCH(E$1,'2-3 引出列表'!$A$1:$CD$1,0)),""))</f>
        <v>0</v>
      </c>
      <c r="F1147" t="str">
        <f t="shared" si="17"/>
        <v>0</v>
      </c>
      <c r="G1147">
        <f>IF(ISBLANK(IFERROR(INDEX('2-3 引出列表'!$A$2:$CE$8700,$A1147,MATCH(G$1,'2-3 引出列表'!$A$1:$CD$1,0)),"")),"",IFERROR(INDEX('2-3 引出列表'!$A$2:$CE$8700,$A1147,MATCH(G$1,'2-3 引出列表'!$A$1:$CD$1,0)),""))</f>
        <v>0</v>
      </c>
      <c r="H1147">
        <f>IF(ISBLANK(IFERROR(INDEX('2-3 引出列表'!$A$2:$CE$8700,$A1147,MATCH(H$1,'2-3 引出列表'!$A$1:$CD$1,0)),"")),"",IFERROR(INDEX('2-3 引出列表'!$A$2:$CE$8700,$A1147,MATCH(H$1,'2-3 引出列表'!$A$1:$CD$1,0)),""))</f>
        <v>0</v>
      </c>
      <c r="I1147">
        <f>IF(ISBLANK(IFERROR(INDEX('2-3 引出列表'!$A$2:$CE$8700,$A1147,MATCH(I$1,'2-3 引出列表'!$A$1:$CD$1,0)),"")),"",IFERROR(INDEX('2-3 引出列表'!$A$2:$CE$8700,$A1147,MATCH(I$1,'2-3 引出列表'!$A$1:$CD$1,0)),""))</f>
        <v>0</v>
      </c>
    </row>
    <row r="1148" customFormat="1" spans="1:9">
      <c r="A1148">
        <v>1147</v>
      </c>
      <c r="B1148">
        <f>IF(ISBLANK(IFERROR(INDEX('2-3 引出列表'!$A$2:$CE$8700,$A1148,MATCH(B$1,'2-3 引出列表'!$A$1:$CD$1,0)),"")),"",IFERROR(INDEX('2-3 引出列表'!$A$2:$CE$8700,$A1148,MATCH(B$1,'2-3 引出列表'!$A$1:$CD$1,0)),""))</f>
        <v>0</v>
      </c>
      <c r="C1148">
        <f>IF(ISBLANK(IFERROR(INDEX('2-3 引出列表'!$A$2:$CE$8700,$A1148,MATCH(C$1,'2-3 引出列表'!$A$1:$CD$1,0)),"")),"",IFERROR(INDEX('2-3 引出列表'!$A$2:$CE$8700,$A1148,MATCH(C$1,'2-3 引出列表'!$A$1:$CD$1,0)),""))</f>
        <v>0</v>
      </c>
      <c r="D1148">
        <f>IF(ISBLANK(IFERROR(INDEX('2-3 引出列表'!$A$2:$CE$8700,$A1148,MATCH(D$1,'2-3 引出列表'!$A$1:$CD$1,0)),"")),"",IFERROR(INDEX('2-3 引出列表'!$A$2:$CE$8700,$A1148,MATCH(D$1,'2-3 引出列表'!$A$1:$CD$1,0)),""))</f>
        <v>0</v>
      </c>
      <c r="E1148">
        <f>IF(ISBLANK(IFERROR(INDEX('2-3 引出列表'!$A$2:$CE$8700,$A1148,MATCH(E$1,'2-3 引出列表'!$A$1:$CD$1,0)),"")),"",IFERROR(INDEX('2-3 引出列表'!$A$2:$CE$8700,$A1148,MATCH(E$1,'2-3 引出列表'!$A$1:$CD$1,0)),""))</f>
        <v>0</v>
      </c>
      <c r="F1148" t="str">
        <f t="shared" si="17"/>
        <v>0</v>
      </c>
      <c r="G1148">
        <f>IF(ISBLANK(IFERROR(INDEX('2-3 引出列表'!$A$2:$CE$8700,$A1148,MATCH(G$1,'2-3 引出列表'!$A$1:$CD$1,0)),"")),"",IFERROR(INDEX('2-3 引出列表'!$A$2:$CE$8700,$A1148,MATCH(G$1,'2-3 引出列表'!$A$1:$CD$1,0)),""))</f>
        <v>0</v>
      </c>
      <c r="H1148">
        <f>IF(ISBLANK(IFERROR(INDEX('2-3 引出列表'!$A$2:$CE$8700,$A1148,MATCH(H$1,'2-3 引出列表'!$A$1:$CD$1,0)),"")),"",IFERROR(INDEX('2-3 引出列表'!$A$2:$CE$8700,$A1148,MATCH(H$1,'2-3 引出列表'!$A$1:$CD$1,0)),""))</f>
        <v>0</v>
      </c>
      <c r="I1148">
        <f>IF(ISBLANK(IFERROR(INDEX('2-3 引出列表'!$A$2:$CE$8700,$A1148,MATCH(I$1,'2-3 引出列表'!$A$1:$CD$1,0)),"")),"",IFERROR(INDEX('2-3 引出列表'!$A$2:$CE$8700,$A1148,MATCH(I$1,'2-3 引出列表'!$A$1:$CD$1,0)),""))</f>
        <v>0</v>
      </c>
    </row>
    <row r="1149" customFormat="1" spans="1:9">
      <c r="A1149">
        <v>1148</v>
      </c>
      <c r="B1149">
        <f>IF(ISBLANK(IFERROR(INDEX('2-3 引出列表'!$A$2:$CE$8700,$A1149,MATCH(B$1,'2-3 引出列表'!$A$1:$CD$1,0)),"")),"",IFERROR(INDEX('2-3 引出列表'!$A$2:$CE$8700,$A1149,MATCH(B$1,'2-3 引出列表'!$A$1:$CD$1,0)),""))</f>
        <v>0</v>
      </c>
      <c r="C1149">
        <f>IF(ISBLANK(IFERROR(INDEX('2-3 引出列表'!$A$2:$CE$8700,$A1149,MATCH(C$1,'2-3 引出列表'!$A$1:$CD$1,0)),"")),"",IFERROR(INDEX('2-3 引出列表'!$A$2:$CE$8700,$A1149,MATCH(C$1,'2-3 引出列表'!$A$1:$CD$1,0)),""))</f>
        <v>0</v>
      </c>
      <c r="D1149">
        <f>IF(ISBLANK(IFERROR(INDEX('2-3 引出列表'!$A$2:$CE$8700,$A1149,MATCH(D$1,'2-3 引出列表'!$A$1:$CD$1,0)),"")),"",IFERROR(INDEX('2-3 引出列表'!$A$2:$CE$8700,$A1149,MATCH(D$1,'2-3 引出列表'!$A$1:$CD$1,0)),""))</f>
        <v>0</v>
      </c>
      <c r="E1149">
        <f>IF(ISBLANK(IFERROR(INDEX('2-3 引出列表'!$A$2:$CE$8700,$A1149,MATCH(E$1,'2-3 引出列表'!$A$1:$CD$1,0)),"")),"",IFERROR(INDEX('2-3 引出列表'!$A$2:$CE$8700,$A1149,MATCH(E$1,'2-3 引出列表'!$A$1:$CD$1,0)),""))</f>
        <v>0</v>
      </c>
      <c r="F1149" t="str">
        <f t="shared" si="17"/>
        <v>0</v>
      </c>
      <c r="G1149">
        <f>IF(ISBLANK(IFERROR(INDEX('2-3 引出列表'!$A$2:$CE$8700,$A1149,MATCH(G$1,'2-3 引出列表'!$A$1:$CD$1,0)),"")),"",IFERROR(INDEX('2-3 引出列表'!$A$2:$CE$8700,$A1149,MATCH(G$1,'2-3 引出列表'!$A$1:$CD$1,0)),""))</f>
        <v>0</v>
      </c>
      <c r="H1149">
        <f>IF(ISBLANK(IFERROR(INDEX('2-3 引出列表'!$A$2:$CE$8700,$A1149,MATCH(H$1,'2-3 引出列表'!$A$1:$CD$1,0)),"")),"",IFERROR(INDEX('2-3 引出列表'!$A$2:$CE$8700,$A1149,MATCH(H$1,'2-3 引出列表'!$A$1:$CD$1,0)),""))</f>
        <v>0</v>
      </c>
      <c r="I1149">
        <f>IF(ISBLANK(IFERROR(INDEX('2-3 引出列表'!$A$2:$CE$8700,$A1149,MATCH(I$1,'2-3 引出列表'!$A$1:$CD$1,0)),"")),"",IFERROR(INDEX('2-3 引出列表'!$A$2:$CE$8700,$A1149,MATCH(I$1,'2-3 引出列表'!$A$1:$CD$1,0)),""))</f>
        <v>0</v>
      </c>
    </row>
    <row r="1150" customFormat="1" spans="1:9">
      <c r="A1150">
        <v>1149</v>
      </c>
      <c r="B1150">
        <f>IF(ISBLANK(IFERROR(INDEX('2-3 引出列表'!$A$2:$CE$8700,$A1150,MATCH(B$1,'2-3 引出列表'!$A$1:$CD$1,0)),"")),"",IFERROR(INDEX('2-3 引出列表'!$A$2:$CE$8700,$A1150,MATCH(B$1,'2-3 引出列表'!$A$1:$CD$1,0)),""))</f>
        <v>0</v>
      </c>
      <c r="C1150">
        <f>IF(ISBLANK(IFERROR(INDEX('2-3 引出列表'!$A$2:$CE$8700,$A1150,MATCH(C$1,'2-3 引出列表'!$A$1:$CD$1,0)),"")),"",IFERROR(INDEX('2-3 引出列表'!$A$2:$CE$8700,$A1150,MATCH(C$1,'2-3 引出列表'!$A$1:$CD$1,0)),""))</f>
        <v>0</v>
      </c>
      <c r="D1150">
        <f>IF(ISBLANK(IFERROR(INDEX('2-3 引出列表'!$A$2:$CE$8700,$A1150,MATCH(D$1,'2-3 引出列表'!$A$1:$CD$1,0)),"")),"",IFERROR(INDEX('2-3 引出列表'!$A$2:$CE$8700,$A1150,MATCH(D$1,'2-3 引出列表'!$A$1:$CD$1,0)),""))</f>
        <v>0</v>
      </c>
      <c r="E1150">
        <f>IF(ISBLANK(IFERROR(INDEX('2-3 引出列表'!$A$2:$CE$8700,$A1150,MATCH(E$1,'2-3 引出列表'!$A$1:$CD$1,0)),"")),"",IFERROR(INDEX('2-3 引出列表'!$A$2:$CE$8700,$A1150,MATCH(E$1,'2-3 引出列表'!$A$1:$CD$1,0)),""))</f>
        <v>0</v>
      </c>
      <c r="F1150" t="str">
        <f t="shared" si="17"/>
        <v>0</v>
      </c>
      <c r="G1150">
        <f>IF(ISBLANK(IFERROR(INDEX('2-3 引出列表'!$A$2:$CE$8700,$A1150,MATCH(G$1,'2-3 引出列表'!$A$1:$CD$1,0)),"")),"",IFERROR(INDEX('2-3 引出列表'!$A$2:$CE$8700,$A1150,MATCH(G$1,'2-3 引出列表'!$A$1:$CD$1,0)),""))</f>
        <v>0</v>
      </c>
      <c r="H1150">
        <f>IF(ISBLANK(IFERROR(INDEX('2-3 引出列表'!$A$2:$CE$8700,$A1150,MATCH(H$1,'2-3 引出列表'!$A$1:$CD$1,0)),"")),"",IFERROR(INDEX('2-3 引出列表'!$A$2:$CE$8700,$A1150,MATCH(H$1,'2-3 引出列表'!$A$1:$CD$1,0)),""))</f>
        <v>0</v>
      </c>
      <c r="I1150">
        <f>IF(ISBLANK(IFERROR(INDEX('2-3 引出列表'!$A$2:$CE$8700,$A1150,MATCH(I$1,'2-3 引出列表'!$A$1:$CD$1,0)),"")),"",IFERROR(INDEX('2-3 引出列表'!$A$2:$CE$8700,$A1150,MATCH(I$1,'2-3 引出列表'!$A$1:$CD$1,0)),""))</f>
        <v>0</v>
      </c>
    </row>
    <row r="1151" customFormat="1" spans="1:9">
      <c r="A1151">
        <v>1150</v>
      </c>
      <c r="B1151">
        <f>IF(ISBLANK(IFERROR(INDEX('2-3 引出列表'!$A$2:$CE$8700,$A1151,MATCH(B$1,'2-3 引出列表'!$A$1:$CD$1,0)),"")),"",IFERROR(INDEX('2-3 引出列表'!$A$2:$CE$8700,$A1151,MATCH(B$1,'2-3 引出列表'!$A$1:$CD$1,0)),""))</f>
        <v>0</v>
      </c>
      <c r="C1151">
        <f>IF(ISBLANK(IFERROR(INDEX('2-3 引出列表'!$A$2:$CE$8700,$A1151,MATCH(C$1,'2-3 引出列表'!$A$1:$CD$1,0)),"")),"",IFERROR(INDEX('2-3 引出列表'!$A$2:$CE$8700,$A1151,MATCH(C$1,'2-3 引出列表'!$A$1:$CD$1,0)),""))</f>
        <v>0</v>
      </c>
      <c r="D1151">
        <f>IF(ISBLANK(IFERROR(INDEX('2-3 引出列表'!$A$2:$CE$8700,$A1151,MATCH(D$1,'2-3 引出列表'!$A$1:$CD$1,0)),"")),"",IFERROR(INDEX('2-3 引出列表'!$A$2:$CE$8700,$A1151,MATCH(D$1,'2-3 引出列表'!$A$1:$CD$1,0)),""))</f>
        <v>0</v>
      </c>
      <c r="E1151">
        <f>IF(ISBLANK(IFERROR(INDEX('2-3 引出列表'!$A$2:$CE$8700,$A1151,MATCH(E$1,'2-3 引出列表'!$A$1:$CD$1,0)),"")),"",IFERROR(INDEX('2-3 引出列表'!$A$2:$CE$8700,$A1151,MATCH(E$1,'2-3 引出列表'!$A$1:$CD$1,0)),""))</f>
        <v>0</v>
      </c>
      <c r="F1151" t="str">
        <f t="shared" si="17"/>
        <v>0</v>
      </c>
      <c r="G1151">
        <f>IF(ISBLANK(IFERROR(INDEX('2-3 引出列表'!$A$2:$CE$8700,$A1151,MATCH(G$1,'2-3 引出列表'!$A$1:$CD$1,0)),"")),"",IFERROR(INDEX('2-3 引出列表'!$A$2:$CE$8700,$A1151,MATCH(G$1,'2-3 引出列表'!$A$1:$CD$1,0)),""))</f>
        <v>0</v>
      </c>
      <c r="H1151">
        <f>IF(ISBLANK(IFERROR(INDEX('2-3 引出列表'!$A$2:$CE$8700,$A1151,MATCH(H$1,'2-3 引出列表'!$A$1:$CD$1,0)),"")),"",IFERROR(INDEX('2-3 引出列表'!$A$2:$CE$8700,$A1151,MATCH(H$1,'2-3 引出列表'!$A$1:$CD$1,0)),""))</f>
        <v>0</v>
      </c>
      <c r="I1151">
        <f>IF(ISBLANK(IFERROR(INDEX('2-3 引出列表'!$A$2:$CE$8700,$A1151,MATCH(I$1,'2-3 引出列表'!$A$1:$CD$1,0)),"")),"",IFERROR(INDEX('2-3 引出列表'!$A$2:$CE$8700,$A1151,MATCH(I$1,'2-3 引出列表'!$A$1:$CD$1,0)),""))</f>
        <v>0</v>
      </c>
    </row>
    <row r="1152" customFormat="1" spans="1:9">
      <c r="A1152">
        <v>1151</v>
      </c>
      <c r="B1152">
        <f>IF(ISBLANK(IFERROR(INDEX('2-3 引出列表'!$A$2:$CE$8700,$A1152,MATCH(B$1,'2-3 引出列表'!$A$1:$CD$1,0)),"")),"",IFERROR(INDEX('2-3 引出列表'!$A$2:$CE$8700,$A1152,MATCH(B$1,'2-3 引出列表'!$A$1:$CD$1,0)),""))</f>
        <v>0</v>
      </c>
      <c r="C1152">
        <f>IF(ISBLANK(IFERROR(INDEX('2-3 引出列表'!$A$2:$CE$8700,$A1152,MATCH(C$1,'2-3 引出列表'!$A$1:$CD$1,0)),"")),"",IFERROR(INDEX('2-3 引出列表'!$A$2:$CE$8700,$A1152,MATCH(C$1,'2-3 引出列表'!$A$1:$CD$1,0)),""))</f>
        <v>0</v>
      </c>
      <c r="D1152">
        <f>IF(ISBLANK(IFERROR(INDEX('2-3 引出列表'!$A$2:$CE$8700,$A1152,MATCH(D$1,'2-3 引出列表'!$A$1:$CD$1,0)),"")),"",IFERROR(INDEX('2-3 引出列表'!$A$2:$CE$8700,$A1152,MATCH(D$1,'2-3 引出列表'!$A$1:$CD$1,0)),""))</f>
        <v>0</v>
      </c>
      <c r="E1152">
        <f>IF(ISBLANK(IFERROR(INDEX('2-3 引出列表'!$A$2:$CE$8700,$A1152,MATCH(E$1,'2-3 引出列表'!$A$1:$CD$1,0)),"")),"",IFERROR(INDEX('2-3 引出列表'!$A$2:$CE$8700,$A1152,MATCH(E$1,'2-3 引出列表'!$A$1:$CD$1,0)),""))</f>
        <v>0</v>
      </c>
      <c r="F1152" t="str">
        <f t="shared" si="17"/>
        <v>0</v>
      </c>
      <c r="G1152">
        <f>IF(ISBLANK(IFERROR(INDEX('2-3 引出列表'!$A$2:$CE$8700,$A1152,MATCH(G$1,'2-3 引出列表'!$A$1:$CD$1,0)),"")),"",IFERROR(INDEX('2-3 引出列表'!$A$2:$CE$8700,$A1152,MATCH(G$1,'2-3 引出列表'!$A$1:$CD$1,0)),""))</f>
        <v>0</v>
      </c>
      <c r="H1152">
        <f>IF(ISBLANK(IFERROR(INDEX('2-3 引出列表'!$A$2:$CE$8700,$A1152,MATCH(H$1,'2-3 引出列表'!$A$1:$CD$1,0)),"")),"",IFERROR(INDEX('2-3 引出列表'!$A$2:$CE$8700,$A1152,MATCH(H$1,'2-3 引出列表'!$A$1:$CD$1,0)),""))</f>
        <v>0</v>
      </c>
      <c r="I1152">
        <f>IF(ISBLANK(IFERROR(INDEX('2-3 引出列表'!$A$2:$CE$8700,$A1152,MATCH(I$1,'2-3 引出列表'!$A$1:$CD$1,0)),"")),"",IFERROR(INDEX('2-3 引出列表'!$A$2:$CE$8700,$A1152,MATCH(I$1,'2-3 引出列表'!$A$1:$CD$1,0)),""))</f>
        <v>0</v>
      </c>
    </row>
    <row r="1153" customFormat="1" spans="1:9">
      <c r="A1153">
        <v>1152</v>
      </c>
      <c r="B1153">
        <f>IF(ISBLANK(IFERROR(INDEX('2-3 引出列表'!$A$2:$CE$8700,$A1153,MATCH(B$1,'2-3 引出列表'!$A$1:$CD$1,0)),"")),"",IFERROR(INDEX('2-3 引出列表'!$A$2:$CE$8700,$A1153,MATCH(B$1,'2-3 引出列表'!$A$1:$CD$1,0)),""))</f>
        <v>0</v>
      </c>
      <c r="C1153">
        <f>IF(ISBLANK(IFERROR(INDEX('2-3 引出列表'!$A$2:$CE$8700,$A1153,MATCH(C$1,'2-3 引出列表'!$A$1:$CD$1,0)),"")),"",IFERROR(INDEX('2-3 引出列表'!$A$2:$CE$8700,$A1153,MATCH(C$1,'2-3 引出列表'!$A$1:$CD$1,0)),""))</f>
        <v>0</v>
      </c>
      <c r="D1153">
        <f>IF(ISBLANK(IFERROR(INDEX('2-3 引出列表'!$A$2:$CE$8700,$A1153,MATCH(D$1,'2-3 引出列表'!$A$1:$CD$1,0)),"")),"",IFERROR(INDEX('2-3 引出列表'!$A$2:$CE$8700,$A1153,MATCH(D$1,'2-3 引出列表'!$A$1:$CD$1,0)),""))</f>
        <v>0</v>
      </c>
      <c r="E1153">
        <f>IF(ISBLANK(IFERROR(INDEX('2-3 引出列表'!$A$2:$CE$8700,$A1153,MATCH(E$1,'2-3 引出列表'!$A$1:$CD$1,0)),"")),"",IFERROR(INDEX('2-3 引出列表'!$A$2:$CE$8700,$A1153,MATCH(E$1,'2-3 引出列表'!$A$1:$CD$1,0)),""))</f>
        <v>0</v>
      </c>
      <c r="F1153" t="str">
        <f t="shared" si="17"/>
        <v>0</v>
      </c>
      <c r="G1153">
        <f>IF(ISBLANK(IFERROR(INDEX('2-3 引出列表'!$A$2:$CE$8700,$A1153,MATCH(G$1,'2-3 引出列表'!$A$1:$CD$1,0)),"")),"",IFERROR(INDEX('2-3 引出列表'!$A$2:$CE$8700,$A1153,MATCH(G$1,'2-3 引出列表'!$A$1:$CD$1,0)),""))</f>
        <v>0</v>
      </c>
      <c r="H1153">
        <f>IF(ISBLANK(IFERROR(INDEX('2-3 引出列表'!$A$2:$CE$8700,$A1153,MATCH(H$1,'2-3 引出列表'!$A$1:$CD$1,0)),"")),"",IFERROR(INDEX('2-3 引出列表'!$A$2:$CE$8700,$A1153,MATCH(H$1,'2-3 引出列表'!$A$1:$CD$1,0)),""))</f>
        <v>0</v>
      </c>
      <c r="I1153">
        <f>IF(ISBLANK(IFERROR(INDEX('2-3 引出列表'!$A$2:$CE$8700,$A1153,MATCH(I$1,'2-3 引出列表'!$A$1:$CD$1,0)),"")),"",IFERROR(INDEX('2-3 引出列表'!$A$2:$CE$8700,$A1153,MATCH(I$1,'2-3 引出列表'!$A$1:$CD$1,0)),""))</f>
        <v>0</v>
      </c>
    </row>
    <row r="1154" customFormat="1" spans="1:9">
      <c r="A1154">
        <v>1153</v>
      </c>
      <c r="B1154">
        <f>IF(ISBLANK(IFERROR(INDEX('2-3 引出列表'!$A$2:$CE$8700,$A1154,MATCH(B$1,'2-3 引出列表'!$A$1:$CD$1,0)),"")),"",IFERROR(INDEX('2-3 引出列表'!$A$2:$CE$8700,$A1154,MATCH(B$1,'2-3 引出列表'!$A$1:$CD$1,0)),""))</f>
        <v>0</v>
      </c>
      <c r="C1154">
        <f>IF(ISBLANK(IFERROR(INDEX('2-3 引出列表'!$A$2:$CE$8700,$A1154,MATCH(C$1,'2-3 引出列表'!$A$1:$CD$1,0)),"")),"",IFERROR(INDEX('2-3 引出列表'!$A$2:$CE$8700,$A1154,MATCH(C$1,'2-3 引出列表'!$A$1:$CD$1,0)),""))</f>
        <v>0</v>
      </c>
      <c r="D1154">
        <f>IF(ISBLANK(IFERROR(INDEX('2-3 引出列表'!$A$2:$CE$8700,$A1154,MATCH(D$1,'2-3 引出列表'!$A$1:$CD$1,0)),"")),"",IFERROR(INDEX('2-3 引出列表'!$A$2:$CE$8700,$A1154,MATCH(D$1,'2-3 引出列表'!$A$1:$CD$1,0)),""))</f>
        <v>0</v>
      </c>
      <c r="E1154">
        <f>IF(ISBLANK(IFERROR(INDEX('2-3 引出列表'!$A$2:$CE$8700,$A1154,MATCH(E$1,'2-3 引出列表'!$A$1:$CD$1,0)),"")),"",IFERROR(INDEX('2-3 引出列表'!$A$2:$CE$8700,$A1154,MATCH(E$1,'2-3 引出列表'!$A$1:$CD$1,0)),""))</f>
        <v>0</v>
      </c>
      <c r="F1154" t="str">
        <f t="shared" ref="F1154:F1217" si="18">LEFT(E1154,7)</f>
        <v>0</v>
      </c>
      <c r="G1154">
        <f>IF(ISBLANK(IFERROR(INDEX('2-3 引出列表'!$A$2:$CE$8700,$A1154,MATCH(G$1,'2-3 引出列表'!$A$1:$CD$1,0)),"")),"",IFERROR(INDEX('2-3 引出列表'!$A$2:$CE$8700,$A1154,MATCH(G$1,'2-3 引出列表'!$A$1:$CD$1,0)),""))</f>
        <v>0</v>
      </c>
      <c r="H1154">
        <f>IF(ISBLANK(IFERROR(INDEX('2-3 引出列表'!$A$2:$CE$8700,$A1154,MATCH(H$1,'2-3 引出列表'!$A$1:$CD$1,0)),"")),"",IFERROR(INDEX('2-3 引出列表'!$A$2:$CE$8700,$A1154,MATCH(H$1,'2-3 引出列表'!$A$1:$CD$1,0)),""))</f>
        <v>0</v>
      </c>
      <c r="I1154">
        <f>IF(ISBLANK(IFERROR(INDEX('2-3 引出列表'!$A$2:$CE$8700,$A1154,MATCH(I$1,'2-3 引出列表'!$A$1:$CD$1,0)),"")),"",IFERROR(INDEX('2-3 引出列表'!$A$2:$CE$8700,$A1154,MATCH(I$1,'2-3 引出列表'!$A$1:$CD$1,0)),""))</f>
        <v>0</v>
      </c>
    </row>
    <row r="1155" customFormat="1" spans="1:9">
      <c r="A1155">
        <v>1154</v>
      </c>
      <c r="B1155">
        <f>IF(ISBLANK(IFERROR(INDEX('2-3 引出列表'!$A$2:$CE$8700,$A1155,MATCH(B$1,'2-3 引出列表'!$A$1:$CD$1,0)),"")),"",IFERROR(INDEX('2-3 引出列表'!$A$2:$CE$8700,$A1155,MATCH(B$1,'2-3 引出列表'!$A$1:$CD$1,0)),""))</f>
        <v>0</v>
      </c>
      <c r="C1155">
        <f>IF(ISBLANK(IFERROR(INDEX('2-3 引出列表'!$A$2:$CE$8700,$A1155,MATCH(C$1,'2-3 引出列表'!$A$1:$CD$1,0)),"")),"",IFERROR(INDEX('2-3 引出列表'!$A$2:$CE$8700,$A1155,MATCH(C$1,'2-3 引出列表'!$A$1:$CD$1,0)),""))</f>
        <v>0</v>
      </c>
      <c r="D1155">
        <f>IF(ISBLANK(IFERROR(INDEX('2-3 引出列表'!$A$2:$CE$8700,$A1155,MATCH(D$1,'2-3 引出列表'!$A$1:$CD$1,0)),"")),"",IFERROR(INDEX('2-3 引出列表'!$A$2:$CE$8700,$A1155,MATCH(D$1,'2-3 引出列表'!$A$1:$CD$1,0)),""))</f>
        <v>0</v>
      </c>
      <c r="E1155">
        <f>IF(ISBLANK(IFERROR(INDEX('2-3 引出列表'!$A$2:$CE$8700,$A1155,MATCH(E$1,'2-3 引出列表'!$A$1:$CD$1,0)),"")),"",IFERROR(INDEX('2-3 引出列表'!$A$2:$CE$8700,$A1155,MATCH(E$1,'2-3 引出列表'!$A$1:$CD$1,0)),""))</f>
        <v>0</v>
      </c>
      <c r="F1155" t="str">
        <f t="shared" si="18"/>
        <v>0</v>
      </c>
      <c r="G1155">
        <f>IF(ISBLANK(IFERROR(INDEX('2-3 引出列表'!$A$2:$CE$8700,$A1155,MATCH(G$1,'2-3 引出列表'!$A$1:$CD$1,0)),"")),"",IFERROR(INDEX('2-3 引出列表'!$A$2:$CE$8700,$A1155,MATCH(G$1,'2-3 引出列表'!$A$1:$CD$1,0)),""))</f>
        <v>0</v>
      </c>
      <c r="H1155">
        <f>IF(ISBLANK(IFERROR(INDEX('2-3 引出列表'!$A$2:$CE$8700,$A1155,MATCH(H$1,'2-3 引出列表'!$A$1:$CD$1,0)),"")),"",IFERROR(INDEX('2-3 引出列表'!$A$2:$CE$8700,$A1155,MATCH(H$1,'2-3 引出列表'!$A$1:$CD$1,0)),""))</f>
        <v>0</v>
      </c>
      <c r="I1155">
        <f>IF(ISBLANK(IFERROR(INDEX('2-3 引出列表'!$A$2:$CE$8700,$A1155,MATCH(I$1,'2-3 引出列表'!$A$1:$CD$1,0)),"")),"",IFERROR(INDEX('2-3 引出列表'!$A$2:$CE$8700,$A1155,MATCH(I$1,'2-3 引出列表'!$A$1:$CD$1,0)),""))</f>
        <v>0</v>
      </c>
    </row>
    <row r="1156" customFormat="1" spans="1:9">
      <c r="A1156">
        <v>1155</v>
      </c>
      <c r="B1156">
        <f>IF(ISBLANK(IFERROR(INDEX('2-3 引出列表'!$A$2:$CE$8700,$A1156,MATCH(B$1,'2-3 引出列表'!$A$1:$CD$1,0)),"")),"",IFERROR(INDEX('2-3 引出列表'!$A$2:$CE$8700,$A1156,MATCH(B$1,'2-3 引出列表'!$A$1:$CD$1,0)),""))</f>
        <v>0</v>
      </c>
      <c r="C1156">
        <f>IF(ISBLANK(IFERROR(INDEX('2-3 引出列表'!$A$2:$CE$8700,$A1156,MATCH(C$1,'2-3 引出列表'!$A$1:$CD$1,0)),"")),"",IFERROR(INDEX('2-3 引出列表'!$A$2:$CE$8700,$A1156,MATCH(C$1,'2-3 引出列表'!$A$1:$CD$1,0)),""))</f>
        <v>0</v>
      </c>
      <c r="D1156">
        <f>IF(ISBLANK(IFERROR(INDEX('2-3 引出列表'!$A$2:$CE$8700,$A1156,MATCH(D$1,'2-3 引出列表'!$A$1:$CD$1,0)),"")),"",IFERROR(INDEX('2-3 引出列表'!$A$2:$CE$8700,$A1156,MATCH(D$1,'2-3 引出列表'!$A$1:$CD$1,0)),""))</f>
        <v>0</v>
      </c>
      <c r="E1156">
        <f>IF(ISBLANK(IFERROR(INDEX('2-3 引出列表'!$A$2:$CE$8700,$A1156,MATCH(E$1,'2-3 引出列表'!$A$1:$CD$1,0)),"")),"",IFERROR(INDEX('2-3 引出列表'!$A$2:$CE$8700,$A1156,MATCH(E$1,'2-3 引出列表'!$A$1:$CD$1,0)),""))</f>
        <v>0</v>
      </c>
      <c r="F1156" t="str">
        <f t="shared" si="18"/>
        <v>0</v>
      </c>
      <c r="G1156">
        <f>IF(ISBLANK(IFERROR(INDEX('2-3 引出列表'!$A$2:$CE$8700,$A1156,MATCH(G$1,'2-3 引出列表'!$A$1:$CD$1,0)),"")),"",IFERROR(INDEX('2-3 引出列表'!$A$2:$CE$8700,$A1156,MATCH(G$1,'2-3 引出列表'!$A$1:$CD$1,0)),""))</f>
        <v>0</v>
      </c>
      <c r="H1156">
        <f>IF(ISBLANK(IFERROR(INDEX('2-3 引出列表'!$A$2:$CE$8700,$A1156,MATCH(H$1,'2-3 引出列表'!$A$1:$CD$1,0)),"")),"",IFERROR(INDEX('2-3 引出列表'!$A$2:$CE$8700,$A1156,MATCH(H$1,'2-3 引出列表'!$A$1:$CD$1,0)),""))</f>
        <v>0</v>
      </c>
      <c r="I1156">
        <f>IF(ISBLANK(IFERROR(INDEX('2-3 引出列表'!$A$2:$CE$8700,$A1156,MATCH(I$1,'2-3 引出列表'!$A$1:$CD$1,0)),"")),"",IFERROR(INDEX('2-3 引出列表'!$A$2:$CE$8700,$A1156,MATCH(I$1,'2-3 引出列表'!$A$1:$CD$1,0)),""))</f>
        <v>0</v>
      </c>
    </row>
    <row r="1157" customFormat="1" spans="1:9">
      <c r="A1157">
        <v>1156</v>
      </c>
      <c r="B1157">
        <f>IF(ISBLANK(IFERROR(INDEX('2-3 引出列表'!$A$2:$CE$8700,$A1157,MATCH(B$1,'2-3 引出列表'!$A$1:$CD$1,0)),"")),"",IFERROR(INDEX('2-3 引出列表'!$A$2:$CE$8700,$A1157,MATCH(B$1,'2-3 引出列表'!$A$1:$CD$1,0)),""))</f>
        <v>0</v>
      </c>
      <c r="C1157">
        <f>IF(ISBLANK(IFERROR(INDEX('2-3 引出列表'!$A$2:$CE$8700,$A1157,MATCH(C$1,'2-3 引出列表'!$A$1:$CD$1,0)),"")),"",IFERROR(INDEX('2-3 引出列表'!$A$2:$CE$8700,$A1157,MATCH(C$1,'2-3 引出列表'!$A$1:$CD$1,0)),""))</f>
        <v>0</v>
      </c>
      <c r="D1157">
        <f>IF(ISBLANK(IFERROR(INDEX('2-3 引出列表'!$A$2:$CE$8700,$A1157,MATCH(D$1,'2-3 引出列表'!$A$1:$CD$1,0)),"")),"",IFERROR(INDEX('2-3 引出列表'!$A$2:$CE$8700,$A1157,MATCH(D$1,'2-3 引出列表'!$A$1:$CD$1,0)),""))</f>
        <v>0</v>
      </c>
      <c r="E1157">
        <f>IF(ISBLANK(IFERROR(INDEX('2-3 引出列表'!$A$2:$CE$8700,$A1157,MATCH(E$1,'2-3 引出列表'!$A$1:$CD$1,0)),"")),"",IFERROR(INDEX('2-3 引出列表'!$A$2:$CE$8700,$A1157,MATCH(E$1,'2-3 引出列表'!$A$1:$CD$1,0)),""))</f>
        <v>0</v>
      </c>
      <c r="F1157" t="str">
        <f t="shared" si="18"/>
        <v>0</v>
      </c>
      <c r="G1157">
        <f>IF(ISBLANK(IFERROR(INDEX('2-3 引出列表'!$A$2:$CE$8700,$A1157,MATCH(G$1,'2-3 引出列表'!$A$1:$CD$1,0)),"")),"",IFERROR(INDEX('2-3 引出列表'!$A$2:$CE$8700,$A1157,MATCH(G$1,'2-3 引出列表'!$A$1:$CD$1,0)),""))</f>
        <v>0</v>
      </c>
      <c r="H1157">
        <f>IF(ISBLANK(IFERROR(INDEX('2-3 引出列表'!$A$2:$CE$8700,$A1157,MATCH(H$1,'2-3 引出列表'!$A$1:$CD$1,0)),"")),"",IFERROR(INDEX('2-3 引出列表'!$A$2:$CE$8700,$A1157,MATCH(H$1,'2-3 引出列表'!$A$1:$CD$1,0)),""))</f>
        <v>0</v>
      </c>
      <c r="I1157">
        <f>IF(ISBLANK(IFERROR(INDEX('2-3 引出列表'!$A$2:$CE$8700,$A1157,MATCH(I$1,'2-3 引出列表'!$A$1:$CD$1,0)),"")),"",IFERROR(INDEX('2-3 引出列表'!$A$2:$CE$8700,$A1157,MATCH(I$1,'2-3 引出列表'!$A$1:$CD$1,0)),""))</f>
        <v>0</v>
      </c>
    </row>
    <row r="1158" customFormat="1" spans="1:9">
      <c r="A1158">
        <v>1157</v>
      </c>
      <c r="B1158">
        <f>IF(ISBLANK(IFERROR(INDEX('2-3 引出列表'!$A$2:$CE$8700,$A1158,MATCH(B$1,'2-3 引出列表'!$A$1:$CD$1,0)),"")),"",IFERROR(INDEX('2-3 引出列表'!$A$2:$CE$8700,$A1158,MATCH(B$1,'2-3 引出列表'!$A$1:$CD$1,0)),""))</f>
        <v>0</v>
      </c>
      <c r="C1158">
        <f>IF(ISBLANK(IFERROR(INDEX('2-3 引出列表'!$A$2:$CE$8700,$A1158,MATCH(C$1,'2-3 引出列表'!$A$1:$CD$1,0)),"")),"",IFERROR(INDEX('2-3 引出列表'!$A$2:$CE$8700,$A1158,MATCH(C$1,'2-3 引出列表'!$A$1:$CD$1,0)),""))</f>
        <v>0</v>
      </c>
      <c r="D1158">
        <f>IF(ISBLANK(IFERROR(INDEX('2-3 引出列表'!$A$2:$CE$8700,$A1158,MATCH(D$1,'2-3 引出列表'!$A$1:$CD$1,0)),"")),"",IFERROR(INDEX('2-3 引出列表'!$A$2:$CE$8700,$A1158,MATCH(D$1,'2-3 引出列表'!$A$1:$CD$1,0)),""))</f>
        <v>0</v>
      </c>
      <c r="E1158">
        <f>IF(ISBLANK(IFERROR(INDEX('2-3 引出列表'!$A$2:$CE$8700,$A1158,MATCH(E$1,'2-3 引出列表'!$A$1:$CD$1,0)),"")),"",IFERROR(INDEX('2-3 引出列表'!$A$2:$CE$8700,$A1158,MATCH(E$1,'2-3 引出列表'!$A$1:$CD$1,0)),""))</f>
        <v>0</v>
      </c>
      <c r="F1158" t="str">
        <f t="shared" si="18"/>
        <v>0</v>
      </c>
      <c r="G1158">
        <f>IF(ISBLANK(IFERROR(INDEX('2-3 引出列表'!$A$2:$CE$8700,$A1158,MATCH(G$1,'2-3 引出列表'!$A$1:$CD$1,0)),"")),"",IFERROR(INDEX('2-3 引出列表'!$A$2:$CE$8700,$A1158,MATCH(G$1,'2-3 引出列表'!$A$1:$CD$1,0)),""))</f>
        <v>0</v>
      </c>
      <c r="H1158">
        <f>IF(ISBLANK(IFERROR(INDEX('2-3 引出列表'!$A$2:$CE$8700,$A1158,MATCH(H$1,'2-3 引出列表'!$A$1:$CD$1,0)),"")),"",IFERROR(INDEX('2-3 引出列表'!$A$2:$CE$8700,$A1158,MATCH(H$1,'2-3 引出列表'!$A$1:$CD$1,0)),""))</f>
        <v>0</v>
      </c>
      <c r="I1158">
        <f>IF(ISBLANK(IFERROR(INDEX('2-3 引出列表'!$A$2:$CE$8700,$A1158,MATCH(I$1,'2-3 引出列表'!$A$1:$CD$1,0)),"")),"",IFERROR(INDEX('2-3 引出列表'!$A$2:$CE$8700,$A1158,MATCH(I$1,'2-3 引出列表'!$A$1:$CD$1,0)),""))</f>
        <v>0</v>
      </c>
    </row>
    <row r="1159" customFormat="1" spans="1:9">
      <c r="A1159">
        <v>1158</v>
      </c>
      <c r="B1159">
        <f>IF(ISBLANK(IFERROR(INDEX('2-3 引出列表'!$A$2:$CE$8700,$A1159,MATCH(B$1,'2-3 引出列表'!$A$1:$CD$1,0)),"")),"",IFERROR(INDEX('2-3 引出列表'!$A$2:$CE$8700,$A1159,MATCH(B$1,'2-3 引出列表'!$A$1:$CD$1,0)),""))</f>
        <v>0</v>
      </c>
      <c r="C1159">
        <f>IF(ISBLANK(IFERROR(INDEX('2-3 引出列表'!$A$2:$CE$8700,$A1159,MATCH(C$1,'2-3 引出列表'!$A$1:$CD$1,0)),"")),"",IFERROR(INDEX('2-3 引出列表'!$A$2:$CE$8700,$A1159,MATCH(C$1,'2-3 引出列表'!$A$1:$CD$1,0)),""))</f>
        <v>0</v>
      </c>
      <c r="D1159">
        <f>IF(ISBLANK(IFERROR(INDEX('2-3 引出列表'!$A$2:$CE$8700,$A1159,MATCH(D$1,'2-3 引出列表'!$A$1:$CD$1,0)),"")),"",IFERROR(INDEX('2-3 引出列表'!$A$2:$CE$8700,$A1159,MATCH(D$1,'2-3 引出列表'!$A$1:$CD$1,0)),""))</f>
        <v>0</v>
      </c>
      <c r="E1159">
        <f>IF(ISBLANK(IFERROR(INDEX('2-3 引出列表'!$A$2:$CE$8700,$A1159,MATCH(E$1,'2-3 引出列表'!$A$1:$CD$1,0)),"")),"",IFERROR(INDEX('2-3 引出列表'!$A$2:$CE$8700,$A1159,MATCH(E$1,'2-3 引出列表'!$A$1:$CD$1,0)),""))</f>
        <v>0</v>
      </c>
      <c r="F1159" t="str">
        <f t="shared" si="18"/>
        <v>0</v>
      </c>
      <c r="G1159">
        <f>IF(ISBLANK(IFERROR(INDEX('2-3 引出列表'!$A$2:$CE$8700,$A1159,MATCH(G$1,'2-3 引出列表'!$A$1:$CD$1,0)),"")),"",IFERROR(INDEX('2-3 引出列表'!$A$2:$CE$8700,$A1159,MATCH(G$1,'2-3 引出列表'!$A$1:$CD$1,0)),""))</f>
        <v>0</v>
      </c>
      <c r="H1159">
        <f>IF(ISBLANK(IFERROR(INDEX('2-3 引出列表'!$A$2:$CE$8700,$A1159,MATCH(H$1,'2-3 引出列表'!$A$1:$CD$1,0)),"")),"",IFERROR(INDEX('2-3 引出列表'!$A$2:$CE$8700,$A1159,MATCH(H$1,'2-3 引出列表'!$A$1:$CD$1,0)),""))</f>
        <v>0</v>
      </c>
      <c r="I1159">
        <f>IF(ISBLANK(IFERROR(INDEX('2-3 引出列表'!$A$2:$CE$8700,$A1159,MATCH(I$1,'2-3 引出列表'!$A$1:$CD$1,0)),"")),"",IFERROR(INDEX('2-3 引出列表'!$A$2:$CE$8700,$A1159,MATCH(I$1,'2-3 引出列表'!$A$1:$CD$1,0)),""))</f>
        <v>0</v>
      </c>
    </row>
    <row r="1160" customFormat="1" spans="1:9">
      <c r="A1160">
        <v>1159</v>
      </c>
      <c r="B1160">
        <f>IF(ISBLANK(IFERROR(INDEX('2-3 引出列表'!$A$2:$CE$8700,$A1160,MATCH(B$1,'2-3 引出列表'!$A$1:$CD$1,0)),"")),"",IFERROR(INDEX('2-3 引出列表'!$A$2:$CE$8700,$A1160,MATCH(B$1,'2-3 引出列表'!$A$1:$CD$1,0)),""))</f>
        <v>0</v>
      </c>
      <c r="C1160">
        <f>IF(ISBLANK(IFERROR(INDEX('2-3 引出列表'!$A$2:$CE$8700,$A1160,MATCH(C$1,'2-3 引出列表'!$A$1:$CD$1,0)),"")),"",IFERROR(INDEX('2-3 引出列表'!$A$2:$CE$8700,$A1160,MATCH(C$1,'2-3 引出列表'!$A$1:$CD$1,0)),""))</f>
        <v>0</v>
      </c>
      <c r="D1160">
        <f>IF(ISBLANK(IFERROR(INDEX('2-3 引出列表'!$A$2:$CE$8700,$A1160,MATCH(D$1,'2-3 引出列表'!$A$1:$CD$1,0)),"")),"",IFERROR(INDEX('2-3 引出列表'!$A$2:$CE$8700,$A1160,MATCH(D$1,'2-3 引出列表'!$A$1:$CD$1,0)),""))</f>
        <v>0</v>
      </c>
      <c r="E1160">
        <f>IF(ISBLANK(IFERROR(INDEX('2-3 引出列表'!$A$2:$CE$8700,$A1160,MATCH(E$1,'2-3 引出列表'!$A$1:$CD$1,0)),"")),"",IFERROR(INDEX('2-3 引出列表'!$A$2:$CE$8700,$A1160,MATCH(E$1,'2-3 引出列表'!$A$1:$CD$1,0)),""))</f>
        <v>0</v>
      </c>
      <c r="F1160" t="str">
        <f t="shared" si="18"/>
        <v>0</v>
      </c>
      <c r="G1160">
        <f>IF(ISBLANK(IFERROR(INDEX('2-3 引出列表'!$A$2:$CE$8700,$A1160,MATCH(G$1,'2-3 引出列表'!$A$1:$CD$1,0)),"")),"",IFERROR(INDEX('2-3 引出列表'!$A$2:$CE$8700,$A1160,MATCH(G$1,'2-3 引出列表'!$A$1:$CD$1,0)),""))</f>
        <v>0</v>
      </c>
      <c r="H1160">
        <f>IF(ISBLANK(IFERROR(INDEX('2-3 引出列表'!$A$2:$CE$8700,$A1160,MATCH(H$1,'2-3 引出列表'!$A$1:$CD$1,0)),"")),"",IFERROR(INDEX('2-3 引出列表'!$A$2:$CE$8700,$A1160,MATCH(H$1,'2-3 引出列表'!$A$1:$CD$1,0)),""))</f>
        <v>0</v>
      </c>
      <c r="I1160">
        <f>IF(ISBLANK(IFERROR(INDEX('2-3 引出列表'!$A$2:$CE$8700,$A1160,MATCH(I$1,'2-3 引出列表'!$A$1:$CD$1,0)),"")),"",IFERROR(INDEX('2-3 引出列表'!$A$2:$CE$8700,$A1160,MATCH(I$1,'2-3 引出列表'!$A$1:$CD$1,0)),""))</f>
        <v>0</v>
      </c>
    </row>
    <row r="1161" customFormat="1" spans="1:9">
      <c r="A1161">
        <v>1160</v>
      </c>
      <c r="B1161">
        <f>IF(ISBLANK(IFERROR(INDEX('2-3 引出列表'!$A$2:$CE$8700,$A1161,MATCH(B$1,'2-3 引出列表'!$A$1:$CD$1,0)),"")),"",IFERROR(INDEX('2-3 引出列表'!$A$2:$CE$8700,$A1161,MATCH(B$1,'2-3 引出列表'!$A$1:$CD$1,0)),""))</f>
        <v>0</v>
      </c>
      <c r="C1161">
        <f>IF(ISBLANK(IFERROR(INDEX('2-3 引出列表'!$A$2:$CE$8700,$A1161,MATCH(C$1,'2-3 引出列表'!$A$1:$CD$1,0)),"")),"",IFERROR(INDEX('2-3 引出列表'!$A$2:$CE$8700,$A1161,MATCH(C$1,'2-3 引出列表'!$A$1:$CD$1,0)),""))</f>
        <v>0</v>
      </c>
      <c r="D1161">
        <f>IF(ISBLANK(IFERROR(INDEX('2-3 引出列表'!$A$2:$CE$8700,$A1161,MATCH(D$1,'2-3 引出列表'!$A$1:$CD$1,0)),"")),"",IFERROR(INDEX('2-3 引出列表'!$A$2:$CE$8700,$A1161,MATCH(D$1,'2-3 引出列表'!$A$1:$CD$1,0)),""))</f>
        <v>0</v>
      </c>
      <c r="E1161">
        <f>IF(ISBLANK(IFERROR(INDEX('2-3 引出列表'!$A$2:$CE$8700,$A1161,MATCH(E$1,'2-3 引出列表'!$A$1:$CD$1,0)),"")),"",IFERROR(INDEX('2-3 引出列表'!$A$2:$CE$8700,$A1161,MATCH(E$1,'2-3 引出列表'!$A$1:$CD$1,0)),""))</f>
        <v>0</v>
      </c>
      <c r="F1161" t="str">
        <f t="shared" si="18"/>
        <v>0</v>
      </c>
      <c r="G1161">
        <f>IF(ISBLANK(IFERROR(INDEX('2-3 引出列表'!$A$2:$CE$8700,$A1161,MATCH(G$1,'2-3 引出列表'!$A$1:$CD$1,0)),"")),"",IFERROR(INDEX('2-3 引出列表'!$A$2:$CE$8700,$A1161,MATCH(G$1,'2-3 引出列表'!$A$1:$CD$1,0)),""))</f>
        <v>0</v>
      </c>
      <c r="H1161">
        <f>IF(ISBLANK(IFERROR(INDEX('2-3 引出列表'!$A$2:$CE$8700,$A1161,MATCH(H$1,'2-3 引出列表'!$A$1:$CD$1,0)),"")),"",IFERROR(INDEX('2-3 引出列表'!$A$2:$CE$8700,$A1161,MATCH(H$1,'2-3 引出列表'!$A$1:$CD$1,0)),""))</f>
        <v>0</v>
      </c>
      <c r="I1161">
        <f>IF(ISBLANK(IFERROR(INDEX('2-3 引出列表'!$A$2:$CE$8700,$A1161,MATCH(I$1,'2-3 引出列表'!$A$1:$CD$1,0)),"")),"",IFERROR(INDEX('2-3 引出列表'!$A$2:$CE$8700,$A1161,MATCH(I$1,'2-3 引出列表'!$A$1:$CD$1,0)),""))</f>
        <v>0</v>
      </c>
    </row>
    <row r="1162" customFormat="1" spans="1:9">
      <c r="A1162">
        <v>1161</v>
      </c>
      <c r="B1162">
        <f>IF(ISBLANK(IFERROR(INDEX('2-3 引出列表'!$A$2:$CE$8700,$A1162,MATCH(B$1,'2-3 引出列表'!$A$1:$CD$1,0)),"")),"",IFERROR(INDEX('2-3 引出列表'!$A$2:$CE$8700,$A1162,MATCH(B$1,'2-3 引出列表'!$A$1:$CD$1,0)),""))</f>
        <v>0</v>
      </c>
      <c r="C1162">
        <f>IF(ISBLANK(IFERROR(INDEX('2-3 引出列表'!$A$2:$CE$8700,$A1162,MATCH(C$1,'2-3 引出列表'!$A$1:$CD$1,0)),"")),"",IFERROR(INDEX('2-3 引出列表'!$A$2:$CE$8700,$A1162,MATCH(C$1,'2-3 引出列表'!$A$1:$CD$1,0)),""))</f>
        <v>0</v>
      </c>
      <c r="D1162">
        <f>IF(ISBLANK(IFERROR(INDEX('2-3 引出列表'!$A$2:$CE$8700,$A1162,MATCH(D$1,'2-3 引出列表'!$A$1:$CD$1,0)),"")),"",IFERROR(INDEX('2-3 引出列表'!$A$2:$CE$8700,$A1162,MATCH(D$1,'2-3 引出列表'!$A$1:$CD$1,0)),""))</f>
        <v>0</v>
      </c>
      <c r="E1162">
        <f>IF(ISBLANK(IFERROR(INDEX('2-3 引出列表'!$A$2:$CE$8700,$A1162,MATCH(E$1,'2-3 引出列表'!$A$1:$CD$1,0)),"")),"",IFERROR(INDEX('2-3 引出列表'!$A$2:$CE$8700,$A1162,MATCH(E$1,'2-3 引出列表'!$A$1:$CD$1,0)),""))</f>
        <v>0</v>
      </c>
      <c r="F1162" t="str">
        <f t="shared" si="18"/>
        <v>0</v>
      </c>
      <c r="G1162">
        <f>IF(ISBLANK(IFERROR(INDEX('2-3 引出列表'!$A$2:$CE$8700,$A1162,MATCH(G$1,'2-3 引出列表'!$A$1:$CD$1,0)),"")),"",IFERROR(INDEX('2-3 引出列表'!$A$2:$CE$8700,$A1162,MATCH(G$1,'2-3 引出列表'!$A$1:$CD$1,0)),""))</f>
        <v>0</v>
      </c>
      <c r="H1162">
        <f>IF(ISBLANK(IFERROR(INDEX('2-3 引出列表'!$A$2:$CE$8700,$A1162,MATCH(H$1,'2-3 引出列表'!$A$1:$CD$1,0)),"")),"",IFERROR(INDEX('2-3 引出列表'!$A$2:$CE$8700,$A1162,MATCH(H$1,'2-3 引出列表'!$A$1:$CD$1,0)),""))</f>
        <v>0</v>
      </c>
      <c r="I1162">
        <f>IF(ISBLANK(IFERROR(INDEX('2-3 引出列表'!$A$2:$CE$8700,$A1162,MATCH(I$1,'2-3 引出列表'!$A$1:$CD$1,0)),"")),"",IFERROR(INDEX('2-3 引出列表'!$A$2:$CE$8700,$A1162,MATCH(I$1,'2-3 引出列表'!$A$1:$CD$1,0)),""))</f>
        <v>0</v>
      </c>
    </row>
    <row r="1163" customFormat="1" spans="1:9">
      <c r="A1163">
        <v>1162</v>
      </c>
      <c r="B1163">
        <f>IF(ISBLANK(IFERROR(INDEX('2-3 引出列表'!$A$2:$CE$8700,$A1163,MATCH(B$1,'2-3 引出列表'!$A$1:$CD$1,0)),"")),"",IFERROR(INDEX('2-3 引出列表'!$A$2:$CE$8700,$A1163,MATCH(B$1,'2-3 引出列表'!$A$1:$CD$1,0)),""))</f>
        <v>0</v>
      </c>
      <c r="C1163">
        <f>IF(ISBLANK(IFERROR(INDEX('2-3 引出列表'!$A$2:$CE$8700,$A1163,MATCH(C$1,'2-3 引出列表'!$A$1:$CD$1,0)),"")),"",IFERROR(INDEX('2-3 引出列表'!$A$2:$CE$8700,$A1163,MATCH(C$1,'2-3 引出列表'!$A$1:$CD$1,0)),""))</f>
        <v>0</v>
      </c>
      <c r="D1163">
        <f>IF(ISBLANK(IFERROR(INDEX('2-3 引出列表'!$A$2:$CE$8700,$A1163,MATCH(D$1,'2-3 引出列表'!$A$1:$CD$1,0)),"")),"",IFERROR(INDEX('2-3 引出列表'!$A$2:$CE$8700,$A1163,MATCH(D$1,'2-3 引出列表'!$A$1:$CD$1,0)),""))</f>
        <v>0</v>
      </c>
      <c r="E1163">
        <f>IF(ISBLANK(IFERROR(INDEX('2-3 引出列表'!$A$2:$CE$8700,$A1163,MATCH(E$1,'2-3 引出列表'!$A$1:$CD$1,0)),"")),"",IFERROR(INDEX('2-3 引出列表'!$A$2:$CE$8700,$A1163,MATCH(E$1,'2-3 引出列表'!$A$1:$CD$1,0)),""))</f>
        <v>0</v>
      </c>
      <c r="F1163" t="str">
        <f t="shared" si="18"/>
        <v>0</v>
      </c>
      <c r="G1163">
        <f>IF(ISBLANK(IFERROR(INDEX('2-3 引出列表'!$A$2:$CE$8700,$A1163,MATCH(G$1,'2-3 引出列表'!$A$1:$CD$1,0)),"")),"",IFERROR(INDEX('2-3 引出列表'!$A$2:$CE$8700,$A1163,MATCH(G$1,'2-3 引出列表'!$A$1:$CD$1,0)),""))</f>
        <v>0</v>
      </c>
      <c r="H1163">
        <f>IF(ISBLANK(IFERROR(INDEX('2-3 引出列表'!$A$2:$CE$8700,$A1163,MATCH(H$1,'2-3 引出列表'!$A$1:$CD$1,0)),"")),"",IFERROR(INDEX('2-3 引出列表'!$A$2:$CE$8700,$A1163,MATCH(H$1,'2-3 引出列表'!$A$1:$CD$1,0)),""))</f>
        <v>0</v>
      </c>
      <c r="I1163">
        <f>IF(ISBLANK(IFERROR(INDEX('2-3 引出列表'!$A$2:$CE$8700,$A1163,MATCH(I$1,'2-3 引出列表'!$A$1:$CD$1,0)),"")),"",IFERROR(INDEX('2-3 引出列表'!$A$2:$CE$8700,$A1163,MATCH(I$1,'2-3 引出列表'!$A$1:$CD$1,0)),""))</f>
        <v>0</v>
      </c>
    </row>
    <row r="1164" customFormat="1" spans="1:9">
      <c r="A1164">
        <v>1163</v>
      </c>
      <c r="B1164">
        <f>IF(ISBLANK(IFERROR(INDEX('2-3 引出列表'!$A$2:$CE$8700,$A1164,MATCH(B$1,'2-3 引出列表'!$A$1:$CD$1,0)),"")),"",IFERROR(INDEX('2-3 引出列表'!$A$2:$CE$8700,$A1164,MATCH(B$1,'2-3 引出列表'!$A$1:$CD$1,0)),""))</f>
        <v>0</v>
      </c>
      <c r="C1164">
        <f>IF(ISBLANK(IFERROR(INDEX('2-3 引出列表'!$A$2:$CE$8700,$A1164,MATCH(C$1,'2-3 引出列表'!$A$1:$CD$1,0)),"")),"",IFERROR(INDEX('2-3 引出列表'!$A$2:$CE$8700,$A1164,MATCH(C$1,'2-3 引出列表'!$A$1:$CD$1,0)),""))</f>
        <v>0</v>
      </c>
      <c r="D1164">
        <f>IF(ISBLANK(IFERROR(INDEX('2-3 引出列表'!$A$2:$CE$8700,$A1164,MATCH(D$1,'2-3 引出列表'!$A$1:$CD$1,0)),"")),"",IFERROR(INDEX('2-3 引出列表'!$A$2:$CE$8700,$A1164,MATCH(D$1,'2-3 引出列表'!$A$1:$CD$1,0)),""))</f>
        <v>0</v>
      </c>
      <c r="E1164">
        <f>IF(ISBLANK(IFERROR(INDEX('2-3 引出列表'!$A$2:$CE$8700,$A1164,MATCH(E$1,'2-3 引出列表'!$A$1:$CD$1,0)),"")),"",IFERROR(INDEX('2-3 引出列表'!$A$2:$CE$8700,$A1164,MATCH(E$1,'2-3 引出列表'!$A$1:$CD$1,0)),""))</f>
        <v>0</v>
      </c>
      <c r="F1164" t="str">
        <f t="shared" si="18"/>
        <v>0</v>
      </c>
      <c r="G1164">
        <f>IF(ISBLANK(IFERROR(INDEX('2-3 引出列表'!$A$2:$CE$8700,$A1164,MATCH(G$1,'2-3 引出列表'!$A$1:$CD$1,0)),"")),"",IFERROR(INDEX('2-3 引出列表'!$A$2:$CE$8700,$A1164,MATCH(G$1,'2-3 引出列表'!$A$1:$CD$1,0)),""))</f>
        <v>0</v>
      </c>
      <c r="H1164">
        <f>IF(ISBLANK(IFERROR(INDEX('2-3 引出列表'!$A$2:$CE$8700,$A1164,MATCH(H$1,'2-3 引出列表'!$A$1:$CD$1,0)),"")),"",IFERROR(INDEX('2-3 引出列表'!$A$2:$CE$8700,$A1164,MATCH(H$1,'2-3 引出列表'!$A$1:$CD$1,0)),""))</f>
        <v>0</v>
      </c>
      <c r="I1164">
        <f>IF(ISBLANK(IFERROR(INDEX('2-3 引出列表'!$A$2:$CE$8700,$A1164,MATCH(I$1,'2-3 引出列表'!$A$1:$CD$1,0)),"")),"",IFERROR(INDEX('2-3 引出列表'!$A$2:$CE$8700,$A1164,MATCH(I$1,'2-3 引出列表'!$A$1:$CD$1,0)),""))</f>
        <v>0</v>
      </c>
    </row>
    <row r="1165" customFormat="1" spans="1:9">
      <c r="A1165">
        <v>1164</v>
      </c>
      <c r="B1165">
        <f>IF(ISBLANK(IFERROR(INDEX('2-3 引出列表'!$A$2:$CE$8700,$A1165,MATCH(B$1,'2-3 引出列表'!$A$1:$CD$1,0)),"")),"",IFERROR(INDEX('2-3 引出列表'!$A$2:$CE$8700,$A1165,MATCH(B$1,'2-3 引出列表'!$A$1:$CD$1,0)),""))</f>
        <v>0</v>
      </c>
      <c r="C1165">
        <f>IF(ISBLANK(IFERROR(INDEX('2-3 引出列表'!$A$2:$CE$8700,$A1165,MATCH(C$1,'2-3 引出列表'!$A$1:$CD$1,0)),"")),"",IFERROR(INDEX('2-3 引出列表'!$A$2:$CE$8700,$A1165,MATCH(C$1,'2-3 引出列表'!$A$1:$CD$1,0)),""))</f>
        <v>0</v>
      </c>
      <c r="D1165">
        <f>IF(ISBLANK(IFERROR(INDEX('2-3 引出列表'!$A$2:$CE$8700,$A1165,MATCH(D$1,'2-3 引出列表'!$A$1:$CD$1,0)),"")),"",IFERROR(INDEX('2-3 引出列表'!$A$2:$CE$8700,$A1165,MATCH(D$1,'2-3 引出列表'!$A$1:$CD$1,0)),""))</f>
        <v>0</v>
      </c>
      <c r="E1165">
        <f>IF(ISBLANK(IFERROR(INDEX('2-3 引出列表'!$A$2:$CE$8700,$A1165,MATCH(E$1,'2-3 引出列表'!$A$1:$CD$1,0)),"")),"",IFERROR(INDEX('2-3 引出列表'!$A$2:$CE$8700,$A1165,MATCH(E$1,'2-3 引出列表'!$A$1:$CD$1,0)),""))</f>
        <v>0</v>
      </c>
      <c r="F1165" t="str">
        <f t="shared" si="18"/>
        <v>0</v>
      </c>
      <c r="G1165">
        <f>IF(ISBLANK(IFERROR(INDEX('2-3 引出列表'!$A$2:$CE$8700,$A1165,MATCH(G$1,'2-3 引出列表'!$A$1:$CD$1,0)),"")),"",IFERROR(INDEX('2-3 引出列表'!$A$2:$CE$8700,$A1165,MATCH(G$1,'2-3 引出列表'!$A$1:$CD$1,0)),""))</f>
        <v>0</v>
      </c>
      <c r="H1165">
        <f>IF(ISBLANK(IFERROR(INDEX('2-3 引出列表'!$A$2:$CE$8700,$A1165,MATCH(H$1,'2-3 引出列表'!$A$1:$CD$1,0)),"")),"",IFERROR(INDEX('2-3 引出列表'!$A$2:$CE$8700,$A1165,MATCH(H$1,'2-3 引出列表'!$A$1:$CD$1,0)),""))</f>
        <v>0</v>
      </c>
      <c r="I1165">
        <f>IF(ISBLANK(IFERROR(INDEX('2-3 引出列表'!$A$2:$CE$8700,$A1165,MATCH(I$1,'2-3 引出列表'!$A$1:$CD$1,0)),"")),"",IFERROR(INDEX('2-3 引出列表'!$A$2:$CE$8700,$A1165,MATCH(I$1,'2-3 引出列表'!$A$1:$CD$1,0)),""))</f>
        <v>0</v>
      </c>
    </row>
    <row r="1166" customFormat="1" spans="1:9">
      <c r="A1166">
        <v>1165</v>
      </c>
      <c r="B1166">
        <f>IF(ISBLANK(IFERROR(INDEX('2-3 引出列表'!$A$2:$CE$8700,$A1166,MATCH(B$1,'2-3 引出列表'!$A$1:$CD$1,0)),"")),"",IFERROR(INDEX('2-3 引出列表'!$A$2:$CE$8700,$A1166,MATCH(B$1,'2-3 引出列表'!$A$1:$CD$1,0)),""))</f>
        <v>0</v>
      </c>
      <c r="C1166">
        <f>IF(ISBLANK(IFERROR(INDEX('2-3 引出列表'!$A$2:$CE$8700,$A1166,MATCH(C$1,'2-3 引出列表'!$A$1:$CD$1,0)),"")),"",IFERROR(INDEX('2-3 引出列表'!$A$2:$CE$8700,$A1166,MATCH(C$1,'2-3 引出列表'!$A$1:$CD$1,0)),""))</f>
        <v>0</v>
      </c>
      <c r="D1166">
        <f>IF(ISBLANK(IFERROR(INDEX('2-3 引出列表'!$A$2:$CE$8700,$A1166,MATCH(D$1,'2-3 引出列表'!$A$1:$CD$1,0)),"")),"",IFERROR(INDEX('2-3 引出列表'!$A$2:$CE$8700,$A1166,MATCH(D$1,'2-3 引出列表'!$A$1:$CD$1,0)),""))</f>
        <v>0</v>
      </c>
      <c r="E1166">
        <f>IF(ISBLANK(IFERROR(INDEX('2-3 引出列表'!$A$2:$CE$8700,$A1166,MATCH(E$1,'2-3 引出列表'!$A$1:$CD$1,0)),"")),"",IFERROR(INDEX('2-3 引出列表'!$A$2:$CE$8700,$A1166,MATCH(E$1,'2-3 引出列表'!$A$1:$CD$1,0)),""))</f>
        <v>0</v>
      </c>
      <c r="F1166" t="str">
        <f t="shared" si="18"/>
        <v>0</v>
      </c>
      <c r="G1166">
        <f>IF(ISBLANK(IFERROR(INDEX('2-3 引出列表'!$A$2:$CE$8700,$A1166,MATCH(G$1,'2-3 引出列表'!$A$1:$CD$1,0)),"")),"",IFERROR(INDEX('2-3 引出列表'!$A$2:$CE$8700,$A1166,MATCH(G$1,'2-3 引出列表'!$A$1:$CD$1,0)),""))</f>
        <v>0</v>
      </c>
      <c r="H1166">
        <f>IF(ISBLANK(IFERROR(INDEX('2-3 引出列表'!$A$2:$CE$8700,$A1166,MATCH(H$1,'2-3 引出列表'!$A$1:$CD$1,0)),"")),"",IFERROR(INDEX('2-3 引出列表'!$A$2:$CE$8700,$A1166,MATCH(H$1,'2-3 引出列表'!$A$1:$CD$1,0)),""))</f>
        <v>0</v>
      </c>
      <c r="I1166">
        <f>IF(ISBLANK(IFERROR(INDEX('2-3 引出列表'!$A$2:$CE$8700,$A1166,MATCH(I$1,'2-3 引出列表'!$A$1:$CD$1,0)),"")),"",IFERROR(INDEX('2-3 引出列表'!$A$2:$CE$8700,$A1166,MATCH(I$1,'2-3 引出列表'!$A$1:$CD$1,0)),""))</f>
        <v>0</v>
      </c>
    </row>
    <row r="1167" customFormat="1" spans="1:9">
      <c r="A1167">
        <v>1166</v>
      </c>
      <c r="B1167">
        <f>IF(ISBLANK(IFERROR(INDEX('2-3 引出列表'!$A$2:$CE$8700,$A1167,MATCH(B$1,'2-3 引出列表'!$A$1:$CD$1,0)),"")),"",IFERROR(INDEX('2-3 引出列表'!$A$2:$CE$8700,$A1167,MATCH(B$1,'2-3 引出列表'!$A$1:$CD$1,0)),""))</f>
        <v>0</v>
      </c>
      <c r="C1167">
        <f>IF(ISBLANK(IFERROR(INDEX('2-3 引出列表'!$A$2:$CE$8700,$A1167,MATCH(C$1,'2-3 引出列表'!$A$1:$CD$1,0)),"")),"",IFERROR(INDEX('2-3 引出列表'!$A$2:$CE$8700,$A1167,MATCH(C$1,'2-3 引出列表'!$A$1:$CD$1,0)),""))</f>
        <v>0</v>
      </c>
      <c r="D1167">
        <f>IF(ISBLANK(IFERROR(INDEX('2-3 引出列表'!$A$2:$CE$8700,$A1167,MATCH(D$1,'2-3 引出列表'!$A$1:$CD$1,0)),"")),"",IFERROR(INDEX('2-3 引出列表'!$A$2:$CE$8700,$A1167,MATCH(D$1,'2-3 引出列表'!$A$1:$CD$1,0)),""))</f>
        <v>0</v>
      </c>
      <c r="E1167">
        <f>IF(ISBLANK(IFERROR(INDEX('2-3 引出列表'!$A$2:$CE$8700,$A1167,MATCH(E$1,'2-3 引出列表'!$A$1:$CD$1,0)),"")),"",IFERROR(INDEX('2-3 引出列表'!$A$2:$CE$8700,$A1167,MATCH(E$1,'2-3 引出列表'!$A$1:$CD$1,0)),""))</f>
        <v>0</v>
      </c>
      <c r="F1167" t="str">
        <f t="shared" si="18"/>
        <v>0</v>
      </c>
      <c r="G1167">
        <f>IF(ISBLANK(IFERROR(INDEX('2-3 引出列表'!$A$2:$CE$8700,$A1167,MATCH(G$1,'2-3 引出列表'!$A$1:$CD$1,0)),"")),"",IFERROR(INDEX('2-3 引出列表'!$A$2:$CE$8700,$A1167,MATCH(G$1,'2-3 引出列表'!$A$1:$CD$1,0)),""))</f>
        <v>0</v>
      </c>
      <c r="H1167">
        <f>IF(ISBLANK(IFERROR(INDEX('2-3 引出列表'!$A$2:$CE$8700,$A1167,MATCH(H$1,'2-3 引出列表'!$A$1:$CD$1,0)),"")),"",IFERROR(INDEX('2-3 引出列表'!$A$2:$CE$8700,$A1167,MATCH(H$1,'2-3 引出列表'!$A$1:$CD$1,0)),""))</f>
        <v>0</v>
      </c>
      <c r="I1167">
        <f>IF(ISBLANK(IFERROR(INDEX('2-3 引出列表'!$A$2:$CE$8700,$A1167,MATCH(I$1,'2-3 引出列表'!$A$1:$CD$1,0)),"")),"",IFERROR(INDEX('2-3 引出列表'!$A$2:$CE$8700,$A1167,MATCH(I$1,'2-3 引出列表'!$A$1:$CD$1,0)),""))</f>
        <v>0</v>
      </c>
    </row>
    <row r="1168" customFormat="1" spans="1:9">
      <c r="A1168">
        <v>1167</v>
      </c>
      <c r="B1168">
        <f>IF(ISBLANK(IFERROR(INDEX('2-3 引出列表'!$A$2:$CE$8700,$A1168,MATCH(B$1,'2-3 引出列表'!$A$1:$CD$1,0)),"")),"",IFERROR(INDEX('2-3 引出列表'!$A$2:$CE$8700,$A1168,MATCH(B$1,'2-3 引出列表'!$A$1:$CD$1,0)),""))</f>
        <v>0</v>
      </c>
      <c r="C1168">
        <f>IF(ISBLANK(IFERROR(INDEX('2-3 引出列表'!$A$2:$CE$8700,$A1168,MATCH(C$1,'2-3 引出列表'!$A$1:$CD$1,0)),"")),"",IFERROR(INDEX('2-3 引出列表'!$A$2:$CE$8700,$A1168,MATCH(C$1,'2-3 引出列表'!$A$1:$CD$1,0)),""))</f>
        <v>0</v>
      </c>
      <c r="D1168">
        <f>IF(ISBLANK(IFERROR(INDEX('2-3 引出列表'!$A$2:$CE$8700,$A1168,MATCH(D$1,'2-3 引出列表'!$A$1:$CD$1,0)),"")),"",IFERROR(INDEX('2-3 引出列表'!$A$2:$CE$8700,$A1168,MATCH(D$1,'2-3 引出列表'!$A$1:$CD$1,0)),""))</f>
        <v>0</v>
      </c>
      <c r="E1168">
        <f>IF(ISBLANK(IFERROR(INDEX('2-3 引出列表'!$A$2:$CE$8700,$A1168,MATCH(E$1,'2-3 引出列表'!$A$1:$CD$1,0)),"")),"",IFERROR(INDEX('2-3 引出列表'!$A$2:$CE$8700,$A1168,MATCH(E$1,'2-3 引出列表'!$A$1:$CD$1,0)),""))</f>
        <v>0</v>
      </c>
      <c r="F1168" t="str">
        <f t="shared" si="18"/>
        <v>0</v>
      </c>
      <c r="G1168">
        <f>IF(ISBLANK(IFERROR(INDEX('2-3 引出列表'!$A$2:$CE$8700,$A1168,MATCH(G$1,'2-3 引出列表'!$A$1:$CD$1,0)),"")),"",IFERROR(INDEX('2-3 引出列表'!$A$2:$CE$8700,$A1168,MATCH(G$1,'2-3 引出列表'!$A$1:$CD$1,0)),""))</f>
        <v>0</v>
      </c>
      <c r="H1168">
        <f>IF(ISBLANK(IFERROR(INDEX('2-3 引出列表'!$A$2:$CE$8700,$A1168,MATCH(H$1,'2-3 引出列表'!$A$1:$CD$1,0)),"")),"",IFERROR(INDEX('2-3 引出列表'!$A$2:$CE$8700,$A1168,MATCH(H$1,'2-3 引出列表'!$A$1:$CD$1,0)),""))</f>
        <v>0</v>
      </c>
      <c r="I1168">
        <f>IF(ISBLANK(IFERROR(INDEX('2-3 引出列表'!$A$2:$CE$8700,$A1168,MATCH(I$1,'2-3 引出列表'!$A$1:$CD$1,0)),"")),"",IFERROR(INDEX('2-3 引出列表'!$A$2:$CE$8700,$A1168,MATCH(I$1,'2-3 引出列表'!$A$1:$CD$1,0)),""))</f>
        <v>0</v>
      </c>
    </row>
    <row r="1169" customFormat="1" spans="1:9">
      <c r="A1169">
        <v>1168</v>
      </c>
      <c r="B1169">
        <f>IF(ISBLANK(IFERROR(INDEX('2-3 引出列表'!$A$2:$CE$8700,$A1169,MATCH(B$1,'2-3 引出列表'!$A$1:$CD$1,0)),"")),"",IFERROR(INDEX('2-3 引出列表'!$A$2:$CE$8700,$A1169,MATCH(B$1,'2-3 引出列表'!$A$1:$CD$1,0)),""))</f>
        <v>0</v>
      </c>
      <c r="C1169">
        <f>IF(ISBLANK(IFERROR(INDEX('2-3 引出列表'!$A$2:$CE$8700,$A1169,MATCH(C$1,'2-3 引出列表'!$A$1:$CD$1,0)),"")),"",IFERROR(INDEX('2-3 引出列表'!$A$2:$CE$8700,$A1169,MATCH(C$1,'2-3 引出列表'!$A$1:$CD$1,0)),""))</f>
        <v>0</v>
      </c>
      <c r="D1169">
        <f>IF(ISBLANK(IFERROR(INDEX('2-3 引出列表'!$A$2:$CE$8700,$A1169,MATCH(D$1,'2-3 引出列表'!$A$1:$CD$1,0)),"")),"",IFERROR(INDEX('2-3 引出列表'!$A$2:$CE$8700,$A1169,MATCH(D$1,'2-3 引出列表'!$A$1:$CD$1,0)),""))</f>
        <v>0</v>
      </c>
      <c r="E1169">
        <f>IF(ISBLANK(IFERROR(INDEX('2-3 引出列表'!$A$2:$CE$8700,$A1169,MATCH(E$1,'2-3 引出列表'!$A$1:$CD$1,0)),"")),"",IFERROR(INDEX('2-3 引出列表'!$A$2:$CE$8700,$A1169,MATCH(E$1,'2-3 引出列表'!$A$1:$CD$1,0)),""))</f>
        <v>0</v>
      </c>
      <c r="F1169" t="str">
        <f t="shared" si="18"/>
        <v>0</v>
      </c>
      <c r="G1169">
        <f>IF(ISBLANK(IFERROR(INDEX('2-3 引出列表'!$A$2:$CE$8700,$A1169,MATCH(G$1,'2-3 引出列表'!$A$1:$CD$1,0)),"")),"",IFERROR(INDEX('2-3 引出列表'!$A$2:$CE$8700,$A1169,MATCH(G$1,'2-3 引出列表'!$A$1:$CD$1,0)),""))</f>
        <v>0</v>
      </c>
      <c r="H1169">
        <f>IF(ISBLANK(IFERROR(INDEX('2-3 引出列表'!$A$2:$CE$8700,$A1169,MATCH(H$1,'2-3 引出列表'!$A$1:$CD$1,0)),"")),"",IFERROR(INDEX('2-3 引出列表'!$A$2:$CE$8700,$A1169,MATCH(H$1,'2-3 引出列表'!$A$1:$CD$1,0)),""))</f>
        <v>0</v>
      </c>
      <c r="I1169">
        <f>IF(ISBLANK(IFERROR(INDEX('2-3 引出列表'!$A$2:$CE$8700,$A1169,MATCH(I$1,'2-3 引出列表'!$A$1:$CD$1,0)),"")),"",IFERROR(INDEX('2-3 引出列表'!$A$2:$CE$8700,$A1169,MATCH(I$1,'2-3 引出列表'!$A$1:$CD$1,0)),""))</f>
        <v>0</v>
      </c>
    </row>
    <row r="1170" customFormat="1" spans="1:9">
      <c r="A1170">
        <v>1169</v>
      </c>
      <c r="B1170">
        <f>IF(ISBLANK(IFERROR(INDEX('2-3 引出列表'!$A$2:$CE$8700,$A1170,MATCH(B$1,'2-3 引出列表'!$A$1:$CD$1,0)),"")),"",IFERROR(INDEX('2-3 引出列表'!$A$2:$CE$8700,$A1170,MATCH(B$1,'2-3 引出列表'!$A$1:$CD$1,0)),""))</f>
        <v>0</v>
      </c>
      <c r="C1170">
        <f>IF(ISBLANK(IFERROR(INDEX('2-3 引出列表'!$A$2:$CE$8700,$A1170,MATCH(C$1,'2-3 引出列表'!$A$1:$CD$1,0)),"")),"",IFERROR(INDEX('2-3 引出列表'!$A$2:$CE$8700,$A1170,MATCH(C$1,'2-3 引出列表'!$A$1:$CD$1,0)),""))</f>
        <v>0</v>
      </c>
      <c r="D1170">
        <f>IF(ISBLANK(IFERROR(INDEX('2-3 引出列表'!$A$2:$CE$8700,$A1170,MATCH(D$1,'2-3 引出列表'!$A$1:$CD$1,0)),"")),"",IFERROR(INDEX('2-3 引出列表'!$A$2:$CE$8700,$A1170,MATCH(D$1,'2-3 引出列表'!$A$1:$CD$1,0)),""))</f>
        <v>0</v>
      </c>
      <c r="E1170">
        <f>IF(ISBLANK(IFERROR(INDEX('2-3 引出列表'!$A$2:$CE$8700,$A1170,MATCH(E$1,'2-3 引出列表'!$A$1:$CD$1,0)),"")),"",IFERROR(INDEX('2-3 引出列表'!$A$2:$CE$8700,$A1170,MATCH(E$1,'2-3 引出列表'!$A$1:$CD$1,0)),""))</f>
        <v>0</v>
      </c>
      <c r="F1170" t="str">
        <f t="shared" si="18"/>
        <v>0</v>
      </c>
      <c r="G1170">
        <f>IF(ISBLANK(IFERROR(INDEX('2-3 引出列表'!$A$2:$CE$8700,$A1170,MATCH(G$1,'2-3 引出列表'!$A$1:$CD$1,0)),"")),"",IFERROR(INDEX('2-3 引出列表'!$A$2:$CE$8700,$A1170,MATCH(G$1,'2-3 引出列表'!$A$1:$CD$1,0)),""))</f>
        <v>0</v>
      </c>
      <c r="H1170">
        <f>IF(ISBLANK(IFERROR(INDEX('2-3 引出列表'!$A$2:$CE$8700,$A1170,MATCH(H$1,'2-3 引出列表'!$A$1:$CD$1,0)),"")),"",IFERROR(INDEX('2-3 引出列表'!$A$2:$CE$8700,$A1170,MATCH(H$1,'2-3 引出列表'!$A$1:$CD$1,0)),""))</f>
        <v>0</v>
      </c>
      <c r="I1170">
        <f>IF(ISBLANK(IFERROR(INDEX('2-3 引出列表'!$A$2:$CE$8700,$A1170,MATCH(I$1,'2-3 引出列表'!$A$1:$CD$1,0)),"")),"",IFERROR(INDEX('2-3 引出列表'!$A$2:$CE$8700,$A1170,MATCH(I$1,'2-3 引出列表'!$A$1:$CD$1,0)),""))</f>
        <v>0</v>
      </c>
    </row>
    <row r="1171" customFormat="1" spans="1:9">
      <c r="A1171">
        <v>1170</v>
      </c>
      <c r="B1171">
        <f>IF(ISBLANK(IFERROR(INDEX('2-3 引出列表'!$A$2:$CE$8700,$A1171,MATCH(B$1,'2-3 引出列表'!$A$1:$CD$1,0)),"")),"",IFERROR(INDEX('2-3 引出列表'!$A$2:$CE$8700,$A1171,MATCH(B$1,'2-3 引出列表'!$A$1:$CD$1,0)),""))</f>
        <v>0</v>
      </c>
      <c r="C1171">
        <f>IF(ISBLANK(IFERROR(INDEX('2-3 引出列表'!$A$2:$CE$8700,$A1171,MATCH(C$1,'2-3 引出列表'!$A$1:$CD$1,0)),"")),"",IFERROR(INDEX('2-3 引出列表'!$A$2:$CE$8700,$A1171,MATCH(C$1,'2-3 引出列表'!$A$1:$CD$1,0)),""))</f>
        <v>0</v>
      </c>
      <c r="D1171">
        <f>IF(ISBLANK(IFERROR(INDEX('2-3 引出列表'!$A$2:$CE$8700,$A1171,MATCH(D$1,'2-3 引出列表'!$A$1:$CD$1,0)),"")),"",IFERROR(INDEX('2-3 引出列表'!$A$2:$CE$8700,$A1171,MATCH(D$1,'2-3 引出列表'!$A$1:$CD$1,0)),""))</f>
        <v>0</v>
      </c>
      <c r="E1171">
        <f>IF(ISBLANK(IFERROR(INDEX('2-3 引出列表'!$A$2:$CE$8700,$A1171,MATCH(E$1,'2-3 引出列表'!$A$1:$CD$1,0)),"")),"",IFERROR(INDEX('2-3 引出列表'!$A$2:$CE$8700,$A1171,MATCH(E$1,'2-3 引出列表'!$A$1:$CD$1,0)),""))</f>
        <v>0</v>
      </c>
      <c r="F1171" t="str">
        <f t="shared" si="18"/>
        <v>0</v>
      </c>
      <c r="G1171">
        <f>IF(ISBLANK(IFERROR(INDEX('2-3 引出列表'!$A$2:$CE$8700,$A1171,MATCH(G$1,'2-3 引出列表'!$A$1:$CD$1,0)),"")),"",IFERROR(INDEX('2-3 引出列表'!$A$2:$CE$8700,$A1171,MATCH(G$1,'2-3 引出列表'!$A$1:$CD$1,0)),""))</f>
        <v>0</v>
      </c>
      <c r="H1171">
        <f>IF(ISBLANK(IFERROR(INDEX('2-3 引出列表'!$A$2:$CE$8700,$A1171,MATCH(H$1,'2-3 引出列表'!$A$1:$CD$1,0)),"")),"",IFERROR(INDEX('2-3 引出列表'!$A$2:$CE$8700,$A1171,MATCH(H$1,'2-3 引出列表'!$A$1:$CD$1,0)),""))</f>
        <v>0</v>
      </c>
      <c r="I1171">
        <f>IF(ISBLANK(IFERROR(INDEX('2-3 引出列表'!$A$2:$CE$8700,$A1171,MATCH(I$1,'2-3 引出列表'!$A$1:$CD$1,0)),"")),"",IFERROR(INDEX('2-3 引出列表'!$A$2:$CE$8700,$A1171,MATCH(I$1,'2-3 引出列表'!$A$1:$CD$1,0)),""))</f>
        <v>0</v>
      </c>
    </row>
    <row r="1172" customFormat="1" spans="1:9">
      <c r="A1172">
        <v>1171</v>
      </c>
      <c r="B1172">
        <f>IF(ISBLANK(IFERROR(INDEX('2-3 引出列表'!$A$2:$CE$8700,$A1172,MATCH(B$1,'2-3 引出列表'!$A$1:$CD$1,0)),"")),"",IFERROR(INDEX('2-3 引出列表'!$A$2:$CE$8700,$A1172,MATCH(B$1,'2-3 引出列表'!$A$1:$CD$1,0)),""))</f>
        <v>0</v>
      </c>
      <c r="C1172">
        <f>IF(ISBLANK(IFERROR(INDEX('2-3 引出列表'!$A$2:$CE$8700,$A1172,MATCH(C$1,'2-3 引出列表'!$A$1:$CD$1,0)),"")),"",IFERROR(INDEX('2-3 引出列表'!$A$2:$CE$8700,$A1172,MATCH(C$1,'2-3 引出列表'!$A$1:$CD$1,0)),""))</f>
        <v>0</v>
      </c>
      <c r="D1172">
        <f>IF(ISBLANK(IFERROR(INDEX('2-3 引出列表'!$A$2:$CE$8700,$A1172,MATCH(D$1,'2-3 引出列表'!$A$1:$CD$1,0)),"")),"",IFERROR(INDEX('2-3 引出列表'!$A$2:$CE$8700,$A1172,MATCH(D$1,'2-3 引出列表'!$A$1:$CD$1,0)),""))</f>
        <v>0</v>
      </c>
      <c r="E1172">
        <f>IF(ISBLANK(IFERROR(INDEX('2-3 引出列表'!$A$2:$CE$8700,$A1172,MATCH(E$1,'2-3 引出列表'!$A$1:$CD$1,0)),"")),"",IFERROR(INDEX('2-3 引出列表'!$A$2:$CE$8700,$A1172,MATCH(E$1,'2-3 引出列表'!$A$1:$CD$1,0)),""))</f>
        <v>0</v>
      </c>
      <c r="F1172" t="str">
        <f t="shared" si="18"/>
        <v>0</v>
      </c>
      <c r="G1172">
        <f>IF(ISBLANK(IFERROR(INDEX('2-3 引出列表'!$A$2:$CE$8700,$A1172,MATCH(G$1,'2-3 引出列表'!$A$1:$CD$1,0)),"")),"",IFERROR(INDEX('2-3 引出列表'!$A$2:$CE$8700,$A1172,MATCH(G$1,'2-3 引出列表'!$A$1:$CD$1,0)),""))</f>
        <v>0</v>
      </c>
      <c r="H1172">
        <f>IF(ISBLANK(IFERROR(INDEX('2-3 引出列表'!$A$2:$CE$8700,$A1172,MATCH(H$1,'2-3 引出列表'!$A$1:$CD$1,0)),"")),"",IFERROR(INDEX('2-3 引出列表'!$A$2:$CE$8700,$A1172,MATCH(H$1,'2-3 引出列表'!$A$1:$CD$1,0)),""))</f>
        <v>0</v>
      </c>
      <c r="I1172">
        <f>IF(ISBLANK(IFERROR(INDEX('2-3 引出列表'!$A$2:$CE$8700,$A1172,MATCH(I$1,'2-3 引出列表'!$A$1:$CD$1,0)),"")),"",IFERROR(INDEX('2-3 引出列表'!$A$2:$CE$8700,$A1172,MATCH(I$1,'2-3 引出列表'!$A$1:$CD$1,0)),""))</f>
        <v>0</v>
      </c>
    </row>
    <row r="1173" customFormat="1" spans="1:9">
      <c r="A1173">
        <v>1172</v>
      </c>
      <c r="B1173">
        <f>IF(ISBLANK(IFERROR(INDEX('2-3 引出列表'!$A$2:$CE$8700,$A1173,MATCH(B$1,'2-3 引出列表'!$A$1:$CD$1,0)),"")),"",IFERROR(INDEX('2-3 引出列表'!$A$2:$CE$8700,$A1173,MATCH(B$1,'2-3 引出列表'!$A$1:$CD$1,0)),""))</f>
        <v>0</v>
      </c>
      <c r="C1173">
        <f>IF(ISBLANK(IFERROR(INDEX('2-3 引出列表'!$A$2:$CE$8700,$A1173,MATCH(C$1,'2-3 引出列表'!$A$1:$CD$1,0)),"")),"",IFERROR(INDEX('2-3 引出列表'!$A$2:$CE$8700,$A1173,MATCH(C$1,'2-3 引出列表'!$A$1:$CD$1,0)),""))</f>
        <v>0</v>
      </c>
      <c r="D1173">
        <f>IF(ISBLANK(IFERROR(INDEX('2-3 引出列表'!$A$2:$CE$8700,$A1173,MATCH(D$1,'2-3 引出列表'!$A$1:$CD$1,0)),"")),"",IFERROR(INDEX('2-3 引出列表'!$A$2:$CE$8700,$A1173,MATCH(D$1,'2-3 引出列表'!$A$1:$CD$1,0)),""))</f>
        <v>0</v>
      </c>
      <c r="E1173">
        <f>IF(ISBLANK(IFERROR(INDEX('2-3 引出列表'!$A$2:$CE$8700,$A1173,MATCH(E$1,'2-3 引出列表'!$A$1:$CD$1,0)),"")),"",IFERROR(INDEX('2-3 引出列表'!$A$2:$CE$8700,$A1173,MATCH(E$1,'2-3 引出列表'!$A$1:$CD$1,0)),""))</f>
        <v>0</v>
      </c>
      <c r="F1173" t="str">
        <f t="shared" si="18"/>
        <v>0</v>
      </c>
      <c r="G1173">
        <f>IF(ISBLANK(IFERROR(INDEX('2-3 引出列表'!$A$2:$CE$8700,$A1173,MATCH(G$1,'2-3 引出列表'!$A$1:$CD$1,0)),"")),"",IFERROR(INDEX('2-3 引出列表'!$A$2:$CE$8700,$A1173,MATCH(G$1,'2-3 引出列表'!$A$1:$CD$1,0)),""))</f>
        <v>0</v>
      </c>
      <c r="H1173">
        <f>IF(ISBLANK(IFERROR(INDEX('2-3 引出列表'!$A$2:$CE$8700,$A1173,MATCH(H$1,'2-3 引出列表'!$A$1:$CD$1,0)),"")),"",IFERROR(INDEX('2-3 引出列表'!$A$2:$CE$8700,$A1173,MATCH(H$1,'2-3 引出列表'!$A$1:$CD$1,0)),""))</f>
        <v>0</v>
      </c>
      <c r="I1173">
        <f>IF(ISBLANK(IFERROR(INDEX('2-3 引出列表'!$A$2:$CE$8700,$A1173,MATCH(I$1,'2-3 引出列表'!$A$1:$CD$1,0)),"")),"",IFERROR(INDEX('2-3 引出列表'!$A$2:$CE$8700,$A1173,MATCH(I$1,'2-3 引出列表'!$A$1:$CD$1,0)),""))</f>
        <v>0</v>
      </c>
    </row>
    <row r="1174" customFormat="1" spans="1:9">
      <c r="A1174">
        <v>1173</v>
      </c>
      <c r="B1174">
        <f>IF(ISBLANK(IFERROR(INDEX('2-3 引出列表'!$A$2:$CE$8700,$A1174,MATCH(B$1,'2-3 引出列表'!$A$1:$CD$1,0)),"")),"",IFERROR(INDEX('2-3 引出列表'!$A$2:$CE$8700,$A1174,MATCH(B$1,'2-3 引出列表'!$A$1:$CD$1,0)),""))</f>
        <v>0</v>
      </c>
      <c r="C1174">
        <f>IF(ISBLANK(IFERROR(INDEX('2-3 引出列表'!$A$2:$CE$8700,$A1174,MATCH(C$1,'2-3 引出列表'!$A$1:$CD$1,0)),"")),"",IFERROR(INDEX('2-3 引出列表'!$A$2:$CE$8700,$A1174,MATCH(C$1,'2-3 引出列表'!$A$1:$CD$1,0)),""))</f>
        <v>0</v>
      </c>
      <c r="D1174">
        <f>IF(ISBLANK(IFERROR(INDEX('2-3 引出列表'!$A$2:$CE$8700,$A1174,MATCH(D$1,'2-3 引出列表'!$A$1:$CD$1,0)),"")),"",IFERROR(INDEX('2-3 引出列表'!$A$2:$CE$8700,$A1174,MATCH(D$1,'2-3 引出列表'!$A$1:$CD$1,0)),""))</f>
        <v>0</v>
      </c>
      <c r="E1174">
        <f>IF(ISBLANK(IFERROR(INDEX('2-3 引出列表'!$A$2:$CE$8700,$A1174,MATCH(E$1,'2-3 引出列表'!$A$1:$CD$1,0)),"")),"",IFERROR(INDEX('2-3 引出列表'!$A$2:$CE$8700,$A1174,MATCH(E$1,'2-3 引出列表'!$A$1:$CD$1,0)),""))</f>
        <v>0</v>
      </c>
      <c r="F1174" t="str">
        <f t="shared" si="18"/>
        <v>0</v>
      </c>
      <c r="G1174">
        <f>IF(ISBLANK(IFERROR(INDEX('2-3 引出列表'!$A$2:$CE$8700,$A1174,MATCH(G$1,'2-3 引出列表'!$A$1:$CD$1,0)),"")),"",IFERROR(INDEX('2-3 引出列表'!$A$2:$CE$8700,$A1174,MATCH(G$1,'2-3 引出列表'!$A$1:$CD$1,0)),""))</f>
        <v>0</v>
      </c>
      <c r="H1174">
        <f>IF(ISBLANK(IFERROR(INDEX('2-3 引出列表'!$A$2:$CE$8700,$A1174,MATCH(H$1,'2-3 引出列表'!$A$1:$CD$1,0)),"")),"",IFERROR(INDEX('2-3 引出列表'!$A$2:$CE$8700,$A1174,MATCH(H$1,'2-3 引出列表'!$A$1:$CD$1,0)),""))</f>
        <v>0</v>
      </c>
      <c r="I1174">
        <f>IF(ISBLANK(IFERROR(INDEX('2-3 引出列表'!$A$2:$CE$8700,$A1174,MATCH(I$1,'2-3 引出列表'!$A$1:$CD$1,0)),"")),"",IFERROR(INDEX('2-3 引出列表'!$A$2:$CE$8700,$A1174,MATCH(I$1,'2-3 引出列表'!$A$1:$CD$1,0)),""))</f>
        <v>0</v>
      </c>
    </row>
    <row r="1175" customFormat="1" spans="1:9">
      <c r="A1175">
        <v>1174</v>
      </c>
      <c r="B1175">
        <f>IF(ISBLANK(IFERROR(INDEX('2-3 引出列表'!$A$2:$CE$8700,$A1175,MATCH(B$1,'2-3 引出列表'!$A$1:$CD$1,0)),"")),"",IFERROR(INDEX('2-3 引出列表'!$A$2:$CE$8700,$A1175,MATCH(B$1,'2-3 引出列表'!$A$1:$CD$1,0)),""))</f>
        <v>0</v>
      </c>
      <c r="C1175">
        <f>IF(ISBLANK(IFERROR(INDEX('2-3 引出列表'!$A$2:$CE$8700,$A1175,MATCH(C$1,'2-3 引出列表'!$A$1:$CD$1,0)),"")),"",IFERROR(INDEX('2-3 引出列表'!$A$2:$CE$8700,$A1175,MATCH(C$1,'2-3 引出列表'!$A$1:$CD$1,0)),""))</f>
        <v>0</v>
      </c>
      <c r="D1175">
        <f>IF(ISBLANK(IFERROR(INDEX('2-3 引出列表'!$A$2:$CE$8700,$A1175,MATCH(D$1,'2-3 引出列表'!$A$1:$CD$1,0)),"")),"",IFERROR(INDEX('2-3 引出列表'!$A$2:$CE$8700,$A1175,MATCH(D$1,'2-3 引出列表'!$A$1:$CD$1,0)),""))</f>
        <v>0</v>
      </c>
      <c r="E1175">
        <f>IF(ISBLANK(IFERROR(INDEX('2-3 引出列表'!$A$2:$CE$8700,$A1175,MATCH(E$1,'2-3 引出列表'!$A$1:$CD$1,0)),"")),"",IFERROR(INDEX('2-3 引出列表'!$A$2:$CE$8700,$A1175,MATCH(E$1,'2-3 引出列表'!$A$1:$CD$1,0)),""))</f>
        <v>0</v>
      </c>
      <c r="F1175" t="str">
        <f t="shared" si="18"/>
        <v>0</v>
      </c>
      <c r="G1175">
        <f>IF(ISBLANK(IFERROR(INDEX('2-3 引出列表'!$A$2:$CE$8700,$A1175,MATCH(G$1,'2-3 引出列表'!$A$1:$CD$1,0)),"")),"",IFERROR(INDEX('2-3 引出列表'!$A$2:$CE$8700,$A1175,MATCH(G$1,'2-3 引出列表'!$A$1:$CD$1,0)),""))</f>
        <v>0</v>
      </c>
      <c r="H1175">
        <f>IF(ISBLANK(IFERROR(INDEX('2-3 引出列表'!$A$2:$CE$8700,$A1175,MATCH(H$1,'2-3 引出列表'!$A$1:$CD$1,0)),"")),"",IFERROR(INDEX('2-3 引出列表'!$A$2:$CE$8700,$A1175,MATCH(H$1,'2-3 引出列表'!$A$1:$CD$1,0)),""))</f>
        <v>0</v>
      </c>
      <c r="I1175">
        <f>IF(ISBLANK(IFERROR(INDEX('2-3 引出列表'!$A$2:$CE$8700,$A1175,MATCH(I$1,'2-3 引出列表'!$A$1:$CD$1,0)),"")),"",IFERROR(INDEX('2-3 引出列表'!$A$2:$CE$8700,$A1175,MATCH(I$1,'2-3 引出列表'!$A$1:$CD$1,0)),""))</f>
        <v>0</v>
      </c>
    </row>
    <row r="1176" customFormat="1" spans="1:9">
      <c r="A1176">
        <v>1175</v>
      </c>
      <c r="B1176">
        <f>IF(ISBLANK(IFERROR(INDEX('2-3 引出列表'!$A$2:$CE$8700,$A1176,MATCH(B$1,'2-3 引出列表'!$A$1:$CD$1,0)),"")),"",IFERROR(INDEX('2-3 引出列表'!$A$2:$CE$8700,$A1176,MATCH(B$1,'2-3 引出列表'!$A$1:$CD$1,0)),""))</f>
        <v>0</v>
      </c>
      <c r="C1176">
        <f>IF(ISBLANK(IFERROR(INDEX('2-3 引出列表'!$A$2:$CE$8700,$A1176,MATCH(C$1,'2-3 引出列表'!$A$1:$CD$1,0)),"")),"",IFERROR(INDEX('2-3 引出列表'!$A$2:$CE$8700,$A1176,MATCH(C$1,'2-3 引出列表'!$A$1:$CD$1,0)),""))</f>
        <v>0</v>
      </c>
      <c r="D1176">
        <f>IF(ISBLANK(IFERROR(INDEX('2-3 引出列表'!$A$2:$CE$8700,$A1176,MATCH(D$1,'2-3 引出列表'!$A$1:$CD$1,0)),"")),"",IFERROR(INDEX('2-3 引出列表'!$A$2:$CE$8700,$A1176,MATCH(D$1,'2-3 引出列表'!$A$1:$CD$1,0)),""))</f>
        <v>0</v>
      </c>
      <c r="E1176">
        <f>IF(ISBLANK(IFERROR(INDEX('2-3 引出列表'!$A$2:$CE$8700,$A1176,MATCH(E$1,'2-3 引出列表'!$A$1:$CD$1,0)),"")),"",IFERROR(INDEX('2-3 引出列表'!$A$2:$CE$8700,$A1176,MATCH(E$1,'2-3 引出列表'!$A$1:$CD$1,0)),""))</f>
        <v>0</v>
      </c>
      <c r="F1176" t="str">
        <f t="shared" si="18"/>
        <v>0</v>
      </c>
      <c r="G1176">
        <f>IF(ISBLANK(IFERROR(INDEX('2-3 引出列表'!$A$2:$CE$8700,$A1176,MATCH(G$1,'2-3 引出列表'!$A$1:$CD$1,0)),"")),"",IFERROR(INDEX('2-3 引出列表'!$A$2:$CE$8700,$A1176,MATCH(G$1,'2-3 引出列表'!$A$1:$CD$1,0)),""))</f>
        <v>0</v>
      </c>
      <c r="H1176">
        <f>IF(ISBLANK(IFERROR(INDEX('2-3 引出列表'!$A$2:$CE$8700,$A1176,MATCH(H$1,'2-3 引出列表'!$A$1:$CD$1,0)),"")),"",IFERROR(INDEX('2-3 引出列表'!$A$2:$CE$8700,$A1176,MATCH(H$1,'2-3 引出列表'!$A$1:$CD$1,0)),""))</f>
        <v>0</v>
      </c>
      <c r="I1176">
        <f>IF(ISBLANK(IFERROR(INDEX('2-3 引出列表'!$A$2:$CE$8700,$A1176,MATCH(I$1,'2-3 引出列表'!$A$1:$CD$1,0)),"")),"",IFERROR(INDEX('2-3 引出列表'!$A$2:$CE$8700,$A1176,MATCH(I$1,'2-3 引出列表'!$A$1:$CD$1,0)),""))</f>
        <v>0</v>
      </c>
    </row>
    <row r="1177" customFormat="1" spans="1:9">
      <c r="A1177">
        <v>1176</v>
      </c>
      <c r="B1177">
        <f>IF(ISBLANK(IFERROR(INDEX('2-3 引出列表'!$A$2:$CE$8700,$A1177,MATCH(B$1,'2-3 引出列表'!$A$1:$CD$1,0)),"")),"",IFERROR(INDEX('2-3 引出列表'!$A$2:$CE$8700,$A1177,MATCH(B$1,'2-3 引出列表'!$A$1:$CD$1,0)),""))</f>
        <v>0</v>
      </c>
      <c r="C1177">
        <f>IF(ISBLANK(IFERROR(INDEX('2-3 引出列表'!$A$2:$CE$8700,$A1177,MATCH(C$1,'2-3 引出列表'!$A$1:$CD$1,0)),"")),"",IFERROR(INDEX('2-3 引出列表'!$A$2:$CE$8700,$A1177,MATCH(C$1,'2-3 引出列表'!$A$1:$CD$1,0)),""))</f>
        <v>0</v>
      </c>
      <c r="D1177">
        <f>IF(ISBLANK(IFERROR(INDEX('2-3 引出列表'!$A$2:$CE$8700,$A1177,MATCH(D$1,'2-3 引出列表'!$A$1:$CD$1,0)),"")),"",IFERROR(INDEX('2-3 引出列表'!$A$2:$CE$8700,$A1177,MATCH(D$1,'2-3 引出列表'!$A$1:$CD$1,0)),""))</f>
        <v>0</v>
      </c>
      <c r="E1177">
        <f>IF(ISBLANK(IFERROR(INDEX('2-3 引出列表'!$A$2:$CE$8700,$A1177,MATCH(E$1,'2-3 引出列表'!$A$1:$CD$1,0)),"")),"",IFERROR(INDEX('2-3 引出列表'!$A$2:$CE$8700,$A1177,MATCH(E$1,'2-3 引出列表'!$A$1:$CD$1,0)),""))</f>
        <v>0</v>
      </c>
      <c r="F1177" t="str">
        <f t="shared" si="18"/>
        <v>0</v>
      </c>
      <c r="G1177">
        <f>IF(ISBLANK(IFERROR(INDEX('2-3 引出列表'!$A$2:$CE$8700,$A1177,MATCH(G$1,'2-3 引出列表'!$A$1:$CD$1,0)),"")),"",IFERROR(INDEX('2-3 引出列表'!$A$2:$CE$8700,$A1177,MATCH(G$1,'2-3 引出列表'!$A$1:$CD$1,0)),""))</f>
        <v>0</v>
      </c>
      <c r="H1177">
        <f>IF(ISBLANK(IFERROR(INDEX('2-3 引出列表'!$A$2:$CE$8700,$A1177,MATCH(H$1,'2-3 引出列表'!$A$1:$CD$1,0)),"")),"",IFERROR(INDEX('2-3 引出列表'!$A$2:$CE$8700,$A1177,MATCH(H$1,'2-3 引出列表'!$A$1:$CD$1,0)),""))</f>
        <v>0</v>
      </c>
      <c r="I1177">
        <f>IF(ISBLANK(IFERROR(INDEX('2-3 引出列表'!$A$2:$CE$8700,$A1177,MATCH(I$1,'2-3 引出列表'!$A$1:$CD$1,0)),"")),"",IFERROR(INDEX('2-3 引出列表'!$A$2:$CE$8700,$A1177,MATCH(I$1,'2-3 引出列表'!$A$1:$CD$1,0)),""))</f>
        <v>0</v>
      </c>
    </row>
    <row r="1178" customFormat="1" spans="1:9">
      <c r="A1178">
        <v>1177</v>
      </c>
      <c r="B1178">
        <f>IF(ISBLANK(IFERROR(INDEX('2-3 引出列表'!$A$2:$CE$8700,$A1178,MATCH(B$1,'2-3 引出列表'!$A$1:$CD$1,0)),"")),"",IFERROR(INDEX('2-3 引出列表'!$A$2:$CE$8700,$A1178,MATCH(B$1,'2-3 引出列表'!$A$1:$CD$1,0)),""))</f>
        <v>0</v>
      </c>
      <c r="C1178">
        <f>IF(ISBLANK(IFERROR(INDEX('2-3 引出列表'!$A$2:$CE$8700,$A1178,MATCH(C$1,'2-3 引出列表'!$A$1:$CD$1,0)),"")),"",IFERROR(INDEX('2-3 引出列表'!$A$2:$CE$8700,$A1178,MATCH(C$1,'2-3 引出列表'!$A$1:$CD$1,0)),""))</f>
        <v>0</v>
      </c>
      <c r="D1178">
        <f>IF(ISBLANK(IFERROR(INDEX('2-3 引出列表'!$A$2:$CE$8700,$A1178,MATCH(D$1,'2-3 引出列表'!$A$1:$CD$1,0)),"")),"",IFERROR(INDEX('2-3 引出列表'!$A$2:$CE$8700,$A1178,MATCH(D$1,'2-3 引出列表'!$A$1:$CD$1,0)),""))</f>
        <v>0</v>
      </c>
      <c r="E1178">
        <f>IF(ISBLANK(IFERROR(INDEX('2-3 引出列表'!$A$2:$CE$8700,$A1178,MATCH(E$1,'2-3 引出列表'!$A$1:$CD$1,0)),"")),"",IFERROR(INDEX('2-3 引出列表'!$A$2:$CE$8700,$A1178,MATCH(E$1,'2-3 引出列表'!$A$1:$CD$1,0)),""))</f>
        <v>0</v>
      </c>
      <c r="F1178" t="str">
        <f t="shared" si="18"/>
        <v>0</v>
      </c>
      <c r="G1178">
        <f>IF(ISBLANK(IFERROR(INDEX('2-3 引出列表'!$A$2:$CE$8700,$A1178,MATCH(G$1,'2-3 引出列表'!$A$1:$CD$1,0)),"")),"",IFERROR(INDEX('2-3 引出列表'!$A$2:$CE$8700,$A1178,MATCH(G$1,'2-3 引出列表'!$A$1:$CD$1,0)),""))</f>
        <v>0</v>
      </c>
      <c r="H1178">
        <f>IF(ISBLANK(IFERROR(INDEX('2-3 引出列表'!$A$2:$CE$8700,$A1178,MATCH(H$1,'2-3 引出列表'!$A$1:$CD$1,0)),"")),"",IFERROR(INDEX('2-3 引出列表'!$A$2:$CE$8700,$A1178,MATCH(H$1,'2-3 引出列表'!$A$1:$CD$1,0)),""))</f>
        <v>0</v>
      </c>
      <c r="I1178">
        <f>IF(ISBLANK(IFERROR(INDEX('2-3 引出列表'!$A$2:$CE$8700,$A1178,MATCH(I$1,'2-3 引出列表'!$A$1:$CD$1,0)),"")),"",IFERROR(INDEX('2-3 引出列表'!$A$2:$CE$8700,$A1178,MATCH(I$1,'2-3 引出列表'!$A$1:$CD$1,0)),""))</f>
        <v>0</v>
      </c>
    </row>
    <row r="1179" customFormat="1" spans="1:9">
      <c r="A1179">
        <v>1178</v>
      </c>
      <c r="B1179">
        <f>IF(ISBLANK(IFERROR(INDEX('2-3 引出列表'!$A$2:$CE$8700,$A1179,MATCH(B$1,'2-3 引出列表'!$A$1:$CD$1,0)),"")),"",IFERROR(INDEX('2-3 引出列表'!$A$2:$CE$8700,$A1179,MATCH(B$1,'2-3 引出列表'!$A$1:$CD$1,0)),""))</f>
        <v>0</v>
      </c>
      <c r="C1179">
        <f>IF(ISBLANK(IFERROR(INDEX('2-3 引出列表'!$A$2:$CE$8700,$A1179,MATCH(C$1,'2-3 引出列表'!$A$1:$CD$1,0)),"")),"",IFERROR(INDEX('2-3 引出列表'!$A$2:$CE$8700,$A1179,MATCH(C$1,'2-3 引出列表'!$A$1:$CD$1,0)),""))</f>
        <v>0</v>
      </c>
      <c r="D1179">
        <f>IF(ISBLANK(IFERROR(INDEX('2-3 引出列表'!$A$2:$CE$8700,$A1179,MATCH(D$1,'2-3 引出列表'!$A$1:$CD$1,0)),"")),"",IFERROR(INDEX('2-3 引出列表'!$A$2:$CE$8700,$A1179,MATCH(D$1,'2-3 引出列表'!$A$1:$CD$1,0)),""))</f>
        <v>0</v>
      </c>
      <c r="E1179">
        <f>IF(ISBLANK(IFERROR(INDEX('2-3 引出列表'!$A$2:$CE$8700,$A1179,MATCH(E$1,'2-3 引出列表'!$A$1:$CD$1,0)),"")),"",IFERROR(INDEX('2-3 引出列表'!$A$2:$CE$8700,$A1179,MATCH(E$1,'2-3 引出列表'!$A$1:$CD$1,0)),""))</f>
        <v>0</v>
      </c>
      <c r="F1179" t="str">
        <f t="shared" si="18"/>
        <v>0</v>
      </c>
      <c r="G1179">
        <f>IF(ISBLANK(IFERROR(INDEX('2-3 引出列表'!$A$2:$CE$8700,$A1179,MATCH(G$1,'2-3 引出列表'!$A$1:$CD$1,0)),"")),"",IFERROR(INDEX('2-3 引出列表'!$A$2:$CE$8700,$A1179,MATCH(G$1,'2-3 引出列表'!$A$1:$CD$1,0)),""))</f>
        <v>0</v>
      </c>
      <c r="H1179">
        <f>IF(ISBLANK(IFERROR(INDEX('2-3 引出列表'!$A$2:$CE$8700,$A1179,MATCH(H$1,'2-3 引出列表'!$A$1:$CD$1,0)),"")),"",IFERROR(INDEX('2-3 引出列表'!$A$2:$CE$8700,$A1179,MATCH(H$1,'2-3 引出列表'!$A$1:$CD$1,0)),""))</f>
        <v>0</v>
      </c>
      <c r="I1179">
        <f>IF(ISBLANK(IFERROR(INDEX('2-3 引出列表'!$A$2:$CE$8700,$A1179,MATCH(I$1,'2-3 引出列表'!$A$1:$CD$1,0)),"")),"",IFERROR(INDEX('2-3 引出列表'!$A$2:$CE$8700,$A1179,MATCH(I$1,'2-3 引出列表'!$A$1:$CD$1,0)),""))</f>
        <v>0</v>
      </c>
    </row>
    <row r="1180" customFormat="1" spans="1:9">
      <c r="A1180">
        <v>1179</v>
      </c>
      <c r="B1180">
        <f>IF(ISBLANK(IFERROR(INDEX('2-3 引出列表'!$A$2:$CE$8700,$A1180,MATCH(B$1,'2-3 引出列表'!$A$1:$CD$1,0)),"")),"",IFERROR(INDEX('2-3 引出列表'!$A$2:$CE$8700,$A1180,MATCH(B$1,'2-3 引出列表'!$A$1:$CD$1,0)),""))</f>
        <v>0</v>
      </c>
      <c r="C1180">
        <f>IF(ISBLANK(IFERROR(INDEX('2-3 引出列表'!$A$2:$CE$8700,$A1180,MATCH(C$1,'2-3 引出列表'!$A$1:$CD$1,0)),"")),"",IFERROR(INDEX('2-3 引出列表'!$A$2:$CE$8700,$A1180,MATCH(C$1,'2-3 引出列表'!$A$1:$CD$1,0)),""))</f>
        <v>0</v>
      </c>
      <c r="D1180">
        <f>IF(ISBLANK(IFERROR(INDEX('2-3 引出列表'!$A$2:$CE$8700,$A1180,MATCH(D$1,'2-3 引出列表'!$A$1:$CD$1,0)),"")),"",IFERROR(INDEX('2-3 引出列表'!$A$2:$CE$8700,$A1180,MATCH(D$1,'2-3 引出列表'!$A$1:$CD$1,0)),""))</f>
        <v>0</v>
      </c>
      <c r="E1180">
        <f>IF(ISBLANK(IFERROR(INDEX('2-3 引出列表'!$A$2:$CE$8700,$A1180,MATCH(E$1,'2-3 引出列表'!$A$1:$CD$1,0)),"")),"",IFERROR(INDEX('2-3 引出列表'!$A$2:$CE$8700,$A1180,MATCH(E$1,'2-3 引出列表'!$A$1:$CD$1,0)),""))</f>
        <v>0</v>
      </c>
      <c r="F1180" t="str">
        <f t="shared" si="18"/>
        <v>0</v>
      </c>
      <c r="G1180">
        <f>IF(ISBLANK(IFERROR(INDEX('2-3 引出列表'!$A$2:$CE$8700,$A1180,MATCH(G$1,'2-3 引出列表'!$A$1:$CD$1,0)),"")),"",IFERROR(INDEX('2-3 引出列表'!$A$2:$CE$8700,$A1180,MATCH(G$1,'2-3 引出列表'!$A$1:$CD$1,0)),""))</f>
        <v>0</v>
      </c>
      <c r="H1180">
        <f>IF(ISBLANK(IFERROR(INDEX('2-3 引出列表'!$A$2:$CE$8700,$A1180,MATCH(H$1,'2-3 引出列表'!$A$1:$CD$1,0)),"")),"",IFERROR(INDEX('2-3 引出列表'!$A$2:$CE$8700,$A1180,MATCH(H$1,'2-3 引出列表'!$A$1:$CD$1,0)),""))</f>
        <v>0</v>
      </c>
      <c r="I1180">
        <f>IF(ISBLANK(IFERROR(INDEX('2-3 引出列表'!$A$2:$CE$8700,$A1180,MATCH(I$1,'2-3 引出列表'!$A$1:$CD$1,0)),"")),"",IFERROR(INDEX('2-3 引出列表'!$A$2:$CE$8700,$A1180,MATCH(I$1,'2-3 引出列表'!$A$1:$CD$1,0)),""))</f>
        <v>0</v>
      </c>
    </row>
    <row r="1181" customFormat="1" spans="1:9">
      <c r="A1181">
        <v>1180</v>
      </c>
      <c r="B1181">
        <f>IF(ISBLANK(IFERROR(INDEX('2-3 引出列表'!$A$2:$CE$8700,$A1181,MATCH(B$1,'2-3 引出列表'!$A$1:$CD$1,0)),"")),"",IFERROR(INDEX('2-3 引出列表'!$A$2:$CE$8700,$A1181,MATCH(B$1,'2-3 引出列表'!$A$1:$CD$1,0)),""))</f>
        <v>0</v>
      </c>
      <c r="C1181">
        <f>IF(ISBLANK(IFERROR(INDEX('2-3 引出列表'!$A$2:$CE$8700,$A1181,MATCH(C$1,'2-3 引出列表'!$A$1:$CD$1,0)),"")),"",IFERROR(INDEX('2-3 引出列表'!$A$2:$CE$8700,$A1181,MATCH(C$1,'2-3 引出列表'!$A$1:$CD$1,0)),""))</f>
        <v>0</v>
      </c>
      <c r="D1181">
        <f>IF(ISBLANK(IFERROR(INDEX('2-3 引出列表'!$A$2:$CE$8700,$A1181,MATCH(D$1,'2-3 引出列表'!$A$1:$CD$1,0)),"")),"",IFERROR(INDEX('2-3 引出列表'!$A$2:$CE$8700,$A1181,MATCH(D$1,'2-3 引出列表'!$A$1:$CD$1,0)),""))</f>
        <v>0</v>
      </c>
      <c r="E1181">
        <f>IF(ISBLANK(IFERROR(INDEX('2-3 引出列表'!$A$2:$CE$8700,$A1181,MATCH(E$1,'2-3 引出列表'!$A$1:$CD$1,0)),"")),"",IFERROR(INDEX('2-3 引出列表'!$A$2:$CE$8700,$A1181,MATCH(E$1,'2-3 引出列表'!$A$1:$CD$1,0)),""))</f>
        <v>0</v>
      </c>
      <c r="F1181" t="str">
        <f t="shared" si="18"/>
        <v>0</v>
      </c>
      <c r="G1181">
        <f>IF(ISBLANK(IFERROR(INDEX('2-3 引出列表'!$A$2:$CE$8700,$A1181,MATCH(G$1,'2-3 引出列表'!$A$1:$CD$1,0)),"")),"",IFERROR(INDEX('2-3 引出列表'!$A$2:$CE$8700,$A1181,MATCH(G$1,'2-3 引出列表'!$A$1:$CD$1,0)),""))</f>
        <v>0</v>
      </c>
      <c r="H1181">
        <f>IF(ISBLANK(IFERROR(INDEX('2-3 引出列表'!$A$2:$CE$8700,$A1181,MATCH(H$1,'2-3 引出列表'!$A$1:$CD$1,0)),"")),"",IFERROR(INDEX('2-3 引出列表'!$A$2:$CE$8700,$A1181,MATCH(H$1,'2-3 引出列表'!$A$1:$CD$1,0)),""))</f>
        <v>0</v>
      </c>
      <c r="I1181">
        <f>IF(ISBLANK(IFERROR(INDEX('2-3 引出列表'!$A$2:$CE$8700,$A1181,MATCH(I$1,'2-3 引出列表'!$A$1:$CD$1,0)),"")),"",IFERROR(INDEX('2-3 引出列表'!$A$2:$CE$8700,$A1181,MATCH(I$1,'2-3 引出列表'!$A$1:$CD$1,0)),""))</f>
        <v>0</v>
      </c>
    </row>
    <row r="1182" customFormat="1" spans="1:9">
      <c r="A1182">
        <v>1181</v>
      </c>
      <c r="B1182">
        <f>IF(ISBLANK(IFERROR(INDEX('2-3 引出列表'!$A$2:$CE$8700,$A1182,MATCH(B$1,'2-3 引出列表'!$A$1:$CD$1,0)),"")),"",IFERROR(INDEX('2-3 引出列表'!$A$2:$CE$8700,$A1182,MATCH(B$1,'2-3 引出列表'!$A$1:$CD$1,0)),""))</f>
        <v>0</v>
      </c>
      <c r="C1182">
        <f>IF(ISBLANK(IFERROR(INDEX('2-3 引出列表'!$A$2:$CE$8700,$A1182,MATCH(C$1,'2-3 引出列表'!$A$1:$CD$1,0)),"")),"",IFERROR(INDEX('2-3 引出列表'!$A$2:$CE$8700,$A1182,MATCH(C$1,'2-3 引出列表'!$A$1:$CD$1,0)),""))</f>
        <v>0</v>
      </c>
      <c r="D1182">
        <f>IF(ISBLANK(IFERROR(INDEX('2-3 引出列表'!$A$2:$CE$8700,$A1182,MATCH(D$1,'2-3 引出列表'!$A$1:$CD$1,0)),"")),"",IFERROR(INDEX('2-3 引出列表'!$A$2:$CE$8700,$A1182,MATCH(D$1,'2-3 引出列表'!$A$1:$CD$1,0)),""))</f>
        <v>0</v>
      </c>
      <c r="E1182">
        <f>IF(ISBLANK(IFERROR(INDEX('2-3 引出列表'!$A$2:$CE$8700,$A1182,MATCH(E$1,'2-3 引出列表'!$A$1:$CD$1,0)),"")),"",IFERROR(INDEX('2-3 引出列表'!$A$2:$CE$8700,$A1182,MATCH(E$1,'2-3 引出列表'!$A$1:$CD$1,0)),""))</f>
        <v>0</v>
      </c>
      <c r="F1182" t="str">
        <f t="shared" si="18"/>
        <v>0</v>
      </c>
      <c r="G1182">
        <f>IF(ISBLANK(IFERROR(INDEX('2-3 引出列表'!$A$2:$CE$8700,$A1182,MATCH(G$1,'2-3 引出列表'!$A$1:$CD$1,0)),"")),"",IFERROR(INDEX('2-3 引出列表'!$A$2:$CE$8700,$A1182,MATCH(G$1,'2-3 引出列表'!$A$1:$CD$1,0)),""))</f>
        <v>0</v>
      </c>
      <c r="H1182">
        <f>IF(ISBLANK(IFERROR(INDEX('2-3 引出列表'!$A$2:$CE$8700,$A1182,MATCH(H$1,'2-3 引出列表'!$A$1:$CD$1,0)),"")),"",IFERROR(INDEX('2-3 引出列表'!$A$2:$CE$8700,$A1182,MATCH(H$1,'2-3 引出列表'!$A$1:$CD$1,0)),""))</f>
        <v>0</v>
      </c>
      <c r="I1182">
        <f>IF(ISBLANK(IFERROR(INDEX('2-3 引出列表'!$A$2:$CE$8700,$A1182,MATCH(I$1,'2-3 引出列表'!$A$1:$CD$1,0)),"")),"",IFERROR(INDEX('2-3 引出列表'!$A$2:$CE$8700,$A1182,MATCH(I$1,'2-3 引出列表'!$A$1:$CD$1,0)),""))</f>
        <v>0</v>
      </c>
    </row>
    <row r="1183" customFormat="1" spans="1:9">
      <c r="A1183">
        <v>1182</v>
      </c>
      <c r="B1183">
        <f>IF(ISBLANK(IFERROR(INDEX('2-3 引出列表'!$A$2:$CE$8700,$A1183,MATCH(B$1,'2-3 引出列表'!$A$1:$CD$1,0)),"")),"",IFERROR(INDEX('2-3 引出列表'!$A$2:$CE$8700,$A1183,MATCH(B$1,'2-3 引出列表'!$A$1:$CD$1,0)),""))</f>
        <v>0</v>
      </c>
      <c r="C1183">
        <f>IF(ISBLANK(IFERROR(INDEX('2-3 引出列表'!$A$2:$CE$8700,$A1183,MATCH(C$1,'2-3 引出列表'!$A$1:$CD$1,0)),"")),"",IFERROR(INDEX('2-3 引出列表'!$A$2:$CE$8700,$A1183,MATCH(C$1,'2-3 引出列表'!$A$1:$CD$1,0)),""))</f>
        <v>0</v>
      </c>
      <c r="D1183">
        <f>IF(ISBLANK(IFERROR(INDEX('2-3 引出列表'!$A$2:$CE$8700,$A1183,MATCH(D$1,'2-3 引出列表'!$A$1:$CD$1,0)),"")),"",IFERROR(INDEX('2-3 引出列表'!$A$2:$CE$8700,$A1183,MATCH(D$1,'2-3 引出列表'!$A$1:$CD$1,0)),""))</f>
        <v>0</v>
      </c>
      <c r="E1183">
        <f>IF(ISBLANK(IFERROR(INDEX('2-3 引出列表'!$A$2:$CE$8700,$A1183,MATCH(E$1,'2-3 引出列表'!$A$1:$CD$1,0)),"")),"",IFERROR(INDEX('2-3 引出列表'!$A$2:$CE$8700,$A1183,MATCH(E$1,'2-3 引出列表'!$A$1:$CD$1,0)),""))</f>
        <v>0</v>
      </c>
      <c r="F1183" t="str">
        <f t="shared" si="18"/>
        <v>0</v>
      </c>
      <c r="G1183">
        <f>IF(ISBLANK(IFERROR(INDEX('2-3 引出列表'!$A$2:$CE$8700,$A1183,MATCH(G$1,'2-3 引出列表'!$A$1:$CD$1,0)),"")),"",IFERROR(INDEX('2-3 引出列表'!$A$2:$CE$8700,$A1183,MATCH(G$1,'2-3 引出列表'!$A$1:$CD$1,0)),""))</f>
        <v>0</v>
      </c>
      <c r="H1183">
        <f>IF(ISBLANK(IFERROR(INDEX('2-3 引出列表'!$A$2:$CE$8700,$A1183,MATCH(H$1,'2-3 引出列表'!$A$1:$CD$1,0)),"")),"",IFERROR(INDEX('2-3 引出列表'!$A$2:$CE$8700,$A1183,MATCH(H$1,'2-3 引出列表'!$A$1:$CD$1,0)),""))</f>
        <v>0</v>
      </c>
      <c r="I1183">
        <f>IF(ISBLANK(IFERROR(INDEX('2-3 引出列表'!$A$2:$CE$8700,$A1183,MATCH(I$1,'2-3 引出列表'!$A$1:$CD$1,0)),"")),"",IFERROR(INDEX('2-3 引出列表'!$A$2:$CE$8700,$A1183,MATCH(I$1,'2-3 引出列表'!$A$1:$CD$1,0)),""))</f>
        <v>0</v>
      </c>
    </row>
    <row r="1184" customFormat="1" spans="1:9">
      <c r="A1184">
        <v>1183</v>
      </c>
      <c r="B1184">
        <f>IF(ISBLANK(IFERROR(INDEX('2-3 引出列表'!$A$2:$CE$8700,$A1184,MATCH(B$1,'2-3 引出列表'!$A$1:$CD$1,0)),"")),"",IFERROR(INDEX('2-3 引出列表'!$A$2:$CE$8700,$A1184,MATCH(B$1,'2-3 引出列表'!$A$1:$CD$1,0)),""))</f>
        <v>0</v>
      </c>
      <c r="C1184">
        <f>IF(ISBLANK(IFERROR(INDEX('2-3 引出列表'!$A$2:$CE$8700,$A1184,MATCH(C$1,'2-3 引出列表'!$A$1:$CD$1,0)),"")),"",IFERROR(INDEX('2-3 引出列表'!$A$2:$CE$8700,$A1184,MATCH(C$1,'2-3 引出列表'!$A$1:$CD$1,0)),""))</f>
        <v>0</v>
      </c>
      <c r="D1184">
        <f>IF(ISBLANK(IFERROR(INDEX('2-3 引出列表'!$A$2:$CE$8700,$A1184,MATCH(D$1,'2-3 引出列表'!$A$1:$CD$1,0)),"")),"",IFERROR(INDEX('2-3 引出列表'!$A$2:$CE$8700,$A1184,MATCH(D$1,'2-3 引出列表'!$A$1:$CD$1,0)),""))</f>
        <v>0</v>
      </c>
      <c r="E1184">
        <f>IF(ISBLANK(IFERROR(INDEX('2-3 引出列表'!$A$2:$CE$8700,$A1184,MATCH(E$1,'2-3 引出列表'!$A$1:$CD$1,0)),"")),"",IFERROR(INDEX('2-3 引出列表'!$A$2:$CE$8700,$A1184,MATCH(E$1,'2-3 引出列表'!$A$1:$CD$1,0)),""))</f>
        <v>0</v>
      </c>
      <c r="F1184" t="str">
        <f t="shared" si="18"/>
        <v>0</v>
      </c>
      <c r="G1184">
        <f>IF(ISBLANK(IFERROR(INDEX('2-3 引出列表'!$A$2:$CE$8700,$A1184,MATCH(G$1,'2-3 引出列表'!$A$1:$CD$1,0)),"")),"",IFERROR(INDEX('2-3 引出列表'!$A$2:$CE$8700,$A1184,MATCH(G$1,'2-3 引出列表'!$A$1:$CD$1,0)),""))</f>
        <v>0</v>
      </c>
      <c r="H1184">
        <f>IF(ISBLANK(IFERROR(INDEX('2-3 引出列表'!$A$2:$CE$8700,$A1184,MATCH(H$1,'2-3 引出列表'!$A$1:$CD$1,0)),"")),"",IFERROR(INDEX('2-3 引出列表'!$A$2:$CE$8700,$A1184,MATCH(H$1,'2-3 引出列表'!$A$1:$CD$1,0)),""))</f>
        <v>0</v>
      </c>
      <c r="I1184">
        <f>IF(ISBLANK(IFERROR(INDEX('2-3 引出列表'!$A$2:$CE$8700,$A1184,MATCH(I$1,'2-3 引出列表'!$A$1:$CD$1,0)),"")),"",IFERROR(INDEX('2-3 引出列表'!$A$2:$CE$8700,$A1184,MATCH(I$1,'2-3 引出列表'!$A$1:$CD$1,0)),""))</f>
        <v>0</v>
      </c>
    </row>
    <row r="1185" customFormat="1" spans="1:9">
      <c r="A1185">
        <v>1184</v>
      </c>
      <c r="B1185">
        <f>IF(ISBLANK(IFERROR(INDEX('2-3 引出列表'!$A$2:$CE$8700,$A1185,MATCH(B$1,'2-3 引出列表'!$A$1:$CD$1,0)),"")),"",IFERROR(INDEX('2-3 引出列表'!$A$2:$CE$8700,$A1185,MATCH(B$1,'2-3 引出列表'!$A$1:$CD$1,0)),""))</f>
        <v>0</v>
      </c>
      <c r="C1185">
        <f>IF(ISBLANK(IFERROR(INDEX('2-3 引出列表'!$A$2:$CE$8700,$A1185,MATCH(C$1,'2-3 引出列表'!$A$1:$CD$1,0)),"")),"",IFERROR(INDEX('2-3 引出列表'!$A$2:$CE$8700,$A1185,MATCH(C$1,'2-3 引出列表'!$A$1:$CD$1,0)),""))</f>
        <v>0</v>
      </c>
      <c r="D1185">
        <f>IF(ISBLANK(IFERROR(INDEX('2-3 引出列表'!$A$2:$CE$8700,$A1185,MATCH(D$1,'2-3 引出列表'!$A$1:$CD$1,0)),"")),"",IFERROR(INDEX('2-3 引出列表'!$A$2:$CE$8700,$A1185,MATCH(D$1,'2-3 引出列表'!$A$1:$CD$1,0)),""))</f>
        <v>0</v>
      </c>
      <c r="E1185">
        <f>IF(ISBLANK(IFERROR(INDEX('2-3 引出列表'!$A$2:$CE$8700,$A1185,MATCH(E$1,'2-3 引出列表'!$A$1:$CD$1,0)),"")),"",IFERROR(INDEX('2-3 引出列表'!$A$2:$CE$8700,$A1185,MATCH(E$1,'2-3 引出列表'!$A$1:$CD$1,0)),""))</f>
        <v>0</v>
      </c>
      <c r="F1185" t="str">
        <f t="shared" si="18"/>
        <v>0</v>
      </c>
      <c r="G1185">
        <f>IF(ISBLANK(IFERROR(INDEX('2-3 引出列表'!$A$2:$CE$8700,$A1185,MATCH(G$1,'2-3 引出列表'!$A$1:$CD$1,0)),"")),"",IFERROR(INDEX('2-3 引出列表'!$A$2:$CE$8700,$A1185,MATCH(G$1,'2-3 引出列表'!$A$1:$CD$1,0)),""))</f>
        <v>0</v>
      </c>
      <c r="H1185">
        <f>IF(ISBLANK(IFERROR(INDEX('2-3 引出列表'!$A$2:$CE$8700,$A1185,MATCH(H$1,'2-3 引出列表'!$A$1:$CD$1,0)),"")),"",IFERROR(INDEX('2-3 引出列表'!$A$2:$CE$8700,$A1185,MATCH(H$1,'2-3 引出列表'!$A$1:$CD$1,0)),""))</f>
        <v>0</v>
      </c>
      <c r="I1185">
        <f>IF(ISBLANK(IFERROR(INDEX('2-3 引出列表'!$A$2:$CE$8700,$A1185,MATCH(I$1,'2-3 引出列表'!$A$1:$CD$1,0)),"")),"",IFERROR(INDEX('2-3 引出列表'!$A$2:$CE$8700,$A1185,MATCH(I$1,'2-3 引出列表'!$A$1:$CD$1,0)),""))</f>
        <v>0</v>
      </c>
    </row>
    <row r="1186" customFormat="1" spans="1:9">
      <c r="A1186">
        <v>1185</v>
      </c>
      <c r="B1186">
        <f>IF(ISBLANK(IFERROR(INDEX('2-3 引出列表'!$A$2:$CE$8700,$A1186,MATCH(B$1,'2-3 引出列表'!$A$1:$CD$1,0)),"")),"",IFERROR(INDEX('2-3 引出列表'!$A$2:$CE$8700,$A1186,MATCH(B$1,'2-3 引出列表'!$A$1:$CD$1,0)),""))</f>
        <v>0</v>
      </c>
      <c r="C1186">
        <f>IF(ISBLANK(IFERROR(INDEX('2-3 引出列表'!$A$2:$CE$8700,$A1186,MATCH(C$1,'2-3 引出列表'!$A$1:$CD$1,0)),"")),"",IFERROR(INDEX('2-3 引出列表'!$A$2:$CE$8700,$A1186,MATCH(C$1,'2-3 引出列表'!$A$1:$CD$1,0)),""))</f>
        <v>0</v>
      </c>
      <c r="D1186">
        <f>IF(ISBLANK(IFERROR(INDEX('2-3 引出列表'!$A$2:$CE$8700,$A1186,MATCH(D$1,'2-3 引出列表'!$A$1:$CD$1,0)),"")),"",IFERROR(INDEX('2-3 引出列表'!$A$2:$CE$8700,$A1186,MATCH(D$1,'2-3 引出列表'!$A$1:$CD$1,0)),""))</f>
        <v>0</v>
      </c>
      <c r="E1186">
        <f>IF(ISBLANK(IFERROR(INDEX('2-3 引出列表'!$A$2:$CE$8700,$A1186,MATCH(E$1,'2-3 引出列表'!$A$1:$CD$1,0)),"")),"",IFERROR(INDEX('2-3 引出列表'!$A$2:$CE$8700,$A1186,MATCH(E$1,'2-3 引出列表'!$A$1:$CD$1,0)),""))</f>
        <v>0</v>
      </c>
      <c r="F1186" t="str">
        <f t="shared" si="18"/>
        <v>0</v>
      </c>
      <c r="G1186">
        <f>IF(ISBLANK(IFERROR(INDEX('2-3 引出列表'!$A$2:$CE$8700,$A1186,MATCH(G$1,'2-3 引出列表'!$A$1:$CD$1,0)),"")),"",IFERROR(INDEX('2-3 引出列表'!$A$2:$CE$8700,$A1186,MATCH(G$1,'2-3 引出列表'!$A$1:$CD$1,0)),""))</f>
        <v>0</v>
      </c>
      <c r="H1186">
        <f>IF(ISBLANK(IFERROR(INDEX('2-3 引出列表'!$A$2:$CE$8700,$A1186,MATCH(H$1,'2-3 引出列表'!$A$1:$CD$1,0)),"")),"",IFERROR(INDEX('2-3 引出列表'!$A$2:$CE$8700,$A1186,MATCH(H$1,'2-3 引出列表'!$A$1:$CD$1,0)),""))</f>
        <v>0</v>
      </c>
      <c r="I1186">
        <f>IF(ISBLANK(IFERROR(INDEX('2-3 引出列表'!$A$2:$CE$8700,$A1186,MATCH(I$1,'2-3 引出列表'!$A$1:$CD$1,0)),"")),"",IFERROR(INDEX('2-3 引出列表'!$A$2:$CE$8700,$A1186,MATCH(I$1,'2-3 引出列表'!$A$1:$CD$1,0)),""))</f>
        <v>0</v>
      </c>
    </row>
    <row r="1187" customFormat="1" spans="1:9">
      <c r="A1187">
        <v>1186</v>
      </c>
      <c r="B1187">
        <f>IF(ISBLANK(IFERROR(INDEX('2-3 引出列表'!$A$2:$CE$8700,$A1187,MATCH(B$1,'2-3 引出列表'!$A$1:$CD$1,0)),"")),"",IFERROR(INDEX('2-3 引出列表'!$A$2:$CE$8700,$A1187,MATCH(B$1,'2-3 引出列表'!$A$1:$CD$1,0)),""))</f>
        <v>0</v>
      </c>
      <c r="C1187">
        <f>IF(ISBLANK(IFERROR(INDEX('2-3 引出列表'!$A$2:$CE$8700,$A1187,MATCH(C$1,'2-3 引出列表'!$A$1:$CD$1,0)),"")),"",IFERROR(INDEX('2-3 引出列表'!$A$2:$CE$8700,$A1187,MATCH(C$1,'2-3 引出列表'!$A$1:$CD$1,0)),""))</f>
        <v>0</v>
      </c>
      <c r="D1187">
        <f>IF(ISBLANK(IFERROR(INDEX('2-3 引出列表'!$A$2:$CE$8700,$A1187,MATCH(D$1,'2-3 引出列表'!$A$1:$CD$1,0)),"")),"",IFERROR(INDEX('2-3 引出列表'!$A$2:$CE$8700,$A1187,MATCH(D$1,'2-3 引出列表'!$A$1:$CD$1,0)),""))</f>
        <v>0</v>
      </c>
      <c r="E1187">
        <f>IF(ISBLANK(IFERROR(INDEX('2-3 引出列表'!$A$2:$CE$8700,$A1187,MATCH(E$1,'2-3 引出列表'!$A$1:$CD$1,0)),"")),"",IFERROR(INDEX('2-3 引出列表'!$A$2:$CE$8700,$A1187,MATCH(E$1,'2-3 引出列表'!$A$1:$CD$1,0)),""))</f>
        <v>0</v>
      </c>
      <c r="F1187" t="str">
        <f t="shared" si="18"/>
        <v>0</v>
      </c>
      <c r="G1187">
        <f>IF(ISBLANK(IFERROR(INDEX('2-3 引出列表'!$A$2:$CE$8700,$A1187,MATCH(G$1,'2-3 引出列表'!$A$1:$CD$1,0)),"")),"",IFERROR(INDEX('2-3 引出列表'!$A$2:$CE$8700,$A1187,MATCH(G$1,'2-3 引出列表'!$A$1:$CD$1,0)),""))</f>
        <v>0</v>
      </c>
      <c r="H1187">
        <f>IF(ISBLANK(IFERROR(INDEX('2-3 引出列表'!$A$2:$CE$8700,$A1187,MATCH(H$1,'2-3 引出列表'!$A$1:$CD$1,0)),"")),"",IFERROR(INDEX('2-3 引出列表'!$A$2:$CE$8700,$A1187,MATCH(H$1,'2-3 引出列表'!$A$1:$CD$1,0)),""))</f>
        <v>0</v>
      </c>
      <c r="I1187">
        <f>IF(ISBLANK(IFERROR(INDEX('2-3 引出列表'!$A$2:$CE$8700,$A1187,MATCH(I$1,'2-3 引出列表'!$A$1:$CD$1,0)),"")),"",IFERROR(INDEX('2-3 引出列表'!$A$2:$CE$8700,$A1187,MATCH(I$1,'2-3 引出列表'!$A$1:$CD$1,0)),""))</f>
        <v>0</v>
      </c>
    </row>
    <row r="1188" customFormat="1" spans="1:9">
      <c r="A1188">
        <v>1187</v>
      </c>
      <c r="B1188">
        <f>IF(ISBLANK(IFERROR(INDEX('2-3 引出列表'!$A$2:$CE$8700,$A1188,MATCH(B$1,'2-3 引出列表'!$A$1:$CD$1,0)),"")),"",IFERROR(INDEX('2-3 引出列表'!$A$2:$CE$8700,$A1188,MATCH(B$1,'2-3 引出列表'!$A$1:$CD$1,0)),""))</f>
        <v>0</v>
      </c>
      <c r="C1188">
        <f>IF(ISBLANK(IFERROR(INDEX('2-3 引出列表'!$A$2:$CE$8700,$A1188,MATCH(C$1,'2-3 引出列表'!$A$1:$CD$1,0)),"")),"",IFERROR(INDEX('2-3 引出列表'!$A$2:$CE$8700,$A1188,MATCH(C$1,'2-3 引出列表'!$A$1:$CD$1,0)),""))</f>
        <v>0</v>
      </c>
      <c r="D1188">
        <f>IF(ISBLANK(IFERROR(INDEX('2-3 引出列表'!$A$2:$CE$8700,$A1188,MATCH(D$1,'2-3 引出列表'!$A$1:$CD$1,0)),"")),"",IFERROR(INDEX('2-3 引出列表'!$A$2:$CE$8700,$A1188,MATCH(D$1,'2-3 引出列表'!$A$1:$CD$1,0)),""))</f>
        <v>0</v>
      </c>
      <c r="E1188">
        <f>IF(ISBLANK(IFERROR(INDEX('2-3 引出列表'!$A$2:$CE$8700,$A1188,MATCH(E$1,'2-3 引出列表'!$A$1:$CD$1,0)),"")),"",IFERROR(INDEX('2-3 引出列表'!$A$2:$CE$8700,$A1188,MATCH(E$1,'2-3 引出列表'!$A$1:$CD$1,0)),""))</f>
        <v>0</v>
      </c>
      <c r="F1188" t="str">
        <f t="shared" si="18"/>
        <v>0</v>
      </c>
      <c r="G1188">
        <f>IF(ISBLANK(IFERROR(INDEX('2-3 引出列表'!$A$2:$CE$8700,$A1188,MATCH(G$1,'2-3 引出列表'!$A$1:$CD$1,0)),"")),"",IFERROR(INDEX('2-3 引出列表'!$A$2:$CE$8700,$A1188,MATCH(G$1,'2-3 引出列表'!$A$1:$CD$1,0)),""))</f>
        <v>0</v>
      </c>
      <c r="H1188">
        <f>IF(ISBLANK(IFERROR(INDEX('2-3 引出列表'!$A$2:$CE$8700,$A1188,MATCH(H$1,'2-3 引出列表'!$A$1:$CD$1,0)),"")),"",IFERROR(INDEX('2-3 引出列表'!$A$2:$CE$8700,$A1188,MATCH(H$1,'2-3 引出列表'!$A$1:$CD$1,0)),""))</f>
        <v>0</v>
      </c>
      <c r="I1188">
        <f>IF(ISBLANK(IFERROR(INDEX('2-3 引出列表'!$A$2:$CE$8700,$A1188,MATCH(I$1,'2-3 引出列表'!$A$1:$CD$1,0)),"")),"",IFERROR(INDEX('2-3 引出列表'!$A$2:$CE$8700,$A1188,MATCH(I$1,'2-3 引出列表'!$A$1:$CD$1,0)),""))</f>
        <v>0</v>
      </c>
    </row>
    <row r="1189" customFormat="1" spans="1:9">
      <c r="A1189">
        <v>1188</v>
      </c>
      <c r="B1189">
        <f>IF(ISBLANK(IFERROR(INDEX('2-3 引出列表'!$A$2:$CE$8700,$A1189,MATCH(B$1,'2-3 引出列表'!$A$1:$CD$1,0)),"")),"",IFERROR(INDEX('2-3 引出列表'!$A$2:$CE$8700,$A1189,MATCH(B$1,'2-3 引出列表'!$A$1:$CD$1,0)),""))</f>
        <v>0</v>
      </c>
      <c r="C1189">
        <f>IF(ISBLANK(IFERROR(INDEX('2-3 引出列表'!$A$2:$CE$8700,$A1189,MATCH(C$1,'2-3 引出列表'!$A$1:$CD$1,0)),"")),"",IFERROR(INDEX('2-3 引出列表'!$A$2:$CE$8700,$A1189,MATCH(C$1,'2-3 引出列表'!$A$1:$CD$1,0)),""))</f>
        <v>0</v>
      </c>
      <c r="D1189">
        <f>IF(ISBLANK(IFERROR(INDEX('2-3 引出列表'!$A$2:$CE$8700,$A1189,MATCH(D$1,'2-3 引出列表'!$A$1:$CD$1,0)),"")),"",IFERROR(INDEX('2-3 引出列表'!$A$2:$CE$8700,$A1189,MATCH(D$1,'2-3 引出列表'!$A$1:$CD$1,0)),""))</f>
        <v>0</v>
      </c>
      <c r="E1189">
        <f>IF(ISBLANK(IFERROR(INDEX('2-3 引出列表'!$A$2:$CE$8700,$A1189,MATCH(E$1,'2-3 引出列表'!$A$1:$CD$1,0)),"")),"",IFERROR(INDEX('2-3 引出列表'!$A$2:$CE$8700,$A1189,MATCH(E$1,'2-3 引出列表'!$A$1:$CD$1,0)),""))</f>
        <v>0</v>
      </c>
      <c r="F1189" t="str">
        <f t="shared" si="18"/>
        <v>0</v>
      </c>
      <c r="G1189">
        <f>IF(ISBLANK(IFERROR(INDEX('2-3 引出列表'!$A$2:$CE$8700,$A1189,MATCH(G$1,'2-3 引出列表'!$A$1:$CD$1,0)),"")),"",IFERROR(INDEX('2-3 引出列表'!$A$2:$CE$8700,$A1189,MATCH(G$1,'2-3 引出列表'!$A$1:$CD$1,0)),""))</f>
        <v>0</v>
      </c>
      <c r="H1189">
        <f>IF(ISBLANK(IFERROR(INDEX('2-3 引出列表'!$A$2:$CE$8700,$A1189,MATCH(H$1,'2-3 引出列表'!$A$1:$CD$1,0)),"")),"",IFERROR(INDEX('2-3 引出列表'!$A$2:$CE$8700,$A1189,MATCH(H$1,'2-3 引出列表'!$A$1:$CD$1,0)),""))</f>
        <v>0</v>
      </c>
      <c r="I1189">
        <f>IF(ISBLANK(IFERROR(INDEX('2-3 引出列表'!$A$2:$CE$8700,$A1189,MATCH(I$1,'2-3 引出列表'!$A$1:$CD$1,0)),"")),"",IFERROR(INDEX('2-3 引出列表'!$A$2:$CE$8700,$A1189,MATCH(I$1,'2-3 引出列表'!$A$1:$CD$1,0)),""))</f>
        <v>0</v>
      </c>
    </row>
    <row r="1190" customFormat="1" spans="1:9">
      <c r="A1190">
        <v>1189</v>
      </c>
      <c r="B1190">
        <f>IF(ISBLANK(IFERROR(INDEX('2-3 引出列表'!$A$2:$CE$8700,$A1190,MATCH(B$1,'2-3 引出列表'!$A$1:$CD$1,0)),"")),"",IFERROR(INDEX('2-3 引出列表'!$A$2:$CE$8700,$A1190,MATCH(B$1,'2-3 引出列表'!$A$1:$CD$1,0)),""))</f>
        <v>0</v>
      </c>
      <c r="C1190">
        <f>IF(ISBLANK(IFERROR(INDEX('2-3 引出列表'!$A$2:$CE$8700,$A1190,MATCH(C$1,'2-3 引出列表'!$A$1:$CD$1,0)),"")),"",IFERROR(INDEX('2-3 引出列表'!$A$2:$CE$8700,$A1190,MATCH(C$1,'2-3 引出列表'!$A$1:$CD$1,0)),""))</f>
        <v>0</v>
      </c>
      <c r="D1190">
        <f>IF(ISBLANK(IFERROR(INDEX('2-3 引出列表'!$A$2:$CE$8700,$A1190,MATCH(D$1,'2-3 引出列表'!$A$1:$CD$1,0)),"")),"",IFERROR(INDEX('2-3 引出列表'!$A$2:$CE$8700,$A1190,MATCH(D$1,'2-3 引出列表'!$A$1:$CD$1,0)),""))</f>
        <v>0</v>
      </c>
      <c r="E1190">
        <f>IF(ISBLANK(IFERROR(INDEX('2-3 引出列表'!$A$2:$CE$8700,$A1190,MATCH(E$1,'2-3 引出列表'!$A$1:$CD$1,0)),"")),"",IFERROR(INDEX('2-3 引出列表'!$A$2:$CE$8700,$A1190,MATCH(E$1,'2-3 引出列表'!$A$1:$CD$1,0)),""))</f>
        <v>0</v>
      </c>
      <c r="F1190" t="str">
        <f t="shared" si="18"/>
        <v>0</v>
      </c>
      <c r="G1190">
        <f>IF(ISBLANK(IFERROR(INDEX('2-3 引出列表'!$A$2:$CE$8700,$A1190,MATCH(G$1,'2-3 引出列表'!$A$1:$CD$1,0)),"")),"",IFERROR(INDEX('2-3 引出列表'!$A$2:$CE$8700,$A1190,MATCH(G$1,'2-3 引出列表'!$A$1:$CD$1,0)),""))</f>
        <v>0</v>
      </c>
      <c r="H1190">
        <f>IF(ISBLANK(IFERROR(INDEX('2-3 引出列表'!$A$2:$CE$8700,$A1190,MATCH(H$1,'2-3 引出列表'!$A$1:$CD$1,0)),"")),"",IFERROR(INDEX('2-3 引出列表'!$A$2:$CE$8700,$A1190,MATCH(H$1,'2-3 引出列表'!$A$1:$CD$1,0)),""))</f>
        <v>0</v>
      </c>
      <c r="I1190">
        <f>IF(ISBLANK(IFERROR(INDEX('2-3 引出列表'!$A$2:$CE$8700,$A1190,MATCH(I$1,'2-3 引出列表'!$A$1:$CD$1,0)),"")),"",IFERROR(INDEX('2-3 引出列表'!$A$2:$CE$8700,$A1190,MATCH(I$1,'2-3 引出列表'!$A$1:$CD$1,0)),""))</f>
        <v>0</v>
      </c>
    </row>
    <row r="1191" customFormat="1" spans="1:9">
      <c r="A1191">
        <v>1190</v>
      </c>
      <c r="B1191">
        <f>IF(ISBLANK(IFERROR(INDEX('2-3 引出列表'!$A$2:$CE$8700,$A1191,MATCH(B$1,'2-3 引出列表'!$A$1:$CD$1,0)),"")),"",IFERROR(INDEX('2-3 引出列表'!$A$2:$CE$8700,$A1191,MATCH(B$1,'2-3 引出列表'!$A$1:$CD$1,0)),""))</f>
        <v>0</v>
      </c>
      <c r="C1191">
        <f>IF(ISBLANK(IFERROR(INDEX('2-3 引出列表'!$A$2:$CE$8700,$A1191,MATCH(C$1,'2-3 引出列表'!$A$1:$CD$1,0)),"")),"",IFERROR(INDEX('2-3 引出列表'!$A$2:$CE$8700,$A1191,MATCH(C$1,'2-3 引出列表'!$A$1:$CD$1,0)),""))</f>
        <v>0</v>
      </c>
      <c r="D1191">
        <f>IF(ISBLANK(IFERROR(INDEX('2-3 引出列表'!$A$2:$CE$8700,$A1191,MATCH(D$1,'2-3 引出列表'!$A$1:$CD$1,0)),"")),"",IFERROR(INDEX('2-3 引出列表'!$A$2:$CE$8700,$A1191,MATCH(D$1,'2-3 引出列表'!$A$1:$CD$1,0)),""))</f>
        <v>0</v>
      </c>
      <c r="E1191">
        <f>IF(ISBLANK(IFERROR(INDEX('2-3 引出列表'!$A$2:$CE$8700,$A1191,MATCH(E$1,'2-3 引出列表'!$A$1:$CD$1,0)),"")),"",IFERROR(INDEX('2-3 引出列表'!$A$2:$CE$8700,$A1191,MATCH(E$1,'2-3 引出列表'!$A$1:$CD$1,0)),""))</f>
        <v>0</v>
      </c>
      <c r="F1191" t="str">
        <f t="shared" si="18"/>
        <v>0</v>
      </c>
      <c r="G1191">
        <f>IF(ISBLANK(IFERROR(INDEX('2-3 引出列表'!$A$2:$CE$8700,$A1191,MATCH(G$1,'2-3 引出列表'!$A$1:$CD$1,0)),"")),"",IFERROR(INDEX('2-3 引出列表'!$A$2:$CE$8700,$A1191,MATCH(G$1,'2-3 引出列表'!$A$1:$CD$1,0)),""))</f>
        <v>0</v>
      </c>
      <c r="H1191">
        <f>IF(ISBLANK(IFERROR(INDEX('2-3 引出列表'!$A$2:$CE$8700,$A1191,MATCH(H$1,'2-3 引出列表'!$A$1:$CD$1,0)),"")),"",IFERROR(INDEX('2-3 引出列表'!$A$2:$CE$8700,$A1191,MATCH(H$1,'2-3 引出列表'!$A$1:$CD$1,0)),""))</f>
        <v>0</v>
      </c>
      <c r="I1191">
        <f>IF(ISBLANK(IFERROR(INDEX('2-3 引出列表'!$A$2:$CE$8700,$A1191,MATCH(I$1,'2-3 引出列表'!$A$1:$CD$1,0)),"")),"",IFERROR(INDEX('2-3 引出列表'!$A$2:$CE$8700,$A1191,MATCH(I$1,'2-3 引出列表'!$A$1:$CD$1,0)),""))</f>
        <v>0</v>
      </c>
    </row>
    <row r="1192" customFormat="1" spans="1:9">
      <c r="A1192">
        <v>1191</v>
      </c>
      <c r="B1192">
        <f>IF(ISBLANK(IFERROR(INDEX('2-3 引出列表'!$A$2:$CE$8700,$A1192,MATCH(B$1,'2-3 引出列表'!$A$1:$CD$1,0)),"")),"",IFERROR(INDEX('2-3 引出列表'!$A$2:$CE$8700,$A1192,MATCH(B$1,'2-3 引出列表'!$A$1:$CD$1,0)),""))</f>
        <v>0</v>
      </c>
      <c r="C1192">
        <f>IF(ISBLANK(IFERROR(INDEX('2-3 引出列表'!$A$2:$CE$8700,$A1192,MATCH(C$1,'2-3 引出列表'!$A$1:$CD$1,0)),"")),"",IFERROR(INDEX('2-3 引出列表'!$A$2:$CE$8700,$A1192,MATCH(C$1,'2-3 引出列表'!$A$1:$CD$1,0)),""))</f>
        <v>0</v>
      </c>
      <c r="D1192">
        <f>IF(ISBLANK(IFERROR(INDEX('2-3 引出列表'!$A$2:$CE$8700,$A1192,MATCH(D$1,'2-3 引出列表'!$A$1:$CD$1,0)),"")),"",IFERROR(INDEX('2-3 引出列表'!$A$2:$CE$8700,$A1192,MATCH(D$1,'2-3 引出列表'!$A$1:$CD$1,0)),""))</f>
        <v>0</v>
      </c>
      <c r="E1192">
        <f>IF(ISBLANK(IFERROR(INDEX('2-3 引出列表'!$A$2:$CE$8700,$A1192,MATCH(E$1,'2-3 引出列表'!$A$1:$CD$1,0)),"")),"",IFERROR(INDEX('2-3 引出列表'!$A$2:$CE$8700,$A1192,MATCH(E$1,'2-3 引出列表'!$A$1:$CD$1,0)),""))</f>
        <v>0</v>
      </c>
      <c r="F1192" t="str">
        <f t="shared" si="18"/>
        <v>0</v>
      </c>
      <c r="G1192">
        <f>IF(ISBLANK(IFERROR(INDEX('2-3 引出列表'!$A$2:$CE$8700,$A1192,MATCH(G$1,'2-3 引出列表'!$A$1:$CD$1,0)),"")),"",IFERROR(INDEX('2-3 引出列表'!$A$2:$CE$8700,$A1192,MATCH(G$1,'2-3 引出列表'!$A$1:$CD$1,0)),""))</f>
        <v>0</v>
      </c>
      <c r="H1192">
        <f>IF(ISBLANK(IFERROR(INDEX('2-3 引出列表'!$A$2:$CE$8700,$A1192,MATCH(H$1,'2-3 引出列表'!$A$1:$CD$1,0)),"")),"",IFERROR(INDEX('2-3 引出列表'!$A$2:$CE$8700,$A1192,MATCH(H$1,'2-3 引出列表'!$A$1:$CD$1,0)),""))</f>
        <v>0</v>
      </c>
      <c r="I1192">
        <f>IF(ISBLANK(IFERROR(INDEX('2-3 引出列表'!$A$2:$CE$8700,$A1192,MATCH(I$1,'2-3 引出列表'!$A$1:$CD$1,0)),"")),"",IFERROR(INDEX('2-3 引出列表'!$A$2:$CE$8700,$A1192,MATCH(I$1,'2-3 引出列表'!$A$1:$CD$1,0)),""))</f>
        <v>0</v>
      </c>
    </row>
    <row r="1193" customFormat="1" spans="1:9">
      <c r="A1193">
        <v>1192</v>
      </c>
      <c r="B1193">
        <f>IF(ISBLANK(IFERROR(INDEX('2-3 引出列表'!$A$2:$CE$8700,$A1193,MATCH(B$1,'2-3 引出列表'!$A$1:$CD$1,0)),"")),"",IFERROR(INDEX('2-3 引出列表'!$A$2:$CE$8700,$A1193,MATCH(B$1,'2-3 引出列表'!$A$1:$CD$1,0)),""))</f>
        <v>0</v>
      </c>
      <c r="C1193">
        <f>IF(ISBLANK(IFERROR(INDEX('2-3 引出列表'!$A$2:$CE$8700,$A1193,MATCH(C$1,'2-3 引出列表'!$A$1:$CD$1,0)),"")),"",IFERROR(INDEX('2-3 引出列表'!$A$2:$CE$8700,$A1193,MATCH(C$1,'2-3 引出列表'!$A$1:$CD$1,0)),""))</f>
        <v>0</v>
      </c>
      <c r="D1193">
        <f>IF(ISBLANK(IFERROR(INDEX('2-3 引出列表'!$A$2:$CE$8700,$A1193,MATCH(D$1,'2-3 引出列表'!$A$1:$CD$1,0)),"")),"",IFERROR(INDEX('2-3 引出列表'!$A$2:$CE$8700,$A1193,MATCH(D$1,'2-3 引出列表'!$A$1:$CD$1,0)),""))</f>
        <v>0</v>
      </c>
      <c r="E1193">
        <f>IF(ISBLANK(IFERROR(INDEX('2-3 引出列表'!$A$2:$CE$8700,$A1193,MATCH(E$1,'2-3 引出列表'!$A$1:$CD$1,0)),"")),"",IFERROR(INDEX('2-3 引出列表'!$A$2:$CE$8700,$A1193,MATCH(E$1,'2-3 引出列表'!$A$1:$CD$1,0)),""))</f>
        <v>0</v>
      </c>
      <c r="F1193" t="str">
        <f t="shared" si="18"/>
        <v>0</v>
      </c>
      <c r="G1193">
        <f>IF(ISBLANK(IFERROR(INDEX('2-3 引出列表'!$A$2:$CE$8700,$A1193,MATCH(G$1,'2-3 引出列表'!$A$1:$CD$1,0)),"")),"",IFERROR(INDEX('2-3 引出列表'!$A$2:$CE$8700,$A1193,MATCH(G$1,'2-3 引出列表'!$A$1:$CD$1,0)),""))</f>
        <v>0</v>
      </c>
      <c r="H1193">
        <f>IF(ISBLANK(IFERROR(INDEX('2-3 引出列表'!$A$2:$CE$8700,$A1193,MATCH(H$1,'2-3 引出列表'!$A$1:$CD$1,0)),"")),"",IFERROR(INDEX('2-3 引出列表'!$A$2:$CE$8700,$A1193,MATCH(H$1,'2-3 引出列表'!$A$1:$CD$1,0)),""))</f>
        <v>0</v>
      </c>
      <c r="I1193">
        <f>IF(ISBLANK(IFERROR(INDEX('2-3 引出列表'!$A$2:$CE$8700,$A1193,MATCH(I$1,'2-3 引出列表'!$A$1:$CD$1,0)),"")),"",IFERROR(INDEX('2-3 引出列表'!$A$2:$CE$8700,$A1193,MATCH(I$1,'2-3 引出列表'!$A$1:$CD$1,0)),""))</f>
        <v>0</v>
      </c>
    </row>
    <row r="1194" customFormat="1" spans="1:9">
      <c r="A1194">
        <v>1193</v>
      </c>
      <c r="B1194">
        <f>IF(ISBLANK(IFERROR(INDEX('2-3 引出列表'!$A$2:$CE$8700,$A1194,MATCH(B$1,'2-3 引出列表'!$A$1:$CD$1,0)),"")),"",IFERROR(INDEX('2-3 引出列表'!$A$2:$CE$8700,$A1194,MATCH(B$1,'2-3 引出列表'!$A$1:$CD$1,0)),""))</f>
        <v>0</v>
      </c>
      <c r="C1194">
        <f>IF(ISBLANK(IFERROR(INDEX('2-3 引出列表'!$A$2:$CE$8700,$A1194,MATCH(C$1,'2-3 引出列表'!$A$1:$CD$1,0)),"")),"",IFERROR(INDEX('2-3 引出列表'!$A$2:$CE$8700,$A1194,MATCH(C$1,'2-3 引出列表'!$A$1:$CD$1,0)),""))</f>
        <v>0</v>
      </c>
      <c r="D1194">
        <f>IF(ISBLANK(IFERROR(INDEX('2-3 引出列表'!$A$2:$CE$8700,$A1194,MATCH(D$1,'2-3 引出列表'!$A$1:$CD$1,0)),"")),"",IFERROR(INDEX('2-3 引出列表'!$A$2:$CE$8700,$A1194,MATCH(D$1,'2-3 引出列表'!$A$1:$CD$1,0)),""))</f>
        <v>0</v>
      </c>
      <c r="E1194">
        <f>IF(ISBLANK(IFERROR(INDEX('2-3 引出列表'!$A$2:$CE$8700,$A1194,MATCH(E$1,'2-3 引出列表'!$A$1:$CD$1,0)),"")),"",IFERROR(INDEX('2-3 引出列表'!$A$2:$CE$8700,$A1194,MATCH(E$1,'2-3 引出列表'!$A$1:$CD$1,0)),""))</f>
        <v>0</v>
      </c>
      <c r="F1194" t="str">
        <f t="shared" si="18"/>
        <v>0</v>
      </c>
      <c r="G1194">
        <f>IF(ISBLANK(IFERROR(INDEX('2-3 引出列表'!$A$2:$CE$8700,$A1194,MATCH(G$1,'2-3 引出列表'!$A$1:$CD$1,0)),"")),"",IFERROR(INDEX('2-3 引出列表'!$A$2:$CE$8700,$A1194,MATCH(G$1,'2-3 引出列表'!$A$1:$CD$1,0)),""))</f>
        <v>0</v>
      </c>
      <c r="H1194">
        <f>IF(ISBLANK(IFERROR(INDEX('2-3 引出列表'!$A$2:$CE$8700,$A1194,MATCH(H$1,'2-3 引出列表'!$A$1:$CD$1,0)),"")),"",IFERROR(INDEX('2-3 引出列表'!$A$2:$CE$8700,$A1194,MATCH(H$1,'2-3 引出列表'!$A$1:$CD$1,0)),""))</f>
        <v>0</v>
      </c>
      <c r="I1194">
        <f>IF(ISBLANK(IFERROR(INDEX('2-3 引出列表'!$A$2:$CE$8700,$A1194,MATCH(I$1,'2-3 引出列表'!$A$1:$CD$1,0)),"")),"",IFERROR(INDEX('2-3 引出列表'!$A$2:$CE$8700,$A1194,MATCH(I$1,'2-3 引出列表'!$A$1:$CD$1,0)),""))</f>
        <v>0</v>
      </c>
    </row>
    <row r="1195" customFormat="1" spans="1:9">
      <c r="A1195">
        <v>1194</v>
      </c>
      <c r="B1195">
        <f>IF(ISBLANK(IFERROR(INDEX('2-3 引出列表'!$A$2:$CE$8700,$A1195,MATCH(B$1,'2-3 引出列表'!$A$1:$CD$1,0)),"")),"",IFERROR(INDEX('2-3 引出列表'!$A$2:$CE$8700,$A1195,MATCH(B$1,'2-3 引出列表'!$A$1:$CD$1,0)),""))</f>
        <v>0</v>
      </c>
      <c r="C1195">
        <f>IF(ISBLANK(IFERROR(INDEX('2-3 引出列表'!$A$2:$CE$8700,$A1195,MATCH(C$1,'2-3 引出列表'!$A$1:$CD$1,0)),"")),"",IFERROR(INDEX('2-3 引出列表'!$A$2:$CE$8700,$A1195,MATCH(C$1,'2-3 引出列表'!$A$1:$CD$1,0)),""))</f>
        <v>0</v>
      </c>
      <c r="D1195">
        <f>IF(ISBLANK(IFERROR(INDEX('2-3 引出列表'!$A$2:$CE$8700,$A1195,MATCH(D$1,'2-3 引出列表'!$A$1:$CD$1,0)),"")),"",IFERROR(INDEX('2-3 引出列表'!$A$2:$CE$8700,$A1195,MATCH(D$1,'2-3 引出列表'!$A$1:$CD$1,0)),""))</f>
        <v>0</v>
      </c>
      <c r="E1195">
        <f>IF(ISBLANK(IFERROR(INDEX('2-3 引出列表'!$A$2:$CE$8700,$A1195,MATCH(E$1,'2-3 引出列表'!$A$1:$CD$1,0)),"")),"",IFERROR(INDEX('2-3 引出列表'!$A$2:$CE$8700,$A1195,MATCH(E$1,'2-3 引出列表'!$A$1:$CD$1,0)),""))</f>
        <v>0</v>
      </c>
      <c r="F1195" t="str">
        <f t="shared" si="18"/>
        <v>0</v>
      </c>
      <c r="G1195">
        <f>IF(ISBLANK(IFERROR(INDEX('2-3 引出列表'!$A$2:$CE$8700,$A1195,MATCH(G$1,'2-3 引出列表'!$A$1:$CD$1,0)),"")),"",IFERROR(INDEX('2-3 引出列表'!$A$2:$CE$8700,$A1195,MATCH(G$1,'2-3 引出列表'!$A$1:$CD$1,0)),""))</f>
        <v>0</v>
      </c>
      <c r="H1195">
        <f>IF(ISBLANK(IFERROR(INDEX('2-3 引出列表'!$A$2:$CE$8700,$A1195,MATCH(H$1,'2-3 引出列表'!$A$1:$CD$1,0)),"")),"",IFERROR(INDEX('2-3 引出列表'!$A$2:$CE$8700,$A1195,MATCH(H$1,'2-3 引出列表'!$A$1:$CD$1,0)),""))</f>
        <v>0</v>
      </c>
      <c r="I1195">
        <f>IF(ISBLANK(IFERROR(INDEX('2-3 引出列表'!$A$2:$CE$8700,$A1195,MATCH(I$1,'2-3 引出列表'!$A$1:$CD$1,0)),"")),"",IFERROR(INDEX('2-3 引出列表'!$A$2:$CE$8700,$A1195,MATCH(I$1,'2-3 引出列表'!$A$1:$CD$1,0)),""))</f>
        <v>0</v>
      </c>
    </row>
    <row r="1196" customFormat="1" spans="1:9">
      <c r="A1196">
        <v>1195</v>
      </c>
      <c r="B1196">
        <f>IF(ISBLANK(IFERROR(INDEX('2-3 引出列表'!$A$2:$CE$8700,$A1196,MATCH(B$1,'2-3 引出列表'!$A$1:$CD$1,0)),"")),"",IFERROR(INDEX('2-3 引出列表'!$A$2:$CE$8700,$A1196,MATCH(B$1,'2-3 引出列表'!$A$1:$CD$1,0)),""))</f>
        <v>0</v>
      </c>
      <c r="C1196">
        <f>IF(ISBLANK(IFERROR(INDEX('2-3 引出列表'!$A$2:$CE$8700,$A1196,MATCH(C$1,'2-3 引出列表'!$A$1:$CD$1,0)),"")),"",IFERROR(INDEX('2-3 引出列表'!$A$2:$CE$8700,$A1196,MATCH(C$1,'2-3 引出列表'!$A$1:$CD$1,0)),""))</f>
        <v>0</v>
      </c>
      <c r="D1196">
        <f>IF(ISBLANK(IFERROR(INDEX('2-3 引出列表'!$A$2:$CE$8700,$A1196,MATCH(D$1,'2-3 引出列表'!$A$1:$CD$1,0)),"")),"",IFERROR(INDEX('2-3 引出列表'!$A$2:$CE$8700,$A1196,MATCH(D$1,'2-3 引出列表'!$A$1:$CD$1,0)),""))</f>
        <v>0</v>
      </c>
      <c r="E1196">
        <f>IF(ISBLANK(IFERROR(INDEX('2-3 引出列表'!$A$2:$CE$8700,$A1196,MATCH(E$1,'2-3 引出列表'!$A$1:$CD$1,0)),"")),"",IFERROR(INDEX('2-3 引出列表'!$A$2:$CE$8700,$A1196,MATCH(E$1,'2-3 引出列表'!$A$1:$CD$1,0)),""))</f>
        <v>0</v>
      </c>
      <c r="F1196" t="str">
        <f t="shared" si="18"/>
        <v>0</v>
      </c>
      <c r="G1196">
        <f>IF(ISBLANK(IFERROR(INDEX('2-3 引出列表'!$A$2:$CE$8700,$A1196,MATCH(G$1,'2-3 引出列表'!$A$1:$CD$1,0)),"")),"",IFERROR(INDEX('2-3 引出列表'!$A$2:$CE$8700,$A1196,MATCH(G$1,'2-3 引出列表'!$A$1:$CD$1,0)),""))</f>
        <v>0</v>
      </c>
      <c r="H1196">
        <f>IF(ISBLANK(IFERROR(INDEX('2-3 引出列表'!$A$2:$CE$8700,$A1196,MATCH(H$1,'2-3 引出列表'!$A$1:$CD$1,0)),"")),"",IFERROR(INDEX('2-3 引出列表'!$A$2:$CE$8700,$A1196,MATCH(H$1,'2-3 引出列表'!$A$1:$CD$1,0)),""))</f>
        <v>0</v>
      </c>
      <c r="I1196">
        <f>IF(ISBLANK(IFERROR(INDEX('2-3 引出列表'!$A$2:$CE$8700,$A1196,MATCH(I$1,'2-3 引出列表'!$A$1:$CD$1,0)),"")),"",IFERROR(INDEX('2-3 引出列表'!$A$2:$CE$8700,$A1196,MATCH(I$1,'2-3 引出列表'!$A$1:$CD$1,0)),""))</f>
        <v>0</v>
      </c>
    </row>
    <row r="1197" customFormat="1" spans="1:9">
      <c r="A1197">
        <v>1196</v>
      </c>
      <c r="B1197">
        <f>IF(ISBLANK(IFERROR(INDEX('2-3 引出列表'!$A$2:$CE$8700,$A1197,MATCH(B$1,'2-3 引出列表'!$A$1:$CD$1,0)),"")),"",IFERROR(INDEX('2-3 引出列表'!$A$2:$CE$8700,$A1197,MATCH(B$1,'2-3 引出列表'!$A$1:$CD$1,0)),""))</f>
        <v>0</v>
      </c>
      <c r="C1197">
        <f>IF(ISBLANK(IFERROR(INDEX('2-3 引出列表'!$A$2:$CE$8700,$A1197,MATCH(C$1,'2-3 引出列表'!$A$1:$CD$1,0)),"")),"",IFERROR(INDEX('2-3 引出列表'!$A$2:$CE$8700,$A1197,MATCH(C$1,'2-3 引出列表'!$A$1:$CD$1,0)),""))</f>
        <v>0</v>
      </c>
      <c r="D1197">
        <f>IF(ISBLANK(IFERROR(INDEX('2-3 引出列表'!$A$2:$CE$8700,$A1197,MATCH(D$1,'2-3 引出列表'!$A$1:$CD$1,0)),"")),"",IFERROR(INDEX('2-3 引出列表'!$A$2:$CE$8700,$A1197,MATCH(D$1,'2-3 引出列表'!$A$1:$CD$1,0)),""))</f>
        <v>0</v>
      </c>
      <c r="E1197">
        <f>IF(ISBLANK(IFERROR(INDEX('2-3 引出列表'!$A$2:$CE$8700,$A1197,MATCH(E$1,'2-3 引出列表'!$A$1:$CD$1,0)),"")),"",IFERROR(INDEX('2-3 引出列表'!$A$2:$CE$8700,$A1197,MATCH(E$1,'2-3 引出列表'!$A$1:$CD$1,0)),""))</f>
        <v>0</v>
      </c>
      <c r="F1197" t="str">
        <f t="shared" si="18"/>
        <v>0</v>
      </c>
      <c r="G1197">
        <f>IF(ISBLANK(IFERROR(INDEX('2-3 引出列表'!$A$2:$CE$8700,$A1197,MATCH(G$1,'2-3 引出列表'!$A$1:$CD$1,0)),"")),"",IFERROR(INDEX('2-3 引出列表'!$A$2:$CE$8700,$A1197,MATCH(G$1,'2-3 引出列表'!$A$1:$CD$1,0)),""))</f>
        <v>0</v>
      </c>
      <c r="H1197">
        <f>IF(ISBLANK(IFERROR(INDEX('2-3 引出列表'!$A$2:$CE$8700,$A1197,MATCH(H$1,'2-3 引出列表'!$A$1:$CD$1,0)),"")),"",IFERROR(INDEX('2-3 引出列表'!$A$2:$CE$8700,$A1197,MATCH(H$1,'2-3 引出列表'!$A$1:$CD$1,0)),""))</f>
        <v>0</v>
      </c>
      <c r="I1197">
        <f>IF(ISBLANK(IFERROR(INDEX('2-3 引出列表'!$A$2:$CE$8700,$A1197,MATCH(I$1,'2-3 引出列表'!$A$1:$CD$1,0)),"")),"",IFERROR(INDEX('2-3 引出列表'!$A$2:$CE$8700,$A1197,MATCH(I$1,'2-3 引出列表'!$A$1:$CD$1,0)),""))</f>
        <v>0</v>
      </c>
    </row>
    <row r="1198" customFormat="1" spans="1:9">
      <c r="A1198">
        <v>1197</v>
      </c>
      <c r="B1198">
        <f>IF(ISBLANK(IFERROR(INDEX('2-3 引出列表'!$A$2:$CE$8700,$A1198,MATCH(B$1,'2-3 引出列表'!$A$1:$CD$1,0)),"")),"",IFERROR(INDEX('2-3 引出列表'!$A$2:$CE$8700,$A1198,MATCH(B$1,'2-3 引出列表'!$A$1:$CD$1,0)),""))</f>
        <v>0</v>
      </c>
      <c r="C1198">
        <f>IF(ISBLANK(IFERROR(INDEX('2-3 引出列表'!$A$2:$CE$8700,$A1198,MATCH(C$1,'2-3 引出列表'!$A$1:$CD$1,0)),"")),"",IFERROR(INDEX('2-3 引出列表'!$A$2:$CE$8700,$A1198,MATCH(C$1,'2-3 引出列表'!$A$1:$CD$1,0)),""))</f>
        <v>0</v>
      </c>
      <c r="D1198">
        <f>IF(ISBLANK(IFERROR(INDEX('2-3 引出列表'!$A$2:$CE$8700,$A1198,MATCH(D$1,'2-3 引出列表'!$A$1:$CD$1,0)),"")),"",IFERROR(INDEX('2-3 引出列表'!$A$2:$CE$8700,$A1198,MATCH(D$1,'2-3 引出列表'!$A$1:$CD$1,0)),""))</f>
        <v>0</v>
      </c>
      <c r="E1198">
        <f>IF(ISBLANK(IFERROR(INDEX('2-3 引出列表'!$A$2:$CE$8700,$A1198,MATCH(E$1,'2-3 引出列表'!$A$1:$CD$1,0)),"")),"",IFERROR(INDEX('2-3 引出列表'!$A$2:$CE$8700,$A1198,MATCH(E$1,'2-3 引出列表'!$A$1:$CD$1,0)),""))</f>
        <v>0</v>
      </c>
      <c r="F1198" t="str">
        <f t="shared" si="18"/>
        <v>0</v>
      </c>
      <c r="G1198">
        <f>IF(ISBLANK(IFERROR(INDEX('2-3 引出列表'!$A$2:$CE$8700,$A1198,MATCH(G$1,'2-3 引出列表'!$A$1:$CD$1,0)),"")),"",IFERROR(INDEX('2-3 引出列表'!$A$2:$CE$8700,$A1198,MATCH(G$1,'2-3 引出列表'!$A$1:$CD$1,0)),""))</f>
        <v>0</v>
      </c>
      <c r="H1198">
        <f>IF(ISBLANK(IFERROR(INDEX('2-3 引出列表'!$A$2:$CE$8700,$A1198,MATCH(H$1,'2-3 引出列表'!$A$1:$CD$1,0)),"")),"",IFERROR(INDEX('2-3 引出列表'!$A$2:$CE$8700,$A1198,MATCH(H$1,'2-3 引出列表'!$A$1:$CD$1,0)),""))</f>
        <v>0</v>
      </c>
      <c r="I1198">
        <f>IF(ISBLANK(IFERROR(INDEX('2-3 引出列表'!$A$2:$CE$8700,$A1198,MATCH(I$1,'2-3 引出列表'!$A$1:$CD$1,0)),"")),"",IFERROR(INDEX('2-3 引出列表'!$A$2:$CE$8700,$A1198,MATCH(I$1,'2-3 引出列表'!$A$1:$CD$1,0)),""))</f>
        <v>0</v>
      </c>
    </row>
    <row r="1199" customFormat="1" spans="1:9">
      <c r="A1199">
        <v>1198</v>
      </c>
      <c r="B1199">
        <f>IF(ISBLANK(IFERROR(INDEX('2-3 引出列表'!$A$2:$CE$8700,$A1199,MATCH(B$1,'2-3 引出列表'!$A$1:$CD$1,0)),"")),"",IFERROR(INDEX('2-3 引出列表'!$A$2:$CE$8700,$A1199,MATCH(B$1,'2-3 引出列表'!$A$1:$CD$1,0)),""))</f>
        <v>0</v>
      </c>
      <c r="C1199">
        <f>IF(ISBLANK(IFERROR(INDEX('2-3 引出列表'!$A$2:$CE$8700,$A1199,MATCH(C$1,'2-3 引出列表'!$A$1:$CD$1,0)),"")),"",IFERROR(INDEX('2-3 引出列表'!$A$2:$CE$8700,$A1199,MATCH(C$1,'2-3 引出列表'!$A$1:$CD$1,0)),""))</f>
        <v>0</v>
      </c>
      <c r="D1199">
        <f>IF(ISBLANK(IFERROR(INDEX('2-3 引出列表'!$A$2:$CE$8700,$A1199,MATCH(D$1,'2-3 引出列表'!$A$1:$CD$1,0)),"")),"",IFERROR(INDEX('2-3 引出列表'!$A$2:$CE$8700,$A1199,MATCH(D$1,'2-3 引出列表'!$A$1:$CD$1,0)),""))</f>
        <v>0</v>
      </c>
      <c r="E1199">
        <f>IF(ISBLANK(IFERROR(INDEX('2-3 引出列表'!$A$2:$CE$8700,$A1199,MATCH(E$1,'2-3 引出列表'!$A$1:$CD$1,0)),"")),"",IFERROR(INDEX('2-3 引出列表'!$A$2:$CE$8700,$A1199,MATCH(E$1,'2-3 引出列表'!$A$1:$CD$1,0)),""))</f>
        <v>0</v>
      </c>
      <c r="F1199" t="str">
        <f t="shared" si="18"/>
        <v>0</v>
      </c>
      <c r="G1199">
        <f>IF(ISBLANK(IFERROR(INDEX('2-3 引出列表'!$A$2:$CE$8700,$A1199,MATCH(G$1,'2-3 引出列表'!$A$1:$CD$1,0)),"")),"",IFERROR(INDEX('2-3 引出列表'!$A$2:$CE$8700,$A1199,MATCH(G$1,'2-3 引出列表'!$A$1:$CD$1,0)),""))</f>
        <v>0</v>
      </c>
      <c r="H1199">
        <f>IF(ISBLANK(IFERROR(INDEX('2-3 引出列表'!$A$2:$CE$8700,$A1199,MATCH(H$1,'2-3 引出列表'!$A$1:$CD$1,0)),"")),"",IFERROR(INDEX('2-3 引出列表'!$A$2:$CE$8700,$A1199,MATCH(H$1,'2-3 引出列表'!$A$1:$CD$1,0)),""))</f>
        <v>0</v>
      </c>
      <c r="I1199">
        <f>IF(ISBLANK(IFERROR(INDEX('2-3 引出列表'!$A$2:$CE$8700,$A1199,MATCH(I$1,'2-3 引出列表'!$A$1:$CD$1,0)),"")),"",IFERROR(INDEX('2-3 引出列表'!$A$2:$CE$8700,$A1199,MATCH(I$1,'2-3 引出列表'!$A$1:$CD$1,0)),""))</f>
        <v>0</v>
      </c>
    </row>
    <row r="1200" customFormat="1" spans="1:9">
      <c r="A1200">
        <v>1199</v>
      </c>
      <c r="B1200">
        <f>IF(ISBLANK(IFERROR(INDEX('2-3 引出列表'!$A$2:$CE$8700,$A1200,MATCH(B$1,'2-3 引出列表'!$A$1:$CD$1,0)),"")),"",IFERROR(INDEX('2-3 引出列表'!$A$2:$CE$8700,$A1200,MATCH(B$1,'2-3 引出列表'!$A$1:$CD$1,0)),""))</f>
        <v>0</v>
      </c>
      <c r="C1200">
        <f>IF(ISBLANK(IFERROR(INDEX('2-3 引出列表'!$A$2:$CE$8700,$A1200,MATCH(C$1,'2-3 引出列表'!$A$1:$CD$1,0)),"")),"",IFERROR(INDEX('2-3 引出列表'!$A$2:$CE$8700,$A1200,MATCH(C$1,'2-3 引出列表'!$A$1:$CD$1,0)),""))</f>
        <v>0</v>
      </c>
      <c r="D1200">
        <f>IF(ISBLANK(IFERROR(INDEX('2-3 引出列表'!$A$2:$CE$8700,$A1200,MATCH(D$1,'2-3 引出列表'!$A$1:$CD$1,0)),"")),"",IFERROR(INDEX('2-3 引出列表'!$A$2:$CE$8700,$A1200,MATCH(D$1,'2-3 引出列表'!$A$1:$CD$1,0)),""))</f>
        <v>0</v>
      </c>
      <c r="E1200">
        <f>IF(ISBLANK(IFERROR(INDEX('2-3 引出列表'!$A$2:$CE$8700,$A1200,MATCH(E$1,'2-3 引出列表'!$A$1:$CD$1,0)),"")),"",IFERROR(INDEX('2-3 引出列表'!$A$2:$CE$8700,$A1200,MATCH(E$1,'2-3 引出列表'!$A$1:$CD$1,0)),""))</f>
        <v>0</v>
      </c>
      <c r="F1200" t="str">
        <f t="shared" si="18"/>
        <v>0</v>
      </c>
      <c r="G1200">
        <f>IF(ISBLANK(IFERROR(INDEX('2-3 引出列表'!$A$2:$CE$8700,$A1200,MATCH(G$1,'2-3 引出列表'!$A$1:$CD$1,0)),"")),"",IFERROR(INDEX('2-3 引出列表'!$A$2:$CE$8700,$A1200,MATCH(G$1,'2-3 引出列表'!$A$1:$CD$1,0)),""))</f>
        <v>0</v>
      </c>
      <c r="H1200">
        <f>IF(ISBLANK(IFERROR(INDEX('2-3 引出列表'!$A$2:$CE$8700,$A1200,MATCH(H$1,'2-3 引出列表'!$A$1:$CD$1,0)),"")),"",IFERROR(INDEX('2-3 引出列表'!$A$2:$CE$8700,$A1200,MATCH(H$1,'2-3 引出列表'!$A$1:$CD$1,0)),""))</f>
        <v>0</v>
      </c>
      <c r="I1200">
        <f>IF(ISBLANK(IFERROR(INDEX('2-3 引出列表'!$A$2:$CE$8700,$A1200,MATCH(I$1,'2-3 引出列表'!$A$1:$CD$1,0)),"")),"",IFERROR(INDEX('2-3 引出列表'!$A$2:$CE$8700,$A1200,MATCH(I$1,'2-3 引出列表'!$A$1:$CD$1,0)),""))</f>
        <v>0</v>
      </c>
    </row>
    <row r="1201" customFormat="1" spans="1:9">
      <c r="A1201">
        <v>1200</v>
      </c>
      <c r="B1201">
        <f>IF(ISBLANK(IFERROR(INDEX('2-3 引出列表'!$A$2:$CE$8700,$A1201,MATCH(B$1,'2-3 引出列表'!$A$1:$CD$1,0)),"")),"",IFERROR(INDEX('2-3 引出列表'!$A$2:$CE$8700,$A1201,MATCH(B$1,'2-3 引出列表'!$A$1:$CD$1,0)),""))</f>
        <v>0</v>
      </c>
      <c r="C1201">
        <f>IF(ISBLANK(IFERROR(INDEX('2-3 引出列表'!$A$2:$CE$8700,$A1201,MATCH(C$1,'2-3 引出列表'!$A$1:$CD$1,0)),"")),"",IFERROR(INDEX('2-3 引出列表'!$A$2:$CE$8700,$A1201,MATCH(C$1,'2-3 引出列表'!$A$1:$CD$1,0)),""))</f>
        <v>0</v>
      </c>
      <c r="D1201">
        <f>IF(ISBLANK(IFERROR(INDEX('2-3 引出列表'!$A$2:$CE$8700,$A1201,MATCH(D$1,'2-3 引出列表'!$A$1:$CD$1,0)),"")),"",IFERROR(INDEX('2-3 引出列表'!$A$2:$CE$8700,$A1201,MATCH(D$1,'2-3 引出列表'!$A$1:$CD$1,0)),""))</f>
        <v>0</v>
      </c>
      <c r="E1201">
        <f>IF(ISBLANK(IFERROR(INDEX('2-3 引出列表'!$A$2:$CE$8700,$A1201,MATCH(E$1,'2-3 引出列表'!$A$1:$CD$1,0)),"")),"",IFERROR(INDEX('2-3 引出列表'!$A$2:$CE$8700,$A1201,MATCH(E$1,'2-3 引出列表'!$A$1:$CD$1,0)),""))</f>
        <v>0</v>
      </c>
      <c r="F1201" t="str">
        <f t="shared" si="18"/>
        <v>0</v>
      </c>
      <c r="G1201">
        <f>IF(ISBLANK(IFERROR(INDEX('2-3 引出列表'!$A$2:$CE$8700,$A1201,MATCH(G$1,'2-3 引出列表'!$A$1:$CD$1,0)),"")),"",IFERROR(INDEX('2-3 引出列表'!$A$2:$CE$8700,$A1201,MATCH(G$1,'2-3 引出列表'!$A$1:$CD$1,0)),""))</f>
        <v>0</v>
      </c>
      <c r="H1201">
        <f>IF(ISBLANK(IFERROR(INDEX('2-3 引出列表'!$A$2:$CE$8700,$A1201,MATCH(H$1,'2-3 引出列表'!$A$1:$CD$1,0)),"")),"",IFERROR(INDEX('2-3 引出列表'!$A$2:$CE$8700,$A1201,MATCH(H$1,'2-3 引出列表'!$A$1:$CD$1,0)),""))</f>
        <v>0</v>
      </c>
      <c r="I1201">
        <f>IF(ISBLANK(IFERROR(INDEX('2-3 引出列表'!$A$2:$CE$8700,$A1201,MATCH(I$1,'2-3 引出列表'!$A$1:$CD$1,0)),"")),"",IFERROR(INDEX('2-3 引出列表'!$A$2:$CE$8700,$A1201,MATCH(I$1,'2-3 引出列表'!$A$1:$CD$1,0)),""))</f>
        <v>0</v>
      </c>
    </row>
    <row r="1202" customFormat="1" spans="1:9">
      <c r="A1202">
        <v>1201</v>
      </c>
      <c r="B1202">
        <f>IF(ISBLANK(IFERROR(INDEX('2-3 引出列表'!$A$2:$CE$8700,$A1202,MATCH(B$1,'2-3 引出列表'!$A$1:$CD$1,0)),"")),"",IFERROR(INDEX('2-3 引出列表'!$A$2:$CE$8700,$A1202,MATCH(B$1,'2-3 引出列表'!$A$1:$CD$1,0)),""))</f>
        <v>0</v>
      </c>
      <c r="C1202">
        <f>IF(ISBLANK(IFERROR(INDEX('2-3 引出列表'!$A$2:$CE$8700,$A1202,MATCH(C$1,'2-3 引出列表'!$A$1:$CD$1,0)),"")),"",IFERROR(INDEX('2-3 引出列表'!$A$2:$CE$8700,$A1202,MATCH(C$1,'2-3 引出列表'!$A$1:$CD$1,0)),""))</f>
        <v>0</v>
      </c>
      <c r="D1202">
        <f>IF(ISBLANK(IFERROR(INDEX('2-3 引出列表'!$A$2:$CE$8700,$A1202,MATCH(D$1,'2-3 引出列表'!$A$1:$CD$1,0)),"")),"",IFERROR(INDEX('2-3 引出列表'!$A$2:$CE$8700,$A1202,MATCH(D$1,'2-3 引出列表'!$A$1:$CD$1,0)),""))</f>
        <v>0</v>
      </c>
      <c r="E1202">
        <f>IF(ISBLANK(IFERROR(INDEX('2-3 引出列表'!$A$2:$CE$8700,$A1202,MATCH(E$1,'2-3 引出列表'!$A$1:$CD$1,0)),"")),"",IFERROR(INDEX('2-3 引出列表'!$A$2:$CE$8700,$A1202,MATCH(E$1,'2-3 引出列表'!$A$1:$CD$1,0)),""))</f>
        <v>0</v>
      </c>
      <c r="F1202" t="str">
        <f t="shared" si="18"/>
        <v>0</v>
      </c>
      <c r="G1202">
        <f>IF(ISBLANK(IFERROR(INDEX('2-3 引出列表'!$A$2:$CE$8700,$A1202,MATCH(G$1,'2-3 引出列表'!$A$1:$CD$1,0)),"")),"",IFERROR(INDEX('2-3 引出列表'!$A$2:$CE$8700,$A1202,MATCH(G$1,'2-3 引出列表'!$A$1:$CD$1,0)),""))</f>
        <v>0</v>
      </c>
      <c r="H1202">
        <f>IF(ISBLANK(IFERROR(INDEX('2-3 引出列表'!$A$2:$CE$8700,$A1202,MATCH(H$1,'2-3 引出列表'!$A$1:$CD$1,0)),"")),"",IFERROR(INDEX('2-3 引出列表'!$A$2:$CE$8700,$A1202,MATCH(H$1,'2-3 引出列表'!$A$1:$CD$1,0)),""))</f>
        <v>0</v>
      </c>
      <c r="I1202">
        <f>IF(ISBLANK(IFERROR(INDEX('2-3 引出列表'!$A$2:$CE$8700,$A1202,MATCH(I$1,'2-3 引出列表'!$A$1:$CD$1,0)),"")),"",IFERROR(INDEX('2-3 引出列表'!$A$2:$CE$8700,$A1202,MATCH(I$1,'2-3 引出列表'!$A$1:$CD$1,0)),""))</f>
        <v>0</v>
      </c>
    </row>
    <row r="1203" customFormat="1" spans="1:9">
      <c r="A1203">
        <v>1202</v>
      </c>
      <c r="B1203">
        <f>IF(ISBLANK(IFERROR(INDEX('2-3 引出列表'!$A$2:$CE$8700,$A1203,MATCH(B$1,'2-3 引出列表'!$A$1:$CD$1,0)),"")),"",IFERROR(INDEX('2-3 引出列表'!$A$2:$CE$8700,$A1203,MATCH(B$1,'2-3 引出列表'!$A$1:$CD$1,0)),""))</f>
        <v>0</v>
      </c>
      <c r="C1203">
        <f>IF(ISBLANK(IFERROR(INDEX('2-3 引出列表'!$A$2:$CE$8700,$A1203,MATCH(C$1,'2-3 引出列表'!$A$1:$CD$1,0)),"")),"",IFERROR(INDEX('2-3 引出列表'!$A$2:$CE$8700,$A1203,MATCH(C$1,'2-3 引出列表'!$A$1:$CD$1,0)),""))</f>
        <v>0</v>
      </c>
      <c r="D1203">
        <f>IF(ISBLANK(IFERROR(INDEX('2-3 引出列表'!$A$2:$CE$8700,$A1203,MATCH(D$1,'2-3 引出列表'!$A$1:$CD$1,0)),"")),"",IFERROR(INDEX('2-3 引出列表'!$A$2:$CE$8700,$A1203,MATCH(D$1,'2-3 引出列表'!$A$1:$CD$1,0)),""))</f>
        <v>0</v>
      </c>
      <c r="E1203">
        <f>IF(ISBLANK(IFERROR(INDEX('2-3 引出列表'!$A$2:$CE$8700,$A1203,MATCH(E$1,'2-3 引出列表'!$A$1:$CD$1,0)),"")),"",IFERROR(INDEX('2-3 引出列表'!$A$2:$CE$8700,$A1203,MATCH(E$1,'2-3 引出列表'!$A$1:$CD$1,0)),""))</f>
        <v>0</v>
      </c>
      <c r="F1203" t="str">
        <f t="shared" si="18"/>
        <v>0</v>
      </c>
      <c r="G1203">
        <f>IF(ISBLANK(IFERROR(INDEX('2-3 引出列表'!$A$2:$CE$8700,$A1203,MATCH(G$1,'2-3 引出列表'!$A$1:$CD$1,0)),"")),"",IFERROR(INDEX('2-3 引出列表'!$A$2:$CE$8700,$A1203,MATCH(G$1,'2-3 引出列表'!$A$1:$CD$1,0)),""))</f>
        <v>0</v>
      </c>
      <c r="H1203">
        <f>IF(ISBLANK(IFERROR(INDEX('2-3 引出列表'!$A$2:$CE$8700,$A1203,MATCH(H$1,'2-3 引出列表'!$A$1:$CD$1,0)),"")),"",IFERROR(INDEX('2-3 引出列表'!$A$2:$CE$8700,$A1203,MATCH(H$1,'2-3 引出列表'!$A$1:$CD$1,0)),""))</f>
        <v>0</v>
      </c>
      <c r="I1203">
        <f>IF(ISBLANK(IFERROR(INDEX('2-3 引出列表'!$A$2:$CE$8700,$A1203,MATCH(I$1,'2-3 引出列表'!$A$1:$CD$1,0)),"")),"",IFERROR(INDEX('2-3 引出列表'!$A$2:$CE$8700,$A1203,MATCH(I$1,'2-3 引出列表'!$A$1:$CD$1,0)),""))</f>
        <v>0</v>
      </c>
    </row>
    <row r="1204" customFormat="1" spans="1:9">
      <c r="A1204">
        <v>1203</v>
      </c>
      <c r="B1204">
        <f>IF(ISBLANK(IFERROR(INDEX('2-3 引出列表'!$A$2:$CE$8700,$A1204,MATCH(B$1,'2-3 引出列表'!$A$1:$CD$1,0)),"")),"",IFERROR(INDEX('2-3 引出列表'!$A$2:$CE$8700,$A1204,MATCH(B$1,'2-3 引出列表'!$A$1:$CD$1,0)),""))</f>
        <v>0</v>
      </c>
      <c r="C1204">
        <f>IF(ISBLANK(IFERROR(INDEX('2-3 引出列表'!$A$2:$CE$8700,$A1204,MATCH(C$1,'2-3 引出列表'!$A$1:$CD$1,0)),"")),"",IFERROR(INDEX('2-3 引出列表'!$A$2:$CE$8700,$A1204,MATCH(C$1,'2-3 引出列表'!$A$1:$CD$1,0)),""))</f>
        <v>0</v>
      </c>
      <c r="D1204">
        <f>IF(ISBLANK(IFERROR(INDEX('2-3 引出列表'!$A$2:$CE$8700,$A1204,MATCH(D$1,'2-3 引出列表'!$A$1:$CD$1,0)),"")),"",IFERROR(INDEX('2-3 引出列表'!$A$2:$CE$8700,$A1204,MATCH(D$1,'2-3 引出列表'!$A$1:$CD$1,0)),""))</f>
        <v>0</v>
      </c>
      <c r="E1204">
        <f>IF(ISBLANK(IFERROR(INDEX('2-3 引出列表'!$A$2:$CE$8700,$A1204,MATCH(E$1,'2-3 引出列表'!$A$1:$CD$1,0)),"")),"",IFERROR(INDEX('2-3 引出列表'!$A$2:$CE$8700,$A1204,MATCH(E$1,'2-3 引出列表'!$A$1:$CD$1,0)),""))</f>
        <v>0</v>
      </c>
      <c r="F1204" t="str">
        <f t="shared" si="18"/>
        <v>0</v>
      </c>
      <c r="G1204">
        <f>IF(ISBLANK(IFERROR(INDEX('2-3 引出列表'!$A$2:$CE$8700,$A1204,MATCH(G$1,'2-3 引出列表'!$A$1:$CD$1,0)),"")),"",IFERROR(INDEX('2-3 引出列表'!$A$2:$CE$8700,$A1204,MATCH(G$1,'2-3 引出列表'!$A$1:$CD$1,0)),""))</f>
        <v>0</v>
      </c>
      <c r="H1204">
        <f>IF(ISBLANK(IFERROR(INDEX('2-3 引出列表'!$A$2:$CE$8700,$A1204,MATCH(H$1,'2-3 引出列表'!$A$1:$CD$1,0)),"")),"",IFERROR(INDEX('2-3 引出列表'!$A$2:$CE$8700,$A1204,MATCH(H$1,'2-3 引出列表'!$A$1:$CD$1,0)),""))</f>
        <v>0</v>
      </c>
      <c r="I1204">
        <f>IF(ISBLANK(IFERROR(INDEX('2-3 引出列表'!$A$2:$CE$8700,$A1204,MATCH(I$1,'2-3 引出列表'!$A$1:$CD$1,0)),"")),"",IFERROR(INDEX('2-3 引出列表'!$A$2:$CE$8700,$A1204,MATCH(I$1,'2-3 引出列表'!$A$1:$CD$1,0)),""))</f>
        <v>0</v>
      </c>
    </row>
    <row r="1205" customFormat="1" spans="1:9">
      <c r="A1205">
        <v>1204</v>
      </c>
      <c r="B1205">
        <f>IF(ISBLANK(IFERROR(INDEX('2-3 引出列表'!$A$2:$CE$8700,$A1205,MATCH(B$1,'2-3 引出列表'!$A$1:$CD$1,0)),"")),"",IFERROR(INDEX('2-3 引出列表'!$A$2:$CE$8700,$A1205,MATCH(B$1,'2-3 引出列表'!$A$1:$CD$1,0)),""))</f>
        <v>0</v>
      </c>
      <c r="C1205">
        <f>IF(ISBLANK(IFERROR(INDEX('2-3 引出列表'!$A$2:$CE$8700,$A1205,MATCH(C$1,'2-3 引出列表'!$A$1:$CD$1,0)),"")),"",IFERROR(INDEX('2-3 引出列表'!$A$2:$CE$8700,$A1205,MATCH(C$1,'2-3 引出列表'!$A$1:$CD$1,0)),""))</f>
        <v>0</v>
      </c>
      <c r="D1205">
        <f>IF(ISBLANK(IFERROR(INDEX('2-3 引出列表'!$A$2:$CE$8700,$A1205,MATCH(D$1,'2-3 引出列表'!$A$1:$CD$1,0)),"")),"",IFERROR(INDEX('2-3 引出列表'!$A$2:$CE$8700,$A1205,MATCH(D$1,'2-3 引出列表'!$A$1:$CD$1,0)),""))</f>
        <v>0</v>
      </c>
      <c r="E1205">
        <f>IF(ISBLANK(IFERROR(INDEX('2-3 引出列表'!$A$2:$CE$8700,$A1205,MATCH(E$1,'2-3 引出列表'!$A$1:$CD$1,0)),"")),"",IFERROR(INDEX('2-3 引出列表'!$A$2:$CE$8700,$A1205,MATCH(E$1,'2-3 引出列表'!$A$1:$CD$1,0)),""))</f>
        <v>0</v>
      </c>
      <c r="F1205" t="str">
        <f t="shared" si="18"/>
        <v>0</v>
      </c>
      <c r="G1205">
        <f>IF(ISBLANK(IFERROR(INDEX('2-3 引出列表'!$A$2:$CE$8700,$A1205,MATCH(G$1,'2-3 引出列表'!$A$1:$CD$1,0)),"")),"",IFERROR(INDEX('2-3 引出列表'!$A$2:$CE$8700,$A1205,MATCH(G$1,'2-3 引出列表'!$A$1:$CD$1,0)),""))</f>
        <v>0</v>
      </c>
      <c r="H1205">
        <f>IF(ISBLANK(IFERROR(INDEX('2-3 引出列表'!$A$2:$CE$8700,$A1205,MATCH(H$1,'2-3 引出列表'!$A$1:$CD$1,0)),"")),"",IFERROR(INDEX('2-3 引出列表'!$A$2:$CE$8700,$A1205,MATCH(H$1,'2-3 引出列表'!$A$1:$CD$1,0)),""))</f>
        <v>0</v>
      </c>
      <c r="I1205">
        <f>IF(ISBLANK(IFERROR(INDEX('2-3 引出列表'!$A$2:$CE$8700,$A1205,MATCH(I$1,'2-3 引出列表'!$A$1:$CD$1,0)),"")),"",IFERROR(INDEX('2-3 引出列表'!$A$2:$CE$8700,$A1205,MATCH(I$1,'2-3 引出列表'!$A$1:$CD$1,0)),""))</f>
        <v>0</v>
      </c>
    </row>
    <row r="1206" customFormat="1" spans="1:9">
      <c r="A1206">
        <v>1205</v>
      </c>
      <c r="B1206">
        <f>IF(ISBLANK(IFERROR(INDEX('2-3 引出列表'!$A$2:$CE$8700,$A1206,MATCH(B$1,'2-3 引出列表'!$A$1:$CD$1,0)),"")),"",IFERROR(INDEX('2-3 引出列表'!$A$2:$CE$8700,$A1206,MATCH(B$1,'2-3 引出列表'!$A$1:$CD$1,0)),""))</f>
        <v>0</v>
      </c>
      <c r="C1206">
        <f>IF(ISBLANK(IFERROR(INDEX('2-3 引出列表'!$A$2:$CE$8700,$A1206,MATCH(C$1,'2-3 引出列表'!$A$1:$CD$1,0)),"")),"",IFERROR(INDEX('2-3 引出列表'!$A$2:$CE$8700,$A1206,MATCH(C$1,'2-3 引出列表'!$A$1:$CD$1,0)),""))</f>
        <v>0</v>
      </c>
      <c r="D1206">
        <f>IF(ISBLANK(IFERROR(INDEX('2-3 引出列表'!$A$2:$CE$8700,$A1206,MATCH(D$1,'2-3 引出列表'!$A$1:$CD$1,0)),"")),"",IFERROR(INDEX('2-3 引出列表'!$A$2:$CE$8700,$A1206,MATCH(D$1,'2-3 引出列表'!$A$1:$CD$1,0)),""))</f>
        <v>0</v>
      </c>
      <c r="E1206">
        <f>IF(ISBLANK(IFERROR(INDEX('2-3 引出列表'!$A$2:$CE$8700,$A1206,MATCH(E$1,'2-3 引出列表'!$A$1:$CD$1,0)),"")),"",IFERROR(INDEX('2-3 引出列表'!$A$2:$CE$8700,$A1206,MATCH(E$1,'2-3 引出列表'!$A$1:$CD$1,0)),""))</f>
        <v>0</v>
      </c>
      <c r="F1206" t="str">
        <f t="shared" si="18"/>
        <v>0</v>
      </c>
      <c r="G1206">
        <f>IF(ISBLANK(IFERROR(INDEX('2-3 引出列表'!$A$2:$CE$8700,$A1206,MATCH(G$1,'2-3 引出列表'!$A$1:$CD$1,0)),"")),"",IFERROR(INDEX('2-3 引出列表'!$A$2:$CE$8700,$A1206,MATCH(G$1,'2-3 引出列表'!$A$1:$CD$1,0)),""))</f>
        <v>0</v>
      </c>
      <c r="H1206">
        <f>IF(ISBLANK(IFERROR(INDEX('2-3 引出列表'!$A$2:$CE$8700,$A1206,MATCH(H$1,'2-3 引出列表'!$A$1:$CD$1,0)),"")),"",IFERROR(INDEX('2-3 引出列表'!$A$2:$CE$8700,$A1206,MATCH(H$1,'2-3 引出列表'!$A$1:$CD$1,0)),""))</f>
        <v>0</v>
      </c>
      <c r="I1206">
        <f>IF(ISBLANK(IFERROR(INDEX('2-3 引出列表'!$A$2:$CE$8700,$A1206,MATCH(I$1,'2-3 引出列表'!$A$1:$CD$1,0)),"")),"",IFERROR(INDEX('2-3 引出列表'!$A$2:$CE$8700,$A1206,MATCH(I$1,'2-3 引出列表'!$A$1:$CD$1,0)),""))</f>
        <v>0</v>
      </c>
    </row>
    <row r="1207" customFormat="1" spans="1:9">
      <c r="A1207">
        <v>1206</v>
      </c>
      <c r="B1207">
        <f>IF(ISBLANK(IFERROR(INDEX('2-3 引出列表'!$A$2:$CE$8700,$A1207,MATCH(B$1,'2-3 引出列表'!$A$1:$CD$1,0)),"")),"",IFERROR(INDEX('2-3 引出列表'!$A$2:$CE$8700,$A1207,MATCH(B$1,'2-3 引出列表'!$A$1:$CD$1,0)),""))</f>
        <v>0</v>
      </c>
      <c r="C1207">
        <f>IF(ISBLANK(IFERROR(INDEX('2-3 引出列表'!$A$2:$CE$8700,$A1207,MATCH(C$1,'2-3 引出列表'!$A$1:$CD$1,0)),"")),"",IFERROR(INDEX('2-3 引出列表'!$A$2:$CE$8700,$A1207,MATCH(C$1,'2-3 引出列表'!$A$1:$CD$1,0)),""))</f>
        <v>0</v>
      </c>
      <c r="D1207">
        <f>IF(ISBLANK(IFERROR(INDEX('2-3 引出列表'!$A$2:$CE$8700,$A1207,MATCH(D$1,'2-3 引出列表'!$A$1:$CD$1,0)),"")),"",IFERROR(INDEX('2-3 引出列表'!$A$2:$CE$8700,$A1207,MATCH(D$1,'2-3 引出列表'!$A$1:$CD$1,0)),""))</f>
        <v>0</v>
      </c>
      <c r="E1207">
        <f>IF(ISBLANK(IFERROR(INDEX('2-3 引出列表'!$A$2:$CE$8700,$A1207,MATCH(E$1,'2-3 引出列表'!$A$1:$CD$1,0)),"")),"",IFERROR(INDEX('2-3 引出列表'!$A$2:$CE$8700,$A1207,MATCH(E$1,'2-3 引出列表'!$A$1:$CD$1,0)),""))</f>
        <v>0</v>
      </c>
      <c r="F1207" t="str">
        <f t="shared" si="18"/>
        <v>0</v>
      </c>
      <c r="G1207">
        <f>IF(ISBLANK(IFERROR(INDEX('2-3 引出列表'!$A$2:$CE$8700,$A1207,MATCH(G$1,'2-3 引出列表'!$A$1:$CD$1,0)),"")),"",IFERROR(INDEX('2-3 引出列表'!$A$2:$CE$8700,$A1207,MATCH(G$1,'2-3 引出列表'!$A$1:$CD$1,0)),""))</f>
        <v>0</v>
      </c>
      <c r="H1207">
        <f>IF(ISBLANK(IFERROR(INDEX('2-3 引出列表'!$A$2:$CE$8700,$A1207,MATCH(H$1,'2-3 引出列表'!$A$1:$CD$1,0)),"")),"",IFERROR(INDEX('2-3 引出列表'!$A$2:$CE$8700,$A1207,MATCH(H$1,'2-3 引出列表'!$A$1:$CD$1,0)),""))</f>
        <v>0</v>
      </c>
      <c r="I1207">
        <f>IF(ISBLANK(IFERROR(INDEX('2-3 引出列表'!$A$2:$CE$8700,$A1207,MATCH(I$1,'2-3 引出列表'!$A$1:$CD$1,0)),"")),"",IFERROR(INDEX('2-3 引出列表'!$A$2:$CE$8700,$A1207,MATCH(I$1,'2-3 引出列表'!$A$1:$CD$1,0)),""))</f>
        <v>0</v>
      </c>
    </row>
    <row r="1208" customFormat="1" spans="1:9">
      <c r="A1208">
        <v>1207</v>
      </c>
      <c r="B1208">
        <f>IF(ISBLANK(IFERROR(INDEX('2-3 引出列表'!$A$2:$CE$8700,$A1208,MATCH(B$1,'2-3 引出列表'!$A$1:$CD$1,0)),"")),"",IFERROR(INDEX('2-3 引出列表'!$A$2:$CE$8700,$A1208,MATCH(B$1,'2-3 引出列表'!$A$1:$CD$1,0)),""))</f>
        <v>0</v>
      </c>
      <c r="C1208">
        <f>IF(ISBLANK(IFERROR(INDEX('2-3 引出列表'!$A$2:$CE$8700,$A1208,MATCH(C$1,'2-3 引出列表'!$A$1:$CD$1,0)),"")),"",IFERROR(INDEX('2-3 引出列表'!$A$2:$CE$8700,$A1208,MATCH(C$1,'2-3 引出列表'!$A$1:$CD$1,0)),""))</f>
        <v>0</v>
      </c>
      <c r="D1208">
        <f>IF(ISBLANK(IFERROR(INDEX('2-3 引出列表'!$A$2:$CE$8700,$A1208,MATCH(D$1,'2-3 引出列表'!$A$1:$CD$1,0)),"")),"",IFERROR(INDEX('2-3 引出列表'!$A$2:$CE$8700,$A1208,MATCH(D$1,'2-3 引出列表'!$A$1:$CD$1,0)),""))</f>
        <v>0</v>
      </c>
      <c r="E1208">
        <f>IF(ISBLANK(IFERROR(INDEX('2-3 引出列表'!$A$2:$CE$8700,$A1208,MATCH(E$1,'2-3 引出列表'!$A$1:$CD$1,0)),"")),"",IFERROR(INDEX('2-3 引出列表'!$A$2:$CE$8700,$A1208,MATCH(E$1,'2-3 引出列表'!$A$1:$CD$1,0)),""))</f>
        <v>0</v>
      </c>
      <c r="F1208" t="str">
        <f t="shared" si="18"/>
        <v>0</v>
      </c>
      <c r="G1208">
        <f>IF(ISBLANK(IFERROR(INDEX('2-3 引出列表'!$A$2:$CE$8700,$A1208,MATCH(G$1,'2-3 引出列表'!$A$1:$CD$1,0)),"")),"",IFERROR(INDEX('2-3 引出列表'!$A$2:$CE$8700,$A1208,MATCH(G$1,'2-3 引出列表'!$A$1:$CD$1,0)),""))</f>
        <v>0</v>
      </c>
      <c r="H1208">
        <f>IF(ISBLANK(IFERROR(INDEX('2-3 引出列表'!$A$2:$CE$8700,$A1208,MATCH(H$1,'2-3 引出列表'!$A$1:$CD$1,0)),"")),"",IFERROR(INDEX('2-3 引出列表'!$A$2:$CE$8700,$A1208,MATCH(H$1,'2-3 引出列表'!$A$1:$CD$1,0)),""))</f>
        <v>0</v>
      </c>
      <c r="I1208">
        <f>IF(ISBLANK(IFERROR(INDEX('2-3 引出列表'!$A$2:$CE$8700,$A1208,MATCH(I$1,'2-3 引出列表'!$A$1:$CD$1,0)),"")),"",IFERROR(INDEX('2-3 引出列表'!$A$2:$CE$8700,$A1208,MATCH(I$1,'2-3 引出列表'!$A$1:$CD$1,0)),""))</f>
        <v>0</v>
      </c>
    </row>
    <row r="1209" customFormat="1" spans="1:9">
      <c r="A1209">
        <v>1208</v>
      </c>
      <c r="B1209">
        <f>IF(ISBLANK(IFERROR(INDEX('2-3 引出列表'!$A$2:$CE$8700,$A1209,MATCH(B$1,'2-3 引出列表'!$A$1:$CD$1,0)),"")),"",IFERROR(INDEX('2-3 引出列表'!$A$2:$CE$8700,$A1209,MATCH(B$1,'2-3 引出列表'!$A$1:$CD$1,0)),""))</f>
        <v>0</v>
      </c>
      <c r="C1209">
        <f>IF(ISBLANK(IFERROR(INDEX('2-3 引出列表'!$A$2:$CE$8700,$A1209,MATCH(C$1,'2-3 引出列表'!$A$1:$CD$1,0)),"")),"",IFERROR(INDEX('2-3 引出列表'!$A$2:$CE$8700,$A1209,MATCH(C$1,'2-3 引出列表'!$A$1:$CD$1,0)),""))</f>
        <v>0</v>
      </c>
      <c r="D1209">
        <f>IF(ISBLANK(IFERROR(INDEX('2-3 引出列表'!$A$2:$CE$8700,$A1209,MATCH(D$1,'2-3 引出列表'!$A$1:$CD$1,0)),"")),"",IFERROR(INDEX('2-3 引出列表'!$A$2:$CE$8700,$A1209,MATCH(D$1,'2-3 引出列表'!$A$1:$CD$1,0)),""))</f>
        <v>0</v>
      </c>
      <c r="E1209">
        <f>IF(ISBLANK(IFERROR(INDEX('2-3 引出列表'!$A$2:$CE$8700,$A1209,MATCH(E$1,'2-3 引出列表'!$A$1:$CD$1,0)),"")),"",IFERROR(INDEX('2-3 引出列表'!$A$2:$CE$8700,$A1209,MATCH(E$1,'2-3 引出列表'!$A$1:$CD$1,0)),""))</f>
        <v>0</v>
      </c>
      <c r="F1209" t="str">
        <f t="shared" si="18"/>
        <v>0</v>
      </c>
      <c r="G1209">
        <f>IF(ISBLANK(IFERROR(INDEX('2-3 引出列表'!$A$2:$CE$8700,$A1209,MATCH(G$1,'2-3 引出列表'!$A$1:$CD$1,0)),"")),"",IFERROR(INDEX('2-3 引出列表'!$A$2:$CE$8700,$A1209,MATCH(G$1,'2-3 引出列表'!$A$1:$CD$1,0)),""))</f>
        <v>0</v>
      </c>
      <c r="H1209">
        <f>IF(ISBLANK(IFERROR(INDEX('2-3 引出列表'!$A$2:$CE$8700,$A1209,MATCH(H$1,'2-3 引出列表'!$A$1:$CD$1,0)),"")),"",IFERROR(INDEX('2-3 引出列表'!$A$2:$CE$8700,$A1209,MATCH(H$1,'2-3 引出列表'!$A$1:$CD$1,0)),""))</f>
        <v>0</v>
      </c>
      <c r="I1209">
        <f>IF(ISBLANK(IFERROR(INDEX('2-3 引出列表'!$A$2:$CE$8700,$A1209,MATCH(I$1,'2-3 引出列表'!$A$1:$CD$1,0)),"")),"",IFERROR(INDEX('2-3 引出列表'!$A$2:$CE$8700,$A1209,MATCH(I$1,'2-3 引出列表'!$A$1:$CD$1,0)),""))</f>
        <v>0</v>
      </c>
    </row>
    <row r="1210" customFormat="1" spans="1:9">
      <c r="A1210">
        <v>1209</v>
      </c>
      <c r="B1210">
        <f>IF(ISBLANK(IFERROR(INDEX('2-3 引出列表'!$A$2:$CE$8700,$A1210,MATCH(B$1,'2-3 引出列表'!$A$1:$CD$1,0)),"")),"",IFERROR(INDEX('2-3 引出列表'!$A$2:$CE$8700,$A1210,MATCH(B$1,'2-3 引出列表'!$A$1:$CD$1,0)),""))</f>
        <v>0</v>
      </c>
      <c r="C1210">
        <f>IF(ISBLANK(IFERROR(INDEX('2-3 引出列表'!$A$2:$CE$8700,$A1210,MATCH(C$1,'2-3 引出列表'!$A$1:$CD$1,0)),"")),"",IFERROR(INDEX('2-3 引出列表'!$A$2:$CE$8700,$A1210,MATCH(C$1,'2-3 引出列表'!$A$1:$CD$1,0)),""))</f>
        <v>0</v>
      </c>
      <c r="D1210">
        <f>IF(ISBLANK(IFERROR(INDEX('2-3 引出列表'!$A$2:$CE$8700,$A1210,MATCH(D$1,'2-3 引出列表'!$A$1:$CD$1,0)),"")),"",IFERROR(INDEX('2-3 引出列表'!$A$2:$CE$8700,$A1210,MATCH(D$1,'2-3 引出列表'!$A$1:$CD$1,0)),""))</f>
        <v>0</v>
      </c>
      <c r="E1210">
        <f>IF(ISBLANK(IFERROR(INDEX('2-3 引出列表'!$A$2:$CE$8700,$A1210,MATCH(E$1,'2-3 引出列表'!$A$1:$CD$1,0)),"")),"",IFERROR(INDEX('2-3 引出列表'!$A$2:$CE$8700,$A1210,MATCH(E$1,'2-3 引出列表'!$A$1:$CD$1,0)),""))</f>
        <v>0</v>
      </c>
      <c r="F1210" t="str">
        <f t="shared" si="18"/>
        <v>0</v>
      </c>
      <c r="G1210">
        <f>IF(ISBLANK(IFERROR(INDEX('2-3 引出列表'!$A$2:$CE$8700,$A1210,MATCH(G$1,'2-3 引出列表'!$A$1:$CD$1,0)),"")),"",IFERROR(INDEX('2-3 引出列表'!$A$2:$CE$8700,$A1210,MATCH(G$1,'2-3 引出列表'!$A$1:$CD$1,0)),""))</f>
        <v>0</v>
      </c>
      <c r="H1210">
        <f>IF(ISBLANK(IFERROR(INDEX('2-3 引出列表'!$A$2:$CE$8700,$A1210,MATCH(H$1,'2-3 引出列表'!$A$1:$CD$1,0)),"")),"",IFERROR(INDEX('2-3 引出列表'!$A$2:$CE$8700,$A1210,MATCH(H$1,'2-3 引出列表'!$A$1:$CD$1,0)),""))</f>
        <v>0</v>
      </c>
      <c r="I1210">
        <f>IF(ISBLANK(IFERROR(INDEX('2-3 引出列表'!$A$2:$CE$8700,$A1210,MATCH(I$1,'2-3 引出列表'!$A$1:$CD$1,0)),"")),"",IFERROR(INDEX('2-3 引出列表'!$A$2:$CE$8700,$A1210,MATCH(I$1,'2-3 引出列表'!$A$1:$CD$1,0)),""))</f>
        <v>0</v>
      </c>
    </row>
    <row r="1211" customFormat="1" spans="1:9">
      <c r="A1211">
        <v>1210</v>
      </c>
      <c r="B1211">
        <f>IF(ISBLANK(IFERROR(INDEX('2-3 引出列表'!$A$2:$CE$8700,$A1211,MATCH(B$1,'2-3 引出列表'!$A$1:$CD$1,0)),"")),"",IFERROR(INDEX('2-3 引出列表'!$A$2:$CE$8700,$A1211,MATCH(B$1,'2-3 引出列表'!$A$1:$CD$1,0)),""))</f>
        <v>0</v>
      </c>
      <c r="C1211">
        <f>IF(ISBLANK(IFERROR(INDEX('2-3 引出列表'!$A$2:$CE$8700,$A1211,MATCH(C$1,'2-3 引出列表'!$A$1:$CD$1,0)),"")),"",IFERROR(INDEX('2-3 引出列表'!$A$2:$CE$8700,$A1211,MATCH(C$1,'2-3 引出列表'!$A$1:$CD$1,0)),""))</f>
        <v>0</v>
      </c>
      <c r="D1211">
        <f>IF(ISBLANK(IFERROR(INDEX('2-3 引出列表'!$A$2:$CE$8700,$A1211,MATCH(D$1,'2-3 引出列表'!$A$1:$CD$1,0)),"")),"",IFERROR(INDEX('2-3 引出列表'!$A$2:$CE$8700,$A1211,MATCH(D$1,'2-3 引出列表'!$A$1:$CD$1,0)),""))</f>
        <v>0</v>
      </c>
      <c r="E1211">
        <f>IF(ISBLANK(IFERROR(INDEX('2-3 引出列表'!$A$2:$CE$8700,$A1211,MATCH(E$1,'2-3 引出列表'!$A$1:$CD$1,0)),"")),"",IFERROR(INDEX('2-3 引出列表'!$A$2:$CE$8700,$A1211,MATCH(E$1,'2-3 引出列表'!$A$1:$CD$1,0)),""))</f>
        <v>0</v>
      </c>
      <c r="F1211" t="str">
        <f t="shared" si="18"/>
        <v>0</v>
      </c>
      <c r="G1211">
        <f>IF(ISBLANK(IFERROR(INDEX('2-3 引出列表'!$A$2:$CE$8700,$A1211,MATCH(G$1,'2-3 引出列表'!$A$1:$CD$1,0)),"")),"",IFERROR(INDEX('2-3 引出列表'!$A$2:$CE$8700,$A1211,MATCH(G$1,'2-3 引出列表'!$A$1:$CD$1,0)),""))</f>
        <v>0</v>
      </c>
      <c r="H1211">
        <f>IF(ISBLANK(IFERROR(INDEX('2-3 引出列表'!$A$2:$CE$8700,$A1211,MATCH(H$1,'2-3 引出列表'!$A$1:$CD$1,0)),"")),"",IFERROR(INDEX('2-3 引出列表'!$A$2:$CE$8700,$A1211,MATCH(H$1,'2-3 引出列表'!$A$1:$CD$1,0)),""))</f>
        <v>0</v>
      </c>
      <c r="I1211">
        <f>IF(ISBLANK(IFERROR(INDEX('2-3 引出列表'!$A$2:$CE$8700,$A1211,MATCH(I$1,'2-3 引出列表'!$A$1:$CD$1,0)),"")),"",IFERROR(INDEX('2-3 引出列表'!$A$2:$CE$8700,$A1211,MATCH(I$1,'2-3 引出列表'!$A$1:$CD$1,0)),""))</f>
        <v>0</v>
      </c>
    </row>
    <row r="1212" customFormat="1" spans="1:9">
      <c r="A1212">
        <v>1211</v>
      </c>
      <c r="B1212">
        <f>IF(ISBLANK(IFERROR(INDEX('2-3 引出列表'!$A$2:$CE$8700,$A1212,MATCH(B$1,'2-3 引出列表'!$A$1:$CD$1,0)),"")),"",IFERROR(INDEX('2-3 引出列表'!$A$2:$CE$8700,$A1212,MATCH(B$1,'2-3 引出列表'!$A$1:$CD$1,0)),""))</f>
        <v>0</v>
      </c>
      <c r="C1212">
        <f>IF(ISBLANK(IFERROR(INDEX('2-3 引出列表'!$A$2:$CE$8700,$A1212,MATCH(C$1,'2-3 引出列表'!$A$1:$CD$1,0)),"")),"",IFERROR(INDEX('2-3 引出列表'!$A$2:$CE$8700,$A1212,MATCH(C$1,'2-3 引出列表'!$A$1:$CD$1,0)),""))</f>
        <v>0</v>
      </c>
      <c r="D1212">
        <f>IF(ISBLANK(IFERROR(INDEX('2-3 引出列表'!$A$2:$CE$8700,$A1212,MATCH(D$1,'2-3 引出列表'!$A$1:$CD$1,0)),"")),"",IFERROR(INDEX('2-3 引出列表'!$A$2:$CE$8700,$A1212,MATCH(D$1,'2-3 引出列表'!$A$1:$CD$1,0)),""))</f>
        <v>0</v>
      </c>
      <c r="E1212">
        <f>IF(ISBLANK(IFERROR(INDEX('2-3 引出列表'!$A$2:$CE$8700,$A1212,MATCH(E$1,'2-3 引出列表'!$A$1:$CD$1,0)),"")),"",IFERROR(INDEX('2-3 引出列表'!$A$2:$CE$8700,$A1212,MATCH(E$1,'2-3 引出列表'!$A$1:$CD$1,0)),""))</f>
        <v>0</v>
      </c>
      <c r="F1212" t="str">
        <f t="shared" si="18"/>
        <v>0</v>
      </c>
      <c r="G1212">
        <f>IF(ISBLANK(IFERROR(INDEX('2-3 引出列表'!$A$2:$CE$8700,$A1212,MATCH(G$1,'2-3 引出列表'!$A$1:$CD$1,0)),"")),"",IFERROR(INDEX('2-3 引出列表'!$A$2:$CE$8700,$A1212,MATCH(G$1,'2-3 引出列表'!$A$1:$CD$1,0)),""))</f>
        <v>0</v>
      </c>
      <c r="H1212">
        <f>IF(ISBLANK(IFERROR(INDEX('2-3 引出列表'!$A$2:$CE$8700,$A1212,MATCH(H$1,'2-3 引出列表'!$A$1:$CD$1,0)),"")),"",IFERROR(INDEX('2-3 引出列表'!$A$2:$CE$8700,$A1212,MATCH(H$1,'2-3 引出列表'!$A$1:$CD$1,0)),""))</f>
        <v>0</v>
      </c>
      <c r="I1212">
        <f>IF(ISBLANK(IFERROR(INDEX('2-3 引出列表'!$A$2:$CE$8700,$A1212,MATCH(I$1,'2-3 引出列表'!$A$1:$CD$1,0)),"")),"",IFERROR(INDEX('2-3 引出列表'!$A$2:$CE$8700,$A1212,MATCH(I$1,'2-3 引出列表'!$A$1:$CD$1,0)),""))</f>
        <v>0</v>
      </c>
    </row>
    <row r="1213" customFormat="1" spans="1:9">
      <c r="A1213">
        <v>1212</v>
      </c>
      <c r="B1213">
        <f>IF(ISBLANK(IFERROR(INDEX('2-3 引出列表'!$A$2:$CE$8700,$A1213,MATCH(B$1,'2-3 引出列表'!$A$1:$CD$1,0)),"")),"",IFERROR(INDEX('2-3 引出列表'!$A$2:$CE$8700,$A1213,MATCH(B$1,'2-3 引出列表'!$A$1:$CD$1,0)),""))</f>
        <v>0</v>
      </c>
      <c r="C1213">
        <f>IF(ISBLANK(IFERROR(INDEX('2-3 引出列表'!$A$2:$CE$8700,$A1213,MATCH(C$1,'2-3 引出列表'!$A$1:$CD$1,0)),"")),"",IFERROR(INDEX('2-3 引出列表'!$A$2:$CE$8700,$A1213,MATCH(C$1,'2-3 引出列表'!$A$1:$CD$1,0)),""))</f>
        <v>0</v>
      </c>
      <c r="D1213">
        <f>IF(ISBLANK(IFERROR(INDEX('2-3 引出列表'!$A$2:$CE$8700,$A1213,MATCH(D$1,'2-3 引出列表'!$A$1:$CD$1,0)),"")),"",IFERROR(INDEX('2-3 引出列表'!$A$2:$CE$8700,$A1213,MATCH(D$1,'2-3 引出列表'!$A$1:$CD$1,0)),""))</f>
        <v>0</v>
      </c>
      <c r="E1213">
        <f>IF(ISBLANK(IFERROR(INDEX('2-3 引出列表'!$A$2:$CE$8700,$A1213,MATCH(E$1,'2-3 引出列表'!$A$1:$CD$1,0)),"")),"",IFERROR(INDEX('2-3 引出列表'!$A$2:$CE$8700,$A1213,MATCH(E$1,'2-3 引出列表'!$A$1:$CD$1,0)),""))</f>
        <v>0</v>
      </c>
      <c r="F1213" t="str">
        <f t="shared" si="18"/>
        <v>0</v>
      </c>
      <c r="G1213">
        <f>IF(ISBLANK(IFERROR(INDEX('2-3 引出列表'!$A$2:$CE$8700,$A1213,MATCH(G$1,'2-3 引出列表'!$A$1:$CD$1,0)),"")),"",IFERROR(INDEX('2-3 引出列表'!$A$2:$CE$8700,$A1213,MATCH(G$1,'2-3 引出列表'!$A$1:$CD$1,0)),""))</f>
        <v>0</v>
      </c>
      <c r="H1213">
        <f>IF(ISBLANK(IFERROR(INDEX('2-3 引出列表'!$A$2:$CE$8700,$A1213,MATCH(H$1,'2-3 引出列表'!$A$1:$CD$1,0)),"")),"",IFERROR(INDEX('2-3 引出列表'!$A$2:$CE$8700,$A1213,MATCH(H$1,'2-3 引出列表'!$A$1:$CD$1,0)),""))</f>
        <v>0</v>
      </c>
      <c r="I1213">
        <f>IF(ISBLANK(IFERROR(INDEX('2-3 引出列表'!$A$2:$CE$8700,$A1213,MATCH(I$1,'2-3 引出列表'!$A$1:$CD$1,0)),"")),"",IFERROR(INDEX('2-3 引出列表'!$A$2:$CE$8700,$A1213,MATCH(I$1,'2-3 引出列表'!$A$1:$CD$1,0)),""))</f>
        <v>0</v>
      </c>
    </row>
    <row r="1214" customFormat="1" spans="1:9">
      <c r="A1214">
        <v>1213</v>
      </c>
      <c r="B1214">
        <f>IF(ISBLANK(IFERROR(INDEX('2-3 引出列表'!$A$2:$CE$8700,$A1214,MATCH(B$1,'2-3 引出列表'!$A$1:$CD$1,0)),"")),"",IFERROR(INDEX('2-3 引出列表'!$A$2:$CE$8700,$A1214,MATCH(B$1,'2-3 引出列表'!$A$1:$CD$1,0)),""))</f>
        <v>0</v>
      </c>
      <c r="C1214">
        <f>IF(ISBLANK(IFERROR(INDEX('2-3 引出列表'!$A$2:$CE$8700,$A1214,MATCH(C$1,'2-3 引出列表'!$A$1:$CD$1,0)),"")),"",IFERROR(INDEX('2-3 引出列表'!$A$2:$CE$8700,$A1214,MATCH(C$1,'2-3 引出列表'!$A$1:$CD$1,0)),""))</f>
        <v>0</v>
      </c>
      <c r="D1214">
        <f>IF(ISBLANK(IFERROR(INDEX('2-3 引出列表'!$A$2:$CE$8700,$A1214,MATCH(D$1,'2-3 引出列表'!$A$1:$CD$1,0)),"")),"",IFERROR(INDEX('2-3 引出列表'!$A$2:$CE$8700,$A1214,MATCH(D$1,'2-3 引出列表'!$A$1:$CD$1,0)),""))</f>
        <v>0</v>
      </c>
      <c r="E1214">
        <f>IF(ISBLANK(IFERROR(INDEX('2-3 引出列表'!$A$2:$CE$8700,$A1214,MATCH(E$1,'2-3 引出列表'!$A$1:$CD$1,0)),"")),"",IFERROR(INDEX('2-3 引出列表'!$A$2:$CE$8700,$A1214,MATCH(E$1,'2-3 引出列表'!$A$1:$CD$1,0)),""))</f>
        <v>0</v>
      </c>
      <c r="F1214" t="str">
        <f t="shared" si="18"/>
        <v>0</v>
      </c>
      <c r="G1214">
        <f>IF(ISBLANK(IFERROR(INDEX('2-3 引出列表'!$A$2:$CE$8700,$A1214,MATCH(G$1,'2-3 引出列表'!$A$1:$CD$1,0)),"")),"",IFERROR(INDEX('2-3 引出列表'!$A$2:$CE$8700,$A1214,MATCH(G$1,'2-3 引出列表'!$A$1:$CD$1,0)),""))</f>
        <v>0</v>
      </c>
      <c r="H1214">
        <f>IF(ISBLANK(IFERROR(INDEX('2-3 引出列表'!$A$2:$CE$8700,$A1214,MATCH(H$1,'2-3 引出列表'!$A$1:$CD$1,0)),"")),"",IFERROR(INDEX('2-3 引出列表'!$A$2:$CE$8700,$A1214,MATCH(H$1,'2-3 引出列表'!$A$1:$CD$1,0)),""))</f>
        <v>0</v>
      </c>
      <c r="I1214">
        <f>IF(ISBLANK(IFERROR(INDEX('2-3 引出列表'!$A$2:$CE$8700,$A1214,MATCH(I$1,'2-3 引出列表'!$A$1:$CD$1,0)),"")),"",IFERROR(INDEX('2-3 引出列表'!$A$2:$CE$8700,$A1214,MATCH(I$1,'2-3 引出列表'!$A$1:$CD$1,0)),""))</f>
        <v>0</v>
      </c>
    </row>
    <row r="1215" customFormat="1" spans="1:9">
      <c r="A1215">
        <v>1214</v>
      </c>
      <c r="B1215">
        <f>IF(ISBLANK(IFERROR(INDEX('2-3 引出列表'!$A$2:$CE$8700,$A1215,MATCH(B$1,'2-3 引出列表'!$A$1:$CD$1,0)),"")),"",IFERROR(INDEX('2-3 引出列表'!$A$2:$CE$8700,$A1215,MATCH(B$1,'2-3 引出列表'!$A$1:$CD$1,0)),""))</f>
        <v>0</v>
      </c>
      <c r="C1215">
        <f>IF(ISBLANK(IFERROR(INDEX('2-3 引出列表'!$A$2:$CE$8700,$A1215,MATCH(C$1,'2-3 引出列表'!$A$1:$CD$1,0)),"")),"",IFERROR(INDEX('2-3 引出列表'!$A$2:$CE$8700,$A1215,MATCH(C$1,'2-3 引出列表'!$A$1:$CD$1,0)),""))</f>
        <v>0</v>
      </c>
      <c r="D1215">
        <f>IF(ISBLANK(IFERROR(INDEX('2-3 引出列表'!$A$2:$CE$8700,$A1215,MATCH(D$1,'2-3 引出列表'!$A$1:$CD$1,0)),"")),"",IFERROR(INDEX('2-3 引出列表'!$A$2:$CE$8700,$A1215,MATCH(D$1,'2-3 引出列表'!$A$1:$CD$1,0)),""))</f>
        <v>0</v>
      </c>
      <c r="E1215">
        <f>IF(ISBLANK(IFERROR(INDEX('2-3 引出列表'!$A$2:$CE$8700,$A1215,MATCH(E$1,'2-3 引出列表'!$A$1:$CD$1,0)),"")),"",IFERROR(INDEX('2-3 引出列表'!$A$2:$CE$8700,$A1215,MATCH(E$1,'2-3 引出列表'!$A$1:$CD$1,0)),""))</f>
        <v>0</v>
      </c>
      <c r="F1215" t="str">
        <f t="shared" si="18"/>
        <v>0</v>
      </c>
      <c r="G1215">
        <f>IF(ISBLANK(IFERROR(INDEX('2-3 引出列表'!$A$2:$CE$8700,$A1215,MATCH(G$1,'2-3 引出列表'!$A$1:$CD$1,0)),"")),"",IFERROR(INDEX('2-3 引出列表'!$A$2:$CE$8700,$A1215,MATCH(G$1,'2-3 引出列表'!$A$1:$CD$1,0)),""))</f>
        <v>0</v>
      </c>
      <c r="H1215">
        <f>IF(ISBLANK(IFERROR(INDEX('2-3 引出列表'!$A$2:$CE$8700,$A1215,MATCH(H$1,'2-3 引出列表'!$A$1:$CD$1,0)),"")),"",IFERROR(INDEX('2-3 引出列表'!$A$2:$CE$8700,$A1215,MATCH(H$1,'2-3 引出列表'!$A$1:$CD$1,0)),""))</f>
        <v>0</v>
      </c>
      <c r="I1215">
        <f>IF(ISBLANK(IFERROR(INDEX('2-3 引出列表'!$A$2:$CE$8700,$A1215,MATCH(I$1,'2-3 引出列表'!$A$1:$CD$1,0)),"")),"",IFERROR(INDEX('2-3 引出列表'!$A$2:$CE$8700,$A1215,MATCH(I$1,'2-3 引出列表'!$A$1:$CD$1,0)),""))</f>
        <v>0</v>
      </c>
    </row>
    <row r="1216" customFormat="1" spans="1:9">
      <c r="A1216">
        <v>1215</v>
      </c>
      <c r="B1216">
        <f>IF(ISBLANK(IFERROR(INDEX('2-3 引出列表'!$A$2:$CE$8700,$A1216,MATCH(B$1,'2-3 引出列表'!$A$1:$CD$1,0)),"")),"",IFERROR(INDEX('2-3 引出列表'!$A$2:$CE$8700,$A1216,MATCH(B$1,'2-3 引出列表'!$A$1:$CD$1,0)),""))</f>
        <v>0</v>
      </c>
      <c r="C1216">
        <f>IF(ISBLANK(IFERROR(INDEX('2-3 引出列表'!$A$2:$CE$8700,$A1216,MATCH(C$1,'2-3 引出列表'!$A$1:$CD$1,0)),"")),"",IFERROR(INDEX('2-3 引出列表'!$A$2:$CE$8700,$A1216,MATCH(C$1,'2-3 引出列表'!$A$1:$CD$1,0)),""))</f>
        <v>0</v>
      </c>
      <c r="D1216">
        <f>IF(ISBLANK(IFERROR(INDEX('2-3 引出列表'!$A$2:$CE$8700,$A1216,MATCH(D$1,'2-3 引出列表'!$A$1:$CD$1,0)),"")),"",IFERROR(INDEX('2-3 引出列表'!$A$2:$CE$8700,$A1216,MATCH(D$1,'2-3 引出列表'!$A$1:$CD$1,0)),""))</f>
        <v>0</v>
      </c>
      <c r="E1216">
        <f>IF(ISBLANK(IFERROR(INDEX('2-3 引出列表'!$A$2:$CE$8700,$A1216,MATCH(E$1,'2-3 引出列表'!$A$1:$CD$1,0)),"")),"",IFERROR(INDEX('2-3 引出列表'!$A$2:$CE$8700,$A1216,MATCH(E$1,'2-3 引出列表'!$A$1:$CD$1,0)),""))</f>
        <v>0</v>
      </c>
      <c r="F1216" t="str">
        <f t="shared" si="18"/>
        <v>0</v>
      </c>
      <c r="G1216">
        <f>IF(ISBLANK(IFERROR(INDEX('2-3 引出列表'!$A$2:$CE$8700,$A1216,MATCH(G$1,'2-3 引出列表'!$A$1:$CD$1,0)),"")),"",IFERROR(INDEX('2-3 引出列表'!$A$2:$CE$8700,$A1216,MATCH(G$1,'2-3 引出列表'!$A$1:$CD$1,0)),""))</f>
        <v>0</v>
      </c>
      <c r="H1216">
        <f>IF(ISBLANK(IFERROR(INDEX('2-3 引出列表'!$A$2:$CE$8700,$A1216,MATCH(H$1,'2-3 引出列表'!$A$1:$CD$1,0)),"")),"",IFERROR(INDEX('2-3 引出列表'!$A$2:$CE$8700,$A1216,MATCH(H$1,'2-3 引出列表'!$A$1:$CD$1,0)),""))</f>
        <v>0</v>
      </c>
      <c r="I1216">
        <f>IF(ISBLANK(IFERROR(INDEX('2-3 引出列表'!$A$2:$CE$8700,$A1216,MATCH(I$1,'2-3 引出列表'!$A$1:$CD$1,0)),"")),"",IFERROR(INDEX('2-3 引出列表'!$A$2:$CE$8700,$A1216,MATCH(I$1,'2-3 引出列表'!$A$1:$CD$1,0)),""))</f>
        <v>0</v>
      </c>
    </row>
    <row r="1217" customFormat="1" spans="1:9">
      <c r="A1217">
        <v>1216</v>
      </c>
      <c r="B1217">
        <f>IF(ISBLANK(IFERROR(INDEX('2-3 引出列表'!$A$2:$CE$8700,$A1217,MATCH(B$1,'2-3 引出列表'!$A$1:$CD$1,0)),"")),"",IFERROR(INDEX('2-3 引出列表'!$A$2:$CE$8700,$A1217,MATCH(B$1,'2-3 引出列表'!$A$1:$CD$1,0)),""))</f>
        <v>0</v>
      </c>
      <c r="C1217">
        <f>IF(ISBLANK(IFERROR(INDEX('2-3 引出列表'!$A$2:$CE$8700,$A1217,MATCH(C$1,'2-3 引出列表'!$A$1:$CD$1,0)),"")),"",IFERROR(INDEX('2-3 引出列表'!$A$2:$CE$8700,$A1217,MATCH(C$1,'2-3 引出列表'!$A$1:$CD$1,0)),""))</f>
        <v>0</v>
      </c>
      <c r="D1217">
        <f>IF(ISBLANK(IFERROR(INDEX('2-3 引出列表'!$A$2:$CE$8700,$A1217,MATCH(D$1,'2-3 引出列表'!$A$1:$CD$1,0)),"")),"",IFERROR(INDEX('2-3 引出列表'!$A$2:$CE$8700,$A1217,MATCH(D$1,'2-3 引出列表'!$A$1:$CD$1,0)),""))</f>
        <v>0</v>
      </c>
      <c r="E1217">
        <f>IF(ISBLANK(IFERROR(INDEX('2-3 引出列表'!$A$2:$CE$8700,$A1217,MATCH(E$1,'2-3 引出列表'!$A$1:$CD$1,0)),"")),"",IFERROR(INDEX('2-3 引出列表'!$A$2:$CE$8700,$A1217,MATCH(E$1,'2-3 引出列表'!$A$1:$CD$1,0)),""))</f>
        <v>0</v>
      </c>
      <c r="F1217" t="str">
        <f t="shared" si="18"/>
        <v>0</v>
      </c>
      <c r="G1217">
        <f>IF(ISBLANK(IFERROR(INDEX('2-3 引出列表'!$A$2:$CE$8700,$A1217,MATCH(G$1,'2-3 引出列表'!$A$1:$CD$1,0)),"")),"",IFERROR(INDEX('2-3 引出列表'!$A$2:$CE$8700,$A1217,MATCH(G$1,'2-3 引出列表'!$A$1:$CD$1,0)),""))</f>
        <v>0</v>
      </c>
      <c r="H1217">
        <f>IF(ISBLANK(IFERROR(INDEX('2-3 引出列表'!$A$2:$CE$8700,$A1217,MATCH(H$1,'2-3 引出列表'!$A$1:$CD$1,0)),"")),"",IFERROR(INDEX('2-3 引出列表'!$A$2:$CE$8700,$A1217,MATCH(H$1,'2-3 引出列表'!$A$1:$CD$1,0)),""))</f>
        <v>0</v>
      </c>
      <c r="I1217">
        <f>IF(ISBLANK(IFERROR(INDEX('2-3 引出列表'!$A$2:$CE$8700,$A1217,MATCH(I$1,'2-3 引出列表'!$A$1:$CD$1,0)),"")),"",IFERROR(INDEX('2-3 引出列表'!$A$2:$CE$8700,$A1217,MATCH(I$1,'2-3 引出列表'!$A$1:$CD$1,0)),""))</f>
        <v>0</v>
      </c>
    </row>
    <row r="1218" customFormat="1" spans="1:9">
      <c r="A1218">
        <v>1217</v>
      </c>
      <c r="B1218">
        <f>IF(ISBLANK(IFERROR(INDEX('2-3 引出列表'!$A$2:$CE$8700,$A1218,MATCH(B$1,'2-3 引出列表'!$A$1:$CD$1,0)),"")),"",IFERROR(INDEX('2-3 引出列表'!$A$2:$CE$8700,$A1218,MATCH(B$1,'2-3 引出列表'!$A$1:$CD$1,0)),""))</f>
        <v>0</v>
      </c>
      <c r="C1218">
        <f>IF(ISBLANK(IFERROR(INDEX('2-3 引出列表'!$A$2:$CE$8700,$A1218,MATCH(C$1,'2-3 引出列表'!$A$1:$CD$1,0)),"")),"",IFERROR(INDEX('2-3 引出列表'!$A$2:$CE$8700,$A1218,MATCH(C$1,'2-3 引出列表'!$A$1:$CD$1,0)),""))</f>
        <v>0</v>
      </c>
      <c r="D1218">
        <f>IF(ISBLANK(IFERROR(INDEX('2-3 引出列表'!$A$2:$CE$8700,$A1218,MATCH(D$1,'2-3 引出列表'!$A$1:$CD$1,0)),"")),"",IFERROR(INDEX('2-3 引出列表'!$A$2:$CE$8700,$A1218,MATCH(D$1,'2-3 引出列表'!$A$1:$CD$1,0)),""))</f>
        <v>0</v>
      </c>
      <c r="E1218">
        <f>IF(ISBLANK(IFERROR(INDEX('2-3 引出列表'!$A$2:$CE$8700,$A1218,MATCH(E$1,'2-3 引出列表'!$A$1:$CD$1,0)),"")),"",IFERROR(INDEX('2-3 引出列表'!$A$2:$CE$8700,$A1218,MATCH(E$1,'2-3 引出列表'!$A$1:$CD$1,0)),""))</f>
        <v>0</v>
      </c>
      <c r="F1218" t="str">
        <f t="shared" ref="F1218:F1281" si="19">LEFT(E1218,7)</f>
        <v>0</v>
      </c>
      <c r="G1218">
        <f>IF(ISBLANK(IFERROR(INDEX('2-3 引出列表'!$A$2:$CE$8700,$A1218,MATCH(G$1,'2-3 引出列表'!$A$1:$CD$1,0)),"")),"",IFERROR(INDEX('2-3 引出列表'!$A$2:$CE$8700,$A1218,MATCH(G$1,'2-3 引出列表'!$A$1:$CD$1,0)),""))</f>
        <v>0</v>
      </c>
      <c r="H1218">
        <f>IF(ISBLANK(IFERROR(INDEX('2-3 引出列表'!$A$2:$CE$8700,$A1218,MATCH(H$1,'2-3 引出列表'!$A$1:$CD$1,0)),"")),"",IFERROR(INDEX('2-3 引出列表'!$A$2:$CE$8700,$A1218,MATCH(H$1,'2-3 引出列表'!$A$1:$CD$1,0)),""))</f>
        <v>0</v>
      </c>
      <c r="I1218">
        <f>IF(ISBLANK(IFERROR(INDEX('2-3 引出列表'!$A$2:$CE$8700,$A1218,MATCH(I$1,'2-3 引出列表'!$A$1:$CD$1,0)),"")),"",IFERROR(INDEX('2-3 引出列表'!$A$2:$CE$8700,$A1218,MATCH(I$1,'2-3 引出列表'!$A$1:$CD$1,0)),""))</f>
        <v>0</v>
      </c>
    </row>
    <row r="1219" customFormat="1" spans="1:9">
      <c r="A1219">
        <v>1218</v>
      </c>
      <c r="B1219">
        <f>IF(ISBLANK(IFERROR(INDEX('2-3 引出列表'!$A$2:$CE$8700,$A1219,MATCH(B$1,'2-3 引出列表'!$A$1:$CD$1,0)),"")),"",IFERROR(INDEX('2-3 引出列表'!$A$2:$CE$8700,$A1219,MATCH(B$1,'2-3 引出列表'!$A$1:$CD$1,0)),""))</f>
        <v>0</v>
      </c>
      <c r="C1219">
        <f>IF(ISBLANK(IFERROR(INDEX('2-3 引出列表'!$A$2:$CE$8700,$A1219,MATCH(C$1,'2-3 引出列表'!$A$1:$CD$1,0)),"")),"",IFERROR(INDEX('2-3 引出列表'!$A$2:$CE$8700,$A1219,MATCH(C$1,'2-3 引出列表'!$A$1:$CD$1,0)),""))</f>
        <v>0</v>
      </c>
      <c r="D1219">
        <f>IF(ISBLANK(IFERROR(INDEX('2-3 引出列表'!$A$2:$CE$8700,$A1219,MATCH(D$1,'2-3 引出列表'!$A$1:$CD$1,0)),"")),"",IFERROR(INDEX('2-3 引出列表'!$A$2:$CE$8700,$A1219,MATCH(D$1,'2-3 引出列表'!$A$1:$CD$1,0)),""))</f>
        <v>0</v>
      </c>
      <c r="E1219">
        <f>IF(ISBLANK(IFERROR(INDEX('2-3 引出列表'!$A$2:$CE$8700,$A1219,MATCH(E$1,'2-3 引出列表'!$A$1:$CD$1,0)),"")),"",IFERROR(INDEX('2-3 引出列表'!$A$2:$CE$8700,$A1219,MATCH(E$1,'2-3 引出列表'!$A$1:$CD$1,0)),""))</f>
        <v>0</v>
      </c>
      <c r="F1219" t="str">
        <f t="shared" si="19"/>
        <v>0</v>
      </c>
      <c r="G1219">
        <f>IF(ISBLANK(IFERROR(INDEX('2-3 引出列表'!$A$2:$CE$8700,$A1219,MATCH(G$1,'2-3 引出列表'!$A$1:$CD$1,0)),"")),"",IFERROR(INDEX('2-3 引出列表'!$A$2:$CE$8700,$A1219,MATCH(G$1,'2-3 引出列表'!$A$1:$CD$1,0)),""))</f>
        <v>0</v>
      </c>
      <c r="H1219">
        <f>IF(ISBLANK(IFERROR(INDEX('2-3 引出列表'!$A$2:$CE$8700,$A1219,MATCH(H$1,'2-3 引出列表'!$A$1:$CD$1,0)),"")),"",IFERROR(INDEX('2-3 引出列表'!$A$2:$CE$8700,$A1219,MATCH(H$1,'2-3 引出列表'!$A$1:$CD$1,0)),""))</f>
        <v>0</v>
      </c>
      <c r="I1219">
        <f>IF(ISBLANK(IFERROR(INDEX('2-3 引出列表'!$A$2:$CE$8700,$A1219,MATCH(I$1,'2-3 引出列表'!$A$1:$CD$1,0)),"")),"",IFERROR(INDEX('2-3 引出列表'!$A$2:$CE$8700,$A1219,MATCH(I$1,'2-3 引出列表'!$A$1:$CD$1,0)),""))</f>
        <v>0</v>
      </c>
    </row>
    <row r="1220" customFormat="1" spans="1:9">
      <c r="A1220">
        <v>1219</v>
      </c>
      <c r="B1220">
        <f>IF(ISBLANK(IFERROR(INDEX('2-3 引出列表'!$A$2:$CE$8700,$A1220,MATCH(B$1,'2-3 引出列表'!$A$1:$CD$1,0)),"")),"",IFERROR(INDEX('2-3 引出列表'!$A$2:$CE$8700,$A1220,MATCH(B$1,'2-3 引出列表'!$A$1:$CD$1,0)),""))</f>
        <v>0</v>
      </c>
      <c r="C1220">
        <f>IF(ISBLANK(IFERROR(INDEX('2-3 引出列表'!$A$2:$CE$8700,$A1220,MATCH(C$1,'2-3 引出列表'!$A$1:$CD$1,0)),"")),"",IFERROR(INDEX('2-3 引出列表'!$A$2:$CE$8700,$A1220,MATCH(C$1,'2-3 引出列表'!$A$1:$CD$1,0)),""))</f>
        <v>0</v>
      </c>
      <c r="D1220">
        <f>IF(ISBLANK(IFERROR(INDEX('2-3 引出列表'!$A$2:$CE$8700,$A1220,MATCH(D$1,'2-3 引出列表'!$A$1:$CD$1,0)),"")),"",IFERROR(INDEX('2-3 引出列表'!$A$2:$CE$8700,$A1220,MATCH(D$1,'2-3 引出列表'!$A$1:$CD$1,0)),""))</f>
        <v>0</v>
      </c>
      <c r="E1220">
        <f>IF(ISBLANK(IFERROR(INDEX('2-3 引出列表'!$A$2:$CE$8700,$A1220,MATCH(E$1,'2-3 引出列表'!$A$1:$CD$1,0)),"")),"",IFERROR(INDEX('2-3 引出列表'!$A$2:$CE$8700,$A1220,MATCH(E$1,'2-3 引出列表'!$A$1:$CD$1,0)),""))</f>
        <v>0</v>
      </c>
      <c r="F1220" t="str">
        <f t="shared" si="19"/>
        <v>0</v>
      </c>
      <c r="G1220">
        <f>IF(ISBLANK(IFERROR(INDEX('2-3 引出列表'!$A$2:$CE$8700,$A1220,MATCH(G$1,'2-3 引出列表'!$A$1:$CD$1,0)),"")),"",IFERROR(INDEX('2-3 引出列表'!$A$2:$CE$8700,$A1220,MATCH(G$1,'2-3 引出列表'!$A$1:$CD$1,0)),""))</f>
        <v>0</v>
      </c>
      <c r="H1220">
        <f>IF(ISBLANK(IFERROR(INDEX('2-3 引出列表'!$A$2:$CE$8700,$A1220,MATCH(H$1,'2-3 引出列表'!$A$1:$CD$1,0)),"")),"",IFERROR(INDEX('2-3 引出列表'!$A$2:$CE$8700,$A1220,MATCH(H$1,'2-3 引出列表'!$A$1:$CD$1,0)),""))</f>
        <v>0</v>
      </c>
      <c r="I1220">
        <f>IF(ISBLANK(IFERROR(INDEX('2-3 引出列表'!$A$2:$CE$8700,$A1220,MATCH(I$1,'2-3 引出列表'!$A$1:$CD$1,0)),"")),"",IFERROR(INDEX('2-3 引出列表'!$A$2:$CE$8700,$A1220,MATCH(I$1,'2-3 引出列表'!$A$1:$CD$1,0)),""))</f>
        <v>0</v>
      </c>
    </row>
    <row r="1221" customFormat="1" spans="1:9">
      <c r="A1221">
        <v>1220</v>
      </c>
      <c r="B1221">
        <f>IF(ISBLANK(IFERROR(INDEX('2-3 引出列表'!$A$2:$CE$8700,$A1221,MATCH(B$1,'2-3 引出列表'!$A$1:$CD$1,0)),"")),"",IFERROR(INDEX('2-3 引出列表'!$A$2:$CE$8700,$A1221,MATCH(B$1,'2-3 引出列表'!$A$1:$CD$1,0)),""))</f>
        <v>0</v>
      </c>
      <c r="C1221">
        <f>IF(ISBLANK(IFERROR(INDEX('2-3 引出列表'!$A$2:$CE$8700,$A1221,MATCH(C$1,'2-3 引出列表'!$A$1:$CD$1,0)),"")),"",IFERROR(INDEX('2-3 引出列表'!$A$2:$CE$8700,$A1221,MATCH(C$1,'2-3 引出列表'!$A$1:$CD$1,0)),""))</f>
        <v>0</v>
      </c>
      <c r="D1221">
        <f>IF(ISBLANK(IFERROR(INDEX('2-3 引出列表'!$A$2:$CE$8700,$A1221,MATCH(D$1,'2-3 引出列表'!$A$1:$CD$1,0)),"")),"",IFERROR(INDEX('2-3 引出列表'!$A$2:$CE$8700,$A1221,MATCH(D$1,'2-3 引出列表'!$A$1:$CD$1,0)),""))</f>
        <v>0</v>
      </c>
      <c r="E1221">
        <f>IF(ISBLANK(IFERROR(INDEX('2-3 引出列表'!$A$2:$CE$8700,$A1221,MATCH(E$1,'2-3 引出列表'!$A$1:$CD$1,0)),"")),"",IFERROR(INDEX('2-3 引出列表'!$A$2:$CE$8700,$A1221,MATCH(E$1,'2-3 引出列表'!$A$1:$CD$1,0)),""))</f>
        <v>0</v>
      </c>
      <c r="F1221" t="str">
        <f t="shared" si="19"/>
        <v>0</v>
      </c>
      <c r="G1221">
        <f>IF(ISBLANK(IFERROR(INDEX('2-3 引出列表'!$A$2:$CE$8700,$A1221,MATCH(G$1,'2-3 引出列表'!$A$1:$CD$1,0)),"")),"",IFERROR(INDEX('2-3 引出列表'!$A$2:$CE$8700,$A1221,MATCH(G$1,'2-3 引出列表'!$A$1:$CD$1,0)),""))</f>
        <v>0</v>
      </c>
      <c r="H1221">
        <f>IF(ISBLANK(IFERROR(INDEX('2-3 引出列表'!$A$2:$CE$8700,$A1221,MATCH(H$1,'2-3 引出列表'!$A$1:$CD$1,0)),"")),"",IFERROR(INDEX('2-3 引出列表'!$A$2:$CE$8700,$A1221,MATCH(H$1,'2-3 引出列表'!$A$1:$CD$1,0)),""))</f>
        <v>0</v>
      </c>
      <c r="I1221">
        <f>IF(ISBLANK(IFERROR(INDEX('2-3 引出列表'!$A$2:$CE$8700,$A1221,MATCH(I$1,'2-3 引出列表'!$A$1:$CD$1,0)),"")),"",IFERROR(INDEX('2-3 引出列表'!$A$2:$CE$8700,$A1221,MATCH(I$1,'2-3 引出列表'!$A$1:$CD$1,0)),""))</f>
        <v>0</v>
      </c>
    </row>
    <row r="1222" customFormat="1" spans="1:9">
      <c r="A1222">
        <v>1221</v>
      </c>
      <c r="B1222">
        <f>IF(ISBLANK(IFERROR(INDEX('2-3 引出列表'!$A$2:$CE$8700,$A1222,MATCH(B$1,'2-3 引出列表'!$A$1:$CD$1,0)),"")),"",IFERROR(INDEX('2-3 引出列表'!$A$2:$CE$8700,$A1222,MATCH(B$1,'2-3 引出列表'!$A$1:$CD$1,0)),""))</f>
        <v>0</v>
      </c>
      <c r="C1222">
        <f>IF(ISBLANK(IFERROR(INDEX('2-3 引出列表'!$A$2:$CE$8700,$A1222,MATCH(C$1,'2-3 引出列表'!$A$1:$CD$1,0)),"")),"",IFERROR(INDEX('2-3 引出列表'!$A$2:$CE$8700,$A1222,MATCH(C$1,'2-3 引出列表'!$A$1:$CD$1,0)),""))</f>
        <v>0</v>
      </c>
      <c r="D1222">
        <f>IF(ISBLANK(IFERROR(INDEX('2-3 引出列表'!$A$2:$CE$8700,$A1222,MATCH(D$1,'2-3 引出列表'!$A$1:$CD$1,0)),"")),"",IFERROR(INDEX('2-3 引出列表'!$A$2:$CE$8700,$A1222,MATCH(D$1,'2-3 引出列表'!$A$1:$CD$1,0)),""))</f>
        <v>0</v>
      </c>
      <c r="E1222">
        <f>IF(ISBLANK(IFERROR(INDEX('2-3 引出列表'!$A$2:$CE$8700,$A1222,MATCH(E$1,'2-3 引出列表'!$A$1:$CD$1,0)),"")),"",IFERROR(INDEX('2-3 引出列表'!$A$2:$CE$8700,$A1222,MATCH(E$1,'2-3 引出列表'!$A$1:$CD$1,0)),""))</f>
        <v>0</v>
      </c>
      <c r="F1222" t="str">
        <f t="shared" si="19"/>
        <v>0</v>
      </c>
      <c r="G1222">
        <f>IF(ISBLANK(IFERROR(INDEX('2-3 引出列表'!$A$2:$CE$8700,$A1222,MATCH(G$1,'2-3 引出列表'!$A$1:$CD$1,0)),"")),"",IFERROR(INDEX('2-3 引出列表'!$A$2:$CE$8700,$A1222,MATCH(G$1,'2-3 引出列表'!$A$1:$CD$1,0)),""))</f>
        <v>0</v>
      </c>
      <c r="H1222">
        <f>IF(ISBLANK(IFERROR(INDEX('2-3 引出列表'!$A$2:$CE$8700,$A1222,MATCH(H$1,'2-3 引出列表'!$A$1:$CD$1,0)),"")),"",IFERROR(INDEX('2-3 引出列表'!$A$2:$CE$8700,$A1222,MATCH(H$1,'2-3 引出列表'!$A$1:$CD$1,0)),""))</f>
        <v>0</v>
      </c>
      <c r="I1222">
        <f>IF(ISBLANK(IFERROR(INDEX('2-3 引出列表'!$A$2:$CE$8700,$A1222,MATCH(I$1,'2-3 引出列表'!$A$1:$CD$1,0)),"")),"",IFERROR(INDEX('2-3 引出列表'!$A$2:$CE$8700,$A1222,MATCH(I$1,'2-3 引出列表'!$A$1:$CD$1,0)),""))</f>
        <v>0</v>
      </c>
    </row>
    <row r="1223" customFormat="1" spans="1:9">
      <c r="A1223">
        <v>1222</v>
      </c>
      <c r="B1223">
        <f>IF(ISBLANK(IFERROR(INDEX('2-3 引出列表'!$A$2:$CE$8700,$A1223,MATCH(B$1,'2-3 引出列表'!$A$1:$CD$1,0)),"")),"",IFERROR(INDEX('2-3 引出列表'!$A$2:$CE$8700,$A1223,MATCH(B$1,'2-3 引出列表'!$A$1:$CD$1,0)),""))</f>
        <v>0</v>
      </c>
      <c r="C1223">
        <f>IF(ISBLANK(IFERROR(INDEX('2-3 引出列表'!$A$2:$CE$8700,$A1223,MATCH(C$1,'2-3 引出列表'!$A$1:$CD$1,0)),"")),"",IFERROR(INDEX('2-3 引出列表'!$A$2:$CE$8700,$A1223,MATCH(C$1,'2-3 引出列表'!$A$1:$CD$1,0)),""))</f>
        <v>0</v>
      </c>
      <c r="D1223">
        <f>IF(ISBLANK(IFERROR(INDEX('2-3 引出列表'!$A$2:$CE$8700,$A1223,MATCH(D$1,'2-3 引出列表'!$A$1:$CD$1,0)),"")),"",IFERROR(INDEX('2-3 引出列表'!$A$2:$CE$8700,$A1223,MATCH(D$1,'2-3 引出列表'!$A$1:$CD$1,0)),""))</f>
        <v>0</v>
      </c>
      <c r="E1223">
        <f>IF(ISBLANK(IFERROR(INDEX('2-3 引出列表'!$A$2:$CE$8700,$A1223,MATCH(E$1,'2-3 引出列表'!$A$1:$CD$1,0)),"")),"",IFERROR(INDEX('2-3 引出列表'!$A$2:$CE$8700,$A1223,MATCH(E$1,'2-3 引出列表'!$A$1:$CD$1,0)),""))</f>
        <v>0</v>
      </c>
      <c r="F1223" t="str">
        <f t="shared" si="19"/>
        <v>0</v>
      </c>
      <c r="G1223">
        <f>IF(ISBLANK(IFERROR(INDEX('2-3 引出列表'!$A$2:$CE$8700,$A1223,MATCH(G$1,'2-3 引出列表'!$A$1:$CD$1,0)),"")),"",IFERROR(INDEX('2-3 引出列表'!$A$2:$CE$8700,$A1223,MATCH(G$1,'2-3 引出列表'!$A$1:$CD$1,0)),""))</f>
        <v>0</v>
      </c>
      <c r="H1223">
        <f>IF(ISBLANK(IFERROR(INDEX('2-3 引出列表'!$A$2:$CE$8700,$A1223,MATCH(H$1,'2-3 引出列表'!$A$1:$CD$1,0)),"")),"",IFERROR(INDEX('2-3 引出列表'!$A$2:$CE$8700,$A1223,MATCH(H$1,'2-3 引出列表'!$A$1:$CD$1,0)),""))</f>
        <v>0</v>
      </c>
      <c r="I1223">
        <f>IF(ISBLANK(IFERROR(INDEX('2-3 引出列表'!$A$2:$CE$8700,$A1223,MATCH(I$1,'2-3 引出列表'!$A$1:$CD$1,0)),"")),"",IFERROR(INDEX('2-3 引出列表'!$A$2:$CE$8700,$A1223,MATCH(I$1,'2-3 引出列表'!$A$1:$CD$1,0)),""))</f>
        <v>0</v>
      </c>
    </row>
    <row r="1224" customFormat="1" spans="1:9">
      <c r="A1224">
        <v>1223</v>
      </c>
      <c r="B1224">
        <f>IF(ISBLANK(IFERROR(INDEX('2-3 引出列表'!$A$2:$CE$8700,$A1224,MATCH(B$1,'2-3 引出列表'!$A$1:$CD$1,0)),"")),"",IFERROR(INDEX('2-3 引出列表'!$A$2:$CE$8700,$A1224,MATCH(B$1,'2-3 引出列表'!$A$1:$CD$1,0)),""))</f>
        <v>0</v>
      </c>
      <c r="C1224">
        <f>IF(ISBLANK(IFERROR(INDEX('2-3 引出列表'!$A$2:$CE$8700,$A1224,MATCH(C$1,'2-3 引出列表'!$A$1:$CD$1,0)),"")),"",IFERROR(INDEX('2-3 引出列表'!$A$2:$CE$8700,$A1224,MATCH(C$1,'2-3 引出列表'!$A$1:$CD$1,0)),""))</f>
        <v>0</v>
      </c>
      <c r="D1224">
        <f>IF(ISBLANK(IFERROR(INDEX('2-3 引出列表'!$A$2:$CE$8700,$A1224,MATCH(D$1,'2-3 引出列表'!$A$1:$CD$1,0)),"")),"",IFERROR(INDEX('2-3 引出列表'!$A$2:$CE$8700,$A1224,MATCH(D$1,'2-3 引出列表'!$A$1:$CD$1,0)),""))</f>
        <v>0</v>
      </c>
      <c r="E1224">
        <f>IF(ISBLANK(IFERROR(INDEX('2-3 引出列表'!$A$2:$CE$8700,$A1224,MATCH(E$1,'2-3 引出列表'!$A$1:$CD$1,0)),"")),"",IFERROR(INDEX('2-3 引出列表'!$A$2:$CE$8700,$A1224,MATCH(E$1,'2-3 引出列表'!$A$1:$CD$1,0)),""))</f>
        <v>0</v>
      </c>
      <c r="F1224" t="str">
        <f t="shared" si="19"/>
        <v>0</v>
      </c>
      <c r="G1224">
        <f>IF(ISBLANK(IFERROR(INDEX('2-3 引出列表'!$A$2:$CE$8700,$A1224,MATCH(G$1,'2-3 引出列表'!$A$1:$CD$1,0)),"")),"",IFERROR(INDEX('2-3 引出列表'!$A$2:$CE$8700,$A1224,MATCH(G$1,'2-3 引出列表'!$A$1:$CD$1,0)),""))</f>
        <v>0</v>
      </c>
      <c r="H1224">
        <f>IF(ISBLANK(IFERROR(INDEX('2-3 引出列表'!$A$2:$CE$8700,$A1224,MATCH(H$1,'2-3 引出列表'!$A$1:$CD$1,0)),"")),"",IFERROR(INDEX('2-3 引出列表'!$A$2:$CE$8700,$A1224,MATCH(H$1,'2-3 引出列表'!$A$1:$CD$1,0)),""))</f>
        <v>0</v>
      </c>
      <c r="I1224">
        <f>IF(ISBLANK(IFERROR(INDEX('2-3 引出列表'!$A$2:$CE$8700,$A1224,MATCH(I$1,'2-3 引出列表'!$A$1:$CD$1,0)),"")),"",IFERROR(INDEX('2-3 引出列表'!$A$2:$CE$8700,$A1224,MATCH(I$1,'2-3 引出列表'!$A$1:$CD$1,0)),""))</f>
        <v>0</v>
      </c>
    </row>
    <row r="1225" customFormat="1" spans="1:9">
      <c r="A1225">
        <v>1224</v>
      </c>
      <c r="B1225">
        <f>IF(ISBLANK(IFERROR(INDEX('2-3 引出列表'!$A$2:$CE$8700,$A1225,MATCH(B$1,'2-3 引出列表'!$A$1:$CD$1,0)),"")),"",IFERROR(INDEX('2-3 引出列表'!$A$2:$CE$8700,$A1225,MATCH(B$1,'2-3 引出列表'!$A$1:$CD$1,0)),""))</f>
        <v>0</v>
      </c>
      <c r="C1225">
        <f>IF(ISBLANK(IFERROR(INDEX('2-3 引出列表'!$A$2:$CE$8700,$A1225,MATCH(C$1,'2-3 引出列表'!$A$1:$CD$1,0)),"")),"",IFERROR(INDEX('2-3 引出列表'!$A$2:$CE$8700,$A1225,MATCH(C$1,'2-3 引出列表'!$A$1:$CD$1,0)),""))</f>
        <v>0</v>
      </c>
      <c r="D1225">
        <f>IF(ISBLANK(IFERROR(INDEX('2-3 引出列表'!$A$2:$CE$8700,$A1225,MATCH(D$1,'2-3 引出列表'!$A$1:$CD$1,0)),"")),"",IFERROR(INDEX('2-3 引出列表'!$A$2:$CE$8700,$A1225,MATCH(D$1,'2-3 引出列表'!$A$1:$CD$1,0)),""))</f>
        <v>0</v>
      </c>
      <c r="E1225">
        <f>IF(ISBLANK(IFERROR(INDEX('2-3 引出列表'!$A$2:$CE$8700,$A1225,MATCH(E$1,'2-3 引出列表'!$A$1:$CD$1,0)),"")),"",IFERROR(INDEX('2-3 引出列表'!$A$2:$CE$8700,$A1225,MATCH(E$1,'2-3 引出列表'!$A$1:$CD$1,0)),""))</f>
        <v>0</v>
      </c>
      <c r="F1225" t="str">
        <f t="shared" si="19"/>
        <v>0</v>
      </c>
      <c r="G1225">
        <f>IF(ISBLANK(IFERROR(INDEX('2-3 引出列表'!$A$2:$CE$8700,$A1225,MATCH(G$1,'2-3 引出列表'!$A$1:$CD$1,0)),"")),"",IFERROR(INDEX('2-3 引出列表'!$A$2:$CE$8700,$A1225,MATCH(G$1,'2-3 引出列表'!$A$1:$CD$1,0)),""))</f>
        <v>0</v>
      </c>
      <c r="H1225">
        <f>IF(ISBLANK(IFERROR(INDEX('2-3 引出列表'!$A$2:$CE$8700,$A1225,MATCH(H$1,'2-3 引出列表'!$A$1:$CD$1,0)),"")),"",IFERROR(INDEX('2-3 引出列表'!$A$2:$CE$8700,$A1225,MATCH(H$1,'2-3 引出列表'!$A$1:$CD$1,0)),""))</f>
        <v>0</v>
      </c>
      <c r="I1225">
        <f>IF(ISBLANK(IFERROR(INDEX('2-3 引出列表'!$A$2:$CE$8700,$A1225,MATCH(I$1,'2-3 引出列表'!$A$1:$CD$1,0)),"")),"",IFERROR(INDEX('2-3 引出列表'!$A$2:$CE$8700,$A1225,MATCH(I$1,'2-3 引出列表'!$A$1:$CD$1,0)),""))</f>
        <v>0</v>
      </c>
    </row>
    <row r="1226" customFormat="1" spans="1:9">
      <c r="A1226">
        <v>1225</v>
      </c>
      <c r="B1226">
        <f>IF(ISBLANK(IFERROR(INDEX('2-3 引出列表'!$A$2:$CE$8700,$A1226,MATCH(B$1,'2-3 引出列表'!$A$1:$CD$1,0)),"")),"",IFERROR(INDEX('2-3 引出列表'!$A$2:$CE$8700,$A1226,MATCH(B$1,'2-3 引出列表'!$A$1:$CD$1,0)),""))</f>
        <v>0</v>
      </c>
      <c r="C1226">
        <f>IF(ISBLANK(IFERROR(INDEX('2-3 引出列表'!$A$2:$CE$8700,$A1226,MATCH(C$1,'2-3 引出列表'!$A$1:$CD$1,0)),"")),"",IFERROR(INDEX('2-3 引出列表'!$A$2:$CE$8700,$A1226,MATCH(C$1,'2-3 引出列表'!$A$1:$CD$1,0)),""))</f>
        <v>0</v>
      </c>
      <c r="D1226">
        <f>IF(ISBLANK(IFERROR(INDEX('2-3 引出列表'!$A$2:$CE$8700,$A1226,MATCH(D$1,'2-3 引出列表'!$A$1:$CD$1,0)),"")),"",IFERROR(INDEX('2-3 引出列表'!$A$2:$CE$8700,$A1226,MATCH(D$1,'2-3 引出列表'!$A$1:$CD$1,0)),""))</f>
        <v>0</v>
      </c>
      <c r="E1226">
        <f>IF(ISBLANK(IFERROR(INDEX('2-3 引出列表'!$A$2:$CE$8700,$A1226,MATCH(E$1,'2-3 引出列表'!$A$1:$CD$1,0)),"")),"",IFERROR(INDEX('2-3 引出列表'!$A$2:$CE$8700,$A1226,MATCH(E$1,'2-3 引出列表'!$A$1:$CD$1,0)),""))</f>
        <v>0</v>
      </c>
      <c r="F1226" t="str">
        <f t="shared" si="19"/>
        <v>0</v>
      </c>
      <c r="G1226">
        <f>IF(ISBLANK(IFERROR(INDEX('2-3 引出列表'!$A$2:$CE$8700,$A1226,MATCH(G$1,'2-3 引出列表'!$A$1:$CD$1,0)),"")),"",IFERROR(INDEX('2-3 引出列表'!$A$2:$CE$8700,$A1226,MATCH(G$1,'2-3 引出列表'!$A$1:$CD$1,0)),""))</f>
        <v>0</v>
      </c>
      <c r="H1226">
        <f>IF(ISBLANK(IFERROR(INDEX('2-3 引出列表'!$A$2:$CE$8700,$A1226,MATCH(H$1,'2-3 引出列表'!$A$1:$CD$1,0)),"")),"",IFERROR(INDEX('2-3 引出列表'!$A$2:$CE$8700,$A1226,MATCH(H$1,'2-3 引出列表'!$A$1:$CD$1,0)),""))</f>
        <v>0</v>
      </c>
      <c r="I1226">
        <f>IF(ISBLANK(IFERROR(INDEX('2-3 引出列表'!$A$2:$CE$8700,$A1226,MATCH(I$1,'2-3 引出列表'!$A$1:$CD$1,0)),"")),"",IFERROR(INDEX('2-3 引出列表'!$A$2:$CE$8700,$A1226,MATCH(I$1,'2-3 引出列表'!$A$1:$CD$1,0)),""))</f>
        <v>0</v>
      </c>
    </row>
    <row r="1227" customFormat="1" spans="1:9">
      <c r="A1227">
        <v>1226</v>
      </c>
      <c r="B1227">
        <f>IF(ISBLANK(IFERROR(INDEX('2-3 引出列表'!$A$2:$CE$8700,$A1227,MATCH(B$1,'2-3 引出列表'!$A$1:$CD$1,0)),"")),"",IFERROR(INDEX('2-3 引出列表'!$A$2:$CE$8700,$A1227,MATCH(B$1,'2-3 引出列表'!$A$1:$CD$1,0)),""))</f>
        <v>0</v>
      </c>
      <c r="C1227">
        <f>IF(ISBLANK(IFERROR(INDEX('2-3 引出列表'!$A$2:$CE$8700,$A1227,MATCH(C$1,'2-3 引出列表'!$A$1:$CD$1,0)),"")),"",IFERROR(INDEX('2-3 引出列表'!$A$2:$CE$8700,$A1227,MATCH(C$1,'2-3 引出列表'!$A$1:$CD$1,0)),""))</f>
        <v>0</v>
      </c>
      <c r="D1227">
        <f>IF(ISBLANK(IFERROR(INDEX('2-3 引出列表'!$A$2:$CE$8700,$A1227,MATCH(D$1,'2-3 引出列表'!$A$1:$CD$1,0)),"")),"",IFERROR(INDEX('2-3 引出列表'!$A$2:$CE$8700,$A1227,MATCH(D$1,'2-3 引出列表'!$A$1:$CD$1,0)),""))</f>
        <v>0</v>
      </c>
      <c r="E1227">
        <f>IF(ISBLANK(IFERROR(INDEX('2-3 引出列表'!$A$2:$CE$8700,$A1227,MATCH(E$1,'2-3 引出列表'!$A$1:$CD$1,0)),"")),"",IFERROR(INDEX('2-3 引出列表'!$A$2:$CE$8700,$A1227,MATCH(E$1,'2-3 引出列表'!$A$1:$CD$1,0)),""))</f>
        <v>0</v>
      </c>
      <c r="F1227" t="str">
        <f t="shared" si="19"/>
        <v>0</v>
      </c>
      <c r="G1227">
        <f>IF(ISBLANK(IFERROR(INDEX('2-3 引出列表'!$A$2:$CE$8700,$A1227,MATCH(G$1,'2-3 引出列表'!$A$1:$CD$1,0)),"")),"",IFERROR(INDEX('2-3 引出列表'!$A$2:$CE$8700,$A1227,MATCH(G$1,'2-3 引出列表'!$A$1:$CD$1,0)),""))</f>
        <v>0</v>
      </c>
      <c r="H1227">
        <f>IF(ISBLANK(IFERROR(INDEX('2-3 引出列表'!$A$2:$CE$8700,$A1227,MATCH(H$1,'2-3 引出列表'!$A$1:$CD$1,0)),"")),"",IFERROR(INDEX('2-3 引出列表'!$A$2:$CE$8700,$A1227,MATCH(H$1,'2-3 引出列表'!$A$1:$CD$1,0)),""))</f>
        <v>0</v>
      </c>
      <c r="I1227">
        <f>IF(ISBLANK(IFERROR(INDEX('2-3 引出列表'!$A$2:$CE$8700,$A1227,MATCH(I$1,'2-3 引出列表'!$A$1:$CD$1,0)),"")),"",IFERROR(INDEX('2-3 引出列表'!$A$2:$CE$8700,$A1227,MATCH(I$1,'2-3 引出列表'!$A$1:$CD$1,0)),""))</f>
        <v>0</v>
      </c>
    </row>
    <row r="1228" customFormat="1" spans="1:9">
      <c r="A1228">
        <v>1227</v>
      </c>
      <c r="B1228">
        <f>IF(ISBLANK(IFERROR(INDEX('2-3 引出列表'!$A$2:$CE$8700,$A1228,MATCH(B$1,'2-3 引出列表'!$A$1:$CD$1,0)),"")),"",IFERROR(INDEX('2-3 引出列表'!$A$2:$CE$8700,$A1228,MATCH(B$1,'2-3 引出列表'!$A$1:$CD$1,0)),""))</f>
        <v>0</v>
      </c>
      <c r="C1228">
        <f>IF(ISBLANK(IFERROR(INDEX('2-3 引出列表'!$A$2:$CE$8700,$A1228,MATCH(C$1,'2-3 引出列表'!$A$1:$CD$1,0)),"")),"",IFERROR(INDEX('2-3 引出列表'!$A$2:$CE$8700,$A1228,MATCH(C$1,'2-3 引出列表'!$A$1:$CD$1,0)),""))</f>
        <v>0</v>
      </c>
      <c r="D1228">
        <f>IF(ISBLANK(IFERROR(INDEX('2-3 引出列表'!$A$2:$CE$8700,$A1228,MATCH(D$1,'2-3 引出列表'!$A$1:$CD$1,0)),"")),"",IFERROR(INDEX('2-3 引出列表'!$A$2:$CE$8700,$A1228,MATCH(D$1,'2-3 引出列表'!$A$1:$CD$1,0)),""))</f>
        <v>0</v>
      </c>
      <c r="E1228">
        <f>IF(ISBLANK(IFERROR(INDEX('2-3 引出列表'!$A$2:$CE$8700,$A1228,MATCH(E$1,'2-3 引出列表'!$A$1:$CD$1,0)),"")),"",IFERROR(INDEX('2-3 引出列表'!$A$2:$CE$8700,$A1228,MATCH(E$1,'2-3 引出列表'!$A$1:$CD$1,0)),""))</f>
        <v>0</v>
      </c>
      <c r="F1228" t="str">
        <f t="shared" si="19"/>
        <v>0</v>
      </c>
      <c r="G1228">
        <f>IF(ISBLANK(IFERROR(INDEX('2-3 引出列表'!$A$2:$CE$8700,$A1228,MATCH(G$1,'2-3 引出列表'!$A$1:$CD$1,0)),"")),"",IFERROR(INDEX('2-3 引出列表'!$A$2:$CE$8700,$A1228,MATCH(G$1,'2-3 引出列表'!$A$1:$CD$1,0)),""))</f>
        <v>0</v>
      </c>
      <c r="H1228">
        <f>IF(ISBLANK(IFERROR(INDEX('2-3 引出列表'!$A$2:$CE$8700,$A1228,MATCH(H$1,'2-3 引出列表'!$A$1:$CD$1,0)),"")),"",IFERROR(INDEX('2-3 引出列表'!$A$2:$CE$8700,$A1228,MATCH(H$1,'2-3 引出列表'!$A$1:$CD$1,0)),""))</f>
        <v>0</v>
      </c>
      <c r="I1228">
        <f>IF(ISBLANK(IFERROR(INDEX('2-3 引出列表'!$A$2:$CE$8700,$A1228,MATCH(I$1,'2-3 引出列表'!$A$1:$CD$1,0)),"")),"",IFERROR(INDEX('2-3 引出列表'!$A$2:$CE$8700,$A1228,MATCH(I$1,'2-3 引出列表'!$A$1:$CD$1,0)),""))</f>
        <v>0</v>
      </c>
    </row>
    <row r="1229" customFormat="1" spans="1:9">
      <c r="A1229">
        <v>1228</v>
      </c>
      <c r="B1229">
        <f>IF(ISBLANK(IFERROR(INDEX('2-3 引出列表'!$A$2:$CE$8700,$A1229,MATCH(B$1,'2-3 引出列表'!$A$1:$CD$1,0)),"")),"",IFERROR(INDEX('2-3 引出列表'!$A$2:$CE$8700,$A1229,MATCH(B$1,'2-3 引出列表'!$A$1:$CD$1,0)),""))</f>
        <v>0</v>
      </c>
      <c r="C1229">
        <f>IF(ISBLANK(IFERROR(INDEX('2-3 引出列表'!$A$2:$CE$8700,$A1229,MATCH(C$1,'2-3 引出列表'!$A$1:$CD$1,0)),"")),"",IFERROR(INDEX('2-3 引出列表'!$A$2:$CE$8700,$A1229,MATCH(C$1,'2-3 引出列表'!$A$1:$CD$1,0)),""))</f>
        <v>0</v>
      </c>
      <c r="D1229">
        <f>IF(ISBLANK(IFERROR(INDEX('2-3 引出列表'!$A$2:$CE$8700,$A1229,MATCH(D$1,'2-3 引出列表'!$A$1:$CD$1,0)),"")),"",IFERROR(INDEX('2-3 引出列表'!$A$2:$CE$8700,$A1229,MATCH(D$1,'2-3 引出列表'!$A$1:$CD$1,0)),""))</f>
        <v>0</v>
      </c>
      <c r="E1229">
        <f>IF(ISBLANK(IFERROR(INDEX('2-3 引出列表'!$A$2:$CE$8700,$A1229,MATCH(E$1,'2-3 引出列表'!$A$1:$CD$1,0)),"")),"",IFERROR(INDEX('2-3 引出列表'!$A$2:$CE$8700,$A1229,MATCH(E$1,'2-3 引出列表'!$A$1:$CD$1,0)),""))</f>
        <v>0</v>
      </c>
      <c r="F1229" t="str">
        <f t="shared" si="19"/>
        <v>0</v>
      </c>
      <c r="G1229">
        <f>IF(ISBLANK(IFERROR(INDEX('2-3 引出列表'!$A$2:$CE$8700,$A1229,MATCH(G$1,'2-3 引出列表'!$A$1:$CD$1,0)),"")),"",IFERROR(INDEX('2-3 引出列表'!$A$2:$CE$8700,$A1229,MATCH(G$1,'2-3 引出列表'!$A$1:$CD$1,0)),""))</f>
        <v>0</v>
      </c>
      <c r="H1229">
        <f>IF(ISBLANK(IFERROR(INDEX('2-3 引出列表'!$A$2:$CE$8700,$A1229,MATCH(H$1,'2-3 引出列表'!$A$1:$CD$1,0)),"")),"",IFERROR(INDEX('2-3 引出列表'!$A$2:$CE$8700,$A1229,MATCH(H$1,'2-3 引出列表'!$A$1:$CD$1,0)),""))</f>
        <v>0</v>
      </c>
      <c r="I1229">
        <f>IF(ISBLANK(IFERROR(INDEX('2-3 引出列表'!$A$2:$CE$8700,$A1229,MATCH(I$1,'2-3 引出列表'!$A$1:$CD$1,0)),"")),"",IFERROR(INDEX('2-3 引出列表'!$A$2:$CE$8700,$A1229,MATCH(I$1,'2-3 引出列表'!$A$1:$CD$1,0)),""))</f>
        <v>0</v>
      </c>
    </row>
    <row r="1230" customFormat="1" spans="1:9">
      <c r="A1230">
        <v>1229</v>
      </c>
      <c r="B1230">
        <f>IF(ISBLANK(IFERROR(INDEX('2-3 引出列表'!$A$2:$CE$8700,$A1230,MATCH(B$1,'2-3 引出列表'!$A$1:$CD$1,0)),"")),"",IFERROR(INDEX('2-3 引出列表'!$A$2:$CE$8700,$A1230,MATCH(B$1,'2-3 引出列表'!$A$1:$CD$1,0)),""))</f>
        <v>0</v>
      </c>
      <c r="C1230">
        <f>IF(ISBLANK(IFERROR(INDEX('2-3 引出列表'!$A$2:$CE$8700,$A1230,MATCH(C$1,'2-3 引出列表'!$A$1:$CD$1,0)),"")),"",IFERROR(INDEX('2-3 引出列表'!$A$2:$CE$8700,$A1230,MATCH(C$1,'2-3 引出列表'!$A$1:$CD$1,0)),""))</f>
        <v>0</v>
      </c>
      <c r="D1230">
        <f>IF(ISBLANK(IFERROR(INDEX('2-3 引出列表'!$A$2:$CE$8700,$A1230,MATCH(D$1,'2-3 引出列表'!$A$1:$CD$1,0)),"")),"",IFERROR(INDEX('2-3 引出列表'!$A$2:$CE$8700,$A1230,MATCH(D$1,'2-3 引出列表'!$A$1:$CD$1,0)),""))</f>
        <v>0</v>
      </c>
      <c r="E1230">
        <f>IF(ISBLANK(IFERROR(INDEX('2-3 引出列表'!$A$2:$CE$8700,$A1230,MATCH(E$1,'2-3 引出列表'!$A$1:$CD$1,0)),"")),"",IFERROR(INDEX('2-3 引出列表'!$A$2:$CE$8700,$A1230,MATCH(E$1,'2-3 引出列表'!$A$1:$CD$1,0)),""))</f>
        <v>0</v>
      </c>
      <c r="F1230" t="str">
        <f t="shared" si="19"/>
        <v>0</v>
      </c>
      <c r="G1230">
        <f>IF(ISBLANK(IFERROR(INDEX('2-3 引出列表'!$A$2:$CE$8700,$A1230,MATCH(G$1,'2-3 引出列表'!$A$1:$CD$1,0)),"")),"",IFERROR(INDEX('2-3 引出列表'!$A$2:$CE$8700,$A1230,MATCH(G$1,'2-3 引出列表'!$A$1:$CD$1,0)),""))</f>
        <v>0</v>
      </c>
      <c r="H1230">
        <f>IF(ISBLANK(IFERROR(INDEX('2-3 引出列表'!$A$2:$CE$8700,$A1230,MATCH(H$1,'2-3 引出列表'!$A$1:$CD$1,0)),"")),"",IFERROR(INDEX('2-3 引出列表'!$A$2:$CE$8700,$A1230,MATCH(H$1,'2-3 引出列表'!$A$1:$CD$1,0)),""))</f>
        <v>0</v>
      </c>
      <c r="I1230">
        <f>IF(ISBLANK(IFERROR(INDEX('2-3 引出列表'!$A$2:$CE$8700,$A1230,MATCH(I$1,'2-3 引出列表'!$A$1:$CD$1,0)),"")),"",IFERROR(INDEX('2-3 引出列表'!$A$2:$CE$8700,$A1230,MATCH(I$1,'2-3 引出列表'!$A$1:$CD$1,0)),""))</f>
        <v>0</v>
      </c>
    </row>
    <row r="1231" customFormat="1" spans="1:9">
      <c r="A1231">
        <v>1230</v>
      </c>
      <c r="B1231">
        <f>IF(ISBLANK(IFERROR(INDEX('2-3 引出列表'!$A$2:$CE$8700,$A1231,MATCH(B$1,'2-3 引出列表'!$A$1:$CD$1,0)),"")),"",IFERROR(INDEX('2-3 引出列表'!$A$2:$CE$8700,$A1231,MATCH(B$1,'2-3 引出列表'!$A$1:$CD$1,0)),""))</f>
        <v>0</v>
      </c>
      <c r="C1231">
        <f>IF(ISBLANK(IFERROR(INDEX('2-3 引出列表'!$A$2:$CE$8700,$A1231,MATCH(C$1,'2-3 引出列表'!$A$1:$CD$1,0)),"")),"",IFERROR(INDEX('2-3 引出列表'!$A$2:$CE$8700,$A1231,MATCH(C$1,'2-3 引出列表'!$A$1:$CD$1,0)),""))</f>
        <v>0</v>
      </c>
      <c r="D1231">
        <f>IF(ISBLANK(IFERROR(INDEX('2-3 引出列表'!$A$2:$CE$8700,$A1231,MATCH(D$1,'2-3 引出列表'!$A$1:$CD$1,0)),"")),"",IFERROR(INDEX('2-3 引出列表'!$A$2:$CE$8700,$A1231,MATCH(D$1,'2-3 引出列表'!$A$1:$CD$1,0)),""))</f>
        <v>0</v>
      </c>
      <c r="E1231">
        <f>IF(ISBLANK(IFERROR(INDEX('2-3 引出列表'!$A$2:$CE$8700,$A1231,MATCH(E$1,'2-3 引出列表'!$A$1:$CD$1,0)),"")),"",IFERROR(INDEX('2-3 引出列表'!$A$2:$CE$8700,$A1231,MATCH(E$1,'2-3 引出列表'!$A$1:$CD$1,0)),""))</f>
        <v>0</v>
      </c>
      <c r="F1231" t="str">
        <f t="shared" si="19"/>
        <v>0</v>
      </c>
      <c r="G1231">
        <f>IF(ISBLANK(IFERROR(INDEX('2-3 引出列表'!$A$2:$CE$8700,$A1231,MATCH(G$1,'2-3 引出列表'!$A$1:$CD$1,0)),"")),"",IFERROR(INDEX('2-3 引出列表'!$A$2:$CE$8700,$A1231,MATCH(G$1,'2-3 引出列表'!$A$1:$CD$1,0)),""))</f>
        <v>0</v>
      </c>
      <c r="H1231">
        <f>IF(ISBLANK(IFERROR(INDEX('2-3 引出列表'!$A$2:$CE$8700,$A1231,MATCH(H$1,'2-3 引出列表'!$A$1:$CD$1,0)),"")),"",IFERROR(INDEX('2-3 引出列表'!$A$2:$CE$8700,$A1231,MATCH(H$1,'2-3 引出列表'!$A$1:$CD$1,0)),""))</f>
        <v>0</v>
      </c>
      <c r="I1231">
        <f>IF(ISBLANK(IFERROR(INDEX('2-3 引出列表'!$A$2:$CE$8700,$A1231,MATCH(I$1,'2-3 引出列表'!$A$1:$CD$1,0)),"")),"",IFERROR(INDEX('2-3 引出列表'!$A$2:$CE$8700,$A1231,MATCH(I$1,'2-3 引出列表'!$A$1:$CD$1,0)),""))</f>
        <v>0</v>
      </c>
    </row>
    <row r="1232" customFormat="1" spans="1:9">
      <c r="A1232">
        <v>1231</v>
      </c>
      <c r="B1232">
        <f>IF(ISBLANK(IFERROR(INDEX('2-3 引出列表'!$A$2:$CE$8700,$A1232,MATCH(B$1,'2-3 引出列表'!$A$1:$CD$1,0)),"")),"",IFERROR(INDEX('2-3 引出列表'!$A$2:$CE$8700,$A1232,MATCH(B$1,'2-3 引出列表'!$A$1:$CD$1,0)),""))</f>
        <v>0</v>
      </c>
      <c r="C1232">
        <f>IF(ISBLANK(IFERROR(INDEX('2-3 引出列表'!$A$2:$CE$8700,$A1232,MATCH(C$1,'2-3 引出列表'!$A$1:$CD$1,0)),"")),"",IFERROR(INDEX('2-3 引出列表'!$A$2:$CE$8700,$A1232,MATCH(C$1,'2-3 引出列表'!$A$1:$CD$1,0)),""))</f>
        <v>0</v>
      </c>
      <c r="D1232">
        <f>IF(ISBLANK(IFERROR(INDEX('2-3 引出列表'!$A$2:$CE$8700,$A1232,MATCH(D$1,'2-3 引出列表'!$A$1:$CD$1,0)),"")),"",IFERROR(INDEX('2-3 引出列表'!$A$2:$CE$8700,$A1232,MATCH(D$1,'2-3 引出列表'!$A$1:$CD$1,0)),""))</f>
        <v>0</v>
      </c>
      <c r="E1232">
        <f>IF(ISBLANK(IFERROR(INDEX('2-3 引出列表'!$A$2:$CE$8700,$A1232,MATCH(E$1,'2-3 引出列表'!$A$1:$CD$1,0)),"")),"",IFERROR(INDEX('2-3 引出列表'!$A$2:$CE$8700,$A1232,MATCH(E$1,'2-3 引出列表'!$A$1:$CD$1,0)),""))</f>
        <v>0</v>
      </c>
      <c r="F1232" t="str">
        <f t="shared" si="19"/>
        <v>0</v>
      </c>
      <c r="G1232">
        <f>IF(ISBLANK(IFERROR(INDEX('2-3 引出列表'!$A$2:$CE$8700,$A1232,MATCH(G$1,'2-3 引出列表'!$A$1:$CD$1,0)),"")),"",IFERROR(INDEX('2-3 引出列表'!$A$2:$CE$8700,$A1232,MATCH(G$1,'2-3 引出列表'!$A$1:$CD$1,0)),""))</f>
        <v>0</v>
      </c>
      <c r="H1232">
        <f>IF(ISBLANK(IFERROR(INDEX('2-3 引出列表'!$A$2:$CE$8700,$A1232,MATCH(H$1,'2-3 引出列表'!$A$1:$CD$1,0)),"")),"",IFERROR(INDEX('2-3 引出列表'!$A$2:$CE$8700,$A1232,MATCH(H$1,'2-3 引出列表'!$A$1:$CD$1,0)),""))</f>
        <v>0</v>
      </c>
      <c r="I1232">
        <f>IF(ISBLANK(IFERROR(INDEX('2-3 引出列表'!$A$2:$CE$8700,$A1232,MATCH(I$1,'2-3 引出列表'!$A$1:$CD$1,0)),"")),"",IFERROR(INDEX('2-3 引出列表'!$A$2:$CE$8700,$A1232,MATCH(I$1,'2-3 引出列表'!$A$1:$CD$1,0)),""))</f>
        <v>0</v>
      </c>
    </row>
    <row r="1233" customFormat="1" spans="1:9">
      <c r="A1233">
        <v>1232</v>
      </c>
      <c r="B1233">
        <f>IF(ISBLANK(IFERROR(INDEX('2-3 引出列表'!$A$2:$CE$8700,$A1233,MATCH(B$1,'2-3 引出列表'!$A$1:$CD$1,0)),"")),"",IFERROR(INDEX('2-3 引出列表'!$A$2:$CE$8700,$A1233,MATCH(B$1,'2-3 引出列表'!$A$1:$CD$1,0)),""))</f>
        <v>0</v>
      </c>
      <c r="C1233">
        <f>IF(ISBLANK(IFERROR(INDEX('2-3 引出列表'!$A$2:$CE$8700,$A1233,MATCH(C$1,'2-3 引出列表'!$A$1:$CD$1,0)),"")),"",IFERROR(INDEX('2-3 引出列表'!$A$2:$CE$8700,$A1233,MATCH(C$1,'2-3 引出列表'!$A$1:$CD$1,0)),""))</f>
        <v>0</v>
      </c>
      <c r="D1233">
        <f>IF(ISBLANK(IFERROR(INDEX('2-3 引出列表'!$A$2:$CE$8700,$A1233,MATCH(D$1,'2-3 引出列表'!$A$1:$CD$1,0)),"")),"",IFERROR(INDEX('2-3 引出列表'!$A$2:$CE$8700,$A1233,MATCH(D$1,'2-3 引出列表'!$A$1:$CD$1,0)),""))</f>
        <v>0</v>
      </c>
      <c r="E1233">
        <f>IF(ISBLANK(IFERROR(INDEX('2-3 引出列表'!$A$2:$CE$8700,$A1233,MATCH(E$1,'2-3 引出列表'!$A$1:$CD$1,0)),"")),"",IFERROR(INDEX('2-3 引出列表'!$A$2:$CE$8700,$A1233,MATCH(E$1,'2-3 引出列表'!$A$1:$CD$1,0)),""))</f>
        <v>0</v>
      </c>
      <c r="F1233" t="str">
        <f t="shared" si="19"/>
        <v>0</v>
      </c>
      <c r="G1233">
        <f>IF(ISBLANK(IFERROR(INDEX('2-3 引出列表'!$A$2:$CE$8700,$A1233,MATCH(G$1,'2-3 引出列表'!$A$1:$CD$1,0)),"")),"",IFERROR(INDEX('2-3 引出列表'!$A$2:$CE$8700,$A1233,MATCH(G$1,'2-3 引出列表'!$A$1:$CD$1,0)),""))</f>
        <v>0</v>
      </c>
      <c r="H1233">
        <f>IF(ISBLANK(IFERROR(INDEX('2-3 引出列表'!$A$2:$CE$8700,$A1233,MATCH(H$1,'2-3 引出列表'!$A$1:$CD$1,0)),"")),"",IFERROR(INDEX('2-3 引出列表'!$A$2:$CE$8700,$A1233,MATCH(H$1,'2-3 引出列表'!$A$1:$CD$1,0)),""))</f>
        <v>0</v>
      </c>
      <c r="I1233">
        <f>IF(ISBLANK(IFERROR(INDEX('2-3 引出列表'!$A$2:$CE$8700,$A1233,MATCH(I$1,'2-3 引出列表'!$A$1:$CD$1,0)),"")),"",IFERROR(INDEX('2-3 引出列表'!$A$2:$CE$8700,$A1233,MATCH(I$1,'2-3 引出列表'!$A$1:$CD$1,0)),""))</f>
        <v>0</v>
      </c>
    </row>
    <row r="1234" customFormat="1" spans="1:9">
      <c r="A1234">
        <v>1233</v>
      </c>
      <c r="B1234">
        <f>IF(ISBLANK(IFERROR(INDEX('2-3 引出列表'!$A$2:$CE$8700,$A1234,MATCH(B$1,'2-3 引出列表'!$A$1:$CD$1,0)),"")),"",IFERROR(INDEX('2-3 引出列表'!$A$2:$CE$8700,$A1234,MATCH(B$1,'2-3 引出列表'!$A$1:$CD$1,0)),""))</f>
        <v>0</v>
      </c>
      <c r="C1234">
        <f>IF(ISBLANK(IFERROR(INDEX('2-3 引出列表'!$A$2:$CE$8700,$A1234,MATCH(C$1,'2-3 引出列表'!$A$1:$CD$1,0)),"")),"",IFERROR(INDEX('2-3 引出列表'!$A$2:$CE$8700,$A1234,MATCH(C$1,'2-3 引出列表'!$A$1:$CD$1,0)),""))</f>
        <v>0</v>
      </c>
      <c r="D1234">
        <f>IF(ISBLANK(IFERROR(INDEX('2-3 引出列表'!$A$2:$CE$8700,$A1234,MATCH(D$1,'2-3 引出列表'!$A$1:$CD$1,0)),"")),"",IFERROR(INDEX('2-3 引出列表'!$A$2:$CE$8700,$A1234,MATCH(D$1,'2-3 引出列表'!$A$1:$CD$1,0)),""))</f>
        <v>0</v>
      </c>
      <c r="E1234">
        <f>IF(ISBLANK(IFERROR(INDEX('2-3 引出列表'!$A$2:$CE$8700,$A1234,MATCH(E$1,'2-3 引出列表'!$A$1:$CD$1,0)),"")),"",IFERROR(INDEX('2-3 引出列表'!$A$2:$CE$8700,$A1234,MATCH(E$1,'2-3 引出列表'!$A$1:$CD$1,0)),""))</f>
        <v>0</v>
      </c>
      <c r="F1234" t="str">
        <f t="shared" si="19"/>
        <v>0</v>
      </c>
      <c r="G1234">
        <f>IF(ISBLANK(IFERROR(INDEX('2-3 引出列表'!$A$2:$CE$8700,$A1234,MATCH(G$1,'2-3 引出列表'!$A$1:$CD$1,0)),"")),"",IFERROR(INDEX('2-3 引出列表'!$A$2:$CE$8700,$A1234,MATCH(G$1,'2-3 引出列表'!$A$1:$CD$1,0)),""))</f>
        <v>0</v>
      </c>
      <c r="H1234">
        <f>IF(ISBLANK(IFERROR(INDEX('2-3 引出列表'!$A$2:$CE$8700,$A1234,MATCH(H$1,'2-3 引出列表'!$A$1:$CD$1,0)),"")),"",IFERROR(INDEX('2-3 引出列表'!$A$2:$CE$8700,$A1234,MATCH(H$1,'2-3 引出列表'!$A$1:$CD$1,0)),""))</f>
        <v>0</v>
      </c>
      <c r="I1234">
        <f>IF(ISBLANK(IFERROR(INDEX('2-3 引出列表'!$A$2:$CE$8700,$A1234,MATCH(I$1,'2-3 引出列表'!$A$1:$CD$1,0)),"")),"",IFERROR(INDEX('2-3 引出列表'!$A$2:$CE$8700,$A1234,MATCH(I$1,'2-3 引出列表'!$A$1:$CD$1,0)),""))</f>
        <v>0</v>
      </c>
    </row>
    <row r="1235" customFormat="1" spans="1:9">
      <c r="A1235">
        <v>1234</v>
      </c>
      <c r="B1235">
        <f>IF(ISBLANK(IFERROR(INDEX('2-3 引出列表'!$A$2:$CE$8700,$A1235,MATCH(B$1,'2-3 引出列表'!$A$1:$CD$1,0)),"")),"",IFERROR(INDEX('2-3 引出列表'!$A$2:$CE$8700,$A1235,MATCH(B$1,'2-3 引出列表'!$A$1:$CD$1,0)),""))</f>
        <v>0</v>
      </c>
      <c r="C1235">
        <f>IF(ISBLANK(IFERROR(INDEX('2-3 引出列表'!$A$2:$CE$8700,$A1235,MATCH(C$1,'2-3 引出列表'!$A$1:$CD$1,0)),"")),"",IFERROR(INDEX('2-3 引出列表'!$A$2:$CE$8700,$A1235,MATCH(C$1,'2-3 引出列表'!$A$1:$CD$1,0)),""))</f>
        <v>0</v>
      </c>
      <c r="D1235">
        <f>IF(ISBLANK(IFERROR(INDEX('2-3 引出列表'!$A$2:$CE$8700,$A1235,MATCH(D$1,'2-3 引出列表'!$A$1:$CD$1,0)),"")),"",IFERROR(INDEX('2-3 引出列表'!$A$2:$CE$8700,$A1235,MATCH(D$1,'2-3 引出列表'!$A$1:$CD$1,0)),""))</f>
        <v>0</v>
      </c>
      <c r="E1235">
        <f>IF(ISBLANK(IFERROR(INDEX('2-3 引出列表'!$A$2:$CE$8700,$A1235,MATCH(E$1,'2-3 引出列表'!$A$1:$CD$1,0)),"")),"",IFERROR(INDEX('2-3 引出列表'!$A$2:$CE$8700,$A1235,MATCH(E$1,'2-3 引出列表'!$A$1:$CD$1,0)),""))</f>
        <v>0</v>
      </c>
      <c r="F1235" t="str">
        <f t="shared" si="19"/>
        <v>0</v>
      </c>
      <c r="G1235">
        <f>IF(ISBLANK(IFERROR(INDEX('2-3 引出列表'!$A$2:$CE$8700,$A1235,MATCH(G$1,'2-3 引出列表'!$A$1:$CD$1,0)),"")),"",IFERROR(INDEX('2-3 引出列表'!$A$2:$CE$8700,$A1235,MATCH(G$1,'2-3 引出列表'!$A$1:$CD$1,0)),""))</f>
        <v>0</v>
      </c>
      <c r="H1235">
        <f>IF(ISBLANK(IFERROR(INDEX('2-3 引出列表'!$A$2:$CE$8700,$A1235,MATCH(H$1,'2-3 引出列表'!$A$1:$CD$1,0)),"")),"",IFERROR(INDEX('2-3 引出列表'!$A$2:$CE$8700,$A1235,MATCH(H$1,'2-3 引出列表'!$A$1:$CD$1,0)),""))</f>
        <v>0</v>
      </c>
      <c r="I1235">
        <f>IF(ISBLANK(IFERROR(INDEX('2-3 引出列表'!$A$2:$CE$8700,$A1235,MATCH(I$1,'2-3 引出列表'!$A$1:$CD$1,0)),"")),"",IFERROR(INDEX('2-3 引出列表'!$A$2:$CE$8700,$A1235,MATCH(I$1,'2-3 引出列表'!$A$1:$CD$1,0)),""))</f>
        <v>0</v>
      </c>
    </row>
    <row r="1236" customFormat="1" spans="1:9">
      <c r="A1236">
        <v>1235</v>
      </c>
      <c r="B1236">
        <f>IF(ISBLANK(IFERROR(INDEX('2-3 引出列表'!$A$2:$CE$8700,$A1236,MATCH(B$1,'2-3 引出列表'!$A$1:$CD$1,0)),"")),"",IFERROR(INDEX('2-3 引出列表'!$A$2:$CE$8700,$A1236,MATCH(B$1,'2-3 引出列表'!$A$1:$CD$1,0)),""))</f>
        <v>0</v>
      </c>
      <c r="C1236">
        <f>IF(ISBLANK(IFERROR(INDEX('2-3 引出列表'!$A$2:$CE$8700,$A1236,MATCH(C$1,'2-3 引出列表'!$A$1:$CD$1,0)),"")),"",IFERROR(INDEX('2-3 引出列表'!$A$2:$CE$8700,$A1236,MATCH(C$1,'2-3 引出列表'!$A$1:$CD$1,0)),""))</f>
        <v>0</v>
      </c>
      <c r="D1236">
        <f>IF(ISBLANK(IFERROR(INDEX('2-3 引出列表'!$A$2:$CE$8700,$A1236,MATCH(D$1,'2-3 引出列表'!$A$1:$CD$1,0)),"")),"",IFERROR(INDEX('2-3 引出列表'!$A$2:$CE$8700,$A1236,MATCH(D$1,'2-3 引出列表'!$A$1:$CD$1,0)),""))</f>
        <v>0</v>
      </c>
      <c r="E1236">
        <f>IF(ISBLANK(IFERROR(INDEX('2-3 引出列表'!$A$2:$CE$8700,$A1236,MATCH(E$1,'2-3 引出列表'!$A$1:$CD$1,0)),"")),"",IFERROR(INDEX('2-3 引出列表'!$A$2:$CE$8700,$A1236,MATCH(E$1,'2-3 引出列表'!$A$1:$CD$1,0)),""))</f>
        <v>0</v>
      </c>
      <c r="F1236" t="str">
        <f t="shared" si="19"/>
        <v>0</v>
      </c>
      <c r="G1236">
        <f>IF(ISBLANK(IFERROR(INDEX('2-3 引出列表'!$A$2:$CE$8700,$A1236,MATCH(G$1,'2-3 引出列表'!$A$1:$CD$1,0)),"")),"",IFERROR(INDEX('2-3 引出列表'!$A$2:$CE$8700,$A1236,MATCH(G$1,'2-3 引出列表'!$A$1:$CD$1,0)),""))</f>
        <v>0</v>
      </c>
      <c r="H1236">
        <f>IF(ISBLANK(IFERROR(INDEX('2-3 引出列表'!$A$2:$CE$8700,$A1236,MATCH(H$1,'2-3 引出列表'!$A$1:$CD$1,0)),"")),"",IFERROR(INDEX('2-3 引出列表'!$A$2:$CE$8700,$A1236,MATCH(H$1,'2-3 引出列表'!$A$1:$CD$1,0)),""))</f>
        <v>0</v>
      </c>
      <c r="I1236">
        <f>IF(ISBLANK(IFERROR(INDEX('2-3 引出列表'!$A$2:$CE$8700,$A1236,MATCH(I$1,'2-3 引出列表'!$A$1:$CD$1,0)),"")),"",IFERROR(INDEX('2-3 引出列表'!$A$2:$CE$8700,$A1236,MATCH(I$1,'2-3 引出列表'!$A$1:$CD$1,0)),""))</f>
        <v>0</v>
      </c>
    </row>
    <row r="1237" customFormat="1" spans="1:9">
      <c r="A1237">
        <v>1236</v>
      </c>
      <c r="B1237">
        <f>IF(ISBLANK(IFERROR(INDEX('2-3 引出列表'!$A$2:$CE$8700,$A1237,MATCH(B$1,'2-3 引出列表'!$A$1:$CD$1,0)),"")),"",IFERROR(INDEX('2-3 引出列表'!$A$2:$CE$8700,$A1237,MATCH(B$1,'2-3 引出列表'!$A$1:$CD$1,0)),""))</f>
        <v>0</v>
      </c>
      <c r="C1237">
        <f>IF(ISBLANK(IFERROR(INDEX('2-3 引出列表'!$A$2:$CE$8700,$A1237,MATCH(C$1,'2-3 引出列表'!$A$1:$CD$1,0)),"")),"",IFERROR(INDEX('2-3 引出列表'!$A$2:$CE$8700,$A1237,MATCH(C$1,'2-3 引出列表'!$A$1:$CD$1,0)),""))</f>
        <v>0</v>
      </c>
      <c r="D1237">
        <f>IF(ISBLANK(IFERROR(INDEX('2-3 引出列表'!$A$2:$CE$8700,$A1237,MATCH(D$1,'2-3 引出列表'!$A$1:$CD$1,0)),"")),"",IFERROR(INDEX('2-3 引出列表'!$A$2:$CE$8700,$A1237,MATCH(D$1,'2-3 引出列表'!$A$1:$CD$1,0)),""))</f>
        <v>0</v>
      </c>
      <c r="E1237">
        <f>IF(ISBLANK(IFERROR(INDEX('2-3 引出列表'!$A$2:$CE$8700,$A1237,MATCH(E$1,'2-3 引出列表'!$A$1:$CD$1,0)),"")),"",IFERROR(INDEX('2-3 引出列表'!$A$2:$CE$8700,$A1237,MATCH(E$1,'2-3 引出列表'!$A$1:$CD$1,0)),""))</f>
        <v>0</v>
      </c>
      <c r="F1237" t="str">
        <f t="shared" si="19"/>
        <v>0</v>
      </c>
      <c r="G1237">
        <f>IF(ISBLANK(IFERROR(INDEX('2-3 引出列表'!$A$2:$CE$8700,$A1237,MATCH(G$1,'2-3 引出列表'!$A$1:$CD$1,0)),"")),"",IFERROR(INDEX('2-3 引出列表'!$A$2:$CE$8700,$A1237,MATCH(G$1,'2-3 引出列表'!$A$1:$CD$1,0)),""))</f>
        <v>0</v>
      </c>
      <c r="H1237">
        <f>IF(ISBLANK(IFERROR(INDEX('2-3 引出列表'!$A$2:$CE$8700,$A1237,MATCH(H$1,'2-3 引出列表'!$A$1:$CD$1,0)),"")),"",IFERROR(INDEX('2-3 引出列表'!$A$2:$CE$8700,$A1237,MATCH(H$1,'2-3 引出列表'!$A$1:$CD$1,0)),""))</f>
        <v>0</v>
      </c>
      <c r="I1237">
        <f>IF(ISBLANK(IFERROR(INDEX('2-3 引出列表'!$A$2:$CE$8700,$A1237,MATCH(I$1,'2-3 引出列表'!$A$1:$CD$1,0)),"")),"",IFERROR(INDEX('2-3 引出列表'!$A$2:$CE$8700,$A1237,MATCH(I$1,'2-3 引出列表'!$A$1:$CD$1,0)),""))</f>
        <v>0</v>
      </c>
    </row>
    <row r="1238" customFormat="1" spans="1:9">
      <c r="A1238">
        <v>1237</v>
      </c>
      <c r="B1238">
        <f>IF(ISBLANK(IFERROR(INDEX('2-3 引出列表'!$A$2:$CE$8700,$A1238,MATCH(B$1,'2-3 引出列表'!$A$1:$CD$1,0)),"")),"",IFERROR(INDEX('2-3 引出列表'!$A$2:$CE$8700,$A1238,MATCH(B$1,'2-3 引出列表'!$A$1:$CD$1,0)),""))</f>
        <v>0</v>
      </c>
      <c r="C1238">
        <f>IF(ISBLANK(IFERROR(INDEX('2-3 引出列表'!$A$2:$CE$8700,$A1238,MATCH(C$1,'2-3 引出列表'!$A$1:$CD$1,0)),"")),"",IFERROR(INDEX('2-3 引出列表'!$A$2:$CE$8700,$A1238,MATCH(C$1,'2-3 引出列表'!$A$1:$CD$1,0)),""))</f>
        <v>0</v>
      </c>
      <c r="D1238">
        <f>IF(ISBLANK(IFERROR(INDEX('2-3 引出列表'!$A$2:$CE$8700,$A1238,MATCH(D$1,'2-3 引出列表'!$A$1:$CD$1,0)),"")),"",IFERROR(INDEX('2-3 引出列表'!$A$2:$CE$8700,$A1238,MATCH(D$1,'2-3 引出列表'!$A$1:$CD$1,0)),""))</f>
        <v>0</v>
      </c>
      <c r="E1238">
        <f>IF(ISBLANK(IFERROR(INDEX('2-3 引出列表'!$A$2:$CE$8700,$A1238,MATCH(E$1,'2-3 引出列表'!$A$1:$CD$1,0)),"")),"",IFERROR(INDEX('2-3 引出列表'!$A$2:$CE$8700,$A1238,MATCH(E$1,'2-3 引出列表'!$A$1:$CD$1,0)),""))</f>
        <v>0</v>
      </c>
      <c r="F1238" t="str">
        <f t="shared" si="19"/>
        <v>0</v>
      </c>
      <c r="G1238">
        <f>IF(ISBLANK(IFERROR(INDEX('2-3 引出列表'!$A$2:$CE$8700,$A1238,MATCH(G$1,'2-3 引出列表'!$A$1:$CD$1,0)),"")),"",IFERROR(INDEX('2-3 引出列表'!$A$2:$CE$8700,$A1238,MATCH(G$1,'2-3 引出列表'!$A$1:$CD$1,0)),""))</f>
        <v>0</v>
      </c>
      <c r="H1238">
        <f>IF(ISBLANK(IFERROR(INDEX('2-3 引出列表'!$A$2:$CE$8700,$A1238,MATCH(H$1,'2-3 引出列表'!$A$1:$CD$1,0)),"")),"",IFERROR(INDEX('2-3 引出列表'!$A$2:$CE$8700,$A1238,MATCH(H$1,'2-3 引出列表'!$A$1:$CD$1,0)),""))</f>
        <v>0</v>
      </c>
      <c r="I1238">
        <f>IF(ISBLANK(IFERROR(INDEX('2-3 引出列表'!$A$2:$CE$8700,$A1238,MATCH(I$1,'2-3 引出列表'!$A$1:$CD$1,0)),"")),"",IFERROR(INDEX('2-3 引出列表'!$A$2:$CE$8700,$A1238,MATCH(I$1,'2-3 引出列表'!$A$1:$CD$1,0)),""))</f>
        <v>0</v>
      </c>
    </row>
    <row r="1239" customFormat="1" spans="1:9">
      <c r="A1239">
        <v>1238</v>
      </c>
      <c r="B1239">
        <f>IF(ISBLANK(IFERROR(INDEX('2-3 引出列表'!$A$2:$CE$8700,$A1239,MATCH(B$1,'2-3 引出列表'!$A$1:$CD$1,0)),"")),"",IFERROR(INDEX('2-3 引出列表'!$A$2:$CE$8700,$A1239,MATCH(B$1,'2-3 引出列表'!$A$1:$CD$1,0)),""))</f>
        <v>0</v>
      </c>
      <c r="C1239">
        <f>IF(ISBLANK(IFERROR(INDEX('2-3 引出列表'!$A$2:$CE$8700,$A1239,MATCH(C$1,'2-3 引出列表'!$A$1:$CD$1,0)),"")),"",IFERROR(INDEX('2-3 引出列表'!$A$2:$CE$8700,$A1239,MATCH(C$1,'2-3 引出列表'!$A$1:$CD$1,0)),""))</f>
        <v>0</v>
      </c>
      <c r="D1239">
        <f>IF(ISBLANK(IFERROR(INDEX('2-3 引出列表'!$A$2:$CE$8700,$A1239,MATCH(D$1,'2-3 引出列表'!$A$1:$CD$1,0)),"")),"",IFERROR(INDEX('2-3 引出列表'!$A$2:$CE$8700,$A1239,MATCH(D$1,'2-3 引出列表'!$A$1:$CD$1,0)),""))</f>
        <v>0</v>
      </c>
      <c r="E1239">
        <f>IF(ISBLANK(IFERROR(INDEX('2-3 引出列表'!$A$2:$CE$8700,$A1239,MATCH(E$1,'2-3 引出列表'!$A$1:$CD$1,0)),"")),"",IFERROR(INDEX('2-3 引出列表'!$A$2:$CE$8700,$A1239,MATCH(E$1,'2-3 引出列表'!$A$1:$CD$1,0)),""))</f>
        <v>0</v>
      </c>
      <c r="F1239" t="str">
        <f t="shared" si="19"/>
        <v>0</v>
      </c>
      <c r="G1239">
        <f>IF(ISBLANK(IFERROR(INDEX('2-3 引出列表'!$A$2:$CE$8700,$A1239,MATCH(G$1,'2-3 引出列表'!$A$1:$CD$1,0)),"")),"",IFERROR(INDEX('2-3 引出列表'!$A$2:$CE$8700,$A1239,MATCH(G$1,'2-3 引出列表'!$A$1:$CD$1,0)),""))</f>
        <v>0</v>
      </c>
      <c r="H1239">
        <f>IF(ISBLANK(IFERROR(INDEX('2-3 引出列表'!$A$2:$CE$8700,$A1239,MATCH(H$1,'2-3 引出列表'!$A$1:$CD$1,0)),"")),"",IFERROR(INDEX('2-3 引出列表'!$A$2:$CE$8700,$A1239,MATCH(H$1,'2-3 引出列表'!$A$1:$CD$1,0)),""))</f>
        <v>0</v>
      </c>
      <c r="I1239">
        <f>IF(ISBLANK(IFERROR(INDEX('2-3 引出列表'!$A$2:$CE$8700,$A1239,MATCH(I$1,'2-3 引出列表'!$A$1:$CD$1,0)),"")),"",IFERROR(INDEX('2-3 引出列表'!$A$2:$CE$8700,$A1239,MATCH(I$1,'2-3 引出列表'!$A$1:$CD$1,0)),""))</f>
        <v>0</v>
      </c>
    </row>
    <row r="1240" customFormat="1" spans="1:9">
      <c r="A1240">
        <v>1239</v>
      </c>
      <c r="B1240">
        <f>IF(ISBLANK(IFERROR(INDEX('2-3 引出列表'!$A$2:$CE$8700,$A1240,MATCH(B$1,'2-3 引出列表'!$A$1:$CD$1,0)),"")),"",IFERROR(INDEX('2-3 引出列表'!$A$2:$CE$8700,$A1240,MATCH(B$1,'2-3 引出列表'!$A$1:$CD$1,0)),""))</f>
        <v>0</v>
      </c>
      <c r="C1240">
        <f>IF(ISBLANK(IFERROR(INDEX('2-3 引出列表'!$A$2:$CE$8700,$A1240,MATCH(C$1,'2-3 引出列表'!$A$1:$CD$1,0)),"")),"",IFERROR(INDEX('2-3 引出列表'!$A$2:$CE$8700,$A1240,MATCH(C$1,'2-3 引出列表'!$A$1:$CD$1,0)),""))</f>
        <v>0</v>
      </c>
      <c r="D1240">
        <f>IF(ISBLANK(IFERROR(INDEX('2-3 引出列表'!$A$2:$CE$8700,$A1240,MATCH(D$1,'2-3 引出列表'!$A$1:$CD$1,0)),"")),"",IFERROR(INDEX('2-3 引出列表'!$A$2:$CE$8700,$A1240,MATCH(D$1,'2-3 引出列表'!$A$1:$CD$1,0)),""))</f>
        <v>0</v>
      </c>
      <c r="E1240">
        <f>IF(ISBLANK(IFERROR(INDEX('2-3 引出列表'!$A$2:$CE$8700,$A1240,MATCH(E$1,'2-3 引出列表'!$A$1:$CD$1,0)),"")),"",IFERROR(INDEX('2-3 引出列表'!$A$2:$CE$8700,$A1240,MATCH(E$1,'2-3 引出列表'!$A$1:$CD$1,0)),""))</f>
        <v>0</v>
      </c>
      <c r="F1240" t="str">
        <f t="shared" si="19"/>
        <v>0</v>
      </c>
      <c r="G1240">
        <f>IF(ISBLANK(IFERROR(INDEX('2-3 引出列表'!$A$2:$CE$8700,$A1240,MATCH(G$1,'2-3 引出列表'!$A$1:$CD$1,0)),"")),"",IFERROR(INDEX('2-3 引出列表'!$A$2:$CE$8700,$A1240,MATCH(G$1,'2-3 引出列表'!$A$1:$CD$1,0)),""))</f>
        <v>0</v>
      </c>
      <c r="H1240">
        <f>IF(ISBLANK(IFERROR(INDEX('2-3 引出列表'!$A$2:$CE$8700,$A1240,MATCH(H$1,'2-3 引出列表'!$A$1:$CD$1,0)),"")),"",IFERROR(INDEX('2-3 引出列表'!$A$2:$CE$8700,$A1240,MATCH(H$1,'2-3 引出列表'!$A$1:$CD$1,0)),""))</f>
        <v>0</v>
      </c>
      <c r="I1240">
        <f>IF(ISBLANK(IFERROR(INDEX('2-3 引出列表'!$A$2:$CE$8700,$A1240,MATCH(I$1,'2-3 引出列表'!$A$1:$CD$1,0)),"")),"",IFERROR(INDEX('2-3 引出列表'!$A$2:$CE$8700,$A1240,MATCH(I$1,'2-3 引出列表'!$A$1:$CD$1,0)),""))</f>
        <v>0</v>
      </c>
    </row>
    <row r="1241" customFormat="1" spans="1:9">
      <c r="A1241">
        <v>1240</v>
      </c>
      <c r="B1241">
        <f>IF(ISBLANK(IFERROR(INDEX('2-3 引出列表'!$A$2:$CE$8700,$A1241,MATCH(B$1,'2-3 引出列表'!$A$1:$CD$1,0)),"")),"",IFERROR(INDEX('2-3 引出列表'!$A$2:$CE$8700,$A1241,MATCH(B$1,'2-3 引出列表'!$A$1:$CD$1,0)),""))</f>
        <v>0</v>
      </c>
      <c r="C1241">
        <f>IF(ISBLANK(IFERROR(INDEX('2-3 引出列表'!$A$2:$CE$8700,$A1241,MATCH(C$1,'2-3 引出列表'!$A$1:$CD$1,0)),"")),"",IFERROR(INDEX('2-3 引出列表'!$A$2:$CE$8700,$A1241,MATCH(C$1,'2-3 引出列表'!$A$1:$CD$1,0)),""))</f>
        <v>0</v>
      </c>
      <c r="D1241">
        <f>IF(ISBLANK(IFERROR(INDEX('2-3 引出列表'!$A$2:$CE$8700,$A1241,MATCH(D$1,'2-3 引出列表'!$A$1:$CD$1,0)),"")),"",IFERROR(INDEX('2-3 引出列表'!$A$2:$CE$8700,$A1241,MATCH(D$1,'2-3 引出列表'!$A$1:$CD$1,0)),""))</f>
        <v>0</v>
      </c>
      <c r="E1241">
        <f>IF(ISBLANK(IFERROR(INDEX('2-3 引出列表'!$A$2:$CE$8700,$A1241,MATCH(E$1,'2-3 引出列表'!$A$1:$CD$1,0)),"")),"",IFERROR(INDEX('2-3 引出列表'!$A$2:$CE$8700,$A1241,MATCH(E$1,'2-3 引出列表'!$A$1:$CD$1,0)),""))</f>
        <v>0</v>
      </c>
      <c r="F1241" t="str">
        <f t="shared" si="19"/>
        <v>0</v>
      </c>
      <c r="G1241">
        <f>IF(ISBLANK(IFERROR(INDEX('2-3 引出列表'!$A$2:$CE$8700,$A1241,MATCH(G$1,'2-3 引出列表'!$A$1:$CD$1,0)),"")),"",IFERROR(INDEX('2-3 引出列表'!$A$2:$CE$8700,$A1241,MATCH(G$1,'2-3 引出列表'!$A$1:$CD$1,0)),""))</f>
        <v>0</v>
      </c>
      <c r="H1241">
        <f>IF(ISBLANK(IFERROR(INDEX('2-3 引出列表'!$A$2:$CE$8700,$A1241,MATCH(H$1,'2-3 引出列表'!$A$1:$CD$1,0)),"")),"",IFERROR(INDEX('2-3 引出列表'!$A$2:$CE$8700,$A1241,MATCH(H$1,'2-3 引出列表'!$A$1:$CD$1,0)),""))</f>
        <v>0</v>
      </c>
      <c r="I1241">
        <f>IF(ISBLANK(IFERROR(INDEX('2-3 引出列表'!$A$2:$CE$8700,$A1241,MATCH(I$1,'2-3 引出列表'!$A$1:$CD$1,0)),"")),"",IFERROR(INDEX('2-3 引出列表'!$A$2:$CE$8700,$A1241,MATCH(I$1,'2-3 引出列表'!$A$1:$CD$1,0)),""))</f>
        <v>0</v>
      </c>
    </row>
    <row r="1242" customFormat="1" spans="1:9">
      <c r="A1242">
        <v>1241</v>
      </c>
      <c r="B1242">
        <f>IF(ISBLANK(IFERROR(INDEX('2-3 引出列表'!$A$2:$CE$8700,$A1242,MATCH(B$1,'2-3 引出列表'!$A$1:$CD$1,0)),"")),"",IFERROR(INDEX('2-3 引出列表'!$A$2:$CE$8700,$A1242,MATCH(B$1,'2-3 引出列表'!$A$1:$CD$1,0)),""))</f>
        <v>0</v>
      </c>
      <c r="C1242">
        <f>IF(ISBLANK(IFERROR(INDEX('2-3 引出列表'!$A$2:$CE$8700,$A1242,MATCH(C$1,'2-3 引出列表'!$A$1:$CD$1,0)),"")),"",IFERROR(INDEX('2-3 引出列表'!$A$2:$CE$8700,$A1242,MATCH(C$1,'2-3 引出列表'!$A$1:$CD$1,0)),""))</f>
        <v>0</v>
      </c>
      <c r="D1242">
        <f>IF(ISBLANK(IFERROR(INDEX('2-3 引出列表'!$A$2:$CE$8700,$A1242,MATCH(D$1,'2-3 引出列表'!$A$1:$CD$1,0)),"")),"",IFERROR(INDEX('2-3 引出列表'!$A$2:$CE$8700,$A1242,MATCH(D$1,'2-3 引出列表'!$A$1:$CD$1,0)),""))</f>
        <v>0</v>
      </c>
      <c r="E1242">
        <f>IF(ISBLANK(IFERROR(INDEX('2-3 引出列表'!$A$2:$CE$8700,$A1242,MATCH(E$1,'2-3 引出列表'!$A$1:$CD$1,0)),"")),"",IFERROR(INDEX('2-3 引出列表'!$A$2:$CE$8700,$A1242,MATCH(E$1,'2-3 引出列表'!$A$1:$CD$1,0)),""))</f>
        <v>0</v>
      </c>
      <c r="F1242" t="str">
        <f t="shared" si="19"/>
        <v>0</v>
      </c>
      <c r="G1242">
        <f>IF(ISBLANK(IFERROR(INDEX('2-3 引出列表'!$A$2:$CE$8700,$A1242,MATCH(G$1,'2-3 引出列表'!$A$1:$CD$1,0)),"")),"",IFERROR(INDEX('2-3 引出列表'!$A$2:$CE$8700,$A1242,MATCH(G$1,'2-3 引出列表'!$A$1:$CD$1,0)),""))</f>
        <v>0</v>
      </c>
      <c r="H1242">
        <f>IF(ISBLANK(IFERROR(INDEX('2-3 引出列表'!$A$2:$CE$8700,$A1242,MATCH(H$1,'2-3 引出列表'!$A$1:$CD$1,0)),"")),"",IFERROR(INDEX('2-3 引出列表'!$A$2:$CE$8700,$A1242,MATCH(H$1,'2-3 引出列表'!$A$1:$CD$1,0)),""))</f>
        <v>0</v>
      </c>
      <c r="I1242">
        <f>IF(ISBLANK(IFERROR(INDEX('2-3 引出列表'!$A$2:$CE$8700,$A1242,MATCH(I$1,'2-3 引出列表'!$A$1:$CD$1,0)),"")),"",IFERROR(INDEX('2-3 引出列表'!$A$2:$CE$8700,$A1242,MATCH(I$1,'2-3 引出列表'!$A$1:$CD$1,0)),""))</f>
        <v>0</v>
      </c>
    </row>
    <row r="1243" customFormat="1" spans="1:9">
      <c r="A1243">
        <v>1242</v>
      </c>
      <c r="B1243">
        <f>IF(ISBLANK(IFERROR(INDEX('2-3 引出列表'!$A$2:$CE$8700,$A1243,MATCH(B$1,'2-3 引出列表'!$A$1:$CD$1,0)),"")),"",IFERROR(INDEX('2-3 引出列表'!$A$2:$CE$8700,$A1243,MATCH(B$1,'2-3 引出列表'!$A$1:$CD$1,0)),""))</f>
        <v>0</v>
      </c>
      <c r="C1243">
        <f>IF(ISBLANK(IFERROR(INDEX('2-3 引出列表'!$A$2:$CE$8700,$A1243,MATCH(C$1,'2-3 引出列表'!$A$1:$CD$1,0)),"")),"",IFERROR(INDEX('2-3 引出列表'!$A$2:$CE$8700,$A1243,MATCH(C$1,'2-3 引出列表'!$A$1:$CD$1,0)),""))</f>
        <v>0</v>
      </c>
      <c r="D1243">
        <f>IF(ISBLANK(IFERROR(INDEX('2-3 引出列表'!$A$2:$CE$8700,$A1243,MATCH(D$1,'2-3 引出列表'!$A$1:$CD$1,0)),"")),"",IFERROR(INDEX('2-3 引出列表'!$A$2:$CE$8700,$A1243,MATCH(D$1,'2-3 引出列表'!$A$1:$CD$1,0)),""))</f>
        <v>0</v>
      </c>
      <c r="E1243">
        <f>IF(ISBLANK(IFERROR(INDEX('2-3 引出列表'!$A$2:$CE$8700,$A1243,MATCH(E$1,'2-3 引出列表'!$A$1:$CD$1,0)),"")),"",IFERROR(INDEX('2-3 引出列表'!$A$2:$CE$8700,$A1243,MATCH(E$1,'2-3 引出列表'!$A$1:$CD$1,0)),""))</f>
        <v>0</v>
      </c>
      <c r="F1243" t="str">
        <f t="shared" si="19"/>
        <v>0</v>
      </c>
      <c r="G1243">
        <f>IF(ISBLANK(IFERROR(INDEX('2-3 引出列表'!$A$2:$CE$8700,$A1243,MATCH(G$1,'2-3 引出列表'!$A$1:$CD$1,0)),"")),"",IFERROR(INDEX('2-3 引出列表'!$A$2:$CE$8700,$A1243,MATCH(G$1,'2-3 引出列表'!$A$1:$CD$1,0)),""))</f>
        <v>0</v>
      </c>
      <c r="H1243">
        <f>IF(ISBLANK(IFERROR(INDEX('2-3 引出列表'!$A$2:$CE$8700,$A1243,MATCH(H$1,'2-3 引出列表'!$A$1:$CD$1,0)),"")),"",IFERROR(INDEX('2-3 引出列表'!$A$2:$CE$8700,$A1243,MATCH(H$1,'2-3 引出列表'!$A$1:$CD$1,0)),""))</f>
        <v>0</v>
      </c>
      <c r="I1243">
        <f>IF(ISBLANK(IFERROR(INDEX('2-3 引出列表'!$A$2:$CE$8700,$A1243,MATCH(I$1,'2-3 引出列表'!$A$1:$CD$1,0)),"")),"",IFERROR(INDEX('2-3 引出列表'!$A$2:$CE$8700,$A1243,MATCH(I$1,'2-3 引出列表'!$A$1:$CD$1,0)),""))</f>
        <v>0</v>
      </c>
    </row>
    <row r="1244" customFormat="1" spans="1:9">
      <c r="A1244">
        <v>1243</v>
      </c>
      <c r="B1244">
        <f>IF(ISBLANK(IFERROR(INDEX('2-3 引出列表'!$A$2:$CE$8700,$A1244,MATCH(B$1,'2-3 引出列表'!$A$1:$CD$1,0)),"")),"",IFERROR(INDEX('2-3 引出列表'!$A$2:$CE$8700,$A1244,MATCH(B$1,'2-3 引出列表'!$A$1:$CD$1,0)),""))</f>
        <v>0</v>
      </c>
      <c r="C1244">
        <f>IF(ISBLANK(IFERROR(INDEX('2-3 引出列表'!$A$2:$CE$8700,$A1244,MATCH(C$1,'2-3 引出列表'!$A$1:$CD$1,0)),"")),"",IFERROR(INDEX('2-3 引出列表'!$A$2:$CE$8700,$A1244,MATCH(C$1,'2-3 引出列表'!$A$1:$CD$1,0)),""))</f>
        <v>0</v>
      </c>
      <c r="D1244">
        <f>IF(ISBLANK(IFERROR(INDEX('2-3 引出列表'!$A$2:$CE$8700,$A1244,MATCH(D$1,'2-3 引出列表'!$A$1:$CD$1,0)),"")),"",IFERROR(INDEX('2-3 引出列表'!$A$2:$CE$8700,$A1244,MATCH(D$1,'2-3 引出列表'!$A$1:$CD$1,0)),""))</f>
        <v>0</v>
      </c>
      <c r="E1244">
        <f>IF(ISBLANK(IFERROR(INDEX('2-3 引出列表'!$A$2:$CE$8700,$A1244,MATCH(E$1,'2-3 引出列表'!$A$1:$CD$1,0)),"")),"",IFERROR(INDEX('2-3 引出列表'!$A$2:$CE$8700,$A1244,MATCH(E$1,'2-3 引出列表'!$A$1:$CD$1,0)),""))</f>
        <v>0</v>
      </c>
      <c r="F1244" t="str">
        <f t="shared" si="19"/>
        <v>0</v>
      </c>
      <c r="G1244">
        <f>IF(ISBLANK(IFERROR(INDEX('2-3 引出列表'!$A$2:$CE$8700,$A1244,MATCH(G$1,'2-3 引出列表'!$A$1:$CD$1,0)),"")),"",IFERROR(INDEX('2-3 引出列表'!$A$2:$CE$8700,$A1244,MATCH(G$1,'2-3 引出列表'!$A$1:$CD$1,0)),""))</f>
        <v>0</v>
      </c>
      <c r="H1244">
        <f>IF(ISBLANK(IFERROR(INDEX('2-3 引出列表'!$A$2:$CE$8700,$A1244,MATCH(H$1,'2-3 引出列表'!$A$1:$CD$1,0)),"")),"",IFERROR(INDEX('2-3 引出列表'!$A$2:$CE$8700,$A1244,MATCH(H$1,'2-3 引出列表'!$A$1:$CD$1,0)),""))</f>
        <v>0</v>
      </c>
      <c r="I1244">
        <f>IF(ISBLANK(IFERROR(INDEX('2-3 引出列表'!$A$2:$CE$8700,$A1244,MATCH(I$1,'2-3 引出列表'!$A$1:$CD$1,0)),"")),"",IFERROR(INDEX('2-3 引出列表'!$A$2:$CE$8700,$A1244,MATCH(I$1,'2-3 引出列表'!$A$1:$CD$1,0)),""))</f>
        <v>0</v>
      </c>
    </row>
    <row r="1245" customFormat="1" spans="1:9">
      <c r="A1245">
        <v>1244</v>
      </c>
      <c r="B1245">
        <f>IF(ISBLANK(IFERROR(INDEX('2-3 引出列表'!$A$2:$CE$8700,$A1245,MATCH(B$1,'2-3 引出列表'!$A$1:$CD$1,0)),"")),"",IFERROR(INDEX('2-3 引出列表'!$A$2:$CE$8700,$A1245,MATCH(B$1,'2-3 引出列表'!$A$1:$CD$1,0)),""))</f>
        <v>0</v>
      </c>
      <c r="C1245">
        <f>IF(ISBLANK(IFERROR(INDEX('2-3 引出列表'!$A$2:$CE$8700,$A1245,MATCH(C$1,'2-3 引出列表'!$A$1:$CD$1,0)),"")),"",IFERROR(INDEX('2-3 引出列表'!$A$2:$CE$8700,$A1245,MATCH(C$1,'2-3 引出列表'!$A$1:$CD$1,0)),""))</f>
        <v>0</v>
      </c>
      <c r="D1245">
        <f>IF(ISBLANK(IFERROR(INDEX('2-3 引出列表'!$A$2:$CE$8700,$A1245,MATCH(D$1,'2-3 引出列表'!$A$1:$CD$1,0)),"")),"",IFERROR(INDEX('2-3 引出列表'!$A$2:$CE$8700,$A1245,MATCH(D$1,'2-3 引出列表'!$A$1:$CD$1,0)),""))</f>
        <v>0</v>
      </c>
      <c r="E1245">
        <f>IF(ISBLANK(IFERROR(INDEX('2-3 引出列表'!$A$2:$CE$8700,$A1245,MATCH(E$1,'2-3 引出列表'!$A$1:$CD$1,0)),"")),"",IFERROR(INDEX('2-3 引出列表'!$A$2:$CE$8700,$A1245,MATCH(E$1,'2-3 引出列表'!$A$1:$CD$1,0)),""))</f>
        <v>0</v>
      </c>
      <c r="F1245" t="str">
        <f t="shared" si="19"/>
        <v>0</v>
      </c>
      <c r="G1245">
        <f>IF(ISBLANK(IFERROR(INDEX('2-3 引出列表'!$A$2:$CE$8700,$A1245,MATCH(G$1,'2-3 引出列表'!$A$1:$CD$1,0)),"")),"",IFERROR(INDEX('2-3 引出列表'!$A$2:$CE$8700,$A1245,MATCH(G$1,'2-3 引出列表'!$A$1:$CD$1,0)),""))</f>
        <v>0</v>
      </c>
      <c r="H1245">
        <f>IF(ISBLANK(IFERROR(INDEX('2-3 引出列表'!$A$2:$CE$8700,$A1245,MATCH(H$1,'2-3 引出列表'!$A$1:$CD$1,0)),"")),"",IFERROR(INDEX('2-3 引出列表'!$A$2:$CE$8700,$A1245,MATCH(H$1,'2-3 引出列表'!$A$1:$CD$1,0)),""))</f>
        <v>0</v>
      </c>
      <c r="I1245">
        <f>IF(ISBLANK(IFERROR(INDEX('2-3 引出列表'!$A$2:$CE$8700,$A1245,MATCH(I$1,'2-3 引出列表'!$A$1:$CD$1,0)),"")),"",IFERROR(INDEX('2-3 引出列表'!$A$2:$CE$8700,$A1245,MATCH(I$1,'2-3 引出列表'!$A$1:$CD$1,0)),""))</f>
        <v>0</v>
      </c>
    </row>
    <row r="1246" customFormat="1" spans="1:9">
      <c r="A1246">
        <v>1245</v>
      </c>
      <c r="B1246">
        <f>IF(ISBLANK(IFERROR(INDEX('2-3 引出列表'!$A$2:$CE$8700,$A1246,MATCH(B$1,'2-3 引出列表'!$A$1:$CD$1,0)),"")),"",IFERROR(INDEX('2-3 引出列表'!$A$2:$CE$8700,$A1246,MATCH(B$1,'2-3 引出列表'!$A$1:$CD$1,0)),""))</f>
        <v>0</v>
      </c>
      <c r="C1246">
        <f>IF(ISBLANK(IFERROR(INDEX('2-3 引出列表'!$A$2:$CE$8700,$A1246,MATCH(C$1,'2-3 引出列表'!$A$1:$CD$1,0)),"")),"",IFERROR(INDEX('2-3 引出列表'!$A$2:$CE$8700,$A1246,MATCH(C$1,'2-3 引出列表'!$A$1:$CD$1,0)),""))</f>
        <v>0</v>
      </c>
      <c r="D1246">
        <f>IF(ISBLANK(IFERROR(INDEX('2-3 引出列表'!$A$2:$CE$8700,$A1246,MATCH(D$1,'2-3 引出列表'!$A$1:$CD$1,0)),"")),"",IFERROR(INDEX('2-3 引出列表'!$A$2:$CE$8700,$A1246,MATCH(D$1,'2-3 引出列表'!$A$1:$CD$1,0)),""))</f>
        <v>0</v>
      </c>
      <c r="E1246">
        <f>IF(ISBLANK(IFERROR(INDEX('2-3 引出列表'!$A$2:$CE$8700,$A1246,MATCH(E$1,'2-3 引出列表'!$A$1:$CD$1,0)),"")),"",IFERROR(INDEX('2-3 引出列表'!$A$2:$CE$8700,$A1246,MATCH(E$1,'2-3 引出列表'!$A$1:$CD$1,0)),""))</f>
        <v>0</v>
      </c>
      <c r="F1246" t="str">
        <f t="shared" si="19"/>
        <v>0</v>
      </c>
      <c r="G1246">
        <f>IF(ISBLANK(IFERROR(INDEX('2-3 引出列表'!$A$2:$CE$8700,$A1246,MATCH(G$1,'2-3 引出列表'!$A$1:$CD$1,0)),"")),"",IFERROR(INDEX('2-3 引出列表'!$A$2:$CE$8700,$A1246,MATCH(G$1,'2-3 引出列表'!$A$1:$CD$1,0)),""))</f>
        <v>0</v>
      </c>
      <c r="H1246">
        <f>IF(ISBLANK(IFERROR(INDEX('2-3 引出列表'!$A$2:$CE$8700,$A1246,MATCH(H$1,'2-3 引出列表'!$A$1:$CD$1,0)),"")),"",IFERROR(INDEX('2-3 引出列表'!$A$2:$CE$8700,$A1246,MATCH(H$1,'2-3 引出列表'!$A$1:$CD$1,0)),""))</f>
        <v>0</v>
      </c>
      <c r="I1246">
        <f>IF(ISBLANK(IFERROR(INDEX('2-3 引出列表'!$A$2:$CE$8700,$A1246,MATCH(I$1,'2-3 引出列表'!$A$1:$CD$1,0)),"")),"",IFERROR(INDEX('2-3 引出列表'!$A$2:$CE$8700,$A1246,MATCH(I$1,'2-3 引出列表'!$A$1:$CD$1,0)),""))</f>
        <v>0</v>
      </c>
    </row>
    <row r="1247" customFormat="1" spans="1:9">
      <c r="A1247">
        <v>1246</v>
      </c>
      <c r="B1247">
        <f>IF(ISBLANK(IFERROR(INDEX('2-3 引出列表'!$A$2:$CE$8700,$A1247,MATCH(B$1,'2-3 引出列表'!$A$1:$CD$1,0)),"")),"",IFERROR(INDEX('2-3 引出列表'!$A$2:$CE$8700,$A1247,MATCH(B$1,'2-3 引出列表'!$A$1:$CD$1,0)),""))</f>
        <v>0</v>
      </c>
      <c r="C1247">
        <f>IF(ISBLANK(IFERROR(INDEX('2-3 引出列表'!$A$2:$CE$8700,$A1247,MATCH(C$1,'2-3 引出列表'!$A$1:$CD$1,0)),"")),"",IFERROR(INDEX('2-3 引出列表'!$A$2:$CE$8700,$A1247,MATCH(C$1,'2-3 引出列表'!$A$1:$CD$1,0)),""))</f>
        <v>0</v>
      </c>
      <c r="D1247">
        <f>IF(ISBLANK(IFERROR(INDEX('2-3 引出列表'!$A$2:$CE$8700,$A1247,MATCH(D$1,'2-3 引出列表'!$A$1:$CD$1,0)),"")),"",IFERROR(INDEX('2-3 引出列表'!$A$2:$CE$8700,$A1247,MATCH(D$1,'2-3 引出列表'!$A$1:$CD$1,0)),""))</f>
        <v>0</v>
      </c>
      <c r="E1247">
        <f>IF(ISBLANK(IFERROR(INDEX('2-3 引出列表'!$A$2:$CE$8700,$A1247,MATCH(E$1,'2-3 引出列表'!$A$1:$CD$1,0)),"")),"",IFERROR(INDEX('2-3 引出列表'!$A$2:$CE$8700,$A1247,MATCH(E$1,'2-3 引出列表'!$A$1:$CD$1,0)),""))</f>
        <v>0</v>
      </c>
      <c r="F1247" t="str">
        <f t="shared" si="19"/>
        <v>0</v>
      </c>
      <c r="G1247">
        <f>IF(ISBLANK(IFERROR(INDEX('2-3 引出列表'!$A$2:$CE$8700,$A1247,MATCH(G$1,'2-3 引出列表'!$A$1:$CD$1,0)),"")),"",IFERROR(INDEX('2-3 引出列表'!$A$2:$CE$8700,$A1247,MATCH(G$1,'2-3 引出列表'!$A$1:$CD$1,0)),""))</f>
        <v>0</v>
      </c>
      <c r="H1247">
        <f>IF(ISBLANK(IFERROR(INDEX('2-3 引出列表'!$A$2:$CE$8700,$A1247,MATCH(H$1,'2-3 引出列表'!$A$1:$CD$1,0)),"")),"",IFERROR(INDEX('2-3 引出列表'!$A$2:$CE$8700,$A1247,MATCH(H$1,'2-3 引出列表'!$A$1:$CD$1,0)),""))</f>
        <v>0</v>
      </c>
      <c r="I1247">
        <f>IF(ISBLANK(IFERROR(INDEX('2-3 引出列表'!$A$2:$CE$8700,$A1247,MATCH(I$1,'2-3 引出列表'!$A$1:$CD$1,0)),"")),"",IFERROR(INDEX('2-3 引出列表'!$A$2:$CE$8700,$A1247,MATCH(I$1,'2-3 引出列表'!$A$1:$CD$1,0)),""))</f>
        <v>0</v>
      </c>
    </row>
    <row r="1248" customFormat="1" spans="1:9">
      <c r="A1248">
        <v>1247</v>
      </c>
      <c r="B1248">
        <f>IF(ISBLANK(IFERROR(INDEX('2-3 引出列表'!$A$2:$CE$8700,$A1248,MATCH(B$1,'2-3 引出列表'!$A$1:$CD$1,0)),"")),"",IFERROR(INDEX('2-3 引出列表'!$A$2:$CE$8700,$A1248,MATCH(B$1,'2-3 引出列表'!$A$1:$CD$1,0)),""))</f>
        <v>0</v>
      </c>
      <c r="C1248">
        <f>IF(ISBLANK(IFERROR(INDEX('2-3 引出列表'!$A$2:$CE$8700,$A1248,MATCH(C$1,'2-3 引出列表'!$A$1:$CD$1,0)),"")),"",IFERROR(INDEX('2-3 引出列表'!$A$2:$CE$8700,$A1248,MATCH(C$1,'2-3 引出列表'!$A$1:$CD$1,0)),""))</f>
        <v>0</v>
      </c>
      <c r="D1248">
        <f>IF(ISBLANK(IFERROR(INDEX('2-3 引出列表'!$A$2:$CE$8700,$A1248,MATCH(D$1,'2-3 引出列表'!$A$1:$CD$1,0)),"")),"",IFERROR(INDEX('2-3 引出列表'!$A$2:$CE$8700,$A1248,MATCH(D$1,'2-3 引出列表'!$A$1:$CD$1,0)),""))</f>
        <v>0</v>
      </c>
      <c r="E1248">
        <f>IF(ISBLANK(IFERROR(INDEX('2-3 引出列表'!$A$2:$CE$8700,$A1248,MATCH(E$1,'2-3 引出列表'!$A$1:$CD$1,0)),"")),"",IFERROR(INDEX('2-3 引出列表'!$A$2:$CE$8700,$A1248,MATCH(E$1,'2-3 引出列表'!$A$1:$CD$1,0)),""))</f>
        <v>0</v>
      </c>
      <c r="F1248" t="str">
        <f t="shared" si="19"/>
        <v>0</v>
      </c>
      <c r="G1248">
        <f>IF(ISBLANK(IFERROR(INDEX('2-3 引出列表'!$A$2:$CE$8700,$A1248,MATCH(G$1,'2-3 引出列表'!$A$1:$CD$1,0)),"")),"",IFERROR(INDEX('2-3 引出列表'!$A$2:$CE$8700,$A1248,MATCH(G$1,'2-3 引出列表'!$A$1:$CD$1,0)),""))</f>
        <v>0</v>
      </c>
      <c r="H1248">
        <f>IF(ISBLANK(IFERROR(INDEX('2-3 引出列表'!$A$2:$CE$8700,$A1248,MATCH(H$1,'2-3 引出列表'!$A$1:$CD$1,0)),"")),"",IFERROR(INDEX('2-3 引出列表'!$A$2:$CE$8700,$A1248,MATCH(H$1,'2-3 引出列表'!$A$1:$CD$1,0)),""))</f>
        <v>0</v>
      </c>
      <c r="I1248">
        <f>IF(ISBLANK(IFERROR(INDEX('2-3 引出列表'!$A$2:$CE$8700,$A1248,MATCH(I$1,'2-3 引出列表'!$A$1:$CD$1,0)),"")),"",IFERROR(INDEX('2-3 引出列表'!$A$2:$CE$8700,$A1248,MATCH(I$1,'2-3 引出列表'!$A$1:$CD$1,0)),""))</f>
        <v>0</v>
      </c>
    </row>
    <row r="1249" customFormat="1" spans="1:9">
      <c r="A1249">
        <v>1248</v>
      </c>
      <c r="B1249">
        <f>IF(ISBLANK(IFERROR(INDEX('2-3 引出列表'!$A$2:$CE$8700,$A1249,MATCH(B$1,'2-3 引出列表'!$A$1:$CD$1,0)),"")),"",IFERROR(INDEX('2-3 引出列表'!$A$2:$CE$8700,$A1249,MATCH(B$1,'2-3 引出列表'!$A$1:$CD$1,0)),""))</f>
        <v>0</v>
      </c>
      <c r="C1249">
        <f>IF(ISBLANK(IFERROR(INDEX('2-3 引出列表'!$A$2:$CE$8700,$A1249,MATCH(C$1,'2-3 引出列表'!$A$1:$CD$1,0)),"")),"",IFERROR(INDEX('2-3 引出列表'!$A$2:$CE$8700,$A1249,MATCH(C$1,'2-3 引出列表'!$A$1:$CD$1,0)),""))</f>
        <v>0</v>
      </c>
      <c r="D1249">
        <f>IF(ISBLANK(IFERROR(INDEX('2-3 引出列表'!$A$2:$CE$8700,$A1249,MATCH(D$1,'2-3 引出列表'!$A$1:$CD$1,0)),"")),"",IFERROR(INDEX('2-3 引出列表'!$A$2:$CE$8700,$A1249,MATCH(D$1,'2-3 引出列表'!$A$1:$CD$1,0)),""))</f>
        <v>0</v>
      </c>
      <c r="E1249">
        <f>IF(ISBLANK(IFERROR(INDEX('2-3 引出列表'!$A$2:$CE$8700,$A1249,MATCH(E$1,'2-3 引出列表'!$A$1:$CD$1,0)),"")),"",IFERROR(INDEX('2-3 引出列表'!$A$2:$CE$8700,$A1249,MATCH(E$1,'2-3 引出列表'!$A$1:$CD$1,0)),""))</f>
        <v>0</v>
      </c>
      <c r="F1249" t="str">
        <f t="shared" si="19"/>
        <v>0</v>
      </c>
      <c r="G1249">
        <f>IF(ISBLANK(IFERROR(INDEX('2-3 引出列表'!$A$2:$CE$8700,$A1249,MATCH(G$1,'2-3 引出列表'!$A$1:$CD$1,0)),"")),"",IFERROR(INDEX('2-3 引出列表'!$A$2:$CE$8700,$A1249,MATCH(G$1,'2-3 引出列表'!$A$1:$CD$1,0)),""))</f>
        <v>0</v>
      </c>
      <c r="H1249">
        <f>IF(ISBLANK(IFERROR(INDEX('2-3 引出列表'!$A$2:$CE$8700,$A1249,MATCH(H$1,'2-3 引出列表'!$A$1:$CD$1,0)),"")),"",IFERROR(INDEX('2-3 引出列表'!$A$2:$CE$8700,$A1249,MATCH(H$1,'2-3 引出列表'!$A$1:$CD$1,0)),""))</f>
        <v>0</v>
      </c>
      <c r="I1249">
        <f>IF(ISBLANK(IFERROR(INDEX('2-3 引出列表'!$A$2:$CE$8700,$A1249,MATCH(I$1,'2-3 引出列表'!$A$1:$CD$1,0)),"")),"",IFERROR(INDEX('2-3 引出列表'!$A$2:$CE$8700,$A1249,MATCH(I$1,'2-3 引出列表'!$A$1:$CD$1,0)),""))</f>
        <v>0</v>
      </c>
    </row>
    <row r="1250" customFormat="1" spans="1:9">
      <c r="A1250">
        <v>1249</v>
      </c>
      <c r="B1250">
        <f>IF(ISBLANK(IFERROR(INDEX('2-3 引出列表'!$A$2:$CE$8700,$A1250,MATCH(B$1,'2-3 引出列表'!$A$1:$CD$1,0)),"")),"",IFERROR(INDEX('2-3 引出列表'!$A$2:$CE$8700,$A1250,MATCH(B$1,'2-3 引出列表'!$A$1:$CD$1,0)),""))</f>
        <v>0</v>
      </c>
      <c r="C1250">
        <f>IF(ISBLANK(IFERROR(INDEX('2-3 引出列表'!$A$2:$CE$8700,$A1250,MATCH(C$1,'2-3 引出列表'!$A$1:$CD$1,0)),"")),"",IFERROR(INDEX('2-3 引出列表'!$A$2:$CE$8700,$A1250,MATCH(C$1,'2-3 引出列表'!$A$1:$CD$1,0)),""))</f>
        <v>0</v>
      </c>
      <c r="D1250">
        <f>IF(ISBLANK(IFERROR(INDEX('2-3 引出列表'!$A$2:$CE$8700,$A1250,MATCH(D$1,'2-3 引出列表'!$A$1:$CD$1,0)),"")),"",IFERROR(INDEX('2-3 引出列表'!$A$2:$CE$8700,$A1250,MATCH(D$1,'2-3 引出列表'!$A$1:$CD$1,0)),""))</f>
        <v>0</v>
      </c>
      <c r="E1250">
        <f>IF(ISBLANK(IFERROR(INDEX('2-3 引出列表'!$A$2:$CE$8700,$A1250,MATCH(E$1,'2-3 引出列表'!$A$1:$CD$1,0)),"")),"",IFERROR(INDEX('2-3 引出列表'!$A$2:$CE$8700,$A1250,MATCH(E$1,'2-3 引出列表'!$A$1:$CD$1,0)),""))</f>
        <v>0</v>
      </c>
      <c r="F1250" t="str">
        <f t="shared" si="19"/>
        <v>0</v>
      </c>
      <c r="G1250">
        <f>IF(ISBLANK(IFERROR(INDEX('2-3 引出列表'!$A$2:$CE$8700,$A1250,MATCH(G$1,'2-3 引出列表'!$A$1:$CD$1,0)),"")),"",IFERROR(INDEX('2-3 引出列表'!$A$2:$CE$8700,$A1250,MATCH(G$1,'2-3 引出列表'!$A$1:$CD$1,0)),""))</f>
        <v>0</v>
      </c>
      <c r="H1250">
        <f>IF(ISBLANK(IFERROR(INDEX('2-3 引出列表'!$A$2:$CE$8700,$A1250,MATCH(H$1,'2-3 引出列表'!$A$1:$CD$1,0)),"")),"",IFERROR(INDEX('2-3 引出列表'!$A$2:$CE$8700,$A1250,MATCH(H$1,'2-3 引出列表'!$A$1:$CD$1,0)),""))</f>
        <v>0</v>
      </c>
      <c r="I1250">
        <f>IF(ISBLANK(IFERROR(INDEX('2-3 引出列表'!$A$2:$CE$8700,$A1250,MATCH(I$1,'2-3 引出列表'!$A$1:$CD$1,0)),"")),"",IFERROR(INDEX('2-3 引出列表'!$A$2:$CE$8700,$A1250,MATCH(I$1,'2-3 引出列表'!$A$1:$CD$1,0)),""))</f>
        <v>0</v>
      </c>
    </row>
    <row r="1251" customFormat="1" spans="1:9">
      <c r="A1251">
        <v>1250</v>
      </c>
      <c r="B1251">
        <f>IF(ISBLANK(IFERROR(INDEX('2-3 引出列表'!$A$2:$CE$8700,$A1251,MATCH(B$1,'2-3 引出列表'!$A$1:$CD$1,0)),"")),"",IFERROR(INDEX('2-3 引出列表'!$A$2:$CE$8700,$A1251,MATCH(B$1,'2-3 引出列表'!$A$1:$CD$1,0)),""))</f>
        <v>0</v>
      </c>
      <c r="C1251">
        <f>IF(ISBLANK(IFERROR(INDEX('2-3 引出列表'!$A$2:$CE$8700,$A1251,MATCH(C$1,'2-3 引出列表'!$A$1:$CD$1,0)),"")),"",IFERROR(INDEX('2-3 引出列表'!$A$2:$CE$8700,$A1251,MATCH(C$1,'2-3 引出列表'!$A$1:$CD$1,0)),""))</f>
        <v>0</v>
      </c>
      <c r="D1251">
        <f>IF(ISBLANK(IFERROR(INDEX('2-3 引出列表'!$A$2:$CE$8700,$A1251,MATCH(D$1,'2-3 引出列表'!$A$1:$CD$1,0)),"")),"",IFERROR(INDEX('2-3 引出列表'!$A$2:$CE$8700,$A1251,MATCH(D$1,'2-3 引出列表'!$A$1:$CD$1,0)),""))</f>
        <v>0</v>
      </c>
      <c r="E1251">
        <f>IF(ISBLANK(IFERROR(INDEX('2-3 引出列表'!$A$2:$CE$8700,$A1251,MATCH(E$1,'2-3 引出列表'!$A$1:$CD$1,0)),"")),"",IFERROR(INDEX('2-3 引出列表'!$A$2:$CE$8700,$A1251,MATCH(E$1,'2-3 引出列表'!$A$1:$CD$1,0)),""))</f>
        <v>0</v>
      </c>
      <c r="F1251" t="str">
        <f t="shared" si="19"/>
        <v>0</v>
      </c>
      <c r="G1251">
        <f>IF(ISBLANK(IFERROR(INDEX('2-3 引出列表'!$A$2:$CE$8700,$A1251,MATCH(G$1,'2-3 引出列表'!$A$1:$CD$1,0)),"")),"",IFERROR(INDEX('2-3 引出列表'!$A$2:$CE$8700,$A1251,MATCH(G$1,'2-3 引出列表'!$A$1:$CD$1,0)),""))</f>
        <v>0</v>
      </c>
      <c r="H1251">
        <f>IF(ISBLANK(IFERROR(INDEX('2-3 引出列表'!$A$2:$CE$8700,$A1251,MATCH(H$1,'2-3 引出列表'!$A$1:$CD$1,0)),"")),"",IFERROR(INDEX('2-3 引出列表'!$A$2:$CE$8700,$A1251,MATCH(H$1,'2-3 引出列表'!$A$1:$CD$1,0)),""))</f>
        <v>0</v>
      </c>
      <c r="I1251">
        <f>IF(ISBLANK(IFERROR(INDEX('2-3 引出列表'!$A$2:$CE$8700,$A1251,MATCH(I$1,'2-3 引出列表'!$A$1:$CD$1,0)),"")),"",IFERROR(INDEX('2-3 引出列表'!$A$2:$CE$8700,$A1251,MATCH(I$1,'2-3 引出列表'!$A$1:$CD$1,0)),""))</f>
        <v>0</v>
      </c>
    </row>
    <row r="1252" customFormat="1" spans="1:9">
      <c r="A1252">
        <v>1251</v>
      </c>
      <c r="B1252">
        <f>IF(ISBLANK(IFERROR(INDEX('2-3 引出列表'!$A$2:$CE$8700,$A1252,MATCH(B$1,'2-3 引出列表'!$A$1:$CD$1,0)),"")),"",IFERROR(INDEX('2-3 引出列表'!$A$2:$CE$8700,$A1252,MATCH(B$1,'2-3 引出列表'!$A$1:$CD$1,0)),""))</f>
        <v>0</v>
      </c>
      <c r="C1252">
        <f>IF(ISBLANK(IFERROR(INDEX('2-3 引出列表'!$A$2:$CE$8700,$A1252,MATCH(C$1,'2-3 引出列表'!$A$1:$CD$1,0)),"")),"",IFERROR(INDEX('2-3 引出列表'!$A$2:$CE$8700,$A1252,MATCH(C$1,'2-3 引出列表'!$A$1:$CD$1,0)),""))</f>
        <v>0</v>
      </c>
      <c r="D1252">
        <f>IF(ISBLANK(IFERROR(INDEX('2-3 引出列表'!$A$2:$CE$8700,$A1252,MATCH(D$1,'2-3 引出列表'!$A$1:$CD$1,0)),"")),"",IFERROR(INDEX('2-3 引出列表'!$A$2:$CE$8700,$A1252,MATCH(D$1,'2-3 引出列表'!$A$1:$CD$1,0)),""))</f>
        <v>0</v>
      </c>
      <c r="E1252">
        <f>IF(ISBLANK(IFERROR(INDEX('2-3 引出列表'!$A$2:$CE$8700,$A1252,MATCH(E$1,'2-3 引出列表'!$A$1:$CD$1,0)),"")),"",IFERROR(INDEX('2-3 引出列表'!$A$2:$CE$8700,$A1252,MATCH(E$1,'2-3 引出列表'!$A$1:$CD$1,0)),""))</f>
        <v>0</v>
      </c>
      <c r="F1252" t="str">
        <f t="shared" si="19"/>
        <v>0</v>
      </c>
      <c r="G1252">
        <f>IF(ISBLANK(IFERROR(INDEX('2-3 引出列表'!$A$2:$CE$8700,$A1252,MATCH(G$1,'2-3 引出列表'!$A$1:$CD$1,0)),"")),"",IFERROR(INDEX('2-3 引出列表'!$A$2:$CE$8700,$A1252,MATCH(G$1,'2-3 引出列表'!$A$1:$CD$1,0)),""))</f>
        <v>0</v>
      </c>
      <c r="H1252">
        <f>IF(ISBLANK(IFERROR(INDEX('2-3 引出列表'!$A$2:$CE$8700,$A1252,MATCH(H$1,'2-3 引出列表'!$A$1:$CD$1,0)),"")),"",IFERROR(INDEX('2-3 引出列表'!$A$2:$CE$8700,$A1252,MATCH(H$1,'2-3 引出列表'!$A$1:$CD$1,0)),""))</f>
        <v>0</v>
      </c>
      <c r="I1252">
        <f>IF(ISBLANK(IFERROR(INDEX('2-3 引出列表'!$A$2:$CE$8700,$A1252,MATCH(I$1,'2-3 引出列表'!$A$1:$CD$1,0)),"")),"",IFERROR(INDEX('2-3 引出列表'!$A$2:$CE$8700,$A1252,MATCH(I$1,'2-3 引出列表'!$A$1:$CD$1,0)),""))</f>
        <v>0</v>
      </c>
    </row>
    <row r="1253" customFormat="1" spans="1:9">
      <c r="A1253">
        <v>1252</v>
      </c>
      <c r="B1253">
        <f>IF(ISBLANK(IFERROR(INDEX('2-3 引出列表'!$A$2:$CE$8700,$A1253,MATCH(B$1,'2-3 引出列表'!$A$1:$CD$1,0)),"")),"",IFERROR(INDEX('2-3 引出列表'!$A$2:$CE$8700,$A1253,MATCH(B$1,'2-3 引出列表'!$A$1:$CD$1,0)),""))</f>
        <v>0</v>
      </c>
      <c r="C1253">
        <f>IF(ISBLANK(IFERROR(INDEX('2-3 引出列表'!$A$2:$CE$8700,$A1253,MATCH(C$1,'2-3 引出列表'!$A$1:$CD$1,0)),"")),"",IFERROR(INDEX('2-3 引出列表'!$A$2:$CE$8700,$A1253,MATCH(C$1,'2-3 引出列表'!$A$1:$CD$1,0)),""))</f>
        <v>0</v>
      </c>
      <c r="D1253">
        <f>IF(ISBLANK(IFERROR(INDEX('2-3 引出列表'!$A$2:$CE$8700,$A1253,MATCH(D$1,'2-3 引出列表'!$A$1:$CD$1,0)),"")),"",IFERROR(INDEX('2-3 引出列表'!$A$2:$CE$8700,$A1253,MATCH(D$1,'2-3 引出列表'!$A$1:$CD$1,0)),""))</f>
        <v>0</v>
      </c>
      <c r="E1253">
        <f>IF(ISBLANK(IFERROR(INDEX('2-3 引出列表'!$A$2:$CE$8700,$A1253,MATCH(E$1,'2-3 引出列表'!$A$1:$CD$1,0)),"")),"",IFERROR(INDEX('2-3 引出列表'!$A$2:$CE$8700,$A1253,MATCH(E$1,'2-3 引出列表'!$A$1:$CD$1,0)),""))</f>
        <v>0</v>
      </c>
      <c r="F1253" t="str">
        <f t="shared" si="19"/>
        <v>0</v>
      </c>
      <c r="G1253">
        <f>IF(ISBLANK(IFERROR(INDEX('2-3 引出列表'!$A$2:$CE$8700,$A1253,MATCH(G$1,'2-3 引出列表'!$A$1:$CD$1,0)),"")),"",IFERROR(INDEX('2-3 引出列表'!$A$2:$CE$8700,$A1253,MATCH(G$1,'2-3 引出列表'!$A$1:$CD$1,0)),""))</f>
        <v>0</v>
      </c>
      <c r="H1253">
        <f>IF(ISBLANK(IFERROR(INDEX('2-3 引出列表'!$A$2:$CE$8700,$A1253,MATCH(H$1,'2-3 引出列表'!$A$1:$CD$1,0)),"")),"",IFERROR(INDEX('2-3 引出列表'!$A$2:$CE$8700,$A1253,MATCH(H$1,'2-3 引出列表'!$A$1:$CD$1,0)),""))</f>
        <v>0</v>
      </c>
      <c r="I1253">
        <f>IF(ISBLANK(IFERROR(INDEX('2-3 引出列表'!$A$2:$CE$8700,$A1253,MATCH(I$1,'2-3 引出列表'!$A$1:$CD$1,0)),"")),"",IFERROR(INDEX('2-3 引出列表'!$A$2:$CE$8700,$A1253,MATCH(I$1,'2-3 引出列表'!$A$1:$CD$1,0)),""))</f>
        <v>0</v>
      </c>
    </row>
    <row r="1254" customFormat="1" spans="1:9">
      <c r="A1254">
        <v>1253</v>
      </c>
      <c r="B1254">
        <f>IF(ISBLANK(IFERROR(INDEX('2-3 引出列表'!$A$2:$CE$8700,$A1254,MATCH(B$1,'2-3 引出列表'!$A$1:$CD$1,0)),"")),"",IFERROR(INDEX('2-3 引出列表'!$A$2:$CE$8700,$A1254,MATCH(B$1,'2-3 引出列表'!$A$1:$CD$1,0)),""))</f>
        <v>0</v>
      </c>
      <c r="C1254">
        <f>IF(ISBLANK(IFERROR(INDEX('2-3 引出列表'!$A$2:$CE$8700,$A1254,MATCH(C$1,'2-3 引出列表'!$A$1:$CD$1,0)),"")),"",IFERROR(INDEX('2-3 引出列表'!$A$2:$CE$8700,$A1254,MATCH(C$1,'2-3 引出列表'!$A$1:$CD$1,0)),""))</f>
        <v>0</v>
      </c>
      <c r="D1254">
        <f>IF(ISBLANK(IFERROR(INDEX('2-3 引出列表'!$A$2:$CE$8700,$A1254,MATCH(D$1,'2-3 引出列表'!$A$1:$CD$1,0)),"")),"",IFERROR(INDEX('2-3 引出列表'!$A$2:$CE$8700,$A1254,MATCH(D$1,'2-3 引出列表'!$A$1:$CD$1,0)),""))</f>
        <v>0</v>
      </c>
      <c r="E1254">
        <f>IF(ISBLANK(IFERROR(INDEX('2-3 引出列表'!$A$2:$CE$8700,$A1254,MATCH(E$1,'2-3 引出列表'!$A$1:$CD$1,0)),"")),"",IFERROR(INDEX('2-3 引出列表'!$A$2:$CE$8700,$A1254,MATCH(E$1,'2-3 引出列表'!$A$1:$CD$1,0)),""))</f>
        <v>0</v>
      </c>
      <c r="F1254" t="str">
        <f t="shared" si="19"/>
        <v>0</v>
      </c>
      <c r="G1254">
        <f>IF(ISBLANK(IFERROR(INDEX('2-3 引出列表'!$A$2:$CE$8700,$A1254,MATCH(G$1,'2-3 引出列表'!$A$1:$CD$1,0)),"")),"",IFERROR(INDEX('2-3 引出列表'!$A$2:$CE$8700,$A1254,MATCH(G$1,'2-3 引出列表'!$A$1:$CD$1,0)),""))</f>
        <v>0</v>
      </c>
      <c r="H1254">
        <f>IF(ISBLANK(IFERROR(INDEX('2-3 引出列表'!$A$2:$CE$8700,$A1254,MATCH(H$1,'2-3 引出列表'!$A$1:$CD$1,0)),"")),"",IFERROR(INDEX('2-3 引出列表'!$A$2:$CE$8700,$A1254,MATCH(H$1,'2-3 引出列表'!$A$1:$CD$1,0)),""))</f>
        <v>0</v>
      </c>
      <c r="I1254">
        <f>IF(ISBLANK(IFERROR(INDEX('2-3 引出列表'!$A$2:$CE$8700,$A1254,MATCH(I$1,'2-3 引出列表'!$A$1:$CD$1,0)),"")),"",IFERROR(INDEX('2-3 引出列表'!$A$2:$CE$8700,$A1254,MATCH(I$1,'2-3 引出列表'!$A$1:$CD$1,0)),""))</f>
        <v>0</v>
      </c>
    </row>
    <row r="1255" customFormat="1" spans="1:9">
      <c r="A1255">
        <v>1254</v>
      </c>
      <c r="B1255">
        <f>IF(ISBLANK(IFERROR(INDEX('2-3 引出列表'!$A$2:$CE$8700,$A1255,MATCH(B$1,'2-3 引出列表'!$A$1:$CD$1,0)),"")),"",IFERROR(INDEX('2-3 引出列表'!$A$2:$CE$8700,$A1255,MATCH(B$1,'2-3 引出列表'!$A$1:$CD$1,0)),""))</f>
        <v>0</v>
      </c>
      <c r="C1255">
        <f>IF(ISBLANK(IFERROR(INDEX('2-3 引出列表'!$A$2:$CE$8700,$A1255,MATCH(C$1,'2-3 引出列表'!$A$1:$CD$1,0)),"")),"",IFERROR(INDEX('2-3 引出列表'!$A$2:$CE$8700,$A1255,MATCH(C$1,'2-3 引出列表'!$A$1:$CD$1,0)),""))</f>
        <v>0</v>
      </c>
      <c r="D1255">
        <f>IF(ISBLANK(IFERROR(INDEX('2-3 引出列表'!$A$2:$CE$8700,$A1255,MATCH(D$1,'2-3 引出列表'!$A$1:$CD$1,0)),"")),"",IFERROR(INDEX('2-3 引出列表'!$A$2:$CE$8700,$A1255,MATCH(D$1,'2-3 引出列表'!$A$1:$CD$1,0)),""))</f>
        <v>0</v>
      </c>
      <c r="E1255">
        <f>IF(ISBLANK(IFERROR(INDEX('2-3 引出列表'!$A$2:$CE$8700,$A1255,MATCH(E$1,'2-3 引出列表'!$A$1:$CD$1,0)),"")),"",IFERROR(INDEX('2-3 引出列表'!$A$2:$CE$8700,$A1255,MATCH(E$1,'2-3 引出列表'!$A$1:$CD$1,0)),""))</f>
        <v>0</v>
      </c>
      <c r="F1255" t="str">
        <f t="shared" si="19"/>
        <v>0</v>
      </c>
      <c r="G1255">
        <f>IF(ISBLANK(IFERROR(INDEX('2-3 引出列表'!$A$2:$CE$8700,$A1255,MATCH(G$1,'2-3 引出列表'!$A$1:$CD$1,0)),"")),"",IFERROR(INDEX('2-3 引出列表'!$A$2:$CE$8700,$A1255,MATCH(G$1,'2-3 引出列表'!$A$1:$CD$1,0)),""))</f>
        <v>0</v>
      </c>
      <c r="H1255">
        <f>IF(ISBLANK(IFERROR(INDEX('2-3 引出列表'!$A$2:$CE$8700,$A1255,MATCH(H$1,'2-3 引出列表'!$A$1:$CD$1,0)),"")),"",IFERROR(INDEX('2-3 引出列表'!$A$2:$CE$8700,$A1255,MATCH(H$1,'2-3 引出列表'!$A$1:$CD$1,0)),""))</f>
        <v>0</v>
      </c>
      <c r="I1255">
        <f>IF(ISBLANK(IFERROR(INDEX('2-3 引出列表'!$A$2:$CE$8700,$A1255,MATCH(I$1,'2-3 引出列表'!$A$1:$CD$1,0)),"")),"",IFERROR(INDEX('2-3 引出列表'!$A$2:$CE$8700,$A1255,MATCH(I$1,'2-3 引出列表'!$A$1:$CD$1,0)),""))</f>
        <v>0</v>
      </c>
    </row>
    <row r="1256" customFormat="1" spans="1:9">
      <c r="A1256">
        <v>1255</v>
      </c>
      <c r="B1256">
        <f>IF(ISBLANK(IFERROR(INDEX('2-3 引出列表'!$A$2:$CE$8700,$A1256,MATCH(B$1,'2-3 引出列表'!$A$1:$CD$1,0)),"")),"",IFERROR(INDEX('2-3 引出列表'!$A$2:$CE$8700,$A1256,MATCH(B$1,'2-3 引出列表'!$A$1:$CD$1,0)),""))</f>
        <v>0</v>
      </c>
      <c r="C1256">
        <f>IF(ISBLANK(IFERROR(INDEX('2-3 引出列表'!$A$2:$CE$8700,$A1256,MATCH(C$1,'2-3 引出列表'!$A$1:$CD$1,0)),"")),"",IFERROR(INDEX('2-3 引出列表'!$A$2:$CE$8700,$A1256,MATCH(C$1,'2-3 引出列表'!$A$1:$CD$1,0)),""))</f>
        <v>0</v>
      </c>
      <c r="D1256">
        <f>IF(ISBLANK(IFERROR(INDEX('2-3 引出列表'!$A$2:$CE$8700,$A1256,MATCH(D$1,'2-3 引出列表'!$A$1:$CD$1,0)),"")),"",IFERROR(INDEX('2-3 引出列表'!$A$2:$CE$8700,$A1256,MATCH(D$1,'2-3 引出列表'!$A$1:$CD$1,0)),""))</f>
        <v>0</v>
      </c>
      <c r="E1256">
        <f>IF(ISBLANK(IFERROR(INDEX('2-3 引出列表'!$A$2:$CE$8700,$A1256,MATCH(E$1,'2-3 引出列表'!$A$1:$CD$1,0)),"")),"",IFERROR(INDEX('2-3 引出列表'!$A$2:$CE$8700,$A1256,MATCH(E$1,'2-3 引出列表'!$A$1:$CD$1,0)),""))</f>
        <v>0</v>
      </c>
      <c r="F1256" t="str">
        <f t="shared" si="19"/>
        <v>0</v>
      </c>
      <c r="G1256">
        <f>IF(ISBLANK(IFERROR(INDEX('2-3 引出列表'!$A$2:$CE$8700,$A1256,MATCH(G$1,'2-3 引出列表'!$A$1:$CD$1,0)),"")),"",IFERROR(INDEX('2-3 引出列表'!$A$2:$CE$8700,$A1256,MATCH(G$1,'2-3 引出列表'!$A$1:$CD$1,0)),""))</f>
        <v>0</v>
      </c>
      <c r="H1256">
        <f>IF(ISBLANK(IFERROR(INDEX('2-3 引出列表'!$A$2:$CE$8700,$A1256,MATCH(H$1,'2-3 引出列表'!$A$1:$CD$1,0)),"")),"",IFERROR(INDEX('2-3 引出列表'!$A$2:$CE$8700,$A1256,MATCH(H$1,'2-3 引出列表'!$A$1:$CD$1,0)),""))</f>
        <v>0</v>
      </c>
      <c r="I1256">
        <f>IF(ISBLANK(IFERROR(INDEX('2-3 引出列表'!$A$2:$CE$8700,$A1256,MATCH(I$1,'2-3 引出列表'!$A$1:$CD$1,0)),"")),"",IFERROR(INDEX('2-3 引出列表'!$A$2:$CE$8700,$A1256,MATCH(I$1,'2-3 引出列表'!$A$1:$CD$1,0)),""))</f>
        <v>0</v>
      </c>
    </row>
    <row r="1257" customFormat="1" spans="1:9">
      <c r="A1257">
        <v>1256</v>
      </c>
      <c r="B1257">
        <f>IF(ISBLANK(IFERROR(INDEX('2-3 引出列表'!$A$2:$CE$8700,$A1257,MATCH(B$1,'2-3 引出列表'!$A$1:$CD$1,0)),"")),"",IFERROR(INDEX('2-3 引出列表'!$A$2:$CE$8700,$A1257,MATCH(B$1,'2-3 引出列表'!$A$1:$CD$1,0)),""))</f>
        <v>0</v>
      </c>
      <c r="C1257">
        <f>IF(ISBLANK(IFERROR(INDEX('2-3 引出列表'!$A$2:$CE$8700,$A1257,MATCH(C$1,'2-3 引出列表'!$A$1:$CD$1,0)),"")),"",IFERROR(INDEX('2-3 引出列表'!$A$2:$CE$8700,$A1257,MATCH(C$1,'2-3 引出列表'!$A$1:$CD$1,0)),""))</f>
        <v>0</v>
      </c>
      <c r="D1257">
        <f>IF(ISBLANK(IFERROR(INDEX('2-3 引出列表'!$A$2:$CE$8700,$A1257,MATCH(D$1,'2-3 引出列表'!$A$1:$CD$1,0)),"")),"",IFERROR(INDEX('2-3 引出列表'!$A$2:$CE$8700,$A1257,MATCH(D$1,'2-3 引出列表'!$A$1:$CD$1,0)),""))</f>
        <v>0</v>
      </c>
      <c r="E1257">
        <f>IF(ISBLANK(IFERROR(INDEX('2-3 引出列表'!$A$2:$CE$8700,$A1257,MATCH(E$1,'2-3 引出列表'!$A$1:$CD$1,0)),"")),"",IFERROR(INDEX('2-3 引出列表'!$A$2:$CE$8700,$A1257,MATCH(E$1,'2-3 引出列表'!$A$1:$CD$1,0)),""))</f>
        <v>0</v>
      </c>
      <c r="F1257" t="str">
        <f t="shared" si="19"/>
        <v>0</v>
      </c>
      <c r="G1257">
        <f>IF(ISBLANK(IFERROR(INDEX('2-3 引出列表'!$A$2:$CE$8700,$A1257,MATCH(G$1,'2-3 引出列表'!$A$1:$CD$1,0)),"")),"",IFERROR(INDEX('2-3 引出列表'!$A$2:$CE$8700,$A1257,MATCH(G$1,'2-3 引出列表'!$A$1:$CD$1,0)),""))</f>
        <v>0</v>
      </c>
      <c r="H1257">
        <f>IF(ISBLANK(IFERROR(INDEX('2-3 引出列表'!$A$2:$CE$8700,$A1257,MATCH(H$1,'2-3 引出列表'!$A$1:$CD$1,0)),"")),"",IFERROR(INDEX('2-3 引出列表'!$A$2:$CE$8700,$A1257,MATCH(H$1,'2-3 引出列表'!$A$1:$CD$1,0)),""))</f>
        <v>0</v>
      </c>
      <c r="I1257">
        <f>IF(ISBLANK(IFERROR(INDEX('2-3 引出列表'!$A$2:$CE$8700,$A1257,MATCH(I$1,'2-3 引出列表'!$A$1:$CD$1,0)),"")),"",IFERROR(INDEX('2-3 引出列表'!$A$2:$CE$8700,$A1257,MATCH(I$1,'2-3 引出列表'!$A$1:$CD$1,0)),""))</f>
        <v>0</v>
      </c>
    </row>
    <row r="1258" customFormat="1" spans="1:9">
      <c r="A1258">
        <v>1257</v>
      </c>
      <c r="B1258">
        <f>IF(ISBLANK(IFERROR(INDEX('2-3 引出列表'!$A$2:$CE$8700,$A1258,MATCH(B$1,'2-3 引出列表'!$A$1:$CD$1,0)),"")),"",IFERROR(INDEX('2-3 引出列表'!$A$2:$CE$8700,$A1258,MATCH(B$1,'2-3 引出列表'!$A$1:$CD$1,0)),""))</f>
        <v>0</v>
      </c>
      <c r="C1258">
        <f>IF(ISBLANK(IFERROR(INDEX('2-3 引出列表'!$A$2:$CE$8700,$A1258,MATCH(C$1,'2-3 引出列表'!$A$1:$CD$1,0)),"")),"",IFERROR(INDEX('2-3 引出列表'!$A$2:$CE$8700,$A1258,MATCH(C$1,'2-3 引出列表'!$A$1:$CD$1,0)),""))</f>
        <v>0</v>
      </c>
      <c r="D1258">
        <f>IF(ISBLANK(IFERROR(INDEX('2-3 引出列表'!$A$2:$CE$8700,$A1258,MATCH(D$1,'2-3 引出列表'!$A$1:$CD$1,0)),"")),"",IFERROR(INDEX('2-3 引出列表'!$A$2:$CE$8700,$A1258,MATCH(D$1,'2-3 引出列表'!$A$1:$CD$1,0)),""))</f>
        <v>0</v>
      </c>
      <c r="E1258">
        <f>IF(ISBLANK(IFERROR(INDEX('2-3 引出列表'!$A$2:$CE$8700,$A1258,MATCH(E$1,'2-3 引出列表'!$A$1:$CD$1,0)),"")),"",IFERROR(INDEX('2-3 引出列表'!$A$2:$CE$8700,$A1258,MATCH(E$1,'2-3 引出列表'!$A$1:$CD$1,0)),""))</f>
        <v>0</v>
      </c>
      <c r="F1258" t="str">
        <f t="shared" si="19"/>
        <v>0</v>
      </c>
      <c r="G1258">
        <f>IF(ISBLANK(IFERROR(INDEX('2-3 引出列表'!$A$2:$CE$8700,$A1258,MATCH(G$1,'2-3 引出列表'!$A$1:$CD$1,0)),"")),"",IFERROR(INDEX('2-3 引出列表'!$A$2:$CE$8700,$A1258,MATCH(G$1,'2-3 引出列表'!$A$1:$CD$1,0)),""))</f>
        <v>0</v>
      </c>
      <c r="H1258">
        <f>IF(ISBLANK(IFERROR(INDEX('2-3 引出列表'!$A$2:$CE$8700,$A1258,MATCH(H$1,'2-3 引出列表'!$A$1:$CD$1,0)),"")),"",IFERROR(INDEX('2-3 引出列表'!$A$2:$CE$8700,$A1258,MATCH(H$1,'2-3 引出列表'!$A$1:$CD$1,0)),""))</f>
        <v>0</v>
      </c>
      <c r="I1258">
        <f>IF(ISBLANK(IFERROR(INDEX('2-3 引出列表'!$A$2:$CE$8700,$A1258,MATCH(I$1,'2-3 引出列表'!$A$1:$CD$1,0)),"")),"",IFERROR(INDEX('2-3 引出列表'!$A$2:$CE$8700,$A1258,MATCH(I$1,'2-3 引出列表'!$A$1:$CD$1,0)),""))</f>
        <v>0</v>
      </c>
    </row>
    <row r="1259" customFormat="1" spans="1:9">
      <c r="A1259">
        <v>1258</v>
      </c>
      <c r="B1259">
        <f>IF(ISBLANK(IFERROR(INDEX('2-3 引出列表'!$A$2:$CE$8700,$A1259,MATCH(B$1,'2-3 引出列表'!$A$1:$CD$1,0)),"")),"",IFERROR(INDEX('2-3 引出列表'!$A$2:$CE$8700,$A1259,MATCH(B$1,'2-3 引出列表'!$A$1:$CD$1,0)),""))</f>
        <v>0</v>
      </c>
      <c r="C1259">
        <f>IF(ISBLANK(IFERROR(INDEX('2-3 引出列表'!$A$2:$CE$8700,$A1259,MATCH(C$1,'2-3 引出列表'!$A$1:$CD$1,0)),"")),"",IFERROR(INDEX('2-3 引出列表'!$A$2:$CE$8700,$A1259,MATCH(C$1,'2-3 引出列表'!$A$1:$CD$1,0)),""))</f>
        <v>0</v>
      </c>
      <c r="D1259">
        <f>IF(ISBLANK(IFERROR(INDEX('2-3 引出列表'!$A$2:$CE$8700,$A1259,MATCH(D$1,'2-3 引出列表'!$A$1:$CD$1,0)),"")),"",IFERROR(INDEX('2-3 引出列表'!$A$2:$CE$8700,$A1259,MATCH(D$1,'2-3 引出列表'!$A$1:$CD$1,0)),""))</f>
        <v>0</v>
      </c>
      <c r="E1259">
        <f>IF(ISBLANK(IFERROR(INDEX('2-3 引出列表'!$A$2:$CE$8700,$A1259,MATCH(E$1,'2-3 引出列表'!$A$1:$CD$1,0)),"")),"",IFERROR(INDEX('2-3 引出列表'!$A$2:$CE$8700,$A1259,MATCH(E$1,'2-3 引出列表'!$A$1:$CD$1,0)),""))</f>
        <v>0</v>
      </c>
      <c r="F1259" t="str">
        <f t="shared" si="19"/>
        <v>0</v>
      </c>
      <c r="G1259">
        <f>IF(ISBLANK(IFERROR(INDEX('2-3 引出列表'!$A$2:$CE$8700,$A1259,MATCH(G$1,'2-3 引出列表'!$A$1:$CD$1,0)),"")),"",IFERROR(INDEX('2-3 引出列表'!$A$2:$CE$8700,$A1259,MATCH(G$1,'2-3 引出列表'!$A$1:$CD$1,0)),""))</f>
        <v>0</v>
      </c>
      <c r="H1259">
        <f>IF(ISBLANK(IFERROR(INDEX('2-3 引出列表'!$A$2:$CE$8700,$A1259,MATCH(H$1,'2-3 引出列表'!$A$1:$CD$1,0)),"")),"",IFERROR(INDEX('2-3 引出列表'!$A$2:$CE$8700,$A1259,MATCH(H$1,'2-3 引出列表'!$A$1:$CD$1,0)),""))</f>
        <v>0</v>
      </c>
      <c r="I1259">
        <f>IF(ISBLANK(IFERROR(INDEX('2-3 引出列表'!$A$2:$CE$8700,$A1259,MATCH(I$1,'2-3 引出列表'!$A$1:$CD$1,0)),"")),"",IFERROR(INDEX('2-3 引出列表'!$A$2:$CE$8700,$A1259,MATCH(I$1,'2-3 引出列表'!$A$1:$CD$1,0)),""))</f>
        <v>0</v>
      </c>
    </row>
    <row r="1260" customFormat="1" spans="1:9">
      <c r="A1260">
        <v>1259</v>
      </c>
      <c r="B1260">
        <f>IF(ISBLANK(IFERROR(INDEX('2-3 引出列表'!$A$2:$CE$8700,$A1260,MATCH(B$1,'2-3 引出列表'!$A$1:$CD$1,0)),"")),"",IFERROR(INDEX('2-3 引出列表'!$A$2:$CE$8700,$A1260,MATCH(B$1,'2-3 引出列表'!$A$1:$CD$1,0)),""))</f>
        <v>0</v>
      </c>
      <c r="C1260">
        <f>IF(ISBLANK(IFERROR(INDEX('2-3 引出列表'!$A$2:$CE$8700,$A1260,MATCH(C$1,'2-3 引出列表'!$A$1:$CD$1,0)),"")),"",IFERROR(INDEX('2-3 引出列表'!$A$2:$CE$8700,$A1260,MATCH(C$1,'2-3 引出列表'!$A$1:$CD$1,0)),""))</f>
        <v>0</v>
      </c>
      <c r="D1260">
        <f>IF(ISBLANK(IFERROR(INDEX('2-3 引出列表'!$A$2:$CE$8700,$A1260,MATCH(D$1,'2-3 引出列表'!$A$1:$CD$1,0)),"")),"",IFERROR(INDEX('2-3 引出列表'!$A$2:$CE$8700,$A1260,MATCH(D$1,'2-3 引出列表'!$A$1:$CD$1,0)),""))</f>
        <v>0</v>
      </c>
      <c r="E1260">
        <f>IF(ISBLANK(IFERROR(INDEX('2-3 引出列表'!$A$2:$CE$8700,$A1260,MATCH(E$1,'2-3 引出列表'!$A$1:$CD$1,0)),"")),"",IFERROR(INDEX('2-3 引出列表'!$A$2:$CE$8700,$A1260,MATCH(E$1,'2-3 引出列表'!$A$1:$CD$1,0)),""))</f>
        <v>0</v>
      </c>
      <c r="F1260" t="str">
        <f t="shared" si="19"/>
        <v>0</v>
      </c>
      <c r="G1260">
        <f>IF(ISBLANK(IFERROR(INDEX('2-3 引出列表'!$A$2:$CE$8700,$A1260,MATCH(G$1,'2-3 引出列表'!$A$1:$CD$1,0)),"")),"",IFERROR(INDEX('2-3 引出列表'!$A$2:$CE$8700,$A1260,MATCH(G$1,'2-3 引出列表'!$A$1:$CD$1,0)),""))</f>
        <v>0</v>
      </c>
      <c r="H1260">
        <f>IF(ISBLANK(IFERROR(INDEX('2-3 引出列表'!$A$2:$CE$8700,$A1260,MATCH(H$1,'2-3 引出列表'!$A$1:$CD$1,0)),"")),"",IFERROR(INDEX('2-3 引出列表'!$A$2:$CE$8700,$A1260,MATCH(H$1,'2-3 引出列表'!$A$1:$CD$1,0)),""))</f>
        <v>0</v>
      </c>
      <c r="I1260">
        <f>IF(ISBLANK(IFERROR(INDEX('2-3 引出列表'!$A$2:$CE$8700,$A1260,MATCH(I$1,'2-3 引出列表'!$A$1:$CD$1,0)),"")),"",IFERROR(INDEX('2-3 引出列表'!$A$2:$CE$8700,$A1260,MATCH(I$1,'2-3 引出列表'!$A$1:$CD$1,0)),""))</f>
        <v>0</v>
      </c>
    </row>
    <row r="1261" customFormat="1" spans="1:9">
      <c r="A1261">
        <v>1260</v>
      </c>
      <c r="B1261">
        <f>IF(ISBLANK(IFERROR(INDEX('2-3 引出列表'!$A$2:$CE$8700,$A1261,MATCH(B$1,'2-3 引出列表'!$A$1:$CD$1,0)),"")),"",IFERROR(INDEX('2-3 引出列表'!$A$2:$CE$8700,$A1261,MATCH(B$1,'2-3 引出列表'!$A$1:$CD$1,0)),""))</f>
        <v>0</v>
      </c>
      <c r="C1261">
        <f>IF(ISBLANK(IFERROR(INDEX('2-3 引出列表'!$A$2:$CE$8700,$A1261,MATCH(C$1,'2-3 引出列表'!$A$1:$CD$1,0)),"")),"",IFERROR(INDEX('2-3 引出列表'!$A$2:$CE$8700,$A1261,MATCH(C$1,'2-3 引出列表'!$A$1:$CD$1,0)),""))</f>
        <v>0</v>
      </c>
      <c r="D1261">
        <f>IF(ISBLANK(IFERROR(INDEX('2-3 引出列表'!$A$2:$CE$8700,$A1261,MATCH(D$1,'2-3 引出列表'!$A$1:$CD$1,0)),"")),"",IFERROR(INDEX('2-3 引出列表'!$A$2:$CE$8700,$A1261,MATCH(D$1,'2-3 引出列表'!$A$1:$CD$1,0)),""))</f>
        <v>0</v>
      </c>
      <c r="E1261">
        <f>IF(ISBLANK(IFERROR(INDEX('2-3 引出列表'!$A$2:$CE$8700,$A1261,MATCH(E$1,'2-3 引出列表'!$A$1:$CD$1,0)),"")),"",IFERROR(INDEX('2-3 引出列表'!$A$2:$CE$8700,$A1261,MATCH(E$1,'2-3 引出列表'!$A$1:$CD$1,0)),""))</f>
        <v>0</v>
      </c>
      <c r="F1261" t="str">
        <f t="shared" si="19"/>
        <v>0</v>
      </c>
      <c r="G1261">
        <f>IF(ISBLANK(IFERROR(INDEX('2-3 引出列表'!$A$2:$CE$8700,$A1261,MATCH(G$1,'2-3 引出列表'!$A$1:$CD$1,0)),"")),"",IFERROR(INDEX('2-3 引出列表'!$A$2:$CE$8700,$A1261,MATCH(G$1,'2-3 引出列表'!$A$1:$CD$1,0)),""))</f>
        <v>0</v>
      </c>
      <c r="H1261">
        <f>IF(ISBLANK(IFERROR(INDEX('2-3 引出列表'!$A$2:$CE$8700,$A1261,MATCH(H$1,'2-3 引出列表'!$A$1:$CD$1,0)),"")),"",IFERROR(INDEX('2-3 引出列表'!$A$2:$CE$8700,$A1261,MATCH(H$1,'2-3 引出列表'!$A$1:$CD$1,0)),""))</f>
        <v>0</v>
      </c>
      <c r="I1261">
        <f>IF(ISBLANK(IFERROR(INDEX('2-3 引出列表'!$A$2:$CE$8700,$A1261,MATCH(I$1,'2-3 引出列表'!$A$1:$CD$1,0)),"")),"",IFERROR(INDEX('2-3 引出列表'!$A$2:$CE$8700,$A1261,MATCH(I$1,'2-3 引出列表'!$A$1:$CD$1,0)),""))</f>
        <v>0</v>
      </c>
    </row>
    <row r="1262" customFormat="1" spans="1:9">
      <c r="A1262">
        <v>1261</v>
      </c>
      <c r="B1262">
        <f>IF(ISBLANK(IFERROR(INDEX('2-3 引出列表'!$A$2:$CE$8700,$A1262,MATCH(B$1,'2-3 引出列表'!$A$1:$CD$1,0)),"")),"",IFERROR(INDEX('2-3 引出列表'!$A$2:$CE$8700,$A1262,MATCH(B$1,'2-3 引出列表'!$A$1:$CD$1,0)),""))</f>
        <v>0</v>
      </c>
      <c r="C1262">
        <f>IF(ISBLANK(IFERROR(INDEX('2-3 引出列表'!$A$2:$CE$8700,$A1262,MATCH(C$1,'2-3 引出列表'!$A$1:$CD$1,0)),"")),"",IFERROR(INDEX('2-3 引出列表'!$A$2:$CE$8700,$A1262,MATCH(C$1,'2-3 引出列表'!$A$1:$CD$1,0)),""))</f>
        <v>0</v>
      </c>
      <c r="D1262">
        <f>IF(ISBLANK(IFERROR(INDEX('2-3 引出列表'!$A$2:$CE$8700,$A1262,MATCH(D$1,'2-3 引出列表'!$A$1:$CD$1,0)),"")),"",IFERROR(INDEX('2-3 引出列表'!$A$2:$CE$8700,$A1262,MATCH(D$1,'2-3 引出列表'!$A$1:$CD$1,0)),""))</f>
        <v>0</v>
      </c>
      <c r="E1262">
        <f>IF(ISBLANK(IFERROR(INDEX('2-3 引出列表'!$A$2:$CE$8700,$A1262,MATCH(E$1,'2-3 引出列表'!$A$1:$CD$1,0)),"")),"",IFERROR(INDEX('2-3 引出列表'!$A$2:$CE$8700,$A1262,MATCH(E$1,'2-3 引出列表'!$A$1:$CD$1,0)),""))</f>
        <v>0</v>
      </c>
      <c r="F1262" t="str">
        <f t="shared" si="19"/>
        <v>0</v>
      </c>
      <c r="G1262">
        <f>IF(ISBLANK(IFERROR(INDEX('2-3 引出列表'!$A$2:$CE$8700,$A1262,MATCH(G$1,'2-3 引出列表'!$A$1:$CD$1,0)),"")),"",IFERROR(INDEX('2-3 引出列表'!$A$2:$CE$8700,$A1262,MATCH(G$1,'2-3 引出列表'!$A$1:$CD$1,0)),""))</f>
        <v>0</v>
      </c>
      <c r="H1262">
        <f>IF(ISBLANK(IFERROR(INDEX('2-3 引出列表'!$A$2:$CE$8700,$A1262,MATCH(H$1,'2-3 引出列表'!$A$1:$CD$1,0)),"")),"",IFERROR(INDEX('2-3 引出列表'!$A$2:$CE$8700,$A1262,MATCH(H$1,'2-3 引出列表'!$A$1:$CD$1,0)),""))</f>
        <v>0</v>
      </c>
      <c r="I1262">
        <f>IF(ISBLANK(IFERROR(INDEX('2-3 引出列表'!$A$2:$CE$8700,$A1262,MATCH(I$1,'2-3 引出列表'!$A$1:$CD$1,0)),"")),"",IFERROR(INDEX('2-3 引出列表'!$A$2:$CE$8700,$A1262,MATCH(I$1,'2-3 引出列表'!$A$1:$CD$1,0)),""))</f>
        <v>0</v>
      </c>
    </row>
    <row r="1263" customFormat="1" spans="1:9">
      <c r="A1263">
        <v>1262</v>
      </c>
      <c r="B1263">
        <f>IF(ISBLANK(IFERROR(INDEX('2-3 引出列表'!$A$2:$CE$8700,$A1263,MATCH(B$1,'2-3 引出列表'!$A$1:$CD$1,0)),"")),"",IFERROR(INDEX('2-3 引出列表'!$A$2:$CE$8700,$A1263,MATCH(B$1,'2-3 引出列表'!$A$1:$CD$1,0)),""))</f>
        <v>0</v>
      </c>
      <c r="C1263">
        <f>IF(ISBLANK(IFERROR(INDEX('2-3 引出列表'!$A$2:$CE$8700,$A1263,MATCH(C$1,'2-3 引出列表'!$A$1:$CD$1,0)),"")),"",IFERROR(INDEX('2-3 引出列表'!$A$2:$CE$8700,$A1263,MATCH(C$1,'2-3 引出列表'!$A$1:$CD$1,0)),""))</f>
        <v>0</v>
      </c>
      <c r="D1263">
        <f>IF(ISBLANK(IFERROR(INDEX('2-3 引出列表'!$A$2:$CE$8700,$A1263,MATCH(D$1,'2-3 引出列表'!$A$1:$CD$1,0)),"")),"",IFERROR(INDEX('2-3 引出列表'!$A$2:$CE$8700,$A1263,MATCH(D$1,'2-3 引出列表'!$A$1:$CD$1,0)),""))</f>
        <v>0</v>
      </c>
      <c r="E1263">
        <f>IF(ISBLANK(IFERROR(INDEX('2-3 引出列表'!$A$2:$CE$8700,$A1263,MATCH(E$1,'2-3 引出列表'!$A$1:$CD$1,0)),"")),"",IFERROR(INDEX('2-3 引出列表'!$A$2:$CE$8700,$A1263,MATCH(E$1,'2-3 引出列表'!$A$1:$CD$1,0)),""))</f>
        <v>0</v>
      </c>
      <c r="F1263" t="str">
        <f t="shared" si="19"/>
        <v>0</v>
      </c>
      <c r="G1263">
        <f>IF(ISBLANK(IFERROR(INDEX('2-3 引出列表'!$A$2:$CE$8700,$A1263,MATCH(G$1,'2-3 引出列表'!$A$1:$CD$1,0)),"")),"",IFERROR(INDEX('2-3 引出列表'!$A$2:$CE$8700,$A1263,MATCH(G$1,'2-3 引出列表'!$A$1:$CD$1,0)),""))</f>
        <v>0</v>
      </c>
      <c r="H1263">
        <f>IF(ISBLANK(IFERROR(INDEX('2-3 引出列表'!$A$2:$CE$8700,$A1263,MATCH(H$1,'2-3 引出列表'!$A$1:$CD$1,0)),"")),"",IFERROR(INDEX('2-3 引出列表'!$A$2:$CE$8700,$A1263,MATCH(H$1,'2-3 引出列表'!$A$1:$CD$1,0)),""))</f>
        <v>0</v>
      </c>
      <c r="I1263">
        <f>IF(ISBLANK(IFERROR(INDEX('2-3 引出列表'!$A$2:$CE$8700,$A1263,MATCH(I$1,'2-3 引出列表'!$A$1:$CD$1,0)),"")),"",IFERROR(INDEX('2-3 引出列表'!$A$2:$CE$8700,$A1263,MATCH(I$1,'2-3 引出列表'!$A$1:$CD$1,0)),""))</f>
        <v>0</v>
      </c>
    </row>
    <row r="1264" customFormat="1" spans="1:9">
      <c r="A1264">
        <v>1263</v>
      </c>
      <c r="B1264">
        <f>IF(ISBLANK(IFERROR(INDEX('2-3 引出列表'!$A$2:$CE$8700,$A1264,MATCH(B$1,'2-3 引出列表'!$A$1:$CD$1,0)),"")),"",IFERROR(INDEX('2-3 引出列表'!$A$2:$CE$8700,$A1264,MATCH(B$1,'2-3 引出列表'!$A$1:$CD$1,0)),""))</f>
        <v>0</v>
      </c>
      <c r="C1264">
        <f>IF(ISBLANK(IFERROR(INDEX('2-3 引出列表'!$A$2:$CE$8700,$A1264,MATCH(C$1,'2-3 引出列表'!$A$1:$CD$1,0)),"")),"",IFERROR(INDEX('2-3 引出列表'!$A$2:$CE$8700,$A1264,MATCH(C$1,'2-3 引出列表'!$A$1:$CD$1,0)),""))</f>
        <v>0</v>
      </c>
      <c r="D1264">
        <f>IF(ISBLANK(IFERROR(INDEX('2-3 引出列表'!$A$2:$CE$8700,$A1264,MATCH(D$1,'2-3 引出列表'!$A$1:$CD$1,0)),"")),"",IFERROR(INDEX('2-3 引出列表'!$A$2:$CE$8700,$A1264,MATCH(D$1,'2-3 引出列表'!$A$1:$CD$1,0)),""))</f>
        <v>0</v>
      </c>
      <c r="E1264">
        <f>IF(ISBLANK(IFERROR(INDEX('2-3 引出列表'!$A$2:$CE$8700,$A1264,MATCH(E$1,'2-3 引出列表'!$A$1:$CD$1,0)),"")),"",IFERROR(INDEX('2-3 引出列表'!$A$2:$CE$8700,$A1264,MATCH(E$1,'2-3 引出列表'!$A$1:$CD$1,0)),""))</f>
        <v>0</v>
      </c>
      <c r="F1264" t="str">
        <f t="shared" si="19"/>
        <v>0</v>
      </c>
      <c r="G1264">
        <f>IF(ISBLANK(IFERROR(INDEX('2-3 引出列表'!$A$2:$CE$8700,$A1264,MATCH(G$1,'2-3 引出列表'!$A$1:$CD$1,0)),"")),"",IFERROR(INDEX('2-3 引出列表'!$A$2:$CE$8700,$A1264,MATCH(G$1,'2-3 引出列表'!$A$1:$CD$1,0)),""))</f>
        <v>0</v>
      </c>
      <c r="H1264">
        <f>IF(ISBLANK(IFERROR(INDEX('2-3 引出列表'!$A$2:$CE$8700,$A1264,MATCH(H$1,'2-3 引出列表'!$A$1:$CD$1,0)),"")),"",IFERROR(INDEX('2-3 引出列表'!$A$2:$CE$8700,$A1264,MATCH(H$1,'2-3 引出列表'!$A$1:$CD$1,0)),""))</f>
        <v>0</v>
      </c>
      <c r="I1264">
        <f>IF(ISBLANK(IFERROR(INDEX('2-3 引出列表'!$A$2:$CE$8700,$A1264,MATCH(I$1,'2-3 引出列表'!$A$1:$CD$1,0)),"")),"",IFERROR(INDEX('2-3 引出列表'!$A$2:$CE$8700,$A1264,MATCH(I$1,'2-3 引出列表'!$A$1:$CD$1,0)),""))</f>
        <v>0</v>
      </c>
    </row>
    <row r="1265" customFormat="1" spans="1:9">
      <c r="A1265">
        <v>1264</v>
      </c>
      <c r="B1265">
        <f>IF(ISBLANK(IFERROR(INDEX('2-3 引出列表'!$A$2:$CE$8700,$A1265,MATCH(B$1,'2-3 引出列表'!$A$1:$CD$1,0)),"")),"",IFERROR(INDEX('2-3 引出列表'!$A$2:$CE$8700,$A1265,MATCH(B$1,'2-3 引出列表'!$A$1:$CD$1,0)),""))</f>
        <v>0</v>
      </c>
      <c r="C1265">
        <f>IF(ISBLANK(IFERROR(INDEX('2-3 引出列表'!$A$2:$CE$8700,$A1265,MATCH(C$1,'2-3 引出列表'!$A$1:$CD$1,0)),"")),"",IFERROR(INDEX('2-3 引出列表'!$A$2:$CE$8700,$A1265,MATCH(C$1,'2-3 引出列表'!$A$1:$CD$1,0)),""))</f>
        <v>0</v>
      </c>
      <c r="D1265">
        <f>IF(ISBLANK(IFERROR(INDEX('2-3 引出列表'!$A$2:$CE$8700,$A1265,MATCH(D$1,'2-3 引出列表'!$A$1:$CD$1,0)),"")),"",IFERROR(INDEX('2-3 引出列表'!$A$2:$CE$8700,$A1265,MATCH(D$1,'2-3 引出列表'!$A$1:$CD$1,0)),""))</f>
        <v>0</v>
      </c>
      <c r="E1265">
        <f>IF(ISBLANK(IFERROR(INDEX('2-3 引出列表'!$A$2:$CE$8700,$A1265,MATCH(E$1,'2-3 引出列表'!$A$1:$CD$1,0)),"")),"",IFERROR(INDEX('2-3 引出列表'!$A$2:$CE$8700,$A1265,MATCH(E$1,'2-3 引出列表'!$A$1:$CD$1,0)),""))</f>
        <v>0</v>
      </c>
      <c r="F1265" t="str">
        <f t="shared" si="19"/>
        <v>0</v>
      </c>
      <c r="G1265">
        <f>IF(ISBLANK(IFERROR(INDEX('2-3 引出列表'!$A$2:$CE$8700,$A1265,MATCH(G$1,'2-3 引出列表'!$A$1:$CD$1,0)),"")),"",IFERROR(INDEX('2-3 引出列表'!$A$2:$CE$8700,$A1265,MATCH(G$1,'2-3 引出列表'!$A$1:$CD$1,0)),""))</f>
        <v>0</v>
      </c>
      <c r="H1265">
        <f>IF(ISBLANK(IFERROR(INDEX('2-3 引出列表'!$A$2:$CE$8700,$A1265,MATCH(H$1,'2-3 引出列表'!$A$1:$CD$1,0)),"")),"",IFERROR(INDEX('2-3 引出列表'!$A$2:$CE$8700,$A1265,MATCH(H$1,'2-3 引出列表'!$A$1:$CD$1,0)),""))</f>
        <v>0</v>
      </c>
      <c r="I1265">
        <f>IF(ISBLANK(IFERROR(INDEX('2-3 引出列表'!$A$2:$CE$8700,$A1265,MATCH(I$1,'2-3 引出列表'!$A$1:$CD$1,0)),"")),"",IFERROR(INDEX('2-3 引出列表'!$A$2:$CE$8700,$A1265,MATCH(I$1,'2-3 引出列表'!$A$1:$CD$1,0)),""))</f>
        <v>0</v>
      </c>
    </row>
    <row r="1266" customFormat="1" spans="1:9">
      <c r="A1266">
        <v>1265</v>
      </c>
      <c r="B1266">
        <f>IF(ISBLANK(IFERROR(INDEX('2-3 引出列表'!$A$2:$CE$8700,$A1266,MATCH(B$1,'2-3 引出列表'!$A$1:$CD$1,0)),"")),"",IFERROR(INDEX('2-3 引出列表'!$A$2:$CE$8700,$A1266,MATCH(B$1,'2-3 引出列表'!$A$1:$CD$1,0)),""))</f>
        <v>0</v>
      </c>
      <c r="C1266">
        <f>IF(ISBLANK(IFERROR(INDEX('2-3 引出列表'!$A$2:$CE$8700,$A1266,MATCH(C$1,'2-3 引出列表'!$A$1:$CD$1,0)),"")),"",IFERROR(INDEX('2-3 引出列表'!$A$2:$CE$8700,$A1266,MATCH(C$1,'2-3 引出列表'!$A$1:$CD$1,0)),""))</f>
        <v>0</v>
      </c>
      <c r="D1266">
        <f>IF(ISBLANK(IFERROR(INDEX('2-3 引出列表'!$A$2:$CE$8700,$A1266,MATCH(D$1,'2-3 引出列表'!$A$1:$CD$1,0)),"")),"",IFERROR(INDEX('2-3 引出列表'!$A$2:$CE$8700,$A1266,MATCH(D$1,'2-3 引出列表'!$A$1:$CD$1,0)),""))</f>
        <v>0</v>
      </c>
      <c r="E1266">
        <f>IF(ISBLANK(IFERROR(INDEX('2-3 引出列表'!$A$2:$CE$8700,$A1266,MATCH(E$1,'2-3 引出列表'!$A$1:$CD$1,0)),"")),"",IFERROR(INDEX('2-3 引出列表'!$A$2:$CE$8700,$A1266,MATCH(E$1,'2-3 引出列表'!$A$1:$CD$1,0)),""))</f>
        <v>0</v>
      </c>
      <c r="F1266" t="str">
        <f t="shared" si="19"/>
        <v>0</v>
      </c>
      <c r="G1266">
        <f>IF(ISBLANK(IFERROR(INDEX('2-3 引出列表'!$A$2:$CE$8700,$A1266,MATCH(G$1,'2-3 引出列表'!$A$1:$CD$1,0)),"")),"",IFERROR(INDEX('2-3 引出列表'!$A$2:$CE$8700,$A1266,MATCH(G$1,'2-3 引出列表'!$A$1:$CD$1,0)),""))</f>
        <v>0</v>
      </c>
      <c r="H1266">
        <f>IF(ISBLANK(IFERROR(INDEX('2-3 引出列表'!$A$2:$CE$8700,$A1266,MATCH(H$1,'2-3 引出列表'!$A$1:$CD$1,0)),"")),"",IFERROR(INDEX('2-3 引出列表'!$A$2:$CE$8700,$A1266,MATCH(H$1,'2-3 引出列表'!$A$1:$CD$1,0)),""))</f>
        <v>0</v>
      </c>
      <c r="I1266">
        <f>IF(ISBLANK(IFERROR(INDEX('2-3 引出列表'!$A$2:$CE$8700,$A1266,MATCH(I$1,'2-3 引出列表'!$A$1:$CD$1,0)),"")),"",IFERROR(INDEX('2-3 引出列表'!$A$2:$CE$8700,$A1266,MATCH(I$1,'2-3 引出列表'!$A$1:$CD$1,0)),""))</f>
        <v>0</v>
      </c>
    </row>
    <row r="1267" customFormat="1" spans="1:9">
      <c r="A1267">
        <v>1266</v>
      </c>
      <c r="B1267">
        <f>IF(ISBLANK(IFERROR(INDEX('2-3 引出列表'!$A$2:$CE$8700,$A1267,MATCH(B$1,'2-3 引出列表'!$A$1:$CD$1,0)),"")),"",IFERROR(INDEX('2-3 引出列表'!$A$2:$CE$8700,$A1267,MATCH(B$1,'2-3 引出列表'!$A$1:$CD$1,0)),""))</f>
        <v>0</v>
      </c>
      <c r="C1267">
        <f>IF(ISBLANK(IFERROR(INDEX('2-3 引出列表'!$A$2:$CE$8700,$A1267,MATCH(C$1,'2-3 引出列表'!$A$1:$CD$1,0)),"")),"",IFERROR(INDEX('2-3 引出列表'!$A$2:$CE$8700,$A1267,MATCH(C$1,'2-3 引出列表'!$A$1:$CD$1,0)),""))</f>
        <v>0</v>
      </c>
      <c r="D1267">
        <f>IF(ISBLANK(IFERROR(INDEX('2-3 引出列表'!$A$2:$CE$8700,$A1267,MATCH(D$1,'2-3 引出列表'!$A$1:$CD$1,0)),"")),"",IFERROR(INDEX('2-3 引出列表'!$A$2:$CE$8700,$A1267,MATCH(D$1,'2-3 引出列表'!$A$1:$CD$1,0)),""))</f>
        <v>0</v>
      </c>
      <c r="E1267">
        <f>IF(ISBLANK(IFERROR(INDEX('2-3 引出列表'!$A$2:$CE$8700,$A1267,MATCH(E$1,'2-3 引出列表'!$A$1:$CD$1,0)),"")),"",IFERROR(INDEX('2-3 引出列表'!$A$2:$CE$8700,$A1267,MATCH(E$1,'2-3 引出列表'!$A$1:$CD$1,0)),""))</f>
        <v>0</v>
      </c>
      <c r="F1267" t="str">
        <f t="shared" si="19"/>
        <v>0</v>
      </c>
      <c r="G1267">
        <f>IF(ISBLANK(IFERROR(INDEX('2-3 引出列表'!$A$2:$CE$8700,$A1267,MATCH(G$1,'2-3 引出列表'!$A$1:$CD$1,0)),"")),"",IFERROR(INDEX('2-3 引出列表'!$A$2:$CE$8700,$A1267,MATCH(G$1,'2-3 引出列表'!$A$1:$CD$1,0)),""))</f>
        <v>0</v>
      </c>
      <c r="H1267">
        <f>IF(ISBLANK(IFERROR(INDEX('2-3 引出列表'!$A$2:$CE$8700,$A1267,MATCH(H$1,'2-3 引出列表'!$A$1:$CD$1,0)),"")),"",IFERROR(INDEX('2-3 引出列表'!$A$2:$CE$8700,$A1267,MATCH(H$1,'2-3 引出列表'!$A$1:$CD$1,0)),""))</f>
        <v>0</v>
      </c>
      <c r="I1267">
        <f>IF(ISBLANK(IFERROR(INDEX('2-3 引出列表'!$A$2:$CE$8700,$A1267,MATCH(I$1,'2-3 引出列表'!$A$1:$CD$1,0)),"")),"",IFERROR(INDEX('2-3 引出列表'!$A$2:$CE$8700,$A1267,MATCH(I$1,'2-3 引出列表'!$A$1:$CD$1,0)),""))</f>
        <v>0</v>
      </c>
    </row>
    <row r="1268" customFormat="1" spans="1:9">
      <c r="A1268">
        <v>1267</v>
      </c>
      <c r="B1268">
        <f>IF(ISBLANK(IFERROR(INDEX('2-3 引出列表'!$A$2:$CE$8700,$A1268,MATCH(B$1,'2-3 引出列表'!$A$1:$CD$1,0)),"")),"",IFERROR(INDEX('2-3 引出列表'!$A$2:$CE$8700,$A1268,MATCH(B$1,'2-3 引出列表'!$A$1:$CD$1,0)),""))</f>
        <v>0</v>
      </c>
      <c r="C1268">
        <f>IF(ISBLANK(IFERROR(INDEX('2-3 引出列表'!$A$2:$CE$8700,$A1268,MATCH(C$1,'2-3 引出列表'!$A$1:$CD$1,0)),"")),"",IFERROR(INDEX('2-3 引出列表'!$A$2:$CE$8700,$A1268,MATCH(C$1,'2-3 引出列表'!$A$1:$CD$1,0)),""))</f>
        <v>0</v>
      </c>
      <c r="D1268">
        <f>IF(ISBLANK(IFERROR(INDEX('2-3 引出列表'!$A$2:$CE$8700,$A1268,MATCH(D$1,'2-3 引出列表'!$A$1:$CD$1,0)),"")),"",IFERROR(INDEX('2-3 引出列表'!$A$2:$CE$8700,$A1268,MATCH(D$1,'2-3 引出列表'!$A$1:$CD$1,0)),""))</f>
        <v>0</v>
      </c>
      <c r="E1268">
        <f>IF(ISBLANK(IFERROR(INDEX('2-3 引出列表'!$A$2:$CE$8700,$A1268,MATCH(E$1,'2-3 引出列表'!$A$1:$CD$1,0)),"")),"",IFERROR(INDEX('2-3 引出列表'!$A$2:$CE$8700,$A1268,MATCH(E$1,'2-3 引出列表'!$A$1:$CD$1,0)),""))</f>
        <v>0</v>
      </c>
      <c r="F1268" t="str">
        <f t="shared" si="19"/>
        <v>0</v>
      </c>
      <c r="G1268">
        <f>IF(ISBLANK(IFERROR(INDEX('2-3 引出列表'!$A$2:$CE$8700,$A1268,MATCH(G$1,'2-3 引出列表'!$A$1:$CD$1,0)),"")),"",IFERROR(INDEX('2-3 引出列表'!$A$2:$CE$8700,$A1268,MATCH(G$1,'2-3 引出列表'!$A$1:$CD$1,0)),""))</f>
        <v>0</v>
      </c>
      <c r="H1268">
        <f>IF(ISBLANK(IFERROR(INDEX('2-3 引出列表'!$A$2:$CE$8700,$A1268,MATCH(H$1,'2-3 引出列表'!$A$1:$CD$1,0)),"")),"",IFERROR(INDEX('2-3 引出列表'!$A$2:$CE$8700,$A1268,MATCH(H$1,'2-3 引出列表'!$A$1:$CD$1,0)),""))</f>
        <v>0</v>
      </c>
      <c r="I1268">
        <f>IF(ISBLANK(IFERROR(INDEX('2-3 引出列表'!$A$2:$CE$8700,$A1268,MATCH(I$1,'2-3 引出列表'!$A$1:$CD$1,0)),"")),"",IFERROR(INDEX('2-3 引出列表'!$A$2:$CE$8700,$A1268,MATCH(I$1,'2-3 引出列表'!$A$1:$CD$1,0)),""))</f>
        <v>0</v>
      </c>
    </row>
    <row r="1269" customFormat="1" spans="1:9">
      <c r="A1269">
        <v>1268</v>
      </c>
      <c r="B1269">
        <f>IF(ISBLANK(IFERROR(INDEX('2-3 引出列表'!$A$2:$CE$8700,$A1269,MATCH(B$1,'2-3 引出列表'!$A$1:$CD$1,0)),"")),"",IFERROR(INDEX('2-3 引出列表'!$A$2:$CE$8700,$A1269,MATCH(B$1,'2-3 引出列表'!$A$1:$CD$1,0)),""))</f>
        <v>0</v>
      </c>
      <c r="C1269">
        <f>IF(ISBLANK(IFERROR(INDEX('2-3 引出列表'!$A$2:$CE$8700,$A1269,MATCH(C$1,'2-3 引出列表'!$A$1:$CD$1,0)),"")),"",IFERROR(INDEX('2-3 引出列表'!$A$2:$CE$8700,$A1269,MATCH(C$1,'2-3 引出列表'!$A$1:$CD$1,0)),""))</f>
        <v>0</v>
      </c>
      <c r="D1269">
        <f>IF(ISBLANK(IFERROR(INDEX('2-3 引出列表'!$A$2:$CE$8700,$A1269,MATCH(D$1,'2-3 引出列表'!$A$1:$CD$1,0)),"")),"",IFERROR(INDEX('2-3 引出列表'!$A$2:$CE$8700,$A1269,MATCH(D$1,'2-3 引出列表'!$A$1:$CD$1,0)),""))</f>
        <v>0</v>
      </c>
      <c r="E1269">
        <f>IF(ISBLANK(IFERROR(INDEX('2-3 引出列表'!$A$2:$CE$8700,$A1269,MATCH(E$1,'2-3 引出列表'!$A$1:$CD$1,0)),"")),"",IFERROR(INDEX('2-3 引出列表'!$A$2:$CE$8700,$A1269,MATCH(E$1,'2-3 引出列表'!$A$1:$CD$1,0)),""))</f>
        <v>0</v>
      </c>
      <c r="F1269" t="str">
        <f t="shared" si="19"/>
        <v>0</v>
      </c>
      <c r="G1269">
        <f>IF(ISBLANK(IFERROR(INDEX('2-3 引出列表'!$A$2:$CE$8700,$A1269,MATCH(G$1,'2-3 引出列表'!$A$1:$CD$1,0)),"")),"",IFERROR(INDEX('2-3 引出列表'!$A$2:$CE$8700,$A1269,MATCH(G$1,'2-3 引出列表'!$A$1:$CD$1,0)),""))</f>
        <v>0</v>
      </c>
      <c r="H1269">
        <f>IF(ISBLANK(IFERROR(INDEX('2-3 引出列表'!$A$2:$CE$8700,$A1269,MATCH(H$1,'2-3 引出列表'!$A$1:$CD$1,0)),"")),"",IFERROR(INDEX('2-3 引出列表'!$A$2:$CE$8700,$A1269,MATCH(H$1,'2-3 引出列表'!$A$1:$CD$1,0)),""))</f>
        <v>0</v>
      </c>
      <c r="I1269">
        <f>IF(ISBLANK(IFERROR(INDEX('2-3 引出列表'!$A$2:$CE$8700,$A1269,MATCH(I$1,'2-3 引出列表'!$A$1:$CD$1,0)),"")),"",IFERROR(INDEX('2-3 引出列表'!$A$2:$CE$8700,$A1269,MATCH(I$1,'2-3 引出列表'!$A$1:$CD$1,0)),""))</f>
        <v>0</v>
      </c>
    </row>
    <row r="1270" customFormat="1" spans="1:9">
      <c r="A1270">
        <v>1269</v>
      </c>
      <c r="B1270">
        <f>IF(ISBLANK(IFERROR(INDEX('2-3 引出列表'!$A$2:$CE$8700,$A1270,MATCH(B$1,'2-3 引出列表'!$A$1:$CD$1,0)),"")),"",IFERROR(INDEX('2-3 引出列表'!$A$2:$CE$8700,$A1270,MATCH(B$1,'2-3 引出列表'!$A$1:$CD$1,0)),""))</f>
        <v>0</v>
      </c>
      <c r="C1270">
        <f>IF(ISBLANK(IFERROR(INDEX('2-3 引出列表'!$A$2:$CE$8700,$A1270,MATCH(C$1,'2-3 引出列表'!$A$1:$CD$1,0)),"")),"",IFERROR(INDEX('2-3 引出列表'!$A$2:$CE$8700,$A1270,MATCH(C$1,'2-3 引出列表'!$A$1:$CD$1,0)),""))</f>
        <v>0</v>
      </c>
      <c r="D1270">
        <f>IF(ISBLANK(IFERROR(INDEX('2-3 引出列表'!$A$2:$CE$8700,$A1270,MATCH(D$1,'2-3 引出列表'!$A$1:$CD$1,0)),"")),"",IFERROR(INDEX('2-3 引出列表'!$A$2:$CE$8700,$A1270,MATCH(D$1,'2-3 引出列表'!$A$1:$CD$1,0)),""))</f>
        <v>0</v>
      </c>
      <c r="E1270">
        <f>IF(ISBLANK(IFERROR(INDEX('2-3 引出列表'!$A$2:$CE$8700,$A1270,MATCH(E$1,'2-3 引出列表'!$A$1:$CD$1,0)),"")),"",IFERROR(INDEX('2-3 引出列表'!$A$2:$CE$8700,$A1270,MATCH(E$1,'2-3 引出列表'!$A$1:$CD$1,0)),""))</f>
        <v>0</v>
      </c>
      <c r="F1270" t="str">
        <f t="shared" si="19"/>
        <v>0</v>
      </c>
      <c r="G1270">
        <f>IF(ISBLANK(IFERROR(INDEX('2-3 引出列表'!$A$2:$CE$8700,$A1270,MATCH(G$1,'2-3 引出列表'!$A$1:$CD$1,0)),"")),"",IFERROR(INDEX('2-3 引出列表'!$A$2:$CE$8700,$A1270,MATCH(G$1,'2-3 引出列表'!$A$1:$CD$1,0)),""))</f>
        <v>0</v>
      </c>
      <c r="H1270">
        <f>IF(ISBLANK(IFERROR(INDEX('2-3 引出列表'!$A$2:$CE$8700,$A1270,MATCH(H$1,'2-3 引出列表'!$A$1:$CD$1,0)),"")),"",IFERROR(INDEX('2-3 引出列表'!$A$2:$CE$8700,$A1270,MATCH(H$1,'2-3 引出列表'!$A$1:$CD$1,0)),""))</f>
        <v>0</v>
      </c>
      <c r="I1270">
        <f>IF(ISBLANK(IFERROR(INDEX('2-3 引出列表'!$A$2:$CE$8700,$A1270,MATCH(I$1,'2-3 引出列表'!$A$1:$CD$1,0)),"")),"",IFERROR(INDEX('2-3 引出列表'!$A$2:$CE$8700,$A1270,MATCH(I$1,'2-3 引出列表'!$A$1:$CD$1,0)),""))</f>
        <v>0</v>
      </c>
    </row>
    <row r="1271" customFormat="1" spans="1:9">
      <c r="A1271">
        <v>1270</v>
      </c>
      <c r="B1271">
        <f>IF(ISBLANK(IFERROR(INDEX('2-3 引出列表'!$A$2:$CE$8700,$A1271,MATCH(B$1,'2-3 引出列表'!$A$1:$CD$1,0)),"")),"",IFERROR(INDEX('2-3 引出列表'!$A$2:$CE$8700,$A1271,MATCH(B$1,'2-3 引出列表'!$A$1:$CD$1,0)),""))</f>
        <v>0</v>
      </c>
      <c r="C1271">
        <f>IF(ISBLANK(IFERROR(INDEX('2-3 引出列表'!$A$2:$CE$8700,$A1271,MATCH(C$1,'2-3 引出列表'!$A$1:$CD$1,0)),"")),"",IFERROR(INDEX('2-3 引出列表'!$A$2:$CE$8700,$A1271,MATCH(C$1,'2-3 引出列表'!$A$1:$CD$1,0)),""))</f>
        <v>0</v>
      </c>
      <c r="D1271">
        <f>IF(ISBLANK(IFERROR(INDEX('2-3 引出列表'!$A$2:$CE$8700,$A1271,MATCH(D$1,'2-3 引出列表'!$A$1:$CD$1,0)),"")),"",IFERROR(INDEX('2-3 引出列表'!$A$2:$CE$8700,$A1271,MATCH(D$1,'2-3 引出列表'!$A$1:$CD$1,0)),""))</f>
        <v>0</v>
      </c>
      <c r="E1271">
        <f>IF(ISBLANK(IFERROR(INDEX('2-3 引出列表'!$A$2:$CE$8700,$A1271,MATCH(E$1,'2-3 引出列表'!$A$1:$CD$1,0)),"")),"",IFERROR(INDEX('2-3 引出列表'!$A$2:$CE$8700,$A1271,MATCH(E$1,'2-3 引出列表'!$A$1:$CD$1,0)),""))</f>
        <v>0</v>
      </c>
      <c r="F1271" t="str">
        <f t="shared" si="19"/>
        <v>0</v>
      </c>
      <c r="G1271">
        <f>IF(ISBLANK(IFERROR(INDEX('2-3 引出列表'!$A$2:$CE$8700,$A1271,MATCH(G$1,'2-3 引出列表'!$A$1:$CD$1,0)),"")),"",IFERROR(INDEX('2-3 引出列表'!$A$2:$CE$8700,$A1271,MATCH(G$1,'2-3 引出列表'!$A$1:$CD$1,0)),""))</f>
        <v>0</v>
      </c>
      <c r="H1271">
        <f>IF(ISBLANK(IFERROR(INDEX('2-3 引出列表'!$A$2:$CE$8700,$A1271,MATCH(H$1,'2-3 引出列表'!$A$1:$CD$1,0)),"")),"",IFERROR(INDEX('2-3 引出列表'!$A$2:$CE$8700,$A1271,MATCH(H$1,'2-3 引出列表'!$A$1:$CD$1,0)),""))</f>
        <v>0</v>
      </c>
      <c r="I1271">
        <f>IF(ISBLANK(IFERROR(INDEX('2-3 引出列表'!$A$2:$CE$8700,$A1271,MATCH(I$1,'2-3 引出列表'!$A$1:$CD$1,0)),"")),"",IFERROR(INDEX('2-3 引出列表'!$A$2:$CE$8700,$A1271,MATCH(I$1,'2-3 引出列表'!$A$1:$CD$1,0)),""))</f>
        <v>0</v>
      </c>
    </row>
    <row r="1272" customFormat="1" spans="1:9">
      <c r="A1272">
        <v>1271</v>
      </c>
      <c r="B1272">
        <f>IF(ISBLANK(IFERROR(INDEX('2-3 引出列表'!$A$2:$CE$8700,$A1272,MATCH(B$1,'2-3 引出列表'!$A$1:$CD$1,0)),"")),"",IFERROR(INDEX('2-3 引出列表'!$A$2:$CE$8700,$A1272,MATCH(B$1,'2-3 引出列表'!$A$1:$CD$1,0)),""))</f>
        <v>0</v>
      </c>
      <c r="C1272">
        <f>IF(ISBLANK(IFERROR(INDEX('2-3 引出列表'!$A$2:$CE$8700,$A1272,MATCH(C$1,'2-3 引出列表'!$A$1:$CD$1,0)),"")),"",IFERROR(INDEX('2-3 引出列表'!$A$2:$CE$8700,$A1272,MATCH(C$1,'2-3 引出列表'!$A$1:$CD$1,0)),""))</f>
        <v>0</v>
      </c>
      <c r="D1272">
        <f>IF(ISBLANK(IFERROR(INDEX('2-3 引出列表'!$A$2:$CE$8700,$A1272,MATCH(D$1,'2-3 引出列表'!$A$1:$CD$1,0)),"")),"",IFERROR(INDEX('2-3 引出列表'!$A$2:$CE$8700,$A1272,MATCH(D$1,'2-3 引出列表'!$A$1:$CD$1,0)),""))</f>
        <v>0</v>
      </c>
      <c r="E1272">
        <f>IF(ISBLANK(IFERROR(INDEX('2-3 引出列表'!$A$2:$CE$8700,$A1272,MATCH(E$1,'2-3 引出列表'!$A$1:$CD$1,0)),"")),"",IFERROR(INDEX('2-3 引出列表'!$A$2:$CE$8700,$A1272,MATCH(E$1,'2-3 引出列表'!$A$1:$CD$1,0)),""))</f>
        <v>0</v>
      </c>
      <c r="F1272" t="str">
        <f t="shared" si="19"/>
        <v>0</v>
      </c>
      <c r="G1272">
        <f>IF(ISBLANK(IFERROR(INDEX('2-3 引出列表'!$A$2:$CE$8700,$A1272,MATCH(G$1,'2-3 引出列表'!$A$1:$CD$1,0)),"")),"",IFERROR(INDEX('2-3 引出列表'!$A$2:$CE$8700,$A1272,MATCH(G$1,'2-3 引出列表'!$A$1:$CD$1,0)),""))</f>
        <v>0</v>
      </c>
      <c r="H1272">
        <f>IF(ISBLANK(IFERROR(INDEX('2-3 引出列表'!$A$2:$CE$8700,$A1272,MATCH(H$1,'2-3 引出列表'!$A$1:$CD$1,0)),"")),"",IFERROR(INDEX('2-3 引出列表'!$A$2:$CE$8700,$A1272,MATCH(H$1,'2-3 引出列表'!$A$1:$CD$1,0)),""))</f>
        <v>0</v>
      </c>
      <c r="I1272">
        <f>IF(ISBLANK(IFERROR(INDEX('2-3 引出列表'!$A$2:$CE$8700,$A1272,MATCH(I$1,'2-3 引出列表'!$A$1:$CD$1,0)),"")),"",IFERROR(INDEX('2-3 引出列表'!$A$2:$CE$8700,$A1272,MATCH(I$1,'2-3 引出列表'!$A$1:$CD$1,0)),""))</f>
        <v>0</v>
      </c>
    </row>
    <row r="1273" customFormat="1" spans="1:9">
      <c r="A1273">
        <v>1272</v>
      </c>
      <c r="B1273">
        <f>IF(ISBLANK(IFERROR(INDEX('2-3 引出列表'!$A$2:$CE$8700,$A1273,MATCH(B$1,'2-3 引出列表'!$A$1:$CD$1,0)),"")),"",IFERROR(INDEX('2-3 引出列表'!$A$2:$CE$8700,$A1273,MATCH(B$1,'2-3 引出列表'!$A$1:$CD$1,0)),""))</f>
        <v>0</v>
      </c>
      <c r="C1273">
        <f>IF(ISBLANK(IFERROR(INDEX('2-3 引出列表'!$A$2:$CE$8700,$A1273,MATCH(C$1,'2-3 引出列表'!$A$1:$CD$1,0)),"")),"",IFERROR(INDEX('2-3 引出列表'!$A$2:$CE$8700,$A1273,MATCH(C$1,'2-3 引出列表'!$A$1:$CD$1,0)),""))</f>
        <v>0</v>
      </c>
      <c r="D1273">
        <f>IF(ISBLANK(IFERROR(INDEX('2-3 引出列表'!$A$2:$CE$8700,$A1273,MATCH(D$1,'2-3 引出列表'!$A$1:$CD$1,0)),"")),"",IFERROR(INDEX('2-3 引出列表'!$A$2:$CE$8700,$A1273,MATCH(D$1,'2-3 引出列表'!$A$1:$CD$1,0)),""))</f>
        <v>0</v>
      </c>
      <c r="E1273">
        <f>IF(ISBLANK(IFERROR(INDEX('2-3 引出列表'!$A$2:$CE$8700,$A1273,MATCH(E$1,'2-3 引出列表'!$A$1:$CD$1,0)),"")),"",IFERROR(INDEX('2-3 引出列表'!$A$2:$CE$8700,$A1273,MATCH(E$1,'2-3 引出列表'!$A$1:$CD$1,0)),""))</f>
        <v>0</v>
      </c>
      <c r="F1273" t="str">
        <f t="shared" si="19"/>
        <v>0</v>
      </c>
      <c r="G1273">
        <f>IF(ISBLANK(IFERROR(INDEX('2-3 引出列表'!$A$2:$CE$8700,$A1273,MATCH(G$1,'2-3 引出列表'!$A$1:$CD$1,0)),"")),"",IFERROR(INDEX('2-3 引出列表'!$A$2:$CE$8700,$A1273,MATCH(G$1,'2-3 引出列表'!$A$1:$CD$1,0)),""))</f>
        <v>0</v>
      </c>
      <c r="H1273">
        <f>IF(ISBLANK(IFERROR(INDEX('2-3 引出列表'!$A$2:$CE$8700,$A1273,MATCH(H$1,'2-3 引出列表'!$A$1:$CD$1,0)),"")),"",IFERROR(INDEX('2-3 引出列表'!$A$2:$CE$8700,$A1273,MATCH(H$1,'2-3 引出列表'!$A$1:$CD$1,0)),""))</f>
        <v>0</v>
      </c>
      <c r="I1273">
        <f>IF(ISBLANK(IFERROR(INDEX('2-3 引出列表'!$A$2:$CE$8700,$A1273,MATCH(I$1,'2-3 引出列表'!$A$1:$CD$1,0)),"")),"",IFERROR(INDEX('2-3 引出列表'!$A$2:$CE$8700,$A1273,MATCH(I$1,'2-3 引出列表'!$A$1:$CD$1,0)),""))</f>
        <v>0</v>
      </c>
    </row>
    <row r="1274" customFormat="1" spans="1:9">
      <c r="A1274">
        <v>1273</v>
      </c>
      <c r="B1274">
        <f>IF(ISBLANK(IFERROR(INDEX('2-3 引出列表'!$A$2:$CE$8700,$A1274,MATCH(B$1,'2-3 引出列表'!$A$1:$CD$1,0)),"")),"",IFERROR(INDEX('2-3 引出列表'!$A$2:$CE$8700,$A1274,MATCH(B$1,'2-3 引出列表'!$A$1:$CD$1,0)),""))</f>
        <v>0</v>
      </c>
      <c r="C1274">
        <f>IF(ISBLANK(IFERROR(INDEX('2-3 引出列表'!$A$2:$CE$8700,$A1274,MATCH(C$1,'2-3 引出列表'!$A$1:$CD$1,0)),"")),"",IFERROR(INDEX('2-3 引出列表'!$A$2:$CE$8700,$A1274,MATCH(C$1,'2-3 引出列表'!$A$1:$CD$1,0)),""))</f>
        <v>0</v>
      </c>
      <c r="D1274">
        <f>IF(ISBLANK(IFERROR(INDEX('2-3 引出列表'!$A$2:$CE$8700,$A1274,MATCH(D$1,'2-3 引出列表'!$A$1:$CD$1,0)),"")),"",IFERROR(INDEX('2-3 引出列表'!$A$2:$CE$8700,$A1274,MATCH(D$1,'2-3 引出列表'!$A$1:$CD$1,0)),""))</f>
        <v>0</v>
      </c>
      <c r="E1274">
        <f>IF(ISBLANK(IFERROR(INDEX('2-3 引出列表'!$A$2:$CE$8700,$A1274,MATCH(E$1,'2-3 引出列表'!$A$1:$CD$1,0)),"")),"",IFERROR(INDEX('2-3 引出列表'!$A$2:$CE$8700,$A1274,MATCH(E$1,'2-3 引出列表'!$A$1:$CD$1,0)),""))</f>
        <v>0</v>
      </c>
      <c r="F1274" t="str">
        <f t="shared" si="19"/>
        <v>0</v>
      </c>
      <c r="G1274">
        <f>IF(ISBLANK(IFERROR(INDEX('2-3 引出列表'!$A$2:$CE$8700,$A1274,MATCH(G$1,'2-3 引出列表'!$A$1:$CD$1,0)),"")),"",IFERROR(INDEX('2-3 引出列表'!$A$2:$CE$8700,$A1274,MATCH(G$1,'2-3 引出列表'!$A$1:$CD$1,0)),""))</f>
        <v>0</v>
      </c>
      <c r="H1274">
        <f>IF(ISBLANK(IFERROR(INDEX('2-3 引出列表'!$A$2:$CE$8700,$A1274,MATCH(H$1,'2-3 引出列表'!$A$1:$CD$1,0)),"")),"",IFERROR(INDEX('2-3 引出列表'!$A$2:$CE$8700,$A1274,MATCH(H$1,'2-3 引出列表'!$A$1:$CD$1,0)),""))</f>
        <v>0</v>
      </c>
      <c r="I1274">
        <f>IF(ISBLANK(IFERROR(INDEX('2-3 引出列表'!$A$2:$CE$8700,$A1274,MATCH(I$1,'2-3 引出列表'!$A$1:$CD$1,0)),"")),"",IFERROR(INDEX('2-3 引出列表'!$A$2:$CE$8700,$A1274,MATCH(I$1,'2-3 引出列表'!$A$1:$CD$1,0)),""))</f>
        <v>0</v>
      </c>
    </row>
    <row r="1275" customFormat="1" spans="1:9">
      <c r="A1275">
        <v>1274</v>
      </c>
      <c r="B1275">
        <f>IF(ISBLANK(IFERROR(INDEX('2-3 引出列表'!$A$2:$CE$8700,$A1275,MATCH(B$1,'2-3 引出列表'!$A$1:$CD$1,0)),"")),"",IFERROR(INDEX('2-3 引出列表'!$A$2:$CE$8700,$A1275,MATCH(B$1,'2-3 引出列表'!$A$1:$CD$1,0)),""))</f>
        <v>0</v>
      </c>
      <c r="C1275">
        <f>IF(ISBLANK(IFERROR(INDEX('2-3 引出列表'!$A$2:$CE$8700,$A1275,MATCH(C$1,'2-3 引出列表'!$A$1:$CD$1,0)),"")),"",IFERROR(INDEX('2-3 引出列表'!$A$2:$CE$8700,$A1275,MATCH(C$1,'2-3 引出列表'!$A$1:$CD$1,0)),""))</f>
        <v>0</v>
      </c>
      <c r="D1275">
        <f>IF(ISBLANK(IFERROR(INDEX('2-3 引出列表'!$A$2:$CE$8700,$A1275,MATCH(D$1,'2-3 引出列表'!$A$1:$CD$1,0)),"")),"",IFERROR(INDEX('2-3 引出列表'!$A$2:$CE$8700,$A1275,MATCH(D$1,'2-3 引出列表'!$A$1:$CD$1,0)),""))</f>
        <v>0</v>
      </c>
      <c r="E1275">
        <f>IF(ISBLANK(IFERROR(INDEX('2-3 引出列表'!$A$2:$CE$8700,$A1275,MATCH(E$1,'2-3 引出列表'!$A$1:$CD$1,0)),"")),"",IFERROR(INDEX('2-3 引出列表'!$A$2:$CE$8700,$A1275,MATCH(E$1,'2-3 引出列表'!$A$1:$CD$1,0)),""))</f>
        <v>0</v>
      </c>
      <c r="F1275" t="str">
        <f t="shared" si="19"/>
        <v>0</v>
      </c>
      <c r="G1275">
        <f>IF(ISBLANK(IFERROR(INDEX('2-3 引出列表'!$A$2:$CE$8700,$A1275,MATCH(G$1,'2-3 引出列表'!$A$1:$CD$1,0)),"")),"",IFERROR(INDEX('2-3 引出列表'!$A$2:$CE$8700,$A1275,MATCH(G$1,'2-3 引出列表'!$A$1:$CD$1,0)),""))</f>
        <v>0</v>
      </c>
      <c r="H1275">
        <f>IF(ISBLANK(IFERROR(INDEX('2-3 引出列表'!$A$2:$CE$8700,$A1275,MATCH(H$1,'2-3 引出列表'!$A$1:$CD$1,0)),"")),"",IFERROR(INDEX('2-3 引出列表'!$A$2:$CE$8700,$A1275,MATCH(H$1,'2-3 引出列表'!$A$1:$CD$1,0)),""))</f>
        <v>0</v>
      </c>
      <c r="I1275">
        <f>IF(ISBLANK(IFERROR(INDEX('2-3 引出列表'!$A$2:$CE$8700,$A1275,MATCH(I$1,'2-3 引出列表'!$A$1:$CD$1,0)),"")),"",IFERROR(INDEX('2-3 引出列表'!$A$2:$CE$8700,$A1275,MATCH(I$1,'2-3 引出列表'!$A$1:$CD$1,0)),""))</f>
        <v>0</v>
      </c>
    </row>
    <row r="1276" customFormat="1" spans="1:9">
      <c r="A1276">
        <v>1275</v>
      </c>
      <c r="B1276">
        <f>IF(ISBLANK(IFERROR(INDEX('2-3 引出列表'!$A$2:$CE$8700,$A1276,MATCH(B$1,'2-3 引出列表'!$A$1:$CD$1,0)),"")),"",IFERROR(INDEX('2-3 引出列表'!$A$2:$CE$8700,$A1276,MATCH(B$1,'2-3 引出列表'!$A$1:$CD$1,0)),""))</f>
        <v>0</v>
      </c>
      <c r="C1276">
        <f>IF(ISBLANK(IFERROR(INDEX('2-3 引出列表'!$A$2:$CE$8700,$A1276,MATCH(C$1,'2-3 引出列表'!$A$1:$CD$1,0)),"")),"",IFERROR(INDEX('2-3 引出列表'!$A$2:$CE$8700,$A1276,MATCH(C$1,'2-3 引出列表'!$A$1:$CD$1,0)),""))</f>
        <v>0</v>
      </c>
      <c r="D1276">
        <f>IF(ISBLANK(IFERROR(INDEX('2-3 引出列表'!$A$2:$CE$8700,$A1276,MATCH(D$1,'2-3 引出列表'!$A$1:$CD$1,0)),"")),"",IFERROR(INDEX('2-3 引出列表'!$A$2:$CE$8700,$A1276,MATCH(D$1,'2-3 引出列表'!$A$1:$CD$1,0)),""))</f>
        <v>0</v>
      </c>
      <c r="E1276">
        <f>IF(ISBLANK(IFERROR(INDEX('2-3 引出列表'!$A$2:$CE$8700,$A1276,MATCH(E$1,'2-3 引出列表'!$A$1:$CD$1,0)),"")),"",IFERROR(INDEX('2-3 引出列表'!$A$2:$CE$8700,$A1276,MATCH(E$1,'2-3 引出列表'!$A$1:$CD$1,0)),""))</f>
        <v>0</v>
      </c>
      <c r="F1276" t="str">
        <f t="shared" si="19"/>
        <v>0</v>
      </c>
      <c r="G1276">
        <f>IF(ISBLANK(IFERROR(INDEX('2-3 引出列表'!$A$2:$CE$8700,$A1276,MATCH(G$1,'2-3 引出列表'!$A$1:$CD$1,0)),"")),"",IFERROR(INDEX('2-3 引出列表'!$A$2:$CE$8700,$A1276,MATCH(G$1,'2-3 引出列表'!$A$1:$CD$1,0)),""))</f>
        <v>0</v>
      </c>
      <c r="H1276">
        <f>IF(ISBLANK(IFERROR(INDEX('2-3 引出列表'!$A$2:$CE$8700,$A1276,MATCH(H$1,'2-3 引出列表'!$A$1:$CD$1,0)),"")),"",IFERROR(INDEX('2-3 引出列表'!$A$2:$CE$8700,$A1276,MATCH(H$1,'2-3 引出列表'!$A$1:$CD$1,0)),""))</f>
        <v>0</v>
      </c>
      <c r="I1276">
        <f>IF(ISBLANK(IFERROR(INDEX('2-3 引出列表'!$A$2:$CE$8700,$A1276,MATCH(I$1,'2-3 引出列表'!$A$1:$CD$1,0)),"")),"",IFERROR(INDEX('2-3 引出列表'!$A$2:$CE$8700,$A1276,MATCH(I$1,'2-3 引出列表'!$A$1:$CD$1,0)),""))</f>
        <v>0</v>
      </c>
    </row>
    <row r="1277" customFormat="1" spans="1:9">
      <c r="A1277">
        <v>1276</v>
      </c>
      <c r="B1277">
        <f>IF(ISBLANK(IFERROR(INDEX('2-3 引出列表'!$A$2:$CE$8700,$A1277,MATCH(B$1,'2-3 引出列表'!$A$1:$CD$1,0)),"")),"",IFERROR(INDEX('2-3 引出列表'!$A$2:$CE$8700,$A1277,MATCH(B$1,'2-3 引出列表'!$A$1:$CD$1,0)),""))</f>
        <v>0</v>
      </c>
      <c r="C1277">
        <f>IF(ISBLANK(IFERROR(INDEX('2-3 引出列表'!$A$2:$CE$8700,$A1277,MATCH(C$1,'2-3 引出列表'!$A$1:$CD$1,0)),"")),"",IFERROR(INDEX('2-3 引出列表'!$A$2:$CE$8700,$A1277,MATCH(C$1,'2-3 引出列表'!$A$1:$CD$1,0)),""))</f>
        <v>0</v>
      </c>
      <c r="D1277">
        <f>IF(ISBLANK(IFERROR(INDEX('2-3 引出列表'!$A$2:$CE$8700,$A1277,MATCH(D$1,'2-3 引出列表'!$A$1:$CD$1,0)),"")),"",IFERROR(INDEX('2-3 引出列表'!$A$2:$CE$8700,$A1277,MATCH(D$1,'2-3 引出列表'!$A$1:$CD$1,0)),""))</f>
        <v>0</v>
      </c>
      <c r="E1277">
        <f>IF(ISBLANK(IFERROR(INDEX('2-3 引出列表'!$A$2:$CE$8700,$A1277,MATCH(E$1,'2-3 引出列表'!$A$1:$CD$1,0)),"")),"",IFERROR(INDEX('2-3 引出列表'!$A$2:$CE$8700,$A1277,MATCH(E$1,'2-3 引出列表'!$A$1:$CD$1,0)),""))</f>
        <v>0</v>
      </c>
      <c r="F1277" t="str">
        <f t="shared" si="19"/>
        <v>0</v>
      </c>
      <c r="G1277">
        <f>IF(ISBLANK(IFERROR(INDEX('2-3 引出列表'!$A$2:$CE$8700,$A1277,MATCH(G$1,'2-3 引出列表'!$A$1:$CD$1,0)),"")),"",IFERROR(INDEX('2-3 引出列表'!$A$2:$CE$8700,$A1277,MATCH(G$1,'2-3 引出列表'!$A$1:$CD$1,0)),""))</f>
        <v>0</v>
      </c>
      <c r="H1277">
        <f>IF(ISBLANK(IFERROR(INDEX('2-3 引出列表'!$A$2:$CE$8700,$A1277,MATCH(H$1,'2-3 引出列表'!$A$1:$CD$1,0)),"")),"",IFERROR(INDEX('2-3 引出列表'!$A$2:$CE$8700,$A1277,MATCH(H$1,'2-3 引出列表'!$A$1:$CD$1,0)),""))</f>
        <v>0</v>
      </c>
      <c r="I1277">
        <f>IF(ISBLANK(IFERROR(INDEX('2-3 引出列表'!$A$2:$CE$8700,$A1277,MATCH(I$1,'2-3 引出列表'!$A$1:$CD$1,0)),"")),"",IFERROR(INDEX('2-3 引出列表'!$A$2:$CE$8700,$A1277,MATCH(I$1,'2-3 引出列表'!$A$1:$CD$1,0)),""))</f>
        <v>0</v>
      </c>
    </row>
    <row r="1278" customFormat="1" spans="1:9">
      <c r="A1278">
        <v>1277</v>
      </c>
      <c r="B1278">
        <f>IF(ISBLANK(IFERROR(INDEX('2-3 引出列表'!$A$2:$CE$8700,$A1278,MATCH(B$1,'2-3 引出列表'!$A$1:$CD$1,0)),"")),"",IFERROR(INDEX('2-3 引出列表'!$A$2:$CE$8700,$A1278,MATCH(B$1,'2-3 引出列表'!$A$1:$CD$1,0)),""))</f>
        <v>0</v>
      </c>
      <c r="C1278">
        <f>IF(ISBLANK(IFERROR(INDEX('2-3 引出列表'!$A$2:$CE$8700,$A1278,MATCH(C$1,'2-3 引出列表'!$A$1:$CD$1,0)),"")),"",IFERROR(INDEX('2-3 引出列表'!$A$2:$CE$8700,$A1278,MATCH(C$1,'2-3 引出列表'!$A$1:$CD$1,0)),""))</f>
        <v>0</v>
      </c>
      <c r="D1278">
        <f>IF(ISBLANK(IFERROR(INDEX('2-3 引出列表'!$A$2:$CE$8700,$A1278,MATCH(D$1,'2-3 引出列表'!$A$1:$CD$1,0)),"")),"",IFERROR(INDEX('2-3 引出列表'!$A$2:$CE$8700,$A1278,MATCH(D$1,'2-3 引出列表'!$A$1:$CD$1,0)),""))</f>
        <v>0</v>
      </c>
      <c r="E1278">
        <f>IF(ISBLANK(IFERROR(INDEX('2-3 引出列表'!$A$2:$CE$8700,$A1278,MATCH(E$1,'2-3 引出列表'!$A$1:$CD$1,0)),"")),"",IFERROR(INDEX('2-3 引出列表'!$A$2:$CE$8700,$A1278,MATCH(E$1,'2-3 引出列表'!$A$1:$CD$1,0)),""))</f>
        <v>0</v>
      </c>
      <c r="F1278" t="str">
        <f t="shared" si="19"/>
        <v>0</v>
      </c>
      <c r="G1278">
        <f>IF(ISBLANK(IFERROR(INDEX('2-3 引出列表'!$A$2:$CE$8700,$A1278,MATCH(G$1,'2-3 引出列表'!$A$1:$CD$1,0)),"")),"",IFERROR(INDEX('2-3 引出列表'!$A$2:$CE$8700,$A1278,MATCH(G$1,'2-3 引出列表'!$A$1:$CD$1,0)),""))</f>
        <v>0</v>
      </c>
      <c r="H1278">
        <f>IF(ISBLANK(IFERROR(INDEX('2-3 引出列表'!$A$2:$CE$8700,$A1278,MATCH(H$1,'2-3 引出列表'!$A$1:$CD$1,0)),"")),"",IFERROR(INDEX('2-3 引出列表'!$A$2:$CE$8700,$A1278,MATCH(H$1,'2-3 引出列表'!$A$1:$CD$1,0)),""))</f>
        <v>0</v>
      </c>
      <c r="I1278">
        <f>IF(ISBLANK(IFERROR(INDEX('2-3 引出列表'!$A$2:$CE$8700,$A1278,MATCH(I$1,'2-3 引出列表'!$A$1:$CD$1,0)),"")),"",IFERROR(INDEX('2-3 引出列表'!$A$2:$CE$8700,$A1278,MATCH(I$1,'2-3 引出列表'!$A$1:$CD$1,0)),""))</f>
        <v>0</v>
      </c>
    </row>
    <row r="1279" customFormat="1" spans="1:9">
      <c r="A1279">
        <v>1278</v>
      </c>
      <c r="B1279">
        <f>IF(ISBLANK(IFERROR(INDEX('2-3 引出列表'!$A$2:$CE$8700,$A1279,MATCH(B$1,'2-3 引出列表'!$A$1:$CD$1,0)),"")),"",IFERROR(INDEX('2-3 引出列表'!$A$2:$CE$8700,$A1279,MATCH(B$1,'2-3 引出列表'!$A$1:$CD$1,0)),""))</f>
        <v>0</v>
      </c>
      <c r="C1279">
        <f>IF(ISBLANK(IFERROR(INDEX('2-3 引出列表'!$A$2:$CE$8700,$A1279,MATCH(C$1,'2-3 引出列表'!$A$1:$CD$1,0)),"")),"",IFERROR(INDEX('2-3 引出列表'!$A$2:$CE$8700,$A1279,MATCH(C$1,'2-3 引出列表'!$A$1:$CD$1,0)),""))</f>
        <v>0</v>
      </c>
      <c r="D1279">
        <f>IF(ISBLANK(IFERROR(INDEX('2-3 引出列表'!$A$2:$CE$8700,$A1279,MATCH(D$1,'2-3 引出列表'!$A$1:$CD$1,0)),"")),"",IFERROR(INDEX('2-3 引出列表'!$A$2:$CE$8700,$A1279,MATCH(D$1,'2-3 引出列表'!$A$1:$CD$1,0)),""))</f>
        <v>0</v>
      </c>
      <c r="E1279">
        <f>IF(ISBLANK(IFERROR(INDEX('2-3 引出列表'!$A$2:$CE$8700,$A1279,MATCH(E$1,'2-3 引出列表'!$A$1:$CD$1,0)),"")),"",IFERROR(INDEX('2-3 引出列表'!$A$2:$CE$8700,$A1279,MATCH(E$1,'2-3 引出列表'!$A$1:$CD$1,0)),""))</f>
        <v>0</v>
      </c>
      <c r="F1279" t="str">
        <f t="shared" si="19"/>
        <v>0</v>
      </c>
      <c r="G1279">
        <f>IF(ISBLANK(IFERROR(INDEX('2-3 引出列表'!$A$2:$CE$8700,$A1279,MATCH(G$1,'2-3 引出列表'!$A$1:$CD$1,0)),"")),"",IFERROR(INDEX('2-3 引出列表'!$A$2:$CE$8700,$A1279,MATCH(G$1,'2-3 引出列表'!$A$1:$CD$1,0)),""))</f>
        <v>0</v>
      </c>
      <c r="H1279">
        <f>IF(ISBLANK(IFERROR(INDEX('2-3 引出列表'!$A$2:$CE$8700,$A1279,MATCH(H$1,'2-3 引出列表'!$A$1:$CD$1,0)),"")),"",IFERROR(INDEX('2-3 引出列表'!$A$2:$CE$8700,$A1279,MATCH(H$1,'2-3 引出列表'!$A$1:$CD$1,0)),""))</f>
        <v>0</v>
      </c>
      <c r="I1279">
        <f>IF(ISBLANK(IFERROR(INDEX('2-3 引出列表'!$A$2:$CE$8700,$A1279,MATCH(I$1,'2-3 引出列表'!$A$1:$CD$1,0)),"")),"",IFERROR(INDEX('2-3 引出列表'!$A$2:$CE$8700,$A1279,MATCH(I$1,'2-3 引出列表'!$A$1:$CD$1,0)),""))</f>
        <v>0</v>
      </c>
    </row>
    <row r="1280" customFormat="1" spans="1:9">
      <c r="A1280">
        <v>1279</v>
      </c>
      <c r="B1280">
        <f>IF(ISBLANK(IFERROR(INDEX('2-3 引出列表'!$A$2:$CE$8700,$A1280,MATCH(B$1,'2-3 引出列表'!$A$1:$CD$1,0)),"")),"",IFERROR(INDEX('2-3 引出列表'!$A$2:$CE$8700,$A1280,MATCH(B$1,'2-3 引出列表'!$A$1:$CD$1,0)),""))</f>
        <v>0</v>
      </c>
      <c r="C1280">
        <f>IF(ISBLANK(IFERROR(INDEX('2-3 引出列表'!$A$2:$CE$8700,$A1280,MATCH(C$1,'2-3 引出列表'!$A$1:$CD$1,0)),"")),"",IFERROR(INDEX('2-3 引出列表'!$A$2:$CE$8700,$A1280,MATCH(C$1,'2-3 引出列表'!$A$1:$CD$1,0)),""))</f>
        <v>0</v>
      </c>
      <c r="D1280">
        <f>IF(ISBLANK(IFERROR(INDEX('2-3 引出列表'!$A$2:$CE$8700,$A1280,MATCH(D$1,'2-3 引出列表'!$A$1:$CD$1,0)),"")),"",IFERROR(INDEX('2-3 引出列表'!$A$2:$CE$8700,$A1280,MATCH(D$1,'2-3 引出列表'!$A$1:$CD$1,0)),""))</f>
        <v>0</v>
      </c>
      <c r="E1280">
        <f>IF(ISBLANK(IFERROR(INDEX('2-3 引出列表'!$A$2:$CE$8700,$A1280,MATCH(E$1,'2-3 引出列表'!$A$1:$CD$1,0)),"")),"",IFERROR(INDEX('2-3 引出列表'!$A$2:$CE$8700,$A1280,MATCH(E$1,'2-3 引出列表'!$A$1:$CD$1,0)),""))</f>
        <v>0</v>
      </c>
      <c r="F1280" t="str">
        <f t="shared" si="19"/>
        <v>0</v>
      </c>
      <c r="G1280">
        <f>IF(ISBLANK(IFERROR(INDEX('2-3 引出列表'!$A$2:$CE$8700,$A1280,MATCH(G$1,'2-3 引出列表'!$A$1:$CD$1,0)),"")),"",IFERROR(INDEX('2-3 引出列表'!$A$2:$CE$8700,$A1280,MATCH(G$1,'2-3 引出列表'!$A$1:$CD$1,0)),""))</f>
        <v>0</v>
      </c>
      <c r="H1280">
        <f>IF(ISBLANK(IFERROR(INDEX('2-3 引出列表'!$A$2:$CE$8700,$A1280,MATCH(H$1,'2-3 引出列表'!$A$1:$CD$1,0)),"")),"",IFERROR(INDEX('2-3 引出列表'!$A$2:$CE$8700,$A1280,MATCH(H$1,'2-3 引出列表'!$A$1:$CD$1,0)),""))</f>
        <v>0</v>
      </c>
      <c r="I1280">
        <f>IF(ISBLANK(IFERROR(INDEX('2-3 引出列表'!$A$2:$CE$8700,$A1280,MATCH(I$1,'2-3 引出列表'!$A$1:$CD$1,0)),"")),"",IFERROR(INDEX('2-3 引出列表'!$A$2:$CE$8700,$A1280,MATCH(I$1,'2-3 引出列表'!$A$1:$CD$1,0)),""))</f>
        <v>0</v>
      </c>
    </row>
    <row r="1281" customFormat="1" spans="1:9">
      <c r="A1281">
        <v>1280</v>
      </c>
      <c r="B1281">
        <f>IF(ISBLANK(IFERROR(INDEX('2-3 引出列表'!$A$2:$CE$8700,$A1281,MATCH(B$1,'2-3 引出列表'!$A$1:$CD$1,0)),"")),"",IFERROR(INDEX('2-3 引出列表'!$A$2:$CE$8700,$A1281,MATCH(B$1,'2-3 引出列表'!$A$1:$CD$1,0)),""))</f>
        <v>0</v>
      </c>
      <c r="C1281">
        <f>IF(ISBLANK(IFERROR(INDEX('2-3 引出列表'!$A$2:$CE$8700,$A1281,MATCH(C$1,'2-3 引出列表'!$A$1:$CD$1,0)),"")),"",IFERROR(INDEX('2-3 引出列表'!$A$2:$CE$8700,$A1281,MATCH(C$1,'2-3 引出列表'!$A$1:$CD$1,0)),""))</f>
        <v>0</v>
      </c>
      <c r="D1281">
        <f>IF(ISBLANK(IFERROR(INDEX('2-3 引出列表'!$A$2:$CE$8700,$A1281,MATCH(D$1,'2-3 引出列表'!$A$1:$CD$1,0)),"")),"",IFERROR(INDEX('2-3 引出列表'!$A$2:$CE$8700,$A1281,MATCH(D$1,'2-3 引出列表'!$A$1:$CD$1,0)),""))</f>
        <v>0</v>
      </c>
      <c r="E1281">
        <f>IF(ISBLANK(IFERROR(INDEX('2-3 引出列表'!$A$2:$CE$8700,$A1281,MATCH(E$1,'2-3 引出列表'!$A$1:$CD$1,0)),"")),"",IFERROR(INDEX('2-3 引出列表'!$A$2:$CE$8700,$A1281,MATCH(E$1,'2-3 引出列表'!$A$1:$CD$1,0)),""))</f>
        <v>0</v>
      </c>
      <c r="F1281" t="str">
        <f t="shared" si="19"/>
        <v>0</v>
      </c>
      <c r="G1281">
        <f>IF(ISBLANK(IFERROR(INDEX('2-3 引出列表'!$A$2:$CE$8700,$A1281,MATCH(G$1,'2-3 引出列表'!$A$1:$CD$1,0)),"")),"",IFERROR(INDEX('2-3 引出列表'!$A$2:$CE$8700,$A1281,MATCH(G$1,'2-3 引出列表'!$A$1:$CD$1,0)),""))</f>
        <v>0</v>
      </c>
      <c r="H1281">
        <f>IF(ISBLANK(IFERROR(INDEX('2-3 引出列表'!$A$2:$CE$8700,$A1281,MATCH(H$1,'2-3 引出列表'!$A$1:$CD$1,0)),"")),"",IFERROR(INDEX('2-3 引出列表'!$A$2:$CE$8700,$A1281,MATCH(H$1,'2-3 引出列表'!$A$1:$CD$1,0)),""))</f>
        <v>0</v>
      </c>
      <c r="I1281">
        <f>IF(ISBLANK(IFERROR(INDEX('2-3 引出列表'!$A$2:$CE$8700,$A1281,MATCH(I$1,'2-3 引出列表'!$A$1:$CD$1,0)),"")),"",IFERROR(INDEX('2-3 引出列表'!$A$2:$CE$8700,$A1281,MATCH(I$1,'2-3 引出列表'!$A$1:$CD$1,0)),""))</f>
        <v>0</v>
      </c>
    </row>
    <row r="1282" customFormat="1" spans="1:9">
      <c r="A1282">
        <v>1281</v>
      </c>
      <c r="B1282">
        <f>IF(ISBLANK(IFERROR(INDEX('2-3 引出列表'!$A$2:$CE$8700,$A1282,MATCH(B$1,'2-3 引出列表'!$A$1:$CD$1,0)),"")),"",IFERROR(INDEX('2-3 引出列表'!$A$2:$CE$8700,$A1282,MATCH(B$1,'2-3 引出列表'!$A$1:$CD$1,0)),""))</f>
        <v>0</v>
      </c>
      <c r="C1282">
        <f>IF(ISBLANK(IFERROR(INDEX('2-3 引出列表'!$A$2:$CE$8700,$A1282,MATCH(C$1,'2-3 引出列表'!$A$1:$CD$1,0)),"")),"",IFERROR(INDEX('2-3 引出列表'!$A$2:$CE$8700,$A1282,MATCH(C$1,'2-3 引出列表'!$A$1:$CD$1,0)),""))</f>
        <v>0</v>
      </c>
      <c r="D1282">
        <f>IF(ISBLANK(IFERROR(INDEX('2-3 引出列表'!$A$2:$CE$8700,$A1282,MATCH(D$1,'2-3 引出列表'!$A$1:$CD$1,0)),"")),"",IFERROR(INDEX('2-3 引出列表'!$A$2:$CE$8700,$A1282,MATCH(D$1,'2-3 引出列表'!$A$1:$CD$1,0)),""))</f>
        <v>0</v>
      </c>
      <c r="E1282">
        <f>IF(ISBLANK(IFERROR(INDEX('2-3 引出列表'!$A$2:$CE$8700,$A1282,MATCH(E$1,'2-3 引出列表'!$A$1:$CD$1,0)),"")),"",IFERROR(INDEX('2-3 引出列表'!$A$2:$CE$8700,$A1282,MATCH(E$1,'2-3 引出列表'!$A$1:$CD$1,0)),""))</f>
        <v>0</v>
      </c>
      <c r="F1282" t="str">
        <f t="shared" ref="F1282:F1345" si="20">LEFT(E1282,7)</f>
        <v>0</v>
      </c>
      <c r="G1282">
        <f>IF(ISBLANK(IFERROR(INDEX('2-3 引出列表'!$A$2:$CE$8700,$A1282,MATCH(G$1,'2-3 引出列表'!$A$1:$CD$1,0)),"")),"",IFERROR(INDEX('2-3 引出列表'!$A$2:$CE$8700,$A1282,MATCH(G$1,'2-3 引出列表'!$A$1:$CD$1,0)),""))</f>
        <v>0</v>
      </c>
      <c r="H1282">
        <f>IF(ISBLANK(IFERROR(INDEX('2-3 引出列表'!$A$2:$CE$8700,$A1282,MATCH(H$1,'2-3 引出列表'!$A$1:$CD$1,0)),"")),"",IFERROR(INDEX('2-3 引出列表'!$A$2:$CE$8700,$A1282,MATCH(H$1,'2-3 引出列表'!$A$1:$CD$1,0)),""))</f>
        <v>0</v>
      </c>
      <c r="I1282">
        <f>IF(ISBLANK(IFERROR(INDEX('2-3 引出列表'!$A$2:$CE$8700,$A1282,MATCH(I$1,'2-3 引出列表'!$A$1:$CD$1,0)),"")),"",IFERROR(INDEX('2-3 引出列表'!$A$2:$CE$8700,$A1282,MATCH(I$1,'2-3 引出列表'!$A$1:$CD$1,0)),""))</f>
        <v>0</v>
      </c>
    </row>
    <row r="1283" customFormat="1" spans="1:9">
      <c r="A1283">
        <v>1282</v>
      </c>
      <c r="B1283">
        <f>IF(ISBLANK(IFERROR(INDEX('2-3 引出列表'!$A$2:$CE$8700,$A1283,MATCH(B$1,'2-3 引出列表'!$A$1:$CD$1,0)),"")),"",IFERROR(INDEX('2-3 引出列表'!$A$2:$CE$8700,$A1283,MATCH(B$1,'2-3 引出列表'!$A$1:$CD$1,0)),""))</f>
        <v>0</v>
      </c>
      <c r="C1283">
        <f>IF(ISBLANK(IFERROR(INDEX('2-3 引出列表'!$A$2:$CE$8700,$A1283,MATCH(C$1,'2-3 引出列表'!$A$1:$CD$1,0)),"")),"",IFERROR(INDEX('2-3 引出列表'!$A$2:$CE$8700,$A1283,MATCH(C$1,'2-3 引出列表'!$A$1:$CD$1,0)),""))</f>
        <v>0</v>
      </c>
      <c r="D1283">
        <f>IF(ISBLANK(IFERROR(INDEX('2-3 引出列表'!$A$2:$CE$8700,$A1283,MATCH(D$1,'2-3 引出列表'!$A$1:$CD$1,0)),"")),"",IFERROR(INDEX('2-3 引出列表'!$A$2:$CE$8700,$A1283,MATCH(D$1,'2-3 引出列表'!$A$1:$CD$1,0)),""))</f>
        <v>0</v>
      </c>
      <c r="E1283">
        <f>IF(ISBLANK(IFERROR(INDEX('2-3 引出列表'!$A$2:$CE$8700,$A1283,MATCH(E$1,'2-3 引出列表'!$A$1:$CD$1,0)),"")),"",IFERROR(INDEX('2-3 引出列表'!$A$2:$CE$8700,$A1283,MATCH(E$1,'2-3 引出列表'!$A$1:$CD$1,0)),""))</f>
        <v>0</v>
      </c>
      <c r="F1283" t="str">
        <f t="shared" si="20"/>
        <v>0</v>
      </c>
      <c r="G1283">
        <f>IF(ISBLANK(IFERROR(INDEX('2-3 引出列表'!$A$2:$CE$8700,$A1283,MATCH(G$1,'2-3 引出列表'!$A$1:$CD$1,0)),"")),"",IFERROR(INDEX('2-3 引出列表'!$A$2:$CE$8700,$A1283,MATCH(G$1,'2-3 引出列表'!$A$1:$CD$1,0)),""))</f>
        <v>0</v>
      </c>
      <c r="H1283">
        <f>IF(ISBLANK(IFERROR(INDEX('2-3 引出列表'!$A$2:$CE$8700,$A1283,MATCH(H$1,'2-3 引出列表'!$A$1:$CD$1,0)),"")),"",IFERROR(INDEX('2-3 引出列表'!$A$2:$CE$8700,$A1283,MATCH(H$1,'2-3 引出列表'!$A$1:$CD$1,0)),""))</f>
        <v>0</v>
      </c>
      <c r="I1283">
        <f>IF(ISBLANK(IFERROR(INDEX('2-3 引出列表'!$A$2:$CE$8700,$A1283,MATCH(I$1,'2-3 引出列表'!$A$1:$CD$1,0)),"")),"",IFERROR(INDEX('2-3 引出列表'!$A$2:$CE$8700,$A1283,MATCH(I$1,'2-3 引出列表'!$A$1:$CD$1,0)),""))</f>
        <v>0</v>
      </c>
    </row>
    <row r="1284" customFormat="1" spans="1:9">
      <c r="A1284">
        <v>1283</v>
      </c>
      <c r="B1284">
        <f>IF(ISBLANK(IFERROR(INDEX('2-3 引出列表'!$A$2:$CE$8700,$A1284,MATCH(B$1,'2-3 引出列表'!$A$1:$CD$1,0)),"")),"",IFERROR(INDEX('2-3 引出列表'!$A$2:$CE$8700,$A1284,MATCH(B$1,'2-3 引出列表'!$A$1:$CD$1,0)),""))</f>
        <v>0</v>
      </c>
      <c r="C1284">
        <f>IF(ISBLANK(IFERROR(INDEX('2-3 引出列表'!$A$2:$CE$8700,$A1284,MATCH(C$1,'2-3 引出列表'!$A$1:$CD$1,0)),"")),"",IFERROR(INDEX('2-3 引出列表'!$A$2:$CE$8700,$A1284,MATCH(C$1,'2-3 引出列表'!$A$1:$CD$1,0)),""))</f>
        <v>0</v>
      </c>
      <c r="D1284">
        <f>IF(ISBLANK(IFERROR(INDEX('2-3 引出列表'!$A$2:$CE$8700,$A1284,MATCH(D$1,'2-3 引出列表'!$A$1:$CD$1,0)),"")),"",IFERROR(INDEX('2-3 引出列表'!$A$2:$CE$8700,$A1284,MATCH(D$1,'2-3 引出列表'!$A$1:$CD$1,0)),""))</f>
        <v>0</v>
      </c>
      <c r="E1284">
        <f>IF(ISBLANK(IFERROR(INDEX('2-3 引出列表'!$A$2:$CE$8700,$A1284,MATCH(E$1,'2-3 引出列表'!$A$1:$CD$1,0)),"")),"",IFERROR(INDEX('2-3 引出列表'!$A$2:$CE$8700,$A1284,MATCH(E$1,'2-3 引出列表'!$A$1:$CD$1,0)),""))</f>
        <v>0</v>
      </c>
      <c r="F1284" t="str">
        <f t="shared" si="20"/>
        <v>0</v>
      </c>
      <c r="G1284">
        <f>IF(ISBLANK(IFERROR(INDEX('2-3 引出列表'!$A$2:$CE$8700,$A1284,MATCH(G$1,'2-3 引出列表'!$A$1:$CD$1,0)),"")),"",IFERROR(INDEX('2-3 引出列表'!$A$2:$CE$8700,$A1284,MATCH(G$1,'2-3 引出列表'!$A$1:$CD$1,0)),""))</f>
        <v>0</v>
      </c>
      <c r="H1284">
        <f>IF(ISBLANK(IFERROR(INDEX('2-3 引出列表'!$A$2:$CE$8700,$A1284,MATCH(H$1,'2-3 引出列表'!$A$1:$CD$1,0)),"")),"",IFERROR(INDEX('2-3 引出列表'!$A$2:$CE$8700,$A1284,MATCH(H$1,'2-3 引出列表'!$A$1:$CD$1,0)),""))</f>
        <v>0</v>
      </c>
      <c r="I1284">
        <f>IF(ISBLANK(IFERROR(INDEX('2-3 引出列表'!$A$2:$CE$8700,$A1284,MATCH(I$1,'2-3 引出列表'!$A$1:$CD$1,0)),"")),"",IFERROR(INDEX('2-3 引出列表'!$A$2:$CE$8700,$A1284,MATCH(I$1,'2-3 引出列表'!$A$1:$CD$1,0)),""))</f>
        <v>0</v>
      </c>
    </row>
    <row r="1285" customFormat="1" spans="1:9">
      <c r="A1285">
        <v>1284</v>
      </c>
      <c r="B1285">
        <f>IF(ISBLANK(IFERROR(INDEX('2-3 引出列表'!$A$2:$CE$8700,$A1285,MATCH(B$1,'2-3 引出列表'!$A$1:$CD$1,0)),"")),"",IFERROR(INDEX('2-3 引出列表'!$A$2:$CE$8700,$A1285,MATCH(B$1,'2-3 引出列表'!$A$1:$CD$1,0)),""))</f>
        <v>0</v>
      </c>
      <c r="C1285">
        <f>IF(ISBLANK(IFERROR(INDEX('2-3 引出列表'!$A$2:$CE$8700,$A1285,MATCH(C$1,'2-3 引出列表'!$A$1:$CD$1,0)),"")),"",IFERROR(INDEX('2-3 引出列表'!$A$2:$CE$8700,$A1285,MATCH(C$1,'2-3 引出列表'!$A$1:$CD$1,0)),""))</f>
        <v>0</v>
      </c>
      <c r="D1285">
        <f>IF(ISBLANK(IFERROR(INDEX('2-3 引出列表'!$A$2:$CE$8700,$A1285,MATCH(D$1,'2-3 引出列表'!$A$1:$CD$1,0)),"")),"",IFERROR(INDEX('2-3 引出列表'!$A$2:$CE$8700,$A1285,MATCH(D$1,'2-3 引出列表'!$A$1:$CD$1,0)),""))</f>
        <v>0</v>
      </c>
      <c r="E1285">
        <f>IF(ISBLANK(IFERROR(INDEX('2-3 引出列表'!$A$2:$CE$8700,$A1285,MATCH(E$1,'2-3 引出列表'!$A$1:$CD$1,0)),"")),"",IFERROR(INDEX('2-3 引出列表'!$A$2:$CE$8700,$A1285,MATCH(E$1,'2-3 引出列表'!$A$1:$CD$1,0)),""))</f>
        <v>0</v>
      </c>
      <c r="F1285" t="str">
        <f t="shared" si="20"/>
        <v>0</v>
      </c>
      <c r="G1285">
        <f>IF(ISBLANK(IFERROR(INDEX('2-3 引出列表'!$A$2:$CE$8700,$A1285,MATCH(G$1,'2-3 引出列表'!$A$1:$CD$1,0)),"")),"",IFERROR(INDEX('2-3 引出列表'!$A$2:$CE$8700,$A1285,MATCH(G$1,'2-3 引出列表'!$A$1:$CD$1,0)),""))</f>
        <v>0</v>
      </c>
      <c r="H1285">
        <f>IF(ISBLANK(IFERROR(INDEX('2-3 引出列表'!$A$2:$CE$8700,$A1285,MATCH(H$1,'2-3 引出列表'!$A$1:$CD$1,0)),"")),"",IFERROR(INDEX('2-3 引出列表'!$A$2:$CE$8700,$A1285,MATCH(H$1,'2-3 引出列表'!$A$1:$CD$1,0)),""))</f>
        <v>0</v>
      </c>
      <c r="I1285">
        <f>IF(ISBLANK(IFERROR(INDEX('2-3 引出列表'!$A$2:$CE$8700,$A1285,MATCH(I$1,'2-3 引出列表'!$A$1:$CD$1,0)),"")),"",IFERROR(INDEX('2-3 引出列表'!$A$2:$CE$8700,$A1285,MATCH(I$1,'2-3 引出列表'!$A$1:$CD$1,0)),""))</f>
        <v>0</v>
      </c>
    </row>
    <row r="1286" customFormat="1" spans="1:9">
      <c r="A1286">
        <v>1285</v>
      </c>
      <c r="B1286">
        <f>IF(ISBLANK(IFERROR(INDEX('2-3 引出列表'!$A$2:$CE$8700,$A1286,MATCH(B$1,'2-3 引出列表'!$A$1:$CD$1,0)),"")),"",IFERROR(INDEX('2-3 引出列表'!$A$2:$CE$8700,$A1286,MATCH(B$1,'2-3 引出列表'!$A$1:$CD$1,0)),""))</f>
        <v>0</v>
      </c>
      <c r="C1286">
        <f>IF(ISBLANK(IFERROR(INDEX('2-3 引出列表'!$A$2:$CE$8700,$A1286,MATCH(C$1,'2-3 引出列表'!$A$1:$CD$1,0)),"")),"",IFERROR(INDEX('2-3 引出列表'!$A$2:$CE$8700,$A1286,MATCH(C$1,'2-3 引出列表'!$A$1:$CD$1,0)),""))</f>
        <v>0</v>
      </c>
      <c r="D1286">
        <f>IF(ISBLANK(IFERROR(INDEX('2-3 引出列表'!$A$2:$CE$8700,$A1286,MATCH(D$1,'2-3 引出列表'!$A$1:$CD$1,0)),"")),"",IFERROR(INDEX('2-3 引出列表'!$A$2:$CE$8700,$A1286,MATCH(D$1,'2-3 引出列表'!$A$1:$CD$1,0)),""))</f>
        <v>0</v>
      </c>
      <c r="E1286">
        <f>IF(ISBLANK(IFERROR(INDEX('2-3 引出列表'!$A$2:$CE$8700,$A1286,MATCH(E$1,'2-3 引出列表'!$A$1:$CD$1,0)),"")),"",IFERROR(INDEX('2-3 引出列表'!$A$2:$CE$8700,$A1286,MATCH(E$1,'2-3 引出列表'!$A$1:$CD$1,0)),""))</f>
        <v>0</v>
      </c>
      <c r="F1286" t="str">
        <f t="shared" si="20"/>
        <v>0</v>
      </c>
      <c r="G1286">
        <f>IF(ISBLANK(IFERROR(INDEX('2-3 引出列表'!$A$2:$CE$8700,$A1286,MATCH(G$1,'2-3 引出列表'!$A$1:$CD$1,0)),"")),"",IFERROR(INDEX('2-3 引出列表'!$A$2:$CE$8700,$A1286,MATCH(G$1,'2-3 引出列表'!$A$1:$CD$1,0)),""))</f>
        <v>0</v>
      </c>
      <c r="H1286">
        <f>IF(ISBLANK(IFERROR(INDEX('2-3 引出列表'!$A$2:$CE$8700,$A1286,MATCH(H$1,'2-3 引出列表'!$A$1:$CD$1,0)),"")),"",IFERROR(INDEX('2-3 引出列表'!$A$2:$CE$8700,$A1286,MATCH(H$1,'2-3 引出列表'!$A$1:$CD$1,0)),""))</f>
        <v>0</v>
      </c>
      <c r="I1286">
        <f>IF(ISBLANK(IFERROR(INDEX('2-3 引出列表'!$A$2:$CE$8700,$A1286,MATCH(I$1,'2-3 引出列表'!$A$1:$CD$1,0)),"")),"",IFERROR(INDEX('2-3 引出列表'!$A$2:$CE$8700,$A1286,MATCH(I$1,'2-3 引出列表'!$A$1:$CD$1,0)),""))</f>
        <v>0</v>
      </c>
    </row>
    <row r="1287" customFormat="1" spans="1:9">
      <c r="A1287">
        <v>1286</v>
      </c>
      <c r="B1287">
        <f>IF(ISBLANK(IFERROR(INDEX('2-3 引出列表'!$A$2:$CE$8700,$A1287,MATCH(B$1,'2-3 引出列表'!$A$1:$CD$1,0)),"")),"",IFERROR(INDEX('2-3 引出列表'!$A$2:$CE$8700,$A1287,MATCH(B$1,'2-3 引出列表'!$A$1:$CD$1,0)),""))</f>
        <v>0</v>
      </c>
      <c r="C1287">
        <f>IF(ISBLANK(IFERROR(INDEX('2-3 引出列表'!$A$2:$CE$8700,$A1287,MATCH(C$1,'2-3 引出列表'!$A$1:$CD$1,0)),"")),"",IFERROR(INDEX('2-3 引出列表'!$A$2:$CE$8700,$A1287,MATCH(C$1,'2-3 引出列表'!$A$1:$CD$1,0)),""))</f>
        <v>0</v>
      </c>
      <c r="D1287">
        <f>IF(ISBLANK(IFERROR(INDEX('2-3 引出列表'!$A$2:$CE$8700,$A1287,MATCH(D$1,'2-3 引出列表'!$A$1:$CD$1,0)),"")),"",IFERROR(INDEX('2-3 引出列表'!$A$2:$CE$8700,$A1287,MATCH(D$1,'2-3 引出列表'!$A$1:$CD$1,0)),""))</f>
        <v>0</v>
      </c>
      <c r="E1287">
        <f>IF(ISBLANK(IFERROR(INDEX('2-3 引出列表'!$A$2:$CE$8700,$A1287,MATCH(E$1,'2-3 引出列表'!$A$1:$CD$1,0)),"")),"",IFERROR(INDEX('2-3 引出列表'!$A$2:$CE$8700,$A1287,MATCH(E$1,'2-3 引出列表'!$A$1:$CD$1,0)),""))</f>
        <v>0</v>
      </c>
      <c r="F1287" t="str">
        <f t="shared" si="20"/>
        <v>0</v>
      </c>
      <c r="G1287">
        <f>IF(ISBLANK(IFERROR(INDEX('2-3 引出列表'!$A$2:$CE$8700,$A1287,MATCH(G$1,'2-3 引出列表'!$A$1:$CD$1,0)),"")),"",IFERROR(INDEX('2-3 引出列表'!$A$2:$CE$8700,$A1287,MATCH(G$1,'2-3 引出列表'!$A$1:$CD$1,0)),""))</f>
        <v>0</v>
      </c>
      <c r="H1287">
        <f>IF(ISBLANK(IFERROR(INDEX('2-3 引出列表'!$A$2:$CE$8700,$A1287,MATCH(H$1,'2-3 引出列表'!$A$1:$CD$1,0)),"")),"",IFERROR(INDEX('2-3 引出列表'!$A$2:$CE$8700,$A1287,MATCH(H$1,'2-3 引出列表'!$A$1:$CD$1,0)),""))</f>
        <v>0</v>
      </c>
      <c r="I1287">
        <f>IF(ISBLANK(IFERROR(INDEX('2-3 引出列表'!$A$2:$CE$8700,$A1287,MATCH(I$1,'2-3 引出列表'!$A$1:$CD$1,0)),"")),"",IFERROR(INDEX('2-3 引出列表'!$A$2:$CE$8700,$A1287,MATCH(I$1,'2-3 引出列表'!$A$1:$CD$1,0)),""))</f>
        <v>0</v>
      </c>
    </row>
    <row r="1288" customFormat="1" spans="1:9">
      <c r="A1288">
        <v>1287</v>
      </c>
      <c r="B1288">
        <f>IF(ISBLANK(IFERROR(INDEX('2-3 引出列表'!$A$2:$CE$8700,$A1288,MATCH(B$1,'2-3 引出列表'!$A$1:$CD$1,0)),"")),"",IFERROR(INDEX('2-3 引出列表'!$A$2:$CE$8700,$A1288,MATCH(B$1,'2-3 引出列表'!$A$1:$CD$1,0)),""))</f>
        <v>0</v>
      </c>
      <c r="C1288">
        <f>IF(ISBLANK(IFERROR(INDEX('2-3 引出列表'!$A$2:$CE$8700,$A1288,MATCH(C$1,'2-3 引出列表'!$A$1:$CD$1,0)),"")),"",IFERROR(INDEX('2-3 引出列表'!$A$2:$CE$8700,$A1288,MATCH(C$1,'2-3 引出列表'!$A$1:$CD$1,0)),""))</f>
        <v>0</v>
      </c>
      <c r="D1288">
        <f>IF(ISBLANK(IFERROR(INDEX('2-3 引出列表'!$A$2:$CE$8700,$A1288,MATCH(D$1,'2-3 引出列表'!$A$1:$CD$1,0)),"")),"",IFERROR(INDEX('2-3 引出列表'!$A$2:$CE$8700,$A1288,MATCH(D$1,'2-3 引出列表'!$A$1:$CD$1,0)),""))</f>
        <v>0</v>
      </c>
      <c r="E1288">
        <f>IF(ISBLANK(IFERROR(INDEX('2-3 引出列表'!$A$2:$CE$8700,$A1288,MATCH(E$1,'2-3 引出列表'!$A$1:$CD$1,0)),"")),"",IFERROR(INDEX('2-3 引出列表'!$A$2:$CE$8700,$A1288,MATCH(E$1,'2-3 引出列表'!$A$1:$CD$1,0)),""))</f>
        <v>0</v>
      </c>
      <c r="F1288" t="str">
        <f t="shared" si="20"/>
        <v>0</v>
      </c>
      <c r="G1288">
        <f>IF(ISBLANK(IFERROR(INDEX('2-3 引出列表'!$A$2:$CE$8700,$A1288,MATCH(G$1,'2-3 引出列表'!$A$1:$CD$1,0)),"")),"",IFERROR(INDEX('2-3 引出列表'!$A$2:$CE$8700,$A1288,MATCH(G$1,'2-3 引出列表'!$A$1:$CD$1,0)),""))</f>
        <v>0</v>
      </c>
      <c r="H1288">
        <f>IF(ISBLANK(IFERROR(INDEX('2-3 引出列表'!$A$2:$CE$8700,$A1288,MATCH(H$1,'2-3 引出列表'!$A$1:$CD$1,0)),"")),"",IFERROR(INDEX('2-3 引出列表'!$A$2:$CE$8700,$A1288,MATCH(H$1,'2-3 引出列表'!$A$1:$CD$1,0)),""))</f>
        <v>0</v>
      </c>
      <c r="I1288">
        <f>IF(ISBLANK(IFERROR(INDEX('2-3 引出列表'!$A$2:$CE$8700,$A1288,MATCH(I$1,'2-3 引出列表'!$A$1:$CD$1,0)),"")),"",IFERROR(INDEX('2-3 引出列表'!$A$2:$CE$8700,$A1288,MATCH(I$1,'2-3 引出列表'!$A$1:$CD$1,0)),""))</f>
        <v>0</v>
      </c>
    </row>
    <row r="1289" customFormat="1" spans="1:9">
      <c r="A1289">
        <v>1288</v>
      </c>
      <c r="B1289">
        <f>IF(ISBLANK(IFERROR(INDEX('2-3 引出列表'!$A$2:$CE$8700,$A1289,MATCH(B$1,'2-3 引出列表'!$A$1:$CD$1,0)),"")),"",IFERROR(INDEX('2-3 引出列表'!$A$2:$CE$8700,$A1289,MATCH(B$1,'2-3 引出列表'!$A$1:$CD$1,0)),""))</f>
        <v>0</v>
      </c>
      <c r="C1289">
        <f>IF(ISBLANK(IFERROR(INDEX('2-3 引出列表'!$A$2:$CE$8700,$A1289,MATCH(C$1,'2-3 引出列表'!$A$1:$CD$1,0)),"")),"",IFERROR(INDEX('2-3 引出列表'!$A$2:$CE$8700,$A1289,MATCH(C$1,'2-3 引出列表'!$A$1:$CD$1,0)),""))</f>
        <v>0</v>
      </c>
      <c r="D1289">
        <f>IF(ISBLANK(IFERROR(INDEX('2-3 引出列表'!$A$2:$CE$8700,$A1289,MATCH(D$1,'2-3 引出列表'!$A$1:$CD$1,0)),"")),"",IFERROR(INDEX('2-3 引出列表'!$A$2:$CE$8700,$A1289,MATCH(D$1,'2-3 引出列表'!$A$1:$CD$1,0)),""))</f>
        <v>0</v>
      </c>
      <c r="E1289">
        <f>IF(ISBLANK(IFERROR(INDEX('2-3 引出列表'!$A$2:$CE$8700,$A1289,MATCH(E$1,'2-3 引出列表'!$A$1:$CD$1,0)),"")),"",IFERROR(INDEX('2-3 引出列表'!$A$2:$CE$8700,$A1289,MATCH(E$1,'2-3 引出列表'!$A$1:$CD$1,0)),""))</f>
        <v>0</v>
      </c>
      <c r="F1289" t="str">
        <f t="shared" si="20"/>
        <v>0</v>
      </c>
      <c r="G1289">
        <f>IF(ISBLANK(IFERROR(INDEX('2-3 引出列表'!$A$2:$CE$8700,$A1289,MATCH(G$1,'2-3 引出列表'!$A$1:$CD$1,0)),"")),"",IFERROR(INDEX('2-3 引出列表'!$A$2:$CE$8700,$A1289,MATCH(G$1,'2-3 引出列表'!$A$1:$CD$1,0)),""))</f>
        <v>0</v>
      </c>
      <c r="H1289">
        <f>IF(ISBLANK(IFERROR(INDEX('2-3 引出列表'!$A$2:$CE$8700,$A1289,MATCH(H$1,'2-3 引出列表'!$A$1:$CD$1,0)),"")),"",IFERROR(INDEX('2-3 引出列表'!$A$2:$CE$8700,$A1289,MATCH(H$1,'2-3 引出列表'!$A$1:$CD$1,0)),""))</f>
        <v>0</v>
      </c>
      <c r="I1289">
        <f>IF(ISBLANK(IFERROR(INDEX('2-3 引出列表'!$A$2:$CE$8700,$A1289,MATCH(I$1,'2-3 引出列表'!$A$1:$CD$1,0)),"")),"",IFERROR(INDEX('2-3 引出列表'!$A$2:$CE$8700,$A1289,MATCH(I$1,'2-3 引出列表'!$A$1:$CD$1,0)),""))</f>
        <v>0</v>
      </c>
    </row>
    <row r="1290" customFormat="1" spans="1:9">
      <c r="A1290">
        <v>1289</v>
      </c>
      <c r="B1290">
        <f>IF(ISBLANK(IFERROR(INDEX('2-3 引出列表'!$A$2:$CE$8700,$A1290,MATCH(B$1,'2-3 引出列表'!$A$1:$CD$1,0)),"")),"",IFERROR(INDEX('2-3 引出列表'!$A$2:$CE$8700,$A1290,MATCH(B$1,'2-3 引出列表'!$A$1:$CD$1,0)),""))</f>
        <v>0</v>
      </c>
      <c r="C1290">
        <f>IF(ISBLANK(IFERROR(INDEX('2-3 引出列表'!$A$2:$CE$8700,$A1290,MATCH(C$1,'2-3 引出列表'!$A$1:$CD$1,0)),"")),"",IFERROR(INDEX('2-3 引出列表'!$A$2:$CE$8700,$A1290,MATCH(C$1,'2-3 引出列表'!$A$1:$CD$1,0)),""))</f>
        <v>0</v>
      </c>
      <c r="D1290">
        <f>IF(ISBLANK(IFERROR(INDEX('2-3 引出列表'!$A$2:$CE$8700,$A1290,MATCH(D$1,'2-3 引出列表'!$A$1:$CD$1,0)),"")),"",IFERROR(INDEX('2-3 引出列表'!$A$2:$CE$8700,$A1290,MATCH(D$1,'2-3 引出列表'!$A$1:$CD$1,0)),""))</f>
        <v>0</v>
      </c>
      <c r="E1290">
        <f>IF(ISBLANK(IFERROR(INDEX('2-3 引出列表'!$A$2:$CE$8700,$A1290,MATCH(E$1,'2-3 引出列表'!$A$1:$CD$1,0)),"")),"",IFERROR(INDEX('2-3 引出列表'!$A$2:$CE$8700,$A1290,MATCH(E$1,'2-3 引出列表'!$A$1:$CD$1,0)),""))</f>
        <v>0</v>
      </c>
      <c r="F1290" t="str">
        <f t="shared" si="20"/>
        <v>0</v>
      </c>
      <c r="G1290">
        <f>IF(ISBLANK(IFERROR(INDEX('2-3 引出列表'!$A$2:$CE$8700,$A1290,MATCH(G$1,'2-3 引出列表'!$A$1:$CD$1,0)),"")),"",IFERROR(INDEX('2-3 引出列表'!$A$2:$CE$8700,$A1290,MATCH(G$1,'2-3 引出列表'!$A$1:$CD$1,0)),""))</f>
        <v>0</v>
      </c>
      <c r="H1290">
        <f>IF(ISBLANK(IFERROR(INDEX('2-3 引出列表'!$A$2:$CE$8700,$A1290,MATCH(H$1,'2-3 引出列表'!$A$1:$CD$1,0)),"")),"",IFERROR(INDEX('2-3 引出列表'!$A$2:$CE$8700,$A1290,MATCH(H$1,'2-3 引出列表'!$A$1:$CD$1,0)),""))</f>
        <v>0</v>
      </c>
      <c r="I1290">
        <f>IF(ISBLANK(IFERROR(INDEX('2-3 引出列表'!$A$2:$CE$8700,$A1290,MATCH(I$1,'2-3 引出列表'!$A$1:$CD$1,0)),"")),"",IFERROR(INDEX('2-3 引出列表'!$A$2:$CE$8700,$A1290,MATCH(I$1,'2-3 引出列表'!$A$1:$CD$1,0)),""))</f>
        <v>0</v>
      </c>
    </row>
    <row r="1291" customFormat="1" spans="1:9">
      <c r="A1291">
        <v>1290</v>
      </c>
      <c r="B1291">
        <f>IF(ISBLANK(IFERROR(INDEX('2-3 引出列表'!$A$2:$CE$8700,$A1291,MATCH(B$1,'2-3 引出列表'!$A$1:$CD$1,0)),"")),"",IFERROR(INDEX('2-3 引出列表'!$A$2:$CE$8700,$A1291,MATCH(B$1,'2-3 引出列表'!$A$1:$CD$1,0)),""))</f>
        <v>0</v>
      </c>
      <c r="C1291">
        <f>IF(ISBLANK(IFERROR(INDEX('2-3 引出列表'!$A$2:$CE$8700,$A1291,MATCH(C$1,'2-3 引出列表'!$A$1:$CD$1,0)),"")),"",IFERROR(INDEX('2-3 引出列表'!$A$2:$CE$8700,$A1291,MATCH(C$1,'2-3 引出列表'!$A$1:$CD$1,0)),""))</f>
        <v>0</v>
      </c>
      <c r="D1291">
        <f>IF(ISBLANK(IFERROR(INDEX('2-3 引出列表'!$A$2:$CE$8700,$A1291,MATCH(D$1,'2-3 引出列表'!$A$1:$CD$1,0)),"")),"",IFERROR(INDEX('2-3 引出列表'!$A$2:$CE$8700,$A1291,MATCH(D$1,'2-3 引出列表'!$A$1:$CD$1,0)),""))</f>
        <v>0</v>
      </c>
      <c r="E1291">
        <f>IF(ISBLANK(IFERROR(INDEX('2-3 引出列表'!$A$2:$CE$8700,$A1291,MATCH(E$1,'2-3 引出列表'!$A$1:$CD$1,0)),"")),"",IFERROR(INDEX('2-3 引出列表'!$A$2:$CE$8700,$A1291,MATCH(E$1,'2-3 引出列表'!$A$1:$CD$1,0)),""))</f>
        <v>0</v>
      </c>
      <c r="F1291" t="str">
        <f t="shared" si="20"/>
        <v>0</v>
      </c>
      <c r="G1291">
        <f>IF(ISBLANK(IFERROR(INDEX('2-3 引出列表'!$A$2:$CE$8700,$A1291,MATCH(G$1,'2-3 引出列表'!$A$1:$CD$1,0)),"")),"",IFERROR(INDEX('2-3 引出列表'!$A$2:$CE$8700,$A1291,MATCH(G$1,'2-3 引出列表'!$A$1:$CD$1,0)),""))</f>
        <v>0</v>
      </c>
      <c r="H1291">
        <f>IF(ISBLANK(IFERROR(INDEX('2-3 引出列表'!$A$2:$CE$8700,$A1291,MATCH(H$1,'2-3 引出列表'!$A$1:$CD$1,0)),"")),"",IFERROR(INDEX('2-3 引出列表'!$A$2:$CE$8700,$A1291,MATCH(H$1,'2-3 引出列表'!$A$1:$CD$1,0)),""))</f>
        <v>0</v>
      </c>
      <c r="I1291">
        <f>IF(ISBLANK(IFERROR(INDEX('2-3 引出列表'!$A$2:$CE$8700,$A1291,MATCH(I$1,'2-3 引出列表'!$A$1:$CD$1,0)),"")),"",IFERROR(INDEX('2-3 引出列表'!$A$2:$CE$8700,$A1291,MATCH(I$1,'2-3 引出列表'!$A$1:$CD$1,0)),""))</f>
        <v>0</v>
      </c>
    </row>
    <row r="1292" customFormat="1" spans="1:9">
      <c r="A1292">
        <v>1291</v>
      </c>
      <c r="B1292">
        <f>IF(ISBLANK(IFERROR(INDEX('2-3 引出列表'!$A$2:$CE$8700,$A1292,MATCH(B$1,'2-3 引出列表'!$A$1:$CD$1,0)),"")),"",IFERROR(INDEX('2-3 引出列表'!$A$2:$CE$8700,$A1292,MATCH(B$1,'2-3 引出列表'!$A$1:$CD$1,0)),""))</f>
        <v>0</v>
      </c>
      <c r="C1292">
        <f>IF(ISBLANK(IFERROR(INDEX('2-3 引出列表'!$A$2:$CE$8700,$A1292,MATCH(C$1,'2-3 引出列表'!$A$1:$CD$1,0)),"")),"",IFERROR(INDEX('2-3 引出列表'!$A$2:$CE$8700,$A1292,MATCH(C$1,'2-3 引出列表'!$A$1:$CD$1,0)),""))</f>
        <v>0</v>
      </c>
      <c r="D1292">
        <f>IF(ISBLANK(IFERROR(INDEX('2-3 引出列表'!$A$2:$CE$8700,$A1292,MATCH(D$1,'2-3 引出列表'!$A$1:$CD$1,0)),"")),"",IFERROR(INDEX('2-3 引出列表'!$A$2:$CE$8700,$A1292,MATCH(D$1,'2-3 引出列表'!$A$1:$CD$1,0)),""))</f>
        <v>0</v>
      </c>
      <c r="E1292">
        <f>IF(ISBLANK(IFERROR(INDEX('2-3 引出列表'!$A$2:$CE$8700,$A1292,MATCH(E$1,'2-3 引出列表'!$A$1:$CD$1,0)),"")),"",IFERROR(INDEX('2-3 引出列表'!$A$2:$CE$8700,$A1292,MATCH(E$1,'2-3 引出列表'!$A$1:$CD$1,0)),""))</f>
        <v>0</v>
      </c>
      <c r="F1292" t="str">
        <f t="shared" si="20"/>
        <v>0</v>
      </c>
      <c r="G1292">
        <f>IF(ISBLANK(IFERROR(INDEX('2-3 引出列表'!$A$2:$CE$8700,$A1292,MATCH(G$1,'2-3 引出列表'!$A$1:$CD$1,0)),"")),"",IFERROR(INDEX('2-3 引出列表'!$A$2:$CE$8700,$A1292,MATCH(G$1,'2-3 引出列表'!$A$1:$CD$1,0)),""))</f>
        <v>0</v>
      </c>
      <c r="H1292">
        <f>IF(ISBLANK(IFERROR(INDEX('2-3 引出列表'!$A$2:$CE$8700,$A1292,MATCH(H$1,'2-3 引出列表'!$A$1:$CD$1,0)),"")),"",IFERROR(INDEX('2-3 引出列表'!$A$2:$CE$8700,$A1292,MATCH(H$1,'2-3 引出列表'!$A$1:$CD$1,0)),""))</f>
        <v>0</v>
      </c>
      <c r="I1292">
        <f>IF(ISBLANK(IFERROR(INDEX('2-3 引出列表'!$A$2:$CE$8700,$A1292,MATCH(I$1,'2-3 引出列表'!$A$1:$CD$1,0)),"")),"",IFERROR(INDEX('2-3 引出列表'!$A$2:$CE$8700,$A1292,MATCH(I$1,'2-3 引出列表'!$A$1:$CD$1,0)),""))</f>
        <v>0</v>
      </c>
    </row>
    <row r="1293" customFormat="1" spans="1:9">
      <c r="A1293">
        <v>1292</v>
      </c>
      <c r="B1293">
        <f>IF(ISBLANK(IFERROR(INDEX('2-3 引出列表'!$A$2:$CE$8700,$A1293,MATCH(B$1,'2-3 引出列表'!$A$1:$CD$1,0)),"")),"",IFERROR(INDEX('2-3 引出列表'!$A$2:$CE$8700,$A1293,MATCH(B$1,'2-3 引出列表'!$A$1:$CD$1,0)),""))</f>
        <v>0</v>
      </c>
      <c r="C1293">
        <f>IF(ISBLANK(IFERROR(INDEX('2-3 引出列表'!$A$2:$CE$8700,$A1293,MATCH(C$1,'2-3 引出列表'!$A$1:$CD$1,0)),"")),"",IFERROR(INDEX('2-3 引出列表'!$A$2:$CE$8700,$A1293,MATCH(C$1,'2-3 引出列表'!$A$1:$CD$1,0)),""))</f>
        <v>0</v>
      </c>
      <c r="D1293">
        <f>IF(ISBLANK(IFERROR(INDEX('2-3 引出列表'!$A$2:$CE$8700,$A1293,MATCH(D$1,'2-3 引出列表'!$A$1:$CD$1,0)),"")),"",IFERROR(INDEX('2-3 引出列表'!$A$2:$CE$8700,$A1293,MATCH(D$1,'2-3 引出列表'!$A$1:$CD$1,0)),""))</f>
        <v>0</v>
      </c>
      <c r="E1293">
        <f>IF(ISBLANK(IFERROR(INDEX('2-3 引出列表'!$A$2:$CE$8700,$A1293,MATCH(E$1,'2-3 引出列表'!$A$1:$CD$1,0)),"")),"",IFERROR(INDEX('2-3 引出列表'!$A$2:$CE$8700,$A1293,MATCH(E$1,'2-3 引出列表'!$A$1:$CD$1,0)),""))</f>
        <v>0</v>
      </c>
      <c r="F1293" t="str">
        <f t="shared" si="20"/>
        <v>0</v>
      </c>
      <c r="G1293">
        <f>IF(ISBLANK(IFERROR(INDEX('2-3 引出列表'!$A$2:$CE$8700,$A1293,MATCH(G$1,'2-3 引出列表'!$A$1:$CD$1,0)),"")),"",IFERROR(INDEX('2-3 引出列表'!$A$2:$CE$8700,$A1293,MATCH(G$1,'2-3 引出列表'!$A$1:$CD$1,0)),""))</f>
        <v>0</v>
      </c>
      <c r="H1293">
        <f>IF(ISBLANK(IFERROR(INDEX('2-3 引出列表'!$A$2:$CE$8700,$A1293,MATCH(H$1,'2-3 引出列表'!$A$1:$CD$1,0)),"")),"",IFERROR(INDEX('2-3 引出列表'!$A$2:$CE$8700,$A1293,MATCH(H$1,'2-3 引出列表'!$A$1:$CD$1,0)),""))</f>
        <v>0</v>
      </c>
      <c r="I1293">
        <f>IF(ISBLANK(IFERROR(INDEX('2-3 引出列表'!$A$2:$CE$8700,$A1293,MATCH(I$1,'2-3 引出列表'!$A$1:$CD$1,0)),"")),"",IFERROR(INDEX('2-3 引出列表'!$A$2:$CE$8700,$A1293,MATCH(I$1,'2-3 引出列表'!$A$1:$CD$1,0)),""))</f>
        <v>0</v>
      </c>
    </row>
    <row r="1294" customFormat="1" spans="1:9">
      <c r="A1294">
        <v>1293</v>
      </c>
      <c r="B1294">
        <f>IF(ISBLANK(IFERROR(INDEX('2-3 引出列表'!$A$2:$CE$8700,$A1294,MATCH(B$1,'2-3 引出列表'!$A$1:$CD$1,0)),"")),"",IFERROR(INDEX('2-3 引出列表'!$A$2:$CE$8700,$A1294,MATCH(B$1,'2-3 引出列表'!$A$1:$CD$1,0)),""))</f>
        <v>0</v>
      </c>
      <c r="C1294">
        <f>IF(ISBLANK(IFERROR(INDEX('2-3 引出列表'!$A$2:$CE$8700,$A1294,MATCH(C$1,'2-3 引出列表'!$A$1:$CD$1,0)),"")),"",IFERROR(INDEX('2-3 引出列表'!$A$2:$CE$8700,$A1294,MATCH(C$1,'2-3 引出列表'!$A$1:$CD$1,0)),""))</f>
        <v>0</v>
      </c>
      <c r="D1294">
        <f>IF(ISBLANK(IFERROR(INDEX('2-3 引出列表'!$A$2:$CE$8700,$A1294,MATCH(D$1,'2-3 引出列表'!$A$1:$CD$1,0)),"")),"",IFERROR(INDEX('2-3 引出列表'!$A$2:$CE$8700,$A1294,MATCH(D$1,'2-3 引出列表'!$A$1:$CD$1,0)),""))</f>
        <v>0</v>
      </c>
      <c r="E1294">
        <f>IF(ISBLANK(IFERROR(INDEX('2-3 引出列表'!$A$2:$CE$8700,$A1294,MATCH(E$1,'2-3 引出列表'!$A$1:$CD$1,0)),"")),"",IFERROR(INDEX('2-3 引出列表'!$A$2:$CE$8700,$A1294,MATCH(E$1,'2-3 引出列表'!$A$1:$CD$1,0)),""))</f>
        <v>0</v>
      </c>
      <c r="F1294" t="str">
        <f t="shared" si="20"/>
        <v>0</v>
      </c>
      <c r="G1294">
        <f>IF(ISBLANK(IFERROR(INDEX('2-3 引出列表'!$A$2:$CE$8700,$A1294,MATCH(G$1,'2-3 引出列表'!$A$1:$CD$1,0)),"")),"",IFERROR(INDEX('2-3 引出列表'!$A$2:$CE$8700,$A1294,MATCH(G$1,'2-3 引出列表'!$A$1:$CD$1,0)),""))</f>
        <v>0</v>
      </c>
      <c r="H1294">
        <f>IF(ISBLANK(IFERROR(INDEX('2-3 引出列表'!$A$2:$CE$8700,$A1294,MATCH(H$1,'2-3 引出列表'!$A$1:$CD$1,0)),"")),"",IFERROR(INDEX('2-3 引出列表'!$A$2:$CE$8700,$A1294,MATCH(H$1,'2-3 引出列表'!$A$1:$CD$1,0)),""))</f>
        <v>0</v>
      </c>
      <c r="I1294">
        <f>IF(ISBLANK(IFERROR(INDEX('2-3 引出列表'!$A$2:$CE$8700,$A1294,MATCH(I$1,'2-3 引出列表'!$A$1:$CD$1,0)),"")),"",IFERROR(INDEX('2-3 引出列表'!$A$2:$CE$8700,$A1294,MATCH(I$1,'2-3 引出列表'!$A$1:$CD$1,0)),""))</f>
        <v>0</v>
      </c>
    </row>
    <row r="1295" customFormat="1" spans="1:9">
      <c r="A1295">
        <v>1294</v>
      </c>
      <c r="B1295">
        <f>IF(ISBLANK(IFERROR(INDEX('2-3 引出列表'!$A$2:$CE$8700,$A1295,MATCH(B$1,'2-3 引出列表'!$A$1:$CD$1,0)),"")),"",IFERROR(INDEX('2-3 引出列表'!$A$2:$CE$8700,$A1295,MATCH(B$1,'2-3 引出列表'!$A$1:$CD$1,0)),""))</f>
        <v>0</v>
      </c>
      <c r="C1295">
        <f>IF(ISBLANK(IFERROR(INDEX('2-3 引出列表'!$A$2:$CE$8700,$A1295,MATCH(C$1,'2-3 引出列表'!$A$1:$CD$1,0)),"")),"",IFERROR(INDEX('2-3 引出列表'!$A$2:$CE$8700,$A1295,MATCH(C$1,'2-3 引出列表'!$A$1:$CD$1,0)),""))</f>
        <v>0</v>
      </c>
      <c r="D1295">
        <f>IF(ISBLANK(IFERROR(INDEX('2-3 引出列表'!$A$2:$CE$8700,$A1295,MATCH(D$1,'2-3 引出列表'!$A$1:$CD$1,0)),"")),"",IFERROR(INDEX('2-3 引出列表'!$A$2:$CE$8700,$A1295,MATCH(D$1,'2-3 引出列表'!$A$1:$CD$1,0)),""))</f>
        <v>0</v>
      </c>
      <c r="E1295">
        <f>IF(ISBLANK(IFERROR(INDEX('2-3 引出列表'!$A$2:$CE$8700,$A1295,MATCH(E$1,'2-3 引出列表'!$A$1:$CD$1,0)),"")),"",IFERROR(INDEX('2-3 引出列表'!$A$2:$CE$8700,$A1295,MATCH(E$1,'2-3 引出列表'!$A$1:$CD$1,0)),""))</f>
        <v>0</v>
      </c>
      <c r="F1295" t="str">
        <f t="shared" si="20"/>
        <v>0</v>
      </c>
      <c r="G1295">
        <f>IF(ISBLANK(IFERROR(INDEX('2-3 引出列表'!$A$2:$CE$8700,$A1295,MATCH(G$1,'2-3 引出列表'!$A$1:$CD$1,0)),"")),"",IFERROR(INDEX('2-3 引出列表'!$A$2:$CE$8700,$A1295,MATCH(G$1,'2-3 引出列表'!$A$1:$CD$1,0)),""))</f>
        <v>0</v>
      </c>
      <c r="H1295">
        <f>IF(ISBLANK(IFERROR(INDEX('2-3 引出列表'!$A$2:$CE$8700,$A1295,MATCH(H$1,'2-3 引出列表'!$A$1:$CD$1,0)),"")),"",IFERROR(INDEX('2-3 引出列表'!$A$2:$CE$8700,$A1295,MATCH(H$1,'2-3 引出列表'!$A$1:$CD$1,0)),""))</f>
        <v>0</v>
      </c>
      <c r="I1295">
        <f>IF(ISBLANK(IFERROR(INDEX('2-3 引出列表'!$A$2:$CE$8700,$A1295,MATCH(I$1,'2-3 引出列表'!$A$1:$CD$1,0)),"")),"",IFERROR(INDEX('2-3 引出列表'!$A$2:$CE$8700,$A1295,MATCH(I$1,'2-3 引出列表'!$A$1:$CD$1,0)),""))</f>
        <v>0</v>
      </c>
    </row>
    <row r="1296" customFormat="1" spans="1:9">
      <c r="A1296">
        <v>1295</v>
      </c>
      <c r="B1296">
        <f>IF(ISBLANK(IFERROR(INDEX('2-3 引出列表'!$A$2:$CE$8700,$A1296,MATCH(B$1,'2-3 引出列表'!$A$1:$CD$1,0)),"")),"",IFERROR(INDEX('2-3 引出列表'!$A$2:$CE$8700,$A1296,MATCH(B$1,'2-3 引出列表'!$A$1:$CD$1,0)),""))</f>
        <v>0</v>
      </c>
      <c r="C1296">
        <f>IF(ISBLANK(IFERROR(INDEX('2-3 引出列表'!$A$2:$CE$8700,$A1296,MATCH(C$1,'2-3 引出列表'!$A$1:$CD$1,0)),"")),"",IFERROR(INDEX('2-3 引出列表'!$A$2:$CE$8700,$A1296,MATCH(C$1,'2-3 引出列表'!$A$1:$CD$1,0)),""))</f>
        <v>0</v>
      </c>
      <c r="D1296">
        <f>IF(ISBLANK(IFERROR(INDEX('2-3 引出列表'!$A$2:$CE$8700,$A1296,MATCH(D$1,'2-3 引出列表'!$A$1:$CD$1,0)),"")),"",IFERROR(INDEX('2-3 引出列表'!$A$2:$CE$8700,$A1296,MATCH(D$1,'2-3 引出列表'!$A$1:$CD$1,0)),""))</f>
        <v>0</v>
      </c>
      <c r="E1296">
        <f>IF(ISBLANK(IFERROR(INDEX('2-3 引出列表'!$A$2:$CE$8700,$A1296,MATCH(E$1,'2-3 引出列表'!$A$1:$CD$1,0)),"")),"",IFERROR(INDEX('2-3 引出列表'!$A$2:$CE$8700,$A1296,MATCH(E$1,'2-3 引出列表'!$A$1:$CD$1,0)),""))</f>
        <v>0</v>
      </c>
      <c r="F1296" t="str">
        <f t="shared" si="20"/>
        <v>0</v>
      </c>
      <c r="G1296">
        <f>IF(ISBLANK(IFERROR(INDEX('2-3 引出列表'!$A$2:$CE$8700,$A1296,MATCH(G$1,'2-3 引出列表'!$A$1:$CD$1,0)),"")),"",IFERROR(INDEX('2-3 引出列表'!$A$2:$CE$8700,$A1296,MATCH(G$1,'2-3 引出列表'!$A$1:$CD$1,0)),""))</f>
        <v>0</v>
      </c>
      <c r="H1296">
        <f>IF(ISBLANK(IFERROR(INDEX('2-3 引出列表'!$A$2:$CE$8700,$A1296,MATCH(H$1,'2-3 引出列表'!$A$1:$CD$1,0)),"")),"",IFERROR(INDEX('2-3 引出列表'!$A$2:$CE$8700,$A1296,MATCH(H$1,'2-3 引出列表'!$A$1:$CD$1,0)),""))</f>
        <v>0</v>
      </c>
      <c r="I1296">
        <f>IF(ISBLANK(IFERROR(INDEX('2-3 引出列表'!$A$2:$CE$8700,$A1296,MATCH(I$1,'2-3 引出列表'!$A$1:$CD$1,0)),"")),"",IFERROR(INDEX('2-3 引出列表'!$A$2:$CE$8700,$A1296,MATCH(I$1,'2-3 引出列表'!$A$1:$CD$1,0)),""))</f>
        <v>0</v>
      </c>
    </row>
    <row r="1297" customFormat="1" spans="1:9">
      <c r="A1297">
        <v>1296</v>
      </c>
      <c r="B1297">
        <f>IF(ISBLANK(IFERROR(INDEX('2-3 引出列表'!$A$2:$CE$8700,$A1297,MATCH(B$1,'2-3 引出列表'!$A$1:$CD$1,0)),"")),"",IFERROR(INDEX('2-3 引出列表'!$A$2:$CE$8700,$A1297,MATCH(B$1,'2-3 引出列表'!$A$1:$CD$1,0)),""))</f>
        <v>0</v>
      </c>
      <c r="C1297">
        <f>IF(ISBLANK(IFERROR(INDEX('2-3 引出列表'!$A$2:$CE$8700,$A1297,MATCH(C$1,'2-3 引出列表'!$A$1:$CD$1,0)),"")),"",IFERROR(INDEX('2-3 引出列表'!$A$2:$CE$8700,$A1297,MATCH(C$1,'2-3 引出列表'!$A$1:$CD$1,0)),""))</f>
        <v>0</v>
      </c>
      <c r="D1297">
        <f>IF(ISBLANK(IFERROR(INDEX('2-3 引出列表'!$A$2:$CE$8700,$A1297,MATCH(D$1,'2-3 引出列表'!$A$1:$CD$1,0)),"")),"",IFERROR(INDEX('2-3 引出列表'!$A$2:$CE$8700,$A1297,MATCH(D$1,'2-3 引出列表'!$A$1:$CD$1,0)),""))</f>
        <v>0</v>
      </c>
      <c r="E1297">
        <f>IF(ISBLANK(IFERROR(INDEX('2-3 引出列表'!$A$2:$CE$8700,$A1297,MATCH(E$1,'2-3 引出列表'!$A$1:$CD$1,0)),"")),"",IFERROR(INDEX('2-3 引出列表'!$A$2:$CE$8700,$A1297,MATCH(E$1,'2-3 引出列表'!$A$1:$CD$1,0)),""))</f>
        <v>0</v>
      </c>
      <c r="F1297" t="str">
        <f t="shared" si="20"/>
        <v>0</v>
      </c>
      <c r="G1297">
        <f>IF(ISBLANK(IFERROR(INDEX('2-3 引出列表'!$A$2:$CE$8700,$A1297,MATCH(G$1,'2-3 引出列表'!$A$1:$CD$1,0)),"")),"",IFERROR(INDEX('2-3 引出列表'!$A$2:$CE$8700,$A1297,MATCH(G$1,'2-3 引出列表'!$A$1:$CD$1,0)),""))</f>
        <v>0</v>
      </c>
      <c r="H1297">
        <f>IF(ISBLANK(IFERROR(INDEX('2-3 引出列表'!$A$2:$CE$8700,$A1297,MATCH(H$1,'2-3 引出列表'!$A$1:$CD$1,0)),"")),"",IFERROR(INDEX('2-3 引出列表'!$A$2:$CE$8700,$A1297,MATCH(H$1,'2-3 引出列表'!$A$1:$CD$1,0)),""))</f>
        <v>0</v>
      </c>
      <c r="I1297">
        <f>IF(ISBLANK(IFERROR(INDEX('2-3 引出列表'!$A$2:$CE$8700,$A1297,MATCH(I$1,'2-3 引出列表'!$A$1:$CD$1,0)),"")),"",IFERROR(INDEX('2-3 引出列表'!$A$2:$CE$8700,$A1297,MATCH(I$1,'2-3 引出列表'!$A$1:$CD$1,0)),""))</f>
        <v>0</v>
      </c>
    </row>
    <row r="1298" customFormat="1" spans="1:9">
      <c r="A1298">
        <v>1297</v>
      </c>
      <c r="B1298">
        <f>IF(ISBLANK(IFERROR(INDEX('2-3 引出列表'!$A$2:$CE$8700,$A1298,MATCH(B$1,'2-3 引出列表'!$A$1:$CD$1,0)),"")),"",IFERROR(INDEX('2-3 引出列表'!$A$2:$CE$8700,$A1298,MATCH(B$1,'2-3 引出列表'!$A$1:$CD$1,0)),""))</f>
        <v>0</v>
      </c>
      <c r="C1298">
        <f>IF(ISBLANK(IFERROR(INDEX('2-3 引出列表'!$A$2:$CE$8700,$A1298,MATCH(C$1,'2-3 引出列表'!$A$1:$CD$1,0)),"")),"",IFERROR(INDEX('2-3 引出列表'!$A$2:$CE$8700,$A1298,MATCH(C$1,'2-3 引出列表'!$A$1:$CD$1,0)),""))</f>
        <v>0</v>
      </c>
      <c r="D1298">
        <f>IF(ISBLANK(IFERROR(INDEX('2-3 引出列表'!$A$2:$CE$8700,$A1298,MATCH(D$1,'2-3 引出列表'!$A$1:$CD$1,0)),"")),"",IFERROR(INDEX('2-3 引出列表'!$A$2:$CE$8700,$A1298,MATCH(D$1,'2-3 引出列表'!$A$1:$CD$1,0)),""))</f>
        <v>0</v>
      </c>
      <c r="E1298">
        <f>IF(ISBLANK(IFERROR(INDEX('2-3 引出列表'!$A$2:$CE$8700,$A1298,MATCH(E$1,'2-3 引出列表'!$A$1:$CD$1,0)),"")),"",IFERROR(INDEX('2-3 引出列表'!$A$2:$CE$8700,$A1298,MATCH(E$1,'2-3 引出列表'!$A$1:$CD$1,0)),""))</f>
        <v>0</v>
      </c>
      <c r="F1298" t="str">
        <f t="shared" si="20"/>
        <v>0</v>
      </c>
      <c r="G1298">
        <f>IF(ISBLANK(IFERROR(INDEX('2-3 引出列表'!$A$2:$CE$8700,$A1298,MATCH(G$1,'2-3 引出列表'!$A$1:$CD$1,0)),"")),"",IFERROR(INDEX('2-3 引出列表'!$A$2:$CE$8700,$A1298,MATCH(G$1,'2-3 引出列表'!$A$1:$CD$1,0)),""))</f>
        <v>0</v>
      </c>
      <c r="H1298">
        <f>IF(ISBLANK(IFERROR(INDEX('2-3 引出列表'!$A$2:$CE$8700,$A1298,MATCH(H$1,'2-3 引出列表'!$A$1:$CD$1,0)),"")),"",IFERROR(INDEX('2-3 引出列表'!$A$2:$CE$8700,$A1298,MATCH(H$1,'2-3 引出列表'!$A$1:$CD$1,0)),""))</f>
        <v>0</v>
      </c>
      <c r="I1298">
        <f>IF(ISBLANK(IFERROR(INDEX('2-3 引出列表'!$A$2:$CE$8700,$A1298,MATCH(I$1,'2-3 引出列表'!$A$1:$CD$1,0)),"")),"",IFERROR(INDEX('2-3 引出列表'!$A$2:$CE$8700,$A1298,MATCH(I$1,'2-3 引出列表'!$A$1:$CD$1,0)),""))</f>
        <v>0</v>
      </c>
    </row>
    <row r="1299" customFormat="1" spans="1:9">
      <c r="A1299">
        <v>1298</v>
      </c>
      <c r="B1299">
        <f>IF(ISBLANK(IFERROR(INDEX('2-3 引出列表'!$A$2:$CE$8700,$A1299,MATCH(B$1,'2-3 引出列表'!$A$1:$CD$1,0)),"")),"",IFERROR(INDEX('2-3 引出列表'!$A$2:$CE$8700,$A1299,MATCH(B$1,'2-3 引出列表'!$A$1:$CD$1,0)),""))</f>
        <v>0</v>
      </c>
      <c r="C1299">
        <f>IF(ISBLANK(IFERROR(INDEX('2-3 引出列表'!$A$2:$CE$8700,$A1299,MATCH(C$1,'2-3 引出列表'!$A$1:$CD$1,0)),"")),"",IFERROR(INDEX('2-3 引出列表'!$A$2:$CE$8700,$A1299,MATCH(C$1,'2-3 引出列表'!$A$1:$CD$1,0)),""))</f>
        <v>0</v>
      </c>
      <c r="D1299">
        <f>IF(ISBLANK(IFERROR(INDEX('2-3 引出列表'!$A$2:$CE$8700,$A1299,MATCH(D$1,'2-3 引出列表'!$A$1:$CD$1,0)),"")),"",IFERROR(INDEX('2-3 引出列表'!$A$2:$CE$8700,$A1299,MATCH(D$1,'2-3 引出列表'!$A$1:$CD$1,0)),""))</f>
        <v>0</v>
      </c>
      <c r="E1299">
        <f>IF(ISBLANK(IFERROR(INDEX('2-3 引出列表'!$A$2:$CE$8700,$A1299,MATCH(E$1,'2-3 引出列表'!$A$1:$CD$1,0)),"")),"",IFERROR(INDEX('2-3 引出列表'!$A$2:$CE$8700,$A1299,MATCH(E$1,'2-3 引出列表'!$A$1:$CD$1,0)),""))</f>
        <v>0</v>
      </c>
      <c r="F1299" t="str">
        <f t="shared" si="20"/>
        <v>0</v>
      </c>
      <c r="G1299">
        <f>IF(ISBLANK(IFERROR(INDEX('2-3 引出列表'!$A$2:$CE$8700,$A1299,MATCH(G$1,'2-3 引出列表'!$A$1:$CD$1,0)),"")),"",IFERROR(INDEX('2-3 引出列表'!$A$2:$CE$8700,$A1299,MATCH(G$1,'2-3 引出列表'!$A$1:$CD$1,0)),""))</f>
        <v>0</v>
      </c>
      <c r="H1299">
        <f>IF(ISBLANK(IFERROR(INDEX('2-3 引出列表'!$A$2:$CE$8700,$A1299,MATCH(H$1,'2-3 引出列表'!$A$1:$CD$1,0)),"")),"",IFERROR(INDEX('2-3 引出列表'!$A$2:$CE$8700,$A1299,MATCH(H$1,'2-3 引出列表'!$A$1:$CD$1,0)),""))</f>
        <v>0</v>
      </c>
      <c r="I1299">
        <f>IF(ISBLANK(IFERROR(INDEX('2-3 引出列表'!$A$2:$CE$8700,$A1299,MATCH(I$1,'2-3 引出列表'!$A$1:$CD$1,0)),"")),"",IFERROR(INDEX('2-3 引出列表'!$A$2:$CE$8700,$A1299,MATCH(I$1,'2-3 引出列表'!$A$1:$CD$1,0)),""))</f>
        <v>0</v>
      </c>
    </row>
    <row r="1300" customFormat="1" spans="1:9">
      <c r="A1300">
        <v>1299</v>
      </c>
      <c r="B1300">
        <f>IF(ISBLANK(IFERROR(INDEX('2-3 引出列表'!$A$2:$CE$8700,$A1300,MATCH(B$1,'2-3 引出列表'!$A$1:$CD$1,0)),"")),"",IFERROR(INDEX('2-3 引出列表'!$A$2:$CE$8700,$A1300,MATCH(B$1,'2-3 引出列表'!$A$1:$CD$1,0)),""))</f>
        <v>0</v>
      </c>
      <c r="C1300">
        <f>IF(ISBLANK(IFERROR(INDEX('2-3 引出列表'!$A$2:$CE$8700,$A1300,MATCH(C$1,'2-3 引出列表'!$A$1:$CD$1,0)),"")),"",IFERROR(INDEX('2-3 引出列表'!$A$2:$CE$8700,$A1300,MATCH(C$1,'2-3 引出列表'!$A$1:$CD$1,0)),""))</f>
        <v>0</v>
      </c>
      <c r="D1300">
        <f>IF(ISBLANK(IFERROR(INDEX('2-3 引出列表'!$A$2:$CE$8700,$A1300,MATCH(D$1,'2-3 引出列表'!$A$1:$CD$1,0)),"")),"",IFERROR(INDEX('2-3 引出列表'!$A$2:$CE$8700,$A1300,MATCH(D$1,'2-3 引出列表'!$A$1:$CD$1,0)),""))</f>
        <v>0</v>
      </c>
      <c r="E1300">
        <f>IF(ISBLANK(IFERROR(INDEX('2-3 引出列表'!$A$2:$CE$8700,$A1300,MATCH(E$1,'2-3 引出列表'!$A$1:$CD$1,0)),"")),"",IFERROR(INDEX('2-3 引出列表'!$A$2:$CE$8700,$A1300,MATCH(E$1,'2-3 引出列表'!$A$1:$CD$1,0)),""))</f>
        <v>0</v>
      </c>
      <c r="F1300" t="str">
        <f t="shared" si="20"/>
        <v>0</v>
      </c>
      <c r="G1300">
        <f>IF(ISBLANK(IFERROR(INDEX('2-3 引出列表'!$A$2:$CE$8700,$A1300,MATCH(G$1,'2-3 引出列表'!$A$1:$CD$1,0)),"")),"",IFERROR(INDEX('2-3 引出列表'!$A$2:$CE$8700,$A1300,MATCH(G$1,'2-3 引出列表'!$A$1:$CD$1,0)),""))</f>
        <v>0</v>
      </c>
      <c r="H1300">
        <f>IF(ISBLANK(IFERROR(INDEX('2-3 引出列表'!$A$2:$CE$8700,$A1300,MATCH(H$1,'2-3 引出列表'!$A$1:$CD$1,0)),"")),"",IFERROR(INDEX('2-3 引出列表'!$A$2:$CE$8700,$A1300,MATCH(H$1,'2-3 引出列表'!$A$1:$CD$1,0)),""))</f>
        <v>0</v>
      </c>
      <c r="I1300">
        <f>IF(ISBLANK(IFERROR(INDEX('2-3 引出列表'!$A$2:$CE$8700,$A1300,MATCH(I$1,'2-3 引出列表'!$A$1:$CD$1,0)),"")),"",IFERROR(INDEX('2-3 引出列表'!$A$2:$CE$8700,$A1300,MATCH(I$1,'2-3 引出列表'!$A$1:$CD$1,0)),""))</f>
        <v>0</v>
      </c>
    </row>
    <row r="1301" customFormat="1" spans="1:9">
      <c r="A1301">
        <v>1300</v>
      </c>
      <c r="B1301">
        <f>IF(ISBLANK(IFERROR(INDEX('2-3 引出列表'!$A$2:$CE$8700,$A1301,MATCH(B$1,'2-3 引出列表'!$A$1:$CD$1,0)),"")),"",IFERROR(INDEX('2-3 引出列表'!$A$2:$CE$8700,$A1301,MATCH(B$1,'2-3 引出列表'!$A$1:$CD$1,0)),""))</f>
        <v>0</v>
      </c>
      <c r="C1301">
        <f>IF(ISBLANK(IFERROR(INDEX('2-3 引出列表'!$A$2:$CE$8700,$A1301,MATCH(C$1,'2-3 引出列表'!$A$1:$CD$1,0)),"")),"",IFERROR(INDEX('2-3 引出列表'!$A$2:$CE$8700,$A1301,MATCH(C$1,'2-3 引出列表'!$A$1:$CD$1,0)),""))</f>
        <v>0</v>
      </c>
      <c r="D1301">
        <f>IF(ISBLANK(IFERROR(INDEX('2-3 引出列表'!$A$2:$CE$8700,$A1301,MATCH(D$1,'2-3 引出列表'!$A$1:$CD$1,0)),"")),"",IFERROR(INDEX('2-3 引出列表'!$A$2:$CE$8700,$A1301,MATCH(D$1,'2-3 引出列表'!$A$1:$CD$1,0)),""))</f>
        <v>0</v>
      </c>
      <c r="E1301">
        <f>IF(ISBLANK(IFERROR(INDEX('2-3 引出列表'!$A$2:$CE$8700,$A1301,MATCH(E$1,'2-3 引出列表'!$A$1:$CD$1,0)),"")),"",IFERROR(INDEX('2-3 引出列表'!$A$2:$CE$8700,$A1301,MATCH(E$1,'2-3 引出列表'!$A$1:$CD$1,0)),""))</f>
        <v>0</v>
      </c>
      <c r="F1301" t="str">
        <f t="shared" si="20"/>
        <v>0</v>
      </c>
      <c r="G1301">
        <f>IF(ISBLANK(IFERROR(INDEX('2-3 引出列表'!$A$2:$CE$8700,$A1301,MATCH(G$1,'2-3 引出列表'!$A$1:$CD$1,0)),"")),"",IFERROR(INDEX('2-3 引出列表'!$A$2:$CE$8700,$A1301,MATCH(G$1,'2-3 引出列表'!$A$1:$CD$1,0)),""))</f>
        <v>0</v>
      </c>
      <c r="H1301">
        <f>IF(ISBLANK(IFERROR(INDEX('2-3 引出列表'!$A$2:$CE$8700,$A1301,MATCH(H$1,'2-3 引出列表'!$A$1:$CD$1,0)),"")),"",IFERROR(INDEX('2-3 引出列表'!$A$2:$CE$8700,$A1301,MATCH(H$1,'2-3 引出列表'!$A$1:$CD$1,0)),""))</f>
        <v>0</v>
      </c>
      <c r="I1301">
        <f>IF(ISBLANK(IFERROR(INDEX('2-3 引出列表'!$A$2:$CE$8700,$A1301,MATCH(I$1,'2-3 引出列表'!$A$1:$CD$1,0)),"")),"",IFERROR(INDEX('2-3 引出列表'!$A$2:$CE$8700,$A1301,MATCH(I$1,'2-3 引出列表'!$A$1:$CD$1,0)),""))</f>
        <v>0</v>
      </c>
    </row>
    <row r="1302" customFormat="1" spans="1:9">
      <c r="A1302">
        <v>1301</v>
      </c>
      <c r="B1302">
        <f>IF(ISBLANK(IFERROR(INDEX('2-3 引出列表'!$A$2:$CE$8700,$A1302,MATCH(B$1,'2-3 引出列表'!$A$1:$CD$1,0)),"")),"",IFERROR(INDEX('2-3 引出列表'!$A$2:$CE$8700,$A1302,MATCH(B$1,'2-3 引出列表'!$A$1:$CD$1,0)),""))</f>
        <v>0</v>
      </c>
      <c r="C1302">
        <f>IF(ISBLANK(IFERROR(INDEX('2-3 引出列表'!$A$2:$CE$8700,$A1302,MATCH(C$1,'2-3 引出列表'!$A$1:$CD$1,0)),"")),"",IFERROR(INDEX('2-3 引出列表'!$A$2:$CE$8700,$A1302,MATCH(C$1,'2-3 引出列表'!$A$1:$CD$1,0)),""))</f>
        <v>0</v>
      </c>
      <c r="D1302">
        <f>IF(ISBLANK(IFERROR(INDEX('2-3 引出列表'!$A$2:$CE$8700,$A1302,MATCH(D$1,'2-3 引出列表'!$A$1:$CD$1,0)),"")),"",IFERROR(INDEX('2-3 引出列表'!$A$2:$CE$8700,$A1302,MATCH(D$1,'2-3 引出列表'!$A$1:$CD$1,0)),""))</f>
        <v>0</v>
      </c>
      <c r="E1302">
        <f>IF(ISBLANK(IFERROR(INDEX('2-3 引出列表'!$A$2:$CE$8700,$A1302,MATCH(E$1,'2-3 引出列表'!$A$1:$CD$1,0)),"")),"",IFERROR(INDEX('2-3 引出列表'!$A$2:$CE$8700,$A1302,MATCH(E$1,'2-3 引出列表'!$A$1:$CD$1,0)),""))</f>
        <v>0</v>
      </c>
      <c r="F1302" t="str">
        <f t="shared" si="20"/>
        <v>0</v>
      </c>
      <c r="G1302">
        <f>IF(ISBLANK(IFERROR(INDEX('2-3 引出列表'!$A$2:$CE$8700,$A1302,MATCH(G$1,'2-3 引出列表'!$A$1:$CD$1,0)),"")),"",IFERROR(INDEX('2-3 引出列表'!$A$2:$CE$8700,$A1302,MATCH(G$1,'2-3 引出列表'!$A$1:$CD$1,0)),""))</f>
        <v>0</v>
      </c>
      <c r="H1302">
        <f>IF(ISBLANK(IFERROR(INDEX('2-3 引出列表'!$A$2:$CE$8700,$A1302,MATCH(H$1,'2-3 引出列表'!$A$1:$CD$1,0)),"")),"",IFERROR(INDEX('2-3 引出列表'!$A$2:$CE$8700,$A1302,MATCH(H$1,'2-3 引出列表'!$A$1:$CD$1,0)),""))</f>
        <v>0</v>
      </c>
      <c r="I1302">
        <f>IF(ISBLANK(IFERROR(INDEX('2-3 引出列表'!$A$2:$CE$8700,$A1302,MATCH(I$1,'2-3 引出列表'!$A$1:$CD$1,0)),"")),"",IFERROR(INDEX('2-3 引出列表'!$A$2:$CE$8700,$A1302,MATCH(I$1,'2-3 引出列表'!$A$1:$CD$1,0)),""))</f>
        <v>0</v>
      </c>
    </row>
    <row r="1303" customFormat="1" spans="1:9">
      <c r="A1303">
        <v>1302</v>
      </c>
      <c r="B1303">
        <f>IF(ISBLANK(IFERROR(INDEX('2-3 引出列表'!$A$2:$CE$8700,$A1303,MATCH(B$1,'2-3 引出列表'!$A$1:$CD$1,0)),"")),"",IFERROR(INDEX('2-3 引出列表'!$A$2:$CE$8700,$A1303,MATCH(B$1,'2-3 引出列表'!$A$1:$CD$1,0)),""))</f>
        <v>0</v>
      </c>
      <c r="C1303">
        <f>IF(ISBLANK(IFERROR(INDEX('2-3 引出列表'!$A$2:$CE$8700,$A1303,MATCH(C$1,'2-3 引出列表'!$A$1:$CD$1,0)),"")),"",IFERROR(INDEX('2-3 引出列表'!$A$2:$CE$8700,$A1303,MATCH(C$1,'2-3 引出列表'!$A$1:$CD$1,0)),""))</f>
        <v>0</v>
      </c>
      <c r="D1303">
        <f>IF(ISBLANK(IFERROR(INDEX('2-3 引出列表'!$A$2:$CE$8700,$A1303,MATCH(D$1,'2-3 引出列表'!$A$1:$CD$1,0)),"")),"",IFERROR(INDEX('2-3 引出列表'!$A$2:$CE$8700,$A1303,MATCH(D$1,'2-3 引出列表'!$A$1:$CD$1,0)),""))</f>
        <v>0</v>
      </c>
      <c r="E1303">
        <f>IF(ISBLANK(IFERROR(INDEX('2-3 引出列表'!$A$2:$CE$8700,$A1303,MATCH(E$1,'2-3 引出列表'!$A$1:$CD$1,0)),"")),"",IFERROR(INDEX('2-3 引出列表'!$A$2:$CE$8700,$A1303,MATCH(E$1,'2-3 引出列表'!$A$1:$CD$1,0)),""))</f>
        <v>0</v>
      </c>
      <c r="F1303" t="str">
        <f t="shared" si="20"/>
        <v>0</v>
      </c>
      <c r="G1303">
        <f>IF(ISBLANK(IFERROR(INDEX('2-3 引出列表'!$A$2:$CE$8700,$A1303,MATCH(G$1,'2-3 引出列表'!$A$1:$CD$1,0)),"")),"",IFERROR(INDEX('2-3 引出列表'!$A$2:$CE$8700,$A1303,MATCH(G$1,'2-3 引出列表'!$A$1:$CD$1,0)),""))</f>
        <v>0</v>
      </c>
      <c r="H1303">
        <f>IF(ISBLANK(IFERROR(INDEX('2-3 引出列表'!$A$2:$CE$8700,$A1303,MATCH(H$1,'2-3 引出列表'!$A$1:$CD$1,0)),"")),"",IFERROR(INDEX('2-3 引出列表'!$A$2:$CE$8700,$A1303,MATCH(H$1,'2-3 引出列表'!$A$1:$CD$1,0)),""))</f>
        <v>0</v>
      </c>
      <c r="I1303">
        <f>IF(ISBLANK(IFERROR(INDEX('2-3 引出列表'!$A$2:$CE$8700,$A1303,MATCH(I$1,'2-3 引出列表'!$A$1:$CD$1,0)),"")),"",IFERROR(INDEX('2-3 引出列表'!$A$2:$CE$8700,$A1303,MATCH(I$1,'2-3 引出列表'!$A$1:$CD$1,0)),""))</f>
        <v>0</v>
      </c>
    </row>
    <row r="1304" customFormat="1" spans="1:9">
      <c r="A1304">
        <v>1303</v>
      </c>
      <c r="B1304">
        <f>IF(ISBLANK(IFERROR(INDEX('2-3 引出列表'!$A$2:$CE$8700,$A1304,MATCH(B$1,'2-3 引出列表'!$A$1:$CD$1,0)),"")),"",IFERROR(INDEX('2-3 引出列表'!$A$2:$CE$8700,$A1304,MATCH(B$1,'2-3 引出列表'!$A$1:$CD$1,0)),""))</f>
        <v>0</v>
      </c>
      <c r="C1304">
        <f>IF(ISBLANK(IFERROR(INDEX('2-3 引出列表'!$A$2:$CE$8700,$A1304,MATCH(C$1,'2-3 引出列表'!$A$1:$CD$1,0)),"")),"",IFERROR(INDEX('2-3 引出列表'!$A$2:$CE$8700,$A1304,MATCH(C$1,'2-3 引出列表'!$A$1:$CD$1,0)),""))</f>
        <v>0</v>
      </c>
      <c r="D1304">
        <f>IF(ISBLANK(IFERROR(INDEX('2-3 引出列表'!$A$2:$CE$8700,$A1304,MATCH(D$1,'2-3 引出列表'!$A$1:$CD$1,0)),"")),"",IFERROR(INDEX('2-3 引出列表'!$A$2:$CE$8700,$A1304,MATCH(D$1,'2-3 引出列表'!$A$1:$CD$1,0)),""))</f>
        <v>0</v>
      </c>
      <c r="E1304">
        <f>IF(ISBLANK(IFERROR(INDEX('2-3 引出列表'!$A$2:$CE$8700,$A1304,MATCH(E$1,'2-3 引出列表'!$A$1:$CD$1,0)),"")),"",IFERROR(INDEX('2-3 引出列表'!$A$2:$CE$8700,$A1304,MATCH(E$1,'2-3 引出列表'!$A$1:$CD$1,0)),""))</f>
        <v>0</v>
      </c>
      <c r="F1304" t="str">
        <f t="shared" si="20"/>
        <v>0</v>
      </c>
      <c r="G1304">
        <f>IF(ISBLANK(IFERROR(INDEX('2-3 引出列表'!$A$2:$CE$8700,$A1304,MATCH(G$1,'2-3 引出列表'!$A$1:$CD$1,0)),"")),"",IFERROR(INDEX('2-3 引出列表'!$A$2:$CE$8700,$A1304,MATCH(G$1,'2-3 引出列表'!$A$1:$CD$1,0)),""))</f>
        <v>0</v>
      </c>
      <c r="H1304">
        <f>IF(ISBLANK(IFERROR(INDEX('2-3 引出列表'!$A$2:$CE$8700,$A1304,MATCH(H$1,'2-3 引出列表'!$A$1:$CD$1,0)),"")),"",IFERROR(INDEX('2-3 引出列表'!$A$2:$CE$8700,$A1304,MATCH(H$1,'2-3 引出列表'!$A$1:$CD$1,0)),""))</f>
        <v>0</v>
      </c>
      <c r="I1304">
        <f>IF(ISBLANK(IFERROR(INDEX('2-3 引出列表'!$A$2:$CE$8700,$A1304,MATCH(I$1,'2-3 引出列表'!$A$1:$CD$1,0)),"")),"",IFERROR(INDEX('2-3 引出列表'!$A$2:$CE$8700,$A1304,MATCH(I$1,'2-3 引出列表'!$A$1:$CD$1,0)),""))</f>
        <v>0</v>
      </c>
    </row>
    <row r="1305" customFormat="1" spans="1:9">
      <c r="A1305">
        <v>1304</v>
      </c>
      <c r="B1305">
        <f>IF(ISBLANK(IFERROR(INDEX('2-3 引出列表'!$A$2:$CE$8700,$A1305,MATCH(B$1,'2-3 引出列表'!$A$1:$CD$1,0)),"")),"",IFERROR(INDEX('2-3 引出列表'!$A$2:$CE$8700,$A1305,MATCH(B$1,'2-3 引出列表'!$A$1:$CD$1,0)),""))</f>
        <v>0</v>
      </c>
      <c r="C1305">
        <f>IF(ISBLANK(IFERROR(INDEX('2-3 引出列表'!$A$2:$CE$8700,$A1305,MATCH(C$1,'2-3 引出列表'!$A$1:$CD$1,0)),"")),"",IFERROR(INDEX('2-3 引出列表'!$A$2:$CE$8700,$A1305,MATCH(C$1,'2-3 引出列表'!$A$1:$CD$1,0)),""))</f>
        <v>0</v>
      </c>
      <c r="D1305">
        <f>IF(ISBLANK(IFERROR(INDEX('2-3 引出列表'!$A$2:$CE$8700,$A1305,MATCH(D$1,'2-3 引出列表'!$A$1:$CD$1,0)),"")),"",IFERROR(INDEX('2-3 引出列表'!$A$2:$CE$8700,$A1305,MATCH(D$1,'2-3 引出列表'!$A$1:$CD$1,0)),""))</f>
        <v>0</v>
      </c>
      <c r="E1305">
        <f>IF(ISBLANK(IFERROR(INDEX('2-3 引出列表'!$A$2:$CE$8700,$A1305,MATCH(E$1,'2-3 引出列表'!$A$1:$CD$1,0)),"")),"",IFERROR(INDEX('2-3 引出列表'!$A$2:$CE$8700,$A1305,MATCH(E$1,'2-3 引出列表'!$A$1:$CD$1,0)),""))</f>
        <v>0</v>
      </c>
      <c r="F1305" t="str">
        <f t="shared" si="20"/>
        <v>0</v>
      </c>
      <c r="G1305">
        <f>IF(ISBLANK(IFERROR(INDEX('2-3 引出列表'!$A$2:$CE$8700,$A1305,MATCH(G$1,'2-3 引出列表'!$A$1:$CD$1,0)),"")),"",IFERROR(INDEX('2-3 引出列表'!$A$2:$CE$8700,$A1305,MATCH(G$1,'2-3 引出列表'!$A$1:$CD$1,0)),""))</f>
        <v>0</v>
      </c>
      <c r="H1305">
        <f>IF(ISBLANK(IFERROR(INDEX('2-3 引出列表'!$A$2:$CE$8700,$A1305,MATCH(H$1,'2-3 引出列表'!$A$1:$CD$1,0)),"")),"",IFERROR(INDEX('2-3 引出列表'!$A$2:$CE$8700,$A1305,MATCH(H$1,'2-3 引出列表'!$A$1:$CD$1,0)),""))</f>
        <v>0</v>
      </c>
      <c r="I1305">
        <f>IF(ISBLANK(IFERROR(INDEX('2-3 引出列表'!$A$2:$CE$8700,$A1305,MATCH(I$1,'2-3 引出列表'!$A$1:$CD$1,0)),"")),"",IFERROR(INDEX('2-3 引出列表'!$A$2:$CE$8700,$A1305,MATCH(I$1,'2-3 引出列表'!$A$1:$CD$1,0)),""))</f>
        <v>0</v>
      </c>
    </row>
    <row r="1306" customFormat="1" spans="1:9">
      <c r="A1306">
        <v>1305</v>
      </c>
      <c r="B1306">
        <f>IF(ISBLANK(IFERROR(INDEX('2-3 引出列表'!$A$2:$CE$8700,$A1306,MATCH(B$1,'2-3 引出列表'!$A$1:$CD$1,0)),"")),"",IFERROR(INDEX('2-3 引出列表'!$A$2:$CE$8700,$A1306,MATCH(B$1,'2-3 引出列表'!$A$1:$CD$1,0)),""))</f>
        <v>0</v>
      </c>
      <c r="C1306">
        <f>IF(ISBLANK(IFERROR(INDEX('2-3 引出列表'!$A$2:$CE$8700,$A1306,MATCH(C$1,'2-3 引出列表'!$A$1:$CD$1,0)),"")),"",IFERROR(INDEX('2-3 引出列表'!$A$2:$CE$8700,$A1306,MATCH(C$1,'2-3 引出列表'!$A$1:$CD$1,0)),""))</f>
        <v>0</v>
      </c>
      <c r="D1306">
        <f>IF(ISBLANK(IFERROR(INDEX('2-3 引出列表'!$A$2:$CE$8700,$A1306,MATCH(D$1,'2-3 引出列表'!$A$1:$CD$1,0)),"")),"",IFERROR(INDEX('2-3 引出列表'!$A$2:$CE$8700,$A1306,MATCH(D$1,'2-3 引出列表'!$A$1:$CD$1,0)),""))</f>
        <v>0</v>
      </c>
      <c r="E1306">
        <f>IF(ISBLANK(IFERROR(INDEX('2-3 引出列表'!$A$2:$CE$8700,$A1306,MATCH(E$1,'2-3 引出列表'!$A$1:$CD$1,0)),"")),"",IFERROR(INDEX('2-3 引出列表'!$A$2:$CE$8700,$A1306,MATCH(E$1,'2-3 引出列表'!$A$1:$CD$1,0)),""))</f>
        <v>0</v>
      </c>
      <c r="F1306" t="str">
        <f t="shared" si="20"/>
        <v>0</v>
      </c>
      <c r="G1306">
        <f>IF(ISBLANK(IFERROR(INDEX('2-3 引出列表'!$A$2:$CE$8700,$A1306,MATCH(G$1,'2-3 引出列表'!$A$1:$CD$1,0)),"")),"",IFERROR(INDEX('2-3 引出列表'!$A$2:$CE$8700,$A1306,MATCH(G$1,'2-3 引出列表'!$A$1:$CD$1,0)),""))</f>
        <v>0</v>
      </c>
      <c r="H1306">
        <f>IF(ISBLANK(IFERROR(INDEX('2-3 引出列表'!$A$2:$CE$8700,$A1306,MATCH(H$1,'2-3 引出列表'!$A$1:$CD$1,0)),"")),"",IFERROR(INDEX('2-3 引出列表'!$A$2:$CE$8700,$A1306,MATCH(H$1,'2-3 引出列表'!$A$1:$CD$1,0)),""))</f>
        <v>0</v>
      </c>
      <c r="I1306">
        <f>IF(ISBLANK(IFERROR(INDEX('2-3 引出列表'!$A$2:$CE$8700,$A1306,MATCH(I$1,'2-3 引出列表'!$A$1:$CD$1,0)),"")),"",IFERROR(INDEX('2-3 引出列表'!$A$2:$CE$8700,$A1306,MATCH(I$1,'2-3 引出列表'!$A$1:$CD$1,0)),""))</f>
        <v>0</v>
      </c>
    </row>
    <row r="1307" customFormat="1" spans="1:9">
      <c r="A1307">
        <v>1306</v>
      </c>
      <c r="B1307">
        <f>IF(ISBLANK(IFERROR(INDEX('2-3 引出列表'!$A$2:$CE$8700,$A1307,MATCH(B$1,'2-3 引出列表'!$A$1:$CD$1,0)),"")),"",IFERROR(INDEX('2-3 引出列表'!$A$2:$CE$8700,$A1307,MATCH(B$1,'2-3 引出列表'!$A$1:$CD$1,0)),""))</f>
        <v>0</v>
      </c>
      <c r="C1307">
        <f>IF(ISBLANK(IFERROR(INDEX('2-3 引出列表'!$A$2:$CE$8700,$A1307,MATCH(C$1,'2-3 引出列表'!$A$1:$CD$1,0)),"")),"",IFERROR(INDEX('2-3 引出列表'!$A$2:$CE$8700,$A1307,MATCH(C$1,'2-3 引出列表'!$A$1:$CD$1,0)),""))</f>
        <v>0</v>
      </c>
      <c r="D1307">
        <f>IF(ISBLANK(IFERROR(INDEX('2-3 引出列表'!$A$2:$CE$8700,$A1307,MATCH(D$1,'2-3 引出列表'!$A$1:$CD$1,0)),"")),"",IFERROR(INDEX('2-3 引出列表'!$A$2:$CE$8700,$A1307,MATCH(D$1,'2-3 引出列表'!$A$1:$CD$1,0)),""))</f>
        <v>0</v>
      </c>
      <c r="E1307">
        <f>IF(ISBLANK(IFERROR(INDEX('2-3 引出列表'!$A$2:$CE$8700,$A1307,MATCH(E$1,'2-3 引出列表'!$A$1:$CD$1,0)),"")),"",IFERROR(INDEX('2-3 引出列表'!$A$2:$CE$8700,$A1307,MATCH(E$1,'2-3 引出列表'!$A$1:$CD$1,0)),""))</f>
        <v>0</v>
      </c>
      <c r="F1307" t="str">
        <f t="shared" si="20"/>
        <v>0</v>
      </c>
      <c r="G1307">
        <f>IF(ISBLANK(IFERROR(INDEX('2-3 引出列表'!$A$2:$CE$8700,$A1307,MATCH(G$1,'2-3 引出列表'!$A$1:$CD$1,0)),"")),"",IFERROR(INDEX('2-3 引出列表'!$A$2:$CE$8700,$A1307,MATCH(G$1,'2-3 引出列表'!$A$1:$CD$1,0)),""))</f>
        <v>0</v>
      </c>
      <c r="H1307">
        <f>IF(ISBLANK(IFERROR(INDEX('2-3 引出列表'!$A$2:$CE$8700,$A1307,MATCH(H$1,'2-3 引出列表'!$A$1:$CD$1,0)),"")),"",IFERROR(INDEX('2-3 引出列表'!$A$2:$CE$8700,$A1307,MATCH(H$1,'2-3 引出列表'!$A$1:$CD$1,0)),""))</f>
        <v>0</v>
      </c>
      <c r="I1307">
        <f>IF(ISBLANK(IFERROR(INDEX('2-3 引出列表'!$A$2:$CE$8700,$A1307,MATCH(I$1,'2-3 引出列表'!$A$1:$CD$1,0)),"")),"",IFERROR(INDEX('2-3 引出列表'!$A$2:$CE$8700,$A1307,MATCH(I$1,'2-3 引出列表'!$A$1:$CD$1,0)),""))</f>
        <v>0</v>
      </c>
    </row>
    <row r="1308" customFormat="1" spans="1:9">
      <c r="A1308">
        <v>1307</v>
      </c>
      <c r="B1308">
        <f>IF(ISBLANK(IFERROR(INDEX('2-3 引出列表'!$A$2:$CE$8700,$A1308,MATCH(B$1,'2-3 引出列表'!$A$1:$CD$1,0)),"")),"",IFERROR(INDEX('2-3 引出列表'!$A$2:$CE$8700,$A1308,MATCH(B$1,'2-3 引出列表'!$A$1:$CD$1,0)),""))</f>
        <v>0</v>
      </c>
      <c r="C1308">
        <f>IF(ISBLANK(IFERROR(INDEX('2-3 引出列表'!$A$2:$CE$8700,$A1308,MATCH(C$1,'2-3 引出列表'!$A$1:$CD$1,0)),"")),"",IFERROR(INDEX('2-3 引出列表'!$A$2:$CE$8700,$A1308,MATCH(C$1,'2-3 引出列表'!$A$1:$CD$1,0)),""))</f>
        <v>0</v>
      </c>
      <c r="D1308">
        <f>IF(ISBLANK(IFERROR(INDEX('2-3 引出列表'!$A$2:$CE$8700,$A1308,MATCH(D$1,'2-3 引出列表'!$A$1:$CD$1,0)),"")),"",IFERROR(INDEX('2-3 引出列表'!$A$2:$CE$8700,$A1308,MATCH(D$1,'2-3 引出列表'!$A$1:$CD$1,0)),""))</f>
        <v>0</v>
      </c>
      <c r="E1308">
        <f>IF(ISBLANK(IFERROR(INDEX('2-3 引出列表'!$A$2:$CE$8700,$A1308,MATCH(E$1,'2-3 引出列表'!$A$1:$CD$1,0)),"")),"",IFERROR(INDEX('2-3 引出列表'!$A$2:$CE$8700,$A1308,MATCH(E$1,'2-3 引出列表'!$A$1:$CD$1,0)),""))</f>
        <v>0</v>
      </c>
      <c r="F1308" t="str">
        <f t="shared" si="20"/>
        <v>0</v>
      </c>
      <c r="G1308">
        <f>IF(ISBLANK(IFERROR(INDEX('2-3 引出列表'!$A$2:$CE$8700,$A1308,MATCH(G$1,'2-3 引出列表'!$A$1:$CD$1,0)),"")),"",IFERROR(INDEX('2-3 引出列表'!$A$2:$CE$8700,$A1308,MATCH(G$1,'2-3 引出列表'!$A$1:$CD$1,0)),""))</f>
        <v>0</v>
      </c>
      <c r="H1308">
        <f>IF(ISBLANK(IFERROR(INDEX('2-3 引出列表'!$A$2:$CE$8700,$A1308,MATCH(H$1,'2-3 引出列表'!$A$1:$CD$1,0)),"")),"",IFERROR(INDEX('2-3 引出列表'!$A$2:$CE$8700,$A1308,MATCH(H$1,'2-3 引出列表'!$A$1:$CD$1,0)),""))</f>
        <v>0</v>
      </c>
      <c r="I1308">
        <f>IF(ISBLANK(IFERROR(INDEX('2-3 引出列表'!$A$2:$CE$8700,$A1308,MATCH(I$1,'2-3 引出列表'!$A$1:$CD$1,0)),"")),"",IFERROR(INDEX('2-3 引出列表'!$A$2:$CE$8700,$A1308,MATCH(I$1,'2-3 引出列表'!$A$1:$CD$1,0)),""))</f>
        <v>0</v>
      </c>
    </row>
    <row r="1309" customFormat="1" spans="1:9">
      <c r="A1309">
        <v>1308</v>
      </c>
      <c r="B1309">
        <f>IF(ISBLANK(IFERROR(INDEX('2-3 引出列表'!$A$2:$CE$8700,$A1309,MATCH(B$1,'2-3 引出列表'!$A$1:$CD$1,0)),"")),"",IFERROR(INDEX('2-3 引出列表'!$A$2:$CE$8700,$A1309,MATCH(B$1,'2-3 引出列表'!$A$1:$CD$1,0)),""))</f>
        <v>0</v>
      </c>
      <c r="C1309">
        <f>IF(ISBLANK(IFERROR(INDEX('2-3 引出列表'!$A$2:$CE$8700,$A1309,MATCH(C$1,'2-3 引出列表'!$A$1:$CD$1,0)),"")),"",IFERROR(INDEX('2-3 引出列表'!$A$2:$CE$8700,$A1309,MATCH(C$1,'2-3 引出列表'!$A$1:$CD$1,0)),""))</f>
        <v>0</v>
      </c>
      <c r="D1309">
        <f>IF(ISBLANK(IFERROR(INDEX('2-3 引出列表'!$A$2:$CE$8700,$A1309,MATCH(D$1,'2-3 引出列表'!$A$1:$CD$1,0)),"")),"",IFERROR(INDEX('2-3 引出列表'!$A$2:$CE$8700,$A1309,MATCH(D$1,'2-3 引出列表'!$A$1:$CD$1,0)),""))</f>
        <v>0</v>
      </c>
      <c r="E1309">
        <f>IF(ISBLANK(IFERROR(INDEX('2-3 引出列表'!$A$2:$CE$8700,$A1309,MATCH(E$1,'2-3 引出列表'!$A$1:$CD$1,0)),"")),"",IFERROR(INDEX('2-3 引出列表'!$A$2:$CE$8700,$A1309,MATCH(E$1,'2-3 引出列表'!$A$1:$CD$1,0)),""))</f>
        <v>0</v>
      </c>
      <c r="F1309" t="str">
        <f t="shared" si="20"/>
        <v>0</v>
      </c>
      <c r="G1309">
        <f>IF(ISBLANK(IFERROR(INDEX('2-3 引出列表'!$A$2:$CE$8700,$A1309,MATCH(G$1,'2-3 引出列表'!$A$1:$CD$1,0)),"")),"",IFERROR(INDEX('2-3 引出列表'!$A$2:$CE$8700,$A1309,MATCH(G$1,'2-3 引出列表'!$A$1:$CD$1,0)),""))</f>
        <v>0</v>
      </c>
      <c r="H1309">
        <f>IF(ISBLANK(IFERROR(INDEX('2-3 引出列表'!$A$2:$CE$8700,$A1309,MATCH(H$1,'2-3 引出列表'!$A$1:$CD$1,0)),"")),"",IFERROR(INDEX('2-3 引出列表'!$A$2:$CE$8700,$A1309,MATCH(H$1,'2-3 引出列表'!$A$1:$CD$1,0)),""))</f>
        <v>0</v>
      </c>
      <c r="I1309">
        <f>IF(ISBLANK(IFERROR(INDEX('2-3 引出列表'!$A$2:$CE$8700,$A1309,MATCH(I$1,'2-3 引出列表'!$A$1:$CD$1,0)),"")),"",IFERROR(INDEX('2-3 引出列表'!$A$2:$CE$8700,$A1309,MATCH(I$1,'2-3 引出列表'!$A$1:$CD$1,0)),""))</f>
        <v>0</v>
      </c>
    </row>
    <row r="1310" customFormat="1" spans="1:9">
      <c r="A1310">
        <v>1309</v>
      </c>
      <c r="B1310">
        <f>IF(ISBLANK(IFERROR(INDEX('2-3 引出列表'!$A$2:$CE$8700,$A1310,MATCH(B$1,'2-3 引出列表'!$A$1:$CD$1,0)),"")),"",IFERROR(INDEX('2-3 引出列表'!$A$2:$CE$8700,$A1310,MATCH(B$1,'2-3 引出列表'!$A$1:$CD$1,0)),""))</f>
        <v>0</v>
      </c>
      <c r="C1310">
        <f>IF(ISBLANK(IFERROR(INDEX('2-3 引出列表'!$A$2:$CE$8700,$A1310,MATCH(C$1,'2-3 引出列表'!$A$1:$CD$1,0)),"")),"",IFERROR(INDEX('2-3 引出列表'!$A$2:$CE$8700,$A1310,MATCH(C$1,'2-3 引出列表'!$A$1:$CD$1,0)),""))</f>
        <v>0</v>
      </c>
      <c r="D1310">
        <f>IF(ISBLANK(IFERROR(INDEX('2-3 引出列表'!$A$2:$CE$8700,$A1310,MATCH(D$1,'2-3 引出列表'!$A$1:$CD$1,0)),"")),"",IFERROR(INDEX('2-3 引出列表'!$A$2:$CE$8700,$A1310,MATCH(D$1,'2-3 引出列表'!$A$1:$CD$1,0)),""))</f>
        <v>0</v>
      </c>
      <c r="E1310">
        <f>IF(ISBLANK(IFERROR(INDEX('2-3 引出列表'!$A$2:$CE$8700,$A1310,MATCH(E$1,'2-3 引出列表'!$A$1:$CD$1,0)),"")),"",IFERROR(INDEX('2-3 引出列表'!$A$2:$CE$8700,$A1310,MATCH(E$1,'2-3 引出列表'!$A$1:$CD$1,0)),""))</f>
        <v>0</v>
      </c>
      <c r="F1310" t="str">
        <f t="shared" si="20"/>
        <v>0</v>
      </c>
      <c r="G1310">
        <f>IF(ISBLANK(IFERROR(INDEX('2-3 引出列表'!$A$2:$CE$8700,$A1310,MATCH(G$1,'2-3 引出列表'!$A$1:$CD$1,0)),"")),"",IFERROR(INDEX('2-3 引出列表'!$A$2:$CE$8700,$A1310,MATCH(G$1,'2-3 引出列表'!$A$1:$CD$1,0)),""))</f>
        <v>0</v>
      </c>
      <c r="H1310">
        <f>IF(ISBLANK(IFERROR(INDEX('2-3 引出列表'!$A$2:$CE$8700,$A1310,MATCH(H$1,'2-3 引出列表'!$A$1:$CD$1,0)),"")),"",IFERROR(INDEX('2-3 引出列表'!$A$2:$CE$8700,$A1310,MATCH(H$1,'2-3 引出列表'!$A$1:$CD$1,0)),""))</f>
        <v>0</v>
      </c>
      <c r="I1310">
        <f>IF(ISBLANK(IFERROR(INDEX('2-3 引出列表'!$A$2:$CE$8700,$A1310,MATCH(I$1,'2-3 引出列表'!$A$1:$CD$1,0)),"")),"",IFERROR(INDEX('2-3 引出列表'!$A$2:$CE$8700,$A1310,MATCH(I$1,'2-3 引出列表'!$A$1:$CD$1,0)),""))</f>
        <v>0</v>
      </c>
    </row>
    <row r="1311" customFormat="1" spans="1:9">
      <c r="A1311">
        <v>1310</v>
      </c>
      <c r="B1311">
        <f>IF(ISBLANK(IFERROR(INDEX('2-3 引出列表'!$A$2:$CE$8700,$A1311,MATCH(B$1,'2-3 引出列表'!$A$1:$CD$1,0)),"")),"",IFERROR(INDEX('2-3 引出列表'!$A$2:$CE$8700,$A1311,MATCH(B$1,'2-3 引出列表'!$A$1:$CD$1,0)),""))</f>
        <v>0</v>
      </c>
      <c r="C1311">
        <f>IF(ISBLANK(IFERROR(INDEX('2-3 引出列表'!$A$2:$CE$8700,$A1311,MATCH(C$1,'2-3 引出列表'!$A$1:$CD$1,0)),"")),"",IFERROR(INDEX('2-3 引出列表'!$A$2:$CE$8700,$A1311,MATCH(C$1,'2-3 引出列表'!$A$1:$CD$1,0)),""))</f>
        <v>0</v>
      </c>
      <c r="D1311">
        <f>IF(ISBLANK(IFERROR(INDEX('2-3 引出列表'!$A$2:$CE$8700,$A1311,MATCH(D$1,'2-3 引出列表'!$A$1:$CD$1,0)),"")),"",IFERROR(INDEX('2-3 引出列表'!$A$2:$CE$8700,$A1311,MATCH(D$1,'2-3 引出列表'!$A$1:$CD$1,0)),""))</f>
        <v>0</v>
      </c>
      <c r="E1311">
        <f>IF(ISBLANK(IFERROR(INDEX('2-3 引出列表'!$A$2:$CE$8700,$A1311,MATCH(E$1,'2-3 引出列表'!$A$1:$CD$1,0)),"")),"",IFERROR(INDEX('2-3 引出列表'!$A$2:$CE$8700,$A1311,MATCH(E$1,'2-3 引出列表'!$A$1:$CD$1,0)),""))</f>
        <v>0</v>
      </c>
      <c r="F1311" t="str">
        <f t="shared" si="20"/>
        <v>0</v>
      </c>
      <c r="G1311">
        <f>IF(ISBLANK(IFERROR(INDEX('2-3 引出列表'!$A$2:$CE$8700,$A1311,MATCH(G$1,'2-3 引出列表'!$A$1:$CD$1,0)),"")),"",IFERROR(INDEX('2-3 引出列表'!$A$2:$CE$8700,$A1311,MATCH(G$1,'2-3 引出列表'!$A$1:$CD$1,0)),""))</f>
        <v>0</v>
      </c>
      <c r="H1311">
        <f>IF(ISBLANK(IFERROR(INDEX('2-3 引出列表'!$A$2:$CE$8700,$A1311,MATCH(H$1,'2-3 引出列表'!$A$1:$CD$1,0)),"")),"",IFERROR(INDEX('2-3 引出列表'!$A$2:$CE$8700,$A1311,MATCH(H$1,'2-3 引出列表'!$A$1:$CD$1,0)),""))</f>
        <v>0</v>
      </c>
      <c r="I1311">
        <f>IF(ISBLANK(IFERROR(INDEX('2-3 引出列表'!$A$2:$CE$8700,$A1311,MATCH(I$1,'2-3 引出列表'!$A$1:$CD$1,0)),"")),"",IFERROR(INDEX('2-3 引出列表'!$A$2:$CE$8700,$A1311,MATCH(I$1,'2-3 引出列表'!$A$1:$CD$1,0)),""))</f>
        <v>0</v>
      </c>
    </row>
    <row r="1312" customFormat="1" spans="1:9">
      <c r="A1312">
        <v>1311</v>
      </c>
      <c r="B1312">
        <f>IF(ISBLANK(IFERROR(INDEX('2-3 引出列表'!$A$2:$CE$8700,$A1312,MATCH(B$1,'2-3 引出列表'!$A$1:$CD$1,0)),"")),"",IFERROR(INDEX('2-3 引出列表'!$A$2:$CE$8700,$A1312,MATCH(B$1,'2-3 引出列表'!$A$1:$CD$1,0)),""))</f>
        <v>0</v>
      </c>
      <c r="C1312">
        <f>IF(ISBLANK(IFERROR(INDEX('2-3 引出列表'!$A$2:$CE$8700,$A1312,MATCH(C$1,'2-3 引出列表'!$A$1:$CD$1,0)),"")),"",IFERROR(INDEX('2-3 引出列表'!$A$2:$CE$8700,$A1312,MATCH(C$1,'2-3 引出列表'!$A$1:$CD$1,0)),""))</f>
        <v>0</v>
      </c>
      <c r="D1312">
        <f>IF(ISBLANK(IFERROR(INDEX('2-3 引出列表'!$A$2:$CE$8700,$A1312,MATCH(D$1,'2-3 引出列表'!$A$1:$CD$1,0)),"")),"",IFERROR(INDEX('2-3 引出列表'!$A$2:$CE$8700,$A1312,MATCH(D$1,'2-3 引出列表'!$A$1:$CD$1,0)),""))</f>
        <v>0</v>
      </c>
      <c r="E1312">
        <f>IF(ISBLANK(IFERROR(INDEX('2-3 引出列表'!$A$2:$CE$8700,$A1312,MATCH(E$1,'2-3 引出列表'!$A$1:$CD$1,0)),"")),"",IFERROR(INDEX('2-3 引出列表'!$A$2:$CE$8700,$A1312,MATCH(E$1,'2-3 引出列表'!$A$1:$CD$1,0)),""))</f>
        <v>0</v>
      </c>
      <c r="F1312" t="str">
        <f t="shared" si="20"/>
        <v>0</v>
      </c>
      <c r="G1312">
        <f>IF(ISBLANK(IFERROR(INDEX('2-3 引出列表'!$A$2:$CE$8700,$A1312,MATCH(G$1,'2-3 引出列表'!$A$1:$CD$1,0)),"")),"",IFERROR(INDEX('2-3 引出列表'!$A$2:$CE$8700,$A1312,MATCH(G$1,'2-3 引出列表'!$A$1:$CD$1,0)),""))</f>
        <v>0</v>
      </c>
      <c r="H1312">
        <f>IF(ISBLANK(IFERROR(INDEX('2-3 引出列表'!$A$2:$CE$8700,$A1312,MATCH(H$1,'2-3 引出列表'!$A$1:$CD$1,0)),"")),"",IFERROR(INDEX('2-3 引出列表'!$A$2:$CE$8700,$A1312,MATCH(H$1,'2-3 引出列表'!$A$1:$CD$1,0)),""))</f>
        <v>0</v>
      </c>
      <c r="I1312">
        <f>IF(ISBLANK(IFERROR(INDEX('2-3 引出列表'!$A$2:$CE$8700,$A1312,MATCH(I$1,'2-3 引出列表'!$A$1:$CD$1,0)),"")),"",IFERROR(INDEX('2-3 引出列表'!$A$2:$CE$8700,$A1312,MATCH(I$1,'2-3 引出列表'!$A$1:$CD$1,0)),""))</f>
        <v>0</v>
      </c>
    </row>
    <row r="1313" customFormat="1" spans="1:9">
      <c r="A1313">
        <v>1312</v>
      </c>
      <c r="B1313">
        <f>IF(ISBLANK(IFERROR(INDEX('2-3 引出列表'!$A$2:$CE$8700,$A1313,MATCH(B$1,'2-3 引出列表'!$A$1:$CD$1,0)),"")),"",IFERROR(INDEX('2-3 引出列表'!$A$2:$CE$8700,$A1313,MATCH(B$1,'2-3 引出列表'!$A$1:$CD$1,0)),""))</f>
        <v>0</v>
      </c>
      <c r="C1313">
        <f>IF(ISBLANK(IFERROR(INDEX('2-3 引出列表'!$A$2:$CE$8700,$A1313,MATCH(C$1,'2-3 引出列表'!$A$1:$CD$1,0)),"")),"",IFERROR(INDEX('2-3 引出列表'!$A$2:$CE$8700,$A1313,MATCH(C$1,'2-3 引出列表'!$A$1:$CD$1,0)),""))</f>
        <v>0</v>
      </c>
      <c r="D1313">
        <f>IF(ISBLANK(IFERROR(INDEX('2-3 引出列表'!$A$2:$CE$8700,$A1313,MATCH(D$1,'2-3 引出列表'!$A$1:$CD$1,0)),"")),"",IFERROR(INDEX('2-3 引出列表'!$A$2:$CE$8700,$A1313,MATCH(D$1,'2-3 引出列表'!$A$1:$CD$1,0)),""))</f>
        <v>0</v>
      </c>
      <c r="E1313">
        <f>IF(ISBLANK(IFERROR(INDEX('2-3 引出列表'!$A$2:$CE$8700,$A1313,MATCH(E$1,'2-3 引出列表'!$A$1:$CD$1,0)),"")),"",IFERROR(INDEX('2-3 引出列表'!$A$2:$CE$8700,$A1313,MATCH(E$1,'2-3 引出列表'!$A$1:$CD$1,0)),""))</f>
        <v>0</v>
      </c>
      <c r="F1313" t="str">
        <f t="shared" si="20"/>
        <v>0</v>
      </c>
      <c r="G1313">
        <f>IF(ISBLANK(IFERROR(INDEX('2-3 引出列表'!$A$2:$CE$8700,$A1313,MATCH(G$1,'2-3 引出列表'!$A$1:$CD$1,0)),"")),"",IFERROR(INDEX('2-3 引出列表'!$A$2:$CE$8700,$A1313,MATCH(G$1,'2-3 引出列表'!$A$1:$CD$1,0)),""))</f>
        <v>0</v>
      </c>
      <c r="H1313">
        <f>IF(ISBLANK(IFERROR(INDEX('2-3 引出列表'!$A$2:$CE$8700,$A1313,MATCH(H$1,'2-3 引出列表'!$A$1:$CD$1,0)),"")),"",IFERROR(INDEX('2-3 引出列表'!$A$2:$CE$8700,$A1313,MATCH(H$1,'2-3 引出列表'!$A$1:$CD$1,0)),""))</f>
        <v>0</v>
      </c>
      <c r="I1313">
        <f>IF(ISBLANK(IFERROR(INDEX('2-3 引出列表'!$A$2:$CE$8700,$A1313,MATCH(I$1,'2-3 引出列表'!$A$1:$CD$1,0)),"")),"",IFERROR(INDEX('2-3 引出列表'!$A$2:$CE$8700,$A1313,MATCH(I$1,'2-3 引出列表'!$A$1:$CD$1,0)),""))</f>
        <v>0</v>
      </c>
    </row>
    <row r="1314" customFormat="1" spans="1:9">
      <c r="A1314">
        <v>1313</v>
      </c>
      <c r="B1314">
        <f>IF(ISBLANK(IFERROR(INDEX('2-3 引出列表'!$A$2:$CE$8700,$A1314,MATCH(B$1,'2-3 引出列表'!$A$1:$CD$1,0)),"")),"",IFERROR(INDEX('2-3 引出列表'!$A$2:$CE$8700,$A1314,MATCH(B$1,'2-3 引出列表'!$A$1:$CD$1,0)),""))</f>
        <v>0</v>
      </c>
      <c r="C1314">
        <f>IF(ISBLANK(IFERROR(INDEX('2-3 引出列表'!$A$2:$CE$8700,$A1314,MATCH(C$1,'2-3 引出列表'!$A$1:$CD$1,0)),"")),"",IFERROR(INDEX('2-3 引出列表'!$A$2:$CE$8700,$A1314,MATCH(C$1,'2-3 引出列表'!$A$1:$CD$1,0)),""))</f>
        <v>0</v>
      </c>
      <c r="D1314">
        <f>IF(ISBLANK(IFERROR(INDEX('2-3 引出列表'!$A$2:$CE$8700,$A1314,MATCH(D$1,'2-3 引出列表'!$A$1:$CD$1,0)),"")),"",IFERROR(INDEX('2-3 引出列表'!$A$2:$CE$8700,$A1314,MATCH(D$1,'2-3 引出列表'!$A$1:$CD$1,0)),""))</f>
        <v>0</v>
      </c>
      <c r="E1314">
        <f>IF(ISBLANK(IFERROR(INDEX('2-3 引出列表'!$A$2:$CE$8700,$A1314,MATCH(E$1,'2-3 引出列表'!$A$1:$CD$1,0)),"")),"",IFERROR(INDEX('2-3 引出列表'!$A$2:$CE$8700,$A1314,MATCH(E$1,'2-3 引出列表'!$A$1:$CD$1,0)),""))</f>
        <v>0</v>
      </c>
      <c r="F1314" t="str">
        <f t="shared" si="20"/>
        <v>0</v>
      </c>
      <c r="G1314">
        <f>IF(ISBLANK(IFERROR(INDEX('2-3 引出列表'!$A$2:$CE$8700,$A1314,MATCH(G$1,'2-3 引出列表'!$A$1:$CD$1,0)),"")),"",IFERROR(INDEX('2-3 引出列表'!$A$2:$CE$8700,$A1314,MATCH(G$1,'2-3 引出列表'!$A$1:$CD$1,0)),""))</f>
        <v>0</v>
      </c>
      <c r="H1314">
        <f>IF(ISBLANK(IFERROR(INDEX('2-3 引出列表'!$A$2:$CE$8700,$A1314,MATCH(H$1,'2-3 引出列表'!$A$1:$CD$1,0)),"")),"",IFERROR(INDEX('2-3 引出列表'!$A$2:$CE$8700,$A1314,MATCH(H$1,'2-3 引出列表'!$A$1:$CD$1,0)),""))</f>
        <v>0</v>
      </c>
      <c r="I1314">
        <f>IF(ISBLANK(IFERROR(INDEX('2-3 引出列表'!$A$2:$CE$8700,$A1314,MATCH(I$1,'2-3 引出列表'!$A$1:$CD$1,0)),"")),"",IFERROR(INDEX('2-3 引出列表'!$A$2:$CE$8700,$A1314,MATCH(I$1,'2-3 引出列表'!$A$1:$CD$1,0)),""))</f>
        <v>0</v>
      </c>
    </row>
    <row r="1315" customFormat="1" spans="1:9">
      <c r="A1315">
        <v>1314</v>
      </c>
      <c r="B1315">
        <f>IF(ISBLANK(IFERROR(INDEX('2-3 引出列表'!$A$2:$CE$8700,$A1315,MATCH(B$1,'2-3 引出列表'!$A$1:$CD$1,0)),"")),"",IFERROR(INDEX('2-3 引出列表'!$A$2:$CE$8700,$A1315,MATCH(B$1,'2-3 引出列表'!$A$1:$CD$1,0)),""))</f>
        <v>0</v>
      </c>
      <c r="C1315">
        <f>IF(ISBLANK(IFERROR(INDEX('2-3 引出列表'!$A$2:$CE$8700,$A1315,MATCH(C$1,'2-3 引出列表'!$A$1:$CD$1,0)),"")),"",IFERROR(INDEX('2-3 引出列表'!$A$2:$CE$8700,$A1315,MATCH(C$1,'2-3 引出列表'!$A$1:$CD$1,0)),""))</f>
        <v>0</v>
      </c>
      <c r="D1315">
        <f>IF(ISBLANK(IFERROR(INDEX('2-3 引出列表'!$A$2:$CE$8700,$A1315,MATCH(D$1,'2-3 引出列表'!$A$1:$CD$1,0)),"")),"",IFERROR(INDEX('2-3 引出列表'!$A$2:$CE$8700,$A1315,MATCH(D$1,'2-3 引出列表'!$A$1:$CD$1,0)),""))</f>
        <v>0</v>
      </c>
      <c r="E1315">
        <f>IF(ISBLANK(IFERROR(INDEX('2-3 引出列表'!$A$2:$CE$8700,$A1315,MATCH(E$1,'2-3 引出列表'!$A$1:$CD$1,0)),"")),"",IFERROR(INDEX('2-3 引出列表'!$A$2:$CE$8700,$A1315,MATCH(E$1,'2-3 引出列表'!$A$1:$CD$1,0)),""))</f>
        <v>0</v>
      </c>
      <c r="F1315" t="str">
        <f t="shared" si="20"/>
        <v>0</v>
      </c>
      <c r="G1315">
        <f>IF(ISBLANK(IFERROR(INDEX('2-3 引出列表'!$A$2:$CE$8700,$A1315,MATCH(G$1,'2-3 引出列表'!$A$1:$CD$1,0)),"")),"",IFERROR(INDEX('2-3 引出列表'!$A$2:$CE$8700,$A1315,MATCH(G$1,'2-3 引出列表'!$A$1:$CD$1,0)),""))</f>
        <v>0</v>
      </c>
      <c r="H1315">
        <f>IF(ISBLANK(IFERROR(INDEX('2-3 引出列表'!$A$2:$CE$8700,$A1315,MATCH(H$1,'2-3 引出列表'!$A$1:$CD$1,0)),"")),"",IFERROR(INDEX('2-3 引出列表'!$A$2:$CE$8700,$A1315,MATCH(H$1,'2-3 引出列表'!$A$1:$CD$1,0)),""))</f>
        <v>0</v>
      </c>
      <c r="I1315">
        <f>IF(ISBLANK(IFERROR(INDEX('2-3 引出列表'!$A$2:$CE$8700,$A1315,MATCH(I$1,'2-3 引出列表'!$A$1:$CD$1,0)),"")),"",IFERROR(INDEX('2-3 引出列表'!$A$2:$CE$8700,$A1315,MATCH(I$1,'2-3 引出列表'!$A$1:$CD$1,0)),""))</f>
        <v>0</v>
      </c>
    </row>
    <row r="1316" customFormat="1" spans="1:9">
      <c r="A1316">
        <v>1315</v>
      </c>
      <c r="B1316">
        <f>IF(ISBLANK(IFERROR(INDEX('2-3 引出列表'!$A$2:$CE$8700,$A1316,MATCH(B$1,'2-3 引出列表'!$A$1:$CD$1,0)),"")),"",IFERROR(INDEX('2-3 引出列表'!$A$2:$CE$8700,$A1316,MATCH(B$1,'2-3 引出列表'!$A$1:$CD$1,0)),""))</f>
        <v>0</v>
      </c>
      <c r="C1316">
        <f>IF(ISBLANK(IFERROR(INDEX('2-3 引出列表'!$A$2:$CE$8700,$A1316,MATCH(C$1,'2-3 引出列表'!$A$1:$CD$1,0)),"")),"",IFERROR(INDEX('2-3 引出列表'!$A$2:$CE$8700,$A1316,MATCH(C$1,'2-3 引出列表'!$A$1:$CD$1,0)),""))</f>
        <v>0</v>
      </c>
      <c r="D1316">
        <f>IF(ISBLANK(IFERROR(INDEX('2-3 引出列表'!$A$2:$CE$8700,$A1316,MATCH(D$1,'2-3 引出列表'!$A$1:$CD$1,0)),"")),"",IFERROR(INDEX('2-3 引出列表'!$A$2:$CE$8700,$A1316,MATCH(D$1,'2-3 引出列表'!$A$1:$CD$1,0)),""))</f>
        <v>0</v>
      </c>
      <c r="E1316">
        <f>IF(ISBLANK(IFERROR(INDEX('2-3 引出列表'!$A$2:$CE$8700,$A1316,MATCH(E$1,'2-3 引出列表'!$A$1:$CD$1,0)),"")),"",IFERROR(INDEX('2-3 引出列表'!$A$2:$CE$8700,$A1316,MATCH(E$1,'2-3 引出列表'!$A$1:$CD$1,0)),""))</f>
        <v>0</v>
      </c>
      <c r="F1316" t="str">
        <f t="shared" si="20"/>
        <v>0</v>
      </c>
      <c r="G1316">
        <f>IF(ISBLANK(IFERROR(INDEX('2-3 引出列表'!$A$2:$CE$8700,$A1316,MATCH(G$1,'2-3 引出列表'!$A$1:$CD$1,0)),"")),"",IFERROR(INDEX('2-3 引出列表'!$A$2:$CE$8700,$A1316,MATCH(G$1,'2-3 引出列表'!$A$1:$CD$1,0)),""))</f>
        <v>0</v>
      </c>
      <c r="H1316">
        <f>IF(ISBLANK(IFERROR(INDEX('2-3 引出列表'!$A$2:$CE$8700,$A1316,MATCH(H$1,'2-3 引出列表'!$A$1:$CD$1,0)),"")),"",IFERROR(INDEX('2-3 引出列表'!$A$2:$CE$8700,$A1316,MATCH(H$1,'2-3 引出列表'!$A$1:$CD$1,0)),""))</f>
        <v>0</v>
      </c>
      <c r="I1316">
        <f>IF(ISBLANK(IFERROR(INDEX('2-3 引出列表'!$A$2:$CE$8700,$A1316,MATCH(I$1,'2-3 引出列表'!$A$1:$CD$1,0)),"")),"",IFERROR(INDEX('2-3 引出列表'!$A$2:$CE$8700,$A1316,MATCH(I$1,'2-3 引出列表'!$A$1:$CD$1,0)),""))</f>
        <v>0</v>
      </c>
    </row>
    <row r="1317" customFormat="1" spans="1:9">
      <c r="A1317">
        <v>1316</v>
      </c>
      <c r="B1317">
        <f>IF(ISBLANK(IFERROR(INDEX('2-3 引出列表'!$A$2:$CE$8700,$A1317,MATCH(B$1,'2-3 引出列表'!$A$1:$CD$1,0)),"")),"",IFERROR(INDEX('2-3 引出列表'!$A$2:$CE$8700,$A1317,MATCH(B$1,'2-3 引出列表'!$A$1:$CD$1,0)),""))</f>
        <v>0</v>
      </c>
      <c r="C1317">
        <f>IF(ISBLANK(IFERROR(INDEX('2-3 引出列表'!$A$2:$CE$8700,$A1317,MATCH(C$1,'2-3 引出列表'!$A$1:$CD$1,0)),"")),"",IFERROR(INDEX('2-3 引出列表'!$A$2:$CE$8700,$A1317,MATCH(C$1,'2-3 引出列表'!$A$1:$CD$1,0)),""))</f>
        <v>0</v>
      </c>
      <c r="D1317">
        <f>IF(ISBLANK(IFERROR(INDEX('2-3 引出列表'!$A$2:$CE$8700,$A1317,MATCH(D$1,'2-3 引出列表'!$A$1:$CD$1,0)),"")),"",IFERROR(INDEX('2-3 引出列表'!$A$2:$CE$8700,$A1317,MATCH(D$1,'2-3 引出列表'!$A$1:$CD$1,0)),""))</f>
        <v>0</v>
      </c>
      <c r="E1317">
        <f>IF(ISBLANK(IFERROR(INDEX('2-3 引出列表'!$A$2:$CE$8700,$A1317,MATCH(E$1,'2-3 引出列表'!$A$1:$CD$1,0)),"")),"",IFERROR(INDEX('2-3 引出列表'!$A$2:$CE$8700,$A1317,MATCH(E$1,'2-3 引出列表'!$A$1:$CD$1,0)),""))</f>
        <v>0</v>
      </c>
      <c r="F1317" t="str">
        <f t="shared" si="20"/>
        <v>0</v>
      </c>
      <c r="G1317">
        <f>IF(ISBLANK(IFERROR(INDEX('2-3 引出列表'!$A$2:$CE$8700,$A1317,MATCH(G$1,'2-3 引出列表'!$A$1:$CD$1,0)),"")),"",IFERROR(INDEX('2-3 引出列表'!$A$2:$CE$8700,$A1317,MATCH(G$1,'2-3 引出列表'!$A$1:$CD$1,0)),""))</f>
        <v>0</v>
      </c>
      <c r="H1317">
        <f>IF(ISBLANK(IFERROR(INDEX('2-3 引出列表'!$A$2:$CE$8700,$A1317,MATCH(H$1,'2-3 引出列表'!$A$1:$CD$1,0)),"")),"",IFERROR(INDEX('2-3 引出列表'!$A$2:$CE$8700,$A1317,MATCH(H$1,'2-3 引出列表'!$A$1:$CD$1,0)),""))</f>
        <v>0</v>
      </c>
      <c r="I1317">
        <f>IF(ISBLANK(IFERROR(INDEX('2-3 引出列表'!$A$2:$CE$8700,$A1317,MATCH(I$1,'2-3 引出列表'!$A$1:$CD$1,0)),"")),"",IFERROR(INDEX('2-3 引出列表'!$A$2:$CE$8700,$A1317,MATCH(I$1,'2-3 引出列表'!$A$1:$CD$1,0)),""))</f>
        <v>0</v>
      </c>
    </row>
    <row r="1318" customFormat="1" spans="1:9">
      <c r="A1318">
        <v>1317</v>
      </c>
      <c r="B1318">
        <f>IF(ISBLANK(IFERROR(INDEX('2-3 引出列表'!$A$2:$CE$8700,$A1318,MATCH(B$1,'2-3 引出列表'!$A$1:$CD$1,0)),"")),"",IFERROR(INDEX('2-3 引出列表'!$A$2:$CE$8700,$A1318,MATCH(B$1,'2-3 引出列表'!$A$1:$CD$1,0)),""))</f>
        <v>0</v>
      </c>
      <c r="C1318">
        <f>IF(ISBLANK(IFERROR(INDEX('2-3 引出列表'!$A$2:$CE$8700,$A1318,MATCH(C$1,'2-3 引出列表'!$A$1:$CD$1,0)),"")),"",IFERROR(INDEX('2-3 引出列表'!$A$2:$CE$8700,$A1318,MATCH(C$1,'2-3 引出列表'!$A$1:$CD$1,0)),""))</f>
        <v>0</v>
      </c>
      <c r="D1318">
        <f>IF(ISBLANK(IFERROR(INDEX('2-3 引出列表'!$A$2:$CE$8700,$A1318,MATCH(D$1,'2-3 引出列表'!$A$1:$CD$1,0)),"")),"",IFERROR(INDEX('2-3 引出列表'!$A$2:$CE$8700,$A1318,MATCH(D$1,'2-3 引出列表'!$A$1:$CD$1,0)),""))</f>
        <v>0</v>
      </c>
      <c r="E1318">
        <f>IF(ISBLANK(IFERROR(INDEX('2-3 引出列表'!$A$2:$CE$8700,$A1318,MATCH(E$1,'2-3 引出列表'!$A$1:$CD$1,0)),"")),"",IFERROR(INDEX('2-3 引出列表'!$A$2:$CE$8700,$A1318,MATCH(E$1,'2-3 引出列表'!$A$1:$CD$1,0)),""))</f>
        <v>0</v>
      </c>
      <c r="F1318" t="str">
        <f t="shared" si="20"/>
        <v>0</v>
      </c>
      <c r="G1318">
        <f>IF(ISBLANK(IFERROR(INDEX('2-3 引出列表'!$A$2:$CE$8700,$A1318,MATCH(G$1,'2-3 引出列表'!$A$1:$CD$1,0)),"")),"",IFERROR(INDEX('2-3 引出列表'!$A$2:$CE$8700,$A1318,MATCH(G$1,'2-3 引出列表'!$A$1:$CD$1,0)),""))</f>
        <v>0</v>
      </c>
      <c r="H1318">
        <f>IF(ISBLANK(IFERROR(INDEX('2-3 引出列表'!$A$2:$CE$8700,$A1318,MATCH(H$1,'2-3 引出列表'!$A$1:$CD$1,0)),"")),"",IFERROR(INDEX('2-3 引出列表'!$A$2:$CE$8700,$A1318,MATCH(H$1,'2-3 引出列表'!$A$1:$CD$1,0)),""))</f>
        <v>0</v>
      </c>
      <c r="I1318">
        <f>IF(ISBLANK(IFERROR(INDEX('2-3 引出列表'!$A$2:$CE$8700,$A1318,MATCH(I$1,'2-3 引出列表'!$A$1:$CD$1,0)),"")),"",IFERROR(INDEX('2-3 引出列表'!$A$2:$CE$8700,$A1318,MATCH(I$1,'2-3 引出列表'!$A$1:$CD$1,0)),""))</f>
        <v>0</v>
      </c>
    </row>
    <row r="1319" customFormat="1" spans="1:9">
      <c r="A1319">
        <v>1318</v>
      </c>
      <c r="B1319">
        <f>IF(ISBLANK(IFERROR(INDEX('2-3 引出列表'!$A$2:$CE$8700,$A1319,MATCH(B$1,'2-3 引出列表'!$A$1:$CD$1,0)),"")),"",IFERROR(INDEX('2-3 引出列表'!$A$2:$CE$8700,$A1319,MATCH(B$1,'2-3 引出列表'!$A$1:$CD$1,0)),""))</f>
        <v>0</v>
      </c>
      <c r="C1319">
        <f>IF(ISBLANK(IFERROR(INDEX('2-3 引出列表'!$A$2:$CE$8700,$A1319,MATCH(C$1,'2-3 引出列表'!$A$1:$CD$1,0)),"")),"",IFERROR(INDEX('2-3 引出列表'!$A$2:$CE$8700,$A1319,MATCH(C$1,'2-3 引出列表'!$A$1:$CD$1,0)),""))</f>
        <v>0</v>
      </c>
      <c r="D1319">
        <f>IF(ISBLANK(IFERROR(INDEX('2-3 引出列表'!$A$2:$CE$8700,$A1319,MATCH(D$1,'2-3 引出列表'!$A$1:$CD$1,0)),"")),"",IFERROR(INDEX('2-3 引出列表'!$A$2:$CE$8700,$A1319,MATCH(D$1,'2-3 引出列表'!$A$1:$CD$1,0)),""))</f>
        <v>0</v>
      </c>
      <c r="E1319">
        <f>IF(ISBLANK(IFERROR(INDEX('2-3 引出列表'!$A$2:$CE$8700,$A1319,MATCH(E$1,'2-3 引出列表'!$A$1:$CD$1,0)),"")),"",IFERROR(INDEX('2-3 引出列表'!$A$2:$CE$8700,$A1319,MATCH(E$1,'2-3 引出列表'!$A$1:$CD$1,0)),""))</f>
        <v>0</v>
      </c>
      <c r="F1319" t="str">
        <f t="shared" si="20"/>
        <v>0</v>
      </c>
      <c r="G1319">
        <f>IF(ISBLANK(IFERROR(INDEX('2-3 引出列表'!$A$2:$CE$8700,$A1319,MATCH(G$1,'2-3 引出列表'!$A$1:$CD$1,0)),"")),"",IFERROR(INDEX('2-3 引出列表'!$A$2:$CE$8700,$A1319,MATCH(G$1,'2-3 引出列表'!$A$1:$CD$1,0)),""))</f>
        <v>0</v>
      </c>
      <c r="H1319">
        <f>IF(ISBLANK(IFERROR(INDEX('2-3 引出列表'!$A$2:$CE$8700,$A1319,MATCH(H$1,'2-3 引出列表'!$A$1:$CD$1,0)),"")),"",IFERROR(INDEX('2-3 引出列表'!$A$2:$CE$8700,$A1319,MATCH(H$1,'2-3 引出列表'!$A$1:$CD$1,0)),""))</f>
        <v>0</v>
      </c>
      <c r="I1319">
        <f>IF(ISBLANK(IFERROR(INDEX('2-3 引出列表'!$A$2:$CE$8700,$A1319,MATCH(I$1,'2-3 引出列表'!$A$1:$CD$1,0)),"")),"",IFERROR(INDEX('2-3 引出列表'!$A$2:$CE$8700,$A1319,MATCH(I$1,'2-3 引出列表'!$A$1:$CD$1,0)),""))</f>
        <v>0</v>
      </c>
    </row>
    <row r="1320" customFormat="1" spans="1:9">
      <c r="A1320">
        <v>1319</v>
      </c>
      <c r="B1320">
        <f>IF(ISBLANK(IFERROR(INDEX('2-3 引出列表'!$A$2:$CE$8700,$A1320,MATCH(B$1,'2-3 引出列表'!$A$1:$CD$1,0)),"")),"",IFERROR(INDEX('2-3 引出列表'!$A$2:$CE$8700,$A1320,MATCH(B$1,'2-3 引出列表'!$A$1:$CD$1,0)),""))</f>
        <v>0</v>
      </c>
      <c r="C1320">
        <f>IF(ISBLANK(IFERROR(INDEX('2-3 引出列表'!$A$2:$CE$8700,$A1320,MATCH(C$1,'2-3 引出列表'!$A$1:$CD$1,0)),"")),"",IFERROR(INDEX('2-3 引出列表'!$A$2:$CE$8700,$A1320,MATCH(C$1,'2-3 引出列表'!$A$1:$CD$1,0)),""))</f>
        <v>0</v>
      </c>
      <c r="D1320">
        <f>IF(ISBLANK(IFERROR(INDEX('2-3 引出列表'!$A$2:$CE$8700,$A1320,MATCH(D$1,'2-3 引出列表'!$A$1:$CD$1,0)),"")),"",IFERROR(INDEX('2-3 引出列表'!$A$2:$CE$8700,$A1320,MATCH(D$1,'2-3 引出列表'!$A$1:$CD$1,0)),""))</f>
        <v>0</v>
      </c>
      <c r="E1320">
        <f>IF(ISBLANK(IFERROR(INDEX('2-3 引出列表'!$A$2:$CE$8700,$A1320,MATCH(E$1,'2-3 引出列表'!$A$1:$CD$1,0)),"")),"",IFERROR(INDEX('2-3 引出列表'!$A$2:$CE$8700,$A1320,MATCH(E$1,'2-3 引出列表'!$A$1:$CD$1,0)),""))</f>
        <v>0</v>
      </c>
      <c r="F1320" t="str">
        <f t="shared" si="20"/>
        <v>0</v>
      </c>
      <c r="G1320">
        <f>IF(ISBLANK(IFERROR(INDEX('2-3 引出列表'!$A$2:$CE$8700,$A1320,MATCH(G$1,'2-3 引出列表'!$A$1:$CD$1,0)),"")),"",IFERROR(INDEX('2-3 引出列表'!$A$2:$CE$8700,$A1320,MATCH(G$1,'2-3 引出列表'!$A$1:$CD$1,0)),""))</f>
        <v>0</v>
      </c>
      <c r="H1320">
        <f>IF(ISBLANK(IFERROR(INDEX('2-3 引出列表'!$A$2:$CE$8700,$A1320,MATCH(H$1,'2-3 引出列表'!$A$1:$CD$1,0)),"")),"",IFERROR(INDEX('2-3 引出列表'!$A$2:$CE$8700,$A1320,MATCH(H$1,'2-3 引出列表'!$A$1:$CD$1,0)),""))</f>
        <v>0</v>
      </c>
      <c r="I1320">
        <f>IF(ISBLANK(IFERROR(INDEX('2-3 引出列表'!$A$2:$CE$8700,$A1320,MATCH(I$1,'2-3 引出列表'!$A$1:$CD$1,0)),"")),"",IFERROR(INDEX('2-3 引出列表'!$A$2:$CE$8700,$A1320,MATCH(I$1,'2-3 引出列表'!$A$1:$CD$1,0)),""))</f>
        <v>0</v>
      </c>
    </row>
    <row r="1321" customFormat="1" spans="1:9">
      <c r="A1321">
        <v>1320</v>
      </c>
      <c r="B1321">
        <f>IF(ISBLANK(IFERROR(INDEX('2-3 引出列表'!$A$2:$CE$8700,$A1321,MATCH(B$1,'2-3 引出列表'!$A$1:$CD$1,0)),"")),"",IFERROR(INDEX('2-3 引出列表'!$A$2:$CE$8700,$A1321,MATCH(B$1,'2-3 引出列表'!$A$1:$CD$1,0)),""))</f>
        <v>0</v>
      </c>
      <c r="C1321">
        <f>IF(ISBLANK(IFERROR(INDEX('2-3 引出列表'!$A$2:$CE$8700,$A1321,MATCH(C$1,'2-3 引出列表'!$A$1:$CD$1,0)),"")),"",IFERROR(INDEX('2-3 引出列表'!$A$2:$CE$8700,$A1321,MATCH(C$1,'2-3 引出列表'!$A$1:$CD$1,0)),""))</f>
        <v>0</v>
      </c>
      <c r="D1321">
        <f>IF(ISBLANK(IFERROR(INDEX('2-3 引出列表'!$A$2:$CE$8700,$A1321,MATCH(D$1,'2-3 引出列表'!$A$1:$CD$1,0)),"")),"",IFERROR(INDEX('2-3 引出列表'!$A$2:$CE$8700,$A1321,MATCH(D$1,'2-3 引出列表'!$A$1:$CD$1,0)),""))</f>
        <v>0</v>
      </c>
      <c r="E1321">
        <f>IF(ISBLANK(IFERROR(INDEX('2-3 引出列表'!$A$2:$CE$8700,$A1321,MATCH(E$1,'2-3 引出列表'!$A$1:$CD$1,0)),"")),"",IFERROR(INDEX('2-3 引出列表'!$A$2:$CE$8700,$A1321,MATCH(E$1,'2-3 引出列表'!$A$1:$CD$1,0)),""))</f>
        <v>0</v>
      </c>
      <c r="F1321" t="str">
        <f t="shared" si="20"/>
        <v>0</v>
      </c>
      <c r="G1321">
        <f>IF(ISBLANK(IFERROR(INDEX('2-3 引出列表'!$A$2:$CE$8700,$A1321,MATCH(G$1,'2-3 引出列表'!$A$1:$CD$1,0)),"")),"",IFERROR(INDEX('2-3 引出列表'!$A$2:$CE$8700,$A1321,MATCH(G$1,'2-3 引出列表'!$A$1:$CD$1,0)),""))</f>
        <v>0</v>
      </c>
      <c r="H1321">
        <f>IF(ISBLANK(IFERROR(INDEX('2-3 引出列表'!$A$2:$CE$8700,$A1321,MATCH(H$1,'2-3 引出列表'!$A$1:$CD$1,0)),"")),"",IFERROR(INDEX('2-3 引出列表'!$A$2:$CE$8700,$A1321,MATCH(H$1,'2-3 引出列表'!$A$1:$CD$1,0)),""))</f>
        <v>0</v>
      </c>
      <c r="I1321">
        <f>IF(ISBLANK(IFERROR(INDEX('2-3 引出列表'!$A$2:$CE$8700,$A1321,MATCH(I$1,'2-3 引出列表'!$A$1:$CD$1,0)),"")),"",IFERROR(INDEX('2-3 引出列表'!$A$2:$CE$8700,$A1321,MATCH(I$1,'2-3 引出列表'!$A$1:$CD$1,0)),""))</f>
        <v>0</v>
      </c>
    </row>
    <row r="1322" customFormat="1" spans="1:9">
      <c r="A1322">
        <v>1321</v>
      </c>
      <c r="B1322">
        <f>IF(ISBLANK(IFERROR(INDEX('2-3 引出列表'!$A$2:$CE$8700,$A1322,MATCH(B$1,'2-3 引出列表'!$A$1:$CD$1,0)),"")),"",IFERROR(INDEX('2-3 引出列表'!$A$2:$CE$8700,$A1322,MATCH(B$1,'2-3 引出列表'!$A$1:$CD$1,0)),""))</f>
        <v>0</v>
      </c>
      <c r="C1322">
        <f>IF(ISBLANK(IFERROR(INDEX('2-3 引出列表'!$A$2:$CE$8700,$A1322,MATCH(C$1,'2-3 引出列表'!$A$1:$CD$1,0)),"")),"",IFERROR(INDEX('2-3 引出列表'!$A$2:$CE$8700,$A1322,MATCH(C$1,'2-3 引出列表'!$A$1:$CD$1,0)),""))</f>
        <v>0</v>
      </c>
      <c r="D1322">
        <f>IF(ISBLANK(IFERROR(INDEX('2-3 引出列表'!$A$2:$CE$8700,$A1322,MATCH(D$1,'2-3 引出列表'!$A$1:$CD$1,0)),"")),"",IFERROR(INDEX('2-3 引出列表'!$A$2:$CE$8700,$A1322,MATCH(D$1,'2-3 引出列表'!$A$1:$CD$1,0)),""))</f>
        <v>0</v>
      </c>
      <c r="E1322">
        <f>IF(ISBLANK(IFERROR(INDEX('2-3 引出列表'!$A$2:$CE$8700,$A1322,MATCH(E$1,'2-3 引出列表'!$A$1:$CD$1,0)),"")),"",IFERROR(INDEX('2-3 引出列表'!$A$2:$CE$8700,$A1322,MATCH(E$1,'2-3 引出列表'!$A$1:$CD$1,0)),""))</f>
        <v>0</v>
      </c>
      <c r="F1322" t="str">
        <f t="shared" si="20"/>
        <v>0</v>
      </c>
      <c r="G1322">
        <f>IF(ISBLANK(IFERROR(INDEX('2-3 引出列表'!$A$2:$CE$8700,$A1322,MATCH(G$1,'2-3 引出列表'!$A$1:$CD$1,0)),"")),"",IFERROR(INDEX('2-3 引出列表'!$A$2:$CE$8700,$A1322,MATCH(G$1,'2-3 引出列表'!$A$1:$CD$1,0)),""))</f>
        <v>0</v>
      </c>
      <c r="H1322">
        <f>IF(ISBLANK(IFERROR(INDEX('2-3 引出列表'!$A$2:$CE$8700,$A1322,MATCH(H$1,'2-3 引出列表'!$A$1:$CD$1,0)),"")),"",IFERROR(INDEX('2-3 引出列表'!$A$2:$CE$8700,$A1322,MATCH(H$1,'2-3 引出列表'!$A$1:$CD$1,0)),""))</f>
        <v>0</v>
      </c>
      <c r="I1322">
        <f>IF(ISBLANK(IFERROR(INDEX('2-3 引出列表'!$A$2:$CE$8700,$A1322,MATCH(I$1,'2-3 引出列表'!$A$1:$CD$1,0)),"")),"",IFERROR(INDEX('2-3 引出列表'!$A$2:$CE$8700,$A1322,MATCH(I$1,'2-3 引出列表'!$A$1:$CD$1,0)),""))</f>
        <v>0</v>
      </c>
    </row>
    <row r="1323" customFormat="1" spans="1:9">
      <c r="A1323">
        <v>1322</v>
      </c>
      <c r="B1323">
        <f>IF(ISBLANK(IFERROR(INDEX('2-3 引出列表'!$A$2:$CE$8700,$A1323,MATCH(B$1,'2-3 引出列表'!$A$1:$CD$1,0)),"")),"",IFERROR(INDEX('2-3 引出列表'!$A$2:$CE$8700,$A1323,MATCH(B$1,'2-3 引出列表'!$A$1:$CD$1,0)),""))</f>
        <v>0</v>
      </c>
      <c r="C1323">
        <f>IF(ISBLANK(IFERROR(INDEX('2-3 引出列表'!$A$2:$CE$8700,$A1323,MATCH(C$1,'2-3 引出列表'!$A$1:$CD$1,0)),"")),"",IFERROR(INDEX('2-3 引出列表'!$A$2:$CE$8700,$A1323,MATCH(C$1,'2-3 引出列表'!$A$1:$CD$1,0)),""))</f>
        <v>0</v>
      </c>
      <c r="D1323">
        <f>IF(ISBLANK(IFERROR(INDEX('2-3 引出列表'!$A$2:$CE$8700,$A1323,MATCH(D$1,'2-3 引出列表'!$A$1:$CD$1,0)),"")),"",IFERROR(INDEX('2-3 引出列表'!$A$2:$CE$8700,$A1323,MATCH(D$1,'2-3 引出列表'!$A$1:$CD$1,0)),""))</f>
        <v>0</v>
      </c>
      <c r="E1323">
        <f>IF(ISBLANK(IFERROR(INDEX('2-3 引出列表'!$A$2:$CE$8700,$A1323,MATCH(E$1,'2-3 引出列表'!$A$1:$CD$1,0)),"")),"",IFERROR(INDEX('2-3 引出列表'!$A$2:$CE$8700,$A1323,MATCH(E$1,'2-3 引出列表'!$A$1:$CD$1,0)),""))</f>
        <v>0</v>
      </c>
      <c r="F1323" t="str">
        <f t="shared" si="20"/>
        <v>0</v>
      </c>
      <c r="G1323">
        <f>IF(ISBLANK(IFERROR(INDEX('2-3 引出列表'!$A$2:$CE$8700,$A1323,MATCH(G$1,'2-3 引出列表'!$A$1:$CD$1,0)),"")),"",IFERROR(INDEX('2-3 引出列表'!$A$2:$CE$8700,$A1323,MATCH(G$1,'2-3 引出列表'!$A$1:$CD$1,0)),""))</f>
        <v>0</v>
      </c>
      <c r="H1323">
        <f>IF(ISBLANK(IFERROR(INDEX('2-3 引出列表'!$A$2:$CE$8700,$A1323,MATCH(H$1,'2-3 引出列表'!$A$1:$CD$1,0)),"")),"",IFERROR(INDEX('2-3 引出列表'!$A$2:$CE$8700,$A1323,MATCH(H$1,'2-3 引出列表'!$A$1:$CD$1,0)),""))</f>
        <v>0</v>
      </c>
      <c r="I1323">
        <f>IF(ISBLANK(IFERROR(INDEX('2-3 引出列表'!$A$2:$CE$8700,$A1323,MATCH(I$1,'2-3 引出列表'!$A$1:$CD$1,0)),"")),"",IFERROR(INDEX('2-3 引出列表'!$A$2:$CE$8700,$A1323,MATCH(I$1,'2-3 引出列表'!$A$1:$CD$1,0)),""))</f>
        <v>0</v>
      </c>
    </row>
    <row r="1324" customFormat="1" spans="1:9">
      <c r="A1324">
        <v>1323</v>
      </c>
      <c r="B1324">
        <f>IF(ISBLANK(IFERROR(INDEX('2-3 引出列表'!$A$2:$CE$8700,$A1324,MATCH(B$1,'2-3 引出列表'!$A$1:$CD$1,0)),"")),"",IFERROR(INDEX('2-3 引出列表'!$A$2:$CE$8700,$A1324,MATCH(B$1,'2-3 引出列表'!$A$1:$CD$1,0)),""))</f>
        <v>0</v>
      </c>
      <c r="C1324">
        <f>IF(ISBLANK(IFERROR(INDEX('2-3 引出列表'!$A$2:$CE$8700,$A1324,MATCH(C$1,'2-3 引出列表'!$A$1:$CD$1,0)),"")),"",IFERROR(INDEX('2-3 引出列表'!$A$2:$CE$8700,$A1324,MATCH(C$1,'2-3 引出列表'!$A$1:$CD$1,0)),""))</f>
        <v>0</v>
      </c>
      <c r="D1324">
        <f>IF(ISBLANK(IFERROR(INDEX('2-3 引出列表'!$A$2:$CE$8700,$A1324,MATCH(D$1,'2-3 引出列表'!$A$1:$CD$1,0)),"")),"",IFERROR(INDEX('2-3 引出列表'!$A$2:$CE$8700,$A1324,MATCH(D$1,'2-3 引出列表'!$A$1:$CD$1,0)),""))</f>
        <v>0</v>
      </c>
      <c r="E1324">
        <f>IF(ISBLANK(IFERROR(INDEX('2-3 引出列表'!$A$2:$CE$8700,$A1324,MATCH(E$1,'2-3 引出列表'!$A$1:$CD$1,0)),"")),"",IFERROR(INDEX('2-3 引出列表'!$A$2:$CE$8700,$A1324,MATCH(E$1,'2-3 引出列表'!$A$1:$CD$1,0)),""))</f>
        <v>0</v>
      </c>
      <c r="F1324" t="str">
        <f t="shared" si="20"/>
        <v>0</v>
      </c>
      <c r="G1324">
        <f>IF(ISBLANK(IFERROR(INDEX('2-3 引出列表'!$A$2:$CE$8700,$A1324,MATCH(G$1,'2-3 引出列表'!$A$1:$CD$1,0)),"")),"",IFERROR(INDEX('2-3 引出列表'!$A$2:$CE$8700,$A1324,MATCH(G$1,'2-3 引出列表'!$A$1:$CD$1,0)),""))</f>
        <v>0</v>
      </c>
      <c r="H1324">
        <f>IF(ISBLANK(IFERROR(INDEX('2-3 引出列表'!$A$2:$CE$8700,$A1324,MATCH(H$1,'2-3 引出列表'!$A$1:$CD$1,0)),"")),"",IFERROR(INDEX('2-3 引出列表'!$A$2:$CE$8700,$A1324,MATCH(H$1,'2-3 引出列表'!$A$1:$CD$1,0)),""))</f>
        <v>0</v>
      </c>
      <c r="I1324">
        <f>IF(ISBLANK(IFERROR(INDEX('2-3 引出列表'!$A$2:$CE$8700,$A1324,MATCH(I$1,'2-3 引出列表'!$A$1:$CD$1,0)),"")),"",IFERROR(INDEX('2-3 引出列表'!$A$2:$CE$8700,$A1324,MATCH(I$1,'2-3 引出列表'!$A$1:$CD$1,0)),""))</f>
        <v>0</v>
      </c>
    </row>
    <row r="1325" customFormat="1" spans="1:9">
      <c r="A1325">
        <v>1324</v>
      </c>
      <c r="B1325">
        <f>IF(ISBLANK(IFERROR(INDEX('2-3 引出列表'!$A$2:$CE$8700,$A1325,MATCH(B$1,'2-3 引出列表'!$A$1:$CD$1,0)),"")),"",IFERROR(INDEX('2-3 引出列表'!$A$2:$CE$8700,$A1325,MATCH(B$1,'2-3 引出列表'!$A$1:$CD$1,0)),""))</f>
        <v>0</v>
      </c>
      <c r="C1325">
        <f>IF(ISBLANK(IFERROR(INDEX('2-3 引出列表'!$A$2:$CE$8700,$A1325,MATCH(C$1,'2-3 引出列表'!$A$1:$CD$1,0)),"")),"",IFERROR(INDEX('2-3 引出列表'!$A$2:$CE$8700,$A1325,MATCH(C$1,'2-3 引出列表'!$A$1:$CD$1,0)),""))</f>
        <v>0</v>
      </c>
      <c r="D1325">
        <f>IF(ISBLANK(IFERROR(INDEX('2-3 引出列表'!$A$2:$CE$8700,$A1325,MATCH(D$1,'2-3 引出列表'!$A$1:$CD$1,0)),"")),"",IFERROR(INDEX('2-3 引出列表'!$A$2:$CE$8700,$A1325,MATCH(D$1,'2-3 引出列表'!$A$1:$CD$1,0)),""))</f>
        <v>0</v>
      </c>
      <c r="E1325">
        <f>IF(ISBLANK(IFERROR(INDEX('2-3 引出列表'!$A$2:$CE$8700,$A1325,MATCH(E$1,'2-3 引出列表'!$A$1:$CD$1,0)),"")),"",IFERROR(INDEX('2-3 引出列表'!$A$2:$CE$8700,$A1325,MATCH(E$1,'2-3 引出列表'!$A$1:$CD$1,0)),""))</f>
        <v>0</v>
      </c>
      <c r="F1325" t="str">
        <f t="shared" si="20"/>
        <v>0</v>
      </c>
      <c r="G1325">
        <f>IF(ISBLANK(IFERROR(INDEX('2-3 引出列表'!$A$2:$CE$8700,$A1325,MATCH(G$1,'2-3 引出列表'!$A$1:$CD$1,0)),"")),"",IFERROR(INDEX('2-3 引出列表'!$A$2:$CE$8700,$A1325,MATCH(G$1,'2-3 引出列表'!$A$1:$CD$1,0)),""))</f>
        <v>0</v>
      </c>
      <c r="H1325">
        <f>IF(ISBLANK(IFERROR(INDEX('2-3 引出列表'!$A$2:$CE$8700,$A1325,MATCH(H$1,'2-3 引出列表'!$A$1:$CD$1,0)),"")),"",IFERROR(INDEX('2-3 引出列表'!$A$2:$CE$8700,$A1325,MATCH(H$1,'2-3 引出列表'!$A$1:$CD$1,0)),""))</f>
        <v>0</v>
      </c>
      <c r="I1325">
        <f>IF(ISBLANK(IFERROR(INDEX('2-3 引出列表'!$A$2:$CE$8700,$A1325,MATCH(I$1,'2-3 引出列表'!$A$1:$CD$1,0)),"")),"",IFERROR(INDEX('2-3 引出列表'!$A$2:$CE$8700,$A1325,MATCH(I$1,'2-3 引出列表'!$A$1:$CD$1,0)),""))</f>
        <v>0</v>
      </c>
    </row>
    <row r="1326" customFormat="1" spans="1:9">
      <c r="A1326">
        <v>1325</v>
      </c>
      <c r="B1326">
        <f>IF(ISBLANK(IFERROR(INDEX('2-3 引出列表'!$A$2:$CE$8700,$A1326,MATCH(B$1,'2-3 引出列表'!$A$1:$CD$1,0)),"")),"",IFERROR(INDEX('2-3 引出列表'!$A$2:$CE$8700,$A1326,MATCH(B$1,'2-3 引出列表'!$A$1:$CD$1,0)),""))</f>
        <v>0</v>
      </c>
      <c r="C1326">
        <f>IF(ISBLANK(IFERROR(INDEX('2-3 引出列表'!$A$2:$CE$8700,$A1326,MATCH(C$1,'2-3 引出列表'!$A$1:$CD$1,0)),"")),"",IFERROR(INDEX('2-3 引出列表'!$A$2:$CE$8700,$A1326,MATCH(C$1,'2-3 引出列表'!$A$1:$CD$1,0)),""))</f>
        <v>0</v>
      </c>
      <c r="D1326">
        <f>IF(ISBLANK(IFERROR(INDEX('2-3 引出列表'!$A$2:$CE$8700,$A1326,MATCH(D$1,'2-3 引出列表'!$A$1:$CD$1,0)),"")),"",IFERROR(INDEX('2-3 引出列表'!$A$2:$CE$8700,$A1326,MATCH(D$1,'2-3 引出列表'!$A$1:$CD$1,0)),""))</f>
        <v>0</v>
      </c>
      <c r="E1326">
        <f>IF(ISBLANK(IFERROR(INDEX('2-3 引出列表'!$A$2:$CE$8700,$A1326,MATCH(E$1,'2-3 引出列表'!$A$1:$CD$1,0)),"")),"",IFERROR(INDEX('2-3 引出列表'!$A$2:$CE$8700,$A1326,MATCH(E$1,'2-3 引出列表'!$A$1:$CD$1,0)),""))</f>
        <v>0</v>
      </c>
      <c r="F1326" t="str">
        <f t="shared" si="20"/>
        <v>0</v>
      </c>
      <c r="G1326">
        <f>IF(ISBLANK(IFERROR(INDEX('2-3 引出列表'!$A$2:$CE$8700,$A1326,MATCH(G$1,'2-3 引出列表'!$A$1:$CD$1,0)),"")),"",IFERROR(INDEX('2-3 引出列表'!$A$2:$CE$8700,$A1326,MATCH(G$1,'2-3 引出列表'!$A$1:$CD$1,0)),""))</f>
        <v>0</v>
      </c>
      <c r="H1326">
        <f>IF(ISBLANK(IFERROR(INDEX('2-3 引出列表'!$A$2:$CE$8700,$A1326,MATCH(H$1,'2-3 引出列表'!$A$1:$CD$1,0)),"")),"",IFERROR(INDEX('2-3 引出列表'!$A$2:$CE$8700,$A1326,MATCH(H$1,'2-3 引出列表'!$A$1:$CD$1,0)),""))</f>
        <v>0</v>
      </c>
      <c r="I1326">
        <f>IF(ISBLANK(IFERROR(INDEX('2-3 引出列表'!$A$2:$CE$8700,$A1326,MATCH(I$1,'2-3 引出列表'!$A$1:$CD$1,0)),"")),"",IFERROR(INDEX('2-3 引出列表'!$A$2:$CE$8700,$A1326,MATCH(I$1,'2-3 引出列表'!$A$1:$CD$1,0)),""))</f>
        <v>0</v>
      </c>
    </row>
    <row r="1327" customFormat="1" spans="1:9">
      <c r="A1327">
        <v>1326</v>
      </c>
      <c r="B1327">
        <f>IF(ISBLANK(IFERROR(INDEX('2-3 引出列表'!$A$2:$CE$8700,$A1327,MATCH(B$1,'2-3 引出列表'!$A$1:$CD$1,0)),"")),"",IFERROR(INDEX('2-3 引出列表'!$A$2:$CE$8700,$A1327,MATCH(B$1,'2-3 引出列表'!$A$1:$CD$1,0)),""))</f>
        <v>0</v>
      </c>
      <c r="C1327">
        <f>IF(ISBLANK(IFERROR(INDEX('2-3 引出列表'!$A$2:$CE$8700,$A1327,MATCH(C$1,'2-3 引出列表'!$A$1:$CD$1,0)),"")),"",IFERROR(INDEX('2-3 引出列表'!$A$2:$CE$8700,$A1327,MATCH(C$1,'2-3 引出列表'!$A$1:$CD$1,0)),""))</f>
        <v>0</v>
      </c>
      <c r="D1327">
        <f>IF(ISBLANK(IFERROR(INDEX('2-3 引出列表'!$A$2:$CE$8700,$A1327,MATCH(D$1,'2-3 引出列表'!$A$1:$CD$1,0)),"")),"",IFERROR(INDEX('2-3 引出列表'!$A$2:$CE$8700,$A1327,MATCH(D$1,'2-3 引出列表'!$A$1:$CD$1,0)),""))</f>
        <v>0</v>
      </c>
      <c r="E1327">
        <f>IF(ISBLANK(IFERROR(INDEX('2-3 引出列表'!$A$2:$CE$8700,$A1327,MATCH(E$1,'2-3 引出列表'!$A$1:$CD$1,0)),"")),"",IFERROR(INDEX('2-3 引出列表'!$A$2:$CE$8700,$A1327,MATCH(E$1,'2-3 引出列表'!$A$1:$CD$1,0)),""))</f>
        <v>0</v>
      </c>
      <c r="F1327" t="str">
        <f t="shared" si="20"/>
        <v>0</v>
      </c>
      <c r="G1327">
        <f>IF(ISBLANK(IFERROR(INDEX('2-3 引出列表'!$A$2:$CE$8700,$A1327,MATCH(G$1,'2-3 引出列表'!$A$1:$CD$1,0)),"")),"",IFERROR(INDEX('2-3 引出列表'!$A$2:$CE$8700,$A1327,MATCH(G$1,'2-3 引出列表'!$A$1:$CD$1,0)),""))</f>
        <v>0</v>
      </c>
      <c r="H1327">
        <f>IF(ISBLANK(IFERROR(INDEX('2-3 引出列表'!$A$2:$CE$8700,$A1327,MATCH(H$1,'2-3 引出列表'!$A$1:$CD$1,0)),"")),"",IFERROR(INDEX('2-3 引出列表'!$A$2:$CE$8700,$A1327,MATCH(H$1,'2-3 引出列表'!$A$1:$CD$1,0)),""))</f>
        <v>0</v>
      </c>
      <c r="I1327">
        <f>IF(ISBLANK(IFERROR(INDEX('2-3 引出列表'!$A$2:$CE$8700,$A1327,MATCH(I$1,'2-3 引出列表'!$A$1:$CD$1,0)),"")),"",IFERROR(INDEX('2-3 引出列表'!$A$2:$CE$8700,$A1327,MATCH(I$1,'2-3 引出列表'!$A$1:$CD$1,0)),""))</f>
        <v>0</v>
      </c>
    </row>
    <row r="1328" customFormat="1" spans="1:9">
      <c r="A1328">
        <v>1327</v>
      </c>
      <c r="B1328">
        <f>IF(ISBLANK(IFERROR(INDEX('2-3 引出列表'!$A$2:$CE$8700,$A1328,MATCH(B$1,'2-3 引出列表'!$A$1:$CD$1,0)),"")),"",IFERROR(INDEX('2-3 引出列表'!$A$2:$CE$8700,$A1328,MATCH(B$1,'2-3 引出列表'!$A$1:$CD$1,0)),""))</f>
        <v>0</v>
      </c>
      <c r="C1328">
        <f>IF(ISBLANK(IFERROR(INDEX('2-3 引出列表'!$A$2:$CE$8700,$A1328,MATCH(C$1,'2-3 引出列表'!$A$1:$CD$1,0)),"")),"",IFERROR(INDEX('2-3 引出列表'!$A$2:$CE$8700,$A1328,MATCH(C$1,'2-3 引出列表'!$A$1:$CD$1,0)),""))</f>
        <v>0</v>
      </c>
      <c r="D1328">
        <f>IF(ISBLANK(IFERROR(INDEX('2-3 引出列表'!$A$2:$CE$8700,$A1328,MATCH(D$1,'2-3 引出列表'!$A$1:$CD$1,0)),"")),"",IFERROR(INDEX('2-3 引出列表'!$A$2:$CE$8700,$A1328,MATCH(D$1,'2-3 引出列表'!$A$1:$CD$1,0)),""))</f>
        <v>0</v>
      </c>
      <c r="E1328">
        <f>IF(ISBLANK(IFERROR(INDEX('2-3 引出列表'!$A$2:$CE$8700,$A1328,MATCH(E$1,'2-3 引出列表'!$A$1:$CD$1,0)),"")),"",IFERROR(INDEX('2-3 引出列表'!$A$2:$CE$8700,$A1328,MATCH(E$1,'2-3 引出列表'!$A$1:$CD$1,0)),""))</f>
        <v>0</v>
      </c>
      <c r="F1328" t="str">
        <f t="shared" si="20"/>
        <v>0</v>
      </c>
      <c r="G1328">
        <f>IF(ISBLANK(IFERROR(INDEX('2-3 引出列表'!$A$2:$CE$8700,$A1328,MATCH(G$1,'2-3 引出列表'!$A$1:$CD$1,0)),"")),"",IFERROR(INDEX('2-3 引出列表'!$A$2:$CE$8700,$A1328,MATCH(G$1,'2-3 引出列表'!$A$1:$CD$1,0)),""))</f>
        <v>0</v>
      </c>
      <c r="H1328">
        <f>IF(ISBLANK(IFERROR(INDEX('2-3 引出列表'!$A$2:$CE$8700,$A1328,MATCH(H$1,'2-3 引出列表'!$A$1:$CD$1,0)),"")),"",IFERROR(INDEX('2-3 引出列表'!$A$2:$CE$8700,$A1328,MATCH(H$1,'2-3 引出列表'!$A$1:$CD$1,0)),""))</f>
        <v>0</v>
      </c>
      <c r="I1328">
        <f>IF(ISBLANK(IFERROR(INDEX('2-3 引出列表'!$A$2:$CE$8700,$A1328,MATCH(I$1,'2-3 引出列表'!$A$1:$CD$1,0)),"")),"",IFERROR(INDEX('2-3 引出列表'!$A$2:$CE$8700,$A1328,MATCH(I$1,'2-3 引出列表'!$A$1:$CD$1,0)),""))</f>
        <v>0</v>
      </c>
    </row>
    <row r="1329" customFormat="1" spans="1:9">
      <c r="A1329">
        <v>1328</v>
      </c>
      <c r="B1329">
        <f>IF(ISBLANK(IFERROR(INDEX('2-3 引出列表'!$A$2:$CE$8700,$A1329,MATCH(B$1,'2-3 引出列表'!$A$1:$CD$1,0)),"")),"",IFERROR(INDEX('2-3 引出列表'!$A$2:$CE$8700,$A1329,MATCH(B$1,'2-3 引出列表'!$A$1:$CD$1,0)),""))</f>
        <v>0</v>
      </c>
      <c r="C1329">
        <f>IF(ISBLANK(IFERROR(INDEX('2-3 引出列表'!$A$2:$CE$8700,$A1329,MATCH(C$1,'2-3 引出列表'!$A$1:$CD$1,0)),"")),"",IFERROR(INDEX('2-3 引出列表'!$A$2:$CE$8700,$A1329,MATCH(C$1,'2-3 引出列表'!$A$1:$CD$1,0)),""))</f>
        <v>0</v>
      </c>
      <c r="D1329">
        <f>IF(ISBLANK(IFERROR(INDEX('2-3 引出列表'!$A$2:$CE$8700,$A1329,MATCH(D$1,'2-3 引出列表'!$A$1:$CD$1,0)),"")),"",IFERROR(INDEX('2-3 引出列表'!$A$2:$CE$8700,$A1329,MATCH(D$1,'2-3 引出列表'!$A$1:$CD$1,0)),""))</f>
        <v>0</v>
      </c>
      <c r="E1329">
        <f>IF(ISBLANK(IFERROR(INDEX('2-3 引出列表'!$A$2:$CE$8700,$A1329,MATCH(E$1,'2-3 引出列表'!$A$1:$CD$1,0)),"")),"",IFERROR(INDEX('2-3 引出列表'!$A$2:$CE$8700,$A1329,MATCH(E$1,'2-3 引出列表'!$A$1:$CD$1,0)),""))</f>
        <v>0</v>
      </c>
      <c r="F1329" t="str">
        <f t="shared" si="20"/>
        <v>0</v>
      </c>
      <c r="G1329">
        <f>IF(ISBLANK(IFERROR(INDEX('2-3 引出列表'!$A$2:$CE$8700,$A1329,MATCH(G$1,'2-3 引出列表'!$A$1:$CD$1,0)),"")),"",IFERROR(INDEX('2-3 引出列表'!$A$2:$CE$8700,$A1329,MATCH(G$1,'2-3 引出列表'!$A$1:$CD$1,0)),""))</f>
        <v>0</v>
      </c>
      <c r="H1329">
        <f>IF(ISBLANK(IFERROR(INDEX('2-3 引出列表'!$A$2:$CE$8700,$A1329,MATCH(H$1,'2-3 引出列表'!$A$1:$CD$1,0)),"")),"",IFERROR(INDEX('2-3 引出列表'!$A$2:$CE$8700,$A1329,MATCH(H$1,'2-3 引出列表'!$A$1:$CD$1,0)),""))</f>
        <v>0</v>
      </c>
      <c r="I1329">
        <f>IF(ISBLANK(IFERROR(INDEX('2-3 引出列表'!$A$2:$CE$8700,$A1329,MATCH(I$1,'2-3 引出列表'!$A$1:$CD$1,0)),"")),"",IFERROR(INDEX('2-3 引出列表'!$A$2:$CE$8700,$A1329,MATCH(I$1,'2-3 引出列表'!$A$1:$CD$1,0)),""))</f>
        <v>0</v>
      </c>
    </row>
    <row r="1330" customFormat="1" spans="1:9">
      <c r="A1330">
        <v>1329</v>
      </c>
      <c r="B1330">
        <f>IF(ISBLANK(IFERROR(INDEX('2-3 引出列表'!$A$2:$CE$8700,$A1330,MATCH(B$1,'2-3 引出列表'!$A$1:$CD$1,0)),"")),"",IFERROR(INDEX('2-3 引出列表'!$A$2:$CE$8700,$A1330,MATCH(B$1,'2-3 引出列表'!$A$1:$CD$1,0)),""))</f>
        <v>0</v>
      </c>
      <c r="C1330">
        <f>IF(ISBLANK(IFERROR(INDEX('2-3 引出列表'!$A$2:$CE$8700,$A1330,MATCH(C$1,'2-3 引出列表'!$A$1:$CD$1,0)),"")),"",IFERROR(INDEX('2-3 引出列表'!$A$2:$CE$8700,$A1330,MATCH(C$1,'2-3 引出列表'!$A$1:$CD$1,0)),""))</f>
        <v>0</v>
      </c>
      <c r="D1330">
        <f>IF(ISBLANK(IFERROR(INDEX('2-3 引出列表'!$A$2:$CE$8700,$A1330,MATCH(D$1,'2-3 引出列表'!$A$1:$CD$1,0)),"")),"",IFERROR(INDEX('2-3 引出列表'!$A$2:$CE$8700,$A1330,MATCH(D$1,'2-3 引出列表'!$A$1:$CD$1,0)),""))</f>
        <v>0</v>
      </c>
      <c r="E1330">
        <f>IF(ISBLANK(IFERROR(INDEX('2-3 引出列表'!$A$2:$CE$8700,$A1330,MATCH(E$1,'2-3 引出列表'!$A$1:$CD$1,0)),"")),"",IFERROR(INDEX('2-3 引出列表'!$A$2:$CE$8700,$A1330,MATCH(E$1,'2-3 引出列表'!$A$1:$CD$1,0)),""))</f>
        <v>0</v>
      </c>
      <c r="F1330" t="str">
        <f t="shared" si="20"/>
        <v>0</v>
      </c>
      <c r="G1330">
        <f>IF(ISBLANK(IFERROR(INDEX('2-3 引出列表'!$A$2:$CE$8700,$A1330,MATCH(G$1,'2-3 引出列表'!$A$1:$CD$1,0)),"")),"",IFERROR(INDEX('2-3 引出列表'!$A$2:$CE$8700,$A1330,MATCH(G$1,'2-3 引出列表'!$A$1:$CD$1,0)),""))</f>
        <v>0</v>
      </c>
      <c r="H1330">
        <f>IF(ISBLANK(IFERROR(INDEX('2-3 引出列表'!$A$2:$CE$8700,$A1330,MATCH(H$1,'2-3 引出列表'!$A$1:$CD$1,0)),"")),"",IFERROR(INDEX('2-3 引出列表'!$A$2:$CE$8700,$A1330,MATCH(H$1,'2-3 引出列表'!$A$1:$CD$1,0)),""))</f>
        <v>0</v>
      </c>
      <c r="I1330">
        <f>IF(ISBLANK(IFERROR(INDEX('2-3 引出列表'!$A$2:$CE$8700,$A1330,MATCH(I$1,'2-3 引出列表'!$A$1:$CD$1,0)),"")),"",IFERROR(INDEX('2-3 引出列表'!$A$2:$CE$8700,$A1330,MATCH(I$1,'2-3 引出列表'!$A$1:$CD$1,0)),""))</f>
        <v>0</v>
      </c>
    </row>
    <row r="1331" customFormat="1" spans="1:9">
      <c r="A1331">
        <v>1330</v>
      </c>
      <c r="B1331">
        <f>IF(ISBLANK(IFERROR(INDEX('2-3 引出列表'!$A$2:$CE$8700,$A1331,MATCH(B$1,'2-3 引出列表'!$A$1:$CD$1,0)),"")),"",IFERROR(INDEX('2-3 引出列表'!$A$2:$CE$8700,$A1331,MATCH(B$1,'2-3 引出列表'!$A$1:$CD$1,0)),""))</f>
        <v>0</v>
      </c>
      <c r="C1331">
        <f>IF(ISBLANK(IFERROR(INDEX('2-3 引出列表'!$A$2:$CE$8700,$A1331,MATCH(C$1,'2-3 引出列表'!$A$1:$CD$1,0)),"")),"",IFERROR(INDEX('2-3 引出列表'!$A$2:$CE$8700,$A1331,MATCH(C$1,'2-3 引出列表'!$A$1:$CD$1,0)),""))</f>
        <v>0</v>
      </c>
      <c r="D1331">
        <f>IF(ISBLANK(IFERROR(INDEX('2-3 引出列表'!$A$2:$CE$8700,$A1331,MATCH(D$1,'2-3 引出列表'!$A$1:$CD$1,0)),"")),"",IFERROR(INDEX('2-3 引出列表'!$A$2:$CE$8700,$A1331,MATCH(D$1,'2-3 引出列表'!$A$1:$CD$1,0)),""))</f>
        <v>0</v>
      </c>
      <c r="E1331">
        <f>IF(ISBLANK(IFERROR(INDEX('2-3 引出列表'!$A$2:$CE$8700,$A1331,MATCH(E$1,'2-3 引出列表'!$A$1:$CD$1,0)),"")),"",IFERROR(INDEX('2-3 引出列表'!$A$2:$CE$8700,$A1331,MATCH(E$1,'2-3 引出列表'!$A$1:$CD$1,0)),""))</f>
        <v>0</v>
      </c>
      <c r="F1331" t="str">
        <f t="shared" si="20"/>
        <v>0</v>
      </c>
      <c r="G1331">
        <f>IF(ISBLANK(IFERROR(INDEX('2-3 引出列表'!$A$2:$CE$8700,$A1331,MATCH(G$1,'2-3 引出列表'!$A$1:$CD$1,0)),"")),"",IFERROR(INDEX('2-3 引出列表'!$A$2:$CE$8700,$A1331,MATCH(G$1,'2-3 引出列表'!$A$1:$CD$1,0)),""))</f>
        <v>0</v>
      </c>
      <c r="H1331">
        <f>IF(ISBLANK(IFERROR(INDEX('2-3 引出列表'!$A$2:$CE$8700,$A1331,MATCH(H$1,'2-3 引出列表'!$A$1:$CD$1,0)),"")),"",IFERROR(INDEX('2-3 引出列表'!$A$2:$CE$8700,$A1331,MATCH(H$1,'2-3 引出列表'!$A$1:$CD$1,0)),""))</f>
        <v>0</v>
      </c>
      <c r="I1331">
        <f>IF(ISBLANK(IFERROR(INDEX('2-3 引出列表'!$A$2:$CE$8700,$A1331,MATCH(I$1,'2-3 引出列表'!$A$1:$CD$1,0)),"")),"",IFERROR(INDEX('2-3 引出列表'!$A$2:$CE$8700,$A1331,MATCH(I$1,'2-3 引出列表'!$A$1:$CD$1,0)),""))</f>
        <v>0</v>
      </c>
    </row>
    <row r="1332" customFormat="1" spans="1:9">
      <c r="A1332">
        <v>1331</v>
      </c>
      <c r="B1332">
        <f>IF(ISBLANK(IFERROR(INDEX('2-3 引出列表'!$A$2:$CE$8700,$A1332,MATCH(B$1,'2-3 引出列表'!$A$1:$CD$1,0)),"")),"",IFERROR(INDEX('2-3 引出列表'!$A$2:$CE$8700,$A1332,MATCH(B$1,'2-3 引出列表'!$A$1:$CD$1,0)),""))</f>
        <v>0</v>
      </c>
      <c r="C1332">
        <f>IF(ISBLANK(IFERROR(INDEX('2-3 引出列表'!$A$2:$CE$8700,$A1332,MATCH(C$1,'2-3 引出列表'!$A$1:$CD$1,0)),"")),"",IFERROR(INDEX('2-3 引出列表'!$A$2:$CE$8700,$A1332,MATCH(C$1,'2-3 引出列表'!$A$1:$CD$1,0)),""))</f>
        <v>0</v>
      </c>
      <c r="D1332">
        <f>IF(ISBLANK(IFERROR(INDEX('2-3 引出列表'!$A$2:$CE$8700,$A1332,MATCH(D$1,'2-3 引出列表'!$A$1:$CD$1,0)),"")),"",IFERROR(INDEX('2-3 引出列表'!$A$2:$CE$8700,$A1332,MATCH(D$1,'2-3 引出列表'!$A$1:$CD$1,0)),""))</f>
        <v>0</v>
      </c>
      <c r="E1332">
        <f>IF(ISBLANK(IFERROR(INDEX('2-3 引出列表'!$A$2:$CE$8700,$A1332,MATCH(E$1,'2-3 引出列表'!$A$1:$CD$1,0)),"")),"",IFERROR(INDEX('2-3 引出列表'!$A$2:$CE$8700,$A1332,MATCH(E$1,'2-3 引出列表'!$A$1:$CD$1,0)),""))</f>
        <v>0</v>
      </c>
      <c r="F1332" t="str">
        <f t="shared" si="20"/>
        <v>0</v>
      </c>
      <c r="G1332">
        <f>IF(ISBLANK(IFERROR(INDEX('2-3 引出列表'!$A$2:$CE$8700,$A1332,MATCH(G$1,'2-3 引出列表'!$A$1:$CD$1,0)),"")),"",IFERROR(INDEX('2-3 引出列表'!$A$2:$CE$8700,$A1332,MATCH(G$1,'2-3 引出列表'!$A$1:$CD$1,0)),""))</f>
        <v>0</v>
      </c>
      <c r="H1332">
        <f>IF(ISBLANK(IFERROR(INDEX('2-3 引出列表'!$A$2:$CE$8700,$A1332,MATCH(H$1,'2-3 引出列表'!$A$1:$CD$1,0)),"")),"",IFERROR(INDEX('2-3 引出列表'!$A$2:$CE$8700,$A1332,MATCH(H$1,'2-3 引出列表'!$A$1:$CD$1,0)),""))</f>
        <v>0</v>
      </c>
      <c r="I1332">
        <f>IF(ISBLANK(IFERROR(INDEX('2-3 引出列表'!$A$2:$CE$8700,$A1332,MATCH(I$1,'2-3 引出列表'!$A$1:$CD$1,0)),"")),"",IFERROR(INDEX('2-3 引出列表'!$A$2:$CE$8700,$A1332,MATCH(I$1,'2-3 引出列表'!$A$1:$CD$1,0)),""))</f>
        <v>0</v>
      </c>
    </row>
    <row r="1333" customFormat="1" spans="1:9">
      <c r="A1333">
        <v>1332</v>
      </c>
      <c r="B1333">
        <f>IF(ISBLANK(IFERROR(INDEX('2-3 引出列表'!$A$2:$CE$8700,$A1333,MATCH(B$1,'2-3 引出列表'!$A$1:$CD$1,0)),"")),"",IFERROR(INDEX('2-3 引出列表'!$A$2:$CE$8700,$A1333,MATCH(B$1,'2-3 引出列表'!$A$1:$CD$1,0)),""))</f>
        <v>0</v>
      </c>
      <c r="C1333">
        <f>IF(ISBLANK(IFERROR(INDEX('2-3 引出列表'!$A$2:$CE$8700,$A1333,MATCH(C$1,'2-3 引出列表'!$A$1:$CD$1,0)),"")),"",IFERROR(INDEX('2-3 引出列表'!$A$2:$CE$8700,$A1333,MATCH(C$1,'2-3 引出列表'!$A$1:$CD$1,0)),""))</f>
        <v>0</v>
      </c>
      <c r="D1333">
        <f>IF(ISBLANK(IFERROR(INDEX('2-3 引出列表'!$A$2:$CE$8700,$A1333,MATCH(D$1,'2-3 引出列表'!$A$1:$CD$1,0)),"")),"",IFERROR(INDEX('2-3 引出列表'!$A$2:$CE$8700,$A1333,MATCH(D$1,'2-3 引出列表'!$A$1:$CD$1,0)),""))</f>
        <v>0</v>
      </c>
      <c r="E1333">
        <f>IF(ISBLANK(IFERROR(INDEX('2-3 引出列表'!$A$2:$CE$8700,$A1333,MATCH(E$1,'2-3 引出列表'!$A$1:$CD$1,0)),"")),"",IFERROR(INDEX('2-3 引出列表'!$A$2:$CE$8700,$A1333,MATCH(E$1,'2-3 引出列表'!$A$1:$CD$1,0)),""))</f>
        <v>0</v>
      </c>
      <c r="F1333" t="str">
        <f t="shared" si="20"/>
        <v>0</v>
      </c>
      <c r="G1333">
        <f>IF(ISBLANK(IFERROR(INDEX('2-3 引出列表'!$A$2:$CE$8700,$A1333,MATCH(G$1,'2-3 引出列表'!$A$1:$CD$1,0)),"")),"",IFERROR(INDEX('2-3 引出列表'!$A$2:$CE$8700,$A1333,MATCH(G$1,'2-3 引出列表'!$A$1:$CD$1,0)),""))</f>
        <v>0</v>
      </c>
      <c r="H1333">
        <f>IF(ISBLANK(IFERROR(INDEX('2-3 引出列表'!$A$2:$CE$8700,$A1333,MATCH(H$1,'2-3 引出列表'!$A$1:$CD$1,0)),"")),"",IFERROR(INDEX('2-3 引出列表'!$A$2:$CE$8700,$A1333,MATCH(H$1,'2-3 引出列表'!$A$1:$CD$1,0)),""))</f>
        <v>0</v>
      </c>
      <c r="I1333">
        <f>IF(ISBLANK(IFERROR(INDEX('2-3 引出列表'!$A$2:$CE$8700,$A1333,MATCH(I$1,'2-3 引出列表'!$A$1:$CD$1,0)),"")),"",IFERROR(INDEX('2-3 引出列表'!$A$2:$CE$8700,$A1333,MATCH(I$1,'2-3 引出列表'!$A$1:$CD$1,0)),""))</f>
        <v>0</v>
      </c>
    </row>
    <row r="1334" customFormat="1" spans="1:9">
      <c r="A1334">
        <v>1333</v>
      </c>
      <c r="B1334">
        <f>IF(ISBLANK(IFERROR(INDEX('2-3 引出列表'!$A$2:$CE$8700,$A1334,MATCH(B$1,'2-3 引出列表'!$A$1:$CD$1,0)),"")),"",IFERROR(INDEX('2-3 引出列表'!$A$2:$CE$8700,$A1334,MATCH(B$1,'2-3 引出列表'!$A$1:$CD$1,0)),""))</f>
        <v>0</v>
      </c>
      <c r="C1334">
        <f>IF(ISBLANK(IFERROR(INDEX('2-3 引出列表'!$A$2:$CE$8700,$A1334,MATCH(C$1,'2-3 引出列表'!$A$1:$CD$1,0)),"")),"",IFERROR(INDEX('2-3 引出列表'!$A$2:$CE$8700,$A1334,MATCH(C$1,'2-3 引出列表'!$A$1:$CD$1,0)),""))</f>
        <v>0</v>
      </c>
      <c r="D1334">
        <f>IF(ISBLANK(IFERROR(INDEX('2-3 引出列表'!$A$2:$CE$8700,$A1334,MATCH(D$1,'2-3 引出列表'!$A$1:$CD$1,0)),"")),"",IFERROR(INDEX('2-3 引出列表'!$A$2:$CE$8700,$A1334,MATCH(D$1,'2-3 引出列表'!$A$1:$CD$1,0)),""))</f>
        <v>0</v>
      </c>
      <c r="E1334">
        <f>IF(ISBLANK(IFERROR(INDEX('2-3 引出列表'!$A$2:$CE$8700,$A1334,MATCH(E$1,'2-3 引出列表'!$A$1:$CD$1,0)),"")),"",IFERROR(INDEX('2-3 引出列表'!$A$2:$CE$8700,$A1334,MATCH(E$1,'2-3 引出列表'!$A$1:$CD$1,0)),""))</f>
        <v>0</v>
      </c>
      <c r="F1334" t="str">
        <f t="shared" si="20"/>
        <v>0</v>
      </c>
      <c r="G1334">
        <f>IF(ISBLANK(IFERROR(INDEX('2-3 引出列表'!$A$2:$CE$8700,$A1334,MATCH(G$1,'2-3 引出列表'!$A$1:$CD$1,0)),"")),"",IFERROR(INDEX('2-3 引出列表'!$A$2:$CE$8700,$A1334,MATCH(G$1,'2-3 引出列表'!$A$1:$CD$1,0)),""))</f>
        <v>0</v>
      </c>
      <c r="H1334">
        <f>IF(ISBLANK(IFERROR(INDEX('2-3 引出列表'!$A$2:$CE$8700,$A1334,MATCH(H$1,'2-3 引出列表'!$A$1:$CD$1,0)),"")),"",IFERROR(INDEX('2-3 引出列表'!$A$2:$CE$8700,$A1334,MATCH(H$1,'2-3 引出列表'!$A$1:$CD$1,0)),""))</f>
        <v>0</v>
      </c>
      <c r="I1334">
        <f>IF(ISBLANK(IFERROR(INDEX('2-3 引出列表'!$A$2:$CE$8700,$A1334,MATCH(I$1,'2-3 引出列表'!$A$1:$CD$1,0)),"")),"",IFERROR(INDEX('2-3 引出列表'!$A$2:$CE$8700,$A1334,MATCH(I$1,'2-3 引出列表'!$A$1:$CD$1,0)),""))</f>
        <v>0</v>
      </c>
    </row>
    <row r="1335" customFormat="1" spans="1:9">
      <c r="A1335">
        <v>1334</v>
      </c>
      <c r="B1335">
        <f>IF(ISBLANK(IFERROR(INDEX('2-3 引出列表'!$A$2:$CE$8700,$A1335,MATCH(B$1,'2-3 引出列表'!$A$1:$CD$1,0)),"")),"",IFERROR(INDEX('2-3 引出列表'!$A$2:$CE$8700,$A1335,MATCH(B$1,'2-3 引出列表'!$A$1:$CD$1,0)),""))</f>
        <v>0</v>
      </c>
      <c r="C1335">
        <f>IF(ISBLANK(IFERROR(INDEX('2-3 引出列表'!$A$2:$CE$8700,$A1335,MATCH(C$1,'2-3 引出列表'!$A$1:$CD$1,0)),"")),"",IFERROR(INDEX('2-3 引出列表'!$A$2:$CE$8700,$A1335,MATCH(C$1,'2-3 引出列表'!$A$1:$CD$1,0)),""))</f>
        <v>0</v>
      </c>
      <c r="D1335">
        <f>IF(ISBLANK(IFERROR(INDEX('2-3 引出列表'!$A$2:$CE$8700,$A1335,MATCH(D$1,'2-3 引出列表'!$A$1:$CD$1,0)),"")),"",IFERROR(INDEX('2-3 引出列表'!$A$2:$CE$8700,$A1335,MATCH(D$1,'2-3 引出列表'!$A$1:$CD$1,0)),""))</f>
        <v>0</v>
      </c>
      <c r="E1335">
        <f>IF(ISBLANK(IFERROR(INDEX('2-3 引出列表'!$A$2:$CE$8700,$A1335,MATCH(E$1,'2-3 引出列表'!$A$1:$CD$1,0)),"")),"",IFERROR(INDEX('2-3 引出列表'!$A$2:$CE$8700,$A1335,MATCH(E$1,'2-3 引出列表'!$A$1:$CD$1,0)),""))</f>
        <v>0</v>
      </c>
      <c r="F1335" t="str">
        <f t="shared" si="20"/>
        <v>0</v>
      </c>
      <c r="G1335">
        <f>IF(ISBLANK(IFERROR(INDEX('2-3 引出列表'!$A$2:$CE$8700,$A1335,MATCH(G$1,'2-3 引出列表'!$A$1:$CD$1,0)),"")),"",IFERROR(INDEX('2-3 引出列表'!$A$2:$CE$8700,$A1335,MATCH(G$1,'2-3 引出列表'!$A$1:$CD$1,0)),""))</f>
        <v>0</v>
      </c>
      <c r="H1335">
        <f>IF(ISBLANK(IFERROR(INDEX('2-3 引出列表'!$A$2:$CE$8700,$A1335,MATCH(H$1,'2-3 引出列表'!$A$1:$CD$1,0)),"")),"",IFERROR(INDEX('2-3 引出列表'!$A$2:$CE$8700,$A1335,MATCH(H$1,'2-3 引出列表'!$A$1:$CD$1,0)),""))</f>
        <v>0</v>
      </c>
      <c r="I1335">
        <f>IF(ISBLANK(IFERROR(INDEX('2-3 引出列表'!$A$2:$CE$8700,$A1335,MATCH(I$1,'2-3 引出列表'!$A$1:$CD$1,0)),"")),"",IFERROR(INDEX('2-3 引出列表'!$A$2:$CE$8700,$A1335,MATCH(I$1,'2-3 引出列表'!$A$1:$CD$1,0)),""))</f>
        <v>0</v>
      </c>
    </row>
    <row r="1336" customFormat="1" spans="1:9">
      <c r="A1336">
        <v>1335</v>
      </c>
      <c r="B1336">
        <f>IF(ISBLANK(IFERROR(INDEX('2-3 引出列表'!$A$2:$CE$8700,$A1336,MATCH(B$1,'2-3 引出列表'!$A$1:$CD$1,0)),"")),"",IFERROR(INDEX('2-3 引出列表'!$A$2:$CE$8700,$A1336,MATCH(B$1,'2-3 引出列表'!$A$1:$CD$1,0)),""))</f>
        <v>0</v>
      </c>
      <c r="C1336">
        <f>IF(ISBLANK(IFERROR(INDEX('2-3 引出列表'!$A$2:$CE$8700,$A1336,MATCH(C$1,'2-3 引出列表'!$A$1:$CD$1,0)),"")),"",IFERROR(INDEX('2-3 引出列表'!$A$2:$CE$8700,$A1336,MATCH(C$1,'2-3 引出列表'!$A$1:$CD$1,0)),""))</f>
        <v>0</v>
      </c>
      <c r="D1336">
        <f>IF(ISBLANK(IFERROR(INDEX('2-3 引出列表'!$A$2:$CE$8700,$A1336,MATCH(D$1,'2-3 引出列表'!$A$1:$CD$1,0)),"")),"",IFERROR(INDEX('2-3 引出列表'!$A$2:$CE$8700,$A1336,MATCH(D$1,'2-3 引出列表'!$A$1:$CD$1,0)),""))</f>
        <v>0</v>
      </c>
      <c r="E1336">
        <f>IF(ISBLANK(IFERROR(INDEX('2-3 引出列表'!$A$2:$CE$8700,$A1336,MATCH(E$1,'2-3 引出列表'!$A$1:$CD$1,0)),"")),"",IFERROR(INDEX('2-3 引出列表'!$A$2:$CE$8700,$A1336,MATCH(E$1,'2-3 引出列表'!$A$1:$CD$1,0)),""))</f>
        <v>0</v>
      </c>
      <c r="F1336" t="str">
        <f t="shared" si="20"/>
        <v>0</v>
      </c>
      <c r="G1336">
        <f>IF(ISBLANK(IFERROR(INDEX('2-3 引出列表'!$A$2:$CE$8700,$A1336,MATCH(G$1,'2-3 引出列表'!$A$1:$CD$1,0)),"")),"",IFERROR(INDEX('2-3 引出列表'!$A$2:$CE$8700,$A1336,MATCH(G$1,'2-3 引出列表'!$A$1:$CD$1,0)),""))</f>
        <v>0</v>
      </c>
      <c r="H1336">
        <f>IF(ISBLANK(IFERROR(INDEX('2-3 引出列表'!$A$2:$CE$8700,$A1336,MATCH(H$1,'2-3 引出列表'!$A$1:$CD$1,0)),"")),"",IFERROR(INDEX('2-3 引出列表'!$A$2:$CE$8700,$A1336,MATCH(H$1,'2-3 引出列表'!$A$1:$CD$1,0)),""))</f>
        <v>0</v>
      </c>
      <c r="I1336">
        <f>IF(ISBLANK(IFERROR(INDEX('2-3 引出列表'!$A$2:$CE$8700,$A1336,MATCH(I$1,'2-3 引出列表'!$A$1:$CD$1,0)),"")),"",IFERROR(INDEX('2-3 引出列表'!$A$2:$CE$8700,$A1336,MATCH(I$1,'2-3 引出列表'!$A$1:$CD$1,0)),""))</f>
        <v>0</v>
      </c>
    </row>
    <row r="1337" customFormat="1" spans="1:9">
      <c r="A1337">
        <v>1336</v>
      </c>
      <c r="B1337">
        <f>IF(ISBLANK(IFERROR(INDEX('2-3 引出列表'!$A$2:$CE$8700,$A1337,MATCH(B$1,'2-3 引出列表'!$A$1:$CD$1,0)),"")),"",IFERROR(INDEX('2-3 引出列表'!$A$2:$CE$8700,$A1337,MATCH(B$1,'2-3 引出列表'!$A$1:$CD$1,0)),""))</f>
        <v>0</v>
      </c>
      <c r="C1337">
        <f>IF(ISBLANK(IFERROR(INDEX('2-3 引出列表'!$A$2:$CE$8700,$A1337,MATCH(C$1,'2-3 引出列表'!$A$1:$CD$1,0)),"")),"",IFERROR(INDEX('2-3 引出列表'!$A$2:$CE$8700,$A1337,MATCH(C$1,'2-3 引出列表'!$A$1:$CD$1,0)),""))</f>
        <v>0</v>
      </c>
      <c r="D1337">
        <f>IF(ISBLANK(IFERROR(INDEX('2-3 引出列表'!$A$2:$CE$8700,$A1337,MATCH(D$1,'2-3 引出列表'!$A$1:$CD$1,0)),"")),"",IFERROR(INDEX('2-3 引出列表'!$A$2:$CE$8700,$A1337,MATCH(D$1,'2-3 引出列表'!$A$1:$CD$1,0)),""))</f>
        <v>0</v>
      </c>
      <c r="E1337">
        <f>IF(ISBLANK(IFERROR(INDEX('2-3 引出列表'!$A$2:$CE$8700,$A1337,MATCH(E$1,'2-3 引出列表'!$A$1:$CD$1,0)),"")),"",IFERROR(INDEX('2-3 引出列表'!$A$2:$CE$8700,$A1337,MATCH(E$1,'2-3 引出列表'!$A$1:$CD$1,0)),""))</f>
        <v>0</v>
      </c>
      <c r="F1337" t="str">
        <f t="shared" si="20"/>
        <v>0</v>
      </c>
      <c r="G1337">
        <f>IF(ISBLANK(IFERROR(INDEX('2-3 引出列表'!$A$2:$CE$8700,$A1337,MATCH(G$1,'2-3 引出列表'!$A$1:$CD$1,0)),"")),"",IFERROR(INDEX('2-3 引出列表'!$A$2:$CE$8700,$A1337,MATCH(G$1,'2-3 引出列表'!$A$1:$CD$1,0)),""))</f>
        <v>0</v>
      </c>
      <c r="H1337">
        <f>IF(ISBLANK(IFERROR(INDEX('2-3 引出列表'!$A$2:$CE$8700,$A1337,MATCH(H$1,'2-3 引出列表'!$A$1:$CD$1,0)),"")),"",IFERROR(INDEX('2-3 引出列表'!$A$2:$CE$8700,$A1337,MATCH(H$1,'2-3 引出列表'!$A$1:$CD$1,0)),""))</f>
        <v>0</v>
      </c>
      <c r="I1337">
        <f>IF(ISBLANK(IFERROR(INDEX('2-3 引出列表'!$A$2:$CE$8700,$A1337,MATCH(I$1,'2-3 引出列表'!$A$1:$CD$1,0)),"")),"",IFERROR(INDEX('2-3 引出列表'!$A$2:$CE$8700,$A1337,MATCH(I$1,'2-3 引出列表'!$A$1:$CD$1,0)),""))</f>
        <v>0</v>
      </c>
    </row>
    <row r="1338" customFormat="1" spans="1:9">
      <c r="A1338">
        <v>1337</v>
      </c>
      <c r="B1338">
        <f>IF(ISBLANK(IFERROR(INDEX('2-3 引出列表'!$A$2:$CE$8700,$A1338,MATCH(B$1,'2-3 引出列表'!$A$1:$CD$1,0)),"")),"",IFERROR(INDEX('2-3 引出列表'!$A$2:$CE$8700,$A1338,MATCH(B$1,'2-3 引出列表'!$A$1:$CD$1,0)),""))</f>
        <v>0</v>
      </c>
      <c r="C1338">
        <f>IF(ISBLANK(IFERROR(INDEX('2-3 引出列表'!$A$2:$CE$8700,$A1338,MATCH(C$1,'2-3 引出列表'!$A$1:$CD$1,0)),"")),"",IFERROR(INDEX('2-3 引出列表'!$A$2:$CE$8700,$A1338,MATCH(C$1,'2-3 引出列表'!$A$1:$CD$1,0)),""))</f>
        <v>0</v>
      </c>
      <c r="D1338">
        <f>IF(ISBLANK(IFERROR(INDEX('2-3 引出列表'!$A$2:$CE$8700,$A1338,MATCH(D$1,'2-3 引出列表'!$A$1:$CD$1,0)),"")),"",IFERROR(INDEX('2-3 引出列表'!$A$2:$CE$8700,$A1338,MATCH(D$1,'2-3 引出列表'!$A$1:$CD$1,0)),""))</f>
        <v>0</v>
      </c>
      <c r="E1338">
        <f>IF(ISBLANK(IFERROR(INDEX('2-3 引出列表'!$A$2:$CE$8700,$A1338,MATCH(E$1,'2-3 引出列表'!$A$1:$CD$1,0)),"")),"",IFERROR(INDEX('2-3 引出列表'!$A$2:$CE$8700,$A1338,MATCH(E$1,'2-3 引出列表'!$A$1:$CD$1,0)),""))</f>
        <v>0</v>
      </c>
      <c r="F1338" t="str">
        <f t="shared" si="20"/>
        <v>0</v>
      </c>
      <c r="G1338">
        <f>IF(ISBLANK(IFERROR(INDEX('2-3 引出列表'!$A$2:$CE$8700,$A1338,MATCH(G$1,'2-3 引出列表'!$A$1:$CD$1,0)),"")),"",IFERROR(INDEX('2-3 引出列表'!$A$2:$CE$8700,$A1338,MATCH(G$1,'2-3 引出列表'!$A$1:$CD$1,0)),""))</f>
        <v>0</v>
      </c>
      <c r="H1338">
        <f>IF(ISBLANK(IFERROR(INDEX('2-3 引出列表'!$A$2:$CE$8700,$A1338,MATCH(H$1,'2-3 引出列表'!$A$1:$CD$1,0)),"")),"",IFERROR(INDEX('2-3 引出列表'!$A$2:$CE$8700,$A1338,MATCH(H$1,'2-3 引出列表'!$A$1:$CD$1,0)),""))</f>
        <v>0</v>
      </c>
      <c r="I1338">
        <f>IF(ISBLANK(IFERROR(INDEX('2-3 引出列表'!$A$2:$CE$8700,$A1338,MATCH(I$1,'2-3 引出列表'!$A$1:$CD$1,0)),"")),"",IFERROR(INDEX('2-3 引出列表'!$A$2:$CE$8700,$A1338,MATCH(I$1,'2-3 引出列表'!$A$1:$CD$1,0)),""))</f>
        <v>0</v>
      </c>
    </row>
    <row r="1339" customFormat="1" spans="1:9">
      <c r="A1339">
        <v>1338</v>
      </c>
      <c r="B1339">
        <f>IF(ISBLANK(IFERROR(INDEX('2-3 引出列表'!$A$2:$CE$8700,$A1339,MATCH(B$1,'2-3 引出列表'!$A$1:$CD$1,0)),"")),"",IFERROR(INDEX('2-3 引出列表'!$A$2:$CE$8700,$A1339,MATCH(B$1,'2-3 引出列表'!$A$1:$CD$1,0)),""))</f>
        <v>0</v>
      </c>
      <c r="C1339">
        <f>IF(ISBLANK(IFERROR(INDEX('2-3 引出列表'!$A$2:$CE$8700,$A1339,MATCH(C$1,'2-3 引出列表'!$A$1:$CD$1,0)),"")),"",IFERROR(INDEX('2-3 引出列表'!$A$2:$CE$8700,$A1339,MATCH(C$1,'2-3 引出列表'!$A$1:$CD$1,0)),""))</f>
        <v>0</v>
      </c>
      <c r="D1339">
        <f>IF(ISBLANK(IFERROR(INDEX('2-3 引出列表'!$A$2:$CE$8700,$A1339,MATCH(D$1,'2-3 引出列表'!$A$1:$CD$1,0)),"")),"",IFERROR(INDEX('2-3 引出列表'!$A$2:$CE$8700,$A1339,MATCH(D$1,'2-3 引出列表'!$A$1:$CD$1,0)),""))</f>
        <v>0</v>
      </c>
      <c r="E1339">
        <f>IF(ISBLANK(IFERROR(INDEX('2-3 引出列表'!$A$2:$CE$8700,$A1339,MATCH(E$1,'2-3 引出列表'!$A$1:$CD$1,0)),"")),"",IFERROR(INDEX('2-3 引出列表'!$A$2:$CE$8700,$A1339,MATCH(E$1,'2-3 引出列表'!$A$1:$CD$1,0)),""))</f>
        <v>0</v>
      </c>
      <c r="F1339" t="str">
        <f t="shared" si="20"/>
        <v>0</v>
      </c>
      <c r="G1339">
        <f>IF(ISBLANK(IFERROR(INDEX('2-3 引出列表'!$A$2:$CE$8700,$A1339,MATCH(G$1,'2-3 引出列表'!$A$1:$CD$1,0)),"")),"",IFERROR(INDEX('2-3 引出列表'!$A$2:$CE$8700,$A1339,MATCH(G$1,'2-3 引出列表'!$A$1:$CD$1,0)),""))</f>
        <v>0</v>
      </c>
      <c r="H1339">
        <f>IF(ISBLANK(IFERROR(INDEX('2-3 引出列表'!$A$2:$CE$8700,$A1339,MATCH(H$1,'2-3 引出列表'!$A$1:$CD$1,0)),"")),"",IFERROR(INDEX('2-3 引出列表'!$A$2:$CE$8700,$A1339,MATCH(H$1,'2-3 引出列表'!$A$1:$CD$1,0)),""))</f>
        <v>0</v>
      </c>
      <c r="I1339">
        <f>IF(ISBLANK(IFERROR(INDEX('2-3 引出列表'!$A$2:$CE$8700,$A1339,MATCH(I$1,'2-3 引出列表'!$A$1:$CD$1,0)),"")),"",IFERROR(INDEX('2-3 引出列表'!$A$2:$CE$8700,$A1339,MATCH(I$1,'2-3 引出列表'!$A$1:$CD$1,0)),""))</f>
        <v>0</v>
      </c>
    </row>
    <row r="1340" customFormat="1" spans="1:9">
      <c r="A1340">
        <v>1339</v>
      </c>
      <c r="B1340">
        <f>IF(ISBLANK(IFERROR(INDEX('2-3 引出列表'!$A$2:$CE$8700,$A1340,MATCH(B$1,'2-3 引出列表'!$A$1:$CD$1,0)),"")),"",IFERROR(INDEX('2-3 引出列表'!$A$2:$CE$8700,$A1340,MATCH(B$1,'2-3 引出列表'!$A$1:$CD$1,0)),""))</f>
        <v>0</v>
      </c>
      <c r="C1340">
        <f>IF(ISBLANK(IFERROR(INDEX('2-3 引出列表'!$A$2:$CE$8700,$A1340,MATCH(C$1,'2-3 引出列表'!$A$1:$CD$1,0)),"")),"",IFERROR(INDEX('2-3 引出列表'!$A$2:$CE$8700,$A1340,MATCH(C$1,'2-3 引出列表'!$A$1:$CD$1,0)),""))</f>
        <v>0</v>
      </c>
      <c r="D1340">
        <f>IF(ISBLANK(IFERROR(INDEX('2-3 引出列表'!$A$2:$CE$8700,$A1340,MATCH(D$1,'2-3 引出列表'!$A$1:$CD$1,0)),"")),"",IFERROR(INDEX('2-3 引出列表'!$A$2:$CE$8700,$A1340,MATCH(D$1,'2-3 引出列表'!$A$1:$CD$1,0)),""))</f>
        <v>0</v>
      </c>
      <c r="E1340">
        <f>IF(ISBLANK(IFERROR(INDEX('2-3 引出列表'!$A$2:$CE$8700,$A1340,MATCH(E$1,'2-3 引出列表'!$A$1:$CD$1,0)),"")),"",IFERROR(INDEX('2-3 引出列表'!$A$2:$CE$8700,$A1340,MATCH(E$1,'2-3 引出列表'!$A$1:$CD$1,0)),""))</f>
        <v>0</v>
      </c>
      <c r="F1340" t="str">
        <f t="shared" si="20"/>
        <v>0</v>
      </c>
      <c r="G1340">
        <f>IF(ISBLANK(IFERROR(INDEX('2-3 引出列表'!$A$2:$CE$8700,$A1340,MATCH(G$1,'2-3 引出列表'!$A$1:$CD$1,0)),"")),"",IFERROR(INDEX('2-3 引出列表'!$A$2:$CE$8700,$A1340,MATCH(G$1,'2-3 引出列表'!$A$1:$CD$1,0)),""))</f>
        <v>0</v>
      </c>
      <c r="H1340">
        <f>IF(ISBLANK(IFERROR(INDEX('2-3 引出列表'!$A$2:$CE$8700,$A1340,MATCH(H$1,'2-3 引出列表'!$A$1:$CD$1,0)),"")),"",IFERROR(INDEX('2-3 引出列表'!$A$2:$CE$8700,$A1340,MATCH(H$1,'2-3 引出列表'!$A$1:$CD$1,0)),""))</f>
        <v>0</v>
      </c>
      <c r="I1340">
        <f>IF(ISBLANK(IFERROR(INDEX('2-3 引出列表'!$A$2:$CE$8700,$A1340,MATCH(I$1,'2-3 引出列表'!$A$1:$CD$1,0)),"")),"",IFERROR(INDEX('2-3 引出列表'!$A$2:$CE$8700,$A1340,MATCH(I$1,'2-3 引出列表'!$A$1:$CD$1,0)),""))</f>
        <v>0</v>
      </c>
    </row>
    <row r="1341" customFormat="1" spans="1:9">
      <c r="A1341">
        <v>1340</v>
      </c>
      <c r="B1341">
        <f>IF(ISBLANK(IFERROR(INDEX('2-3 引出列表'!$A$2:$CE$8700,$A1341,MATCH(B$1,'2-3 引出列表'!$A$1:$CD$1,0)),"")),"",IFERROR(INDEX('2-3 引出列表'!$A$2:$CE$8700,$A1341,MATCH(B$1,'2-3 引出列表'!$A$1:$CD$1,0)),""))</f>
        <v>0</v>
      </c>
      <c r="C1341">
        <f>IF(ISBLANK(IFERROR(INDEX('2-3 引出列表'!$A$2:$CE$8700,$A1341,MATCH(C$1,'2-3 引出列表'!$A$1:$CD$1,0)),"")),"",IFERROR(INDEX('2-3 引出列表'!$A$2:$CE$8700,$A1341,MATCH(C$1,'2-3 引出列表'!$A$1:$CD$1,0)),""))</f>
        <v>0</v>
      </c>
      <c r="D1341">
        <f>IF(ISBLANK(IFERROR(INDEX('2-3 引出列表'!$A$2:$CE$8700,$A1341,MATCH(D$1,'2-3 引出列表'!$A$1:$CD$1,0)),"")),"",IFERROR(INDEX('2-3 引出列表'!$A$2:$CE$8700,$A1341,MATCH(D$1,'2-3 引出列表'!$A$1:$CD$1,0)),""))</f>
        <v>0</v>
      </c>
      <c r="E1341">
        <f>IF(ISBLANK(IFERROR(INDEX('2-3 引出列表'!$A$2:$CE$8700,$A1341,MATCH(E$1,'2-3 引出列表'!$A$1:$CD$1,0)),"")),"",IFERROR(INDEX('2-3 引出列表'!$A$2:$CE$8700,$A1341,MATCH(E$1,'2-3 引出列表'!$A$1:$CD$1,0)),""))</f>
        <v>0</v>
      </c>
      <c r="F1341" t="str">
        <f t="shared" si="20"/>
        <v>0</v>
      </c>
      <c r="G1341">
        <f>IF(ISBLANK(IFERROR(INDEX('2-3 引出列表'!$A$2:$CE$8700,$A1341,MATCH(G$1,'2-3 引出列表'!$A$1:$CD$1,0)),"")),"",IFERROR(INDEX('2-3 引出列表'!$A$2:$CE$8700,$A1341,MATCH(G$1,'2-3 引出列表'!$A$1:$CD$1,0)),""))</f>
        <v>0</v>
      </c>
      <c r="H1341">
        <f>IF(ISBLANK(IFERROR(INDEX('2-3 引出列表'!$A$2:$CE$8700,$A1341,MATCH(H$1,'2-3 引出列表'!$A$1:$CD$1,0)),"")),"",IFERROR(INDEX('2-3 引出列表'!$A$2:$CE$8700,$A1341,MATCH(H$1,'2-3 引出列表'!$A$1:$CD$1,0)),""))</f>
        <v>0</v>
      </c>
      <c r="I1341">
        <f>IF(ISBLANK(IFERROR(INDEX('2-3 引出列表'!$A$2:$CE$8700,$A1341,MATCH(I$1,'2-3 引出列表'!$A$1:$CD$1,0)),"")),"",IFERROR(INDEX('2-3 引出列表'!$A$2:$CE$8700,$A1341,MATCH(I$1,'2-3 引出列表'!$A$1:$CD$1,0)),""))</f>
        <v>0</v>
      </c>
    </row>
    <row r="1342" customFormat="1" spans="1:9">
      <c r="A1342">
        <v>1341</v>
      </c>
      <c r="B1342">
        <f>IF(ISBLANK(IFERROR(INDEX('2-3 引出列表'!$A$2:$CE$8700,$A1342,MATCH(B$1,'2-3 引出列表'!$A$1:$CD$1,0)),"")),"",IFERROR(INDEX('2-3 引出列表'!$A$2:$CE$8700,$A1342,MATCH(B$1,'2-3 引出列表'!$A$1:$CD$1,0)),""))</f>
        <v>0</v>
      </c>
      <c r="C1342">
        <f>IF(ISBLANK(IFERROR(INDEX('2-3 引出列表'!$A$2:$CE$8700,$A1342,MATCH(C$1,'2-3 引出列表'!$A$1:$CD$1,0)),"")),"",IFERROR(INDEX('2-3 引出列表'!$A$2:$CE$8700,$A1342,MATCH(C$1,'2-3 引出列表'!$A$1:$CD$1,0)),""))</f>
        <v>0</v>
      </c>
      <c r="D1342">
        <f>IF(ISBLANK(IFERROR(INDEX('2-3 引出列表'!$A$2:$CE$8700,$A1342,MATCH(D$1,'2-3 引出列表'!$A$1:$CD$1,0)),"")),"",IFERROR(INDEX('2-3 引出列表'!$A$2:$CE$8700,$A1342,MATCH(D$1,'2-3 引出列表'!$A$1:$CD$1,0)),""))</f>
        <v>0</v>
      </c>
      <c r="E1342">
        <f>IF(ISBLANK(IFERROR(INDEX('2-3 引出列表'!$A$2:$CE$8700,$A1342,MATCH(E$1,'2-3 引出列表'!$A$1:$CD$1,0)),"")),"",IFERROR(INDEX('2-3 引出列表'!$A$2:$CE$8700,$A1342,MATCH(E$1,'2-3 引出列表'!$A$1:$CD$1,0)),""))</f>
        <v>0</v>
      </c>
      <c r="F1342" t="str">
        <f t="shared" si="20"/>
        <v>0</v>
      </c>
      <c r="G1342">
        <f>IF(ISBLANK(IFERROR(INDEX('2-3 引出列表'!$A$2:$CE$8700,$A1342,MATCH(G$1,'2-3 引出列表'!$A$1:$CD$1,0)),"")),"",IFERROR(INDEX('2-3 引出列表'!$A$2:$CE$8700,$A1342,MATCH(G$1,'2-3 引出列表'!$A$1:$CD$1,0)),""))</f>
        <v>0</v>
      </c>
      <c r="H1342">
        <f>IF(ISBLANK(IFERROR(INDEX('2-3 引出列表'!$A$2:$CE$8700,$A1342,MATCH(H$1,'2-3 引出列表'!$A$1:$CD$1,0)),"")),"",IFERROR(INDEX('2-3 引出列表'!$A$2:$CE$8700,$A1342,MATCH(H$1,'2-3 引出列表'!$A$1:$CD$1,0)),""))</f>
        <v>0</v>
      </c>
      <c r="I1342">
        <f>IF(ISBLANK(IFERROR(INDEX('2-3 引出列表'!$A$2:$CE$8700,$A1342,MATCH(I$1,'2-3 引出列表'!$A$1:$CD$1,0)),"")),"",IFERROR(INDEX('2-3 引出列表'!$A$2:$CE$8700,$A1342,MATCH(I$1,'2-3 引出列表'!$A$1:$CD$1,0)),""))</f>
        <v>0</v>
      </c>
    </row>
    <row r="1343" customFormat="1" spans="1:9">
      <c r="A1343">
        <v>1342</v>
      </c>
      <c r="B1343">
        <f>IF(ISBLANK(IFERROR(INDEX('2-3 引出列表'!$A$2:$CE$8700,$A1343,MATCH(B$1,'2-3 引出列表'!$A$1:$CD$1,0)),"")),"",IFERROR(INDEX('2-3 引出列表'!$A$2:$CE$8700,$A1343,MATCH(B$1,'2-3 引出列表'!$A$1:$CD$1,0)),""))</f>
        <v>0</v>
      </c>
      <c r="C1343">
        <f>IF(ISBLANK(IFERROR(INDEX('2-3 引出列表'!$A$2:$CE$8700,$A1343,MATCH(C$1,'2-3 引出列表'!$A$1:$CD$1,0)),"")),"",IFERROR(INDEX('2-3 引出列表'!$A$2:$CE$8700,$A1343,MATCH(C$1,'2-3 引出列表'!$A$1:$CD$1,0)),""))</f>
        <v>0</v>
      </c>
      <c r="D1343">
        <f>IF(ISBLANK(IFERROR(INDEX('2-3 引出列表'!$A$2:$CE$8700,$A1343,MATCH(D$1,'2-3 引出列表'!$A$1:$CD$1,0)),"")),"",IFERROR(INDEX('2-3 引出列表'!$A$2:$CE$8700,$A1343,MATCH(D$1,'2-3 引出列表'!$A$1:$CD$1,0)),""))</f>
        <v>0</v>
      </c>
      <c r="E1343">
        <f>IF(ISBLANK(IFERROR(INDEX('2-3 引出列表'!$A$2:$CE$8700,$A1343,MATCH(E$1,'2-3 引出列表'!$A$1:$CD$1,0)),"")),"",IFERROR(INDEX('2-3 引出列表'!$A$2:$CE$8700,$A1343,MATCH(E$1,'2-3 引出列表'!$A$1:$CD$1,0)),""))</f>
        <v>0</v>
      </c>
      <c r="F1343" t="str">
        <f t="shared" si="20"/>
        <v>0</v>
      </c>
      <c r="G1343">
        <f>IF(ISBLANK(IFERROR(INDEX('2-3 引出列表'!$A$2:$CE$8700,$A1343,MATCH(G$1,'2-3 引出列表'!$A$1:$CD$1,0)),"")),"",IFERROR(INDEX('2-3 引出列表'!$A$2:$CE$8700,$A1343,MATCH(G$1,'2-3 引出列表'!$A$1:$CD$1,0)),""))</f>
        <v>0</v>
      </c>
      <c r="H1343">
        <f>IF(ISBLANK(IFERROR(INDEX('2-3 引出列表'!$A$2:$CE$8700,$A1343,MATCH(H$1,'2-3 引出列表'!$A$1:$CD$1,0)),"")),"",IFERROR(INDEX('2-3 引出列表'!$A$2:$CE$8700,$A1343,MATCH(H$1,'2-3 引出列表'!$A$1:$CD$1,0)),""))</f>
        <v>0</v>
      </c>
      <c r="I1343">
        <f>IF(ISBLANK(IFERROR(INDEX('2-3 引出列表'!$A$2:$CE$8700,$A1343,MATCH(I$1,'2-3 引出列表'!$A$1:$CD$1,0)),"")),"",IFERROR(INDEX('2-3 引出列表'!$A$2:$CE$8700,$A1343,MATCH(I$1,'2-3 引出列表'!$A$1:$CD$1,0)),""))</f>
        <v>0</v>
      </c>
    </row>
    <row r="1344" customFormat="1" spans="1:9">
      <c r="A1344">
        <v>1343</v>
      </c>
      <c r="B1344">
        <f>IF(ISBLANK(IFERROR(INDEX('2-3 引出列表'!$A$2:$CE$8700,$A1344,MATCH(B$1,'2-3 引出列表'!$A$1:$CD$1,0)),"")),"",IFERROR(INDEX('2-3 引出列表'!$A$2:$CE$8700,$A1344,MATCH(B$1,'2-3 引出列表'!$A$1:$CD$1,0)),""))</f>
        <v>0</v>
      </c>
      <c r="C1344">
        <f>IF(ISBLANK(IFERROR(INDEX('2-3 引出列表'!$A$2:$CE$8700,$A1344,MATCH(C$1,'2-3 引出列表'!$A$1:$CD$1,0)),"")),"",IFERROR(INDEX('2-3 引出列表'!$A$2:$CE$8700,$A1344,MATCH(C$1,'2-3 引出列表'!$A$1:$CD$1,0)),""))</f>
        <v>0</v>
      </c>
      <c r="D1344">
        <f>IF(ISBLANK(IFERROR(INDEX('2-3 引出列表'!$A$2:$CE$8700,$A1344,MATCH(D$1,'2-3 引出列表'!$A$1:$CD$1,0)),"")),"",IFERROR(INDEX('2-3 引出列表'!$A$2:$CE$8700,$A1344,MATCH(D$1,'2-3 引出列表'!$A$1:$CD$1,0)),""))</f>
        <v>0</v>
      </c>
      <c r="E1344">
        <f>IF(ISBLANK(IFERROR(INDEX('2-3 引出列表'!$A$2:$CE$8700,$A1344,MATCH(E$1,'2-3 引出列表'!$A$1:$CD$1,0)),"")),"",IFERROR(INDEX('2-3 引出列表'!$A$2:$CE$8700,$A1344,MATCH(E$1,'2-3 引出列表'!$A$1:$CD$1,0)),""))</f>
        <v>0</v>
      </c>
      <c r="F1344" t="str">
        <f t="shared" si="20"/>
        <v>0</v>
      </c>
      <c r="G1344">
        <f>IF(ISBLANK(IFERROR(INDEX('2-3 引出列表'!$A$2:$CE$8700,$A1344,MATCH(G$1,'2-3 引出列表'!$A$1:$CD$1,0)),"")),"",IFERROR(INDEX('2-3 引出列表'!$A$2:$CE$8700,$A1344,MATCH(G$1,'2-3 引出列表'!$A$1:$CD$1,0)),""))</f>
        <v>0</v>
      </c>
      <c r="H1344">
        <f>IF(ISBLANK(IFERROR(INDEX('2-3 引出列表'!$A$2:$CE$8700,$A1344,MATCH(H$1,'2-3 引出列表'!$A$1:$CD$1,0)),"")),"",IFERROR(INDEX('2-3 引出列表'!$A$2:$CE$8700,$A1344,MATCH(H$1,'2-3 引出列表'!$A$1:$CD$1,0)),""))</f>
        <v>0</v>
      </c>
      <c r="I1344">
        <f>IF(ISBLANK(IFERROR(INDEX('2-3 引出列表'!$A$2:$CE$8700,$A1344,MATCH(I$1,'2-3 引出列表'!$A$1:$CD$1,0)),"")),"",IFERROR(INDEX('2-3 引出列表'!$A$2:$CE$8700,$A1344,MATCH(I$1,'2-3 引出列表'!$A$1:$CD$1,0)),""))</f>
        <v>0</v>
      </c>
    </row>
    <row r="1345" customFormat="1" spans="1:9">
      <c r="A1345">
        <v>1344</v>
      </c>
      <c r="B1345">
        <f>IF(ISBLANK(IFERROR(INDEX('2-3 引出列表'!$A$2:$CE$8700,$A1345,MATCH(B$1,'2-3 引出列表'!$A$1:$CD$1,0)),"")),"",IFERROR(INDEX('2-3 引出列表'!$A$2:$CE$8700,$A1345,MATCH(B$1,'2-3 引出列表'!$A$1:$CD$1,0)),""))</f>
        <v>0</v>
      </c>
      <c r="C1345">
        <f>IF(ISBLANK(IFERROR(INDEX('2-3 引出列表'!$A$2:$CE$8700,$A1345,MATCH(C$1,'2-3 引出列表'!$A$1:$CD$1,0)),"")),"",IFERROR(INDEX('2-3 引出列表'!$A$2:$CE$8700,$A1345,MATCH(C$1,'2-3 引出列表'!$A$1:$CD$1,0)),""))</f>
        <v>0</v>
      </c>
      <c r="D1345">
        <f>IF(ISBLANK(IFERROR(INDEX('2-3 引出列表'!$A$2:$CE$8700,$A1345,MATCH(D$1,'2-3 引出列表'!$A$1:$CD$1,0)),"")),"",IFERROR(INDEX('2-3 引出列表'!$A$2:$CE$8700,$A1345,MATCH(D$1,'2-3 引出列表'!$A$1:$CD$1,0)),""))</f>
        <v>0</v>
      </c>
      <c r="E1345">
        <f>IF(ISBLANK(IFERROR(INDEX('2-3 引出列表'!$A$2:$CE$8700,$A1345,MATCH(E$1,'2-3 引出列表'!$A$1:$CD$1,0)),"")),"",IFERROR(INDEX('2-3 引出列表'!$A$2:$CE$8700,$A1345,MATCH(E$1,'2-3 引出列表'!$A$1:$CD$1,0)),""))</f>
        <v>0</v>
      </c>
      <c r="F1345" t="str">
        <f t="shared" si="20"/>
        <v>0</v>
      </c>
      <c r="G1345">
        <f>IF(ISBLANK(IFERROR(INDEX('2-3 引出列表'!$A$2:$CE$8700,$A1345,MATCH(G$1,'2-3 引出列表'!$A$1:$CD$1,0)),"")),"",IFERROR(INDEX('2-3 引出列表'!$A$2:$CE$8700,$A1345,MATCH(G$1,'2-3 引出列表'!$A$1:$CD$1,0)),""))</f>
        <v>0</v>
      </c>
      <c r="H1345">
        <f>IF(ISBLANK(IFERROR(INDEX('2-3 引出列表'!$A$2:$CE$8700,$A1345,MATCH(H$1,'2-3 引出列表'!$A$1:$CD$1,0)),"")),"",IFERROR(INDEX('2-3 引出列表'!$A$2:$CE$8700,$A1345,MATCH(H$1,'2-3 引出列表'!$A$1:$CD$1,0)),""))</f>
        <v>0</v>
      </c>
      <c r="I1345">
        <f>IF(ISBLANK(IFERROR(INDEX('2-3 引出列表'!$A$2:$CE$8700,$A1345,MATCH(I$1,'2-3 引出列表'!$A$1:$CD$1,0)),"")),"",IFERROR(INDEX('2-3 引出列表'!$A$2:$CE$8700,$A1345,MATCH(I$1,'2-3 引出列表'!$A$1:$CD$1,0)),""))</f>
        <v>0</v>
      </c>
    </row>
    <row r="1346" customFormat="1" spans="1:9">
      <c r="A1346">
        <v>1345</v>
      </c>
      <c r="B1346">
        <f>IF(ISBLANK(IFERROR(INDEX('2-3 引出列表'!$A$2:$CE$8700,$A1346,MATCH(B$1,'2-3 引出列表'!$A$1:$CD$1,0)),"")),"",IFERROR(INDEX('2-3 引出列表'!$A$2:$CE$8700,$A1346,MATCH(B$1,'2-3 引出列表'!$A$1:$CD$1,0)),""))</f>
        <v>0</v>
      </c>
      <c r="C1346">
        <f>IF(ISBLANK(IFERROR(INDEX('2-3 引出列表'!$A$2:$CE$8700,$A1346,MATCH(C$1,'2-3 引出列表'!$A$1:$CD$1,0)),"")),"",IFERROR(INDEX('2-3 引出列表'!$A$2:$CE$8700,$A1346,MATCH(C$1,'2-3 引出列表'!$A$1:$CD$1,0)),""))</f>
        <v>0</v>
      </c>
      <c r="D1346">
        <f>IF(ISBLANK(IFERROR(INDEX('2-3 引出列表'!$A$2:$CE$8700,$A1346,MATCH(D$1,'2-3 引出列表'!$A$1:$CD$1,0)),"")),"",IFERROR(INDEX('2-3 引出列表'!$A$2:$CE$8700,$A1346,MATCH(D$1,'2-3 引出列表'!$A$1:$CD$1,0)),""))</f>
        <v>0</v>
      </c>
      <c r="E1346">
        <f>IF(ISBLANK(IFERROR(INDEX('2-3 引出列表'!$A$2:$CE$8700,$A1346,MATCH(E$1,'2-3 引出列表'!$A$1:$CD$1,0)),"")),"",IFERROR(INDEX('2-3 引出列表'!$A$2:$CE$8700,$A1346,MATCH(E$1,'2-3 引出列表'!$A$1:$CD$1,0)),""))</f>
        <v>0</v>
      </c>
      <c r="F1346" t="str">
        <f t="shared" ref="F1346:F1409" si="21">LEFT(E1346,7)</f>
        <v>0</v>
      </c>
      <c r="G1346">
        <f>IF(ISBLANK(IFERROR(INDEX('2-3 引出列表'!$A$2:$CE$8700,$A1346,MATCH(G$1,'2-3 引出列表'!$A$1:$CD$1,0)),"")),"",IFERROR(INDEX('2-3 引出列表'!$A$2:$CE$8700,$A1346,MATCH(G$1,'2-3 引出列表'!$A$1:$CD$1,0)),""))</f>
        <v>0</v>
      </c>
      <c r="H1346">
        <f>IF(ISBLANK(IFERROR(INDEX('2-3 引出列表'!$A$2:$CE$8700,$A1346,MATCH(H$1,'2-3 引出列表'!$A$1:$CD$1,0)),"")),"",IFERROR(INDEX('2-3 引出列表'!$A$2:$CE$8700,$A1346,MATCH(H$1,'2-3 引出列表'!$A$1:$CD$1,0)),""))</f>
        <v>0</v>
      </c>
      <c r="I1346">
        <f>IF(ISBLANK(IFERROR(INDEX('2-3 引出列表'!$A$2:$CE$8700,$A1346,MATCH(I$1,'2-3 引出列表'!$A$1:$CD$1,0)),"")),"",IFERROR(INDEX('2-3 引出列表'!$A$2:$CE$8700,$A1346,MATCH(I$1,'2-3 引出列表'!$A$1:$CD$1,0)),""))</f>
        <v>0</v>
      </c>
    </row>
    <row r="1347" customFormat="1" spans="1:9">
      <c r="A1347">
        <v>1346</v>
      </c>
      <c r="B1347">
        <f>IF(ISBLANK(IFERROR(INDEX('2-3 引出列表'!$A$2:$CE$8700,$A1347,MATCH(B$1,'2-3 引出列表'!$A$1:$CD$1,0)),"")),"",IFERROR(INDEX('2-3 引出列表'!$A$2:$CE$8700,$A1347,MATCH(B$1,'2-3 引出列表'!$A$1:$CD$1,0)),""))</f>
        <v>0</v>
      </c>
      <c r="C1347">
        <f>IF(ISBLANK(IFERROR(INDEX('2-3 引出列表'!$A$2:$CE$8700,$A1347,MATCH(C$1,'2-3 引出列表'!$A$1:$CD$1,0)),"")),"",IFERROR(INDEX('2-3 引出列表'!$A$2:$CE$8700,$A1347,MATCH(C$1,'2-3 引出列表'!$A$1:$CD$1,0)),""))</f>
        <v>0</v>
      </c>
      <c r="D1347">
        <f>IF(ISBLANK(IFERROR(INDEX('2-3 引出列表'!$A$2:$CE$8700,$A1347,MATCH(D$1,'2-3 引出列表'!$A$1:$CD$1,0)),"")),"",IFERROR(INDEX('2-3 引出列表'!$A$2:$CE$8700,$A1347,MATCH(D$1,'2-3 引出列表'!$A$1:$CD$1,0)),""))</f>
        <v>0</v>
      </c>
      <c r="E1347">
        <f>IF(ISBLANK(IFERROR(INDEX('2-3 引出列表'!$A$2:$CE$8700,$A1347,MATCH(E$1,'2-3 引出列表'!$A$1:$CD$1,0)),"")),"",IFERROR(INDEX('2-3 引出列表'!$A$2:$CE$8700,$A1347,MATCH(E$1,'2-3 引出列表'!$A$1:$CD$1,0)),""))</f>
        <v>0</v>
      </c>
      <c r="F1347" t="str">
        <f t="shared" si="21"/>
        <v>0</v>
      </c>
      <c r="G1347">
        <f>IF(ISBLANK(IFERROR(INDEX('2-3 引出列表'!$A$2:$CE$8700,$A1347,MATCH(G$1,'2-3 引出列表'!$A$1:$CD$1,0)),"")),"",IFERROR(INDEX('2-3 引出列表'!$A$2:$CE$8700,$A1347,MATCH(G$1,'2-3 引出列表'!$A$1:$CD$1,0)),""))</f>
        <v>0</v>
      </c>
      <c r="H1347">
        <f>IF(ISBLANK(IFERROR(INDEX('2-3 引出列表'!$A$2:$CE$8700,$A1347,MATCH(H$1,'2-3 引出列表'!$A$1:$CD$1,0)),"")),"",IFERROR(INDEX('2-3 引出列表'!$A$2:$CE$8700,$A1347,MATCH(H$1,'2-3 引出列表'!$A$1:$CD$1,0)),""))</f>
        <v>0</v>
      </c>
      <c r="I1347">
        <f>IF(ISBLANK(IFERROR(INDEX('2-3 引出列表'!$A$2:$CE$8700,$A1347,MATCH(I$1,'2-3 引出列表'!$A$1:$CD$1,0)),"")),"",IFERROR(INDEX('2-3 引出列表'!$A$2:$CE$8700,$A1347,MATCH(I$1,'2-3 引出列表'!$A$1:$CD$1,0)),""))</f>
        <v>0</v>
      </c>
    </row>
    <row r="1348" customFormat="1" spans="1:9">
      <c r="A1348">
        <v>1347</v>
      </c>
      <c r="B1348">
        <f>IF(ISBLANK(IFERROR(INDEX('2-3 引出列表'!$A$2:$CE$8700,$A1348,MATCH(B$1,'2-3 引出列表'!$A$1:$CD$1,0)),"")),"",IFERROR(INDEX('2-3 引出列表'!$A$2:$CE$8700,$A1348,MATCH(B$1,'2-3 引出列表'!$A$1:$CD$1,0)),""))</f>
        <v>0</v>
      </c>
      <c r="C1348">
        <f>IF(ISBLANK(IFERROR(INDEX('2-3 引出列表'!$A$2:$CE$8700,$A1348,MATCH(C$1,'2-3 引出列表'!$A$1:$CD$1,0)),"")),"",IFERROR(INDEX('2-3 引出列表'!$A$2:$CE$8700,$A1348,MATCH(C$1,'2-3 引出列表'!$A$1:$CD$1,0)),""))</f>
        <v>0</v>
      </c>
      <c r="D1348">
        <f>IF(ISBLANK(IFERROR(INDEX('2-3 引出列表'!$A$2:$CE$8700,$A1348,MATCH(D$1,'2-3 引出列表'!$A$1:$CD$1,0)),"")),"",IFERROR(INDEX('2-3 引出列表'!$A$2:$CE$8700,$A1348,MATCH(D$1,'2-3 引出列表'!$A$1:$CD$1,0)),""))</f>
        <v>0</v>
      </c>
      <c r="E1348">
        <f>IF(ISBLANK(IFERROR(INDEX('2-3 引出列表'!$A$2:$CE$8700,$A1348,MATCH(E$1,'2-3 引出列表'!$A$1:$CD$1,0)),"")),"",IFERROR(INDEX('2-3 引出列表'!$A$2:$CE$8700,$A1348,MATCH(E$1,'2-3 引出列表'!$A$1:$CD$1,0)),""))</f>
        <v>0</v>
      </c>
      <c r="F1348" t="str">
        <f t="shared" si="21"/>
        <v>0</v>
      </c>
      <c r="G1348">
        <f>IF(ISBLANK(IFERROR(INDEX('2-3 引出列表'!$A$2:$CE$8700,$A1348,MATCH(G$1,'2-3 引出列表'!$A$1:$CD$1,0)),"")),"",IFERROR(INDEX('2-3 引出列表'!$A$2:$CE$8700,$A1348,MATCH(G$1,'2-3 引出列表'!$A$1:$CD$1,0)),""))</f>
        <v>0</v>
      </c>
      <c r="H1348">
        <f>IF(ISBLANK(IFERROR(INDEX('2-3 引出列表'!$A$2:$CE$8700,$A1348,MATCH(H$1,'2-3 引出列表'!$A$1:$CD$1,0)),"")),"",IFERROR(INDEX('2-3 引出列表'!$A$2:$CE$8700,$A1348,MATCH(H$1,'2-3 引出列表'!$A$1:$CD$1,0)),""))</f>
        <v>0</v>
      </c>
      <c r="I1348">
        <f>IF(ISBLANK(IFERROR(INDEX('2-3 引出列表'!$A$2:$CE$8700,$A1348,MATCH(I$1,'2-3 引出列表'!$A$1:$CD$1,0)),"")),"",IFERROR(INDEX('2-3 引出列表'!$A$2:$CE$8700,$A1348,MATCH(I$1,'2-3 引出列表'!$A$1:$CD$1,0)),""))</f>
        <v>0</v>
      </c>
    </row>
    <row r="1349" customFormat="1" spans="1:9">
      <c r="A1349">
        <v>1348</v>
      </c>
      <c r="B1349">
        <f>IF(ISBLANK(IFERROR(INDEX('2-3 引出列表'!$A$2:$CE$8700,$A1349,MATCH(B$1,'2-3 引出列表'!$A$1:$CD$1,0)),"")),"",IFERROR(INDEX('2-3 引出列表'!$A$2:$CE$8700,$A1349,MATCH(B$1,'2-3 引出列表'!$A$1:$CD$1,0)),""))</f>
        <v>0</v>
      </c>
      <c r="C1349">
        <f>IF(ISBLANK(IFERROR(INDEX('2-3 引出列表'!$A$2:$CE$8700,$A1349,MATCH(C$1,'2-3 引出列表'!$A$1:$CD$1,0)),"")),"",IFERROR(INDEX('2-3 引出列表'!$A$2:$CE$8700,$A1349,MATCH(C$1,'2-3 引出列表'!$A$1:$CD$1,0)),""))</f>
        <v>0</v>
      </c>
      <c r="D1349">
        <f>IF(ISBLANK(IFERROR(INDEX('2-3 引出列表'!$A$2:$CE$8700,$A1349,MATCH(D$1,'2-3 引出列表'!$A$1:$CD$1,0)),"")),"",IFERROR(INDEX('2-3 引出列表'!$A$2:$CE$8700,$A1349,MATCH(D$1,'2-3 引出列表'!$A$1:$CD$1,0)),""))</f>
        <v>0</v>
      </c>
      <c r="E1349">
        <f>IF(ISBLANK(IFERROR(INDEX('2-3 引出列表'!$A$2:$CE$8700,$A1349,MATCH(E$1,'2-3 引出列表'!$A$1:$CD$1,0)),"")),"",IFERROR(INDEX('2-3 引出列表'!$A$2:$CE$8700,$A1349,MATCH(E$1,'2-3 引出列表'!$A$1:$CD$1,0)),""))</f>
        <v>0</v>
      </c>
      <c r="F1349" t="str">
        <f t="shared" si="21"/>
        <v>0</v>
      </c>
      <c r="G1349">
        <f>IF(ISBLANK(IFERROR(INDEX('2-3 引出列表'!$A$2:$CE$8700,$A1349,MATCH(G$1,'2-3 引出列表'!$A$1:$CD$1,0)),"")),"",IFERROR(INDEX('2-3 引出列表'!$A$2:$CE$8700,$A1349,MATCH(G$1,'2-3 引出列表'!$A$1:$CD$1,0)),""))</f>
        <v>0</v>
      </c>
      <c r="H1349">
        <f>IF(ISBLANK(IFERROR(INDEX('2-3 引出列表'!$A$2:$CE$8700,$A1349,MATCH(H$1,'2-3 引出列表'!$A$1:$CD$1,0)),"")),"",IFERROR(INDEX('2-3 引出列表'!$A$2:$CE$8700,$A1349,MATCH(H$1,'2-3 引出列表'!$A$1:$CD$1,0)),""))</f>
        <v>0</v>
      </c>
      <c r="I1349">
        <f>IF(ISBLANK(IFERROR(INDEX('2-3 引出列表'!$A$2:$CE$8700,$A1349,MATCH(I$1,'2-3 引出列表'!$A$1:$CD$1,0)),"")),"",IFERROR(INDEX('2-3 引出列表'!$A$2:$CE$8700,$A1349,MATCH(I$1,'2-3 引出列表'!$A$1:$CD$1,0)),""))</f>
        <v>0</v>
      </c>
    </row>
    <row r="1350" customFormat="1" spans="1:9">
      <c r="A1350">
        <v>1349</v>
      </c>
      <c r="B1350">
        <f>IF(ISBLANK(IFERROR(INDEX('2-3 引出列表'!$A$2:$CE$8700,$A1350,MATCH(B$1,'2-3 引出列表'!$A$1:$CD$1,0)),"")),"",IFERROR(INDEX('2-3 引出列表'!$A$2:$CE$8700,$A1350,MATCH(B$1,'2-3 引出列表'!$A$1:$CD$1,0)),""))</f>
        <v>0</v>
      </c>
      <c r="C1350">
        <f>IF(ISBLANK(IFERROR(INDEX('2-3 引出列表'!$A$2:$CE$8700,$A1350,MATCH(C$1,'2-3 引出列表'!$A$1:$CD$1,0)),"")),"",IFERROR(INDEX('2-3 引出列表'!$A$2:$CE$8700,$A1350,MATCH(C$1,'2-3 引出列表'!$A$1:$CD$1,0)),""))</f>
        <v>0</v>
      </c>
      <c r="D1350">
        <f>IF(ISBLANK(IFERROR(INDEX('2-3 引出列表'!$A$2:$CE$8700,$A1350,MATCH(D$1,'2-3 引出列表'!$A$1:$CD$1,0)),"")),"",IFERROR(INDEX('2-3 引出列表'!$A$2:$CE$8700,$A1350,MATCH(D$1,'2-3 引出列表'!$A$1:$CD$1,0)),""))</f>
        <v>0</v>
      </c>
      <c r="E1350">
        <f>IF(ISBLANK(IFERROR(INDEX('2-3 引出列表'!$A$2:$CE$8700,$A1350,MATCH(E$1,'2-3 引出列表'!$A$1:$CD$1,0)),"")),"",IFERROR(INDEX('2-3 引出列表'!$A$2:$CE$8700,$A1350,MATCH(E$1,'2-3 引出列表'!$A$1:$CD$1,0)),""))</f>
        <v>0</v>
      </c>
      <c r="F1350" t="str">
        <f t="shared" si="21"/>
        <v>0</v>
      </c>
      <c r="G1350">
        <f>IF(ISBLANK(IFERROR(INDEX('2-3 引出列表'!$A$2:$CE$8700,$A1350,MATCH(G$1,'2-3 引出列表'!$A$1:$CD$1,0)),"")),"",IFERROR(INDEX('2-3 引出列表'!$A$2:$CE$8700,$A1350,MATCH(G$1,'2-3 引出列表'!$A$1:$CD$1,0)),""))</f>
        <v>0</v>
      </c>
      <c r="H1350">
        <f>IF(ISBLANK(IFERROR(INDEX('2-3 引出列表'!$A$2:$CE$8700,$A1350,MATCH(H$1,'2-3 引出列表'!$A$1:$CD$1,0)),"")),"",IFERROR(INDEX('2-3 引出列表'!$A$2:$CE$8700,$A1350,MATCH(H$1,'2-3 引出列表'!$A$1:$CD$1,0)),""))</f>
        <v>0</v>
      </c>
      <c r="I1350">
        <f>IF(ISBLANK(IFERROR(INDEX('2-3 引出列表'!$A$2:$CE$8700,$A1350,MATCH(I$1,'2-3 引出列表'!$A$1:$CD$1,0)),"")),"",IFERROR(INDEX('2-3 引出列表'!$A$2:$CE$8700,$A1350,MATCH(I$1,'2-3 引出列表'!$A$1:$CD$1,0)),""))</f>
        <v>0</v>
      </c>
    </row>
    <row r="1351" customFormat="1" spans="1:9">
      <c r="A1351">
        <v>1350</v>
      </c>
      <c r="B1351">
        <f>IF(ISBLANK(IFERROR(INDEX('2-3 引出列表'!$A$2:$CE$8700,$A1351,MATCH(B$1,'2-3 引出列表'!$A$1:$CD$1,0)),"")),"",IFERROR(INDEX('2-3 引出列表'!$A$2:$CE$8700,$A1351,MATCH(B$1,'2-3 引出列表'!$A$1:$CD$1,0)),""))</f>
        <v>0</v>
      </c>
      <c r="C1351">
        <f>IF(ISBLANK(IFERROR(INDEX('2-3 引出列表'!$A$2:$CE$8700,$A1351,MATCH(C$1,'2-3 引出列表'!$A$1:$CD$1,0)),"")),"",IFERROR(INDEX('2-3 引出列表'!$A$2:$CE$8700,$A1351,MATCH(C$1,'2-3 引出列表'!$A$1:$CD$1,0)),""))</f>
        <v>0</v>
      </c>
      <c r="D1351">
        <f>IF(ISBLANK(IFERROR(INDEX('2-3 引出列表'!$A$2:$CE$8700,$A1351,MATCH(D$1,'2-3 引出列表'!$A$1:$CD$1,0)),"")),"",IFERROR(INDEX('2-3 引出列表'!$A$2:$CE$8700,$A1351,MATCH(D$1,'2-3 引出列表'!$A$1:$CD$1,0)),""))</f>
        <v>0</v>
      </c>
      <c r="E1351">
        <f>IF(ISBLANK(IFERROR(INDEX('2-3 引出列表'!$A$2:$CE$8700,$A1351,MATCH(E$1,'2-3 引出列表'!$A$1:$CD$1,0)),"")),"",IFERROR(INDEX('2-3 引出列表'!$A$2:$CE$8700,$A1351,MATCH(E$1,'2-3 引出列表'!$A$1:$CD$1,0)),""))</f>
        <v>0</v>
      </c>
      <c r="F1351" t="str">
        <f t="shared" si="21"/>
        <v>0</v>
      </c>
      <c r="G1351">
        <f>IF(ISBLANK(IFERROR(INDEX('2-3 引出列表'!$A$2:$CE$8700,$A1351,MATCH(G$1,'2-3 引出列表'!$A$1:$CD$1,0)),"")),"",IFERROR(INDEX('2-3 引出列表'!$A$2:$CE$8700,$A1351,MATCH(G$1,'2-3 引出列表'!$A$1:$CD$1,0)),""))</f>
        <v>0</v>
      </c>
      <c r="H1351">
        <f>IF(ISBLANK(IFERROR(INDEX('2-3 引出列表'!$A$2:$CE$8700,$A1351,MATCH(H$1,'2-3 引出列表'!$A$1:$CD$1,0)),"")),"",IFERROR(INDEX('2-3 引出列表'!$A$2:$CE$8700,$A1351,MATCH(H$1,'2-3 引出列表'!$A$1:$CD$1,0)),""))</f>
        <v>0</v>
      </c>
      <c r="I1351">
        <f>IF(ISBLANK(IFERROR(INDEX('2-3 引出列表'!$A$2:$CE$8700,$A1351,MATCH(I$1,'2-3 引出列表'!$A$1:$CD$1,0)),"")),"",IFERROR(INDEX('2-3 引出列表'!$A$2:$CE$8700,$A1351,MATCH(I$1,'2-3 引出列表'!$A$1:$CD$1,0)),""))</f>
        <v>0</v>
      </c>
    </row>
    <row r="1352" customFormat="1" spans="1:9">
      <c r="A1352">
        <v>1351</v>
      </c>
      <c r="B1352">
        <f>IF(ISBLANK(IFERROR(INDEX('2-3 引出列表'!$A$2:$CE$8700,$A1352,MATCH(B$1,'2-3 引出列表'!$A$1:$CD$1,0)),"")),"",IFERROR(INDEX('2-3 引出列表'!$A$2:$CE$8700,$A1352,MATCH(B$1,'2-3 引出列表'!$A$1:$CD$1,0)),""))</f>
        <v>0</v>
      </c>
      <c r="C1352">
        <f>IF(ISBLANK(IFERROR(INDEX('2-3 引出列表'!$A$2:$CE$8700,$A1352,MATCH(C$1,'2-3 引出列表'!$A$1:$CD$1,0)),"")),"",IFERROR(INDEX('2-3 引出列表'!$A$2:$CE$8700,$A1352,MATCH(C$1,'2-3 引出列表'!$A$1:$CD$1,0)),""))</f>
        <v>0</v>
      </c>
      <c r="D1352">
        <f>IF(ISBLANK(IFERROR(INDEX('2-3 引出列表'!$A$2:$CE$8700,$A1352,MATCH(D$1,'2-3 引出列表'!$A$1:$CD$1,0)),"")),"",IFERROR(INDEX('2-3 引出列表'!$A$2:$CE$8700,$A1352,MATCH(D$1,'2-3 引出列表'!$A$1:$CD$1,0)),""))</f>
        <v>0</v>
      </c>
      <c r="E1352">
        <f>IF(ISBLANK(IFERROR(INDEX('2-3 引出列表'!$A$2:$CE$8700,$A1352,MATCH(E$1,'2-3 引出列表'!$A$1:$CD$1,0)),"")),"",IFERROR(INDEX('2-3 引出列表'!$A$2:$CE$8700,$A1352,MATCH(E$1,'2-3 引出列表'!$A$1:$CD$1,0)),""))</f>
        <v>0</v>
      </c>
      <c r="F1352" t="str">
        <f t="shared" si="21"/>
        <v>0</v>
      </c>
      <c r="G1352">
        <f>IF(ISBLANK(IFERROR(INDEX('2-3 引出列表'!$A$2:$CE$8700,$A1352,MATCH(G$1,'2-3 引出列表'!$A$1:$CD$1,0)),"")),"",IFERROR(INDEX('2-3 引出列表'!$A$2:$CE$8700,$A1352,MATCH(G$1,'2-3 引出列表'!$A$1:$CD$1,0)),""))</f>
        <v>0</v>
      </c>
      <c r="H1352">
        <f>IF(ISBLANK(IFERROR(INDEX('2-3 引出列表'!$A$2:$CE$8700,$A1352,MATCH(H$1,'2-3 引出列表'!$A$1:$CD$1,0)),"")),"",IFERROR(INDEX('2-3 引出列表'!$A$2:$CE$8700,$A1352,MATCH(H$1,'2-3 引出列表'!$A$1:$CD$1,0)),""))</f>
        <v>0</v>
      </c>
      <c r="I1352">
        <f>IF(ISBLANK(IFERROR(INDEX('2-3 引出列表'!$A$2:$CE$8700,$A1352,MATCH(I$1,'2-3 引出列表'!$A$1:$CD$1,0)),"")),"",IFERROR(INDEX('2-3 引出列表'!$A$2:$CE$8700,$A1352,MATCH(I$1,'2-3 引出列表'!$A$1:$CD$1,0)),""))</f>
        <v>0</v>
      </c>
    </row>
    <row r="1353" customFormat="1" spans="1:9">
      <c r="A1353">
        <v>1352</v>
      </c>
      <c r="B1353">
        <f>IF(ISBLANK(IFERROR(INDEX('2-3 引出列表'!$A$2:$CE$8700,$A1353,MATCH(B$1,'2-3 引出列表'!$A$1:$CD$1,0)),"")),"",IFERROR(INDEX('2-3 引出列表'!$A$2:$CE$8700,$A1353,MATCH(B$1,'2-3 引出列表'!$A$1:$CD$1,0)),""))</f>
        <v>0</v>
      </c>
      <c r="C1353">
        <f>IF(ISBLANK(IFERROR(INDEX('2-3 引出列表'!$A$2:$CE$8700,$A1353,MATCH(C$1,'2-3 引出列表'!$A$1:$CD$1,0)),"")),"",IFERROR(INDEX('2-3 引出列表'!$A$2:$CE$8700,$A1353,MATCH(C$1,'2-3 引出列表'!$A$1:$CD$1,0)),""))</f>
        <v>0</v>
      </c>
      <c r="D1353">
        <f>IF(ISBLANK(IFERROR(INDEX('2-3 引出列表'!$A$2:$CE$8700,$A1353,MATCH(D$1,'2-3 引出列表'!$A$1:$CD$1,0)),"")),"",IFERROR(INDEX('2-3 引出列表'!$A$2:$CE$8700,$A1353,MATCH(D$1,'2-3 引出列表'!$A$1:$CD$1,0)),""))</f>
        <v>0</v>
      </c>
      <c r="E1353">
        <f>IF(ISBLANK(IFERROR(INDEX('2-3 引出列表'!$A$2:$CE$8700,$A1353,MATCH(E$1,'2-3 引出列表'!$A$1:$CD$1,0)),"")),"",IFERROR(INDEX('2-3 引出列表'!$A$2:$CE$8700,$A1353,MATCH(E$1,'2-3 引出列表'!$A$1:$CD$1,0)),""))</f>
        <v>0</v>
      </c>
      <c r="F1353" t="str">
        <f t="shared" si="21"/>
        <v>0</v>
      </c>
      <c r="G1353">
        <f>IF(ISBLANK(IFERROR(INDEX('2-3 引出列表'!$A$2:$CE$8700,$A1353,MATCH(G$1,'2-3 引出列表'!$A$1:$CD$1,0)),"")),"",IFERROR(INDEX('2-3 引出列表'!$A$2:$CE$8700,$A1353,MATCH(G$1,'2-3 引出列表'!$A$1:$CD$1,0)),""))</f>
        <v>0</v>
      </c>
      <c r="H1353">
        <f>IF(ISBLANK(IFERROR(INDEX('2-3 引出列表'!$A$2:$CE$8700,$A1353,MATCH(H$1,'2-3 引出列表'!$A$1:$CD$1,0)),"")),"",IFERROR(INDEX('2-3 引出列表'!$A$2:$CE$8700,$A1353,MATCH(H$1,'2-3 引出列表'!$A$1:$CD$1,0)),""))</f>
        <v>0</v>
      </c>
      <c r="I1353">
        <f>IF(ISBLANK(IFERROR(INDEX('2-3 引出列表'!$A$2:$CE$8700,$A1353,MATCH(I$1,'2-3 引出列表'!$A$1:$CD$1,0)),"")),"",IFERROR(INDEX('2-3 引出列表'!$A$2:$CE$8700,$A1353,MATCH(I$1,'2-3 引出列表'!$A$1:$CD$1,0)),""))</f>
        <v>0</v>
      </c>
    </row>
    <row r="1354" customFormat="1" spans="1:9">
      <c r="A1354">
        <v>1353</v>
      </c>
      <c r="B1354">
        <f>IF(ISBLANK(IFERROR(INDEX('2-3 引出列表'!$A$2:$CE$8700,$A1354,MATCH(B$1,'2-3 引出列表'!$A$1:$CD$1,0)),"")),"",IFERROR(INDEX('2-3 引出列表'!$A$2:$CE$8700,$A1354,MATCH(B$1,'2-3 引出列表'!$A$1:$CD$1,0)),""))</f>
        <v>0</v>
      </c>
      <c r="C1354">
        <f>IF(ISBLANK(IFERROR(INDEX('2-3 引出列表'!$A$2:$CE$8700,$A1354,MATCH(C$1,'2-3 引出列表'!$A$1:$CD$1,0)),"")),"",IFERROR(INDEX('2-3 引出列表'!$A$2:$CE$8700,$A1354,MATCH(C$1,'2-3 引出列表'!$A$1:$CD$1,0)),""))</f>
        <v>0</v>
      </c>
      <c r="D1354">
        <f>IF(ISBLANK(IFERROR(INDEX('2-3 引出列表'!$A$2:$CE$8700,$A1354,MATCH(D$1,'2-3 引出列表'!$A$1:$CD$1,0)),"")),"",IFERROR(INDEX('2-3 引出列表'!$A$2:$CE$8700,$A1354,MATCH(D$1,'2-3 引出列表'!$A$1:$CD$1,0)),""))</f>
        <v>0</v>
      </c>
      <c r="E1354">
        <f>IF(ISBLANK(IFERROR(INDEX('2-3 引出列表'!$A$2:$CE$8700,$A1354,MATCH(E$1,'2-3 引出列表'!$A$1:$CD$1,0)),"")),"",IFERROR(INDEX('2-3 引出列表'!$A$2:$CE$8700,$A1354,MATCH(E$1,'2-3 引出列表'!$A$1:$CD$1,0)),""))</f>
        <v>0</v>
      </c>
      <c r="F1354" t="str">
        <f t="shared" si="21"/>
        <v>0</v>
      </c>
      <c r="G1354">
        <f>IF(ISBLANK(IFERROR(INDEX('2-3 引出列表'!$A$2:$CE$8700,$A1354,MATCH(G$1,'2-3 引出列表'!$A$1:$CD$1,0)),"")),"",IFERROR(INDEX('2-3 引出列表'!$A$2:$CE$8700,$A1354,MATCH(G$1,'2-3 引出列表'!$A$1:$CD$1,0)),""))</f>
        <v>0</v>
      </c>
      <c r="H1354">
        <f>IF(ISBLANK(IFERROR(INDEX('2-3 引出列表'!$A$2:$CE$8700,$A1354,MATCH(H$1,'2-3 引出列表'!$A$1:$CD$1,0)),"")),"",IFERROR(INDEX('2-3 引出列表'!$A$2:$CE$8700,$A1354,MATCH(H$1,'2-3 引出列表'!$A$1:$CD$1,0)),""))</f>
        <v>0</v>
      </c>
      <c r="I1354">
        <f>IF(ISBLANK(IFERROR(INDEX('2-3 引出列表'!$A$2:$CE$8700,$A1354,MATCH(I$1,'2-3 引出列表'!$A$1:$CD$1,0)),"")),"",IFERROR(INDEX('2-3 引出列表'!$A$2:$CE$8700,$A1354,MATCH(I$1,'2-3 引出列表'!$A$1:$CD$1,0)),""))</f>
        <v>0</v>
      </c>
    </row>
    <row r="1355" customFormat="1" spans="1:9">
      <c r="A1355">
        <v>1354</v>
      </c>
      <c r="B1355">
        <f>IF(ISBLANK(IFERROR(INDEX('2-3 引出列表'!$A$2:$CE$8700,$A1355,MATCH(B$1,'2-3 引出列表'!$A$1:$CD$1,0)),"")),"",IFERROR(INDEX('2-3 引出列表'!$A$2:$CE$8700,$A1355,MATCH(B$1,'2-3 引出列表'!$A$1:$CD$1,0)),""))</f>
        <v>0</v>
      </c>
      <c r="C1355">
        <f>IF(ISBLANK(IFERROR(INDEX('2-3 引出列表'!$A$2:$CE$8700,$A1355,MATCH(C$1,'2-3 引出列表'!$A$1:$CD$1,0)),"")),"",IFERROR(INDEX('2-3 引出列表'!$A$2:$CE$8700,$A1355,MATCH(C$1,'2-3 引出列表'!$A$1:$CD$1,0)),""))</f>
        <v>0</v>
      </c>
      <c r="D1355">
        <f>IF(ISBLANK(IFERROR(INDEX('2-3 引出列表'!$A$2:$CE$8700,$A1355,MATCH(D$1,'2-3 引出列表'!$A$1:$CD$1,0)),"")),"",IFERROR(INDEX('2-3 引出列表'!$A$2:$CE$8700,$A1355,MATCH(D$1,'2-3 引出列表'!$A$1:$CD$1,0)),""))</f>
        <v>0</v>
      </c>
      <c r="E1355">
        <f>IF(ISBLANK(IFERROR(INDEX('2-3 引出列表'!$A$2:$CE$8700,$A1355,MATCH(E$1,'2-3 引出列表'!$A$1:$CD$1,0)),"")),"",IFERROR(INDEX('2-3 引出列表'!$A$2:$CE$8700,$A1355,MATCH(E$1,'2-3 引出列表'!$A$1:$CD$1,0)),""))</f>
        <v>0</v>
      </c>
      <c r="F1355" t="str">
        <f t="shared" si="21"/>
        <v>0</v>
      </c>
      <c r="G1355">
        <f>IF(ISBLANK(IFERROR(INDEX('2-3 引出列表'!$A$2:$CE$8700,$A1355,MATCH(G$1,'2-3 引出列表'!$A$1:$CD$1,0)),"")),"",IFERROR(INDEX('2-3 引出列表'!$A$2:$CE$8700,$A1355,MATCH(G$1,'2-3 引出列表'!$A$1:$CD$1,0)),""))</f>
        <v>0</v>
      </c>
      <c r="H1355">
        <f>IF(ISBLANK(IFERROR(INDEX('2-3 引出列表'!$A$2:$CE$8700,$A1355,MATCH(H$1,'2-3 引出列表'!$A$1:$CD$1,0)),"")),"",IFERROR(INDEX('2-3 引出列表'!$A$2:$CE$8700,$A1355,MATCH(H$1,'2-3 引出列表'!$A$1:$CD$1,0)),""))</f>
        <v>0</v>
      </c>
      <c r="I1355">
        <f>IF(ISBLANK(IFERROR(INDEX('2-3 引出列表'!$A$2:$CE$8700,$A1355,MATCH(I$1,'2-3 引出列表'!$A$1:$CD$1,0)),"")),"",IFERROR(INDEX('2-3 引出列表'!$A$2:$CE$8700,$A1355,MATCH(I$1,'2-3 引出列表'!$A$1:$CD$1,0)),""))</f>
        <v>0</v>
      </c>
    </row>
    <row r="1356" customFormat="1" spans="1:9">
      <c r="A1356">
        <v>1355</v>
      </c>
      <c r="B1356">
        <f>IF(ISBLANK(IFERROR(INDEX('2-3 引出列表'!$A$2:$CE$8700,$A1356,MATCH(B$1,'2-3 引出列表'!$A$1:$CD$1,0)),"")),"",IFERROR(INDEX('2-3 引出列表'!$A$2:$CE$8700,$A1356,MATCH(B$1,'2-3 引出列表'!$A$1:$CD$1,0)),""))</f>
        <v>0</v>
      </c>
      <c r="C1356">
        <f>IF(ISBLANK(IFERROR(INDEX('2-3 引出列表'!$A$2:$CE$8700,$A1356,MATCH(C$1,'2-3 引出列表'!$A$1:$CD$1,0)),"")),"",IFERROR(INDEX('2-3 引出列表'!$A$2:$CE$8700,$A1356,MATCH(C$1,'2-3 引出列表'!$A$1:$CD$1,0)),""))</f>
        <v>0</v>
      </c>
      <c r="D1356">
        <f>IF(ISBLANK(IFERROR(INDEX('2-3 引出列表'!$A$2:$CE$8700,$A1356,MATCH(D$1,'2-3 引出列表'!$A$1:$CD$1,0)),"")),"",IFERROR(INDEX('2-3 引出列表'!$A$2:$CE$8700,$A1356,MATCH(D$1,'2-3 引出列表'!$A$1:$CD$1,0)),""))</f>
        <v>0</v>
      </c>
      <c r="E1356">
        <f>IF(ISBLANK(IFERROR(INDEX('2-3 引出列表'!$A$2:$CE$8700,$A1356,MATCH(E$1,'2-3 引出列表'!$A$1:$CD$1,0)),"")),"",IFERROR(INDEX('2-3 引出列表'!$A$2:$CE$8700,$A1356,MATCH(E$1,'2-3 引出列表'!$A$1:$CD$1,0)),""))</f>
        <v>0</v>
      </c>
      <c r="F1356" t="str">
        <f t="shared" si="21"/>
        <v>0</v>
      </c>
      <c r="G1356">
        <f>IF(ISBLANK(IFERROR(INDEX('2-3 引出列表'!$A$2:$CE$8700,$A1356,MATCH(G$1,'2-3 引出列表'!$A$1:$CD$1,0)),"")),"",IFERROR(INDEX('2-3 引出列表'!$A$2:$CE$8700,$A1356,MATCH(G$1,'2-3 引出列表'!$A$1:$CD$1,0)),""))</f>
        <v>0</v>
      </c>
      <c r="H1356">
        <f>IF(ISBLANK(IFERROR(INDEX('2-3 引出列表'!$A$2:$CE$8700,$A1356,MATCH(H$1,'2-3 引出列表'!$A$1:$CD$1,0)),"")),"",IFERROR(INDEX('2-3 引出列表'!$A$2:$CE$8700,$A1356,MATCH(H$1,'2-3 引出列表'!$A$1:$CD$1,0)),""))</f>
        <v>0</v>
      </c>
      <c r="I1356">
        <f>IF(ISBLANK(IFERROR(INDEX('2-3 引出列表'!$A$2:$CE$8700,$A1356,MATCH(I$1,'2-3 引出列表'!$A$1:$CD$1,0)),"")),"",IFERROR(INDEX('2-3 引出列表'!$A$2:$CE$8700,$A1356,MATCH(I$1,'2-3 引出列表'!$A$1:$CD$1,0)),""))</f>
        <v>0</v>
      </c>
    </row>
    <row r="1357" customFormat="1" spans="1:9">
      <c r="A1357">
        <v>1356</v>
      </c>
      <c r="B1357">
        <f>IF(ISBLANK(IFERROR(INDEX('2-3 引出列表'!$A$2:$CE$8700,$A1357,MATCH(B$1,'2-3 引出列表'!$A$1:$CD$1,0)),"")),"",IFERROR(INDEX('2-3 引出列表'!$A$2:$CE$8700,$A1357,MATCH(B$1,'2-3 引出列表'!$A$1:$CD$1,0)),""))</f>
        <v>0</v>
      </c>
      <c r="C1357">
        <f>IF(ISBLANK(IFERROR(INDEX('2-3 引出列表'!$A$2:$CE$8700,$A1357,MATCH(C$1,'2-3 引出列表'!$A$1:$CD$1,0)),"")),"",IFERROR(INDEX('2-3 引出列表'!$A$2:$CE$8700,$A1357,MATCH(C$1,'2-3 引出列表'!$A$1:$CD$1,0)),""))</f>
        <v>0</v>
      </c>
      <c r="D1357">
        <f>IF(ISBLANK(IFERROR(INDEX('2-3 引出列表'!$A$2:$CE$8700,$A1357,MATCH(D$1,'2-3 引出列表'!$A$1:$CD$1,0)),"")),"",IFERROR(INDEX('2-3 引出列表'!$A$2:$CE$8700,$A1357,MATCH(D$1,'2-3 引出列表'!$A$1:$CD$1,0)),""))</f>
        <v>0</v>
      </c>
      <c r="E1357">
        <f>IF(ISBLANK(IFERROR(INDEX('2-3 引出列表'!$A$2:$CE$8700,$A1357,MATCH(E$1,'2-3 引出列表'!$A$1:$CD$1,0)),"")),"",IFERROR(INDEX('2-3 引出列表'!$A$2:$CE$8700,$A1357,MATCH(E$1,'2-3 引出列表'!$A$1:$CD$1,0)),""))</f>
        <v>0</v>
      </c>
      <c r="F1357" t="str">
        <f t="shared" si="21"/>
        <v>0</v>
      </c>
      <c r="G1357">
        <f>IF(ISBLANK(IFERROR(INDEX('2-3 引出列表'!$A$2:$CE$8700,$A1357,MATCH(G$1,'2-3 引出列表'!$A$1:$CD$1,0)),"")),"",IFERROR(INDEX('2-3 引出列表'!$A$2:$CE$8700,$A1357,MATCH(G$1,'2-3 引出列表'!$A$1:$CD$1,0)),""))</f>
        <v>0</v>
      </c>
      <c r="H1357">
        <f>IF(ISBLANK(IFERROR(INDEX('2-3 引出列表'!$A$2:$CE$8700,$A1357,MATCH(H$1,'2-3 引出列表'!$A$1:$CD$1,0)),"")),"",IFERROR(INDEX('2-3 引出列表'!$A$2:$CE$8700,$A1357,MATCH(H$1,'2-3 引出列表'!$A$1:$CD$1,0)),""))</f>
        <v>0</v>
      </c>
      <c r="I1357">
        <f>IF(ISBLANK(IFERROR(INDEX('2-3 引出列表'!$A$2:$CE$8700,$A1357,MATCH(I$1,'2-3 引出列表'!$A$1:$CD$1,0)),"")),"",IFERROR(INDEX('2-3 引出列表'!$A$2:$CE$8700,$A1357,MATCH(I$1,'2-3 引出列表'!$A$1:$CD$1,0)),""))</f>
        <v>0</v>
      </c>
    </row>
    <row r="1358" customFormat="1" spans="1:9">
      <c r="A1358">
        <v>1357</v>
      </c>
      <c r="B1358">
        <f>IF(ISBLANK(IFERROR(INDEX('2-3 引出列表'!$A$2:$CE$8700,$A1358,MATCH(B$1,'2-3 引出列表'!$A$1:$CD$1,0)),"")),"",IFERROR(INDEX('2-3 引出列表'!$A$2:$CE$8700,$A1358,MATCH(B$1,'2-3 引出列表'!$A$1:$CD$1,0)),""))</f>
        <v>0</v>
      </c>
      <c r="C1358">
        <f>IF(ISBLANK(IFERROR(INDEX('2-3 引出列表'!$A$2:$CE$8700,$A1358,MATCH(C$1,'2-3 引出列表'!$A$1:$CD$1,0)),"")),"",IFERROR(INDEX('2-3 引出列表'!$A$2:$CE$8700,$A1358,MATCH(C$1,'2-3 引出列表'!$A$1:$CD$1,0)),""))</f>
        <v>0</v>
      </c>
      <c r="D1358">
        <f>IF(ISBLANK(IFERROR(INDEX('2-3 引出列表'!$A$2:$CE$8700,$A1358,MATCH(D$1,'2-3 引出列表'!$A$1:$CD$1,0)),"")),"",IFERROR(INDEX('2-3 引出列表'!$A$2:$CE$8700,$A1358,MATCH(D$1,'2-3 引出列表'!$A$1:$CD$1,0)),""))</f>
        <v>0</v>
      </c>
      <c r="E1358">
        <f>IF(ISBLANK(IFERROR(INDEX('2-3 引出列表'!$A$2:$CE$8700,$A1358,MATCH(E$1,'2-3 引出列表'!$A$1:$CD$1,0)),"")),"",IFERROR(INDEX('2-3 引出列表'!$A$2:$CE$8700,$A1358,MATCH(E$1,'2-3 引出列表'!$A$1:$CD$1,0)),""))</f>
        <v>0</v>
      </c>
      <c r="F1358" t="str">
        <f t="shared" si="21"/>
        <v>0</v>
      </c>
      <c r="G1358">
        <f>IF(ISBLANK(IFERROR(INDEX('2-3 引出列表'!$A$2:$CE$8700,$A1358,MATCH(G$1,'2-3 引出列表'!$A$1:$CD$1,0)),"")),"",IFERROR(INDEX('2-3 引出列表'!$A$2:$CE$8700,$A1358,MATCH(G$1,'2-3 引出列表'!$A$1:$CD$1,0)),""))</f>
        <v>0</v>
      </c>
      <c r="H1358">
        <f>IF(ISBLANK(IFERROR(INDEX('2-3 引出列表'!$A$2:$CE$8700,$A1358,MATCH(H$1,'2-3 引出列表'!$A$1:$CD$1,0)),"")),"",IFERROR(INDEX('2-3 引出列表'!$A$2:$CE$8700,$A1358,MATCH(H$1,'2-3 引出列表'!$A$1:$CD$1,0)),""))</f>
        <v>0</v>
      </c>
      <c r="I1358">
        <f>IF(ISBLANK(IFERROR(INDEX('2-3 引出列表'!$A$2:$CE$8700,$A1358,MATCH(I$1,'2-3 引出列表'!$A$1:$CD$1,0)),"")),"",IFERROR(INDEX('2-3 引出列表'!$A$2:$CE$8700,$A1358,MATCH(I$1,'2-3 引出列表'!$A$1:$CD$1,0)),""))</f>
        <v>0</v>
      </c>
    </row>
    <row r="1359" customFormat="1" spans="1:9">
      <c r="A1359">
        <v>1358</v>
      </c>
      <c r="B1359">
        <f>IF(ISBLANK(IFERROR(INDEX('2-3 引出列表'!$A$2:$CE$8700,$A1359,MATCH(B$1,'2-3 引出列表'!$A$1:$CD$1,0)),"")),"",IFERROR(INDEX('2-3 引出列表'!$A$2:$CE$8700,$A1359,MATCH(B$1,'2-3 引出列表'!$A$1:$CD$1,0)),""))</f>
        <v>0</v>
      </c>
      <c r="C1359">
        <f>IF(ISBLANK(IFERROR(INDEX('2-3 引出列表'!$A$2:$CE$8700,$A1359,MATCH(C$1,'2-3 引出列表'!$A$1:$CD$1,0)),"")),"",IFERROR(INDEX('2-3 引出列表'!$A$2:$CE$8700,$A1359,MATCH(C$1,'2-3 引出列表'!$A$1:$CD$1,0)),""))</f>
        <v>0</v>
      </c>
      <c r="D1359">
        <f>IF(ISBLANK(IFERROR(INDEX('2-3 引出列表'!$A$2:$CE$8700,$A1359,MATCH(D$1,'2-3 引出列表'!$A$1:$CD$1,0)),"")),"",IFERROR(INDEX('2-3 引出列表'!$A$2:$CE$8700,$A1359,MATCH(D$1,'2-3 引出列表'!$A$1:$CD$1,0)),""))</f>
        <v>0</v>
      </c>
      <c r="E1359">
        <f>IF(ISBLANK(IFERROR(INDEX('2-3 引出列表'!$A$2:$CE$8700,$A1359,MATCH(E$1,'2-3 引出列表'!$A$1:$CD$1,0)),"")),"",IFERROR(INDEX('2-3 引出列表'!$A$2:$CE$8700,$A1359,MATCH(E$1,'2-3 引出列表'!$A$1:$CD$1,0)),""))</f>
        <v>0</v>
      </c>
      <c r="F1359" t="str">
        <f t="shared" si="21"/>
        <v>0</v>
      </c>
      <c r="G1359">
        <f>IF(ISBLANK(IFERROR(INDEX('2-3 引出列表'!$A$2:$CE$8700,$A1359,MATCH(G$1,'2-3 引出列表'!$A$1:$CD$1,0)),"")),"",IFERROR(INDEX('2-3 引出列表'!$A$2:$CE$8700,$A1359,MATCH(G$1,'2-3 引出列表'!$A$1:$CD$1,0)),""))</f>
        <v>0</v>
      </c>
      <c r="H1359">
        <f>IF(ISBLANK(IFERROR(INDEX('2-3 引出列表'!$A$2:$CE$8700,$A1359,MATCH(H$1,'2-3 引出列表'!$A$1:$CD$1,0)),"")),"",IFERROR(INDEX('2-3 引出列表'!$A$2:$CE$8700,$A1359,MATCH(H$1,'2-3 引出列表'!$A$1:$CD$1,0)),""))</f>
        <v>0</v>
      </c>
      <c r="I1359">
        <f>IF(ISBLANK(IFERROR(INDEX('2-3 引出列表'!$A$2:$CE$8700,$A1359,MATCH(I$1,'2-3 引出列表'!$A$1:$CD$1,0)),"")),"",IFERROR(INDEX('2-3 引出列表'!$A$2:$CE$8700,$A1359,MATCH(I$1,'2-3 引出列表'!$A$1:$CD$1,0)),""))</f>
        <v>0</v>
      </c>
    </row>
    <row r="1360" customFormat="1" spans="1:9">
      <c r="A1360">
        <v>1359</v>
      </c>
      <c r="B1360">
        <f>IF(ISBLANK(IFERROR(INDEX('2-3 引出列表'!$A$2:$CE$8700,$A1360,MATCH(B$1,'2-3 引出列表'!$A$1:$CD$1,0)),"")),"",IFERROR(INDEX('2-3 引出列表'!$A$2:$CE$8700,$A1360,MATCH(B$1,'2-3 引出列表'!$A$1:$CD$1,0)),""))</f>
        <v>0</v>
      </c>
      <c r="C1360">
        <f>IF(ISBLANK(IFERROR(INDEX('2-3 引出列表'!$A$2:$CE$8700,$A1360,MATCH(C$1,'2-3 引出列表'!$A$1:$CD$1,0)),"")),"",IFERROR(INDEX('2-3 引出列表'!$A$2:$CE$8700,$A1360,MATCH(C$1,'2-3 引出列表'!$A$1:$CD$1,0)),""))</f>
        <v>0</v>
      </c>
      <c r="D1360">
        <f>IF(ISBLANK(IFERROR(INDEX('2-3 引出列表'!$A$2:$CE$8700,$A1360,MATCH(D$1,'2-3 引出列表'!$A$1:$CD$1,0)),"")),"",IFERROR(INDEX('2-3 引出列表'!$A$2:$CE$8700,$A1360,MATCH(D$1,'2-3 引出列表'!$A$1:$CD$1,0)),""))</f>
        <v>0</v>
      </c>
      <c r="E1360">
        <f>IF(ISBLANK(IFERROR(INDEX('2-3 引出列表'!$A$2:$CE$8700,$A1360,MATCH(E$1,'2-3 引出列表'!$A$1:$CD$1,0)),"")),"",IFERROR(INDEX('2-3 引出列表'!$A$2:$CE$8700,$A1360,MATCH(E$1,'2-3 引出列表'!$A$1:$CD$1,0)),""))</f>
        <v>0</v>
      </c>
      <c r="F1360" t="str">
        <f t="shared" si="21"/>
        <v>0</v>
      </c>
      <c r="G1360">
        <f>IF(ISBLANK(IFERROR(INDEX('2-3 引出列表'!$A$2:$CE$8700,$A1360,MATCH(G$1,'2-3 引出列表'!$A$1:$CD$1,0)),"")),"",IFERROR(INDEX('2-3 引出列表'!$A$2:$CE$8700,$A1360,MATCH(G$1,'2-3 引出列表'!$A$1:$CD$1,0)),""))</f>
        <v>0</v>
      </c>
      <c r="H1360">
        <f>IF(ISBLANK(IFERROR(INDEX('2-3 引出列表'!$A$2:$CE$8700,$A1360,MATCH(H$1,'2-3 引出列表'!$A$1:$CD$1,0)),"")),"",IFERROR(INDEX('2-3 引出列表'!$A$2:$CE$8700,$A1360,MATCH(H$1,'2-3 引出列表'!$A$1:$CD$1,0)),""))</f>
        <v>0</v>
      </c>
      <c r="I1360">
        <f>IF(ISBLANK(IFERROR(INDEX('2-3 引出列表'!$A$2:$CE$8700,$A1360,MATCH(I$1,'2-3 引出列表'!$A$1:$CD$1,0)),"")),"",IFERROR(INDEX('2-3 引出列表'!$A$2:$CE$8700,$A1360,MATCH(I$1,'2-3 引出列表'!$A$1:$CD$1,0)),""))</f>
        <v>0</v>
      </c>
    </row>
    <row r="1361" customFormat="1" spans="1:9">
      <c r="A1361">
        <v>1360</v>
      </c>
      <c r="B1361">
        <f>IF(ISBLANK(IFERROR(INDEX('2-3 引出列表'!$A$2:$CE$8700,$A1361,MATCH(B$1,'2-3 引出列表'!$A$1:$CD$1,0)),"")),"",IFERROR(INDEX('2-3 引出列表'!$A$2:$CE$8700,$A1361,MATCH(B$1,'2-3 引出列表'!$A$1:$CD$1,0)),""))</f>
        <v>0</v>
      </c>
      <c r="C1361">
        <f>IF(ISBLANK(IFERROR(INDEX('2-3 引出列表'!$A$2:$CE$8700,$A1361,MATCH(C$1,'2-3 引出列表'!$A$1:$CD$1,0)),"")),"",IFERROR(INDEX('2-3 引出列表'!$A$2:$CE$8700,$A1361,MATCH(C$1,'2-3 引出列表'!$A$1:$CD$1,0)),""))</f>
        <v>0</v>
      </c>
      <c r="D1361">
        <f>IF(ISBLANK(IFERROR(INDEX('2-3 引出列表'!$A$2:$CE$8700,$A1361,MATCH(D$1,'2-3 引出列表'!$A$1:$CD$1,0)),"")),"",IFERROR(INDEX('2-3 引出列表'!$A$2:$CE$8700,$A1361,MATCH(D$1,'2-3 引出列表'!$A$1:$CD$1,0)),""))</f>
        <v>0</v>
      </c>
      <c r="E1361">
        <f>IF(ISBLANK(IFERROR(INDEX('2-3 引出列表'!$A$2:$CE$8700,$A1361,MATCH(E$1,'2-3 引出列表'!$A$1:$CD$1,0)),"")),"",IFERROR(INDEX('2-3 引出列表'!$A$2:$CE$8700,$A1361,MATCH(E$1,'2-3 引出列表'!$A$1:$CD$1,0)),""))</f>
        <v>0</v>
      </c>
      <c r="F1361" t="str">
        <f t="shared" si="21"/>
        <v>0</v>
      </c>
      <c r="G1361">
        <f>IF(ISBLANK(IFERROR(INDEX('2-3 引出列表'!$A$2:$CE$8700,$A1361,MATCH(G$1,'2-3 引出列表'!$A$1:$CD$1,0)),"")),"",IFERROR(INDEX('2-3 引出列表'!$A$2:$CE$8700,$A1361,MATCH(G$1,'2-3 引出列表'!$A$1:$CD$1,0)),""))</f>
        <v>0</v>
      </c>
      <c r="H1361">
        <f>IF(ISBLANK(IFERROR(INDEX('2-3 引出列表'!$A$2:$CE$8700,$A1361,MATCH(H$1,'2-3 引出列表'!$A$1:$CD$1,0)),"")),"",IFERROR(INDEX('2-3 引出列表'!$A$2:$CE$8700,$A1361,MATCH(H$1,'2-3 引出列表'!$A$1:$CD$1,0)),""))</f>
        <v>0</v>
      </c>
      <c r="I1361">
        <f>IF(ISBLANK(IFERROR(INDEX('2-3 引出列表'!$A$2:$CE$8700,$A1361,MATCH(I$1,'2-3 引出列表'!$A$1:$CD$1,0)),"")),"",IFERROR(INDEX('2-3 引出列表'!$A$2:$CE$8700,$A1361,MATCH(I$1,'2-3 引出列表'!$A$1:$CD$1,0)),""))</f>
        <v>0</v>
      </c>
    </row>
    <row r="1362" customFormat="1" spans="1:9">
      <c r="A1362">
        <v>1361</v>
      </c>
      <c r="B1362">
        <f>IF(ISBLANK(IFERROR(INDEX('2-3 引出列表'!$A$2:$CE$8700,$A1362,MATCH(B$1,'2-3 引出列表'!$A$1:$CD$1,0)),"")),"",IFERROR(INDEX('2-3 引出列表'!$A$2:$CE$8700,$A1362,MATCH(B$1,'2-3 引出列表'!$A$1:$CD$1,0)),""))</f>
        <v>0</v>
      </c>
      <c r="C1362">
        <f>IF(ISBLANK(IFERROR(INDEX('2-3 引出列表'!$A$2:$CE$8700,$A1362,MATCH(C$1,'2-3 引出列表'!$A$1:$CD$1,0)),"")),"",IFERROR(INDEX('2-3 引出列表'!$A$2:$CE$8700,$A1362,MATCH(C$1,'2-3 引出列表'!$A$1:$CD$1,0)),""))</f>
        <v>0</v>
      </c>
      <c r="D1362">
        <f>IF(ISBLANK(IFERROR(INDEX('2-3 引出列表'!$A$2:$CE$8700,$A1362,MATCH(D$1,'2-3 引出列表'!$A$1:$CD$1,0)),"")),"",IFERROR(INDEX('2-3 引出列表'!$A$2:$CE$8700,$A1362,MATCH(D$1,'2-3 引出列表'!$A$1:$CD$1,0)),""))</f>
        <v>0</v>
      </c>
      <c r="E1362">
        <f>IF(ISBLANK(IFERROR(INDEX('2-3 引出列表'!$A$2:$CE$8700,$A1362,MATCH(E$1,'2-3 引出列表'!$A$1:$CD$1,0)),"")),"",IFERROR(INDEX('2-3 引出列表'!$A$2:$CE$8700,$A1362,MATCH(E$1,'2-3 引出列表'!$A$1:$CD$1,0)),""))</f>
        <v>0</v>
      </c>
      <c r="F1362" t="str">
        <f t="shared" si="21"/>
        <v>0</v>
      </c>
      <c r="G1362">
        <f>IF(ISBLANK(IFERROR(INDEX('2-3 引出列表'!$A$2:$CE$8700,$A1362,MATCH(G$1,'2-3 引出列表'!$A$1:$CD$1,0)),"")),"",IFERROR(INDEX('2-3 引出列表'!$A$2:$CE$8700,$A1362,MATCH(G$1,'2-3 引出列表'!$A$1:$CD$1,0)),""))</f>
        <v>0</v>
      </c>
      <c r="H1362">
        <f>IF(ISBLANK(IFERROR(INDEX('2-3 引出列表'!$A$2:$CE$8700,$A1362,MATCH(H$1,'2-3 引出列表'!$A$1:$CD$1,0)),"")),"",IFERROR(INDEX('2-3 引出列表'!$A$2:$CE$8700,$A1362,MATCH(H$1,'2-3 引出列表'!$A$1:$CD$1,0)),""))</f>
        <v>0</v>
      </c>
      <c r="I1362">
        <f>IF(ISBLANK(IFERROR(INDEX('2-3 引出列表'!$A$2:$CE$8700,$A1362,MATCH(I$1,'2-3 引出列表'!$A$1:$CD$1,0)),"")),"",IFERROR(INDEX('2-3 引出列表'!$A$2:$CE$8700,$A1362,MATCH(I$1,'2-3 引出列表'!$A$1:$CD$1,0)),""))</f>
        <v>0</v>
      </c>
    </row>
    <row r="1363" customFormat="1" spans="1:9">
      <c r="A1363">
        <v>1362</v>
      </c>
      <c r="B1363">
        <f>IF(ISBLANK(IFERROR(INDEX('2-3 引出列表'!$A$2:$CE$8700,$A1363,MATCH(B$1,'2-3 引出列表'!$A$1:$CD$1,0)),"")),"",IFERROR(INDEX('2-3 引出列表'!$A$2:$CE$8700,$A1363,MATCH(B$1,'2-3 引出列表'!$A$1:$CD$1,0)),""))</f>
        <v>0</v>
      </c>
      <c r="C1363">
        <f>IF(ISBLANK(IFERROR(INDEX('2-3 引出列表'!$A$2:$CE$8700,$A1363,MATCH(C$1,'2-3 引出列表'!$A$1:$CD$1,0)),"")),"",IFERROR(INDEX('2-3 引出列表'!$A$2:$CE$8700,$A1363,MATCH(C$1,'2-3 引出列表'!$A$1:$CD$1,0)),""))</f>
        <v>0</v>
      </c>
      <c r="D1363">
        <f>IF(ISBLANK(IFERROR(INDEX('2-3 引出列表'!$A$2:$CE$8700,$A1363,MATCH(D$1,'2-3 引出列表'!$A$1:$CD$1,0)),"")),"",IFERROR(INDEX('2-3 引出列表'!$A$2:$CE$8700,$A1363,MATCH(D$1,'2-3 引出列表'!$A$1:$CD$1,0)),""))</f>
        <v>0</v>
      </c>
      <c r="E1363">
        <f>IF(ISBLANK(IFERROR(INDEX('2-3 引出列表'!$A$2:$CE$8700,$A1363,MATCH(E$1,'2-3 引出列表'!$A$1:$CD$1,0)),"")),"",IFERROR(INDEX('2-3 引出列表'!$A$2:$CE$8700,$A1363,MATCH(E$1,'2-3 引出列表'!$A$1:$CD$1,0)),""))</f>
        <v>0</v>
      </c>
      <c r="F1363" t="str">
        <f t="shared" si="21"/>
        <v>0</v>
      </c>
      <c r="G1363">
        <f>IF(ISBLANK(IFERROR(INDEX('2-3 引出列表'!$A$2:$CE$8700,$A1363,MATCH(G$1,'2-3 引出列表'!$A$1:$CD$1,0)),"")),"",IFERROR(INDEX('2-3 引出列表'!$A$2:$CE$8700,$A1363,MATCH(G$1,'2-3 引出列表'!$A$1:$CD$1,0)),""))</f>
        <v>0</v>
      </c>
      <c r="H1363">
        <f>IF(ISBLANK(IFERROR(INDEX('2-3 引出列表'!$A$2:$CE$8700,$A1363,MATCH(H$1,'2-3 引出列表'!$A$1:$CD$1,0)),"")),"",IFERROR(INDEX('2-3 引出列表'!$A$2:$CE$8700,$A1363,MATCH(H$1,'2-3 引出列表'!$A$1:$CD$1,0)),""))</f>
        <v>0</v>
      </c>
      <c r="I1363">
        <f>IF(ISBLANK(IFERROR(INDEX('2-3 引出列表'!$A$2:$CE$8700,$A1363,MATCH(I$1,'2-3 引出列表'!$A$1:$CD$1,0)),"")),"",IFERROR(INDEX('2-3 引出列表'!$A$2:$CE$8700,$A1363,MATCH(I$1,'2-3 引出列表'!$A$1:$CD$1,0)),""))</f>
        <v>0</v>
      </c>
    </row>
    <row r="1364" customFormat="1" spans="1:9">
      <c r="A1364">
        <v>1363</v>
      </c>
      <c r="B1364">
        <f>IF(ISBLANK(IFERROR(INDEX('2-3 引出列表'!$A$2:$CE$8700,$A1364,MATCH(B$1,'2-3 引出列表'!$A$1:$CD$1,0)),"")),"",IFERROR(INDEX('2-3 引出列表'!$A$2:$CE$8700,$A1364,MATCH(B$1,'2-3 引出列表'!$A$1:$CD$1,0)),""))</f>
        <v>0</v>
      </c>
      <c r="C1364">
        <f>IF(ISBLANK(IFERROR(INDEX('2-3 引出列表'!$A$2:$CE$8700,$A1364,MATCH(C$1,'2-3 引出列表'!$A$1:$CD$1,0)),"")),"",IFERROR(INDEX('2-3 引出列表'!$A$2:$CE$8700,$A1364,MATCH(C$1,'2-3 引出列表'!$A$1:$CD$1,0)),""))</f>
        <v>0</v>
      </c>
      <c r="D1364">
        <f>IF(ISBLANK(IFERROR(INDEX('2-3 引出列表'!$A$2:$CE$8700,$A1364,MATCH(D$1,'2-3 引出列表'!$A$1:$CD$1,0)),"")),"",IFERROR(INDEX('2-3 引出列表'!$A$2:$CE$8700,$A1364,MATCH(D$1,'2-3 引出列表'!$A$1:$CD$1,0)),""))</f>
        <v>0</v>
      </c>
      <c r="E1364">
        <f>IF(ISBLANK(IFERROR(INDEX('2-3 引出列表'!$A$2:$CE$8700,$A1364,MATCH(E$1,'2-3 引出列表'!$A$1:$CD$1,0)),"")),"",IFERROR(INDEX('2-3 引出列表'!$A$2:$CE$8700,$A1364,MATCH(E$1,'2-3 引出列表'!$A$1:$CD$1,0)),""))</f>
        <v>0</v>
      </c>
      <c r="F1364" t="str">
        <f t="shared" si="21"/>
        <v>0</v>
      </c>
      <c r="G1364">
        <f>IF(ISBLANK(IFERROR(INDEX('2-3 引出列表'!$A$2:$CE$8700,$A1364,MATCH(G$1,'2-3 引出列表'!$A$1:$CD$1,0)),"")),"",IFERROR(INDEX('2-3 引出列表'!$A$2:$CE$8700,$A1364,MATCH(G$1,'2-3 引出列表'!$A$1:$CD$1,0)),""))</f>
        <v>0</v>
      </c>
      <c r="H1364">
        <f>IF(ISBLANK(IFERROR(INDEX('2-3 引出列表'!$A$2:$CE$8700,$A1364,MATCH(H$1,'2-3 引出列表'!$A$1:$CD$1,0)),"")),"",IFERROR(INDEX('2-3 引出列表'!$A$2:$CE$8700,$A1364,MATCH(H$1,'2-3 引出列表'!$A$1:$CD$1,0)),""))</f>
        <v>0</v>
      </c>
      <c r="I1364">
        <f>IF(ISBLANK(IFERROR(INDEX('2-3 引出列表'!$A$2:$CE$8700,$A1364,MATCH(I$1,'2-3 引出列表'!$A$1:$CD$1,0)),"")),"",IFERROR(INDEX('2-3 引出列表'!$A$2:$CE$8700,$A1364,MATCH(I$1,'2-3 引出列表'!$A$1:$CD$1,0)),""))</f>
        <v>0</v>
      </c>
    </row>
    <row r="1365" customFormat="1" spans="1:9">
      <c r="A1365">
        <v>1364</v>
      </c>
      <c r="B1365">
        <f>IF(ISBLANK(IFERROR(INDEX('2-3 引出列表'!$A$2:$CE$8700,$A1365,MATCH(B$1,'2-3 引出列表'!$A$1:$CD$1,0)),"")),"",IFERROR(INDEX('2-3 引出列表'!$A$2:$CE$8700,$A1365,MATCH(B$1,'2-3 引出列表'!$A$1:$CD$1,0)),""))</f>
        <v>0</v>
      </c>
      <c r="C1365">
        <f>IF(ISBLANK(IFERROR(INDEX('2-3 引出列表'!$A$2:$CE$8700,$A1365,MATCH(C$1,'2-3 引出列表'!$A$1:$CD$1,0)),"")),"",IFERROR(INDEX('2-3 引出列表'!$A$2:$CE$8700,$A1365,MATCH(C$1,'2-3 引出列表'!$A$1:$CD$1,0)),""))</f>
        <v>0</v>
      </c>
      <c r="D1365">
        <f>IF(ISBLANK(IFERROR(INDEX('2-3 引出列表'!$A$2:$CE$8700,$A1365,MATCH(D$1,'2-3 引出列表'!$A$1:$CD$1,0)),"")),"",IFERROR(INDEX('2-3 引出列表'!$A$2:$CE$8700,$A1365,MATCH(D$1,'2-3 引出列表'!$A$1:$CD$1,0)),""))</f>
        <v>0</v>
      </c>
      <c r="E1365">
        <f>IF(ISBLANK(IFERROR(INDEX('2-3 引出列表'!$A$2:$CE$8700,$A1365,MATCH(E$1,'2-3 引出列表'!$A$1:$CD$1,0)),"")),"",IFERROR(INDEX('2-3 引出列表'!$A$2:$CE$8700,$A1365,MATCH(E$1,'2-3 引出列表'!$A$1:$CD$1,0)),""))</f>
        <v>0</v>
      </c>
      <c r="F1365" t="str">
        <f t="shared" si="21"/>
        <v>0</v>
      </c>
      <c r="G1365">
        <f>IF(ISBLANK(IFERROR(INDEX('2-3 引出列表'!$A$2:$CE$8700,$A1365,MATCH(G$1,'2-3 引出列表'!$A$1:$CD$1,0)),"")),"",IFERROR(INDEX('2-3 引出列表'!$A$2:$CE$8700,$A1365,MATCH(G$1,'2-3 引出列表'!$A$1:$CD$1,0)),""))</f>
        <v>0</v>
      </c>
      <c r="H1365">
        <f>IF(ISBLANK(IFERROR(INDEX('2-3 引出列表'!$A$2:$CE$8700,$A1365,MATCH(H$1,'2-3 引出列表'!$A$1:$CD$1,0)),"")),"",IFERROR(INDEX('2-3 引出列表'!$A$2:$CE$8700,$A1365,MATCH(H$1,'2-3 引出列表'!$A$1:$CD$1,0)),""))</f>
        <v>0</v>
      </c>
      <c r="I1365">
        <f>IF(ISBLANK(IFERROR(INDEX('2-3 引出列表'!$A$2:$CE$8700,$A1365,MATCH(I$1,'2-3 引出列表'!$A$1:$CD$1,0)),"")),"",IFERROR(INDEX('2-3 引出列表'!$A$2:$CE$8700,$A1365,MATCH(I$1,'2-3 引出列表'!$A$1:$CD$1,0)),""))</f>
        <v>0</v>
      </c>
    </row>
    <row r="1366" customFormat="1" spans="1:9">
      <c r="A1366">
        <v>1365</v>
      </c>
      <c r="B1366">
        <f>IF(ISBLANK(IFERROR(INDEX('2-3 引出列表'!$A$2:$CE$8700,$A1366,MATCH(B$1,'2-3 引出列表'!$A$1:$CD$1,0)),"")),"",IFERROR(INDEX('2-3 引出列表'!$A$2:$CE$8700,$A1366,MATCH(B$1,'2-3 引出列表'!$A$1:$CD$1,0)),""))</f>
        <v>0</v>
      </c>
      <c r="C1366">
        <f>IF(ISBLANK(IFERROR(INDEX('2-3 引出列表'!$A$2:$CE$8700,$A1366,MATCH(C$1,'2-3 引出列表'!$A$1:$CD$1,0)),"")),"",IFERROR(INDEX('2-3 引出列表'!$A$2:$CE$8700,$A1366,MATCH(C$1,'2-3 引出列表'!$A$1:$CD$1,0)),""))</f>
        <v>0</v>
      </c>
      <c r="D1366">
        <f>IF(ISBLANK(IFERROR(INDEX('2-3 引出列表'!$A$2:$CE$8700,$A1366,MATCH(D$1,'2-3 引出列表'!$A$1:$CD$1,0)),"")),"",IFERROR(INDEX('2-3 引出列表'!$A$2:$CE$8700,$A1366,MATCH(D$1,'2-3 引出列表'!$A$1:$CD$1,0)),""))</f>
        <v>0</v>
      </c>
      <c r="E1366">
        <f>IF(ISBLANK(IFERROR(INDEX('2-3 引出列表'!$A$2:$CE$8700,$A1366,MATCH(E$1,'2-3 引出列表'!$A$1:$CD$1,0)),"")),"",IFERROR(INDEX('2-3 引出列表'!$A$2:$CE$8700,$A1366,MATCH(E$1,'2-3 引出列表'!$A$1:$CD$1,0)),""))</f>
        <v>0</v>
      </c>
      <c r="F1366" t="str">
        <f t="shared" si="21"/>
        <v>0</v>
      </c>
      <c r="G1366">
        <f>IF(ISBLANK(IFERROR(INDEX('2-3 引出列表'!$A$2:$CE$8700,$A1366,MATCH(G$1,'2-3 引出列表'!$A$1:$CD$1,0)),"")),"",IFERROR(INDEX('2-3 引出列表'!$A$2:$CE$8700,$A1366,MATCH(G$1,'2-3 引出列表'!$A$1:$CD$1,0)),""))</f>
        <v>0</v>
      </c>
      <c r="H1366">
        <f>IF(ISBLANK(IFERROR(INDEX('2-3 引出列表'!$A$2:$CE$8700,$A1366,MATCH(H$1,'2-3 引出列表'!$A$1:$CD$1,0)),"")),"",IFERROR(INDEX('2-3 引出列表'!$A$2:$CE$8700,$A1366,MATCH(H$1,'2-3 引出列表'!$A$1:$CD$1,0)),""))</f>
        <v>0</v>
      </c>
      <c r="I1366">
        <f>IF(ISBLANK(IFERROR(INDEX('2-3 引出列表'!$A$2:$CE$8700,$A1366,MATCH(I$1,'2-3 引出列表'!$A$1:$CD$1,0)),"")),"",IFERROR(INDEX('2-3 引出列表'!$A$2:$CE$8700,$A1366,MATCH(I$1,'2-3 引出列表'!$A$1:$CD$1,0)),""))</f>
        <v>0</v>
      </c>
    </row>
    <row r="1367" customFormat="1" spans="1:9">
      <c r="A1367">
        <v>1366</v>
      </c>
      <c r="B1367">
        <f>IF(ISBLANK(IFERROR(INDEX('2-3 引出列表'!$A$2:$CE$8700,$A1367,MATCH(B$1,'2-3 引出列表'!$A$1:$CD$1,0)),"")),"",IFERROR(INDEX('2-3 引出列表'!$A$2:$CE$8700,$A1367,MATCH(B$1,'2-3 引出列表'!$A$1:$CD$1,0)),""))</f>
        <v>0</v>
      </c>
      <c r="C1367">
        <f>IF(ISBLANK(IFERROR(INDEX('2-3 引出列表'!$A$2:$CE$8700,$A1367,MATCH(C$1,'2-3 引出列表'!$A$1:$CD$1,0)),"")),"",IFERROR(INDEX('2-3 引出列表'!$A$2:$CE$8700,$A1367,MATCH(C$1,'2-3 引出列表'!$A$1:$CD$1,0)),""))</f>
        <v>0</v>
      </c>
      <c r="D1367">
        <f>IF(ISBLANK(IFERROR(INDEX('2-3 引出列表'!$A$2:$CE$8700,$A1367,MATCH(D$1,'2-3 引出列表'!$A$1:$CD$1,0)),"")),"",IFERROR(INDEX('2-3 引出列表'!$A$2:$CE$8700,$A1367,MATCH(D$1,'2-3 引出列表'!$A$1:$CD$1,0)),""))</f>
        <v>0</v>
      </c>
      <c r="E1367">
        <f>IF(ISBLANK(IFERROR(INDEX('2-3 引出列表'!$A$2:$CE$8700,$A1367,MATCH(E$1,'2-3 引出列表'!$A$1:$CD$1,0)),"")),"",IFERROR(INDEX('2-3 引出列表'!$A$2:$CE$8700,$A1367,MATCH(E$1,'2-3 引出列表'!$A$1:$CD$1,0)),""))</f>
        <v>0</v>
      </c>
      <c r="F1367" t="str">
        <f t="shared" si="21"/>
        <v>0</v>
      </c>
      <c r="G1367">
        <f>IF(ISBLANK(IFERROR(INDEX('2-3 引出列表'!$A$2:$CE$8700,$A1367,MATCH(G$1,'2-3 引出列表'!$A$1:$CD$1,0)),"")),"",IFERROR(INDEX('2-3 引出列表'!$A$2:$CE$8700,$A1367,MATCH(G$1,'2-3 引出列表'!$A$1:$CD$1,0)),""))</f>
        <v>0</v>
      </c>
      <c r="H1367">
        <f>IF(ISBLANK(IFERROR(INDEX('2-3 引出列表'!$A$2:$CE$8700,$A1367,MATCH(H$1,'2-3 引出列表'!$A$1:$CD$1,0)),"")),"",IFERROR(INDEX('2-3 引出列表'!$A$2:$CE$8700,$A1367,MATCH(H$1,'2-3 引出列表'!$A$1:$CD$1,0)),""))</f>
        <v>0</v>
      </c>
      <c r="I1367">
        <f>IF(ISBLANK(IFERROR(INDEX('2-3 引出列表'!$A$2:$CE$8700,$A1367,MATCH(I$1,'2-3 引出列表'!$A$1:$CD$1,0)),"")),"",IFERROR(INDEX('2-3 引出列表'!$A$2:$CE$8700,$A1367,MATCH(I$1,'2-3 引出列表'!$A$1:$CD$1,0)),""))</f>
        <v>0</v>
      </c>
    </row>
    <row r="1368" customFormat="1" spans="1:9">
      <c r="A1368">
        <v>1367</v>
      </c>
      <c r="B1368">
        <f>IF(ISBLANK(IFERROR(INDEX('2-3 引出列表'!$A$2:$CE$8700,$A1368,MATCH(B$1,'2-3 引出列表'!$A$1:$CD$1,0)),"")),"",IFERROR(INDEX('2-3 引出列表'!$A$2:$CE$8700,$A1368,MATCH(B$1,'2-3 引出列表'!$A$1:$CD$1,0)),""))</f>
        <v>0</v>
      </c>
      <c r="C1368">
        <f>IF(ISBLANK(IFERROR(INDEX('2-3 引出列表'!$A$2:$CE$8700,$A1368,MATCH(C$1,'2-3 引出列表'!$A$1:$CD$1,0)),"")),"",IFERROR(INDEX('2-3 引出列表'!$A$2:$CE$8700,$A1368,MATCH(C$1,'2-3 引出列表'!$A$1:$CD$1,0)),""))</f>
        <v>0</v>
      </c>
      <c r="D1368">
        <f>IF(ISBLANK(IFERROR(INDEX('2-3 引出列表'!$A$2:$CE$8700,$A1368,MATCH(D$1,'2-3 引出列表'!$A$1:$CD$1,0)),"")),"",IFERROR(INDEX('2-3 引出列表'!$A$2:$CE$8700,$A1368,MATCH(D$1,'2-3 引出列表'!$A$1:$CD$1,0)),""))</f>
        <v>0</v>
      </c>
      <c r="E1368">
        <f>IF(ISBLANK(IFERROR(INDEX('2-3 引出列表'!$A$2:$CE$8700,$A1368,MATCH(E$1,'2-3 引出列表'!$A$1:$CD$1,0)),"")),"",IFERROR(INDEX('2-3 引出列表'!$A$2:$CE$8700,$A1368,MATCH(E$1,'2-3 引出列表'!$A$1:$CD$1,0)),""))</f>
        <v>0</v>
      </c>
      <c r="F1368" t="str">
        <f t="shared" si="21"/>
        <v>0</v>
      </c>
      <c r="G1368">
        <f>IF(ISBLANK(IFERROR(INDEX('2-3 引出列表'!$A$2:$CE$8700,$A1368,MATCH(G$1,'2-3 引出列表'!$A$1:$CD$1,0)),"")),"",IFERROR(INDEX('2-3 引出列表'!$A$2:$CE$8700,$A1368,MATCH(G$1,'2-3 引出列表'!$A$1:$CD$1,0)),""))</f>
        <v>0</v>
      </c>
      <c r="H1368">
        <f>IF(ISBLANK(IFERROR(INDEX('2-3 引出列表'!$A$2:$CE$8700,$A1368,MATCH(H$1,'2-3 引出列表'!$A$1:$CD$1,0)),"")),"",IFERROR(INDEX('2-3 引出列表'!$A$2:$CE$8700,$A1368,MATCH(H$1,'2-3 引出列表'!$A$1:$CD$1,0)),""))</f>
        <v>0</v>
      </c>
      <c r="I1368">
        <f>IF(ISBLANK(IFERROR(INDEX('2-3 引出列表'!$A$2:$CE$8700,$A1368,MATCH(I$1,'2-3 引出列表'!$A$1:$CD$1,0)),"")),"",IFERROR(INDEX('2-3 引出列表'!$A$2:$CE$8700,$A1368,MATCH(I$1,'2-3 引出列表'!$A$1:$CD$1,0)),""))</f>
        <v>0</v>
      </c>
    </row>
    <row r="1369" customFormat="1" spans="1:9">
      <c r="A1369">
        <v>1368</v>
      </c>
      <c r="B1369">
        <f>IF(ISBLANK(IFERROR(INDEX('2-3 引出列表'!$A$2:$CE$8700,$A1369,MATCH(B$1,'2-3 引出列表'!$A$1:$CD$1,0)),"")),"",IFERROR(INDEX('2-3 引出列表'!$A$2:$CE$8700,$A1369,MATCH(B$1,'2-3 引出列表'!$A$1:$CD$1,0)),""))</f>
        <v>0</v>
      </c>
      <c r="C1369">
        <f>IF(ISBLANK(IFERROR(INDEX('2-3 引出列表'!$A$2:$CE$8700,$A1369,MATCH(C$1,'2-3 引出列表'!$A$1:$CD$1,0)),"")),"",IFERROR(INDEX('2-3 引出列表'!$A$2:$CE$8700,$A1369,MATCH(C$1,'2-3 引出列表'!$A$1:$CD$1,0)),""))</f>
        <v>0</v>
      </c>
      <c r="D1369">
        <f>IF(ISBLANK(IFERROR(INDEX('2-3 引出列表'!$A$2:$CE$8700,$A1369,MATCH(D$1,'2-3 引出列表'!$A$1:$CD$1,0)),"")),"",IFERROR(INDEX('2-3 引出列表'!$A$2:$CE$8700,$A1369,MATCH(D$1,'2-3 引出列表'!$A$1:$CD$1,0)),""))</f>
        <v>0</v>
      </c>
      <c r="E1369">
        <f>IF(ISBLANK(IFERROR(INDEX('2-3 引出列表'!$A$2:$CE$8700,$A1369,MATCH(E$1,'2-3 引出列表'!$A$1:$CD$1,0)),"")),"",IFERROR(INDEX('2-3 引出列表'!$A$2:$CE$8700,$A1369,MATCH(E$1,'2-3 引出列表'!$A$1:$CD$1,0)),""))</f>
        <v>0</v>
      </c>
      <c r="F1369" t="str">
        <f t="shared" si="21"/>
        <v>0</v>
      </c>
      <c r="G1369">
        <f>IF(ISBLANK(IFERROR(INDEX('2-3 引出列表'!$A$2:$CE$8700,$A1369,MATCH(G$1,'2-3 引出列表'!$A$1:$CD$1,0)),"")),"",IFERROR(INDEX('2-3 引出列表'!$A$2:$CE$8700,$A1369,MATCH(G$1,'2-3 引出列表'!$A$1:$CD$1,0)),""))</f>
        <v>0</v>
      </c>
      <c r="H1369">
        <f>IF(ISBLANK(IFERROR(INDEX('2-3 引出列表'!$A$2:$CE$8700,$A1369,MATCH(H$1,'2-3 引出列表'!$A$1:$CD$1,0)),"")),"",IFERROR(INDEX('2-3 引出列表'!$A$2:$CE$8700,$A1369,MATCH(H$1,'2-3 引出列表'!$A$1:$CD$1,0)),""))</f>
        <v>0</v>
      </c>
      <c r="I1369">
        <f>IF(ISBLANK(IFERROR(INDEX('2-3 引出列表'!$A$2:$CE$8700,$A1369,MATCH(I$1,'2-3 引出列表'!$A$1:$CD$1,0)),"")),"",IFERROR(INDEX('2-3 引出列表'!$A$2:$CE$8700,$A1369,MATCH(I$1,'2-3 引出列表'!$A$1:$CD$1,0)),""))</f>
        <v>0</v>
      </c>
    </row>
    <row r="1370" customFormat="1" spans="1:9">
      <c r="A1370">
        <v>1369</v>
      </c>
      <c r="B1370">
        <f>IF(ISBLANK(IFERROR(INDEX('2-3 引出列表'!$A$2:$CE$8700,$A1370,MATCH(B$1,'2-3 引出列表'!$A$1:$CD$1,0)),"")),"",IFERROR(INDEX('2-3 引出列表'!$A$2:$CE$8700,$A1370,MATCH(B$1,'2-3 引出列表'!$A$1:$CD$1,0)),""))</f>
        <v>0</v>
      </c>
      <c r="C1370">
        <f>IF(ISBLANK(IFERROR(INDEX('2-3 引出列表'!$A$2:$CE$8700,$A1370,MATCH(C$1,'2-3 引出列表'!$A$1:$CD$1,0)),"")),"",IFERROR(INDEX('2-3 引出列表'!$A$2:$CE$8700,$A1370,MATCH(C$1,'2-3 引出列表'!$A$1:$CD$1,0)),""))</f>
        <v>0</v>
      </c>
      <c r="D1370">
        <f>IF(ISBLANK(IFERROR(INDEX('2-3 引出列表'!$A$2:$CE$8700,$A1370,MATCH(D$1,'2-3 引出列表'!$A$1:$CD$1,0)),"")),"",IFERROR(INDEX('2-3 引出列表'!$A$2:$CE$8700,$A1370,MATCH(D$1,'2-3 引出列表'!$A$1:$CD$1,0)),""))</f>
        <v>0</v>
      </c>
      <c r="E1370">
        <f>IF(ISBLANK(IFERROR(INDEX('2-3 引出列表'!$A$2:$CE$8700,$A1370,MATCH(E$1,'2-3 引出列表'!$A$1:$CD$1,0)),"")),"",IFERROR(INDEX('2-3 引出列表'!$A$2:$CE$8700,$A1370,MATCH(E$1,'2-3 引出列表'!$A$1:$CD$1,0)),""))</f>
        <v>0</v>
      </c>
      <c r="F1370" t="str">
        <f t="shared" si="21"/>
        <v>0</v>
      </c>
      <c r="G1370">
        <f>IF(ISBLANK(IFERROR(INDEX('2-3 引出列表'!$A$2:$CE$8700,$A1370,MATCH(G$1,'2-3 引出列表'!$A$1:$CD$1,0)),"")),"",IFERROR(INDEX('2-3 引出列表'!$A$2:$CE$8700,$A1370,MATCH(G$1,'2-3 引出列表'!$A$1:$CD$1,0)),""))</f>
        <v>0</v>
      </c>
      <c r="H1370">
        <f>IF(ISBLANK(IFERROR(INDEX('2-3 引出列表'!$A$2:$CE$8700,$A1370,MATCH(H$1,'2-3 引出列表'!$A$1:$CD$1,0)),"")),"",IFERROR(INDEX('2-3 引出列表'!$A$2:$CE$8700,$A1370,MATCH(H$1,'2-3 引出列表'!$A$1:$CD$1,0)),""))</f>
        <v>0</v>
      </c>
      <c r="I1370">
        <f>IF(ISBLANK(IFERROR(INDEX('2-3 引出列表'!$A$2:$CE$8700,$A1370,MATCH(I$1,'2-3 引出列表'!$A$1:$CD$1,0)),"")),"",IFERROR(INDEX('2-3 引出列表'!$A$2:$CE$8700,$A1370,MATCH(I$1,'2-3 引出列表'!$A$1:$CD$1,0)),""))</f>
        <v>0</v>
      </c>
    </row>
    <row r="1371" customFormat="1" spans="1:9">
      <c r="A1371">
        <v>1370</v>
      </c>
      <c r="B1371">
        <f>IF(ISBLANK(IFERROR(INDEX('2-3 引出列表'!$A$2:$CE$8700,$A1371,MATCH(B$1,'2-3 引出列表'!$A$1:$CD$1,0)),"")),"",IFERROR(INDEX('2-3 引出列表'!$A$2:$CE$8700,$A1371,MATCH(B$1,'2-3 引出列表'!$A$1:$CD$1,0)),""))</f>
        <v>0</v>
      </c>
      <c r="C1371">
        <f>IF(ISBLANK(IFERROR(INDEX('2-3 引出列表'!$A$2:$CE$8700,$A1371,MATCH(C$1,'2-3 引出列表'!$A$1:$CD$1,0)),"")),"",IFERROR(INDEX('2-3 引出列表'!$A$2:$CE$8700,$A1371,MATCH(C$1,'2-3 引出列表'!$A$1:$CD$1,0)),""))</f>
        <v>0</v>
      </c>
      <c r="D1371">
        <f>IF(ISBLANK(IFERROR(INDEX('2-3 引出列表'!$A$2:$CE$8700,$A1371,MATCH(D$1,'2-3 引出列表'!$A$1:$CD$1,0)),"")),"",IFERROR(INDEX('2-3 引出列表'!$A$2:$CE$8700,$A1371,MATCH(D$1,'2-3 引出列表'!$A$1:$CD$1,0)),""))</f>
        <v>0</v>
      </c>
      <c r="E1371">
        <f>IF(ISBLANK(IFERROR(INDEX('2-3 引出列表'!$A$2:$CE$8700,$A1371,MATCH(E$1,'2-3 引出列表'!$A$1:$CD$1,0)),"")),"",IFERROR(INDEX('2-3 引出列表'!$A$2:$CE$8700,$A1371,MATCH(E$1,'2-3 引出列表'!$A$1:$CD$1,0)),""))</f>
        <v>0</v>
      </c>
      <c r="F1371" t="str">
        <f t="shared" si="21"/>
        <v>0</v>
      </c>
      <c r="G1371">
        <f>IF(ISBLANK(IFERROR(INDEX('2-3 引出列表'!$A$2:$CE$8700,$A1371,MATCH(G$1,'2-3 引出列表'!$A$1:$CD$1,0)),"")),"",IFERROR(INDEX('2-3 引出列表'!$A$2:$CE$8700,$A1371,MATCH(G$1,'2-3 引出列表'!$A$1:$CD$1,0)),""))</f>
        <v>0</v>
      </c>
      <c r="H1371">
        <f>IF(ISBLANK(IFERROR(INDEX('2-3 引出列表'!$A$2:$CE$8700,$A1371,MATCH(H$1,'2-3 引出列表'!$A$1:$CD$1,0)),"")),"",IFERROR(INDEX('2-3 引出列表'!$A$2:$CE$8700,$A1371,MATCH(H$1,'2-3 引出列表'!$A$1:$CD$1,0)),""))</f>
        <v>0</v>
      </c>
      <c r="I1371">
        <f>IF(ISBLANK(IFERROR(INDEX('2-3 引出列表'!$A$2:$CE$8700,$A1371,MATCH(I$1,'2-3 引出列表'!$A$1:$CD$1,0)),"")),"",IFERROR(INDEX('2-3 引出列表'!$A$2:$CE$8700,$A1371,MATCH(I$1,'2-3 引出列表'!$A$1:$CD$1,0)),""))</f>
        <v>0</v>
      </c>
    </row>
    <row r="1372" customFormat="1" spans="1:9">
      <c r="A1372">
        <v>1371</v>
      </c>
      <c r="B1372">
        <f>IF(ISBLANK(IFERROR(INDEX('2-3 引出列表'!$A$2:$CE$8700,$A1372,MATCH(B$1,'2-3 引出列表'!$A$1:$CD$1,0)),"")),"",IFERROR(INDEX('2-3 引出列表'!$A$2:$CE$8700,$A1372,MATCH(B$1,'2-3 引出列表'!$A$1:$CD$1,0)),""))</f>
        <v>0</v>
      </c>
      <c r="C1372">
        <f>IF(ISBLANK(IFERROR(INDEX('2-3 引出列表'!$A$2:$CE$8700,$A1372,MATCH(C$1,'2-3 引出列表'!$A$1:$CD$1,0)),"")),"",IFERROR(INDEX('2-3 引出列表'!$A$2:$CE$8700,$A1372,MATCH(C$1,'2-3 引出列表'!$A$1:$CD$1,0)),""))</f>
        <v>0</v>
      </c>
      <c r="D1372">
        <f>IF(ISBLANK(IFERROR(INDEX('2-3 引出列表'!$A$2:$CE$8700,$A1372,MATCH(D$1,'2-3 引出列表'!$A$1:$CD$1,0)),"")),"",IFERROR(INDEX('2-3 引出列表'!$A$2:$CE$8700,$A1372,MATCH(D$1,'2-3 引出列表'!$A$1:$CD$1,0)),""))</f>
        <v>0</v>
      </c>
      <c r="E1372">
        <f>IF(ISBLANK(IFERROR(INDEX('2-3 引出列表'!$A$2:$CE$8700,$A1372,MATCH(E$1,'2-3 引出列表'!$A$1:$CD$1,0)),"")),"",IFERROR(INDEX('2-3 引出列表'!$A$2:$CE$8700,$A1372,MATCH(E$1,'2-3 引出列表'!$A$1:$CD$1,0)),""))</f>
        <v>0</v>
      </c>
      <c r="F1372" t="str">
        <f t="shared" si="21"/>
        <v>0</v>
      </c>
      <c r="G1372">
        <f>IF(ISBLANK(IFERROR(INDEX('2-3 引出列表'!$A$2:$CE$8700,$A1372,MATCH(G$1,'2-3 引出列表'!$A$1:$CD$1,0)),"")),"",IFERROR(INDEX('2-3 引出列表'!$A$2:$CE$8700,$A1372,MATCH(G$1,'2-3 引出列表'!$A$1:$CD$1,0)),""))</f>
        <v>0</v>
      </c>
      <c r="H1372">
        <f>IF(ISBLANK(IFERROR(INDEX('2-3 引出列表'!$A$2:$CE$8700,$A1372,MATCH(H$1,'2-3 引出列表'!$A$1:$CD$1,0)),"")),"",IFERROR(INDEX('2-3 引出列表'!$A$2:$CE$8700,$A1372,MATCH(H$1,'2-3 引出列表'!$A$1:$CD$1,0)),""))</f>
        <v>0</v>
      </c>
      <c r="I1372">
        <f>IF(ISBLANK(IFERROR(INDEX('2-3 引出列表'!$A$2:$CE$8700,$A1372,MATCH(I$1,'2-3 引出列表'!$A$1:$CD$1,0)),"")),"",IFERROR(INDEX('2-3 引出列表'!$A$2:$CE$8700,$A1372,MATCH(I$1,'2-3 引出列表'!$A$1:$CD$1,0)),""))</f>
        <v>0</v>
      </c>
    </row>
    <row r="1373" customFormat="1" spans="1:9">
      <c r="A1373">
        <v>1372</v>
      </c>
      <c r="B1373">
        <f>IF(ISBLANK(IFERROR(INDEX('2-3 引出列表'!$A$2:$CE$8700,$A1373,MATCH(B$1,'2-3 引出列表'!$A$1:$CD$1,0)),"")),"",IFERROR(INDEX('2-3 引出列表'!$A$2:$CE$8700,$A1373,MATCH(B$1,'2-3 引出列表'!$A$1:$CD$1,0)),""))</f>
        <v>0</v>
      </c>
      <c r="C1373">
        <f>IF(ISBLANK(IFERROR(INDEX('2-3 引出列表'!$A$2:$CE$8700,$A1373,MATCH(C$1,'2-3 引出列表'!$A$1:$CD$1,0)),"")),"",IFERROR(INDEX('2-3 引出列表'!$A$2:$CE$8700,$A1373,MATCH(C$1,'2-3 引出列表'!$A$1:$CD$1,0)),""))</f>
        <v>0</v>
      </c>
      <c r="D1373">
        <f>IF(ISBLANK(IFERROR(INDEX('2-3 引出列表'!$A$2:$CE$8700,$A1373,MATCH(D$1,'2-3 引出列表'!$A$1:$CD$1,0)),"")),"",IFERROR(INDEX('2-3 引出列表'!$A$2:$CE$8700,$A1373,MATCH(D$1,'2-3 引出列表'!$A$1:$CD$1,0)),""))</f>
        <v>0</v>
      </c>
      <c r="E1373">
        <f>IF(ISBLANK(IFERROR(INDEX('2-3 引出列表'!$A$2:$CE$8700,$A1373,MATCH(E$1,'2-3 引出列表'!$A$1:$CD$1,0)),"")),"",IFERROR(INDEX('2-3 引出列表'!$A$2:$CE$8700,$A1373,MATCH(E$1,'2-3 引出列表'!$A$1:$CD$1,0)),""))</f>
        <v>0</v>
      </c>
      <c r="F1373" t="str">
        <f t="shared" si="21"/>
        <v>0</v>
      </c>
      <c r="G1373">
        <f>IF(ISBLANK(IFERROR(INDEX('2-3 引出列表'!$A$2:$CE$8700,$A1373,MATCH(G$1,'2-3 引出列表'!$A$1:$CD$1,0)),"")),"",IFERROR(INDEX('2-3 引出列表'!$A$2:$CE$8700,$A1373,MATCH(G$1,'2-3 引出列表'!$A$1:$CD$1,0)),""))</f>
        <v>0</v>
      </c>
      <c r="H1373">
        <f>IF(ISBLANK(IFERROR(INDEX('2-3 引出列表'!$A$2:$CE$8700,$A1373,MATCH(H$1,'2-3 引出列表'!$A$1:$CD$1,0)),"")),"",IFERROR(INDEX('2-3 引出列表'!$A$2:$CE$8700,$A1373,MATCH(H$1,'2-3 引出列表'!$A$1:$CD$1,0)),""))</f>
        <v>0</v>
      </c>
      <c r="I1373">
        <f>IF(ISBLANK(IFERROR(INDEX('2-3 引出列表'!$A$2:$CE$8700,$A1373,MATCH(I$1,'2-3 引出列表'!$A$1:$CD$1,0)),"")),"",IFERROR(INDEX('2-3 引出列表'!$A$2:$CE$8700,$A1373,MATCH(I$1,'2-3 引出列表'!$A$1:$CD$1,0)),""))</f>
        <v>0</v>
      </c>
    </row>
    <row r="1374" customFormat="1" spans="1:9">
      <c r="A1374">
        <v>1373</v>
      </c>
      <c r="B1374">
        <f>IF(ISBLANK(IFERROR(INDEX('2-3 引出列表'!$A$2:$CE$8700,$A1374,MATCH(B$1,'2-3 引出列表'!$A$1:$CD$1,0)),"")),"",IFERROR(INDEX('2-3 引出列表'!$A$2:$CE$8700,$A1374,MATCH(B$1,'2-3 引出列表'!$A$1:$CD$1,0)),""))</f>
        <v>0</v>
      </c>
      <c r="C1374">
        <f>IF(ISBLANK(IFERROR(INDEX('2-3 引出列表'!$A$2:$CE$8700,$A1374,MATCH(C$1,'2-3 引出列表'!$A$1:$CD$1,0)),"")),"",IFERROR(INDEX('2-3 引出列表'!$A$2:$CE$8700,$A1374,MATCH(C$1,'2-3 引出列表'!$A$1:$CD$1,0)),""))</f>
        <v>0</v>
      </c>
      <c r="D1374">
        <f>IF(ISBLANK(IFERROR(INDEX('2-3 引出列表'!$A$2:$CE$8700,$A1374,MATCH(D$1,'2-3 引出列表'!$A$1:$CD$1,0)),"")),"",IFERROR(INDEX('2-3 引出列表'!$A$2:$CE$8700,$A1374,MATCH(D$1,'2-3 引出列表'!$A$1:$CD$1,0)),""))</f>
        <v>0</v>
      </c>
      <c r="E1374">
        <f>IF(ISBLANK(IFERROR(INDEX('2-3 引出列表'!$A$2:$CE$8700,$A1374,MATCH(E$1,'2-3 引出列表'!$A$1:$CD$1,0)),"")),"",IFERROR(INDEX('2-3 引出列表'!$A$2:$CE$8700,$A1374,MATCH(E$1,'2-3 引出列表'!$A$1:$CD$1,0)),""))</f>
        <v>0</v>
      </c>
      <c r="F1374" t="str">
        <f t="shared" si="21"/>
        <v>0</v>
      </c>
      <c r="G1374">
        <f>IF(ISBLANK(IFERROR(INDEX('2-3 引出列表'!$A$2:$CE$8700,$A1374,MATCH(G$1,'2-3 引出列表'!$A$1:$CD$1,0)),"")),"",IFERROR(INDEX('2-3 引出列表'!$A$2:$CE$8700,$A1374,MATCH(G$1,'2-3 引出列表'!$A$1:$CD$1,0)),""))</f>
        <v>0</v>
      </c>
      <c r="H1374">
        <f>IF(ISBLANK(IFERROR(INDEX('2-3 引出列表'!$A$2:$CE$8700,$A1374,MATCH(H$1,'2-3 引出列表'!$A$1:$CD$1,0)),"")),"",IFERROR(INDEX('2-3 引出列表'!$A$2:$CE$8700,$A1374,MATCH(H$1,'2-3 引出列表'!$A$1:$CD$1,0)),""))</f>
        <v>0</v>
      </c>
      <c r="I1374">
        <f>IF(ISBLANK(IFERROR(INDEX('2-3 引出列表'!$A$2:$CE$8700,$A1374,MATCH(I$1,'2-3 引出列表'!$A$1:$CD$1,0)),"")),"",IFERROR(INDEX('2-3 引出列表'!$A$2:$CE$8700,$A1374,MATCH(I$1,'2-3 引出列表'!$A$1:$CD$1,0)),""))</f>
        <v>0</v>
      </c>
    </row>
    <row r="1375" customFormat="1" spans="1:9">
      <c r="A1375">
        <v>1374</v>
      </c>
      <c r="B1375">
        <f>IF(ISBLANK(IFERROR(INDEX('2-3 引出列表'!$A$2:$CE$8700,$A1375,MATCH(B$1,'2-3 引出列表'!$A$1:$CD$1,0)),"")),"",IFERROR(INDEX('2-3 引出列表'!$A$2:$CE$8700,$A1375,MATCH(B$1,'2-3 引出列表'!$A$1:$CD$1,0)),""))</f>
        <v>0</v>
      </c>
      <c r="C1375">
        <f>IF(ISBLANK(IFERROR(INDEX('2-3 引出列表'!$A$2:$CE$8700,$A1375,MATCH(C$1,'2-3 引出列表'!$A$1:$CD$1,0)),"")),"",IFERROR(INDEX('2-3 引出列表'!$A$2:$CE$8700,$A1375,MATCH(C$1,'2-3 引出列表'!$A$1:$CD$1,0)),""))</f>
        <v>0</v>
      </c>
      <c r="D1375">
        <f>IF(ISBLANK(IFERROR(INDEX('2-3 引出列表'!$A$2:$CE$8700,$A1375,MATCH(D$1,'2-3 引出列表'!$A$1:$CD$1,0)),"")),"",IFERROR(INDEX('2-3 引出列表'!$A$2:$CE$8700,$A1375,MATCH(D$1,'2-3 引出列表'!$A$1:$CD$1,0)),""))</f>
        <v>0</v>
      </c>
      <c r="E1375">
        <f>IF(ISBLANK(IFERROR(INDEX('2-3 引出列表'!$A$2:$CE$8700,$A1375,MATCH(E$1,'2-3 引出列表'!$A$1:$CD$1,0)),"")),"",IFERROR(INDEX('2-3 引出列表'!$A$2:$CE$8700,$A1375,MATCH(E$1,'2-3 引出列表'!$A$1:$CD$1,0)),""))</f>
        <v>0</v>
      </c>
      <c r="F1375" t="str">
        <f t="shared" si="21"/>
        <v>0</v>
      </c>
      <c r="G1375">
        <f>IF(ISBLANK(IFERROR(INDEX('2-3 引出列表'!$A$2:$CE$8700,$A1375,MATCH(G$1,'2-3 引出列表'!$A$1:$CD$1,0)),"")),"",IFERROR(INDEX('2-3 引出列表'!$A$2:$CE$8700,$A1375,MATCH(G$1,'2-3 引出列表'!$A$1:$CD$1,0)),""))</f>
        <v>0</v>
      </c>
      <c r="H1375">
        <f>IF(ISBLANK(IFERROR(INDEX('2-3 引出列表'!$A$2:$CE$8700,$A1375,MATCH(H$1,'2-3 引出列表'!$A$1:$CD$1,0)),"")),"",IFERROR(INDEX('2-3 引出列表'!$A$2:$CE$8700,$A1375,MATCH(H$1,'2-3 引出列表'!$A$1:$CD$1,0)),""))</f>
        <v>0</v>
      </c>
      <c r="I1375">
        <f>IF(ISBLANK(IFERROR(INDEX('2-3 引出列表'!$A$2:$CE$8700,$A1375,MATCH(I$1,'2-3 引出列表'!$A$1:$CD$1,0)),"")),"",IFERROR(INDEX('2-3 引出列表'!$A$2:$CE$8700,$A1375,MATCH(I$1,'2-3 引出列表'!$A$1:$CD$1,0)),""))</f>
        <v>0</v>
      </c>
    </row>
    <row r="1376" customFormat="1" spans="1:9">
      <c r="A1376">
        <v>1375</v>
      </c>
      <c r="B1376">
        <f>IF(ISBLANK(IFERROR(INDEX('2-3 引出列表'!$A$2:$CE$8700,$A1376,MATCH(B$1,'2-3 引出列表'!$A$1:$CD$1,0)),"")),"",IFERROR(INDEX('2-3 引出列表'!$A$2:$CE$8700,$A1376,MATCH(B$1,'2-3 引出列表'!$A$1:$CD$1,0)),""))</f>
        <v>0</v>
      </c>
      <c r="C1376">
        <f>IF(ISBLANK(IFERROR(INDEX('2-3 引出列表'!$A$2:$CE$8700,$A1376,MATCH(C$1,'2-3 引出列表'!$A$1:$CD$1,0)),"")),"",IFERROR(INDEX('2-3 引出列表'!$A$2:$CE$8700,$A1376,MATCH(C$1,'2-3 引出列表'!$A$1:$CD$1,0)),""))</f>
        <v>0</v>
      </c>
      <c r="D1376">
        <f>IF(ISBLANK(IFERROR(INDEX('2-3 引出列表'!$A$2:$CE$8700,$A1376,MATCH(D$1,'2-3 引出列表'!$A$1:$CD$1,0)),"")),"",IFERROR(INDEX('2-3 引出列表'!$A$2:$CE$8700,$A1376,MATCH(D$1,'2-3 引出列表'!$A$1:$CD$1,0)),""))</f>
        <v>0</v>
      </c>
      <c r="E1376">
        <f>IF(ISBLANK(IFERROR(INDEX('2-3 引出列表'!$A$2:$CE$8700,$A1376,MATCH(E$1,'2-3 引出列表'!$A$1:$CD$1,0)),"")),"",IFERROR(INDEX('2-3 引出列表'!$A$2:$CE$8700,$A1376,MATCH(E$1,'2-3 引出列表'!$A$1:$CD$1,0)),""))</f>
        <v>0</v>
      </c>
      <c r="F1376" t="str">
        <f t="shared" si="21"/>
        <v>0</v>
      </c>
      <c r="G1376">
        <f>IF(ISBLANK(IFERROR(INDEX('2-3 引出列表'!$A$2:$CE$8700,$A1376,MATCH(G$1,'2-3 引出列表'!$A$1:$CD$1,0)),"")),"",IFERROR(INDEX('2-3 引出列表'!$A$2:$CE$8700,$A1376,MATCH(G$1,'2-3 引出列表'!$A$1:$CD$1,0)),""))</f>
        <v>0</v>
      </c>
      <c r="H1376">
        <f>IF(ISBLANK(IFERROR(INDEX('2-3 引出列表'!$A$2:$CE$8700,$A1376,MATCH(H$1,'2-3 引出列表'!$A$1:$CD$1,0)),"")),"",IFERROR(INDEX('2-3 引出列表'!$A$2:$CE$8700,$A1376,MATCH(H$1,'2-3 引出列表'!$A$1:$CD$1,0)),""))</f>
        <v>0</v>
      </c>
      <c r="I1376">
        <f>IF(ISBLANK(IFERROR(INDEX('2-3 引出列表'!$A$2:$CE$8700,$A1376,MATCH(I$1,'2-3 引出列表'!$A$1:$CD$1,0)),"")),"",IFERROR(INDEX('2-3 引出列表'!$A$2:$CE$8700,$A1376,MATCH(I$1,'2-3 引出列表'!$A$1:$CD$1,0)),""))</f>
        <v>0</v>
      </c>
    </row>
    <row r="1377" customFormat="1" spans="1:9">
      <c r="A1377">
        <v>1376</v>
      </c>
      <c r="B1377">
        <f>IF(ISBLANK(IFERROR(INDEX('2-3 引出列表'!$A$2:$CE$8700,$A1377,MATCH(B$1,'2-3 引出列表'!$A$1:$CD$1,0)),"")),"",IFERROR(INDEX('2-3 引出列表'!$A$2:$CE$8700,$A1377,MATCH(B$1,'2-3 引出列表'!$A$1:$CD$1,0)),""))</f>
        <v>0</v>
      </c>
      <c r="C1377">
        <f>IF(ISBLANK(IFERROR(INDEX('2-3 引出列表'!$A$2:$CE$8700,$A1377,MATCH(C$1,'2-3 引出列表'!$A$1:$CD$1,0)),"")),"",IFERROR(INDEX('2-3 引出列表'!$A$2:$CE$8700,$A1377,MATCH(C$1,'2-3 引出列表'!$A$1:$CD$1,0)),""))</f>
        <v>0</v>
      </c>
      <c r="D1377">
        <f>IF(ISBLANK(IFERROR(INDEX('2-3 引出列表'!$A$2:$CE$8700,$A1377,MATCH(D$1,'2-3 引出列表'!$A$1:$CD$1,0)),"")),"",IFERROR(INDEX('2-3 引出列表'!$A$2:$CE$8700,$A1377,MATCH(D$1,'2-3 引出列表'!$A$1:$CD$1,0)),""))</f>
        <v>0</v>
      </c>
      <c r="E1377">
        <f>IF(ISBLANK(IFERROR(INDEX('2-3 引出列表'!$A$2:$CE$8700,$A1377,MATCH(E$1,'2-3 引出列表'!$A$1:$CD$1,0)),"")),"",IFERROR(INDEX('2-3 引出列表'!$A$2:$CE$8700,$A1377,MATCH(E$1,'2-3 引出列表'!$A$1:$CD$1,0)),""))</f>
        <v>0</v>
      </c>
      <c r="F1377" t="str">
        <f t="shared" si="21"/>
        <v>0</v>
      </c>
      <c r="G1377">
        <f>IF(ISBLANK(IFERROR(INDEX('2-3 引出列表'!$A$2:$CE$8700,$A1377,MATCH(G$1,'2-3 引出列表'!$A$1:$CD$1,0)),"")),"",IFERROR(INDEX('2-3 引出列表'!$A$2:$CE$8700,$A1377,MATCH(G$1,'2-3 引出列表'!$A$1:$CD$1,0)),""))</f>
        <v>0</v>
      </c>
      <c r="H1377">
        <f>IF(ISBLANK(IFERROR(INDEX('2-3 引出列表'!$A$2:$CE$8700,$A1377,MATCH(H$1,'2-3 引出列表'!$A$1:$CD$1,0)),"")),"",IFERROR(INDEX('2-3 引出列表'!$A$2:$CE$8700,$A1377,MATCH(H$1,'2-3 引出列表'!$A$1:$CD$1,0)),""))</f>
        <v>0</v>
      </c>
      <c r="I1377">
        <f>IF(ISBLANK(IFERROR(INDEX('2-3 引出列表'!$A$2:$CE$8700,$A1377,MATCH(I$1,'2-3 引出列表'!$A$1:$CD$1,0)),"")),"",IFERROR(INDEX('2-3 引出列表'!$A$2:$CE$8700,$A1377,MATCH(I$1,'2-3 引出列表'!$A$1:$CD$1,0)),""))</f>
        <v>0</v>
      </c>
    </row>
    <row r="1378" customFormat="1" spans="1:9">
      <c r="A1378">
        <v>1377</v>
      </c>
      <c r="B1378">
        <f>IF(ISBLANK(IFERROR(INDEX('2-3 引出列表'!$A$2:$CE$8700,$A1378,MATCH(B$1,'2-3 引出列表'!$A$1:$CD$1,0)),"")),"",IFERROR(INDEX('2-3 引出列表'!$A$2:$CE$8700,$A1378,MATCH(B$1,'2-3 引出列表'!$A$1:$CD$1,0)),""))</f>
        <v>0</v>
      </c>
      <c r="C1378">
        <f>IF(ISBLANK(IFERROR(INDEX('2-3 引出列表'!$A$2:$CE$8700,$A1378,MATCH(C$1,'2-3 引出列表'!$A$1:$CD$1,0)),"")),"",IFERROR(INDEX('2-3 引出列表'!$A$2:$CE$8700,$A1378,MATCH(C$1,'2-3 引出列表'!$A$1:$CD$1,0)),""))</f>
        <v>0</v>
      </c>
      <c r="D1378">
        <f>IF(ISBLANK(IFERROR(INDEX('2-3 引出列表'!$A$2:$CE$8700,$A1378,MATCH(D$1,'2-3 引出列表'!$A$1:$CD$1,0)),"")),"",IFERROR(INDEX('2-3 引出列表'!$A$2:$CE$8700,$A1378,MATCH(D$1,'2-3 引出列表'!$A$1:$CD$1,0)),""))</f>
        <v>0</v>
      </c>
      <c r="E1378">
        <f>IF(ISBLANK(IFERROR(INDEX('2-3 引出列表'!$A$2:$CE$8700,$A1378,MATCH(E$1,'2-3 引出列表'!$A$1:$CD$1,0)),"")),"",IFERROR(INDEX('2-3 引出列表'!$A$2:$CE$8700,$A1378,MATCH(E$1,'2-3 引出列表'!$A$1:$CD$1,0)),""))</f>
        <v>0</v>
      </c>
      <c r="F1378" t="str">
        <f t="shared" si="21"/>
        <v>0</v>
      </c>
      <c r="G1378">
        <f>IF(ISBLANK(IFERROR(INDEX('2-3 引出列表'!$A$2:$CE$8700,$A1378,MATCH(G$1,'2-3 引出列表'!$A$1:$CD$1,0)),"")),"",IFERROR(INDEX('2-3 引出列表'!$A$2:$CE$8700,$A1378,MATCH(G$1,'2-3 引出列表'!$A$1:$CD$1,0)),""))</f>
        <v>0</v>
      </c>
      <c r="H1378">
        <f>IF(ISBLANK(IFERROR(INDEX('2-3 引出列表'!$A$2:$CE$8700,$A1378,MATCH(H$1,'2-3 引出列表'!$A$1:$CD$1,0)),"")),"",IFERROR(INDEX('2-3 引出列表'!$A$2:$CE$8700,$A1378,MATCH(H$1,'2-3 引出列表'!$A$1:$CD$1,0)),""))</f>
        <v>0</v>
      </c>
      <c r="I1378">
        <f>IF(ISBLANK(IFERROR(INDEX('2-3 引出列表'!$A$2:$CE$8700,$A1378,MATCH(I$1,'2-3 引出列表'!$A$1:$CD$1,0)),"")),"",IFERROR(INDEX('2-3 引出列表'!$A$2:$CE$8700,$A1378,MATCH(I$1,'2-3 引出列表'!$A$1:$CD$1,0)),""))</f>
        <v>0</v>
      </c>
    </row>
    <row r="1379" customFormat="1" spans="1:9">
      <c r="A1379">
        <v>1378</v>
      </c>
      <c r="B1379">
        <f>IF(ISBLANK(IFERROR(INDEX('2-3 引出列表'!$A$2:$CE$8700,$A1379,MATCH(B$1,'2-3 引出列表'!$A$1:$CD$1,0)),"")),"",IFERROR(INDEX('2-3 引出列表'!$A$2:$CE$8700,$A1379,MATCH(B$1,'2-3 引出列表'!$A$1:$CD$1,0)),""))</f>
        <v>0</v>
      </c>
      <c r="C1379">
        <f>IF(ISBLANK(IFERROR(INDEX('2-3 引出列表'!$A$2:$CE$8700,$A1379,MATCH(C$1,'2-3 引出列表'!$A$1:$CD$1,0)),"")),"",IFERROR(INDEX('2-3 引出列表'!$A$2:$CE$8700,$A1379,MATCH(C$1,'2-3 引出列表'!$A$1:$CD$1,0)),""))</f>
        <v>0</v>
      </c>
      <c r="D1379">
        <f>IF(ISBLANK(IFERROR(INDEX('2-3 引出列表'!$A$2:$CE$8700,$A1379,MATCH(D$1,'2-3 引出列表'!$A$1:$CD$1,0)),"")),"",IFERROR(INDEX('2-3 引出列表'!$A$2:$CE$8700,$A1379,MATCH(D$1,'2-3 引出列表'!$A$1:$CD$1,0)),""))</f>
        <v>0</v>
      </c>
      <c r="E1379">
        <f>IF(ISBLANK(IFERROR(INDEX('2-3 引出列表'!$A$2:$CE$8700,$A1379,MATCH(E$1,'2-3 引出列表'!$A$1:$CD$1,0)),"")),"",IFERROR(INDEX('2-3 引出列表'!$A$2:$CE$8700,$A1379,MATCH(E$1,'2-3 引出列表'!$A$1:$CD$1,0)),""))</f>
        <v>0</v>
      </c>
      <c r="F1379" t="str">
        <f t="shared" si="21"/>
        <v>0</v>
      </c>
      <c r="G1379">
        <f>IF(ISBLANK(IFERROR(INDEX('2-3 引出列表'!$A$2:$CE$8700,$A1379,MATCH(G$1,'2-3 引出列表'!$A$1:$CD$1,0)),"")),"",IFERROR(INDEX('2-3 引出列表'!$A$2:$CE$8700,$A1379,MATCH(G$1,'2-3 引出列表'!$A$1:$CD$1,0)),""))</f>
        <v>0</v>
      </c>
      <c r="H1379">
        <f>IF(ISBLANK(IFERROR(INDEX('2-3 引出列表'!$A$2:$CE$8700,$A1379,MATCH(H$1,'2-3 引出列表'!$A$1:$CD$1,0)),"")),"",IFERROR(INDEX('2-3 引出列表'!$A$2:$CE$8700,$A1379,MATCH(H$1,'2-3 引出列表'!$A$1:$CD$1,0)),""))</f>
        <v>0</v>
      </c>
      <c r="I1379">
        <f>IF(ISBLANK(IFERROR(INDEX('2-3 引出列表'!$A$2:$CE$8700,$A1379,MATCH(I$1,'2-3 引出列表'!$A$1:$CD$1,0)),"")),"",IFERROR(INDEX('2-3 引出列表'!$A$2:$CE$8700,$A1379,MATCH(I$1,'2-3 引出列表'!$A$1:$CD$1,0)),""))</f>
        <v>0</v>
      </c>
    </row>
    <row r="1380" customFormat="1" spans="1:9">
      <c r="A1380">
        <v>1379</v>
      </c>
      <c r="B1380">
        <f>IF(ISBLANK(IFERROR(INDEX('2-3 引出列表'!$A$2:$CE$8700,$A1380,MATCH(B$1,'2-3 引出列表'!$A$1:$CD$1,0)),"")),"",IFERROR(INDEX('2-3 引出列表'!$A$2:$CE$8700,$A1380,MATCH(B$1,'2-3 引出列表'!$A$1:$CD$1,0)),""))</f>
        <v>0</v>
      </c>
      <c r="C1380">
        <f>IF(ISBLANK(IFERROR(INDEX('2-3 引出列表'!$A$2:$CE$8700,$A1380,MATCH(C$1,'2-3 引出列表'!$A$1:$CD$1,0)),"")),"",IFERROR(INDEX('2-3 引出列表'!$A$2:$CE$8700,$A1380,MATCH(C$1,'2-3 引出列表'!$A$1:$CD$1,0)),""))</f>
        <v>0</v>
      </c>
      <c r="D1380">
        <f>IF(ISBLANK(IFERROR(INDEX('2-3 引出列表'!$A$2:$CE$8700,$A1380,MATCH(D$1,'2-3 引出列表'!$A$1:$CD$1,0)),"")),"",IFERROR(INDEX('2-3 引出列表'!$A$2:$CE$8700,$A1380,MATCH(D$1,'2-3 引出列表'!$A$1:$CD$1,0)),""))</f>
        <v>0</v>
      </c>
      <c r="E1380">
        <f>IF(ISBLANK(IFERROR(INDEX('2-3 引出列表'!$A$2:$CE$8700,$A1380,MATCH(E$1,'2-3 引出列表'!$A$1:$CD$1,0)),"")),"",IFERROR(INDEX('2-3 引出列表'!$A$2:$CE$8700,$A1380,MATCH(E$1,'2-3 引出列表'!$A$1:$CD$1,0)),""))</f>
        <v>0</v>
      </c>
      <c r="F1380" t="str">
        <f t="shared" si="21"/>
        <v>0</v>
      </c>
      <c r="G1380">
        <f>IF(ISBLANK(IFERROR(INDEX('2-3 引出列表'!$A$2:$CE$8700,$A1380,MATCH(G$1,'2-3 引出列表'!$A$1:$CD$1,0)),"")),"",IFERROR(INDEX('2-3 引出列表'!$A$2:$CE$8700,$A1380,MATCH(G$1,'2-3 引出列表'!$A$1:$CD$1,0)),""))</f>
        <v>0</v>
      </c>
      <c r="H1380">
        <f>IF(ISBLANK(IFERROR(INDEX('2-3 引出列表'!$A$2:$CE$8700,$A1380,MATCH(H$1,'2-3 引出列表'!$A$1:$CD$1,0)),"")),"",IFERROR(INDEX('2-3 引出列表'!$A$2:$CE$8700,$A1380,MATCH(H$1,'2-3 引出列表'!$A$1:$CD$1,0)),""))</f>
        <v>0</v>
      </c>
      <c r="I1380">
        <f>IF(ISBLANK(IFERROR(INDEX('2-3 引出列表'!$A$2:$CE$8700,$A1380,MATCH(I$1,'2-3 引出列表'!$A$1:$CD$1,0)),"")),"",IFERROR(INDEX('2-3 引出列表'!$A$2:$CE$8700,$A1380,MATCH(I$1,'2-3 引出列表'!$A$1:$CD$1,0)),""))</f>
        <v>0</v>
      </c>
    </row>
    <row r="1381" customFormat="1" spans="1:9">
      <c r="A1381">
        <v>1380</v>
      </c>
      <c r="B1381">
        <f>IF(ISBLANK(IFERROR(INDEX('2-3 引出列表'!$A$2:$CE$8700,$A1381,MATCH(B$1,'2-3 引出列表'!$A$1:$CD$1,0)),"")),"",IFERROR(INDEX('2-3 引出列表'!$A$2:$CE$8700,$A1381,MATCH(B$1,'2-3 引出列表'!$A$1:$CD$1,0)),""))</f>
        <v>0</v>
      </c>
      <c r="C1381">
        <f>IF(ISBLANK(IFERROR(INDEX('2-3 引出列表'!$A$2:$CE$8700,$A1381,MATCH(C$1,'2-3 引出列表'!$A$1:$CD$1,0)),"")),"",IFERROR(INDEX('2-3 引出列表'!$A$2:$CE$8700,$A1381,MATCH(C$1,'2-3 引出列表'!$A$1:$CD$1,0)),""))</f>
        <v>0</v>
      </c>
      <c r="D1381">
        <f>IF(ISBLANK(IFERROR(INDEX('2-3 引出列表'!$A$2:$CE$8700,$A1381,MATCH(D$1,'2-3 引出列表'!$A$1:$CD$1,0)),"")),"",IFERROR(INDEX('2-3 引出列表'!$A$2:$CE$8700,$A1381,MATCH(D$1,'2-3 引出列表'!$A$1:$CD$1,0)),""))</f>
        <v>0</v>
      </c>
      <c r="E1381">
        <f>IF(ISBLANK(IFERROR(INDEX('2-3 引出列表'!$A$2:$CE$8700,$A1381,MATCH(E$1,'2-3 引出列表'!$A$1:$CD$1,0)),"")),"",IFERROR(INDEX('2-3 引出列表'!$A$2:$CE$8700,$A1381,MATCH(E$1,'2-3 引出列表'!$A$1:$CD$1,0)),""))</f>
        <v>0</v>
      </c>
      <c r="F1381" t="str">
        <f t="shared" si="21"/>
        <v>0</v>
      </c>
      <c r="G1381">
        <f>IF(ISBLANK(IFERROR(INDEX('2-3 引出列表'!$A$2:$CE$8700,$A1381,MATCH(G$1,'2-3 引出列表'!$A$1:$CD$1,0)),"")),"",IFERROR(INDEX('2-3 引出列表'!$A$2:$CE$8700,$A1381,MATCH(G$1,'2-3 引出列表'!$A$1:$CD$1,0)),""))</f>
        <v>0</v>
      </c>
      <c r="H1381">
        <f>IF(ISBLANK(IFERROR(INDEX('2-3 引出列表'!$A$2:$CE$8700,$A1381,MATCH(H$1,'2-3 引出列表'!$A$1:$CD$1,0)),"")),"",IFERROR(INDEX('2-3 引出列表'!$A$2:$CE$8700,$A1381,MATCH(H$1,'2-3 引出列表'!$A$1:$CD$1,0)),""))</f>
        <v>0</v>
      </c>
      <c r="I1381">
        <f>IF(ISBLANK(IFERROR(INDEX('2-3 引出列表'!$A$2:$CE$8700,$A1381,MATCH(I$1,'2-3 引出列表'!$A$1:$CD$1,0)),"")),"",IFERROR(INDEX('2-3 引出列表'!$A$2:$CE$8700,$A1381,MATCH(I$1,'2-3 引出列表'!$A$1:$CD$1,0)),""))</f>
        <v>0</v>
      </c>
    </row>
    <row r="1382" customFormat="1" spans="1:9">
      <c r="A1382">
        <v>1381</v>
      </c>
      <c r="B1382">
        <f>IF(ISBLANK(IFERROR(INDEX('2-3 引出列表'!$A$2:$CE$8700,$A1382,MATCH(B$1,'2-3 引出列表'!$A$1:$CD$1,0)),"")),"",IFERROR(INDEX('2-3 引出列表'!$A$2:$CE$8700,$A1382,MATCH(B$1,'2-3 引出列表'!$A$1:$CD$1,0)),""))</f>
        <v>0</v>
      </c>
      <c r="C1382">
        <f>IF(ISBLANK(IFERROR(INDEX('2-3 引出列表'!$A$2:$CE$8700,$A1382,MATCH(C$1,'2-3 引出列表'!$A$1:$CD$1,0)),"")),"",IFERROR(INDEX('2-3 引出列表'!$A$2:$CE$8700,$A1382,MATCH(C$1,'2-3 引出列表'!$A$1:$CD$1,0)),""))</f>
        <v>0</v>
      </c>
      <c r="D1382">
        <f>IF(ISBLANK(IFERROR(INDEX('2-3 引出列表'!$A$2:$CE$8700,$A1382,MATCH(D$1,'2-3 引出列表'!$A$1:$CD$1,0)),"")),"",IFERROR(INDEX('2-3 引出列表'!$A$2:$CE$8700,$A1382,MATCH(D$1,'2-3 引出列表'!$A$1:$CD$1,0)),""))</f>
        <v>0</v>
      </c>
      <c r="E1382">
        <f>IF(ISBLANK(IFERROR(INDEX('2-3 引出列表'!$A$2:$CE$8700,$A1382,MATCH(E$1,'2-3 引出列表'!$A$1:$CD$1,0)),"")),"",IFERROR(INDEX('2-3 引出列表'!$A$2:$CE$8700,$A1382,MATCH(E$1,'2-3 引出列表'!$A$1:$CD$1,0)),""))</f>
        <v>0</v>
      </c>
      <c r="F1382" t="str">
        <f t="shared" si="21"/>
        <v>0</v>
      </c>
      <c r="G1382">
        <f>IF(ISBLANK(IFERROR(INDEX('2-3 引出列表'!$A$2:$CE$8700,$A1382,MATCH(G$1,'2-3 引出列表'!$A$1:$CD$1,0)),"")),"",IFERROR(INDEX('2-3 引出列表'!$A$2:$CE$8700,$A1382,MATCH(G$1,'2-3 引出列表'!$A$1:$CD$1,0)),""))</f>
        <v>0</v>
      </c>
      <c r="H1382">
        <f>IF(ISBLANK(IFERROR(INDEX('2-3 引出列表'!$A$2:$CE$8700,$A1382,MATCH(H$1,'2-3 引出列表'!$A$1:$CD$1,0)),"")),"",IFERROR(INDEX('2-3 引出列表'!$A$2:$CE$8700,$A1382,MATCH(H$1,'2-3 引出列表'!$A$1:$CD$1,0)),""))</f>
        <v>0</v>
      </c>
      <c r="I1382">
        <f>IF(ISBLANK(IFERROR(INDEX('2-3 引出列表'!$A$2:$CE$8700,$A1382,MATCH(I$1,'2-3 引出列表'!$A$1:$CD$1,0)),"")),"",IFERROR(INDEX('2-3 引出列表'!$A$2:$CE$8700,$A1382,MATCH(I$1,'2-3 引出列表'!$A$1:$CD$1,0)),""))</f>
        <v>0</v>
      </c>
    </row>
    <row r="1383" customFormat="1" spans="1:9">
      <c r="A1383">
        <v>1382</v>
      </c>
      <c r="B1383">
        <f>IF(ISBLANK(IFERROR(INDEX('2-3 引出列表'!$A$2:$CE$8700,$A1383,MATCH(B$1,'2-3 引出列表'!$A$1:$CD$1,0)),"")),"",IFERROR(INDEX('2-3 引出列表'!$A$2:$CE$8700,$A1383,MATCH(B$1,'2-3 引出列表'!$A$1:$CD$1,0)),""))</f>
        <v>0</v>
      </c>
      <c r="C1383">
        <f>IF(ISBLANK(IFERROR(INDEX('2-3 引出列表'!$A$2:$CE$8700,$A1383,MATCH(C$1,'2-3 引出列表'!$A$1:$CD$1,0)),"")),"",IFERROR(INDEX('2-3 引出列表'!$A$2:$CE$8700,$A1383,MATCH(C$1,'2-3 引出列表'!$A$1:$CD$1,0)),""))</f>
        <v>0</v>
      </c>
      <c r="D1383">
        <f>IF(ISBLANK(IFERROR(INDEX('2-3 引出列表'!$A$2:$CE$8700,$A1383,MATCH(D$1,'2-3 引出列表'!$A$1:$CD$1,0)),"")),"",IFERROR(INDEX('2-3 引出列表'!$A$2:$CE$8700,$A1383,MATCH(D$1,'2-3 引出列表'!$A$1:$CD$1,0)),""))</f>
        <v>0</v>
      </c>
      <c r="E1383">
        <f>IF(ISBLANK(IFERROR(INDEX('2-3 引出列表'!$A$2:$CE$8700,$A1383,MATCH(E$1,'2-3 引出列表'!$A$1:$CD$1,0)),"")),"",IFERROR(INDEX('2-3 引出列表'!$A$2:$CE$8700,$A1383,MATCH(E$1,'2-3 引出列表'!$A$1:$CD$1,0)),""))</f>
        <v>0</v>
      </c>
      <c r="F1383" t="str">
        <f t="shared" si="21"/>
        <v>0</v>
      </c>
      <c r="G1383">
        <f>IF(ISBLANK(IFERROR(INDEX('2-3 引出列表'!$A$2:$CE$8700,$A1383,MATCH(G$1,'2-3 引出列表'!$A$1:$CD$1,0)),"")),"",IFERROR(INDEX('2-3 引出列表'!$A$2:$CE$8700,$A1383,MATCH(G$1,'2-3 引出列表'!$A$1:$CD$1,0)),""))</f>
        <v>0</v>
      </c>
      <c r="H1383">
        <f>IF(ISBLANK(IFERROR(INDEX('2-3 引出列表'!$A$2:$CE$8700,$A1383,MATCH(H$1,'2-3 引出列表'!$A$1:$CD$1,0)),"")),"",IFERROR(INDEX('2-3 引出列表'!$A$2:$CE$8700,$A1383,MATCH(H$1,'2-3 引出列表'!$A$1:$CD$1,0)),""))</f>
        <v>0</v>
      </c>
      <c r="I1383">
        <f>IF(ISBLANK(IFERROR(INDEX('2-3 引出列表'!$A$2:$CE$8700,$A1383,MATCH(I$1,'2-3 引出列表'!$A$1:$CD$1,0)),"")),"",IFERROR(INDEX('2-3 引出列表'!$A$2:$CE$8700,$A1383,MATCH(I$1,'2-3 引出列表'!$A$1:$CD$1,0)),""))</f>
        <v>0</v>
      </c>
    </row>
    <row r="1384" customFormat="1" spans="1:9">
      <c r="A1384">
        <v>1383</v>
      </c>
      <c r="B1384">
        <f>IF(ISBLANK(IFERROR(INDEX('2-3 引出列表'!$A$2:$CE$8700,$A1384,MATCH(B$1,'2-3 引出列表'!$A$1:$CD$1,0)),"")),"",IFERROR(INDEX('2-3 引出列表'!$A$2:$CE$8700,$A1384,MATCH(B$1,'2-3 引出列表'!$A$1:$CD$1,0)),""))</f>
        <v>0</v>
      </c>
      <c r="C1384">
        <f>IF(ISBLANK(IFERROR(INDEX('2-3 引出列表'!$A$2:$CE$8700,$A1384,MATCH(C$1,'2-3 引出列表'!$A$1:$CD$1,0)),"")),"",IFERROR(INDEX('2-3 引出列表'!$A$2:$CE$8700,$A1384,MATCH(C$1,'2-3 引出列表'!$A$1:$CD$1,0)),""))</f>
        <v>0</v>
      </c>
      <c r="D1384">
        <f>IF(ISBLANK(IFERROR(INDEX('2-3 引出列表'!$A$2:$CE$8700,$A1384,MATCH(D$1,'2-3 引出列表'!$A$1:$CD$1,0)),"")),"",IFERROR(INDEX('2-3 引出列表'!$A$2:$CE$8700,$A1384,MATCH(D$1,'2-3 引出列表'!$A$1:$CD$1,0)),""))</f>
        <v>0</v>
      </c>
      <c r="E1384">
        <f>IF(ISBLANK(IFERROR(INDEX('2-3 引出列表'!$A$2:$CE$8700,$A1384,MATCH(E$1,'2-3 引出列表'!$A$1:$CD$1,0)),"")),"",IFERROR(INDEX('2-3 引出列表'!$A$2:$CE$8700,$A1384,MATCH(E$1,'2-3 引出列表'!$A$1:$CD$1,0)),""))</f>
        <v>0</v>
      </c>
      <c r="F1384" t="str">
        <f t="shared" si="21"/>
        <v>0</v>
      </c>
      <c r="G1384">
        <f>IF(ISBLANK(IFERROR(INDEX('2-3 引出列表'!$A$2:$CE$8700,$A1384,MATCH(G$1,'2-3 引出列表'!$A$1:$CD$1,0)),"")),"",IFERROR(INDEX('2-3 引出列表'!$A$2:$CE$8700,$A1384,MATCH(G$1,'2-3 引出列表'!$A$1:$CD$1,0)),""))</f>
        <v>0</v>
      </c>
      <c r="H1384">
        <f>IF(ISBLANK(IFERROR(INDEX('2-3 引出列表'!$A$2:$CE$8700,$A1384,MATCH(H$1,'2-3 引出列表'!$A$1:$CD$1,0)),"")),"",IFERROR(INDEX('2-3 引出列表'!$A$2:$CE$8700,$A1384,MATCH(H$1,'2-3 引出列表'!$A$1:$CD$1,0)),""))</f>
        <v>0</v>
      </c>
      <c r="I1384">
        <f>IF(ISBLANK(IFERROR(INDEX('2-3 引出列表'!$A$2:$CE$8700,$A1384,MATCH(I$1,'2-3 引出列表'!$A$1:$CD$1,0)),"")),"",IFERROR(INDEX('2-3 引出列表'!$A$2:$CE$8700,$A1384,MATCH(I$1,'2-3 引出列表'!$A$1:$CD$1,0)),""))</f>
        <v>0</v>
      </c>
    </row>
    <row r="1385" customFormat="1" spans="1:9">
      <c r="A1385">
        <v>1384</v>
      </c>
      <c r="B1385">
        <f>IF(ISBLANK(IFERROR(INDEX('2-3 引出列表'!$A$2:$CE$8700,$A1385,MATCH(B$1,'2-3 引出列表'!$A$1:$CD$1,0)),"")),"",IFERROR(INDEX('2-3 引出列表'!$A$2:$CE$8700,$A1385,MATCH(B$1,'2-3 引出列表'!$A$1:$CD$1,0)),""))</f>
        <v>0</v>
      </c>
      <c r="C1385">
        <f>IF(ISBLANK(IFERROR(INDEX('2-3 引出列表'!$A$2:$CE$8700,$A1385,MATCH(C$1,'2-3 引出列表'!$A$1:$CD$1,0)),"")),"",IFERROR(INDEX('2-3 引出列表'!$A$2:$CE$8700,$A1385,MATCH(C$1,'2-3 引出列表'!$A$1:$CD$1,0)),""))</f>
        <v>0</v>
      </c>
      <c r="D1385">
        <f>IF(ISBLANK(IFERROR(INDEX('2-3 引出列表'!$A$2:$CE$8700,$A1385,MATCH(D$1,'2-3 引出列表'!$A$1:$CD$1,0)),"")),"",IFERROR(INDEX('2-3 引出列表'!$A$2:$CE$8700,$A1385,MATCH(D$1,'2-3 引出列表'!$A$1:$CD$1,0)),""))</f>
        <v>0</v>
      </c>
      <c r="E1385">
        <f>IF(ISBLANK(IFERROR(INDEX('2-3 引出列表'!$A$2:$CE$8700,$A1385,MATCH(E$1,'2-3 引出列表'!$A$1:$CD$1,0)),"")),"",IFERROR(INDEX('2-3 引出列表'!$A$2:$CE$8700,$A1385,MATCH(E$1,'2-3 引出列表'!$A$1:$CD$1,0)),""))</f>
        <v>0</v>
      </c>
      <c r="F1385" t="str">
        <f t="shared" si="21"/>
        <v>0</v>
      </c>
      <c r="G1385">
        <f>IF(ISBLANK(IFERROR(INDEX('2-3 引出列表'!$A$2:$CE$8700,$A1385,MATCH(G$1,'2-3 引出列表'!$A$1:$CD$1,0)),"")),"",IFERROR(INDEX('2-3 引出列表'!$A$2:$CE$8700,$A1385,MATCH(G$1,'2-3 引出列表'!$A$1:$CD$1,0)),""))</f>
        <v>0</v>
      </c>
      <c r="H1385">
        <f>IF(ISBLANK(IFERROR(INDEX('2-3 引出列表'!$A$2:$CE$8700,$A1385,MATCH(H$1,'2-3 引出列表'!$A$1:$CD$1,0)),"")),"",IFERROR(INDEX('2-3 引出列表'!$A$2:$CE$8700,$A1385,MATCH(H$1,'2-3 引出列表'!$A$1:$CD$1,0)),""))</f>
        <v>0</v>
      </c>
      <c r="I1385">
        <f>IF(ISBLANK(IFERROR(INDEX('2-3 引出列表'!$A$2:$CE$8700,$A1385,MATCH(I$1,'2-3 引出列表'!$A$1:$CD$1,0)),"")),"",IFERROR(INDEX('2-3 引出列表'!$A$2:$CE$8700,$A1385,MATCH(I$1,'2-3 引出列表'!$A$1:$CD$1,0)),""))</f>
        <v>0</v>
      </c>
    </row>
    <row r="1386" customFormat="1" spans="1:9">
      <c r="A1386">
        <v>1385</v>
      </c>
      <c r="B1386">
        <f>IF(ISBLANK(IFERROR(INDEX('2-3 引出列表'!$A$2:$CE$8700,$A1386,MATCH(B$1,'2-3 引出列表'!$A$1:$CD$1,0)),"")),"",IFERROR(INDEX('2-3 引出列表'!$A$2:$CE$8700,$A1386,MATCH(B$1,'2-3 引出列表'!$A$1:$CD$1,0)),""))</f>
        <v>0</v>
      </c>
      <c r="C1386">
        <f>IF(ISBLANK(IFERROR(INDEX('2-3 引出列表'!$A$2:$CE$8700,$A1386,MATCH(C$1,'2-3 引出列表'!$A$1:$CD$1,0)),"")),"",IFERROR(INDEX('2-3 引出列表'!$A$2:$CE$8700,$A1386,MATCH(C$1,'2-3 引出列表'!$A$1:$CD$1,0)),""))</f>
        <v>0</v>
      </c>
      <c r="D1386">
        <f>IF(ISBLANK(IFERROR(INDEX('2-3 引出列表'!$A$2:$CE$8700,$A1386,MATCH(D$1,'2-3 引出列表'!$A$1:$CD$1,0)),"")),"",IFERROR(INDEX('2-3 引出列表'!$A$2:$CE$8700,$A1386,MATCH(D$1,'2-3 引出列表'!$A$1:$CD$1,0)),""))</f>
        <v>0</v>
      </c>
      <c r="E1386">
        <f>IF(ISBLANK(IFERROR(INDEX('2-3 引出列表'!$A$2:$CE$8700,$A1386,MATCH(E$1,'2-3 引出列表'!$A$1:$CD$1,0)),"")),"",IFERROR(INDEX('2-3 引出列表'!$A$2:$CE$8700,$A1386,MATCH(E$1,'2-3 引出列表'!$A$1:$CD$1,0)),""))</f>
        <v>0</v>
      </c>
      <c r="F1386" t="str">
        <f t="shared" si="21"/>
        <v>0</v>
      </c>
      <c r="G1386">
        <f>IF(ISBLANK(IFERROR(INDEX('2-3 引出列表'!$A$2:$CE$8700,$A1386,MATCH(G$1,'2-3 引出列表'!$A$1:$CD$1,0)),"")),"",IFERROR(INDEX('2-3 引出列表'!$A$2:$CE$8700,$A1386,MATCH(G$1,'2-3 引出列表'!$A$1:$CD$1,0)),""))</f>
        <v>0</v>
      </c>
      <c r="H1386">
        <f>IF(ISBLANK(IFERROR(INDEX('2-3 引出列表'!$A$2:$CE$8700,$A1386,MATCH(H$1,'2-3 引出列表'!$A$1:$CD$1,0)),"")),"",IFERROR(INDEX('2-3 引出列表'!$A$2:$CE$8700,$A1386,MATCH(H$1,'2-3 引出列表'!$A$1:$CD$1,0)),""))</f>
        <v>0</v>
      </c>
      <c r="I1386">
        <f>IF(ISBLANK(IFERROR(INDEX('2-3 引出列表'!$A$2:$CE$8700,$A1386,MATCH(I$1,'2-3 引出列表'!$A$1:$CD$1,0)),"")),"",IFERROR(INDEX('2-3 引出列表'!$A$2:$CE$8700,$A1386,MATCH(I$1,'2-3 引出列表'!$A$1:$CD$1,0)),""))</f>
        <v>0</v>
      </c>
    </row>
    <row r="1387" customFormat="1" spans="1:9">
      <c r="A1387">
        <v>1386</v>
      </c>
      <c r="B1387">
        <f>IF(ISBLANK(IFERROR(INDEX('2-3 引出列表'!$A$2:$CE$8700,$A1387,MATCH(B$1,'2-3 引出列表'!$A$1:$CD$1,0)),"")),"",IFERROR(INDEX('2-3 引出列表'!$A$2:$CE$8700,$A1387,MATCH(B$1,'2-3 引出列表'!$A$1:$CD$1,0)),""))</f>
        <v>0</v>
      </c>
      <c r="C1387">
        <f>IF(ISBLANK(IFERROR(INDEX('2-3 引出列表'!$A$2:$CE$8700,$A1387,MATCH(C$1,'2-3 引出列表'!$A$1:$CD$1,0)),"")),"",IFERROR(INDEX('2-3 引出列表'!$A$2:$CE$8700,$A1387,MATCH(C$1,'2-3 引出列表'!$A$1:$CD$1,0)),""))</f>
        <v>0</v>
      </c>
      <c r="D1387">
        <f>IF(ISBLANK(IFERROR(INDEX('2-3 引出列表'!$A$2:$CE$8700,$A1387,MATCH(D$1,'2-3 引出列表'!$A$1:$CD$1,0)),"")),"",IFERROR(INDEX('2-3 引出列表'!$A$2:$CE$8700,$A1387,MATCH(D$1,'2-3 引出列表'!$A$1:$CD$1,0)),""))</f>
        <v>0</v>
      </c>
      <c r="E1387">
        <f>IF(ISBLANK(IFERROR(INDEX('2-3 引出列表'!$A$2:$CE$8700,$A1387,MATCH(E$1,'2-3 引出列表'!$A$1:$CD$1,0)),"")),"",IFERROR(INDEX('2-3 引出列表'!$A$2:$CE$8700,$A1387,MATCH(E$1,'2-3 引出列表'!$A$1:$CD$1,0)),""))</f>
        <v>0</v>
      </c>
      <c r="F1387" t="str">
        <f t="shared" si="21"/>
        <v>0</v>
      </c>
      <c r="G1387">
        <f>IF(ISBLANK(IFERROR(INDEX('2-3 引出列表'!$A$2:$CE$8700,$A1387,MATCH(G$1,'2-3 引出列表'!$A$1:$CD$1,0)),"")),"",IFERROR(INDEX('2-3 引出列表'!$A$2:$CE$8700,$A1387,MATCH(G$1,'2-3 引出列表'!$A$1:$CD$1,0)),""))</f>
        <v>0</v>
      </c>
      <c r="H1387">
        <f>IF(ISBLANK(IFERROR(INDEX('2-3 引出列表'!$A$2:$CE$8700,$A1387,MATCH(H$1,'2-3 引出列表'!$A$1:$CD$1,0)),"")),"",IFERROR(INDEX('2-3 引出列表'!$A$2:$CE$8700,$A1387,MATCH(H$1,'2-3 引出列表'!$A$1:$CD$1,0)),""))</f>
        <v>0</v>
      </c>
      <c r="I1387">
        <f>IF(ISBLANK(IFERROR(INDEX('2-3 引出列表'!$A$2:$CE$8700,$A1387,MATCH(I$1,'2-3 引出列表'!$A$1:$CD$1,0)),"")),"",IFERROR(INDEX('2-3 引出列表'!$A$2:$CE$8700,$A1387,MATCH(I$1,'2-3 引出列表'!$A$1:$CD$1,0)),""))</f>
        <v>0</v>
      </c>
    </row>
    <row r="1388" customFormat="1" spans="1:9">
      <c r="A1388">
        <v>1387</v>
      </c>
      <c r="B1388">
        <f>IF(ISBLANK(IFERROR(INDEX('2-3 引出列表'!$A$2:$CE$8700,$A1388,MATCH(B$1,'2-3 引出列表'!$A$1:$CD$1,0)),"")),"",IFERROR(INDEX('2-3 引出列表'!$A$2:$CE$8700,$A1388,MATCH(B$1,'2-3 引出列表'!$A$1:$CD$1,0)),""))</f>
        <v>0</v>
      </c>
      <c r="C1388">
        <f>IF(ISBLANK(IFERROR(INDEX('2-3 引出列表'!$A$2:$CE$8700,$A1388,MATCH(C$1,'2-3 引出列表'!$A$1:$CD$1,0)),"")),"",IFERROR(INDEX('2-3 引出列表'!$A$2:$CE$8700,$A1388,MATCH(C$1,'2-3 引出列表'!$A$1:$CD$1,0)),""))</f>
        <v>0</v>
      </c>
      <c r="D1388">
        <f>IF(ISBLANK(IFERROR(INDEX('2-3 引出列表'!$A$2:$CE$8700,$A1388,MATCH(D$1,'2-3 引出列表'!$A$1:$CD$1,0)),"")),"",IFERROR(INDEX('2-3 引出列表'!$A$2:$CE$8700,$A1388,MATCH(D$1,'2-3 引出列表'!$A$1:$CD$1,0)),""))</f>
        <v>0</v>
      </c>
      <c r="E1388">
        <f>IF(ISBLANK(IFERROR(INDEX('2-3 引出列表'!$A$2:$CE$8700,$A1388,MATCH(E$1,'2-3 引出列表'!$A$1:$CD$1,0)),"")),"",IFERROR(INDEX('2-3 引出列表'!$A$2:$CE$8700,$A1388,MATCH(E$1,'2-3 引出列表'!$A$1:$CD$1,0)),""))</f>
        <v>0</v>
      </c>
      <c r="F1388" t="str">
        <f t="shared" si="21"/>
        <v>0</v>
      </c>
      <c r="G1388">
        <f>IF(ISBLANK(IFERROR(INDEX('2-3 引出列表'!$A$2:$CE$8700,$A1388,MATCH(G$1,'2-3 引出列表'!$A$1:$CD$1,0)),"")),"",IFERROR(INDEX('2-3 引出列表'!$A$2:$CE$8700,$A1388,MATCH(G$1,'2-3 引出列表'!$A$1:$CD$1,0)),""))</f>
        <v>0</v>
      </c>
      <c r="H1388">
        <f>IF(ISBLANK(IFERROR(INDEX('2-3 引出列表'!$A$2:$CE$8700,$A1388,MATCH(H$1,'2-3 引出列表'!$A$1:$CD$1,0)),"")),"",IFERROR(INDEX('2-3 引出列表'!$A$2:$CE$8700,$A1388,MATCH(H$1,'2-3 引出列表'!$A$1:$CD$1,0)),""))</f>
        <v>0</v>
      </c>
      <c r="I1388">
        <f>IF(ISBLANK(IFERROR(INDEX('2-3 引出列表'!$A$2:$CE$8700,$A1388,MATCH(I$1,'2-3 引出列表'!$A$1:$CD$1,0)),"")),"",IFERROR(INDEX('2-3 引出列表'!$A$2:$CE$8700,$A1388,MATCH(I$1,'2-3 引出列表'!$A$1:$CD$1,0)),""))</f>
        <v>0</v>
      </c>
    </row>
    <row r="1389" customFormat="1" spans="1:9">
      <c r="A1389">
        <v>1388</v>
      </c>
      <c r="B1389">
        <f>IF(ISBLANK(IFERROR(INDEX('2-3 引出列表'!$A$2:$CE$8700,$A1389,MATCH(B$1,'2-3 引出列表'!$A$1:$CD$1,0)),"")),"",IFERROR(INDEX('2-3 引出列表'!$A$2:$CE$8700,$A1389,MATCH(B$1,'2-3 引出列表'!$A$1:$CD$1,0)),""))</f>
        <v>0</v>
      </c>
      <c r="C1389">
        <f>IF(ISBLANK(IFERROR(INDEX('2-3 引出列表'!$A$2:$CE$8700,$A1389,MATCH(C$1,'2-3 引出列表'!$A$1:$CD$1,0)),"")),"",IFERROR(INDEX('2-3 引出列表'!$A$2:$CE$8700,$A1389,MATCH(C$1,'2-3 引出列表'!$A$1:$CD$1,0)),""))</f>
        <v>0</v>
      </c>
      <c r="D1389">
        <f>IF(ISBLANK(IFERROR(INDEX('2-3 引出列表'!$A$2:$CE$8700,$A1389,MATCH(D$1,'2-3 引出列表'!$A$1:$CD$1,0)),"")),"",IFERROR(INDEX('2-3 引出列表'!$A$2:$CE$8700,$A1389,MATCH(D$1,'2-3 引出列表'!$A$1:$CD$1,0)),""))</f>
        <v>0</v>
      </c>
      <c r="E1389">
        <f>IF(ISBLANK(IFERROR(INDEX('2-3 引出列表'!$A$2:$CE$8700,$A1389,MATCH(E$1,'2-3 引出列表'!$A$1:$CD$1,0)),"")),"",IFERROR(INDEX('2-3 引出列表'!$A$2:$CE$8700,$A1389,MATCH(E$1,'2-3 引出列表'!$A$1:$CD$1,0)),""))</f>
        <v>0</v>
      </c>
      <c r="F1389" t="str">
        <f t="shared" si="21"/>
        <v>0</v>
      </c>
      <c r="G1389">
        <f>IF(ISBLANK(IFERROR(INDEX('2-3 引出列表'!$A$2:$CE$8700,$A1389,MATCH(G$1,'2-3 引出列表'!$A$1:$CD$1,0)),"")),"",IFERROR(INDEX('2-3 引出列表'!$A$2:$CE$8700,$A1389,MATCH(G$1,'2-3 引出列表'!$A$1:$CD$1,0)),""))</f>
        <v>0</v>
      </c>
      <c r="H1389">
        <f>IF(ISBLANK(IFERROR(INDEX('2-3 引出列表'!$A$2:$CE$8700,$A1389,MATCH(H$1,'2-3 引出列表'!$A$1:$CD$1,0)),"")),"",IFERROR(INDEX('2-3 引出列表'!$A$2:$CE$8700,$A1389,MATCH(H$1,'2-3 引出列表'!$A$1:$CD$1,0)),""))</f>
        <v>0</v>
      </c>
      <c r="I1389">
        <f>IF(ISBLANK(IFERROR(INDEX('2-3 引出列表'!$A$2:$CE$8700,$A1389,MATCH(I$1,'2-3 引出列表'!$A$1:$CD$1,0)),"")),"",IFERROR(INDEX('2-3 引出列表'!$A$2:$CE$8700,$A1389,MATCH(I$1,'2-3 引出列表'!$A$1:$CD$1,0)),""))</f>
        <v>0</v>
      </c>
    </row>
    <row r="1390" customFormat="1" spans="1:9">
      <c r="A1390">
        <v>1389</v>
      </c>
      <c r="B1390">
        <f>IF(ISBLANK(IFERROR(INDEX('2-3 引出列表'!$A$2:$CE$8700,$A1390,MATCH(B$1,'2-3 引出列表'!$A$1:$CD$1,0)),"")),"",IFERROR(INDEX('2-3 引出列表'!$A$2:$CE$8700,$A1390,MATCH(B$1,'2-3 引出列表'!$A$1:$CD$1,0)),""))</f>
        <v>0</v>
      </c>
      <c r="C1390">
        <f>IF(ISBLANK(IFERROR(INDEX('2-3 引出列表'!$A$2:$CE$8700,$A1390,MATCH(C$1,'2-3 引出列表'!$A$1:$CD$1,0)),"")),"",IFERROR(INDEX('2-3 引出列表'!$A$2:$CE$8700,$A1390,MATCH(C$1,'2-3 引出列表'!$A$1:$CD$1,0)),""))</f>
        <v>0</v>
      </c>
      <c r="D1390">
        <f>IF(ISBLANK(IFERROR(INDEX('2-3 引出列表'!$A$2:$CE$8700,$A1390,MATCH(D$1,'2-3 引出列表'!$A$1:$CD$1,0)),"")),"",IFERROR(INDEX('2-3 引出列表'!$A$2:$CE$8700,$A1390,MATCH(D$1,'2-3 引出列表'!$A$1:$CD$1,0)),""))</f>
        <v>0</v>
      </c>
      <c r="E1390">
        <f>IF(ISBLANK(IFERROR(INDEX('2-3 引出列表'!$A$2:$CE$8700,$A1390,MATCH(E$1,'2-3 引出列表'!$A$1:$CD$1,0)),"")),"",IFERROR(INDEX('2-3 引出列表'!$A$2:$CE$8700,$A1390,MATCH(E$1,'2-3 引出列表'!$A$1:$CD$1,0)),""))</f>
        <v>0</v>
      </c>
      <c r="F1390" t="str">
        <f t="shared" si="21"/>
        <v>0</v>
      </c>
      <c r="G1390">
        <f>IF(ISBLANK(IFERROR(INDEX('2-3 引出列表'!$A$2:$CE$8700,$A1390,MATCH(G$1,'2-3 引出列表'!$A$1:$CD$1,0)),"")),"",IFERROR(INDEX('2-3 引出列表'!$A$2:$CE$8700,$A1390,MATCH(G$1,'2-3 引出列表'!$A$1:$CD$1,0)),""))</f>
        <v>0</v>
      </c>
      <c r="H1390">
        <f>IF(ISBLANK(IFERROR(INDEX('2-3 引出列表'!$A$2:$CE$8700,$A1390,MATCH(H$1,'2-3 引出列表'!$A$1:$CD$1,0)),"")),"",IFERROR(INDEX('2-3 引出列表'!$A$2:$CE$8700,$A1390,MATCH(H$1,'2-3 引出列表'!$A$1:$CD$1,0)),""))</f>
        <v>0</v>
      </c>
      <c r="I1390">
        <f>IF(ISBLANK(IFERROR(INDEX('2-3 引出列表'!$A$2:$CE$8700,$A1390,MATCH(I$1,'2-3 引出列表'!$A$1:$CD$1,0)),"")),"",IFERROR(INDEX('2-3 引出列表'!$A$2:$CE$8700,$A1390,MATCH(I$1,'2-3 引出列表'!$A$1:$CD$1,0)),""))</f>
        <v>0</v>
      </c>
    </row>
    <row r="1391" customFormat="1" spans="1:9">
      <c r="A1391">
        <v>1390</v>
      </c>
      <c r="B1391">
        <f>IF(ISBLANK(IFERROR(INDEX('2-3 引出列表'!$A$2:$CE$8700,$A1391,MATCH(B$1,'2-3 引出列表'!$A$1:$CD$1,0)),"")),"",IFERROR(INDEX('2-3 引出列表'!$A$2:$CE$8700,$A1391,MATCH(B$1,'2-3 引出列表'!$A$1:$CD$1,0)),""))</f>
        <v>0</v>
      </c>
      <c r="C1391">
        <f>IF(ISBLANK(IFERROR(INDEX('2-3 引出列表'!$A$2:$CE$8700,$A1391,MATCH(C$1,'2-3 引出列表'!$A$1:$CD$1,0)),"")),"",IFERROR(INDEX('2-3 引出列表'!$A$2:$CE$8700,$A1391,MATCH(C$1,'2-3 引出列表'!$A$1:$CD$1,0)),""))</f>
        <v>0</v>
      </c>
      <c r="D1391">
        <f>IF(ISBLANK(IFERROR(INDEX('2-3 引出列表'!$A$2:$CE$8700,$A1391,MATCH(D$1,'2-3 引出列表'!$A$1:$CD$1,0)),"")),"",IFERROR(INDEX('2-3 引出列表'!$A$2:$CE$8700,$A1391,MATCH(D$1,'2-3 引出列表'!$A$1:$CD$1,0)),""))</f>
        <v>0</v>
      </c>
      <c r="E1391">
        <f>IF(ISBLANK(IFERROR(INDEX('2-3 引出列表'!$A$2:$CE$8700,$A1391,MATCH(E$1,'2-3 引出列表'!$A$1:$CD$1,0)),"")),"",IFERROR(INDEX('2-3 引出列表'!$A$2:$CE$8700,$A1391,MATCH(E$1,'2-3 引出列表'!$A$1:$CD$1,0)),""))</f>
        <v>0</v>
      </c>
      <c r="F1391" t="str">
        <f t="shared" si="21"/>
        <v>0</v>
      </c>
      <c r="G1391">
        <f>IF(ISBLANK(IFERROR(INDEX('2-3 引出列表'!$A$2:$CE$8700,$A1391,MATCH(G$1,'2-3 引出列表'!$A$1:$CD$1,0)),"")),"",IFERROR(INDEX('2-3 引出列表'!$A$2:$CE$8700,$A1391,MATCH(G$1,'2-3 引出列表'!$A$1:$CD$1,0)),""))</f>
        <v>0</v>
      </c>
      <c r="H1391">
        <f>IF(ISBLANK(IFERROR(INDEX('2-3 引出列表'!$A$2:$CE$8700,$A1391,MATCH(H$1,'2-3 引出列表'!$A$1:$CD$1,0)),"")),"",IFERROR(INDEX('2-3 引出列表'!$A$2:$CE$8700,$A1391,MATCH(H$1,'2-3 引出列表'!$A$1:$CD$1,0)),""))</f>
        <v>0</v>
      </c>
      <c r="I1391">
        <f>IF(ISBLANK(IFERROR(INDEX('2-3 引出列表'!$A$2:$CE$8700,$A1391,MATCH(I$1,'2-3 引出列表'!$A$1:$CD$1,0)),"")),"",IFERROR(INDEX('2-3 引出列表'!$A$2:$CE$8700,$A1391,MATCH(I$1,'2-3 引出列表'!$A$1:$CD$1,0)),""))</f>
        <v>0</v>
      </c>
    </row>
    <row r="1392" customFormat="1" spans="1:9">
      <c r="A1392">
        <v>1391</v>
      </c>
      <c r="B1392">
        <f>IF(ISBLANK(IFERROR(INDEX('2-3 引出列表'!$A$2:$CE$8700,$A1392,MATCH(B$1,'2-3 引出列表'!$A$1:$CD$1,0)),"")),"",IFERROR(INDEX('2-3 引出列表'!$A$2:$CE$8700,$A1392,MATCH(B$1,'2-3 引出列表'!$A$1:$CD$1,0)),""))</f>
        <v>0</v>
      </c>
      <c r="C1392">
        <f>IF(ISBLANK(IFERROR(INDEX('2-3 引出列表'!$A$2:$CE$8700,$A1392,MATCH(C$1,'2-3 引出列表'!$A$1:$CD$1,0)),"")),"",IFERROR(INDEX('2-3 引出列表'!$A$2:$CE$8700,$A1392,MATCH(C$1,'2-3 引出列表'!$A$1:$CD$1,0)),""))</f>
        <v>0</v>
      </c>
      <c r="D1392">
        <f>IF(ISBLANK(IFERROR(INDEX('2-3 引出列表'!$A$2:$CE$8700,$A1392,MATCH(D$1,'2-3 引出列表'!$A$1:$CD$1,0)),"")),"",IFERROR(INDEX('2-3 引出列表'!$A$2:$CE$8700,$A1392,MATCH(D$1,'2-3 引出列表'!$A$1:$CD$1,0)),""))</f>
        <v>0</v>
      </c>
      <c r="E1392">
        <f>IF(ISBLANK(IFERROR(INDEX('2-3 引出列表'!$A$2:$CE$8700,$A1392,MATCH(E$1,'2-3 引出列表'!$A$1:$CD$1,0)),"")),"",IFERROR(INDEX('2-3 引出列表'!$A$2:$CE$8700,$A1392,MATCH(E$1,'2-3 引出列表'!$A$1:$CD$1,0)),""))</f>
        <v>0</v>
      </c>
      <c r="F1392" t="str">
        <f t="shared" si="21"/>
        <v>0</v>
      </c>
      <c r="G1392">
        <f>IF(ISBLANK(IFERROR(INDEX('2-3 引出列表'!$A$2:$CE$8700,$A1392,MATCH(G$1,'2-3 引出列表'!$A$1:$CD$1,0)),"")),"",IFERROR(INDEX('2-3 引出列表'!$A$2:$CE$8700,$A1392,MATCH(G$1,'2-3 引出列表'!$A$1:$CD$1,0)),""))</f>
        <v>0</v>
      </c>
      <c r="H1392">
        <f>IF(ISBLANK(IFERROR(INDEX('2-3 引出列表'!$A$2:$CE$8700,$A1392,MATCH(H$1,'2-3 引出列表'!$A$1:$CD$1,0)),"")),"",IFERROR(INDEX('2-3 引出列表'!$A$2:$CE$8700,$A1392,MATCH(H$1,'2-3 引出列表'!$A$1:$CD$1,0)),""))</f>
        <v>0</v>
      </c>
      <c r="I1392">
        <f>IF(ISBLANK(IFERROR(INDEX('2-3 引出列表'!$A$2:$CE$8700,$A1392,MATCH(I$1,'2-3 引出列表'!$A$1:$CD$1,0)),"")),"",IFERROR(INDEX('2-3 引出列表'!$A$2:$CE$8700,$A1392,MATCH(I$1,'2-3 引出列表'!$A$1:$CD$1,0)),""))</f>
        <v>0</v>
      </c>
    </row>
    <row r="1393" customFormat="1" spans="1:9">
      <c r="A1393">
        <v>1392</v>
      </c>
      <c r="B1393">
        <f>IF(ISBLANK(IFERROR(INDEX('2-3 引出列表'!$A$2:$CE$8700,$A1393,MATCH(B$1,'2-3 引出列表'!$A$1:$CD$1,0)),"")),"",IFERROR(INDEX('2-3 引出列表'!$A$2:$CE$8700,$A1393,MATCH(B$1,'2-3 引出列表'!$A$1:$CD$1,0)),""))</f>
        <v>0</v>
      </c>
      <c r="C1393">
        <f>IF(ISBLANK(IFERROR(INDEX('2-3 引出列表'!$A$2:$CE$8700,$A1393,MATCH(C$1,'2-3 引出列表'!$A$1:$CD$1,0)),"")),"",IFERROR(INDEX('2-3 引出列表'!$A$2:$CE$8700,$A1393,MATCH(C$1,'2-3 引出列表'!$A$1:$CD$1,0)),""))</f>
        <v>0</v>
      </c>
      <c r="D1393">
        <f>IF(ISBLANK(IFERROR(INDEX('2-3 引出列表'!$A$2:$CE$8700,$A1393,MATCH(D$1,'2-3 引出列表'!$A$1:$CD$1,0)),"")),"",IFERROR(INDEX('2-3 引出列表'!$A$2:$CE$8700,$A1393,MATCH(D$1,'2-3 引出列表'!$A$1:$CD$1,0)),""))</f>
        <v>0</v>
      </c>
      <c r="E1393">
        <f>IF(ISBLANK(IFERROR(INDEX('2-3 引出列表'!$A$2:$CE$8700,$A1393,MATCH(E$1,'2-3 引出列表'!$A$1:$CD$1,0)),"")),"",IFERROR(INDEX('2-3 引出列表'!$A$2:$CE$8700,$A1393,MATCH(E$1,'2-3 引出列表'!$A$1:$CD$1,0)),""))</f>
        <v>0</v>
      </c>
      <c r="F1393" t="str">
        <f t="shared" si="21"/>
        <v>0</v>
      </c>
      <c r="G1393">
        <f>IF(ISBLANK(IFERROR(INDEX('2-3 引出列表'!$A$2:$CE$8700,$A1393,MATCH(G$1,'2-3 引出列表'!$A$1:$CD$1,0)),"")),"",IFERROR(INDEX('2-3 引出列表'!$A$2:$CE$8700,$A1393,MATCH(G$1,'2-3 引出列表'!$A$1:$CD$1,0)),""))</f>
        <v>0</v>
      </c>
      <c r="H1393">
        <f>IF(ISBLANK(IFERROR(INDEX('2-3 引出列表'!$A$2:$CE$8700,$A1393,MATCH(H$1,'2-3 引出列表'!$A$1:$CD$1,0)),"")),"",IFERROR(INDEX('2-3 引出列表'!$A$2:$CE$8700,$A1393,MATCH(H$1,'2-3 引出列表'!$A$1:$CD$1,0)),""))</f>
        <v>0</v>
      </c>
      <c r="I1393">
        <f>IF(ISBLANK(IFERROR(INDEX('2-3 引出列表'!$A$2:$CE$8700,$A1393,MATCH(I$1,'2-3 引出列表'!$A$1:$CD$1,0)),"")),"",IFERROR(INDEX('2-3 引出列表'!$A$2:$CE$8700,$A1393,MATCH(I$1,'2-3 引出列表'!$A$1:$CD$1,0)),""))</f>
        <v>0</v>
      </c>
    </row>
    <row r="1394" customFormat="1" spans="1:9">
      <c r="A1394">
        <v>1393</v>
      </c>
      <c r="B1394">
        <f>IF(ISBLANK(IFERROR(INDEX('2-3 引出列表'!$A$2:$CE$8700,$A1394,MATCH(B$1,'2-3 引出列表'!$A$1:$CD$1,0)),"")),"",IFERROR(INDEX('2-3 引出列表'!$A$2:$CE$8700,$A1394,MATCH(B$1,'2-3 引出列表'!$A$1:$CD$1,0)),""))</f>
        <v>0</v>
      </c>
      <c r="C1394">
        <f>IF(ISBLANK(IFERROR(INDEX('2-3 引出列表'!$A$2:$CE$8700,$A1394,MATCH(C$1,'2-3 引出列表'!$A$1:$CD$1,0)),"")),"",IFERROR(INDEX('2-3 引出列表'!$A$2:$CE$8700,$A1394,MATCH(C$1,'2-3 引出列表'!$A$1:$CD$1,0)),""))</f>
        <v>0</v>
      </c>
      <c r="D1394">
        <f>IF(ISBLANK(IFERROR(INDEX('2-3 引出列表'!$A$2:$CE$8700,$A1394,MATCH(D$1,'2-3 引出列表'!$A$1:$CD$1,0)),"")),"",IFERROR(INDEX('2-3 引出列表'!$A$2:$CE$8700,$A1394,MATCH(D$1,'2-3 引出列表'!$A$1:$CD$1,0)),""))</f>
        <v>0</v>
      </c>
      <c r="E1394">
        <f>IF(ISBLANK(IFERROR(INDEX('2-3 引出列表'!$A$2:$CE$8700,$A1394,MATCH(E$1,'2-3 引出列表'!$A$1:$CD$1,0)),"")),"",IFERROR(INDEX('2-3 引出列表'!$A$2:$CE$8700,$A1394,MATCH(E$1,'2-3 引出列表'!$A$1:$CD$1,0)),""))</f>
        <v>0</v>
      </c>
      <c r="F1394" t="str">
        <f t="shared" si="21"/>
        <v>0</v>
      </c>
      <c r="G1394">
        <f>IF(ISBLANK(IFERROR(INDEX('2-3 引出列表'!$A$2:$CE$8700,$A1394,MATCH(G$1,'2-3 引出列表'!$A$1:$CD$1,0)),"")),"",IFERROR(INDEX('2-3 引出列表'!$A$2:$CE$8700,$A1394,MATCH(G$1,'2-3 引出列表'!$A$1:$CD$1,0)),""))</f>
        <v>0</v>
      </c>
      <c r="H1394">
        <f>IF(ISBLANK(IFERROR(INDEX('2-3 引出列表'!$A$2:$CE$8700,$A1394,MATCH(H$1,'2-3 引出列表'!$A$1:$CD$1,0)),"")),"",IFERROR(INDEX('2-3 引出列表'!$A$2:$CE$8700,$A1394,MATCH(H$1,'2-3 引出列表'!$A$1:$CD$1,0)),""))</f>
        <v>0</v>
      </c>
      <c r="I1394">
        <f>IF(ISBLANK(IFERROR(INDEX('2-3 引出列表'!$A$2:$CE$8700,$A1394,MATCH(I$1,'2-3 引出列表'!$A$1:$CD$1,0)),"")),"",IFERROR(INDEX('2-3 引出列表'!$A$2:$CE$8700,$A1394,MATCH(I$1,'2-3 引出列表'!$A$1:$CD$1,0)),""))</f>
        <v>0</v>
      </c>
    </row>
    <row r="1395" customFormat="1" spans="1:9">
      <c r="A1395">
        <v>1394</v>
      </c>
      <c r="B1395">
        <f>IF(ISBLANK(IFERROR(INDEX('2-3 引出列表'!$A$2:$CE$8700,$A1395,MATCH(B$1,'2-3 引出列表'!$A$1:$CD$1,0)),"")),"",IFERROR(INDEX('2-3 引出列表'!$A$2:$CE$8700,$A1395,MATCH(B$1,'2-3 引出列表'!$A$1:$CD$1,0)),""))</f>
        <v>0</v>
      </c>
      <c r="C1395">
        <f>IF(ISBLANK(IFERROR(INDEX('2-3 引出列表'!$A$2:$CE$8700,$A1395,MATCH(C$1,'2-3 引出列表'!$A$1:$CD$1,0)),"")),"",IFERROR(INDEX('2-3 引出列表'!$A$2:$CE$8700,$A1395,MATCH(C$1,'2-3 引出列表'!$A$1:$CD$1,0)),""))</f>
        <v>0</v>
      </c>
      <c r="D1395">
        <f>IF(ISBLANK(IFERROR(INDEX('2-3 引出列表'!$A$2:$CE$8700,$A1395,MATCH(D$1,'2-3 引出列表'!$A$1:$CD$1,0)),"")),"",IFERROR(INDEX('2-3 引出列表'!$A$2:$CE$8700,$A1395,MATCH(D$1,'2-3 引出列表'!$A$1:$CD$1,0)),""))</f>
        <v>0</v>
      </c>
      <c r="E1395">
        <f>IF(ISBLANK(IFERROR(INDEX('2-3 引出列表'!$A$2:$CE$8700,$A1395,MATCH(E$1,'2-3 引出列表'!$A$1:$CD$1,0)),"")),"",IFERROR(INDEX('2-3 引出列表'!$A$2:$CE$8700,$A1395,MATCH(E$1,'2-3 引出列表'!$A$1:$CD$1,0)),""))</f>
        <v>0</v>
      </c>
      <c r="F1395" t="str">
        <f t="shared" si="21"/>
        <v>0</v>
      </c>
      <c r="G1395">
        <f>IF(ISBLANK(IFERROR(INDEX('2-3 引出列表'!$A$2:$CE$8700,$A1395,MATCH(G$1,'2-3 引出列表'!$A$1:$CD$1,0)),"")),"",IFERROR(INDEX('2-3 引出列表'!$A$2:$CE$8700,$A1395,MATCH(G$1,'2-3 引出列表'!$A$1:$CD$1,0)),""))</f>
        <v>0</v>
      </c>
      <c r="H1395">
        <f>IF(ISBLANK(IFERROR(INDEX('2-3 引出列表'!$A$2:$CE$8700,$A1395,MATCH(H$1,'2-3 引出列表'!$A$1:$CD$1,0)),"")),"",IFERROR(INDEX('2-3 引出列表'!$A$2:$CE$8700,$A1395,MATCH(H$1,'2-3 引出列表'!$A$1:$CD$1,0)),""))</f>
        <v>0</v>
      </c>
      <c r="I1395">
        <f>IF(ISBLANK(IFERROR(INDEX('2-3 引出列表'!$A$2:$CE$8700,$A1395,MATCH(I$1,'2-3 引出列表'!$A$1:$CD$1,0)),"")),"",IFERROR(INDEX('2-3 引出列表'!$A$2:$CE$8700,$A1395,MATCH(I$1,'2-3 引出列表'!$A$1:$CD$1,0)),""))</f>
        <v>0</v>
      </c>
    </row>
    <row r="1396" customFormat="1" spans="1:9">
      <c r="A1396">
        <v>1395</v>
      </c>
      <c r="B1396">
        <f>IF(ISBLANK(IFERROR(INDEX('2-3 引出列表'!$A$2:$CE$8700,$A1396,MATCH(B$1,'2-3 引出列表'!$A$1:$CD$1,0)),"")),"",IFERROR(INDEX('2-3 引出列表'!$A$2:$CE$8700,$A1396,MATCH(B$1,'2-3 引出列表'!$A$1:$CD$1,0)),""))</f>
        <v>0</v>
      </c>
      <c r="C1396">
        <f>IF(ISBLANK(IFERROR(INDEX('2-3 引出列表'!$A$2:$CE$8700,$A1396,MATCH(C$1,'2-3 引出列表'!$A$1:$CD$1,0)),"")),"",IFERROR(INDEX('2-3 引出列表'!$A$2:$CE$8700,$A1396,MATCH(C$1,'2-3 引出列表'!$A$1:$CD$1,0)),""))</f>
        <v>0</v>
      </c>
      <c r="D1396">
        <f>IF(ISBLANK(IFERROR(INDEX('2-3 引出列表'!$A$2:$CE$8700,$A1396,MATCH(D$1,'2-3 引出列表'!$A$1:$CD$1,0)),"")),"",IFERROR(INDEX('2-3 引出列表'!$A$2:$CE$8700,$A1396,MATCH(D$1,'2-3 引出列表'!$A$1:$CD$1,0)),""))</f>
        <v>0</v>
      </c>
      <c r="E1396">
        <f>IF(ISBLANK(IFERROR(INDEX('2-3 引出列表'!$A$2:$CE$8700,$A1396,MATCH(E$1,'2-3 引出列表'!$A$1:$CD$1,0)),"")),"",IFERROR(INDEX('2-3 引出列表'!$A$2:$CE$8700,$A1396,MATCH(E$1,'2-3 引出列表'!$A$1:$CD$1,0)),""))</f>
        <v>0</v>
      </c>
      <c r="F1396" t="str">
        <f t="shared" si="21"/>
        <v>0</v>
      </c>
      <c r="G1396">
        <f>IF(ISBLANK(IFERROR(INDEX('2-3 引出列表'!$A$2:$CE$8700,$A1396,MATCH(G$1,'2-3 引出列表'!$A$1:$CD$1,0)),"")),"",IFERROR(INDEX('2-3 引出列表'!$A$2:$CE$8700,$A1396,MATCH(G$1,'2-3 引出列表'!$A$1:$CD$1,0)),""))</f>
        <v>0</v>
      </c>
      <c r="H1396">
        <f>IF(ISBLANK(IFERROR(INDEX('2-3 引出列表'!$A$2:$CE$8700,$A1396,MATCH(H$1,'2-3 引出列表'!$A$1:$CD$1,0)),"")),"",IFERROR(INDEX('2-3 引出列表'!$A$2:$CE$8700,$A1396,MATCH(H$1,'2-3 引出列表'!$A$1:$CD$1,0)),""))</f>
        <v>0</v>
      </c>
      <c r="I1396">
        <f>IF(ISBLANK(IFERROR(INDEX('2-3 引出列表'!$A$2:$CE$8700,$A1396,MATCH(I$1,'2-3 引出列表'!$A$1:$CD$1,0)),"")),"",IFERROR(INDEX('2-3 引出列表'!$A$2:$CE$8700,$A1396,MATCH(I$1,'2-3 引出列表'!$A$1:$CD$1,0)),""))</f>
        <v>0</v>
      </c>
    </row>
    <row r="1397" customFormat="1" spans="1:9">
      <c r="A1397">
        <v>1396</v>
      </c>
      <c r="B1397">
        <f>IF(ISBLANK(IFERROR(INDEX('2-3 引出列表'!$A$2:$CE$8700,$A1397,MATCH(B$1,'2-3 引出列表'!$A$1:$CD$1,0)),"")),"",IFERROR(INDEX('2-3 引出列表'!$A$2:$CE$8700,$A1397,MATCH(B$1,'2-3 引出列表'!$A$1:$CD$1,0)),""))</f>
        <v>0</v>
      </c>
      <c r="C1397">
        <f>IF(ISBLANK(IFERROR(INDEX('2-3 引出列表'!$A$2:$CE$8700,$A1397,MATCH(C$1,'2-3 引出列表'!$A$1:$CD$1,0)),"")),"",IFERROR(INDEX('2-3 引出列表'!$A$2:$CE$8700,$A1397,MATCH(C$1,'2-3 引出列表'!$A$1:$CD$1,0)),""))</f>
        <v>0</v>
      </c>
      <c r="D1397">
        <f>IF(ISBLANK(IFERROR(INDEX('2-3 引出列表'!$A$2:$CE$8700,$A1397,MATCH(D$1,'2-3 引出列表'!$A$1:$CD$1,0)),"")),"",IFERROR(INDEX('2-3 引出列表'!$A$2:$CE$8700,$A1397,MATCH(D$1,'2-3 引出列表'!$A$1:$CD$1,0)),""))</f>
        <v>0</v>
      </c>
      <c r="E1397">
        <f>IF(ISBLANK(IFERROR(INDEX('2-3 引出列表'!$A$2:$CE$8700,$A1397,MATCH(E$1,'2-3 引出列表'!$A$1:$CD$1,0)),"")),"",IFERROR(INDEX('2-3 引出列表'!$A$2:$CE$8700,$A1397,MATCH(E$1,'2-3 引出列表'!$A$1:$CD$1,0)),""))</f>
        <v>0</v>
      </c>
      <c r="F1397" t="str">
        <f t="shared" si="21"/>
        <v>0</v>
      </c>
      <c r="G1397">
        <f>IF(ISBLANK(IFERROR(INDEX('2-3 引出列表'!$A$2:$CE$8700,$A1397,MATCH(G$1,'2-3 引出列表'!$A$1:$CD$1,0)),"")),"",IFERROR(INDEX('2-3 引出列表'!$A$2:$CE$8700,$A1397,MATCH(G$1,'2-3 引出列表'!$A$1:$CD$1,0)),""))</f>
        <v>0</v>
      </c>
      <c r="H1397">
        <f>IF(ISBLANK(IFERROR(INDEX('2-3 引出列表'!$A$2:$CE$8700,$A1397,MATCH(H$1,'2-3 引出列表'!$A$1:$CD$1,0)),"")),"",IFERROR(INDEX('2-3 引出列表'!$A$2:$CE$8700,$A1397,MATCH(H$1,'2-3 引出列表'!$A$1:$CD$1,0)),""))</f>
        <v>0</v>
      </c>
      <c r="I1397">
        <f>IF(ISBLANK(IFERROR(INDEX('2-3 引出列表'!$A$2:$CE$8700,$A1397,MATCH(I$1,'2-3 引出列表'!$A$1:$CD$1,0)),"")),"",IFERROR(INDEX('2-3 引出列表'!$A$2:$CE$8700,$A1397,MATCH(I$1,'2-3 引出列表'!$A$1:$CD$1,0)),""))</f>
        <v>0</v>
      </c>
    </row>
    <row r="1398" customFormat="1" spans="1:9">
      <c r="A1398">
        <v>1397</v>
      </c>
      <c r="B1398">
        <f>IF(ISBLANK(IFERROR(INDEX('2-3 引出列表'!$A$2:$CE$8700,$A1398,MATCH(B$1,'2-3 引出列表'!$A$1:$CD$1,0)),"")),"",IFERROR(INDEX('2-3 引出列表'!$A$2:$CE$8700,$A1398,MATCH(B$1,'2-3 引出列表'!$A$1:$CD$1,0)),""))</f>
        <v>0</v>
      </c>
      <c r="C1398">
        <f>IF(ISBLANK(IFERROR(INDEX('2-3 引出列表'!$A$2:$CE$8700,$A1398,MATCH(C$1,'2-3 引出列表'!$A$1:$CD$1,0)),"")),"",IFERROR(INDEX('2-3 引出列表'!$A$2:$CE$8700,$A1398,MATCH(C$1,'2-3 引出列表'!$A$1:$CD$1,0)),""))</f>
        <v>0</v>
      </c>
      <c r="D1398">
        <f>IF(ISBLANK(IFERROR(INDEX('2-3 引出列表'!$A$2:$CE$8700,$A1398,MATCH(D$1,'2-3 引出列表'!$A$1:$CD$1,0)),"")),"",IFERROR(INDEX('2-3 引出列表'!$A$2:$CE$8700,$A1398,MATCH(D$1,'2-3 引出列表'!$A$1:$CD$1,0)),""))</f>
        <v>0</v>
      </c>
      <c r="E1398">
        <f>IF(ISBLANK(IFERROR(INDEX('2-3 引出列表'!$A$2:$CE$8700,$A1398,MATCH(E$1,'2-3 引出列表'!$A$1:$CD$1,0)),"")),"",IFERROR(INDEX('2-3 引出列表'!$A$2:$CE$8700,$A1398,MATCH(E$1,'2-3 引出列表'!$A$1:$CD$1,0)),""))</f>
        <v>0</v>
      </c>
      <c r="F1398" t="str">
        <f t="shared" si="21"/>
        <v>0</v>
      </c>
      <c r="G1398">
        <f>IF(ISBLANK(IFERROR(INDEX('2-3 引出列表'!$A$2:$CE$8700,$A1398,MATCH(G$1,'2-3 引出列表'!$A$1:$CD$1,0)),"")),"",IFERROR(INDEX('2-3 引出列表'!$A$2:$CE$8700,$A1398,MATCH(G$1,'2-3 引出列表'!$A$1:$CD$1,0)),""))</f>
        <v>0</v>
      </c>
      <c r="H1398">
        <f>IF(ISBLANK(IFERROR(INDEX('2-3 引出列表'!$A$2:$CE$8700,$A1398,MATCH(H$1,'2-3 引出列表'!$A$1:$CD$1,0)),"")),"",IFERROR(INDEX('2-3 引出列表'!$A$2:$CE$8700,$A1398,MATCH(H$1,'2-3 引出列表'!$A$1:$CD$1,0)),""))</f>
        <v>0</v>
      </c>
      <c r="I1398">
        <f>IF(ISBLANK(IFERROR(INDEX('2-3 引出列表'!$A$2:$CE$8700,$A1398,MATCH(I$1,'2-3 引出列表'!$A$1:$CD$1,0)),"")),"",IFERROR(INDEX('2-3 引出列表'!$A$2:$CE$8700,$A1398,MATCH(I$1,'2-3 引出列表'!$A$1:$CD$1,0)),""))</f>
        <v>0</v>
      </c>
    </row>
    <row r="1399" customFormat="1" spans="1:9">
      <c r="A1399">
        <v>1398</v>
      </c>
      <c r="B1399">
        <f>IF(ISBLANK(IFERROR(INDEX('2-3 引出列表'!$A$2:$CE$8700,$A1399,MATCH(B$1,'2-3 引出列表'!$A$1:$CD$1,0)),"")),"",IFERROR(INDEX('2-3 引出列表'!$A$2:$CE$8700,$A1399,MATCH(B$1,'2-3 引出列表'!$A$1:$CD$1,0)),""))</f>
        <v>0</v>
      </c>
      <c r="C1399">
        <f>IF(ISBLANK(IFERROR(INDEX('2-3 引出列表'!$A$2:$CE$8700,$A1399,MATCH(C$1,'2-3 引出列表'!$A$1:$CD$1,0)),"")),"",IFERROR(INDEX('2-3 引出列表'!$A$2:$CE$8700,$A1399,MATCH(C$1,'2-3 引出列表'!$A$1:$CD$1,0)),""))</f>
        <v>0</v>
      </c>
      <c r="D1399">
        <f>IF(ISBLANK(IFERROR(INDEX('2-3 引出列表'!$A$2:$CE$8700,$A1399,MATCH(D$1,'2-3 引出列表'!$A$1:$CD$1,0)),"")),"",IFERROR(INDEX('2-3 引出列表'!$A$2:$CE$8700,$A1399,MATCH(D$1,'2-3 引出列表'!$A$1:$CD$1,0)),""))</f>
        <v>0</v>
      </c>
      <c r="E1399">
        <f>IF(ISBLANK(IFERROR(INDEX('2-3 引出列表'!$A$2:$CE$8700,$A1399,MATCH(E$1,'2-3 引出列表'!$A$1:$CD$1,0)),"")),"",IFERROR(INDEX('2-3 引出列表'!$A$2:$CE$8700,$A1399,MATCH(E$1,'2-3 引出列表'!$A$1:$CD$1,0)),""))</f>
        <v>0</v>
      </c>
      <c r="F1399" t="str">
        <f t="shared" si="21"/>
        <v>0</v>
      </c>
      <c r="G1399">
        <f>IF(ISBLANK(IFERROR(INDEX('2-3 引出列表'!$A$2:$CE$8700,$A1399,MATCH(G$1,'2-3 引出列表'!$A$1:$CD$1,0)),"")),"",IFERROR(INDEX('2-3 引出列表'!$A$2:$CE$8700,$A1399,MATCH(G$1,'2-3 引出列表'!$A$1:$CD$1,0)),""))</f>
        <v>0</v>
      </c>
      <c r="H1399">
        <f>IF(ISBLANK(IFERROR(INDEX('2-3 引出列表'!$A$2:$CE$8700,$A1399,MATCH(H$1,'2-3 引出列表'!$A$1:$CD$1,0)),"")),"",IFERROR(INDEX('2-3 引出列表'!$A$2:$CE$8700,$A1399,MATCH(H$1,'2-3 引出列表'!$A$1:$CD$1,0)),""))</f>
        <v>0</v>
      </c>
      <c r="I1399">
        <f>IF(ISBLANK(IFERROR(INDEX('2-3 引出列表'!$A$2:$CE$8700,$A1399,MATCH(I$1,'2-3 引出列表'!$A$1:$CD$1,0)),"")),"",IFERROR(INDEX('2-3 引出列表'!$A$2:$CE$8700,$A1399,MATCH(I$1,'2-3 引出列表'!$A$1:$CD$1,0)),""))</f>
        <v>0</v>
      </c>
    </row>
    <row r="1400" customFormat="1" spans="1:9">
      <c r="A1400">
        <v>1399</v>
      </c>
      <c r="B1400">
        <f>IF(ISBLANK(IFERROR(INDEX('2-3 引出列表'!$A$2:$CE$8700,$A1400,MATCH(B$1,'2-3 引出列表'!$A$1:$CD$1,0)),"")),"",IFERROR(INDEX('2-3 引出列表'!$A$2:$CE$8700,$A1400,MATCH(B$1,'2-3 引出列表'!$A$1:$CD$1,0)),""))</f>
        <v>0</v>
      </c>
      <c r="C1400">
        <f>IF(ISBLANK(IFERROR(INDEX('2-3 引出列表'!$A$2:$CE$8700,$A1400,MATCH(C$1,'2-3 引出列表'!$A$1:$CD$1,0)),"")),"",IFERROR(INDEX('2-3 引出列表'!$A$2:$CE$8700,$A1400,MATCH(C$1,'2-3 引出列表'!$A$1:$CD$1,0)),""))</f>
        <v>0</v>
      </c>
      <c r="D1400">
        <f>IF(ISBLANK(IFERROR(INDEX('2-3 引出列表'!$A$2:$CE$8700,$A1400,MATCH(D$1,'2-3 引出列表'!$A$1:$CD$1,0)),"")),"",IFERROR(INDEX('2-3 引出列表'!$A$2:$CE$8700,$A1400,MATCH(D$1,'2-3 引出列表'!$A$1:$CD$1,0)),""))</f>
        <v>0</v>
      </c>
      <c r="E1400">
        <f>IF(ISBLANK(IFERROR(INDEX('2-3 引出列表'!$A$2:$CE$8700,$A1400,MATCH(E$1,'2-3 引出列表'!$A$1:$CD$1,0)),"")),"",IFERROR(INDEX('2-3 引出列表'!$A$2:$CE$8700,$A1400,MATCH(E$1,'2-3 引出列表'!$A$1:$CD$1,0)),""))</f>
        <v>0</v>
      </c>
      <c r="F1400" t="str">
        <f t="shared" si="21"/>
        <v>0</v>
      </c>
      <c r="G1400">
        <f>IF(ISBLANK(IFERROR(INDEX('2-3 引出列表'!$A$2:$CE$8700,$A1400,MATCH(G$1,'2-3 引出列表'!$A$1:$CD$1,0)),"")),"",IFERROR(INDEX('2-3 引出列表'!$A$2:$CE$8700,$A1400,MATCH(G$1,'2-3 引出列表'!$A$1:$CD$1,0)),""))</f>
        <v>0</v>
      </c>
      <c r="H1400">
        <f>IF(ISBLANK(IFERROR(INDEX('2-3 引出列表'!$A$2:$CE$8700,$A1400,MATCH(H$1,'2-3 引出列表'!$A$1:$CD$1,0)),"")),"",IFERROR(INDEX('2-3 引出列表'!$A$2:$CE$8700,$A1400,MATCH(H$1,'2-3 引出列表'!$A$1:$CD$1,0)),""))</f>
        <v>0</v>
      </c>
      <c r="I1400">
        <f>IF(ISBLANK(IFERROR(INDEX('2-3 引出列表'!$A$2:$CE$8700,$A1400,MATCH(I$1,'2-3 引出列表'!$A$1:$CD$1,0)),"")),"",IFERROR(INDEX('2-3 引出列表'!$A$2:$CE$8700,$A1400,MATCH(I$1,'2-3 引出列表'!$A$1:$CD$1,0)),""))</f>
        <v>0</v>
      </c>
    </row>
    <row r="1401" customFormat="1" spans="1:9">
      <c r="A1401">
        <v>1400</v>
      </c>
      <c r="B1401">
        <f>IF(ISBLANK(IFERROR(INDEX('2-3 引出列表'!$A$2:$CE$8700,$A1401,MATCH(B$1,'2-3 引出列表'!$A$1:$CD$1,0)),"")),"",IFERROR(INDEX('2-3 引出列表'!$A$2:$CE$8700,$A1401,MATCH(B$1,'2-3 引出列表'!$A$1:$CD$1,0)),""))</f>
        <v>0</v>
      </c>
      <c r="C1401">
        <f>IF(ISBLANK(IFERROR(INDEX('2-3 引出列表'!$A$2:$CE$8700,$A1401,MATCH(C$1,'2-3 引出列表'!$A$1:$CD$1,0)),"")),"",IFERROR(INDEX('2-3 引出列表'!$A$2:$CE$8700,$A1401,MATCH(C$1,'2-3 引出列表'!$A$1:$CD$1,0)),""))</f>
        <v>0</v>
      </c>
      <c r="D1401">
        <f>IF(ISBLANK(IFERROR(INDEX('2-3 引出列表'!$A$2:$CE$8700,$A1401,MATCH(D$1,'2-3 引出列表'!$A$1:$CD$1,0)),"")),"",IFERROR(INDEX('2-3 引出列表'!$A$2:$CE$8700,$A1401,MATCH(D$1,'2-3 引出列表'!$A$1:$CD$1,0)),""))</f>
        <v>0</v>
      </c>
      <c r="E1401">
        <f>IF(ISBLANK(IFERROR(INDEX('2-3 引出列表'!$A$2:$CE$8700,$A1401,MATCH(E$1,'2-3 引出列表'!$A$1:$CD$1,0)),"")),"",IFERROR(INDEX('2-3 引出列表'!$A$2:$CE$8700,$A1401,MATCH(E$1,'2-3 引出列表'!$A$1:$CD$1,0)),""))</f>
        <v>0</v>
      </c>
      <c r="F1401" t="str">
        <f t="shared" si="21"/>
        <v>0</v>
      </c>
      <c r="G1401">
        <f>IF(ISBLANK(IFERROR(INDEX('2-3 引出列表'!$A$2:$CE$8700,$A1401,MATCH(G$1,'2-3 引出列表'!$A$1:$CD$1,0)),"")),"",IFERROR(INDEX('2-3 引出列表'!$A$2:$CE$8700,$A1401,MATCH(G$1,'2-3 引出列表'!$A$1:$CD$1,0)),""))</f>
        <v>0</v>
      </c>
      <c r="H1401">
        <f>IF(ISBLANK(IFERROR(INDEX('2-3 引出列表'!$A$2:$CE$8700,$A1401,MATCH(H$1,'2-3 引出列表'!$A$1:$CD$1,0)),"")),"",IFERROR(INDEX('2-3 引出列表'!$A$2:$CE$8700,$A1401,MATCH(H$1,'2-3 引出列表'!$A$1:$CD$1,0)),""))</f>
        <v>0</v>
      </c>
      <c r="I1401">
        <f>IF(ISBLANK(IFERROR(INDEX('2-3 引出列表'!$A$2:$CE$8700,$A1401,MATCH(I$1,'2-3 引出列表'!$A$1:$CD$1,0)),"")),"",IFERROR(INDEX('2-3 引出列表'!$A$2:$CE$8700,$A1401,MATCH(I$1,'2-3 引出列表'!$A$1:$CD$1,0)),""))</f>
        <v>0</v>
      </c>
    </row>
    <row r="1402" customFormat="1" spans="1:9">
      <c r="A1402">
        <v>1401</v>
      </c>
      <c r="B1402">
        <f>IF(ISBLANK(IFERROR(INDEX('2-3 引出列表'!$A$2:$CE$8700,$A1402,MATCH(B$1,'2-3 引出列表'!$A$1:$CD$1,0)),"")),"",IFERROR(INDEX('2-3 引出列表'!$A$2:$CE$8700,$A1402,MATCH(B$1,'2-3 引出列表'!$A$1:$CD$1,0)),""))</f>
        <v>0</v>
      </c>
      <c r="C1402">
        <f>IF(ISBLANK(IFERROR(INDEX('2-3 引出列表'!$A$2:$CE$8700,$A1402,MATCH(C$1,'2-3 引出列表'!$A$1:$CD$1,0)),"")),"",IFERROR(INDEX('2-3 引出列表'!$A$2:$CE$8700,$A1402,MATCH(C$1,'2-3 引出列表'!$A$1:$CD$1,0)),""))</f>
        <v>0</v>
      </c>
      <c r="D1402">
        <f>IF(ISBLANK(IFERROR(INDEX('2-3 引出列表'!$A$2:$CE$8700,$A1402,MATCH(D$1,'2-3 引出列表'!$A$1:$CD$1,0)),"")),"",IFERROR(INDEX('2-3 引出列表'!$A$2:$CE$8700,$A1402,MATCH(D$1,'2-3 引出列表'!$A$1:$CD$1,0)),""))</f>
        <v>0</v>
      </c>
      <c r="E1402">
        <f>IF(ISBLANK(IFERROR(INDEX('2-3 引出列表'!$A$2:$CE$8700,$A1402,MATCH(E$1,'2-3 引出列表'!$A$1:$CD$1,0)),"")),"",IFERROR(INDEX('2-3 引出列表'!$A$2:$CE$8700,$A1402,MATCH(E$1,'2-3 引出列表'!$A$1:$CD$1,0)),""))</f>
        <v>0</v>
      </c>
      <c r="F1402" t="str">
        <f t="shared" si="21"/>
        <v>0</v>
      </c>
      <c r="G1402">
        <f>IF(ISBLANK(IFERROR(INDEX('2-3 引出列表'!$A$2:$CE$8700,$A1402,MATCH(G$1,'2-3 引出列表'!$A$1:$CD$1,0)),"")),"",IFERROR(INDEX('2-3 引出列表'!$A$2:$CE$8700,$A1402,MATCH(G$1,'2-3 引出列表'!$A$1:$CD$1,0)),""))</f>
        <v>0</v>
      </c>
      <c r="H1402">
        <f>IF(ISBLANK(IFERROR(INDEX('2-3 引出列表'!$A$2:$CE$8700,$A1402,MATCH(H$1,'2-3 引出列表'!$A$1:$CD$1,0)),"")),"",IFERROR(INDEX('2-3 引出列表'!$A$2:$CE$8700,$A1402,MATCH(H$1,'2-3 引出列表'!$A$1:$CD$1,0)),""))</f>
        <v>0</v>
      </c>
      <c r="I1402">
        <f>IF(ISBLANK(IFERROR(INDEX('2-3 引出列表'!$A$2:$CE$8700,$A1402,MATCH(I$1,'2-3 引出列表'!$A$1:$CD$1,0)),"")),"",IFERROR(INDEX('2-3 引出列表'!$A$2:$CE$8700,$A1402,MATCH(I$1,'2-3 引出列表'!$A$1:$CD$1,0)),""))</f>
        <v>0</v>
      </c>
    </row>
    <row r="1403" customFormat="1" spans="1:9">
      <c r="A1403">
        <v>1402</v>
      </c>
      <c r="B1403">
        <f>IF(ISBLANK(IFERROR(INDEX('2-3 引出列表'!$A$2:$CE$8700,$A1403,MATCH(B$1,'2-3 引出列表'!$A$1:$CD$1,0)),"")),"",IFERROR(INDEX('2-3 引出列表'!$A$2:$CE$8700,$A1403,MATCH(B$1,'2-3 引出列表'!$A$1:$CD$1,0)),""))</f>
        <v>0</v>
      </c>
      <c r="C1403">
        <f>IF(ISBLANK(IFERROR(INDEX('2-3 引出列表'!$A$2:$CE$8700,$A1403,MATCH(C$1,'2-3 引出列表'!$A$1:$CD$1,0)),"")),"",IFERROR(INDEX('2-3 引出列表'!$A$2:$CE$8700,$A1403,MATCH(C$1,'2-3 引出列表'!$A$1:$CD$1,0)),""))</f>
        <v>0</v>
      </c>
      <c r="D1403">
        <f>IF(ISBLANK(IFERROR(INDEX('2-3 引出列表'!$A$2:$CE$8700,$A1403,MATCH(D$1,'2-3 引出列表'!$A$1:$CD$1,0)),"")),"",IFERROR(INDEX('2-3 引出列表'!$A$2:$CE$8700,$A1403,MATCH(D$1,'2-3 引出列表'!$A$1:$CD$1,0)),""))</f>
        <v>0</v>
      </c>
      <c r="E1403">
        <f>IF(ISBLANK(IFERROR(INDEX('2-3 引出列表'!$A$2:$CE$8700,$A1403,MATCH(E$1,'2-3 引出列表'!$A$1:$CD$1,0)),"")),"",IFERROR(INDEX('2-3 引出列表'!$A$2:$CE$8700,$A1403,MATCH(E$1,'2-3 引出列表'!$A$1:$CD$1,0)),""))</f>
        <v>0</v>
      </c>
      <c r="F1403" t="str">
        <f t="shared" si="21"/>
        <v>0</v>
      </c>
      <c r="G1403">
        <f>IF(ISBLANK(IFERROR(INDEX('2-3 引出列表'!$A$2:$CE$8700,$A1403,MATCH(G$1,'2-3 引出列表'!$A$1:$CD$1,0)),"")),"",IFERROR(INDEX('2-3 引出列表'!$A$2:$CE$8700,$A1403,MATCH(G$1,'2-3 引出列表'!$A$1:$CD$1,0)),""))</f>
        <v>0</v>
      </c>
      <c r="H1403">
        <f>IF(ISBLANK(IFERROR(INDEX('2-3 引出列表'!$A$2:$CE$8700,$A1403,MATCH(H$1,'2-3 引出列表'!$A$1:$CD$1,0)),"")),"",IFERROR(INDEX('2-3 引出列表'!$A$2:$CE$8700,$A1403,MATCH(H$1,'2-3 引出列表'!$A$1:$CD$1,0)),""))</f>
        <v>0</v>
      </c>
      <c r="I1403">
        <f>IF(ISBLANK(IFERROR(INDEX('2-3 引出列表'!$A$2:$CE$8700,$A1403,MATCH(I$1,'2-3 引出列表'!$A$1:$CD$1,0)),"")),"",IFERROR(INDEX('2-3 引出列表'!$A$2:$CE$8700,$A1403,MATCH(I$1,'2-3 引出列表'!$A$1:$CD$1,0)),""))</f>
        <v>0</v>
      </c>
    </row>
    <row r="1404" customFormat="1" spans="1:9">
      <c r="A1404">
        <v>1403</v>
      </c>
      <c r="B1404">
        <f>IF(ISBLANK(IFERROR(INDEX('2-3 引出列表'!$A$2:$CE$8700,$A1404,MATCH(B$1,'2-3 引出列表'!$A$1:$CD$1,0)),"")),"",IFERROR(INDEX('2-3 引出列表'!$A$2:$CE$8700,$A1404,MATCH(B$1,'2-3 引出列表'!$A$1:$CD$1,0)),""))</f>
        <v>0</v>
      </c>
      <c r="C1404">
        <f>IF(ISBLANK(IFERROR(INDEX('2-3 引出列表'!$A$2:$CE$8700,$A1404,MATCH(C$1,'2-3 引出列表'!$A$1:$CD$1,0)),"")),"",IFERROR(INDEX('2-3 引出列表'!$A$2:$CE$8700,$A1404,MATCH(C$1,'2-3 引出列表'!$A$1:$CD$1,0)),""))</f>
        <v>0</v>
      </c>
      <c r="D1404">
        <f>IF(ISBLANK(IFERROR(INDEX('2-3 引出列表'!$A$2:$CE$8700,$A1404,MATCH(D$1,'2-3 引出列表'!$A$1:$CD$1,0)),"")),"",IFERROR(INDEX('2-3 引出列表'!$A$2:$CE$8700,$A1404,MATCH(D$1,'2-3 引出列表'!$A$1:$CD$1,0)),""))</f>
        <v>0</v>
      </c>
      <c r="E1404">
        <f>IF(ISBLANK(IFERROR(INDEX('2-3 引出列表'!$A$2:$CE$8700,$A1404,MATCH(E$1,'2-3 引出列表'!$A$1:$CD$1,0)),"")),"",IFERROR(INDEX('2-3 引出列表'!$A$2:$CE$8700,$A1404,MATCH(E$1,'2-3 引出列表'!$A$1:$CD$1,0)),""))</f>
        <v>0</v>
      </c>
      <c r="F1404" t="str">
        <f t="shared" si="21"/>
        <v>0</v>
      </c>
      <c r="G1404">
        <f>IF(ISBLANK(IFERROR(INDEX('2-3 引出列表'!$A$2:$CE$8700,$A1404,MATCH(G$1,'2-3 引出列表'!$A$1:$CD$1,0)),"")),"",IFERROR(INDEX('2-3 引出列表'!$A$2:$CE$8700,$A1404,MATCH(G$1,'2-3 引出列表'!$A$1:$CD$1,0)),""))</f>
        <v>0</v>
      </c>
      <c r="H1404">
        <f>IF(ISBLANK(IFERROR(INDEX('2-3 引出列表'!$A$2:$CE$8700,$A1404,MATCH(H$1,'2-3 引出列表'!$A$1:$CD$1,0)),"")),"",IFERROR(INDEX('2-3 引出列表'!$A$2:$CE$8700,$A1404,MATCH(H$1,'2-3 引出列表'!$A$1:$CD$1,0)),""))</f>
        <v>0</v>
      </c>
      <c r="I1404">
        <f>IF(ISBLANK(IFERROR(INDEX('2-3 引出列表'!$A$2:$CE$8700,$A1404,MATCH(I$1,'2-3 引出列表'!$A$1:$CD$1,0)),"")),"",IFERROR(INDEX('2-3 引出列表'!$A$2:$CE$8700,$A1404,MATCH(I$1,'2-3 引出列表'!$A$1:$CD$1,0)),""))</f>
        <v>0</v>
      </c>
    </row>
    <row r="1405" customFormat="1" spans="1:9">
      <c r="A1405">
        <v>1404</v>
      </c>
      <c r="B1405">
        <f>IF(ISBLANK(IFERROR(INDEX('2-3 引出列表'!$A$2:$CE$8700,$A1405,MATCH(B$1,'2-3 引出列表'!$A$1:$CD$1,0)),"")),"",IFERROR(INDEX('2-3 引出列表'!$A$2:$CE$8700,$A1405,MATCH(B$1,'2-3 引出列表'!$A$1:$CD$1,0)),""))</f>
        <v>0</v>
      </c>
      <c r="C1405">
        <f>IF(ISBLANK(IFERROR(INDEX('2-3 引出列表'!$A$2:$CE$8700,$A1405,MATCH(C$1,'2-3 引出列表'!$A$1:$CD$1,0)),"")),"",IFERROR(INDEX('2-3 引出列表'!$A$2:$CE$8700,$A1405,MATCH(C$1,'2-3 引出列表'!$A$1:$CD$1,0)),""))</f>
        <v>0</v>
      </c>
      <c r="D1405">
        <f>IF(ISBLANK(IFERROR(INDEX('2-3 引出列表'!$A$2:$CE$8700,$A1405,MATCH(D$1,'2-3 引出列表'!$A$1:$CD$1,0)),"")),"",IFERROR(INDEX('2-3 引出列表'!$A$2:$CE$8700,$A1405,MATCH(D$1,'2-3 引出列表'!$A$1:$CD$1,0)),""))</f>
        <v>0</v>
      </c>
      <c r="E1405">
        <f>IF(ISBLANK(IFERROR(INDEX('2-3 引出列表'!$A$2:$CE$8700,$A1405,MATCH(E$1,'2-3 引出列表'!$A$1:$CD$1,0)),"")),"",IFERROR(INDEX('2-3 引出列表'!$A$2:$CE$8700,$A1405,MATCH(E$1,'2-3 引出列表'!$A$1:$CD$1,0)),""))</f>
        <v>0</v>
      </c>
      <c r="F1405" t="str">
        <f t="shared" si="21"/>
        <v>0</v>
      </c>
      <c r="G1405">
        <f>IF(ISBLANK(IFERROR(INDEX('2-3 引出列表'!$A$2:$CE$8700,$A1405,MATCH(G$1,'2-3 引出列表'!$A$1:$CD$1,0)),"")),"",IFERROR(INDEX('2-3 引出列表'!$A$2:$CE$8700,$A1405,MATCH(G$1,'2-3 引出列表'!$A$1:$CD$1,0)),""))</f>
        <v>0</v>
      </c>
      <c r="H1405">
        <f>IF(ISBLANK(IFERROR(INDEX('2-3 引出列表'!$A$2:$CE$8700,$A1405,MATCH(H$1,'2-3 引出列表'!$A$1:$CD$1,0)),"")),"",IFERROR(INDEX('2-3 引出列表'!$A$2:$CE$8700,$A1405,MATCH(H$1,'2-3 引出列表'!$A$1:$CD$1,0)),""))</f>
        <v>0</v>
      </c>
      <c r="I1405">
        <f>IF(ISBLANK(IFERROR(INDEX('2-3 引出列表'!$A$2:$CE$8700,$A1405,MATCH(I$1,'2-3 引出列表'!$A$1:$CD$1,0)),"")),"",IFERROR(INDEX('2-3 引出列表'!$A$2:$CE$8700,$A1405,MATCH(I$1,'2-3 引出列表'!$A$1:$CD$1,0)),""))</f>
        <v>0</v>
      </c>
    </row>
    <row r="1406" customFormat="1" spans="1:9">
      <c r="A1406">
        <v>1405</v>
      </c>
      <c r="B1406">
        <f>IF(ISBLANK(IFERROR(INDEX('2-3 引出列表'!$A$2:$CE$8700,$A1406,MATCH(B$1,'2-3 引出列表'!$A$1:$CD$1,0)),"")),"",IFERROR(INDEX('2-3 引出列表'!$A$2:$CE$8700,$A1406,MATCH(B$1,'2-3 引出列表'!$A$1:$CD$1,0)),""))</f>
        <v>0</v>
      </c>
      <c r="C1406">
        <f>IF(ISBLANK(IFERROR(INDEX('2-3 引出列表'!$A$2:$CE$8700,$A1406,MATCH(C$1,'2-3 引出列表'!$A$1:$CD$1,0)),"")),"",IFERROR(INDEX('2-3 引出列表'!$A$2:$CE$8700,$A1406,MATCH(C$1,'2-3 引出列表'!$A$1:$CD$1,0)),""))</f>
        <v>0</v>
      </c>
      <c r="D1406">
        <f>IF(ISBLANK(IFERROR(INDEX('2-3 引出列表'!$A$2:$CE$8700,$A1406,MATCH(D$1,'2-3 引出列表'!$A$1:$CD$1,0)),"")),"",IFERROR(INDEX('2-3 引出列表'!$A$2:$CE$8700,$A1406,MATCH(D$1,'2-3 引出列表'!$A$1:$CD$1,0)),""))</f>
        <v>0</v>
      </c>
      <c r="E1406">
        <f>IF(ISBLANK(IFERROR(INDEX('2-3 引出列表'!$A$2:$CE$8700,$A1406,MATCH(E$1,'2-3 引出列表'!$A$1:$CD$1,0)),"")),"",IFERROR(INDEX('2-3 引出列表'!$A$2:$CE$8700,$A1406,MATCH(E$1,'2-3 引出列表'!$A$1:$CD$1,0)),""))</f>
        <v>0</v>
      </c>
      <c r="F1406" t="str">
        <f t="shared" si="21"/>
        <v>0</v>
      </c>
      <c r="G1406">
        <f>IF(ISBLANK(IFERROR(INDEX('2-3 引出列表'!$A$2:$CE$8700,$A1406,MATCH(G$1,'2-3 引出列表'!$A$1:$CD$1,0)),"")),"",IFERROR(INDEX('2-3 引出列表'!$A$2:$CE$8700,$A1406,MATCH(G$1,'2-3 引出列表'!$A$1:$CD$1,0)),""))</f>
        <v>0</v>
      </c>
      <c r="H1406">
        <f>IF(ISBLANK(IFERROR(INDEX('2-3 引出列表'!$A$2:$CE$8700,$A1406,MATCH(H$1,'2-3 引出列表'!$A$1:$CD$1,0)),"")),"",IFERROR(INDEX('2-3 引出列表'!$A$2:$CE$8700,$A1406,MATCH(H$1,'2-3 引出列表'!$A$1:$CD$1,0)),""))</f>
        <v>0</v>
      </c>
      <c r="I1406">
        <f>IF(ISBLANK(IFERROR(INDEX('2-3 引出列表'!$A$2:$CE$8700,$A1406,MATCH(I$1,'2-3 引出列表'!$A$1:$CD$1,0)),"")),"",IFERROR(INDEX('2-3 引出列表'!$A$2:$CE$8700,$A1406,MATCH(I$1,'2-3 引出列表'!$A$1:$CD$1,0)),""))</f>
        <v>0</v>
      </c>
    </row>
    <row r="1407" customFormat="1" spans="1:9">
      <c r="A1407">
        <v>1406</v>
      </c>
      <c r="B1407">
        <f>IF(ISBLANK(IFERROR(INDEX('2-3 引出列表'!$A$2:$CE$8700,$A1407,MATCH(B$1,'2-3 引出列表'!$A$1:$CD$1,0)),"")),"",IFERROR(INDEX('2-3 引出列表'!$A$2:$CE$8700,$A1407,MATCH(B$1,'2-3 引出列表'!$A$1:$CD$1,0)),""))</f>
        <v>0</v>
      </c>
      <c r="C1407">
        <f>IF(ISBLANK(IFERROR(INDEX('2-3 引出列表'!$A$2:$CE$8700,$A1407,MATCH(C$1,'2-3 引出列表'!$A$1:$CD$1,0)),"")),"",IFERROR(INDEX('2-3 引出列表'!$A$2:$CE$8700,$A1407,MATCH(C$1,'2-3 引出列表'!$A$1:$CD$1,0)),""))</f>
        <v>0</v>
      </c>
      <c r="D1407">
        <f>IF(ISBLANK(IFERROR(INDEX('2-3 引出列表'!$A$2:$CE$8700,$A1407,MATCH(D$1,'2-3 引出列表'!$A$1:$CD$1,0)),"")),"",IFERROR(INDEX('2-3 引出列表'!$A$2:$CE$8700,$A1407,MATCH(D$1,'2-3 引出列表'!$A$1:$CD$1,0)),""))</f>
        <v>0</v>
      </c>
      <c r="E1407">
        <f>IF(ISBLANK(IFERROR(INDEX('2-3 引出列表'!$A$2:$CE$8700,$A1407,MATCH(E$1,'2-3 引出列表'!$A$1:$CD$1,0)),"")),"",IFERROR(INDEX('2-3 引出列表'!$A$2:$CE$8700,$A1407,MATCH(E$1,'2-3 引出列表'!$A$1:$CD$1,0)),""))</f>
        <v>0</v>
      </c>
      <c r="F1407" t="str">
        <f t="shared" si="21"/>
        <v>0</v>
      </c>
      <c r="G1407">
        <f>IF(ISBLANK(IFERROR(INDEX('2-3 引出列表'!$A$2:$CE$8700,$A1407,MATCH(G$1,'2-3 引出列表'!$A$1:$CD$1,0)),"")),"",IFERROR(INDEX('2-3 引出列表'!$A$2:$CE$8700,$A1407,MATCH(G$1,'2-3 引出列表'!$A$1:$CD$1,0)),""))</f>
        <v>0</v>
      </c>
      <c r="H1407">
        <f>IF(ISBLANK(IFERROR(INDEX('2-3 引出列表'!$A$2:$CE$8700,$A1407,MATCH(H$1,'2-3 引出列表'!$A$1:$CD$1,0)),"")),"",IFERROR(INDEX('2-3 引出列表'!$A$2:$CE$8700,$A1407,MATCH(H$1,'2-3 引出列表'!$A$1:$CD$1,0)),""))</f>
        <v>0</v>
      </c>
      <c r="I1407">
        <f>IF(ISBLANK(IFERROR(INDEX('2-3 引出列表'!$A$2:$CE$8700,$A1407,MATCH(I$1,'2-3 引出列表'!$A$1:$CD$1,0)),"")),"",IFERROR(INDEX('2-3 引出列表'!$A$2:$CE$8700,$A1407,MATCH(I$1,'2-3 引出列表'!$A$1:$CD$1,0)),""))</f>
        <v>0</v>
      </c>
    </row>
    <row r="1408" customFormat="1" spans="1:9">
      <c r="A1408">
        <v>1407</v>
      </c>
      <c r="B1408">
        <f>IF(ISBLANK(IFERROR(INDEX('2-3 引出列表'!$A$2:$CE$8700,$A1408,MATCH(B$1,'2-3 引出列表'!$A$1:$CD$1,0)),"")),"",IFERROR(INDEX('2-3 引出列表'!$A$2:$CE$8700,$A1408,MATCH(B$1,'2-3 引出列表'!$A$1:$CD$1,0)),""))</f>
        <v>0</v>
      </c>
      <c r="C1408">
        <f>IF(ISBLANK(IFERROR(INDEX('2-3 引出列表'!$A$2:$CE$8700,$A1408,MATCH(C$1,'2-3 引出列表'!$A$1:$CD$1,0)),"")),"",IFERROR(INDEX('2-3 引出列表'!$A$2:$CE$8700,$A1408,MATCH(C$1,'2-3 引出列表'!$A$1:$CD$1,0)),""))</f>
        <v>0</v>
      </c>
      <c r="D1408">
        <f>IF(ISBLANK(IFERROR(INDEX('2-3 引出列表'!$A$2:$CE$8700,$A1408,MATCH(D$1,'2-3 引出列表'!$A$1:$CD$1,0)),"")),"",IFERROR(INDEX('2-3 引出列表'!$A$2:$CE$8700,$A1408,MATCH(D$1,'2-3 引出列表'!$A$1:$CD$1,0)),""))</f>
        <v>0</v>
      </c>
      <c r="E1408">
        <f>IF(ISBLANK(IFERROR(INDEX('2-3 引出列表'!$A$2:$CE$8700,$A1408,MATCH(E$1,'2-3 引出列表'!$A$1:$CD$1,0)),"")),"",IFERROR(INDEX('2-3 引出列表'!$A$2:$CE$8700,$A1408,MATCH(E$1,'2-3 引出列表'!$A$1:$CD$1,0)),""))</f>
        <v>0</v>
      </c>
      <c r="F1408" t="str">
        <f t="shared" si="21"/>
        <v>0</v>
      </c>
      <c r="G1408">
        <f>IF(ISBLANK(IFERROR(INDEX('2-3 引出列表'!$A$2:$CE$8700,$A1408,MATCH(G$1,'2-3 引出列表'!$A$1:$CD$1,0)),"")),"",IFERROR(INDEX('2-3 引出列表'!$A$2:$CE$8700,$A1408,MATCH(G$1,'2-3 引出列表'!$A$1:$CD$1,0)),""))</f>
        <v>0</v>
      </c>
      <c r="H1408">
        <f>IF(ISBLANK(IFERROR(INDEX('2-3 引出列表'!$A$2:$CE$8700,$A1408,MATCH(H$1,'2-3 引出列表'!$A$1:$CD$1,0)),"")),"",IFERROR(INDEX('2-3 引出列表'!$A$2:$CE$8700,$A1408,MATCH(H$1,'2-3 引出列表'!$A$1:$CD$1,0)),""))</f>
        <v>0</v>
      </c>
      <c r="I1408">
        <f>IF(ISBLANK(IFERROR(INDEX('2-3 引出列表'!$A$2:$CE$8700,$A1408,MATCH(I$1,'2-3 引出列表'!$A$1:$CD$1,0)),"")),"",IFERROR(INDEX('2-3 引出列表'!$A$2:$CE$8700,$A1408,MATCH(I$1,'2-3 引出列表'!$A$1:$CD$1,0)),""))</f>
        <v>0</v>
      </c>
    </row>
    <row r="1409" customFormat="1" spans="1:9">
      <c r="A1409">
        <v>1408</v>
      </c>
      <c r="B1409">
        <f>IF(ISBLANK(IFERROR(INDEX('2-3 引出列表'!$A$2:$CE$8700,$A1409,MATCH(B$1,'2-3 引出列表'!$A$1:$CD$1,0)),"")),"",IFERROR(INDEX('2-3 引出列表'!$A$2:$CE$8700,$A1409,MATCH(B$1,'2-3 引出列表'!$A$1:$CD$1,0)),""))</f>
        <v>0</v>
      </c>
      <c r="C1409">
        <f>IF(ISBLANK(IFERROR(INDEX('2-3 引出列表'!$A$2:$CE$8700,$A1409,MATCH(C$1,'2-3 引出列表'!$A$1:$CD$1,0)),"")),"",IFERROR(INDEX('2-3 引出列表'!$A$2:$CE$8700,$A1409,MATCH(C$1,'2-3 引出列表'!$A$1:$CD$1,0)),""))</f>
        <v>0</v>
      </c>
      <c r="D1409">
        <f>IF(ISBLANK(IFERROR(INDEX('2-3 引出列表'!$A$2:$CE$8700,$A1409,MATCH(D$1,'2-3 引出列表'!$A$1:$CD$1,0)),"")),"",IFERROR(INDEX('2-3 引出列表'!$A$2:$CE$8700,$A1409,MATCH(D$1,'2-3 引出列表'!$A$1:$CD$1,0)),""))</f>
        <v>0</v>
      </c>
      <c r="E1409">
        <f>IF(ISBLANK(IFERROR(INDEX('2-3 引出列表'!$A$2:$CE$8700,$A1409,MATCH(E$1,'2-3 引出列表'!$A$1:$CD$1,0)),"")),"",IFERROR(INDEX('2-3 引出列表'!$A$2:$CE$8700,$A1409,MATCH(E$1,'2-3 引出列表'!$A$1:$CD$1,0)),""))</f>
        <v>0</v>
      </c>
      <c r="F1409" t="str">
        <f t="shared" si="21"/>
        <v>0</v>
      </c>
      <c r="G1409">
        <f>IF(ISBLANK(IFERROR(INDEX('2-3 引出列表'!$A$2:$CE$8700,$A1409,MATCH(G$1,'2-3 引出列表'!$A$1:$CD$1,0)),"")),"",IFERROR(INDEX('2-3 引出列表'!$A$2:$CE$8700,$A1409,MATCH(G$1,'2-3 引出列表'!$A$1:$CD$1,0)),""))</f>
        <v>0</v>
      </c>
      <c r="H1409">
        <f>IF(ISBLANK(IFERROR(INDEX('2-3 引出列表'!$A$2:$CE$8700,$A1409,MATCH(H$1,'2-3 引出列表'!$A$1:$CD$1,0)),"")),"",IFERROR(INDEX('2-3 引出列表'!$A$2:$CE$8700,$A1409,MATCH(H$1,'2-3 引出列表'!$A$1:$CD$1,0)),""))</f>
        <v>0</v>
      </c>
      <c r="I1409">
        <f>IF(ISBLANK(IFERROR(INDEX('2-3 引出列表'!$A$2:$CE$8700,$A1409,MATCH(I$1,'2-3 引出列表'!$A$1:$CD$1,0)),"")),"",IFERROR(INDEX('2-3 引出列表'!$A$2:$CE$8700,$A1409,MATCH(I$1,'2-3 引出列表'!$A$1:$CD$1,0)),""))</f>
        <v>0</v>
      </c>
    </row>
    <row r="1410" customFormat="1" spans="1:9">
      <c r="A1410">
        <v>1409</v>
      </c>
      <c r="B1410">
        <f>IF(ISBLANK(IFERROR(INDEX('2-3 引出列表'!$A$2:$CE$8700,$A1410,MATCH(B$1,'2-3 引出列表'!$A$1:$CD$1,0)),"")),"",IFERROR(INDEX('2-3 引出列表'!$A$2:$CE$8700,$A1410,MATCH(B$1,'2-3 引出列表'!$A$1:$CD$1,0)),""))</f>
        <v>0</v>
      </c>
      <c r="C1410">
        <f>IF(ISBLANK(IFERROR(INDEX('2-3 引出列表'!$A$2:$CE$8700,$A1410,MATCH(C$1,'2-3 引出列表'!$A$1:$CD$1,0)),"")),"",IFERROR(INDEX('2-3 引出列表'!$A$2:$CE$8700,$A1410,MATCH(C$1,'2-3 引出列表'!$A$1:$CD$1,0)),""))</f>
        <v>0</v>
      </c>
      <c r="D1410">
        <f>IF(ISBLANK(IFERROR(INDEX('2-3 引出列表'!$A$2:$CE$8700,$A1410,MATCH(D$1,'2-3 引出列表'!$A$1:$CD$1,0)),"")),"",IFERROR(INDEX('2-3 引出列表'!$A$2:$CE$8700,$A1410,MATCH(D$1,'2-3 引出列表'!$A$1:$CD$1,0)),""))</f>
        <v>0</v>
      </c>
      <c r="E1410">
        <f>IF(ISBLANK(IFERROR(INDEX('2-3 引出列表'!$A$2:$CE$8700,$A1410,MATCH(E$1,'2-3 引出列表'!$A$1:$CD$1,0)),"")),"",IFERROR(INDEX('2-3 引出列表'!$A$2:$CE$8700,$A1410,MATCH(E$1,'2-3 引出列表'!$A$1:$CD$1,0)),""))</f>
        <v>0</v>
      </c>
      <c r="F1410" t="str">
        <f t="shared" ref="F1410:F1473" si="22">LEFT(E1410,7)</f>
        <v>0</v>
      </c>
      <c r="G1410">
        <f>IF(ISBLANK(IFERROR(INDEX('2-3 引出列表'!$A$2:$CE$8700,$A1410,MATCH(G$1,'2-3 引出列表'!$A$1:$CD$1,0)),"")),"",IFERROR(INDEX('2-3 引出列表'!$A$2:$CE$8700,$A1410,MATCH(G$1,'2-3 引出列表'!$A$1:$CD$1,0)),""))</f>
        <v>0</v>
      </c>
      <c r="H1410">
        <f>IF(ISBLANK(IFERROR(INDEX('2-3 引出列表'!$A$2:$CE$8700,$A1410,MATCH(H$1,'2-3 引出列表'!$A$1:$CD$1,0)),"")),"",IFERROR(INDEX('2-3 引出列表'!$A$2:$CE$8700,$A1410,MATCH(H$1,'2-3 引出列表'!$A$1:$CD$1,0)),""))</f>
        <v>0</v>
      </c>
      <c r="I1410">
        <f>IF(ISBLANK(IFERROR(INDEX('2-3 引出列表'!$A$2:$CE$8700,$A1410,MATCH(I$1,'2-3 引出列表'!$A$1:$CD$1,0)),"")),"",IFERROR(INDEX('2-3 引出列表'!$A$2:$CE$8700,$A1410,MATCH(I$1,'2-3 引出列表'!$A$1:$CD$1,0)),""))</f>
        <v>0</v>
      </c>
    </row>
    <row r="1411" customFormat="1" spans="1:9">
      <c r="A1411">
        <v>1410</v>
      </c>
      <c r="B1411">
        <f>IF(ISBLANK(IFERROR(INDEX('2-3 引出列表'!$A$2:$CE$8700,$A1411,MATCH(B$1,'2-3 引出列表'!$A$1:$CD$1,0)),"")),"",IFERROR(INDEX('2-3 引出列表'!$A$2:$CE$8700,$A1411,MATCH(B$1,'2-3 引出列表'!$A$1:$CD$1,0)),""))</f>
        <v>0</v>
      </c>
      <c r="C1411">
        <f>IF(ISBLANK(IFERROR(INDEX('2-3 引出列表'!$A$2:$CE$8700,$A1411,MATCH(C$1,'2-3 引出列表'!$A$1:$CD$1,0)),"")),"",IFERROR(INDEX('2-3 引出列表'!$A$2:$CE$8700,$A1411,MATCH(C$1,'2-3 引出列表'!$A$1:$CD$1,0)),""))</f>
        <v>0</v>
      </c>
      <c r="D1411">
        <f>IF(ISBLANK(IFERROR(INDEX('2-3 引出列表'!$A$2:$CE$8700,$A1411,MATCH(D$1,'2-3 引出列表'!$A$1:$CD$1,0)),"")),"",IFERROR(INDEX('2-3 引出列表'!$A$2:$CE$8700,$A1411,MATCH(D$1,'2-3 引出列表'!$A$1:$CD$1,0)),""))</f>
        <v>0</v>
      </c>
      <c r="E1411">
        <f>IF(ISBLANK(IFERROR(INDEX('2-3 引出列表'!$A$2:$CE$8700,$A1411,MATCH(E$1,'2-3 引出列表'!$A$1:$CD$1,0)),"")),"",IFERROR(INDEX('2-3 引出列表'!$A$2:$CE$8700,$A1411,MATCH(E$1,'2-3 引出列表'!$A$1:$CD$1,0)),""))</f>
        <v>0</v>
      </c>
      <c r="F1411" t="str">
        <f t="shared" si="22"/>
        <v>0</v>
      </c>
      <c r="G1411">
        <f>IF(ISBLANK(IFERROR(INDEX('2-3 引出列表'!$A$2:$CE$8700,$A1411,MATCH(G$1,'2-3 引出列表'!$A$1:$CD$1,0)),"")),"",IFERROR(INDEX('2-3 引出列表'!$A$2:$CE$8700,$A1411,MATCH(G$1,'2-3 引出列表'!$A$1:$CD$1,0)),""))</f>
        <v>0</v>
      </c>
      <c r="H1411">
        <f>IF(ISBLANK(IFERROR(INDEX('2-3 引出列表'!$A$2:$CE$8700,$A1411,MATCH(H$1,'2-3 引出列表'!$A$1:$CD$1,0)),"")),"",IFERROR(INDEX('2-3 引出列表'!$A$2:$CE$8700,$A1411,MATCH(H$1,'2-3 引出列表'!$A$1:$CD$1,0)),""))</f>
        <v>0</v>
      </c>
      <c r="I1411">
        <f>IF(ISBLANK(IFERROR(INDEX('2-3 引出列表'!$A$2:$CE$8700,$A1411,MATCH(I$1,'2-3 引出列表'!$A$1:$CD$1,0)),"")),"",IFERROR(INDEX('2-3 引出列表'!$A$2:$CE$8700,$A1411,MATCH(I$1,'2-3 引出列表'!$A$1:$CD$1,0)),""))</f>
        <v>0</v>
      </c>
    </row>
    <row r="1412" customFormat="1" spans="1:9">
      <c r="A1412">
        <v>1411</v>
      </c>
      <c r="B1412">
        <f>IF(ISBLANK(IFERROR(INDEX('2-3 引出列表'!$A$2:$CE$8700,$A1412,MATCH(B$1,'2-3 引出列表'!$A$1:$CD$1,0)),"")),"",IFERROR(INDEX('2-3 引出列表'!$A$2:$CE$8700,$A1412,MATCH(B$1,'2-3 引出列表'!$A$1:$CD$1,0)),""))</f>
        <v>0</v>
      </c>
      <c r="C1412">
        <f>IF(ISBLANK(IFERROR(INDEX('2-3 引出列表'!$A$2:$CE$8700,$A1412,MATCH(C$1,'2-3 引出列表'!$A$1:$CD$1,0)),"")),"",IFERROR(INDEX('2-3 引出列表'!$A$2:$CE$8700,$A1412,MATCH(C$1,'2-3 引出列表'!$A$1:$CD$1,0)),""))</f>
        <v>0</v>
      </c>
      <c r="D1412">
        <f>IF(ISBLANK(IFERROR(INDEX('2-3 引出列表'!$A$2:$CE$8700,$A1412,MATCH(D$1,'2-3 引出列表'!$A$1:$CD$1,0)),"")),"",IFERROR(INDEX('2-3 引出列表'!$A$2:$CE$8700,$A1412,MATCH(D$1,'2-3 引出列表'!$A$1:$CD$1,0)),""))</f>
        <v>0</v>
      </c>
      <c r="E1412">
        <f>IF(ISBLANK(IFERROR(INDEX('2-3 引出列表'!$A$2:$CE$8700,$A1412,MATCH(E$1,'2-3 引出列表'!$A$1:$CD$1,0)),"")),"",IFERROR(INDEX('2-3 引出列表'!$A$2:$CE$8700,$A1412,MATCH(E$1,'2-3 引出列表'!$A$1:$CD$1,0)),""))</f>
        <v>0</v>
      </c>
      <c r="F1412" t="str">
        <f t="shared" si="22"/>
        <v>0</v>
      </c>
      <c r="G1412">
        <f>IF(ISBLANK(IFERROR(INDEX('2-3 引出列表'!$A$2:$CE$8700,$A1412,MATCH(G$1,'2-3 引出列表'!$A$1:$CD$1,0)),"")),"",IFERROR(INDEX('2-3 引出列表'!$A$2:$CE$8700,$A1412,MATCH(G$1,'2-3 引出列表'!$A$1:$CD$1,0)),""))</f>
        <v>0</v>
      </c>
      <c r="H1412">
        <f>IF(ISBLANK(IFERROR(INDEX('2-3 引出列表'!$A$2:$CE$8700,$A1412,MATCH(H$1,'2-3 引出列表'!$A$1:$CD$1,0)),"")),"",IFERROR(INDEX('2-3 引出列表'!$A$2:$CE$8700,$A1412,MATCH(H$1,'2-3 引出列表'!$A$1:$CD$1,0)),""))</f>
        <v>0</v>
      </c>
      <c r="I1412">
        <f>IF(ISBLANK(IFERROR(INDEX('2-3 引出列表'!$A$2:$CE$8700,$A1412,MATCH(I$1,'2-3 引出列表'!$A$1:$CD$1,0)),"")),"",IFERROR(INDEX('2-3 引出列表'!$A$2:$CE$8700,$A1412,MATCH(I$1,'2-3 引出列表'!$A$1:$CD$1,0)),""))</f>
        <v>0</v>
      </c>
    </row>
    <row r="1413" customFormat="1" spans="1:9">
      <c r="A1413">
        <v>1412</v>
      </c>
      <c r="B1413">
        <f>IF(ISBLANK(IFERROR(INDEX('2-3 引出列表'!$A$2:$CE$8700,$A1413,MATCH(B$1,'2-3 引出列表'!$A$1:$CD$1,0)),"")),"",IFERROR(INDEX('2-3 引出列表'!$A$2:$CE$8700,$A1413,MATCH(B$1,'2-3 引出列表'!$A$1:$CD$1,0)),""))</f>
        <v>0</v>
      </c>
      <c r="C1413">
        <f>IF(ISBLANK(IFERROR(INDEX('2-3 引出列表'!$A$2:$CE$8700,$A1413,MATCH(C$1,'2-3 引出列表'!$A$1:$CD$1,0)),"")),"",IFERROR(INDEX('2-3 引出列表'!$A$2:$CE$8700,$A1413,MATCH(C$1,'2-3 引出列表'!$A$1:$CD$1,0)),""))</f>
        <v>0</v>
      </c>
      <c r="D1413">
        <f>IF(ISBLANK(IFERROR(INDEX('2-3 引出列表'!$A$2:$CE$8700,$A1413,MATCH(D$1,'2-3 引出列表'!$A$1:$CD$1,0)),"")),"",IFERROR(INDEX('2-3 引出列表'!$A$2:$CE$8700,$A1413,MATCH(D$1,'2-3 引出列表'!$A$1:$CD$1,0)),""))</f>
        <v>0</v>
      </c>
      <c r="E1413">
        <f>IF(ISBLANK(IFERROR(INDEX('2-3 引出列表'!$A$2:$CE$8700,$A1413,MATCH(E$1,'2-3 引出列表'!$A$1:$CD$1,0)),"")),"",IFERROR(INDEX('2-3 引出列表'!$A$2:$CE$8700,$A1413,MATCH(E$1,'2-3 引出列表'!$A$1:$CD$1,0)),""))</f>
        <v>0</v>
      </c>
      <c r="F1413" t="str">
        <f t="shared" si="22"/>
        <v>0</v>
      </c>
      <c r="G1413">
        <f>IF(ISBLANK(IFERROR(INDEX('2-3 引出列表'!$A$2:$CE$8700,$A1413,MATCH(G$1,'2-3 引出列表'!$A$1:$CD$1,0)),"")),"",IFERROR(INDEX('2-3 引出列表'!$A$2:$CE$8700,$A1413,MATCH(G$1,'2-3 引出列表'!$A$1:$CD$1,0)),""))</f>
        <v>0</v>
      </c>
      <c r="H1413">
        <f>IF(ISBLANK(IFERROR(INDEX('2-3 引出列表'!$A$2:$CE$8700,$A1413,MATCH(H$1,'2-3 引出列表'!$A$1:$CD$1,0)),"")),"",IFERROR(INDEX('2-3 引出列表'!$A$2:$CE$8700,$A1413,MATCH(H$1,'2-3 引出列表'!$A$1:$CD$1,0)),""))</f>
        <v>0</v>
      </c>
      <c r="I1413">
        <f>IF(ISBLANK(IFERROR(INDEX('2-3 引出列表'!$A$2:$CE$8700,$A1413,MATCH(I$1,'2-3 引出列表'!$A$1:$CD$1,0)),"")),"",IFERROR(INDEX('2-3 引出列表'!$A$2:$CE$8700,$A1413,MATCH(I$1,'2-3 引出列表'!$A$1:$CD$1,0)),""))</f>
        <v>0</v>
      </c>
    </row>
    <row r="1414" customFormat="1" spans="1:9">
      <c r="A1414">
        <v>1413</v>
      </c>
      <c r="B1414">
        <f>IF(ISBLANK(IFERROR(INDEX('2-3 引出列表'!$A$2:$CE$8700,$A1414,MATCH(B$1,'2-3 引出列表'!$A$1:$CD$1,0)),"")),"",IFERROR(INDEX('2-3 引出列表'!$A$2:$CE$8700,$A1414,MATCH(B$1,'2-3 引出列表'!$A$1:$CD$1,0)),""))</f>
        <v>0</v>
      </c>
      <c r="C1414">
        <f>IF(ISBLANK(IFERROR(INDEX('2-3 引出列表'!$A$2:$CE$8700,$A1414,MATCH(C$1,'2-3 引出列表'!$A$1:$CD$1,0)),"")),"",IFERROR(INDEX('2-3 引出列表'!$A$2:$CE$8700,$A1414,MATCH(C$1,'2-3 引出列表'!$A$1:$CD$1,0)),""))</f>
        <v>0</v>
      </c>
      <c r="D1414">
        <f>IF(ISBLANK(IFERROR(INDEX('2-3 引出列表'!$A$2:$CE$8700,$A1414,MATCH(D$1,'2-3 引出列表'!$A$1:$CD$1,0)),"")),"",IFERROR(INDEX('2-3 引出列表'!$A$2:$CE$8700,$A1414,MATCH(D$1,'2-3 引出列表'!$A$1:$CD$1,0)),""))</f>
        <v>0</v>
      </c>
      <c r="E1414">
        <f>IF(ISBLANK(IFERROR(INDEX('2-3 引出列表'!$A$2:$CE$8700,$A1414,MATCH(E$1,'2-3 引出列表'!$A$1:$CD$1,0)),"")),"",IFERROR(INDEX('2-3 引出列表'!$A$2:$CE$8700,$A1414,MATCH(E$1,'2-3 引出列表'!$A$1:$CD$1,0)),""))</f>
        <v>0</v>
      </c>
      <c r="F1414" t="str">
        <f t="shared" si="22"/>
        <v>0</v>
      </c>
      <c r="G1414">
        <f>IF(ISBLANK(IFERROR(INDEX('2-3 引出列表'!$A$2:$CE$8700,$A1414,MATCH(G$1,'2-3 引出列表'!$A$1:$CD$1,0)),"")),"",IFERROR(INDEX('2-3 引出列表'!$A$2:$CE$8700,$A1414,MATCH(G$1,'2-3 引出列表'!$A$1:$CD$1,0)),""))</f>
        <v>0</v>
      </c>
      <c r="H1414">
        <f>IF(ISBLANK(IFERROR(INDEX('2-3 引出列表'!$A$2:$CE$8700,$A1414,MATCH(H$1,'2-3 引出列表'!$A$1:$CD$1,0)),"")),"",IFERROR(INDEX('2-3 引出列表'!$A$2:$CE$8700,$A1414,MATCH(H$1,'2-3 引出列表'!$A$1:$CD$1,0)),""))</f>
        <v>0</v>
      </c>
      <c r="I1414">
        <f>IF(ISBLANK(IFERROR(INDEX('2-3 引出列表'!$A$2:$CE$8700,$A1414,MATCH(I$1,'2-3 引出列表'!$A$1:$CD$1,0)),"")),"",IFERROR(INDEX('2-3 引出列表'!$A$2:$CE$8700,$A1414,MATCH(I$1,'2-3 引出列表'!$A$1:$CD$1,0)),""))</f>
        <v>0</v>
      </c>
    </row>
    <row r="1415" customFormat="1" spans="1:9">
      <c r="A1415">
        <v>1414</v>
      </c>
      <c r="B1415">
        <f>IF(ISBLANK(IFERROR(INDEX('2-3 引出列表'!$A$2:$CE$8700,$A1415,MATCH(B$1,'2-3 引出列表'!$A$1:$CD$1,0)),"")),"",IFERROR(INDEX('2-3 引出列表'!$A$2:$CE$8700,$A1415,MATCH(B$1,'2-3 引出列表'!$A$1:$CD$1,0)),""))</f>
        <v>0</v>
      </c>
      <c r="C1415">
        <f>IF(ISBLANK(IFERROR(INDEX('2-3 引出列表'!$A$2:$CE$8700,$A1415,MATCH(C$1,'2-3 引出列表'!$A$1:$CD$1,0)),"")),"",IFERROR(INDEX('2-3 引出列表'!$A$2:$CE$8700,$A1415,MATCH(C$1,'2-3 引出列表'!$A$1:$CD$1,0)),""))</f>
        <v>0</v>
      </c>
      <c r="D1415">
        <f>IF(ISBLANK(IFERROR(INDEX('2-3 引出列表'!$A$2:$CE$8700,$A1415,MATCH(D$1,'2-3 引出列表'!$A$1:$CD$1,0)),"")),"",IFERROR(INDEX('2-3 引出列表'!$A$2:$CE$8700,$A1415,MATCH(D$1,'2-3 引出列表'!$A$1:$CD$1,0)),""))</f>
        <v>0</v>
      </c>
      <c r="E1415">
        <f>IF(ISBLANK(IFERROR(INDEX('2-3 引出列表'!$A$2:$CE$8700,$A1415,MATCH(E$1,'2-3 引出列表'!$A$1:$CD$1,0)),"")),"",IFERROR(INDEX('2-3 引出列表'!$A$2:$CE$8700,$A1415,MATCH(E$1,'2-3 引出列表'!$A$1:$CD$1,0)),""))</f>
        <v>0</v>
      </c>
      <c r="F1415" t="str">
        <f t="shared" si="22"/>
        <v>0</v>
      </c>
      <c r="G1415">
        <f>IF(ISBLANK(IFERROR(INDEX('2-3 引出列表'!$A$2:$CE$8700,$A1415,MATCH(G$1,'2-3 引出列表'!$A$1:$CD$1,0)),"")),"",IFERROR(INDEX('2-3 引出列表'!$A$2:$CE$8700,$A1415,MATCH(G$1,'2-3 引出列表'!$A$1:$CD$1,0)),""))</f>
        <v>0</v>
      </c>
      <c r="H1415">
        <f>IF(ISBLANK(IFERROR(INDEX('2-3 引出列表'!$A$2:$CE$8700,$A1415,MATCH(H$1,'2-3 引出列表'!$A$1:$CD$1,0)),"")),"",IFERROR(INDEX('2-3 引出列表'!$A$2:$CE$8700,$A1415,MATCH(H$1,'2-3 引出列表'!$A$1:$CD$1,0)),""))</f>
        <v>0</v>
      </c>
      <c r="I1415">
        <f>IF(ISBLANK(IFERROR(INDEX('2-3 引出列表'!$A$2:$CE$8700,$A1415,MATCH(I$1,'2-3 引出列表'!$A$1:$CD$1,0)),"")),"",IFERROR(INDEX('2-3 引出列表'!$A$2:$CE$8700,$A1415,MATCH(I$1,'2-3 引出列表'!$A$1:$CD$1,0)),""))</f>
        <v>0</v>
      </c>
    </row>
    <row r="1416" customFormat="1" spans="1:9">
      <c r="A1416">
        <v>1415</v>
      </c>
      <c r="B1416">
        <f>IF(ISBLANK(IFERROR(INDEX('2-3 引出列表'!$A$2:$CE$8700,$A1416,MATCH(B$1,'2-3 引出列表'!$A$1:$CD$1,0)),"")),"",IFERROR(INDEX('2-3 引出列表'!$A$2:$CE$8700,$A1416,MATCH(B$1,'2-3 引出列表'!$A$1:$CD$1,0)),""))</f>
        <v>0</v>
      </c>
      <c r="C1416">
        <f>IF(ISBLANK(IFERROR(INDEX('2-3 引出列表'!$A$2:$CE$8700,$A1416,MATCH(C$1,'2-3 引出列表'!$A$1:$CD$1,0)),"")),"",IFERROR(INDEX('2-3 引出列表'!$A$2:$CE$8700,$A1416,MATCH(C$1,'2-3 引出列表'!$A$1:$CD$1,0)),""))</f>
        <v>0</v>
      </c>
      <c r="D1416">
        <f>IF(ISBLANK(IFERROR(INDEX('2-3 引出列表'!$A$2:$CE$8700,$A1416,MATCH(D$1,'2-3 引出列表'!$A$1:$CD$1,0)),"")),"",IFERROR(INDEX('2-3 引出列表'!$A$2:$CE$8700,$A1416,MATCH(D$1,'2-3 引出列表'!$A$1:$CD$1,0)),""))</f>
        <v>0</v>
      </c>
      <c r="E1416">
        <f>IF(ISBLANK(IFERROR(INDEX('2-3 引出列表'!$A$2:$CE$8700,$A1416,MATCH(E$1,'2-3 引出列表'!$A$1:$CD$1,0)),"")),"",IFERROR(INDEX('2-3 引出列表'!$A$2:$CE$8700,$A1416,MATCH(E$1,'2-3 引出列表'!$A$1:$CD$1,0)),""))</f>
        <v>0</v>
      </c>
      <c r="F1416" t="str">
        <f t="shared" si="22"/>
        <v>0</v>
      </c>
      <c r="G1416">
        <f>IF(ISBLANK(IFERROR(INDEX('2-3 引出列表'!$A$2:$CE$8700,$A1416,MATCH(G$1,'2-3 引出列表'!$A$1:$CD$1,0)),"")),"",IFERROR(INDEX('2-3 引出列表'!$A$2:$CE$8700,$A1416,MATCH(G$1,'2-3 引出列表'!$A$1:$CD$1,0)),""))</f>
        <v>0</v>
      </c>
      <c r="H1416">
        <f>IF(ISBLANK(IFERROR(INDEX('2-3 引出列表'!$A$2:$CE$8700,$A1416,MATCH(H$1,'2-3 引出列表'!$A$1:$CD$1,0)),"")),"",IFERROR(INDEX('2-3 引出列表'!$A$2:$CE$8700,$A1416,MATCH(H$1,'2-3 引出列表'!$A$1:$CD$1,0)),""))</f>
        <v>0</v>
      </c>
      <c r="I1416">
        <f>IF(ISBLANK(IFERROR(INDEX('2-3 引出列表'!$A$2:$CE$8700,$A1416,MATCH(I$1,'2-3 引出列表'!$A$1:$CD$1,0)),"")),"",IFERROR(INDEX('2-3 引出列表'!$A$2:$CE$8700,$A1416,MATCH(I$1,'2-3 引出列表'!$A$1:$CD$1,0)),""))</f>
        <v>0</v>
      </c>
    </row>
    <row r="1417" customFormat="1" spans="1:9">
      <c r="A1417">
        <v>1416</v>
      </c>
      <c r="B1417">
        <f>IF(ISBLANK(IFERROR(INDEX('2-3 引出列表'!$A$2:$CE$8700,$A1417,MATCH(B$1,'2-3 引出列表'!$A$1:$CD$1,0)),"")),"",IFERROR(INDEX('2-3 引出列表'!$A$2:$CE$8700,$A1417,MATCH(B$1,'2-3 引出列表'!$A$1:$CD$1,0)),""))</f>
        <v>0</v>
      </c>
      <c r="C1417">
        <f>IF(ISBLANK(IFERROR(INDEX('2-3 引出列表'!$A$2:$CE$8700,$A1417,MATCH(C$1,'2-3 引出列表'!$A$1:$CD$1,0)),"")),"",IFERROR(INDEX('2-3 引出列表'!$A$2:$CE$8700,$A1417,MATCH(C$1,'2-3 引出列表'!$A$1:$CD$1,0)),""))</f>
        <v>0</v>
      </c>
      <c r="D1417">
        <f>IF(ISBLANK(IFERROR(INDEX('2-3 引出列表'!$A$2:$CE$8700,$A1417,MATCH(D$1,'2-3 引出列表'!$A$1:$CD$1,0)),"")),"",IFERROR(INDEX('2-3 引出列表'!$A$2:$CE$8700,$A1417,MATCH(D$1,'2-3 引出列表'!$A$1:$CD$1,0)),""))</f>
        <v>0</v>
      </c>
      <c r="E1417">
        <f>IF(ISBLANK(IFERROR(INDEX('2-3 引出列表'!$A$2:$CE$8700,$A1417,MATCH(E$1,'2-3 引出列表'!$A$1:$CD$1,0)),"")),"",IFERROR(INDEX('2-3 引出列表'!$A$2:$CE$8700,$A1417,MATCH(E$1,'2-3 引出列表'!$A$1:$CD$1,0)),""))</f>
        <v>0</v>
      </c>
      <c r="F1417" t="str">
        <f t="shared" si="22"/>
        <v>0</v>
      </c>
      <c r="G1417">
        <f>IF(ISBLANK(IFERROR(INDEX('2-3 引出列表'!$A$2:$CE$8700,$A1417,MATCH(G$1,'2-3 引出列表'!$A$1:$CD$1,0)),"")),"",IFERROR(INDEX('2-3 引出列表'!$A$2:$CE$8700,$A1417,MATCH(G$1,'2-3 引出列表'!$A$1:$CD$1,0)),""))</f>
        <v>0</v>
      </c>
      <c r="H1417">
        <f>IF(ISBLANK(IFERROR(INDEX('2-3 引出列表'!$A$2:$CE$8700,$A1417,MATCH(H$1,'2-3 引出列表'!$A$1:$CD$1,0)),"")),"",IFERROR(INDEX('2-3 引出列表'!$A$2:$CE$8700,$A1417,MATCH(H$1,'2-3 引出列表'!$A$1:$CD$1,0)),""))</f>
        <v>0</v>
      </c>
      <c r="I1417">
        <f>IF(ISBLANK(IFERROR(INDEX('2-3 引出列表'!$A$2:$CE$8700,$A1417,MATCH(I$1,'2-3 引出列表'!$A$1:$CD$1,0)),"")),"",IFERROR(INDEX('2-3 引出列表'!$A$2:$CE$8700,$A1417,MATCH(I$1,'2-3 引出列表'!$A$1:$CD$1,0)),""))</f>
        <v>0</v>
      </c>
    </row>
    <row r="1418" customFormat="1" spans="1:9">
      <c r="A1418">
        <v>1417</v>
      </c>
      <c r="B1418">
        <f>IF(ISBLANK(IFERROR(INDEX('2-3 引出列表'!$A$2:$CE$8700,$A1418,MATCH(B$1,'2-3 引出列表'!$A$1:$CD$1,0)),"")),"",IFERROR(INDEX('2-3 引出列表'!$A$2:$CE$8700,$A1418,MATCH(B$1,'2-3 引出列表'!$A$1:$CD$1,0)),""))</f>
        <v>0</v>
      </c>
      <c r="C1418">
        <f>IF(ISBLANK(IFERROR(INDEX('2-3 引出列表'!$A$2:$CE$8700,$A1418,MATCH(C$1,'2-3 引出列表'!$A$1:$CD$1,0)),"")),"",IFERROR(INDEX('2-3 引出列表'!$A$2:$CE$8700,$A1418,MATCH(C$1,'2-3 引出列表'!$A$1:$CD$1,0)),""))</f>
        <v>0</v>
      </c>
      <c r="D1418">
        <f>IF(ISBLANK(IFERROR(INDEX('2-3 引出列表'!$A$2:$CE$8700,$A1418,MATCH(D$1,'2-3 引出列表'!$A$1:$CD$1,0)),"")),"",IFERROR(INDEX('2-3 引出列表'!$A$2:$CE$8700,$A1418,MATCH(D$1,'2-3 引出列表'!$A$1:$CD$1,0)),""))</f>
        <v>0</v>
      </c>
      <c r="E1418">
        <f>IF(ISBLANK(IFERROR(INDEX('2-3 引出列表'!$A$2:$CE$8700,$A1418,MATCH(E$1,'2-3 引出列表'!$A$1:$CD$1,0)),"")),"",IFERROR(INDEX('2-3 引出列表'!$A$2:$CE$8700,$A1418,MATCH(E$1,'2-3 引出列表'!$A$1:$CD$1,0)),""))</f>
        <v>0</v>
      </c>
      <c r="F1418" t="str">
        <f t="shared" si="22"/>
        <v>0</v>
      </c>
      <c r="G1418">
        <f>IF(ISBLANK(IFERROR(INDEX('2-3 引出列表'!$A$2:$CE$8700,$A1418,MATCH(G$1,'2-3 引出列表'!$A$1:$CD$1,0)),"")),"",IFERROR(INDEX('2-3 引出列表'!$A$2:$CE$8700,$A1418,MATCH(G$1,'2-3 引出列表'!$A$1:$CD$1,0)),""))</f>
        <v>0</v>
      </c>
      <c r="H1418">
        <f>IF(ISBLANK(IFERROR(INDEX('2-3 引出列表'!$A$2:$CE$8700,$A1418,MATCH(H$1,'2-3 引出列表'!$A$1:$CD$1,0)),"")),"",IFERROR(INDEX('2-3 引出列表'!$A$2:$CE$8700,$A1418,MATCH(H$1,'2-3 引出列表'!$A$1:$CD$1,0)),""))</f>
        <v>0</v>
      </c>
      <c r="I1418">
        <f>IF(ISBLANK(IFERROR(INDEX('2-3 引出列表'!$A$2:$CE$8700,$A1418,MATCH(I$1,'2-3 引出列表'!$A$1:$CD$1,0)),"")),"",IFERROR(INDEX('2-3 引出列表'!$A$2:$CE$8700,$A1418,MATCH(I$1,'2-3 引出列表'!$A$1:$CD$1,0)),""))</f>
        <v>0</v>
      </c>
    </row>
    <row r="1419" customFormat="1" spans="1:9">
      <c r="A1419">
        <v>1418</v>
      </c>
      <c r="B1419">
        <f>IF(ISBLANK(IFERROR(INDEX('2-3 引出列表'!$A$2:$CE$8700,$A1419,MATCH(B$1,'2-3 引出列表'!$A$1:$CD$1,0)),"")),"",IFERROR(INDEX('2-3 引出列表'!$A$2:$CE$8700,$A1419,MATCH(B$1,'2-3 引出列表'!$A$1:$CD$1,0)),""))</f>
        <v>0</v>
      </c>
      <c r="C1419">
        <f>IF(ISBLANK(IFERROR(INDEX('2-3 引出列表'!$A$2:$CE$8700,$A1419,MATCH(C$1,'2-3 引出列表'!$A$1:$CD$1,0)),"")),"",IFERROR(INDEX('2-3 引出列表'!$A$2:$CE$8700,$A1419,MATCH(C$1,'2-3 引出列表'!$A$1:$CD$1,0)),""))</f>
        <v>0</v>
      </c>
      <c r="D1419">
        <f>IF(ISBLANK(IFERROR(INDEX('2-3 引出列表'!$A$2:$CE$8700,$A1419,MATCH(D$1,'2-3 引出列表'!$A$1:$CD$1,0)),"")),"",IFERROR(INDEX('2-3 引出列表'!$A$2:$CE$8700,$A1419,MATCH(D$1,'2-3 引出列表'!$A$1:$CD$1,0)),""))</f>
        <v>0</v>
      </c>
      <c r="E1419">
        <f>IF(ISBLANK(IFERROR(INDEX('2-3 引出列表'!$A$2:$CE$8700,$A1419,MATCH(E$1,'2-3 引出列表'!$A$1:$CD$1,0)),"")),"",IFERROR(INDEX('2-3 引出列表'!$A$2:$CE$8700,$A1419,MATCH(E$1,'2-3 引出列表'!$A$1:$CD$1,0)),""))</f>
        <v>0</v>
      </c>
      <c r="F1419" t="str">
        <f t="shared" si="22"/>
        <v>0</v>
      </c>
      <c r="G1419">
        <f>IF(ISBLANK(IFERROR(INDEX('2-3 引出列表'!$A$2:$CE$8700,$A1419,MATCH(G$1,'2-3 引出列表'!$A$1:$CD$1,0)),"")),"",IFERROR(INDEX('2-3 引出列表'!$A$2:$CE$8700,$A1419,MATCH(G$1,'2-3 引出列表'!$A$1:$CD$1,0)),""))</f>
        <v>0</v>
      </c>
      <c r="H1419">
        <f>IF(ISBLANK(IFERROR(INDEX('2-3 引出列表'!$A$2:$CE$8700,$A1419,MATCH(H$1,'2-3 引出列表'!$A$1:$CD$1,0)),"")),"",IFERROR(INDEX('2-3 引出列表'!$A$2:$CE$8700,$A1419,MATCH(H$1,'2-3 引出列表'!$A$1:$CD$1,0)),""))</f>
        <v>0</v>
      </c>
      <c r="I1419">
        <f>IF(ISBLANK(IFERROR(INDEX('2-3 引出列表'!$A$2:$CE$8700,$A1419,MATCH(I$1,'2-3 引出列表'!$A$1:$CD$1,0)),"")),"",IFERROR(INDEX('2-3 引出列表'!$A$2:$CE$8700,$A1419,MATCH(I$1,'2-3 引出列表'!$A$1:$CD$1,0)),""))</f>
        <v>0</v>
      </c>
    </row>
    <row r="1420" customFormat="1" spans="1:9">
      <c r="A1420">
        <v>1419</v>
      </c>
      <c r="B1420">
        <f>IF(ISBLANK(IFERROR(INDEX('2-3 引出列表'!$A$2:$CE$8700,$A1420,MATCH(B$1,'2-3 引出列表'!$A$1:$CD$1,0)),"")),"",IFERROR(INDEX('2-3 引出列表'!$A$2:$CE$8700,$A1420,MATCH(B$1,'2-3 引出列表'!$A$1:$CD$1,0)),""))</f>
        <v>0</v>
      </c>
      <c r="C1420">
        <f>IF(ISBLANK(IFERROR(INDEX('2-3 引出列表'!$A$2:$CE$8700,$A1420,MATCH(C$1,'2-3 引出列表'!$A$1:$CD$1,0)),"")),"",IFERROR(INDEX('2-3 引出列表'!$A$2:$CE$8700,$A1420,MATCH(C$1,'2-3 引出列表'!$A$1:$CD$1,0)),""))</f>
        <v>0</v>
      </c>
      <c r="D1420">
        <f>IF(ISBLANK(IFERROR(INDEX('2-3 引出列表'!$A$2:$CE$8700,$A1420,MATCH(D$1,'2-3 引出列表'!$A$1:$CD$1,0)),"")),"",IFERROR(INDEX('2-3 引出列表'!$A$2:$CE$8700,$A1420,MATCH(D$1,'2-3 引出列表'!$A$1:$CD$1,0)),""))</f>
        <v>0</v>
      </c>
      <c r="E1420">
        <f>IF(ISBLANK(IFERROR(INDEX('2-3 引出列表'!$A$2:$CE$8700,$A1420,MATCH(E$1,'2-3 引出列表'!$A$1:$CD$1,0)),"")),"",IFERROR(INDEX('2-3 引出列表'!$A$2:$CE$8700,$A1420,MATCH(E$1,'2-3 引出列表'!$A$1:$CD$1,0)),""))</f>
        <v>0</v>
      </c>
      <c r="F1420" t="str">
        <f t="shared" si="22"/>
        <v>0</v>
      </c>
      <c r="G1420">
        <f>IF(ISBLANK(IFERROR(INDEX('2-3 引出列表'!$A$2:$CE$8700,$A1420,MATCH(G$1,'2-3 引出列表'!$A$1:$CD$1,0)),"")),"",IFERROR(INDEX('2-3 引出列表'!$A$2:$CE$8700,$A1420,MATCH(G$1,'2-3 引出列表'!$A$1:$CD$1,0)),""))</f>
        <v>0</v>
      </c>
      <c r="H1420">
        <f>IF(ISBLANK(IFERROR(INDEX('2-3 引出列表'!$A$2:$CE$8700,$A1420,MATCH(H$1,'2-3 引出列表'!$A$1:$CD$1,0)),"")),"",IFERROR(INDEX('2-3 引出列表'!$A$2:$CE$8700,$A1420,MATCH(H$1,'2-3 引出列表'!$A$1:$CD$1,0)),""))</f>
        <v>0</v>
      </c>
      <c r="I1420">
        <f>IF(ISBLANK(IFERROR(INDEX('2-3 引出列表'!$A$2:$CE$8700,$A1420,MATCH(I$1,'2-3 引出列表'!$A$1:$CD$1,0)),"")),"",IFERROR(INDEX('2-3 引出列表'!$A$2:$CE$8700,$A1420,MATCH(I$1,'2-3 引出列表'!$A$1:$CD$1,0)),""))</f>
        <v>0</v>
      </c>
    </row>
    <row r="1421" customFormat="1" spans="1:9">
      <c r="A1421">
        <v>1420</v>
      </c>
      <c r="B1421">
        <f>IF(ISBLANK(IFERROR(INDEX('2-3 引出列表'!$A$2:$CE$8700,$A1421,MATCH(B$1,'2-3 引出列表'!$A$1:$CD$1,0)),"")),"",IFERROR(INDEX('2-3 引出列表'!$A$2:$CE$8700,$A1421,MATCH(B$1,'2-3 引出列表'!$A$1:$CD$1,0)),""))</f>
        <v>0</v>
      </c>
      <c r="C1421">
        <f>IF(ISBLANK(IFERROR(INDEX('2-3 引出列表'!$A$2:$CE$8700,$A1421,MATCH(C$1,'2-3 引出列表'!$A$1:$CD$1,0)),"")),"",IFERROR(INDEX('2-3 引出列表'!$A$2:$CE$8700,$A1421,MATCH(C$1,'2-3 引出列表'!$A$1:$CD$1,0)),""))</f>
        <v>0</v>
      </c>
      <c r="D1421">
        <f>IF(ISBLANK(IFERROR(INDEX('2-3 引出列表'!$A$2:$CE$8700,$A1421,MATCH(D$1,'2-3 引出列表'!$A$1:$CD$1,0)),"")),"",IFERROR(INDEX('2-3 引出列表'!$A$2:$CE$8700,$A1421,MATCH(D$1,'2-3 引出列表'!$A$1:$CD$1,0)),""))</f>
        <v>0</v>
      </c>
      <c r="E1421">
        <f>IF(ISBLANK(IFERROR(INDEX('2-3 引出列表'!$A$2:$CE$8700,$A1421,MATCH(E$1,'2-3 引出列表'!$A$1:$CD$1,0)),"")),"",IFERROR(INDEX('2-3 引出列表'!$A$2:$CE$8700,$A1421,MATCH(E$1,'2-3 引出列表'!$A$1:$CD$1,0)),""))</f>
        <v>0</v>
      </c>
      <c r="F1421" t="str">
        <f t="shared" si="22"/>
        <v>0</v>
      </c>
      <c r="G1421">
        <f>IF(ISBLANK(IFERROR(INDEX('2-3 引出列表'!$A$2:$CE$8700,$A1421,MATCH(G$1,'2-3 引出列表'!$A$1:$CD$1,0)),"")),"",IFERROR(INDEX('2-3 引出列表'!$A$2:$CE$8700,$A1421,MATCH(G$1,'2-3 引出列表'!$A$1:$CD$1,0)),""))</f>
        <v>0</v>
      </c>
      <c r="H1421">
        <f>IF(ISBLANK(IFERROR(INDEX('2-3 引出列表'!$A$2:$CE$8700,$A1421,MATCH(H$1,'2-3 引出列表'!$A$1:$CD$1,0)),"")),"",IFERROR(INDEX('2-3 引出列表'!$A$2:$CE$8700,$A1421,MATCH(H$1,'2-3 引出列表'!$A$1:$CD$1,0)),""))</f>
        <v>0</v>
      </c>
      <c r="I1421">
        <f>IF(ISBLANK(IFERROR(INDEX('2-3 引出列表'!$A$2:$CE$8700,$A1421,MATCH(I$1,'2-3 引出列表'!$A$1:$CD$1,0)),"")),"",IFERROR(INDEX('2-3 引出列表'!$A$2:$CE$8700,$A1421,MATCH(I$1,'2-3 引出列表'!$A$1:$CD$1,0)),""))</f>
        <v>0</v>
      </c>
    </row>
    <row r="1422" customFormat="1" spans="1:9">
      <c r="A1422">
        <v>1421</v>
      </c>
      <c r="B1422">
        <f>IF(ISBLANK(IFERROR(INDEX('2-3 引出列表'!$A$2:$CE$8700,$A1422,MATCH(B$1,'2-3 引出列表'!$A$1:$CD$1,0)),"")),"",IFERROR(INDEX('2-3 引出列表'!$A$2:$CE$8700,$A1422,MATCH(B$1,'2-3 引出列表'!$A$1:$CD$1,0)),""))</f>
        <v>0</v>
      </c>
      <c r="C1422">
        <f>IF(ISBLANK(IFERROR(INDEX('2-3 引出列表'!$A$2:$CE$8700,$A1422,MATCH(C$1,'2-3 引出列表'!$A$1:$CD$1,0)),"")),"",IFERROR(INDEX('2-3 引出列表'!$A$2:$CE$8700,$A1422,MATCH(C$1,'2-3 引出列表'!$A$1:$CD$1,0)),""))</f>
        <v>0</v>
      </c>
      <c r="D1422">
        <f>IF(ISBLANK(IFERROR(INDEX('2-3 引出列表'!$A$2:$CE$8700,$A1422,MATCH(D$1,'2-3 引出列表'!$A$1:$CD$1,0)),"")),"",IFERROR(INDEX('2-3 引出列表'!$A$2:$CE$8700,$A1422,MATCH(D$1,'2-3 引出列表'!$A$1:$CD$1,0)),""))</f>
        <v>0</v>
      </c>
      <c r="E1422">
        <f>IF(ISBLANK(IFERROR(INDEX('2-3 引出列表'!$A$2:$CE$8700,$A1422,MATCH(E$1,'2-3 引出列表'!$A$1:$CD$1,0)),"")),"",IFERROR(INDEX('2-3 引出列表'!$A$2:$CE$8700,$A1422,MATCH(E$1,'2-3 引出列表'!$A$1:$CD$1,0)),""))</f>
        <v>0</v>
      </c>
      <c r="F1422" t="str">
        <f t="shared" si="22"/>
        <v>0</v>
      </c>
      <c r="G1422">
        <f>IF(ISBLANK(IFERROR(INDEX('2-3 引出列表'!$A$2:$CE$8700,$A1422,MATCH(G$1,'2-3 引出列表'!$A$1:$CD$1,0)),"")),"",IFERROR(INDEX('2-3 引出列表'!$A$2:$CE$8700,$A1422,MATCH(G$1,'2-3 引出列表'!$A$1:$CD$1,0)),""))</f>
        <v>0</v>
      </c>
      <c r="H1422">
        <f>IF(ISBLANK(IFERROR(INDEX('2-3 引出列表'!$A$2:$CE$8700,$A1422,MATCH(H$1,'2-3 引出列表'!$A$1:$CD$1,0)),"")),"",IFERROR(INDEX('2-3 引出列表'!$A$2:$CE$8700,$A1422,MATCH(H$1,'2-3 引出列表'!$A$1:$CD$1,0)),""))</f>
        <v>0</v>
      </c>
      <c r="I1422">
        <f>IF(ISBLANK(IFERROR(INDEX('2-3 引出列表'!$A$2:$CE$8700,$A1422,MATCH(I$1,'2-3 引出列表'!$A$1:$CD$1,0)),"")),"",IFERROR(INDEX('2-3 引出列表'!$A$2:$CE$8700,$A1422,MATCH(I$1,'2-3 引出列表'!$A$1:$CD$1,0)),""))</f>
        <v>0</v>
      </c>
    </row>
    <row r="1423" customFormat="1" spans="1:9">
      <c r="A1423">
        <v>1422</v>
      </c>
      <c r="B1423">
        <f>IF(ISBLANK(IFERROR(INDEX('2-3 引出列表'!$A$2:$CE$8700,$A1423,MATCH(B$1,'2-3 引出列表'!$A$1:$CD$1,0)),"")),"",IFERROR(INDEX('2-3 引出列表'!$A$2:$CE$8700,$A1423,MATCH(B$1,'2-3 引出列表'!$A$1:$CD$1,0)),""))</f>
        <v>0</v>
      </c>
      <c r="C1423">
        <f>IF(ISBLANK(IFERROR(INDEX('2-3 引出列表'!$A$2:$CE$8700,$A1423,MATCH(C$1,'2-3 引出列表'!$A$1:$CD$1,0)),"")),"",IFERROR(INDEX('2-3 引出列表'!$A$2:$CE$8700,$A1423,MATCH(C$1,'2-3 引出列表'!$A$1:$CD$1,0)),""))</f>
        <v>0</v>
      </c>
      <c r="D1423">
        <f>IF(ISBLANK(IFERROR(INDEX('2-3 引出列表'!$A$2:$CE$8700,$A1423,MATCH(D$1,'2-3 引出列表'!$A$1:$CD$1,0)),"")),"",IFERROR(INDEX('2-3 引出列表'!$A$2:$CE$8700,$A1423,MATCH(D$1,'2-3 引出列表'!$A$1:$CD$1,0)),""))</f>
        <v>0</v>
      </c>
      <c r="E1423">
        <f>IF(ISBLANK(IFERROR(INDEX('2-3 引出列表'!$A$2:$CE$8700,$A1423,MATCH(E$1,'2-3 引出列表'!$A$1:$CD$1,0)),"")),"",IFERROR(INDEX('2-3 引出列表'!$A$2:$CE$8700,$A1423,MATCH(E$1,'2-3 引出列表'!$A$1:$CD$1,0)),""))</f>
        <v>0</v>
      </c>
      <c r="F1423" t="str">
        <f t="shared" si="22"/>
        <v>0</v>
      </c>
      <c r="G1423">
        <f>IF(ISBLANK(IFERROR(INDEX('2-3 引出列表'!$A$2:$CE$8700,$A1423,MATCH(G$1,'2-3 引出列表'!$A$1:$CD$1,0)),"")),"",IFERROR(INDEX('2-3 引出列表'!$A$2:$CE$8700,$A1423,MATCH(G$1,'2-3 引出列表'!$A$1:$CD$1,0)),""))</f>
        <v>0</v>
      </c>
      <c r="H1423">
        <f>IF(ISBLANK(IFERROR(INDEX('2-3 引出列表'!$A$2:$CE$8700,$A1423,MATCH(H$1,'2-3 引出列表'!$A$1:$CD$1,0)),"")),"",IFERROR(INDEX('2-3 引出列表'!$A$2:$CE$8700,$A1423,MATCH(H$1,'2-3 引出列表'!$A$1:$CD$1,0)),""))</f>
        <v>0</v>
      </c>
      <c r="I1423">
        <f>IF(ISBLANK(IFERROR(INDEX('2-3 引出列表'!$A$2:$CE$8700,$A1423,MATCH(I$1,'2-3 引出列表'!$A$1:$CD$1,0)),"")),"",IFERROR(INDEX('2-3 引出列表'!$A$2:$CE$8700,$A1423,MATCH(I$1,'2-3 引出列表'!$A$1:$CD$1,0)),""))</f>
        <v>0</v>
      </c>
    </row>
    <row r="1424" customFormat="1" spans="1:9">
      <c r="A1424">
        <v>1423</v>
      </c>
      <c r="B1424">
        <f>IF(ISBLANK(IFERROR(INDEX('2-3 引出列表'!$A$2:$CE$8700,$A1424,MATCH(B$1,'2-3 引出列表'!$A$1:$CD$1,0)),"")),"",IFERROR(INDEX('2-3 引出列表'!$A$2:$CE$8700,$A1424,MATCH(B$1,'2-3 引出列表'!$A$1:$CD$1,0)),""))</f>
        <v>0</v>
      </c>
      <c r="C1424">
        <f>IF(ISBLANK(IFERROR(INDEX('2-3 引出列表'!$A$2:$CE$8700,$A1424,MATCH(C$1,'2-3 引出列表'!$A$1:$CD$1,0)),"")),"",IFERROR(INDEX('2-3 引出列表'!$A$2:$CE$8700,$A1424,MATCH(C$1,'2-3 引出列表'!$A$1:$CD$1,0)),""))</f>
        <v>0</v>
      </c>
      <c r="D1424">
        <f>IF(ISBLANK(IFERROR(INDEX('2-3 引出列表'!$A$2:$CE$8700,$A1424,MATCH(D$1,'2-3 引出列表'!$A$1:$CD$1,0)),"")),"",IFERROR(INDEX('2-3 引出列表'!$A$2:$CE$8700,$A1424,MATCH(D$1,'2-3 引出列表'!$A$1:$CD$1,0)),""))</f>
        <v>0</v>
      </c>
      <c r="E1424">
        <f>IF(ISBLANK(IFERROR(INDEX('2-3 引出列表'!$A$2:$CE$8700,$A1424,MATCH(E$1,'2-3 引出列表'!$A$1:$CD$1,0)),"")),"",IFERROR(INDEX('2-3 引出列表'!$A$2:$CE$8700,$A1424,MATCH(E$1,'2-3 引出列表'!$A$1:$CD$1,0)),""))</f>
        <v>0</v>
      </c>
      <c r="F1424" t="str">
        <f t="shared" si="22"/>
        <v>0</v>
      </c>
      <c r="G1424">
        <f>IF(ISBLANK(IFERROR(INDEX('2-3 引出列表'!$A$2:$CE$8700,$A1424,MATCH(G$1,'2-3 引出列表'!$A$1:$CD$1,0)),"")),"",IFERROR(INDEX('2-3 引出列表'!$A$2:$CE$8700,$A1424,MATCH(G$1,'2-3 引出列表'!$A$1:$CD$1,0)),""))</f>
        <v>0</v>
      </c>
      <c r="H1424">
        <f>IF(ISBLANK(IFERROR(INDEX('2-3 引出列表'!$A$2:$CE$8700,$A1424,MATCH(H$1,'2-3 引出列表'!$A$1:$CD$1,0)),"")),"",IFERROR(INDEX('2-3 引出列表'!$A$2:$CE$8700,$A1424,MATCH(H$1,'2-3 引出列表'!$A$1:$CD$1,0)),""))</f>
        <v>0</v>
      </c>
      <c r="I1424">
        <f>IF(ISBLANK(IFERROR(INDEX('2-3 引出列表'!$A$2:$CE$8700,$A1424,MATCH(I$1,'2-3 引出列表'!$A$1:$CD$1,0)),"")),"",IFERROR(INDEX('2-3 引出列表'!$A$2:$CE$8700,$A1424,MATCH(I$1,'2-3 引出列表'!$A$1:$CD$1,0)),""))</f>
        <v>0</v>
      </c>
    </row>
    <row r="1425" customFormat="1" spans="1:9">
      <c r="A1425">
        <v>1424</v>
      </c>
      <c r="B1425">
        <f>IF(ISBLANK(IFERROR(INDEX('2-3 引出列表'!$A$2:$CE$8700,$A1425,MATCH(B$1,'2-3 引出列表'!$A$1:$CD$1,0)),"")),"",IFERROR(INDEX('2-3 引出列表'!$A$2:$CE$8700,$A1425,MATCH(B$1,'2-3 引出列表'!$A$1:$CD$1,0)),""))</f>
        <v>0</v>
      </c>
      <c r="C1425">
        <f>IF(ISBLANK(IFERROR(INDEX('2-3 引出列表'!$A$2:$CE$8700,$A1425,MATCH(C$1,'2-3 引出列表'!$A$1:$CD$1,0)),"")),"",IFERROR(INDEX('2-3 引出列表'!$A$2:$CE$8700,$A1425,MATCH(C$1,'2-3 引出列表'!$A$1:$CD$1,0)),""))</f>
        <v>0</v>
      </c>
      <c r="D1425">
        <f>IF(ISBLANK(IFERROR(INDEX('2-3 引出列表'!$A$2:$CE$8700,$A1425,MATCH(D$1,'2-3 引出列表'!$A$1:$CD$1,0)),"")),"",IFERROR(INDEX('2-3 引出列表'!$A$2:$CE$8700,$A1425,MATCH(D$1,'2-3 引出列表'!$A$1:$CD$1,0)),""))</f>
        <v>0</v>
      </c>
      <c r="E1425">
        <f>IF(ISBLANK(IFERROR(INDEX('2-3 引出列表'!$A$2:$CE$8700,$A1425,MATCH(E$1,'2-3 引出列表'!$A$1:$CD$1,0)),"")),"",IFERROR(INDEX('2-3 引出列表'!$A$2:$CE$8700,$A1425,MATCH(E$1,'2-3 引出列表'!$A$1:$CD$1,0)),""))</f>
        <v>0</v>
      </c>
      <c r="F1425" t="str">
        <f t="shared" si="22"/>
        <v>0</v>
      </c>
      <c r="G1425">
        <f>IF(ISBLANK(IFERROR(INDEX('2-3 引出列表'!$A$2:$CE$8700,$A1425,MATCH(G$1,'2-3 引出列表'!$A$1:$CD$1,0)),"")),"",IFERROR(INDEX('2-3 引出列表'!$A$2:$CE$8700,$A1425,MATCH(G$1,'2-3 引出列表'!$A$1:$CD$1,0)),""))</f>
        <v>0</v>
      </c>
      <c r="H1425">
        <f>IF(ISBLANK(IFERROR(INDEX('2-3 引出列表'!$A$2:$CE$8700,$A1425,MATCH(H$1,'2-3 引出列表'!$A$1:$CD$1,0)),"")),"",IFERROR(INDEX('2-3 引出列表'!$A$2:$CE$8700,$A1425,MATCH(H$1,'2-3 引出列表'!$A$1:$CD$1,0)),""))</f>
        <v>0</v>
      </c>
      <c r="I1425">
        <f>IF(ISBLANK(IFERROR(INDEX('2-3 引出列表'!$A$2:$CE$8700,$A1425,MATCH(I$1,'2-3 引出列表'!$A$1:$CD$1,0)),"")),"",IFERROR(INDEX('2-3 引出列表'!$A$2:$CE$8700,$A1425,MATCH(I$1,'2-3 引出列表'!$A$1:$CD$1,0)),""))</f>
        <v>0</v>
      </c>
    </row>
    <row r="1426" customFormat="1" spans="1:9">
      <c r="A1426">
        <v>1425</v>
      </c>
      <c r="B1426">
        <f>IF(ISBLANK(IFERROR(INDEX('2-3 引出列表'!$A$2:$CE$8700,$A1426,MATCH(B$1,'2-3 引出列表'!$A$1:$CD$1,0)),"")),"",IFERROR(INDEX('2-3 引出列表'!$A$2:$CE$8700,$A1426,MATCH(B$1,'2-3 引出列表'!$A$1:$CD$1,0)),""))</f>
        <v>0</v>
      </c>
      <c r="C1426">
        <f>IF(ISBLANK(IFERROR(INDEX('2-3 引出列表'!$A$2:$CE$8700,$A1426,MATCH(C$1,'2-3 引出列表'!$A$1:$CD$1,0)),"")),"",IFERROR(INDEX('2-3 引出列表'!$A$2:$CE$8700,$A1426,MATCH(C$1,'2-3 引出列表'!$A$1:$CD$1,0)),""))</f>
        <v>0</v>
      </c>
      <c r="D1426">
        <f>IF(ISBLANK(IFERROR(INDEX('2-3 引出列表'!$A$2:$CE$8700,$A1426,MATCH(D$1,'2-3 引出列表'!$A$1:$CD$1,0)),"")),"",IFERROR(INDEX('2-3 引出列表'!$A$2:$CE$8700,$A1426,MATCH(D$1,'2-3 引出列表'!$A$1:$CD$1,0)),""))</f>
        <v>0</v>
      </c>
      <c r="E1426">
        <f>IF(ISBLANK(IFERROR(INDEX('2-3 引出列表'!$A$2:$CE$8700,$A1426,MATCH(E$1,'2-3 引出列表'!$A$1:$CD$1,0)),"")),"",IFERROR(INDEX('2-3 引出列表'!$A$2:$CE$8700,$A1426,MATCH(E$1,'2-3 引出列表'!$A$1:$CD$1,0)),""))</f>
        <v>0</v>
      </c>
      <c r="F1426" t="str">
        <f t="shared" si="22"/>
        <v>0</v>
      </c>
      <c r="G1426">
        <f>IF(ISBLANK(IFERROR(INDEX('2-3 引出列表'!$A$2:$CE$8700,$A1426,MATCH(G$1,'2-3 引出列表'!$A$1:$CD$1,0)),"")),"",IFERROR(INDEX('2-3 引出列表'!$A$2:$CE$8700,$A1426,MATCH(G$1,'2-3 引出列表'!$A$1:$CD$1,0)),""))</f>
        <v>0</v>
      </c>
      <c r="H1426">
        <f>IF(ISBLANK(IFERROR(INDEX('2-3 引出列表'!$A$2:$CE$8700,$A1426,MATCH(H$1,'2-3 引出列表'!$A$1:$CD$1,0)),"")),"",IFERROR(INDEX('2-3 引出列表'!$A$2:$CE$8700,$A1426,MATCH(H$1,'2-3 引出列表'!$A$1:$CD$1,0)),""))</f>
        <v>0</v>
      </c>
      <c r="I1426">
        <f>IF(ISBLANK(IFERROR(INDEX('2-3 引出列表'!$A$2:$CE$8700,$A1426,MATCH(I$1,'2-3 引出列表'!$A$1:$CD$1,0)),"")),"",IFERROR(INDEX('2-3 引出列表'!$A$2:$CE$8700,$A1426,MATCH(I$1,'2-3 引出列表'!$A$1:$CD$1,0)),""))</f>
        <v>0</v>
      </c>
    </row>
    <row r="1427" customFormat="1" spans="1:9">
      <c r="A1427">
        <v>1426</v>
      </c>
      <c r="B1427">
        <f>IF(ISBLANK(IFERROR(INDEX('2-3 引出列表'!$A$2:$CE$8700,$A1427,MATCH(B$1,'2-3 引出列表'!$A$1:$CD$1,0)),"")),"",IFERROR(INDEX('2-3 引出列表'!$A$2:$CE$8700,$A1427,MATCH(B$1,'2-3 引出列表'!$A$1:$CD$1,0)),""))</f>
        <v>0</v>
      </c>
      <c r="C1427">
        <f>IF(ISBLANK(IFERROR(INDEX('2-3 引出列表'!$A$2:$CE$8700,$A1427,MATCH(C$1,'2-3 引出列表'!$A$1:$CD$1,0)),"")),"",IFERROR(INDEX('2-3 引出列表'!$A$2:$CE$8700,$A1427,MATCH(C$1,'2-3 引出列表'!$A$1:$CD$1,0)),""))</f>
        <v>0</v>
      </c>
      <c r="D1427">
        <f>IF(ISBLANK(IFERROR(INDEX('2-3 引出列表'!$A$2:$CE$8700,$A1427,MATCH(D$1,'2-3 引出列表'!$A$1:$CD$1,0)),"")),"",IFERROR(INDEX('2-3 引出列表'!$A$2:$CE$8700,$A1427,MATCH(D$1,'2-3 引出列表'!$A$1:$CD$1,0)),""))</f>
        <v>0</v>
      </c>
      <c r="E1427">
        <f>IF(ISBLANK(IFERROR(INDEX('2-3 引出列表'!$A$2:$CE$8700,$A1427,MATCH(E$1,'2-3 引出列表'!$A$1:$CD$1,0)),"")),"",IFERROR(INDEX('2-3 引出列表'!$A$2:$CE$8700,$A1427,MATCH(E$1,'2-3 引出列表'!$A$1:$CD$1,0)),""))</f>
        <v>0</v>
      </c>
      <c r="F1427" t="str">
        <f t="shared" si="22"/>
        <v>0</v>
      </c>
      <c r="G1427">
        <f>IF(ISBLANK(IFERROR(INDEX('2-3 引出列表'!$A$2:$CE$8700,$A1427,MATCH(G$1,'2-3 引出列表'!$A$1:$CD$1,0)),"")),"",IFERROR(INDEX('2-3 引出列表'!$A$2:$CE$8700,$A1427,MATCH(G$1,'2-3 引出列表'!$A$1:$CD$1,0)),""))</f>
        <v>0</v>
      </c>
      <c r="H1427">
        <f>IF(ISBLANK(IFERROR(INDEX('2-3 引出列表'!$A$2:$CE$8700,$A1427,MATCH(H$1,'2-3 引出列表'!$A$1:$CD$1,0)),"")),"",IFERROR(INDEX('2-3 引出列表'!$A$2:$CE$8700,$A1427,MATCH(H$1,'2-3 引出列表'!$A$1:$CD$1,0)),""))</f>
        <v>0</v>
      </c>
      <c r="I1427">
        <f>IF(ISBLANK(IFERROR(INDEX('2-3 引出列表'!$A$2:$CE$8700,$A1427,MATCH(I$1,'2-3 引出列表'!$A$1:$CD$1,0)),"")),"",IFERROR(INDEX('2-3 引出列表'!$A$2:$CE$8700,$A1427,MATCH(I$1,'2-3 引出列表'!$A$1:$CD$1,0)),""))</f>
        <v>0</v>
      </c>
    </row>
    <row r="1428" customFormat="1" spans="1:9">
      <c r="A1428">
        <v>1427</v>
      </c>
      <c r="B1428">
        <f>IF(ISBLANK(IFERROR(INDEX('2-3 引出列表'!$A$2:$CE$8700,$A1428,MATCH(B$1,'2-3 引出列表'!$A$1:$CD$1,0)),"")),"",IFERROR(INDEX('2-3 引出列表'!$A$2:$CE$8700,$A1428,MATCH(B$1,'2-3 引出列表'!$A$1:$CD$1,0)),""))</f>
        <v>0</v>
      </c>
      <c r="C1428">
        <f>IF(ISBLANK(IFERROR(INDEX('2-3 引出列表'!$A$2:$CE$8700,$A1428,MATCH(C$1,'2-3 引出列表'!$A$1:$CD$1,0)),"")),"",IFERROR(INDEX('2-3 引出列表'!$A$2:$CE$8700,$A1428,MATCH(C$1,'2-3 引出列表'!$A$1:$CD$1,0)),""))</f>
        <v>0</v>
      </c>
      <c r="D1428">
        <f>IF(ISBLANK(IFERROR(INDEX('2-3 引出列表'!$A$2:$CE$8700,$A1428,MATCH(D$1,'2-3 引出列表'!$A$1:$CD$1,0)),"")),"",IFERROR(INDEX('2-3 引出列表'!$A$2:$CE$8700,$A1428,MATCH(D$1,'2-3 引出列表'!$A$1:$CD$1,0)),""))</f>
        <v>0</v>
      </c>
      <c r="E1428">
        <f>IF(ISBLANK(IFERROR(INDEX('2-3 引出列表'!$A$2:$CE$8700,$A1428,MATCH(E$1,'2-3 引出列表'!$A$1:$CD$1,0)),"")),"",IFERROR(INDEX('2-3 引出列表'!$A$2:$CE$8700,$A1428,MATCH(E$1,'2-3 引出列表'!$A$1:$CD$1,0)),""))</f>
        <v>0</v>
      </c>
      <c r="F1428" t="str">
        <f t="shared" si="22"/>
        <v>0</v>
      </c>
      <c r="G1428">
        <f>IF(ISBLANK(IFERROR(INDEX('2-3 引出列表'!$A$2:$CE$8700,$A1428,MATCH(G$1,'2-3 引出列表'!$A$1:$CD$1,0)),"")),"",IFERROR(INDEX('2-3 引出列表'!$A$2:$CE$8700,$A1428,MATCH(G$1,'2-3 引出列表'!$A$1:$CD$1,0)),""))</f>
        <v>0</v>
      </c>
      <c r="H1428">
        <f>IF(ISBLANK(IFERROR(INDEX('2-3 引出列表'!$A$2:$CE$8700,$A1428,MATCH(H$1,'2-3 引出列表'!$A$1:$CD$1,0)),"")),"",IFERROR(INDEX('2-3 引出列表'!$A$2:$CE$8700,$A1428,MATCH(H$1,'2-3 引出列表'!$A$1:$CD$1,0)),""))</f>
        <v>0</v>
      </c>
      <c r="I1428">
        <f>IF(ISBLANK(IFERROR(INDEX('2-3 引出列表'!$A$2:$CE$8700,$A1428,MATCH(I$1,'2-3 引出列表'!$A$1:$CD$1,0)),"")),"",IFERROR(INDEX('2-3 引出列表'!$A$2:$CE$8700,$A1428,MATCH(I$1,'2-3 引出列表'!$A$1:$CD$1,0)),""))</f>
        <v>0</v>
      </c>
    </row>
    <row r="1429" customFormat="1" spans="1:9">
      <c r="A1429">
        <v>1428</v>
      </c>
      <c r="B1429">
        <f>IF(ISBLANK(IFERROR(INDEX('2-3 引出列表'!$A$2:$CE$8700,$A1429,MATCH(B$1,'2-3 引出列表'!$A$1:$CD$1,0)),"")),"",IFERROR(INDEX('2-3 引出列表'!$A$2:$CE$8700,$A1429,MATCH(B$1,'2-3 引出列表'!$A$1:$CD$1,0)),""))</f>
        <v>0</v>
      </c>
      <c r="C1429">
        <f>IF(ISBLANK(IFERROR(INDEX('2-3 引出列表'!$A$2:$CE$8700,$A1429,MATCH(C$1,'2-3 引出列表'!$A$1:$CD$1,0)),"")),"",IFERROR(INDEX('2-3 引出列表'!$A$2:$CE$8700,$A1429,MATCH(C$1,'2-3 引出列表'!$A$1:$CD$1,0)),""))</f>
        <v>0</v>
      </c>
      <c r="D1429">
        <f>IF(ISBLANK(IFERROR(INDEX('2-3 引出列表'!$A$2:$CE$8700,$A1429,MATCH(D$1,'2-3 引出列表'!$A$1:$CD$1,0)),"")),"",IFERROR(INDEX('2-3 引出列表'!$A$2:$CE$8700,$A1429,MATCH(D$1,'2-3 引出列表'!$A$1:$CD$1,0)),""))</f>
        <v>0</v>
      </c>
      <c r="E1429">
        <f>IF(ISBLANK(IFERROR(INDEX('2-3 引出列表'!$A$2:$CE$8700,$A1429,MATCH(E$1,'2-3 引出列表'!$A$1:$CD$1,0)),"")),"",IFERROR(INDEX('2-3 引出列表'!$A$2:$CE$8700,$A1429,MATCH(E$1,'2-3 引出列表'!$A$1:$CD$1,0)),""))</f>
        <v>0</v>
      </c>
      <c r="F1429" t="str">
        <f t="shared" si="22"/>
        <v>0</v>
      </c>
      <c r="G1429">
        <f>IF(ISBLANK(IFERROR(INDEX('2-3 引出列表'!$A$2:$CE$8700,$A1429,MATCH(G$1,'2-3 引出列表'!$A$1:$CD$1,0)),"")),"",IFERROR(INDEX('2-3 引出列表'!$A$2:$CE$8700,$A1429,MATCH(G$1,'2-3 引出列表'!$A$1:$CD$1,0)),""))</f>
        <v>0</v>
      </c>
      <c r="H1429">
        <f>IF(ISBLANK(IFERROR(INDEX('2-3 引出列表'!$A$2:$CE$8700,$A1429,MATCH(H$1,'2-3 引出列表'!$A$1:$CD$1,0)),"")),"",IFERROR(INDEX('2-3 引出列表'!$A$2:$CE$8700,$A1429,MATCH(H$1,'2-3 引出列表'!$A$1:$CD$1,0)),""))</f>
        <v>0</v>
      </c>
      <c r="I1429">
        <f>IF(ISBLANK(IFERROR(INDEX('2-3 引出列表'!$A$2:$CE$8700,$A1429,MATCH(I$1,'2-3 引出列表'!$A$1:$CD$1,0)),"")),"",IFERROR(INDEX('2-3 引出列表'!$A$2:$CE$8700,$A1429,MATCH(I$1,'2-3 引出列表'!$A$1:$CD$1,0)),""))</f>
        <v>0</v>
      </c>
    </row>
    <row r="1430" customFormat="1" spans="1:9">
      <c r="A1430">
        <v>1429</v>
      </c>
      <c r="B1430">
        <f>IF(ISBLANK(IFERROR(INDEX('2-3 引出列表'!$A$2:$CE$8700,$A1430,MATCH(B$1,'2-3 引出列表'!$A$1:$CD$1,0)),"")),"",IFERROR(INDEX('2-3 引出列表'!$A$2:$CE$8700,$A1430,MATCH(B$1,'2-3 引出列表'!$A$1:$CD$1,0)),""))</f>
        <v>0</v>
      </c>
      <c r="C1430">
        <f>IF(ISBLANK(IFERROR(INDEX('2-3 引出列表'!$A$2:$CE$8700,$A1430,MATCH(C$1,'2-3 引出列表'!$A$1:$CD$1,0)),"")),"",IFERROR(INDEX('2-3 引出列表'!$A$2:$CE$8700,$A1430,MATCH(C$1,'2-3 引出列表'!$A$1:$CD$1,0)),""))</f>
        <v>0</v>
      </c>
      <c r="D1430">
        <f>IF(ISBLANK(IFERROR(INDEX('2-3 引出列表'!$A$2:$CE$8700,$A1430,MATCH(D$1,'2-3 引出列表'!$A$1:$CD$1,0)),"")),"",IFERROR(INDEX('2-3 引出列表'!$A$2:$CE$8700,$A1430,MATCH(D$1,'2-3 引出列表'!$A$1:$CD$1,0)),""))</f>
        <v>0</v>
      </c>
      <c r="E1430">
        <f>IF(ISBLANK(IFERROR(INDEX('2-3 引出列表'!$A$2:$CE$8700,$A1430,MATCH(E$1,'2-3 引出列表'!$A$1:$CD$1,0)),"")),"",IFERROR(INDEX('2-3 引出列表'!$A$2:$CE$8700,$A1430,MATCH(E$1,'2-3 引出列表'!$A$1:$CD$1,0)),""))</f>
        <v>0</v>
      </c>
      <c r="F1430" t="str">
        <f t="shared" si="22"/>
        <v>0</v>
      </c>
      <c r="G1430">
        <f>IF(ISBLANK(IFERROR(INDEX('2-3 引出列表'!$A$2:$CE$8700,$A1430,MATCH(G$1,'2-3 引出列表'!$A$1:$CD$1,0)),"")),"",IFERROR(INDEX('2-3 引出列表'!$A$2:$CE$8700,$A1430,MATCH(G$1,'2-3 引出列表'!$A$1:$CD$1,0)),""))</f>
        <v>0</v>
      </c>
      <c r="H1430">
        <f>IF(ISBLANK(IFERROR(INDEX('2-3 引出列表'!$A$2:$CE$8700,$A1430,MATCH(H$1,'2-3 引出列表'!$A$1:$CD$1,0)),"")),"",IFERROR(INDEX('2-3 引出列表'!$A$2:$CE$8700,$A1430,MATCH(H$1,'2-3 引出列表'!$A$1:$CD$1,0)),""))</f>
        <v>0</v>
      </c>
      <c r="I1430">
        <f>IF(ISBLANK(IFERROR(INDEX('2-3 引出列表'!$A$2:$CE$8700,$A1430,MATCH(I$1,'2-3 引出列表'!$A$1:$CD$1,0)),"")),"",IFERROR(INDEX('2-3 引出列表'!$A$2:$CE$8700,$A1430,MATCH(I$1,'2-3 引出列表'!$A$1:$CD$1,0)),""))</f>
        <v>0</v>
      </c>
    </row>
    <row r="1431" customFormat="1" spans="1:9">
      <c r="A1431">
        <v>1430</v>
      </c>
      <c r="B1431">
        <f>IF(ISBLANK(IFERROR(INDEX('2-3 引出列表'!$A$2:$CE$8700,$A1431,MATCH(B$1,'2-3 引出列表'!$A$1:$CD$1,0)),"")),"",IFERROR(INDEX('2-3 引出列表'!$A$2:$CE$8700,$A1431,MATCH(B$1,'2-3 引出列表'!$A$1:$CD$1,0)),""))</f>
        <v>0</v>
      </c>
      <c r="C1431">
        <f>IF(ISBLANK(IFERROR(INDEX('2-3 引出列表'!$A$2:$CE$8700,$A1431,MATCH(C$1,'2-3 引出列表'!$A$1:$CD$1,0)),"")),"",IFERROR(INDEX('2-3 引出列表'!$A$2:$CE$8700,$A1431,MATCH(C$1,'2-3 引出列表'!$A$1:$CD$1,0)),""))</f>
        <v>0</v>
      </c>
      <c r="D1431">
        <f>IF(ISBLANK(IFERROR(INDEX('2-3 引出列表'!$A$2:$CE$8700,$A1431,MATCH(D$1,'2-3 引出列表'!$A$1:$CD$1,0)),"")),"",IFERROR(INDEX('2-3 引出列表'!$A$2:$CE$8700,$A1431,MATCH(D$1,'2-3 引出列表'!$A$1:$CD$1,0)),""))</f>
        <v>0</v>
      </c>
      <c r="E1431">
        <f>IF(ISBLANK(IFERROR(INDEX('2-3 引出列表'!$A$2:$CE$8700,$A1431,MATCH(E$1,'2-3 引出列表'!$A$1:$CD$1,0)),"")),"",IFERROR(INDEX('2-3 引出列表'!$A$2:$CE$8700,$A1431,MATCH(E$1,'2-3 引出列表'!$A$1:$CD$1,0)),""))</f>
        <v>0</v>
      </c>
      <c r="F1431" t="str">
        <f t="shared" si="22"/>
        <v>0</v>
      </c>
      <c r="G1431">
        <f>IF(ISBLANK(IFERROR(INDEX('2-3 引出列表'!$A$2:$CE$8700,$A1431,MATCH(G$1,'2-3 引出列表'!$A$1:$CD$1,0)),"")),"",IFERROR(INDEX('2-3 引出列表'!$A$2:$CE$8700,$A1431,MATCH(G$1,'2-3 引出列表'!$A$1:$CD$1,0)),""))</f>
        <v>0</v>
      </c>
      <c r="H1431">
        <f>IF(ISBLANK(IFERROR(INDEX('2-3 引出列表'!$A$2:$CE$8700,$A1431,MATCH(H$1,'2-3 引出列表'!$A$1:$CD$1,0)),"")),"",IFERROR(INDEX('2-3 引出列表'!$A$2:$CE$8700,$A1431,MATCH(H$1,'2-3 引出列表'!$A$1:$CD$1,0)),""))</f>
        <v>0</v>
      </c>
      <c r="I1431">
        <f>IF(ISBLANK(IFERROR(INDEX('2-3 引出列表'!$A$2:$CE$8700,$A1431,MATCH(I$1,'2-3 引出列表'!$A$1:$CD$1,0)),"")),"",IFERROR(INDEX('2-3 引出列表'!$A$2:$CE$8700,$A1431,MATCH(I$1,'2-3 引出列表'!$A$1:$CD$1,0)),""))</f>
        <v>0</v>
      </c>
    </row>
    <row r="1432" customFormat="1" spans="1:9">
      <c r="A1432">
        <v>1431</v>
      </c>
      <c r="B1432">
        <f>IF(ISBLANK(IFERROR(INDEX('2-3 引出列表'!$A$2:$CE$8700,$A1432,MATCH(B$1,'2-3 引出列表'!$A$1:$CD$1,0)),"")),"",IFERROR(INDEX('2-3 引出列表'!$A$2:$CE$8700,$A1432,MATCH(B$1,'2-3 引出列表'!$A$1:$CD$1,0)),""))</f>
        <v>0</v>
      </c>
      <c r="C1432">
        <f>IF(ISBLANK(IFERROR(INDEX('2-3 引出列表'!$A$2:$CE$8700,$A1432,MATCH(C$1,'2-3 引出列表'!$A$1:$CD$1,0)),"")),"",IFERROR(INDEX('2-3 引出列表'!$A$2:$CE$8700,$A1432,MATCH(C$1,'2-3 引出列表'!$A$1:$CD$1,0)),""))</f>
        <v>0</v>
      </c>
      <c r="D1432">
        <f>IF(ISBLANK(IFERROR(INDEX('2-3 引出列表'!$A$2:$CE$8700,$A1432,MATCH(D$1,'2-3 引出列表'!$A$1:$CD$1,0)),"")),"",IFERROR(INDEX('2-3 引出列表'!$A$2:$CE$8700,$A1432,MATCH(D$1,'2-3 引出列表'!$A$1:$CD$1,0)),""))</f>
        <v>0</v>
      </c>
      <c r="E1432">
        <f>IF(ISBLANK(IFERROR(INDEX('2-3 引出列表'!$A$2:$CE$8700,$A1432,MATCH(E$1,'2-3 引出列表'!$A$1:$CD$1,0)),"")),"",IFERROR(INDEX('2-3 引出列表'!$A$2:$CE$8700,$A1432,MATCH(E$1,'2-3 引出列表'!$A$1:$CD$1,0)),""))</f>
        <v>0</v>
      </c>
      <c r="F1432" t="str">
        <f t="shared" si="22"/>
        <v>0</v>
      </c>
      <c r="G1432">
        <f>IF(ISBLANK(IFERROR(INDEX('2-3 引出列表'!$A$2:$CE$8700,$A1432,MATCH(G$1,'2-3 引出列表'!$A$1:$CD$1,0)),"")),"",IFERROR(INDEX('2-3 引出列表'!$A$2:$CE$8700,$A1432,MATCH(G$1,'2-3 引出列表'!$A$1:$CD$1,0)),""))</f>
        <v>0</v>
      </c>
      <c r="H1432">
        <f>IF(ISBLANK(IFERROR(INDEX('2-3 引出列表'!$A$2:$CE$8700,$A1432,MATCH(H$1,'2-3 引出列表'!$A$1:$CD$1,0)),"")),"",IFERROR(INDEX('2-3 引出列表'!$A$2:$CE$8700,$A1432,MATCH(H$1,'2-3 引出列表'!$A$1:$CD$1,0)),""))</f>
        <v>0</v>
      </c>
      <c r="I1432">
        <f>IF(ISBLANK(IFERROR(INDEX('2-3 引出列表'!$A$2:$CE$8700,$A1432,MATCH(I$1,'2-3 引出列表'!$A$1:$CD$1,0)),"")),"",IFERROR(INDEX('2-3 引出列表'!$A$2:$CE$8700,$A1432,MATCH(I$1,'2-3 引出列表'!$A$1:$CD$1,0)),""))</f>
        <v>0</v>
      </c>
    </row>
    <row r="1433" customFormat="1" spans="1:9">
      <c r="A1433">
        <v>1432</v>
      </c>
      <c r="B1433">
        <f>IF(ISBLANK(IFERROR(INDEX('2-3 引出列表'!$A$2:$CE$8700,$A1433,MATCH(B$1,'2-3 引出列表'!$A$1:$CD$1,0)),"")),"",IFERROR(INDEX('2-3 引出列表'!$A$2:$CE$8700,$A1433,MATCH(B$1,'2-3 引出列表'!$A$1:$CD$1,0)),""))</f>
        <v>0</v>
      </c>
      <c r="C1433">
        <f>IF(ISBLANK(IFERROR(INDEX('2-3 引出列表'!$A$2:$CE$8700,$A1433,MATCH(C$1,'2-3 引出列表'!$A$1:$CD$1,0)),"")),"",IFERROR(INDEX('2-3 引出列表'!$A$2:$CE$8700,$A1433,MATCH(C$1,'2-3 引出列表'!$A$1:$CD$1,0)),""))</f>
        <v>0</v>
      </c>
      <c r="D1433">
        <f>IF(ISBLANK(IFERROR(INDEX('2-3 引出列表'!$A$2:$CE$8700,$A1433,MATCH(D$1,'2-3 引出列表'!$A$1:$CD$1,0)),"")),"",IFERROR(INDEX('2-3 引出列表'!$A$2:$CE$8700,$A1433,MATCH(D$1,'2-3 引出列表'!$A$1:$CD$1,0)),""))</f>
        <v>0</v>
      </c>
      <c r="E1433">
        <f>IF(ISBLANK(IFERROR(INDEX('2-3 引出列表'!$A$2:$CE$8700,$A1433,MATCH(E$1,'2-3 引出列表'!$A$1:$CD$1,0)),"")),"",IFERROR(INDEX('2-3 引出列表'!$A$2:$CE$8700,$A1433,MATCH(E$1,'2-3 引出列表'!$A$1:$CD$1,0)),""))</f>
        <v>0</v>
      </c>
      <c r="F1433" t="str">
        <f t="shared" si="22"/>
        <v>0</v>
      </c>
      <c r="G1433">
        <f>IF(ISBLANK(IFERROR(INDEX('2-3 引出列表'!$A$2:$CE$8700,$A1433,MATCH(G$1,'2-3 引出列表'!$A$1:$CD$1,0)),"")),"",IFERROR(INDEX('2-3 引出列表'!$A$2:$CE$8700,$A1433,MATCH(G$1,'2-3 引出列表'!$A$1:$CD$1,0)),""))</f>
        <v>0</v>
      </c>
      <c r="H1433">
        <f>IF(ISBLANK(IFERROR(INDEX('2-3 引出列表'!$A$2:$CE$8700,$A1433,MATCH(H$1,'2-3 引出列表'!$A$1:$CD$1,0)),"")),"",IFERROR(INDEX('2-3 引出列表'!$A$2:$CE$8700,$A1433,MATCH(H$1,'2-3 引出列表'!$A$1:$CD$1,0)),""))</f>
        <v>0</v>
      </c>
      <c r="I1433">
        <f>IF(ISBLANK(IFERROR(INDEX('2-3 引出列表'!$A$2:$CE$8700,$A1433,MATCH(I$1,'2-3 引出列表'!$A$1:$CD$1,0)),"")),"",IFERROR(INDEX('2-3 引出列表'!$A$2:$CE$8700,$A1433,MATCH(I$1,'2-3 引出列表'!$A$1:$CD$1,0)),""))</f>
        <v>0</v>
      </c>
    </row>
    <row r="1434" customFormat="1" spans="1:9">
      <c r="A1434">
        <v>1433</v>
      </c>
      <c r="B1434">
        <f>IF(ISBLANK(IFERROR(INDEX('2-3 引出列表'!$A$2:$CE$8700,$A1434,MATCH(B$1,'2-3 引出列表'!$A$1:$CD$1,0)),"")),"",IFERROR(INDEX('2-3 引出列表'!$A$2:$CE$8700,$A1434,MATCH(B$1,'2-3 引出列表'!$A$1:$CD$1,0)),""))</f>
        <v>0</v>
      </c>
      <c r="C1434">
        <f>IF(ISBLANK(IFERROR(INDEX('2-3 引出列表'!$A$2:$CE$8700,$A1434,MATCH(C$1,'2-3 引出列表'!$A$1:$CD$1,0)),"")),"",IFERROR(INDEX('2-3 引出列表'!$A$2:$CE$8700,$A1434,MATCH(C$1,'2-3 引出列表'!$A$1:$CD$1,0)),""))</f>
        <v>0</v>
      </c>
      <c r="D1434">
        <f>IF(ISBLANK(IFERROR(INDEX('2-3 引出列表'!$A$2:$CE$8700,$A1434,MATCH(D$1,'2-3 引出列表'!$A$1:$CD$1,0)),"")),"",IFERROR(INDEX('2-3 引出列表'!$A$2:$CE$8700,$A1434,MATCH(D$1,'2-3 引出列表'!$A$1:$CD$1,0)),""))</f>
        <v>0</v>
      </c>
      <c r="E1434">
        <f>IF(ISBLANK(IFERROR(INDEX('2-3 引出列表'!$A$2:$CE$8700,$A1434,MATCH(E$1,'2-3 引出列表'!$A$1:$CD$1,0)),"")),"",IFERROR(INDEX('2-3 引出列表'!$A$2:$CE$8700,$A1434,MATCH(E$1,'2-3 引出列表'!$A$1:$CD$1,0)),""))</f>
        <v>0</v>
      </c>
      <c r="F1434" t="str">
        <f t="shared" si="22"/>
        <v>0</v>
      </c>
      <c r="G1434">
        <f>IF(ISBLANK(IFERROR(INDEX('2-3 引出列表'!$A$2:$CE$8700,$A1434,MATCH(G$1,'2-3 引出列表'!$A$1:$CD$1,0)),"")),"",IFERROR(INDEX('2-3 引出列表'!$A$2:$CE$8700,$A1434,MATCH(G$1,'2-3 引出列表'!$A$1:$CD$1,0)),""))</f>
        <v>0</v>
      </c>
      <c r="H1434">
        <f>IF(ISBLANK(IFERROR(INDEX('2-3 引出列表'!$A$2:$CE$8700,$A1434,MATCH(H$1,'2-3 引出列表'!$A$1:$CD$1,0)),"")),"",IFERROR(INDEX('2-3 引出列表'!$A$2:$CE$8700,$A1434,MATCH(H$1,'2-3 引出列表'!$A$1:$CD$1,0)),""))</f>
        <v>0</v>
      </c>
      <c r="I1434">
        <f>IF(ISBLANK(IFERROR(INDEX('2-3 引出列表'!$A$2:$CE$8700,$A1434,MATCH(I$1,'2-3 引出列表'!$A$1:$CD$1,0)),"")),"",IFERROR(INDEX('2-3 引出列表'!$A$2:$CE$8700,$A1434,MATCH(I$1,'2-3 引出列表'!$A$1:$CD$1,0)),""))</f>
        <v>0</v>
      </c>
    </row>
    <row r="1435" customFormat="1" spans="1:9">
      <c r="A1435">
        <v>1434</v>
      </c>
      <c r="B1435">
        <f>IF(ISBLANK(IFERROR(INDEX('2-3 引出列表'!$A$2:$CE$8700,$A1435,MATCH(B$1,'2-3 引出列表'!$A$1:$CD$1,0)),"")),"",IFERROR(INDEX('2-3 引出列表'!$A$2:$CE$8700,$A1435,MATCH(B$1,'2-3 引出列表'!$A$1:$CD$1,0)),""))</f>
        <v>0</v>
      </c>
      <c r="C1435">
        <f>IF(ISBLANK(IFERROR(INDEX('2-3 引出列表'!$A$2:$CE$8700,$A1435,MATCH(C$1,'2-3 引出列表'!$A$1:$CD$1,0)),"")),"",IFERROR(INDEX('2-3 引出列表'!$A$2:$CE$8700,$A1435,MATCH(C$1,'2-3 引出列表'!$A$1:$CD$1,0)),""))</f>
        <v>0</v>
      </c>
      <c r="D1435">
        <f>IF(ISBLANK(IFERROR(INDEX('2-3 引出列表'!$A$2:$CE$8700,$A1435,MATCH(D$1,'2-3 引出列表'!$A$1:$CD$1,0)),"")),"",IFERROR(INDEX('2-3 引出列表'!$A$2:$CE$8700,$A1435,MATCH(D$1,'2-3 引出列表'!$A$1:$CD$1,0)),""))</f>
        <v>0</v>
      </c>
      <c r="E1435">
        <f>IF(ISBLANK(IFERROR(INDEX('2-3 引出列表'!$A$2:$CE$8700,$A1435,MATCH(E$1,'2-3 引出列表'!$A$1:$CD$1,0)),"")),"",IFERROR(INDEX('2-3 引出列表'!$A$2:$CE$8700,$A1435,MATCH(E$1,'2-3 引出列表'!$A$1:$CD$1,0)),""))</f>
        <v>0</v>
      </c>
      <c r="F1435" t="str">
        <f t="shared" si="22"/>
        <v>0</v>
      </c>
      <c r="G1435">
        <f>IF(ISBLANK(IFERROR(INDEX('2-3 引出列表'!$A$2:$CE$8700,$A1435,MATCH(G$1,'2-3 引出列表'!$A$1:$CD$1,0)),"")),"",IFERROR(INDEX('2-3 引出列表'!$A$2:$CE$8700,$A1435,MATCH(G$1,'2-3 引出列表'!$A$1:$CD$1,0)),""))</f>
        <v>0</v>
      </c>
      <c r="H1435">
        <f>IF(ISBLANK(IFERROR(INDEX('2-3 引出列表'!$A$2:$CE$8700,$A1435,MATCH(H$1,'2-3 引出列表'!$A$1:$CD$1,0)),"")),"",IFERROR(INDEX('2-3 引出列表'!$A$2:$CE$8700,$A1435,MATCH(H$1,'2-3 引出列表'!$A$1:$CD$1,0)),""))</f>
        <v>0</v>
      </c>
      <c r="I1435">
        <f>IF(ISBLANK(IFERROR(INDEX('2-3 引出列表'!$A$2:$CE$8700,$A1435,MATCH(I$1,'2-3 引出列表'!$A$1:$CD$1,0)),"")),"",IFERROR(INDEX('2-3 引出列表'!$A$2:$CE$8700,$A1435,MATCH(I$1,'2-3 引出列表'!$A$1:$CD$1,0)),""))</f>
        <v>0</v>
      </c>
    </row>
    <row r="1436" customFormat="1" spans="1:9">
      <c r="A1436">
        <v>1435</v>
      </c>
      <c r="B1436">
        <f>IF(ISBLANK(IFERROR(INDEX('2-3 引出列表'!$A$2:$CE$8700,$A1436,MATCH(B$1,'2-3 引出列表'!$A$1:$CD$1,0)),"")),"",IFERROR(INDEX('2-3 引出列表'!$A$2:$CE$8700,$A1436,MATCH(B$1,'2-3 引出列表'!$A$1:$CD$1,0)),""))</f>
        <v>0</v>
      </c>
      <c r="C1436">
        <f>IF(ISBLANK(IFERROR(INDEX('2-3 引出列表'!$A$2:$CE$8700,$A1436,MATCH(C$1,'2-3 引出列表'!$A$1:$CD$1,0)),"")),"",IFERROR(INDEX('2-3 引出列表'!$A$2:$CE$8700,$A1436,MATCH(C$1,'2-3 引出列表'!$A$1:$CD$1,0)),""))</f>
        <v>0</v>
      </c>
      <c r="D1436">
        <f>IF(ISBLANK(IFERROR(INDEX('2-3 引出列表'!$A$2:$CE$8700,$A1436,MATCH(D$1,'2-3 引出列表'!$A$1:$CD$1,0)),"")),"",IFERROR(INDEX('2-3 引出列表'!$A$2:$CE$8700,$A1436,MATCH(D$1,'2-3 引出列表'!$A$1:$CD$1,0)),""))</f>
        <v>0</v>
      </c>
      <c r="E1436">
        <f>IF(ISBLANK(IFERROR(INDEX('2-3 引出列表'!$A$2:$CE$8700,$A1436,MATCH(E$1,'2-3 引出列表'!$A$1:$CD$1,0)),"")),"",IFERROR(INDEX('2-3 引出列表'!$A$2:$CE$8700,$A1436,MATCH(E$1,'2-3 引出列表'!$A$1:$CD$1,0)),""))</f>
        <v>0</v>
      </c>
      <c r="F1436" t="str">
        <f t="shared" si="22"/>
        <v>0</v>
      </c>
      <c r="G1436">
        <f>IF(ISBLANK(IFERROR(INDEX('2-3 引出列表'!$A$2:$CE$8700,$A1436,MATCH(G$1,'2-3 引出列表'!$A$1:$CD$1,0)),"")),"",IFERROR(INDEX('2-3 引出列表'!$A$2:$CE$8700,$A1436,MATCH(G$1,'2-3 引出列表'!$A$1:$CD$1,0)),""))</f>
        <v>0</v>
      </c>
      <c r="H1436">
        <f>IF(ISBLANK(IFERROR(INDEX('2-3 引出列表'!$A$2:$CE$8700,$A1436,MATCH(H$1,'2-3 引出列表'!$A$1:$CD$1,0)),"")),"",IFERROR(INDEX('2-3 引出列表'!$A$2:$CE$8700,$A1436,MATCH(H$1,'2-3 引出列表'!$A$1:$CD$1,0)),""))</f>
        <v>0</v>
      </c>
      <c r="I1436">
        <f>IF(ISBLANK(IFERROR(INDEX('2-3 引出列表'!$A$2:$CE$8700,$A1436,MATCH(I$1,'2-3 引出列表'!$A$1:$CD$1,0)),"")),"",IFERROR(INDEX('2-3 引出列表'!$A$2:$CE$8700,$A1436,MATCH(I$1,'2-3 引出列表'!$A$1:$CD$1,0)),""))</f>
        <v>0</v>
      </c>
    </row>
    <row r="1437" customFormat="1" spans="1:9">
      <c r="A1437">
        <v>1436</v>
      </c>
      <c r="B1437">
        <f>IF(ISBLANK(IFERROR(INDEX('2-3 引出列表'!$A$2:$CE$8700,$A1437,MATCH(B$1,'2-3 引出列表'!$A$1:$CD$1,0)),"")),"",IFERROR(INDEX('2-3 引出列表'!$A$2:$CE$8700,$A1437,MATCH(B$1,'2-3 引出列表'!$A$1:$CD$1,0)),""))</f>
        <v>0</v>
      </c>
      <c r="C1437">
        <f>IF(ISBLANK(IFERROR(INDEX('2-3 引出列表'!$A$2:$CE$8700,$A1437,MATCH(C$1,'2-3 引出列表'!$A$1:$CD$1,0)),"")),"",IFERROR(INDEX('2-3 引出列表'!$A$2:$CE$8700,$A1437,MATCH(C$1,'2-3 引出列表'!$A$1:$CD$1,0)),""))</f>
        <v>0</v>
      </c>
      <c r="D1437">
        <f>IF(ISBLANK(IFERROR(INDEX('2-3 引出列表'!$A$2:$CE$8700,$A1437,MATCH(D$1,'2-3 引出列表'!$A$1:$CD$1,0)),"")),"",IFERROR(INDEX('2-3 引出列表'!$A$2:$CE$8700,$A1437,MATCH(D$1,'2-3 引出列表'!$A$1:$CD$1,0)),""))</f>
        <v>0</v>
      </c>
      <c r="E1437">
        <f>IF(ISBLANK(IFERROR(INDEX('2-3 引出列表'!$A$2:$CE$8700,$A1437,MATCH(E$1,'2-3 引出列表'!$A$1:$CD$1,0)),"")),"",IFERROR(INDEX('2-3 引出列表'!$A$2:$CE$8700,$A1437,MATCH(E$1,'2-3 引出列表'!$A$1:$CD$1,0)),""))</f>
        <v>0</v>
      </c>
      <c r="F1437" t="str">
        <f t="shared" si="22"/>
        <v>0</v>
      </c>
      <c r="G1437">
        <f>IF(ISBLANK(IFERROR(INDEX('2-3 引出列表'!$A$2:$CE$8700,$A1437,MATCH(G$1,'2-3 引出列表'!$A$1:$CD$1,0)),"")),"",IFERROR(INDEX('2-3 引出列表'!$A$2:$CE$8700,$A1437,MATCH(G$1,'2-3 引出列表'!$A$1:$CD$1,0)),""))</f>
        <v>0</v>
      </c>
      <c r="H1437">
        <f>IF(ISBLANK(IFERROR(INDEX('2-3 引出列表'!$A$2:$CE$8700,$A1437,MATCH(H$1,'2-3 引出列表'!$A$1:$CD$1,0)),"")),"",IFERROR(INDEX('2-3 引出列表'!$A$2:$CE$8700,$A1437,MATCH(H$1,'2-3 引出列表'!$A$1:$CD$1,0)),""))</f>
        <v>0</v>
      </c>
      <c r="I1437">
        <f>IF(ISBLANK(IFERROR(INDEX('2-3 引出列表'!$A$2:$CE$8700,$A1437,MATCH(I$1,'2-3 引出列表'!$A$1:$CD$1,0)),"")),"",IFERROR(INDEX('2-3 引出列表'!$A$2:$CE$8700,$A1437,MATCH(I$1,'2-3 引出列表'!$A$1:$CD$1,0)),""))</f>
        <v>0</v>
      </c>
    </row>
    <row r="1438" customFormat="1" spans="1:9">
      <c r="A1438">
        <v>1437</v>
      </c>
      <c r="B1438">
        <f>IF(ISBLANK(IFERROR(INDEX('2-3 引出列表'!$A$2:$CE$8700,$A1438,MATCH(B$1,'2-3 引出列表'!$A$1:$CD$1,0)),"")),"",IFERROR(INDEX('2-3 引出列表'!$A$2:$CE$8700,$A1438,MATCH(B$1,'2-3 引出列表'!$A$1:$CD$1,0)),""))</f>
        <v>0</v>
      </c>
      <c r="C1438">
        <f>IF(ISBLANK(IFERROR(INDEX('2-3 引出列表'!$A$2:$CE$8700,$A1438,MATCH(C$1,'2-3 引出列表'!$A$1:$CD$1,0)),"")),"",IFERROR(INDEX('2-3 引出列表'!$A$2:$CE$8700,$A1438,MATCH(C$1,'2-3 引出列表'!$A$1:$CD$1,0)),""))</f>
        <v>0</v>
      </c>
      <c r="D1438">
        <f>IF(ISBLANK(IFERROR(INDEX('2-3 引出列表'!$A$2:$CE$8700,$A1438,MATCH(D$1,'2-3 引出列表'!$A$1:$CD$1,0)),"")),"",IFERROR(INDEX('2-3 引出列表'!$A$2:$CE$8700,$A1438,MATCH(D$1,'2-3 引出列表'!$A$1:$CD$1,0)),""))</f>
        <v>0</v>
      </c>
      <c r="E1438">
        <f>IF(ISBLANK(IFERROR(INDEX('2-3 引出列表'!$A$2:$CE$8700,$A1438,MATCH(E$1,'2-3 引出列表'!$A$1:$CD$1,0)),"")),"",IFERROR(INDEX('2-3 引出列表'!$A$2:$CE$8700,$A1438,MATCH(E$1,'2-3 引出列表'!$A$1:$CD$1,0)),""))</f>
        <v>0</v>
      </c>
      <c r="F1438" t="str">
        <f t="shared" si="22"/>
        <v>0</v>
      </c>
      <c r="G1438">
        <f>IF(ISBLANK(IFERROR(INDEX('2-3 引出列表'!$A$2:$CE$8700,$A1438,MATCH(G$1,'2-3 引出列表'!$A$1:$CD$1,0)),"")),"",IFERROR(INDEX('2-3 引出列表'!$A$2:$CE$8700,$A1438,MATCH(G$1,'2-3 引出列表'!$A$1:$CD$1,0)),""))</f>
        <v>0</v>
      </c>
      <c r="H1438">
        <f>IF(ISBLANK(IFERROR(INDEX('2-3 引出列表'!$A$2:$CE$8700,$A1438,MATCH(H$1,'2-3 引出列表'!$A$1:$CD$1,0)),"")),"",IFERROR(INDEX('2-3 引出列表'!$A$2:$CE$8700,$A1438,MATCH(H$1,'2-3 引出列表'!$A$1:$CD$1,0)),""))</f>
        <v>0</v>
      </c>
      <c r="I1438">
        <f>IF(ISBLANK(IFERROR(INDEX('2-3 引出列表'!$A$2:$CE$8700,$A1438,MATCH(I$1,'2-3 引出列表'!$A$1:$CD$1,0)),"")),"",IFERROR(INDEX('2-3 引出列表'!$A$2:$CE$8700,$A1438,MATCH(I$1,'2-3 引出列表'!$A$1:$CD$1,0)),""))</f>
        <v>0</v>
      </c>
    </row>
    <row r="1439" customFormat="1" spans="1:9">
      <c r="A1439">
        <v>1438</v>
      </c>
      <c r="B1439">
        <f>IF(ISBLANK(IFERROR(INDEX('2-3 引出列表'!$A$2:$CE$8700,$A1439,MATCH(B$1,'2-3 引出列表'!$A$1:$CD$1,0)),"")),"",IFERROR(INDEX('2-3 引出列表'!$A$2:$CE$8700,$A1439,MATCH(B$1,'2-3 引出列表'!$A$1:$CD$1,0)),""))</f>
        <v>0</v>
      </c>
      <c r="C1439">
        <f>IF(ISBLANK(IFERROR(INDEX('2-3 引出列表'!$A$2:$CE$8700,$A1439,MATCH(C$1,'2-3 引出列表'!$A$1:$CD$1,0)),"")),"",IFERROR(INDEX('2-3 引出列表'!$A$2:$CE$8700,$A1439,MATCH(C$1,'2-3 引出列表'!$A$1:$CD$1,0)),""))</f>
        <v>0</v>
      </c>
      <c r="D1439">
        <f>IF(ISBLANK(IFERROR(INDEX('2-3 引出列表'!$A$2:$CE$8700,$A1439,MATCH(D$1,'2-3 引出列表'!$A$1:$CD$1,0)),"")),"",IFERROR(INDEX('2-3 引出列表'!$A$2:$CE$8700,$A1439,MATCH(D$1,'2-3 引出列表'!$A$1:$CD$1,0)),""))</f>
        <v>0</v>
      </c>
      <c r="E1439">
        <f>IF(ISBLANK(IFERROR(INDEX('2-3 引出列表'!$A$2:$CE$8700,$A1439,MATCH(E$1,'2-3 引出列表'!$A$1:$CD$1,0)),"")),"",IFERROR(INDEX('2-3 引出列表'!$A$2:$CE$8700,$A1439,MATCH(E$1,'2-3 引出列表'!$A$1:$CD$1,0)),""))</f>
        <v>0</v>
      </c>
      <c r="F1439" t="str">
        <f t="shared" si="22"/>
        <v>0</v>
      </c>
      <c r="G1439">
        <f>IF(ISBLANK(IFERROR(INDEX('2-3 引出列表'!$A$2:$CE$8700,$A1439,MATCH(G$1,'2-3 引出列表'!$A$1:$CD$1,0)),"")),"",IFERROR(INDEX('2-3 引出列表'!$A$2:$CE$8700,$A1439,MATCH(G$1,'2-3 引出列表'!$A$1:$CD$1,0)),""))</f>
        <v>0</v>
      </c>
      <c r="H1439">
        <f>IF(ISBLANK(IFERROR(INDEX('2-3 引出列表'!$A$2:$CE$8700,$A1439,MATCH(H$1,'2-3 引出列表'!$A$1:$CD$1,0)),"")),"",IFERROR(INDEX('2-3 引出列表'!$A$2:$CE$8700,$A1439,MATCH(H$1,'2-3 引出列表'!$A$1:$CD$1,0)),""))</f>
        <v>0</v>
      </c>
      <c r="I1439">
        <f>IF(ISBLANK(IFERROR(INDEX('2-3 引出列表'!$A$2:$CE$8700,$A1439,MATCH(I$1,'2-3 引出列表'!$A$1:$CD$1,0)),"")),"",IFERROR(INDEX('2-3 引出列表'!$A$2:$CE$8700,$A1439,MATCH(I$1,'2-3 引出列表'!$A$1:$CD$1,0)),""))</f>
        <v>0</v>
      </c>
    </row>
    <row r="1440" customFormat="1" spans="1:9">
      <c r="A1440">
        <v>1439</v>
      </c>
      <c r="B1440">
        <f>IF(ISBLANK(IFERROR(INDEX('2-3 引出列表'!$A$2:$CE$8700,$A1440,MATCH(B$1,'2-3 引出列表'!$A$1:$CD$1,0)),"")),"",IFERROR(INDEX('2-3 引出列表'!$A$2:$CE$8700,$A1440,MATCH(B$1,'2-3 引出列表'!$A$1:$CD$1,0)),""))</f>
        <v>0</v>
      </c>
      <c r="C1440">
        <f>IF(ISBLANK(IFERROR(INDEX('2-3 引出列表'!$A$2:$CE$8700,$A1440,MATCH(C$1,'2-3 引出列表'!$A$1:$CD$1,0)),"")),"",IFERROR(INDEX('2-3 引出列表'!$A$2:$CE$8700,$A1440,MATCH(C$1,'2-3 引出列表'!$A$1:$CD$1,0)),""))</f>
        <v>0</v>
      </c>
      <c r="D1440">
        <f>IF(ISBLANK(IFERROR(INDEX('2-3 引出列表'!$A$2:$CE$8700,$A1440,MATCH(D$1,'2-3 引出列表'!$A$1:$CD$1,0)),"")),"",IFERROR(INDEX('2-3 引出列表'!$A$2:$CE$8700,$A1440,MATCH(D$1,'2-3 引出列表'!$A$1:$CD$1,0)),""))</f>
        <v>0</v>
      </c>
      <c r="E1440">
        <f>IF(ISBLANK(IFERROR(INDEX('2-3 引出列表'!$A$2:$CE$8700,$A1440,MATCH(E$1,'2-3 引出列表'!$A$1:$CD$1,0)),"")),"",IFERROR(INDEX('2-3 引出列表'!$A$2:$CE$8700,$A1440,MATCH(E$1,'2-3 引出列表'!$A$1:$CD$1,0)),""))</f>
        <v>0</v>
      </c>
      <c r="F1440" t="str">
        <f t="shared" si="22"/>
        <v>0</v>
      </c>
      <c r="G1440">
        <f>IF(ISBLANK(IFERROR(INDEX('2-3 引出列表'!$A$2:$CE$8700,$A1440,MATCH(G$1,'2-3 引出列表'!$A$1:$CD$1,0)),"")),"",IFERROR(INDEX('2-3 引出列表'!$A$2:$CE$8700,$A1440,MATCH(G$1,'2-3 引出列表'!$A$1:$CD$1,0)),""))</f>
        <v>0</v>
      </c>
      <c r="H1440">
        <f>IF(ISBLANK(IFERROR(INDEX('2-3 引出列表'!$A$2:$CE$8700,$A1440,MATCH(H$1,'2-3 引出列表'!$A$1:$CD$1,0)),"")),"",IFERROR(INDEX('2-3 引出列表'!$A$2:$CE$8700,$A1440,MATCH(H$1,'2-3 引出列表'!$A$1:$CD$1,0)),""))</f>
        <v>0</v>
      </c>
      <c r="I1440">
        <f>IF(ISBLANK(IFERROR(INDEX('2-3 引出列表'!$A$2:$CE$8700,$A1440,MATCH(I$1,'2-3 引出列表'!$A$1:$CD$1,0)),"")),"",IFERROR(INDEX('2-3 引出列表'!$A$2:$CE$8700,$A1440,MATCH(I$1,'2-3 引出列表'!$A$1:$CD$1,0)),""))</f>
        <v>0</v>
      </c>
    </row>
    <row r="1441" customFormat="1" spans="1:9">
      <c r="A1441">
        <v>1440</v>
      </c>
      <c r="B1441">
        <f>IF(ISBLANK(IFERROR(INDEX('2-3 引出列表'!$A$2:$CE$8700,$A1441,MATCH(B$1,'2-3 引出列表'!$A$1:$CD$1,0)),"")),"",IFERROR(INDEX('2-3 引出列表'!$A$2:$CE$8700,$A1441,MATCH(B$1,'2-3 引出列表'!$A$1:$CD$1,0)),""))</f>
        <v>0</v>
      </c>
      <c r="C1441">
        <f>IF(ISBLANK(IFERROR(INDEX('2-3 引出列表'!$A$2:$CE$8700,$A1441,MATCH(C$1,'2-3 引出列表'!$A$1:$CD$1,0)),"")),"",IFERROR(INDEX('2-3 引出列表'!$A$2:$CE$8700,$A1441,MATCH(C$1,'2-3 引出列表'!$A$1:$CD$1,0)),""))</f>
        <v>0</v>
      </c>
      <c r="D1441">
        <f>IF(ISBLANK(IFERROR(INDEX('2-3 引出列表'!$A$2:$CE$8700,$A1441,MATCH(D$1,'2-3 引出列表'!$A$1:$CD$1,0)),"")),"",IFERROR(INDEX('2-3 引出列表'!$A$2:$CE$8700,$A1441,MATCH(D$1,'2-3 引出列表'!$A$1:$CD$1,0)),""))</f>
        <v>0</v>
      </c>
      <c r="E1441">
        <f>IF(ISBLANK(IFERROR(INDEX('2-3 引出列表'!$A$2:$CE$8700,$A1441,MATCH(E$1,'2-3 引出列表'!$A$1:$CD$1,0)),"")),"",IFERROR(INDEX('2-3 引出列表'!$A$2:$CE$8700,$A1441,MATCH(E$1,'2-3 引出列表'!$A$1:$CD$1,0)),""))</f>
        <v>0</v>
      </c>
      <c r="F1441" t="str">
        <f t="shared" si="22"/>
        <v>0</v>
      </c>
      <c r="G1441">
        <f>IF(ISBLANK(IFERROR(INDEX('2-3 引出列表'!$A$2:$CE$8700,$A1441,MATCH(G$1,'2-3 引出列表'!$A$1:$CD$1,0)),"")),"",IFERROR(INDEX('2-3 引出列表'!$A$2:$CE$8700,$A1441,MATCH(G$1,'2-3 引出列表'!$A$1:$CD$1,0)),""))</f>
        <v>0</v>
      </c>
      <c r="H1441">
        <f>IF(ISBLANK(IFERROR(INDEX('2-3 引出列表'!$A$2:$CE$8700,$A1441,MATCH(H$1,'2-3 引出列表'!$A$1:$CD$1,0)),"")),"",IFERROR(INDEX('2-3 引出列表'!$A$2:$CE$8700,$A1441,MATCH(H$1,'2-3 引出列表'!$A$1:$CD$1,0)),""))</f>
        <v>0</v>
      </c>
      <c r="I1441">
        <f>IF(ISBLANK(IFERROR(INDEX('2-3 引出列表'!$A$2:$CE$8700,$A1441,MATCH(I$1,'2-3 引出列表'!$A$1:$CD$1,0)),"")),"",IFERROR(INDEX('2-3 引出列表'!$A$2:$CE$8700,$A1441,MATCH(I$1,'2-3 引出列表'!$A$1:$CD$1,0)),""))</f>
        <v>0</v>
      </c>
    </row>
    <row r="1442" customFormat="1" spans="1:9">
      <c r="A1442">
        <v>1441</v>
      </c>
      <c r="B1442">
        <f>IF(ISBLANK(IFERROR(INDEX('2-3 引出列表'!$A$2:$CE$8700,$A1442,MATCH(B$1,'2-3 引出列表'!$A$1:$CD$1,0)),"")),"",IFERROR(INDEX('2-3 引出列表'!$A$2:$CE$8700,$A1442,MATCH(B$1,'2-3 引出列表'!$A$1:$CD$1,0)),""))</f>
        <v>0</v>
      </c>
      <c r="C1442">
        <f>IF(ISBLANK(IFERROR(INDEX('2-3 引出列表'!$A$2:$CE$8700,$A1442,MATCH(C$1,'2-3 引出列表'!$A$1:$CD$1,0)),"")),"",IFERROR(INDEX('2-3 引出列表'!$A$2:$CE$8700,$A1442,MATCH(C$1,'2-3 引出列表'!$A$1:$CD$1,0)),""))</f>
        <v>0</v>
      </c>
      <c r="D1442">
        <f>IF(ISBLANK(IFERROR(INDEX('2-3 引出列表'!$A$2:$CE$8700,$A1442,MATCH(D$1,'2-3 引出列表'!$A$1:$CD$1,0)),"")),"",IFERROR(INDEX('2-3 引出列表'!$A$2:$CE$8700,$A1442,MATCH(D$1,'2-3 引出列表'!$A$1:$CD$1,0)),""))</f>
        <v>0</v>
      </c>
      <c r="E1442">
        <f>IF(ISBLANK(IFERROR(INDEX('2-3 引出列表'!$A$2:$CE$8700,$A1442,MATCH(E$1,'2-3 引出列表'!$A$1:$CD$1,0)),"")),"",IFERROR(INDEX('2-3 引出列表'!$A$2:$CE$8700,$A1442,MATCH(E$1,'2-3 引出列表'!$A$1:$CD$1,0)),""))</f>
        <v>0</v>
      </c>
      <c r="F1442" t="str">
        <f t="shared" si="22"/>
        <v>0</v>
      </c>
      <c r="G1442">
        <f>IF(ISBLANK(IFERROR(INDEX('2-3 引出列表'!$A$2:$CE$8700,$A1442,MATCH(G$1,'2-3 引出列表'!$A$1:$CD$1,0)),"")),"",IFERROR(INDEX('2-3 引出列表'!$A$2:$CE$8700,$A1442,MATCH(G$1,'2-3 引出列表'!$A$1:$CD$1,0)),""))</f>
        <v>0</v>
      </c>
      <c r="H1442">
        <f>IF(ISBLANK(IFERROR(INDEX('2-3 引出列表'!$A$2:$CE$8700,$A1442,MATCH(H$1,'2-3 引出列表'!$A$1:$CD$1,0)),"")),"",IFERROR(INDEX('2-3 引出列表'!$A$2:$CE$8700,$A1442,MATCH(H$1,'2-3 引出列表'!$A$1:$CD$1,0)),""))</f>
        <v>0</v>
      </c>
      <c r="I1442">
        <f>IF(ISBLANK(IFERROR(INDEX('2-3 引出列表'!$A$2:$CE$8700,$A1442,MATCH(I$1,'2-3 引出列表'!$A$1:$CD$1,0)),"")),"",IFERROR(INDEX('2-3 引出列表'!$A$2:$CE$8700,$A1442,MATCH(I$1,'2-3 引出列表'!$A$1:$CD$1,0)),""))</f>
        <v>0</v>
      </c>
    </row>
    <row r="1443" customFormat="1" spans="1:9">
      <c r="A1443">
        <v>1442</v>
      </c>
      <c r="B1443">
        <f>IF(ISBLANK(IFERROR(INDEX('2-3 引出列表'!$A$2:$CE$8700,$A1443,MATCH(B$1,'2-3 引出列表'!$A$1:$CD$1,0)),"")),"",IFERROR(INDEX('2-3 引出列表'!$A$2:$CE$8700,$A1443,MATCH(B$1,'2-3 引出列表'!$A$1:$CD$1,0)),""))</f>
        <v>0</v>
      </c>
      <c r="C1443">
        <f>IF(ISBLANK(IFERROR(INDEX('2-3 引出列表'!$A$2:$CE$8700,$A1443,MATCH(C$1,'2-3 引出列表'!$A$1:$CD$1,0)),"")),"",IFERROR(INDEX('2-3 引出列表'!$A$2:$CE$8700,$A1443,MATCH(C$1,'2-3 引出列表'!$A$1:$CD$1,0)),""))</f>
        <v>0</v>
      </c>
      <c r="D1443">
        <f>IF(ISBLANK(IFERROR(INDEX('2-3 引出列表'!$A$2:$CE$8700,$A1443,MATCH(D$1,'2-3 引出列表'!$A$1:$CD$1,0)),"")),"",IFERROR(INDEX('2-3 引出列表'!$A$2:$CE$8700,$A1443,MATCH(D$1,'2-3 引出列表'!$A$1:$CD$1,0)),""))</f>
        <v>0</v>
      </c>
      <c r="E1443">
        <f>IF(ISBLANK(IFERROR(INDEX('2-3 引出列表'!$A$2:$CE$8700,$A1443,MATCH(E$1,'2-3 引出列表'!$A$1:$CD$1,0)),"")),"",IFERROR(INDEX('2-3 引出列表'!$A$2:$CE$8700,$A1443,MATCH(E$1,'2-3 引出列表'!$A$1:$CD$1,0)),""))</f>
        <v>0</v>
      </c>
      <c r="F1443" t="str">
        <f t="shared" si="22"/>
        <v>0</v>
      </c>
      <c r="G1443">
        <f>IF(ISBLANK(IFERROR(INDEX('2-3 引出列表'!$A$2:$CE$8700,$A1443,MATCH(G$1,'2-3 引出列表'!$A$1:$CD$1,0)),"")),"",IFERROR(INDEX('2-3 引出列表'!$A$2:$CE$8700,$A1443,MATCH(G$1,'2-3 引出列表'!$A$1:$CD$1,0)),""))</f>
        <v>0</v>
      </c>
      <c r="H1443">
        <f>IF(ISBLANK(IFERROR(INDEX('2-3 引出列表'!$A$2:$CE$8700,$A1443,MATCH(H$1,'2-3 引出列表'!$A$1:$CD$1,0)),"")),"",IFERROR(INDEX('2-3 引出列表'!$A$2:$CE$8700,$A1443,MATCH(H$1,'2-3 引出列表'!$A$1:$CD$1,0)),""))</f>
        <v>0</v>
      </c>
      <c r="I1443">
        <f>IF(ISBLANK(IFERROR(INDEX('2-3 引出列表'!$A$2:$CE$8700,$A1443,MATCH(I$1,'2-3 引出列表'!$A$1:$CD$1,0)),"")),"",IFERROR(INDEX('2-3 引出列表'!$A$2:$CE$8700,$A1443,MATCH(I$1,'2-3 引出列表'!$A$1:$CD$1,0)),""))</f>
        <v>0</v>
      </c>
    </row>
    <row r="1444" customFormat="1" spans="1:9">
      <c r="A1444">
        <v>1443</v>
      </c>
      <c r="B1444">
        <f>IF(ISBLANK(IFERROR(INDEX('2-3 引出列表'!$A$2:$CE$8700,$A1444,MATCH(B$1,'2-3 引出列表'!$A$1:$CD$1,0)),"")),"",IFERROR(INDEX('2-3 引出列表'!$A$2:$CE$8700,$A1444,MATCH(B$1,'2-3 引出列表'!$A$1:$CD$1,0)),""))</f>
        <v>0</v>
      </c>
      <c r="C1444">
        <f>IF(ISBLANK(IFERROR(INDEX('2-3 引出列表'!$A$2:$CE$8700,$A1444,MATCH(C$1,'2-3 引出列表'!$A$1:$CD$1,0)),"")),"",IFERROR(INDEX('2-3 引出列表'!$A$2:$CE$8700,$A1444,MATCH(C$1,'2-3 引出列表'!$A$1:$CD$1,0)),""))</f>
        <v>0</v>
      </c>
      <c r="D1444">
        <f>IF(ISBLANK(IFERROR(INDEX('2-3 引出列表'!$A$2:$CE$8700,$A1444,MATCH(D$1,'2-3 引出列表'!$A$1:$CD$1,0)),"")),"",IFERROR(INDEX('2-3 引出列表'!$A$2:$CE$8700,$A1444,MATCH(D$1,'2-3 引出列表'!$A$1:$CD$1,0)),""))</f>
        <v>0</v>
      </c>
      <c r="E1444">
        <f>IF(ISBLANK(IFERROR(INDEX('2-3 引出列表'!$A$2:$CE$8700,$A1444,MATCH(E$1,'2-3 引出列表'!$A$1:$CD$1,0)),"")),"",IFERROR(INDEX('2-3 引出列表'!$A$2:$CE$8700,$A1444,MATCH(E$1,'2-3 引出列表'!$A$1:$CD$1,0)),""))</f>
        <v>0</v>
      </c>
      <c r="F1444" t="str">
        <f t="shared" si="22"/>
        <v>0</v>
      </c>
      <c r="G1444">
        <f>IF(ISBLANK(IFERROR(INDEX('2-3 引出列表'!$A$2:$CE$8700,$A1444,MATCH(G$1,'2-3 引出列表'!$A$1:$CD$1,0)),"")),"",IFERROR(INDEX('2-3 引出列表'!$A$2:$CE$8700,$A1444,MATCH(G$1,'2-3 引出列表'!$A$1:$CD$1,0)),""))</f>
        <v>0</v>
      </c>
      <c r="H1444">
        <f>IF(ISBLANK(IFERROR(INDEX('2-3 引出列表'!$A$2:$CE$8700,$A1444,MATCH(H$1,'2-3 引出列表'!$A$1:$CD$1,0)),"")),"",IFERROR(INDEX('2-3 引出列表'!$A$2:$CE$8700,$A1444,MATCH(H$1,'2-3 引出列表'!$A$1:$CD$1,0)),""))</f>
        <v>0</v>
      </c>
      <c r="I1444">
        <f>IF(ISBLANK(IFERROR(INDEX('2-3 引出列表'!$A$2:$CE$8700,$A1444,MATCH(I$1,'2-3 引出列表'!$A$1:$CD$1,0)),"")),"",IFERROR(INDEX('2-3 引出列表'!$A$2:$CE$8700,$A1444,MATCH(I$1,'2-3 引出列表'!$A$1:$CD$1,0)),""))</f>
        <v>0</v>
      </c>
    </row>
    <row r="1445" customFormat="1" spans="1:9">
      <c r="A1445">
        <v>1444</v>
      </c>
      <c r="B1445">
        <f>IF(ISBLANK(IFERROR(INDEX('2-3 引出列表'!$A$2:$CE$8700,$A1445,MATCH(B$1,'2-3 引出列表'!$A$1:$CD$1,0)),"")),"",IFERROR(INDEX('2-3 引出列表'!$A$2:$CE$8700,$A1445,MATCH(B$1,'2-3 引出列表'!$A$1:$CD$1,0)),""))</f>
        <v>0</v>
      </c>
      <c r="C1445">
        <f>IF(ISBLANK(IFERROR(INDEX('2-3 引出列表'!$A$2:$CE$8700,$A1445,MATCH(C$1,'2-3 引出列表'!$A$1:$CD$1,0)),"")),"",IFERROR(INDEX('2-3 引出列表'!$A$2:$CE$8700,$A1445,MATCH(C$1,'2-3 引出列表'!$A$1:$CD$1,0)),""))</f>
        <v>0</v>
      </c>
      <c r="D1445">
        <f>IF(ISBLANK(IFERROR(INDEX('2-3 引出列表'!$A$2:$CE$8700,$A1445,MATCH(D$1,'2-3 引出列表'!$A$1:$CD$1,0)),"")),"",IFERROR(INDEX('2-3 引出列表'!$A$2:$CE$8700,$A1445,MATCH(D$1,'2-3 引出列表'!$A$1:$CD$1,0)),""))</f>
        <v>0</v>
      </c>
      <c r="E1445">
        <f>IF(ISBLANK(IFERROR(INDEX('2-3 引出列表'!$A$2:$CE$8700,$A1445,MATCH(E$1,'2-3 引出列表'!$A$1:$CD$1,0)),"")),"",IFERROR(INDEX('2-3 引出列表'!$A$2:$CE$8700,$A1445,MATCH(E$1,'2-3 引出列表'!$A$1:$CD$1,0)),""))</f>
        <v>0</v>
      </c>
      <c r="F1445" t="str">
        <f t="shared" si="22"/>
        <v>0</v>
      </c>
      <c r="G1445">
        <f>IF(ISBLANK(IFERROR(INDEX('2-3 引出列表'!$A$2:$CE$8700,$A1445,MATCH(G$1,'2-3 引出列表'!$A$1:$CD$1,0)),"")),"",IFERROR(INDEX('2-3 引出列表'!$A$2:$CE$8700,$A1445,MATCH(G$1,'2-3 引出列表'!$A$1:$CD$1,0)),""))</f>
        <v>0</v>
      </c>
      <c r="H1445">
        <f>IF(ISBLANK(IFERROR(INDEX('2-3 引出列表'!$A$2:$CE$8700,$A1445,MATCH(H$1,'2-3 引出列表'!$A$1:$CD$1,0)),"")),"",IFERROR(INDEX('2-3 引出列表'!$A$2:$CE$8700,$A1445,MATCH(H$1,'2-3 引出列表'!$A$1:$CD$1,0)),""))</f>
        <v>0</v>
      </c>
      <c r="I1445">
        <f>IF(ISBLANK(IFERROR(INDEX('2-3 引出列表'!$A$2:$CE$8700,$A1445,MATCH(I$1,'2-3 引出列表'!$A$1:$CD$1,0)),"")),"",IFERROR(INDEX('2-3 引出列表'!$A$2:$CE$8700,$A1445,MATCH(I$1,'2-3 引出列表'!$A$1:$CD$1,0)),""))</f>
        <v>0</v>
      </c>
    </row>
    <row r="1446" customFormat="1" spans="1:9">
      <c r="A1446">
        <v>1445</v>
      </c>
      <c r="B1446">
        <f>IF(ISBLANK(IFERROR(INDEX('2-3 引出列表'!$A$2:$CE$8700,$A1446,MATCH(B$1,'2-3 引出列表'!$A$1:$CD$1,0)),"")),"",IFERROR(INDEX('2-3 引出列表'!$A$2:$CE$8700,$A1446,MATCH(B$1,'2-3 引出列表'!$A$1:$CD$1,0)),""))</f>
        <v>0</v>
      </c>
      <c r="C1446">
        <f>IF(ISBLANK(IFERROR(INDEX('2-3 引出列表'!$A$2:$CE$8700,$A1446,MATCH(C$1,'2-3 引出列表'!$A$1:$CD$1,0)),"")),"",IFERROR(INDEX('2-3 引出列表'!$A$2:$CE$8700,$A1446,MATCH(C$1,'2-3 引出列表'!$A$1:$CD$1,0)),""))</f>
        <v>0</v>
      </c>
      <c r="D1446">
        <f>IF(ISBLANK(IFERROR(INDEX('2-3 引出列表'!$A$2:$CE$8700,$A1446,MATCH(D$1,'2-3 引出列表'!$A$1:$CD$1,0)),"")),"",IFERROR(INDEX('2-3 引出列表'!$A$2:$CE$8700,$A1446,MATCH(D$1,'2-3 引出列表'!$A$1:$CD$1,0)),""))</f>
        <v>0</v>
      </c>
      <c r="E1446">
        <f>IF(ISBLANK(IFERROR(INDEX('2-3 引出列表'!$A$2:$CE$8700,$A1446,MATCH(E$1,'2-3 引出列表'!$A$1:$CD$1,0)),"")),"",IFERROR(INDEX('2-3 引出列表'!$A$2:$CE$8700,$A1446,MATCH(E$1,'2-3 引出列表'!$A$1:$CD$1,0)),""))</f>
        <v>0</v>
      </c>
      <c r="F1446" t="str">
        <f t="shared" si="22"/>
        <v>0</v>
      </c>
      <c r="G1446">
        <f>IF(ISBLANK(IFERROR(INDEX('2-3 引出列表'!$A$2:$CE$8700,$A1446,MATCH(G$1,'2-3 引出列表'!$A$1:$CD$1,0)),"")),"",IFERROR(INDEX('2-3 引出列表'!$A$2:$CE$8700,$A1446,MATCH(G$1,'2-3 引出列表'!$A$1:$CD$1,0)),""))</f>
        <v>0</v>
      </c>
      <c r="H1446">
        <f>IF(ISBLANK(IFERROR(INDEX('2-3 引出列表'!$A$2:$CE$8700,$A1446,MATCH(H$1,'2-3 引出列表'!$A$1:$CD$1,0)),"")),"",IFERROR(INDEX('2-3 引出列表'!$A$2:$CE$8700,$A1446,MATCH(H$1,'2-3 引出列表'!$A$1:$CD$1,0)),""))</f>
        <v>0</v>
      </c>
      <c r="I1446">
        <f>IF(ISBLANK(IFERROR(INDEX('2-3 引出列表'!$A$2:$CE$8700,$A1446,MATCH(I$1,'2-3 引出列表'!$A$1:$CD$1,0)),"")),"",IFERROR(INDEX('2-3 引出列表'!$A$2:$CE$8700,$A1446,MATCH(I$1,'2-3 引出列表'!$A$1:$CD$1,0)),""))</f>
        <v>0</v>
      </c>
    </row>
    <row r="1447" customFormat="1" spans="1:9">
      <c r="A1447">
        <v>1446</v>
      </c>
      <c r="B1447">
        <f>IF(ISBLANK(IFERROR(INDEX('2-3 引出列表'!$A$2:$CE$8700,$A1447,MATCH(B$1,'2-3 引出列表'!$A$1:$CD$1,0)),"")),"",IFERROR(INDEX('2-3 引出列表'!$A$2:$CE$8700,$A1447,MATCH(B$1,'2-3 引出列表'!$A$1:$CD$1,0)),""))</f>
        <v>0</v>
      </c>
      <c r="C1447">
        <f>IF(ISBLANK(IFERROR(INDEX('2-3 引出列表'!$A$2:$CE$8700,$A1447,MATCH(C$1,'2-3 引出列表'!$A$1:$CD$1,0)),"")),"",IFERROR(INDEX('2-3 引出列表'!$A$2:$CE$8700,$A1447,MATCH(C$1,'2-3 引出列表'!$A$1:$CD$1,0)),""))</f>
        <v>0</v>
      </c>
      <c r="D1447">
        <f>IF(ISBLANK(IFERROR(INDEX('2-3 引出列表'!$A$2:$CE$8700,$A1447,MATCH(D$1,'2-3 引出列表'!$A$1:$CD$1,0)),"")),"",IFERROR(INDEX('2-3 引出列表'!$A$2:$CE$8700,$A1447,MATCH(D$1,'2-3 引出列表'!$A$1:$CD$1,0)),""))</f>
        <v>0</v>
      </c>
      <c r="E1447">
        <f>IF(ISBLANK(IFERROR(INDEX('2-3 引出列表'!$A$2:$CE$8700,$A1447,MATCH(E$1,'2-3 引出列表'!$A$1:$CD$1,0)),"")),"",IFERROR(INDEX('2-3 引出列表'!$A$2:$CE$8700,$A1447,MATCH(E$1,'2-3 引出列表'!$A$1:$CD$1,0)),""))</f>
        <v>0</v>
      </c>
      <c r="F1447" t="str">
        <f t="shared" si="22"/>
        <v>0</v>
      </c>
      <c r="G1447">
        <f>IF(ISBLANK(IFERROR(INDEX('2-3 引出列表'!$A$2:$CE$8700,$A1447,MATCH(G$1,'2-3 引出列表'!$A$1:$CD$1,0)),"")),"",IFERROR(INDEX('2-3 引出列表'!$A$2:$CE$8700,$A1447,MATCH(G$1,'2-3 引出列表'!$A$1:$CD$1,0)),""))</f>
        <v>0</v>
      </c>
      <c r="H1447">
        <f>IF(ISBLANK(IFERROR(INDEX('2-3 引出列表'!$A$2:$CE$8700,$A1447,MATCH(H$1,'2-3 引出列表'!$A$1:$CD$1,0)),"")),"",IFERROR(INDEX('2-3 引出列表'!$A$2:$CE$8700,$A1447,MATCH(H$1,'2-3 引出列表'!$A$1:$CD$1,0)),""))</f>
        <v>0</v>
      </c>
      <c r="I1447">
        <f>IF(ISBLANK(IFERROR(INDEX('2-3 引出列表'!$A$2:$CE$8700,$A1447,MATCH(I$1,'2-3 引出列表'!$A$1:$CD$1,0)),"")),"",IFERROR(INDEX('2-3 引出列表'!$A$2:$CE$8700,$A1447,MATCH(I$1,'2-3 引出列表'!$A$1:$CD$1,0)),""))</f>
        <v>0</v>
      </c>
    </row>
    <row r="1448" customFormat="1" spans="1:9">
      <c r="A1448">
        <v>1447</v>
      </c>
      <c r="B1448">
        <f>IF(ISBLANK(IFERROR(INDEX('2-3 引出列表'!$A$2:$CE$8700,$A1448,MATCH(B$1,'2-3 引出列表'!$A$1:$CD$1,0)),"")),"",IFERROR(INDEX('2-3 引出列表'!$A$2:$CE$8700,$A1448,MATCH(B$1,'2-3 引出列表'!$A$1:$CD$1,0)),""))</f>
        <v>0</v>
      </c>
      <c r="C1448">
        <f>IF(ISBLANK(IFERROR(INDEX('2-3 引出列表'!$A$2:$CE$8700,$A1448,MATCH(C$1,'2-3 引出列表'!$A$1:$CD$1,0)),"")),"",IFERROR(INDEX('2-3 引出列表'!$A$2:$CE$8700,$A1448,MATCH(C$1,'2-3 引出列表'!$A$1:$CD$1,0)),""))</f>
        <v>0</v>
      </c>
      <c r="D1448">
        <f>IF(ISBLANK(IFERROR(INDEX('2-3 引出列表'!$A$2:$CE$8700,$A1448,MATCH(D$1,'2-3 引出列表'!$A$1:$CD$1,0)),"")),"",IFERROR(INDEX('2-3 引出列表'!$A$2:$CE$8700,$A1448,MATCH(D$1,'2-3 引出列表'!$A$1:$CD$1,0)),""))</f>
        <v>0</v>
      </c>
      <c r="E1448">
        <f>IF(ISBLANK(IFERROR(INDEX('2-3 引出列表'!$A$2:$CE$8700,$A1448,MATCH(E$1,'2-3 引出列表'!$A$1:$CD$1,0)),"")),"",IFERROR(INDEX('2-3 引出列表'!$A$2:$CE$8700,$A1448,MATCH(E$1,'2-3 引出列表'!$A$1:$CD$1,0)),""))</f>
        <v>0</v>
      </c>
      <c r="F1448" t="str">
        <f t="shared" si="22"/>
        <v>0</v>
      </c>
      <c r="G1448">
        <f>IF(ISBLANK(IFERROR(INDEX('2-3 引出列表'!$A$2:$CE$8700,$A1448,MATCH(G$1,'2-3 引出列表'!$A$1:$CD$1,0)),"")),"",IFERROR(INDEX('2-3 引出列表'!$A$2:$CE$8700,$A1448,MATCH(G$1,'2-3 引出列表'!$A$1:$CD$1,0)),""))</f>
        <v>0</v>
      </c>
      <c r="H1448">
        <f>IF(ISBLANK(IFERROR(INDEX('2-3 引出列表'!$A$2:$CE$8700,$A1448,MATCH(H$1,'2-3 引出列表'!$A$1:$CD$1,0)),"")),"",IFERROR(INDEX('2-3 引出列表'!$A$2:$CE$8700,$A1448,MATCH(H$1,'2-3 引出列表'!$A$1:$CD$1,0)),""))</f>
        <v>0</v>
      </c>
      <c r="I1448">
        <f>IF(ISBLANK(IFERROR(INDEX('2-3 引出列表'!$A$2:$CE$8700,$A1448,MATCH(I$1,'2-3 引出列表'!$A$1:$CD$1,0)),"")),"",IFERROR(INDEX('2-3 引出列表'!$A$2:$CE$8700,$A1448,MATCH(I$1,'2-3 引出列表'!$A$1:$CD$1,0)),""))</f>
        <v>0</v>
      </c>
    </row>
    <row r="1449" customFormat="1" spans="1:9">
      <c r="A1449">
        <v>1448</v>
      </c>
      <c r="B1449">
        <f>IF(ISBLANK(IFERROR(INDEX('2-3 引出列表'!$A$2:$CE$8700,$A1449,MATCH(B$1,'2-3 引出列表'!$A$1:$CD$1,0)),"")),"",IFERROR(INDEX('2-3 引出列表'!$A$2:$CE$8700,$A1449,MATCH(B$1,'2-3 引出列表'!$A$1:$CD$1,0)),""))</f>
        <v>0</v>
      </c>
      <c r="C1449">
        <f>IF(ISBLANK(IFERROR(INDEX('2-3 引出列表'!$A$2:$CE$8700,$A1449,MATCH(C$1,'2-3 引出列表'!$A$1:$CD$1,0)),"")),"",IFERROR(INDEX('2-3 引出列表'!$A$2:$CE$8700,$A1449,MATCH(C$1,'2-3 引出列表'!$A$1:$CD$1,0)),""))</f>
        <v>0</v>
      </c>
      <c r="D1449">
        <f>IF(ISBLANK(IFERROR(INDEX('2-3 引出列表'!$A$2:$CE$8700,$A1449,MATCH(D$1,'2-3 引出列表'!$A$1:$CD$1,0)),"")),"",IFERROR(INDEX('2-3 引出列表'!$A$2:$CE$8700,$A1449,MATCH(D$1,'2-3 引出列表'!$A$1:$CD$1,0)),""))</f>
        <v>0</v>
      </c>
      <c r="E1449">
        <f>IF(ISBLANK(IFERROR(INDEX('2-3 引出列表'!$A$2:$CE$8700,$A1449,MATCH(E$1,'2-3 引出列表'!$A$1:$CD$1,0)),"")),"",IFERROR(INDEX('2-3 引出列表'!$A$2:$CE$8700,$A1449,MATCH(E$1,'2-3 引出列表'!$A$1:$CD$1,0)),""))</f>
        <v>0</v>
      </c>
      <c r="F1449" t="str">
        <f t="shared" si="22"/>
        <v>0</v>
      </c>
      <c r="G1449">
        <f>IF(ISBLANK(IFERROR(INDEX('2-3 引出列表'!$A$2:$CE$8700,$A1449,MATCH(G$1,'2-3 引出列表'!$A$1:$CD$1,0)),"")),"",IFERROR(INDEX('2-3 引出列表'!$A$2:$CE$8700,$A1449,MATCH(G$1,'2-3 引出列表'!$A$1:$CD$1,0)),""))</f>
        <v>0</v>
      </c>
      <c r="H1449">
        <f>IF(ISBLANK(IFERROR(INDEX('2-3 引出列表'!$A$2:$CE$8700,$A1449,MATCH(H$1,'2-3 引出列表'!$A$1:$CD$1,0)),"")),"",IFERROR(INDEX('2-3 引出列表'!$A$2:$CE$8700,$A1449,MATCH(H$1,'2-3 引出列表'!$A$1:$CD$1,0)),""))</f>
        <v>0</v>
      </c>
      <c r="I1449">
        <f>IF(ISBLANK(IFERROR(INDEX('2-3 引出列表'!$A$2:$CE$8700,$A1449,MATCH(I$1,'2-3 引出列表'!$A$1:$CD$1,0)),"")),"",IFERROR(INDEX('2-3 引出列表'!$A$2:$CE$8700,$A1449,MATCH(I$1,'2-3 引出列表'!$A$1:$CD$1,0)),""))</f>
        <v>0</v>
      </c>
    </row>
    <row r="1450" customFormat="1" spans="1:9">
      <c r="A1450">
        <v>1449</v>
      </c>
      <c r="B1450">
        <f>IF(ISBLANK(IFERROR(INDEX('2-3 引出列表'!$A$2:$CE$8700,$A1450,MATCH(B$1,'2-3 引出列表'!$A$1:$CD$1,0)),"")),"",IFERROR(INDEX('2-3 引出列表'!$A$2:$CE$8700,$A1450,MATCH(B$1,'2-3 引出列表'!$A$1:$CD$1,0)),""))</f>
        <v>0</v>
      </c>
      <c r="C1450">
        <f>IF(ISBLANK(IFERROR(INDEX('2-3 引出列表'!$A$2:$CE$8700,$A1450,MATCH(C$1,'2-3 引出列表'!$A$1:$CD$1,0)),"")),"",IFERROR(INDEX('2-3 引出列表'!$A$2:$CE$8700,$A1450,MATCH(C$1,'2-3 引出列表'!$A$1:$CD$1,0)),""))</f>
        <v>0</v>
      </c>
      <c r="D1450">
        <f>IF(ISBLANK(IFERROR(INDEX('2-3 引出列表'!$A$2:$CE$8700,$A1450,MATCH(D$1,'2-3 引出列表'!$A$1:$CD$1,0)),"")),"",IFERROR(INDEX('2-3 引出列表'!$A$2:$CE$8700,$A1450,MATCH(D$1,'2-3 引出列表'!$A$1:$CD$1,0)),""))</f>
        <v>0</v>
      </c>
      <c r="E1450">
        <f>IF(ISBLANK(IFERROR(INDEX('2-3 引出列表'!$A$2:$CE$8700,$A1450,MATCH(E$1,'2-3 引出列表'!$A$1:$CD$1,0)),"")),"",IFERROR(INDEX('2-3 引出列表'!$A$2:$CE$8700,$A1450,MATCH(E$1,'2-3 引出列表'!$A$1:$CD$1,0)),""))</f>
        <v>0</v>
      </c>
      <c r="F1450" t="str">
        <f t="shared" si="22"/>
        <v>0</v>
      </c>
      <c r="G1450">
        <f>IF(ISBLANK(IFERROR(INDEX('2-3 引出列表'!$A$2:$CE$8700,$A1450,MATCH(G$1,'2-3 引出列表'!$A$1:$CD$1,0)),"")),"",IFERROR(INDEX('2-3 引出列表'!$A$2:$CE$8700,$A1450,MATCH(G$1,'2-3 引出列表'!$A$1:$CD$1,0)),""))</f>
        <v>0</v>
      </c>
      <c r="H1450">
        <f>IF(ISBLANK(IFERROR(INDEX('2-3 引出列表'!$A$2:$CE$8700,$A1450,MATCH(H$1,'2-3 引出列表'!$A$1:$CD$1,0)),"")),"",IFERROR(INDEX('2-3 引出列表'!$A$2:$CE$8700,$A1450,MATCH(H$1,'2-3 引出列表'!$A$1:$CD$1,0)),""))</f>
        <v>0</v>
      </c>
      <c r="I1450">
        <f>IF(ISBLANK(IFERROR(INDEX('2-3 引出列表'!$A$2:$CE$8700,$A1450,MATCH(I$1,'2-3 引出列表'!$A$1:$CD$1,0)),"")),"",IFERROR(INDEX('2-3 引出列表'!$A$2:$CE$8700,$A1450,MATCH(I$1,'2-3 引出列表'!$A$1:$CD$1,0)),""))</f>
        <v>0</v>
      </c>
    </row>
    <row r="1451" customFormat="1" spans="1:9">
      <c r="A1451">
        <v>1450</v>
      </c>
      <c r="B1451">
        <f>IF(ISBLANK(IFERROR(INDEX('2-3 引出列表'!$A$2:$CE$8700,$A1451,MATCH(B$1,'2-3 引出列表'!$A$1:$CD$1,0)),"")),"",IFERROR(INDEX('2-3 引出列表'!$A$2:$CE$8700,$A1451,MATCH(B$1,'2-3 引出列表'!$A$1:$CD$1,0)),""))</f>
        <v>0</v>
      </c>
      <c r="C1451">
        <f>IF(ISBLANK(IFERROR(INDEX('2-3 引出列表'!$A$2:$CE$8700,$A1451,MATCH(C$1,'2-3 引出列表'!$A$1:$CD$1,0)),"")),"",IFERROR(INDEX('2-3 引出列表'!$A$2:$CE$8700,$A1451,MATCH(C$1,'2-3 引出列表'!$A$1:$CD$1,0)),""))</f>
        <v>0</v>
      </c>
      <c r="D1451">
        <f>IF(ISBLANK(IFERROR(INDEX('2-3 引出列表'!$A$2:$CE$8700,$A1451,MATCH(D$1,'2-3 引出列表'!$A$1:$CD$1,0)),"")),"",IFERROR(INDEX('2-3 引出列表'!$A$2:$CE$8700,$A1451,MATCH(D$1,'2-3 引出列表'!$A$1:$CD$1,0)),""))</f>
        <v>0</v>
      </c>
      <c r="E1451">
        <f>IF(ISBLANK(IFERROR(INDEX('2-3 引出列表'!$A$2:$CE$8700,$A1451,MATCH(E$1,'2-3 引出列表'!$A$1:$CD$1,0)),"")),"",IFERROR(INDEX('2-3 引出列表'!$A$2:$CE$8700,$A1451,MATCH(E$1,'2-3 引出列表'!$A$1:$CD$1,0)),""))</f>
        <v>0</v>
      </c>
      <c r="F1451" t="str">
        <f t="shared" si="22"/>
        <v>0</v>
      </c>
      <c r="G1451">
        <f>IF(ISBLANK(IFERROR(INDEX('2-3 引出列表'!$A$2:$CE$8700,$A1451,MATCH(G$1,'2-3 引出列表'!$A$1:$CD$1,0)),"")),"",IFERROR(INDEX('2-3 引出列表'!$A$2:$CE$8700,$A1451,MATCH(G$1,'2-3 引出列表'!$A$1:$CD$1,0)),""))</f>
        <v>0</v>
      </c>
      <c r="H1451">
        <f>IF(ISBLANK(IFERROR(INDEX('2-3 引出列表'!$A$2:$CE$8700,$A1451,MATCH(H$1,'2-3 引出列表'!$A$1:$CD$1,0)),"")),"",IFERROR(INDEX('2-3 引出列表'!$A$2:$CE$8700,$A1451,MATCH(H$1,'2-3 引出列表'!$A$1:$CD$1,0)),""))</f>
        <v>0</v>
      </c>
      <c r="I1451">
        <f>IF(ISBLANK(IFERROR(INDEX('2-3 引出列表'!$A$2:$CE$8700,$A1451,MATCH(I$1,'2-3 引出列表'!$A$1:$CD$1,0)),"")),"",IFERROR(INDEX('2-3 引出列表'!$A$2:$CE$8700,$A1451,MATCH(I$1,'2-3 引出列表'!$A$1:$CD$1,0)),""))</f>
        <v>0</v>
      </c>
    </row>
    <row r="1452" customFormat="1" spans="1:9">
      <c r="A1452">
        <v>1451</v>
      </c>
      <c r="B1452">
        <f>IF(ISBLANK(IFERROR(INDEX('2-3 引出列表'!$A$2:$CE$8700,$A1452,MATCH(B$1,'2-3 引出列表'!$A$1:$CD$1,0)),"")),"",IFERROR(INDEX('2-3 引出列表'!$A$2:$CE$8700,$A1452,MATCH(B$1,'2-3 引出列表'!$A$1:$CD$1,0)),""))</f>
        <v>0</v>
      </c>
      <c r="C1452">
        <f>IF(ISBLANK(IFERROR(INDEX('2-3 引出列表'!$A$2:$CE$8700,$A1452,MATCH(C$1,'2-3 引出列表'!$A$1:$CD$1,0)),"")),"",IFERROR(INDEX('2-3 引出列表'!$A$2:$CE$8700,$A1452,MATCH(C$1,'2-3 引出列表'!$A$1:$CD$1,0)),""))</f>
        <v>0</v>
      </c>
      <c r="D1452">
        <f>IF(ISBLANK(IFERROR(INDEX('2-3 引出列表'!$A$2:$CE$8700,$A1452,MATCH(D$1,'2-3 引出列表'!$A$1:$CD$1,0)),"")),"",IFERROR(INDEX('2-3 引出列表'!$A$2:$CE$8700,$A1452,MATCH(D$1,'2-3 引出列表'!$A$1:$CD$1,0)),""))</f>
        <v>0</v>
      </c>
      <c r="E1452">
        <f>IF(ISBLANK(IFERROR(INDEX('2-3 引出列表'!$A$2:$CE$8700,$A1452,MATCH(E$1,'2-3 引出列表'!$A$1:$CD$1,0)),"")),"",IFERROR(INDEX('2-3 引出列表'!$A$2:$CE$8700,$A1452,MATCH(E$1,'2-3 引出列表'!$A$1:$CD$1,0)),""))</f>
        <v>0</v>
      </c>
      <c r="F1452" t="str">
        <f t="shared" si="22"/>
        <v>0</v>
      </c>
      <c r="G1452">
        <f>IF(ISBLANK(IFERROR(INDEX('2-3 引出列表'!$A$2:$CE$8700,$A1452,MATCH(G$1,'2-3 引出列表'!$A$1:$CD$1,0)),"")),"",IFERROR(INDEX('2-3 引出列表'!$A$2:$CE$8700,$A1452,MATCH(G$1,'2-3 引出列表'!$A$1:$CD$1,0)),""))</f>
        <v>0</v>
      </c>
      <c r="H1452">
        <f>IF(ISBLANK(IFERROR(INDEX('2-3 引出列表'!$A$2:$CE$8700,$A1452,MATCH(H$1,'2-3 引出列表'!$A$1:$CD$1,0)),"")),"",IFERROR(INDEX('2-3 引出列表'!$A$2:$CE$8700,$A1452,MATCH(H$1,'2-3 引出列表'!$A$1:$CD$1,0)),""))</f>
        <v>0</v>
      </c>
      <c r="I1452">
        <f>IF(ISBLANK(IFERROR(INDEX('2-3 引出列表'!$A$2:$CE$8700,$A1452,MATCH(I$1,'2-3 引出列表'!$A$1:$CD$1,0)),"")),"",IFERROR(INDEX('2-3 引出列表'!$A$2:$CE$8700,$A1452,MATCH(I$1,'2-3 引出列表'!$A$1:$CD$1,0)),""))</f>
        <v>0</v>
      </c>
    </row>
    <row r="1453" customFormat="1" spans="1:9">
      <c r="A1453">
        <v>1452</v>
      </c>
      <c r="B1453">
        <f>IF(ISBLANK(IFERROR(INDEX('2-3 引出列表'!$A$2:$CE$8700,$A1453,MATCH(B$1,'2-3 引出列表'!$A$1:$CD$1,0)),"")),"",IFERROR(INDEX('2-3 引出列表'!$A$2:$CE$8700,$A1453,MATCH(B$1,'2-3 引出列表'!$A$1:$CD$1,0)),""))</f>
        <v>0</v>
      </c>
      <c r="C1453">
        <f>IF(ISBLANK(IFERROR(INDEX('2-3 引出列表'!$A$2:$CE$8700,$A1453,MATCH(C$1,'2-3 引出列表'!$A$1:$CD$1,0)),"")),"",IFERROR(INDEX('2-3 引出列表'!$A$2:$CE$8700,$A1453,MATCH(C$1,'2-3 引出列表'!$A$1:$CD$1,0)),""))</f>
        <v>0</v>
      </c>
      <c r="D1453">
        <f>IF(ISBLANK(IFERROR(INDEX('2-3 引出列表'!$A$2:$CE$8700,$A1453,MATCH(D$1,'2-3 引出列表'!$A$1:$CD$1,0)),"")),"",IFERROR(INDEX('2-3 引出列表'!$A$2:$CE$8700,$A1453,MATCH(D$1,'2-3 引出列表'!$A$1:$CD$1,0)),""))</f>
        <v>0</v>
      </c>
      <c r="E1453">
        <f>IF(ISBLANK(IFERROR(INDEX('2-3 引出列表'!$A$2:$CE$8700,$A1453,MATCH(E$1,'2-3 引出列表'!$A$1:$CD$1,0)),"")),"",IFERROR(INDEX('2-3 引出列表'!$A$2:$CE$8700,$A1453,MATCH(E$1,'2-3 引出列表'!$A$1:$CD$1,0)),""))</f>
        <v>0</v>
      </c>
      <c r="F1453" t="str">
        <f t="shared" si="22"/>
        <v>0</v>
      </c>
      <c r="G1453">
        <f>IF(ISBLANK(IFERROR(INDEX('2-3 引出列表'!$A$2:$CE$8700,$A1453,MATCH(G$1,'2-3 引出列表'!$A$1:$CD$1,0)),"")),"",IFERROR(INDEX('2-3 引出列表'!$A$2:$CE$8700,$A1453,MATCH(G$1,'2-3 引出列表'!$A$1:$CD$1,0)),""))</f>
        <v>0</v>
      </c>
      <c r="H1453">
        <f>IF(ISBLANK(IFERROR(INDEX('2-3 引出列表'!$A$2:$CE$8700,$A1453,MATCH(H$1,'2-3 引出列表'!$A$1:$CD$1,0)),"")),"",IFERROR(INDEX('2-3 引出列表'!$A$2:$CE$8700,$A1453,MATCH(H$1,'2-3 引出列表'!$A$1:$CD$1,0)),""))</f>
        <v>0</v>
      </c>
      <c r="I1453">
        <f>IF(ISBLANK(IFERROR(INDEX('2-3 引出列表'!$A$2:$CE$8700,$A1453,MATCH(I$1,'2-3 引出列表'!$A$1:$CD$1,0)),"")),"",IFERROR(INDEX('2-3 引出列表'!$A$2:$CE$8700,$A1453,MATCH(I$1,'2-3 引出列表'!$A$1:$CD$1,0)),""))</f>
        <v>0</v>
      </c>
    </row>
    <row r="1454" customFormat="1" spans="1:9">
      <c r="A1454">
        <v>1453</v>
      </c>
      <c r="B1454">
        <f>IF(ISBLANK(IFERROR(INDEX('2-3 引出列表'!$A$2:$CE$8700,$A1454,MATCH(B$1,'2-3 引出列表'!$A$1:$CD$1,0)),"")),"",IFERROR(INDEX('2-3 引出列表'!$A$2:$CE$8700,$A1454,MATCH(B$1,'2-3 引出列表'!$A$1:$CD$1,0)),""))</f>
        <v>0</v>
      </c>
      <c r="C1454">
        <f>IF(ISBLANK(IFERROR(INDEX('2-3 引出列表'!$A$2:$CE$8700,$A1454,MATCH(C$1,'2-3 引出列表'!$A$1:$CD$1,0)),"")),"",IFERROR(INDEX('2-3 引出列表'!$A$2:$CE$8700,$A1454,MATCH(C$1,'2-3 引出列表'!$A$1:$CD$1,0)),""))</f>
        <v>0</v>
      </c>
      <c r="D1454">
        <f>IF(ISBLANK(IFERROR(INDEX('2-3 引出列表'!$A$2:$CE$8700,$A1454,MATCH(D$1,'2-3 引出列表'!$A$1:$CD$1,0)),"")),"",IFERROR(INDEX('2-3 引出列表'!$A$2:$CE$8700,$A1454,MATCH(D$1,'2-3 引出列表'!$A$1:$CD$1,0)),""))</f>
        <v>0</v>
      </c>
      <c r="E1454">
        <f>IF(ISBLANK(IFERROR(INDEX('2-3 引出列表'!$A$2:$CE$8700,$A1454,MATCH(E$1,'2-3 引出列表'!$A$1:$CD$1,0)),"")),"",IFERROR(INDEX('2-3 引出列表'!$A$2:$CE$8700,$A1454,MATCH(E$1,'2-3 引出列表'!$A$1:$CD$1,0)),""))</f>
        <v>0</v>
      </c>
      <c r="F1454" t="str">
        <f t="shared" si="22"/>
        <v>0</v>
      </c>
      <c r="G1454">
        <f>IF(ISBLANK(IFERROR(INDEX('2-3 引出列表'!$A$2:$CE$8700,$A1454,MATCH(G$1,'2-3 引出列表'!$A$1:$CD$1,0)),"")),"",IFERROR(INDEX('2-3 引出列表'!$A$2:$CE$8700,$A1454,MATCH(G$1,'2-3 引出列表'!$A$1:$CD$1,0)),""))</f>
        <v>0</v>
      </c>
      <c r="H1454">
        <f>IF(ISBLANK(IFERROR(INDEX('2-3 引出列表'!$A$2:$CE$8700,$A1454,MATCH(H$1,'2-3 引出列表'!$A$1:$CD$1,0)),"")),"",IFERROR(INDEX('2-3 引出列表'!$A$2:$CE$8700,$A1454,MATCH(H$1,'2-3 引出列表'!$A$1:$CD$1,0)),""))</f>
        <v>0</v>
      </c>
      <c r="I1454">
        <f>IF(ISBLANK(IFERROR(INDEX('2-3 引出列表'!$A$2:$CE$8700,$A1454,MATCH(I$1,'2-3 引出列表'!$A$1:$CD$1,0)),"")),"",IFERROR(INDEX('2-3 引出列表'!$A$2:$CE$8700,$A1454,MATCH(I$1,'2-3 引出列表'!$A$1:$CD$1,0)),""))</f>
        <v>0</v>
      </c>
    </row>
    <row r="1455" customFormat="1" spans="1:9">
      <c r="A1455">
        <v>1454</v>
      </c>
      <c r="B1455">
        <f>IF(ISBLANK(IFERROR(INDEX('2-3 引出列表'!$A$2:$CE$8700,$A1455,MATCH(B$1,'2-3 引出列表'!$A$1:$CD$1,0)),"")),"",IFERROR(INDEX('2-3 引出列表'!$A$2:$CE$8700,$A1455,MATCH(B$1,'2-3 引出列表'!$A$1:$CD$1,0)),""))</f>
        <v>0</v>
      </c>
      <c r="C1455">
        <f>IF(ISBLANK(IFERROR(INDEX('2-3 引出列表'!$A$2:$CE$8700,$A1455,MATCH(C$1,'2-3 引出列表'!$A$1:$CD$1,0)),"")),"",IFERROR(INDEX('2-3 引出列表'!$A$2:$CE$8700,$A1455,MATCH(C$1,'2-3 引出列表'!$A$1:$CD$1,0)),""))</f>
        <v>0</v>
      </c>
      <c r="D1455">
        <f>IF(ISBLANK(IFERROR(INDEX('2-3 引出列表'!$A$2:$CE$8700,$A1455,MATCH(D$1,'2-3 引出列表'!$A$1:$CD$1,0)),"")),"",IFERROR(INDEX('2-3 引出列表'!$A$2:$CE$8700,$A1455,MATCH(D$1,'2-3 引出列表'!$A$1:$CD$1,0)),""))</f>
        <v>0</v>
      </c>
      <c r="E1455">
        <f>IF(ISBLANK(IFERROR(INDEX('2-3 引出列表'!$A$2:$CE$8700,$A1455,MATCH(E$1,'2-3 引出列表'!$A$1:$CD$1,0)),"")),"",IFERROR(INDEX('2-3 引出列表'!$A$2:$CE$8700,$A1455,MATCH(E$1,'2-3 引出列表'!$A$1:$CD$1,0)),""))</f>
        <v>0</v>
      </c>
      <c r="F1455" t="str">
        <f t="shared" si="22"/>
        <v>0</v>
      </c>
      <c r="G1455">
        <f>IF(ISBLANK(IFERROR(INDEX('2-3 引出列表'!$A$2:$CE$8700,$A1455,MATCH(G$1,'2-3 引出列表'!$A$1:$CD$1,0)),"")),"",IFERROR(INDEX('2-3 引出列表'!$A$2:$CE$8700,$A1455,MATCH(G$1,'2-3 引出列表'!$A$1:$CD$1,0)),""))</f>
        <v>0</v>
      </c>
      <c r="H1455">
        <f>IF(ISBLANK(IFERROR(INDEX('2-3 引出列表'!$A$2:$CE$8700,$A1455,MATCH(H$1,'2-3 引出列表'!$A$1:$CD$1,0)),"")),"",IFERROR(INDEX('2-3 引出列表'!$A$2:$CE$8700,$A1455,MATCH(H$1,'2-3 引出列表'!$A$1:$CD$1,0)),""))</f>
        <v>0</v>
      </c>
      <c r="I1455">
        <f>IF(ISBLANK(IFERROR(INDEX('2-3 引出列表'!$A$2:$CE$8700,$A1455,MATCH(I$1,'2-3 引出列表'!$A$1:$CD$1,0)),"")),"",IFERROR(INDEX('2-3 引出列表'!$A$2:$CE$8700,$A1455,MATCH(I$1,'2-3 引出列表'!$A$1:$CD$1,0)),""))</f>
        <v>0</v>
      </c>
    </row>
    <row r="1456" customFormat="1" spans="1:9">
      <c r="A1456">
        <v>1455</v>
      </c>
      <c r="B1456">
        <f>IF(ISBLANK(IFERROR(INDEX('2-3 引出列表'!$A$2:$CE$8700,$A1456,MATCH(B$1,'2-3 引出列表'!$A$1:$CD$1,0)),"")),"",IFERROR(INDEX('2-3 引出列表'!$A$2:$CE$8700,$A1456,MATCH(B$1,'2-3 引出列表'!$A$1:$CD$1,0)),""))</f>
        <v>0</v>
      </c>
      <c r="C1456">
        <f>IF(ISBLANK(IFERROR(INDEX('2-3 引出列表'!$A$2:$CE$8700,$A1456,MATCH(C$1,'2-3 引出列表'!$A$1:$CD$1,0)),"")),"",IFERROR(INDEX('2-3 引出列表'!$A$2:$CE$8700,$A1456,MATCH(C$1,'2-3 引出列表'!$A$1:$CD$1,0)),""))</f>
        <v>0</v>
      </c>
      <c r="D1456">
        <f>IF(ISBLANK(IFERROR(INDEX('2-3 引出列表'!$A$2:$CE$8700,$A1456,MATCH(D$1,'2-3 引出列表'!$A$1:$CD$1,0)),"")),"",IFERROR(INDEX('2-3 引出列表'!$A$2:$CE$8700,$A1456,MATCH(D$1,'2-3 引出列表'!$A$1:$CD$1,0)),""))</f>
        <v>0</v>
      </c>
      <c r="E1456">
        <f>IF(ISBLANK(IFERROR(INDEX('2-3 引出列表'!$A$2:$CE$8700,$A1456,MATCH(E$1,'2-3 引出列表'!$A$1:$CD$1,0)),"")),"",IFERROR(INDEX('2-3 引出列表'!$A$2:$CE$8700,$A1456,MATCH(E$1,'2-3 引出列表'!$A$1:$CD$1,0)),""))</f>
        <v>0</v>
      </c>
      <c r="F1456" t="str">
        <f t="shared" si="22"/>
        <v>0</v>
      </c>
      <c r="G1456">
        <f>IF(ISBLANK(IFERROR(INDEX('2-3 引出列表'!$A$2:$CE$8700,$A1456,MATCH(G$1,'2-3 引出列表'!$A$1:$CD$1,0)),"")),"",IFERROR(INDEX('2-3 引出列表'!$A$2:$CE$8700,$A1456,MATCH(G$1,'2-3 引出列表'!$A$1:$CD$1,0)),""))</f>
        <v>0</v>
      </c>
      <c r="H1456">
        <f>IF(ISBLANK(IFERROR(INDEX('2-3 引出列表'!$A$2:$CE$8700,$A1456,MATCH(H$1,'2-3 引出列表'!$A$1:$CD$1,0)),"")),"",IFERROR(INDEX('2-3 引出列表'!$A$2:$CE$8700,$A1456,MATCH(H$1,'2-3 引出列表'!$A$1:$CD$1,0)),""))</f>
        <v>0</v>
      </c>
      <c r="I1456">
        <f>IF(ISBLANK(IFERROR(INDEX('2-3 引出列表'!$A$2:$CE$8700,$A1456,MATCH(I$1,'2-3 引出列表'!$A$1:$CD$1,0)),"")),"",IFERROR(INDEX('2-3 引出列表'!$A$2:$CE$8700,$A1456,MATCH(I$1,'2-3 引出列表'!$A$1:$CD$1,0)),""))</f>
        <v>0</v>
      </c>
    </row>
    <row r="1457" customFormat="1" spans="1:9">
      <c r="A1457">
        <v>1456</v>
      </c>
      <c r="B1457">
        <f>IF(ISBLANK(IFERROR(INDEX('2-3 引出列表'!$A$2:$CE$8700,$A1457,MATCH(B$1,'2-3 引出列表'!$A$1:$CD$1,0)),"")),"",IFERROR(INDEX('2-3 引出列表'!$A$2:$CE$8700,$A1457,MATCH(B$1,'2-3 引出列表'!$A$1:$CD$1,0)),""))</f>
        <v>0</v>
      </c>
      <c r="C1457">
        <f>IF(ISBLANK(IFERROR(INDEX('2-3 引出列表'!$A$2:$CE$8700,$A1457,MATCH(C$1,'2-3 引出列表'!$A$1:$CD$1,0)),"")),"",IFERROR(INDEX('2-3 引出列表'!$A$2:$CE$8700,$A1457,MATCH(C$1,'2-3 引出列表'!$A$1:$CD$1,0)),""))</f>
        <v>0</v>
      </c>
      <c r="D1457">
        <f>IF(ISBLANK(IFERROR(INDEX('2-3 引出列表'!$A$2:$CE$8700,$A1457,MATCH(D$1,'2-3 引出列表'!$A$1:$CD$1,0)),"")),"",IFERROR(INDEX('2-3 引出列表'!$A$2:$CE$8700,$A1457,MATCH(D$1,'2-3 引出列表'!$A$1:$CD$1,0)),""))</f>
        <v>0</v>
      </c>
      <c r="E1457">
        <f>IF(ISBLANK(IFERROR(INDEX('2-3 引出列表'!$A$2:$CE$8700,$A1457,MATCH(E$1,'2-3 引出列表'!$A$1:$CD$1,0)),"")),"",IFERROR(INDEX('2-3 引出列表'!$A$2:$CE$8700,$A1457,MATCH(E$1,'2-3 引出列表'!$A$1:$CD$1,0)),""))</f>
        <v>0</v>
      </c>
      <c r="F1457" t="str">
        <f t="shared" si="22"/>
        <v>0</v>
      </c>
      <c r="G1457">
        <f>IF(ISBLANK(IFERROR(INDEX('2-3 引出列表'!$A$2:$CE$8700,$A1457,MATCH(G$1,'2-3 引出列表'!$A$1:$CD$1,0)),"")),"",IFERROR(INDEX('2-3 引出列表'!$A$2:$CE$8700,$A1457,MATCH(G$1,'2-3 引出列表'!$A$1:$CD$1,0)),""))</f>
        <v>0</v>
      </c>
      <c r="H1457">
        <f>IF(ISBLANK(IFERROR(INDEX('2-3 引出列表'!$A$2:$CE$8700,$A1457,MATCH(H$1,'2-3 引出列表'!$A$1:$CD$1,0)),"")),"",IFERROR(INDEX('2-3 引出列表'!$A$2:$CE$8700,$A1457,MATCH(H$1,'2-3 引出列表'!$A$1:$CD$1,0)),""))</f>
        <v>0</v>
      </c>
      <c r="I1457">
        <f>IF(ISBLANK(IFERROR(INDEX('2-3 引出列表'!$A$2:$CE$8700,$A1457,MATCH(I$1,'2-3 引出列表'!$A$1:$CD$1,0)),"")),"",IFERROR(INDEX('2-3 引出列表'!$A$2:$CE$8700,$A1457,MATCH(I$1,'2-3 引出列表'!$A$1:$CD$1,0)),""))</f>
        <v>0</v>
      </c>
    </row>
    <row r="1458" customFormat="1" spans="1:9">
      <c r="A1458">
        <v>1457</v>
      </c>
      <c r="B1458">
        <f>IF(ISBLANK(IFERROR(INDEX('2-3 引出列表'!$A$2:$CE$8700,$A1458,MATCH(B$1,'2-3 引出列表'!$A$1:$CD$1,0)),"")),"",IFERROR(INDEX('2-3 引出列表'!$A$2:$CE$8700,$A1458,MATCH(B$1,'2-3 引出列表'!$A$1:$CD$1,0)),""))</f>
        <v>0</v>
      </c>
      <c r="C1458">
        <f>IF(ISBLANK(IFERROR(INDEX('2-3 引出列表'!$A$2:$CE$8700,$A1458,MATCH(C$1,'2-3 引出列表'!$A$1:$CD$1,0)),"")),"",IFERROR(INDEX('2-3 引出列表'!$A$2:$CE$8700,$A1458,MATCH(C$1,'2-3 引出列表'!$A$1:$CD$1,0)),""))</f>
        <v>0</v>
      </c>
      <c r="D1458">
        <f>IF(ISBLANK(IFERROR(INDEX('2-3 引出列表'!$A$2:$CE$8700,$A1458,MATCH(D$1,'2-3 引出列表'!$A$1:$CD$1,0)),"")),"",IFERROR(INDEX('2-3 引出列表'!$A$2:$CE$8700,$A1458,MATCH(D$1,'2-3 引出列表'!$A$1:$CD$1,0)),""))</f>
        <v>0</v>
      </c>
      <c r="E1458">
        <f>IF(ISBLANK(IFERROR(INDEX('2-3 引出列表'!$A$2:$CE$8700,$A1458,MATCH(E$1,'2-3 引出列表'!$A$1:$CD$1,0)),"")),"",IFERROR(INDEX('2-3 引出列表'!$A$2:$CE$8700,$A1458,MATCH(E$1,'2-3 引出列表'!$A$1:$CD$1,0)),""))</f>
        <v>0</v>
      </c>
      <c r="F1458" t="str">
        <f t="shared" si="22"/>
        <v>0</v>
      </c>
      <c r="G1458">
        <f>IF(ISBLANK(IFERROR(INDEX('2-3 引出列表'!$A$2:$CE$8700,$A1458,MATCH(G$1,'2-3 引出列表'!$A$1:$CD$1,0)),"")),"",IFERROR(INDEX('2-3 引出列表'!$A$2:$CE$8700,$A1458,MATCH(G$1,'2-3 引出列表'!$A$1:$CD$1,0)),""))</f>
        <v>0</v>
      </c>
      <c r="H1458">
        <f>IF(ISBLANK(IFERROR(INDEX('2-3 引出列表'!$A$2:$CE$8700,$A1458,MATCH(H$1,'2-3 引出列表'!$A$1:$CD$1,0)),"")),"",IFERROR(INDEX('2-3 引出列表'!$A$2:$CE$8700,$A1458,MATCH(H$1,'2-3 引出列表'!$A$1:$CD$1,0)),""))</f>
        <v>0</v>
      </c>
      <c r="I1458">
        <f>IF(ISBLANK(IFERROR(INDEX('2-3 引出列表'!$A$2:$CE$8700,$A1458,MATCH(I$1,'2-3 引出列表'!$A$1:$CD$1,0)),"")),"",IFERROR(INDEX('2-3 引出列表'!$A$2:$CE$8700,$A1458,MATCH(I$1,'2-3 引出列表'!$A$1:$CD$1,0)),""))</f>
        <v>0</v>
      </c>
    </row>
    <row r="1459" customFormat="1" spans="1:9">
      <c r="A1459">
        <v>1458</v>
      </c>
      <c r="B1459">
        <f>IF(ISBLANK(IFERROR(INDEX('2-3 引出列表'!$A$2:$CE$8700,$A1459,MATCH(B$1,'2-3 引出列表'!$A$1:$CD$1,0)),"")),"",IFERROR(INDEX('2-3 引出列表'!$A$2:$CE$8700,$A1459,MATCH(B$1,'2-3 引出列表'!$A$1:$CD$1,0)),""))</f>
        <v>0</v>
      </c>
      <c r="C1459">
        <f>IF(ISBLANK(IFERROR(INDEX('2-3 引出列表'!$A$2:$CE$8700,$A1459,MATCH(C$1,'2-3 引出列表'!$A$1:$CD$1,0)),"")),"",IFERROR(INDEX('2-3 引出列表'!$A$2:$CE$8700,$A1459,MATCH(C$1,'2-3 引出列表'!$A$1:$CD$1,0)),""))</f>
        <v>0</v>
      </c>
      <c r="D1459">
        <f>IF(ISBLANK(IFERROR(INDEX('2-3 引出列表'!$A$2:$CE$8700,$A1459,MATCH(D$1,'2-3 引出列表'!$A$1:$CD$1,0)),"")),"",IFERROR(INDEX('2-3 引出列表'!$A$2:$CE$8700,$A1459,MATCH(D$1,'2-3 引出列表'!$A$1:$CD$1,0)),""))</f>
        <v>0</v>
      </c>
      <c r="E1459">
        <f>IF(ISBLANK(IFERROR(INDEX('2-3 引出列表'!$A$2:$CE$8700,$A1459,MATCH(E$1,'2-3 引出列表'!$A$1:$CD$1,0)),"")),"",IFERROR(INDEX('2-3 引出列表'!$A$2:$CE$8700,$A1459,MATCH(E$1,'2-3 引出列表'!$A$1:$CD$1,0)),""))</f>
        <v>0</v>
      </c>
      <c r="F1459" t="str">
        <f t="shared" si="22"/>
        <v>0</v>
      </c>
      <c r="G1459">
        <f>IF(ISBLANK(IFERROR(INDEX('2-3 引出列表'!$A$2:$CE$8700,$A1459,MATCH(G$1,'2-3 引出列表'!$A$1:$CD$1,0)),"")),"",IFERROR(INDEX('2-3 引出列表'!$A$2:$CE$8700,$A1459,MATCH(G$1,'2-3 引出列表'!$A$1:$CD$1,0)),""))</f>
        <v>0</v>
      </c>
      <c r="H1459">
        <f>IF(ISBLANK(IFERROR(INDEX('2-3 引出列表'!$A$2:$CE$8700,$A1459,MATCH(H$1,'2-3 引出列表'!$A$1:$CD$1,0)),"")),"",IFERROR(INDEX('2-3 引出列表'!$A$2:$CE$8700,$A1459,MATCH(H$1,'2-3 引出列表'!$A$1:$CD$1,0)),""))</f>
        <v>0</v>
      </c>
      <c r="I1459">
        <f>IF(ISBLANK(IFERROR(INDEX('2-3 引出列表'!$A$2:$CE$8700,$A1459,MATCH(I$1,'2-3 引出列表'!$A$1:$CD$1,0)),"")),"",IFERROR(INDEX('2-3 引出列表'!$A$2:$CE$8700,$A1459,MATCH(I$1,'2-3 引出列表'!$A$1:$CD$1,0)),""))</f>
        <v>0</v>
      </c>
    </row>
    <row r="1460" customFormat="1" spans="1:9">
      <c r="A1460">
        <v>1459</v>
      </c>
      <c r="B1460">
        <f>IF(ISBLANK(IFERROR(INDEX('2-3 引出列表'!$A$2:$CE$8700,$A1460,MATCH(B$1,'2-3 引出列表'!$A$1:$CD$1,0)),"")),"",IFERROR(INDEX('2-3 引出列表'!$A$2:$CE$8700,$A1460,MATCH(B$1,'2-3 引出列表'!$A$1:$CD$1,0)),""))</f>
        <v>0</v>
      </c>
      <c r="C1460">
        <f>IF(ISBLANK(IFERROR(INDEX('2-3 引出列表'!$A$2:$CE$8700,$A1460,MATCH(C$1,'2-3 引出列表'!$A$1:$CD$1,0)),"")),"",IFERROR(INDEX('2-3 引出列表'!$A$2:$CE$8700,$A1460,MATCH(C$1,'2-3 引出列表'!$A$1:$CD$1,0)),""))</f>
        <v>0</v>
      </c>
      <c r="D1460">
        <f>IF(ISBLANK(IFERROR(INDEX('2-3 引出列表'!$A$2:$CE$8700,$A1460,MATCH(D$1,'2-3 引出列表'!$A$1:$CD$1,0)),"")),"",IFERROR(INDEX('2-3 引出列表'!$A$2:$CE$8700,$A1460,MATCH(D$1,'2-3 引出列表'!$A$1:$CD$1,0)),""))</f>
        <v>0</v>
      </c>
      <c r="E1460">
        <f>IF(ISBLANK(IFERROR(INDEX('2-3 引出列表'!$A$2:$CE$8700,$A1460,MATCH(E$1,'2-3 引出列表'!$A$1:$CD$1,0)),"")),"",IFERROR(INDEX('2-3 引出列表'!$A$2:$CE$8700,$A1460,MATCH(E$1,'2-3 引出列表'!$A$1:$CD$1,0)),""))</f>
        <v>0</v>
      </c>
      <c r="F1460" t="str">
        <f t="shared" si="22"/>
        <v>0</v>
      </c>
      <c r="G1460">
        <f>IF(ISBLANK(IFERROR(INDEX('2-3 引出列表'!$A$2:$CE$8700,$A1460,MATCH(G$1,'2-3 引出列表'!$A$1:$CD$1,0)),"")),"",IFERROR(INDEX('2-3 引出列表'!$A$2:$CE$8700,$A1460,MATCH(G$1,'2-3 引出列表'!$A$1:$CD$1,0)),""))</f>
        <v>0</v>
      </c>
      <c r="H1460">
        <f>IF(ISBLANK(IFERROR(INDEX('2-3 引出列表'!$A$2:$CE$8700,$A1460,MATCH(H$1,'2-3 引出列表'!$A$1:$CD$1,0)),"")),"",IFERROR(INDEX('2-3 引出列表'!$A$2:$CE$8700,$A1460,MATCH(H$1,'2-3 引出列表'!$A$1:$CD$1,0)),""))</f>
        <v>0</v>
      </c>
      <c r="I1460">
        <f>IF(ISBLANK(IFERROR(INDEX('2-3 引出列表'!$A$2:$CE$8700,$A1460,MATCH(I$1,'2-3 引出列表'!$A$1:$CD$1,0)),"")),"",IFERROR(INDEX('2-3 引出列表'!$A$2:$CE$8700,$A1460,MATCH(I$1,'2-3 引出列表'!$A$1:$CD$1,0)),""))</f>
        <v>0</v>
      </c>
    </row>
    <row r="1461" customFormat="1" spans="1:9">
      <c r="A1461">
        <v>1460</v>
      </c>
      <c r="B1461">
        <f>IF(ISBLANK(IFERROR(INDEX('2-3 引出列表'!$A$2:$CE$8700,$A1461,MATCH(B$1,'2-3 引出列表'!$A$1:$CD$1,0)),"")),"",IFERROR(INDEX('2-3 引出列表'!$A$2:$CE$8700,$A1461,MATCH(B$1,'2-3 引出列表'!$A$1:$CD$1,0)),""))</f>
        <v>0</v>
      </c>
      <c r="C1461">
        <f>IF(ISBLANK(IFERROR(INDEX('2-3 引出列表'!$A$2:$CE$8700,$A1461,MATCH(C$1,'2-3 引出列表'!$A$1:$CD$1,0)),"")),"",IFERROR(INDEX('2-3 引出列表'!$A$2:$CE$8700,$A1461,MATCH(C$1,'2-3 引出列表'!$A$1:$CD$1,0)),""))</f>
        <v>0</v>
      </c>
      <c r="D1461">
        <f>IF(ISBLANK(IFERROR(INDEX('2-3 引出列表'!$A$2:$CE$8700,$A1461,MATCH(D$1,'2-3 引出列表'!$A$1:$CD$1,0)),"")),"",IFERROR(INDEX('2-3 引出列表'!$A$2:$CE$8700,$A1461,MATCH(D$1,'2-3 引出列表'!$A$1:$CD$1,0)),""))</f>
        <v>0</v>
      </c>
      <c r="E1461">
        <f>IF(ISBLANK(IFERROR(INDEX('2-3 引出列表'!$A$2:$CE$8700,$A1461,MATCH(E$1,'2-3 引出列表'!$A$1:$CD$1,0)),"")),"",IFERROR(INDEX('2-3 引出列表'!$A$2:$CE$8700,$A1461,MATCH(E$1,'2-3 引出列表'!$A$1:$CD$1,0)),""))</f>
        <v>0</v>
      </c>
      <c r="F1461" t="str">
        <f t="shared" si="22"/>
        <v>0</v>
      </c>
      <c r="G1461">
        <f>IF(ISBLANK(IFERROR(INDEX('2-3 引出列表'!$A$2:$CE$8700,$A1461,MATCH(G$1,'2-3 引出列表'!$A$1:$CD$1,0)),"")),"",IFERROR(INDEX('2-3 引出列表'!$A$2:$CE$8700,$A1461,MATCH(G$1,'2-3 引出列表'!$A$1:$CD$1,0)),""))</f>
        <v>0</v>
      </c>
      <c r="H1461">
        <f>IF(ISBLANK(IFERROR(INDEX('2-3 引出列表'!$A$2:$CE$8700,$A1461,MATCH(H$1,'2-3 引出列表'!$A$1:$CD$1,0)),"")),"",IFERROR(INDEX('2-3 引出列表'!$A$2:$CE$8700,$A1461,MATCH(H$1,'2-3 引出列表'!$A$1:$CD$1,0)),""))</f>
        <v>0</v>
      </c>
      <c r="I1461">
        <f>IF(ISBLANK(IFERROR(INDEX('2-3 引出列表'!$A$2:$CE$8700,$A1461,MATCH(I$1,'2-3 引出列表'!$A$1:$CD$1,0)),"")),"",IFERROR(INDEX('2-3 引出列表'!$A$2:$CE$8700,$A1461,MATCH(I$1,'2-3 引出列表'!$A$1:$CD$1,0)),""))</f>
        <v>0</v>
      </c>
    </row>
    <row r="1462" customFormat="1" spans="1:9">
      <c r="A1462">
        <v>1461</v>
      </c>
      <c r="B1462">
        <f>IF(ISBLANK(IFERROR(INDEX('2-3 引出列表'!$A$2:$CE$8700,$A1462,MATCH(B$1,'2-3 引出列表'!$A$1:$CD$1,0)),"")),"",IFERROR(INDEX('2-3 引出列表'!$A$2:$CE$8700,$A1462,MATCH(B$1,'2-3 引出列表'!$A$1:$CD$1,0)),""))</f>
        <v>0</v>
      </c>
      <c r="C1462">
        <f>IF(ISBLANK(IFERROR(INDEX('2-3 引出列表'!$A$2:$CE$8700,$A1462,MATCH(C$1,'2-3 引出列表'!$A$1:$CD$1,0)),"")),"",IFERROR(INDEX('2-3 引出列表'!$A$2:$CE$8700,$A1462,MATCH(C$1,'2-3 引出列表'!$A$1:$CD$1,0)),""))</f>
        <v>0</v>
      </c>
      <c r="D1462">
        <f>IF(ISBLANK(IFERROR(INDEX('2-3 引出列表'!$A$2:$CE$8700,$A1462,MATCH(D$1,'2-3 引出列表'!$A$1:$CD$1,0)),"")),"",IFERROR(INDEX('2-3 引出列表'!$A$2:$CE$8700,$A1462,MATCH(D$1,'2-3 引出列表'!$A$1:$CD$1,0)),""))</f>
        <v>0</v>
      </c>
      <c r="E1462">
        <f>IF(ISBLANK(IFERROR(INDEX('2-3 引出列表'!$A$2:$CE$8700,$A1462,MATCH(E$1,'2-3 引出列表'!$A$1:$CD$1,0)),"")),"",IFERROR(INDEX('2-3 引出列表'!$A$2:$CE$8700,$A1462,MATCH(E$1,'2-3 引出列表'!$A$1:$CD$1,0)),""))</f>
        <v>0</v>
      </c>
      <c r="F1462" t="str">
        <f t="shared" si="22"/>
        <v>0</v>
      </c>
      <c r="G1462">
        <f>IF(ISBLANK(IFERROR(INDEX('2-3 引出列表'!$A$2:$CE$8700,$A1462,MATCH(G$1,'2-3 引出列表'!$A$1:$CD$1,0)),"")),"",IFERROR(INDEX('2-3 引出列表'!$A$2:$CE$8700,$A1462,MATCH(G$1,'2-3 引出列表'!$A$1:$CD$1,0)),""))</f>
        <v>0</v>
      </c>
      <c r="H1462">
        <f>IF(ISBLANK(IFERROR(INDEX('2-3 引出列表'!$A$2:$CE$8700,$A1462,MATCH(H$1,'2-3 引出列表'!$A$1:$CD$1,0)),"")),"",IFERROR(INDEX('2-3 引出列表'!$A$2:$CE$8700,$A1462,MATCH(H$1,'2-3 引出列表'!$A$1:$CD$1,0)),""))</f>
        <v>0</v>
      </c>
      <c r="I1462">
        <f>IF(ISBLANK(IFERROR(INDEX('2-3 引出列表'!$A$2:$CE$8700,$A1462,MATCH(I$1,'2-3 引出列表'!$A$1:$CD$1,0)),"")),"",IFERROR(INDEX('2-3 引出列表'!$A$2:$CE$8700,$A1462,MATCH(I$1,'2-3 引出列表'!$A$1:$CD$1,0)),""))</f>
        <v>0</v>
      </c>
    </row>
    <row r="1463" customFormat="1" spans="1:9">
      <c r="A1463">
        <v>1462</v>
      </c>
      <c r="B1463">
        <f>IF(ISBLANK(IFERROR(INDEX('2-3 引出列表'!$A$2:$CE$8700,$A1463,MATCH(B$1,'2-3 引出列表'!$A$1:$CD$1,0)),"")),"",IFERROR(INDEX('2-3 引出列表'!$A$2:$CE$8700,$A1463,MATCH(B$1,'2-3 引出列表'!$A$1:$CD$1,0)),""))</f>
        <v>0</v>
      </c>
      <c r="C1463">
        <f>IF(ISBLANK(IFERROR(INDEX('2-3 引出列表'!$A$2:$CE$8700,$A1463,MATCH(C$1,'2-3 引出列表'!$A$1:$CD$1,0)),"")),"",IFERROR(INDEX('2-3 引出列表'!$A$2:$CE$8700,$A1463,MATCH(C$1,'2-3 引出列表'!$A$1:$CD$1,0)),""))</f>
        <v>0</v>
      </c>
      <c r="D1463">
        <f>IF(ISBLANK(IFERROR(INDEX('2-3 引出列表'!$A$2:$CE$8700,$A1463,MATCH(D$1,'2-3 引出列表'!$A$1:$CD$1,0)),"")),"",IFERROR(INDEX('2-3 引出列表'!$A$2:$CE$8700,$A1463,MATCH(D$1,'2-3 引出列表'!$A$1:$CD$1,0)),""))</f>
        <v>0</v>
      </c>
      <c r="E1463">
        <f>IF(ISBLANK(IFERROR(INDEX('2-3 引出列表'!$A$2:$CE$8700,$A1463,MATCH(E$1,'2-3 引出列表'!$A$1:$CD$1,0)),"")),"",IFERROR(INDEX('2-3 引出列表'!$A$2:$CE$8700,$A1463,MATCH(E$1,'2-3 引出列表'!$A$1:$CD$1,0)),""))</f>
        <v>0</v>
      </c>
      <c r="F1463" t="str">
        <f t="shared" si="22"/>
        <v>0</v>
      </c>
      <c r="G1463">
        <f>IF(ISBLANK(IFERROR(INDEX('2-3 引出列表'!$A$2:$CE$8700,$A1463,MATCH(G$1,'2-3 引出列表'!$A$1:$CD$1,0)),"")),"",IFERROR(INDEX('2-3 引出列表'!$A$2:$CE$8700,$A1463,MATCH(G$1,'2-3 引出列表'!$A$1:$CD$1,0)),""))</f>
        <v>0</v>
      </c>
      <c r="H1463">
        <f>IF(ISBLANK(IFERROR(INDEX('2-3 引出列表'!$A$2:$CE$8700,$A1463,MATCH(H$1,'2-3 引出列表'!$A$1:$CD$1,0)),"")),"",IFERROR(INDEX('2-3 引出列表'!$A$2:$CE$8700,$A1463,MATCH(H$1,'2-3 引出列表'!$A$1:$CD$1,0)),""))</f>
        <v>0</v>
      </c>
      <c r="I1463">
        <f>IF(ISBLANK(IFERROR(INDEX('2-3 引出列表'!$A$2:$CE$8700,$A1463,MATCH(I$1,'2-3 引出列表'!$A$1:$CD$1,0)),"")),"",IFERROR(INDEX('2-3 引出列表'!$A$2:$CE$8700,$A1463,MATCH(I$1,'2-3 引出列表'!$A$1:$CD$1,0)),""))</f>
        <v>0</v>
      </c>
    </row>
    <row r="1464" customFormat="1" spans="1:9">
      <c r="A1464">
        <v>1463</v>
      </c>
      <c r="B1464">
        <f>IF(ISBLANK(IFERROR(INDEX('2-3 引出列表'!$A$2:$CE$8700,$A1464,MATCH(B$1,'2-3 引出列表'!$A$1:$CD$1,0)),"")),"",IFERROR(INDEX('2-3 引出列表'!$A$2:$CE$8700,$A1464,MATCH(B$1,'2-3 引出列表'!$A$1:$CD$1,0)),""))</f>
        <v>0</v>
      </c>
      <c r="C1464">
        <f>IF(ISBLANK(IFERROR(INDEX('2-3 引出列表'!$A$2:$CE$8700,$A1464,MATCH(C$1,'2-3 引出列表'!$A$1:$CD$1,0)),"")),"",IFERROR(INDEX('2-3 引出列表'!$A$2:$CE$8700,$A1464,MATCH(C$1,'2-3 引出列表'!$A$1:$CD$1,0)),""))</f>
        <v>0</v>
      </c>
      <c r="D1464">
        <f>IF(ISBLANK(IFERROR(INDEX('2-3 引出列表'!$A$2:$CE$8700,$A1464,MATCH(D$1,'2-3 引出列表'!$A$1:$CD$1,0)),"")),"",IFERROR(INDEX('2-3 引出列表'!$A$2:$CE$8700,$A1464,MATCH(D$1,'2-3 引出列表'!$A$1:$CD$1,0)),""))</f>
        <v>0</v>
      </c>
      <c r="E1464">
        <f>IF(ISBLANK(IFERROR(INDEX('2-3 引出列表'!$A$2:$CE$8700,$A1464,MATCH(E$1,'2-3 引出列表'!$A$1:$CD$1,0)),"")),"",IFERROR(INDEX('2-3 引出列表'!$A$2:$CE$8700,$A1464,MATCH(E$1,'2-3 引出列表'!$A$1:$CD$1,0)),""))</f>
        <v>0</v>
      </c>
      <c r="F1464" t="str">
        <f t="shared" si="22"/>
        <v>0</v>
      </c>
      <c r="G1464">
        <f>IF(ISBLANK(IFERROR(INDEX('2-3 引出列表'!$A$2:$CE$8700,$A1464,MATCH(G$1,'2-3 引出列表'!$A$1:$CD$1,0)),"")),"",IFERROR(INDEX('2-3 引出列表'!$A$2:$CE$8700,$A1464,MATCH(G$1,'2-3 引出列表'!$A$1:$CD$1,0)),""))</f>
        <v>0</v>
      </c>
      <c r="H1464">
        <f>IF(ISBLANK(IFERROR(INDEX('2-3 引出列表'!$A$2:$CE$8700,$A1464,MATCH(H$1,'2-3 引出列表'!$A$1:$CD$1,0)),"")),"",IFERROR(INDEX('2-3 引出列表'!$A$2:$CE$8700,$A1464,MATCH(H$1,'2-3 引出列表'!$A$1:$CD$1,0)),""))</f>
        <v>0</v>
      </c>
      <c r="I1464">
        <f>IF(ISBLANK(IFERROR(INDEX('2-3 引出列表'!$A$2:$CE$8700,$A1464,MATCH(I$1,'2-3 引出列表'!$A$1:$CD$1,0)),"")),"",IFERROR(INDEX('2-3 引出列表'!$A$2:$CE$8700,$A1464,MATCH(I$1,'2-3 引出列表'!$A$1:$CD$1,0)),""))</f>
        <v>0</v>
      </c>
    </row>
    <row r="1465" customFormat="1" spans="1:9">
      <c r="A1465">
        <v>1464</v>
      </c>
      <c r="B1465">
        <f>IF(ISBLANK(IFERROR(INDEX('2-3 引出列表'!$A$2:$CE$8700,$A1465,MATCH(B$1,'2-3 引出列表'!$A$1:$CD$1,0)),"")),"",IFERROR(INDEX('2-3 引出列表'!$A$2:$CE$8700,$A1465,MATCH(B$1,'2-3 引出列表'!$A$1:$CD$1,0)),""))</f>
        <v>0</v>
      </c>
      <c r="C1465">
        <f>IF(ISBLANK(IFERROR(INDEX('2-3 引出列表'!$A$2:$CE$8700,$A1465,MATCH(C$1,'2-3 引出列表'!$A$1:$CD$1,0)),"")),"",IFERROR(INDEX('2-3 引出列表'!$A$2:$CE$8700,$A1465,MATCH(C$1,'2-3 引出列表'!$A$1:$CD$1,0)),""))</f>
        <v>0</v>
      </c>
      <c r="D1465">
        <f>IF(ISBLANK(IFERROR(INDEX('2-3 引出列表'!$A$2:$CE$8700,$A1465,MATCH(D$1,'2-3 引出列表'!$A$1:$CD$1,0)),"")),"",IFERROR(INDEX('2-3 引出列表'!$A$2:$CE$8700,$A1465,MATCH(D$1,'2-3 引出列表'!$A$1:$CD$1,0)),""))</f>
        <v>0</v>
      </c>
      <c r="E1465">
        <f>IF(ISBLANK(IFERROR(INDEX('2-3 引出列表'!$A$2:$CE$8700,$A1465,MATCH(E$1,'2-3 引出列表'!$A$1:$CD$1,0)),"")),"",IFERROR(INDEX('2-3 引出列表'!$A$2:$CE$8700,$A1465,MATCH(E$1,'2-3 引出列表'!$A$1:$CD$1,0)),""))</f>
        <v>0</v>
      </c>
      <c r="F1465" t="str">
        <f t="shared" si="22"/>
        <v>0</v>
      </c>
      <c r="G1465">
        <f>IF(ISBLANK(IFERROR(INDEX('2-3 引出列表'!$A$2:$CE$8700,$A1465,MATCH(G$1,'2-3 引出列表'!$A$1:$CD$1,0)),"")),"",IFERROR(INDEX('2-3 引出列表'!$A$2:$CE$8700,$A1465,MATCH(G$1,'2-3 引出列表'!$A$1:$CD$1,0)),""))</f>
        <v>0</v>
      </c>
      <c r="H1465">
        <f>IF(ISBLANK(IFERROR(INDEX('2-3 引出列表'!$A$2:$CE$8700,$A1465,MATCH(H$1,'2-3 引出列表'!$A$1:$CD$1,0)),"")),"",IFERROR(INDEX('2-3 引出列表'!$A$2:$CE$8700,$A1465,MATCH(H$1,'2-3 引出列表'!$A$1:$CD$1,0)),""))</f>
        <v>0</v>
      </c>
      <c r="I1465">
        <f>IF(ISBLANK(IFERROR(INDEX('2-3 引出列表'!$A$2:$CE$8700,$A1465,MATCH(I$1,'2-3 引出列表'!$A$1:$CD$1,0)),"")),"",IFERROR(INDEX('2-3 引出列表'!$A$2:$CE$8700,$A1465,MATCH(I$1,'2-3 引出列表'!$A$1:$CD$1,0)),""))</f>
        <v>0</v>
      </c>
    </row>
    <row r="1466" customFormat="1" spans="1:9">
      <c r="A1466">
        <v>1465</v>
      </c>
      <c r="B1466">
        <f>IF(ISBLANK(IFERROR(INDEX('2-3 引出列表'!$A$2:$CE$8700,$A1466,MATCH(B$1,'2-3 引出列表'!$A$1:$CD$1,0)),"")),"",IFERROR(INDEX('2-3 引出列表'!$A$2:$CE$8700,$A1466,MATCH(B$1,'2-3 引出列表'!$A$1:$CD$1,0)),""))</f>
        <v>0</v>
      </c>
      <c r="C1466">
        <f>IF(ISBLANK(IFERROR(INDEX('2-3 引出列表'!$A$2:$CE$8700,$A1466,MATCH(C$1,'2-3 引出列表'!$A$1:$CD$1,0)),"")),"",IFERROR(INDEX('2-3 引出列表'!$A$2:$CE$8700,$A1466,MATCH(C$1,'2-3 引出列表'!$A$1:$CD$1,0)),""))</f>
        <v>0</v>
      </c>
      <c r="D1466">
        <f>IF(ISBLANK(IFERROR(INDEX('2-3 引出列表'!$A$2:$CE$8700,$A1466,MATCH(D$1,'2-3 引出列表'!$A$1:$CD$1,0)),"")),"",IFERROR(INDEX('2-3 引出列表'!$A$2:$CE$8700,$A1466,MATCH(D$1,'2-3 引出列表'!$A$1:$CD$1,0)),""))</f>
        <v>0</v>
      </c>
      <c r="E1466">
        <f>IF(ISBLANK(IFERROR(INDEX('2-3 引出列表'!$A$2:$CE$8700,$A1466,MATCH(E$1,'2-3 引出列表'!$A$1:$CD$1,0)),"")),"",IFERROR(INDEX('2-3 引出列表'!$A$2:$CE$8700,$A1466,MATCH(E$1,'2-3 引出列表'!$A$1:$CD$1,0)),""))</f>
        <v>0</v>
      </c>
      <c r="F1466" t="str">
        <f t="shared" si="22"/>
        <v>0</v>
      </c>
      <c r="G1466">
        <f>IF(ISBLANK(IFERROR(INDEX('2-3 引出列表'!$A$2:$CE$8700,$A1466,MATCH(G$1,'2-3 引出列表'!$A$1:$CD$1,0)),"")),"",IFERROR(INDEX('2-3 引出列表'!$A$2:$CE$8700,$A1466,MATCH(G$1,'2-3 引出列表'!$A$1:$CD$1,0)),""))</f>
        <v>0</v>
      </c>
      <c r="H1466">
        <f>IF(ISBLANK(IFERROR(INDEX('2-3 引出列表'!$A$2:$CE$8700,$A1466,MATCH(H$1,'2-3 引出列表'!$A$1:$CD$1,0)),"")),"",IFERROR(INDEX('2-3 引出列表'!$A$2:$CE$8700,$A1466,MATCH(H$1,'2-3 引出列表'!$A$1:$CD$1,0)),""))</f>
        <v>0</v>
      </c>
      <c r="I1466">
        <f>IF(ISBLANK(IFERROR(INDEX('2-3 引出列表'!$A$2:$CE$8700,$A1466,MATCH(I$1,'2-3 引出列表'!$A$1:$CD$1,0)),"")),"",IFERROR(INDEX('2-3 引出列表'!$A$2:$CE$8700,$A1466,MATCH(I$1,'2-3 引出列表'!$A$1:$CD$1,0)),""))</f>
        <v>0</v>
      </c>
    </row>
    <row r="1467" customFormat="1" spans="1:9">
      <c r="A1467">
        <v>1466</v>
      </c>
      <c r="B1467">
        <f>IF(ISBLANK(IFERROR(INDEX('2-3 引出列表'!$A$2:$CE$8700,$A1467,MATCH(B$1,'2-3 引出列表'!$A$1:$CD$1,0)),"")),"",IFERROR(INDEX('2-3 引出列表'!$A$2:$CE$8700,$A1467,MATCH(B$1,'2-3 引出列表'!$A$1:$CD$1,0)),""))</f>
        <v>0</v>
      </c>
      <c r="C1467">
        <f>IF(ISBLANK(IFERROR(INDEX('2-3 引出列表'!$A$2:$CE$8700,$A1467,MATCH(C$1,'2-3 引出列表'!$A$1:$CD$1,0)),"")),"",IFERROR(INDEX('2-3 引出列表'!$A$2:$CE$8700,$A1467,MATCH(C$1,'2-3 引出列表'!$A$1:$CD$1,0)),""))</f>
        <v>0</v>
      </c>
      <c r="D1467">
        <f>IF(ISBLANK(IFERROR(INDEX('2-3 引出列表'!$A$2:$CE$8700,$A1467,MATCH(D$1,'2-3 引出列表'!$A$1:$CD$1,0)),"")),"",IFERROR(INDEX('2-3 引出列表'!$A$2:$CE$8700,$A1467,MATCH(D$1,'2-3 引出列表'!$A$1:$CD$1,0)),""))</f>
        <v>0</v>
      </c>
      <c r="E1467">
        <f>IF(ISBLANK(IFERROR(INDEX('2-3 引出列表'!$A$2:$CE$8700,$A1467,MATCH(E$1,'2-3 引出列表'!$A$1:$CD$1,0)),"")),"",IFERROR(INDEX('2-3 引出列表'!$A$2:$CE$8700,$A1467,MATCH(E$1,'2-3 引出列表'!$A$1:$CD$1,0)),""))</f>
        <v>0</v>
      </c>
      <c r="F1467" t="str">
        <f t="shared" si="22"/>
        <v>0</v>
      </c>
      <c r="G1467">
        <f>IF(ISBLANK(IFERROR(INDEX('2-3 引出列表'!$A$2:$CE$8700,$A1467,MATCH(G$1,'2-3 引出列表'!$A$1:$CD$1,0)),"")),"",IFERROR(INDEX('2-3 引出列表'!$A$2:$CE$8700,$A1467,MATCH(G$1,'2-3 引出列表'!$A$1:$CD$1,0)),""))</f>
        <v>0</v>
      </c>
      <c r="H1467">
        <f>IF(ISBLANK(IFERROR(INDEX('2-3 引出列表'!$A$2:$CE$8700,$A1467,MATCH(H$1,'2-3 引出列表'!$A$1:$CD$1,0)),"")),"",IFERROR(INDEX('2-3 引出列表'!$A$2:$CE$8700,$A1467,MATCH(H$1,'2-3 引出列表'!$A$1:$CD$1,0)),""))</f>
        <v>0</v>
      </c>
      <c r="I1467">
        <f>IF(ISBLANK(IFERROR(INDEX('2-3 引出列表'!$A$2:$CE$8700,$A1467,MATCH(I$1,'2-3 引出列表'!$A$1:$CD$1,0)),"")),"",IFERROR(INDEX('2-3 引出列表'!$A$2:$CE$8700,$A1467,MATCH(I$1,'2-3 引出列表'!$A$1:$CD$1,0)),""))</f>
        <v>0</v>
      </c>
    </row>
    <row r="1468" customFormat="1" spans="1:9">
      <c r="A1468">
        <v>1467</v>
      </c>
      <c r="B1468">
        <f>IF(ISBLANK(IFERROR(INDEX('2-3 引出列表'!$A$2:$CE$8700,$A1468,MATCH(B$1,'2-3 引出列表'!$A$1:$CD$1,0)),"")),"",IFERROR(INDEX('2-3 引出列表'!$A$2:$CE$8700,$A1468,MATCH(B$1,'2-3 引出列表'!$A$1:$CD$1,0)),""))</f>
        <v>0</v>
      </c>
      <c r="C1468">
        <f>IF(ISBLANK(IFERROR(INDEX('2-3 引出列表'!$A$2:$CE$8700,$A1468,MATCH(C$1,'2-3 引出列表'!$A$1:$CD$1,0)),"")),"",IFERROR(INDEX('2-3 引出列表'!$A$2:$CE$8700,$A1468,MATCH(C$1,'2-3 引出列表'!$A$1:$CD$1,0)),""))</f>
        <v>0</v>
      </c>
      <c r="D1468">
        <f>IF(ISBLANK(IFERROR(INDEX('2-3 引出列表'!$A$2:$CE$8700,$A1468,MATCH(D$1,'2-3 引出列表'!$A$1:$CD$1,0)),"")),"",IFERROR(INDEX('2-3 引出列表'!$A$2:$CE$8700,$A1468,MATCH(D$1,'2-3 引出列表'!$A$1:$CD$1,0)),""))</f>
        <v>0</v>
      </c>
      <c r="E1468">
        <f>IF(ISBLANK(IFERROR(INDEX('2-3 引出列表'!$A$2:$CE$8700,$A1468,MATCH(E$1,'2-3 引出列表'!$A$1:$CD$1,0)),"")),"",IFERROR(INDEX('2-3 引出列表'!$A$2:$CE$8700,$A1468,MATCH(E$1,'2-3 引出列表'!$A$1:$CD$1,0)),""))</f>
        <v>0</v>
      </c>
      <c r="F1468" t="str">
        <f t="shared" si="22"/>
        <v>0</v>
      </c>
      <c r="G1468">
        <f>IF(ISBLANK(IFERROR(INDEX('2-3 引出列表'!$A$2:$CE$8700,$A1468,MATCH(G$1,'2-3 引出列表'!$A$1:$CD$1,0)),"")),"",IFERROR(INDEX('2-3 引出列表'!$A$2:$CE$8700,$A1468,MATCH(G$1,'2-3 引出列表'!$A$1:$CD$1,0)),""))</f>
        <v>0</v>
      </c>
      <c r="H1468">
        <f>IF(ISBLANK(IFERROR(INDEX('2-3 引出列表'!$A$2:$CE$8700,$A1468,MATCH(H$1,'2-3 引出列表'!$A$1:$CD$1,0)),"")),"",IFERROR(INDEX('2-3 引出列表'!$A$2:$CE$8700,$A1468,MATCH(H$1,'2-3 引出列表'!$A$1:$CD$1,0)),""))</f>
        <v>0</v>
      </c>
      <c r="I1468">
        <f>IF(ISBLANK(IFERROR(INDEX('2-3 引出列表'!$A$2:$CE$8700,$A1468,MATCH(I$1,'2-3 引出列表'!$A$1:$CD$1,0)),"")),"",IFERROR(INDEX('2-3 引出列表'!$A$2:$CE$8700,$A1468,MATCH(I$1,'2-3 引出列表'!$A$1:$CD$1,0)),""))</f>
        <v>0</v>
      </c>
    </row>
    <row r="1469" customFormat="1" spans="1:9">
      <c r="A1469">
        <v>1468</v>
      </c>
      <c r="B1469">
        <f>IF(ISBLANK(IFERROR(INDEX('2-3 引出列表'!$A$2:$CE$8700,$A1469,MATCH(B$1,'2-3 引出列表'!$A$1:$CD$1,0)),"")),"",IFERROR(INDEX('2-3 引出列表'!$A$2:$CE$8700,$A1469,MATCH(B$1,'2-3 引出列表'!$A$1:$CD$1,0)),""))</f>
        <v>0</v>
      </c>
      <c r="C1469">
        <f>IF(ISBLANK(IFERROR(INDEX('2-3 引出列表'!$A$2:$CE$8700,$A1469,MATCH(C$1,'2-3 引出列表'!$A$1:$CD$1,0)),"")),"",IFERROR(INDEX('2-3 引出列表'!$A$2:$CE$8700,$A1469,MATCH(C$1,'2-3 引出列表'!$A$1:$CD$1,0)),""))</f>
        <v>0</v>
      </c>
      <c r="D1469">
        <f>IF(ISBLANK(IFERROR(INDEX('2-3 引出列表'!$A$2:$CE$8700,$A1469,MATCH(D$1,'2-3 引出列表'!$A$1:$CD$1,0)),"")),"",IFERROR(INDEX('2-3 引出列表'!$A$2:$CE$8700,$A1469,MATCH(D$1,'2-3 引出列表'!$A$1:$CD$1,0)),""))</f>
        <v>0</v>
      </c>
      <c r="E1469">
        <f>IF(ISBLANK(IFERROR(INDEX('2-3 引出列表'!$A$2:$CE$8700,$A1469,MATCH(E$1,'2-3 引出列表'!$A$1:$CD$1,0)),"")),"",IFERROR(INDEX('2-3 引出列表'!$A$2:$CE$8700,$A1469,MATCH(E$1,'2-3 引出列表'!$A$1:$CD$1,0)),""))</f>
        <v>0</v>
      </c>
      <c r="F1469" t="str">
        <f t="shared" si="22"/>
        <v>0</v>
      </c>
      <c r="G1469">
        <f>IF(ISBLANK(IFERROR(INDEX('2-3 引出列表'!$A$2:$CE$8700,$A1469,MATCH(G$1,'2-3 引出列表'!$A$1:$CD$1,0)),"")),"",IFERROR(INDEX('2-3 引出列表'!$A$2:$CE$8700,$A1469,MATCH(G$1,'2-3 引出列表'!$A$1:$CD$1,0)),""))</f>
        <v>0</v>
      </c>
      <c r="H1469">
        <f>IF(ISBLANK(IFERROR(INDEX('2-3 引出列表'!$A$2:$CE$8700,$A1469,MATCH(H$1,'2-3 引出列表'!$A$1:$CD$1,0)),"")),"",IFERROR(INDEX('2-3 引出列表'!$A$2:$CE$8700,$A1469,MATCH(H$1,'2-3 引出列表'!$A$1:$CD$1,0)),""))</f>
        <v>0</v>
      </c>
      <c r="I1469">
        <f>IF(ISBLANK(IFERROR(INDEX('2-3 引出列表'!$A$2:$CE$8700,$A1469,MATCH(I$1,'2-3 引出列表'!$A$1:$CD$1,0)),"")),"",IFERROR(INDEX('2-3 引出列表'!$A$2:$CE$8700,$A1469,MATCH(I$1,'2-3 引出列表'!$A$1:$CD$1,0)),""))</f>
        <v>0</v>
      </c>
    </row>
    <row r="1470" customFormat="1" spans="1:9">
      <c r="A1470">
        <v>1469</v>
      </c>
      <c r="B1470">
        <f>IF(ISBLANK(IFERROR(INDEX('2-3 引出列表'!$A$2:$CE$8700,$A1470,MATCH(B$1,'2-3 引出列表'!$A$1:$CD$1,0)),"")),"",IFERROR(INDEX('2-3 引出列表'!$A$2:$CE$8700,$A1470,MATCH(B$1,'2-3 引出列表'!$A$1:$CD$1,0)),""))</f>
        <v>0</v>
      </c>
      <c r="C1470">
        <f>IF(ISBLANK(IFERROR(INDEX('2-3 引出列表'!$A$2:$CE$8700,$A1470,MATCH(C$1,'2-3 引出列表'!$A$1:$CD$1,0)),"")),"",IFERROR(INDEX('2-3 引出列表'!$A$2:$CE$8700,$A1470,MATCH(C$1,'2-3 引出列表'!$A$1:$CD$1,0)),""))</f>
        <v>0</v>
      </c>
      <c r="D1470">
        <f>IF(ISBLANK(IFERROR(INDEX('2-3 引出列表'!$A$2:$CE$8700,$A1470,MATCH(D$1,'2-3 引出列表'!$A$1:$CD$1,0)),"")),"",IFERROR(INDEX('2-3 引出列表'!$A$2:$CE$8700,$A1470,MATCH(D$1,'2-3 引出列表'!$A$1:$CD$1,0)),""))</f>
        <v>0</v>
      </c>
      <c r="E1470">
        <f>IF(ISBLANK(IFERROR(INDEX('2-3 引出列表'!$A$2:$CE$8700,$A1470,MATCH(E$1,'2-3 引出列表'!$A$1:$CD$1,0)),"")),"",IFERROR(INDEX('2-3 引出列表'!$A$2:$CE$8700,$A1470,MATCH(E$1,'2-3 引出列表'!$A$1:$CD$1,0)),""))</f>
        <v>0</v>
      </c>
      <c r="F1470" t="str">
        <f t="shared" si="22"/>
        <v>0</v>
      </c>
      <c r="G1470">
        <f>IF(ISBLANK(IFERROR(INDEX('2-3 引出列表'!$A$2:$CE$8700,$A1470,MATCH(G$1,'2-3 引出列表'!$A$1:$CD$1,0)),"")),"",IFERROR(INDEX('2-3 引出列表'!$A$2:$CE$8700,$A1470,MATCH(G$1,'2-3 引出列表'!$A$1:$CD$1,0)),""))</f>
        <v>0</v>
      </c>
      <c r="H1470">
        <f>IF(ISBLANK(IFERROR(INDEX('2-3 引出列表'!$A$2:$CE$8700,$A1470,MATCH(H$1,'2-3 引出列表'!$A$1:$CD$1,0)),"")),"",IFERROR(INDEX('2-3 引出列表'!$A$2:$CE$8700,$A1470,MATCH(H$1,'2-3 引出列表'!$A$1:$CD$1,0)),""))</f>
        <v>0</v>
      </c>
      <c r="I1470">
        <f>IF(ISBLANK(IFERROR(INDEX('2-3 引出列表'!$A$2:$CE$8700,$A1470,MATCH(I$1,'2-3 引出列表'!$A$1:$CD$1,0)),"")),"",IFERROR(INDEX('2-3 引出列表'!$A$2:$CE$8700,$A1470,MATCH(I$1,'2-3 引出列表'!$A$1:$CD$1,0)),""))</f>
        <v>0</v>
      </c>
    </row>
    <row r="1471" customFormat="1" spans="1:9">
      <c r="A1471">
        <v>1470</v>
      </c>
      <c r="B1471">
        <f>IF(ISBLANK(IFERROR(INDEX('2-3 引出列表'!$A$2:$CE$8700,$A1471,MATCH(B$1,'2-3 引出列表'!$A$1:$CD$1,0)),"")),"",IFERROR(INDEX('2-3 引出列表'!$A$2:$CE$8700,$A1471,MATCH(B$1,'2-3 引出列表'!$A$1:$CD$1,0)),""))</f>
        <v>0</v>
      </c>
      <c r="C1471">
        <f>IF(ISBLANK(IFERROR(INDEX('2-3 引出列表'!$A$2:$CE$8700,$A1471,MATCH(C$1,'2-3 引出列表'!$A$1:$CD$1,0)),"")),"",IFERROR(INDEX('2-3 引出列表'!$A$2:$CE$8700,$A1471,MATCH(C$1,'2-3 引出列表'!$A$1:$CD$1,0)),""))</f>
        <v>0</v>
      </c>
      <c r="D1471">
        <f>IF(ISBLANK(IFERROR(INDEX('2-3 引出列表'!$A$2:$CE$8700,$A1471,MATCH(D$1,'2-3 引出列表'!$A$1:$CD$1,0)),"")),"",IFERROR(INDEX('2-3 引出列表'!$A$2:$CE$8700,$A1471,MATCH(D$1,'2-3 引出列表'!$A$1:$CD$1,0)),""))</f>
        <v>0</v>
      </c>
      <c r="E1471">
        <f>IF(ISBLANK(IFERROR(INDEX('2-3 引出列表'!$A$2:$CE$8700,$A1471,MATCH(E$1,'2-3 引出列表'!$A$1:$CD$1,0)),"")),"",IFERROR(INDEX('2-3 引出列表'!$A$2:$CE$8700,$A1471,MATCH(E$1,'2-3 引出列表'!$A$1:$CD$1,0)),""))</f>
        <v>0</v>
      </c>
      <c r="F1471" t="str">
        <f t="shared" si="22"/>
        <v>0</v>
      </c>
      <c r="G1471">
        <f>IF(ISBLANK(IFERROR(INDEX('2-3 引出列表'!$A$2:$CE$8700,$A1471,MATCH(G$1,'2-3 引出列表'!$A$1:$CD$1,0)),"")),"",IFERROR(INDEX('2-3 引出列表'!$A$2:$CE$8700,$A1471,MATCH(G$1,'2-3 引出列表'!$A$1:$CD$1,0)),""))</f>
        <v>0</v>
      </c>
      <c r="H1471">
        <f>IF(ISBLANK(IFERROR(INDEX('2-3 引出列表'!$A$2:$CE$8700,$A1471,MATCH(H$1,'2-3 引出列表'!$A$1:$CD$1,0)),"")),"",IFERROR(INDEX('2-3 引出列表'!$A$2:$CE$8700,$A1471,MATCH(H$1,'2-3 引出列表'!$A$1:$CD$1,0)),""))</f>
        <v>0</v>
      </c>
      <c r="I1471">
        <f>IF(ISBLANK(IFERROR(INDEX('2-3 引出列表'!$A$2:$CE$8700,$A1471,MATCH(I$1,'2-3 引出列表'!$A$1:$CD$1,0)),"")),"",IFERROR(INDEX('2-3 引出列表'!$A$2:$CE$8700,$A1471,MATCH(I$1,'2-3 引出列表'!$A$1:$CD$1,0)),""))</f>
        <v>0</v>
      </c>
    </row>
    <row r="1472" customFormat="1" spans="1:9">
      <c r="A1472">
        <v>1471</v>
      </c>
      <c r="B1472">
        <f>IF(ISBLANK(IFERROR(INDEX('2-3 引出列表'!$A$2:$CE$8700,$A1472,MATCH(B$1,'2-3 引出列表'!$A$1:$CD$1,0)),"")),"",IFERROR(INDEX('2-3 引出列表'!$A$2:$CE$8700,$A1472,MATCH(B$1,'2-3 引出列表'!$A$1:$CD$1,0)),""))</f>
        <v>0</v>
      </c>
      <c r="C1472">
        <f>IF(ISBLANK(IFERROR(INDEX('2-3 引出列表'!$A$2:$CE$8700,$A1472,MATCH(C$1,'2-3 引出列表'!$A$1:$CD$1,0)),"")),"",IFERROR(INDEX('2-3 引出列表'!$A$2:$CE$8700,$A1472,MATCH(C$1,'2-3 引出列表'!$A$1:$CD$1,0)),""))</f>
        <v>0</v>
      </c>
      <c r="D1472">
        <f>IF(ISBLANK(IFERROR(INDEX('2-3 引出列表'!$A$2:$CE$8700,$A1472,MATCH(D$1,'2-3 引出列表'!$A$1:$CD$1,0)),"")),"",IFERROR(INDEX('2-3 引出列表'!$A$2:$CE$8700,$A1472,MATCH(D$1,'2-3 引出列表'!$A$1:$CD$1,0)),""))</f>
        <v>0</v>
      </c>
      <c r="E1472">
        <f>IF(ISBLANK(IFERROR(INDEX('2-3 引出列表'!$A$2:$CE$8700,$A1472,MATCH(E$1,'2-3 引出列表'!$A$1:$CD$1,0)),"")),"",IFERROR(INDEX('2-3 引出列表'!$A$2:$CE$8700,$A1472,MATCH(E$1,'2-3 引出列表'!$A$1:$CD$1,0)),""))</f>
        <v>0</v>
      </c>
      <c r="F1472" t="str">
        <f t="shared" si="22"/>
        <v>0</v>
      </c>
      <c r="G1472">
        <f>IF(ISBLANK(IFERROR(INDEX('2-3 引出列表'!$A$2:$CE$8700,$A1472,MATCH(G$1,'2-3 引出列表'!$A$1:$CD$1,0)),"")),"",IFERROR(INDEX('2-3 引出列表'!$A$2:$CE$8700,$A1472,MATCH(G$1,'2-3 引出列表'!$A$1:$CD$1,0)),""))</f>
        <v>0</v>
      </c>
      <c r="H1472">
        <f>IF(ISBLANK(IFERROR(INDEX('2-3 引出列表'!$A$2:$CE$8700,$A1472,MATCH(H$1,'2-3 引出列表'!$A$1:$CD$1,0)),"")),"",IFERROR(INDEX('2-3 引出列表'!$A$2:$CE$8700,$A1472,MATCH(H$1,'2-3 引出列表'!$A$1:$CD$1,0)),""))</f>
        <v>0</v>
      </c>
      <c r="I1472">
        <f>IF(ISBLANK(IFERROR(INDEX('2-3 引出列表'!$A$2:$CE$8700,$A1472,MATCH(I$1,'2-3 引出列表'!$A$1:$CD$1,0)),"")),"",IFERROR(INDEX('2-3 引出列表'!$A$2:$CE$8700,$A1472,MATCH(I$1,'2-3 引出列表'!$A$1:$CD$1,0)),""))</f>
        <v>0</v>
      </c>
    </row>
    <row r="1473" customFormat="1" spans="1:9">
      <c r="A1473">
        <v>1472</v>
      </c>
      <c r="B1473">
        <f>IF(ISBLANK(IFERROR(INDEX('2-3 引出列表'!$A$2:$CE$8700,$A1473,MATCH(B$1,'2-3 引出列表'!$A$1:$CD$1,0)),"")),"",IFERROR(INDEX('2-3 引出列表'!$A$2:$CE$8700,$A1473,MATCH(B$1,'2-3 引出列表'!$A$1:$CD$1,0)),""))</f>
        <v>0</v>
      </c>
      <c r="C1473">
        <f>IF(ISBLANK(IFERROR(INDEX('2-3 引出列表'!$A$2:$CE$8700,$A1473,MATCH(C$1,'2-3 引出列表'!$A$1:$CD$1,0)),"")),"",IFERROR(INDEX('2-3 引出列表'!$A$2:$CE$8700,$A1473,MATCH(C$1,'2-3 引出列表'!$A$1:$CD$1,0)),""))</f>
        <v>0</v>
      </c>
      <c r="D1473">
        <f>IF(ISBLANK(IFERROR(INDEX('2-3 引出列表'!$A$2:$CE$8700,$A1473,MATCH(D$1,'2-3 引出列表'!$A$1:$CD$1,0)),"")),"",IFERROR(INDEX('2-3 引出列表'!$A$2:$CE$8700,$A1473,MATCH(D$1,'2-3 引出列表'!$A$1:$CD$1,0)),""))</f>
        <v>0</v>
      </c>
      <c r="E1473">
        <f>IF(ISBLANK(IFERROR(INDEX('2-3 引出列表'!$A$2:$CE$8700,$A1473,MATCH(E$1,'2-3 引出列表'!$A$1:$CD$1,0)),"")),"",IFERROR(INDEX('2-3 引出列表'!$A$2:$CE$8700,$A1473,MATCH(E$1,'2-3 引出列表'!$A$1:$CD$1,0)),""))</f>
        <v>0</v>
      </c>
      <c r="F1473" t="str">
        <f t="shared" si="22"/>
        <v>0</v>
      </c>
      <c r="G1473">
        <f>IF(ISBLANK(IFERROR(INDEX('2-3 引出列表'!$A$2:$CE$8700,$A1473,MATCH(G$1,'2-3 引出列表'!$A$1:$CD$1,0)),"")),"",IFERROR(INDEX('2-3 引出列表'!$A$2:$CE$8700,$A1473,MATCH(G$1,'2-3 引出列表'!$A$1:$CD$1,0)),""))</f>
        <v>0</v>
      </c>
      <c r="H1473">
        <f>IF(ISBLANK(IFERROR(INDEX('2-3 引出列表'!$A$2:$CE$8700,$A1473,MATCH(H$1,'2-3 引出列表'!$A$1:$CD$1,0)),"")),"",IFERROR(INDEX('2-3 引出列表'!$A$2:$CE$8700,$A1473,MATCH(H$1,'2-3 引出列表'!$A$1:$CD$1,0)),""))</f>
        <v>0</v>
      </c>
      <c r="I1473">
        <f>IF(ISBLANK(IFERROR(INDEX('2-3 引出列表'!$A$2:$CE$8700,$A1473,MATCH(I$1,'2-3 引出列表'!$A$1:$CD$1,0)),"")),"",IFERROR(INDEX('2-3 引出列表'!$A$2:$CE$8700,$A1473,MATCH(I$1,'2-3 引出列表'!$A$1:$CD$1,0)),""))</f>
        <v>0</v>
      </c>
    </row>
    <row r="1474" customFormat="1" spans="1:9">
      <c r="A1474">
        <v>1473</v>
      </c>
      <c r="B1474">
        <f>IF(ISBLANK(IFERROR(INDEX('2-3 引出列表'!$A$2:$CE$8700,$A1474,MATCH(B$1,'2-3 引出列表'!$A$1:$CD$1,0)),"")),"",IFERROR(INDEX('2-3 引出列表'!$A$2:$CE$8700,$A1474,MATCH(B$1,'2-3 引出列表'!$A$1:$CD$1,0)),""))</f>
        <v>0</v>
      </c>
      <c r="C1474">
        <f>IF(ISBLANK(IFERROR(INDEX('2-3 引出列表'!$A$2:$CE$8700,$A1474,MATCH(C$1,'2-3 引出列表'!$A$1:$CD$1,0)),"")),"",IFERROR(INDEX('2-3 引出列表'!$A$2:$CE$8700,$A1474,MATCH(C$1,'2-3 引出列表'!$A$1:$CD$1,0)),""))</f>
        <v>0</v>
      </c>
      <c r="D1474">
        <f>IF(ISBLANK(IFERROR(INDEX('2-3 引出列表'!$A$2:$CE$8700,$A1474,MATCH(D$1,'2-3 引出列表'!$A$1:$CD$1,0)),"")),"",IFERROR(INDEX('2-3 引出列表'!$A$2:$CE$8700,$A1474,MATCH(D$1,'2-3 引出列表'!$A$1:$CD$1,0)),""))</f>
        <v>0</v>
      </c>
      <c r="E1474">
        <f>IF(ISBLANK(IFERROR(INDEX('2-3 引出列表'!$A$2:$CE$8700,$A1474,MATCH(E$1,'2-3 引出列表'!$A$1:$CD$1,0)),"")),"",IFERROR(INDEX('2-3 引出列表'!$A$2:$CE$8700,$A1474,MATCH(E$1,'2-3 引出列表'!$A$1:$CD$1,0)),""))</f>
        <v>0</v>
      </c>
      <c r="F1474" t="str">
        <f t="shared" ref="F1474:F1537" si="23">LEFT(E1474,7)</f>
        <v>0</v>
      </c>
      <c r="G1474">
        <f>IF(ISBLANK(IFERROR(INDEX('2-3 引出列表'!$A$2:$CE$8700,$A1474,MATCH(G$1,'2-3 引出列表'!$A$1:$CD$1,0)),"")),"",IFERROR(INDEX('2-3 引出列表'!$A$2:$CE$8700,$A1474,MATCH(G$1,'2-3 引出列表'!$A$1:$CD$1,0)),""))</f>
        <v>0</v>
      </c>
      <c r="H1474">
        <f>IF(ISBLANK(IFERROR(INDEX('2-3 引出列表'!$A$2:$CE$8700,$A1474,MATCH(H$1,'2-3 引出列表'!$A$1:$CD$1,0)),"")),"",IFERROR(INDEX('2-3 引出列表'!$A$2:$CE$8700,$A1474,MATCH(H$1,'2-3 引出列表'!$A$1:$CD$1,0)),""))</f>
        <v>0</v>
      </c>
      <c r="I1474">
        <f>IF(ISBLANK(IFERROR(INDEX('2-3 引出列表'!$A$2:$CE$8700,$A1474,MATCH(I$1,'2-3 引出列表'!$A$1:$CD$1,0)),"")),"",IFERROR(INDEX('2-3 引出列表'!$A$2:$CE$8700,$A1474,MATCH(I$1,'2-3 引出列表'!$A$1:$CD$1,0)),""))</f>
        <v>0</v>
      </c>
    </row>
    <row r="1475" customFormat="1" spans="1:9">
      <c r="A1475">
        <v>1474</v>
      </c>
      <c r="B1475">
        <f>IF(ISBLANK(IFERROR(INDEX('2-3 引出列表'!$A$2:$CE$8700,$A1475,MATCH(B$1,'2-3 引出列表'!$A$1:$CD$1,0)),"")),"",IFERROR(INDEX('2-3 引出列表'!$A$2:$CE$8700,$A1475,MATCH(B$1,'2-3 引出列表'!$A$1:$CD$1,0)),""))</f>
        <v>0</v>
      </c>
      <c r="C1475">
        <f>IF(ISBLANK(IFERROR(INDEX('2-3 引出列表'!$A$2:$CE$8700,$A1475,MATCH(C$1,'2-3 引出列表'!$A$1:$CD$1,0)),"")),"",IFERROR(INDEX('2-3 引出列表'!$A$2:$CE$8700,$A1475,MATCH(C$1,'2-3 引出列表'!$A$1:$CD$1,0)),""))</f>
        <v>0</v>
      </c>
      <c r="D1475">
        <f>IF(ISBLANK(IFERROR(INDEX('2-3 引出列表'!$A$2:$CE$8700,$A1475,MATCH(D$1,'2-3 引出列表'!$A$1:$CD$1,0)),"")),"",IFERROR(INDEX('2-3 引出列表'!$A$2:$CE$8700,$A1475,MATCH(D$1,'2-3 引出列表'!$A$1:$CD$1,0)),""))</f>
        <v>0</v>
      </c>
      <c r="E1475">
        <f>IF(ISBLANK(IFERROR(INDEX('2-3 引出列表'!$A$2:$CE$8700,$A1475,MATCH(E$1,'2-3 引出列表'!$A$1:$CD$1,0)),"")),"",IFERROR(INDEX('2-3 引出列表'!$A$2:$CE$8700,$A1475,MATCH(E$1,'2-3 引出列表'!$A$1:$CD$1,0)),""))</f>
        <v>0</v>
      </c>
      <c r="F1475" t="str">
        <f t="shared" si="23"/>
        <v>0</v>
      </c>
      <c r="G1475">
        <f>IF(ISBLANK(IFERROR(INDEX('2-3 引出列表'!$A$2:$CE$8700,$A1475,MATCH(G$1,'2-3 引出列表'!$A$1:$CD$1,0)),"")),"",IFERROR(INDEX('2-3 引出列表'!$A$2:$CE$8700,$A1475,MATCH(G$1,'2-3 引出列表'!$A$1:$CD$1,0)),""))</f>
        <v>0</v>
      </c>
      <c r="H1475">
        <f>IF(ISBLANK(IFERROR(INDEX('2-3 引出列表'!$A$2:$CE$8700,$A1475,MATCH(H$1,'2-3 引出列表'!$A$1:$CD$1,0)),"")),"",IFERROR(INDEX('2-3 引出列表'!$A$2:$CE$8700,$A1475,MATCH(H$1,'2-3 引出列表'!$A$1:$CD$1,0)),""))</f>
        <v>0</v>
      </c>
      <c r="I1475">
        <f>IF(ISBLANK(IFERROR(INDEX('2-3 引出列表'!$A$2:$CE$8700,$A1475,MATCH(I$1,'2-3 引出列表'!$A$1:$CD$1,0)),"")),"",IFERROR(INDEX('2-3 引出列表'!$A$2:$CE$8700,$A1475,MATCH(I$1,'2-3 引出列表'!$A$1:$CD$1,0)),""))</f>
        <v>0</v>
      </c>
    </row>
    <row r="1476" customFormat="1" spans="1:9">
      <c r="A1476">
        <v>1475</v>
      </c>
      <c r="B1476">
        <f>IF(ISBLANK(IFERROR(INDEX('2-3 引出列表'!$A$2:$CE$8700,$A1476,MATCH(B$1,'2-3 引出列表'!$A$1:$CD$1,0)),"")),"",IFERROR(INDEX('2-3 引出列表'!$A$2:$CE$8700,$A1476,MATCH(B$1,'2-3 引出列表'!$A$1:$CD$1,0)),""))</f>
        <v>0</v>
      </c>
      <c r="C1476">
        <f>IF(ISBLANK(IFERROR(INDEX('2-3 引出列表'!$A$2:$CE$8700,$A1476,MATCH(C$1,'2-3 引出列表'!$A$1:$CD$1,0)),"")),"",IFERROR(INDEX('2-3 引出列表'!$A$2:$CE$8700,$A1476,MATCH(C$1,'2-3 引出列表'!$A$1:$CD$1,0)),""))</f>
        <v>0</v>
      </c>
      <c r="D1476">
        <f>IF(ISBLANK(IFERROR(INDEX('2-3 引出列表'!$A$2:$CE$8700,$A1476,MATCH(D$1,'2-3 引出列表'!$A$1:$CD$1,0)),"")),"",IFERROR(INDEX('2-3 引出列表'!$A$2:$CE$8700,$A1476,MATCH(D$1,'2-3 引出列表'!$A$1:$CD$1,0)),""))</f>
        <v>0</v>
      </c>
      <c r="E1476">
        <f>IF(ISBLANK(IFERROR(INDEX('2-3 引出列表'!$A$2:$CE$8700,$A1476,MATCH(E$1,'2-3 引出列表'!$A$1:$CD$1,0)),"")),"",IFERROR(INDEX('2-3 引出列表'!$A$2:$CE$8700,$A1476,MATCH(E$1,'2-3 引出列表'!$A$1:$CD$1,0)),""))</f>
        <v>0</v>
      </c>
      <c r="F1476" t="str">
        <f t="shared" si="23"/>
        <v>0</v>
      </c>
      <c r="G1476">
        <f>IF(ISBLANK(IFERROR(INDEX('2-3 引出列表'!$A$2:$CE$8700,$A1476,MATCH(G$1,'2-3 引出列表'!$A$1:$CD$1,0)),"")),"",IFERROR(INDEX('2-3 引出列表'!$A$2:$CE$8700,$A1476,MATCH(G$1,'2-3 引出列表'!$A$1:$CD$1,0)),""))</f>
        <v>0</v>
      </c>
      <c r="H1476">
        <f>IF(ISBLANK(IFERROR(INDEX('2-3 引出列表'!$A$2:$CE$8700,$A1476,MATCH(H$1,'2-3 引出列表'!$A$1:$CD$1,0)),"")),"",IFERROR(INDEX('2-3 引出列表'!$A$2:$CE$8700,$A1476,MATCH(H$1,'2-3 引出列表'!$A$1:$CD$1,0)),""))</f>
        <v>0</v>
      </c>
      <c r="I1476">
        <f>IF(ISBLANK(IFERROR(INDEX('2-3 引出列表'!$A$2:$CE$8700,$A1476,MATCH(I$1,'2-3 引出列表'!$A$1:$CD$1,0)),"")),"",IFERROR(INDEX('2-3 引出列表'!$A$2:$CE$8700,$A1476,MATCH(I$1,'2-3 引出列表'!$A$1:$CD$1,0)),""))</f>
        <v>0</v>
      </c>
    </row>
    <row r="1477" customFormat="1" spans="1:9">
      <c r="A1477">
        <v>1476</v>
      </c>
      <c r="B1477">
        <f>IF(ISBLANK(IFERROR(INDEX('2-3 引出列表'!$A$2:$CE$8700,$A1477,MATCH(B$1,'2-3 引出列表'!$A$1:$CD$1,0)),"")),"",IFERROR(INDEX('2-3 引出列表'!$A$2:$CE$8700,$A1477,MATCH(B$1,'2-3 引出列表'!$A$1:$CD$1,0)),""))</f>
        <v>0</v>
      </c>
      <c r="C1477">
        <f>IF(ISBLANK(IFERROR(INDEX('2-3 引出列表'!$A$2:$CE$8700,$A1477,MATCH(C$1,'2-3 引出列表'!$A$1:$CD$1,0)),"")),"",IFERROR(INDEX('2-3 引出列表'!$A$2:$CE$8700,$A1477,MATCH(C$1,'2-3 引出列表'!$A$1:$CD$1,0)),""))</f>
        <v>0</v>
      </c>
      <c r="D1477">
        <f>IF(ISBLANK(IFERROR(INDEX('2-3 引出列表'!$A$2:$CE$8700,$A1477,MATCH(D$1,'2-3 引出列表'!$A$1:$CD$1,0)),"")),"",IFERROR(INDEX('2-3 引出列表'!$A$2:$CE$8700,$A1477,MATCH(D$1,'2-3 引出列表'!$A$1:$CD$1,0)),""))</f>
        <v>0</v>
      </c>
      <c r="E1477">
        <f>IF(ISBLANK(IFERROR(INDEX('2-3 引出列表'!$A$2:$CE$8700,$A1477,MATCH(E$1,'2-3 引出列表'!$A$1:$CD$1,0)),"")),"",IFERROR(INDEX('2-3 引出列表'!$A$2:$CE$8700,$A1477,MATCH(E$1,'2-3 引出列表'!$A$1:$CD$1,0)),""))</f>
        <v>0</v>
      </c>
      <c r="F1477" t="str">
        <f t="shared" si="23"/>
        <v>0</v>
      </c>
      <c r="G1477">
        <f>IF(ISBLANK(IFERROR(INDEX('2-3 引出列表'!$A$2:$CE$8700,$A1477,MATCH(G$1,'2-3 引出列表'!$A$1:$CD$1,0)),"")),"",IFERROR(INDEX('2-3 引出列表'!$A$2:$CE$8700,$A1477,MATCH(G$1,'2-3 引出列表'!$A$1:$CD$1,0)),""))</f>
        <v>0</v>
      </c>
      <c r="H1477">
        <f>IF(ISBLANK(IFERROR(INDEX('2-3 引出列表'!$A$2:$CE$8700,$A1477,MATCH(H$1,'2-3 引出列表'!$A$1:$CD$1,0)),"")),"",IFERROR(INDEX('2-3 引出列表'!$A$2:$CE$8700,$A1477,MATCH(H$1,'2-3 引出列表'!$A$1:$CD$1,0)),""))</f>
        <v>0</v>
      </c>
      <c r="I1477">
        <f>IF(ISBLANK(IFERROR(INDEX('2-3 引出列表'!$A$2:$CE$8700,$A1477,MATCH(I$1,'2-3 引出列表'!$A$1:$CD$1,0)),"")),"",IFERROR(INDEX('2-3 引出列表'!$A$2:$CE$8700,$A1477,MATCH(I$1,'2-3 引出列表'!$A$1:$CD$1,0)),""))</f>
        <v>0</v>
      </c>
    </row>
    <row r="1478" customFormat="1" spans="1:9">
      <c r="A1478">
        <v>1477</v>
      </c>
      <c r="B1478">
        <f>IF(ISBLANK(IFERROR(INDEX('2-3 引出列表'!$A$2:$CE$8700,$A1478,MATCH(B$1,'2-3 引出列表'!$A$1:$CD$1,0)),"")),"",IFERROR(INDEX('2-3 引出列表'!$A$2:$CE$8700,$A1478,MATCH(B$1,'2-3 引出列表'!$A$1:$CD$1,0)),""))</f>
        <v>0</v>
      </c>
      <c r="C1478">
        <f>IF(ISBLANK(IFERROR(INDEX('2-3 引出列表'!$A$2:$CE$8700,$A1478,MATCH(C$1,'2-3 引出列表'!$A$1:$CD$1,0)),"")),"",IFERROR(INDEX('2-3 引出列表'!$A$2:$CE$8700,$A1478,MATCH(C$1,'2-3 引出列表'!$A$1:$CD$1,0)),""))</f>
        <v>0</v>
      </c>
      <c r="D1478">
        <f>IF(ISBLANK(IFERROR(INDEX('2-3 引出列表'!$A$2:$CE$8700,$A1478,MATCH(D$1,'2-3 引出列表'!$A$1:$CD$1,0)),"")),"",IFERROR(INDEX('2-3 引出列表'!$A$2:$CE$8700,$A1478,MATCH(D$1,'2-3 引出列表'!$A$1:$CD$1,0)),""))</f>
        <v>0</v>
      </c>
      <c r="E1478">
        <f>IF(ISBLANK(IFERROR(INDEX('2-3 引出列表'!$A$2:$CE$8700,$A1478,MATCH(E$1,'2-3 引出列表'!$A$1:$CD$1,0)),"")),"",IFERROR(INDEX('2-3 引出列表'!$A$2:$CE$8700,$A1478,MATCH(E$1,'2-3 引出列表'!$A$1:$CD$1,0)),""))</f>
        <v>0</v>
      </c>
      <c r="F1478" t="str">
        <f t="shared" si="23"/>
        <v>0</v>
      </c>
      <c r="G1478">
        <f>IF(ISBLANK(IFERROR(INDEX('2-3 引出列表'!$A$2:$CE$8700,$A1478,MATCH(G$1,'2-3 引出列表'!$A$1:$CD$1,0)),"")),"",IFERROR(INDEX('2-3 引出列表'!$A$2:$CE$8700,$A1478,MATCH(G$1,'2-3 引出列表'!$A$1:$CD$1,0)),""))</f>
        <v>0</v>
      </c>
      <c r="H1478">
        <f>IF(ISBLANK(IFERROR(INDEX('2-3 引出列表'!$A$2:$CE$8700,$A1478,MATCH(H$1,'2-3 引出列表'!$A$1:$CD$1,0)),"")),"",IFERROR(INDEX('2-3 引出列表'!$A$2:$CE$8700,$A1478,MATCH(H$1,'2-3 引出列表'!$A$1:$CD$1,0)),""))</f>
        <v>0</v>
      </c>
      <c r="I1478">
        <f>IF(ISBLANK(IFERROR(INDEX('2-3 引出列表'!$A$2:$CE$8700,$A1478,MATCH(I$1,'2-3 引出列表'!$A$1:$CD$1,0)),"")),"",IFERROR(INDEX('2-3 引出列表'!$A$2:$CE$8700,$A1478,MATCH(I$1,'2-3 引出列表'!$A$1:$CD$1,0)),""))</f>
        <v>0</v>
      </c>
    </row>
    <row r="1479" customFormat="1" spans="1:9">
      <c r="A1479">
        <v>1478</v>
      </c>
      <c r="B1479">
        <f>IF(ISBLANK(IFERROR(INDEX('2-3 引出列表'!$A$2:$CE$8700,$A1479,MATCH(B$1,'2-3 引出列表'!$A$1:$CD$1,0)),"")),"",IFERROR(INDEX('2-3 引出列表'!$A$2:$CE$8700,$A1479,MATCH(B$1,'2-3 引出列表'!$A$1:$CD$1,0)),""))</f>
        <v>0</v>
      </c>
      <c r="C1479">
        <f>IF(ISBLANK(IFERROR(INDEX('2-3 引出列表'!$A$2:$CE$8700,$A1479,MATCH(C$1,'2-3 引出列表'!$A$1:$CD$1,0)),"")),"",IFERROR(INDEX('2-3 引出列表'!$A$2:$CE$8700,$A1479,MATCH(C$1,'2-3 引出列表'!$A$1:$CD$1,0)),""))</f>
        <v>0</v>
      </c>
      <c r="D1479">
        <f>IF(ISBLANK(IFERROR(INDEX('2-3 引出列表'!$A$2:$CE$8700,$A1479,MATCH(D$1,'2-3 引出列表'!$A$1:$CD$1,0)),"")),"",IFERROR(INDEX('2-3 引出列表'!$A$2:$CE$8700,$A1479,MATCH(D$1,'2-3 引出列表'!$A$1:$CD$1,0)),""))</f>
        <v>0</v>
      </c>
      <c r="E1479">
        <f>IF(ISBLANK(IFERROR(INDEX('2-3 引出列表'!$A$2:$CE$8700,$A1479,MATCH(E$1,'2-3 引出列表'!$A$1:$CD$1,0)),"")),"",IFERROR(INDEX('2-3 引出列表'!$A$2:$CE$8700,$A1479,MATCH(E$1,'2-3 引出列表'!$A$1:$CD$1,0)),""))</f>
        <v>0</v>
      </c>
      <c r="F1479" t="str">
        <f t="shared" si="23"/>
        <v>0</v>
      </c>
      <c r="G1479">
        <f>IF(ISBLANK(IFERROR(INDEX('2-3 引出列表'!$A$2:$CE$8700,$A1479,MATCH(G$1,'2-3 引出列表'!$A$1:$CD$1,0)),"")),"",IFERROR(INDEX('2-3 引出列表'!$A$2:$CE$8700,$A1479,MATCH(G$1,'2-3 引出列表'!$A$1:$CD$1,0)),""))</f>
        <v>0</v>
      </c>
      <c r="H1479">
        <f>IF(ISBLANK(IFERROR(INDEX('2-3 引出列表'!$A$2:$CE$8700,$A1479,MATCH(H$1,'2-3 引出列表'!$A$1:$CD$1,0)),"")),"",IFERROR(INDEX('2-3 引出列表'!$A$2:$CE$8700,$A1479,MATCH(H$1,'2-3 引出列表'!$A$1:$CD$1,0)),""))</f>
        <v>0</v>
      </c>
      <c r="I1479">
        <f>IF(ISBLANK(IFERROR(INDEX('2-3 引出列表'!$A$2:$CE$8700,$A1479,MATCH(I$1,'2-3 引出列表'!$A$1:$CD$1,0)),"")),"",IFERROR(INDEX('2-3 引出列表'!$A$2:$CE$8700,$A1479,MATCH(I$1,'2-3 引出列表'!$A$1:$CD$1,0)),""))</f>
        <v>0</v>
      </c>
    </row>
    <row r="1480" customFormat="1" spans="1:9">
      <c r="A1480">
        <v>1479</v>
      </c>
      <c r="B1480">
        <f>IF(ISBLANK(IFERROR(INDEX('2-3 引出列表'!$A$2:$CE$8700,$A1480,MATCH(B$1,'2-3 引出列表'!$A$1:$CD$1,0)),"")),"",IFERROR(INDEX('2-3 引出列表'!$A$2:$CE$8700,$A1480,MATCH(B$1,'2-3 引出列表'!$A$1:$CD$1,0)),""))</f>
        <v>0</v>
      </c>
      <c r="C1480">
        <f>IF(ISBLANK(IFERROR(INDEX('2-3 引出列表'!$A$2:$CE$8700,$A1480,MATCH(C$1,'2-3 引出列表'!$A$1:$CD$1,0)),"")),"",IFERROR(INDEX('2-3 引出列表'!$A$2:$CE$8700,$A1480,MATCH(C$1,'2-3 引出列表'!$A$1:$CD$1,0)),""))</f>
        <v>0</v>
      </c>
      <c r="D1480">
        <f>IF(ISBLANK(IFERROR(INDEX('2-3 引出列表'!$A$2:$CE$8700,$A1480,MATCH(D$1,'2-3 引出列表'!$A$1:$CD$1,0)),"")),"",IFERROR(INDEX('2-3 引出列表'!$A$2:$CE$8700,$A1480,MATCH(D$1,'2-3 引出列表'!$A$1:$CD$1,0)),""))</f>
        <v>0</v>
      </c>
      <c r="E1480">
        <f>IF(ISBLANK(IFERROR(INDEX('2-3 引出列表'!$A$2:$CE$8700,$A1480,MATCH(E$1,'2-3 引出列表'!$A$1:$CD$1,0)),"")),"",IFERROR(INDEX('2-3 引出列表'!$A$2:$CE$8700,$A1480,MATCH(E$1,'2-3 引出列表'!$A$1:$CD$1,0)),""))</f>
        <v>0</v>
      </c>
      <c r="F1480" t="str">
        <f t="shared" si="23"/>
        <v>0</v>
      </c>
      <c r="G1480">
        <f>IF(ISBLANK(IFERROR(INDEX('2-3 引出列表'!$A$2:$CE$8700,$A1480,MATCH(G$1,'2-3 引出列表'!$A$1:$CD$1,0)),"")),"",IFERROR(INDEX('2-3 引出列表'!$A$2:$CE$8700,$A1480,MATCH(G$1,'2-3 引出列表'!$A$1:$CD$1,0)),""))</f>
        <v>0</v>
      </c>
      <c r="H1480">
        <f>IF(ISBLANK(IFERROR(INDEX('2-3 引出列表'!$A$2:$CE$8700,$A1480,MATCH(H$1,'2-3 引出列表'!$A$1:$CD$1,0)),"")),"",IFERROR(INDEX('2-3 引出列表'!$A$2:$CE$8700,$A1480,MATCH(H$1,'2-3 引出列表'!$A$1:$CD$1,0)),""))</f>
        <v>0</v>
      </c>
      <c r="I1480">
        <f>IF(ISBLANK(IFERROR(INDEX('2-3 引出列表'!$A$2:$CE$8700,$A1480,MATCH(I$1,'2-3 引出列表'!$A$1:$CD$1,0)),"")),"",IFERROR(INDEX('2-3 引出列表'!$A$2:$CE$8700,$A1480,MATCH(I$1,'2-3 引出列表'!$A$1:$CD$1,0)),""))</f>
        <v>0</v>
      </c>
    </row>
    <row r="1481" customFormat="1" spans="1:9">
      <c r="A1481">
        <v>1480</v>
      </c>
      <c r="B1481">
        <f>IF(ISBLANK(IFERROR(INDEX('2-3 引出列表'!$A$2:$CE$8700,$A1481,MATCH(B$1,'2-3 引出列表'!$A$1:$CD$1,0)),"")),"",IFERROR(INDEX('2-3 引出列表'!$A$2:$CE$8700,$A1481,MATCH(B$1,'2-3 引出列表'!$A$1:$CD$1,0)),""))</f>
        <v>0</v>
      </c>
      <c r="C1481">
        <f>IF(ISBLANK(IFERROR(INDEX('2-3 引出列表'!$A$2:$CE$8700,$A1481,MATCH(C$1,'2-3 引出列表'!$A$1:$CD$1,0)),"")),"",IFERROR(INDEX('2-3 引出列表'!$A$2:$CE$8700,$A1481,MATCH(C$1,'2-3 引出列表'!$A$1:$CD$1,0)),""))</f>
        <v>0</v>
      </c>
      <c r="D1481">
        <f>IF(ISBLANK(IFERROR(INDEX('2-3 引出列表'!$A$2:$CE$8700,$A1481,MATCH(D$1,'2-3 引出列表'!$A$1:$CD$1,0)),"")),"",IFERROR(INDEX('2-3 引出列表'!$A$2:$CE$8700,$A1481,MATCH(D$1,'2-3 引出列表'!$A$1:$CD$1,0)),""))</f>
        <v>0</v>
      </c>
      <c r="E1481">
        <f>IF(ISBLANK(IFERROR(INDEX('2-3 引出列表'!$A$2:$CE$8700,$A1481,MATCH(E$1,'2-3 引出列表'!$A$1:$CD$1,0)),"")),"",IFERROR(INDEX('2-3 引出列表'!$A$2:$CE$8700,$A1481,MATCH(E$1,'2-3 引出列表'!$A$1:$CD$1,0)),""))</f>
        <v>0</v>
      </c>
      <c r="F1481" t="str">
        <f t="shared" si="23"/>
        <v>0</v>
      </c>
      <c r="G1481">
        <f>IF(ISBLANK(IFERROR(INDEX('2-3 引出列表'!$A$2:$CE$8700,$A1481,MATCH(G$1,'2-3 引出列表'!$A$1:$CD$1,0)),"")),"",IFERROR(INDEX('2-3 引出列表'!$A$2:$CE$8700,$A1481,MATCH(G$1,'2-3 引出列表'!$A$1:$CD$1,0)),""))</f>
        <v>0</v>
      </c>
      <c r="H1481">
        <f>IF(ISBLANK(IFERROR(INDEX('2-3 引出列表'!$A$2:$CE$8700,$A1481,MATCH(H$1,'2-3 引出列表'!$A$1:$CD$1,0)),"")),"",IFERROR(INDEX('2-3 引出列表'!$A$2:$CE$8700,$A1481,MATCH(H$1,'2-3 引出列表'!$A$1:$CD$1,0)),""))</f>
        <v>0</v>
      </c>
      <c r="I1481">
        <f>IF(ISBLANK(IFERROR(INDEX('2-3 引出列表'!$A$2:$CE$8700,$A1481,MATCH(I$1,'2-3 引出列表'!$A$1:$CD$1,0)),"")),"",IFERROR(INDEX('2-3 引出列表'!$A$2:$CE$8700,$A1481,MATCH(I$1,'2-3 引出列表'!$A$1:$CD$1,0)),""))</f>
        <v>0</v>
      </c>
    </row>
    <row r="1482" customFormat="1" spans="1:9">
      <c r="A1482">
        <v>1481</v>
      </c>
      <c r="B1482">
        <f>IF(ISBLANK(IFERROR(INDEX('2-3 引出列表'!$A$2:$CE$8700,$A1482,MATCH(B$1,'2-3 引出列表'!$A$1:$CD$1,0)),"")),"",IFERROR(INDEX('2-3 引出列表'!$A$2:$CE$8700,$A1482,MATCH(B$1,'2-3 引出列表'!$A$1:$CD$1,0)),""))</f>
        <v>0</v>
      </c>
      <c r="C1482">
        <f>IF(ISBLANK(IFERROR(INDEX('2-3 引出列表'!$A$2:$CE$8700,$A1482,MATCH(C$1,'2-3 引出列表'!$A$1:$CD$1,0)),"")),"",IFERROR(INDEX('2-3 引出列表'!$A$2:$CE$8700,$A1482,MATCH(C$1,'2-3 引出列表'!$A$1:$CD$1,0)),""))</f>
        <v>0</v>
      </c>
      <c r="D1482">
        <f>IF(ISBLANK(IFERROR(INDEX('2-3 引出列表'!$A$2:$CE$8700,$A1482,MATCH(D$1,'2-3 引出列表'!$A$1:$CD$1,0)),"")),"",IFERROR(INDEX('2-3 引出列表'!$A$2:$CE$8700,$A1482,MATCH(D$1,'2-3 引出列表'!$A$1:$CD$1,0)),""))</f>
        <v>0</v>
      </c>
      <c r="E1482">
        <f>IF(ISBLANK(IFERROR(INDEX('2-3 引出列表'!$A$2:$CE$8700,$A1482,MATCH(E$1,'2-3 引出列表'!$A$1:$CD$1,0)),"")),"",IFERROR(INDEX('2-3 引出列表'!$A$2:$CE$8700,$A1482,MATCH(E$1,'2-3 引出列表'!$A$1:$CD$1,0)),""))</f>
        <v>0</v>
      </c>
      <c r="F1482" t="str">
        <f t="shared" si="23"/>
        <v>0</v>
      </c>
      <c r="G1482">
        <f>IF(ISBLANK(IFERROR(INDEX('2-3 引出列表'!$A$2:$CE$8700,$A1482,MATCH(G$1,'2-3 引出列表'!$A$1:$CD$1,0)),"")),"",IFERROR(INDEX('2-3 引出列表'!$A$2:$CE$8700,$A1482,MATCH(G$1,'2-3 引出列表'!$A$1:$CD$1,0)),""))</f>
        <v>0</v>
      </c>
      <c r="H1482">
        <f>IF(ISBLANK(IFERROR(INDEX('2-3 引出列表'!$A$2:$CE$8700,$A1482,MATCH(H$1,'2-3 引出列表'!$A$1:$CD$1,0)),"")),"",IFERROR(INDEX('2-3 引出列表'!$A$2:$CE$8700,$A1482,MATCH(H$1,'2-3 引出列表'!$A$1:$CD$1,0)),""))</f>
        <v>0</v>
      </c>
      <c r="I1482">
        <f>IF(ISBLANK(IFERROR(INDEX('2-3 引出列表'!$A$2:$CE$8700,$A1482,MATCH(I$1,'2-3 引出列表'!$A$1:$CD$1,0)),"")),"",IFERROR(INDEX('2-3 引出列表'!$A$2:$CE$8700,$A1482,MATCH(I$1,'2-3 引出列表'!$A$1:$CD$1,0)),""))</f>
        <v>0</v>
      </c>
    </row>
    <row r="1483" customFormat="1" spans="1:9">
      <c r="A1483">
        <v>1482</v>
      </c>
      <c r="B1483">
        <f>IF(ISBLANK(IFERROR(INDEX('2-3 引出列表'!$A$2:$CE$8700,$A1483,MATCH(B$1,'2-3 引出列表'!$A$1:$CD$1,0)),"")),"",IFERROR(INDEX('2-3 引出列表'!$A$2:$CE$8700,$A1483,MATCH(B$1,'2-3 引出列表'!$A$1:$CD$1,0)),""))</f>
        <v>0</v>
      </c>
      <c r="C1483">
        <f>IF(ISBLANK(IFERROR(INDEX('2-3 引出列表'!$A$2:$CE$8700,$A1483,MATCH(C$1,'2-3 引出列表'!$A$1:$CD$1,0)),"")),"",IFERROR(INDEX('2-3 引出列表'!$A$2:$CE$8700,$A1483,MATCH(C$1,'2-3 引出列表'!$A$1:$CD$1,0)),""))</f>
        <v>0</v>
      </c>
      <c r="D1483">
        <f>IF(ISBLANK(IFERROR(INDEX('2-3 引出列表'!$A$2:$CE$8700,$A1483,MATCH(D$1,'2-3 引出列表'!$A$1:$CD$1,0)),"")),"",IFERROR(INDEX('2-3 引出列表'!$A$2:$CE$8700,$A1483,MATCH(D$1,'2-3 引出列表'!$A$1:$CD$1,0)),""))</f>
        <v>0</v>
      </c>
      <c r="E1483">
        <f>IF(ISBLANK(IFERROR(INDEX('2-3 引出列表'!$A$2:$CE$8700,$A1483,MATCH(E$1,'2-3 引出列表'!$A$1:$CD$1,0)),"")),"",IFERROR(INDEX('2-3 引出列表'!$A$2:$CE$8700,$A1483,MATCH(E$1,'2-3 引出列表'!$A$1:$CD$1,0)),""))</f>
        <v>0</v>
      </c>
      <c r="F1483" t="str">
        <f t="shared" si="23"/>
        <v>0</v>
      </c>
      <c r="G1483">
        <f>IF(ISBLANK(IFERROR(INDEX('2-3 引出列表'!$A$2:$CE$8700,$A1483,MATCH(G$1,'2-3 引出列表'!$A$1:$CD$1,0)),"")),"",IFERROR(INDEX('2-3 引出列表'!$A$2:$CE$8700,$A1483,MATCH(G$1,'2-3 引出列表'!$A$1:$CD$1,0)),""))</f>
        <v>0</v>
      </c>
      <c r="H1483">
        <f>IF(ISBLANK(IFERROR(INDEX('2-3 引出列表'!$A$2:$CE$8700,$A1483,MATCH(H$1,'2-3 引出列表'!$A$1:$CD$1,0)),"")),"",IFERROR(INDEX('2-3 引出列表'!$A$2:$CE$8700,$A1483,MATCH(H$1,'2-3 引出列表'!$A$1:$CD$1,0)),""))</f>
        <v>0</v>
      </c>
      <c r="I1483">
        <f>IF(ISBLANK(IFERROR(INDEX('2-3 引出列表'!$A$2:$CE$8700,$A1483,MATCH(I$1,'2-3 引出列表'!$A$1:$CD$1,0)),"")),"",IFERROR(INDEX('2-3 引出列表'!$A$2:$CE$8700,$A1483,MATCH(I$1,'2-3 引出列表'!$A$1:$CD$1,0)),""))</f>
        <v>0</v>
      </c>
    </row>
    <row r="1484" customFormat="1" spans="1:9">
      <c r="A1484">
        <v>1483</v>
      </c>
      <c r="B1484">
        <f>IF(ISBLANK(IFERROR(INDEX('2-3 引出列表'!$A$2:$CE$8700,$A1484,MATCH(B$1,'2-3 引出列表'!$A$1:$CD$1,0)),"")),"",IFERROR(INDEX('2-3 引出列表'!$A$2:$CE$8700,$A1484,MATCH(B$1,'2-3 引出列表'!$A$1:$CD$1,0)),""))</f>
        <v>0</v>
      </c>
      <c r="C1484">
        <f>IF(ISBLANK(IFERROR(INDEX('2-3 引出列表'!$A$2:$CE$8700,$A1484,MATCH(C$1,'2-3 引出列表'!$A$1:$CD$1,0)),"")),"",IFERROR(INDEX('2-3 引出列表'!$A$2:$CE$8700,$A1484,MATCH(C$1,'2-3 引出列表'!$A$1:$CD$1,0)),""))</f>
        <v>0</v>
      </c>
      <c r="D1484">
        <f>IF(ISBLANK(IFERROR(INDEX('2-3 引出列表'!$A$2:$CE$8700,$A1484,MATCH(D$1,'2-3 引出列表'!$A$1:$CD$1,0)),"")),"",IFERROR(INDEX('2-3 引出列表'!$A$2:$CE$8700,$A1484,MATCH(D$1,'2-3 引出列表'!$A$1:$CD$1,0)),""))</f>
        <v>0</v>
      </c>
      <c r="E1484">
        <f>IF(ISBLANK(IFERROR(INDEX('2-3 引出列表'!$A$2:$CE$8700,$A1484,MATCH(E$1,'2-3 引出列表'!$A$1:$CD$1,0)),"")),"",IFERROR(INDEX('2-3 引出列表'!$A$2:$CE$8700,$A1484,MATCH(E$1,'2-3 引出列表'!$A$1:$CD$1,0)),""))</f>
        <v>0</v>
      </c>
      <c r="F1484" t="str">
        <f t="shared" si="23"/>
        <v>0</v>
      </c>
      <c r="G1484">
        <f>IF(ISBLANK(IFERROR(INDEX('2-3 引出列表'!$A$2:$CE$8700,$A1484,MATCH(G$1,'2-3 引出列表'!$A$1:$CD$1,0)),"")),"",IFERROR(INDEX('2-3 引出列表'!$A$2:$CE$8700,$A1484,MATCH(G$1,'2-3 引出列表'!$A$1:$CD$1,0)),""))</f>
        <v>0</v>
      </c>
      <c r="H1484">
        <f>IF(ISBLANK(IFERROR(INDEX('2-3 引出列表'!$A$2:$CE$8700,$A1484,MATCH(H$1,'2-3 引出列表'!$A$1:$CD$1,0)),"")),"",IFERROR(INDEX('2-3 引出列表'!$A$2:$CE$8700,$A1484,MATCH(H$1,'2-3 引出列表'!$A$1:$CD$1,0)),""))</f>
        <v>0</v>
      </c>
      <c r="I1484">
        <f>IF(ISBLANK(IFERROR(INDEX('2-3 引出列表'!$A$2:$CE$8700,$A1484,MATCH(I$1,'2-3 引出列表'!$A$1:$CD$1,0)),"")),"",IFERROR(INDEX('2-3 引出列表'!$A$2:$CE$8700,$A1484,MATCH(I$1,'2-3 引出列表'!$A$1:$CD$1,0)),""))</f>
        <v>0</v>
      </c>
    </row>
    <row r="1485" customFormat="1" spans="1:9">
      <c r="A1485">
        <v>1484</v>
      </c>
      <c r="B1485">
        <f>IF(ISBLANK(IFERROR(INDEX('2-3 引出列表'!$A$2:$CE$8700,$A1485,MATCH(B$1,'2-3 引出列表'!$A$1:$CD$1,0)),"")),"",IFERROR(INDEX('2-3 引出列表'!$A$2:$CE$8700,$A1485,MATCH(B$1,'2-3 引出列表'!$A$1:$CD$1,0)),""))</f>
        <v>0</v>
      </c>
      <c r="C1485">
        <f>IF(ISBLANK(IFERROR(INDEX('2-3 引出列表'!$A$2:$CE$8700,$A1485,MATCH(C$1,'2-3 引出列表'!$A$1:$CD$1,0)),"")),"",IFERROR(INDEX('2-3 引出列表'!$A$2:$CE$8700,$A1485,MATCH(C$1,'2-3 引出列表'!$A$1:$CD$1,0)),""))</f>
        <v>0</v>
      </c>
      <c r="D1485">
        <f>IF(ISBLANK(IFERROR(INDEX('2-3 引出列表'!$A$2:$CE$8700,$A1485,MATCH(D$1,'2-3 引出列表'!$A$1:$CD$1,0)),"")),"",IFERROR(INDEX('2-3 引出列表'!$A$2:$CE$8700,$A1485,MATCH(D$1,'2-3 引出列表'!$A$1:$CD$1,0)),""))</f>
        <v>0</v>
      </c>
      <c r="E1485">
        <f>IF(ISBLANK(IFERROR(INDEX('2-3 引出列表'!$A$2:$CE$8700,$A1485,MATCH(E$1,'2-3 引出列表'!$A$1:$CD$1,0)),"")),"",IFERROR(INDEX('2-3 引出列表'!$A$2:$CE$8700,$A1485,MATCH(E$1,'2-3 引出列表'!$A$1:$CD$1,0)),""))</f>
        <v>0</v>
      </c>
      <c r="F1485" t="str">
        <f t="shared" si="23"/>
        <v>0</v>
      </c>
      <c r="G1485">
        <f>IF(ISBLANK(IFERROR(INDEX('2-3 引出列表'!$A$2:$CE$8700,$A1485,MATCH(G$1,'2-3 引出列表'!$A$1:$CD$1,0)),"")),"",IFERROR(INDEX('2-3 引出列表'!$A$2:$CE$8700,$A1485,MATCH(G$1,'2-3 引出列表'!$A$1:$CD$1,0)),""))</f>
        <v>0</v>
      </c>
      <c r="H1485">
        <f>IF(ISBLANK(IFERROR(INDEX('2-3 引出列表'!$A$2:$CE$8700,$A1485,MATCH(H$1,'2-3 引出列表'!$A$1:$CD$1,0)),"")),"",IFERROR(INDEX('2-3 引出列表'!$A$2:$CE$8700,$A1485,MATCH(H$1,'2-3 引出列表'!$A$1:$CD$1,0)),""))</f>
        <v>0</v>
      </c>
      <c r="I1485">
        <f>IF(ISBLANK(IFERROR(INDEX('2-3 引出列表'!$A$2:$CE$8700,$A1485,MATCH(I$1,'2-3 引出列表'!$A$1:$CD$1,0)),"")),"",IFERROR(INDEX('2-3 引出列表'!$A$2:$CE$8700,$A1485,MATCH(I$1,'2-3 引出列表'!$A$1:$CD$1,0)),""))</f>
        <v>0</v>
      </c>
    </row>
    <row r="1486" customFormat="1" spans="1:9">
      <c r="A1486">
        <v>1485</v>
      </c>
      <c r="B1486">
        <f>IF(ISBLANK(IFERROR(INDEX('2-3 引出列表'!$A$2:$CE$8700,$A1486,MATCH(B$1,'2-3 引出列表'!$A$1:$CD$1,0)),"")),"",IFERROR(INDEX('2-3 引出列表'!$A$2:$CE$8700,$A1486,MATCH(B$1,'2-3 引出列表'!$A$1:$CD$1,0)),""))</f>
        <v>0</v>
      </c>
      <c r="C1486">
        <f>IF(ISBLANK(IFERROR(INDEX('2-3 引出列表'!$A$2:$CE$8700,$A1486,MATCH(C$1,'2-3 引出列表'!$A$1:$CD$1,0)),"")),"",IFERROR(INDEX('2-3 引出列表'!$A$2:$CE$8700,$A1486,MATCH(C$1,'2-3 引出列表'!$A$1:$CD$1,0)),""))</f>
        <v>0</v>
      </c>
      <c r="D1486">
        <f>IF(ISBLANK(IFERROR(INDEX('2-3 引出列表'!$A$2:$CE$8700,$A1486,MATCH(D$1,'2-3 引出列表'!$A$1:$CD$1,0)),"")),"",IFERROR(INDEX('2-3 引出列表'!$A$2:$CE$8700,$A1486,MATCH(D$1,'2-3 引出列表'!$A$1:$CD$1,0)),""))</f>
        <v>0</v>
      </c>
      <c r="E1486">
        <f>IF(ISBLANK(IFERROR(INDEX('2-3 引出列表'!$A$2:$CE$8700,$A1486,MATCH(E$1,'2-3 引出列表'!$A$1:$CD$1,0)),"")),"",IFERROR(INDEX('2-3 引出列表'!$A$2:$CE$8700,$A1486,MATCH(E$1,'2-3 引出列表'!$A$1:$CD$1,0)),""))</f>
        <v>0</v>
      </c>
      <c r="F1486" t="str">
        <f t="shared" si="23"/>
        <v>0</v>
      </c>
      <c r="G1486">
        <f>IF(ISBLANK(IFERROR(INDEX('2-3 引出列表'!$A$2:$CE$8700,$A1486,MATCH(G$1,'2-3 引出列表'!$A$1:$CD$1,0)),"")),"",IFERROR(INDEX('2-3 引出列表'!$A$2:$CE$8700,$A1486,MATCH(G$1,'2-3 引出列表'!$A$1:$CD$1,0)),""))</f>
        <v>0</v>
      </c>
      <c r="H1486">
        <f>IF(ISBLANK(IFERROR(INDEX('2-3 引出列表'!$A$2:$CE$8700,$A1486,MATCH(H$1,'2-3 引出列表'!$A$1:$CD$1,0)),"")),"",IFERROR(INDEX('2-3 引出列表'!$A$2:$CE$8700,$A1486,MATCH(H$1,'2-3 引出列表'!$A$1:$CD$1,0)),""))</f>
        <v>0</v>
      </c>
      <c r="I1486">
        <f>IF(ISBLANK(IFERROR(INDEX('2-3 引出列表'!$A$2:$CE$8700,$A1486,MATCH(I$1,'2-3 引出列表'!$A$1:$CD$1,0)),"")),"",IFERROR(INDEX('2-3 引出列表'!$A$2:$CE$8700,$A1486,MATCH(I$1,'2-3 引出列表'!$A$1:$CD$1,0)),""))</f>
        <v>0</v>
      </c>
    </row>
    <row r="1487" customFormat="1" spans="1:9">
      <c r="A1487">
        <v>1486</v>
      </c>
      <c r="B1487">
        <f>IF(ISBLANK(IFERROR(INDEX('2-3 引出列表'!$A$2:$CE$8700,$A1487,MATCH(B$1,'2-3 引出列表'!$A$1:$CD$1,0)),"")),"",IFERROR(INDEX('2-3 引出列表'!$A$2:$CE$8700,$A1487,MATCH(B$1,'2-3 引出列表'!$A$1:$CD$1,0)),""))</f>
        <v>0</v>
      </c>
      <c r="C1487">
        <f>IF(ISBLANK(IFERROR(INDEX('2-3 引出列表'!$A$2:$CE$8700,$A1487,MATCH(C$1,'2-3 引出列表'!$A$1:$CD$1,0)),"")),"",IFERROR(INDEX('2-3 引出列表'!$A$2:$CE$8700,$A1487,MATCH(C$1,'2-3 引出列表'!$A$1:$CD$1,0)),""))</f>
        <v>0</v>
      </c>
      <c r="D1487">
        <f>IF(ISBLANK(IFERROR(INDEX('2-3 引出列表'!$A$2:$CE$8700,$A1487,MATCH(D$1,'2-3 引出列表'!$A$1:$CD$1,0)),"")),"",IFERROR(INDEX('2-3 引出列表'!$A$2:$CE$8700,$A1487,MATCH(D$1,'2-3 引出列表'!$A$1:$CD$1,0)),""))</f>
        <v>0</v>
      </c>
      <c r="E1487">
        <f>IF(ISBLANK(IFERROR(INDEX('2-3 引出列表'!$A$2:$CE$8700,$A1487,MATCH(E$1,'2-3 引出列表'!$A$1:$CD$1,0)),"")),"",IFERROR(INDEX('2-3 引出列表'!$A$2:$CE$8700,$A1487,MATCH(E$1,'2-3 引出列表'!$A$1:$CD$1,0)),""))</f>
        <v>0</v>
      </c>
      <c r="F1487" t="str">
        <f t="shared" si="23"/>
        <v>0</v>
      </c>
      <c r="G1487">
        <f>IF(ISBLANK(IFERROR(INDEX('2-3 引出列表'!$A$2:$CE$8700,$A1487,MATCH(G$1,'2-3 引出列表'!$A$1:$CD$1,0)),"")),"",IFERROR(INDEX('2-3 引出列表'!$A$2:$CE$8700,$A1487,MATCH(G$1,'2-3 引出列表'!$A$1:$CD$1,0)),""))</f>
        <v>0</v>
      </c>
      <c r="H1487">
        <f>IF(ISBLANK(IFERROR(INDEX('2-3 引出列表'!$A$2:$CE$8700,$A1487,MATCH(H$1,'2-3 引出列表'!$A$1:$CD$1,0)),"")),"",IFERROR(INDEX('2-3 引出列表'!$A$2:$CE$8700,$A1487,MATCH(H$1,'2-3 引出列表'!$A$1:$CD$1,0)),""))</f>
        <v>0</v>
      </c>
      <c r="I1487">
        <f>IF(ISBLANK(IFERROR(INDEX('2-3 引出列表'!$A$2:$CE$8700,$A1487,MATCH(I$1,'2-3 引出列表'!$A$1:$CD$1,0)),"")),"",IFERROR(INDEX('2-3 引出列表'!$A$2:$CE$8700,$A1487,MATCH(I$1,'2-3 引出列表'!$A$1:$CD$1,0)),""))</f>
        <v>0</v>
      </c>
    </row>
    <row r="1488" customFormat="1" spans="1:9">
      <c r="A1488">
        <v>1487</v>
      </c>
      <c r="B1488">
        <f>IF(ISBLANK(IFERROR(INDEX('2-3 引出列表'!$A$2:$CE$8700,$A1488,MATCH(B$1,'2-3 引出列表'!$A$1:$CD$1,0)),"")),"",IFERROR(INDEX('2-3 引出列表'!$A$2:$CE$8700,$A1488,MATCH(B$1,'2-3 引出列表'!$A$1:$CD$1,0)),""))</f>
        <v>0</v>
      </c>
      <c r="C1488">
        <f>IF(ISBLANK(IFERROR(INDEX('2-3 引出列表'!$A$2:$CE$8700,$A1488,MATCH(C$1,'2-3 引出列表'!$A$1:$CD$1,0)),"")),"",IFERROR(INDEX('2-3 引出列表'!$A$2:$CE$8700,$A1488,MATCH(C$1,'2-3 引出列表'!$A$1:$CD$1,0)),""))</f>
        <v>0</v>
      </c>
      <c r="D1488">
        <f>IF(ISBLANK(IFERROR(INDEX('2-3 引出列表'!$A$2:$CE$8700,$A1488,MATCH(D$1,'2-3 引出列表'!$A$1:$CD$1,0)),"")),"",IFERROR(INDEX('2-3 引出列表'!$A$2:$CE$8700,$A1488,MATCH(D$1,'2-3 引出列表'!$A$1:$CD$1,0)),""))</f>
        <v>0</v>
      </c>
      <c r="E1488">
        <f>IF(ISBLANK(IFERROR(INDEX('2-3 引出列表'!$A$2:$CE$8700,$A1488,MATCH(E$1,'2-3 引出列表'!$A$1:$CD$1,0)),"")),"",IFERROR(INDEX('2-3 引出列表'!$A$2:$CE$8700,$A1488,MATCH(E$1,'2-3 引出列表'!$A$1:$CD$1,0)),""))</f>
        <v>0</v>
      </c>
      <c r="F1488" t="str">
        <f t="shared" si="23"/>
        <v>0</v>
      </c>
      <c r="G1488">
        <f>IF(ISBLANK(IFERROR(INDEX('2-3 引出列表'!$A$2:$CE$8700,$A1488,MATCH(G$1,'2-3 引出列表'!$A$1:$CD$1,0)),"")),"",IFERROR(INDEX('2-3 引出列表'!$A$2:$CE$8700,$A1488,MATCH(G$1,'2-3 引出列表'!$A$1:$CD$1,0)),""))</f>
        <v>0</v>
      </c>
      <c r="H1488">
        <f>IF(ISBLANK(IFERROR(INDEX('2-3 引出列表'!$A$2:$CE$8700,$A1488,MATCH(H$1,'2-3 引出列表'!$A$1:$CD$1,0)),"")),"",IFERROR(INDEX('2-3 引出列表'!$A$2:$CE$8700,$A1488,MATCH(H$1,'2-3 引出列表'!$A$1:$CD$1,0)),""))</f>
        <v>0</v>
      </c>
      <c r="I1488">
        <f>IF(ISBLANK(IFERROR(INDEX('2-3 引出列表'!$A$2:$CE$8700,$A1488,MATCH(I$1,'2-3 引出列表'!$A$1:$CD$1,0)),"")),"",IFERROR(INDEX('2-3 引出列表'!$A$2:$CE$8700,$A1488,MATCH(I$1,'2-3 引出列表'!$A$1:$CD$1,0)),""))</f>
        <v>0</v>
      </c>
    </row>
    <row r="1489" customFormat="1" spans="1:9">
      <c r="A1489">
        <v>1488</v>
      </c>
      <c r="B1489">
        <f>IF(ISBLANK(IFERROR(INDEX('2-3 引出列表'!$A$2:$CE$8700,$A1489,MATCH(B$1,'2-3 引出列表'!$A$1:$CD$1,0)),"")),"",IFERROR(INDEX('2-3 引出列表'!$A$2:$CE$8700,$A1489,MATCH(B$1,'2-3 引出列表'!$A$1:$CD$1,0)),""))</f>
        <v>0</v>
      </c>
      <c r="C1489">
        <f>IF(ISBLANK(IFERROR(INDEX('2-3 引出列表'!$A$2:$CE$8700,$A1489,MATCH(C$1,'2-3 引出列表'!$A$1:$CD$1,0)),"")),"",IFERROR(INDEX('2-3 引出列表'!$A$2:$CE$8700,$A1489,MATCH(C$1,'2-3 引出列表'!$A$1:$CD$1,0)),""))</f>
        <v>0</v>
      </c>
      <c r="D1489">
        <f>IF(ISBLANK(IFERROR(INDEX('2-3 引出列表'!$A$2:$CE$8700,$A1489,MATCH(D$1,'2-3 引出列表'!$A$1:$CD$1,0)),"")),"",IFERROR(INDEX('2-3 引出列表'!$A$2:$CE$8700,$A1489,MATCH(D$1,'2-3 引出列表'!$A$1:$CD$1,0)),""))</f>
        <v>0</v>
      </c>
      <c r="E1489">
        <f>IF(ISBLANK(IFERROR(INDEX('2-3 引出列表'!$A$2:$CE$8700,$A1489,MATCH(E$1,'2-3 引出列表'!$A$1:$CD$1,0)),"")),"",IFERROR(INDEX('2-3 引出列表'!$A$2:$CE$8700,$A1489,MATCH(E$1,'2-3 引出列表'!$A$1:$CD$1,0)),""))</f>
        <v>0</v>
      </c>
      <c r="F1489" t="str">
        <f t="shared" si="23"/>
        <v>0</v>
      </c>
      <c r="G1489">
        <f>IF(ISBLANK(IFERROR(INDEX('2-3 引出列表'!$A$2:$CE$8700,$A1489,MATCH(G$1,'2-3 引出列表'!$A$1:$CD$1,0)),"")),"",IFERROR(INDEX('2-3 引出列表'!$A$2:$CE$8700,$A1489,MATCH(G$1,'2-3 引出列表'!$A$1:$CD$1,0)),""))</f>
        <v>0</v>
      </c>
      <c r="H1489">
        <f>IF(ISBLANK(IFERROR(INDEX('2-3 引出列表'!$A$2:$CE$8700,$A1489,MATCH(H$1,'2-3 引出列表'!$A$1:$CD$1,0)),"")),"",IFERROR(INDEX('2-3 引出列表'!$A$2:$CE$8700,$A1489,MATCH(H$1,'2-3 引出列表'!$A$1:$CD$1,0)),""))</f>
        <v>0</v>
      </c>
      <c r="I1489">
        <f>IF(ISBLANK(IFERROR(INDEX('2-3 引出列表'!$A$2:$CE$8700,$A1489,MATCH(I$1,'2-3 引出列表'!$A$1:$CD$1,0)),"")),"",IFERROR(INDEX('2-3 引出列表'!$A$2:$CE$8700,$A1489,MATCH(I$1,'2-3 引出列表'!$A$1:$CD$1,0)),""))</f>
        <v>0</v>
      </c>
    </row>
    <row r="1490" customFormat="1" spans="1:9">
      <c r="A1490">
        <v>1489</v>
      </c>
      <c r="B1490">
        <f>IF(ISBLANK(IFERROR(INDEX('2-3 引出列表'!$A$2:$CE$8700,$A1490,MATCH(B$1,'2-3 引出列表'!$A$1:$CD$1,0)),"")),"",IFERROR(INDEX('2-3 引出列表'!$A$2:$CE$8700,$A1490,MATCH(B$1,'2-3 引出列表'!$A$1:$CD$1,0)),""))</f>
        <v>0</v>
      </c>
      <c r="C1490">
        <f>IF(ISBLANK(IFERROR(INDEX('2-3 引出列表'!$A$2:$CE$8700,$A1490,MATCH(C$1,'2-3 引出列表'!$A$1:$CD$1,0)),"")),"",IFERROR(INDEX('2-3 引出列表'!$A$2:$CE$8700,$A1490,MATCH(C$1,'2-3 引出列表'!$A$1:$CD$1,0)),""))</f>
        <v>0</v>
      </c>
      <c r="D1490">
        <f>IF(ISBLANK(IFERROR(INDEX('2-3 引出列表'!$A$2:$CE$8700,$A1490,MATCH(D$1,'2-3 引出列表'!$A$1:$CD$1,0)),"")),"",IFERROR(INDEX('2-3 引出列表'!$A$2:$CE$8700,$A1490,MATCH(D$1,'2-3 引出列表'!$A$1:$CD$1,0)),""))</f>
        <v>0</v>
      </c>
      <c r="E1490">
        <f>IF(ISBLANK(IFERROR(INDEX('2-3 引出列表'!$A$2:$CE$8700,$A1490,MATCH(E$1,'2-3 引出列表'!$A$1:$CD$1,0)),"")),"",IFERROR(INDEX('2-3 引出列表'!$A$2:$CE$8700,$A1490,MATCH(E$1,'2-3 引出列表'!$A$1:$CD$1,0)),""))</f>
        <v>0</v>
      </c>
      <c r="F1490" t="str">
        <f t="shared" si="23"/>
        <v>0</v>
      </c>
      <c r="G1490">
        <f>IF(ISBLANK(IFERROR(INDEX('2-3 引出列表'!$A$2:$CE$8700,$A1490,MATCH(G$1,'2-3 引出列表'!$A$1:$CD$1,0)),"")),"",IFERROR(INDEX('2-3 引出列表'!$A$2:$CE$8700,$A1490,MATCH(G$1,'2-3 引出列表'!$A$1:$CD$1,0)),""))</f>
        <v>0</v>
      </c>
      <c r="H1490">
        <f>IF(ISBLANK(IFERROR(INDEX('2-3 引出列表'!$A$2:$CE$8700,$A1490,MATCH(H$1,'2-3 引出列表'!$A$1:$CD$1,0)),"")),"",IFERROR(INDEX('2-3 引出列表'!$A$2:$CE$8700,$A1490,MATCH(H$1,'2-3 引出列表'!$A$1:$CD$1,0)),""))</f>
        <v>0</v>
      </c>
      <c r="I1490">
        <f>IF(ISBLANK(IFERROR(INDEX('2-3 引出列表'!$A$2:$CE$8700,$A1490,MATCH(I$1,'2-3 引出列表'!$A$1:$CD$1,0)),"")),"",IFERROR(INDEX('2-3 引出列表'!$A$2:$CE$8700,$A1490,MATCH(I$1,'2-3 引出列表'!$A$1:$CD$1,0)),""))</f>
        <v>0</v>
      </c>
    </row>
    <row r="1491" customFormat="1" spans="1:9">
      <c r="A1491">
        <v>1490</v>
      </c>
      <c r="B1491">
        <f>IF(ISBLANK(IFERROR(INDEX('2-3 引出列表'!$A$2:$CE$8700,$A1491,MATCH(B$1,'2-3 引出列表'!$A$1:$CD$1,0)),"")),"",IFERROR(INDEX('2-3 引出列表'!$A$2:$CE$8700,$A1491,MATCH(B$1,'2-3 引出列表'!$A$1:$CD$1,0)),""))</f>
        <v>0</v>
      </c>
      <c r="C1491">
        <f>IF(ISBLANK(IFERROR(INDEX('2-3 引出列表'!$A$2:$CE$8700,$A1491,MATCH(C$1,'2-3 引出列表'!$A$1:$CD$1,0)),"")),"",IFERROR(INDEX('2-3 引出列表'!$A$2:$CE$8700,$A1491,MATCH(C$1,'2-3 引出列表'!$A$1:$CD$1,0)),""))</f>
        <v>0</v>
      </c>
      <c r="D1491">
        <f>IF(ISBLANK(IFERROR(INDEX('2-3 引出列表'!$A$2:$CE$8700,$A1491,MATCH(D$1,'2-3 引出列表'!$A$1:$CD$1,0)),"")),"",IFERROR(INDEX('2-3 引出列表'!$A$2:$CE$8700,$A1491,MATCH(D$1,'2-3 引出列表'!$A$1:$CD$1,0)),""))</f>
        <v>0</v>
      </c>
      <c r="E1491">
        <f>IF(ISBLANK(IFERROR(INDEX('2-3 引出列表'!$A$2:$CE$8700,$A1491,MATCH(E$1,'2-3 引出列表'!$A$1:$CD$1,0)),"")),"",IFERROR(INDEX('2-3 引出列表'!$A$2:$CE$8700,$A1491,MATCH(E$1,'2-3 引出列表'!$A$1:$CD$1,0)),""))</f>
        <v>0</v>
      </c>
      <c r="F1491" t="str">
        <f t="shared" si="23"/>
        <v>0</v>
      </c>
      <c r="G1491">
        <f>IF(ISBLANK(IFERROR(INDEX('2-3 引出列表'!$A$2:$CE$8700,$A1491,MATCH(G$1,'2-3 引出列表'!$A$1:$CD$1,0)),"")),"",IFERROR(INDEX('2-3 引出列表'!$A$2:$CE$8700,$A1491,MATCH(G$1,'2-3 引出列表'!$A$1:$CD$1,0)),""))</f>
        <v>0</v>
      </c>
      <c r="H1491">
        <f>IF(ISBLANK(IFERROR(INDEX('2-3 引出列表'!$A$2:$CE$8700,$A1491,MATCH(H$1,'2-3 引出列表'!$A$1:$CD$1,0)),"")),"",IFERROR(INDEX('2-3 引出列表'!$A$2:$CE$8700,$A1491,MATCH(H$1,'2-3 引出列表'!$A$1:$CD$1,0)),""))</f>
        <v>0</v>
      </c>
      <c r="I1491">
        <f>IF(ISBLANK(IFERROR(INDEX('2-3 引出列表'!$A$2:$CE$8700,$A1491,MATCH(I$1,'2-3 引出列表'!$A$1:$CD$1,0)),"")),"",IFERROR(INDEX('2-3 引出列表'!$A$2:$CE$8700,$A1491,MATCH(I$1,'2-3 引出列表'!$A$1:$CD$1,0)),""))</f>
        <v>0</v>
      </c>
    </row>
    <row r="1492" customFormat="1" spans="1:9">
      <c r="A1492">
        <v>1491</v>
      </c>
      <c r="B1492">
        <f>IF(ISBLANK(IFERROR(INDEX('2-3 引出列表'!$A$2:$CE$8700,$A1492,MATCH(B$1,'2-3 引出列表'!$A$1:$CD$1,0)),"")),"",IFERROR(INDEX('2-3 引出列表'!$A$2:$CE$8700,$A1492,MATCH(B$1,'2-3 引出列表'!$A$1:$CD$1,0)),""))</f>
        <v>0</v>
      </c>
      <c r="C1492">
        <f>IF(ISBLANK(IFERROR(INDEX('2-3 引出列表'!$A$2:$CE$8700,$A1492,MATCH(C$1,'2-3 引出列表'!$A$1:$CD$1,0)),"")),"",IFERROR(INDEX('2-3 引出列表'!$A$2:$CE$8700,$A1492,MATCH(C$1,'2-3 引出列表'!$A$1:$CD$1,0)),""))</f>
        <v>0</v>
      </c>
      <c r="D1492">
        <f>IF(ISBLANK(IFERROR(INDEX('2-3 引出列表'!$A$2:$CE$8700,$A1492,MATCH(D$1,'2-3 引出列表'!$A$1:$CD$1,0)),"")),"",IFERROR(INDEX('2-3 引出列表'!$A$2:$CE$8700,$A1492,MATCH(D$1,'2-3 引出列表'!$A$1:$CD$1,0)),""))</f>
        <v>0</v>
      </c>
      <c r="E1492">
        <f>IF(ISBLANK(IFERROR(INDEX('2-3 引出列表'!$A$2:$CE$8700,$A1492,MATCH(E$1,'2-3 引出列表'!$A$1:$CD$1,0)),"")),"",IFERROR(INDEX('2-3 引出列表'!$A$2:$CE$8700,$A1492,MATCH(E$1,'2-3 引出列表'!$A$1:$CD$1,0)),""))</f>
        <v>0</v>
      </c>
      <c r="F1492" t="str">
        <f t="shared" si="23"/>
        <v>0</v>
      </c>
      <c r="G1492">
        <f>IF(ISBLANK(IFERROR(INDEX('2-3 引出列表'!$A$2:$CE$8700,$A1492,MATCH(G$1,'2-3 引出列表'!$A$1:$CD$1,0)),"")),"",IFERROR(INDEX('2-3 引出列表'!$A$2:$CE$8700,$A1492,MATCH(G$1,'2-3 引出列表'!$A$1:$CD$1,0)),""))</f>
        <v>0</v>
      </c>
      <c r="H1492">
        <f>IF(ISBLANK(IFERROR(INDEX('2-3 引出列表'!$A$2:$CE$8700,$A1492,MATCH(H$1,'2-3 引出列表'!$A$1:$CD$1,0)),"")),"",IFERROR(INDEX('2-3 引出列表'!$A$2:$CE$8700,$A1492,MATCH(H$1,'2-3 引出列表'!$A$1:$CD$1,0)),""))</f>
        <v>0</v>
      </c>
      <c r="I1492">
        <f>IF(ISBLANK(IFERROR(INDEX('2-3 引出列表'!$A$2:$CE$8700,$A1492,MATCH(I$1,'2-3 引出列表'!$A$1:$CD$1,0)),"")),"",IFERROR(INDEX('2-3 引出列表'!$A$2:$CE$8700,$A1492,MATCH(I$1,'2-3 引出列表'!$A$1:$CD$1,0)),""))</f>
        <v>0</v>
      </c>
    </row>
    <row r="1493" customFormat="1" spans="1:9">
      <c r="A1493">
        <v>1492</v>
      </c>
      <c r="B1493">
        <f>IF(ISBLANK(IFERROR(INDEX('2-3 引出列表'!$A$2:$CE$8700,$A1493,MATCH(B$1,'2-3 引出列表'!$A$1:$CD$1,0)),"")),"",IFERROR(INDEX('2-3 引出列表'!$A$2:$CE$8700,$A1493,MATCH(B$1,'2-3 引出列表'!$A$1:$CD$1,0)),""))</f>
        <v>0</v>
      </c>
      <c r="C1493">
        <f>IF(ISBLANK(IFERROR(INDEX('2-3 引出列表'!$A$2:$CE$8700,$A1493,MATCH(C$1,'2-3 引出列表'!$A$1:$CD$1,0)),"")),"",IFERROR(INDEX('2-3 引出列表'!$A$2:$CE$8700,$A1493,MATCH(C$1,'2-3 引出列表'!$A$1:$CD$1,0)),""))</f>
        <v>0</v>
      </c>
      <c r="D1493">
        <f>IF(ISBLANK(IFERROR(INDEX('2-3 引出列表'!$A$2:$CE$8700,$A1493,MATCH(D$1,'2-3 引出列表'!$A$1:$CD$1,0)),"")),"",IFERROR(INDEX('2-3 引出列表'!$A$2:$CE$8700,$A1493,MATCH(D$1,'2-3 引出列表'!$A$1:$CD$1,0)),""))</f>
        <v>0</v>
      </c>
      <c r="E1493">
        <f>IF(ISBLANK(IFERROR(INDEX('2-3 引出列表'!$A$2:$CE$8700,$A1493,MATCH(E$1,'2-3 引出列表'!$A$1:$CD$1,0)),"")),"",IFERROR(INDEX('2-3 引出列表'!$A$2:$CE$8700,$A1493,MATCH(E$1,'2-3 引出列表'!$A$1:$CD$1,0)),""))</f>
        <v>0</v>
      </c>
      <c r="F1493" t="str">
        <f t="shared" si="23"/>
        <v>0</v>
      </c>
      <c r="G1493">
        <f>IF(ISBLANK(IFERROR(INDEX('2-3 引出列表'!$A$2:$CE$8700,$A1493,MATCH(G$1,'2-3 引出列表'!$A$1:$CD$1,0)),"")),"",IFERROR(INDEX('2-3 引出列表'!$A$2:$CE$8700,$A1493,MATCH(G$1,'2-3 引出列表'!$A$1:$CD$1,0)),""))</f>
        <v>0</v>
      </c>
      <c r="H1493">
        <f>IF(ISBLANK(IFERROR(INDEX('2-3 引出列表'!$A$2:$CE$8700,$A1493,MATCH(H$1,'2-3 引出列表'!$A$1:$CD$1,0)),"")),"",IFERROR(INDEX('2-3 引出列表'!$A$2:$CE$8700,$A1493,MATCH(H$1,'2-3 引出列表'!$A$1:$CD$1,0)),""))</f>
        <v>0</v>
      </c>
      <c r="I1493">
        <f>IF(ISBLANK(IFERROR(INDEX('2-3 引出列表'!$A$2:$CE$8700,$A1493,MATCH(I$1,'2-3 引出列表'!$A$1:$CD$1,0)),"")),"",IFERROR(INDEX('2-3 引出列表'!$A$2:$CE$8700,$A1493,MATCH(I$1,'2-3 引出列表'!$A$1:$CD$1,0)),""))</f>
        <v>0</v>
      </c>
    </row>
    <row r="1494" customFormat="1" spans="1:9">
      <c r="A1494">
        <v>1493</v>
      </c>
      <c r="B1494">
        <f>IF(ISBLANK(IFERROR(INDEX('2-3 引出列表'!$A$2:$CE$8700,$A1494,MATCH(B$1,'2-3 引出列表'!$A$1:$CD$1,0)),"")),"",IFERROR(INDEX('2-3 引出列表'!$A$2:$CE$8700,$A1494,MATCH(B$1,'2-3 引出列表'!$A$1:$CD$1,0)),""))</f>
        <v>0</v>
      </c>
      <c r="C1494">
        <f>IF(ISBLANK(IFERROR(INDEX('2-3 引出列表'!$A$2:$CE$8700,$A1494,MATCH(C$1,'2-3 引出列表'!$A$1:$CD$1,0)),"")),"",IFERROR(INDEX('2-3 引出列表'!$A$2:$CE$8700,$A1494,MATCH(C$1,'2-3 引出列表'!$A$1:$CD$1,0)),""))</f>
        <v>0</v>
      </c>
      <c r="D1494">
        <f>IF(ISBLANK(IFERROR(INDEX('2-3 引出列表'!$A$2:$CE$8700,$A1494,MATCH(D$1,'2-3 引出列表'!$A$1:$CD$1,0)),"")),"",IFERROR(INDEX('2-3 引出列表'!$A$2:$CE$8700,$A1494,MATCH(D$1,'2-3 引出列表'!$A$1:$CD$1,0)),""))</f>
        <v>0</v>
      </c>
      <c r="E1494">
        <f>IF(ISBLANK(IFERROR(INDEX('2-3 引出列表'!$A$2:$CE$8700,$A1494,MATCH(E$1,'2-3 引出列表'!$A$1:$CD$1,0)),"")),"",IFERROR(INDEX('2-3 引出列表'!$A$2:$CE$8700,$A1494,MATCH(E$1,'2-3 引出列表'!$A$1:$CD$1,0)),""))</f>
        <v>0</v>
      </c>
      <c r="F1494" t="str">
        <f t="shared" si="23"/>
        <v>0</v>
      </c>
      <c r="G1494">
        <f>IF(ISBLANK(IFERROR(INDEX('2-3 引出列表'!$A$2:$CE$8700,$A1494,MATCH(G$1,'2-3 引出列表'!$A$1:$CD$1,0)),"")),"",IFERROR(INDEX('2-3 引出列表'!$A$2:$CE$8700,$A1494,MATCH(G$1,'2-3 引出列表'!$A$1:$CD$1,0)),""))</f>
        <v>0</v>
      </c>
      <c r="H1494">
        <f>IF(ISBLANK(IFERROR(INDEX('2-3 引出列表'!$A$2:$CE$8700,$A1494,MATCH(H$1,'2-3 引出列表'!$A$1:$CD$1,0)),"")),"",IFERROR(INDEX('2-3 引出列表'!$A$2:$CE$8700,$A1494,MATCH(H$1,'2-3 引出列表'!$A$1:$CD$1,0)),""))</f>
        <v>0</v>
      </c>
      <c r="I1494">
        <f>IF(ISBLANK(IFERROR(INDEX('2-3 引出列表'!$A$2:$CE$8700,$A1494,MATCH(I$1,'2-3 引出列表'!$A$1:$CD$1,0)),"")),"",IFERROR(INDEX('2-3 引出列表'!$A$2:$CE$8700,$A1494,MATCH(I$1,'2-3 引出列表'!$A$1:$CD$1,0)),""))</f>
        <v>0</v>
      </c>
    </row>
    <row r="1495" customFormat="1" spans="1:9">
      <c r="A1495">
        <v>1494</v>
      </c>
      <c r="B1495">
        <f>IF(ISBLANK(IFERROR(INDEX('2-3 引出列表'!$A$2:$CE$8700,$A1495,MATCH(B$1,'2-3 引出列表'!$A$1:$CD$1,0)),"")),"",IFERROR(INDEX('2-3 引出列表'!$A$2:$CE$8700,$A1495,MATCH(B$1,'2-3 引出列表'!$A$1:$CD$1,0)),""))</f>
        <v>0</v>
      </c>
      <c r="C1495">
        <f>IF(ISBLANK(IFERROR(INDEX('2-3 引出列表'!$A$2:$CE$8700,$A1495,MATCH(C$1,'2-3 引出列表'!$A$1:$CD$1,0)),"")),"",IFERROR(INDEX('2-3 引出列表'!$A$2:$CE$8700,$A1495,MATCH(C$1,'2-3 引出列表'!$A$1:$CD$1,0)),""))</f>
        <v>0</v>
      </c>
      <c r="D1495">
        <f>IF(ISBLANK(IFERROR(INDEX('2-3 引出列表'!$A$2:$CE$8700,$A1495,MATCH(D$1,'2-3 引出列表'!$A$1:$CD$1,0)),"")),"",IFERROR(INDEX('2-3 引出列表'!$A$2:$CE$8700,$A1495,MATCH(D$1,'2-3 引出列表'!$A$1:$CD$1,0)),""))</f>
        <v>0</v>
      </c>
      <c r="E1495">
        <f>IF(ISBLANK(IFERROR(INDEX('2-3 引出列表'!$A$2:$CE$8700,$A1495,MATCH(E$1,'2-3 引出列表'!$A$1:$CD$1,0)),"")),"",IFERROR(INDEX('2-3 引出列表'!$A$2:$CE$8700,$A1495,MATCH(E$1,'2-3 引出列表'!$A$1:$CD$1,0)),""))</f>
        <v>0</v>
      </c>
      <c r="F1495" t="str">
        <f t="shared" si="23"/>
        <v>0</v>
      </c>
      <c r="G1495">
        <f>IF(ISBLANK(IFERROR(INDEX('2-3 引出列表'!$A$2:$CE$8700,$A1495,MATCH(G$1,'2-3 引出列表'!$A$1:$CD$1,0)),"")),"",IFERROR(INDEX('2-3 引出列表'!$A$2:$CE$8700,$A1495,MATCH(G$1,'2-3 引出列表'!$A$1:$CD$1,0)),""))</f>
        <v>0</v>
      </c>
      <c r="H1495">
        <f>IF(ISBLANK(IFERROR(INDEX('2-3 引出列表'!$A$2:$CE$8700,$A1495,MATCH(H$1,'2-3 引出列表'!$A$1:$CD$1,0)),"")),"",IFERROR(INDEX('2-3 引出列表'!$A$2:$CE$8700,$A1495,MATCH(H$1,'2-3 引出列表'!$A$1:$CD$1,0)),""))</f>
        <v>0</v>
      </c>
      <c r="I1495">
        <f>IF(ISBLANK(IFERROR(INDEX('2-3 引出列表'!$A$2:$CE$8700,$A1495,MATCH(I$1,'2-3 引出列表'!$A$1:$CD$1,0)),"")),"",IFERROR(INDEX('2-3 引出列表'!$A$2:$CE$8700,$A1495,MATCH(I$1,'2-3 引出列表'!$A$1:$CD$1,0)),""))</f>
        <v>0</v>
      </c>
    </row>
    <row r="1496" customFormat="1" spans="1:9">
      <c r="A1496">
        <v>1495</v>
      </c>
      <c r="B1496">
        <f>IF(ISBLANK(IFERROR(INDEX('2-3 引出列表'!$A$2:$CE$8700,$A1496,MATCH(B$1,'2-3 引出列表'!$A$1:$CD$1,0)),"")),"",IFERROR(INDEX('2-3 引出列表'!$A$2:$CE$8700,$A1496,MATCH(B$1,'2-3 引出列表'!$A$1:$CD$1,0)),""))</f>
        <v>0</v>
      </c>
      <c r="C1496">
        <f>IF(ISBLANK(IFERROR(INDEX('2-3 引出列表'!$A$2:$CE$8700,$A1496,MATCH(C$1,'2-3 引出列表'!$A$1:$CD$1,0)),"")),"",IFERROR(INDEX('2-3 引出列表'!$A$2:$CE$8700,$A1496,MATCH(C$1,'2-3 引出列表'!$A$1:$CD$1,0)),""))</f>
        <v>0</v>
      </c>
      <c r="D1496">
        <f>IF(ISBLANK(IFERROR(INDEX('2-3 引出列表'!$A$2:$CE$8700,$A1496,MATCH(D$1,'2-3 引出列表'!$A$1:$CD$1,0)),"")),"",IFERROR(INDEX('2-3 引出列表'!$A$2:$CE$8700,$A1496,MATCH(D$1,'2-3 引出列表'!$A$1:$CD$1,0)),""))</f>
        <v>0</v>
      </c>
      <c r="E1496">
        <f>IF(ISBLANK(IFERROR(INDEX('2-3 引出列表'!$A$2:$CE$8700,$A1496,MATCH(E$1,'2-3 引出列表'!$A$1:$CD$1,0)),"")),"",IFERROR(INDEX('2-3 引出列表'!$A$2:$CE$8700,$A1496,MATCH(E$1,'2-3 引出列表'!$A$1:$CD$1,0)),""))</f>
        <v>0</v>
      </c>
      <c r="F1496" t="str">
        <f t="shared" si="23"/>
        <v>0</v>
      </c>
      <c r="G1496">
        <f>IF(ISBLANK(IFERROR(INDEX('2-3 引出列表'!$A$2:$CE$8700,$A1496,MATCH(G$1,'2-3 引出列表'!$A$1:$CD$1,0)),"")),"",IFERROR(INDEX('2-3 引出列表'!$A$2:$CE$8700,$A1496,MATCH(G$1,'2-3 引出列表'!$A$1:$CD$1,0)),""))</f>
        <v>0</v>
      </c>
      <c r="H1496">
        <f>IF(ISBLANK(IFERROR(INDEX('2-3 引出列表'!$A$2:$CE$8700,$A1496,MATCH(H$1,'2-3 引出列表'!$A$1:$CD$1,0)),"")),"",IFERROR(INDEX('2-3 引出列表'!$A$2:$CE$8700,$A1496,MATCH(H$1,'2-3 引出列表'!$A$1:$CD$1,0)),""))</f>
        <v>0</v>
      </c>
      <c r="I1496">
        <f>IF(ISBLANK(IFERROR(INDEX('2-3 引出列表'!$A$2:$CE$8700,$A1496,MATCH(I$1,'2-3 引出列表'!$A$1:$CD$1,0)),"")),"",IFERROR(INDEX('2-3 引出列表'!$A$2:$CE$8700,$A1496,MATCH(I$1,'2-3 引出列表'!$A$1:$CD$1,0)),""))</f>
        <v>0</v>
      </c>
    </row>
    <row r="1497" customFormat="1" spans="1:9">
      <c r="A1497">
        <v>1496</v>
      </c>
      <c r="B1497">
        <f>IF(ISBLANK(IFERROR(INDEX('2-3 引出列表'!$A$2:$CE$8700,$A1497,MATCH(B$1,'2-3 引出列表'!$A$1:$CD$1,0)),"")),"",IFERROR(INDEX('2-3 引出列表'!$A$2:$CE$8700,$A1497,MATCH(B$1,'2-3 引出列表'!$A$1:$CD$1,0)),""))</f>
        <v>0</v>
      </c>
      <c r="C1497">
        <f>IF(ISBLANK(IFERROR(INDEX('2-3 引出列表'!$A$2:$CE$8700,$A1497,MATCH(C$1,'2-3 引出列表'!$A$1:$CD$1,0)),"")),"",IFERROR(INDEX('2-3 引出列表'!$A$2:$CE$8700,$A1497,MATCH(C$1,'2-3 引出列表'!$A$1:$CD$1,0)),""))</f>
        <v>0</v>
      </c>
      <c r="D1497">
        <f>IF(ISBLANK(IFERROR(INDEX('2-3 引出列表'!$A$2:$CE$8700,$A1497,MATCH(D$1,'2-3 引出列表'!$A$1:$CD$1,0)),"")),"",IFERROR(INDEX('2-3 引出列表'!$A$2:$CE$8700,$A1497,MATCH(D$1,'2-3 引出列表'!$A$1:$CD$1,0)),""))</f>
        <v>0</v>
      </c>
      <c r="E1497">
        <f>IF(ISBLANK(IFERROR(INDEX('2-3 引出列表'!$A$2:$CE$8700,$A1497,MATCH(E$1,'2-3 引出列表'!$A$1:$CD$1,0)),"")),"",IFERROR(INDEX('2-3 引出列表'!$A$2:$CE$8700,$A1497,MATCH(E$1,'2-3 引出列表'!$A$1:$CD$1,0)),""))</f>
        <v>0</v>
      </c>
      <c r="F1497" t="str">
        <f t="shared" si="23"/>
        <v>0</v>
      </c>
      <c r="G1497">
        <f>IF(ISBLANK(IFERROR(INDEX('2-3 引出列表'!$A$2:$CE$8700,$A1497,MATCH(G$1,'2-3 引出列表'!$A$1:$CD$1,0)),"")),"",IFERROR(INDEX('2-3 引出列表'!$A$2:$CE$8700,$A1497,MATCH(G$1,'2-3 引出列表'!$A$1:$CD$1,0)),""))</f>
        <v>0</v>
      </c>
      <c r="H1497">
        <f>IF(ISBLANK(IFERROR(INDEX('2-3 引出列表'!$A$2:$CE$8700,$A1497,MATCH(H$1,'2-3 引出列表'!$A$1:$CD$1,0)),"")),"",IFERROR(INDEX('2-3 引出列表'!$A$2:$CE$8700,$A1497,MATCH(H$1,'2-3 引出列表'!$A$1:$CD$1,0)),""))</f>
        <v>0</v>
      </c>
      <c r="I1497">
        <f>IF(ISBLANK(IFERROR(INDEX('2-3 引出列表'!$A$2:$CE$8700,$A1497,MATCH(I$1,'2-3 引出列表'!$A$1:$CD$1,0)),"")),"",IFERROR(INDEX('2-3 引出列表'!$A$2:$CE$8700,$A1497,MATCH(I$1,'2-3 引出列表'!$A$1:$CD$1,0)),""))</f>
        <v>0</v>
      </c>
    </row>
    <row r="1498" customFormat="1" spans="1:9">
      <c r="A1498">
        <v>1497</v>
      </c>
      <c r="B1498">
        <f>IF(ISBLANK(IFERROR(INDEX('2-3 引出列表'!$A$2:$CE$8700,$A1498,MATCH(B$1,'2-3 引出列表'!$A$1:$CD$1,0)),"")),"",IFERROR(INDEX('2-3 引出列表'!$A$2:$CE$8700,$A1498,MATCH(B$1,'2-3 引出列表'!$A$1:$CD$1,0)),""))</f>
        <v>0</v>
      </c>
      <c r="C1498">
        <f>IF(ISBLANK(IFERROR(INDEX('2-3 引出列表'!$A$2:$CE$8700,$A1498,MATCH(C$1,'2-3 引出列表'!$A$1:$CD$1,0)),"")),"",IFERROR(INDEX('2-3 引出列表'!$A$2:$CE$8700,$A1498,MATCH(C$1,'2-3 引出列表'!$A$1:$CD$1,0)),""))</f>
        <v>0</v>
      </c>
      <c r="D1498">
        <f>IF(ISBLANK(IFERROR(INDEX('2-3 引出列表'!$A$2:$CE$8700,$A1498,MATCH(D$1,'2-3 引出列表'!$A$1:$CD$1,0)),"")),"",IFERROR(INDEX('2-3 引出列表'!$A$2:$CE$8700,$A1498,MATCH(D$1,'2-3 引出列表'!$A$1:$CD$1,0)),""))</f>
        <v>0</v>
      </c>
      <c r="E1498">
        <f>IF(ISBLANK(IFERROR(INDEX('2-3 引出列表'!$A$2:$CE$8700,$A1498,MATCH(E$1,'2-3 引出列表'!$A$1:$CD$1,0)),"")),"",IFERROR(INDEX('2-3 引出列表'!$A$2:$CE$8700,$A1498,MATCH(E$1,'2-3 引出列表'!$A$1:$CD$1,0)),""))</f>
        <v>0</v>
      </c>
      <c r="F1498" t="str">
        <f t="shared" si="23"/>
        <v>0</v>
      </c>
      <c r="G1498">
        <f>IF(ISBLANK(IFERROR(INDEX('2-3 引出列表'!$A$2:$CE$8700,$A1498,MATCH(G$1,'2-3 引出列表'!$A$1:$CD$1,0)),"")),"",IFERROR(INDEX('2-3 引出列表'!$A$2:$CE$8700,$A1498,MATCH(G$1,'2-3 引出列表'!$A$1:$CD$1,0)),""))</f>
        <v>0</v>
      </c>
      <c r="H1498">
        <f>IF(ISBLANK(IFERROR(INDEX('2-3 引出列表'!$A$2:$CE$8700,$A1498,MATCH(H$1,'2-3 引出列表'!$A$1:$CD$1,0)),"")),"",IFERROR(INDEX('2-3 引出列表'!$A$2:$CE$8700,$A1498,MATCH(H$1,'2-3 引出列表'!$A$1:$CD$1,0)),""))</f>
        <v>0</v>
      </c>
      <c r="I1498">
        <f>IF(ISBLANK(IFERROR(INDEX('2-3 引出列表'!$A$2:$CE$8700,$A1498,MATCH(I$1,'2-3 引出列表'!$A$1:$CD$1,0)),"")),"",IFERROR(INDEX('2-3 引出列表'!$A$2:$CE$8700,$A1498,MATCH(I$1,'2-3 引出列表'!$A$1:$CD$1,0)),""))</f>
        <v>0</v>
      </c>
    </row>
    <row r="1499" customFormat="1" spans="1:9">
      <c r="A1499">
        <v>1498</v>
      </c>
      <c r="B1499">
        <f>IF(ISBLANK(IFERROR(INDEX('2-3 引出列表'!$A$2:$CE$8700,$A1499,MATCH(B$1,'2-3 引出列表'!$A$1:$CD$1,0)),"")),"",IFERROR(INDEX('2-3 引出列表'!$A$2:$CE$8700,$A1499,MATCH(B$1,'2-3 引出列表'!$A$1:$CD$1,0)),""))</f>
        <v>0</v>
      </c>
      <c r="C1499">
        <f>IF(ISBLANK(IFERROR(INDEX('2-3 引出列表'!$A$2:$CE$8700,$A1499,MATCH(C$1,'2-3 引出列表'!$A$1:$CD$1,0)),"")),"",IFERROR(INDEX('2-3 引出列表'!$A$2:$CE$8700,$A1499,MATCH(C$1,'2-3 引出列表'!$A$1:$CD$1,0)),""))</f>
        <v>0</v>
      </c>
      <c r="D1499">
        <f>IF(ISBLANK(IFERROR(INDEX('2-3 引出列表'!$A$2:$CE$8700,$A1499,MATCH(D$1,'2-3 引出列表'!$A$1:$CD$1,0)),"")),"",IFERROR(INDEX('2-3 引出列表'!$A$2:$CE$8700,$A1499,MATCH(D$1,'2-3 引出列表'!$A$1:$CD$1,0)),""))</f>
        <v>0</v>
      </c>
      <c r="E1499">
        <f>IF(ISBLANK(IFERROR(INDEX('2-3 引出列表'!$A$2:$CE$8700,$A1499,MATCH(E$1,'2-3 引出列表'!$A$1:$CD$1,0)),"")),"",IFERROR(INDEX('2-3 引出列表'!$A$2:$CE$8700,$A1499,MATCH(E$1,'2-3 引出列表'!$A$1:$CD$1,0)),""))</f>
        <v>0</v>
      </c>
      <c r="F1499" t="str">
        <f t="shared" si="23"/>
        <v>0</v>
      </c>
      <c r="G1499">
        <f>IF(ISBLANK(IFERROR(INDEX('2-3 引出列表'!$A$2:$CE$8700,$A1499,MATCH(G$1,'2-3 引出列表'!$A$1:$CD$1,0)),"")),"",IFERROR(INDEX('2-3 引出列表'!$A$2:$CE$8700,$A1499,MATCH(G$1,'2-3 引出列表'!$A$1:$CD$1,0)),""))</f>
        <v>0</v>
      </c>
      <c r="H1499">
        <f>IF(ISBLANK(IFERROR(INDEX('2-3 引出列表'!$A$2:$CE$8700,$A1499,MATCH(H$1,'2-3 引出列表'!$A$1:$CD$1,0)),"")),"",IFERROR(INDEX('2-3 引出列表'!$A$2:$CE$8700,$A1499,MATCH(H$1,'2-3 引出列表'!$A$1:$CD$1,0)),""))</f>
        <v>0</v>
      </c>
      <c r="I1499">
        <f>IF(ISBLANK(IFERROR(INDEX('2-3 引出列表'!$A$2:$CE$8700,$A1499,MATCH(I$1,'2-3 引出列表'!$A$1:$CD$1,0)),"")),"",IFERROR(INDEX('2-3 引出列表'!$A$2:$CE$8700,$A1499,MATCH(I$1,'2-3 引出列表'!$A$1:$CD$1,0)),""))</f>
        <v>0</v>
      </c>
    </row>
    <row r="1500" customFormat="1" spans="1:9">
      <c r="A1500">
        <v>1499</v>
      </c>
      <c r="B1500">
        <f>IF(ISBLANK(IFERROR(INDEX('2-3 引出列表'!$A$2:$CE$8700,$A1500,MATCH(B$1,'2-3 引出列表'!$A$1:$CD$1,0)),"")),"",IFERROR(INDEX('2-3 引出列表'!$A$2:$CE$8700,$A1500,MATCH(B$1,'2-3 引出列表'!$A$1:$CD$1,0)),""))</f>
        <v>0</v>
      </c>
      <c r="C1500">
        <f>IF(ISBLANK(IFERROR(INDEX('2-3 引出列表'!$A$2:$CE$8700,$A1500,MATCH(C$1,'2-3 引出列表'!$A$1:$CD$1,0)),"")),"",IFERROR(INDEX('2-3 引出列表'!$A$2:$CE$8700,$A1500,MATCH(C$1,'2-3 引出列表'!$A$1:$CD$1,0)),""))</f>
        <v>0</v>
      </c>
      <c r="D1500">
        <f>IF(ISBLANK(IFERROR(INDEX('2-3 引出列表'!$A$2:$CE$8700,$A1500,MATCH(D$1,'2-3 引出列表'!$A$1:$CD$1,0)),"")),"",IFERROR(INDEX('2-3 引出列表'!$A$2:$CE$8700,$A1500,MATCH(D$1,'2-3 引出列表'!$A$1:$CD$1,0)),""))</f>
        <v>0</v>
      </c>
      <c r="E1500">
        <f>IF(ISBLANK(IFERROR(INDEX('2-3 引出列表'!$A$2:$CE$8700,$A1500,MATCH(E$1,'2-3 引出列表'!$A$1:$CD$1,0)),"")),"",IFERROR(INDEX('2-3 引出列表'!$A$2:$CE$8700,$A1500,MATCH(E$1,'2-3 引出列表'!$A$1:$CD$1,0)),""))</f>
        <v>0</v>
      </c>
      <c r="F1500" t="str">
        <f t="shared" si="23"/>
        <v>0</v>
      </c>
      <c r="G1500">
        <f>IF(ISBLANK(IFERROR(INDEX('2-3 引出列表'!$A$2:$CE$8700,$A1500,MATCH(G$1,'2-3 引出列表'!$A$1:$CD$1,0)),"")),"",IFERROR(INDEX('2-3 引出列表'!$A$2:$CE$8700,$A1500,MATCH(G$1,'2-3 引出列表'!$A$1:$CD$1,0)),""))</f>
        <v>0</v>
      </c>
      <c r="H1500">
        <f>IF(ISBLANK(IFERROR(INDEX('2-3 引出列表'!$A$2:$CE$8700,$A1500,MATCH(H$1,'2-3 引出列表'!$A$1:$CD$1,0)),"")),"",IFERROR(INDEX('2-3 引出列表'!$A$2:$CE$8700,$A1500,MATCH(H$1,'2-3 引出列表'!$A$1:$CD$1,0)),""))</f>
        <v>0</v>
      </c>
      <c r="I1500">
        <f>IF(ISBLANK(IFERROR(INDEX('2-3 引出列表'!$A$2:$CE$8700,$A1500,MATCH(I$1,'2-3 引出列表'!$A$1:$CD$1,0)),"")),"",IFERROR(INDEX('2-3 引出列表'!$A$2:$CE$8700,$A1500,MATCH(I$1,'2-3 引出列表'!$A$1:$CD$1,0)),""))</f>
        <v>0</v>
      </c>
    </row>
    <row r="1501" customFormat="1" spans="1:9">
      <c r="A1501">
        <v>1500</v>
      </c>
      <c r="B1501">
        <f>IF(ISBLANK(IFERROR(INDEX('2-3 引出列表'!$A$2:$CE$8700,$A1501,MATCH(B$1,'2-3 引出列表'!$A$1:$CD$1,0)),"")),"",IFERROR(INDEX('2-3 引出列表'!$A$2:$CE$8700,$A1501,MATCH(B$1,'2-3 引出列表'!$A$1:$CD$1,0)),""))</f>
        <v>0</v>
      </c>
      <c r="C1501">
        <f>IF(ISBLANK(IFERROR(INDEX('2-3 引出列表'!$A$2:$CE$8700,$A1501,MATCH(C$1,'2-3 引出列表'!$A$1:$CD$1,0)),"")),"",IFERROR(INDEX('2-3 引出列表'!$A$2:$CE$8700,$A1501,MATCH(C$1,'2-3 引出列表'!$A$1:$CD$1,0)),""))</f>
        <v>0</v>
      </c>
      <c r="D1501">
        <f>IF(ISBLANK(IFERROR(INDEX('2-3 引出列表'!$A$2:$CE$8700,$A1501,MATCH(D$1,'2-3 引出列表'!$A$1:$CD$1,0)),"")),"",IFERROR(INDEX('2-3 引出列表'!$A$2:$CE$8700,$A1501,MATCH(D$1,'2-3 引出列表'!$A$1:$CD$1,0)),""))</f>
        <v>0</v>
      </c>
      <c r="E1501">
        <f>IF(ISBLANK(IFERROR(INDEX('2-3 引出列表'!$A$2:$CE$8700,$A1501,MATCH(E$1,'2-3 引出列表'!$A$1:$CD$1,0)),"")),"",IFERROR(INDEX('2-3 引出列表'!$A$2:$CE$8700,$A1501,MATCH(E$1,'2-3 引出列表'!$A$1:$CD$1,0)),""))</f>
        <v>0</v>
      </c>
      <c r="F1501" t="str">
        <f t="shared" si="23"/>
        <v>0</v>
      </c>
      <c r="G1501">
        <f>IF(ISBLANK(IFERROR(INDEX('2-3 引出列表'!$A$2:$CE$8700,$A1501,MATCH(G$1,'2-3 引出列表'!$A$1:$CD$1,0)),"")),"",IFERROR(INDEX('2-3 引出列表'!$A$2:$CE$8700,$A1501,MATCH(G$1,'2-3 引出列表'!$A$1:$CD$1,0)),""))</f>
        <v>0</v>
      </c>
      <c r="H1501">
        <f>IF(ISBLANK(IFERROR(INDEX('2-3 引出列表'!$A$2:$CE$8700,$A1501,MATCH(H$1,'2-3 引出列表'!$A$1:$CD$1,0)),"")),"",IFERROR(INDEX('2-3 引出列表'!$A$2:$CE$8700,$A1501,MATCH(H$1,'2-3 引出列表'!$A$1:$CD$1,0)),""))</f>
        <v>0</v>
      </c>
      <c r="I1501">
        <f>IF(ISBLANK(IFERROR(INDEX('2-3 引出列表'!$A$2:$CE$8700,$A1501,MATCH(I$1,'2-3 引出列表'!$A$1:$CD$1,0)),"")),"",IFERROR(INDEX('2-3 引出列表'!$A$2:$CE$8700,$A1501,MATCH(I$1,'2-3 引出列表'!$A$1:$CD$1,0)),""))</f>
        <v>0</v>
      </c>
    </row>
    <row r="1502" customFormat="1" spans="1:9">
      <c r="A1502">
        <v>1501</v>
      </c>
      <c r="B1502">
        <f>IF(ISBLANK(IFERROR(INDEX('2-3 引出列表'!$A$2:$CE$8700,$A1502,MATCH(B$1,'2-3 引出列表'!$A$1:$CD$1,0)),"")),"",IFERROR(INDEX('2-3 引出列表'!$A$2:$CE$8700,$A1502,MATCH(B$1,'2-3 引出列表'!$A$1:$CD$1,0)),""))</f>
        <v>0</v>
      </c>
      <c r="C1502">
        <f>IF(ISBLANK(IFERROR(INDEX('2-3 引出列表'!$A$2:$CE$8700,$A1502,MATCH(C$1,'2-3 引出列表'!$A$1:$CD$1,0)),"")),"",IFERROR(INDEX('2-3 引出列表'!$A$2:$CE$8700,$A1502,MATCH(C$1,'2-3 引出列表'!$A$1:$CD$1,0)),""))</f>
        <v>0</v>
      </c>
      <c r="D1502">
        <f>IF(ISBLANK(IFERROR(INDEX('2-3 引出列表'!$A$2:$CE$8700,$A1502,MATCH(D$1,'2-3 引出列表'!$A$1:$CD$1,0)),"")),"",IFERROR(INDEX('2-3 引出列表'!$A$2:$CE$8700,$A1502,MATCH(D$1,'2-3 引出列表'!$A$1:$CD$1,0)),""))</f>
        <v>0</v>
      </c>
      <c r="E1502">
        <f>IF(ISBLANK(IFERROR(INDEX('2-3 引出列表'!$A$2:$CE$8700,$A1502,MATCH(E$1,'2-3 引出列表'!$A$1:$CD$1,0)),"")),"",IFERROR(INDEX('2-3 引出列表'!$A$2:$CE$8700,$A1502,MATCH(E$1,'2-3 引出列表'!$A$1:$CD$1,0)),""))</f>
        <v>0</v>
      </c>
      <c r="F1502" t="str">
        <f t="shared" si="23"/>
        <v>0</v>
      </c>
      <c r="G1502">
        <f>IF(ISBLANK(IFERROR(INDEX('2-3 引出列表'!$A$2:$CE$8700,$A1502,MATCH(G$1,'2-3 引出列表'!$A$1:$CD$1,0)),"")),"",IFERROR(INDEX('2-3 引出列表'!$A$2:$CE$8700,$A1502,MATCH(G$1,'2-3 引出列表'!$A$1:$CD$1,0)),""))</f>
        <v>0</v>
      </c>
      <c r="H1502">
        <f>IF(ISBLANK(IFERROR(INDEX('2-3 引出列表'!$A$2:$CE$8700,$A1502,MATCH(H$1,'2-3 引出列表'!$A$1:$CD$1,0)),"")),"",IFERROR(INDEX('2-3 引出列表'!$A$2:$CE$8700,$A1502,MATCH(H$1,'2-3 引出列表'!$A$1:$CD$1,0)),""))</f>
        <v>0</v>
      </c>
      <c r="I1502">
        <f>IF(ISBLANK(IFERROR(INDEX('2-3 引出列表'!$A$2:$CE$8700,$A1502,MATCH(I$1,'2-3 引出列表'!$A$1:$CD$1,0)),"")),"",IFERROR(INDEX('2-3 引出列表'!$A$2:$CE$8700,$A1502,MATCH(I$1,'2-3 引出列表'!$A$1:$CD$1,0)),""))</f>
        <v>0</v>
      </c>
    </row>
    <row r="1503" customFormat="1" spans="1:9">
      <c r="A1503">
        <v>1502</v>
      </c>
      <c r="B1503">
        <f>IF(ISBLANK(IFERROR(INDEX('2-3 引出列表'!$A$2:$CE$8700,$A1503,MATCH(B$1,'2-3 引出列表'!$A$1:$CD$1,0)),"")),"",IFERROR(INDEX('2-3 引出列表'!$A$2:$CE$8700,$A1503,MATCH(B$1,'2-3 引出列表'!$A$1:$CD$1,0)),""))</f>
        <v>0</v>
      </c>
      <c r="C1503">
        <f>IF(ISBLANK(IFERROR(INDEX('2-3 引出列表'!$A$2:$CE$8700,$A1503,MATCH(C$1,'2-3 引出列表'!$A$1:$CD$1,0)),"")),"",IFERROR(INDEX('2-3 引出列表'!$A$2:$CE$8700,$A1503,MATCH(C$1,'2-3 引出列表'!$A$1:$CD$1,0)),""))</f>
        <v>0</v>
      </c>
      <c r="D1503">
        <f>IF(ISBLANK(IFERROR(INDEX('2-3 引出列表'!$A$2:$CE$8700,$A1503,MATCH(D$1,'2-3 引出列表'!$A$1:$CD$1,0)),"")),"",IFERROR(INDEX('2-3 引出列表'!$A$2:$CE$8700,$A1503,MATCH(D$1,'2-3 引出列表'!$A$1:$CD$1,0)),""))</f>
        <v>0</v>
      </c>
      <c r="E1503">
        <f>IF(ISBLANK(IFERROR(INDEX('2-3 引出列表'!$A$2:$CE$8700,$A1503,MATCH(E$1,'2-3 引出列表'!$A$1:$CD$1,0)),"")),"",IFERROR(INDEX('2-3 引出列表'!$A$2:$CE$8700,$A1503,MATCH(E$1,'2-3 引出列表'!$A$1:$CD$1,0)),""))</f>
        <v>0</v>
      </c>
      <c r="F1503" t="str">
        <f t="shared" si="23"/>
        <v>0</v>
      </c>
      <c r="G1503">
        <f>IF(ISBLANK(IFERROR(INDEX('2-3 引出列表'!$A$2:$CE$8700,$A1503,MATCH(G$1,'2-3 引出列表'!$A$1:$CD$1,0)),"")),"",IFERROR(INDEX('2-3 引出列表'!$A$2:$CE$8700,$A1503,MATCH(G$1,'2-3 引出列表'!$A$1:$CD$1,0)),""))</f>
        <v>0</v>
      </c>
      <c r="H1503">
        <f>IF(ISBLANK(IFERROR(INDEX('2-3 引出列表'!$A$2:$CE$8700,$A1503,MATCH(H$1,'2-3 引出列表'!$A$1:$CD$1,0)),"")),"",IFERROR(INDEX('2-3 引出列表'!$A$2:$CE$8700,$A1503,MATCH(H$1,'2-3 引出列表'!$A$1:$CD$1,0)),""))</f>
        <v>0</v>
      </c>
      <c r="I1503">
        <f>IF(ISBLANK(IFERROR(INDEX('2-3 引出列表'!$A$2:$CE$8700,$A1503,MATCH(I$1,'2-3 引出列表'!$A$1:$CD$1,0)),"")),"",IFERROR(INDEX('2-3 引出列表'!$A$2:$CE$8700,$A1503,MATCH(I$1,'2-3 引出列表'!$A$1:$CD$1,0)),""))</f>
        <v>0</v>
      </c>
    </row>
    <row r="1504" customFormat="1" spans="1:9">
      <c r="A1504">
        <v>1503</v>
      </c>
      <c r="B1504">
        <f>IF(ISBLANK(IFERROR(INDEX('2-3 引出列表'!$A$2:$CE$8700,$A1504,MATCH(B$1,'2-3 引出列表'!$A$1:$CD$1,0)),"")),"",IFERROR(INDEX('2-3 引出列表'!$A$2:$CE$8700,$A1504,MATCH(B$1,'2-3 引出列表'!$A$1:$CD$1,0)),""))</f>
        <v>0</v>
      </c>
      <c r="C1504">
        <f>IF(ISBLANK(IFERROR(INDEX('2-3 引出列表'!$A$2:$CE$8700,$A1504,MATCH(C$1,'2-3 引出列表'!$A$1:$CD$1,0)),"")),"",IFERROR(INDEX('2-3 引出列表'!$A$2:$CE$8700,$A1504,MATCH(C$1,'2-3 引出列表'!$A$1:$CD$1,0)),""))</f>
        <v>0</v>
      </c>
      <c r="D1504">
        <f>IF(ISBLANK(IFERROR(INDEX('2-3 引出列表'!$A$2:$CE$8700,$A1504,MATCH(D$1,'2-3 引出列表'!$A$1:$CD$1,0)),"")),"",IFERROR(INDEX('2-3 引出列表'!$A$2:$CE$8700,$A1504,MATCH(D$1,'2-3 引出列表'!$A$1:$CD$1,0)),""))</f>
        <v>0</v>
      </c>
      <c r="E1504">
        <f>IF(ISBLANK(IFERROR(INDEX('2-3 引出列表'!$A$2:$CE$8700,$A1504,MATCH(E$1,'2-3 引出列表'!$A$1:$CD$1,0)),"")),"",IFERROR(INDEX('2-3 引出列表'!$A$2:$CE$8700,$A1504,MATCH(E$1,'2-3 引出列表'!$A$1:$CD$1,0)),""))</f>
        <v>0</v>
      </c>
      <c r="F1504" t="str">
        <f t="shared" si="23"/>
        <v>0</v>
      </c>
      <c r="G1504">
        <f>IF(ISBLANK(IFERROR(INDEX('2-3 引出列表'!$A$2:$CE$8700,$A1504,MATCH(G$1,'2-3 引出列表'!$A$1:$CD$1,0)),"")),"",IFERROR(INDEX('2-3 引出列表'!$A$2:$CE$8700,$A1504,MATCH(G$1,'2-3 引出列表'!$A$1:$CD$1,0)),""))</f>
        <v>0</v>
      </c>
      <c r="H1504">
        <f>IF(ISBLANK(IFERROR(INDEX('2-3 引出列表'!$A$2:$CE$8700,$A1504,MATCH(H$1,'2-3 引出列表'!$A$1:$CD$1,0)),"")),"",IFERROR(INDEX('2-3 引出列表'!$A$2:$CE$8700,$A1504,MATCH(H$1,'2-3 引出列表'!$A$1:$CD$1,0)),""))</f>
        <v>0</v>
      </c>
      <c r="I1504">
        <f>IF(ISBLANK(IFERROR(INDEX('2-3 引出列表'!$A$2:$CE$8700,$A1504,MATCH(I$1,'2-3 引出列表'!$A$1:$CD$1,0)),"")),"",IFERROR(INDEX('2-3 引出列表'!$A$2:$CE$8700,$A1504,MATCH(I$1,'2-3 引出列表'!$A$1:$CD$1,0)),""))</f>
        <v>0</v>
      </c>
    </row>
    <row r="1505" customFormat="1" spans="1:9">
      <c r="A1505">
        <v>1504</v>
      </c>
      <c r="B1505">
        <f>IF(ISBLANK(IFERROR(INDEX('2-3 引出列表'!$A$2:$CE$8700,$A1505,MATCH(B$1,'2-3 引出列表'!$A$1:$CD$1,0)),"")),"",IFERROR(INDEX('2-3 引出列表'!$A$2:$CE$8700,$A1505,MATCH(B$1,'2-3 引出列表'!$A$1:$CD$1,0)),""))</f>
        <v>0</v>
      </c>
      <c r="C1505">
        <f>IF(ISBLANK(IFERROR(INDEX('2-3 引出列表'!$A$2:$CE$8700,$A1505,MATCH(C$1,'2-3 引出列表'!$A$1:$CD$1,0)),"")),"",IFERROR(INDEX('2-3 引出列表'!$A$2:$CE$8700,$A1505,MATCH(C$1,'2-3 引出列表'!$A$1:$CD$1,0)),""))</f>
        <v>0</v>
      </c>
      <c r="D1505">
        <f>IF(ISBLANK(IFERROR(INDEX('2-3 引出列表'!$A$2:$CE$8700,$A1505,MATCH(D$1,'2-3 引出列表'!$A$1:$CD$1,0)),"")),"",IFERROR(INDEX('2-3 引出列表'!$A$2:$CE$8700,$A1505,MATCH(D$1,'2-3 引出列表'!$A$1:$CD$1,0)),""))</f>
        <v>0</v>
      </c>
      <c r="E1505">
        <f>IF(ISBLANK(IFERROR(INDEX('2-3 引出列表'!$A$2:$CE$8700,$A1505,MATCH(E$1,'2-3 引出列表'!$A$1:$CD$1,0)),"")),"",IFERROR(INDEX('2-3 引出列表'!$A$2:$CE$8700,$A1505,MATCH(E$1,'2-3 引出列表'!$A$1:$CD$1,0)),""))</f>
        <v>0</v>
      </c>
      <c r="F1505" t="str">
        <f t="shared" si="23"/>
        <v>0</v>
      </c>
      <c r="G1505">
        <f>IF(ISBLANK(IFERROR(INDEX('2-3 引出列表'!$A$2:$CE$8700,$A1505,MATCH(G$1,'2-3 引出列表'!$A$1:$CD$1,0)),"")),"",IFERROR(INDEX('2-3 引出列表'!$A$2:$CE$8700,$A1505,MATCH(G$1,'2-3 引出列表'!$A$1:$CD$1,0)),""))</f>
        <v>0</v>
      </c>
      <c r="H1505">
        <f>IF(ISBLANK(IFERROR(INDEX('2-3 引出列表'!$A$2:$CE$8700,$A1505,MATCH(H$1,'2-3 引出列表'!$A$1:$CD$1,0)),"")),"",IFERROR(INDEX('2-3 引出列表'!$A$2:$CE$8700,$A1505,MATCH(H$1,'2-3 引出列表'!$A$1:$CD$1,0)),""))</f>
        <v>0</v>
      </c>
      <c r="I1505">
        <f>IF(ISBLANK(IFERROR(INDEX('2-3 引出列表'!$A$2:$CE$8700,$A1505,MATCH(I$1,'2-3 引出列表'!$A$1:$CD$1,0)),"")),"",IFERROR(INDEX('2-3 引出列表'!$A$2:$CE$8700,$A1505,MATCH(I$1,'2-3 引出列表'!$A$1:$CD$1,0)),""))</f>
        <v>0</v>
      </c>
    </row>
    <row r="1506" customFormat="1" spans="1:9">
      <c r="A1506">
        <v>1505</v>
      </c>
      <c r="B1506">
        <f>IF(ISBLANK(IFERROR(INDEX('2-3 引出列表'!$A$2:$CE$8700,$A1506,MATCH(B$1,'2-3 引出列表'!$A$1:$CD$1,0)),"")),"",IFERROR(INDEX('2-3 引出列表'!$A$2:$CE$8700,$A1506,MATCH(B$1,'2-3 引出列表'!$A$1:$CD$1,0)),""))</f>
        <v>0</v>
      </c>
      <c r="C1506">
        <f>IF(ISBLANK(IFERROR(INDEX('2-3 引出列表'!$A$2:$CE$8700,$A1506,MATCH(C$1,'2-3 引出列表'!$A$1:$CD$1,0)),"")),"",IFERROR(INDEX('2-3 引出列表'!$A$2:$CE$8700,$A1506,MATCH(C$1,'2-3 引出列表'!$A$1:$CD$1,0)),""))</f>
        <v>0</v>
      </c>
      <c r="D1506">
        <f>IF(ISBLANK(IFERROR(INDEX('2-3 引出列表'!$A$2:$CE$8700,$A1506,MATCH(D$1,'2-3 引出列表'!$A$1:$CD$1,0)),"")),"",IFERROR(INDEX('2-3 引出列表'!$A$2:$CE$8700,$A1506,MATCH(D$1,'2-3 引出列表'!$A$1:$CD$1,0)),""))</f>
        <v>0</v>
      </c>
      <c r="E1506">
        <f>IF(ISBLANK(IFERROR(INDEX('2-3 引出列表'!$A$2:$CE$8700,$A1506,MATCH(E$1,'2-3 引出列表'!$A$1:$CD$1,0)),"")),"",IFERROR(INDEX('2-3 引出列表'!$A$2:$CE$8700,$A1506,MATCH(E$1,'2-3 引出列表'!$A$1:$CD$1,0)),""))</f>
        <v>0</v>
      </c>
      <c r="F1506" t="str">
        <f t="shared" si="23"/>
        <v>0</v>
      </c>
      <c r="G1506">
        <f>IF(ISBLANK(IFERROR(INDEX('2-3 引出列表'!$A$2:$CE$8700,$A1506,MATCH(G$1,'2-3 引出列表'!$A$1:$CD$1,0)),"")),"",IFERROR(INDEX('2-3 引出列表'!$A$2:$CE$8700,$A1506,MATCH(G$1,'2-3 引出列表'!$A$1:$CD$1,0)),""))</f>
        <v>0</v>
      </c>
      <c r="H1506">
        <f>IF(ISBLANK(IFERROR(INDEX('2-3 引出列表'!$A$2:$CE$8700,$A1506,MATCH(H$1,'2-3 引出列表'!$A$1:$CD$1,0)),"")),"",IFERROR(INDEX('2-3 引出列表'!$A$2:$CE$8700,$A1506,MATCH(H$1,'2-3 引出列表'!$A$1:$CD$1,0)),""))</f>
        <v>0</v>
      </c>
      <c r="I1506">
        <f>IF(ISBLANK(IFERROR(INDEX('2-3 引出列表'!$A$2:$CE$8700,$A1506,MATCH(I$1,'2-3 引出列表'!$A$1:$CD$1,0)),"")),"",IFERROR(INDEX('2-3 引出列表'!$A$2:$CE$8700,$A1506,MATCH(I$1,'2-3 引出列表'!$A$1:$CD$1,0)),""))</f>
        <v>0</v>
      </c>
    </row>
    <row r="1507" customFormat="1" spans="1:9">
      <c r="A1507">
        <v>1506</v>
      </c>
      <c r="B1507">
        <f>IF(ISBLANK(IFERROR(INDEX('2-3 引出列表'!$A$2:$CE$8700,$A1507,MATCH(B$1,'2-3 引出列表'!$A$1:$CD$1,0)),"")),"",IFERROR(INDEX('2-3 引出列表'!$A$2:$CE$8700,$A1507,MATCH(B$1,'2-3 引出列表'!$A$1:$CD$1,0)),""))</f>
        <v>0</v>
      </c>
      <c r="C1507">
        <f>IF(ISBLANK(IFERROR(INDEX('2-3 引出列表'!$A$2:$CE$8700,$A1507,MATCH(C$1,'2-3 引出列表'!$A$1:$CD$1,0)),"")),"",IFERROR(INDEX('2-3 引出列表'!$A$2:$CE$8700,$A1507,MATCH(C$1,'2-3 引出列表'!$A$1:$CD$1,0)),""))</f>
        <v>0</v>
      </c>
      <c r="D1507">
        <f>IF(ISBLANK(IFERROR(INDEX('2-3 引出列表'!$A$2:$CE$8700,$A1507,MATCH(D$1,'2-3 引出列表'!$A$1:$CD$1,0)),"")),"",IFERROR(INDEX('2-3 引出列表'!$A$2:$CE$8700,$A1507,MATCH(D$1,'2-3 引出列表'!$A$1:$CD$1,0)),""))</f>
        <v>0</v>
      </c>
      <c r="E1507">
        <f>IF(ISBLANK(IFERROR(INDEX('2-3 引出列表'!$A$2:$CE$8700,$A1507,MATCH(E$1,'2-3 引出列表'!$A$1:$CD$1,0)),"")),"",IFERROR(INDEX('2-3 引出列表'!$A$2:$CE$8700,$A1507,MATCH(E$1,'2-3 引出列表'!$A$1:$CD$1,0)),""))</f>
        <v>0</v>
      </c>
      <c r="F1507" t="str">
        <f t="shared" si="23"/>
        <v>0</v>
      </c>
      <c r="G1507">
        <f>IF(ISBLANK(IFERROR(INDEX('2-3 引出列表'!$A$2:$CE$8700,$A1507,MATCH(G$1,'2-3 引出列表'!$A$1:$CD$1,0)),"")),"",IFERROR(INDEX('2-3 引出列表'!$A$2:$CE$8700,$A1507,MATCH(G$1,'2-3 引出列表'!$A$1:$CD$1,0)),""))</f>
        <v>0</v>
      </c>
      <c r="H1507">
        <f>IF(ISBLANK(IFERROR(INDEX('2-3 引出列表'!$A$2:$CE$8700,$A1507,MATCH(H$1,'2-3 引出列表'!$A$1:$CD$1,0)),"")),"",IFERROR(INDEX('2-3 引出列表'!$A$2:$CE$8700,$A1507,MATCH(H$1,'2-3 引出列表'!$A$1:$CD$1,0)),""))</f>
        <v>0</v>
      </c>
      <c r="I1507">
        <f>IF(ISBLANK(IFERROR(INDEX('2-3 引出列表'!$A$2:$CE$8700,$A1507,MATCH(I$1,'2-3 引出列表'!$A$1:$CD$1,0)),"")),"",IFERROR(INDEX('2-3 引出列表'!$A$2:$CE$8700,$A1507,MATCH(I$1,'2-3 引出列表'!$A$1:$CD$1,0)),""))</f>
        <v>0</v>
      </c>
    </row>
    <row r="1508" customFormat="1" spans="1:9">
      <c r="A1508">
        <v>1507</v>
      </c>
      <c r="B1508">
        <f>IF(ISBLANK(IFERROR(INDEX('2-3 引出列表'!$A$2:$CE$8700,$A1508,MATCH(B$1,'2-3 引出列表'!$A$1:$CD$1,0)),"")),"",IFERROR(INDEX('2-3 引出列表'!$A$2:$CE$8700,$A1508,MATCH(B$1,'2-3 引出列表'!$A$1:$CD$1,0)),""))</f>
        <v>0</v>
      </c>
      <c r="C1508">
        <f>IF(ISBLANK(IFERROR(INDEX('2-3 引出列表'!$A$2:$CE$8700,$A1508,MATCH(C$1,'2-3 引出列表'!$A$1:$CD$1,0)),"")),"",IFERROR(INDEX('2-3 引出列表'!$A$2:$CE$8700,$A1508,MATCH(C$1,'2-3 引出列表'!$A$1:$CD$1,0)),""))</f>
        <v>0</v>
      </c>
      <c r="D1508">
        <f>IF(ISBLANK(IFERROR(INDEX('2-3 引出列表'!$A$2:$CE$8700,$A1508,MATCH(D$1,'2-3 引出列表'!$A$1:$CD$1,0)),"")),"",IFERROR(INDEX('2-3 引出列表'!$A$2:$CE$8700,$A1508,MATCH(D$1,'2-3 引出列表'!$A$1:$CD$1,0)),""))</f>
        <v>0</v>
      </c>
      <c r="E1508">
        <f>IF(ISBLANK(IFERROR(INDEX('2-3 引出列表'!$A$2:$CE$8700,$A1508,MATCH(E$1,'2-3 引出列表'!$A$1:$CD$1,0)),"")),"",IFERROR(INDEX('2-3 引出列表'!$A$2:$CE$8700,$A1508,MATCH(E$1,'2-3 引出列表'!$A$1:$CD$1,0)),""))</f>
        <v>0</v>
      </c>
      <c r="F1508" t="str">
        <f t="shared" si="23"/>
        <v>0</v>
      </c>
      <c r="G1508">
        <f>IF(ISBLANK(IFERROR(INDEX('2-3 引出列表'!$A$2:$CE$8700,$A1508,MATCH(G$1,'2-3 引出列表'!$A$1:$CD$1,0)),"")),"",IFERROR(INDEX('2-3 引出列表'!$A$2:$CE$8700,$A1508,MATCH(G$1,'2-3 引出列表'!$A$1:$CD$1,0)),""))</f>
        <v>0</v>
      </c>
      <c r="H1508">
        <f>IF(ISBLANK(IFERROR(INDEX('2-3 引出列表'!$A$2:$CE$8700,$A1508,MATCH(H$1,'2-3 引出列表'!$A$1:$CD$1,0)),"")),"",IFERROR(INDEX('2-3 引出列表'!$A$2:$CE$8700,$A1508,MATCH(H$1,'2-3 引出列表'!$A$1:$CD$1,0)),""))</f>
        <v>0</v>
      </c>
      <c r="I1508">
        <f>IF(ISBLANK(IFERROR(INDEX('2-3 引出列表'!$A$2:$CE$8700,$A1508,MATCH(I$1,'2-3 引出列表'!$A$1:$CD$1,0)),"")),"",IFERROR(INDEX('2-3 引出列表'!$A$2:$CE$8700,$A1508,MATCH(I$1,'2-3 引出列表'!$A$1:$CD$1,0)),""))</f>
        <v>0</v>
      </c>
    </row>
    <row r="1509" customFormat="1" spans="1:9">
      <c r="A1509">
        <v>1508</v>
      </c>
      <c r="B1509">
        <f>IF(ISBLANK(IFERROR(INDEX('2-3 引出列表'!$A$2:$CE$8700,$A1509,MATCH(B$1,'2-3 引出列表'!$A$1:$CD$1,0)),"")),"",IFERROR(INDEX('2-3 引出列表'!$A$2:$CE$8700,$A1509,MATCH(B$1,'2-3 引出列表'!$A$1:$CD$1,0)),""))</f>
        <v>0</v>
      </c>
      <c r="C1509">
        <f>IF(ISBLANK(IFERROR(INDEX('2-3 引出列表'!$A$2:$CE$8700,$A1509,MATCH(C$1,'2-3 引出列表'!$A$1:$CD$1,0)),"")),"",IFERROR(INDEX('2-3 引出列表'!$A$2:$CE$8700,$A1509,MATCH(C$1,'2-3 引出列表'!$A$1:$CD$1,0)),""))</f>
        <v>0</v>
      </c>
      <c r="D1509">
        <f>IF(ISBLANK(IFERROR(INDEX('2-3 引出列表'!$A$2:$CE$8700,$A1509,MATCH(D$1,'2-3 引出列表'!$A$1:$CD$1,0)),"")),"",IFERROR(INDEX('2-3 引出列表'!$A$2:$CE$8700,$A1509,MATCH(D$1,'2-3 引出列表'!$A$1:$CD$1,0)),""))</f>
        <v>0</v>
      </c>
      <c r="E1509">
        <f>IF(ISBLANK(IFERROR(INDEX('2-3 引出列表'!$A$2:$CE$8700,$A1509,MATCH(E$1,'2-3 引出列表'!$A$1:$CD$1,0)),"")),"",IFERROR(INDEX('2-3 引出列表'!$A$2:$CE$8700,$A1509,MATCH(E$1,'2-3 引出列表'!$A$1:$CD$1,0)),""))</f>
        <v>0</v>
      </c>
      <c r="F1509" t="str">
        <f t="shared" si="23"/>
        <v>0</v>
      </c>
      <c r="G1509">
        <f>IF(ISBLANK(IFERROR(INDEX('2-3 引出列表'!$A$2:$CE$8700,$A1509,MATCH(G$1,'2-3 引出列表'!$A$1:$CD$1,0)),"")),"",IFERROR(INDEX('2-3 引出列表'!$A$2:$CE$8700,$A1509,MATCH(G$1,'2-3 引出列表'!$A$1:$CD$1,0)),""))</f>
        <v>0</v>
      </c>
      <c r="H1509">
        <f>IF(ISBLANK(IFERROR(INDEX('2-3 引出列表'!$A$2:$CE$8700,$A1509,MATCH(H$1,'2-3 引出列表'!$A$1:$CD$1,0)),"")),"",IFERROR(INDEX('2-3 引出列表'!$A$2:$CE$8700,$A1509,MATCH(H$1,'2-3 引出列表'!$A$1:$CD$1,0)),""))</f>
        <v>0</v>
      </c>
      <c r="I1509">
        <f>IF(ISBLANK(IFERROR(INDEX('2-3 引出列表'!$A$2:$CE$8700,$A1509,MATCH(I$1,'2-3 引出列表'!$A$1:$CD$1,0)),"")),"",IFERROR(INDEX('2-3 引出列表'!$A$2:$CE$8700,$A1509,MATCH(I$1,'2-3 引出列表'!$A$1:$CD$1,0)),""))</f>
        <v>0</v>
      </c>
    </row>
    <row r="1510" customFormat="1" spans="1:9">
      <c r="A1510">
        <v>1509</v>
      </c>
      <c r="B1510">
        <f>IF(ISBLANK(IFERROR(INDEX('2-3 引出列表'!$A$2:$CE$8700,$A1510,MATCH(B$1,'2-3 引出列表'!$A$1:$CD$1,0)),"")),"",IFERROR(INDEX('2-3 引出列表'!$A$2:$CE$8700,$A1510,MATCH(B$1,'2-3 引出列表'!$A$1:$CD$1,0)),""))</f>
        <v>0</v>
      </c>
      <c r="C1510">
        <f>IF(ISBLANK(IFERROR(INDEX('2-3 引出列表'!$A$2:$CE$8700,$A1510,MATCH(C$1,'2-3 引出列表'!$A$1:$CD$1,0)),"")),"",IFERROR(INDEX('2-3 引出列表'!$A$2:$CE$8700,$A1510,MATCH(C$1,'2-3 引出列表'!$A$1:$CD$1,0)),""))</f>
        <v>0</v>
      </c>
      <c r="D1510">
        <f>IF(ISBLANK(IFERROR(INDEX('2-3 引出列表'!$A$2:$CE$8700,$A1510,MATCH(D$1,'2-3 引出列表'!$A$1:$CD$1,0)),"")),"",IFERROR(INDEX('2-3 引出列表'!$A$2:$CE$8700,$A1510,MATCH(D$1,'2-3 引出列表'!$A$1:$CD$1,0)),""))</f>
        <v>0</v>
      </c>
      <c r="E1510">
        <f>IF(ISBLANK(IFERROR(INDEX('2-3 引出列表'!$A$2:$CE$8700,$A1510,MATCH(E$1,'2-3 引出列表'!$A$1:$CD$1,0)),"")),"",IFERROR(INDEX('2-3 引出列表'!$A$2:$CE$8700,$A1510,MATCH(E$1,'2-3 引出列表'!$A$1:$CD$1,0)),""))</f>
        <v>0</v>
      </c>
      <c r="F1510" t="str">
        <f t="shared" si="23"/>
        <v>0</v>
      </c>
      <c r="G1510">
        <f>IF(ISBLANK(IFERROR(INDEX('2-3 引出列表'!$A$2:$CE$8700,$A1510,MATCH(G$1,'2-3 引出列表'!$A$1:$CD$1,0)),"")),"",IFERROR(INDEX('2-3 引出列表'!$A$2:$CE$8700,$A1510,MATCH(G$1,'2-3 引出列表'!$A$1:$CD$1,0)),""))</f>
        <v>0</v>
      </c>
      <c r="H1510">
        <f>IF(ISBLANK(IFERROR(INDEX('2-3 引出列表'!$A$2:$CE$8700,$A1510,MATCH(H$1,'2-3 引出列表'!$A$1:$CD$1,0)),"")),"",IFERROR(INDEX('2-3 引出列表'!$A$2:$CE$8700,$A1510,MATCH(H$1,'2-3 引出列表'!$A$1:$CD$1,0)),""))</f>
        <v>0</v>
      </c>
      <c r="I1510">
        <f>IF(ISBLANK(IFERROR(INDEX('2-3 引出列表'!$A$2:$CE$8700,$A1510,MATCH(I$1,'2-3 引出列表'!$A$1:$CD$1,0)),"")),"",IFERROR(INDEX('2-3 引出列表'!$A$2:$CE$8700,$A1510,MATCH(I$1,'2-3 引出列表'!$A$1:$CD$1,0)),""))</f>
        <v>0</v>
      </c>
    </row>
    <row r="1511" customFormat="1" spans="1:9">
      <c r="A1511">
        <v>1510</v>
      </c>
      <c r="B1511">
        <f>IF(ISBLANK(IFERROR(INDEX('2-3 引出列表'!$A$2:$CE$8700,$A1511,MATCH(B$1,'2-3 引出列表'!$A$1:$CD$1,0)),"")),"",IFERROR(INDEX('2-3 引出列表'!$A$2:$CE$8700,$A1511,MATCH(B$1,'2-3 引出列表'!$A$1:$CD$1,0)),""))</f>
        <v>0</v>
      </c>
      <c r="C1511">
        <f>IF(ISBLANK(IFERROR(INDEX('2-3 引出列表'!$A$2:$CE$8700,$A1511,MATCH(C$1,'2-3 引出列表'!$A$1:$CD$1,0)),"")),"",IFERROR(INDEX('2-3 引出列表'!$A$2:$CE$8700,$A1511,MATCH(C$1,'2-3 引出列表'!$A$1:$CD$1,0)),""))</f>
        <v>0</v>
      </c>
      <c r="D1511">
        <f>IF(ISBLANK(IFERROR(INDEX('2-3 引出列表'!$A$2:$CE$8700,$A1511,MATCH(D$1,'2-3 引出列表'!$A$1:$CD$1,0)),"")),"",IFERROR(INDEX('2-3 引出列表'!$A$2:$CE$8700,$A1511,MATCH(D$1,'2-3 引出列表'!$A$1:$CD$1,0)),""))</f>
        <v>0</v>
      </c>
      <c r="E1511">
        <f>IF(ISBLANK(IFERROR(INDEX('2-3 引出列表'!$A$2:$CE$8700,$A1511,MATCH(E$1,'2-3 引出列表'!$A$1:$CD$1,0)),"")),"",IFERROR(INDEX('2-3 引出列表'!$A$2:$CE$8700,$A1511,MATCH(E$1,'2-3 引出列表'!$A$1:$CD$1,0)),""))</f>
        <v>0</v>
      </c>
      <c r="F1511" t="str">
        <f t="shared" si="23"/>
        <v>0</v>
      </c>
      <c r="G1511">
        <f>IF(ISBLANK(IFERROR(INDEX('2-3 引出列表'!$A$2:$CE$8700,$A1511,MATCH(G$1,'2-3 引出列表'!$A$1:$CD$1,0)),"")),"",IFERROR(INDEX('2-3 引出列表'!$A$2:$CE$8700,$A1511,MATCH(G$1,'2-3 引出列表'!$A$1:$CD$1,0)),""))</f>
        <v>0</v>
      </c>
      <c r="H1511">
        <f>IF(ISBLANK(IFERROR(INDEX('2-3 引出列表'!$A$2:$CE$8700,$A1511,MATCH(H$1,'2-3 引出列表'!$A$1:$CD$1,0)),"")),"",IFERROR(INDEX('2-3 引出列表'!$A$2:$CE$8700,$A1511,MATCH(H$1,'2-3 引出列表'!$A$1:$CD$1,0)),""))</f>
        <v>0</v>
      </c>
      <c r="I1511">
        <f>IF(ISBLANK(IFERROR(INDEX('2-3 引出列表'!$A$2:$CE$8700,$A1511,MATCH(I$1,'2-3 引出列表'!$A$1:$CD$1,0)),"")),"",IFERROR(INDEX('2-3 引出列表'!$A$2:$CE$8700,$A1511,MATCH(I$1,'2-3 引出列表'!$A$1:$CD$1,0)),""))</f>
        <v>0</v>
      </c>
    </row>
    <row r="1512" customFormat="1" spans="1:9">
      <c r="A1512">
        <v>1511</v>
      </c>
      <c r="B1512">
        <f>IF(ISBLANK(IFERROR(INDEX('2-3 引出列表'!$A$2:$CE$8700,$A1512,MATCH(B$1,'2-3 引出列表'!$A$1:$CD$1,0)),"")),"",IFERROR(INDEX('2-3 引出列表'!$A$2:$CE$8700,$A1512,MATCH(B$1,'2-3 引出列表'!$A$1:$CD$1,0)),""))</f>
        <v>0</v>
      </c>
      <c r="C1512">
        <f>IF(ISBLANK(IFERROR(INDEX('2-3 引出列表'!$A$2:$CE$8700,$A1512,MATCH(C$1,'2-3 引出列表'!$A$1:$CD$1,0)),"")),"",IFERROR(INDEX('2-3 引出列表'!$A$2:$CE$8700,$A1512,MATCH(C$1,'2-3 引出列表'!$A$1:$CD$1,0)),""))</f>
        <v>0</v>
      </c>
      <c r="D1512">
        <f>IF(ISBLANK(IFERROR(INDEX('2-3 引出列表'!$A$2:$CE$8700,$A1512,MATCH(D$1,'2-3 引出列表'!$A$1:$CD$1,0)),"")),"",IFERROR(INDEX('2-3 引出列表'!$A$2:$CE$8700,$A1512,MATCH(D$1,'2-3 引出列表'!$A$1:$CD$1,0)),""))</f>
        <v>0</v>
      </c>
      <c r="E1512">
        <f>IF(ISBLANK(IFERROR(INDEX('2-3 引出列表'!$A$2:$CE$8700,$A1512,MATCH(E$1,'2-3 引出列表'!$A$1:$CD$1,0)),"")),"",IFERROR(INDEX('2-3 引出列表'!$A$2:$CE$8700,$A1512,MATCH(E$1,'2-3 引出列表'!$A$1:$CD$1,0)),""))</f>
        <v>0</v>
      </c>
      <c r="F1512" t="str">
        <f t="shared" si="23"/>
        <v>0</v>
      </c>
      <c r="G1512">
        <f>IF(ISBLANK(IFERROR(INDEX('2-3 引出列表'!$A$2:$CE$8700,$A1512,MATCH(G$1,'2-3 引出列表'!$A$1:$CD$1,0)),"")),"",IFERROR(INDEX('2-3 引出列表'!$A$2:$CE$8700,$A1512,MATCH(G$1,'2-3 引出列表'!$A$1:$CD$1,0)),""))</f>
        <v>0</v>
      </c>
      <c r="H1512">
        <f>IF(ISBLANK(IFERROR(INDEX('2-3 引出列表'!$A$2:$CE$8700,$A1512,MATCH(H$1,'2-3 引出列表'!$A$1:$CD$1,0)),"")),"",IFERROR(INDEX('2-3 引出列表'!$A$2:$CE$8700,$A1512,MATCH(H$1,'2-3 引出列表'!$A$1:$CD$1,0)),""))</f>
        <v>0</v>
      </c>
      <c r="I1512">
        <f>IF(ISBLANK(IFERROR(INDEX('2-3 引出列表'!$A$2:$CE$8700,$A1512,MATCH(I$1,'2-3 引出列表'!$A$1:$CD$1,0)),"")),"",IFERROR(INDEX('2-3 引出列表'!$A$2:$CE$8700,$A1512,MATCH(I$1,'2-3 引出列表'!$A$1:$CD$1,0)),""))</f>
        <v>0</v>
      </c>
    </row>
    <row r="1513" customFormat="1" spans="1:9">
      <c r="A1513">
        <v>1512</v>
      </c>
      <c r="B1513">
        <f>IF(ISBLANK(IFERROR(INDEX('2-3 引出列表'!$A$2:$CE$8700,$A1513,MATCH(B$1,'2-3 引出列表'!$A$1:$CD$1,0)),"")),"",IFERROR(INDEX('2-3 引出列表'!$A$2:$CE$8700,$A1513,MATCH(B$1,'2-3 引出列表'!$A$1:$CD$1,0)),""))</f>
        <v>0</v>
      </c>
      <c r="C1513">
        <f>IF(ISBLANK(IFERROR(INDEX('2-3 引出列表'!$A$2:$CE$8700,$A1513,MATCH(C$1,'2-3 引出列表'!$A$1:$CD$1,0)),"")),"",IFERROR(INDEX('2-3 引出列表'!$A$2:$CE$8700,$A1513,MATCH(C$1,'2-3 引出列表'!$A$1:$CD$1,0)),""))</f>
        <v>0</v>
      </c>
      <c r="D1513">
        <f>IF(ISBLANK(IFERROR(INDEX('2-3 引出列表'!$A$2:$CE$8700,$A1513,MATCH(D$1,'2-3 引出列表'!$A$1:$CD$1,0)),"")),"",IFERROR(INDEX('2-3 引出列表'!$A$2:$CE$8700,$A1513,MATCH(D$1,'2-3 引出列表'!$A$1:$CD$1,0)),""))</f>
        <v>0</v>
      </c>
      <c r="E1513">
        <f>IF(ISBLANK(IFERROR(INDEX('2-3 引出列表'!$A$2:$CE$8700,$A1513,MATCH(E$1,'2-3 引出列表'!$A$1:$CD$1,0)),"")),"",IFERROR(INDEX('2-3 引出列表'!$A$2:$CE$8700,$A1513,MATCH(E$1,'2-3 引出列表'!$A$1:$CD$1,0)),""))</f>
        <v>0</v>
      </c>
      <c r="F1513" t="str">
        <f t="shared" si="23"/>
        <v>0</v>
      </c>
      <c r="G1513">
        <f>IF(ISBLANK(IFERROR(INDEX('2-3 引出列表'!$A$2:$CE$8700,$A1513,MATCH(G$1,'2-3 引出列表'!$A$1:$CD$1,0)),"")),"",IFERROR(INDEX('2-3 引出列表'!$A$2:$CE$8700,$A1513,MATCH(G$1,'2-3 引出列表'!$A$1:$CD$1,0)),""))</f>
        <v>0</v>
      </c>
      <c r="H1513">
        <f>IF(ISBLANK(IFERROR(INDEX('2-3 引出列表'!$A$2:$CE$8700,$A1513,MATCH(H$1,'2-3 引出列表'!$A$1:$CD$1,0)),"")),"",IFERROR(INDEX('2-3 引出列表'!$A$2:$CE$8700,$A1513,MATCH(H$1,'2-3 引出列表'!$A$1:$CD$1,0)),""))</f>
        <v>0</v>
      </c>
      <c r="I1513">
        <f>IF(ISBLANK(IFERROR(INDEX('2-3 引出列表'!$A$2:$CE$8700,$A1513,MATCH(I$1,'2-3 引出列表'!$A$1:$CD$1,0)),"")),"",IFERROR(INDEX('2-3 引出列表'!$A$2:$CE$8700,$A1513,MATCH(I$1,'2-3 引出列表'!$A$1:$CD$1,0)),""))</f>
        <v>0</v>
      </c>
    </row>
    <row r="1514" customFormat="1" spans="1:9">
      <c r="A1514">
        <v>1513</v>
      </c>
      <c r="B1514">
        <f>IF(ISBLANK(IFERROR(INDEX('2-3 引出列表'!$A$2:$CE$8700,$A1514,MATCH(B$1,'2-3 引出列表'!$A$1:$CD$1,0)),"")),"",IFERROR(INDEX('2-3 引出列表'!$A$2:$CE$8700,$A1514,MATCH(B$1,'2-3 引出列表'!$A$1:$CD$1,0)),""))</f>
        <v>0</v>
      </c>
      <c r="C1514">
        <f>IF(ISBLANK(IFERROR(INDEX('2-3 引出列表'!$A$2:$CE$8700,$A1514,MATCH(C$1,'2-3 引出列表'!$A$1:$CD$1,0)),"")),"",IFERROR(INDEX('2-3 引出列表'!$A$2:$CE$8700,$A1514,MATCH(C$1,'2-3 引出列表'!$A$1:$CD$1,0)),""))</f>
        <v>0</v>
      </c>
      <c r="D1514">
        <f>IF(ISBLANK(IFERROR(INDEX('2-3 引出列表'!$A$2:$CE$8700,$A1514,MATCH(D$1,'2-3 引出列表'!$A$1:$CD$1,0)),"")),"",IFERROR(INDEX('2-3 引出列表'!$A$2:$CE$8700,$A1514,MATCH(D$1,'2-3 引出列表'!$A$1:$CD$1,0)),""))</f>
        <v>0</v>
      </c>
      <c r="E1514">
        <f>IF(ISBLANK(IFERROR(INDEX('2-3 引出列表'!$A$2:$CE$8700,$A1514,MATCH(E$1,'2-3 引出列表'!$A$1:$CD$1,0)),"")),"",IFERROR(INDEX('2-3 引出列表'!$A$2:$CE$8700,$A1514,MATCH(E$1,'2-3 引出列表'!$A$1:$CD$1,0)),""))</f>
        <v>0</v>
      </c>
      <c r="F1514" t="str">
        <f t="shared" si="23"/>
        <v>0</v>
      </c>
      <c r="G1514">
        <f>IF(ISBLANK(IFERROR(INDEX('2-3 引出列表'!$A$2:$CE$8700,$A1514,MATCH(G$1,'2-3 引出列表'!$A$1:$CD$1,0)),"")),"",IFERROR(INDEX('2-3 引出列表'!$A$2:$CE$8700,$A1514,MATCH(G$1,'2-3 引出列表'!$A$1:$CD$1,0)),""))</f>
        <v>0</v>
      </c>
      <c r="H1514">
        <f>IF(ISBLANK(IFERROR(INDEX('2-3 引出列表'!$A$2:$CE$8700,$A1514,MATCH(H$1,'2-3 引出列表'!$A$1:$CD$1,0)),"")),"",IFERROR(INDEX('2-3 引出列表'!$A$2:$CE$8700,$A1514,MATCH(H$1,'2-3 引出列表'!$A$1:$CD$1,0)),""))</f>
        <v>0</v>
      </c>
      <c r="I1514">
        <f>IF(ISBLANK(IFERROR(INDEX('2-3 引出列表'!$A$2:$CE$8700,$A1514,MATCH(I$1,'2-3 引出列表'!$A$1:$CD$1,0)),"")),"",IFERROR(INDEX('2-3 引出列表'!$A$2:$CE$8700,$A1514,MATCH(I$1,'2-3 引出列表'!$A$1:$CD$1,0)),""))</f>
        <v>0</v>
      </c>
    </row>
    <row r="1515" customFormat="1" spans="1:9">
      <c r="A1515">
        <v>1514</v>
      </c>
      <c r="B1515">
        <f>IF(ISBLANK(IFERROR(INDEX('2-3 引出列表'!$A$2:$CE$8700,$A1515,MATCH(B$1,'2-3 引出列表'!$A$1:$CD$1,0)),"")),"",IFERROR(INDEX('2-3 引出列表'!$A$2:$CE$8700,$A1515,MATCH(B$1,'2-3 引出列表'!$A$1:$CD$1,0)),""))</f>
        <v>0</v>
      </c>
      <c r="C1515">
        <f>IF(ISBLANK(IFERROR(INDEX('2-3 引出列表'!$A$2:$CE$8700,$A1515,MATCH(C$1,'2-3 引出列表'!$A$1:$CD$1,0)),"")),"",IFERROR(INDEX('2-3 引出列表'!$A$2:$CE$8700,$A1515,MATCH(C$1,'2-3 引出列表'!$A$1:$CD$1,0)),""))</f>
        <v>0</v>
      </c>
      <c r="D1515">
        <f>IF(ISBLANK(IFERROR(INDEX('2-3 引出列表'!$A$2:$CE$8700,$A1515,MATCH(D$1,'2-3 引出列表'!$A$1:$CD$1,0)),"")),"",IFERROR(INDEX('2-3 引出列表'!$A$2:$CE$8700,$A1515,MATCH(D$1,'2-3 引出列表'!$A$1:$CD$1,0)),""))</f>
        <v>0</v>
      </c>
      <c r="E1515">
        <f>IF(ISBLANK(IFERROR(INDEX('2-3 引出列表'!$A$2:$CE$8700,$A1515,MATCH(E$1,'2-3 引出列表'!$A$1:$CD$1,0)),"")),"",IFERROR(INDEX('2-3 引出列表'!$A$2:$CE$8700,$A1515,MATCH(E$1,'2-3 引出列表'!$A$1:$CD$1,0)),""))</f>
        <v>0</v>
      </c>
      <c r="F1515" t="str">
        <f t="shared" si="23"/>
        <v>0</v>
      </c>
      <c r="G1515">
        <f>IF(ISBLANK(IFERROR(INDEX('2-3 引出列表'!$A$2:$CE$8700,$A1515,MATCH(G$1,'2-3 引出列表'!$A$1:$CD$1,0)),"")),"",IFERROR(INDEX('2-3 引出列表'!$A$2:$CE$8700,$A1515,MATCH(G$1,'2-3 引出列表'!$A$1:$CD$1,0)),""))</f>
        <v>0</v>
      </c>
      <c r="H1515">
        <f>IF(ISBLANK(IFERROR(INDEX('2-3 引出列表'!$A$2:$CE$8700,$A1515,MATCH(H$1,'2-3 引出列表'!$A$1:$CD$1,0)),"")),"",IFERROR(INDEX('2-3 引出列表'!$A$2:$CE$8700,$A1515,MATCH(H$1,'2-3 引出列表'!$A$1:$CD$1,0)),""))</f>
        <v>0</v>
      </c>
      <c r="I1515">
        <f>IF(ISBLANK(IFERROR(INDEX('2-3 引出列表'!$A$2:$CE$8700,$A1515,MATCH(I$1,'2-3 引出列表'!$A$1:$CD$1,0)),"")),"",IFERROR(INDEX('2-3 引出列表'!$A$2:$CE$8700,$A1515,MATCH(I$1,'2-3 引出列表'!$A$1:$CD$1,0)),""))</f>
        <v>0</v>
      </c>
    </row>
    <row r="1516" customFormat="1" spans="1:9">
      <c r="A1516">
        <v>1515</v>
      </c>
      <c r="B1516">
        <f>IF(ISBLANK(IFERROR(INDEX('2-3 引出列表'!$A$2:$CE$8700,$A1516,MATCH(B$1,'2-3 引出列表'!$A$1:$CD$1,0)),"")),"",IFERROR(INDEX('2-3 引出列表'!$A$2:$CE$8700,$A1516,MATCH(B$1,'2-3 引出列表'!$A$1:$CD$1,0)),""))</f>
        <v>0</v>
      </c>
      <c r="C1516">
        <f>IF(ISBLANK(IFERROR(INDEX('2-3 引出列表'!$A$2:$CE$8700,$A1516,MATCH(C$1,'2-3 引出列表'!$A$1:$CD$1,0)),"")),"",IFERROR(INDEX('2-3 引出列表'!$A$2:$CE$8700,$A1516,MATCH(C$1,'2-3 引出列表'!$A$1:$CD$1,0)),""))</f>
        <v>0</v>
      </c>
      <c r="D1516">
        <f>IF(ISBLANK(IFERROR(INDEX('2-3 引出列表'!$A$2:$CE$8700,$A1516,MATCH(D$1,'2-3 引出列表'!$A$1:$CD$1,0)),"")),"",IFERROR(INDEX('2-3 引出列表'!$A$2:$CE$8700,$A1516,MATCH(D$1,'2-3 引出列表'!$A$1:$CD$1,0)),""))</f>
        <v>0</v>
      </c>
      <c r="E1516">
        <f>IF(ISBLANK(IFERROR(INDEX('2-3 引出列表'!$A$2:$CE$8700,$A1516,MATCH(E$1,'2-3 引出列表'!$A$1:$CD$1,0)),"")),"",IFERROR(INDEX('2-3 引出列表'!$A$2:$CE$8700,$A1516,MATCH(E$1,'2-3 引出列表'!$A$1:$CD$1,0)),""))</f>
        <v>0</v>
      </c>
      <c r="F1516" t="str">
        <f t="shared" si="23"/>
        <v>0</v>
      </c>
      <c r="G1516">
        <f>IF(ISBLANK(IFERROR(INDEX('2-3 引出列表'!$A$2:$CE$8700,$A1516,MATCH(G$1,'2-3 引出列表'!$A$1:$CD$1,0)),"")),"",IFERROR(INDEX('2-3 引出列表'!$A$2:$CE$8700,$A1516,MATCH(G$1,'2-3 引出列表'!$A$1:$CD$1,0)),""))</f>
        <v>0</v>
      </c>
      <c r="H1516">
        <f>IF(ISBLANK(IFERROR(INDEX('2-3 引出列表'!$A$2:$CE$8700,$A1516,MATCH(H$1,'2-3 引出列表'!$A$1:$CD$1,0)),"")),"",IFERROR(INDEX('2-3 引出列表'!$A$2:$CE$8700,$A1516,MATCH(H$1,'2-3 引出列表'!$A$1:$CD$1,0)),""))</f>
        <v>0</v>
      </c>
      <c r="I1516">
        <f>IF(ISBLANK(IFERROR(INDEX('2-3 引出列表'!$A$2:$CE$8700,$A1516,MATCH(I$1,'2-3 引出列表'!$A$1:$CD$1,0)),"")),"",IFERROR(INDEX('2-3 引出列表'!$A$2:$CE$8700,$A1516,MATCH(I$1,'2-3 引出列表'!$A$1:$CD$1,0)),""))</f>
        <v>0</v>
      </c>
    </row>
    <row r="1517" customFormat="1" spans="1:9">
      <c r="A1517">
        <v>1516</v>
      </c>
      <c r="B1517">
        <f>IF(ISBLANK(IFERROR(INDEX('2-3 引出列表'!$A$2:$CE$8700,$A1517,MATCH(B$1,'2-3 引出列表'!$A$1:$CD$1,0)),"")),"",IFERROR(INDEX('2-3 引出列表'!$A$2:$CE$8700,$A1517,MATCH(B$1,'2-3 引出列表'!$A$1:$CD$1,0)),""))</f>
        <v>0</v>
      </c>
      <c r="C1517">
        <f>IF(ISBLANK(IFERROR(INDEX('2-3 引出列表'!$A$2:$CE$8700,$A1517,MATCH(C$1,'2-3 引出列表'!$A$1:$CD$1,0)),"")),"",IFERROR(INDEX('2-3 引出列表'!$A$2:$CE$8700,$A1517,MATCH(C$1,'2-3 引出列表'!$A$1:$CD$1,0)),""))</f>
        <v>0</v>
      </c>
      <c r="D1517">
        <f>IF(ISBLANK(IFERROR(INDEX('2-3 引出列表'!$A$2:$CE$8700,$A1517,MATCH(D$1,'2-3 引出列表'!$A$1:$CD$1,0)),"")),"",IFERROR(INDEX('2-3 引出列表'!$A$2:$CE$8700,$A1517,MATCH(D$1,'2-3 引出列表'!$A$1:$CD$1,0)),""))</f>
        <v>0</v>
      </c>
      <c r="E1517">
        <f>IF(ISBLANK(IFERROR(INDEX('2-3 引出列表'!$A$2:$CE$8700,$A1517,MATCH(E$1,'2-3 引出列表'!$A$1:$CD$1,0)),"")),"",IFERROR(INDEX('2-3 引出列表'!$A$2:$CE$8700,$A1517,MATCH(E$1,'2-3 引出列表'!$A$1:$CD$1,0)),""))</f>
        <v>0</v>
      </c>
      <c r="F1517" t="str">
        <f t="shared" si="23"/>
        <v>0</v>
      </c>
      <c r="G1517">
        <f>IF(ISBLANK(IFERROR(INDEX('2-3 引出列表'!$A$2:$CE$8700,$A1517,MATCH(G$1,'2-3 引出列表'!$A$1:$CD$1,0)),"")),"",IFERROR(INDEX('2-3 引出列表'!$A$2:$CE$8700,$A1517,MATCH(G$1,'2-3 引出列表'!$A$1:$CD$1,0)),""))</f>
        <v>0</v>
      </c>
      <c r="H1517">
        <f>IF(ISBLANK(IFERROR(INDEX('2-3 引出列表'!$A$2:$CE$8700,$A1517,MATCH(H$1,'2-3 引出列表'!$A$1:$CD$1,0)),"")),"",IFERROR(INDEX('2-3 引出列表'!$A$2:$CE$8700,$A1517,MATCH(H$1,'2-3 引出列表'!$A$1:$CD$1,0)),""))</f>
        <v>0</v>
      </c>
      <c r="I1517">
        <f>IF(ISBLANK(IFERROR(INDEX('2-3 引出列表'!$A$2:$CE$8700,$A1517,MATCH(I$1,'2-3 引出列表'!$A$1:$CD$1,0)),"")),"",IFERROR(INDEX('2-3 引出列表'!$A$2:$CE$8700,$A1517,MATCH(I$1,'2-3 引出列表'!$A$1:$CD$1,0)),""))</f>
        <v>0</v>
      </c>
    </row>
    <row r="1518" customFormat="1" spans="1:9">
      <c r="A1518">
        <v>1517</v>
      </c>
      <c r="B1518">
        <f>IF(ISBLANK(IFERROR(INDEX('2-3 引出列表'!$A$2:$CE$8700,$A1518,MATCH(B$1,'2-3 引出列表'!$A$1:$CD$1,0)),"")),"",IFERROR(INDEX('2-3 引出列表'!$A$2:$CE$8700,$A1518,MATCH(B$1,'2-3 引出列表'!$A$1:$CD$1,0)),""))</f>
        <v>0</v>
      </c>
      <c r="C1518">
        <f>IF(ISBLANK(IFERROR(INDEX('2-3 引出列表'!$A$2:$CE$8700,$A1518,MATCH(C$1,'2-3 引出列表'!$A$1:$CD$1,0)),"")),"",IFERROR(INDEX('2-3 引出列表'!$A$2:$CE$8700,$A1518,MATCH(C$1,'2-3 引出列表'!$A$1:$CD$1,0)),""))</f>
        <v>0</v>
      </c>
      <c r="D1518">
        <f>IF(ISBLANK(IFERROR(INDEX('2-3 引出列表'!$A$2:$CE$8700,$A1518,MATCH(D$1,'2-3 引出列表'!$A$1:$CD$1,0)),"")),"",IFERROR(INDEX('2-3 引出列表'!$A$2:$CE$8700,$A1518,MATCH(D$1,'2-3 引出列表'!$A$1:$CD$1,0)),""))</f>
        <v>0</v>
      </c>
      <c r="E1518">
        <f>IF(ISBLANK(IFERROR(INDEX('2-3 引出列表'!$A$2:$CE$8700,$A1518,MATCH(E$1,'2-3 引出列表'!$A$1:$CD$1,0)),"")),"",IFERROR(INDEX('2-3 引出列表'!$A$2:$CE$8700,$A1518,MATCH(E$1,'2-3 引出列表'!$A$1:$CD$1,0)),""))</f>
        <v>0</v>
      </c>
      <c r="F1518" t="str">
        <f t="shared" si="23"/>
        <v>0</v>
      </c>
      <c r="G1518">
        <f>IF(ISBLANK(IFERROR(INDEX('2-3 引出列表'!$A$2:$CE$8700,$A1518,MATCH(G$1,'2-3 引出列表'!$A$1:$CD$1,0)),"")),"",IFERROR(INDEX('2-3 引出列表'!$A$2:$CE$8700,$A1518,MATCH(G$1,'2-3 引出列表'!$A$1:$CD$1,0)),""))</f>
        <v>0</v>
      </c>
      <c r="H1518">
        <f>IF(ISBLANK(IFERROR(INDEX('2-3 引出列表'!$A$2:$CE$8700,$A1518,MATCH(H$1,'2-3 引出列表'!$A$1:$CD$1,0)),"")),"",IFERROR(INDEX('2-3 引出列表'!$A$2:$CE$8700,$A1518,MATCH(H$1,'2-3 引出列表'!$A$1:$CD$1,0)),""))</f>
        <v>0</v>
      </c>
      <c r="I1518">
        <f>IF(ISBLANK(IFERROR(INDEX('2-3 引出列表'!$A$2:$CE$8700,$A1518,MATCH(I$1,'2-3 引出列表'!$A$1:$CD$1,0)),"")),"",IFERROR(INDEX('2-3 引出列表'!$A$2:$CE$8700,$A1518,MATCH(I$1,'2-3 引出列表'!$A$1:$CD$1,0)),""))</f>
        <v>0</v>
      </c>
    </row>
    <row r="1519" customFormat="1" spans="1:9">
      <c r="A1519">
        <v>1518</v>
      </c>
      <c r="B1519">
        <f>IF(ISBLANK(IFERROR(INDEX('2-3 引出列表'!$A$2:$CE$8700,$A1519,MATCH(B$1,'2-3 引出列表'!$A$1:$CD$1,0)),"")),"",IFERROR(INDEX('2-3 引出列表'!$A$2:$CE$8700,$A1519,MATCH(B$1,'2-3 引出列表'!$A$1:$CD$1,0)),""))</f>
        <v>0</v>
      </c>
      <c r="C1519">
        <f>IF(ISBLANK(IFERROR(INDEX('2-3 引出列表'!$A$2:$CE$8700,$A1519,MATCH(C$1,'2-3 引出列表'!$A$1:$CD$1,0)),"")),"",IFERROR(INDEX('2-3 引出列表'!$A$2:$CE$8700,$A1519,MATCH(C$1,'2-3 引出列表'!$A$1:$CD$1,0)),""))</f>
        <v>0</v>
      </c>
      <c r="D1519">
        <f>IF(ISBLANK(IFERROR(INDEX('2-3 引出列表'!$A$2:$CE$8700,$A1519,MATCH(D$1,'2-3 引出列表'!$A$1:$CD$1,0)),"")),"",IFERROR(INDEX('2-3 引出列表'!$A$2:$CE$8700,$A1519,MATCH(D$1,'2-3 引出列表'!$A$1:$CD$1,0)),""))</f>
        <v>0</v>
      </c>
      <c r="E1519">
        <f>IF(ISBLANK(IFERROR(INDEX('2-3 引出列表'!$A$2:$CE$8700,$A1519,MATCH(E$1,'2-3 引出列表'!$A$1:$CD$1,0)),"")),"",IFERROR(INDEX('2-3 引出列表'!$A$2:$CE$8700,$A1519,MATCH(E$1,'2-3 引出列表'!$A$1:$CD$1,0)),""))</f>
        <v>0</v>
      </c>
      <c r="F1519" t="str">
        <f t="shared" si="23"/>
        <v>0</v>
      </c>
      <c r="G1519">
        <f>IF(ISBLANK(IFERROR(INDEX('2-3 引出列表'!$A$2:$CE$8700,$A1519,MATCH(G$1,'2-3 引出列表'!$A$1:$CD$1,0)),"")),"",IFERROR(INDEX('2-3 引出列表'!$A$2:$CE$8700,$A1519,MATCH(G$1,'2-3 引出列表'!$A$1:$CD$1,0)),""))</f>
        <v>0</v>
      </c>
      <c r="H1519">
        <f>IF(ISBLANK(IFERROR(INDEX('2-3 引出列表'!$A$2:$CE$8700,$A1519,MATCH(H$1,'2-3 引出列表'!$A$1:$CD$1,0)),"")),"",IFERROR(INDEX('2-3 引出列表'!$A$2:$CE$8700,$A1519,MATCH(H$1,'2-3 引出列表'!$A$1:$CD$1,0)),""))</f>
        <v>0</v>
      </c>
      <c r="I1519">
        <f>IF(ISBLANK(IFERROR(INDEX('2-3 引出列表'!$A$2:$CE$8700,$A1519,MATCH(I$1,'2-3 引出列表'!$A$1:$CD$1,0)),"")),"",IFERROR(INDEX('2-3 引出列表'!$A$2:$CE$8700,$A1519,MATCH(I$1,'2-3 引出列表'!$A$1:$CD$1,0)),""))</f>
        <v>0</v>
      </c>
    </row>
    <row r="1520" customFormat="1" spans="1:9">
      <c r="A1520">
        <v>1519</v>
      </c>
      <c r="B1520">
        <f>IF(ISBLANK(IFERROR(INDEX('2-3 引出列表'!$A$2:$CE$8700,$A1520,MATCH(B$1,'2-3 引出列表'!$A$1:$CD$1,0)),"")),"",IFERROR(INDEX('2-3 引出列表'!$A$2:$CE$8700,$A1520,MATCH(B$1,'2-3 引出列表'!$A$1:$CD$1,0)),""))</f>
        <v>0</v>
      </c>
      <c r="C1520">
        <f>IF(ISBLANK(IFERROR(INDEX('2-3 引出列表'!$A$2:$CE$8700,$A1520,MATCH(C$1,'2-3 引出列表'!$A$1:$CD$1,0)),"")),"",IFERROR(INDEX('2-3 引出列表'!$A$2:$CE$8700,$A1520,MATCH(C$1,'2-3 引出列表'!$A$1:$CD$1,0)),""))</f>
        <v>0</v>
      </c>
      <c r="D1520">
        <f>IF(ISBLANK(IFERROR(INDEX('2-3 引出列表'!$A$2:$CE$8700,$A1520,MATCH(D$1,'2-3 引出列表'!$A$1:$CD$1,0)),"")),"",IFERROR(INDEX('2-3 引出列表'!$A$2:$CE$8700,$A1520,MATCH(D$1,'2-3 引出列表'!$A$1:$CD$1,0)),""))</f>
        <v>0</v>
      </c>
      <c r="E1520">
        <f>IF(ISBLANK(IFERROR(INDEX('2-3 引出列表'!$A$2:$CE$8700,$A1520,MATCH(E$1,'2-3 引出列表'!$A$1:$CD$1,0)),"")),"",IFERROR(INDEX('2-3 引出列表'!$A$2:$CE$8700,$A1520,MATCH(E$1,'2-3 引出列表'!$A$1:$CD$1,0)),""))</f>
        <v>0</v>
      </c>
      <c r="F1520" t="str">
        <f t="shared" si="23"/>
        <v>0</v>
      </c>
      <c r="G1520">
        <f>IF(ISBLANK(IFERROR(INDEX('2-3 引出列表'!$A$2:$CE$8700,$A1520,MATCH(G$1,'2-3 引出列表'!$A$1:$CD$1,0)),"")),"",IFERROR(INDEX('2-3 引出列表'!$A$2:$CE$8700,$A1520,MATCH(G$1,'2-3 引出列表'!$A$1:$CD$1,0)),""))</f>
        <v>0</v>
      </c>
      <c r="H1520">
        <f>IF(ISBLANK(IFERROR(INDEX('2-3 引出列表'!$A$2:$CE$8700,$A1520,MATCH(H$1,'2-3 引出列表'!$A$1:$CD$1,0)),"")),"",IFERROR(INDEX('2-3 引出列表'!$A$2:$CE$8700,$A1520,MATCH(H$1,'2-3 引出列表'!$A$1:$CD$1,0)),""))</f>
        <v>0</v>
      </c>
      <c r="I1520">
        <f>IF(ISBLANK(IFERROR(INDEX('2-3 引出列表'!$A$2:$CE$8700,$A1520,MATCH(I$1,'2-3 引出列表'!$A$1:$CD$1,0)),"")),"",IFERROR(INDEX('2-3 引出列表'!$A$2:$CE$8700,$A1520,MATCH(I$1,'2-3 引出列表'!$A$1:$CD$1,0)),""))</f>
        <v>0</v>
      </c>
    </row>
    <row r="1521" customFormat="1" spans="1:9">
      <c r="A1521">
        <v>1520</v>
      </c>
      <c r="B1521">
        <f>IF(ISBLANK(IFERROR(INDEX('2-3 引出列表'!$A$2:$CE$8700,$A1521,MATCH(B$1,'2-3 引出列表'!$A$1:$CD$1,0)),"")),"",IFERROR(INDEX('2-3 引出列表'!$A$2:$CE$8700,$A1521,MATCH(B$1,'2-3 引出列表'!$A$1:$CD$1,0)),""))</f>
        <v>0</v>
      </c>
      <c r="C1521">
        <f>IF(ISBLANK(IFERROR(INDEX('2-3 引出列表'!$A$2:$CE$8700,$A1521,MATCH(C$1,'2-3 引出列表'!$A$1:$CD$1,0)),"")),"",IFERROR(INDEX('2-3 引出列表'!$A$2:$CE$8700,$A1521,MATCH(C$1,'2-3 引出列表'!$A$1:$CD$1,0)),""))</f>
        <v>0</v>
      </c>
      <c r="D1521">
        <f>IF(ISBLANK(IFERROR(INDEX('2-3 引出列表'!$A$2:$CE$8700,$A1521,MATCH(D$1,'2-3 引出列表'!$A$1:$CD$1,0)),"")),"",IFERROR(INDEX('2-3 引出列表'!$A$2:$CE$8700,$A1521,MATCH(D$1,'2-3 引出列表'!$A$1:$CD$1,0)),""))</f>
        <v>0</v>
      </c>
      <c r="E1521">
        <f>IF(ISBLANK(IFERROR(INDEX('2-3 引出列表'!$A$2:$CE$8700,$A1521,MATCH(E$1,'2-3 引出列表'!$A$1:$CD$1,0)),"")),"",IFERROR(INDEX('2-3 引出列表'!$A$2:$CE$8700,$A1521,MATCH(E$1,'2-3 引出列表'!$A$1:$CD$1,0)),""))</f>
        <v>0</v>
      </c>
      <c r="F1521" t="str">
        <f t="shared" si="23"/>
        <v>0</v>
      </c>
      <c r="G1521">
        <f>IF(ISBLANK(IFERROR(INDEX('2-3 引出列表'!$A$2:$CE$8700,$A1521,MATCH(G$1,'2-3 引出列表'!$A$1:$CD$1,0)),"")),"",IFERROR(INDEX('2-3 引出列表'!$A$2:$CE$8700,$A1521,MATCH(G$1,'2-3 引出列表'!$A$1:$CD$1,0)),""))</f>
        <v>0</v>
      </c>
      <c r="H1521">
        <f>IF(ISBLANK(IFERROR(INDEX('2-3 引出列表'!$A$2:$CE$8700,$A1521,MATCH(H$1,'2-3 引出列表'!$A$1:$CD$1,0)),"")),"",IFERROR(INDEX('2-3 引出列表'!$A$2:$CE$8700,$A1521,MATCH(H$1,'2-3 引出列表'!$A$1:$CD$1,0)),""))</f>
        <v>0</v>
      </c>
      <c r="I1521">
        <f>IF(ISBLANK(IFERROR(INDEX('2-3 引出列表'!$A$2:$CE$8700,$A1521,MATCH(I$1,'2-3 引出列表'!$A$1:$CD$1,0)),"")),"",IFERROR(INDEX('2-3 引出列表'!$A$2:$CE$8700,$A1521,MATCH(I$1,'2-3 引出列表'!$A$1:$CD$1,0)),""))</f>
        <v>0</v>
      </c>
    </row>
    <row r="1522" customFormat="1" spans="1:9">
      <c r="A1522">
        <v>1521</v>
      </c>
      <c r="B1522">
        <f>IF(ISBLANK(IFERROR(INDEX('2-3 引出列表'!$A$2:$CE$8700,$A1522,MATCH(B$1,'2-3 引出列表'!$A$1:$CD$1,0)),"")),"",IFERROR(INDEX('2-3 引出列表'!$A$2:$CE$8700,$A1522,MATCH(B$1,'2-3 引出列表'!$A$1:$CD$1,0)),""))</f>
        <v>0</v>
      </c>
      <c r="C1522">
        <f>IF(ISBLANK(IFERROR(INDEX('2-3 引出列表'!$A$2:$CE$8700,$A1522,MATCH(C$1,'2-3 引出列表'!$A$1:$CD$1,0)),"")),"",IFERROR(INDEX('2-3 引出列表'!$A$2:$CE$8700,$A1522,MATCH(C$1,'2-3 引出列表'!$A$1:$CD$1,0)),""))</f>
        <v>0</v>
      </c>
      <c r="D1522">
        <f>IF(ISBLANK(IFERROR(INDEX('2-3 引出列表'!$A$2:$CE$8700,$A1522,MATCH(D$1,'2-3 引出列表'!$A$1:$CD$1,0)),"")),"",IFERROR(INDEX('2-3 引出列表'!$A$2:$CE$8700,$A1522,MATCH(D$1,'2-3 引出列表'!$A$1:$CD$1,0)),""))</f>
        <v>0</v>
      </c>
      <c r="E1522">
        <f>IF(ISBLANK(IFERROR(INDEX('2-3 引出列表'!$A$2:$CE$8700,$A1522,MATCH(E$1,'2-3 引出列表'!$A$1:$CD$1,0)),"")),"",IFERROR(INDEX('2-3 引出列表'!$A$2:$CE$8700,$A1522,MATCH(E$1,'2-3 引出列表'!$A$1:$CD$1,0)),""))</f>
        <v>0</v>
      </c>
      <c r="F1522" t="str">
        <f t="shared" si="23"/>
        <v>0</v>
      </c>
      <c r="G1522">
        <f>IF(ISBLANK(IFERROR(INDEX('2-3 引出列表'!$A$2:$CE$8700,$A1522,MATCH(G$1,'2-3 引出列表'!$A$1:$CD$1,0)),"")),"",IFERROR(INDEX('2-3 引出列表'!$A$2:$CE$8700,$A1522,MATCH(G$1,'2-3 引出列表'!$A$1:$CD$1,0)),""))</f>
        <v>0</v>
      </c>
      <c r="H1522">
        <f>IF(ISBLANK(IFERROR(INDEX('2-3 引出列表'!$A$2:$CE$8700,$A1522,MATCH(H$1,'2-3 引出列表'!$A$1:$CD$1,0)),"")),"",IFERROR(INDEX('2-3 引出列表'!$A$2:$CE$8700,$A1522,MATCH(H$1,'2-3 引出列表'!$A$1:$CD$1,0)),""))</f>
        <v>0</v>
      </c>
      <c r="I1522">
        <f>IF(ISBLANK(IFERROR(INDEX('2-3 引出列表'!$A$2:$CE$8700,$A1522,MATCH(I$1,'2-3 引出列表'!$A$1:$CD$1,0)),"")),"",IFERROR(INDEX('2-3 引出列表'!$A$2:$CE$8700,$A1522,MATCH(I$1,'2-3 引出列表'!$A$1:$CD$1,0)),""))</f>
        <v>0</v>
      </c>
    </row>
    <row r="1523" customFormat="1" spans="1:9">
      <c r="A1523">
        <v>1522</v>
      </c>
      <c r="B1523">
        <f>IF(ISBLANK(IFERROR(INDEX('2-3 引出列表'!$A$2:$CE$8700,$A1523,MATCH(B$1,'2-3 引出列表'!$A$1:$CD$1,0)),"")),"",IFERROR(INDEX('2-3 引出列表'!$A$2:$CE$8700,$A1523,MATCH(B$1,'2-3 引出列表'!$A$1:$CD$1,0)),""))</f>
        <v>0</v>
      </c>
      <c r="C1523">
        <f>IF(ISBLANK(IFERROR(INDEX('2-3 引出列表'!$A$2:$CE$8700,$A1523,MATCH(C$1,'2-3 引出列表'!$A$1:$CD$1,0)),"")),"",IFERROR(INDEX('2-3 引出列表'!$A$2:$CE$8700,$A1523,MATCH(C$1,'2-3 引出列表'!$A$1:$CD$1,0)),""))</f>
        <v>0</v>
      </c>
      <c r="D1523">
        <f>IF(ISBLANK(IFERROR(INDEX('2-3 引出列表'!$A$2:$CE$8700,$A1523,MATCH(D$1,'2-3 引出列表'!$A$1:$CD$1,0)),"")),"",IFERROR(INDEX('2-3 引出列表'!$A$2:$CE$8700,$A1523,MATCH(D$1,'2-3 引出列表'!$A$1:$CD$1,0)),""))</f>
        <v>0</v>
      </c>
      <c r="E1523">
        <f>IF(ISBLANK(IFERROR(INDEX('2-3 引出列表'!$A$2:$CE$8700,$A1523,MATCH(E$1,'2-3 引出列表'!$A$1:$CD$1,0)),"")),"",IFERROR(INDEX('2-3 引出列表'!$A$2:$CE$8700,$A1523,MATCH(E$1,'2-3 引出列表'!$A$1:$CD$1,0)),""))</f>
        <v>0</v>
      </c>
      <c r="F1523" t="str">
        <f t="shared" si="23"/>
        <v>0</v>
      </c>
      <c r="G1523">
        <f>IF(ISBLANK(IFERROR(INDEX('2-3 引出列表'!$A$2:$CE$8700,$A1523,MATCH(G$1,'2-3 引出列表'!$A$1:$CD$1,0)),"")),"",IFERROR(INDEX('2-3 引出列表'!$A$2:$CE$8700,$A1523,MATCH(G$1,'2-3 引出列表'!$A$1:$CD$1,0)),""))</f>
        <v>0</v>
      </c>
      <c r="H1523">
        <f>IF(ISBLANK(IFERROR(INDEX('2-3 引出列表'!$A$2:$CE$8700,$A1523,MATCH(H$1,'2-3 引出列表'!$A$1:$CD$1,0)),"")),"",IFERROR(INDEX('2-3 引出列表'!$A$2:$CE$8700,$A1523,MATCH(H$1,'2-3 引出列表'!$A$1:$CD$1,0)),""))</f>
        <v>0</v>
      </c>
      <c r="I1523">
        <f>IF(ISBLANK(IFERROR(INDEX('2-3 引出列表'!$A$2:$CE$8700,$A1523,MATCH(I$1,'2-3 引出列表'!$A$1:$CD$1,0)),"")),"",IFERROR(INDEX('2-3 引出列表'!$A$2:$CE$8700,$A1523,MATCH(I$1,'2-3 引出列表'!$A$1:$CD$1,0)),""))</f>
        <v>0</v>
      </c>
    </row>
    <row r="1524" customFormat="1" spans="1:9">
      <c r="A1524">
        <v>1523</v>
      </c>
      <c r="B1524">
        <f>IF(ISBLANK(IFERROR(INDEX('2-3 引出列表'!$A$2:$CE$8700,$A1524,MATCH(B$1,'2-3 引出列表'!$A$1:$CD$1,0)),"")),"",IFERROR(INDEX('2-3 引出列表'!$A$2:$CE$8700,$A1524,MATCH(B$1,'2-3 引出列表'!$A$1:$CD$1,0)),""))</f>
        <v>0</v>
      </c>
      <c r="C1524">
        <f>IF(ISBLANK(IFERROR(INDEX('2-3 引出列表'!$A$2:$CE$8700,$A1524,MATCH(C$1,'2-3 引出列表'!$A$1:$CD$1,0)),"")),"",IFERROR(INDEX('2-3 引出列表'!$A$2:$CE$8700,$A1524,MATCH(C$1,'2-3 引出列表'!$A$1:$CD$1,0)),""))</f>
        <v>0</v>
      </c>
      <c r="D1524">
        <f>IF(ISBLANK(IFERROR(INDEX('2-3 引出列表'!$A$2:$CE$8700,$A1524,MATCH(D$1,'2-3 引出列表'!$A$1:$CD$1,0)),"")),"",IFERROR(INDEX('2-3 引出列表'!$A$2:$CE$8700,$A1524,MATCH(D$1,'2-3 引出列表'!$A$1:$CD$1,0)),""))</f>
        <v>0</v>
      </c>
      <c r="E1524">
        <f>IF(ISBLANK(IFERROR(INDEX('2-3 引出列表'!$A$2:$CE$8700,$A1524,MATCH(E$1,'2-3 引出列表'!$A$1:$CD$1,0)),"")),"",IFERROR(INDEX('2-3 引出列表'!$A$2:$CE$8700,$A1524,MATCH(E$1,'2-3 引出列表'!$A$1:$CD$1,0)),""))</f>
        <v>0</v>
      </c>
      <c r="F1524" t="str">
        <f t="shared" si="23"/>
        <v>0</v>
      </c>
      <c r="G1524">
        <f>IF(ISBLANK(IFERROR(INDEX('2-3 引出列表'!$A$2:$CE$8700,$A1524,MATCH(G$1,'2-3 引出列表'!$A$1:$CD$1,0)),"")),"",IFERROR(INDEX('2-3 引出列表'!$A$2:$CE$8700,$A1524,MATCH(G$1,'2-3 引出列表'!$A$1:$CD$1,0)),""))</f>
        <v>0</v>
      </c>
      <c r="H1524">
        <f>IF(ISBLANK(IFERROR(INDEX('2-3 引出列表'!$A$2:$CE$8700,$A1524,MATCH(H$1,'2-3 引出列表'!$A$1:$CD$1,0)),"")),"",IFERROR(INDEX('2-3 引出列表'!$A$2:$CE$8700,$A1524,MATCH(H$1,'2-3 引出列表'!$A$1:$CD$1,0)),""))</f>
        <v>0</v>
      </c>
      <c r="I1524">
        <f>IF(ISBLANK(IFERROR(INDEX('2-3 引出列表'!$A$2:$CE$8700,$A1524,MATCH(I$1,'2-3 引出列表'!$A$1:$CD$1,0)),"")),"",IFERROR(INDEX('2-3 引出列表'!$A$2:$CE$8700,$A1524,MATCH(I$1,'2-3 引出列表'!$A$1:$CD$1,0)),""))</f>
        <v>0</v>
      </c>
    </row>
    <row r="1525" customFormat="1" spans="1:9">
      <c r="A1525">
        <v>1524</v>
      </c>
      <c r="B1525">
        <f>IF(ISBLANK(IFERROR(INDEX('2-3 引出列表'!$A$2:$CE$8700,$A1525,MATCH(B$1,'2-3 引出列表'!$A$1:$CD$1,0)),"")),"",IFERROR(INDEX('2-3 引出列表'!$A$2:$CE$8700,$A1525,MATCH(B$1,'2-3 引出列表'!$A$1:$CD$1,0)),""))</f>
        <v>0</v>
      </c>
      <c r="C1525">
        <f>IF(ISBLANK(IFERROR(INDEX('2-3 引出列表'!$A$2:$CE$8700,$A1525,MATCH(C$1,'2-3 引出列表'!$A$1:$CD$1,0)),"")),"",IFERROR(INDEX('2-3 引出列表'!$A$2:$CE$8700,$A1525,MATCH(C$1,'2-3 引出列表'!$A$1:$CD$1,0)),""))</f>
        <v>0</v>
      </c>
      <c r="D1525">
        <f>IF(ISBLANK(IFERROR(INDEX('2-3 引出列表'!$A$2:$CE$8700,$A1525,MATCH(D$1,'2-3 引出列表'!$A$1:$CD$1,0)),"")),"",IFERROR(INDEX('2-3 引出列表'!$A$2:$CE$8700,$A1525,MATCH(D$1,'2-3 引出列表'!$A$1:$CD$1,0)),""))</f>
        <v>0</v>
      </c>
      <c r="E1525">
        <f>IF(ISBLANK(IFERROR(INDEX('2-3 引出列表'!$A$2:$CE$8700,$A1525,MATCH(E$1,'2-3 引出列表'!$A$1:$CD$1,0)),"")),"",IFERROR(INDEX('2-3 引出列表'!$A$2:$CE$8700,$A1525,MATCH(E$1,'2-3 引出列表'!$A$1:$CD$1,0)),""))</f>
        <v>0</v>
      </c>
      <c r="F1525" t="str">
        <f t="shared" si="23"/>
        <v>0</v>
      </c>
      <c r="G1525">
        <f>IF(ISBLANK(IFERROR(INDEX('2-3 引出列表'!$A$2:$CE$8700,$A1525,MATCH(G$1,'2-3 引出列表'!$A$1:$CD$1,0)),"")),"",IFERROR(INDEX('2-3 引出列表'!$A$2:$CE$8700,$A1525,MATCH(G$1,'2-3 引出列表'!$A$1:$CD$1,0)),""))</f>
        <v>0</v>
      </c>
      <c r="H1525">
        <f>IF(ISBLANK(IFERROR(INDEX('2-3 引出列表'!$A$2:$CE$8700,$A1525,MATCH(H$1,'2-3 引出列表'!$A$1:$CD$1,0)),"")),"",IFERROR(INDEX('2-3 引出列表'!$A$2:$CE$8700,$A1525,MATCH(H$1,'2-3 引出列表'!$A$1:$CD$1,0)),""))</f>
        <v>0</v>
      </c>
      <c r="I1525">
        <f>IF(ISBLANK(IFERROR(INDEX('2-3 引出列表'!$A$2:$CE$8700,$A1525,MATCH(I$1,'2-3 引出列表'!$A$1:$CD$1,0)),"")),"",IFERROR(INDEX('2-3 引出列表'!$A$2:$CE$8700,$A1525,MATCH(I$1,'2-3 引出列表'!$A$1:$CD$1,0)),""))</f>
        <v>0</v>
      </c>
    </row>
    <row r="1526" customFormat="1" spans="1:9">
      <c r="A1526">
        <v>1525</v>
      </c>
      <c r="B1526">
        <f>IF(ISBLANK(IFERROR(INDEX('2-3 引出列表'!$A$2:$CE$8700,$A1526,MATCH(B$1,'2-3 引出列表'!$A$1:$CD$1,0)),"")),"",IFERROR(INDEX('2-3 引出列表'!$A$2:$CE$8700,$A1526,MATCH(B$1,'2-3 引出列表'!$A$1:$CD$1,0)),""))</f>
        <v>0</v>
      </c>
      <c r="C1526">
        <f>IF(ISBLANK(IFERROR(INDEX('2-3 引出列表'!$A$2:$CE$8700,$A1526,MATCH(C$1,'2-3 引出列表'!$A$1:$CD$1,0)),"")),"",IFERROR(INDEX('2-3 引出列表'!$A$2:$CE$8700,$A1526,MATCH(C$1,'2-3 引出列表'!$A$1:$CD$1,0)),""))</f>
        <v>0</v>
      </c>
      <c r="D1526">
        <f>IF(ISBLANK(IFERROR(INDEX('2-3 引出列表'!$A$2:$CE$8700,$A1526,MATCH(D$1,'2-3 引出列表'!$A$1:$CD$1,0)),"")),"",IFERROR(INDEX('2-3 引出列表'!$A$2:$CE$8700,$A1526,MATCH(D$1,'2-3 引出列表'!$A$1:$CD$1,0)),""))</f>
        <v>0</v>
      </c>
      <c r="E1526">
        <f>IF(ISBLANK(IFERROR(INDEX('2-3 引出列表'!$A$2:$CE$8700,$A1526,MATCH(E$1,'2-3 引出列表'!$A$1:$CD$1,0)),"")),"",IFERROR(INDEX('2-3 引出列表'!$A$2:$CE$8700,$A1526,MATCH(E$1,'2-3 引出列表'!$A$1:$CD$1,0)),""))</f>
        <v>0</v>
      </c>
      <c r="F1526" t="str">
        <f t="shared" si="23"/>
        <v>0</v>
      </c>
      <c r="G1526">
        <f>IF(ISBLANK(IFERROR(INDEX('2-3 引出列表'!$A$2:$CE$8700,$A1526,MATCH(G$1,'2-3 引出列表'!$A$1:$CD$1,0)),"")),"",IFERROR(INDEX('2-3 引出列表'!$A$2:$CE$8700,$A1526,MATCH(G$1,'2-3 引出列表'!$A$1:$CD$1,0)),""))</f>
        <v>0</v>
      </c>
      <c r="H1526">
        <f>IF(ISBLANK(IFERROR(INDEX('2-3 引出列表'!$A$2:$CE$8700,$A1526,MATCH(H$1,'2-3 引出列表'!$A$1:$CD$1,0)),"")),"",IFERROR(INDEX('2-3 引出列表'!$A$2:$CE$8700,$A1526,MATCH(H$1,'2-3 引出列表'!$A$1:$CD$1,0)),""))</f>
        <v>0</v>
      </c>
      <c r="I1526">
        <f>IF(ISBLANK(IFERROR(INDEX('2-3 引出列表'!$A$2:$CE$8700,$A1526,MATCH(I$1,'2-3 引出列表'!$A$1:$CD$1,0)),"")),"",IFERROR(INDEX('2-3 引出列表'!$A$2:$CE$8700,$A1526,MATCH(I$1,'2-3 引出列表'!$A$1:$CD$1,0)),""))</f>
        <v>0</v>
      </c>
    </row>
    <row r="1527" customFormat="1" spans="1:9">
      <c r="A1527">
        <v>1526</v>
      </c>
      <c r="B1527">
        <f>IF(ISBLANK(IFERROR(INDEX('2-3 引出列表'!$A$2:$CE$8700,$A1527,MATCH(B$1,'2-3 引出列表'!$A$1:$CD$1,0)),"")),"",IFERROR(INDEX('2-3 引出列表'!$A$2:$CE$8700,$A1527,MATCH(B$1,'2-3 引出列表'!$A$1:$CD$1,0)),""))</f>
        <v>0</v>
      </c>
      <c r="C1527">
        <f>IF(ISBLANK(IFERROR(INDEX('2-3 引出列表'!$A$2:$CE$8700,$A1527,MATCH(C$1,'2-3 引出列表'!$A$1:$CD$1,0)),"")),"",IFERROR(INDEX('2-3 引出列表'!$A$2:$CE$8700,$A1527,MATCH(C$1,'2-3 引出列表'!$A$1:$CD$1,0)),""))</f>
        <v>0</v>
      </c>
      <c r="D1527">
        <f>IF(ISBLANK(IFERROR(INDEX('2-3 引出列表'!$A$2:$CE$8700,$A1527,MATCH(D$1,'2-3 引出列表'!$A$1:$CD$1,0)),"")),"",IFERROR(INDEX('2-3 引出列表'!$A$2:$CE$8700,$A1527,MATCH(D$1,'2-3 引出列表'!$A$1:$CD$1,0)),""))</f>
        <v>0</v>
      </c>
      <c r="E1527">
        <f>IF(ISBLANK(IFERROR(INDEX('2-3 引出列表'!$A$2:$CE$8700,$A1527,MATCH(E$1,'2-3 引出列表'!$A$1:$CD$1,0)),"")),"",IFERROR(INDEX('2-3 引出列表'!$A$2:$CE$8700,$A1527,MATCH(E$1,'2-3 引出列表'!$A$1:$CD$1,0)),""))</f>
        <v>0</v>
      </c>
      <c r="F1527" t="str">
        <f t="shared" si="23"/>
        <v>0</v>
      </c>
      <c r="G1527">
        <f>IF(ISBLANK(IFERROR(INDEX('2-3 引出列表'!$A$2:$CE$8700,$A1527,MATCH(G$1,'2-3 引出列表'!$A$1:$CD$1,0)),"")),"",IFERROR(INDEX('2-3 引出列表'!$A$2:$CE$8700,$A1527,MATCH(G$1,'2-3 引出列表'!$A$1:$CD$1,0)),""))</f>
        <v>0</v>
      </c>
      <c r="H1527">
        <f>IF(ISBLANK(IFERROR(INDEX('2-3 引出列表'!$A$2:$CE$8700,$A1527,MATCH(H$1,'2-3 引出列表'!$A$1:$CD$1,0)),"")),"",IFERROR(INDEX('2-3 引出列表'!$A$2:$CE$8700,$A1527,MATCH(H$1,'2-3 引出列表'!$A$1:$CD$1,0)),""))</f>
        <v>0</v>
      </c>
      <c r="I1527">
        <f>IF(ISBLANK(IFERROR(INDEX('2-3 引出列表'!$A$2:$CE$8700,$A1527,MATCH(I$1,'2-3 引出列表'!$A$1:$CD$1,0)),"")),"",IFERROR(INDEX('2-3 引出列表'!$A$2:$CE$8700,$A1527,MATCH(I$1,'2-3 引出列表'!$A$1:$CD$1,0)),""))</f>
        <v>0</v>
      </c>
    </row>
    <row r="1528" customFormat="1" spans="1:9">
      <c r="A1528">
        <v>1527</v>
      </c>
      <c r="B1528">
        <f>IF(ISBLANK(IFERROR(INDEX('2-3 引出列表'!$A$2:$CE$8700,$A1528,MATCH(B$1,'2-3 引出列表'!$A$1:$CD$1,0)),"")),"",IFERROR(INDEX('2-3 引出列表'!$A$2:$CE$8700,$A1528,MATCH(B$1,'2-3 引出列表'!$A$1:$CD$1,0)),""))</f>
        <v>0</v>
      </c>
      <c r="C1528">
        <f>IF(ISBLANK(IFERROR(INDEX('2-3 引出列表'!$A$2:$CE$8700,$A1528,MATCH(C$1,'2-3 引出列表'!$A$1:$CD$1,0)),"")),"",IFERROR(INDEX('2-3 引出列表'!$A$2:$CE$8700,$A1528,MATCH(C$1,'2-3 引出列表'!$A$1:$CD$1,0)),""))</f>
        <v>0</v>
      </c>
      <c r="D1528">
        <f>IF(ISBLANK(IFERROR(INDEX('2-3 引出列表'!$A$2:$CE$8700,$A1528,MATCH(D$1,'2-3 引出列表'!$A$1:$CD$1,0)),"")),"",IFERROR(INDEX('2-3 引出列表'!$A$2:$CE$8700,$A1528,MATCH(D$1,'2-3 引出列表'!$A$1:$CD$1,0)),""))</f>
        <v>0</v>
      </c>
      <c r="E1528">
        <f>IF(ISBLANK(IFERROR(INDEX('2-3 引出列表'!$A$2:$CE$8700,$A1528,MATCH(E$1,'2-3 引出列表'!$A$1:$CD$1,0)),"")),"",IFERROR(INDEX('2-3 引出列表'!$A$2:$CE$8700,$A1528,MATCH(E$1,'2-3 引出列表'!$A$1:$CD$1,0)),""))</f>
        <v>0</v>
      </c>
      <c r="F1528" t="str">
        <f t="shared" si="23"/>
        <v>0</v>
      </c>
      <c r="G1528">
        <f>IF(ISBLANK(IFERROR(INDEX('2-3 引出列表'!$A$2:$CE$8700,$A1528,MATCH(G$1,'2-3 引出列表'!$A$1:$CD$1,0)),"")),"",IFERROR(INDEX('2-3 引出列表'!$A$2:$CE$8700,$A1528,MATCH(G$1,'2-3 引出列表'!$A$1:$CD$1,0)),""))</f>
        <v>0</v>
      </c>
      <c r="H1528">
        <f>IF(ISBLANK(IFERROR(INDEX('2-3 引出列表'!$A$2:$CE$8700,$A1528,MATCH(H$1,'2-3 引出列表'!$A$1:$CD$1,0)),"")),"",IFERROR(INDEX('2-3 引出列表'!$A$2:$CE$8700,$A1528,MATCH(H$1,'2-3 引出列表'!$A$1:$CD$1,0)),""))</f>
        <v>0</v>
      </c>
      <c r="I1528">
        <f>IF(ISBLANK(IFERROR(INDEX('2-3 引出列表'!$A$2:$CE$8700,$A1528,MATCH(I$1,'2-3 引出列表'!$A$1:$CD$1,0)),"")),"",IFERROR(INDEX('2-3 引出列表'!$A$2:$CE$8700,$A1528,MATCH(I$1,'2-3 引出列表'!$A$1:$CD$1,0)),""))</f>
        <v>0</v>
      </c>
    </row>
    <row r="1529" customFormat="1" spans="1:9">
      <c r="A1529">
        <v>1528</v>
      </c>
      <c r="B1529">
        <f>IF(ISBLANK(IFERROR(INDEX('2-3 引出列表'!$A$2:$CE$8700,$A1529,MATCH(B$1,'2-3 引出列表'!$A$1:$CD$1,0)),"")),"",IFERROR(INDEX('2-3 引出列表'!$A$2:$CE$8700,$A1529,MATCH(B$1,'2-3 引出列表'!$A$1:$CD$1,0)),""))</f>
        <v>0</v>
      </c>
      <c r="C1529">
        <f>IF(ISBLANK(IFERROR(INDEX('2-3 引出列表'!$A$2:$CE$8700,$A1529,MATCH(C$1,'2-3 引出列表'!$A$1:$CD$1,0)),"")),"",IFERROR(INDEX('2-3 引出列表'!$A$2:$CE$8700,$A1529,MATCH(C$1,'2-3 引出列表'!$A$1:$CD$1,0)),""))</f>
        <v>0</v>
      </c>
      <c r="D1529">
        <f>IF(ISBLANK(IFERROR(INDEX('2-3 引出列表'!$A$2:$CE$8700,$A1529,MATCH(D$1,'2-3 引出列表'!$A$1:$CD$1,0)),"")),"",IFERROR(INDEX('2-3 引出列表'!$A$2:$CE$8700,$A1529,MATCH(D$1,'2-3 引出列表'!$A$1:$CD$1,0)),""))</f>
        <v>0</v>
      </c>
      <c r="E1529">
        <f>IF(ISBLANK(IFERROR(INDEX('2-3 引出列表'!$A$2:$CE$8700,$A1529,MATCH(E$1,'2-3 引出列表'!$A$1:$CD$1,0)),"")),"",IFERROR(INDEX('2-3 引出列表'!$A$2:$CE$8700,$A1529,MATCH(E$1,'2-3 引出列表'!$A$1:$CD$1,0)),""))</f>
        <v>0</v>
      </c>
      <c r="F1529" t="str">
        <f t="shared" si="23"/>
        <v>0</v>
      </c>
      <c r="G1529">
        <f>IF(ISBLANK(IFERROR(INDEX('2-3 引出列表'!$A$2:$CE$8700,$A1529,MATCH(G$1,'2-3 引出列表'!$A$1:$CD$1,0)),"")),"",IFERROR(INDEX('2-3 引出列表'!$A$2:$CE$8700,$A1529,MATCH(G$1,'2-3 引出列表'!$A$1:$CD$1,0)),""))</f>
        <v>0</v>
      </c>
      <c r="H1529">
        <f>IF(ISBLANK(IFERROR(INDEX('2-3 引出列表'!$A$2:$CE$8700,$A1529,MATCH(H$1,'2-3 引出列表'!$A$1:$CD$1,0)),"")),"",IFERROR(INDEX('2-3 引出列表'!$A$2:$CE$8700,$A1529,MATCH(H$1,'2-3 引出列表'!$A$1:$CD$1,0)),""))</f>
        <v>0</v>
      </c>
      <c r="I1529">
        <f>IF(ISBLANK(IFERROR(INDEX('2-3 引出列表'!$A$2:$CE$8700,$A1529,MATCH(I$1,'2-3 引出列表'!$A$1:$CD$1,0)),"")),"",IFERROR(INDEX('2-3 引出列表'!$A$2:$CE$8700,$A1529,MATCH(I$1,'2-3 引出列表'!$A$1:$CD$1,0)),""))</f>
        <v>0</v>
      </c>
    </row>
    <row r="1530" customFormat="1" spans="1:9">
      <c r="A1530">
        <v>1529</v>
      </c>
      <c r="B1530">
        <f>IF(ISBLANK(IFERROR(INDEX('2-3 引出列表'!$A$2:$CE$8700,$A1530,MATCH(B$1,'2-3 引出列表'!$A$1:$CD$1,0)),"")),"",IFERROR(INDEX('2-3 引出列表'!$A$2:$CE$8700,$A1530,MATCH(B$1,'2-3 引出列表'!$A$1:$CD$1,0)),""))</f>
        <v>0</v>
      </c>
      <c r="C1530">
        <f>IF(ISBLANK(IFERROR(INDEX('2-3 引出列表'!$A$2:$CE$8700,$A1530,MATCH(C$1,'2-3 引出列表'!$A$1:$CD$1,0)),"")),"",IFERROR(INDEX('2-3 引出列表'!$A$2:$CE$8700,$A1530,MATCH(C$1,'2-3 引出列表'!$A$1:$CD$1,0)),""))</f>
        <v>0</v>
      </c>
      <c r="D1530">
        <f>IF(ISBLANK(IFERROR(INDEX('2-3 引出列表'!$A$2:$CE$8700,$A1530,MATCH(D$1,'2-3 引出列表'!$A$1:$CD$1,0)),"")),"",IFERROR(INDEX('2-3 引出列表'!$A$2:$CE$8700,$A1530,MATCH(D$1,'2-3 引出列表'!$A$1:$CD$1,0)),""))</f>
        <v>0</v>
      </c>
      <c r="E1530">
        <f>IF(ISBLANK(IFERROR(INDEX('2-3 引出列表'!$A$2:$CE$8700,$A1530,MATCH(E$1,'2-3 引出列表'!$A$1:$CD$1,0)),"")),"",IFERROR(INDEX('2-3 引出列表'!$A$2:$CE$8700,$A1530,MATCH(E$1,'2-3 引出列表'!$A$1:$CD$1,0)),""))</f>
        <v>0</v>
      </c>
      <c r="F1530" t="str">
        <f t="shared" si="23"/>
        <v>0</v>
      </c>
      <c r="G1530">
        <f>IF(ISBLANK(IFERROR(INDEX('2-3 引出列表'!$A$2:$CE$8700,$A1530,MATCH(G$1,'2-3 引出列表'!$A$1:$CD$1,0)),"")),"",IFERROR(INDEX('2-3 引出列表'!$A$2:$CE$8700,$A1530,MATCH(G$1,'2-3 引出列表'!$A$1:$CD$1,0)),""))</f>
        <v>0</v>
      </c>
      <c r="H1530">
        <f>IF(ISBLANK(IFERROR(INDEX('2-3 引出列表'!$A$2:$CE$8700,$A1530,MATCH(H$1,'2-3 引出列表'!$A$1:$CD$1,0)),"")),"",IFERROR(INDEX('2-3 引出列表'!$A$2:$CE$8700,$A1530,MATCH(H$1,'2-3 引出列表'!$A$1:$CD$1,0)),""))</f>
        <v>0</v>
      </c>
      <c r="I1530">
        <f>IF(ISBLANK(IFERROR(INDEX('2-3 引出列表'!$A$2:$CE$8700,$A1530,MATCH(I$1,'2-3 引出列表'!$A$1:$CD$1,0)),"")),"",IFERROR(INDEX('2-3 引出列表'!$A$2:$CE$8700,$A1530,MATCH(I$1,'2-3 引出列表'!$A$1:$CD$1,0)),""))</f>
        <v>0</v>
      </c>
    </row>
    <row r="1531" customFormat="1" spans="1:9">
      <c r="A1531">
        <v>1530</v>
      </c>
      <c r="B1531">
        <f>IF(ISBLANK(IFERROR(INDEX('2-3 引出列表'!$A$2:$CE$8700,$A1531,MATCH(B$1,'2-3 引出列表'!$A$1:$CD$1,0)),"")),"",IFERROR(INDEX('2-3 引出列表'!$A$2:$CE$8700,$A1531,MATCH(B$1,'2-3 引出列表'!$A$1:$CD$1,0)),""))</f>
        <v>0</v>
      </c>
      <c r="C1531">
        <f>IF(ISBLANK(IFERROR(INDEX('2-3 引出列表'!$A$2:$CE$8700,$A1531,MATCH(C$1,'2-3 引出列表'!$A$1:$CD$1,0)),"")),"",IFERROR(INDEX('2-3 引出列表'!$A$2:$CE$8700,$A1531,MATCH(C$1,'2-3 引出列表'!$A$1:$CD$1,0)),""))</f>
        <v>0</v>
      </c>
      <c r="D1531">
        <f>IF(ISBLANK(IFERROR(INDEX('2-3 引出列表'!$A$2:$CE$8700,$A1531,MATCH(D$1,'2-3 引出列表'!$A$1:$CD$1,0)),"")),"",IFERROR(INDEX('2-3 引出列表'!$A$2:$CE$8700,$A1531,MATCH(D$1,'2-3 引出列表'!$A$1:$CD$1,0)),""))</f>
        <v>0</v>
      </c>
      <c r="E1531">
        <f>IF(ISBLANK(IFERROR(INDEX('2-3 引出列表'!$A$2:$CE$8700,$A1531,MATCH(E$1,'2-3 引出列表'!$A$1:$CD$1,0)),"")),"",IFERROR(INDEX('2-3 引出列表'!$A$2:$CE$8700,$A1531,MATCH(E$1,'2-3 引出列表'!$A$1:$CD$1,0)),""))</f>
        <v>0</v>
      </c>
      <c r="F1531" t="str">
        <f t="shared" si="23"/>
        <v>0</v>
      </c>
      <c r="G1531">
        <f>IF(ISBLANK(IFERROR(INDEX('2-3 引出列表'!$A$2:$CE$8700,$A1531,MATCH(G$1,'2-3 引出列表'!$A$1:$CD$1,0)),"")),"",IFERROR(INDEX('2-3 引出列表'!$A$2:$CE$8700,$A1531,MATCH(G$1,'2-3 引出列表'!$A$1:$CD$1,0)),""))</f>
        <v>0</v>
      </c>
      <c r="H1531">
        <f>IF(ISBLANK(IFERROR(INDEX('2-3 引出列表'!$A$2:$CE$8700,$A1531,MATCH(H$1,'2-3 引出列表'!$A$1:$CD$1,0)),"")),"",IFERROR(INDEX('2-3 引出列表'!$A$2:$CE$8700,$A1531,MATCH(H$1,'2-3 引出列表'!$A$1:$CD$1,0)),""))</f>
        <v>0</v>
      </c>
      <c r="I1531">
        <f>IF(ISBLANK(IFERROR(INDEX('2-3 引出列表'!$A$2:$CE$8700,$A1531,MATCH(I$1,'2-3 引出列表'!$A$1:$CD$1,0)),"")),"",IFERROR(INDEX('2-3 引出列表'!$A$2:$CE$8700,$A1531,MATCH(I$1,'2-3 引出列表'!$A$1:$CD$1,0)),""))</f>
        <v>0</v>
      </c>
    </row>
    <row r="1532" customFormat="1" spans="1:9">
      <c r="A1532">
        <v>1531</v>
      </c>
      <c r="B1532">
        <f>IF(ISBLANK(IFERROR(INDEX('2-3 引出列表'!$A$2:$CE$8700,$A1532,MATCH(B$1,'2-3 引出列表'!$A$1:$CD$1,0)),"")),"",IFERROR(INDEX('2-3 引出列表'!$A$2:$CE$8700,$A1532,MATCH(B$1,'2-3 引出列表'!$A$1:$CD$1,0)),""))</f>
        <v>0</v>
      </c>
      <c r="C1532">
        <f>IF(ISBLANK(IFERROR(INDEX('2-3 引出列表'!$A$2:$CE$8700,$A1532,MATCH(C$1,'2-3 引出列表'!$A$1:$CD$1,0)),"")),"",IFERROR(INDEX('2-3 引出列表'!$A$2:$CE$8700,$A1532,MATCH(C$1,'2-3 引出列表'!$A$1:$CD$1,0)),""))</f>
        <v>0</v>
      </c>
      <c r="D1532">
        <f>IF(ISBLANK(IFERROR(INDEX('2-3 引出列表'!$A$2:$CE$8700,$A1532,MATCH(D$1,'2-3 引出列表'!$A$1:$CD$1,0)),"")),"",IFERROR(INDEX('2-3 引出列表'!$A$2:$CE$8700,$A1532,MATCH(D$1,'2-3 引出列表'!$A$1:$CD$1,0)),""))</f>
        <v>0</v>
      </c>
      <c r="E1532">
        <f>IF(ISBLANK(IFERROR(INDEX('2-3 引出列表'!$A$2:$CE$8700,$A1532,MATCH(E$1,'2-3 引出列表'!$A$1:$CD$1,0)),"")),"",IFERROR(INDEX('2-3 引出列表'!$A$2:$CE$8700,$A1532,MATCH(E$1,'2-3 引出列表'!$A$1:$CD$1,0)),""))</f>
        <v>0</v>
      </c>
      <c r="F1532" t="str">
        <f t="shared" si="23"/>
        <v>0</v>
      </c>
      <c r="G1532">
        <f>IF(ISBLANK(IFERROR(INDEX('2-3 引出列表'!$A$2:$CE$8700,$A1532,MATCH(G$1,'2-3 引出列表'!$A$1:$CD$1,0)),"")),"",IFERROR(INDEX('2-3 引出列表'!$A$2:$CE$8700,$A1532,MATCH(G$1,'2-3 引出列表'!$A$1:$CD$1,0)),""))</f>
        <v>0</v>
      </c>
      <c r="H1532">
        <f>IF(ISBLANK(IFERROR(INDEX('2-3 引出列表'!$A$2:$CE$8700,$A1532,MATCH(H$1,'2-3 引出列表'!$A$1:$CD$1,0)),"")),"",IFERROR(INDEX('2-3 引出列表'!$A$2:$CE$8700,$A1532,MATCH(H$1,'2-3 引出列表'!$A$1:$CD$1,0)),""))</f>
        <v>0</v>
      </c>
      <c r="I1532">
        <f>IF(ISBLANK(IFERROR(INDEX('2-3 引出列表'!$A$2:$CE$8700,$A1532,MATCH(I$1,'2-3 引出列表'!$A$1:$CD$1,0)),"")),"",IFERROR(INDEX('2-3 引出列表'!$A$2:$CE$8700,$A1532,MATCH(I$1,'2-3 引出列表'!$A$1:$CD$1,0)),""))</f>
        <v>0</v>
      </c>
    </row>
    <row r="1533" customFormat="1" spans="1:9">
      <c r="A1533">
        <v>1532</v>
      </c>
      <c r="B1533">
        <f>IF(ISBLANK(IFERROR(INDEX('2-3 引出列表'!$A$2:$CE$8700,$A1533,MATCH(B$1,'2-3 引出列表'!$A$1:$CD$1,0)),"")),"",IFERROR(INDEX('2-3 引出列表'!$A$2:$CE$8700,$A1533,MATCH(B$1,'2-3 引出列表'!$A$1:$CD$1,0)),""))</f>
        <v>0</v>
      </c>
      <c r="C1533">
        <f>IF(ISBLANK(IFERROR(INDEX('2-3 引出列表'!$A$2:$CE$8700,$A1533,MATCH(C$1,'2-3 引出列表'!$A$1:$CD$1,0)),"")),"",IFERROR(INDEX('2-3 引出列表'!$A$2:$CE$8700,$A1533,MATCH(C$1,'2-3 引出列表'!$A$1:$CD$1,0)),""))</f>
        <v>0</v>
      </c>
      <c r="D1533">
        <f>IF(ISBLANK(IFERROR(INDEX('2-3 引出列表'!$A$2:$CE$8700,$A1533,MATCH(D$1,'2-3 引出列表'!$A$1:$CD$1,0)),"")),"",IFERROR(INDEX('2-3 引出列表'!$A$2:$CE$8700,$A1533,MATCH(D$1,'2-3 引出列表'!$A$1:$CD$1,0)),""))</f>
        <v>0</v>
      </c>
      <c r="E1533">
        <f>IF(ISBLANK(IFERROR(INDEX('2-3 引出列表'!$A$2:$CE$8700,$A1533,MATCH(E$1,'2-3 引出列表'!$A$1:$CD$1,0)),"")),"",IFERROR(INDEX('2-3 引出列表'!$A$2:$CE$8700,$A1533,MATCH(E$1,'2-3 引出列表'!$A$1:$CD$1,0)),""))</f>
        <v>0</v>
      </c>
      <c r="F1533" t="str">
        <f t="shared" si="23"/>
        <v>0</v>
      </c>
      <c r="G1533">
        <f>IF(ISBLANK(IFERROR(INDEX('2-3 引出列表'!$A$2:$CE$8700,$A1533,MATCH(G$1,'2-3 引出列表'!$A$1:$CD$1,0)),"")),"",IFERROR(INDEX('2-3 引出列表'!$A$2:$CE$8700,$A1533,MATCH(G$1,'2-3 引出列表'!$A$1:$CD$1,0)),""))</f>
        <v>0</v>
      </c>
      <c r="H1533">
        <f>IF(ISBLANK(IFERROR(INDEX('2-3 引出列表'!$A$2:$CE$8700,$A1533,MATCH(H$1,'2-3 引出列表'!$A$1:$CD$1,0)),"")),"",IFERROR(INDEX('2-3 引出列表'!$A$2:$CE$8700,$A1533,MATCH(H$1,'2-3 引出列表'!$A$1:$CD$1,0)),""))</f>
        <v>0</v>
      </c>
      <c r="I1533">
        <f>IF(ISBLANK(IFERROR(INDEX('2-3 引出列表'!$A$2:$CE$8700,$A1533,MATCH(I$1,'2-3 引出列表'!$A$1:$CD$1,0)),"")),"",IFERROR(INDEX('2-3 引出列表'!$A$2:$CE$8700,$A1533,MATCH(I$1,'2-3 引出列表'!$A$1:$CD$1,0)),""))</f>
        <v>0</v>
      </c>
    </row>
    <row r="1534" customFormat="1" spans="1:9">
      <c r="A1534">
        <v>1533</v>
      </c>
      <c r="B1534">
        <f>IF(ISBLANK(IFERROR(INDEX('2-3 引出列表'!$A$2:$CE$8700,$A1534,MATCH(B$1,'2-3 引出列表'!$A$1:$CD$1,0)),"")),"",IFERROR(INDEX('2-3 引出列表'!$A$2:$CE$8700,$A1534,MATCH(B$1,'2-3 引出列表'!$A$1:$CD$1,0)),""))</f>
        <v>0</v>
      </c>
      <c r="C1534">
        <f>IF(ISBLANK(IFERROR(INDEX('2-3 引出列表'!$A$2:$CE$8700,$A1534,MATCH(C$1,'2-3 引出列表'!$A$1:$CD$1,0)),"")),"",IFERROR(INDEX('2-3 引出列表'!$A$2:$CE$8700,$A1534,MATCH(C$1,'2-3 引出列表'!$A$1:$CD$1,0)),""))</f>
        <v>0</v>
      </c>
      <c r="D1534">
        <f>IF(ISBLANK(IFERROR(INDEX('2-3 引出列表'!$A$2:$CE$8700,$A1534,MATCH(D$1,'2-3 引出列表'!$A$1:$CD$1,0)),"")),"",IFERROR(INDEX('2-3 引出列表'!$A$2:$CE$8700,$A1534,MATCH(D$1,'2-3 引出列表'!$A$1:$CD$1,0)),""))</f>
        <v>0</v>
      </c>
      <c r="E1534">
        <f>IF(ISBLANK(IFERROR(INDEX('2-3 引出列表'!$A$2:$CE$8700,$A1534,MATCH(E$1,'2-3 引出列表'!$A$1:$CD$1,0)),"")),"",IFERROR(INDEX('2-3 引出列表'!$A$2:$CE$8700,$A1534,MATCH(E$1,'2-3 引出列表'!$A$1:$CD$1,0)),""))</f>
        <v>0</v>
      </c>
      <c r="F1534" t="str">
        <f t="shared" si="23"/>
        <v>0</v>
      </c>
      <c r="G1534">
        <f>IF(ISBLANK(IFERROR(INDEX('2-3 引出列表'!$A$2:$CE$8700,$A1534,MATCH(G$1,'2-3 引出列表'!$A$1:$CD$1,0)),"")),"",IFERROR(INDEX('2-3 引出列表'!$A$2:$CE$8700,$A1534,MATCH(G$1,'2-3 引出列表'!$A$1:$CD$1,0)),""))</f>
        <v>0</v>
      </c>
      <c r="H1534">
        <f>IF(ISBLANK(IFERROR(INDEX('2-3 引出列表'!$A$2:$CE$8700,$A1534,MATCH(H$1,'2-3 引出列表'!$A$1:$CD$1,0)),"")),"",IFERROR(INDEX('2-3 引出列表'!$A$2:$CE$8700,$A1534,MATCH(H$1,'2-3 引出列表'!$A$1:$CD$1,0)),""))</f>
        <v>0</v>
      </c>
      <c r="I1534">
        <f>IF(ISBLANK(IFERROR(INDEX('2-3 引出列表'!$A$2:$CE$8700,$A1534,MATCH(I$1,'2-3 引出列表'!$A$1:$CD$1,0)),"")),"",IFERROR(INDEX('2-3 引出列表'!$A$2:$CE$8700,$A1534,MATCH(I$1,'2-3 引出列表'!$A$1:$CD$1,0)),""))</f>
        <v>0</v>
      </c>
    </row>
    <row r="1535" customFormat="1" spans="1:9">
      <c r="A1535">
        <v>1534</v>
      </c>
      <c r="B1535">
        <f>IF(ISBLANK(IFERROR(INDEX('2-3 引出列表'!$A$2:$CE$8700,$A1535,MATCH(B$1,'2-3 引出列表'!$A$1:$CD$1,0)),"")),"",IFERROR(INDEX('2-3 引出列表'!$A$2:$CE$8700,$A1535,MATCH(B$1,'2-3 引出列表'!$A$1:$CD$1,0)),""))</f>
        <v>0</v>
      </c>
      <c r="C1535">
        <f>IF(ISBLANK(IFERROR(INDEX('2-3 引出列表'!$A$2:$CE$8700,$A1535,MATCH(C$1,'2-3 引出列表'!$A$1:$CD$1,0)),"")),"",IFERROR(INDEX('2-3 引出列表'!$A$2:$CE$8700,$A1535,MATCH(C$1,'2-3 引出列表'!$A$1:$CD$1,0)),""))</f>
        <v>0</v>
      </c>
      <c r="D1535">
        <f>IF(ISBLANK(IFERROR(INDEX('2-3 引出列表'!$A$2:$CE$8700,$A1535,MATCH(D$1,'2-3 引出列表'!$A$1:$CD$1,0)),"")),"",IFERROR(INDEX('2-3 引出列表'!$A$2:$CE$8700,$A1535,MATCH(D$1,'2-3 引出列表'!$A$1:$CD$1,0)),""))</f>
        <v>0</v>
      </c>
      <c r="E1535">
        <f>IF(ISBLANK(IFERROR(INDEX('2-3 引出列表'!$A$2:$CE$8700,$A1535,MATCH(E$1,'2-3 引出列表'!$A$1:$CD$1,0)),"")),"",IFERROR(INDEX('2-3 引出列表'!$A$2:$CE$8700,$A1535,MATCH(E$1,'2-3 引出列表'!$A$1:$CD$1,0)),""))</f>
        <v>0</v>
      </c>
      <c r="F1535" t="str">
        <f t="shared" si="23"/>
        <v>0</v>
      </c>
      <c r="G1535">
        <f>IF(ISBLANK(IFERROR(INDEX('2-3 引出列表'!$A$2:$CE$8700,$A1535,MATCH(G$1,'2-3 引出列表'!$A$1:$CD$1,0)),"")),"",IFERROR(INDEX('2-3 引出列表'!$A$2:$CE$8700,$A1535,MATCH(G$1,'2-3 引出列表'!$A$1:$CD$1,0)),""))</f>
        <v>0</v>
      </c>
      <c r="H1535">
        <f>IF(ISBLANK(IFERROR(INDEX('2-3 引出列表'!$A$2:$CE$8700,$A1535,MATCH(H$1,'2-3 引出列表'!$A$1:$CD$1,0)),"")),"",IFERROR(INDEX('2-3 引出列表'!$A$2:$CE$8700,$A1535,MATCH(H$1,'2-3 引出列表'!$A$1:$CD$1,0)),""))</f>
        <v>0</v>
      </c>
      <c r="I1535">
        <f>IF(ISBLANK(IFERROR(INDEX('2-3 引出列表'!$A$2:$CE$8700,$A1535,MATCH(I$1,'2-3 引出列表'!$A$1:$CD$1,0)),"")),"",IFERROR(INDEX('2-3 引出列表'!$A$2:$CE$8700,$A1535,MATCH(I$1,'2-3 引出列表'!$A$1:$CD$1,0)),""))</f>
        <v>0</v>
      </c>
    </row>
    <row r="1536" customFormat="1" spans="1:9">
      <c r="A1536">
        <v>1535</v>
      </c>
      <c r="B1536">
        <f>IF(ISBLANK(IFERROR(INDEX('2-3 引出列表'!$A$2:$CE$8700,$A1536,MATCH(B$1,'2-3 引出列表'!$A$1:$CD$1,0)),"")),"",IFERROR(INDEX('2-3 引出列表'!$A$2:$CE$8700,$A1536,MATCH(B$1,'2-3 引出列表'!$A$1:$CD$1,0)),""))</f>
        <v>0</v>
      </c>
      <c r="C1536">
        <f>IF(ISBLANK(IFERROR(INDEX('2-3 引出列表'!$A$2:$CE$8700,$A1536,MATCH(C$1,'2-3 引出列表'!$A$1:$CD$1,0)),"")),"",IFERROR(INDEX('2-3 引出列表'!$A$2:$CE$8700,$A1536,MATCH(C$1,'2-3 引出列表'!$A$1:$CD$1,0)),""))</f>
        <v>0</v>
      </c>
      <c r="D1536">
        <f>IF(ISBLANK(IFERROR(INDEX('2-3 引出列表'!$A$2:$CE$8700,$A1536,MATCH(D$1,'2-3 引出列表'!$A$1:$CD$1,0)),"")),"",IFERROR(INDEX('2-3 引出列表'!$A$2:$CE$8700,$A1536,MATCH(D$1,'2-3 引出列表'!$A$1:$CD$1,0)),""))</f>
        <v>0</v>
      </c>
      <c r="E1536">
        <f>IF(ISBLANK(IFERROR(INDEX('2-3 引出列表'!$A$2:$CE$8700,$A1536,MATCH(E$1,'2-3 引出列表'!$A$1:$CD$1,0)),"")),"",IFERROR(INDEX('2-3 引出列表'!$A$2:$CE$8700,$A1536,MATCH(E$1,'2-3 引出列表'!$A$1:$CD$1,0)),""))</f>
        <v>0</v>
      </c>
      <c r="F1536" t="str">
        <f t="shared" si="23"/>
        <v>0</v>
      </c>
      <c r="G1536">
        <f>IF(ISBLANK(IFERROR(INDEX('2-3 引出列表'!$A$2:$CE$8700,$A1536,MATCH(G$1,'2-3 引出列表'!$A$1:$CD$1,0)),"")),"",IFERROR(INDEX('2-3 引出列表'!$A$2:$CE$8700,$A1536,MATCH(G$1,'2-3 引出列表'!$A$1:$CD$1,0)),""))</f>
        <v>0</v>
      </c>
      <c r="H1536">
        <f>IF(ISBLANK(IFERROR(INDEX('2-3 引出列表'!$A$2:$CE$8700,$A1536,MATCH(H$1,'2-3 引出列表'!$A$1:$CD$1,0)),"")),"",IFERROR(INDEX('2-3 引出列表'!$A$2:$CE$8700,$A1536,MATCH(H$1,'2-3 引出列表'!$A$1:$CD$1,0)),""))</f>
        <v>0</v>
      </c>
      <c r="I1536">
        <f>IF(ISBLANK(IFERROR(INDEX('2-3 引出列表'!$A$2:$CE$8700,$A1536,MATCH(I$1,'2-3 引出列表'!$A$1:$CD$1,0)),"")),"",IFERROR(INDEX('2-3 引出列表'!$A$2:$CE$8700,$A1536,MATCH(I$1,'2-3 引出列表'!$A$1:$CD$1,0)),""))</f>
        <v>0</v>
      </c>
    </row>
    <row r="1537" customFormat="1" spans="1:9">
      <c r="A1537">
        <v>1536</v>
      </c>
      <c r="B1537">
        <f>IF(ISBLANK(IFERROR(INDEX('2-3 引出列表'!$A$2:$CE$8700,$A1537,MATCH(B$1,'2-3 引出列表'!$A$1:$CD$1,0)),"")),"",IFERROR(INDEX('2-3 引出列表'!$A$2:$CE$8700,$A1537,MATCH(B$1,'2-3 引出列表'!$A$1:$CD$1,0)),""))</f>
        <v>0</v>
      </c>
      <c r="C1537">
        <f>IF(ISBLANK(IFERROR(INDEX('2-3 引出列表'!$A$2:$CE$8700,$A1537,MATCH(C$1,'2-3 引出列表'!$A$1:$CD$1,0)),"")),"",IFERROR(INDEX('2-3 引出列表'!$A$2:$CE$8700,$A1537,MATCH(C$1,'2-3 引出列表'!$A$1:$CD$1,0)),""))</f>
        <v>0</v>
      </c>
      <c r="D1537">
        <f>IF(ISBLANK(IFERROR(INDEX('2-3 引出列表'!$A$2:$CE$8700,$A1537,MATCH(D$1,'2-3 引出列表'!$A$1:$CD$1,0)),"")),"",IFERROR(INDEX('2-3 引出列表'!$A$2:$CE$8700,$A1537,MATCH(D$1,'2-3 引出列表'!$A$1:$CD$1,0)),""))</f>
        <v>0</v>
      </c>
      <c r="E1537">
        <f>IF(ISBLANK(IFERROR(INDEX('2-3 引出列表'!$A$2:$CE$8700,$A1537,MATCH(E$1,'2-3 引出列表'!$A$1:$CD$1,0)),"")),"",IFERROR(INDEX('2-3 引出列表'!$A$2:$CE$8700,$A1537,MATCH(E$1,'2-3 引出列表'!$A$1:$CD$1,0)),""))</f>
        <v>0</v>
      </c>
      <c r="F1537" t="str">
        <f t="shared" si="23"/>
        <v>0</v>
      </c>
      <c r="G1537">
        <f>IF(ISBLANK(IFERROR(INDEX('2-3 引出列表'!$A$2:$CE$8700,$A1537,MATCH(G$1,'2-3 引出列表'!$A$1:$CD$1,0)),"")),"",IFERROR(INDEX('2-3 引出列表'!$A$2:$CE$8700,$A1537,MATCH(G$1,'2-3 引出列表'!$A$1:$CD$1,0)),""))</f>
        <v>0</v>
      </c>
      <c r="H1537">
        <f>IF(ISBLANK(IFERROR(INDEX('2-3 引出列表'!$A$2:$CE$8700,$A1537,MATCH(H$1,'2-3 引出列表'!$A$1:$CD$1,0)),"")),"",IFERROR(INDEX('2-3 引出列表'!$A$2:$CE$8700,$A1537,MATCH(H$1,'2-3 引出列表'!$A$1:$CD$1,0)),""))</f>
        <v>0</v>
      </c>
      <c r="I1537">
        <f>IF(ISBLANK(IFERROR(INDEX('2-3 引出列表'!$A$2:$CE$8700,$A1537,MATCH(I$1,'2-3 引出列表'!$A$1:$CD$1,0)),"")),"",IFERROR(INDEX('2-3 引出列表'!$A$2:$CE$8700,$A1537,MATCH(I$1,'2-3 引出列表'!$A$1:$CD$1,0)),""))</f>
        <v>0</v>
      </c>
    </row>
    <row r="1538" customFormat="1" spans="1:9">
      <c r="A1538">
        <v>1537</v>
      </c>
      <c r="B1538">
        <f>IF(ISBLANK(IFERROR(INDEX('2-3 引出列表'!$A$2:$CE$8700,$A1538,MATCH(B$1,'2-3 引出列表'!$A$1:$CD$1,0)),"")),"",IFERROR(INDEX('2-3 引出列表'!$A$2:$CE$8700,$A1538,MATCH(B$1,'2-3 引出列表'!$A$1:$CD$1,0)),""))</f>
        <v>0</v>
      </c>
      <c r="C1538">
        <f>IF(ISBLANK(IFERROR(INDEX('2-3 引出列表'!$A$2:$CE$8700,$A1538,MATCH(C$1,'2-3 引出列表'!$A$1:$CD$1,0)),"")),"",IFERROR(INDEX('2-3 引出列表'!$A$2:$CE$8700,$A1538,MATCH(C$1,'2-3 引出列表'!$A$1:$CD$1,0)),""))</f>
        <v>0</v>
      </c>
      <c r="D1538">
        <f>IF(ISBLANK(IFERROR(INDEX('2-3 引出列表'!$A$2:$CE$8700,$A1538,MATCH(D$1,'2-3 引出列表'!$A$1:$CD$1,0)),"")),"",IFERROR(INDEX('2-3 引出列表'!$A$2:$CE$8700,$A1538,MATCH(D$1,'2-3 引出列表'!$A$1:$CD$1,0)),""))</f>
        <v>0</v>
      </c>
      <c r="E1538">
        <f>IF(ISBLANK(IFERROR(INDEX('2-3 引出列表'!$A$2:$CE$8700,$A1538,MATCH(E$1,'2-3 引出列表'!$A$1:$CD$1,0)),"")),"",IFERROR(INDEX('2-3 引出列表'!$A$2:$CE$8700,$A1538,MATCH(E$1,'2-3 引出列表'!$A$1:$CD$1,0)),""))</f>
        <v>0</v>
      </c>
      <c r="F1538" t="str">
        <f t="shared" ref="F1538:F1601" si="24">LEFT(E1538,7)</f>
        <v>0</v>
      </c>
      <c r="G1538">
        <f>IF(ISBLANK(IFERROR(INDEX('2-3 引出列表'!$A$2:$CE$8700,$A1538,MATCH(G$1,'2-3 引出列表'!$A$1:$CD$1,0)),"")),"",IFERROR(INDEX('2-3 引出列表'!$A$2:$CE$8700,$A1538,MATCH(G$1,'2-3 引出列表'!$A$1:$CD$1,0)),""))</f>
        <v>0</v>
      </c>
      <c r="H1538">
        <f>IF(ISBLANK(IFERROR(INDEX('2-3 引出列表'!$A$2:$CE$8700,$A1538,MATCH(H$1,'2-3 引出列表'!$A$1:$CD$1,0)),"")),"",IFERROR(INDEX('2-3 引出列表'!$A$2:$CE$8700,$A1538,MATCH(H$1,'2-3 引出列表'!$A$1:$CD$1,0)),""))</f>
        <v>0</v>
      </c>
      <c r="I1538">
        <f>IF(ISBLANK(IFERROR(INDEX('2-3 引出列表'!$A$2:$CE$8700,$A1538,MATCH(I$1,'2-3 引出列表'!$A$1:$CD$1,0)),"")),"",IFERROR(INDEX('2-3 引出列表'!$A$2:$CE$8700,$A1538,MATCH(I$1,'2-3 引出列表'!$A$1:$CD$1,0)),""))</f>
        <v>0</v>
      </c>
    </row>
    <row r="1539" customFormat="1" spans="1:9">
      <c r="A1539">
        <v>1538</v>
      </c>
      <c r="B1539">
        <f>IF(ISBLANK(IFERROR(INDEX('2-3 引出列表'!$A$2:$CE$8700,$A1539,MATCH(B$1,'2-3 引出列表'!$A$1:$CD$1,0)),"")),"",IFERROR(INDEX('2-3 引出列表'!$A$2:$CE$8700,$A1539,MATCH(B$1,'2-3 引出列表'!$A$1:$CD$1,0)),""))</f>
        <v>0</v>
      </c>
      <c r="C1539">
        <f>IF(ISBLANK(IFERROR(INDEX('2-3 引出列表'!$A$2:$CE$8700,$A1539,MATCH(C$1,'2-3 引出列表'!$A$1:$CD$1,0)),"")),"",IFERROR(INDEX('2-3 引出列表'!$A$2:$CE$8700,$A1539,MATCH(C$1,'2-3 引出列表'!$A$1:$CD$1,0)),""))</f>
        <v>0</v>
      </c>
      <c r="D1539">
        <f>IF(ISBLANK(IFERROR(INDEX('2-3 引出列表'!$A$2:$CE$8700,$A1539,MATCH(D$1,'2-3 引出列表'!$A$1:$CD$1,0)),"")),"",IFERROR(INDEX('2-3 引出列表'!$A$2:$CE$8700,$A1539,MATCH(D$1,'2-3 引出列表'!$A$1:$CD$1,0)),""))</f>
        <v>0</v>
      </c>
      <c r="E1539">
        <f>IF(ISBLANK(IFERROR(INDEX('2-3 引出列表'!$A$2:$CE$8700,$A1539,MATCH(E$1,'2-3 引出列表'!$A$1:$CD$1,0)),"")),"",IFERROR(INDEX('2-3 引出列表'!$A$2:$CE$8700,$A1539,MATCH(E$1,'2-3 引出列表'!$A$1:$CD$1,0)),""))</f>
        <v>0</v>
      </c>
      <c r="F1539" t="str">
        <f t="shared" si="24"/>
        <v>0</v>
      </c>
      <c r="G1539">
        <f>IF(ISBLANK(IFERROR(INDEX('2-3 引出列表'!$A$2:$CE$8700,$A1539,MATCH(G$1,'2-3 引出列表'!$A$1:$CD$1,0)),"")),"",IFERROR(INDEX('2-3 引出列表'!$A$2:$CE$8700,$A1539,MATCH(G$1,'2-3 引出列表'!$A$1:$CD$1,0)),""))</f>
        <v>0</v>
      </c>
      <c r="H1539">
        <f>IF(ISBLANK(IFERROR(INDEX('2-3 引出列表'!$A$2:$CE$8700,$A1539,MATCH(H$1,'2-3 引出列表'!$A$1:$CD$1,0)),"")),"",IFERROR(INDEX('2-3 引出列表'!$A$2:$CE$8700,$A1539,MATCH(H$1,'2-3 引出列表'!$A$1:$CD$1,0)),""))</f>
        <v>0</v>
      </c>
      <c r="I1539">
        <f>IF(ISBLANK(IFERROR(INDEX('2-3 引出列表'!$A$2:$CE$8700,$A1539,MATCH(I$1,'2-3 引出列表'!$A$1:$CD$1,0)),"")),"",IFERROR(INDEX('2-3 引出列表'!$A$2:$CE$8700,$A1539,MATCH(I$1,'2-3 引出列表'!$A$1:$CD$1,0)),""))</f>
        <v>0</v>
      </c>
    </row>
    <row r="1540" customFormat="1" spans="1:9">
      <c r="A1540">
        <v>1539</v>
      </c>
      <c r="B1540">
        <f>IF(ISBLANK(IFERROR(INDEX('2-3 引出列表'!$A$2:$CE$8700,$A1540,MATCH(B$1,'2-3 引出列表'!$A$1:$CD$1,0)),"")),"",IFERROR(INDEX('2-3 引出列表'!$A$2:$CE$8700,$A1540,MATCH(B$1,'2-3 引出列表'!$A$1:$CD$1,0)),""))</f>
        <v>0</v>
      </c>
      <c r="C1540">
        <f>IF(ISBLANK(IFERROR(INDEX('2-3 引出列表'!$A$2:$CE$8700,$A1540,MATCH(C$1,'2-3 引出列表'!$A$1:$CD$1,0)),"")),"",IFERROR(INDEX('2-3 引出列表'!$A$2:$CE$8700,$A1540,MATCH(C$1,'2-3 引出列表'!$A$1:$CD$1,0)),""))</f>
        <v>0</v>
      </c>
      <c r="D1540">
        <f>IF(ISBLANK(IFERROR(INDEX('2-3 引出列表'!$A$2:$CE$8700,$A1540,MATCH(D$1,'2-3 引出列表'!$A$1:$CD$1,0)),"")),"",IFERROR(INDEX('2-3 引出列表'!$A$2:$CE$8700,$A1540,MATCH(D$1,'2-3 引出列表'!$A$1:$CD$1,0)),""))</f>
        <v>0</v>
      </c>
      <c r="E1540">
        <f>IF(ISBLANK(IFERROR(INDEX('2-3 引出列表'!$A$2:$CE$8700,$A1540,MATCH(E$1,'2-3 引出列表'!$A$1:$CD$1,0)),"")),"",IFERROR(INDEX('2-3 引出列表'!$A$2:$CE$8700,$A1540,MATCH(E$1,'2-3 引出列表'!$A$1:$CD$1,0)),""))</f>
        <v>0</v>
      </c>
      <c r="F1540" t="str">
        <f t="shared" si="24"/>
        <v>0</v>
      </c>
      <c r="G1540">
        <f>IF(ISBLANK(IFERROR(INDEX('2-3 引出列表'!$A$2:$CE$8700,$A1540,MATCH(G$1,'2-3 引出列表'!$A$1:$CD$1,0)),"")),"",IFERROR(INDEX('2-3 引出列表'!$A$2:$CE$8700,$A1540,MATCH(G$1,'2-3 引出列表'!$A$1:$CD$1,0)),""))</f>
        <v>0</v>
      </c>
      <c r="H1540">
        <f>IF(ISBLANK(IFERROR(INDEX('2-3 引出列表'!$A$2:$CE$8700,$A1540,MATCH(H$1,'2-3 引出列表'!$A$1:$CD$1,0)),"")),"",IFERROR(INDEX('2-3 引出列表'!$A$2:$CE$8700,$A1540,MATCH(H$1,'2-3 引出列表'!$A$1:$CD$1,0)),""))</f>
        <v>0</v>
      </c>
      <c r="I1540">
        <f>IF(ISBLANK(IFERROR(INDEX('2-3 引出列表'!$A$2:$CE$8700,$A1540,MATCH(I$1,'2-3 引出列表'!$A$1:$CD$1,0)),"")),"",IFERROR(INDEX('2-3 引出列表'!$A$2:$CE$8700,$A1540,MATCH(I$1,'2-3 引出列表'!$A$1:$CD$1,0)),""))</f>
        <v>0</v>
      </c>
    </row>
    <row r="1541" customFormat="1" spans="1:9">
      <c r="A1541">
        <v>1540</v>
      </c>
      <c r="B1541">
        <f>IF(ISBLANK(IFERROR(INDEX('2-3 引出列表'!$A$2:$CE$8700,$A1541,MATCH(B$1,'2-3 引出列表'!$A$1:$CD$1,0)),"")),"",IFERROR(INDEX('2-3 引出列表'!$A$2:$CE$8700,$A1541,MATCH(B$1,'2-3 引出列表'!$A$1:$CD$1,0)),""))</f>
        <v>0</v>
      </c>
      <c r="C1541">
        <f>IF(ISBLANK(IFERROR(INDEX('2-3 引出列表'!$A$2:$CE$8700,$A1541,MATCH(C$1,'2-3 引出列表'!$A$1:$CD$1,0)),"")),"",IFERROR(INDEX('2-3 引出列表'!$A$2:$CE$8700,$A1541,MATCH(C$1,'2-3 引出列表'!$A$1:$CD$1,0)),""))</f>
        <v>0</v>
      </c>
      <c r="D1541">
        <f>IF(ISBLANK(IFERROR(INDEX('2-3 引出列表'!$A$2:$CE$8700,$A1541,MATCH(D$1,'2-3 引出列表'!$A$1:$CD$1,0)),"")),"",IFERROR(INDEX('2-3 引出列表'!$A$2:$CE$8700,$A1541,MATCH(D$1,'2-3 引出列表'!$A$1:$CD$1,0)),""))</f>
        <v>0</v>
      </c>
      <c r="E1541">
        <f>IF(ISBLANK(IFERROR(INDEX('2-3 引出列表'!$A$2:$CE$8700,$A1541,MATCH(E$1,'2-3 引出列表'!$A$1:$CD$1,0)),"")),"",IFERROR(INDEX('2-3 引出列表'!$A$2:$CE$8700,$A1541,MATCH(E$1,'2-3 引出列表'!$A$1:$CD$1,0)),""))</f>
        <v>0</v>
      </c>
      <c r="F1541" t="str">
        <f t="shared" si="24"/>
        <v>0</v>
      </c>
      <c r="G1541">
        <f>IF(ISBLANK(IFERROR(INDEX('2-3 引出列表'!$A$2:$CE$8700,$A1541,MATCH(G$1,'2-3 引出列表'!$A$1:$CD$1,0)),"")),"",IFERROR(INDEX('2-3 引出列表'!$A$2:$CE$8700,$A1541,MATCH(G$1,'2-3 引出列表'!$A$1:$CD$1,0)),""))</f>
        <v>0</v>
      </c>
      <c r="H1541">
        <f>IF(ISBLANK(IFERROR(INDEX('2-3 引出列表'!$A$2:$CE$8700,$A1541,MATCH(H$1,'2-3 引出列表'!$A$1:$CD$1,0)),"")),"",IFERROR(INDEX('2-3 引出列表'!$A$2:$CE$8700,$A1541,MATCH(H$1,'2-3 引出列表'!$A$1:$CD$1,0)),""))</f>
        <v>0</v>
      </c>
      <c r="I1541">
        <f>IF(ISBLANK(IFERROR(INDEX('2-3 引出列表'!$A$2:$CE$8700,$A1541,MATCH(I$1,'2-3 引出列表'!$A$1:$CD$1,0)),"")),"",IFERROR(INDEX('2-3 引出列表'!$A$2:$CE$8700,$A1541,MATCH(I$1,'2-3 引出列表'!$A$1:$CD$1,0)),""))</f>
        <v>0</v>
      </c>
    </row>
    <row r="1542" customFormat="1" spans="1:9">
      <c r="A1542">
        <v>1541</v>
      </c>
      <c r="B1542">
        <f>IF(ISBLANK(IFERROR(INDEX('2-3 引出列表'!$A$2:$CE$8700,$A1542,MATCH(B$1,'2-3 引出列表'!$A$1:$CD$1,0)),"")),"",IFERROR(INDEX('2-3 引出列表'!$A$2:$CE$8700,$A1542,MATCH(B$1,'2-3 引出列表'!$A$1:$CD$1,0)),""))</f>
        <v>0</v>
      </c>
      <c r="C1542">
        <f>IF(ISBLANK(IFERROR(INDEX('2-3 引出列表'!$A$2:$CE$8700,$A1542,MATCH(C$1,'2-3 引出列表'!$A$1:$CD$1,0)),"")),"",IFERROR(INDEX('2-3 引出列表'!$A$2:$CE$8700,$A1542,MATCH(C$1,'2-3 引出列表'!$A$1:$CD$1,0)),""))</f>
        <v>0</v>
      </c>
      <c r="D1542">
        <f>IF(ISBLANK(IFERROR(INDEX('2-3 引出列表'!$A$2:$CE$8700,$A1542,MATCH(D$1,'2-3 引出列表'!$A$1:$CD$1,0)),"")),"",IFERROR(INDEX('2-3 引出列表'!$A$2:$CE$8700,$A1542,MATCH(D$1,'2-3 引出列表'!$A$1:$CD$1,0)),""))</f>
        <v>0</v>
      </c>
      <c r="E1542">
        <f>IF(ISBLANK(IFERROR(INDEX('2-3 引出列表'!$A$2:$CE$8700,$A1542,MATCH(E$1,'2-3 引出列表'!$A$1:$CD$1,0)),"")),"",IFERROR(INDEX('2-3 引出列表'!$A$2:$CE$8700,$A1542,MATCH(E$1,'2-3 引出列表'!$A$1:$CD$1,0)),""))</f>
        <v>0</v>
      </c>
      <c r="F1542" t="str">
        <f t="shared" si="24"/>
        <v>0</v>
      </c>
      <c r="G1542">
        <f>IF(ISBLANK(IFERROR(INDEX('2-3 引出列表'!$A$2:$CE$8700,$A1542,MATCH(G$1,'2-3 引出列表'!$A$1:$CD$1,0)),"")),"",IFERROR(INDEX('2-3 引出列表'!$A$2:$CE$8700,$A1542,MATCH(G$1,'2-3 引出列表'!$A$1:$CD$1,0)),""))</f>
        <v>0</v>
      </c>
      <c r="H1542">
        <f>IF(ISBLANK(IFERROR(INDEX('2-3 引出列表'!$A$2:$CE$8700,$A1542,MATCH(H$1,'2-3 引出列表'!$A$1:$CD$1,0)),"")),"",IFERROR(INDEX('2-3 引出列表'!$A$2:$CE$8700,$A1542,MATCH(H$1,'2-3 引出列表'!$A$1:$CD$1,0)),""))</f>
        <v>0</v>
      </c>
      <c r="I1542">
        <f>IF(ISBLANK(IFERROR(INDEX('2-3 引出列表'!$A$2:$CE$8700,$A1542,MATCH(I$1,'2-3 引出列表'!$A$1:$CD$1,0)),"")),"",IFERROR(INDEX('2-3 引出列表'!$A$2:$CE$8700,$A1542,MATCH(I$1,'2-3 引出列表'!$A$1:$CD$1,0)),""))</f>
        <v>0</v>
      </c>
    </row>
    <row r="1543" customFormat="1" spans="1:9">
      <c r="A1543">
        <v>1542</v>
      </c>
      <c r="B1543">
        <f>IF(ISBLANK(IFERROR(INDEX('2-3 引出列表'!$A$2:$CE$8700,$A1543,MATCH(B$1,'2-3 引出列表'!$A$1:$CD$1,0)),"")),"",IFERROR(INDEX('2-3 引出列表'!$A$2:$CE$8700,$A1543,MATCH(B$1,'2-3 引出列表'!$A$1:$CD$1,0)),""))</f>
        <v>0</v>
      </c>
      <c r="C1543">
        <f>IF(ISBLANK(IFERROR(INDEX('2-3 引出列表'!$A$2:$CE$8700,$A1543,MATCH(C$1,'2-3 引出列表'!$A$1:$CD$1,0)),"")),"",IFERROR(INDEX('2-3 引出列表'!$A$2:$CE$8700,$A1543,MATCH(C$1,'2-3 引出列表'!$A$1:$CD$1,0)),""))</f>
        <v>0</v>
      </c>
      <c r="D1543">
        <f>IF(ISBLANK(IFERROR(INDEX('2-3 引出列表'!$A$2:$CE$8700,$A1543,MATCH(D$1,'2-3 引出列表'!$A$1:$CD$1,0)),"")),"",IFERROR(INDEX('2-3 引出列表'!$A$2:$CE$8700,$A1543,MATCH(D$1,'2-3 引出列表'!$A$1:$CD$1,0)),""))</f>
        <v>0</v>
      </c>
      <c r="E1543">
        <f>IF(ISBLANK(IFERROR(INDEX('2-3 引出列表'!$A$2:$CE$8700,$A1543,MATCH(E$1,'2-3 引出列表'!$A$1:$CD$1,0)),"")),"",IFERROR(INDEX('2-3 引出列表'!$A$2:$CE$8700,$A1543,MATCH(E$1,'2-3 引出列表'!$A$1:$CD$1,0)),""))</f>
        <v>0</v>
      </c>
      <c r="F1543" t="str">
        <f t="shared" si="24"/>
        <v>0</v>
      </c>
      <c r="G1543">
        <f>IF(ISBLANK(IFERROR(INDEX('2-3 引出列表'!$A$2:$CE$8700,$A1543,MATCH(G$1,'2-3 引出列表'!$A$1:$CD$1,0)),"")),"",IFERROR(INDEX('2-3 引出列表'!$A$2:$CE$8700,$A1543,MATCH(G$1,'2-3 引出列表'!$A$1:$CD$1,0)),""))</f>
        <v>0</v>
      </c>
      <c r="H1543">
        <f>IF(ISBLANK(IFERROR(INDEX('2-3 引出列表'!$A$2:$CE$8700,$A1543,MATCH(H$1,'2-3 引出列表'!$A$1:$CD$1,0)),"")),"",IFERROR(INDEX('2-3 引出列表'!$A$2:$CE$8700,$A1543,MATCH(H$1,'2-3 引出列表'!$A$1:$CD$1,0)),""))</f>
        <v>0</v>
      </c>
      <c r="I1543">
        <f>IF(ISBLANK(IFERROR(INDEX('2-3 引出列表'!$A$2:$CE$8700,$A1543,MATCH(I$1,'2-3 引出列表'!$A$1:$CD$1,0)),"")),"",IFERROR(INDEX('2-3 引出列表'!$A$2:$CE$8700,$A1543,MATCH(I$1,'2-3 引出列表'!$A$1:$CD$1,0)),""))</f>
        <v>0</v>
      </c>
    </row>
    <row r="1544" customFormat="1" spans="1:9">
      <c r="A1544">
        <v>1543</v>
      </c>
      <c r="B1544">
        <f>IF(ISBLANK(IFERROR(INDEX('2-3 引出列表'!$A$2:$CE$8700,$A1544,MATCH(B$1,'2-3 引出列表'!$A$1:$CD$1,0)),"")),"",IFERROR(INDEX('2-3 引出列表'!$A$2:$CE$8700,$A1544,MATCH(B$1,'2-3 引出列表'!$A$1:$CD$1,0)),""))</f>
        <v>0</v>
      </c>
      <c r="C1544">
        <f>IF(ISBLANK(IFERROR(INDEX('2-3 引出列表'!$A$2:$CE$8700,$A1544,MATCH(C$1,'2-3 引出列表'!$A$1:$CD$1,0)),"")),"",IFERROR(INDEX('2-3 引出列表'!$A$2:$CE$8700,$A1544,MATCH(C$1,'2-3 引出列表'!$A$1:$CD$1,0)),""))</f>
        <v>0</v>
      </c>
      <c r="D1544">
        <f>IF(ISBLANK(IFERROR(INDEX('2-3 引出列表'!$A$2:$CE$8700,$A1544,MATCH(D$1,'2-3 引出列表'!$A$1:$CD$1,0)),"")),"",IFERROR(INDEX('2-3 引出列表'!$A$2:$CE$8700,$A1544,MATCH(D$1,'2-3 引出列表'!$A$1:$CD$1,0)),""))</f>
        <v>0</v>
      </c>
      <c r="E1544">
        <f>IF(ISBLANK(IFERROR(INDEX('2-3 引出列表'!$A$2:$CE$8700,$A1544,MATCH(E$1,'2-3 引出列表'!$A$1:$CD$1,0)),"")),"",IFERROR(INDEX('2-3 引出列表'!$A$2:$CE$8700,$A1544,MATCH(E$1,'2-3 引出列表'!$A$1:$CD$1,0)),""))</f>
        <v>0</v>
      </c>
      <c r="F1544" t="str">
        <f t="shared" si="24"/>
        <v>0</v>
      </c>
      <c r="G1544">
        <f>IF(ISBLANK(IFERROR(INDEX('2-3 引出列表'!$A$2:$CE$8700,$A1544,MATCH(G$1,'2-3 引出列表'!$A$1:$CD$1,0)),"")),"",IFERROR(INDEX('2-3 引出列表'!$A$2:$CE$8700,$A1544,MATCH(G$1,'2-3 引出列表'!$A$1:$CD$1,0)),""))</f>
        <v>0</v>
      </c>
      <c r="H1544">
        <f>IF(ISBLANK(IFERROR(INDEX('2-3 引出列表'!$A$2:$CE$8700,$A1544,MATCH(H$1,'2-3 引出列表'!$A$1:$CD$1,0)),"")),"",IFERROR(INDEX('2-3 引出列表'!$A$2:$CE$8700,$A1544,MATCH(H$1,'2-3 引出列表'!$A$1:$CD$1,0)),""))</f>
        <v>0</v>
      </c>
      <c r="I1544">
        <f>IF(ISBLANK(IFERROR(INDEX('2-3 引出列表'!$A$2:$CE$8700,$A1544,MATCH(I$1,'2-3 引出列表'!$A$1:$CD$1,0)),"")),"",IFERROR(INDEX('2-3 引出列表'!$A$2:$CE$8700,$A1544,MATCH(I$1,'2-3 引出列表'!$A$1:$CD$1,0)),""))</f>
        <v>0</v>
      </c>
    </row>
    <row r="1545" customFormat="1" spans="1:9">
      <c r="A1545">
        <v>1544</v>
      </c>
      <c r="B1545">
        <f>IF(ISBLANK(IFERROR(INDEX('2-3 引出列表'!$A$2:$CE$8700,$A1545,MATCH(B$1,'2-3 引出列表'!$A$1:$CD$1,0)),"")),"",IFERROR(INDEX('2-3 引出列表'!$A$2:$CE$8700,$A1545,MATCH(B$1,'2-3 引出列表'!$A$1:$CD$1,0)),""))</f>
        <v>0</v>
      </c>
      <c r="C1545">
        <f>IF(ISBLANK(IFERROR(INDEX('2-3 引出列表'!$A$2:$CE$8700,$A1545,MATCH(C$1,'2-3 引出列表'!$A$1:$CD$1,0)),"")),"",IFERROR(INDEX('2-3 引出列表'!$A$2:$CE$8700,$A1545,MATCH(C$1,'2-3 引出列表'!$A$1:$CD$1,0)),""))</f>
        <v>0</v>
      </c>
      <c r="D1545">
        <f>IF(ISBLANK(IFERROR(INDEX('2-3 引出列表'!$A$2:$CE$8700,$A1545,MATCH(D$1,'2-3 引出列表'!$A$1:$CD$1,0)),"")),"",IFERROR(INDEX('2-3 引出列表'!$A$2:$CE$8700,$A1545,MATCH(D$1,'2-3 引出列表'!$A$1:$CD$1,0)),""))</f>
        <v>0</v>
      </c>
      <c r="E1545">
        <f>IF(ISBLANK(IFERROR(INDEX('2-3 引出列表'!$A$2:$CE$8700,$A1545,MATCH(E$1,'2-3 引出列表'!$A$1:$CD$1,0)),"")),"",IFERROR(INDEX('2-3 引出列表'!$A$2:$CE$8700,$A1545,MATCH(E$1,'2-3 引出列表'!$A$1:$CD$1,0)),""))</f>
        <v>0</v>
      </c>
      <c r="F1545" t="str">
        <f t="shared" si="24"/>
        <v>0</v>
      </c>
      <c r="G1545">
        <f>IF(ISBLANK(IFERROR(INDEX('2-3 引出列表'!$A$2:$CE$8700,$A1545,MATCH(G$1,'2-3 引出列表'!$A$1:$CD$1,0)),"")),"",IFERROR(INDEX('2-3 引出列表'!$A$2:$CE$8700,$A1545,MATCH(G$1,'2-3 引出列表'!$A$1:$CD$1,0)),""))</f>
        <v>0</v>
      </c>
      <c r="H1545">
        <f>IF(ISBLANK(IFERROR(INDEX('2-3 引出列表'!$A$2:$CE$8700,$A1545,MATCH(H$1,'2-3 引出列表'!$A$1:$CD$1,0)),"")),"",IFERROR(INDEX('2-3 引出列表'!$A$2:$CE$8700,$A1545,MATCH(H$1,'2-3 引出列表'!$A$1:$CD$1,0)),""))</f>
        <v>0</v>
      </c>
      <c r="I1545">
        <f>IF(ISBLANK(IFERROR(INDEX('2-3 引出列表'!$A$2:$CE$8700,$A1545,MATCH(I$1,'2-3 引出列表'!$A$1:$CD$1,0)),"")),"",IFERROR(INDEX('2-3 引出列表'!$A$2:$CE$8700,$A1545,MATCH(I$1,'2-3 引出列表'!$A$1:$CD$1,0)),""))</f>
        <v>0</v>
      </c>
    </row>
    <row r="1546" customFormat="1" spans="1:9">
      <c r="A1546">
        <v>1545</v>
      </c>
      <c r="B1546">
        <f>IF(ISBLANK(IFERROR(INDEX('2-3 引出列表'!$A$2:$CE$8700,$A1546,MATCH(B$1,'2-3 引出列表'!$A$1:$CD$1,0)),"")),"",IFERROR(INDEX('2-3 引出列表'!$A$2:$CE$8700,$A1546,MATCH(B$1,'2-3 引出列表'!$A$1:$CD$1,0)),""))</f>
        <v>0</v>
      </c>
      <c r="C1546">
        <f>IF(ISBLANK(IFERROR(INDEX('2-3 引出列表'!$A$2:$CE$8700,$A1546,MATCH(C$1,'2-3 引出列表'!$A$1:$CD$1,0)),"")),"",IFERROR(INDEX('2-3 引出列表'!$A$2:$CE$8700,$A1546,MATCH(C$1,'2-3 引出列表'!$A$1:$CD$1,0)),""))</f>
        <v>0</v>
      </c>
      <c r="D1546">
        <f>IF(ISBLANK(IFERROR(INDEX('2-3 引出列表'!$A$2:$CE$8700,$A1546,MATCH(D$1,'2-3 引出列表'!$A$1:$CD$1,0)),"")),"",IFERROR(INDEX('2-3 引出列表'!$A$2:$CE$8700,$A1546,MATCH(D$1,'2-3 引出列表'!$A$1:$CD$1,0)),""))</f>
        <v>0</v>
      </c>
      <c r="E1546">
        <f>IF(ISBLANK(IFERROR(INDEX('2-3 引出列表'!$A$2:$CE$8700,$A1546,MATCH(E$1,'2-3 引出列表'!$A$1:$CD$1,0)),"")),"",IFERROR(INDEX('2-3 引出列表'!$A$2:$CE$8700,$A1546,MATCH(E$1,'2-3 引出列表'!$A$1:$CD$1,0)),""))</f>
        <v>0</v>
      </c>
      <c r="F1546" t="str">
        <f t="shared" si="24"/>
        <v>0</v>
      </c>
      <c r="G1546">
        <f>IF(ISBLANK(IFERROR(INDEX('2-3 引出列表'!$A$2:$CE$8700,$A1546,MATCH(G$1,'2-3 引出列表'!$A$1:$CD$1,0)),"")),"",IFERROR(INDEX('2-3 引出列表'!$A$2:$CE$8700,$A1546,MATCH(G$1,'2-3 引出列表'!$A$1:$CD$1,0)),""))</f>
        <v>0</v>
      </c>
      <c r="H1546">
        <f>IF(ISBLANK(IFERROR(INDEX('2-3 引出列表'!$A$2:$CE$8700,$A1546,MATCH(H$1,'2-3 引出列表'!$A$1:$CD$1,0)),"")),"",IFERROR(INDEX('2-3 引出列表'!$A$2:$CE$8700,$A1546,MATCH(H$1,'2-3 引出列表'!$A$1:$CD$1,0)),""))</f>
        <v>0</v>
      </c>
      <c r="I1546">
        <f>IF(ISBLANK(IFERROR(INDEX('2-3 引出列表'!$A$2:$CE$8700,$A1546,MATCH(I$1,'2-3 引出列表'!$A$1:$CD$1,0)),"")),"",IFERROR(INDEX('2-3 引出列表'!$A$2:$CE$8700,$A1546,MATCH(I$1,'2-3 引出列表'!$A$1:$CD$1,0)),""))</f>
        <v>0</v>
      </c>
    </row>
    <row r="1547" customFormat="1" spans="1:9">
      <c r="A1547">
        <v>1546</v>
      </c>
      <c r="B1547">
        <f>IF(ISBLANK(IFERROR(INDEX('2-3 引出列表'!$A$2:$CE$8700,$A1547,MATCH(B$1,'2-3 引出列表'!$A$1:$CD$1,0)),"")),"",IFERROR(INDEX('2-3 引出列表'!$A$2:$CE$8700,$A1547,MATCH(B$1,'2-3 引出列表'!$A$1:$CD$1,0)),""))</f>
        <v>0</v>
      </c>
      <c r="C1547">
        <f>IF(ISBLANK(IFERROR(INDEX('2-3 引出列表'!$A$2:$CE$8700,$A1547,MATCH(C$1,'2-3 引出列表'!$A$1:$CD$1,0)),"")),"",IFERROR(INDEX('2-3 引出列表'!$A$2:$CE$8700,$A1547,MATCH(C$1,'2-3 引出列表'!$A$1:$CD$1,0)),""))</f>
        <v>0</v>
      </c>
      <c r="D1547">
        <f>IF(ISBLANK(IFERROR(INDEX('2-3 引出列表'!$A$2:$CE$8700,$A1547,MATCH(D$1,'2-3 引出列表'!$A$1:$CD$1,0)),"")),"",IFERROR(INDEX('2-3 引出列表'!$A$2:$CE$8700,$A1547,MATCH(D$1,'2-3 引出列表'!$A$1:$CD$1,0)),""))</f>
        <v>0</v>
      </c>
      <c r="E1547">
        <f>IF(ISBLANK(IFERROR(INDEX('2-3 引出列表'!$A$2:$CE$8700,$A1547,MATCH(E$1,'2-3 引出列表'!$A$1:$CD$1,0)),"")),"",IFERROR(INDEX('2-3 引出列表'!$A$2:$CE$8700,$A1547,MATCH(E$1,'2-3 引出列表'!$A$1:$CD$1,0)),""))</f>
        <v>0</v>
      </c>
      <c r="F1547" t="str">
        <f t="shared" si="24"/>
        <v>0</v>
      </c>
      <c r="G1547">
        <f>IF(ISBLANK(IFERROR(INDEX('2-3 引出列表'!$A$2:$CE$8700,$A1547,MATCH(G$1,'2-3 引出列表'!$A$1:$CD$1,0)),"")),"",IFERROR(INDEX('2-3 引出列表'!$A$2:$CE$8700,$A1547,MATCH(G$1,'2-3 引出列表'!$A$1:$CD$1,0)),""))</f>
        <v>0</v>
      </c>
      <c r="H1547">
        <f>IF(ISBLANK(IFERROR(INDEX('2-3 引出列表'!$A$2:$CE$8700,$A1547,MATCH(H$1,'2-3 引出列表'!$A$1:$CD$1,0)),"")),"",IFERROR(INDEX('2-3 引出列表'!$A$2:$CE$8700,$A1547,MATCH(H$1,'2-3 引出列表'!$A$1:$CD$1,0)),""))</f>
        <v>0</v>
      </c>
      <c r="I1547">
        <f>IF(ISBLANK(IFERROR(INDEX('2-3 引出列表'!$A$2:$CE$8700,$A1547,MATCH(I$1,'2-3 引出列表'!$A$1:$CD$1,0)),"")),"",IFERROR(INDEX('2-3 引出列表'!$A$2:$CE$8700,$A1547,MATCH(I$1,'2-3 引出列表'!$A$1:$CD$1,0)),""))</f>
        <v>0</v>
      </c>
    </row>
    <row r="1548" customFormat="1" spans="1:9">
      <c r="A1548">
        <v>1547</v>
      </c>
      <c r="B1548">
        <f>IF(ISBLANK(IFERROR(INDEX('2-3 引出列表'!$A$2:$CE$8700,$A1548,MATCH(B$1,'2-3 引出列表'!$A$1:$CD$1,0)),"")),"",IFERROR(INDEX('2-3 引出列表'!$A$2:$CE$8700,$A1548,MATCH(B$1,'2-3 引出列表'!$A$1:$CD$1,0)),""))</f>
        <v>0</v>
      </c>
      <c r="C1548">
        <f>IF(ISBLANK(IFERROR(INDEX('2-3 引出列表'!$A$2:$CE$8700,$A1548,MATCH(C$1,'2-3 引出列表'!$A$1:$CD$1,0)),"")),"",IFERROR(INDEX('2-3 引出列表'!$A$2:$CE$8700,$A1548,MATCH(C$1,'2-3 引出列表'!$A$1:$CD$1,0)),""))</f>
        <v>0</v>
      </c>
      <c r="D1548">
        <f>IF(ISBLANK(IFERROR(INDEX('2-3 引出列表'!$A$2:$CE$8700,$A1548,MATCH(D$1,'2-3 引出列表'!$A$1:$CD$1,0)),"")),"",IFERROR(INDEX('2-3 引出列表'!$A$2:$CE$8700,$A1548,MATCH(D$1,'2-3 引出列表'!$A$1:$CD$1,0)),""))</f>
        <v>0</v>
      </c>
      <c r="E1548">
        <f>IF(ISBLANK(IFERROR(INDEX('2-3 引出列表'!$A$2:$CE$8700,$A1548,MATCH(E$1,'2-3 引出列表'!$A$1:$CD$1,0)),"")),"",IFERROR(INDEX('2-3 引出列表'!$A$2:$CE$8700,$A1548,MATCH(E$1,'2-3 引出列表'!$A$1:$CD$1,0)),""))</f>
        <v>0</v>
      </c>
      <c r="F1548" t="str">
        <f t="shared" si="24"/>
        <v>0</v>
      </c>
      <c r="G1548">
        <f>IF(ISBLANK(IFERROR(INDEX('2-3 引出列表'!$A$2:$CE$8700,$A1548,MATCH(G$1,'2-3 引出列表'!$A$1:$CD$1,0)),"")),"",IFERROR(INDEX('2-3 引出列表'!$A$2:$CE$8700,$A1548,MATCH(G$1,'2-3 引出列表'!$A$1:$CD$1,0)),""))</f>
        <v>0</v>
      </c>
      <c r="H1548">
        <f>IF(ISBLANK(IFERROR(INDEX('2-3 引出列表'!$A$2:$CE$8700,$A1548,MATCH(H$1,'2-3 引出列表'!$A$1:$CD$1,0)),"")),"",IFERROR(INDEX('2-3 引出列表'!$A$2:$CE$8700,$A1548,MATCH(H$1,'2-3 引出列表'!$A$1:$CD$1,0)),""))</f>
        <v>0</v>
      </c>
      <c r="I1548">
        <f>IF(ISBLANK(IFERROR(INDEX('2-3 引出列表'!$A$2:$CE$8700,$A1548,MATCH(I$1,'2-3 引出列表'!$A$1:$CD$1,0)),"")),"",IFERROR(INDEX('2-3 引出列表'!$A$2:$CE$8700,$A1548,MATCH(I$1,'2-3 引出列表'!$A$1:$CD$1,0)),""))</f>
        <v>0</v>
      </c>
    </row>
    <row r="1549" customFormat="1" spans="1:9">
      <c r="A1549">
        <v>1548</v>
      </c>
      <c r="B1549">
        <f>IF(ISBLANK(IFERROR(INDEX('2-3 引出列表'!$A$2:$CE$8700,$A1549,MATCH(B$1,'2-3 引出列表'!$A$1:$CD$1,0)),"")),"",IFERROR(INDEX('2-3 引出列表'!$A$2:$CE$8700,$A1549,MATCH(B$1,'2-3 引出列表'!$A$1:$CD$1,0)),""))</f>
        <v>0</v>
      </c>
      <c r="C1549">
        <f>IF(ISBLANK(IFERROR(INDEX('2-3 引出列表'!$A$2:$CE$8700,$A1549,MATCH(C$1,'2-3 引出列表'!$A$1:$CD$1,0)),"")),"",IFERROR(INDEX('2-3 引出列表'!$A$2:$CE$8700,$A1549,MATCH(C$1,'2-3 引出列表'!$A$1:$CD$1,0)),""))</f>
        <v>0</v>
      </c>
      <c r="D1549">
        <f>IF(ISBLANK(IFERROR(INDEX('2-3 引出列表'!$A$2:$CE$8700,$A1549,MATCH(D$1,'2-3 引出列表'!$A$1:$CD$1,0)),"")),"",IFERROR(INDEX('2-3 引出列表'!$A$2:$CE$8700,$A1549,MATCH(D$1,'2-3 引出列表'!$A$1:$CD$1,0)),""))</f>
        <v>0</v>
      </c>
      <c r="E1549">
        <f>IF(ISBLANK(IFERROR(INDEX('2-3 引出列表'!$A$2:$CE$8700,$A1549,MATCH(E$1,'2-3 引出列表'!$A$1:$CD$1,0)),"")),"",IFERROR(INDEX('2-3 引出列表'!$A$2:$CE$8700,$A1549,MATCH(E$1,'2-3 引出列表'!$A$1:$CD$1,0)),""))</f>
        <v>0</v>
      </c>
      <c r="F1549" t="str">
        <f t="shared" si="24"/>
        <v>0</v>
      </c>
      <c r="G1549">
        <f>IF(ISBLANK(IFERROR(INDEX('2-3 引出列表'!$A$2:$CE$8700,$A1549,MATCH(G$1,'2-3 引出列表'!$A$1:$CD$1,0)),"")),"",IFERROR(INDEX('2-3 引出列表'!$A$2:$CE$8700,$A1549,MATCH(G$1,'2-3 引出列表'!$A$1:$CD$1,0)),""))</f>
        <v>0</v>
      </c>
      <c r="H1549">
        <f>IF(ISBLANK(IFERROR(INDEX('2-3 引出列表'!$A$2:$CE$8700,$A1549,MATCH(H$1,'2-3 引出列表'!$A$1:$CD$1,0)),"")),"",IFERROR(INDEX('2-3 引出列表'!$A$2:$CE$8700,$A1549,MATCH(H$1,'2-3 引出列表'!$A$1:$CD$1,0)),""))</f>
        <v>0</v>
      </c>
      <c r="I1549">
        <f>IF(ISBLANK(IFERROR(INDEX('2-3 引出列表'!$A$2:$CE$8700,$A1549,MATCH(I$1,'2-3 引出列表'!$A$1:$CD$1,0)),"")),"",IFERROR(INDEX('2-3 引出列表'!$A$2:$CE$8700,$A1549,MATCH(I$1,'2-3 引出列表'!$A$1:$CD$1,0)),""))</f>
        <v>0</v>
      </c>
    </row>
    <row r="1550" customFormat="1" spans="1:9">
      <c r="A1550">
        <v>1549</v>
      </c>
      <c r="B1550">
        <f>IF(ISBLANK(IFERROR(INDEX('2-3 引出列表'!$A$2:$CE$8700,$A1550,MATCH(B$1,'2-3 引出列表'!$A$1:$CD$1,0)),"")),"",IFERROR(INDEX('2-3 引出列表'!$A$2:$CE$8700,$A1550,MATCH(B$1,'2-3 引出列表'!$A$1:$CD$1,0)),""))</f>
        <v>0</v>
      </c>
      <c r="C1550">
        <f>IF(ISBLANK(IFERROR(INDEX('2-3 引出列表'!$A$2:$CE$8700,$A1550,MATCH(C$1,'2-3 引出列表'!$A$1:$CD$1,0)),"")),"",IFERROR(INDEX('2-3 引出列表'!$A$2:$CE$8700,$A1550,MATCH(C$1,'2-3 引出列表'!$A$1:$CD$1,0)),""))</f>
        <v>0</v>
      </c>
      <c r="D1550">
        <f>IF(ISBLANK(IFERROR(INDEX('2-3 引出列表'!$A$2:$CE$8700,$A1550,MATCH(D$1,'2-3 引出列表'!$A$1:$CD$1,0)),"")),"",IFERROR(INDEX('2-3 引出列表'!$A$2:$CE$8700,$A1550,MATCH(D$1,'2-3 引出列表'!$A$1:$CD$1,0)),""))</f>
        <v>0</v>
      </c>
      <c r="E1550">
        <f>IF(ISBLANK(IFERROR(INDEX('2-3 引出列表'!$A$2:$CE$8700,$A1550,MATCH(E$1,'2-3 引出列表'!$A$1:$CD$1,0)),"")),"",IFERROR(INDEX('2-3 引出列表'!$A$2:$CE$8700,$A1550,MATCH(E$1,'2-3 引出列表'!$A$1:$CD$1,0)),""))</f>
        <v>0</v>
      </c>
      <c r="F1550" t="str">
        <f t="shared" si="24"/>
        <v>0</v>
      </c>
      <c r="G1550">
        <f>IF(ISBLANK(IFERROR(INDEX('2-3 引出列表'!$A$2:$CE$8700,$A1550,MATCH(G$1,'2-3 引出列表'!$A$1:$CD$1,0)),"")),"",IFERROR(INDEX('2-3 引出列表'!$A$2:$CE$8700,$A1550,MATCH(G$1,'2-3 引出列表'!$A$1:$CD$1,0)),""))</f>
        <v>0</v>
      </c>
      <c r="H1550">
        <f>IF(ISBLANK(IFERROR(INDEX('2-3 引出列表'!$A$2:$CE$8700,$A1550,MATCH(H$1,'2-3 引出列表'!$A$1:$CD$1,0)),"")),"",IFERROR(INDEX('2-3 引出列表'!$A$2:$CE$8700,$A1550,MATCH(H$1,'2-3 引出列表'!$A$1:$CD$1,0)),""))</f>
        <v>0</v>
      </c>
      <c r="I1550">
        <f>IF(ISBLANK(IFERROR(INDEX('2-3 引出列表'!$A$2:$CE$8700,$A1550,MATCH(I$1,'2-3 引出列表'!$A$1:$CD$1,0)),"")),"",IFERROR(INDEX('2-3 引出列表'!$A$2:$CE$8700,$A1550,MATCH(I$1,'2-3 引出列表'!$A$1:$CD$1,0)),""))</f>
        <v>0</v>
      </c>
    </row>
    <row r="1551" customFormat="1" spans="1:9">
      <c r="A1551">
        <v>1550</v>
      </c>
      <c r="B1551">
        <f>IF(ISBLANK(IFERROR(INDEX('2-3 引出列表'!$A$2:$CE$8700,$A1551,MATCH(B$1,'2-3 引出列表'!$A$1:$CD$1,0)),"")),"",IFERROR(INDEX('2-3 引出列表'!$A$2:$CE$8700,$A1551,MATCH(B$1,'2-3 引出列表'!$A$1:$CD$1,0)),""))</f>
        <v>0</v>
      </c>
      <c r="C1551">
        <f>IF(ISBLANK(IFERROR(INDEX('2-3 引出列表'!$A$2:$CE$8700,$A1551,MATCH(C$1,'2-3 引出列表'!$A$1:$CD$1,0)),"")),"",IFERROR(INDEX('2-3 引出列表'!$A$2:$CE$8700,$A1551,MATCH(C$1,'2-3 引出列表'!$A$1:$CD$1,0)),""))</f>
        <v>0</v>
      </c>
      <c r="D1551">
        <f>IF(ISBLANK(IFERROR(INDEX('2-3 引出列表'!$A$2:$CE$8700,$A1551,MATCH(D$1,'2-3 引出列表'!$A$1:$CD$1,0)),"")),"",IFERROR(INDEX('2-3 引出列表'!$A$2:$CE$8700,$A1551,MATCH(D$1,'2-3 引出列表'!$A$1:$CD$1,0)),""))</f>
        <v>0</v>
      </c>
      <c r="E1551">
        <f>IF(ISBLANK(IFERROR(INDEX('2-3 引出列表'!$A$2:$CE$8700,$A1551,MATCH(E$1,'2-3 引出列表'!$A$1:$CD$1,0)),"")),"",IFERROR(INDEX('2-3 引出列表'!$A$2:$CE$8700,$A1551,MATCH(E$1,'2-3 引出列表'!$A$1:$CD$1,0)),""))</f>
        <v>0</v>
      </c>
      <c r="F1551" t="str">
        <f t="shared" si="24"/>
        <v>0</v>
      </c>
      <c r="G1551">
        <f>IF(ISBLANK(IFERROR(INDEX('2-3 引出列表'!$A$2:$CE$8700,$A1551,MATCH(G$1,'2-3 引出列表'!$A$1:$CD$1,0)),"")),"",IFERROR(INDEX('2-3 引出列表'!$A$2:$CE$8700,$A1551,MATCH(G$1,'2-3 引出列表'!$A$1:$CD$1,0)),""))</f>
        <v>0</v>
      </c>
      <c r="H1551">
        <f>IF(ISBLANK(IFERROR(INDEX('2-3 引出列表'!$A$2:$CE$8700,$A1551,MATCH(H$1,'2-3 引出列表'!$A$1:$CD$1,0)),"")),"",IFERROR(INDEX('2-3 引出列表'!$A$2:$CE$8700,$A1551,MATCH(H$1,'2-3 引出列表'!$A$1:$CD$1,0)),""))</f>
        <v>0</v>
      </c>
      <c r="I1551">
        <f>IF(ISBLANK(IFERROR(INDEX('2-3 引出列表'!$A$2:$CE$8700,$A1551,MATCH(I$1,'2-3 引出列表'!$A$1:$CD$1,0)),"")),"",IFERROR(INDEX('2-3 引出列表'!$A$2:$CE$8700,$A1551,MATCH(I$1,'2-3 引出列表'!$A$1:$CD$1,0)),""))</f>
        <v>0</v>
      </c>
    </row>
    <row r="1552" customFormat="1" spans="1:9">
      <c r="A1552">
        <v>1551</v>
      </c>
      <c r="B1552">
        <f>IF(ISBLANK(IFERROR(INDEX('2-3 引出列表'!$A$2:$CE$8700,$A1552,MATCH(B$1,'2-3 引出列表'!$A$1:$CD$1,0)),"")),"",IFERROR(INDEX('2-3 引出列表'!$A$2:$CE$8700,$A1552,MATCH(B$1,'2-3 引出列表'!$A$1:$CD$1,0)),""))</f>
        <v>0</v>
      </c>
      <c r="C1552">
        <f>IF(ISBLANK(IFERROR(INDEX('2-3 引出列表'!$A$2:$CE$8700,$A1552,MATCH(C$1,'2-3 引出列表'!$A$1:$CD$1,0)),"")),"",IFERROR(INDEX('2-3 引出列表'!$A$2:$CE$8700,$A1552,MATCH(C$1,'2-3 引出列表'!$A$1:$CD$1,0)),""))</f>
        <v>0</v>
      </c>
      <c r="D1552">
        <f>IF(ISBLANK(IFERROR(INDEX('2-3 引出列表'!$A$2:$CE$8700,$A1552,MATCH(D$1,'2-3 引出列表'!$A$1:$CD$1,0)),"")),"",IFERROR(INDEX('2-3 引出列表'!$A$2:$CE$8700,$A1552,MATCH(D$1,'2-3 引出列表'!$A$1:$CD$1,0)),""))</f>
        <v>0</v>
      </c>
      <c r="E1552">
        <f>IF(ISBLANK(IFERROR(INDEX('2-3 引出列表'!$A$2:$CE$8700,$A1552,MATCH(E$1,'2-3 引出列表'!$A$1:$CD$1,0)),"")),"",IFERROR(INDEX('2-3 引出列表'!$A$2:$CE$8700,$A1552,MATCH(E$1,'2-3 引出列表'!$A$1:$CD$1,0)),""))</f>
        <v>0</v>
      </c>
      <c r="F1552" t="str">
        <f t="shared" si="24"/>
        <v>0</v>
      </c>
      <c r="G1552">
        <f>IF(ISBLANK(IFERROR(INDEX('2-3 引出列表'!$A$2:$CE$8700,$A1552,MATCH(G$1,'2-3 引出列表'!$A$1:$CD$1,0)),"")),"",IFERROR(INDEX('2-3 引出列表'!$A$2:$CE$8700,$A1552,MATCH(G$1,'2-3 引出列表'!$A$1:$CD$1,0)),""))</f>
        <v>0</v>
      </c>
      <c r="H1552">
        <f>IF(ISBLANK(IFERROR(INDEX('2-3 引出列表'!$A$2:$CE$8700,$A1552,MATCH(H$1,'2-3 引出列表'!$A$1:$CD$1,0)),"")),"",IFERROR(INDEX('2-3 引出列表'!$A$2:$CE$8700,$A1552,MATCH(H$1,'2-3 引出列表'!$A$1:$CD$1,0)),""))</f>
        <v>0</v>
      </c>
      <c r="I1552">
        <f>IF(ISBLANK(IFERROR(INDEX('2-3 引出列表'!$A$2:$CE$8700,$A1552,MATCH(I$1,'2-3 引出列表'!$A$1:$CD$1,0)),"")),"",IFERROR(INDEX('2-3 引出列表'!$A$2:$CE$8700,$A1552,MATCH(I$1,'2-3 引出列表'!$A$1:$CD$1,0)),""))</f>
        <v>0</v>
      </c>
    </row>
    <row r="1553" customFormat="1" spans="1:9">
      <c r="A1553">
        <v>1552</v>
      </c>
      <c r="B1553">
        <f>IF(ISBLANK(IFERROR(INDEX('2-3 引出列表'!$A$2:$CE$8700,$A1553,MATCH(B$1,'2-3 引出列表'!$A$1:$CD$1,0)),"")),"",IFERROR(INDEX('2-3 引出列表'!$A$2:$CE$8700,$A1553,MATCH(B$1,'2-3 引出列表'!$A$1:$CD$1,0)),""))</f>
        <v>0</v>
      </c>
      <c r="C1553">
        <f>IF(ISBLANK(IFERROR(INDEX('2-3 引出列表'!$A$2:$CE$8700,$A1553,MATCH(C$1,'2-3 引出列表'!$A$1:$CD$1,0)),"")),"",IFERROR(INDEX('2-3 引出列表'!$A$2:$CE$8700,$A1553,MATCH(C$1,'2-3 引出列表'!$A$1:$CD$1,0)),""))</f>
        <v>0</v>
      </c>
      <c r="D1553">
        <f>IF(ISBLANK(IFERROR(INDEX('2-3 引出列表'!$A$2:$CE$8700,$A1553,MATCH(D$1,'2-3 引出列表'!$A$1:$CD$1,0)),"")),"",IFERROR(INDEX('2-3 引出列表'!$A$2:$CE$8700,$A1553,MATCH(D$1,'2-3 引出列表'!$A$1:$CD$1,0)),""))</f>
        <v>0</v>
      </c>
      <c r="E1553">
        <f>IF(ISBLANK(IFERROR(INDEX('2-3 引出列表'!$A$2:$CE$8700,$A1553,MATCH(E$1,'2-3 引出列表'!$A$1:$CD$1,0)),"")),"",IFERROR(INDEX('2-3 引出列表'!$A$2:$CE$8700,$A1553,MATCH(E$1,'2-3 引出列表'!$A$1:$CD$1,0)),""))</f>
        <v>0</v>
      </c>
      <c r="F1553" t="str">
        <f t="shared" si="24"/>
        <v>0</v>
      </c>
      <c r="G1553">
        <f>IF(ISBLANK(IFERROR(INDEX('2-3 引出列表'!$A$2:$CE$8700,$A1553,MATCH(G$1,'2-3 引出列表'!$A$1:$CD$1,0)),"")),"",IFERROR(INDEX('2-3 引出列表'!$A$2:$CE$8700,$A1553,MATCH(G$1,'2-3 引出列表'!$A$1:$CD$1,0)),""))</f>
        <v>0</v>
      </c>
      <c r="H1553">
        <f>IF(ISBLANK(IFERROR(INDEX('2-3 引出列表'!$A$2:$CE$8700,$A1553,MATCH(H$1,'2-3 引出列表'!$A$1:$CD$1,0)),"")),"",IFERROR(INDEX('2-3 引出列表'!$A$2:$CE$8700,$A1553,MATCH(H$1,'2-3 引出列表'!$A$1:$CD$1,0)),""))</f>
        <v>0</v>
      </c>
      <c r="I1553">
        <f>IF(ISBLANK(IFERROR(INDEX('2-3 引出列表'!$A$2:$CE$8700,$A1553,MATCH(I$1,'2-3 引出列表'!$A$1:$CD$1,0)),"")),"",IFERROR(INDEX('2-3 引出列表'!$A$2:$CE$8700,$A1553,MATCH(I$1,'2-3 引出列表'!$A$1:$CD$1,0)),""))</f>
        <v>0</v>
      </c>
    </row>
    <row r="1554" customFormat="1" spans="1:9">
      <c r="A1554">
        <v>1553</v>
      </c>
      <c r="B1554">
        <f>IF(ISBLANK(IFERROR(INDEX('2-3 引出列表'!$A$2:$CE$8700,$A1554,MATCH(B$1,'2-3 引出列表'!$A$1:$CD$1,0)),"")),"",IFERROR(INDEX('2-3 引出列表'!$A$2:$CE$8700,$A1554,MATCH(B$1,'2-3 引出列表'!$A$1:$CD$1,0)),""))</f>
        <v>0</v>
      </c>
      <c r="C1554">
        <f>IF(ISBLANK(IFERROR(INDEX('2-3 引出列表'!$A$2:$CE$8700,$A1554,MATCH(C$1,'2-3 引出列表'!$A$1:$CD$1,0)),"")),"",IFERROR(INDEX('2-3 引出列表'!$A$2:$CE$8700,$A1554,MATCH(C$1,'2-3 引出列表'!$A$1:$CD$1,0)),""))</f>
        <v>0</v>
      </c>
      <c r="D1554">
        <f>IF(ISBLANK(IFERROR(INDEX('2-3 引出列表'!$A$2:$CE$8700,$A1554,MATCH(D$1,'2-3 引出列表'!$A$1:$CD$1,0)),"")),"",IFERROR(INDEX('2-3 引出列表'!$A$2:$CE$8700,$A1554,MATCH(D$1,'2-3 引出列表'!$A$1:$CD$1,0)),""))</f>
        <v>0</v>
      </c>
      <c r="E1554">
        <f>IF(ISBLANK(IFERROR(INDEX('2-3 引出列表'!$A$2:$CE$8700,$A1554,MATCH(E$1,'2-3 引出列表'!$A$1:$CD$1,0)),"")),"",IFERROR(INDEX('2-3 引出列表'!$A$2:$CE$8700,$A1554,MATCH(E$1,'2-3 引出列表'!$A$1:$CD$1,0)),""))</f>
        <v>0</v>
      </c>
      <c r="F1554" t="str">
        <f t="shared" si="24"/>
        <v>0</v>
      </c>
      <c r="G1554">
        <f>IF(ISBLANK(IFERROR(INDEX('2-3 引出列表'!$A$2:$CE$8700,$A1554,MATCH(G$1,'2-3 引出列表'!$A$1:$CD$1,0)),"")),"",IFERROR(INDEX('2-3 引出列表'!$A$2:$CE$8700,$A1554,MATCH(G$1,'2-3 引出列表'!$A$1:$CD$1,0)),""))</f>
        <v>0</v>
      </c>
      <c r="H1554">
        <f>IF(ISBLANK(IFERROR(INDEX('2-3 引出列表'!$A$2:$CE$8700,$A1554,MATCH(H$1,'2-3 引出列表'!$A$1:$CD$1,0)),"")),"",IFERROR(INDEX('2-3 引出列表'!$A$2:$CE$8700,$A1554,MATCH(H$1,'2-3 引出列表'!$A$1:$CD$1,0)),""))</f>
        <v>0</v>
      </c>
      <c r="I1554">
        <f>IF(ISBLANK(IFERROR(INDEX('2-3 引出列表'!$A$2:$CE$8700,$A1554,MATCH(I$1,'2-3 引出列表'!$A$1:$CD$1,0)),"")),"",IFERROR(INDEX('2-3 引出列表'!$A$2:$CE$8700,$A1554,MATCH(I$1,'2-3 引出列表'!$A$1:$CD$1,0)),""))</f>
        <v>0</v>
      </c>
    </row>
    <row r="1555" customFormat="1" spans="1:9">
      <c r="A1555">
        <v>1554</v>
      </c>
      <c r="B1555">
        <f>IF(ISBLANK(IFERROR(INDEX('2-3 引出列表'!$A$2:$CE$8700,$A1555,MATCH(B$1,'2-3 引出列表'!$A$1:$CD$1,0)),"")),"",IFERROR(INDEX('2-3 引出列表'!$A$2:$CE$8700,$A1555,MATCH(B$1,'2-3 引出列表'!$A$1:$CD$1,0)),""))</f>
        <v>0</v>
      </c>
      <c r="C1555">
        <f>IF(ISBLANK(IFERROR(INDEX('2-3 引出列表'!$A$2:$CE$8700,$A1555,MATCH(C$1,'2-3 引出列表'!$A$1:$CD$1,0)),"")),"",IFERROR(INDEX('2-3 引出列表'!$A$2:$CE$8700,$A1555,MATCH(C$1,'2-3 引出列表'!$A$1:$CD$1,0)),""))</f>
        <v>0</v>
      </c>
      <c r="D1555">
        <f>IF(ISBLANK(IFERROR(INDEX('2-3 引出列表'!$A$2:$CE$8700,$A1555,MATCH(D$1,'2-3 引出列表'!$A$1:$CD$1,0)),"")),"",IFERROR(INDEX('2-3 引出列表'!$A$2:$CE$8700,$A1555,MATCH(D$1,'2-3 引出列表'!$A$1:$CD$1,0)),""))</f>
        <v>0</v>
      </c>
      <c r="E1555">
        <f>IF(ISBLANK(IFERROR(INDEX('2-3 引出列表'!$A$2:$CE$8700,$A1555,MATCH(E$1,'2-3 引出列表'!$A$1:$CD$1,0)),"")),"",IFERROR(INDEX('2-3 引出列表'!$A$2:$CE$8700,$A1555,MATCH(E$1,'2-3 引出列表'!$A$1:$CD$1,0)),""))</f>
        <v>0</v>
      </c>
      <c r="F1555" t="str">
        <f t="shared" si="24"/>
        <v>0</v>
      </c>
      <c r="G1555">
        <f>IF(ISBLANK(IFERROR(INDEX('2-3 引出列表'!$A$2:$CE$8700,$A1555,MATCH(G$1,'2-3 引出列表'!$A$1:$CD$1,0)),"")),"",IFERROR(INDEX('2-3 引出列表'!$A$2:$CE$8700,$A1555,MATCH(G$1,'2-3 引出列表'!$A$1:$CD$1,0)),""))</f>
        <v>0</v>
      </c>
      <c r="H1555">
        <f>IF(ISBLANK(IFERROR(INDEX('2-3 引出列表'!$A$2:$CE$8700,$A1555,MATCH(H$1,'2-3 引出列表'!$A$1:$CD$1,0)),"")),"",IFERROR(INDEX('2-3 引出列表'!$A$2:$CE$8700,$A1555,MATCH(H$1,'2-3 引出列表'!$A$1:$CD$1,0)),""))</f>
        <v>0</v>
      </c>
      <c r="I1555">
        <f>IF(ISBLANK(IFERROR(INDEX('2-3 引出列表'!$A$2:$CE$8700,$A1555,MATCH(I$1,'2-3 引出列表'!$A$1:$CD$1,0)),"")),"",IFERROR(INDEX('2-3 引出列表'!$A$2:$CE$8700,$A1555,MATCH(I$1,'2-3 引出列表'!$A$1:$CD$1,0)),""))</f>
        <v>0</v>
      </c>
    </row>
    <row r="1556" customFormat="1" spans="1:9">
      <c r="A1556">
        <v>1555</v>
      </c>
      <c r="B1556">
        <f>IF(ISBLANK(IFERROR(INDEX('2-3 引出列表'!$A$2:$CE$8700,$A1556,MATCH(B$1,'2-3 引出列表'!$A$1:$CD$1,0)),"")),"",IFERROR(INDEX('2-3 引出列表'!$A$2:$CE$8700,$A1556,MATCH(B$1,'2-3 引出列表'!$A$1:$CD$1,0)),""))</f>
        <v>0</v>
      </c>
      <c r="C1556">
        <f>IF(ISBLANK(IFERROR(INDEX('2-3 引出列表'!$A$2:$CE$8700,$A1556,MATCH(C$1,'2-3 引出列表'!$A$1:$CD$1,0)),"")),"",IFERROR(INDEX('2-3 引出列表'!$A$2:$CE$8700,$A1556,MATCH(C$1,'2-3 引出列表'!$A$1:$CD$1,0)),""))</f>
        <v>0</v>
      </c>
      <c r="D1556">
        <f>IF(ISBLANK(IFERROR(INDEX('2-3 引出列表'!$A$2:$CE$8700,$A1556,MATCH(D$1,'2-3 引出列表'!$A$1:$CD$1,0)),"")),"",IFERROR(INDEX('2-3 引出列表'!$A$2:$CE$8700,$A1556,MATCH(D$1,'2-3 引出列表'!$A$1:$CD$1,0)),""))</f>
        <v>0</v>
      </c>
      <c r="E1556">
        <f>IF(ISBLANK(IFERROR(INDEX('2-3 引出列表'!$A$2:$CE$8700,$A1556,MATCH(E$1,'2-3 引出列表'!$A$1:$CD$1,0)),"")),"",IFERROR(INDEX('2-3 引出列表'!$A$2:$CE$8700,$A1556,MATCH(E$1,'2-3 引出列表'!$A$1:$CD$1,0)),""))</f>
        <v>0</v>
      </c>
      <c r="F1556" t="str">
        <f t="shared" si="24"/>
        <v>0</v>
      </c>
      <c r="G1556">
        <f>IF(ISBLANK(IFERROR(INDEX('2-3 引出列表'!$A$2:$CE$8700,$A1556,MATCH(G$1,'2-3 引出列表'!$A$1:$CD$1,0)),"")),"",IFERROR(INDEX('2-3 引出列表'!$A$2:$CE$8700,$A1556,MATCH(G$1,'2-3 引出列表'!$A$1:$CD$1,0)),""))</f>
        <v>0</v>
      </c>
      <c r="H1556">
        <f>IF(ISBLANK(IFERROR(INDEX('2-3 引出列表'!$A$2:$CE$8700,$A1556,MATCH(H$1,'2-3 引出列表'!$A$1:$CD$1,0)),"")),"",IFERROR(INDEX('2-3 引出列表'!$A$2:$CE$8700,$A1556,MATCH(H$1,'2-3 引出列表'!$A$1:$CD$1,0)),""))</f>
        <v>0</v>
      </c>
      <c r="I1556">
        <f>IF(ISBLANK(IFERROR(INDEX('2-3 引出列表'!$A$2:$CE$8700,$A1556,MATCH(I$1,'2-3 引出列表'!$A$1:$CD$1,0)),"")),"",IFERROR(INDEX('2-3 引出列表'!$A$2:$CE$8700,$A1556,MATCH(I$1,'2-3 引出列表'!$A$1:$CD$1,0)),""))</f>
        <v>0</v>
      </c>
    </row>
    <row r="1557" customFormat="1" spans="1:9">
      <c r="A1557">
        <v>1556</v>
      </c>
      <c r="B1557">
        <f>IF(ISBLANK(IFERROR(INDEX('2-3 引出列表'!$A$2:$CE$8700,$A1557,MATCH(B$1,'2-3 引出列表'!$A$1:$CD$1,0)),"")),"",IFERROR(INDEX('2-3 引出列表'!$A$2:$CE$8700,$A1557,MATCH(B$1,'2-3 引出列表'!$A$1:$CD$1,0)),""))</f>
        <v>0</v>
      </c>
      <c r="C1557">
        <f>IF(ISBLANK(IFERROR(INDEX('2-3 引出列表'!$A$2:$CE$8700,$A1557,MATCH(C$1,'2-3 引出列表'!$A$1:$CD$1,0)),"")),"",IFERROR(INDEX('2-3 引出列表'!$A$2:$CE$8700,$A1557,MATCH(C$1,'2-3 引出列表'!$A$1:$CD$1,0)),""))</f>
        <v>0</v>
      </c>
      <c r="D1557">
        <f>IF(ISBLANK(IFERROR(INDEX('2-3 引出列表'!$A$2:$CE$8700,$A1557,MATCH(D$1,'2-3 引出列表'!$A$1:$CD$1,0)),"")),"",IFERROR(INDEX('2-3 引出列表'!$A$2:$CE$8700,$A1557,MATCH(D$1,'2-3 引出列表'!$A$1:$CD$1,0)),""))</f>
        <v>0</v>
      </c>
      <c r="E1557">
        <f>IF(ISBLANK(IFERROR(INDEX('2-3 引出列表'!$A$2:$CE$8700,$A1557,MATCH(E$1,'2-3 引出列表'!$A$1:$CD$1,0)),"")),"",IFERROR(INDEX('2-3 引出列表'!$A$2:$CE$8700,$A1557,MATCH(E$1,'2-3 引出列表'!$A$1:$CD$1,0)),""))</f>
        <v>0</v>
      </c>
      <c r="F1557" t="str">
        <f t="shared" si="24"/>
        <v>0</v>
      </c>
      <c r="G1557">
        <f>IF(ISBLANK(IFERROR(INDEX('2-3 引出列表'!$A$2:$CE$8700,$A1557,MATCH(G$1,'2-3 引出列表'!$A$1:$CD$1,0)),"")),"",IFERROR(INDEX('2-3 引出列表'!$A$2:$CE$8700,$A1557,MATCH(G$1,'2-3 引出列表'!$A$1:$CD$1,0)),""))</f>
        <v>0</v>
      </c>
      <c r="H1557">
        <f>IF(ISBLANK(IFERROR(INDEX('2-3 引出列表'!$A$2:$CE$8700,$A1557,MATCH(H$1,'2-3 引出列表'!$A$1:$CD$1,0)),"")),"",IFERROR(INDEX('2-3 引出列表'!$A$2:$CE$8700,$A1557,MATCH(H$1,'2-3 引出列表'!$A$1:$CD$1,0)),""))</f>
        <v>0</v>
      </c>
      <c r="I1557">
        <f>IF(ISBLANK(IFERROR(INDEX('2-3 引出列表'!$A$2:$CE$8700,$A1557,MATCH(I$1,'2-3 引出列表'!$A$1:$CD$1,0)),"")),"",IFERROR(INDEX('2-3 引出列表'!$A$2:$CE$8700,$A1557,MATCH(I$1,'2-3 引出列表'!$A$1:$CD$1,0)),""))</f>
        <v>0</v>
      </c>
    </row>
    <row r="1558" customFormat="1" spans="1:9">
      <c r="A1558">
        <v>1557</v>
      </c>
      <c r="B1558">
        <f>IF(ISBLANK(IFERROR(INDEX('2-3 引出列表'!$A$2:$CE$8700,$A1558,MATCH(B$1,'2-3 引出列表'!$A$1:$CD$1,0)),"")),"",IFERROR(INDEX('2-3 引出列表'!$A$2:$CE$8700,$A1558,MATCH(B$1,'2-3 引出列表'!$A$1:$CD$1,0)),""))</f>
        <v>0</v>
      </c>
      <c r="C1558">
        <f>IF(ISBLANK(IFERROR(INDEX('2-3 引出列表'!$A$2:$CE$8700,$A1558,MATCH(C$1,'2-3 引出列表'!$A$1:$CD$1,0)),"")),"",IFERROR(INDEX('2-3 引出列表'!$A$2:$CE$8700,$A1558,MATCH(C$1,'2-3 引出列表'!$A$1:$CD$1,0)),""))</f>
        <v>0</v>
      </c>
      <c r="D1558">
        <f>IF(ISBLANK(IFERROR(INDEX('2-3 引出列表'!$A$2:$CE$8700,$A1558,MATCH(D$1,'2-3 引出列表'!$A$1:$CD$1,0)),"")),"",IFERROR(INDEX('2-3 引出列表'!$A$2:$CE$8700,$A1558,MATCH(D$1,'2-3 引出列表'!$A$1:$CD$1,0)),""))</f>
        <v>0</v>
      </c>
      <c r="E1558">
        <f>IF(ISBLANK(IFERROR(INDEX('2-3 引出列表'!$A$2:$CE$8700,$A1558,MATCH(E$1,'2-3 引出列表'!$A$1:$CD$1,0)),"")),"",IFERROR(INDEX('2-3 引出列表'!$A$2:$CE$8700,$A1558,MATCH(E$1,'2-3 引出列表'!$A$1:$CD$1,0)),""))</f>
        <v>0</v>
      </c>
      <c r="F1558" t="str">
        <f t="shared" si="24"/>
        <v>0</v>
      </c>
      <c r="G1558">
        <f>IF(ISBLANK(IFERROR(INDEX('2-3 引出列表'!$A$2:$CE$8700,$A1558,MATCH(G$1,'2-3 引出列表'!$A$1:$CD$1,0)),"")),"",IFERROR(INDEX('2-3 引出列表'!$A$2:$CE$8700,$A1558,MATCH(G$1,'2-3 引出列表'!$A$1:$CD$1,0)),""))</f>
        <v>0</v>
      </c>
      <c r="H1558">
        <f>IF(ISBLANK(IFERROR(INDEX('2-3 引出列表'!$A$2:$CE$8700,$A1558,MATCH(H$1,'2-3 引出列表'!$A$1:$CD$1,0)),"")),"",IFERROR(INDEX('2-3 引出列表'!$A$2:$CE$8700,$A1558,MATCH(H$1,'2-3 引出列表'!$A$1:$CD$1,0)),""))</f>
        <v>0</v>
      </c>
      <c r="I1558">
        <f>IF(ISBLANK(IFERROR(INDEX('2-3 引出列表'!$A$2:$CE$8700,$A1558,MATCH(I$1,'2-3 引出列表'!$A$1:$CD$1,0)),"")),"",IFERROR(INDEX('2-3 引出列表'!$A$2:$CE$8700,$A1558,MATCH(I$1,'2-3 引出列表'!$A$1:$CD$1,0)),""))</f>
        <v>0</v>
      </c>
    </row>
    <row r="1559" customFormat="1" spans="1:9">
      <c r="A1559">
        <v>1558</v>
      </c>
      <c r="B1559">
        <f>IF(ISBLANK(IFERROR(INDEX('2-3 引出列表'!$A$2:$CE$8700,$A1559,MATCH(B$1,'2-3 引出列表'!$A$1:$CD$1,0)),"")),"",IFERROR(INDEX('2-3 引出列表'!$A$2:$CE$8700,$A1559,MATCH(B$1,'2-3 引出列表'!$A$1:$CD$1,0)),""))</f>
        <v>0</v>
      </c>
      <c r="C1559">
        <f>IF(ISBLANK(IFERROR(INDEX('2-3 引出列表'!$A$2:$CE$8700,$A1559,MATCH(C$1,'2-3 引出列表'!$A$1:$CD$1,0)),"")),"",IFERROR(INDEX('2-3 引出列表'!$A$2:$CE$8700,$A1559,MATCH(C$1,'2-3 引出列表'!$A$1:$CD$1,0)),""))</f>
        <v>0</v>
      </c>
      <c r="D1559">
        <f>IF(ISBLANK(IFERROR(INDEX('2-3 引出列表'!$A$2:$CE$8700,$A1559,MATCH(D$1,'2-3 引出列表'!$A$1:$CD$1,0)),"")),"",IFERROR(INDEX('2-3 引出列表'!$A$2:$CE$8700,$A1559,MATCH(D$1,'2-3 引出列表'!$A$1:$CD$1,0)),""))</f>
        <v>0</v>
      </c>
      <c r="E1559">
        <f>IF(ISBLANK(IFERROR(INDEX('2-3 引出列表'!$A$2:$CE$8700,$A1559,MATCH(E$1,'2-3 引出列表'!$A$1:$CD$1,0)),"")),"",IFERROR(INDEX('2-3 引出列表'!$A$2:$CE$8700,$A1559,MATCH(E$1,'2-3 引出列表'!$A$1:$CD$1,0)),""))</f>
        <v>0</v>
      </c>
      <c r="F1559" t="str">
        <f t="shared" si="24"/>
        <v>0</v>
      </c>
      <c r="G1559">
        <f>IF(ISBLANK(IFERROR(INDEX('2-3 引出列表'!$A$2:$CE$8700,$A1559,MATCH(G$1,'2-3 引出列表'!$A$1:$CD$1,0)),"")),"",IFERROR(INDEX('2-3 引出列表'!$A$2:$CE$8700,$A1559,MATCH(G$1,'2-3 引出列表'!$A$1:$CD$1,0)),""))</f>
        <v>0</v>
      </c>
      <c r="H1559">
        <f>IF(ISBLANK(IFERROR(INDEX('2-3 引出列表'!$A$2:$CE$8700,$A1559,MATCH(H$1,'2-3 引出列表'!$A$1:$CD$1,0)),"")),"",IFERROR(INDEX('2-3 引出列表'!$A$2:$CE$8700,$A1559,MATCH(H$1,'2-3 引出列表'!$A$1:$CD$1,0)),""))</f>
        <v>0</v>
      </c>
      <c r="I1559">
        <f>IF(ISBLANK(IFERROR(INDEX('2-3 引出列表'!$A$2:$CE$8700,$A1559,MATCH(I$1,'2-3 引出列表'!$A$1:$CD$1,0)),"")),"",IFERROR(INDEX('2-3 引出列表'!$A$2:$CE$8700,$A1559,MATCH(I$1,'2-3 引出列表'!$A$1:$CD$1,0)),""))</f>
        <v>0</v>
      </c>
    </row>
    <row r="1560" customFormat="1" spans="1:9">
      <c r="A1560">
        <v>1559</v>
      </c>
      <c r="B1560">
        <f>IF(ISBLANK(IFERROR(INDEX('2-3 引出列表'!$A$2:$CE$8700,$A1560,MATCH(B$1,'2-3 引出列表'!$A$1:$CD$1,0)),"")),"",IFERROR(INDEX('2-3 引出列表'!$A$2:$CE$8700,$A1560,MATCH(B$1,'2-3 引出列表'!$A$1:$CD$1,0)),""))</f>
        <v>0</v>
      </c>
      <c r="C1560">
        <f>IF(ISBLANK(IFERROR(INDEX('2-3 引出列表'!$A$2:$CE$8700,$A1560,MATCH(C$1,'2-3 引出列表'!$A$1:$CD$1,0)),"")),"",IFERROR(INDEX('2-3 引出列表'!$A$2:$CE$8700,$A1560,MATCH(C$1,'2-3 引出列表'!$A$1:$CD$1,0)),""))</f>
        <v>0</v>
      </c>
      <c r="D1560">
        <f>IF(ISBLANK(IFERROR(INDEX('2-3 引出列表'!$A$2:$CE$8700,$A1560,MATCH(D$1,'2-3 引出列表'!$A$1:$CD$1,0)),"")),"",IFERROR(INDEX('2-3 引出列表'!$A$2:$CE$8700,$A1560,MATCH(D$1,'2-3 引出列表'!$A$1:$CD$1,0)),""))</f>
        <v>0</v>
      </c>
      <c r="E1560">
        <f>IF(ISBLANK(IFERROR(INDEX('2-3 引出列表'!$A$2:$CE$8700,$A1560,MATCH(E$1,'2-3 引出列表'!$A$1:$CD$1,0)),"")),"",IFERROR(INDEX('2-3 引出列表'!$A$2:$CE$8700,$A1560,MATCH(E$1,'2-3 引出列表'!$A$1:$CD$1,0)),""))</f>
        <v>0</v>
      </c>
      <c r="F1560" t="str">
        <f t="shared" si="24"/>
        <v>0</v>
      </c>
      <c r="G1560">
        <f>IF(ISBLANK(IFERROR(INDEX('2-3 引出列表'!$A$2:$CE$8700,$A1560,MATCH(G$1,'2-3 引出列表'!$A$1:$CD$1,0)),"")),"",IFERROR(INDEX('2-3 引出列表'!$A$2:$CE$8700,$A1560,MATCH(G$1,'2-3 引出列表'!$A$1:$CD$1,0)),""))</f>
        <v>0</v>
      </c>
      <c r="H1560">
        <f>IF(ISBLANK(IFERROR(INDEX('2-3 引出列表'!$A$2:$CE$8700,$A1560,MATCH(H$1,'2-3 引出列表'!$A$1:$CD$1,0)),"")),"",IFERROR(INDEX('2-3 引出列表'!$A$2:$CE$8700,$A1560,MATCH(H$1,'2-3 引出列表'!$A$1:$CD$1,0)),""))</f>
        <v>0</v>
      </c>
      <c r="I1560">
        <f>IF(ISBLANK(IFERROR(INDEX('2-3 引出列表'!$A$2:$CE$8700,$A1560,MATCH(I$1,'2-3 引出列表'!$A$1:$CD$1,0)),"")),"",IFERROR(INDEX('2-3 引出列表'!$A$2:$CE$8700,$A1560,MATCH(I$1,'2-3 引出列表'!$A$1:$CD$1,0)),""))</f>
        <v>0</v>
      </c>
    </row>
    <row r="1561" customFormat="1" spans="1:9">
      <c r="A1561">
        <v>1560</v>
      </c>
      <c r="B1561">
        <f>IF(ISBLANK(IFERROR(INDEX('2-3 引出列表'!$A$2:$CE$8700,$A1561,MATCH(B$1,'2-3 引出列表'!$A$1:$CD$1,0)),"")),"",IFERROR(INDEX('2-3 引出列表'!$A$2:$CE$8700,$A1561,MATCH(B$1,'2-3 引出列表'!$A$1:$CD$1,0)),""))</f>
        <v>0</v>
      </c>
      <c r="C1561">
        <f>IF(ISBLANK(IFERROR(INDEX('2-3 引出列表'!$A$2:$CE$8700,$A1561,MATCH(C$1,'2-3 引出列表'!$A$1:$CD$1,0)),"")),"",IFERROR(INDEX('2-3 引出列表'!$A$2:$CE$8700,$A1561,MATCH(C$1,'2-3 引出列表'!$A$1:$CD$1,0)),""))</f>
        <v>0</v>
      </c>
      <c r="D1561">
        <f>IF(ISBLANK(IFERROR(INDEX('2-3 引出列表'!$A$2:$CE$8700,$A1561,MATCH(D$1,'2-3 引出列表'!$A$1:$CD$1,0)),"")),"",IFERROR(INDEX('2-3 引出列表'!$A$2:$CE$8700,$A1561,MATCH(D$1,'2-3 引出列表'!$A$1:$CD$1,0)),""))</f>
        <v>0</v>
      </c>
      <c r="E1561">
        <f>IF(ISBLANK(IFERROR(INDEX('2-3 引出列表'!$A$2:$CE$8700,$A1561,MATCH(E$1,'2-3 引出列表'!$A$1:$CD$1,0)),"")),"",IFERROR(INDEX('2-3 引出列表'!$A$2:$CE$8700,$A1561,MATCH(E$1,'2-3 引出列表'!$A$1:$CD$1,0)),""))</f>
        <v>0</v>
      </c>
      <c r="F1561" t="str">
        <f t="shared" si="24"/>
        <v>0</v>
      </c>
      <c r="G1561">
        <f>IF(ISBLANK(IFERROR(INDEX('2-3 引出列表'!$A$2:$CE$8700,$A1561,MATCH(G$1,'2-3 引出列表'!$A$1:$CD$1,0)),"")),"",IFERROR(INDEX('2-3 引出列表'!$A$2:$CE$8700,$A1561,MATCH(G$1,'2-3 引出列表'!$A$1:$CD$1,0)),""))</f>
        <v>0</v>
      </c>
      <c r="H1561">
        <f>IF(ISBLANK(IFERROR(INDEX('2-3 引出列表'!$A$2:$CE$8700,$A1561,MATCH(H$1,'2-3 引出列表'!$A$1:$CD$1,0)),"")),"",IFERROR(INDEX('2-3 引出列表'!$A$2:$CE$8700,$A1561,MATCH(H$1,'2-3 引出列表'!$A$1:$CD$1,0)),""))</f>
        <v>0</v>
      </c>
      <c r="I1561">
        <f>IF(ISBLANK(IFERROR(INDEX('2-3 引出列表'!$A$2:$CE$8700,$A1561,MATCH(I$1,'2-3 引出列表'!$A$1:$CD$1,0)),"")),"",IFERROR(INDEX('2-3 引出列表'!$A$2:$CE$8700,$A1561,MATCH(I$1,'2-3 引出列表'!$A$1:$CD$1,0)),""))</f>
        <v>0</v>
      </c>
    </row>
    <row r="1562" customFormat="1" spans="1:9">
      <c r="A1562">
        <v>1561</v>
      </c>
      <c r="B1562">
        <f>IF(ISBLANK(IFERROR(INDEX('2-3 引出列表'!$A$2:$CE$8700,$A1562,MATCH(B$1,'2-3 引出列表'!$A$1:$CD$1,0)),"")),"",IFERROR(INDEX('2-3 引出列表'!$A$2:$CE$8700,$A1562,MATCH(B$1,'2-3 引出列表'!$A$1:$CD$1,0)),""))</f>
        <v>0</v>
      </c>
      <c r="C1562">
        <f>IF(ISBLANK(IFERROR(INDEX('2-3 引出列表'!$A$2:$CE$8700,$A1562,MATCH(C$1,'2-3 引出列表'!$A$1:$CD$1,0)),"")),"",IFERROR(INDEX('2-3 引出列表'!$A$2:$CE$8700,$A1562,MATCH(C$1,'2-3 引出列表'!$A$1:$CD$1,0)),""))</f>
        <v>0</v>
      </c>
      <c r="D1562">
        <f>IF(ISBLANK(IFERROR(INDEX('2-3 引出列表'!$A$2:$CE$8700,$A1562,MATCH(D$1,'2-3 引出列表'!$A$1:$CD$1,0)),"")),"",IFERROR(INDEX('2-3 引出列表'!$A$2:$CE$8700,$A1562,MATCH(D$1,'2-3 引出列表'!$A$1:$CD$1,0)),""))</f>
        <v>0</v>
      </c>
      <c r="E1562">
        <f>IF(ISBLANK(IFERROR(INDEX('2-3 引出列表'!$A$2:$CE$8700,$A1562,MATCH(E$1,'2-3 引出列表'!$A$1:$CD$1,0)),"")),"",IFERROR(INDEX('2-3 引出列表'!$A$2:$CE$8700,$A1562,MATCH(E$1,'2-3 引出列表'!$A$1:$CD$1,0)),""))</f>
        <v>0</v>
      </c>
      <c r="F1562" t="str">
        <f t="shared" si="24"/>
        <v>0</v>
      </c>
      <c r="G1562">
        <f>IF(ISBLANK(IFERROR(INDEX('2-3 引出列表'!$A$2:$CE$8700,$A1562,MATCH(G$1,'2-3 引出列表'!$A$1:$CD$1,0)),"")),"",IFERROR(INDEX('2-3 引出列表'!$A$2:$CE$8700,$A1562,MATCH(G$1,'2-3 引出列表'!$A$1:$CD$1,0)),""))</f>
        <v>0</v>
      </c>
      <c r="H1562">
        <f>IF(ISBLANK(IFERROR(INDEX('2-3 引出列表'!$A$2:$CE$8700,$A1562,MATCH(H$1,'2-3 引出列表'!$A$1:$CD$1,0)),"")),"",IFERROR(INDEX('2-3 引出列表'!$A$2:$CE$8700,$A1562,MATCH(H$1,'2-3 引出列表'!$A$1:$CD$1,0)),""))</f>
        <v>0</v>
      </c>
      <c r="I1562">
        <f>IF(ISBLANK(IFERROR(INDEX('2-3 引出列表'!$A$2:$CE$8700,$A1562,MATCH(I$1,'2-3 引出列表'!$A$1:$CD$1,0)),"")),"",IFERROR(INDEX('2-3 引出列表'!$A$2:$CE$8700,$A1562,MATCH(I$1,'2-3 引出列表'!$A$1:$CD$1,0)),""))</f>
        <v>0</v>
      </c>
    </row>
    <row r="1563" customFormat="1" spans="1:9">
      <c r="A1563">
        <v>1562</v>
      </c>
      <c r="B1563">
        <f>IF(ISBLANK(IFERROR(INDEX('2-3 引出列表'!$A$2:$CE$8700,$A1563,MATCH(B$1,'2-3 引出列表'!$A$1:$CD$1,0)),"")),"",IFERROR(INDEX('2-3 引出列表'!$A$2:$CE$8700,$A1563,MATCH(B$1,'2-3 引出列表'!$A$1:$CD$1,0)),""))</f>
        <v>0</v>
      </c>
      <c r="C1563">
        <f>IF(ISBLANK(IFERROR(INDEX('2-3 引出列表'!$A$2:$CE$8700,$A1563,MATCH(C$1,'2-3 引出列表'!$A$1:$CD$1,0)),"")),"",IFERROR(INDEX('2-3 引出列表'!$A$2:$CE$8700,$A1563,MATCH(C$1,'2-3 引出列表'!$A$1:$CD$1,0)),""))</f>
        <v>0</v>
      </c>
      <c r="D1563">
        <f>IF(ISBLANK(IFERROR(INDEX('2-3 引出列表'!$A$2:$CE$8700,$A1563,MATCH(D$1,'2-3 引出列表'!$A$1:$CD$1,0)),"")),"",IFERROR(INDEX('2-3 引出列表'!$A$2:$CE$8700,$A1563,MATCH(D$1,'2-3 引出列表'!$A$1:$CD$1,0)),""))</f>
        <v>0</v>
      </c>
      <c r="E1563">
        <f>IF(ISBLANK(IFERROR(INDEX('2-3 引出列表'!$A$2:$CE$8700,$A1563,MATCH(E$1,'2-3 引出列表'!$A$1:$CD$1,0)),"")),"",IFERROR(INDEX('2-3 引出列表'!$A$2:$CE$8700,$A1563,MATCH(E$1,'2-3 引出列表'!$A$1:$CD$1,0)),""))</f>
        <v>0</v>
      </c>
      <c r="F1563" t="str">
        <f t="shared" si="24"/>
        <v>0</v>
      </c>
      <c r="G1563">
        <f>IF(ISBLANK(IFERROR(INDEX('2-3 引出列表'!$A$2:$CE$8700,$A1563,MATCH(G$1,'2-3 引出列表'!$A$1:$CD$1,0)),"")),"",IFERROR(INDEX('2-3 引出列表'!$A$2:$CE$8700,$A1563,MATCH(G$1,'2-3 引出列表'!$A$1:$CD$1,0)),""))</f>
        <v>0</v>
      </c>
      <c r="H1563">
        <f>IF(ISBLANK(IFERROR(INDEX('2-3 引出列表'!$A$2:$CE$8700,$A1563,MATCH(H$1,'2-3 引出列表'!$A$1:$CD$1,0)),"")),"",IFERROR(INDEX('2-3 引出列表'!$A$2:$CE$8700,$A1563,MATCH(H$1,'2-3 引出列表'!$A$1:$CD$1,0)),""))</f>
        <v>0</v>
      </c>
      <c r="I1563">
        <f>IF(ISBLANK(IFERROR(INDEX('2-3 引出列表'!$A$2:$CE$8700,$A1563,MATCH(I$1,'2-3 引出列表'!$A$1:$CD$1,0)),"")),"",IFERROR(INDEX('2-3 引出列表'!$A$2:$CE$8700,$A1563,MATCH(I$1,'2-3 引出列表'!$A$1:$CD$1,0)),""))</f>
        <v>0</v>
      </c>
    </row>
    <row r="1564" customFormat="1" spans="1:9">
      <c r="A1564">
        <v>1563</v>
      </c>
      <c r="B1564">
        <f>IF(ISBLANK(IFERROR(INDEX('2-3 引出列表'!$A$2:$CE$8700,$A1564,MATCH(B$1,'2-3 引出列表'!$A$1:$CD$1,0)),"")),"",IFERROR(INDEX('2-3 引出列表'!$A$2:$CE$8700,$A1564,MATCH(B$1,'2-3 引出列表'!$A$1:$CD$1,0)),""))</f>
        <v>0</v>
      </c>
      <c r="C1564">
        <f>IF(ISBLANK(IFERROR(INDEX('2-3 引出列表'!$A$2:$CE$8700,$A1564,MATCH(C$1,'2-3 引出列表'!$A$1:$CD$1,0)),"")),"",IFERROR(INDEX('2-3 引出列表'!$A$2:$CE$8700,$A1564,MATCH(C$1,'2-3 引出列表'!$A$1:$CD$1,0)),""))</f>
        <v>0</v>
      </c>
      <c r="D1564">
        <f>IF(ISBLANK(IFERROR(INDEX('2-3 引出列表'!$A$2:$CE$8700,$A1564,MATCH(D$1,'2-3 引出列表'!$A$1:$CD$1,0)),"")),"",IFERROR(INDEX('2-3 引出列表'!$A$2:$CE$8700,$A1564,MATCH(D$1,'2-3 引出列表'!$A$1:$CD$1,0)),""))</f>
        <v>0</v>
      </c>
      <c r="E1564">
        <f>IF(ISBLANK(IFERROR(INDEX('2-3 引出列表'!$A$2:$CE$8700,$A1564,MATCH(E$1,'2-3 引出列表'!$A$1:$CD$1,0)),"")),"",IFERROR(INDEX('2-3 引出列表'!$A$2:$CE$8700,$A1564,MATCH(E$1,'2-3 引出列表'!$A$1:$CD$1,0)),""))</f>
        <v>0</v>
      </c>
      <c r="F1564" t="str">
        <f t="shared" si="24"/>
        <v>0</v>
      </c>
      <c r="G1564">
        <f>IF(ISBLANK(IFERROR(INDEX('2-3 引出列表'!$A$2:$CE$8700,$A1564,MATCH(G$1,'2-3 引出列表'!$A$1:$CD$1,0)),"")),"",IFERROR(INDEX('2-3 引出列表'!$A$2:$CE$8700,$A1564,MATCH(G$1,'2-3 引出列表'!$A$1:$CD$1,0)),""))</f>
        <v>0</v>
      </c>
      <c r="H1564">
        <f>IF(ISBLANK(IFERROR(INDEX('2-3 引出列表'!$A$2:$CE$8700,$A1564,MATCH(H$1,'2-3 引出列表'!$A$1:$CD$1,0)),"")),"",IFERROR(INDEX('2-3 引出列表'!$A$2:$CE$8700,$A1564,MATCH(H$1,'2-3 引出列表'!$A$1:$CD$1,0)),""))</f>
        <v>0</v>
      </c>
      <c r="I1564">
        <f>IF(ISBLANK(IFERROR(INDEX('2-3 引出列表'!$A$2:$CE$8700,$A1564,MATCH(I$1,'2-3 引出列表'!$A$1:$CD$1,0)),"")),"",IFERROR(INDEX('2-3 引出列表'!$A$2:$CE$8700,$A1564,MATCH(I$1,'2-3 引出列表'!$A$1:$CD$1,0)),""))</f>
        <v>0</v>
      </c>
    </row>
    <row r="1565" customFormat="1" spans="1:9">
      <c r="A1565">
        <v>1564</v>
      </c>
      <c r="B1565">
        <f>IF(ISBLANK(IFERROR(INDEX('2-3 引出列表'!$A$2:$CE$8700,$A1565,MATCH(B$1,'2-3 引出列表'!$A$1:$CD$1,0)),"")),"",IFERROR(INDEX('2-3 引出列表'!$A$2:$CE$8700,$A1565,MATCH(B$1,'2-3 引出列表'!$A$1:$CD$1,0)),""))</f>
        <v>0</v>
      </c>
      <c r="C1565">
        <f>IF(ISBLANK(IFERROR(INDEX('2-3 引出列表'!$A$2:$CE$8700,$A1565,MATCH(C$1,'2-3 引出列表'!$A$1:$CD$1,0)),"")),"",IFERROR(INDEX('2-3 引出列表'!$A$2:$CE$8700,$A1565,MATCH(C$1,'2-3 引出列表'!$A$1:$CD$1,0)),""))</f>
        <v>0</v>
      </c>
      <c r="D1565">
        <f>IF(ISBLANK(IFERROR(INDEX('2-3 引出列表'!$A$2:$CE$8700,$A1565,MATCH(D$1,'2-3 引出列表'!$A$1:$CD$1,0)),"")),"",IFERROR(INDEX('2-3 引出列表'!$A$2:$CE$8700,$A1565,MATCH(D$1,'2-3 引出列表'!$A$1:$CD$1,0)),""))</f>
        <v>0</v>
      </c>
      <c r="E1565">
        <f>IF(ISBLANK(IFERROR(INDEX('2-3 引出列表'!$A$2:$CE$8700,$A1565,MATCH(E$1,'2-3 引出列表'!$A$1:$CD$1,0)),"")),"",IFERROR(INDEX('2-3 引出列表'!$A$2:$CE$8700,$A1565,MATCH(E$1,'2-3 引出列表'!$A$1:$CD$1,0)),""))</f>
        <v>0</v>
      </c>
      <c r="F1565" t="str">
        <f t="shared" si="24"/>
        <v>0</v>
      </c>
      <c r="G1565">
        <f>IF(ISBLANK(IFERROR(INDEX('2-3 引出列表'!$A$2:$CE$8700,$A1565,MATCH(G$1,'2-3 引出列表'!$A$1:$CD$1,0)),"")),"",IFERROR(INDEX('2-3 引出列表'!$A$2:$CE$8700,$A1565,MATCH(G$1,'2-3 引出列表'!$A$1:$CD$1,0)),""))</f>
        <v>0</v>
      </c>
      <c r="H1565">
        <f>IF(ISBLANK(IFERROR(INDEX('2-3 引出列表'!$A$2:$CE$8700,$A1565,MATCH(H$1,'2-3 引出列表'!$A$1:$CD$1,0)),"")),"",IFERROR(INDEX('2-3 引出列表'!$A$2:$CE$8700,$A1565,MATCH(H$1,'2-3 引出列表'!$A$1:$CD$1,0)),""))</f>
        <v>0</v>
      </c>
      <c r="I1565">
        <f>IF(ISBLANK(IFERROR(INDEX('2-3 引出列表'!$A$2:$CE$8700,$A1565,MATCH(I$1,'2-3 引出列表'!$A$1:$CD$1,0)),"")),"",IFERROR(INDEX('2-3 引出列表'!$A$2:$CE$8700,$A1565,MATCH(I$1,'2-3 引出列表'!$A$1:$CD$1,0)),""))</f>
        <v>0</v>
      </c>
    </row>
    <row r="1566" customFormat="1" spans="1:9">
      <c r="A1566">
        <v>1565</v>
      </c>
      <c r="B1566">
        <f>IF(ISBLANK(IFERROR(INDEX('2-3 引出列表'!$A$2:$CE$8700,$A1566,MATCH(B$1,'2-3 引出列表'!$A$1:$CD$1,0)),"")),"",IFERROR(INDEX('2-3 引出列表'!$A$2:$CE$8700,$A1566,MATCH(B$1,'2-3 引出列表'!$A$1:$CD$1,0)),""))</f>
        <v>0</v>
      </c>
      <c r="C1566">
        <f>IF(ISBLANK(IFERROR(INDEX('2-3 引出列表'!$A$2:$CE$8700,$A1566,MATCH(C$1,'2-3 引出列表'!$A$1:$CD$1,0)),"")),"",IFERROR(INDEX('2-3 引出列表'!$A$2:$CE$8700,$A1566,MATCH(C$1,'2-3 引出列表'!$A$1:$CD$1,0)),""))</f>
        <v>0</v>
      </c>
      <c r="D1566">
        <f>IF(ISBLANK(IFERROR(INDEX('2-3 引出列表'!$A$2:$CE$8700,$A1566,MATCH(D$1,'2-3 引出列表'!$A$1:$CD$1,0)),"")),"",IFERROR(INDEX('2-3 引出列表'!$A$2:$CE$8700,$A1566,MATCH(D$1,'2-3 引出列表'!$A$1:$CD$1,0)),""))</f>
        <v>0</v>
      </c>
      <c r="E1566">
        <f>IF(ISBLANK(IFERROR(INDEX('2-3 引出列表'!$A$2:$CE$8700,$A1566,MATCH(E$1,'2-3 引出列表'!$A$1:$CD$1,0)),"")),"",IFERROR(INDEX('2-3 引出列表'!$A$2:$CE$8700,$A1566,MATCH(E$1,'2-3 引出列表'!$A$1:$CD$1,0)),""))</f>
        <v>0</v>
      </c>
      <c r="F1566" t="str">
        <f t="shared" si="24"/>
        <v>0</v>
      </c>
      <c r="G1566">
        <f>IF(ISBLANK(IFERROR(INDEX('2-3 引出列表'!$A$2:$CE$8700,$A1566,MATCH(G$1,'2-3 引出列表'!$A$1:$CD$1,0)),"")),"",IFERROR(INDEX('2-3 引出列表'!$A$2:$CE$8700,$A1566,MATCH(G$1,'2-3 引出列表'!$A$1:$CD$1,0)),""))</f>
        <v>0</v>
      </c>
      <c r="H1566">
        <f>IF(ISBLANK(IFERROR(INDEX('2-3 引出列表'!$A$2:$CE$8700,$A1566,MATCH(H$1,'2-3 引出列表'!$A$1:$CD$1,0)),"")),"",IFERROR(INDEX('2-3 引出列表'!$A$2:$CE$8700,$A1566,MATCH(H$1,'2-3 引出列表'!$A$1:$CD$1,0)),""))</f>
        <v>0</v>
      </c>
      <c r="I1566">
        <f>IF(ISBLANK(IFERROR(INDEX('2-3 引出列表'!$A$2:$CE$8700,$A1566,MATCH(I$1,'2-3 引出列表'!$A$1:$CD$1,0)),"")),"",IFERROR(INDEX('2-3 引出列表'!$A$2:$CE$8700,$A1566,MATCH(I$1,'2-3 引出列表'!$A$1:$CD$1,0)),""))</f>
        <v>0</v>
      </c>
    </row>
    <row r="1567" customFormat="1" spans="1:9">
      <c r="A1567">
        <v>1566</v>
      </c>
      <c r="B1567">
        <f>IF(ISBLANK(IFERROR(INDEX('2-3 引出列表'!$A$2:$CE$8700,$A1567,MATCH(B$1,'2-3 引出列表'!$A$1:$CD$1,0)),"")),"",IFERROR(INDEX('2-3 引出列表'!$A$2:$CE$8700,$A1567,MATCH(B$1,'2-3 引出列表'!$A$1:$CD$1,0)),""))</f>
        <v>0</v>
      </c>
      <c r="C1567">
        <f>IF(ISBLANK(IFERROR(INDEX('2-3 引出列表'!$A$2:$CE$8700,$A1567,MATCH(C$1,'2-3 引出列表'!$A$1:$CD$1,0)),"")),"",IFERROR(INDEX('2-3 引出列表'!$A$2:$CE$8700,$A1567,MATCH(C$1,'2-3 引出列表'!$A$1:$CD$1,0)),""))</f>
        <v>0</v>
      </c>
      <c r="D1567">
        <f>IF(ISBLANK(IFERROR(INDEX('2-3 引出列表'!$A$2:$CE$8700,$A1567,MATCH(D$1,'2-3 引出列表'!$A$1:$CD$1,0)),"")),"",IFERROR(INDEX('2-3 引出列表'!$A$2:$CE$8700,$A1567,MATCH(D$1,'2-3 引出列表'!$A$1:$CD$1,0)),""))</f>
        <v>0</v>
      </c>
      <c r="E1567">
        <f>IF(ISBLANK(IFERROR(INDEX('2-3 引出列表'!$A$2:$CE$8700,$A1567,MATCH(E$1,'2-3 引出列表'!$A$1:$CD$1,0)),"")),"",IFERROR(INDEX('2-3 引出列表'!$A$2:$CE$8700,$A1567,MATCH(E$1,'2-3 引出列表'!$A$1:$CD$1,0)),""))</f>
        <v>0</v>
      </c>
      <c r="F1567" t="str">
        <f t="shared" si="24"/>
        <v>0</v>
      </c>
      <c r="G1567">
        <f>IF(ISBLANK(IFERROR(INDEX('2-3 引出列表'!$A$2:$CE$8700,$A1567,MATCH(G$1,'2-3 引出列表'!$A$1:$CD$1,0)),"")),"",IFERROR(INDEX('2-3 引出列表'!$A$2:$CE$8700,$A1567,MATCH(G$1,'2-3 引出列表'!$A$1:$CD$1,0)),""))</f>
        <v>0</v>
      </c>
      <c r="H1567">
        <f>IF(ISBLANK(IFERROR(INDEX('2-3 引出列表'!$A$2:$CE$8700,$A1567,MATCH(H$1,'2-3 引出列表'!$A$1:$CD$1,0)),"")),"",IFERROR(INDEX('2-3 引出列表'!$A$2:$CE$8700,$A1567,MATCH(H$1,'2-3 引出列表'!$A$1:$CD$1,0)),""))</f>
        <v>0</v>
      </c>
      <c r="I1567">
        <f>IF(ISBLANK(IFERROR(INDEX('2-3 引出列表'!$A$2:$CE$8700,$A1567,MATCH(I$1,'2-3 引出列表'!$A$1:$CD$1,0)),"")),"",IFERROR(INDEX('2-3 引出列表'!$A$2:$CE$8700,$A1567,MATCH(I$1,'2-3 引出列表'!$A$1:$CD$1,0)),""))</f>
        <v>0</v>
      </c>
    </row>
    <row r="1568" customFormat="1" spans="1:9">
      <c r="A1568">
        <v>1567</v>
      </c>
      <c r="B1568">
        <f>IF(ISBLANK(IFERROR(INDEX('2-3 引出列表'!$A$2:$CE$8700,$A1568,MATCH(B$1,'2-3 引出列表'!$A$1:$CD$1,0)),"")),"",IFERROR(INDEX('2-3 引出列表'!$A$2:$CE$8700,$A1568,MATCH(B$1,'2-3 引出列表'!$A$1:$CD$1,0)),""))</f>
        <v>0</v>
      </c>
      <c r="C1568">
        <f>IF(ISBLANK(IFERROR(INDEX('2-3 引出列表'!$A$2:$CE$8700,$A1568,MATCH(C$1,'2-3 引出列表'!$A$1:$CD$1,0)),"")),"",IFERROR(INDEX('2-3 引出列表'!$A$2:$CE$8700,$A1568,MATCH(C$1,'2-3 引出列表'!$A$1:$CD$1,0)),""))</f>
        <v>0</v>
      </c>
      <c r="D1568">
        <f>IF(ISBLANK(IFERROR(INDEX('2-3 引出列表'!$A$2:$CE$8700,$A1568,MATCH(D$1,'2-3 引出列表'!$A$1:$CD$1,0)),"")),"",IFERROR(INDEX('2-3 引出列表'!$A$2:$CE$8700,$A1568,MATCH(D$1,'2-3 引出列表'!$A$1:$CD$1,0)),""))</f>
        <v>0</v>
      </c>
      <c r="E1568">
        <f>IF(ISBLANK(IFERROR(INDEX('2-3 引出列表'!$A$2:$CE$8700,$A1568,MATCH(E$1,'2-3 引出列表'!$A$1:$CD$1,0)),"")),"",IFERROR(INDEX('2-3 引出列表'!$A$2:$CE$8700,$A1568,MATCH(E$1,'2-3 引出列表'!$A$1:$CD$1,0)),""))</f>
        <v>0</v>
      </c>
      <c r="F1568" t="str">
        <f t="shared" si="24"/>
        <v>0</v>
      </c>
      <c r="G1568">
        <f>IF(ISBLANK(IFERROR(INDEX('2-3 引出列表'!$A$2:$CE$8700,$A1568,MATCH(G$1,'2-3 引出列表'!$A$1:$CD$1,0)),"")),"",IFERROR(INDEX('2-3 引出列表'!$A$2:$CE$8700,$A1568,MATCH(G$1,'2-3 引出列表'!$A$1:$CD$1,0)),""))</f>
        <v>0</v>
      </c>
      <c r="H1568">
        <f>IF(ISBLANK(IFERROR(INDEX('2-3 引出列表'!$A$2:$CE$8700,$A1568,MATCH(H$1,'2-3 引出列表'!$A$1:$CD$1,0)),"")),"",IFERROR(INDEX('2-3 引出列表'!$A$2:$CE$8700,$A1568,MATCH(H$1,'2-3 引出列表'!$A$1:$CD$1,0)),""))</f>
        <v>0</v>
      </c>
      <c r="I1568">
        <f>IF(ISBLANK(IFERROR(INDEX('2-3 引出列表'!$A$2:$CE$8700,$A1568,MATCH(I$1,'2-3 引出列表'!$A$1:$CD$1,0)),"")),"",IFERROR(INDEX('2-3 引出列表'!$A$2:$CE$8700,$A1568,MATCH(I$1,'2-3 引出列表'!$A$1:$CD$1,0)),""))</f>
        <v>0</v>
      </c>
    </row>
    <row r="1569" customFormat="1" spans="1:9">
      <c r="A1569">
        <v>1568</v>
      </c>
      <c r="B1569">
        <f>IF(ISBLANK(IFERROR(INDEX('2-3 引出列表'!$A$2:$CE$8700,$A1569,MATCH(B$1,'2-3 引出列表'!$A$1:$CD$1,0)),"")),"",IFERROR(INDEX('2-3 引出列表'!$A$2:$CE$8700,$A1569,MATCH(B$1,'2-3 引出列表'!$A$1:$CD$1,0)),""))</f>
        <v>0</v>
      </c>
      <c r="C1569">
        <f>IF(ISBLANK(IFERROR(INDEX('2-3 引出列表'!$A$2:$CE$8700,$A1569,MATCH(C$1,'2-3 引出列表'!$A$1:$CD$1,0)),"")),"",IFERROR(INDEX('2-3 引出列表'!$A$2:$CE$8700,$A1569,MATCH(C$1,'2-3 引出列表'!$A$1:$CD$1,0)),""))</f>
        <v>0</v>
      </c>
      <c r="D1569">
        <f>IF(ISBLANK(IFERROR(INDEX('2-3 引出列表'!$A$2:$CE$8700,$A1569,MATCH(D$1,'2-3 引出列表'!$A$1:$CD$1,0)),"")),"",IFERROR(INDEX('2-3 引出列表'!$A$2:$CE$8700,$A1569,MATCH(D$1,'2-3 引出列表'!$A$1:$CD$1,0)),""))</f>
        <v>0</v>
      </c>
      <c r="E1569">
        <f>IF(ISBLANK(IFERROR(INDEX('2-3 引出列表'!$A$2:$CE$8700,$A1569,MATCH(E$1,'2-3 引出列表'!$A$1:$CD$1,0)),"")),"",IFERROR(INDEX('2-3 引出列表'!$A$2:$CE$8700,$A1569,MATCH(E$1,'2-3 引出列表'!$A$1:$CD$1,0)),""))</f>
        <v>0</v>
      </c>
      <c r="F1569" t="str">
        <f t="shared" si="24"/>
        <v>0</v>
      </c>
      <c r="G1569">
        <f>IF(ISBLANK(IFERROR(INDEX('2-3 引出列表'!$A$2:$CE$8700,$A1569,MATCH(G$1,'2-3 引出列表'!$A$1:$CD$1,0)),"")),"",IFERROR(INDEX('2-3 引出列表'!$A$2:$CE$8700,$A1569,MATCH(G$1,'2-3 引出列表'!$A$1:$CD$1,0)),""))</f>
        <v>0</v>
      </c>
      <c r="H1569">
        <f>IF(ISBLANK(IFERROR(INDEX('2-3 引出列表'!$A$2:$CE$8700,$A1569,MATCH(H$1,'2-3 引出列表'!$A$1:$CD$1,0)),"")),"",IFERROR(INDEX('2-3 引出列表'!$A$2:$CE$8700,$A1569,MATCH(H$1,'2-3 引出列表'!$A$1:$CD$1,0)),""))</f>
        <v>0</v>
      </c>
      <c r="I1569">
        <f>IF(ISBLANK(IFERROR(INDEX('2-3 引出列表'!$A$2:$CE$8700,$A1569,MATCH(I$1,'2-3 引出列表'!$A$1:$CD$1,0)),"")),"",IFERROR(INDEX('2-3 引出列表'!$A$2:$CE$8700,$A1569,MATCH(I$1,'2-3 引出列表'!$A$1:$CD$1,0)),""))</f>
        <v>0</v>
      </c>
    </row>
    <row r="1570" customFormat="1" spans="1:9">
      <c r="A1570">
        <v>1569</v>
      </c>
      <c r="B1570">
        <f>IF(ISBLANK(IFERROR(INDEX('2-3 引出列表'!$A$2:$CE$8700,$A1570,MATCH(B$1,'2-3 引出列表'!$A$1:$CD$1,0)),"")),"",IFERROR(INDEX('2-3 引出列表'!$A$2:$CE$8700,$A1570,MATCH(B$1,'2-3 引出列表'!$A$1:$CD$1,0)),""))</f>
        <v>0</v>
      </c>
      <c r="C1570">
        <f>IF(ISBLANK(IFERROR(INDEX('2-3 引出列表'!$A$2:$CE$8700,$A1570,MATCH(C$1,'2-3 引出列表'!$A$1:$CD$1,0)),"")),"",IFERROR(INDEX('2-3 引出列表'!$A$2:$CE$8700,$A1570,MATCH(C$1,'2-3 引出列表'!$A$1:$CD$1,0)),""))</f>
        <v>0</v>
      </c>
      <c r="D1570">
        <f>IF(ISBLANK(IFERROR(INDEX('2-3 引出列表'!$A$2:$CE$8700,$A1570,MATCH(D$1,'2-3 引出列表'!$A$1:$CD$1,0)),"")),"",IFERROR(INDEX('2-3 引出列表'!$A$2:$CE$8700,$A1570,MATCH(D$1,'2-3 引出列表'!$A$1:$CD$1,0)),""))</f>
        <v>0</v>
      </c>
      <c r="E1570">
        <f>IF(ISBLANK(IFERROR(INDEX('2-3 引出列表'!$A$2:$CE$8700,$A1570,MATCH(E$1,'2-3 引出列表'!$A$1:$CD$1,0)),"")),"",IFERROR(INDEX('2-3 引出列表'!$A$2:$CE$8700,$A1570,MATCH(E$1,'2-3 引出列表'!$A$1:$CD$1,0)),""))</f>
        <v>0</v>
      </c>
      <c r="F1570" t="str">
        <f t="shared" si="24"/>
        <v>0</v>
      </c>
      <c r="G1570">
        <f>IF(ISBLANK(IFERROR(INDEX('2-3 引出列表'!$A$2:$CE$8700,$A1570,MATCH(G$1,'2-3 引出列表'!$A$1:$CD$1,0)),"")),"",IFERROR(INDEX('2-3 引出列表'!$A$2:$CE$8700,$A1570,MATCH(G$1,'2-3 引出列表'!$A$1:$CD$1,0)),""))</f>
        <v>0</v>
      </c>
      <c r="H1570">
        <f>IF(ISBLANK(IFERROR(INDEX('2-3 引出列表'!$A$2:$CE$8700,$A1570,MATCH(H$1,'2-3 引出列表'!$A$1:$CD$1,0)),"")),"",IFERROR(INDEX('2-3 引出列表'!$A$2:$CE$8700,$A1570,MATCH(H$1,'2-3 引出列表'!$A$1:$CD$1,0)),""))</f>
        <v>0</v>
      </c>
      <c r="I1570">
        <f>IF(ISBLANK(IFERROR(INDEX('2-3 引出列表'!$A$2:$CE$8700,$A1570,MATCH(I$1,'2-3 引出列表'!$A$1:$CD$1,0)),"")),"",IFERROR(INDEX('2-3 引出列表'!$A$2:$CE$8700,$A1570,MATCH(I$1,'2-3 引出列表'!$A$1:$CD$1,0)),""))</f>
        <v>0</v>
      </c>
    </row>
    <row r="1571" customFormat="1" spans="1:9">
      <c r="A1571">
        <v>1570</v>
      </c>
      <c r="B1571">
        <f>IF(ISBLANK(IFERROR(INDEX('2-3 引出列表'!$A$2:$CE$8700,$A1571,MATCH(B$1,'2-3 引出列表'!$A$1:$CD$1,0)),"")),"",IFERROR(INDEX('2-3 引出列表'!$A$2:$CE$8700,$A1571,MATCH(B$1,'2-3 引出列表'!$A$1:$CD$1,0)),""))</f>
        <v>0</v>
      </c>
      <c r="C1571">
        <f>IF(ISBLANK(IFERROR(INDEX('2-3 引出列表'!$A$2:$CE$8700,$A1571,MATCH(C$1,'2-3 引出列表'!$A$1:$CD$1,0)),"")),"",IFERROR(INDEX('2-3 引出列表'!$A$2:$CE$8700,$A1571,MATCH(C$1,'2-3 引出列表'!$A$1:$CD$1,0)),""))</f>
        <v>0</v>
      </c>
      <c r="D1571">
        <f>IF(ISBLANK(IFERROR(INDEX('2-3 引出列表'!$A$2:$CE$8700,$A1571,MATCH(D$1,'2-3 引出列表'!$A$1:$CD$1,0)),"")),"",IFERROR(INDEX('2-3 引出列表'!$A$2:$CE$8700,$A1571,MATCH(D$1,'2-3 引出列表'!$A$1:$CD$1,0)),""))</f>
        <v>0</v>
      </c>
      <c r="E1571">
        <f>IF(ISBLANK(IFERROR(INDEX('2-3 引出列表'!$A$2:$CE$8700,$A1571,MATCH(E$1,'2-3 引出列表'!$A$1:$CD$1,0)),"")),"",IFERROR(INDEX('2-3 引出列表'!$A$2:$CE$8700,$A1571,MATCH(E$1,'2-3 引出列表'!$A$1:$CD$1,0)),""))</f>
        <v>0</v>
      </c>
      <c r="F1571" t="str">
        <f t="shared" si="24"/>
        <v>0</v>
      </c>
      <c r="G1571">
        <f>IF(ISBLANK(IFERROR(INDEX('2-3 引出列表'!$A$2:$CE$8700,$A1571,MATCH(G$1,'2-3 引出列表'!$A$1:$CD$1,0)),"")),"",IFERROR(INDEX('2-3 引出列表'!$A$2:$CE$8700,$A1571,MATCH(G$1,'2-3 引出列表'!$A$1:$CD$1,0)),""))</f>
        <v>0</v>
      </c>
      <c r="H1571">
        <f>IF(ISBLANK(IFERROR(INDEX('2-3 引出列表'!$A$2:$CE$8700,$A1571,MATCH(H$1,'2-3 引出列表'!$A$1:$CD$1,0)),"")),"",IFERROR(INDEX('2-3 引出列表'!$A$2:$CE$8700,$A1571,MATCH(H$1,'2-3 引出列表'!$A$1:$CD$1,0)),""))</f>
        <v>0</v>
      </c>
      <c r="I1571">
        <f>IF(ISBLANK(IFERROR(INDEX('2-3 引出列表'!$A$2:$CE$8700,$A1571,MATCH(I$1,'2-3 引出列表'!$A$1:$CD$1,0)),"")),"",IFERROR(INDEX('2-3 引出列表'!$A$2:$CE$8700,$A1571,MATCH(I$1,'2-3 引出列表'!$A$1:$CD$1,0)),""))</f>
        <v>0</v>
      </c>
    </row>
    <row r="1572" customFormat="1" spans="1:9">
      <c r="A1572">
        <v>1571</v>
      </c>
      <c r="B1572">
        <f>IF(ISBLANK(IFERROR(INDEX('2-3 引出列表'!$A$2:$CE$8700,$A1572,MATCH(B$1,'2-3 引出列表'!$A$1:$CD$1,0)),"")),"",IFERROR(INDEX('2-3 引出列表'!$A$2:$CE$8700,$A1572,MATCH(B$1,'2-3 引出列表'!$A$1:$CD$1,0)),""))</f>
        <v>0</v>
      </c>
      <c r="C1572">
        <f>IF(ISBLANK(IFERROR(INDEX('2-3 引出列表'!$A$2:$CE$8700,$A1572,MATCH(C$1,'2-3 引出列表'!$A$1:$CD$1,0)),"")),"",IFERROR(INDEX('2-3 引出列表'!$A$2:$CE$8700,$A1572,MATCH(C$1,'2-3 引出列表'!$A$1:$CD$1,0)),""))</f>
        <v>0</v>
      </c>
      <c r="D1572">
        <f>IF(ISBLANK(IFERROR(INDEX('2-3 引出列表'!$A$2:$CE$8700,$A1572,MATCH(D$1,'2-3 引出列表'!$A$1:$CD$1,0)),"")),"",IFERROR(INDEX('2-3 引出列表'!$A$2:$CE$8700,$A1572,MATCH(D$1,'2-3 引出列表'!$A$1:$CD$1,0)),""))</f>
        <v>0</v>
      </c>
      <c r="E1572">
        <f>IF(ISBLANK(IFERROR(INDEX('2-3 引出列表'!$A$2:$CE$8700,$A1572,MATCH(E$1,'2-3 引出列表'!$A$1:$CD$1,0)),"")),"",IFERROR(INDEX('2-3 引出列表'!$A$2:$CE$8700,$A1572,MATCH(E$1,'2-3 引出列表'!$A$1:$CD$1,0)),""))</f>
        <v>0</v>
      </c>
      <c r="F1572" t="str">
        <f t="shared" si="24"/>
        <v>0</v>
      </c>
      <c r="G1572">
        <f>IF(ISBLANK(IFERROR(INDEX('2-3 引出列表'!$A$2:$CE$8700,$A1572,MATCH(G$1,'2-3 引出列表'!$A$1:$CD$1,0)),"")),"",IFERROR(INDEX('2-3 引出列表'!$A$2:$CE$8700,$A1572,MATCH(G$1,'2-3 引出列表'!$A$1:$CD$1,0)),""))</f>
        <v>0</v>
      </c>
      <c r="H1572">
        <f>IF(ISBLANK(IFERROR(INDEX('2-3 引出列表'!$A$2:$CE$8700,$A1572,MATCH(H$1,'2-3 引出列表'!$A$1:$CD$1,0)),"")),"",IFERROR(INDEX('2-3 引出列表'!$A$2:$CE$8700,$A1572,MATCH(H$1,'2-3 引出列表'!$A$1:$CD$1,0)),""))</f>
        <v>0</v>
      </c>
      <c r="I1572">
        <f>IF(ISBLANK(IFERROR(INDEX('2-3 引出列表'!$A$2:$CE$8700,$A1572,MATCH(I$1,'2-3 引出列表'!$A$1:$CD$1,0)),"")),"",IFERROR(INDEX('2-3 引出列表'!$A$2:$CE$8700,$A1572,MATCH(I$1,'2-3 引出列表'!$A$1:$CD$1,0)),""))</f>
        <v>0</v>
      </c>
    </row>
    <row r="1573" customFormat="1" spans="1:9">
      <c r="A1573">
        <v>1572</v>
      </c>
      <c r="B1573">
        <f>IF(ISBLANK(IFERROR(INDEX('2-3 引出列表'!$A$2:$CE$8700,$A1573,MATCH(B$1,'2-3 引出列表'!$A$1:$CD$1,0)),"")),"",IFERROR(INDEX('2-3 引出列表'!$A$2:$CE$8700,$A1573,MATCH(B$1,'2-3 引出列表'!$A$1:$CD$1,0)),""))</f>
        <v>0</v>
      </c>
      <c r="C1573">
        <f>IF(ISBLANK(IFERROR(INDEX('2-3 引出列表'!$A$2:$CE$8700,$A1573,MATCH(C$1,'2-3 引出列表'!$A$1:$CD$1,0)),"")),"",IFERROR(INDEX('2-3 引出列表'!$A$2:$CE$8700,$A1573,MATCH(C$1,'2-3 引出列表'!$A$1:$CD$1,0)),""))</f>
        <v>0</v>
      </c>
      <c r="D1573">
        <f>IF(ISBLANK(IFERROR(INDEX('2-3 引出列表'!$A$2:$CE$8700,$A1573,MATCH(D$1,'2-3 引出列表'!$A$1:$CD$1,0)),"")),"",IFERROR(INDEX('2-3 引出列表'!$A$2:$CE$8700,$A1573,MATCH(D$1,'2-3 引出列表'!$A$1:$CD$1,0)),""))</f>
        <v>0</v>
      </c>
      <c r="E1573">
        <f>IF(ISBLANK(IFERROR(INDEX('2-3 引出列表'!$A$2:$CE$8700,$A1573,MATCH(E$1,'2-3 引出列表'!$A$1:$CD$1,0)),"")),"",IFERROR(INDEX('2-3 引出列表'!$A$2:$CE$8700,$A1573,MATCH(E$1,'2-3 引出列表'!$A$1:$CD$1,0)),""))</f>
        <v>0</v>
      </c>
      <c r="F1573" t="str">
        <f t="shared" si="24"/>
        <v>0</v>
      </c>
      <c r="G1573">
        <f>IF(ISBLANK(IFERROR(INDEX('2-3 引出列表'!$A$2:$CE$8700,$A1573,MATCH(G$1,'2-3 引出列表'!$A$1:$CD$1,0)),"")),"",IFERROR(INDEX('2-3 引出列表'!$A$2:$CE$8700,$A1573,MATCH(G$1,'2-3 引出列表'!$A$1:$CD$1,0)),""))</f>
        <v>0</v>
      </c>
      <c r="H1573">
        <f>IF(ISBLANK(IFERROR(INDEX('2-3 引出列表'!$A$2:$CE$8700,$A1573,MATCH(H$1,'2-3 引出列表'!$A$1:$CD$1,0)),"")),"",IFERROR(INDEX('2-3 引出列表'!$A$2:$CE$8700,$A1573,MATCH(H$1,'2-3 引出列表'!$A$1:$CD$1,0)),""))</f>
        <v>0</v>
      </c>
      <c r="I1573">
        <f>IF(ISBLANK(IFERROR(INDEX('2-3 引出列表'!$A$2:$CE$8700,$A1573,MATCH(I$1,'2-3 引出列表'!$A$1:$CD$1,0)),"")),"",IFERROR(INDEX('2-3 引出列表'!$A$2:$CE$8700,$A1573,MATCH(I$1,'2-3 引出列表'!$A$1:$CD$1,0)),""))</f>
        <v>0</v>
      </c>
    </row>
    <row r="1574" customFormat="1" spans="1:9">
      <c r="A1574">
        <v>1573</v>
      </c>
      <c r="B1574">
        <f>IF(ISBLANK(IFERROR(INDEX('2-3 引出列表'!$A$2:$CE$8700,$A1574,MATCH(B$1,'2-3 引出列表'!$A$1:$CD$1,0)),"")),"",IFERROR(INDEX('2-3 引出列表'!$A$2:$CE$8700,$A1574,MATCH(B$1,'2-3 引出列表'!$A$1:$CD$1,0)),""))</f>
        <v>0</v>
      </c>
      <c r="C1574">
        <f>IF(ISBLANK(IFERROR(INDEX('2-3 引出列表'!$A$2:$CE$8700,$A1574,MATCH(C$1,'2-3 引出列表'!$A$1:$CD$1,0)),"")),"",IFERROR(INDEX('2-3 引出列表'!$A$2:$CE$8700,$A1574,MATCH(C$1,'2-3 引出列表'!$A$1:$CD$1,0)),""))</f>
        <v>0</v>
      </c>
      <c r="D1574">
        <f>IF(ISBLANK(IFERROR(INDEX('2-3 引出列表'!$A$2:$CE$8700,$A1574,MATCH(D$1,'2-3 引出列表'!$A$1:$CD$1,0)),"")),"",IFERROR(INDEX('2-3 引出列表'!$A$2:$CE$8700,$A1574,MATCH(D$1,'2-3 引出列表'!$A$1:$CD$1,0)),""))</f>
        <v>0</v>
      </c>
      <c r="E1574">
        <f>IF(ISBLANK(IFERROR(INDEX('2-3 引出列表'!$A$2:$CE$8700,$A1574,MATCH(E$1,'2-3 引出列表'!$A$1:$CD$1,0)),"")),"",IFERROR(INDEX('2-3 引出列表'!$A$2:$CE$8700,$A1574,MATCH(E$1,'2-3 引出列表'!$A$1:$CD$1,0)),""))</f>
        <v>0</v>
      </c>
      <c r="F1574" t="str">
        <f t="shared" si="24"/>
        <v>0</v>
      </c>
      <c r="G1574">
        <f>IF(ISBLANK(IFERROR(INDEX('2-3 引出列表'!$A$2:$CE$8700,$A1574,MATCH(G$1,'2-3 引出列表'!$A$1:$CD$1,0)),"")),"",IFERROR(INDEX('2-3 引出列表'!$A$2:$CE$8700,$A1574,MATCH(G$1,'2-3 引出列表'!$A$1:$CD$1,0)),""))</f>
        <v>0</v>
      </c>
      <c r="H1574">
        <f>IF(ISBLANK(IFERROR(INDEX('2-3 引出列表'!$A$2:$CE$8700,$A1574,MATCH(H$1,'2-3 引出列表'!$A$1:$CD$1,0)),"")),"",IFERROR(INDEX('2-3 引出列表'!$A$2:$CE$8700,$A1574,MATCH(H$1,'2-3 引出列表'!$A$1:$CD$1,0)),""))</f>
        <v>0</v>
      </c>
      <c r="I1574">
        <f>IF(ISBLANK(IFERROR(INDEX('2-3 引出列表'!$A$2:$CE$8700,$A1574,MATCH(I$1,'2-3 引出列表'!$A$1:$CD$1,0)),"")),"",IFERROR(INDEX('2-3 引出列表'!$A$2:$CE$8700,$A1574,MATCH(I$1,'2-3 引出列表'!$A$1:$CD$1,0)),""))</f>
        <v>0</v>
      </c>
    </row>
    <row r="1575" customFormat="1" spans="1:9">
      <c r="A1575">
        <v>1574</v>
      </c>
      <c r="B1575">
        <f>IF(ISBLANK(IFERROR(INDEX('2-3 引出列表'!$A$2:$CE$8700,$A1575,MATCH(B$1,'2-3 引出列表'!$A$1:$CD$1,0)),"")),"",IFERROR(INDEX('2-3 引出列表'!$A$2:$CE$8700,$A1575,MATCH(B$1,'2-3 引出列表'!$A$1:$CD$1,0)),""))</f>
        <v>0</v>
      </c>
      <c r="C1575">
        <f>IF(ISBLANK(IFERROR(INDEX('2-3 引出列表'!$A$2:$CE$8700,$A1575,MATCH(C$1,'2-3 引出列表'!$A$1:$CD$1,0)),"")),"",IFERROR(INDEX('2-3 引出列表'!$A$2:$CE$8700,$A1575,MATCH(C$1,'2-3 引出列表'!$A$1:$CD$1,0)),""))</f>
        <v>0</v>
      </c>
      <c r="D1575">
        <f>IF(ISBLANK(IFERROR(INDEX('2-3 引出列表'!$A$2:$CE$8700,$A1575,MATCH(D$1,'2-3 引出列表'!$A$1:$CD$1,0)),"")),"",IFERROR(INDEX('2-3 引出列表'!$A$2:$CE$8700,$A1575,MATCH(D$1,'2-3 引出列表'!$A$1:$CD$1,0)),""))</f>
        <v>0</v>
      </c>
      <c r="E1575">
        <f>IF(ISBLANK(IFERROR(INDEX('2-3 引出列表'!$A$2:$CE$8700,$A1575,MATCH(E$1,'2-3 引出列表'!$A$1:$CD$1,0)),"")),"",IFERROR(INDEX('2-3 引出列表'!$A$2:$CE$8700,$A1575,MATCH(E$1,'2-3 引出列表'!$A$1:$CD$1,0)),""))</f>
        <v>0</v>
      </c>
      <c r="F1575" t="str">
        <f t="shared" si="24"/>
        <v>0</v>
      </c>
      <c r="G1575">
        <f>IF(ISBLANK(IFERROR(INDEX('2-3 引出列表'!$A$2:$CE$8700,$A1575,MATCH(G$1,'2-3 引出列表'!$A$1:$CD$1,0)),"")),"",IFERROR(INDEX('2-3 引出列表'!$A$2:$CE$8700,$A1575,MATCH(G$1,'2-3 引出列表'!$A$1:$CD$1,0)),""))</f>
        <v>0</v>
      </c>
      <c r="H1575">
        <f>IF(ISBLANK(IFERROR(INDEX('2-3 引出列表'!$A$2:$CE$8700,$A1575,MATCH(H$1,'2-3 引出列表'!$A$1:$CD$1,0)),"")),"",IFERROR(INDEX('2-3 引出列表'!$A$2:$CE$8700,$A1575,MATCH(H$1,'2-3 引出列表'!$A$1:$CD$1,0)),""))</f>
        <v>0</v>
      </c>
      <c r="I1575">
        <f>IF(ISBLANK(IFERROR(INDEX('2-3 引出列表'!$A$2:$CE$8700,$A1575,MATCH(I$1,'2-3 引出列表'!$A$1:$CD$1,0)),"")),"",IFERROR(INDEX('2-3 引出列表'!$A$2:$CE$8700,$A1575,MATCH(I$1,'2-3 引出列表'!$A$1:$CD$1,0)),""))</f>
        <v>0</v>
      </c>
    </row>
    <row r="1576" customFormat="1" spans="1:9">
      <c r="A1576">
        <v>1575</v>
      </c>
      <c r="B1576">
        <f>IF(ISBLANK(IFERROR(INDEX('2-3 引出列表'!$A$2:$CE$8700,$A1576,MATCH(B$1,'2-3 引出列表'!$A$1:$CD$1,0)),"")),"",IFERROR(INDEX('2-3 引出列表'!$A$2:$CE$8700,$A1576,MATCH(B$1,'2-3 引出列表'!$A$1:$CD$1,0)),""))</f>
        <v>0</v>
      </c>
      <c r="C1576">
        <f>IF(ISBLANK(IFERROR(INDEX('2-3 引出列表'!$A$2:$CE$8700,$A1576,MATCH(C$1,'2-3 引出列表'!$A$1:$CD$1,0)),"")),"",IFERROR(INDEX('2-3 引出列表'!$A$2:$CE$8700,$A1576,MATCH(C$1,'2-3 引出列表'!$A$1:$CD$1,0)),""))</f>
        <v>0</v>
      </c>
      <c r="D1576">
        <f>IF(ISBLANK(IFERROR(INDEX('2-3 引出列表'!$A$2:$CE$8700,$A1576,MATCH(D$1,'2-3 引出列表'!$A$1:$CD$1,0)),"")),"",IFERROR(INDEX('2-3 引出列表'!$A$2:$CE$8700,$A1576,MATCH(D$1,'2-3 引出列表'!$A$1:$CD$1,0)),""))</f>
        <v>0</v>
      </c>
      <c r="E1576">
        <f>IF(ISBLANK(IFERROR(INDEX('2-3 引出列表'!$A$2:$CE$8700,$A1576,MATCH(E$1,'2-3 引出列表'!$A$1:$CD$1,0)),"")),"",IFERROR(INDEX('2-3 引出列表'!$A$2:$CE$8700,$A1576,MATCH(E$1,'2-3 引出列表'!$A$1:$CD$1,0)),""))</f>
        <v>0</v>
      </c>
      <c r="F1576" t="str">
        <f t="shared" si="24"/>
        <v>0</v>
      </c>
      <c r="G1576">
        <f>IF(ISBLANK(IFERROR(INDEX('2-3 引出列表'!$A$2:$CE$8700,$A1576,MATCH(G$1,'2-3 引出列表'!$A$1:$CD$1,0)),"")),"",IFERROR(INDEX('2-3 引出列表'!$A$2:$CE$8700,$A1576,MATCH(G$1,'2-3 引出列表'!$A$1:$CD$1,0)),""))</f>
        <v>0</v>
      </c>
      <c r="H1576">
        <f>IF(ISBLANK(IFERROR(INDEX('2-3 引出列表'!$A$2:$CE$8700,$A1576,MATCH(H$1,'2-3 引出列表'!$A$1:$CD$1,0)),"")),"",IFERROR(INDEX('2-3 引出列表'!$A$2:$CE$8700,$A1576,MATCH(H$1,'2-3 引出列表'!$A$1:$CD$1,0)),""))</f>
        <v>0</v>
      </c>
      <c r="I1576">
        <f>IF(ISBLANK(IFERROR(INDEX('2-3 引出列表'!$A$2:$CE$8700,$A1576,MATCH(I$1,'2-3 引出列表'!$A$1:$CD$1,0)),"")),"",IFERROR(INDEX('2-3 引出列表'!$A$2:$CE$8700,$A1576,MATCH(I$1,'2-3 引出列表'!$A$1:$CD$1,0)),""))</f>
        <v>0</v>
      </c>
    </row>
    <row r="1577" customFormat="1" spans="1:9">
      <c r="A1577">
        <v>1576</v>
      </c>
      <c r="B1577">
        <f>IF(ISBLANK(IFERROR(INDEX('2-3 引出列表'!$A$2:$CE$8700,$A1577,MATCH(B$1,'2-3 引出列表'!$A$1:$CD$1,0)),"")),"",IFERROR(INDEX('2-3 引出列表'!$A$2:$CE$8700,$A1577,MATCH(B$1,'2-3 引出列表'!$A$1:$CD$1,0)),""))</f>
        <v>0</v>
      </c>
      <c r="C1577">
        <f>IF(ISBLANK(IFERROR(INDEX('2-3 引出列表'!$A$2:$CE$8700,$A1577,MATCH(C$1,'2-3 引出列表'!$A$1:$CD$1,0)),"")),"",IFERROR(INDEX('2-3 引出列表'!$A$2:$CE$8700,$A1577,MATCH(C$1,'2-3 引出列表'!$A$1:$CD$1,0)),""))</f>
        <v>0</v>
      </c>
      <c r="D1577">
        <f>IF(ISBLANK(IFERROR(INDEX('2-3 引出列表'!$A$2:$CE$8700,$A1577,MATCH(D$1,'2-3 引出列表'!$A$1:$CD$1,0)),"")),"",IFERROR(INDEX('2-3 引出列表'!$A$2:$CE$8700,$A1577,MATCH(D$1,'2-3 引出列表'!$A$1:$CD$1,0)),""))</f>
        <v>0</v>
      </c>
      <c r="E1577">
        <f>IF(ISBLANK(IFERROR(INDEX('2-3 引出列表'!$A$2:$CE$8700,$A1577,MATCH(E$1,'2-3 引出列表'!$A$1:$CD$1,0)),"")),"",IFERROR(INDEX('2-3 引出列表'!$A$2:$CE$8700,$A1577,MATCH(E$1,'2-3 引出列表'!$A$1:$CD$1,0)),""))</f>
        <v>0</v>
      </c>
      <c r="F1577" t="str">
        <f t="shared" si="24"/>
        <v>0</v>
      </c>
      <c r="G1577">
        <f>IF(ISBLANK(IFERROR(INDEX('2-3 引出列表'!$A$2:$CE$8700,$A1577,MATCH(G$1,'2-3 引出列表'!$A$1:$CD$1,0)),"")),"",IFERROR(INDEX('2-3 引出列表'!$A$2:$CE$8700,$A1577,MATCH(G$1,'2-3 引出列表'!$A$1:$CD$1,0)),""))</f>
        <v>0</v>
      </c>
      <c r="H1577">
        <f>IF(ISBLANK(IFERROR(INDEX('2-3 引出列表'!$A$2:$CE$8700,$A1577,MATCH(H$1,'2-3 引出列表'!$A$1:$CD$1,0)),"")),"",IFERROR(INDEX('2-3 引出列表'!$A$2:$CE$8700,$A1577,MATCH(H$1,'2-3 引出列表'!$A$1:$CD$1,0)),""))</f>
        <v>0</v>
      </c>
      <c r="I1577">
        <f>IF(ISBLANK(IFERROR(INDEX('2-3 引出列表'!$A$2:$CE$8700,$A1577,MATCH(I$1,'2-3 引出列表'!$A$1:$CD$1,0)),"")),"",IFERROR(INDEX('2-3 引出列表'!$A$2:$CE$8700,$A1577,MATCH(I$1,'2-3 引出列表'!$A$1:$CD$1,0)),""))</f>
        <v>0</v>
      </c>
    </row>
    <row r="1578" customFormat="1" spans="1:9">
      <c r="A1578">
        <v>1577</v>
      </c>
      <c r="B1578">
        <f>IF(ISBLANK(IFERROR(INDEX('2-3 引出列表'!$A$2:$CE$8700,$A1578,MATCH(B$1,'2-3 引出列表'!$A$1:$CD$1,0)),"")),"",IFERROR(INDEX('2-3 引出列表'!$A$2:$CE$8700,$A1578,MATCH(B$1,'2-3 引出列表'!$A$1:$CD$1,0)),""))</f>
        <v>0</v>
      </c>
      <c r="C1578">
        <f>IF(ISBLANK(IFERROR(INDEX('2-3 引出列表'!$A$2:$CE$8700,$A1578,MATCH(C$1,'2-3 引出列表'!$A$1:$CD$1,0)),"")),"",IFERROR(INDEX('2-3 引出列表'!$A$2:$CE$8700,$A1578,MATCH(C$1,'2-3 引出列表'!$A$1:$CD$1,0)),""))</f>
        <v>0</v>
      </c>
      <c r="D1578">
        <f>IF(ISBLANK(IFERROR(INDEX('2-3 引出列表'!$A$2:$CE$8700,$A1578,MATCH(D$1,'2-3 引出列表'!$A$1:$CD$1,0)),"")),"",IFERROR(INDEX('2-3 引出列表'!$A$2:$CE$8700,$A1578,MATCH(D$1,'2-3 引出列表'!$A$1:$CD$1,0)),""))</f>
        <v>0</v>
      </c>
      <c r="E1578">
        <f>IF(ISBLANK(IFERROR(INDEX('2-3 引出列表'!$A$2:$CE$8700,$A1578,MATCH(E$1,'2-3 引出列表'!$A$1:$CD$1,0)),"")),"",IFERROR(INDEX('2-3 引出列表'!$A$2:$CE$8700,$A1578,MATCH(E$1,'2-3 引出列表'!$A$1:$CD$1,0)),""))</f>
        <v>0</v>
      </c>
      <c r="F1578" t="str">
        <f t="shared" si="24"/>
        <v>0</v>
      </c>
      <c r="G1578">
        <f>IF(ISBLANK(IFERROR(INDEX('2-3 引出列表'!$A$2:$CE$8700,$A1578,MATCH(G$1,'2-3 引出列表'!$A$1:$CD$1,0)),"")),"",IFERROR(INDEX('2-3 引出列表'!$A$2:$CE$8700,$A1578,MATCH(G$1,'2-3 引出列表'!$A$1:$CD$1,0)),""))</f>
        <v>0</v>
      </c>
      <c r="H1578">
        <f>IF(ISBLANK(IFERROR(INDEX('2-3 引出列表'!$A$2:$CE$8700,$A1578,MATCH(H$1,'2-3 引出列表'!$A$1:$CD$1,0)),"")),"",IFERROR(INDEX('2-3 引出列表'!$A$2:$CE$8700,$A1578,MATCH(H$1,'2-3 引出列表'!$A$1:$CD$1,0)),""))</f>
        <v>0</v>
      </c>
      <c r="I1578">
        <f>IF(ISBLANK(IFERROR(INDEX('2-3 引出列表'!$A$2:$CE$8700,$A1578,MATCH(I$1,'2-3 引出列表'!$A$1:$CD$1,0)),"")),"",IFERROR(INDEX('2-3 引出列表'!$A$2:$CE$8700,$A1578,MATCH(I$1,'2-3 引出列表'!$A$1:$CD$1,0)),""))</f>
        <v>0</v>
      </c>
    </row>
    <row r="1579" customFormat="1" spans="1:9">
      <c r="A1579">
        <v>1578</v>
      </c>
      <c r="B1579">
        <f>IF(ISBLANK(IFERROR(INDEX('2-3 引出列表'!$A$2:$CE$8700,$A1579,MATCH(B$1,'2-3 引出列表'!$A$1:$CD$1,0)),"")),"",IFERROR(INDEX('2-3 引出列表'!$A$2:$CE$8700,$A1579,MATCH(B$1,'2-3 引出列表'!$A$1:$CD$1,0)),""))</f>
        <v>0</v>
      </c>
      <c r="C1579">
        <f>IF(ISBLANK(IFERROR(INDEX('2-3 引出列表'!$A$2:$CE$8700,$A1579,MATCH(C$1,'2-3 引出列表'!$A$1:$CD$1,0)),"")),"",IFERROR(INDEX('2-3 引出列表'!$A$2:$CE$8700,$A1579,MATCH(C$1,'2-3 引出列表'!$A$1:$CD$1,0)),""))</f>
        <v>0</v>
      </c>
      <c r="D1579">
        <f>IF(ISBLANK(IFERROR(INDEX('2-3 引出列表'!$A$2:$CE$8700,$A1579,MATCH(D$1,'2-3 引出列表'!$A$1:$CD$1,0)),"")),"",IFERROR(INDEX('2-3 引出列表'!$A$2:$CE$8700,$A1579,MATCH(D$1,'2-3 引出列表'!$A$1:$CD$1,0)),""))</f>
        <v>0</v>
      </c>
      <c r="E1579">
        <f>IF(ISBLANK(IFERROR(INDEX('2-3 引出列表'!$A$2:$CE$8700,$A1579,MATCH(E$1,'2-3 引出列表'!$A$1:$CD$1,0)),"")),"",IFERROR(INDEX('2-3 引出列表'!$A$2:$CE$8700,$A1579,MATCH(E$1,'2-3 引出列表'!$A$1:$CD$1,0)),""))</f>
        <v>0</v>
      </c>
      <c r="F1579" t="str">
        <f t="shared" si="24"/>
        <v>0</v>
      </c>
      <c r="G1579">
        <f>IF(ISBLANK(IFERROR(INDEX('2-3 引出列表'!$A$2:$CE$8700,$A1579,MATCH(G$1,'2-3 引出列表'!$A$1:$CD$1,0)),"")),"",IFERROR(INDEX('2-3 引出列表'!$A$2:$CE$8700,$A1579,MATCH(G$1,'2-3 引出列表'!$A$1:$CD$1,0)),""))</f>
        <v>0</v>
      </c>
      <c r="H1579">
        <f>IF(ISBLANK(IFERROR(INDEX('2-3 引出列表'!$A$2:$CE$8700,$A1579,MATCH(H$1,'2-3 引出列表'!$A$1:$CD$1,0)),"")),"",IFERROR(INDEX('2-3 引出列表'!$A$2:$CE$8700,$A1579,MATCH(H$1,'2-3 引出列表'!$A$1:$CD$1,0)),""))</f>
        <v>0</v>
      </c>
      <c r="I1579">
        <f>IF(ISBLANK(IFERROR(INDEX('2-3 引出列表'!$A$2:$CE$8700,$A1579,MATCH(I$1,'2-3 引出列表'!$A$1:$CD$1,0)),"")),"",IFERROR(INDEX('2-3 引出列表'!$A$2:$CE$8700,$A1579,MATCH(I$1,'2-3 引出列表'!$A$1:$CD$1,0)),""))</f>
        <v>0</v>
      </c>
    </row>
    <row r="1580" customFormat="1" spans="1:9">
      <c r="A1580">
        <v>1579</v>
      </c>
      <c r="B1580">
        <f>IF(ISBLANK(IFERROR(INDEX('2-3 引出列表'!$A$2:$CE$8700,$A1580,MATCH(B$1,'2-3 引出列表'!$A$1:$CD$1,0)),"")),"",IFERROR(INDEX('2-3 引出列表'!$A$2:$CE$8700,$A1580,MATCH(B$1,'2-3 引出列表'!$A$1:$CD$1,0)),""))</f>
        <v>0</v>
      </c>
      <c r="C1580">
        <f>IF(ISBLANK(IFERROR(INDEX('2-3 引出列表'!$A$2:$CE$8700,$A1580,MATCH(C$1,'2-3 引出列表'!$A$1:$CD$1,0)),"")),"",IFERROR(INDEX('2-3 引出列表'!$A$2:$CE$8700,$A1580,MATCH(C$1,'2-3 引出列表'!$A$1:$CD$1,0)),""))</f>
        <v>0</v>
      </c>
      <c r="D1580">
        <f>IF(ISBLANK(IFERROR(INDEX('2-3 引出列表'!$A$2:$CE$8700,$A1580,MATCH(D$1,'2-3 引出列表'!$A$1:$CD$1,0)),"")),"",IFERROR(INDEX('2-3 引出列表'!$A$2:$CE$8700,$A1580,MATCH(D$1,'2-3 引出列表'!$A$1:$CD$1,0)),""))</f>
        <v>0</v>
      </c>
      <c r="E1580">
        <f>IF(ISBLANK(IFERROR(INDEX('2-3 引出列表'!$A$2:$CE$8700,$A1580,MATCH(E$1,'2-3 引出列表'!$A$1:$CD$1,0)),"")),"",IFERROR(INDEX('2-3 引出列表'!$A$2:$CE$8700,$A1580,MATCH(E$1,'2-3 引出列表'!$A$1:$CD$1,0)),""))</f>
        <v>0</v>
      </c>
      <c r="F1580" t="str">
        <f t="shared" si="24"/>
        <v>0</v>
      </c>
      <c r="G1580">
        <f>IF(ISBLANK(IFERROR(INDEX('2-3 引出列表'!$A$2:$CE$8700,$A1580,MATCH(G$1,'2-3 引出列表'!$A$1:$CD$1,0)),"")),"",IFERROR(INDEX('2-3 引出列表'!$A$2:$CE$8700,$A1580,MATCH(G$1,'2-3 引出列表'!$A$1:$CD$1,0)),""))</f>
        <v>0</v>
      </c>
      <c r="H1580">
        <f>IF(ISBLANK(IFERROR(INDEX('2-3 引出列表'!$A$2:$CE$8700,$A1580,MATCH(H$1,'2-3 引出列表'!$A$1:$CD$1,0)),"")),"",IFERROR(INDEX('2-3 引出列表'!$A$2:$CE$8700,$A1580,MATCH(H$1,'2-3 引出列表'!$A$1:$CD$1,0)),""))</f>
        <v>0</v>
      </c>
      <c r="I1580">
        <f>IF(ISBLANK(IFERROR(INDEX('2-3 引出列表'!$A$2:$CE$8700,$A1580,MATCH(I$1,'2-3 引出列表'!$A$1:$CD$1,0)),"")),"",IFERROR(INDEX('2-3 引出列表'!$A$2:$CE$8700,$A1580,MATCH(I$1,'2-3 引出列表'!$A$1:$CD$1,0)),""))</f>
        <v>0</v>
      </c>
    </row>
    <row r="1581" customFormat="1" spans="1:9">
      <c r="A1581">
        <v>1580</v>
      </c>
      <c r="B1581">
        <f>IF(ISBLANK(IFERROR(INDEX('2-3 引出列表'!$A$2:$CE$8700,$A1581,MATCH(B$1,'2-3 引出列表'!$A$1:$CD$1,0)),"")),"",IFERROR(INDEX('2-3 引出列表'!$A$2:$CE$8700,$A1581,MATCH(B$1,'2-3 引出列表'!$A$1:$CD$1,0)),""))</f>
        <v>0</v>
      </c>
      <c r="C1581">
        <f>IF(ISBLANK(IFERROR(INDEX('2-3 引出列表'!$A$2:$CE$8700,$A1581,MATCH(C$1,'2-3 引出列表'!$A$1:$CD$1,0)),"")),"",IFERROR(INDEX('2-3 引出列表'!$A$2:$CE$8700,$A1581,MATCH(C$1,'2-3 引出列表'!$A$1:$CD$1,0)),""))</f>
        <v>0</v>
      </c>
      <c r="D1581">
        <f>IF(ISBLANK(IFERROR(INDEX('2-3 引出列表'!$A$2:$CE$8700,$A1581,MATCH(D$1,'2-3 引出列表'!$A$1:$CD$1,0)),"")),"",IFERROR(INDEX('2-3 引出列表'!$A$2:$CE$8700,$A1581,MATCH(D$1,'2-3 引出列表'!$A$1:$CD$1,0)),""))</f>
        <v>0</v>
      </c>
      <c r="E1581">
        <f>IF(ISBLANK(IFERROR(INDEX('2-3 引出列表'!$A$2:$CE$8700,$A1581,MATCH(E$1,'2-3 引出列表'!$A$1:$CD$1,0)),"")),"",IFERROR(INDEX('2-3 引出列表'!$A$2:$CE$8700,$A1581,MATCH(E$1,'2-3 引出列表'!$A$1:$CD$1,0)),""))</f>
        <v>0</v>
      </c>
      <c r="F1581" t="str">
        <f t="shared" si="24"/>
        <v>0</v>
      </c>
      <c r="G1581">
        <f>IF(ISBLANK(IFERROR(INDEX('2-3 引出列表'!$A$2:$CE$8700,$A1581,MATCH(G$1,'2-3 引出列表'!$A$1:$CD$1,0)),"")),"",IFERROR(INDEX('2-3 引出列表'!$A$2:$CE$8700,$A1581,MATCH(G$1,'2-3 引出列表'!$A$1:$CD$1,0)),""))</f>
        <v>0</v>
      </c>
      <c r="H1581">
        <f>IF(ISBLANK(IFERROR(INDEX('2-3 引出列表'!$A$2:$CE$8700,$A1581,MATCH(H$1,'2-3 引出列表'!$A$1:$CD$1,0)),"")),"",IFERROR(INDEX('2-3 引出列表'!$A$2:$CE$8700,$A1581,MATCH(H$1,'2-3 引出列表'!$A$1:$CD$1,0)),""))</f>
        <v>0</v>
      </c>
      <c r="I1581">
        <f>IF(ISBLANK(IFERROR(INDEX('2-3 引出列表'!$A$2:$CE$8700,$A1581,MATCH(I$1,'2-3 引出列表'!$A$1:$CD$1,0)),"")),"",IFERROR(INDEX('2-3 引出列表'!$A$2:$CE$8700,$A1581,MATCH(I$1,'2-3 引出列表'!$A$1:$CD$1,0)),""))</f>
        <v>0</v>
      </c>
    </row>
    <row r="1582" customFormat="1" spans="1:9">
      <c r="A1582">
        <v>1581</v>
      </c>
      <c r="B1582">
        <f>IF(ISBLANK(IFERROR(INDEX('2-3 引出列表'!$A$2:$CE$8700,$A1582,MATCH(B$1,'2-3 引出列表'!$A$1:$CD$1,0)),"")),"",IFERROR(INDEX('2-3 引出列表'!$A$2:$CE$8700,$A1582,MATCH(B$1,'2-3 引出列表'!$A$1:$CD$1,0)),""))</f>
        <v>0</v>
      </c>
      <c r="C1582">
        <f>IF(ISBLANK(IFERROR(INDEX('2-3 引出列表'!$A$2:$CE$8700,$A1582,MATCH(C$1,'2-3 引出列表'!$A$1:$CD$1,0)),"")),"",IFERROR(INDEX('2-3 引出列表'!$A$2:$CE$8700,$A1582,MATCH(C$1,'2-3 引出列表'!$A$1:$CD$1,0)),""))</f>
        <v>0</v>
      </c>
      <c r="D1582">
        <f>IF(ISBLANK(IFERROR(INDEX('2-3 引出列表'!$A$2:$CE$8700,$A1582,MATCH(D$1,'2-3 引出列表'!$A$1:$CD$1,0)),"")),"",IFERROR(INDEX('2-3 引出列表'!$A$2:$CE$8700,$A1582,MATCH(D$1,'2-3 引出列表'!$A$1:$CD$1,0)),""))</f>
        <v>0</v>
      </c>
      <c r="E1582">
        <f>IF(ISBLANK(IFERROR(INDEX('2-3 引出列表'!$A$2:$CE$8700,$A1582,MATCH(E$1,'2-3 引出列表'!$A$1:$CD$1,0)),"")),"",IFERROR(INDEX('2-3 引出列表'!$A$2:$CE$8700,$A1582,MATCH(E$1,'2-3 引出列表'!$A$1:$CD$1,0)),""))</f>
        <v>0</v>
      </c>
      <c r="F1582" t="str">
        <f t="shared" si="24"/>
        <v>0</v>
      </c>
      <c r="G1582">
        <f>IF(ISBLANK(IFERROR(INDEX('2-3 引出列表'!$A$2:$CE$8700,$A1582,MATCH(G$1,'2-3 引出列表'!$A$1:$CD$1,0)),"")),"",IFERROR(INDEX('2-3 引出列表'!$A$2:$CE$8700,$A1582,MATCH(G$1,'2-3 引出列表'!$A$1:$CD$1,0)),""))</f>
        <v>0</v>
      </c>
      <c r="H1582">
        <f>IF(ISBLANK(IFERROR(INDEX('2-3 引出列表'!$A$2:$CE$8700,$A1582,MATCH(H$1,'2-3 引出列表'!$A$1:$CD$1,0)),"")),"",IFERROR(INDEX('2-3 引出列表'!$A$2:$CE$8700,$A1582,MATCH(H$1,'2-3 引出列表'!$A$1:$CD$1,0)),""))</f>
        <v>0</v>
      </c>
      <c r="I1582">
        <f>IF(ISBLANK(IFERROR(INDEX('2-3 引出列表'!$A$2:$CE$8700,$A1582,MATCH(I$1,'2-3 引出列表'!$A$1:$CD$1,0)),"")),"",IFERROR(INDEX('2-3 引出列表'!$A$2:$CE$8700,$A1582,MATCH(I$1,'2-3 引出列表'!$A$1:$CD$1,0)),""))</f>
        <v>0</v>
      </c>
    </row>
    <row r="1583" customFormat="1" spans="1:9">
      <c r="A1583">
        <v>1582</v>
      </c>
      <c r="B1583">
        <f>IF(ISBLANK(IFERROR(INDEX('2-3 引出列表'!$A$2:$CE$8700,$A1583,MATCH(B$1,'2-3 引出列表'!$A$1:$CD$1,0)),"")),"",IFERROR(INDEX('2-3 引出列表'!$A$2:$CE$8700,$A1583,MATCH(B$1,'2-3 引出列表'!$A$1:$CD$1,0)),""))</f>
        <v>0</v>
      </c>
      <c r="C1583">
        <f>IF(ISBLANK(IFERROR(INDEX('2-3 引出列表'!$A$2:$CE$8700,$A1583,MATCH(C$1,'2-3 引出列表'!$A$1:$CD$1,0)),"")),"",IFERROR(INDEX('2-3 引出列表'!$A$2:$CE$8700,$A1583,MATCH(C$1,'2-3 引出列表'!$A$1:$CD$1,0)),""))</f>
        <v>0</v>
      </c>
      <c r="D1583">
        <f>IF(ISBLANK(IFERROR(INDEX('2-3 引出列表'!$A$2:$CE$8700,$A1583,MATCH(D$1,'2-3 引出列表'!$A$1:$CD$1,0)),"")),"",IFERROR(INDEX('2-3 引出列表'!$A$2:$CE$8700,$A1583,MATCH(D$1,'2-3 引出列表'!$A$1:$CD$1,0)),""))</f>
        <v>0</v>
      </c>
      <c r="E1583">
        <f>IF(ISBLANK(IFERROR(INDEX('2-3 引出列表'!$A$2:$CE$8700,$A1583,MATCH(E$1,'2-3 引出列表'!$A$1:$CD$1,0)),"")),"",IFERROR(INDEX('2-3 引出列表'!$A$2:$CE$8700,$A1583,MATCH(E$1,'2-3 引出列表'!$A$1:$CD$1,0)),""))</f>
        <v>0</v>
      </c>
      <c r="F1583" t="str">
        <f t="shared" si="24"/>
        <v>0</v>
      </c>
      <c r="G1583">
        <f>IF(ISBLANK(IFERROR(INDEX('2-3 引出列表'!$A$2:$CE$8700,$A1583,MATCH(G$1,'2-3 引出列表'!$A$1:$CD$1,0)),"")),"",IFERROR(INDEX('2-3 引出列表'!$A$2:$CE$8700,$A1583,MATCH(G$1,'2-3 引出列表'!$A$1:$CD$1,0)),""))</f>
        <v>0</v>
      </c>
      <c r="H1583">
        <f>IF(ISBLANK(IFERROR(INDEX('2-3 引出列表'!$A$2:$CE$8700,$A1583,MATCH(H$1,'2-3 引出列表'!$A$1:$CD$1,0)),"")),"",IFERROR(INDEX('2-3 引出列表'!$A$2:$CE$8700,$A1583,MATCH(H$1,'2-3 引出列表'!$A$1:$CD$1,0)),""))</f>
        <v>0</v>
      </c>
      <c r="I1583">
        <f>IF(ISBLANK(IFERROR(INDEX('2-3 引出列表'!$A$2:$CE$8700,$A1583,MATCH(I$1,'2-3 引出列表'!$A$1:$CD$1,0)),"")),"",IFERROR(INDEX('2-3 引出列表'!$A$2:$CE$8700,$A1583,MATCH(I$1,'2-3 引出列表'!$A$1:$CD$1,0)),""))</f>
        <v>0</v>
      </c>
    </row>
    <row r="1584" customFormat="1" spans="1:9">
      <c r="A1584">
        <v>1583</v>
      </c>
      <c r="B1584">
        <f>IF(ISBLANK(IFERROR(INDEX('2-3 引出列表'!$A$2:$CE$8700,$A1584,MATCH(B$1,'2-3 引出列表'!$A$1:$CD$1,0)),"")),"",IFERROR(INDEX('2-3 引出列表'!$A$2:$CE$8700,$A1584,MATCH(B$1,'2-3 引出列表'!$A$1:$CD$1,0)),""))</f>
        <v>0</v>
      </c>
      <c r="C1584">
        <f>IF(ISBLANK(IFERROR(INDEX('2-3 引出列表'!$A$2:$CE$8700,$A1584,MATCH(C$1,'2-3 引出列表'!$A$1:$CD$1,0)),"")),"",IFERROR(INDEX('2-3 引出列表'!$A$2:$CE$8700,$A1584,MATCH(C$1,'2-3 引出列表'!$A$1:$CD$1,0)),""))</f>
        <v>0</v>
      </c>
      <c r="D1584">
        <f>IF(ISBLANK(IFERROR(INDEX('2-3 引出列表'!$A$2:$CE$8700,$A1584,MATCH(D$1,'2-3 引出列表'!$A$1:$CD$1,0)),"")),"",IFERROR(INDEX('2-3 引出列表'!$A$2:$CE$8700,$A1584,MATCH(D$1,'2-3 引出列表'!$A$1:$CD$1,0)),""))</f>
        <v>0</v>
      </c>
      <c r="E1584">
        <f>IF(ISBLANK(IFERROR(INDEX('2-3 引出列表'!$A$2:$CE$8700,$A1584,MATCH(E$1,'2-3 引出列表'!$A$1:$CD$1,0)),"")),"",IFERROR(INDEX('2-3 引出列表'!$A$2:$CE$8700,$A1584,MATCH(E$1,'2-3 引出列表'!$A$1:$CD$1,0)),""))</f>
        <v>0</v>
      </c>
      <c r="F1584" t="str">
        <f t="shared" si="24"/>
        <v>0</v>
      </c>
      <c r="G1584">
        <f>IF(ISBLANK(IFERROR(INDEX('2-3 引出列表'!$A$2:$CE$8700,$A1584,MATCH(G$1,'2-3 引出列表'!$A$1:$CD$1,0)),"")),"",IFERROR(INDEX('2-3 引出列表'!$A$2:$CE$8700,$A1584,MATCH(G$1,'2-3 引出列表'!$A$1:$CD$1,0)),""))</f>
        <v>0</v>
      </c>
      <c r="H1584">
        <f>IF(ISBLANK(IFERROR(INDEX('2-3 引出列表'!$A$2:$CE$8700,$A1584,MATCH(H$1,'2-3 引出列表'!$A$1:$CD$1,0)),"")),"",IFERROR(INDEX('2-3 引出列表'!$A$2:$CE$8700,$A1584,MATCH(H$1,'2-3 引出列表'!$A$1:$CD$1,0)),""))</f>
        <v>0</v>
      </c>
      <c r="I1584">
        <f>IF(ISBLANK(IFERROR(INDEX('2-3 引出列表'!$A$2:$CE$8700,$A1584,MATCH(I$1,'2-3 引出列表'!$A$1:$CD$1,0)),"")),"",IFERROR(INDEX('2-3 引出列表'!$A$2:$CE$8700,$A1584,MATCH(I$1,'2-3 引出列表'!$A$1:$CD$1,0)),""))</f>
        <v>0</v>
      </c>
    </row>
    <row r="1585" customFormat="1" spans="1:9">
      <c r="A1585">
        <v>1584</v>
      </c>
      <c r="B1585">
        <f>IF(ISBLANK(IFERROR(INDEX('2-3 引出列表'!$A$2:$CE$8700,$A1585,MATCH(B$1,'2-3 引出列表'!$A$1:$CD$1,0)),"")),"",IFERROR(INDEX('2-3 引出列表'!$A$2:$CE$8700,$A1585,MATCH(B$1,'2-3 引出列表'!$A$1:$CD$1,0)),""))</f>
        <v>0</v>
      </c>
      <c r="C1585">
        <f>IF(ISBLANK(IFERROR(INDEX('2-3 引出列表'!$A$2:$CE$8700,$A1585,MATCH(C$1,'2-3 引出列表'!$A$1:$CD$1,0)),"")),"",IFERROR(INDEX('2-3 引出列表'!$A$2:$CE$8700,$A1585,MATCH(C$1,'2-3 引出列表'!$A$1:$CD$1,0)),""))</f>
        <v>0</v>
      </c>
      <c r="D1585">
        <f>IF(ISBLANK(IFERROR(INDEX('2-3 引出列表'!$A$2:$CE$8700,$A1585,MATCH(D$1,'2-3 引出列表'!$A$1:$CD$1,0)),"")),"",IFERROR(INDEX('2-3 引出列表'!$A$2:$CE$8700,$A1585,MATCH(D$1,'2-3 引出列表'!$A$1:$CD$1,0)),""))</f>
        <v>0</v>
      </c>
      <c r="E1585">
        <f>IF(ISBLANK(IFERROR(INDEX('2-3 引出列表'!$A$2:$CE$8700,$A1585,MATCH(E$1,'2-3 引出列表'!$A$1:$CD$1,0)),"")),"",IFERROR(INDEX('2-3 引出列表'!$A$2:$CE$8700,$A1585,MATCH(E$1,'2-3 引出列表'!$A$1:$CD$1,0)),""))</f>
        <v>0</v>
      </c>
      <c r="F1585" t="str">
        <f t="shared" si="24"/>
        <v>0</v>
      </c>
      <c r="G1585">
        <f>IF(ISBLANK(IFERROR(INDEX('2-3 引出列表'!$A$2:$CE$8700,$A1585,MATCH(G$1,'2-3 引出列表'!$A$1:$CD$1,0)),"")),"",IFERROR(INDEX('2-3 引出列表'!$A$2:$CE$8700,$A1585,MATCH(G$1,'2-3 引出列表'!$A$1:$CD$1,0)),""))</f>
        <v>0</v>
      </c>
      <c r="H1585">
        <f>IF(ISBLANK(IFERROR(INDEX('2-3 引出列表'!$A$2:$CE$8700,$A1585,MATCH(H$1,'2-3 引出列表'!$A$1:$CD$1,0)),"")),"",IFERROR(INDEX('2-3 引出列表'!$A$2:$CE$8700,$A1585,MATCH(H$1,'2-3 引出列表'!$A$1:$CD$1,0)),""))</f>
        <v>0</v>
      </c>
      <c r="I1585">
        <f>IF(ISBLANK(IFERROR(INDEX('2-3 引出列表'!$A$2:$CE$8700,$A1585,MATCH(I$1,'2-3 引出列表'!$A$1:$CD$1,0)),"")),"",IFERROR(INDEX('2-3 引出列表'!$A$2:$CE$8700,$A1585,MATCH(I$1,'2-3 引出列表'!$A$1:$CD$1,0)),""))</f>
        <v>0</v>
      </c>
    </row>
    <row r="1586" customFormat="1" spans="1:9">
      <c r="A1586">
        <v>1585</v>
      </c>
      <c r="B1586">
        <f>IF(ISBLANK(IFERROR(INDEX('2-3 引出列表'!$A$2:$CE$8700,$A1586,MATCH(B$1,'2-3 引出列表'!$A$1:$CD$1,0)),"")),"",IFERROR(INDEX('2-3 引出列表'!$A$2:$CE$8700,$A1586,MATCH(B$1,'2-3 引出列表'!$A$1:$CD$1,0)),""))</f>
        <v>0</v>
      </c>
      <c r="C1586">
        <f>IF(ISBLANK(IFERROR(INDEX('2-3 引出列表'!$A$2:$CE$8700,$A1586,MATCH(C$1,'2-3 引出列表'!$A$1:$CD$1,0)),"")),"",IFERROR(INDEX('2-3 引出列表'!$A$2:$CE$8700,$A1586,MATCH(C$1,'2-3 引出列表'!$A$1:$CD$1,0)),""))</f>
        <v>0</v>
      </c>
      <c r="D1586">
        <f>IF(ISBLANK(IFERROR(INDEX('2-3 引出列表'!$A$2:$CE$8700,$A1586,MATCH(D$1,'2-3 引出列表'!$A$1:$CD$1,0)),"")),"",IFERROR(INDEX('2-3 引出列表'!$A$2:$CE$8700,$A1586,MATCH(D$1,'2-3 引出列表'!$A$1:$CD$1,0)),""))</f>
        <v>0</v>
      </c>
      <c r="E1586">
        <f>IF(ISBLANK(IFERROR(INDEX('2-3 引出列表'!$A$2:$CE$8700,$A1586,MATCH(E$1,'2-3 引出列表'!$A$1:$CD$1,0)),"")),"",IFERROR(INDEX('2-3 引出列表'!$A$2:$CE$8700,$A1586,MATCH(E$1,'2-3 引出列表'!$A$1:$CD$1,0)),""))</f>
        <v>0</v>
      </c>
      <c r="F1586" t="str">
        <f t="shared" si="24"/>
        <v>0</v>
      </c>
      <c r="G1586">
        <f>IF(ISBLANK(IFERROR(INDEX('2-3 引出列表'!$A$2:$CE$8700,$A1586,MATCH(G$1,'2-3 引出列表'!$A$1:$CD$1,0)),"")),"",IFERROR(INDEX('2-3 引出列表'!$A$2:$CE$8700,$A1586,MATCH(G$1,'2-3 引出列表'!$A$1:$CD$1,0)),""))</f>
        <v>0</v>
      </c>
      <c r="H1586">
        <f>IF(ISBLANK(IFERROR(INDEX('2-3 引出列表'!$A$2:$CE$8700,$A1586,MATCH(H$1,'2-3 引出列表'!$A$1:$CD$1,0)),"")),"",IFERROR(INDEX('2-3 引出列表'!$A$2:$CE$8700,$A1586,MATCH(H$1,'2-3 引出列表'!$A$1:$CD$1,0)),""))</f>
        <v>0</v>
      </c>
      <c r="I1586">
        <f>IF(ISBLANK(IFERROR(INDEX('2-3 引出列表'!$A$2:$CE$8700,$A1586,MATCH(I$1,'2-3 引出列表'!$A$1:$CD$1,0)),"")),"",IFERROR(INDEX('2-3 引出列表'!$A$2:$CE$8700,$A1586,MATCH(I$1,'2-3 引出列表'!$A$1:$CD$1,0)),""))</f>
        <v>0</v>
      </c>
    </row>
    <row r="1587" customFormat="1" spans="1:9">
      <c r="A1587">
        <v>1586</v>
      </c>
      <c r="B1587">
        <f>IF(ISBLANK(IFERROR(INDEX('2-3 引出列表'!$A$2:$CE$8700,$A1587,MATCH(B$1,'2-3 引出列表'!$A$1:$CD$1,0)),"")),"",IFERROR(INDEX('2-3 引出列表'!$A$2:$CE$8700,$A1587,MATCH(B$1,'2-3 引出列表'!$A$1:$CD$1,0)),""))</f>
        <v>0</v>
      </c>
      <c r="C1587">
        <f>IF(ISBLANK(IFERROR(INDEX('2-3 引出列表'!$A$2:$CE$8700,$A1587,MATCH(C$1,'2-3 引出列表'!$A$1:$CD$1,0)),"")),"",IFERROR(INDEX('2-3 引出列表'!$A$2:$CE$8700,$A1587,MATCH(C$1,'2-3 引出列表'!$A$1:$CD$1,0)),""))</f>
        <v>0</v>
      </c>
      <c r="D1587">
        <f>IF(ISBLANK(IFERROR(INDEX('2-3 引出列表'!$A$2:$CE$8700,$A1587,MATCH(D$1,'2-3 引出列表'!$A$1:$CD$1,0)),"")),"",IFERROR(INDEX('2-3 引出列表'!$A$2:$CE$8700,$A1587,MATCH(D$1,'2-3 引出列表'!$A$1:$CD$1,0)),""))</f>
        <v>0</v>
      </c>
      <c r="E1587">
        <f>IF(ISBLANK(IFERROR(INDEX('2-3 引出列表'!$A$2:$CE$8700,$A1587,MATCH(E$1,'2-3 引出列表'!$A$1:$CD$1,0)),"")),"",IFERROR(INDEX('2-3 引出列表'!$A$2:$CE$8700,$A1587,MATCH(E$1,'2-3 引出列表'!$A$1:$CD$1,0)),""))</f>
        <v>0</v>
      </c>
      <c r="F1587" t="str">
        <f t="shared" si="24"/>
        <v>0</v>
      </c>
      <c r="G1587">
        <f>IF(ISBLANK(IFERROR(INDEX('2-3 引出列表'!$A$2:$CE$8700,$A1587,MATCH(G$1,'2-3 引出列表'!$A$1:$CD$1,0)),"")),"",IFERROR(INDEX('2-3 引出列表'!$A$2:$CE$8700,$A1587,MATCH(G$1,'2-3 引出列表'!$A$1:$CD$1,0)),""))</f>
        <v>0</v>
      </c>
      <c r="H1587">
        <f>IF(ISBLANK(IFERROR(INDEX('2-3 引出列表'!$A$2:$CE$8700,$A1587,MATCH(H$1,'2-3 引出列表'!$A$1:$CD$1,0)),"")),"",IFERROR(INDEX('2-3 引出列表'!$A$2:$CE$8700,$A1587,MATCH(H$1,'2-3 引出列表'!$A$1:$CD$1,0)),""))</f>
        <v>0</v>
      </c>
      <c r="I1587">
        <f>IF(ISBLANK(IFERROR(INDEX('2-3 引出列表'!$A$2:$CE$8700,$A1587,MATCH(I$1,'2-3 引出列表'!$A$1:$CD$1,0)),"")),"",IFERROR(INDEX('2-3 引出列表'!$A$2:$CE$8700,$A1587,MATCH(I$1,'2-3 引出列表'!$A$1:$CD$1,0)),""))</f>
        <v>0</v>
      </c>
    </row>
    <row r="1588" customFormat="1" spans="1:9">
      <c r="A1588">
        <v>1587</v>
      </c>
      <c r="B1588">
        <f>IF(ISBLANK(IFERROR(INDEX('2-3 引出列表'!$A$2:$CE$8700,$A1588,MATCH(B$1,'2-3 引出列表'!$A$1:$CD$1,0)),"")),"",IFERROR(INDEX('2-3 引出列表'!$A$2:$CE$8700,$A1588,MATCH(B$1,'2-3 引出列表'!$A$1:$CD$1,0)),""))</f>
        <v>0</v>
      </c>
      <c r="C1588">
        <f>IF(ISBLANK(IFERROR(INDEX('2-3 引出列表'!$A$2:$CE$8700,$A1588,MATCH(C$1,'2-3 引出列表'!$A$1:$CD$1,0)),"")),"",IFERROR(INDEX('2-3 引出列表'!$A$2:$CE$8700,$A1588,MATCH(C$1,'2-3 引出列表'!$A$1:$CD$1,0)),""))</f>
        <v>0</v>
      </c>
      <c r="D1588">
        <f>IF(ISBLANK(IFERROR(INDEX('2-3 引出列表'!$A$2:$CE$8700,$A1588,MATCH(D$1,'2-3 引出列表'!$A$1:$CD$1,0)),"")),"",IFERROR(INDEX('2-3 引出列表'!$A$2:$CE$8700,$A1588,MATCH(D$1,'2-3 引出列表'!$A$1:$CD$1,0)),""))</f>
        <v>0</v>
      </c>
      <c r="E1588">
        <f>IF(ISBLANK(IFERROR(INDEX('2-3 引出列表'!$A$2:$CE$8700,$A1588,MATCH(E$1,'2-3 引出列表'!$A$1:$CD$1,0)),"")),"",IFERROR(INDEX('2-3 引出列表'!$A$2:$CE$8700,$A1588,MATCH(E$1,'2-3 引出列表'!$A$1:$CD$1,0)),""))</f>
        <v>0</v>
      </c>
      <c r="F1588" t="str">
        <f t="shared" si="24"/>
        <v>0</v>
      </c>
      <c r="G1588">
        <f>IF(ISBLANK(IFERROR(INDEX('2-3 引出列表'!$A$2:$CE$8700,$A1588,MATCH(G$1,'2-3 引出列表'!$A$1:$CD$1,0)),"")),"",IFERROR(INDEX('2-3 引出列表'!$A$2:$CE$8700,$A1588,MATCH(G$1,'2-3 引出列表'!$A$1:$CD$1,0)),""))</f>
        <v>0</v>
      </c>
      <c r="H1588">
        <f>IF(ISBLANK(IFERROR(INDEX('2-3 引出列表'!$A$2:$CE$8700,$A1588,MATCH(H$1,'2-3 引出列表'!$A$1:$CD$1,0)),"")),"",IFERROR(INDEX('2-3 引出列表'!$A$2:$CE$8700,$A1588,MATCH(H$1,'2-3 引出列表'!$A$1:$CD$1,0)),""))</f>
        <v>0</v>
      </c>
      <c r="I1588">
        <f>IF(ISBLANK(IFERROR(INDEX('2-3 引出列表'!$A$2:$CE$8700,$A1588,MATCH(I$1,'2-3 引出列表'!$A$1:$CD$1,0)),"")),"",IFERROR(INDEX('2-3 引出列表'!$A$2:$CE$8700,$A1588,MATCH(I$1,'2-3 引出列表'!$A$1:$CD$1,0)),""))</f>
        <v>0</v>
      </c>
    </row>
    <row r="1589" customFormat="1" spans="1:9">
      <c r="A1589">
        <v>1588</v>
      </c>
      <c r="B1589">
        <f>IF(ISBLANK(IFERROR(INDEX('2-3 引出列表'!$A$2:$CE$8700,$A1589,MATCH(B$1,'2-3 引出列表'!$A$1:$CD$1,0)),"")),"",IFERROR(INDEX('2-3 引出列表'!$A$2:$CE$8700,$A1589,MATCH(B$1,'2-3 引出列表'!$A$1:$CD$1,0)),""))</f>
        <v>0</v>
      </c>
      <c r="C1589">
        <f>IF(ISBLANK(IFERROR(INDEX('2-3 引出列表'!$A$2:$CE$8700,$A1589,MATCH(C$1,'2-3 引出列表'!$A$1:$CD$1,0)),"")),"",IFERROR(INDEX('2-3 引出列表'!$A$2:$CE$8700,$A1589,MATCH(C$1,'2-3 引出列表'!$A$1:$CD$1,0)),""))</f>
        <v>0</v>
      </c>
      <c r="D1589">
        <f>IF(ISBLANK(IFERROR(INDEX('2-3 引出列表'!$A$2:$CE$8700,$A1589,MATCH(D$1,'2-3 引出列表'!$A$1:$CD$1,0)),"")),"",IFERROR(INDEX('2-3 引出列表'!$A$2:$CE$8700,$A1589,MATCH(D$1,'2-3 引出列表'!$A$1:$CD$1,0)),""))</f>
        <v>0</v>
      </c>
      <c r="E1589">
        <f>IF(ISBLANK(IFERROR(INDEX('2-3 引出列表'!$A$2:$CE$8700,$A1589,MATCH(E$1,'2-3 引出列表'!$A$1:$CD$1,0)),"")),"",IFERROR(INDEX('2-3 引出列表'!$A$2:$CE$8700,$A1589,MATCH(E$1,'2-3 引出列表'!$A$1:$CD$1,0)),""))</f>
        <v>0</v>
      </c>
      <c r="F1589" t="str">
        <f t="shared" si="24"/>
        <v>0</v>
      </c>
      <c r="G1589">
        <f>IF(ISBLANK(IFERROR(INDEX('2-3 引出列表'!$A$2:$CE$8700,$A1589,MATCH(G$1,'2-3 引出列表'!$A$1:$CD$1,0)),"")),"",IFERROR(INDEX('2-3 引出列表'!$A$2:$CE$8700,$A1589,MATCH(G$1,'2-3 引出列表'!$A$1:$CD$1,0)),""))</f>
        <v>0</v>
      </c>
      <c r="H1589">
        <f>IF(ISBLANK(IFERROR(INDEX('2-3 引出列表'!$A$2:$CE$8700,$A1589,MATCH(H$1,'2-3 引出列表'!$A$1:$CD$1,0)),"")),"",IFERROR(INDEX('2-3 引出列表'!$A$2:$CE$8700,$A1589,MATCH(H$1,'2-3 引出列表'!$A$1:$CD$1,0)),""))</f>
        <v>0</v>
      </c>
      <c r="I1589">
        <f>IF(ISBLANK(IFERROR(INDEX('2-3 引出列表'!$A$2:$CE$8700,$A1589,MATCH(I$1,'2-3 引出列表'!$A$1:$CD$1,0)),"")),"",IFERROR(INDEX('2-3 引出列表'!$A$2:$CE$8700,$A1589,MATCH(I$1,'2-3 引出列表'!$A$1:$CD$1,0)),""))</f>
        <v>0</v>
      </c>
    </row>
    <row r="1590" customFormat="1" spans="1:9">
      <c r="A1590">
        <v>1589</v>
      </c>
      <c r="B1590">
        <f>IF(ISBLANK(IFERROR(INDEX('2-3 引出列表'!$A$2:$CE$8700,$A1590,MATCH(B$1,'2-3 引出列表'!$A$1:$CD$1,0)),"")),"",IFERROR(INDEX('2-3 引出列表'!$A$2:$CE$8700,$A1590,MATCH(B$1,'2-3 引出列表'!$A$1:$CD$1,0)),""))</f>
        <v>0</v>
      </c>
      <c r="C1590">
        <f>IF(ISBLANK(IFERROR(INDEX('2-3 引出列表'!$A$2:$CE$8700,$A1590,MATCH(C$1,'2-3 引出列表'!$A$1:$CD$1,0)),"")),"",IFERROR(INDEX('2-3 引出列表'!$A$2:$CE$8700,$A1590,MATCH(C$1,'2-3 引出列表'!$A$1:$CD$1,0)),""))</f>
        <v>0</v>
      </c>
      <c r="D1590">
        <f>IF(ISBLANK(IFERROR(INDEX('2-3 引出列表'!$A$2:$CE$8700,$A1590,MATCH(D$1,'2-3 引出列表'!$A$1:$CD$1,0)),"")),"",IFERROR(INDEX('2-3 引出列表'!$A$2:$CE$8700,$A1590,MATCH(D$1,'2-3 引出列表'!$A$1:$CD$1,0)),""))</f>
        <v>0</v>
      </c>
      <c r="E1590">
        <f>IF(ISBLANK(IFERROR(INDEX('2-3 引出列表'!$A$2:$CE$8700,$A1590,MATCH(E$1,'2-3 引出列表'!$A$1:$CD$1,0)),"")),"",IFERROR(INDEX('2-3 引出列表'!$A$2:$CE$8700,$A1590,MATCH(E$1,'2-3 引出列表'!$A$1:$CD$1,0)),""))</f>
        <v>0</v>
      </c>
      <c r="F1590" t="str">
        <f t="shared" si="24"/>
        <v>0</v>
      </c>
      <c r="G1590">
        <f>IF(ISBLANK(IFERROR(INDEX('2-3 引出列表'!$A$2:$CE$8700,$A1590,MATCH(G$1,'2-3 引出列表'!$A$1:$CD$1,0)),"")),"",IFERROR(INDEX('2-3 引出列表'!$A$2:$CE$8700,$A1590,MATCH(G$1,'2-3 引出列表'!$A$1:$CD$1,0)),""))</f>
        <v>0</v>
      </c>
      <c r="H1590">
        <f>IF(ISBLANK(IFERROR(INDEX('2-3 引出列表'!$A$2:$CE$8700,$A1590,MATCH(H$1,'2-3 引出列表'!$A$1:$CD$1,0)),"")),"",IFERROR(INDEX('2-3 引出列表'!$A$2:$CE$8700,$A1590,MATCH(H$1,'2-3 引出列表'!$A$1:$CD$1,0)),""))</f>
        <v>0</v>
      </c>
      <c r="I1590">
        <f>IF(ISBLANK(IFERROR(INDEX('2-3 引出列表'!$A$2:$CE$8700,$A1590,MATCH(I$1,'2-3 引出列表'!$A$1:$CD$1,0)),"")),"",IFERROR(INDEX('2-3 引出列表'!$A$2:$CE$8700,$A1590,MATCH(I$1,'2-3 引出列表'!$A$1:$CD$1,0)),""))</f>
        <v>0</v>
      </c>
    </row>
    <row r="1591" customFormat="1" spans="1:9">
      <c r="A1591">
        <v>1590</v>
      </c>
      <c r="B1591">
        <f>IF(ISBLANK(IFERROR(INDEX('2-3 引出列表'!$A$2:$CE$8700,$A1591,MATCH(B$1,'2-3 引出列表'!$A$1:$CD$1,0)),"")),"",IFERROR(INDEX('2-3 引出列表'!$A$2:$CE$8700,$A1591,MATCH(B$1,'2-3 引出列表'!$A$1:$CD$1,0)),""))</f>
        <v>0</v>
      </c>
      <c r="C1591">
        <f>IF(ISBLANK(IFERROR(INDEX('2-3 引出列表'!$A$2:$CE$8700,$A1591,MATCH(C$1,'2-3 引出列表'!$A$1:$CD$1,0)),"")),"",IFERROR(INDEX('2-3 引出列表'!$A$2:$CE$8700,$A1591,MATCH(C$1,'2-3 引出列表'!$A$1:$CD$1,0)),""))</f>
        <v>0</v>
      </c>
      <c r="D1591">
        <f>IF(ISBLANK(IFERROR(INDEX('2-3 引出列表'!$A$2:$CE$8700,$A1591,MATCH(D$1,'2-3 引出列表'!$A$1:$CD$1,0)),"")),"",IFERROR(INDEX('2-3 引出列表'!$A$2:$CE$8700,$A1591,MATCH(D$1,'2-3 引出列表'!$A$1:$CD$1,0)),""))</f>
        <v>0</v>
      </c>
      <c r="E1591">
        <f>IF(ISBLANK(IFERROR(INDEX('2-3 引出列表'!$A$2:$CE$8700,$A1591,MATCH(E$1,'2-3 引出列表'!$A$1:$CD$1,0)),"")),"",IFERROR(INDEX('2-3 引出列表'!$A$2:$CE$8700,$A1591,MATCH(E$1,'2-3 引出列表'!$A$1:$CD$1,0)),""))</f>
        <v>0</v>
      </c>
      <c r="F1591" t="str">
        <f t="shared" si="24"/>
        <v>0</v>
      </c>
      <c r="G1591">
        <f>IF(ISBLANK(IFERROR(INDEX('2-3 引出列表'!$A$2:$CE$8700,$A1591,MATCH(G$1,'2-3 引出列表'!$A$1:$CD$1,0)),"")),"",IFERROR(INDEX('2-3 引出列表'!$A$2:$CE$8700,$A1591,MATCH(G$1,'2-3 引出列表'!$A$1:$CD$1,0)),""))</f>
        <v>0</v>
      </c>
      <c r="H1591">
        <f>IF(ISBLANK(IFERROR(INDEX('2-3 引出列表'!$A$2:$CE$8700,$A1591,MATCH(H$1,'2-3 引出列表'!$A$1:$CD$1,0)),"")),"",IFERROR(INDEX('2-3 引出列表'!$A$2:$CE$8700,$A1591,MATCH(H$1,'2-3 引出列表'!$A$1:$CD$1,0)),""))</f>
        <v>0</v>
      </c>
      <c r="I1591">
        <f>IF(ISBLANK(IFERROR(INDEX('2-3 引出列表'!$A$2:$CE$8700,$A1591,MATCH(I$1,'2-3 引出列表'!$A$1:$CD$1,0)),"")),"",IFERROR(INDEX('2-3 引出列表'!$A$2:$CE$8700,$A1591,MATCH(I$1,'2-3 引出列表'!$A$1:$CD$1,0)),""))</f>
        <v>0</v>
      </c>
    </row>
    <row r="1592" customFormat="1" spans="1:9">
      <c r="A1592">
        <v>1591</v>
      </c>
      <c r="B1592">
        <f>IF(ISBLANK(IFERROR(INDEX('2-3 引出列表'!$A$2:$CE$8700,$A1592,MATCH(B$1,'2-3 引出列表'!$A$1:$CD$1,0)),"")),"",IFERROR(INDEX('2-3 引出列表'!$A$2:$CE$8700,$A1592,MATCH(B$1,'2-3 引出列表'!$A$1:$CD$1,0)),""))</f>
        <v>0</v>
      </c>
      <c r="C1592">
        <f>IF(ISBLANK(IFERROR(INDEX('2-3 引出列表'!$A$2:$CE$8700,$A1592,MATCH(C$1,'2-3 引出列表'!$A$1:$CD$1,0)),"")),"",IFERROR(INDEX('2-3 引出列表'!$A$2:$CE$8700,$A1592,MATCH(C$1,'2-3 引出列表'!$A$1:$CD$1,0)),""))</f>
        <v>0</v>
      </c>
      <c r="D1592">
        <f>IF(ISBLANK(IFERROR(INDEX('2-3 引出列表'!$A$2:$CE$8700,$A1592,MATCH(D$1,'2-3 引出列表'!$A$1:$CD$1,0)),"")),"",IFERROR(INDEX('2-3 引出列表'!$A$2:$CE$8700,$A1592,MATCH(D$1,'2-3 引出列表'!$A$1:$CD$1,0)),""))</f>
        <v>0</v>
      </c>
      <c r="E1592">
        <f>IF(ISBLANK(IFERROR(INDEX('2-3 引出列表'!$A$2:$CE$8700,$A1592,MATCH(E$1,'2-3 引出列表'!$A$1:$CD$1,0)),"")),"",IFERROR(INDEX('2-3 引出列表'!$A$2:$CE$8700,$A1592,MATCH(E$1,'2-3 引出列表'!$A$1:$CD$1,0)),""))</f>
        <v>0</v>
      </c>
      <c r="F1592" t="str">
        <f t="shared" si="24"/>
        <v>0</v>
      </c>
      <c r="G1592">
        <f>IF(ISBLANK(IFERROR(INDEX('2-3 引出列表'!$A$2:$CE$8700,$A1592,MATCH(G$1,'2-3 引出列表'!$A$1:$CD$1,0)),"")),"",IFERROR(INDEX('2-3 引出列表'!$A$2:$CE$8700,$A1592,MATCH(G$1,'2-3 引出列表'!$A$1:$CD$1,0)),""))</f>
        <v>0</v>
      </c>
      <c r="H1592">
        <f>IF(ISBLANK(IFERROR(INDEX('2-3 引出列表'!$A$2:$CE$8700,$A1592,MATCH(H$1,'2-3 引出列表'!$A$1:$CD$1,0)),"")),"",IFERROR(INDEX('2-3 引出列表'!$A$2:$CE$8700,$A1592,MATCH(H$1,'2-3 引出列表'!$A$1:$CD$1,0)),""))</f>
        <v>0</v>
      </c>
      <c r="I1592">
        <f>IF(ISBLANK(IFERROR(INDEX('2-3 引出列表'!$A$2:$CE$8700,$A1592,MATCH(I$1,'2-3 引出列表'!$A$1:$CD$1,0)),"")),"",IFERROR(INDEX('2-3 引出列表'!$A$2:$CE$8700,$A1592,MATCH(I$1,'2-3 引出列表'!$A$1:$CD$1,0)),""))</f>
        <v>0</v>
      </c>
    </row>
    <row r="1593" customFormat="1" spans="1:9">
      <c r="A1593">
        <v>1592</v>
      </c>
      <c r="B1593">
        <f>IF(ISBLANK(IFERROR(INDEX('2-3 引出列表'!$A$2:$CE$8700,$A1593,MATCH(B$1,'2-3 引出列表'!$A$1:$CD$1,0)),"")),"",IFERROR(INDEX('2-3 引出列表'!$A$2:$CE$8700,$A1593,MATCH(B$1,'2-3 引出列表'!$A$1:$CD$1,0)),""))</f>
        <v>0</v>
      </c>
      <c r="C1593">
        <f>IF(ISBLANK(IFERROR(INDEX('2-3 引出列表'!$A$2:$CE$8700,$A1593,MATCH(C$1,'2-3 引出列表'!$A$1:$CD$1,0)),"")),"",IFERROR(INDEX('2-3 引出列表'!$A$2:$CE$8700,$A1593,MATCH(C$1,'2-3 引出列表'!$A$1:$CD$1,0)),""))</f>
        <v>0</v>
      </c>
      <c r="D1593">
        <f>IF(ISBLANK(IFERROR(INDEX('2-3 引出列表'!$A$2:$CE$8700,$A1593,MATCH(D$1,'2-3 引出列表'!$A$1:$CD$1,0)),"")),"",IFERROR(INDEX('2-3 引出列表'!$A$2:$CE$8700,$A1593,MATCH(D$1,'2-3 引出列表'!$A$1:$CD$1,0)),""))</f>
        <v>0</v>
      </c>
      <c r="E1593">
        <f>IF(ISBLANK(IFERROR(INDEX('2-3 引出列表'!$A$2:$CE$8700,$A1593,MATCH(E$1,'2-3 引出列表'!$A$1:$CD$1,0)),"")),"",IFERROR(INDEX('2-3 引出列表'!$A$2:$CE$8700,$A1593,MATCH(E$1,'2-3 引出列表'!$A$1:$CD$1,0)),""))</f>
        <v>0</v>
      </c>
      <c r="F1593" t="str">
        <f t="shared" si="24"/>
        <v>0</v>
      </c>
      <c r="G1593">
        <f>IF(ISBLANK(IFERROR(INDEX('2-3 引出列表'!$A$2:$CE$8700,$A1593,MATCH(G$1,'2-3 引出列表'!$A$1:$CD$1,0)),"")),"",IFERROR(INDEX('2-3 引出列表'!$A$2:$CE$8700,$A1593,MATCH(G$1,'2-3 引出列表'!$A$1:$CD$1,0)),""))</f>
        <v>0</v>
      </c>
      <c r="H1593">
        <f>IF(ISBLANK(IFERROR(INDEX('2-3 引出列表'!$A$2:$CE$8700,$A1593,MATCH(H$1,'2-3 引出列表'!$A$1:$CD$1,0)),"")),"",IFERROR(INDEX('2-3 引出列表'!$A$2:$CE$8700,$A1593,MATCH(H$1,'2-3 引出列表'!$A$1:$CD$1,0)),""))</f>
        <v>0</v>
      </c>
      <c r="I1593">
        <f>IF(ISBLANK(IFERROR(INDEX('2-3 引出列表'!$A$2:$CE$8700,$A1593,MATCH(I$1,'2-3 引出列表'!$A$1:$CD$1,0)),"")),"",IFERROR(INDEX('2-3 引出列表'!$A$2:$CE$8700,$A1593,MATCH(I$1,'2-3 引出列表'!$A$1:$CD$1,0)),""))</f>
        <v>0</v>
      </c>
    </row>
    <row r="1594" customFormat="1" spans="1:9">
      <c r="A1594">
        <v>1593</v>
      </c>
      <c r="B1594">
        <f>IF(ISBLANK(IFERROR(INDEX('2-3 引出列表'!$A$2:$CE$8700,$A1594,MATCH(B$1,'2-3 引出列表'!$A$1:$CD$1,0)),"")),"",IFERROR(INDEX('2-3 引出列表'!$A$2:$CE$8700,$A1594,MATCH(B$1,'2-3 引出列表'!$A$1:$CD$1,0)),""))</f>
        <v>0</v>
      </c>
      <c r="C1594">
        <f>IF(ISBLANK(IFERROR(INDEX('2-3 引出列表'!$A$2:$CE$8700,$A1594,MATCH(C$1,'2-3 引出列表'!$A$1:$CD$1,0)),"")),"",IFERROR(INDEX('2-3 引出列表'!$A$2:$CE$8700,$A1594,MATCH(C$1,'2-3 引出列表'!$A$1:$CD$1,0)),""))</f>
        <v>0</v>
      </c>
      <c r="D1594">
        <f>IF(ISBLANK(IFERROR(INDEX('2-3 引出列表'!$A$2:$CE$8700,$A1594,MATCH(D$1,'2-3 引出列表'!$A$1:$CD$1,0)),"")),"",IFERROR(INDEX('2-3 引出列表'!$A$2:$CE$8700,$A1594,MATCH(D$1,'2-3 引出列表'!$A$1:$CD$1,0)),""))</f>
        <v>0</v>
      </c>
      <c r="E1594">
        <f>IF(ISBLANK(IFERROR(INDEX('2-3 引出列表'!$A$2:$CE$8700,$A1594,MATCH(E$1,'2-3 引出列表'!$A$1:$CD$1,0)),"")),"",IFERROR(INDEX('2-3 引出列表'!$A$2:$CE$8700,$A1594,MATCH(E$1,'2-3 引出列表'!$A$1:$CD$1,0)),""))</f>
        <v>0</v>
      </c>
      <c r="F1594" t="str">
        <f t="shared" si="24"/>
        <v>0</v>
      </c>
      <c r="G1594">
        <f>IF(ISBLANK(IFERROR(INDEX('2-3 引出列表'!$A$2:$CE$8700,$A1594,MATCH(G$1,'2-3 引出列表'!$A$1:$CD$1,0)),"")),"",IFERROR(INDEX('2-3 引出列表'!$A$2:$CE$8700,$A1594,MATCH(G$1,'2-3 引出列表'!$A$1:$CD$1,0)),""))</f>
        <v>0</v>
      </c>
      <c r="H1594">
        <f>IF(ISBLANK(IFERROR(INDEX('2-3 引出列表'!$A$2:$CE$8700,$A1594,MATCH(H$1,'2-3 引出列表'!$A$1:$CD$1,0)),"")),"",IFERROR(INDEX('2-3 引出列表'!$A$2:$CE$8700,$A1594,MATCH(H$1,'2-3 引出列表'!$A$1:$CD$1,0)),""))</f>
        <v>0</v>
      </c>
      <c r="I1594">
        <f>IF(ISBLANK(IFERROR(INDEX('2-3 引出列表'!$A$2:$CE$8700,$A1594,MATCH(I$1,'2-3 引出列表'!$A$1:$CD$1,0)),"")),"",IFERROR(INDEX('2-3 引出列表'!$A$2:$CE$8700,$A1594,MATCH(I$1,'2-3 引出列表'!$A$1:$CD$1,0)),""))</f>
        <v>0</v>
      </c>
    </row>
    <row r="1595" customFormat="1" spans="1:9">
      <c r="A1595">
        <v>1594</v>
      </c>
      <c r="B1595">
        <f>IF(ISBLANK(IFERROR(INDEX('2-3 引出列表'!$A$2:$CE$8700,$A1595,MATCH(B$1,'2-3 引出列表'!$A$1:$CD$1,0)),"")),"",IFERROR(INDEX('2-3 引出列表'!$A$2:$CE$8700,$A1595,MATCH(B$1,'2-3 引出列表'!$A$1:$CD$1,0)),""))</f>
        <v>0</v>
      </c>
      <c r="C1595">
        <f>IF(ISBLANK(IFERROR(INDEX('2-3 引出列表'!$A$2:$CE$8700,$A1595,MATCH(C$1,'2-3 引出列表'!$A$1:$CD$1,0)),"")),"",IFERROR(INDEX('2-3 引出列表'!$A$2:$CE$8700,$A1595,MATCH(C$1,'2-3 引出列表'!$A$1:$CD$1,0)),""))</f>
        <v>0</v>
      </c>
      <c r="D1595">
        <f>IF(ISBLANK(IFERROR(INDEX('2-3 引出列表'!$A$2:$CE$8700,$A1595,MATCH(D$1,'2-3 引出列表'!$A$1:$CD$1,0)),"")),"",IFERROR(INDEX('2-3 引出列表'!$A$2:$CE$8700,$A1595,MATCH(D$1,'2-3 引出列表'!$A$1:$CD$1,0)),""))</f>
        <v>0</v>
      </c>
      <c r="E1595">
        <f>IF(ISBLANK(IFERROR(INDEX('2-3 引出列表'!$A$2:$CE$8700,$A1595,MATCH(E$1,'2-3 引出列表'!$A$1:$CD$1,0)),"")),"",IFERROR(INDEX('2-3 引出列表'!$A$2:$CE$8700,$A1595,MATCH(E$1,'2-3 引出列表'!$A$1:$CD$1,0)),""))</f>
        <v>0</v>
      </c>
      <c r="F1595" t="str">
        <f t="shared" si="24"/>
        <v>0</v>
      </c>
      <c r="G1595">
        <f>IF(ISBLANK(IFERROR(INDEX('2-3 引出列表'!$A$2:$CE$8700,$A1595,MATCH(G$1,'2-3 引出列表'!$A$1:$CD$1,0)),"")),"",IFERROR(INDEX('2-3 引出列表'!$A$2:$CE$8700,$A1595,MATCH(G$1,'2-3 引出列表'!$A$1:$CD$1,0)),""))</f>
        <v>0</v>
      </c>
      <c r="H1595">
        <f>IF(ISBLANK(IFERROR(INDEX('2-3 引出列表'!$A$2:$CE$8700,$A1595,MATCH(H$1,'2-3 引出列表'!$A$1:$CD$1,0)),"")),"",IFERROR(INDEX('2-3 引出列表'!$A$2:$CE$8700,$A1595,MATCH(H$1,'2-3 引出列表'!$A$1:$CD$1,0)),""))</f>
        <v>0</v>
      </c>
      <c r="I1595">
        <f>IF(ISBLANK(IFERROR(INDEX('2-3 引出列表'!$A$2:$CE$8700,$A1595,MATCH(I$1,'2-3 引出列表'!$A$1:$CD$1,0)),"")),"",IFERROR(INDEX('2-3 引出列表'!$A$2:$CE$8700,$A1595,MATCH(I$1,'2-3 引出列表'!$A$1:$CD$1,0)),""))</f>
        <v>0</v>
      </c>
    </row>
    <row r="1596" customFormat="1" spans="1:9">
      <c r="A1596">
        <v>1595</v>
      </c>
      <c r="B1596">
        <f>IF(ISBLANK(IFERROR(INDEX('2-3 引出列表'!$A$2:$CE$8700,$A1596,MATCH(B$1,'2-3 引出列表'!$A$1:$CD$1,0)),"")),"",IFERROR(INDEX('2-3 引出列表'!$A$2:$CE$8700,$A1596,MATCH(B$1,'2-3 引出列表'!$A$1:$CD$1,0)),""))</f>
        <v>0</v>
      </c>
      <c r="C1596">
        <f>IF(ISBLANK(IFERROR(INDEX('2-3 引出列表'!$A$2:$CE$8700,$A1596,MATCH(C$1,'2-3 引出列表'!$A$1:$CD$1,0)),"")),"",IFERROR(INDEX('2-3 引出列表'!$A$2:$CE$8700,$A1596,MATCH(C$1,'2-3 引出列表'!$A$1:$CD$1,0)),""))</f>
        <v>0</v>
      </c>
      <c r="D1596">
        <f>IF(ISBLANK(IFERROR(INDEX('2-3 引出列表'!$A$2:$CE$8700,$A1596,MATCH(D$1,'2-3 引出列表'!$A$1:$CD$1,0)),"")),"",IFERROR(INDEX('2-3 引出列表'!$A$2:$CE$8700,$A1596,MATCH(D$1,'2-3 引出列表'!$A$1:$CD$1,0)),""))</f>
        <v>0</v>
      </c>
      <c r="E1596">
        <f>IF(ISBLANK(IFERROR(INDEX('2-3 引出列表'!$A$2:$CE$8700,$A1596,MATCH(E$1,'2-3 引出列表'!$A$1:$CD$1,0)),"")),"",IFERROR(INDEX('2-3 引出列表'!$A$2:$CE$8700,$A1596,MATCH(E$1,'2-3 引出列表'!$A$1:$CD$1,0)),""))</f>
        <v>0</v>
      </c>
      <c r="F1596" t="str">
        <f t="shared" si="24"/>
        <v>0</v>
      </c>
      <c r="G1596">
        <f>IF(ISBLANK(IFERROR(INDEX('2-3 引出列表'!$A$2:$CE$8700,$A1596,MATCH(G$1,'2-3 引出列表'!$A$1:$CD$1,0)),"")),"",IFERROR(INDEX('2-3 引出列表'!$A$2:$CE$8700,$A1596,MATCH(G$1,'2-3 引出列表'!$A$1:$CD$1,0)),""))</f>
        <v>0</v>
      </c>
      <c r="H1596">
        <f>IF(ISBLANK(IFERROR(INDEX('2-3 引出列表'!$A$2:$CE$8700,$A1596,MATCH(H$1,'2-3 引出列表'!$A$1:$CD$1,0)),"")),"",IFERROR(INDEX('2-3 引出列表'!$A$2:$CE$8700,$A1596,MATCH(H$1,'2-3 引出列表'!$A$1:$CD$1,0)),""))</f>
        <v>0</v>
      </c>
      <c r="I1596">
        <f>IF(ISBLANK(IFERROR(INDEX('2-3 引出列表'!$A$2:$CE$8700,$A1596,MATCH(I$1,'2-3 引出列表'!$A$1:$CD$1,0)),"")),"",IFERROR(INDEX('2-3 引出列表'!$A$2:$CE$8700,$A1596,MATCH(I$1,'2-3 引出列表'!$A$1:$CD$1,0)),""))</f>
        <v>0</v>
      </c>
    </row>
    <row r="1597" customFormat="1" spans="1:9">
      <c r="A1597">
        <v>1596</v>
      </c>
      <c r="B1597">
        <f>IF(ISBLANK(IFERROR(INDEX('2-3 引出列表'!$A$2:$CE$8700,$A1597,MATCH(B$1,'2-3 引出列表'!$A$1:$CD$1,0)),"")),"",IFERROR(INDEX('2-3 引出列表'!$A$2:$CE$8700,$A1597,MATCH(B$1,'2-3 引出列表'!$A$1:$CD$1,0)),""))</f>
        <v>0</v>
      </c>
      <c r="C1597">
        <f>IF(ISBLANK(IFERROR(INDEX('2-3 引出列表'!$A$2:$CE$8700,$A1597,MATCH(C$1,'2-3 引出列表'!$A$1:$CD$1,0)),"")),"",IFERROR(INDEX('2-3 引出列表'!$A$2:$CE$8700,$A1597,MATCH(C$1,'2-3 引出列表'!$A$1:$CD$1,0)),""))</f>
        <v>0</v>
      </c>
      <c r="D1597">
        <f>IF(ISBLANK(IFERROR(INDEX('2-3 引出列表'!$A$2:$CE$8700,$A1597,MATCH(D$1,'2-3 引出列表'!$A$1:$CD$1,0)),"")),"",IFERROR(INDEX('2-3 引出列表'!$A$2:$CE$8700,$A1597,MATCH(D$1,'2-3 引出列表'!$A$1:$CD$1,0)),""))</f>
        <v>0</v>
      </c>
      <c r="E1597">
        <f>IF(ISBLANK(IFERROR(INDEX('2-3 引出列表'!$A$2:$CE$8700,$A1597,MATCH(E$1,'2-3 引出列表'!$A$1:$CD$1,0)),"")),"",IFERROR(INDEX('2-3 引出列表'!$A$2:$CE$8700,$A1597,MATCH(E$1,'2-3 引出列表'!$A$1:$CD$1,0)),""))</f>
        <v>0</v>
      </c>
      <c r="F1597" t="str">
        <f t="shared" si="24"/>
        <v>0</v>
      </c>
      <c r="G1597">
        <f>IF(ISBLANK(IFERROR(INDEX('2-3 引出列表'!$A$2:$CE$8700,$A1597,MATCH(G$1,'2-3 引出列表'!$A$1:$CD$1,0)),"")),"",IFERROR(INDEX('2-3 引出列表'!$A$2:$CE$8700,$A1597,MATCH(G$1,'2-3 引出列表'!$A$1:$CD$1,0)),""))</f>
        <v>0</v>
      </c>
      <c r="H1597">
        <f>IF(ISBLANK(IFERROR(INDEX('2-3 引出列表'!$A$2:$CE$8700,$A1597,MATCH(H$1,'2-3 引出列表'!$A$1:$CD$1,0)),"")),"",IFERROR(INDEX('2-3 引出列表'!$A$2:$CE$8700,$A1597,MATCH(H$1,'2-3 引出列表'!$A$1:$CD$1,0)),""))</f>
        <v>0</v>
      </c>
      <c r="I1597">
        <f>IF(ISBLANK(IFERROR(INDEX('2-3 引出列表'!$A$2:$CE$8700,$A1597,MATCH(I$1,'2-3 引出列表'!$A$1:$CD$1,0)),"")),"",IFERROR(INDEX('2-3 引出列表'!$A$2:$CE$8700,$A1597,MATCH(I$1,'2-3 引出列表'!$A$1:$CD$1,0)),""))</f>
        <v>0</v>
      </c>
    </row>
    <row r="1598" customFormat="1" spans="1:9">
      <c r="A1598">
        <v>1597</v>
      </c>
      <c r="B1598">
        <f>IF(ISBLANK(IFERROR(INDEX('2-3 引出列表'!$A$2:$CE$8700,$A1598,MATCH(B$1,'2-3 引出列表'!$A$1:$CD$1,0)),"")),"",IFERROR(INDEX('2-3 引出列表'!$A$2:$CE$8700,$A1598,MATCH(B$1,'2-3 引出列表'!$A$1:$CD$1,0)),""))</f>
        <v>0</v>
      </c>
      <c r="C1598">
        <f>IF(ISBLANK(IFERROR(INDEX('2-3 引出列表'!$A$2:$CE$8700,$A1598,MATCH(C$1,'2-3 引出列表'!$A$1:$CD$1,0)),"")),"",IFERROR(INDEX('2-3 引出列表'!$A$2:$CE$8700,$A1598,MATCH(C$1,'2-3 引出列表'!$A$1:$CD$1,0)),""))</f>
        <v>0</v>
      </c>
      <c r="D1598">
        <f>IF(ISBLANK(IFERROR(INDEX('2-3 引出列表'!$A$2:$CE$8700,$A1598,MATCH(D$1,'2-3 引出列表'!$A$1:$CD$1,0)),"")),"",IFERROR(INDEX('2-3 引出列表'!$A$2:$CE$8700,$A1598,MATCH(D$1,'2-3 引出列表'!$A$1:$CD$1,0)),""))</f>
        <v>0</v>
      </c>
      <c r="E1598">
        <f>IF(ISBLANK(IFERROR(INDEX('2-3 引出列表'!$A$2:$CE$8700,$A1598,MATCH(E$1,'2-3 引出列表'!$A$1:$CD$1,0)),"")),"",IFERROR(INDEX('2-3 引出列表'!$A$2:$CE$8700,$A1598,MATCH(E$1,'2-3 引出列表'!$A$1:$CD$1,0)),""))</f>
        <v>0</v>
      </c>
      <c r="F1598" t="str">
        <f t="shared" si="24"/>
        <v>0</v>
      </c>
      <c r="G1598">
        <f>IF(ISBLANK(IFERROR(INDEX('2-3 引出列表'!$A$2:$CE$8700,$A1598,MATCH(G$1,'2-3 引出列表'!$A$1:$CD$1,0)),"")),"",IFERROR(INDEX('2-3 引出列表'!$A$2:$CE$8700,$A1598,MATCH(G$1,'2-3 引出列表'!$A$1:$CD$1,0)),""))</f>
        <v>0</v>
      </c>
      <c r="H1598">
        <f>IF(ISBLANK(IFERROR(INDEX('2-3 引出列表'!$A$2:$CE$8700,$A1598,MATCH(H$1,'2-3 引出列表'!$A$1:$CD$1,0)),"")),"",IFERROR(INDEX('2-3 引出列表'!$A$2:$CE$8700,$A1598,MATCH(H$1,'2-3 引出列表'!$A$1:$CD$1,0)),""))</f>
        <v>0</v>
      </c>
      <c r="I1598">
        <f>IF(ISBLANK(IFERROR(INDEX('2-3 引出列表'!$A$2:$CE$8700,$A1598,MATCH(I$1,'2-3 引出列表'!$A$1:$CD$1,0)),"")),"",IFERROR(INDEX('2-3 引出列表'!$A$2:$CE$8700,$A1598,MATCH(I$1,'2-3 引出列表'!$A$1:$CD$1,0)),""))</f>
        <v>0</v>
      </c>
    </row>
    <row r="1599" customFormat="1" spans="1:9">
      <c r="A1599">
        <v>1598</v>
      </c>
      <c r="B1599">
        <f>IF(ISBLANK(IFERROR(INDEX('2-3 引出列表'!$A$2:$CE$8700,$A1599,MATCH(B$1,'2-3 引出列表'!$A$1:$CD$1,0)),"")),"",IFERROR(INDEX('2-3 引出列表'!$A$2:$CE$8700,$A1599,MATCH(B$1,'2-3 引出列表'!$A$1:$CD$1,0)),""))</f>
        <v>0</v>
      </c>
      <c r="C1599">
        <f>IF(ISBLANK(IFERROR(INDEX('2-3 引出列表'!$A$2:$CE$8700,$A1599,MATCH(C$1,'2-3 引出列表'!$A$1:$CD$1,0)),"")),"",IFERROR(INDEX('2-3 引出列表'!$A$2:$CE$8700,$A1599,MATCH(C$1,'2-3 引出列表'!$A$1:$CD$1,0)),""))</f>
        <v>0</v>
      </c>
      <c r="D1599">
        <f>IF(ISBLANK(IFERROR(INDEX('2-3 引出列表'!$A$2:$CE$8700,$A1599,MATCH(D$1,'2-3 引出列表'!$A$1:$CD$1,0)),"")),"",IFERROR(INDEX('2-3 引出列表'!$A$2:$CE$8700,$A1599,MATCH(D$1,'2-3 引出列表'!$A$1:$CD$1,0)),""))</f>
        <v>0</v>
      </c>
      <c r="E1599">
        <f>IF(ISBLANK(IFERROR(INDEX('2-3 引出列表'!$A$2:$CE$8700,$A1599,MATCH(E$1,'2-3 引出列表'!$A$1:$CD$1,0)),"")),"",IFERROR(INDEX('2-3 引出列表'!$A$2:$CE$8700,$A1599,MATCH(E$1,'2-3 引出列表'!$A$1:$CD$1,0)),""))</f>
        <v>0</v>
      </c>
      <c r="F1599" t="str">
        <f t="shared" si="24"/>
        <v>0</v>
      </c>
      <c r="G1599">
        <f>IF(ISBLANK(IFERROR(INDEX('2-3 引出列表'!$A$2:$CE$8700,$A1599,MATCH(G$1,'2-3 引出列表'!$A$1:$CD$1,0)),"")),"",IFERROR(INDEX('2-3 引出列表'!$A$2:$CE$8700,$A1599,MATCH(G$1,'2-3 引出列表'!$A$1:$CD$1,0)),""))</f>
        <v>0</v>
      </c>
      <c r="H1599">
        <f>IF(ISBLANK(IFERROR(INDEX('2-3 引出列表'!$A$2:$CE$8700,$A1599,MATCH(H$1,'2-3 引出列表'!$A$1:$CD$1,0)),"")),"",IFERROR(INDEX('2-3 引出列表'!$A$2:$CE$8700,$A1599,MATCH(H$1,'2-3 引出列表'!$A$1:$CD$1,0)),""))</f>
        <v>0</v>
      </c>
      <c r="I1599">
        <f>IF(ISBLANK(IFERROR(INDEX('2-3 引出列表'!$A$2:$CE$8700,$A1599,MATCH(I$1,'2-3 引出列表'!$A$1:$CD$1,0)),"")),"",IFERROR(INDEX('2-3 引出列表'!$A$2:$CE$8700,$A1599,MATCH(I$1,'2-3 引出列表'!$A$1:$CD$1,0)),""))</f>
        <v>0</v>
      </c>
    </row>
    <row r="1600" customFormat="1" spans="1:9">
      <c r="A1600">
        <v>1599</v>
      </c>
      <c r="B1600">
        <f>IF(ISBLANK(IFERROR(INDEX('2-3 引出列表'!$A$2:$CE$8700,$A1600,MATCH(B$1,'2-3 引出列表'!$A$1:$CD$1,0)),"")),"",IFERROR(INDEX('2-3 引出列表'!$A$2:$CE$8700,$A1600,MATCH(B$1,'2-3 引出列表'!$A$1:$CD$1,0)),""))</f>
        <v>0</v>
      </c>
      <c r="C1600">
        <f>IF(ISBLANK(IFERROR(INDEX('2-3 引出列表'!$A$2:$CE$8700,$A1600,MATCH(C$1,'2-3 引出列表'!$A$1:$CD$1,0)),"")),"",IFERROR(INDEX('2-3 引出列表'!$A$2:$CE$8700,$A1600,MATCH(C$1,'2-3 引出列表'!$A$1:$CD$1,0)),""))</f>
        <v>0</v>
      </c>
      <c r="D1600">
        <f>IF(ISBLANK(IFERROR(INDEX('2-3 引出列表'!$A$2:$CE$8700,$A1600,MATCH(D$1,'2-3 引出列表'!$A$1:$CD$1,0)),"")),"",IFERROR(INDEX('2-3 引出列表'!$A$2:$CE$8700,$A1600,MATCH(D$1,'2-3 引出列表'!$A$1:$CD$1,0)),""))</f>
        <v>0</v>
      </c>
      <c r="E1600">
        <f>IF(ISBLANK(IFERROR(INDEX('2-3 引出列表'!$A$2:$CE$8700,$A1600,MATCH(E$1,'2-3 引出列表'!$A$1:$CD$1,0)),"")),"",IFERROR(INDEX('2-3 引出列表'!$A$2:$CE$8700,$A1600,MATCH(E$1,'2-3 引出列表'!$A$1:$CD$1,0)),""))</f>
        <v>0</v>
      </c>
      <c r="F1600" t="str">
        <f t="shared" si="24"/>
        <v>0</v>
      </c>
      <c r="G1600">
        <f>IF(ISBLANK(IFERROR(INDEX('2-3 引出列表'!$A$2:$CE$8700,$A1600,MATCH(G$1,'2-3 引出列表'!$A$1:$CD$1,0)),"")),"",IFERROR(INDEX('2-3 引出列表'!$A$2:$CE$8700,$A1600,MATCH(G$1,'2-3 引出列表'!$A$1:$CD$1,0)),""))</f>
        <v>0</v>
      </c>
      <c r="H1600">
        <f>IF(ISBLANK(IFERROR(INDEX('2-3 引出列表'!$A$2:$CE$8700,$A1600,MATCH(H$1,'2-3 引出列表'!$A$1:$CD$1,0)),"")),"",IFERROR(INDEX('2-3 引出列表'!$A$2:$CE$8700,$A1600,MATCH(H$1,'2-3 引出列表'!$A$1:$CD$1,0)),""))</f>
        <v>0</v>
      </c>
      <c r="I1600">
        <f>IF(ISBLANK(IFERROR(INDEX('2-3 引出列表'!$A$2:$CE$8700,$A1600,MATCH(I$1,'2-3 引出列表'!$A$1:$CD$1,0)),"")),"",IFERROR(INDEX('2-3 引出列表'!$A$2:$CE$8700,$A1600,MATCH(I$1,'2-3 引出列表'!$A$1:$CD$1,0)),""))</f>
        <v>0</v>
      </c>
    </row>
    <row r="1601" customFormat="1" spans="1:9">
      <c r="A1601">
        <v>1600</v>
      </c>
      <c r="B1601">
        <f>IF(ISBLANK(IFERROR(INDEX('2-3 引出列表'!$A$2:$CE$8700,$A1601,MATCH(B$1,'2-3 引出列表'!$A$1:$CD$1,0)),"")),"",IFERROR(INDEX('2-3 引出列表'!$A$2:$CE$8700,$A1601,MATCH(B$1,'2-3 引出列表'!$A$1:$CD$1,0)),""))</f>
        <v>0</v>
      </c>
      <c r="C1601">
        <f>IF(ISBLANK(IFERROR(INDEX('2-3 引出列表'!$A$2:$CE$8700,$A1601,MATCH(C$1,'2-3 引出列表'!$A$1:$CD$1,0)),"")),"",IFERROR(INDEX('2-3 引出列表'!$A$2:$CE$8700,$A1601,MATCH(C$1,'2-3 引出列表'!$A$1:$CD$1,0)),""))</f>
        <v>0</v>
      </c>
      <c r="D1601">
        <f>IF(ISBLANK(IFERROR(INDEX('2-3 引出列表'!$A$2:$CE$8700,$A1601,MATCH(D$1,'2-3 引出列表'!$A$1:$CD$1,0)),"")),"",IFERROR(INDEX('2-3 引出列表'!$A$2:$CE$8700,$A1601,MATCH(D$1,'2-3 引出列表'!$A$1:$CD$1,0)),""))</f>
        <v>0</v>
      </c>
      <c r="E1601">
        <f>IF(ISBLANK(IFERROR(INDEX('2-3 引出列表'!$A$2:$CE$8700,$A1601,MATCH(E$1,'2-3 引出列表'!$A$1:$CD$1,0)),"")),"",IFERROR(INDEX('2-3 引出列表'!$A$2:$CE$8700,$A1601,MATCH(E$1,'2-3 引出列表'!$A$1:$CD$1,0)),""))</f>
        <v>0</v>
      </c>
      <c r="F1601" t="str">
        <f t="shared" si="24"/>
        <v>0</v>
      </c>
      <c r="G1601">
        <f>IF(ISBLANK(IFERROR(INDEX('2-3 引出列表'!$A$2:$CE$8700,$A1601,MATCH(G$1,'2-3 引出列表'!$A$1:$CD$1,0)),"")),"",IFERROR(INDEX('2-3 引出列表'!$A$2:$CE$8700,$A1601,MATCH(G$1,'2-3 引出列表'!$A$1:$CD$1,0)),""))</f>
        <v>0</v>
      </c>
      <c r="H1601">
        <f>IF(ISBLANK(IFERROR(INDEX('2-3 引出列表'!$A$2:$CE$8700,$A1601,MATCH(H$1,'2-3 引出列表'!$A$1:$CD$1,0)),"")),"",IFERROR(INDEX('2-3 引出列表'!$A$2:$CE$8700,$A1601,MATCH(H$1,'2-3 引出列表'!$A$1:$CD$1,0)),""))</f>
        <v>0</v>
      </c>
      <c r="I1601">
        <f>IF(ISBLANK(IFERROR(INDEX('2-3 引出列表'!$A$2:$CE$8700,$A1601,MATCH(I$1,'2-3 引出列表'!$A$1:$CD$1,0)),"")),"",IFERROR(INDEX('2-3 引出列表'!$A$2:$CE$8700,$A1601,MATCH(I$1,'2-3 引出列表'!$A$1:$CD$1,0)),""))</f>
        <v>0</v>
      </c>
    </row>
    <row r="1602" customFormat="1" spans="1:9">
      <c r="A1602">
        <v>1601</v>
      </c>
      <c r="B1602">
        <f>IF(ISBLANK(IFERROR(INDEX('2-3 引出列表'!$A$2:$CE$8700,$A1602,MATCH(B$1,'2-3 引出列表'!$A$1:$CD$1,0)),"")),"",IFERROR(INDEX('2-3 引出列表'!$A$2:$CE$8700,$A1602,MATCH(B$1,'2-3 引出列表'!$A$1:$CD$1,0)),""))</f>
        <v>0</v>
      </c>
      <c r="C1602">
        <f>IF(ISBLANK(IFERROR(INDEX('2-3 引出列表'!$A$2:$CE$8700,$A1602,MATCH(C$1,'2-3 引出列表'!$A$1:$CD$1,0)),"")),"",IFERROR(INDEX('2-3 引出列表'!$A$2:$CE$8700,$A1602,MATCH(C$1,'2-3 引出列表'!$A$1:$CD$1,0)),""))</f>
        <v>0</v>
      </c>
      <c r="D1602">
        <f>IF(ISBLANK(IFERROR(INDEX('2-3 引出列表'!$A$2:$CE$8700,$A1602,MATCH(D$1,'2-3 引出列表'!$A$1:$CD$1,0)),"")),"",IFERROR(INDEX('2-3 引出列表'!$A$2:$CE$8700,$A1602,MATCH(D$1,'2-3 引出列表'!$A$1:$CD$1,0)),""))</f>
        <v>0</v>
      </c>
      <c r="E1602">
        <f>IF(ISBLANK(IFERROR(INDEX('2-3 引出列表'!$A$2:$CE$8700,$A1602,MATCH(E$1,'2-3 引出列表'!$A$1:$CD$1,0)),"")),"",IFERROR(INDEX('2-3 引出列表'!$A$2:$CE$8700,$A1602,MATCH(E$1,'2-3 引出列表'!$A$1:$CD$1,0)),""))</f>
        <v>0</v>
      </c>
      <c r="F1602" t="str">
        <f t="shared" ref="F1602:F1665" si="25">LEFT(E1602,7)</f>
        <v>0</v>
      </c>
      <c r="G1602">
        <f>IF(ISBLANK(IFERROR(INDEX('2-3 引出列表'!$A$2:$CE$8700,$A1602,MATCH(G$1,'2-3 引出列表'!$A$1:$CD$1,0)),"")),"",IFERROR(INDEX('2-3 引出列表'!$A$2:$CE$8700,$A1602,MATCH(G$1,'2-3 引出列表'!$A$1:$CD$1,0)),""))</f>
        <v>0</v>
      </c>
      <c r="H1602">
        <f>IF(ISBLANK(IFERROR(INDEX('2-3 引出列表'!$A$2:$CE$8700,$A1602,MATCH(H$1,'2-3 引出列表'!$A$1:$CD$1,0)),"")),"",IFERROR(INDEX('2-3 引出列表'!$A$2:$CE$8700,$A1602,MATCH(H$1,'2-3 引出列表'!$A$1:$CD$1,0)),""))</f>
        <v>0</v>
      </c>
      <c r="I1602">
        <f>IF(ISBLANK(IFERROR(INDEX('2-3 引出列表'!$A$2:$CE$8700,$A1602,MATCH(I$1,'2-3 引出列表'!$A$1:$CD$1,0)),"")),"",IFERROR(INDEX('2-3 引出列表'!$A$2:$CE$8700,$A1602,MATCH(I$1,'2-3 引出列表'!$A$1:$CD$1,0)),""))</f>
        <v>0</v>
      </c>
    </row>
    <row r="1603" customFormat="1" spans="1:9">
      <c r="A1603">
        <v>1602</v>
      </c>
      <c r="B1603">
        <f>IF(ISBLANK(IFERROR(INDEX('2-3 引出列表'!$A$2:$CE$8700,$A1603,MATCH(B$1,'2-3 引出列表'!$A$1:$CD$1,0)),"")),"",IFERROR(INDEX('2-3 引出列表'!$A$2:$CE$8700,$A1603,MATCH(B$1,'2-3 引出列表'!$A$1:$CD$1,0)),""))</f>
        <v>0</v>
      </c>
      <c r="C1603">
        <f>IF(ISBLANK(IFERROR(INDEX('2-3 引出列表'!$A$2:$CE$8700,$A1603,MATCH(C$1,'2-3 引出列表'!$A$1:$CD$1,0)),"")),"",IFERROR(INDEX('2-3 引出列表'!$A$2:$CE$8700,$A1603,MATCH(C$1,'2-3 引出列表'!$A$1:$CD$1,0)),""))</f>
        <v>0</v>
      </c>
      <c r="D1603">
        <f>IF(ISBLANK(IFERROR(INDEX('2-3 引出列表'!$A$2:$CE$8700,$A1603,MATCH(D$1,'2-3 引出列表'!$A$1:$CD$1,0)),"")),"",IFERROR(INDEX('2-3 引出列表'!$A$2:$CE$8700,$A1603,MATCH(D$1,'2-3 引出列表'!$A$1:$CD$1,0)),""))</f>
        <v>0</v>
      </c>
      <c r="E1603">
        <f>IF(ISBLANK(IFERROR(INDEX('2-3 引出列表'!$A$2:$CE$8700,$A1603,MATCH(E$1,'2-3 引出列表'!$A$1:$CD$1,0)),"")),"",IFERROR(INDEX('2-3 引出列表'!$A$2:$CE$8700,$A1603,MATCH(E$1,'2-3 引出列表'!$A$1:$CD$1,0)),""))</f>
        <v>0</v>
      </c>
      <c r="F1603" t="str">
        <f t="shared" si="25"/>
        <v>0</v>
      </c>
      <c r="G1603">
        <f>IF(ISBLANK(IFERROR(INDEX('2-3 引出列表'!$A$2:$CE$8700,$A1603,MATCH(G$1,'2-3 引出列表'!$A$1:$CD$1,0)),"")),"",IFERROR(INDEX('2-3 引出列表'!$A$2:$CE$8700,$A1603,MATCH(G$1,'2-3 引出列表'!$A$1:$CD$1,0)),""))</f>
        <v>0</v>
      </c>
      <c r="H1603">
        <f>IF(ISBLANK(IFERROR(INDEX('2-3 引出列表'!$A$2:$CE$8700,$A1603,MATCH(H$1,'2-3 引出列表'!$A$1:$CD$1,0)),"")),"",IFERROR(INDEX('2-3 引出列表'!$A$2:$CE$8700,$A1603,MATCH(H$1,'2-3 引出列表'!$A$1:$CD$1,0)),""))</f>
        <v>0</v>
      </c>
      <c r="I1603">
        <f>IF(ISBLANK(IFERROR(INDEX('2-3 引出列表'!$A$2:$CE$8700,$A1603,MATCH(I$1,'2-3 引出列表'!$A$1:$CD$1,0)),"")),"",IFERROR(INDEX('2-3 引出列表'!$A$2:$CE$8700,$A1603,MATCH(I$1,'2-3 引出列表'!$A$1:$CD$1,0)),""))</f>
        <v>0</v>
      </c>
    </row>
    <row r="1604" customFormat="1" spans="1:9">
      <c r="A1604">
        <v>1603</v>
      </c>
      <c r="B1604">
        <f>IF(ISBLANK(IFERROR(INDEX('2-3 引出列表'!$A$2:$CE$8700,$A1604,MATCH(B$1,'2-3 引出列表'!$A$1:$CD$1,0)),"")),"",IFERROR(INDEX('2-3 引出列表'!$A$2:$CE$8700,$A1604,MATCH(B$1,'2-3 引出列表'!$A$1:$CD$1,0)),""))</f>
        <v>0</v>
      </c>
      <c r="C1604">
        <f>IF(ISBLANK(IFERROR(INDEX('2-3 引出列表'!$A$2:$CE$8700,$A1604,MATCH(C$1,'2-3 引出列表'!$A$1:$CD$1,0)),"")),"",IFERROR(INDEX('2-3 引出列表'!$A$2:$CE$8700,$A1604,MATCH(C$1,'2-3 引出列表'!$A$1:$CD$1,0)),""))</f>
        <v>0</v>
      </c>
      <c r="D1604">
        <f>IF(ISBLANK(IFERROR(INDEX('2-3 引出列表'!$A$2:$CE$8700,$A1604,MATCH(D$1,'2-3 引出列表'!$A$1:$CD$1,0)),"")),"",IFERROR(INDEX('2-3 引出列表'!$A$2:$CE$8700,$A1604,MATCH(D$1,'2-3 引出列表'!$A$1:$CD$1,0)),""))</f>
        <v>0</v>
      </c>
      <c r="E1604">
        <f>IF(ISBLANK(IFERROR(INDEX('2-3 引出列表'!$A$2:$CE$8700,$A1604,MATCH(E$1,'2-3 引出列表'!$A$1:$CD$1,0)),"")),"",IFERROR(INDEX('2-3 引出列表'!$A$2:$CE$8700,$A1604,MATCH(E$1,'2-3 引出列表'!$A$1:$CD$1,0)),""))</f>
        <v>0</v>
      </c>
      <c r="F1604" t="str">
        <f t="shared" si="25"/>
        <v>0</v>
      </c>
      <c r="G1604">
        <f>IF(ISBLANK(IFERROR(INDEX('2-3 引出列表'!$A$2:$CE$8700,$A1604,MATCH(G$1,'2-3 引出列表'!$A$1:$CD$1,0)),"")),"",IFERROR(INDEX('2-3 引出列表'!$A$2:$CE$8700,$A1604,MATCH(G$1,'2-3 引出列表'!$A$1:$CD$1,0)),""))</f>
        <v>0</v>
      </c>
      <c r="H1604">
        <f>IF(ISBLANK(IFERROR(INDEX('2-3 引出列表'!$A$2:$CE$8700,$A1604,MATCH(H$1,'2-3 引出列表'!$A$1:$CD$1,0)),"")),"",IFERROR(INDEX('2-3 引出列表'!$A$2:$CE$8700,$A1604,MATCH(H$1,'2-3 引出列表'!$A$1:$CD$1,0)),""))</f>
        <v>0</v>
      </c>
      <c r="I1604">
        <f>IF(ISBLANK(IFERROR(INDEX('2-3 引出列表'!$A$2:$CE$8700,$A1604,MATCH(I$1,'2-3 引出列表'!$A$1:$CD$1,0)),"")),"",IFERROR(INDEX('2-3 引出列表'!$A$2:$CE$8700,$A1604,MATCH(I$1,'2-3 引出列表'!$A$1:$CD$1,0)),""))</f>
        <v>0</v>
      </c>
    </row>
    <row r="1605" customFormat="1" spans="1:9">
      <c r="A1605">
        <v>1604</v>
      </c>
      <c r="B1605">
        <f>IF(ISBLANK(IFERROR(INDEX('2-3 引出列表'!$A$2:$CE$8700,$A1605,MATCH(B$1,'2-3 引出列表'!$A$1:$CD$1,0)),"")),"",IFERROR(INDEX('2-3 引出列表'!$A$2:$CE$8700,$A1605,MATCH(B$1,'2-3 引出列表'!$A$1:$CD$1,0)),""))</f>
        <v>0</v>
      </c>
      <c r="C1605">
        <f>IF(ISBLANK(IFERROR(INDEX('2-3 引出列表'!$A$2:$CE$8700,$A1605,MATCH(C$1,'2-3 引出列表'!$A$1:$CD$1,0)),"")),"",IFERROR(INDEX('2-3 引出列表'!$A$2:$CE$8700,$A1605,MATCH(C$1,'2-3 引出列表'!$A$1:$CD$1,0)),""))</f>
        <v>0</v>
      </c>
      <c r="D1605">
        <f>IF(ISBLANK(IFERROR(INDEX('2-3 引出列表'!$A$2:$CE$8700,$A1605,MATCH(D$1,'2-3 引出列表'!$A$1:$CD$1,0)),"")),"",IFERROR(INDEX('2-3 引出列表'!$A$2:$CE$8700,$A1605,MATCH(D$1,'2-3 引出列表'!$A$1:$CD$1,0)),""))</f>
        <v>0</v>
      </c>
      <c r="E1605">
        <f>IF(ISBLANK(IFERROR(INDEX('2-3 引出列表'!$A$2:$CE$8700,$A1605,MATCH(E$1,'2-3 引出列表'!$A$1:$CD$1,0)),"")),"",IFERROR(INDEX('2-3 引出列表'!$A$2:$CE$8700,$A1605,MATCH(E$1,'2-3 引出列表'!$A$1:$CD$1,0)),""))</f>
        <v>0</v>
      </c>
      <c r="F1605" t="str">
        <f t="shared" si="25"/>
        <v>0</v>
      </c>
      <c r="G1605">
        <f>IF(ISBLANK(IFERROR(INDEX('2-3 引出列表'!$A$2:$CE$8700,$A1605,MATCH(G$1,'2-3 引出列表'!$A$1:$CD$1,0)),"")),"",IFERROR(INDEX('2-3 引出列表'!$A$2:$CE$8700,$A1605,MATCH(G$1,'2-3 引出列表'!$A$1:$CD$1,0)),""))</f>
        <v>0</v>
      </c>
      <c r="H1605">
        <f>IF(ISBLANK(IFERROR(INDEX('2-3 引出列表'!$A$2:$CE$8700,$A1605,MATCH(H$1,'2-3 引出列表'!$A$1:$CD$1,0)),"")),"",IFERROR(INDEX('2-3 引出列表'!$A$2:$CE$8700,$A1605,MATCH(H$1,'2-3 引出列表'!$A$1:$CD$1,0)),""))</f>
        <v>0</v>
      </c>
      <c r="I1605">
        <f>IF(ISBLANK(IFERROR(INDEX('2-3 引出列表'!$A$2:$CE$8700,$A1605,MATCH(I$1,'2-3 引出列表'!$A$1:$CD$1,0)),"")),"",IFERROR(INDEX('2-3 引出列表'!$A$2:$CE$8700,$A1605,MATCH(I$1,'2-3 引出列表'!$A$1:$CD$1,0)),""))</f>
        <v>0</v>
      </c>
    </row>
    <row r="1606" customFormat="1" spans="1:9">
      <c r="A1606">
        <v>1605</v>
      </c>
      <c r="B1606">
        <f>IF(ISBLANK(IFERROR(INDEX('2-3 引出列表'!$A$2:$CE$8700,$A1606,MATCH(B$1,'2-3 引出列表'!$A$1:$CD$1,0)),"")),"",IFERROR(INDEX('2-3 引出列表'!$A$2:$CE$8700,$A1606,MATCH(B$1,'2-3 引出列表'!$A$1:$CD$1,0)),""))</f>
        <v>0</v>
      </c>
      <c r="C1606">
        <f>IF(ISBLANK(IFERROR(INDEX('2-3 引出列表'!$A$2:$CE$8700,$A1606,MATCH(C$1,'2-3 引出列表'!$A$1:$CD$1,0)),"")),"",IFERROR(INDEX('2-3 引出列表'!$A$2:$CE$8700,$A1606,MATCH(C$1,'2-3 引出列表'!$A$1:$CD$1,0)),""))</f>
        <v>0</v>
      </c>
      <c r="D1606">
        <f>IF(ISBLANK(IFERROR(INDEX('2-3 引出列表'!$A$2:$CE$8700,$A1606,MATCH(D$1,'2-3 引出列表'!$A$1:$CD$1,0)),"")),"",IFERROR(INDEX('2-3 引出列表'!$A$2:$CE$8700,$A1606,MATCH(D$1,'2-3 引出列表'!$A$1:$CD$1,0)),""))</f>
        <v>0</v>
      </c>
      <c r="E1606">
        <f>IF(ISBLANK(IFERROR(INDEX('2-3 引出列表'!$A$2:$CE$8700,$A1606,MATCH(E$1,'2-3 引出列表'!$A$1:$CD$1,0)),"")),"",IFERROR(INDEX('2-3 引出列表'!$A$2:$CE$8700,$A1606,MATCH(E$1,'2-3 引出列表'!$A$1:$CD$1,0)),""))</f>
        <v>0</v>
      </c>
      <c r="F1606" t="str">
        <f t="shared" si="25"/>
        <v>0</v>
      </c>
      <c r="G1606">
        <f>IF(ISBLANK(IFERROR(INDEX('2-3 引出列表'!$A$2:$CE$8700,$A1606,MATCH(G$1,'2-3 引出列表'!$A$1:$CD$1,0)),"")),"",IFERROR(INDEX('2-3 引出列表'!$A$2:$CE$8700,$A1606,MATCH(G$1,'2-3 引出列表'!$A$1:$CD$1,0)),""))</f>
        <v>0</v>
      </c>
      <c r="H1606">
        <f>IF(ISBLANK(IFERROR(INDEX('2-3 引出列表'!$A$2:$CE$8700,$A1606,MATCH(H$1,'2-3 引出列表'!$A$1:$CD$1,0)),"")),"",IFERROR(INDEX('2-3 引出列表'!$A$2:$CE$8700,$A1606,MATCH(H$1,'2-3 引出列表'!$A$1:$CD$1,0)),""))</f>
        <v>0</v>
      </c>
      <c r="I1606">
        <f>IF(ISBLANK(IFERROR(INDEX('2-3 引出列表'!$A$2:$CE$8700,$A1606,MATCH(I$1,'2-3 引出列表'!$A$1:$CD$1,0)),"")),"",IFERROR(INDEX('2-3 引出列表'!$A$2:$CE$8700,$A1606,MATCH(I$1,'2-3 引出列表'!$A$1:$CD$1,0)),""))</f>
        <v>0</v>
      </c>
    </row>
    <row r="1607" customFormat="1" spans="1:9">
      <c r="A1607">
        <v>1606</v>
      </c>
      <c r="B1607">
        <f>IF(ISBLANK(IFERROR(INDEX('2-3 引出列表'!$A$2:$CE$8700,$A1607,MATCH(B$1,'2-3 引出列表'!$A$1:$CD$1,0)),"")),"",IFERROR(INDEX('2-3 引出列表'!$A$2:$CE$8700,$A1607,MATCH(B$1,'2-3 引出列表'!$A$1:$CD$1,0)),""))</f>
        <v>0</v>
      </c>
      <c r="C1607">
        <f>IF(ISBLANK(IFERROR(INDEX('2-3 引出列表'!$A$2:$CE$8700,$A1607,MATCH(C$1,'2-3 引出列表'!$A$1:$CD$1,0)),"")),"",IFERROR(INDEX('2-3 引出列表'!$A$2:$CE$8700,$A1607,MATCH(C$1,'2-3 引出列表'!$A$1:$CD$1,0)),""))</f>
        <v>0</v>
      </c>
      <c r="D1607">
        <f>IF(ISBLANK(IFERROR(INDEX('2-3 引出列表'!$A$2:$CE$8700,$A1607,MATCH(D$1,'2-3 引出列表'!$A$1:$CD$1,0)),"")),"",IFERROR(INDEX('2-3 引出列表'!$A$2:$CE$8700,$A1607,MATCH(D$1,'2-3 引出列表'!$A$1:$CD$1,0)),""))</f>
        <v>0</v>
      </c>
      <c r="E1607">
        <f>IF(ISBLANK(IFERROR(INDEX('2-3 引出列表'!$A$2:$CE$8700,$A1607,MATCH(E$1,'2-3 引出列表'!$A$1:$CD$1,0)),"")),"",IFERROR(INDEX('2-3 引出列表'!$A$2:$CE$8700,$A1607,MATCH(E$1,'2-3 引出列表'!$A$1:$CD$1,0)),""))</f>
        <v>0</v>
      </c>
      <c r="F1607" t="str">
        <f t="shared" si="25"/>
        <v>0</v>
      </c>
      <c r="G1607">
        <f>IF(ISBLANK(IFERROR(INDEX('2-3 引出列表'!$A$2:$CE$8700,$A1607,MATCH(G$1,'2-3 引出列表'!$A$1:$CD$1,0)),"")),"",IFERROR(INDEX('2-3 引出列表'!$A$2:$CE$8700,$A1607,MATCH(G$1,'2-3 引出列表'!$A$1:$CD$1,0)),""))</f>
        <v>0</v>
      </c>
      <c r="H1607">
        <f>IF(ISBLANK(IFERROR(INDEX('2-3 引出列表'!$A$2:$CE$8700,$A1607,MATCH(H$1,'2-3 引出列表'!$A$1:$CD$1,0)),"")),"",IFERROR(INDEX('2-3 引出列表'!$A$2:$CE$8700,$A1607,MATCH(H$1,'2-3 引出列表'!$A$1:$CD$1,0)),""))</f>
        <v>0</v>
      </c>
      <c r="I1607">
        <f>IF(ISBLANK(IFERROR(INDEX('2-3 引出列表'!$A$2:$CE$8700,$A1607,MATCH(I$1,'2-3 引出列表'!$A$1:$CD$1,0)),"")),"",IFERROR(INDEX('2-3 引出列表'!$A$2:$CE$8700,$A1607,MATCH(I$1,'2-3 引出列表'!$A$1:$CD$1,0)),""))</f>
        <v>0</v>
      </c>
    </row>
    <row r="1608" customFormat="1" spans="1:9">
      <c r="A1608">
        <v>1607</v>
      </c>
      <c r="B1608">
        <f>IF(ISBLANK(IFERROR(INDEX('2-3 引出列表'!$A$2:$CE$8700,$A1608,MATCH(B$1,'2-3 引出列表'!$A$1:$CD$1,0)),"")),"",IFERROR(INDEX('2-3 引出列表'!$A$2:$CE$8700,$A1608,MATCH(B$1,'2-3 引出列表'!$A$1:$CD$1,0)),""))</f>
        <v>0</v>
      </c>
      <c r="C1608">
        <f>IF(ISBLANK(IFERROR(INDEX('2-3 引出列表'!$A$2:$CE$8700,$A1608,MATCH(C$1,'2-3 引出列表'!$A$1:$CD$1,0)),"")),"",IFERROR(INDEX('2-3 引出列表'!$A$2:$CE$8700,$A1608,MATCH(C$1,'2-3 引出列表'!$A$1:$CD$1,0)),""))</f>
        <v>0</v>
      </c>
      <c r="D1608">
        <f>IF(ISBLANK(IFERROR(INDEX('2-3 引出列表'!$A$2:$CE$8700,$A1608,MATCH(D$1,'2-3 引出列表'!$A$1:$CD$1,0)),"")),"",IFERROR(INDEX('2-3 引出列表'!$A$2:$CE$8700,$A1608,MATCH(D$1,'2-3 引出列表'!$A$1:$CD$1,0)),""))</f>
        <v>0</v>
      </c>
      <c r="E1608">
        <f>IF(ISBLANK(IFERROR(INDEX('2-3 引出列表'!$A$2:$CE$8700,$A1608,MATCH(E$1,'2-3 引出列表'!$A$1:$CD$1,0)),"")),"",IFERROR(INDEX('2-3 引出列表'!$A$2:$CE$8700,$A1608,MATCH(E$1,'2-3 引出列表'!$A$1:$CD$1,0)),""))</f>
        <v>0</v>
      </c>
      <c r="F1608" t="str">
        <f t="shared" si="25"/>
        <v>0</v>
      </c>
      <c r="G1608">
        <f>IF(ISBLANK(IFERROR(INDEX('2-3 引出列表'!$A$2:$CE$8700,$A1608,MATCH(G$1,'2-3 引出列表'!$A$1:$CD$1,0)),"")),"",IFERROR(INDEX('2-3 引出列表'!$A$2:$CE$8700,$A1608,MATCH(G$1,'2-3 引出列表'!$A$1:$CD$1,0)),""))</f>
        <v>0</v>
      </c>
      <c r="H1608">
        <f>IF(ISBLANK(IFERROR(INDEX('2-3 引出列表'!$A$2:$CE$8700,$A1608,MATCH(H$1,'2-3 引出列表'!$A$1:$CD$1,0)),"")),"",IFERROR(INDEX('2-3 引出列表'!$A$2:$CE$8700,$A1608,MATCH(H$1,'2-3 引出列表'!$A$1:$CD$1,0)),""))</f>
        <v>0</v>
      </c>
      <c r="I1608">
        <f>IF(ISBLANK(IFERROR(INDEX('2-3 引出列表'!$A$2:$CE$8700,$A1608,MATCH(I$1,'2-3 引出列表'!$A$1:$CD$1,0)),"")),"",IFERROR(INDEX('2-3 引出列表'!$A$2:$CE$8700,$A1608,MATCH(I$1,'2-3 引出列表'!$A$1:$CD$1,0)),""))</f>
        <v>0</v>
      </c>
    </row>
    <row r="1609" customFormat="1" spans="1:9">
      <c r="A1609">
        <v>1608</v>
      </c>
      <c r="B1609">
        <f>IF(ISBLANK(IFERROR(INDEX('2-3 引出列表'!$A$2:$CE$8700,$A1609,MATCH(B$1,'2-3 引出列表'!$A$1:$CD$1,0)),"")),"",IFERROR(INDEX('2-3 引出列表'!$A$2:$CE$8700,$A1609,MATCH(B$1,'2-3 引出列表'!$A$1:$CD$1,0)),""))</f>
        <v>0</v>
      </c>
      <c r="C1609">
        <f>IF(ISBLANK(IFERROR(INDEX('2-3 引出列表'!$A$2:$CE$8700,$A1609,MATCH(C$1,'2-3 引出列表'!$A$1:$CD$1,0)),"")),"",IFERROR(INDEX('2-3 引出列表'!$A$2:$CE$8700,$A1609,MATCH(C$1,'2-3 引出列表'!$A$1:$CD$1,0)),""))</f>
        <v>0</v>
      </c>
      <c r="D1609">
        <f>IF(ISBLANK(IFERROR(INDEX('2-3 引出列表'!$A$2:$CE$8700,$A1609,MATCH(D$1,'2-3 引出列表'!$A$1:$CD$1,0)),"")),"",IFERROR(INDEX('2-3 引出列表'!$A$2:$CE$8700,$A1609,MATCH(D$1,'2-3 引出列表'!$A$1:$CD$1,0)),""))</f>
        <v>0</v>
      </c>
      <c r="E1609">
        <f>IF(ISBLANK(IFERROR(INDEX('2-3 引出列表'!$A$2:$CE$8700,$A1609,MATCH(E$1,'2-3 引出列表'!$A$1:$CD$1,0)),"")),"",IFERROR(INDEX('2-3 引出列表'!$A$2:$CE$8700,$A1609,MATCH(E$1,'2-3 引出列表'!$A$1:$CD$1,0)),""))</f>
        <v>0</v>
      </c>
      <c r="F1609" t="str">
        <f t="shared" si="25"/>
        <v>0</v>
      </c>
      <c r="G1609">
        <f>IF(ISBLANK(IFERROR(INDEX('2-3 引出列表'!$A$2:$CE$8700,$A1609,MATCH(G$1,'2-3 引出列表'!$A$1:$CD$1,0)),"")),"",IFERROR(INDEX('2-3 引出列表'!$A$2:$CE$8700,$A1609,MATCH(G$1,'2-3 引出列表'!$A$1:$CD$1,0)),""))</f>
        <v>0</v>
      </c>
      <c r="H1609">
        <f>IF(ISBLANK(IFERROR(INDEX('2-3 引出列表'!$A$2:$CE$8700,$A1609,MATCH(H$1,'2-3 引出列表'!$A$1:$CD$1,0)),"")),"",IFERROR(INDEX('2-3 引出列表'!$A$2:$CE$8700,$A1609,MATCH(H$1,'2-3 引出列表'!$A$1:$CD$1,0)),""))</f>
        <v>0</v>
      </c>
      <c r="I1609">
        <f>IF(ISBLANK(IFERROR(INDEX('2-3 引出列表'!$A$2:$CE$8700,$A1609,MATCH(I$1,'2-3 引出列表'!$A$1:$CD$1,0)),"")),"",IFERROR(INDEX('2-3 引出列表'!$A$2:$CE$8700,$A1609,MATCH(I$1,'2-3 引出列表'!$A$1:$CD$1,0)),""))</f>
        <v>0</v>
      </c>
    </row>
    <row r="1610" customFormat="1" spans="1:9">
      <c r="A1610">
        <v>1609</v>
      </c>
      <c r="B1610">
        <f>IF(ISBLANK(IFERROR(INDEX('2-3 引出列表'!$A$2:$CE$8700,$A1610,MATCH(B$1,'2-3 引出列表'!$A$1:$CD$1,0)),"")),"",IFERROR(INDEX('2-3 引出列表'!$A$2:$CE$8700,$A1610,MATCH(B$1,'2-3 引出列表'!$A$1:$CD$1,0)),""))</f>
        <v>0</v>
      </c>
      <c r="C1610">
        <f>IF(ISBLANK(IFERROR(INDEX('2-3 引出列表'!$A$2:$CE$8700,$A1610,MATCH(C$1,'2-3 引出列表'!$A$1:$CD$1,0)),"")),"",IFERROR(INDEX('2-3 引出列表'!$A$2:$CE$8700,$A1610,MATCH(C$1,'2-3 引出列表'!$A$1:$CD$1,0)),""))</f>
        <v>0</v>
      </c>
      <c r="D1610">
        <f>IF(ISBLANK(IFERROR(INDEX('2-3 引出列表'!$A$2:$CE$8700,$A1610,MATCH(D$1,'2-3 引出列表'!$A$1:$CD$1,0)),"")),"",IFERROR(INDEX('2-3 引出列表'!$A$2:$CE$8700,$A1610,MATCH(D$1,'2-3 引出列表'!$A$1:$CD$1,0)),""))</f>
        <v>0</v>
      </c>
      <c r="E1610">
        <f>IF(ISBLANK(IFERROR(INDEX('2-3 引出列表'!$A$2:$CE$8700,$A1610,MATCH(E$1,'2-3 引出列表'!$A$1:$CD$1,0)),"")),"",IFERROR(INDEX('2-3 引出列表'!$A$2:$CE$8700,$A1610,MATCH(E$1,'2-3 引出列表'!$A$1:$CD$1,0)),""))</f>
        <v>0</v>
      </c>
      <c r="F1610" t="str">
        <f t="shared" si="25"/>
        <v>0</v>
      </c>
      <c r="G1610">
        <f>IF(ISBLANK(IFERROR(INDEX('2-3 引出列表'!$A$2:$CE$8700,$A1610,MATCH(G$1,'2-3 引出列表'!$A$1:$CD$1,0)),"")),"",IFERROR(INDEX('2-3 引出列表'!$A$2:$CE$8700,$A1610,MATCH(G$1,'2-3 引出列表'!$A$1:$CD$1,0)),""))</f>
        <v>0</v>
      </c>
      <c r="H1610">
        <f>IF(ISBLANK(IFERROR(INDEX('2-3 引出列表'!$A$2:$CE$8700,$A1610,MATCH(H$1,'2-3 引出列表'!$A$1:$CD$1,0)),"")),"",IFERROR(INDEX('2-3 引出列表'!$A$2:$CE$8700,$A1610,MATCH(H$1,'2-3 引出列表'!$A$1:$CD$1,0)),""))</f>
        <v>0</v>
      </c>
      <c r="I1610">
        <f>IF(ISBLANK(IFERROR(INDEX('2-3 引出列表'!$A$2:$CE$8700,$A1610,MATCH(I$1,'2-3 引出列表'!$A$1:$CD$1,0)),"")),"",IFERROR(INDEX('2-3 引出列表'!$A$2:$CE$8700,$A1610,MATCH(I$1,'2-3 引出列表'!$A$1:$CD$1,0)),""))</f>
        <v>0</v>
      </c>
    </row>
    <row r="1611" customFormat="1" spans="1:9">
      <c r="A1611">
        <v>1610</v>
      </c>
      <c r="B1611">
        <f>IF(ISBLANK(IFERROR(INDEX('2-3 引出列表'!$A$2:$CE$8700,$A1611,MATCH(B$1,'2-3 引出列表'!$A$1:$CD$1,0)),"")),"",IFERROR(INDEX('2-3 引出列表'!$A$2:$CE$8700,$A1611,MATCH(B$1,'2-3 引出列表'!$A$1:$CD$1,0)),""))</f>
        <v>0</v>
      </c>
      <c r="C1611">
        <f>IF(ISBLANK(IFERROR(INDEX('2-3 引出列表'!$A$2:$CE$8700,$A1611,MATCH(C$1,'2-3 引出列表'!$A$1:$CD$1,0)),"")),"",IFERROR(INDEX('2-3 引出列表'!$A$2:$CE$8700,$A1611,MATCH(C$1,'2-3 引出列表'!$A$1:$CD$1,0)),""))</f>
        <v>0</v>
      </c>
      <c r="D1611">
        <f>IF(ISBLANK(IFERROR(INDEX('2-3 引出列表'!$A$2:$CE$8700,$A1611,MATCH(D$1,'2-3 引出列表'!$A$1:$CD$1,0)),"")),"",IFERROR(INDEX('2-3 引出列表'!$A$2:$CE$8700,$A1611,MATCH(D$1,'2-3 引出列表'!$A$1:$CD$1,0)),""))</f>
        <v>0</v>
      </c>
      <c r="E1611">
        <f>IF(ISBLANK(IFERROR(INDEX('2-3 引出列表'!$A$2:$CE$8700,$A1611,MATCH(E$1,'2-3 引出列表'!$A$1:$CD$1,0)),"")),"",IFERROR(INDEX('2-3 引出列表'!$A$2:$CE$8700,$A1611,MATCH(E$1,'2-3 引出列表'!$A$1:$CD$1,0)),""))</f>
        <v>0</v>
      </c>
      <c r="F1611" t="str">
        <f t="shared" si="25"/>
        <v>0</v>
      </c>
      <c r="G1611">
        <f>IF(ISBLANK(IFERROR(INDEX('2-3 引出列表'!$A$2:$CE$8700,$A1611,MATCH(G$1,'2-3 引出列表'!$A$1:$CD$1,0)),"")),"",IFERROR(INDEX('2-3 引出列表'!$A$2:$CE$8700,$A1611,MATCH(G$1,'2-3 引出列表'!$A$1:$CD$1,0)),""))</f>
        <v>0</v>
      </c>
      <c r="H1611">
        <f>IF(ISBLANK(IFERROR(INDEX('2-3 引出列表'!$A$2:$CE$8700,$A1611,MATCH(H$1,'2-3 引出列表'!$A$1:$CD$1,0)),"")),"",IFERROR(INDEX('2-3 引出列表'!$A$2:$CE$8700,$A1611,MATCH(H$1,'2-3 引出列表'!$A$1:$CD$1,0)),""))</f>
        <v>0</v>
      </c>
      <c r="I1611">
        <f>IF(ISBLANK(IFERROR(INDEX('2-3 引出列表'!$A$2:$CE$8700,$A1611,MATCH(I$1,'2-3 引出列表'!$A$1:$CD$1,0)),"")),"",IFERROR(INDEX('2-3 引出列表'!$A$2:$CE$8700,$A1611,MATCH(I$1,'2-3 引出列表'!$A$1:$CD$1,0)),""))</f>
        <v>0</v>
      </c>
    </row>
    <row r="1612" customFormat="1" spans="1:9">
      <c r="A1612">
        <v>1611</v>
      </c>
      <c r="B1612">
        <f>IF(ISBLANK(IFERROR(INDEX('2-3 引出列表'!$A$2:$CE$8700,$A1612,MATCH(B$1,'2-3 引出列表'!$A$1:$CD$1,0)),"")),"",IFERROR(INDEX('2-3 引出列表'!$A$2:$CE$8700,$A1612,MATCH(B$1,'2-3 引出列表'!$A$1:$CD$1,0)),""))</f>
        <v>0</v>
      </c>
      <c r="C1612">
        <f>IF(ISBLANK(IFERROR(INDEX('2-3 引出列表'!$A$2:$CE$8700,$A1612,MATCH(C$1,'2-3 引出列表'!$A$1:$CD$1,0)),"")),"",IFERROR(INDEX('2-3 引出列表'!$A$2:$CE$8700,$A1612,MATCH(C$1,'2-3 引出列表'!$A$1:$CD$1,0)),""))</f>
        <v>0</v>
      </c>
      <c r="D1612">
        <f>IF(ISBLANK(IFERROR(INDEX('2-3 引出列表'!$A$2:$CE$8700,$A1612,MATCH(D$1,'2-3 引出列表'!$A$1:$CD$1,0)),"")),"",IFERROR(INDEX('2-3 引出列表'!$A$2:$CE$8700,$A1612,MATCH(D$1,'2-3 引出列表'!$A$1:$CD$1,0)),""))</f>
        <v>0</v>
      </c>
      <c r="E1612">
        <f>IF(ISBLANK(IFERROR(INDEX('2-3 引出列表'!$A$2:$CE$8700,$A1612,MATCH(E$1,'2-3 引出列表'!$A$1:$CD$1,0)),"")),"",IFERROR(INDEX('2-3 引出列表'!$A$2:$CE$8700,$A1612,MATCH(E$1,'2-3 引出列表'!$A$1:$CD$1,0)),""))</f>
        <v>0</v>
      </c>
      <c r="F1612" t="str">
        <f t="shared" si="25"/>
        <v>0</v>
      </c>
      <c r="G1612">
        <f>IF(ISBLANK(IFERROR(INDEX('2-3 引出列表'!$A$2:$CE$8700,$A1612,MATCH(G$1,'2-3 引出列表'!$A$1:$CD$1,0)),"")),"",IFERROR(INDEX('2-3 引出列表'!$A$2:$CE$8700,$A1612,MATCH(G$1,'2-3 引出列表'!$A$1:$CD$1,0)),""))</f>
        <v>0</v>
      </c>
      <c r="H1612">
        <f>IF(ISBLANK(IFERROR(INDEX('2-3 引出列表'!$A$2:$CE$8700,$A1612,MATCH(H$1,'2-3 引出列表'!$A$1:$CD$1,0)),"")),"",IFERROR(INDEX('2-3 引出列表'!$A$2:$CE$8700,$A1612,MATCH(H$1,'2-3 引出列表'!$A$1:$CD$1,0)),""))</f>
        <v>0</v>
      </c>
      <c r="I1612">
        <f>IF(ISBLANK(IFERROR(INDEX('2-3 引出列表'!$A$2:$CE$8700,$A1612,MATCH(I$1,'2-3 引出列表'!$A$1:$CD$1,0)),"")),"",IFERROR(INDEX('2-3 引出列表'!$A$2:$CE$8700,$A1612,MATCH(I$1,'2-3 引出列表'!$A$1:$CD$1,0)),""))</f>
        <v>0</v>
      </c>
    </row>
    <row r="1613" customFormat="1" spans="1:9">
      <c r="A1613">
        <v>1612</v>
      </c>
      <c r="B1613">
        <f>IF(ISBLANK(IFERROR(INDEX('2-3 引出列表'!$A$2:$CE$8700,$A1613,MATCH(B$1,'2-3 引出列表'!$A$1:$CD$1,0)),"")),"",IFERROR(INDEX('2-3 引出列表'!$A$2:$CE$8700,$A1613,MATCH(B$1,'2-3 引出列表'!$A$1:$CD$1,0)),""))</f>
        <v>0</v>
      </c>
      <c r="C1613">
        <f>IF(ISBLANK(IFERROR(INDEX('2-3 引出列表'!$A$2:$CE$8700,$A1613,MATCH(C$1,'2-3 引出列表'!$A$1:$CD$1,0)),"")),"",IFERROR(INDEX('2-3 引出列表'!$A$2:$CE$8700,$A1613,MATCH(C$1,'2-3 引出列表'!$A$1:$CD$1,0)),""))</f>
        <v>0</v>
      </c>
      <c r="D1613">
        <f>IF(ISBLANK(IFERROR(INDEX('2-3 引出列表'!$A$2:$CE$8700,$A1613,MATCH(D$1,'2-3 引出列表'!$A$1:$CD$1,0)),"")),"",IFERROR(INDEX('2-3 引出列表'!$A$2:$CE$8700,$A1613,MATCH(D$1,'2-3 引出列表'!$A$1:$CD$1,0)),""))</f>
        <v>0</v>
      </c>
      <c r="E1613">
        <f>IF(ISBLANK(IFERROR(INDEX('2-3 引出列表'!$A$2:$CE$8700,$A1613,MATCH(E$1,'2-3 引出列表'!$A$1:$CD$1,0)),"")),"",IFERROR(INDEX('2-3 引出列表'!$A$2:$CE$8700,$A1613,MATCH(E$1,'2-3 引出列表'!$A$1:$CD$1,0)),""))</f>
        <v>0</v>
      </c>
      <c r="F1613" t="str">
        <f t="shared" si="25"/>
        <v>0</v>
      </c>
      <c r="G1613">
        <f>IF(ISBLANK(IFERROR(INDEX('2-3 引出列表'!$A$2:$CE$8700,$A1613,MATCH(G$1,'2-3 引出列表'!$A$1:$CD$1,0)),"")),"",IFERROR(INDEX('2-3 引出列表'!$A$2:$CE$8700,$A1613,MATCH(G$1,'2-3 引出列表'!$A$1:$CD$1,0)),""))</f>
        <v>0</v>
      </c>
      <c r="H1613">
        <f>IF(ISBLANK(IFERROR(INDEX('2-3 引出列表'!$A$2:$CE$8700,$A1613,MATCH(H$1,'2-3 引出列表'!$A$1:$CD$1,0)),"")),"",IFERROR(INDEX('2-3 引出列表'!$A$2:$CE$8700,$A1613,MATCH(H$1,'2-3 引出列表'!$A$1:$CD$1,0)),""))</f>
        <v>0</v>
      </c>
      <c r="I1613">
        <f>IF(ISBLANK(IFERROR(INDEX('2-3 引出列表'!$A$2:$CE$8700,$A1613,MATCH(I$1,'2-3 引出列表'!$A$1:$CD$1,0)),"")),"",IFERROR(INDEX('2-3 引出列表'!$A$2:$CE$8700,$A1613,MATCH(I$1,'2-3 引出列表'!$A$1:$CD$1,0)),""))</f>
        <v>0</v>
      </c>
    </row>
    <row r="1614" customFormat="1" spans="1:9">
      <c r="A1614">
        <v>1613</v>
      </c>
      <c r="B1614">
        <f>IF(ISBLANK(IFERROR(INDEX('2-3 引出列表'!$A$2:$CE$8700,$A1614,MATCH(B$1,'2-3 引出列表'!$A$1:$CD$1,0)),"")),"",IFERROR(INDEX('2-3 引出列表'!$A$2:$CE$8700,$A1614,MATCH(B$1,'2-3 引出列表'!$A$1:$CD$1,0)),""))</f>
        <v>0</v>
      </c>
      <c r="C1614">
        <f>IF(ISBLANK(IFERROR(INDEX('2-3 引出列表'!$A$2:$CE$8700,$A1614,MATCH(C$1,'2-3 引出列表'!$A$1:$CD$1,0)),"")),"",IFERROR(INDEX('2-3 引出列表'!$A$2:$CE$8700,$A1614,MATCH(C$1,'2-3 引出列表'!$A$1:$CD$1,0)),""))</f>
        <v>0</v>
      </c>
      <c r="D1614">
        <f>IF(ISBLANK(IFERROR(INDEX('2-3 引出列表'!$A$2:$CE$8700,$A1614,MATCH(D$1,'2-3 引出列表'!$A$1:$CD$1,0)),"")),"",IFERROR(INDEX('2-3 引出列表'!$A$2:$CE$8700,$A1614,MATCH(D$1,'2-3 引出列表'!$A$1:$CD$1,0)),""))</f>
        <v>0</v>
      </c>
      <c r="E1614">
        <f>IF(ISBLANK(IFERROR(INDEX('2-3 引出列表'!$A$2:$CE$8700,$A1614,MATCH(E$1,'2-3 引出列表'!$A$1:$CD$1,0)),"")),"",IFERROR(INDEX('2-3 引出列表'!$A$2:$CE$8700,$A1614,MATCH(E$1,'2-3 引出列表'!$A$1:$CD$1,0)),""))</f>
        <v>0</v>
      </c>
      <c r="F1614" t="str">
        <f t="shared" si="25"/>
        <v>0</v>
      </c>
      <c r="G1614">
        <f>IF(ISBLANK(IFERROR(INDEX('2-3 引出列表'!$A$2:$CE$8700,$A1614,MATCH(G$1,'2-3 引出列表'!$A$1:$CD$1,0)),"")),"",IFERROR(INDEX('2-3 引出列表'!$A$2:$CE$8700,$A1614,MATCH(G$1,'2-3 引出列表'!$A$1:$CD$1,0)),""))</f>
        <v>0</v>
      </c>
      <c r="H1614">
        <f>IF(ISBLANK(IFERROR(INDEX('2-3 引出列表'!$A$2:$CE$8700,$A1614,MATCH(H$1,'2-3 引出列表'!$A$1:$CD$1,0)),"")),"",IFERROR(INDEX('2-3 引出列表'!$A$2:$CE$8700,$A1614,MATCH(H$1,'2-3 引出列表'!$A$1:$CD$1,0)),""))</f>
        <v>0</v>
      </c>
      <c r="I1614">
        <f>IF(ISBLANK(IFERROR(INDEX('2-3 引出列表'!$A$2:$CE$8700,$A1614,MATCH(I$1,'2-3 引出列表'!$A$1:$CD$1,0)),"")),"",IFERROR(INDEX('2-3 引出列表'!$A$2:$CE$8700,$A1614,MATCH(I$1,'2-3 引出列表'!$A$1:$CD$1,0)),""))</f>
        <v>0</v>
      </c>
    </row>
    <row r="1615" customFormat="1" spans="1:9">
      <c r="A1615">
        <v>1614</v>
      </c>
      <c r="B1615">
        <f>IF(ISBLANK(IFERROR(INDEX('2-3 引出列表'!$A$2:$CE$8700,$A1615,MATCH(B$1,'2-3 引出列表'!$A$1:$CD$1,0)),"")),"",IFERROR(INDEX('2-3 引出列表'!$A$2:$CE$8700,$A1615,MATCH(B$1,'2-3 引出列表'!$A$1:$CD$1,0)),""))</f>
        <v>0</v>
      </c>
      <c r="C1615">
        <f>IF(ISBLANK(IFERROR(INDEX('2-3 引出列表'!$A$2:$CE$8700,$A1615,MATCH(C$1,'2-3 引出列表'!$A$1:$CD$1,0)),"")),"",IFERROR(INDEX('2-3 引出列表'!$A$2:$CE$8700,$A1615,MATCH(C$1,'2-3 引出列表'!$A$1:$CD$1,0)),""))</f>
        <v>0</v>
      </c>
      <c r="D1615">
        <f>IF(ISBLANK(IFERROR(INDEX('2-3 引出列表'!$A$2:$CE$8700,$A1615,MATCH(D$1,'2-3 引出列表'!$A$1:$CD$1,0)),"")),"",IFERROR(INDEX('2-3 引出列表'!$A$2:$CE$8700,$A1615,MATCH(D$1,'2-3 引出列表'!$A$1:$CD$1,0)),""))</f>
        <v>0</v>
      </c>
      <c r="E1615">
        <f>IF(ISBLANK(IFERROR(INDEX('2-3 引出列表'!$A$2:$CE$8700,$A1615,MATCH(E$1,'2-3 引出列表'!$A$1:$CD$1,0)),"")),"",IFERROR(INDEX('2-3 引出列表'!$A$2:$CE$8700,$A1615,MATCH(E$1,'2-3 引出列表'!$A$1:$CD$1,0)),""))</f>
        <v>0</v>
      </c>
      <c r="F1615" t="str">
        <f t="shared" si="25"/>
        <v>0</v>
      </c>
      <c r="G1615">
        <f>IF(ISBLANK(IFERROR(INDEX('2-3 引出列表'!$A$2:$CE$8700,$A1615,MATCH(G$1,'2-3 引出列表'!$A$1:$CD$1,0)),"")),"",IFERROR(INDEX('2-3 引出列表'!$A$2:$CE$8700,$A1615,MATCH(G$1,'2-3 引出列表'!$A$1:$CD$1,0)),""))</f>
        <v>0</v>
      </c>
      <c r="H1615">
        <f>IF(ISBLANK(IFERROR(INDEX('2-3 引出列表'!$A$2:$CE$8700,$A1615,MATCH(H$1,'2-3 引出列表'!$A$1:$CD$1,0)),"")),"",IFERROR(INDEX('2-3 引出列表'!$A$2:$CE$8700,$A1615,MATCH(H$1,'2-3 引出列表'!$A$1:$CD$1,0)),""))</f>
        <v>0</v>
      </c>
      <c r="I1615">
        <f>IF(ISBLANK(IFERROR(INDEX('2-3 引出列表'!$A$2:$CE$8700,$A1615,MATCH(I$1,'2-3 引出列表'!$A$1:$CD$1,0)),"")),"",IFERROR(INDEX('2-3 引出列表'!$A$2:$CE$8700,$A1615,MATCH(I$1,'2-3 引出列表'!$A$1:$CD$1,0)),""))</f>
        <v>0</v>
      </c>
    </row>
    <row r="1616" customFormat="1" spans="1:9">
      <c r="A1616">
        <v>1615</v>
      </c>
      <c r="B1616">
        <f>IF(ISBLANK(IFERROR(INDEX('2-3 引出列表'!$A$2:$CE$8700,$A1616,MATCH(B$1,'2-3 引出列表'!$A$1:$CD$1,0)),"")),"",IFERROR(INDEX('2-3 引出列表'!$A$2:$CE$8700,$A1616,MATCH(B$1,'2-3 引出列表'!$A$1:$CD$1,0)),""))</f>
        <v>0</v>
      </c>
      <c r="C1616">
        <f>IF(ISBLANK(IFERROR(INDEX('2-3 引出列表'!$A$2:$CE$8700,$A1616,MATCH(C$1,'2-3 引出列表'!$A$1:$CD$1,0)),"")),"",IFERROR(INDEX('2-3 引出列表'!$A$2:$CE$8700,$A1616,MATCH(C$1,'2-3 引出列表'!$A$1:$CD$1,0)),""))</f>
        <v>0</v>
      </c>
      <c r="D1616">
        <f>IF(ISBLANK(IFERROR(INDEX('2-3 引出列表'!$A$2:$CE$8700,$A1616,MATCH(D$1,'2-3 引出列表'!$A$1:$CD$1,0)),"")),"",IFERROR(INDEX('2-3 引出列表'!$A$2:$CE$8700,$A1616,MATCH(D$1,'2-3 引出列表'!$A$1:$CD$1,0)),""))</f>
        <v>0</v>
      </c>
      <c r="E1616">
        <f>IF(ISBLANK(IFERROR(INDEX('2-3 引出列表'!$A$2:$CE$8700,$A1616,MATCH(E$1,'2-3 引出列表'!$A$1:$CD$1,0)),"")),"",IFERROR(INDEX('2-3 引出列表'!$A$2:$CE$8700,$A1616,MATCH(E$1,'2-3 引出列表'!$A$1:$CD$1,0)),""))</f>
        <v>0</v>
      </c>
      <c r="F1616" t="str">
        <f t="shared" si="25"/>
        <v>0</v>
      </c>
      <c r="G1616">
        <f>IF(ISBLANK(IFERROR(INDEX('2-3 引出列表'!$A$2:$CE$8700,$A1616,MATCH(G$1,'2-3 引出列表'!$A$1:$CD$1,0)),"")),"",IFERROR(INDEX('2-3 引出列表'!$A$2:$CE$8700,$A1616,MATCH(G$1,'2-3 引出列表'!$A$1:$CD$1,0)),""))</f>
        <v>0</v>
      </c>
      <c r="H1616">
        <f>IF(ISBLANK(IFERROR(INDEX('2-3 引出列表'!$A$2:$CE$8700,$A1616,MATCH(H$1,'2-3 引出列表'!$A$1:$CD$1,0)),"")),"",IFERROR(INDEX('2-3 引出列表'!$A$2:$CE$8700,$A1616,MATCH(H$1,'2-3 引出列表'!$A$1:$CD$1,0)),""))</f>
        <v>0</v>
      </c>
      <c r="I1616">
        <f>IF(ISBLANK(IFERROR(INDEX('2-3 引出列表'!$A$2:$CE$8700,$A1616,MATCH(I$1,'2-3 引出列表'!$A$1:$CD$1,0)),"")),"",IFERROR(INDEX('2-3 引出列表'!$A$2:$CE$8700,$A1616,MATCH(I$1,'2-3 引出列表'!$A$1:$CD$1,0)),""))</f>
        <v>0</v>
      </c>
    </row>
    <row r="1617" customFormat="1" spans="1:9">
      <c r="A1617">
        <v>1616</v>
      </c>
      <c r="B1617">
        <f>IF(ISBLANK(IFERROR(INDEX('2-3 引出列表'!$A$2:$CE$8700,$A1617,MATCH(B$1,'2-3 引出列表'!$A$1:$CD$1,0)),"")),"",IFERROR(INDEX('2-3 引出列表'!$A$2:$CE$8700,$A1617,MATCH(B$1,'2-3 引出列表'!$A$1:$CD$1,0)),""))</f>
        <v>0</v>
      </c>
      <c r="C1617">
        <f>IF(ISBLANK(IFERROR(INDEX('2-3 引出列表'!$A$2:$CE$8700,$A1617,MATCH(C$1,'2-3 引出列表'!$A$1:$CD$1,0)),"")),"",IFERROR(INDEX('2-3 引出列表'!$A$2:$CE$8700,$A1617,MATCH(C$1,'2-3 引出列表'!$A$1:$CD$1,0)),""))</f>
        <v>0</v>
      </c>
      <c r="D1617">
        <f>IF(ISBLANK(IFERROR(INDEX('2-3 引出列表'!$A$2:$CE$8700,$A1617,MATCH(D$1,'2-3 引出列表'!$A$1:$CD$1,0)),"")),"",IFERROR(INDEX('2-3 引出列表'!$A$2:$CE$8700,$A1617,MATCH(D$1,'2-3 引出列表'!$A$1:$CD$1,0)),""))</f>
        <v>0</v>
      </c>
      <c r="E1617">
        <f>IF(ISBLANK(IFERROR(INDEX('2-3 引出列表'!$A$2:$CE$8700,$A1617,MATCH(E$1,'2-3 引出列表'!$A$1:$CD$1,0)),"")),"",IFERROR(INDEX('2-3 引出列表'!$A$2:$CE$8700,$A1617,MATCH(E$1,'2-3 引出列表'!$A$1:$CD$1,0)),""))</f>
        <v>0</v>
      </c>
      <c r="F1617" t="str">
        <f t="shared" si="25"/>
        <v>0</v>
      </c>
      <c r="G1617">
        <f>IF(ISBLANK(IFERROR(INDEX('2-3 引出列表'!$A$2:$CE$8700,$A1617,MATCH(G$1,'2-3 引出列表'!$A$1:$CD$1,0)),"")),"",IFERROR(INDEX('2-3 引出列表'!$A$2:$CE$8700,$A1617,MATCH(G$1,'2-3 引出列表'!$A$1:$CD$1,0)),""))</f>
        <v>0</v>
      </c>
      <c r="H1617">
        <f>IF(ISBLANK(IFERROR(INDEX('2-3 引出列表'!$A$2:$CE$8700,$A1617,MATCH(H$1,'2-3 引出列表'!$A$1:$CD$1,0)),"")),"",IFERROR(INDEX('2-3 引出列表'!$A$2:$CE$8700,$A1617,MATCH(H$1,'2-3 引出列表'!$A$1:$CD$1,0)),""))</f>
        <v>0</v>
      </c>
      <c r="I1617">
        <f>IF(ISBLANK(IFERROR(INDEX('2-3 引出列表'!$A$2:$CE$8700,$A1617,MATCH(I$1,'2-3 引出列表'!$A$1:$CD$1,0)),"")),"",IFERROR(INDEX('2-3 引出列表'!$A$2:$CE$8700,$A1617,MATCH(I$1,'2-3 引出列表'!$A$1:$CD$1,0)),""))</f>
        <v>0</v>
      </c>
    </row>
    <row r="1618" customFormat="1" spans="1:9">
      <c r="A1618">
        <v>1617</v>
      </c>
      <c r="B1618">
        <f>IF(ISBLANK(IFERROR(INDEX('2-3 引出列表'!$A$2:$CE$8700,$A1618,MATCH(B$1,'2-3 引出列表'!$A$1:$CD$1,0)),"")),"",IFERROR(INDEX('2-3 引出列表'!$A$2:$CE$8700,$A1618,MATCH(B$1,'2-3 引出列表'!$A$1:$CD$1,0)),""))</f>
        <v>0</v>
      </c>
      <c r="C1618">
        <f>IF(ISBLANK(IFERROR(INDEX('2-3 引出列表'!$A$2:$CE$8700,$A1618,MATCH(C$1,'2-3 引出列表'!$A$1:$CD$1,0)),"")),"",IFERROR(INDEX('2-3 引出列表'!$A$2:$CE$8700,$A1618,MATCH(C$1,'2-3 引出列表'!$A$1:$CD$1,0)),""))</f>
        <v>0</v>
      </c>
      <c r="D1618">
        <f>IF(ISBLANK(IFERROR(INDEX('2-3 引出列表'!$A$2:$CE$8700,$A1618,MATCH(D$1,'2-3 引出列表'!$A$1:$CD$1,0)),"")),"",IFERROR(INDEX('2-3 引出列表'!$A$2:$CE$8700,$A1618,MATCH(D$1,'2-3 引出列表'!$A$1:$CD$1,0)),""))</f>
        <v>0</v>
      </c>
      <c r="E1618">
        <f>IF(ISBLANK(IFERROR(INDEX('2-3 引出列表'!$A$2:$CE$8700,$A1618,MATCH(E$1,'2-3 引出列表'!$A$1:$CD$1,0)),"")),"",IFERROR(INDEX('2-3 引出列表'!$A$2:$CE$8700,$A1618,MATCH(E$1,'2-3 引出列表'!$A$1:$CD$1,0)),""))</f>
        <v>0</v>
      </c>
      <c r="F1618" t="str">
        <f t="shared" si="25"/>
        <v>0</v>
      </c>
      <c r="G1618">
        <f>IF(ISBLANK(IFERROR(INDEX('2-3 引出列表'!$A$2:$CE$8700,$A1618,MATCH(G$1,'2-3 引出列表'!$A$1:$CD$1,0)),"")),"",IFERROR(INDEX('2-3 引出列表'!$A$2:$CE$8700,$A1618,MATCH(G$1,'2-3 引出列表'!$A$1:$CD$1,0)),""))</f>
        <v>0</v>
      </c>
      <c r="H1618">
        <f>IF(ISBLANK(IFERROR(INDEX('2-3 引出列表'!$A$2:$CE$8700,$A1618,MATCH(H$1,'2-3 引出列表'!$A$1:$CD$1,0)),"")),"",IFERROR(INDEX('2-3 引出列表'!$A$2:$CE$8700,$A1618,MATCH(H$1,'2-3 引出列表'!$A$1:$CD$1,0)),""))</f>
        <v>0</v>
      </c>
      <c r="I1618">
        <f>IF(ISBLANK(IFERROR(INDEX('2-3 引出列表'!$A$2:$CE$8700,$A1618,MATCH(I$1,'2-3 引出列表'!$A$1:$CD$1,0)),"")),"",IFERROR(INDEX('2-3 引出列表'!$A$2:$CE$8700,$A1618,MATCH(I$1,'2-3 引出列表'!$A$1:$CD$1,0)),""))</f>
        <v>0</v>
      </c>
    </row>
    <row r="1619" customFormat="1" spans="1:9">
      <c r="A1619">
        <v>1618</v>
      </c>
      <c r="B1619">
        <f>IF(ISBLANK(IFERROR(INDEX('2-3 引出列表'!$A$2:$CE$8700,$A1619,MATCH(B$1,'2-3 引出列表'!$A$1:$CD$1,0)),"")),"",IFERROR(INDEX('2-3 引出列表'!$A$2:$CE$8700,$A1619,MATCH(B$1,'2-3 引出列表'!$A$1:$CD$1,0)),""))</f>
        <v>0</v>
      </c>
      <c r="C1619">
        <f>IF(ISBLANK(IFERROR(INDEX('2-3 引出列表'!$A$2:$CE$8700,$A1619,MATCH(C$1,'2-3 引出列表'!$A$1:$CD$1,0)),"")),"",IFERROR(INDEX('2-3 引出列表'!$A$2:$CE$8700,$A1619,MATCH(C$1,'2-3 引出列表'!$A$1:$CD$1,0)),""))</f>
        <v>0</v>
      </c>
      <c r="D1619">
        <f>IF(ISBLANK(IFERROR(INDEX('2-3 引出列表'!$A$2:$CE$8700,$A1619,MATCH(D$1,'2-3 引出列表'!$A$1:$CD$1,0)),"")),"",IFERROR(INDEX('2-3 引出列表'!$A$2:$CE$8700,$A1619,MATCH(D$1,'2-3 引出列表'!$A$1:$CD$1,0)),""))</f>
        <v>0</v>
      </c>
      <c r="E1619">
        <f>IF(ISBLANK(IFERROR(INDEX('2-3 引出列表'!$A$2:$CE$8700,$A1619,MATCH(E$1,'2-3 引出列表'!$A$1:$CD$1,0)),"")),"",IFERROR(INDEX('2-3 引出列表'!$A$2:$CE$8700,$A1619,MATCH(E$1,'2-3 引出列表'!$A$1:$CD$1,0)),""))</f>
        <v>0</v>
      </c>
      <c r="F1619" t="str">
        <f t="shared" si="25"/>
        <v>0</v>
      </c>
      <c r="G1619">
        <f>IF(ISBLANK(IFERROR(INDEX('2-3 引出列表'!$A$2:$CE$8700,$A1619,MATCH(G$1,'2-3 引出列表'!$A$1:$CD$1,0)),"")),"",IFERROR(INDEX('2-3 引出列表'!$A$2:$CE$8700,$A1619,MATCH(G$1,'2-3 引出列表'!$A$1:$CD$1,0)),""))</f>
        <v>0</v>
      </c>
      <c r="H1619">
        <f>IF(ISBLANK(IFERROR(INDEX('2-3 引出列表'!$A$2:$CE$8700,$A1619,MATCH(H$1,'2-3 引出列表'!$A$1:$CD$1,0)),"")),"",IFERROR(INDEX('2-3 引出列表'!$A$2:$CE$8700,$A1619,MATCH(H$1,'2-3 引出列表'!$A$1:$CD$1,0)),""))</f>
        <v>0</v>
      </c>
      <c r="I1619">
        <f>IF(ISBLANK(IFERROR(INDEX('2-3 引出列表'!$A$2:$CE$8700,$A1619,MATCH(I$1,'2-3 引出列表'!$A$1:$CD$1,0)),"")),"",IFERROR(INDEX('2-3 引出列表'!$A$2:$CE$8700,$A1619,MATCH(I$1,'2-3 引出列表'!$A$1:$CD$1,0)),""))</f>
        <v>0</v>
      </c>
    </row>
    <row r="1620" customFormat="1" spans="1:9">
      <c r="A1620">
        <v>1619</v>
      </c>
      <c r="B1620">
        <f>IF(ISBLANK(IFERROR(INDEX('2-3 引出列表'!$A$2:$CE$8700,$A1620,MATCH(B$1,'2-3 引出列表'!$A$1:$CD$1,0)),"")),"",IFERROR(INDEX('2-3 引出列表'!$A$2:$CE$8700,$A1620,MATCH(B$1,'2-3 引出列表'!$A$1:$CD$1,0)),""))</f>
        <v>0</v>
      </c>
      <c r="C1620">
        <f>IF(ISBLANK(IFERROR(INDEX('2-3 引出列表'!$A$2:$CE$8700,$A1620,MATCH(C$1,'2-3 引出列表'!$A$1:$CD$1,0)),"")),"",IFERROR(INDEX('2-3 引出列表'!$A$2:$CE$8700,$A1620,MATCH(C$1,'2-3 引出列表'!$A$1:$CD$1,0)),""))</f>
        <v>0</v>
      </c>
      <c r="D1620">
        <f>IF(ISBLANK(IFERROR(INDEX('2-3 引出列表'!$A$2:$CE$8700,$A1620,MATCH(D$1,'2-3 引出列表'!$A$1:$CD$1,0)),"")),"",IFERROR(INDEX('2-3 引出列表'!$A$2:$CE$8700,$A1620,MATCH(D$1,'2-3 引出列表'!$A$1:$CD$1,0)),""))</f>
        <v>0</v>
      </c>
      <c r="E1620">
        <f>IF(ISBLANK(IFERROR(INDEX('2-3 引出列表'!$A$2:$CE$8700,$A1620,MATCH(E$1,'2-3 引出列表'!$A$1:$CD$1,0)),"")),"",IFERROR(INDEX('2-3 引出列表'!$A$2:$CE$8700,$A1620,MATCH(E$1,'2-3 引出列表'!$A$1:$CD$1,0)),""))</f>
        <v>0</v>
      </c>
      <c r="F1620" t="str">
        <f t="shared" si="25"/>
        <v>0</v>
      </c>
      <c r="G1620">
        <f>IF(ISBLANK(IFERROR(INDEX('2-3 引出列表'!$A$2:$CE$8700,$A1620,MATCH(G$1,'2-3 引出列表'!$A$1:$CD$1,0)),"")),"",IFERROR(INDEX('2-3 引出列表'!$A$2:$CE$8700,$A1620,MATCH(G$1,'2-3 引出列表'!$A$1:$CD$1,0)),""))</f>
        <v>0</v>
      </c>
      <c r="H1620">
        <f>IF(ISBLANK(IFERROR(INDEX('2-3 引出列表'!$A$2:$CE$8700,$A1620,MATCH(H$1,'2-3 引出列表'!$A$1:$CD$1,0)),"")),"",IFERROR(INDEX('2-3 引出列表'!$A$2:$CE$8700,$A1620,MATCH(H$1,'2-3 引出列表'!$A$1:$CD$1,0)),""))</f>
        <v>0</v>
      </c>
      <c r="I1620">
        <f>IF(ISBLANK(IFERROR(INDEX('2-3 引出列表'!$A$2:$CE$8700,$A1620,MATCH(I$1,'2-3 引出列表'!$A$1:$CD$1,0)),"")),"",IFERROR(INDEX('2-3 引出列表'!$A$2:$CE$8700,$A1620,MATCH(I$1,'2-3 引出列表'!$A$1:$CD$1,0)),""))</f>
        <v>0</v>
      </c>
    </row>
    <row r="1621" customFormat="1" spans="1:9">
      <c r="A1621">
        <v>1620</v>
      </c>
      <c r="B1621">
        <f>IF(ISBLANK(IFERROR(INDEX('2-3 引出列表'!$A$2:$CE$8700,$A1621,MATCH(B$1,'2-3 引出列表'!$A$1:$CD$1,0)),"")),"",IFERROR(INDEX('2-3 引出列表'!$A$2:$CE$8700,$A1621,MATCH(B$1,'2-3 引出列表'!$A$1:$CD$1,0)),""))</f>
        <v>0</v>
      </c>
      <c r="C1621">
        <f>IF(ISBLANK(IFERROR(INDEX('2-3 引出列表'!$A$2:$CE$8700,$A1621,MATCH(C$1,'2-3 引出列表'!$A$1:$CD$1,0)),"")),"",IFERROR(INDEX('2-3 引出列表'!$A$2:$CE$8700,$A1621,MATCH(C$1,'2-3 引出列表'!$A$1:$CD$1,0)),""))</f>
        <v>0</v>
      </c>
      <c r="D1621">
        <f>IF(ISBLANK(IFERROR(INDEX('2-3 引出列表'!$A$2:$CE$8700,$A1621,MATCH(D$1,'2-3 引出列表'!$A$1:$CD$1,0)),"")),"",IFERROR(INDEX('2-3 引出列表'!$A$2:$CE$8700,$A1621,MATCH(D$1,'2-3 引出列表'!$A$1:$CD$1,0)),""))</f>
        <v>0</v>
      </c>
      <c r="E1621">
        <f>IF(ISBLANK(IFERROR(INDEX('2-3 引出列表'!$A$2:$CE$8700,$A1621,MATCH(E$1,'2-3 引出列表'!$A$1:$CD$1,0)),"")),"",IFERROR(INDEX('2-3 引出列表'!$A$2:$CE$8700,$A1621,MATCH(E$1,'2-3 引出列表'!$A$1:$CD$1,0)),""))</f>
        <v>0</v>
      </c>
      <c r="F1621" t="str">
        <f t="shared" si="25"/>
        <v>0</v>
      </c>
      <c r="G1621">
        <f>IF(ISBLANK(IFERROR(INDEX('2-3 引出列表'!$A$2:$CE$8700,$A1621,MATCH(G$1,'2-3 引出列表'!$A$1:$CD$1,0)),"")),"",IFERROR(INDEX('2-3 引出列表'!$A$2:$CE$8700,$A1621,MATCH(G$1,'2-3 引出列表'!$A$1:$CD$1,0)),""))</f>
        <v>0</v>
      </c>
      <c r="H1621">
        <f>IF(ISBLANK(IFERROR(INDEX('2-3 引出列表'!$A$2:$CE$8700,$A1621,MATCH(H$1,'2-3 引出列表'!$A$1:$CD$1,0)),"")),"",IFERROR(INDEX('2-3 引出列表'!$A$2:$CE$8700,$A1621,MATCH(H$1,'2-3 引出列表'!$A$1:$CD$1,0)),""))</f>
        <v>0</v>
      </c>
      <c r="I1621">
        <f>IF(ISBLANK(IFERROR(INDEX('2-3 引出列表'!$A$2:$CE$8700,$A1621,MATCH(I$1,'2-3 引出列表'!$A$1:$CD$1,0)),"")),"",IFERROR(INDEX('2-3 引出列表'!$A$2:$CE$8700,$A1621,MATCH(I$1,'2-3 引出列表'!$A$1:$CD$1,0)),""))</f>
        <v>0</v>
      </c>
    </row>
    <row r="1622" customFormat="1" spans="1:9">
      <c r="A1622">
        <v>1621</v>
      </c>
      <c r="B1622">
        <f>IF(ISBLANK(IFERROR(INDEX('2-3 引出列表'!$A$2:$CE$8700,$A1622,MATCH(B$1,'2-3 引出列表'!$A$1:$CD$1,0)),"")),"",IFERROR(INDEX('2-3 引出列表'!$A$2:$CE$8700,$A1622,MATCH(B$1,'2-3 引出列表'!$A$1:$CD$1,0)),""))</f>
        <v>0</v>
      </c>
      <c r="C1622">
        <f>IF(ISBLANK(IFERROR(INDEX('2-3 引出列表'!$A$2:$CE$8700,$A1622,MATCH(C$1,'2-3 引出列表'!$A$1:$CD$1,0)),"")),"",IFERROR(INDEX('2-3 引出列表'!$A$2:$CE$8700,$A1622,MATCH(C$1,'2-3 引出列表'!$A$1:$CD$1,0)),""))</f>
        <v>0</v>
      </c>
      <c r="D1622">
        <f>IF(ISBLANK(IFERROR(INDEX('2-3 引出列表'!$A$2:$CE$8700,$A1622,MATCH(D$1,'2-3 引出列表'!$A$1:$CD$1,0)),"")),"",IFERROR(INDEX('2-3 引出列表'!$A$2:$CE$8700,$A1622,MATCH(D$1,'2-3 引出列表'!$A$1:$CD$1,0)),""))</f>
        <v>0</v>
      </c>
      <c r="E1622">
        <f>IF(ISBLANK(IFERROR(INDEX('2-3 引出列表'!$A$2:$CE$8700,$A1622,MATCH(E$1,'2-3 引出列表'!$A$1:$CD$1,0)),"")),"",IFERROR(INDEX('2-3 引出列表'!$A$2:$CE$8700,$A1622,MATCH(E$1,'2-3 引出列表'!$A$1:$CD$1,0)),""))</f>
        <v>0</v>
      </c>
      <c r="F1622" t="str">
        <f t="shared" si="25"/>
        <v>0</v>
      </c>
      <c r="G1622">
        <f>IF(ISBLANK(IFERROR(INDEX('2-3 引出列表'!$A$2:$CE$8700,$A1622,MATCH(G$1,'2-3 引出列表'!$A$1:$CD$1,0)),"")),"",IFERROR(INDEX('2-3 引出列表'!$A$2:$CE$8700,$A1622,MATCH(G$1,'2-3 引出列表'!$A$1:$CD$1,0)),""))</f>
        <v>0</v>
      </c>
      <c r="H1622">
        <f>IF(ISBLANK(IFERROR(INDEX('2-3 引出列表'!$A$2:$CE$8700,$A1622,MATCH(H$1,'2-3 引出列表'!$A$1:$CD$1,0)),"")),"",IFERROR(INDEX('2-3 引出列表'!$A$2:$CE$8700,$A1622,MATCH(H$1,'2-3 引出列表'!$A$1:$CD$1,0)),""))</f>
        <v>0</v>
      </c>
      <c r="I1622">
        <f>IF(ISBLANK(IFERROR(INDEX('2-3 引出列表'!$A$2:$CE$8700,$A1622,MATCH(I$1,'2-3 引出列表'!$A$1:$CD$1,0)),"")),"",IFERROR(INDEX('2-3 引出列表'!$A$2:$CE$8700,$A1622,MATCH(I$1,'2-3 引出列表'!$A$1:$CD$1,0)),""))</f>
        <v>0</v>
      </c>
    </row>
    <row r="1623" customFormat="1" spans="1:9">
      <c r="A1623">
        <v>1622</v>
      </c>
      <c r="B1623">
        <f>IF(ISBLANK(IFERROR(INDEX('2-3 引出列表'!$A$2:$CE$8700,$A1623,MATCH(B$1,'2-3 引出列表'!$A$1:$CD$1,0)),"")),"",IFERROR(INDEX('2-3 引出列表'!$A$2:$CE$8700,$A1623,MATCH(B$1,'2-3 引出列表'!$A$1:$CD$1,0)),""))</f>
        <v>0</v>
      </c>
      <c r="C1623">
        <f>IF(ISBLANK(IFERROR(INDEX('2-3 引出列表'!$A$2:$CE$8700,$A1623,MATCH(C$1,'2-3 引出列表'!$A$1:$CD$1,0)),"")),"",IFERROR(INDEX('2-3 引出列表'!$A$2:$CE$8700,$A1623,MATCH(C$1,'2-3 引出列表'!$A$1:$CD$1,0)),""))</f>
        <v>0</v>
      </c>
      <c r="D1623">
        <f>IF(ISBLANK(IFERROR(INDEX('2-3 引出列表'!$A$2:$CE$8700,$A1623,MATCH(D$1,'2-3 引出列表'!$A$1:$CD$1,0)),"")),"",IFERROR(INDEX('2-3 引出列表'!$A$2:$CE$8700,$A1623,MATCH(D$1,'2-3 引出列表'!$A$1:$CD$1,0)),""))</f>
        <v>0</v>
      </c>
      <c r="E1623">
        <f>IF(ISBLANK(IFERROR(INDEX('2-3 引出列表'!$A$2:$CE$8700,$A1623,MATCH(E$1,'2-3 引出列表'!$A$1:$CD$1,0)),"")),"",IFERROR(INDEX('2-3 引出列表'!$A$2:$CE$8700,$A1623,MATCH(E$1,'2-3 引出列表'!$A$1:$CD$1,0)),""))</f>
        <v>0</v>
      </c>
      <c r="F1623" t="str">
        <f t="shared" si="25"/>
        <v>0</v>
      </c>
      <c r="G1623">
        <f>IF(ISBLANK(IFERROR(INDEX('2-3 引出列表'!$A$2:$CE$8700,$A1623,MATCH(G$1,'2-3 引出列表'!$A$1:$CD$1,0)),"")),"",IFERROR(INDEX('2-3 引出列表'!$A$2:$CE$8700,$A1623,MATCH(G$1,'2-3 引出列表'!$A$1:$CD$1,0)),""))</f>
        <v>0</v>
      </c>
      <c r="H1623">
        <f>IF(ISBLANK(IFERROR(INDEX('2-3 引出列表'!$A$2:$CE$8700,$A1623,MATCH(H$1,'2-3 引出列表'!$A$1:$CD$1,0)),"")),"",IFERROR(INDEX('2-3 引出列表'!$A$2:$CE$8700,$A1623,MATCH(H$1,'2-3 引出列表'!$A$1:$CD$1,0)),""))</f>
        <v>0</v>
      </c>
      <c r="I1623">
        <f>IF(ISBLANK(IFERROR(INDEX('2-3 引出列表'!$A$2:$CE$8700,$A1623,MATCH(I$1,'2-3 引出列表'!$A$1:$CD$1,0)),"")),"",IFERROR(INDEX('2-3 引出列表'!$A$2:$CE$8700,$A1623,MATCH(I$1,'2-3 引出列表'!$A$1:$CD$1,0)),""))</f>
        <v>0</v>
      </c>
    </row>
    <row r="1624" customFormat="1" spans="1:9">
      <c r="A1624">
        <v>1623</v>
      </c>
      <c r="B1624">
        <f>IF(ISBLANK(IFERROR(INDEX('2-3 引出列表'!$A$2:$CE$8700,$A1624,MATCH(B$1,'2-3 引出列表'!$A$1:$CD$1,0)),"")),"",IFERROR(INDEX('2-3 引出列表'!$A$2:$CE$8700,$A1624,MATCH(B$1,'2-3 引出列表'!$A$1:$CD$1,0)),""))</f>
        <v>0</v>
      </c>
      <c r="C1624">
        <f>IF(ISBLANK(IFERROR(INDEX('2-3 引出列表'!$A$2:$CE$8700,$A1624,MATCH(C$1,'2-3 引出列表'!$A$1:$CD$1,0)),"")),"",IFERROR(INDEX('2-3 引出列表'!$A$2:$CE$8700,$A1624,MATCH(C$1,'2-3 引出列表'!$A$1:$CD$1,0)),""))</f>
        <v>0</v>
      </c>
      <c r="D1624">
        <f>IF(ISBLANK(IFERROR(INDEX('2-3 引出列表'!$A$2:$CE$8700,$A1624,MATCH(D$1,'2-3 引出列表'!$A$1:$CD$1,0)),"")),"",IFERROR(INDEX('2-3 引出列表'!$A$2:$CE$8700,$A1624,MATCH(D$1,'2-3 引出列表'!$A$1:$CD$1,0)),""))</f>
        <v>0</v>
      </c>
      <c r="E1624">
        <f>IF(ISBLANK(IFERROR(INDEX('2-3 引出列表'!$A$2:$CE$8700,$A1624,MATCH(E$1,'2-3 引出列表'!$A$1:$CD$1,0)),"")),"",IFERROR(INDEX('2-3 引出列表'!$A$2:$CE$8700,$A1624,MATCH(E$1,'2-3 引出列表'!$A$1:$CD$1,0)),""))</f>
        <v>0</v>
      </c>
      <c r="F1624" t="str">
        <f t="shared" si="25"/>
        <v>0</v>
      </c>
      <c r="G1624">
        <f>IF(ISBLANK(IFERROR(INDEX('2-3 引出列表'!$A$2:$CE$8700,$A1624,MATCH(G$1,'2-3 引出列表'!$A$1:$CD$1,0)),"")),"",IFERROR(INDEX('2-3 引出列表'!$A$2:$CE$8700,$A1624,MATCH(G$1,'2-3 引出列表'!$A$1:$CD$1,0)),""))</f>
        <v>0</v>
      </c>
      <c r="H1624">
        <f>IF(ISBLANK(IFERROR(INDEX('2-3 引出列表'!$A$2:$CE$8700,$A1624,MATCH(H$1,'2-3 引出列表'!$A$1:$CD$1,0)),"")),"",IFERROR(INDEX('2-3 引出列表'!$A$2:$CE$8700,$A1624,MATCH(H$1,'2-3 引出列表'!$A$1:$CD$1,0)),""))</f>
        <v>0</v>
      </c>
      <c r="I1624">
        <f>IF(ISBLANK(IFERROR(INDEX('2-3 引出列表'!$A$2:$CE$8700,$A1624,MATCH(I$1,'2-3 引出列表'!$A$1:$CD$1,0)),"")),"",IFERROR(INDEX('2-3 引出列表'!$A$2:$CE$8700,$A1624,MATCH(I$1,'2-3 引出列表'!$A$1:$CD$1,0)),""))</f>
        <v>0</v>
      </c>
    </row>
    <row r="1625" customFormat="1" spans="1:9">
      <c r="A1625">
        <v>1624</v>
      </c>
      <c r="B1625">
        <f>IF(ISBLANK(IFERROR(INDEX('2-3 引出列表'!$A$2:$CE$8700,$A1625,MATCH(B$1,'2-3 引出列表'!$A$1:$CD$1,0)),"")),"",IFERROR(INDEX('2-3 引出列表'!$A$2:$CE$8700,$A1625,MATCH(B$1,'2-3 引出列表'!$A$1:$CD$1,0)),""))</f>
        <v>0</v>
      </c>
      <c r="C1625">
        <f>IF(ISBLANK(IFERROR(INDEX('2-3 引出列表'!$A$2:$CE$8700,$A1625,MATCH(C$1,'2-3 引出列表'!$A$1:$CD$1,0)),"")),"",IFERROR(INDEX('2-3 引出列表'!$A$2:$CE$8700,$A1625,MATCH(C$1,'2-3 引出列表'!$A$1:$CD$1,0)),""))</f>
        <v>0</v>
      </c>
      <c r="D1625">
        <f>IF(ISBLANK(IFERROR(INDEX('2-3 引出列表'!$A$2:$CE$8700,$A1625,MATCH(D$1,'2-3 引出列表'!$A$1:$CD$1,0)),"")),"",IFERROR(INDEX('2-3 引出列表'!$A$2:$CE$8700,$A1625,MATCH(D$1,'2-3 引出列表'!$A$1:$CD$1,0)),""))</f>
        <v>0</v>
      </c>
      <c r="E1625">
        <f>IF(ISBLANK(IFERROR(INDEX('2-3 引出列表'!$A$2:$CE$8700,$A1625,MATCH(E$1,'2-3 引出列表'!$A$1:$CD$1,0)),"")),"",IFERROR(INDEX('2-3 引出列表'!$A$2:$CE$8700,$A1625,MATCH(E$1,'2-3 引出列表'!$A$1:$CD$1,0)),""))</f>
        <v>0</v>
      </c>
      <c r="F1625" t="str">
        <f t="shared" si="25"/>
        <v>0</v>
      </c>
      <c r="G1625">
        <f>IF(ISBLANK(IFERROR(INDEX('2-3 引出列表'!$A$2:$CE$8700,$A1625,MATCH(G$1,'2-3 引出列表'!$A$1:$CD$1,0)),"")),"",IFERROR(INDEX('2-3 引出列表'!$A$2:$CE$8700,$A1625,MATCH(G$1,'2-3 引出列表'!$A$1:$CD$1,0)),""))</f>
        <v>0</v>
      </c>
      <c r="H1625">
        <f>IF(ISBLANK(IFERROR(INDEX('2-3 引出列表'!$A$2:$CE$8700,$A1625,MATCH(H$1,'2-3 引出列表'!$A$1:$CD$1,0)),"")),"",IFERROR(INDEX('2-3 引出列表'!$A$2:$CE$8700,$A1625,MATCH(H$1,'2-3 引出列表'!$A$1:$CD$1,0)),""))</f>
        <v>0</v>
      </c>
      <c r="I1625">
        <f>IF(ISBLANK(IFERROR(INDEX('2-3 引出列表'!$A$2:$CE$8700,$A1625,MATCH(I$1,'2-3 引出列表'!$A$1:$CD$1,0)),"")),"",IFERROR(INDEX('2-3 引出列表'!$A$2:$CE$8700,$A1625,MATCH(I$1,'2-3 引出列表'!$A$1:$CD$1,0)),""))</f>
        <v>0</v>
      </c>
    </row>
    <row r="1626" customFormat="1" spans="1:9">
      <c r="A1626">
        <v>1625</v>
      </c>
      <c r="B1626">
        <f>IF(ISBLANK(IFERROR(INDEX('2-3 引出列表'!$A$2:$CE$8700,$A1626,MATCH(B$1,'2-3 引出列表'!$A$1:$CD$1,0)),"")),"",IFERROR(INDEX('2-3 引出列表'!$A$2:$CE$8700,$A1626,MATCH(B$1,'2-3 引出列表'!$A$1:$CD$1,0)),""))</f>
        <v>0</v>
      </c>
      <c r="C1626">
        <f>IF(ISBLANK(IFERROR(INDEX('2-3 引出列表'!$A$2:$CE$8700,$A1626,MATCH(C$1,'2-3 引出列表'!$A$1:$CD$1,0)),"")),"",IFERROR(INDEX('2-3 引出列表'!$A$2:$CE$8700,$A1626,MATCH(C$1,'2-3 引出列表'!$A$1:$CD$1,0)),""))</f>
        <v>0</v>
      </c>
      <c r="D1626">
        <f>IF(ISBLANK(IFERROR(INDEX('2-3 引出列表'!$A$2:$CE$8700,$A1626,MATCH(D$1,'2-3 引出列表'!$A$1:$CD$1,0)),"")),"",IFERROR(INDEX('2-3 引出列表'!$A$2:$CE$8700,$A1626,MATCH(D$1,'2-3 引出列表'!$A$1:$CD$1,0)),""))</f>
        <v>0</v>
      </c>
      <c r="E1626">
        <f>IF(ISBLANK(IFERROR(INDEX('2-3 引出列表'!$A$2:$CE$8700,$A1626,MATCH(E$1,'2-3 引出列表'!$A$1:$CD$1,0)),"")),"",IFERROR(INDEX('2-3 引出列表'!$A$2:$CE$8700,$A1626,MATCH(E$1,'2-3 引出列表'!$A$1:$CD$1,0)),""))</f>
        <v>0</v>
      </c>
      <c r="F1626" t="str">
        <f t="shared" si="25"/>
        <v>0</v>
      </c>
      <c r="G1626">
        <f>IF(ISBLANK(IFERROR(INDEX('2-3 引出列表'!$A$2:$CE$8700,$A1626,MATCH(G$1,'2-3 引出列表'!$A$1:$CD$1,0)),"")),"",IFERROR(INDEX('2-3 引出列表'!$A$2:$CE$8700,$A1626,MATCH(G$1,'2-3 引出列表'!$A$1:$CD$1,0)),""))</f>
        <v>0</v>
      </c>
      <c r="H1626">
        <f>IF(ISBLANK(IFERROR(INDEX('2-3 引出列表'!$A$2:$CE$8700,$A1626,MATCH(H$1,'2-3 引出列表'!$A$1:$CD$1,0)),"")),"",IFERROR(INDEX('2-3 引出列表'!$A$2:$CE$8700,$A1626,MATCH(H$1,'2-3 引出列表'!$A$1:$CD$1,0)),""))</f>
        <v>0</v>
      </c>
      <c r="I1626">
        <f>IF(ISBLANK(IFERROR(INDEX('2-3 引出列表'!$A$2:$CE$8700,$A1626,MATCH(I$1,'2-3 引出列表'!$A$1:$CD$1,0)),"")),"",IFERROR(INDEX('2-3 引出列表'!$A$2:$CE$8700,$A1626,MATCH(I$1,'2-3 引出列表'!$A$1:$CD$1,0)),""))</f>
        <v>0</v>
      </c>
    </row>
    <row r="1627" customFormat="1" spans="1:9">
      <c r="A1627">
        <v>1626</v>
      </c>
      <c r="B1627">
        <f>IF(ISBLANK(IFERROR(INDEX('2-3 引出列表'!$A$2:$CE$8700,$A1627,MATCH(B$1,'2-3 引出列表'!$A$1:$CD$1,0)),"")),"",IFERROR(INDEX('2-3 引出列表'!$A$2:$CE$8700,$A1627,MATCH(B$1,'2-3 引出列表'!$A$1:$CD$1,0)),""))</f>
        <v>0</v>
      </c>
      <c r="C1627">
        <f>IF(ISBLANK(IFERROR(INDEX('2-3 引出列表'!$A$2:$CE$8700,$A1627,MATCH(C$1,'2-3 引出列表'!$A$1:$CD$1,0)),"")),"",IFERROR(INDEX('2-3 引出列表'!$A$2:$CE$8700,$A1627,MATCH(C$1,'2-3 引出列表'!$A$1:$CD$1,0)),""))</f>
        <v>0</v>
      </c>
      <c r="D1627">
        <f>IF(ISBLANK(IFERROR(INDEX('2-3 引出列表'!$A$2:$CE$8700,$A1627,MATCH(D$1,'2-3 引出列表'!$A$1:$CD$1,0)),"")),"",IFERROR(INDEX('2-3 引出列表'!$A$2:$CE$8700,$A1627,MATCH(D$1,'2-3 引出列表'!$A$1:$CD$1,0)),""))</f>
        <v>0</v>
      </c>
      <c r="E1627">
        <f>IF(ISBLANK(IFERROR(INDEX('2-3 引出列表'!$A$2:$CE$8700,$A1627,MATCH(E$1,'2-3 引出列表'!$A$1:$CD$1,0)),"")),"",IFERROR(INDEX('2-3 引出列表'!$A$2:$CE$8700,$A1627,MATCH(E$1,'2-3 引出列表'!$A$1:$CD$1,0)),""))</f>
        <v>0</v>
      </c>
      <c r="F1627" t="str">
        <f t="shared" si="25"/>
        <v>0</v>
      </c>
      <c r="G1627">
        <f>IF(ISBLANK(IFERROR(INDEX('2-3 引出列表'!$A$2:$CE$8700,$A1627,MATCH(G$1,'2-3 引出列表'!$A$1:$CD$1,0)),"")),"",IFERROR(INDEX('2-3 引出列表'!$A$2:$CE$8700,$A1627,MATCH(G$1,'2-3 引出列表'!$A$1:$CD$1,0)),""))</f>
        <v>0</v>
      </c>
      <c r="H1627">
        <f>IF(ISBLANK(IFERROR(INDEX('2-3 引出列表'!$A$2:$CE$8700,$A1627,MATCH(H$1,'2-3 引出列表'!$A$1:$CD$1,0)),"")),"",IFERROR(INDEX('2-3 引出列表'!$A$2:$CE$8700,$A1627,MATCH(H$1,'2-3 引出列表'!$A$1:$CD$1,0)),""))</f>
        <v>0</v>
      </c>
      <c r="I1627">
        <f>IF(ISBLANK(IFERROR(INDEX('2-3 引出列表'!$A$2:$CE$8700,$A1627,MATCH(I$1,'2-3 引出列表'!$A$1:$CD$1,0)),"")),"",IFERROR(INDEX('2-3 引出列表'!$A$2:$CE$8700,$A1627,MATCH(I$1,'2-3 引出列表'!$A$1:$CD$1,0)),""))</f>
        <v>0</v>
      </c>
    </row>
    <row r="1628" customFormat="1" spans="1:9">
      <c r="A1628">
        <v>1627</v>
      </c>
      <c r="B1628">
        <f>IF(ISBLANK(IFERROR(INDEX('2-3 引出列表'!$A$2:$CE$8700,$A1628,MATCH(B$1,'2-3 引出列表'!$A$1:$CD$1,0)),"")),"",IFERROR(INDEX('2-3 引出列表'!$A$2:$CE$8700,$A1628,MATCH(B$1,'2-3 引出列表'!$A$1:$CD$1,0)),""))</f>
        <v>0</v>
      </c>
      <c r="C1628">
        <f>IF(ISBLANK(IFERROR(INDEX('2-3 引出列表'!$A$2:$CE$8700,$A1628,MATCH(C$1,'2-3 引出列表'!$A$1:$CD$1,0)),"")),"",IFERROR(INDEX('2-3 引出列表'!$A$2:$CE$8700,$A1628,MATCH(C$1,'2-3 引出列表'!$A$1:$CD$1,0)),""))</f>
        <v>0</v>
      </c>
      <c r="D1628">
        <f>IF(ISBLANK(IFERROR(INDEX('2-3 引出列表'!$A$2:$CE$8700,$A1628,MATCH(D$1,'2-3 引出列表'!$A$1:$CD$1,0)),"")),"",IFERROR(INDEX('2-3 引出列表'!$A$2:$CE$8700,$A1628,MATCH(D$1,'2-3 引出列表'!$A$1:$CD$1,0)),""))</f>
        <v>0</v>
      </c>
      <c r="E1628">
        <f>IF(ISBLANK(IFERROR(INDEX('2-3 引出列表'!$A$2:$CE$8700,$A1628,MATCH(E$1,'2-3 引出列表'!$A$1:$CD$1,0)),"")),"",IFERROR(INDEX('2-3 引出列表'!$A$2:$CE$8700,$A1628,MATCH(E$1,'2-3 引出列表'!$A$1:$CD$1,0)),""))</f>
        <v>0</v>
      </c>
      <c r="F1628" t="str">
        <f t="shared" si="25"/>
        <v>0</v>
      </c>
      <c r="G1628">
        <f>IF(ISBLANK(IFERROR(INDEX('2-3 引出列表'!$A$2:$CE$8700,$A1628,MATCH(G$1,'2-3 引出列表'!$A$1:$CD$1,0)),"")),"",IFERROR(INDEX('2-3 引出列表'!$A$2:$CE$8700,$A1628,MATCH(G$1,'2-3 引出列表'!$A$1:$CD$1,0)),""))</f>
        <v>0</v>
      </c>
      <c r="H1628">
        <f>IF(ISBLANK(IFERROR(INDEX('2-3 引出列表'!$A$2:$CE$8700,$A1628,MATCH(H$1,'2-3 引出列表'!$A$1:$CD$1,0)),"")),"",IFERROR(INDEX('2-3 引出列表'!$A$2:$CE$8700,$A1628,MATCH(H$1,'2-3 引出列表'!$A$1:$CD$1,0)),""))</f>
        <v>0</v>
      </c>
      <c r="I1628">
        <f>IF(ISBLANK(IFERROR(INDEX('2-3 引出列表'!$A$2:$CE$8700,$A1628,MATCH(I$1,'2-3 引出列表'!$A$1:$CD$1,0)),"")),"",IFERROR(INDEX('2-3 引出列表'!$A$2:$CE$8700,$A1628,MATCH(I$1,'2-3 引出列表'!$A$1:$CD$1,0)),""))</f>
        <v>0</v>
      </c>
    </row>
    <row r="1629" customFormat="1" spans="1:9">
      <c r="A1629">
        <v>1628</v>
      </c>
      <c r="B1629">
        <f>IF(ISBLANK(IFERROR(INDEX('2-3 引出列表'!$A$2:$CE$8700,$A1629,MATCH(B$1,'2-3 引出列表'!$A$1:$CD$1,0)),"")),"",IFERROR(INDEX('2-3 引出列表'!$A$2:$CE$8700,$A1629,MATCH(B$1,'2-3 引出列表'!$A$1:$CD$1,0)),""))</f>
        <v>0</v>
      </c>
      <c r="C1629">
        <f>IF(ISBLANK(IFERROR(INDEX('2-3 引出列表'!$A$2:$CE$8700,$A1629,MATCH(C$1,'2-3 引出列表'!$A$1:$CD$1,0)),"")),"",IFERROR(INDEX('2-3 引出列表'!$A$2:$CE$8700,$A1629,MATCH(C$1,'2-3 引出列表'!$A$1:$CD$1,0)),""))</f>
        <v>0</v>
      </c>
      <c r="D1629">
        <f>IF(ISBLANK(IFERROR(INDEX('2-3 引出列表'!$A$2:$CE$8700,$A1629,MATCH(D$1,'2-3 引出列表'!$A$1:$CD$1,0)),"")),"",IFERROR(INDEX('2-3 引出列表'!$A$2:$CE$8700,$A1629,MATCH(D$1,'2-3 引出列表'!$A$1:$CD$1,0)),""))</f>
        <v>0</v>
      </c>
      <c r="E1629">
        <f>IF(ISBLANK(IFERROR(INDEX('2-3 引出列表'!$A$2:$CE$8700,$A1629,MATCH(E$1,'2-3 引出列表'!$A$1:$CD$1,0)),"")),"",IFERROR(INDEX('2-3 引出列表'!$A$2:$CE$8700,$A1629,MATCH(E$1,'2-3 引出列表'!$A$1:$CD$1,0)),""))</f>
        <v>0</v>
      </c>
      <c r="F1629" t="str">
        <f t="shared" si="25"/>
        <v>0</v>
      </c>
      <c r="G1629">
        <f>IF(ISBLANK(IFERROR(INDEX('2-3 引出列表'!$A$2:$CE$8700,$A1629,MATCH(G$1,'2-3 引出列表'!$A$1:$CD$1,0)),"")),"",IFERROR(INDEX('2-3 引出列表'!$A$2:$CE$8700,$A1629,MATCH(G$1,'2-3 引出列表'!$A$1:$CD$1,0)),""))</f>
        <v>0</v>
      </c>
      <c r="H1629">
        <f>IF(ISBLANK(IFERROR(INDEX('2-3 引出列表'!$A$2:$CE$8700,$A1629,MATCH(H$1,'2-3 引出列表'!$A$1:$CD$1,0)),"")),"",IFERROR(INDEX('2-3 引出列表'!$A$2:$CE$8700,$A1629,MATCH(H$1,'2-3 引出列表'!$A$1:$CD$1,0)),""))</f>
        <v>0</v>
      </c>
      <c r="I1629">
        <f>IF(ISBLANK(IFERROR(INDEX('2-3 引出列表'!$A$2:$CE$8700,$A1629,MATCH(I$1,'2-3 引出列表'!$A$1:$CD$1,0)),"")),"",IFERROR(INDEX('2-3 引出列表'!$A$2:$CE$8700,$A1629,MATCH(I$1,'2-3 引出列表'!$A$1:$CD$1,0)),""))</f>
        <v>0</v>
      </c>
    </row>
    <row r="1630" customFormat="1" spans="1:9">
      <c r="A1630">
        <v>1629</v>
      </c>
      <c r="B1630">
        <f>IF(ISBLANK(IFERROR(INDEX('2-3 引出列表'!$A$2:$CE$8700,$A1630,MATCH(B$1,'2-3 引出列表'!$A$1:$CD$1,0)),"")),"",IFERROR(INDEX('2-3 引出列表'!$A$2:$CE$8700,$A1630,MATCH(B$1,'2-3 引出列表'!$A$1:$CD$1,0)),""))</f>
        <v>0</v>
      </c>
      <c r="C1630">
        <f>IF(ISBLANK(IFERROR(INDEX('2-3 引出列表'!$A$2:$CE$8700,$A1630,MATCH(C$1,'2-3 引出列表'!$A$1:$CD$1,0)),"")),"",IFERROR(INDEX('2-3 引出列表'!$A$2:$CE$8700,$A1630,MATCH(C$1,'2-3 引出列表'!$A$1:$CD$1,0)),""))</f>
        <v>0</v>
      </c>
      <c r="D1630">
        <f>IF(ISBLANK(IFERROR(INDEX('2-3 引出列表'!$A$2:$CE$8700,$A1630,MATCH(D$1,'2-3 引出列表'!$A$1:$CD$1,0)),"")),"",IFERROR(INDEX('2-3 引出列表'!$A$2:$CE$8700,$A1630,MATCH(D$1,'2-3 引出列表'!$A$1:$CD$1,0)),""))</f>
        <v>0</v>
      </c>
      <c r="E1630">
        <f>IF(ISBLANK(IFERROR(INDEX('2-3 引出列表'!$A$2:$CE$8700,$A1630,MATCH(E$1,'2-3 引出列表'!$A$1:$CD$1,0)),"")),"",IFERROR(INDEX('2-3 引出列表'!$A$2:$CE$8700,$A1630,MATCH(E$1,'2-3 引出列表'!$A$1:$CD$1,0)),""))</f>
        <v>0</v>
      </c>
      <c r="F1630" t="str">
        <f t="shared" si="25"/>
        <v>0</v>
      </c>
      <c r="G1630">
        <f>IF(ISBLANK(IFERROR(INDEX('2-3 引出列表'!$A$2:$CE$8700,$A1630,MATCH(G$1,'2-3 引出列表'!$A$1:$CD$1,0)),"")),"",IFERROR(INDEX('2-3 引出列表'!$A$2:$CE$8700,$A1630,MATCH(G$1,'2-3 引出列表'!$A$1:$CD$1,0)),""))</f>
        <v>0</v>
      </c>
      <c r="H1630">
        <f>IF(ISBLANK(IFERROR(INDEX('2-3 引出列表'!$A$2:$CE$8700,$A1630,MATCH(H$1,'2-3 引出列表'!$A$1:$CD$1,0)),"")),"",IFERROR(INDEX('2-3 引出列表'!$A$2:$CE$8700,$A1630,MATCH(H$1,'2-3 引出列表'!$A$1:$CD$1,0)),""))</f>
        <v>0</v>
      </c>
      <c r="I1630">
        <f>IF(ISBLANK(IFERROR(INDEX('2-3 引出列表'!$A$2:$CE$8700,$A1630,MATCH(I$1,'2-3 引出列表'!$A$1:$CD$1,0)),"")),"",IFERROR(INDEX('2-3 引出列表'!$A$2:$CE$8700,$A1630,MATCH(I$1,'2-3 引出列表'!$A$1:$CD$1,0)),""))</f>
        <v>0</v>
      </c>
    </row>
    <row r="1631" customFormat="1" spans="1:9">
      <c r="A1631">
        <v>1630</v>
      </c>
      <c r="B1631">
        <f>IF(ISBLANK(IFERROR(INDEX('2-3 引出列表'!$A$2:$CE$8700,$A1631,MATCH(B$1,'2-3 引出列表'!$A$1:$CD$1,0)),"")),"",IFERROR(INDEX('2-3 引出列表'!$A$2:$CE$8700,$A1631,MATCH(B$1,'2-3 引出列表'!$A$1:$CD$1,0)),""))</f>
        <v>0</v>
      </c>
      <c r="C1631">
        <f>IF(ISBLANK(IFERROR(INDEX('2-3 引出列表'!$A$2:$CE$8700,$A1631,MATCH(C$1,'2-3 引出列表'!$A$1:$CD$1,0)),"")),"",IFERROR(INDEX('2-3 引出列表'!$A$2:$CE$8700,$A1631,MATCH(C$1,'2-3 引出列表'!$A$1:$CD$1,0)),""))</f>
        <v>0</v>
      </c>
      <c r="D1631">
        <f>IF(ISBLANK(IFERROR(INDEX('2-3 引出列表'!$A$2:$CE$8700,$A1631,MATCH(D$1,'2-3 引出列表'!$A$1:$CD$1,0)),"")),"",IFERROR(INDEX('2-3 引出列表'!$A$2:$CE$8700,$A1631,MATCH(D$1,'2-3 引出列表'!$A$1:$CD$1,0)),""))</f>
        <v>0</v>
      </c>
      <c r="E1631">
        <f>IF(ISBLANK(IFERROR(INDEX('2-3 引出列表'!$A$2:$CE$8700,$A1631,MATCH(E$1,'2-3 引出列表'!$A$1:$CD$1,0)),"")),"",IFERROR(INDEX('2-3 引出列表'!$A$2:$CE$8700,$A1631,MATCH(E$1,'2-3 引出列表'!$A$1:$CD$1,0)),""))</f>
        <v>0</v>
      </c>
      <c r="F1631" t="str">
        <f t="shared" si="25"/>
        <v>0</v>
      </c>
      <c r="G1631">
        <f>IF(ISBLANK(IFERROR(INDEX('2-3 引出列表'!$A$2:$CE$8700,$A1631,MATCH(G$1,'2-3 引出列表'!$A$1:$CD$1,0)),"")),"",IFERROR(INDEX('2-3 引出列表'!$A$2:$CE$8700,$A1631,MATCH(G$1,'2-3 引出列表'!$A$1:$CD$1,0)),""))</f>
        <v>0</v>
      </c>
      <c r="H1631">
        <f>IF(ISBLANK(IFERROR(INDEX('2-3 引出列表'!$A$2:$CE$8700,$A1631,MATCH(H$1,'2-3 引出列表'!$A$1:$CD$1,0)),"")),"",IFERROR(INDEX('2-3 引出列表'!$A$2:$CE$8700,$A1631,MATCH(H$1,'2-3 引出列表'!$A$1:$CD$1,0)),""))</f>
        <v>0</v>
      </c>
      <c r="I1631">
        <f>IF(ISBLANK(IFERROR(INDEX('2-3 引出列表'!$A$2:$CE$8700,$A1631,MATCH(I$1,'2-3 引出列表'!$A$1:$CD$1,0)),"")),"",IFERROR(INDEX('2-3 引出列表'!$A$2:$CE$8700,$A1631,MATCH(I$1,'2-3 引出列表'!$A$1:$CD$1,0)),""))</f>
        <v>0</v>
      </c>
    </row>
    <row r="1632" customFormat="1" spans="1:9">
      <c r="A1632">
        <v>1631</v>
      </c>
      <c r="B1632">
        <f>IF(ISBLANK(IFERROR(INDEX('2-3 引出列表'!$A$2:$CE$8700,$A1632,MATCH(B$1,'2-3 引出列表'!$A$1:$CD$1,0)),"")),"",IFERROR(INDEX('2-3 引出列表'!$A$2:$CE$8700,$A1632,MATCH(B$1,'2-3 引出列表'!$A$1:$CD$1,0)),""))</f>
        <v>0</v>
      </c>
      <c r="C1632">
        <f>IF(ISBLANK(IFERROR(INDEX('2-3 引出列表'!$A$2:$CE$8700,$A1632,MATCH(C$1,'2-3 引出列表'!$A$1:$CD$1,0)),"")),"",IFERROR(INDEX('2-3 引出列表'!$A$2:$CE$8700,$A1632,MATCH(C$1,'2-3 引出列表'!$A$1:$CD$1,0)),""))</f>
        <v>0</v>
      </c>
      <c r="D1632">
        <f>IF(ISBLANK(IFERROR(INDEX('2-3 引出列表'!$A$2:$CE$8700,$A1632,MATCH(D$1,'2-3 引出列表'!$A$1:$CD$1,0)),"")),"",IFERROR(INDEX('2-3 引出列表'!$A$2:$CE$8700,$A1632,MATCH(D$1,'2-3 引出列表'!$A$1:$CD$1,0)),""))</f>
        <v>0</v>
      </c>
      <c r="E1632">
        <f>IF(ISBLANK(IFERROR(INDEX('2-3 引出列表'!$A$2:$CE$8700,$A1632,MATCH(E$1,'2-3 引出列表'!$A$1:$CD$1,0)),"")),"",IFERROR(INDEX('2-3 引出列表'!$A$2:$CE$8700,$A1632,MATCH(E$1,'2-3 引出列表'!$A$1:$CD$1,0)),""))</f>
        <v>0</v>
      </c>
      <c r="F1632" t="str">
        <f t="shared" si="25"/>
        <v>0</v>
      </c>
      <c r="G1632">
        <f>IF(ISBLANK(IFERROR(INDEX('2-3 引出列表'!$A$2:$CE$8700,$A1632,MATCH(G$1,'2-3 引出列表'!$A$1:$CD$1,0)),"")),"",IFERROR(INDEX('2-3 引出列表'!$A$2:$CE$8700,$A1632,MATCH(G$1,'2-3 引出列表'!$A$1:$CD$1,0)),""))</f>
        <v>0</v>
      </c>
      <c r="H1632">
        <f>IF(ISBLANK(IFERROR(INDEX('2-3 引出列表'!$A$2:$CE$8700,$A1632,MATCH(H$1,'2-3 引出列表'!$A$1:$CD$1,0)),"")),"",IFERROR(INDEX('2-3 引出列表'!$A$2:$CE$8700,$A1632,MATCH(H$1,'2-3 引出列表'!$A$1:$CD$1,0)),""))</f>
        <v>0</v>
      </c>
      <c r="I1632">
        <f>IF(ISBLANK(IFERROR(INDEX('2-3 引出列表'!$A$2:$CE$8700,$A1632,MATCH(I$1,'2-3 引出列表'!$A$1:$CD$1,0)),"")),"",IFERROR(INDEX('2-3 引出列表'!$A$2:$CE$8700,$A1632,MATCH(I$1,'2-3 引出列表'!$A$1:$CD$1,0)),""))</f>
        <v>0</v>
      </c>
    </row>
    <row r="1633" customFormat="1" spans="1:9">
      <c r="A1633">
        <v>1632</v>
      </c>
      <c r="B1633">
        <f>IF(ISBLANK(IFERROR(INDEX('2-3 引出列表'!$A$2:$CE$8700,$A1633,MATCH(B$1,'2-3 引出列表'!$A$1:$CD$1,0)),"")),"",IFERROR(INDEX('2-3 引出列表'!$A$2:$CE$8700,$A1633,MATCH(B$1,'2-3 引出列表'!$A$1:$CD$1,0)),""))</f>
        <v>0</v>
      </c>
      <c r="C1633">
        <f>IF(ISBLANK(IFERROR(INDEX('2-3 引出列表'!$A$2:$CE$8700,$A1633,MATCH(C$1,'2-3 引出列表'!$A$1:$CD$1,0)),"")),"",IFERROR(INDEX('2-3 引出列表'!$A$2:$CE$8700,$A1633,MATCH(C$1,'2-3 引出列表'!$A$1:$CD$1,0)),""))</f>
        <v>0</v>
      </c>
      <c r="D1633">
        <f>IF(ISBLANK(IFERROR(INDEX('2-3 引出列表'!$A$2:$CE$8700,$A1633,MATCH(D$1,'2-3 引出列表'!$A$1:$CD$1,0)),"")),"",IFERROR(INDEX('2-3 引出列表'!$A$2:$CE$8700,$A1633,MATCH(D$1,'2-3 引出列表'!$A$1:$CD$1,0)),""))</f>
        <v>0</v>
      </c>
      <c r="E1633">
        <f>IF(ISBLANK(IFERROR(INDEX('2-3 引出列表'!$A$2:$CE$8700,$A1633,MATCH(E$1,'2-3 引出列表'!$A$1:$CD$1,0)),"")),"",IFERROR(INDEX('2-3 引出列表'!$A$2:$CE$8700,$A1633,MATCH(E$1,'2-3 引出列表'!$A$1:$CD$1,0)),""))</f>
        <v>0</v>
      </c>
      <c r="F1633" t="str">
        <f t="shared" si="25"/>
        <v>0</v>
      </c>
      <c r="G1633">
        <f>IF(ISBLANK(IFERROR(INDEX('2-3 引出列表'!$A$2:$CE$8700,$A1633,MATCH(G$1,'2-3 引出列表'!$A$1:$CD$1,0)),"")),"",IFERROR(INDEX('2-3 引出列表'!$A$2:$CE$8700,$A1633,MATCH(G$1,'2-3 引出列表'!$A$1:$CD$1,0)),""))</f>
        <v>0</v>
      </c>
      <c r="H1633">
        <f>IF(ISBLANK(IFERROR(INDEX('2-3 引出列表'!$A$2:$CE$8700,$A1633,MATCH(H$1,'2-3 引出列表'!$A$1:$CD$1,0)),"")),"",IFERROR(INDEX('2-3 引出列表'!$A$2:$CE$8700,$A1633,MATCH(H$1,'2-3 引出列表'!$A$1:$CD$1,0)),""))</f>
        <v>0</v>
      </c>
      <c r="I1633">
        <f>IF(ISBLANK(IFERROR(INDEX('2-3 引出列表'!$A$2:$CE$8700,$A1633,MATCH(I$1,'2-3 引出列表'!$A$1:$CD$1,0)),"")),"",IFERROR(INDEX('2-3 引出列表'!$A$2:$CE$8700,$A1633,MATCH(I$1,'2-3 引出列表'!$A$1:$CD$1,0)),""))</f>
        <v>0</v>
      </c>
    </row>
    <row r="1634" customFormat="1" spans="1:9">
      <c r="A1634">
        <v>1633</v>
      </c>
      <c r="B1634">
        <f>IF(ISBLANK(IFERROR(INDEX('2-3 引出列表'!$A$2:$CE$8700,$A1634,MATCH(B$1,'2-3 引出列表'!$A$1:$CD$1,0)),"")),"",IFERROR(INDEX('2-3 引出列表'!$A$2:$CE$8700,$A1634,MATCH(B$1,'2-3 引出列表'!$A$1:$CD$1,0)),""))</f>
        <v>0</v>
      </c>
      <c r="C1634">
        <f>IF(ISBLANK(IFERROR(INDEX('2-3 引出列表'!$A$2:$CE$8700,$A1634,MATCH(C$1,'2-3 引出列表'!$A$1:$CD$1,0)),"")),"",IFERROR(INDEX('2-3 引出列表'!$A$2:$CE$8700,$A1634,MATCH(C$1,'2-3 引出列表'!$A$1:$CD$1,0)),""))</f>
        <v>0</v>
      </c>
      <c r="D1634">
        <f>IF(ISBLANK(IFERROR(INDEX('2-3 引出列表'!$A$2:$CE$8700,$A1634,MATCH(D$1,'2-3 引出列表'!$A$1:$CD$1,0)),"")),"",IFERROR(INDEX('2-3 引出列表'!$A$2:$CE$8700,$A1634,MATCH(D$1,'2-3 引出列表'!$A$1:$CD$1,0)),""))</f>
        <v>0</v>
      </c>
      <c r="E1634">
        <f>IF(ISBLANK(IFERROR(INDEX('2-3 引出列表'!$A$2:$CE$8700,$A1634,MATCH(E$1,'2-3 引出列表'!$A$1:$CD$1,0)),"")),"",IFERROR(INDEX('2-3 引出列表'!$A$2:$CE$8700,$A1634,MATCH(E$1,'2-3 引出列表'!$A$1:$CD$1,0)),""))</f>
        <v>0</v>
      </c>
      <c r="F1634" t="str">
        <f t="shared" si="25"/>
        <v>0</v>
      </c>
      <c r="G1634">
        <f>IF(ISBLANK(IFERROR(INDEX('2-3 引出列表'!$A$2:$CE$8700,$A1634,MATCH(G$1,'2-3 引出列表'!$A$1:$CD$1,0)),"")),"",IFERROR(INDEX('2-3 引出列表'!$A$2:$CE$8700,$A1634,MATCH(G$1,'2-3 引出列表'!$A$1:$CD$1,0)),""))</f>
        <v>0</v>
      </c>
      <c r="H1634">
        <f>IF(ISBLANK(IFERROR(INDEX('2-3 引出列表'!$A$2:$CE$8700,$A1634,MATCH(H$1,'2-3 引出列表'!$A$1:$CD$1,0)),"")),"",IFERROR(INDEX('2-3 引出列表'!$A$2:$CE$8700,$A1634,MATCH(H$1,'2-3 引出列表'!$A$1:$CD$1,0)),""))</f>
        <v>0</v>
      </c>
      <c r="I1634">
        <f>IF(ISBLANK(IFERROR(INDEX('2-3 引出列表'!$A$2:$CE$8700,$A1634,MATCH(I$1,'2-3 引出列表'!$A$1:$CD$1,0)),"")),"",IFERROR(INDEX('2-3 引出列表'!$A$2:$CE$8700,$A1634,MATCH(I$1,'2-3 引出列表'!$A$1:$CD$1,0)),""))</f>
        <v>0</v>
      </c>
    </row>
    <row r="1635" customFormat="1" spans="1:9">
      <c r="A1635">
        <v>1634</v>
      </c>
      <c r="B1635">
        <f>IF(ISBLANK(IFERROR(INDEX('2-3 引出列表'!$A$2:$CE$8700,$A1635,MATCH(B$1,'2-3 引出列表'!$A$1:$CD$1,0)),"")),"",IFERROR(INDEX('2-3 引出列表'!$A$2:$CE$8700,$A1635,MATCH(B$1,'2-3 引出列表'!$A$1:$CD$1,0)),""))</f>
        <v>0</v>
      </c>
      <c r="C1635">
        <f>IF(ISBLANK(IFERROR(INDEX('2-3 引出列表'!$A$2:$CE$8700,$A1635,MATCH(C$1,'2-3 引出列表'!$A$1:$CD$1,0)),"")),"",IFERROR(INDEX('2-3 引出列表'!$A$2:$CE$8700,$A1635,MATCH(C$1,'2-3 引出列表'!$A$1:$CD$1,0)),""))</f>
        <v>0</v>
      </c>
      <c r="D1635">
        <f>IF(ISBLANK(IFERROR(INDEX('2-3 引出列表'!$A$2:$CE$8700,$A1635,MATCH(D$1,'2-3 引出列表'!$A$1:$CD$1,0)),"")),"",IFERROR(INDEX('2-3 引出列表'!$A$2:$CE$8700,$A1635,MATCH(D$1,'2-3 引出列表'!$A$1:$CD$1,0)),""))</f>
        <v>0</v>
      </c>
      <c r="E1635">
        <f>IF(ISBLANK(IFERROR(INDEX('2-3 引出列表'!$A$2:$CE$8700,$A1635,MATCH(E$1,'2-3 引出列表'!$A$1:$CD$1,0)),"")),"",IFERROR(INDEX('2-3 引出列表'!$A$2:$CE$8700,$A1635,MATCH(E$1,'2-3 引出列表'!$A$1:$CD$1,0)),""))</f>
        <v>0</v>
      </c>
      <c r="F1635" t="str">
        <f t="shared" si="25"/>
        <v>0</v>
      </c>
      <c r="G1635">
        <f>IF(ISBLANK(IFERROR(INDEX('2-3 引出列表'!$A$2:$CE$8700,$A1635,MATCH(G$1,'2-3 引出列表'!$A$1:$CD$1,0)),"")),"",IFERROR(INDEX('2-3 引出列表'!$A$2:$CE$8700,$A1635,MATCH(G$1,'2-3 引出列表'!$A$1:$CD$1,0)),""))</f>
        <v>0</v>
      </c>
      <c r="H1635">
        <f>IF(ISBLANK(IFERROR(INDEX('2-3 引出列表'!$A$2:$CE$8700,$A1635,MATCH(H$1,'2-3 引出列表'!$A$1:$CD$1,0)),"")),"",IFERROR(INDEX('2-3 引出列表'!$A$2:$CE$8700,$A1635,MATCH(H$1,'2-3 引出列表'!$A$1:$CD$1,0)),""))</f>
        <v>0</v>
      </c>
      <c r="I1635">
        <f>IF(ISBLANK(IFERROR(INDEX('2-3 引出列表'!$A$2:$CE$8700,$A1635,MATCH(I$1,'2-3 引出列表'!$A$1:$CD$1,0)),"")),"",IFERROR(INDEX('2-3 引出列表'!$A$2:$CE$8700,$A1635,MATCH(I$1,'2-3 引出列表'!$A$1:$CD$1,0)),""))</f>
        <v>0</v>
      </c>
    </row>
    <row r="1636" customFormat="1" spans="1:9">
      <c r="A1636">
        <v>1635</v>
      </c>
      <c r="B1636">
        <f>IF(ISBLANK(IFERROR(INDEX('2-3 引出列表'!$A$2:$CE$8700,$A1636,MATCH(B$1,'2-3 引出列表'!$A$1:$CD$1,0)),"")),"",IFERROR(INDEX('2-3 引出列表'!$A$2:$CE$8700,$A1636,MATCH(B$1,'2-3 引出列表'!$A$1:$CD$1,0)),""))</f>
        <v>0</v>
      </c>
      <c r="C1636">
        <f>IF(ISBLANK(IFERROR(INDEX('2-3 引出列表'!$A$2:$CE$8700,$A1636,MATCH(C$1,'2-3 引出列表'!$A$1:$CD$1,0)),"")),"",IFERROR(INDEX('2-3 引出列表'!$A$2:$CE$8700,$A1636,MATCH(C$1,'2-3 引出列表'!$A$1:$CD$1,0)),""))</f>
        <v>0</v>
      </c>
      <c r="D1636">
        <f>IF(ISBLANK(IFERROR(INDEX('2-3 引出列表'!$A$2:$CE$8700,$A1636,MATCH(D$1,'2-3 引出列表'!$A$1:$CD$1,0)),"")),"",IFERROR(INDEX('2-3 引出列表'!$A$2:$CE$8700,$A1636,MATCH(D$1,'2-3 引出列表'!$A$1:$CD$1,0)),""))</f>
        <v>0</v>
      </c>
      <c r="E1636">
        <f>IF(ISBLANK(IFERROR(INDEX('2-3 引出列表'!$A$2:$CE$8700,$A1636,MATCH(E$1,'2-3 引出列表'!$A$1:$CD$1,0)),"")),"",IFERROR(INDEX('2-3 引出列表'!$A$2:$CE$8700,$A1636,MATCH(E$1,'2-3 引出列表'!$A$1:$CD$1,0)),""))</f>
        <v>0</v>
      </c>
      <c r="F1636" t="str">
        <f t="shared" si="25"/>
        <v>0</v>
      </c>
      <c r="G1636">
        <f>IF(ISBLANK(IFERROR(INDEX('2-3 引出列表'!$A$2:$CE$8700,$A1636,MATCH(G$1,'2-3 引出列表'!$A$1:$CD$1,0)),"")),"",IFERROR(INDEX('2-3 引出列表'!$A$2:$CE$8700,$A1636,MATCH(G$1,'2-3 引出列表'!$A$1:$CD$1,0)),""))</f>
        <v>0</v>
      </c>
      <c r="H1636">
        <f>IF(ISBLANK(IFERROR(INDEX('2-3 引出列表'!$A$2:$CE$8700,$A1636,MATCH(H$1,'2-3 引出列表'!$A$1:$CD$1,0)),"")),"",IFERROR(INDEX('2-3 引出列表'!$A$2:$CE$8700,$A1636,MATCH(H$1,'2-3 引出列表'!$A$1:$CD$1,0)),""))</f>
        <v>0</v>
      </c>
      <c r="I1636">
        <f>IF(ISBLANK(IFERROR(INDEX('2-3 引出列表'!$A$2:$CE$8700,$A1636,MATCH(I$1,'2-3 引出列表'!$A$1:$CD$1,0)),"")),"",IFERROR(INDEX('2-3 引出列表'!$A$2:$CE$8700,$A1636,MATCH(I$1,'2-3 引出列表'!$A$1:$CD$1,0)),""))</f>
        <v>0</v>
      </c>
    </row>
    <row r="1637" customFormat="1" spans="1:9">
      <c r="A1637">
        <v>1636</v>
      </c>
      <c r="B1637">
        <f>IF(ISBLANK(IFERROR(INDEX('2-3 引出列表'!$A$2:$CE$8700,$A1637,MATCH(B$1,'2-3 引出列表'!$A$1:$CD$1,0)),"")),"",IFERROR(INDEX('2-3 引出列表'!$A$2:$CE$8700,$A1637,MATCH(B$1,'2-3 引出列表'!$A$1:$CD$1,0)),""))</f>
        <v>0</v>
      </c>
      <c r="C1637">
        <f>IF(ISBLANK(IFERROR(INDEX('2-3 引出列表'!$A$2:$CE$8700,$A1637,MATCH(C$1,'2-3 引出列表'!$A$1:$CD$1,0)),"")),"",IFERROR(INDEX('2-3 引出列表'!$A$2:$CE$8700,$A1637,MATCH(C$1,'2-3 引出列表'!$A$1:$CD$1,0)),""))</f>
        <v>0</v>
      </c>
      <c r="D1637">
        <f>IF(ISBLANK(IFERROR(INDEX('2-3 引出列表'!$A$2:$CE$8700,$A1637,MATCH(D$1,'2-3 引出列表'!$A$1:$CD$1,0)),"")),"",IFERROR(INDEX('2-3 引出列表'!$A$2:$CE$8700,$A1637,MATCH(D$1,'2-3 引出列表'!$A$1:$CD$1,0)),""))</f>
        <v>0</v>
      </c>
      <c r="E1637">
        <f>IF(ISBLANK(IFERROR(INDEX('2-3 引出列表'!$A$2:$CE$8700,$A1637,MATCH(E$1,'2-3 引出列表'!$A$1:$CD$1,0)),"")),"",IFERROR(INDEX('2-3 引出列表'!$A$2:$CE$8700,$A1637,MATCH(E$1,'2-3 引出列表'!$A$1:$CD$1,0)),""))</f>
        <v>0</v>
      </c>
      <c r="F1637" t="str">
        <f t="shared" si="25"/>
        <v>0</v>
      </c>
      <c r="G1637">
        <f>IF(ISBLANK(IFERROR(INDEX('2-3 引出列表'!$A$2:$CE$8700,$A1637,MATCH(G$1,'2-3 引出列表'!$A$1:$CD$1,0)),"")),"",IFERROR(INDEX('2-3 引出列表'!$A$2:$CE$8700,$A1637,MATCH(G$1,'2-3 引出列表'!$A$1:$CD$1,0)),""))</f>
        <v>0</v>
      </c>
      <c r="H1637">
        <f>IF(ISBLANK(IFERROR(INDEX('2-3 引出列表'!$A$2:$CE$8700,$A1637,MATCH(H$1,'2-3 引出列表'!$A$1:$CD$1,0)),"")),"",IFERROR(INDEX('2-3 引出列表'!$A$2:$CE$8700,$A1637,MATCH(H$1,'2-3 引出列表'!$A$1:$CD$1,0)),""))</f>
        <v>0</v>
      </c>
      <c r="I1637">
        <f>IF(ISBLANK(IFERROR(INDEX('2-3 引出列表'!$A$2:$CE$8700,$A1637,MATCH(I$1,'2-3 引出列表'!$A$1:$CD$1,0)),"")),"",IFERROR(INDEX('2-3 引出列表'!$A$2:$CE$8700,$A1637,MATCH(I$1,'2-3 引出列表'!$A$1:$CD$1,0)),""))</f>
        <v>0</v>
      </c>
    </row>
    <row r="1638" customFormat="1" spans="1:9">
      <c r="A1638">
        <v>1637</v>
      </c>
      <c r="B1638">
        <f>IF(ISBLANK(IFERROR(INDEX('2-3 引出列表'!$A$2:$CE$8700,$A1638,MATCH(B$1,'2-3 引出列表'!$A$1:$CD$1,0)),"")),"",IFERROR(INDEX('2-3 引出列表'!$A$2:$CE$8700,$A1638,MATCH(B$1,'2-3 引出列表'!$A$1:$CD$1,0)),""))</f>
        <v>0</v>
      </c>
      <c r="C1638">
        <f>IF(ISBLANK(IFERROR(INDEX('2-3 引出列表'!$A$2:$CE$8700,$A1638,MATCH(C$1,'2-3 引出列表'!$A$1:$CD$1,0)),"")),"",IFERROR(INDEX('2-3 引出列表'!$A$2:$CE$8700,$A1638,MATCH(C$1,'2-3 引出列表'!$A$1:$CD$1,0)),""))</f>
        <v>0</v>
      </c>
      <c r="D1638">
        <f>IF(ISBLANK(IFERROR(INDEX('2-3 引出列表'!$A$2:$CE$8700,$A1638,MATCH(D$1,'2-3 引出列表'!$A$1:$CD$1,0)),"")),"",IFERROR(INDEX('2-3 引出列表'!$A$2:$CE$8700,$A1638,MATCH(D$1,'2-3 引出列表'!$A$1:$CD$1,0)),""))</f>
        <v>0</v>
      </c>
      <c r="E1638">
        <f>IF(ISBLANK(IFERROR(INDEX('2-3 引出列表'!$A$2:$CE$8700,$A1638,MATCH(E$1,'2-3 引出列表'!$A$1:$CD$1,0)),"")),"",IFERROR(INDEX('2-3 引出列表'!$A$2:$CE$8700,$A1638,MATCH(E$1,'2-3 引出列表'!$A$1:$CD$1,0)),""))</f>
        <v>0</v>
      </c>
      <c r="F1638" t="str">
        <f t="shared" si="25"/>
        <v>0</v>
      </c>
      <c r="G1638">
        <f>IF(ISBLANK(IFERROR(INDEX('2-3 引出列表'!$A$2:$CE$8700,$A1638,MATCH(G$1,'2-3 引出列表'!$A$1:$CD$1,0)),"")),"",IFERROR(INDEX('2-3 引出列表'!$A$2:$CE$8700,$A1638,MATCH(G$1,'2-3 引出列表'!$A$1:$CD$1,0)),""))</f>
        <v>0</v>
      </c>
      <c r="H1638">
        <f>IF(ISBLANK(IFERROR(INDEX('2-3 引出列表'!$A$2:$CE$8700,$A1638,MATCH(H$1,'2-3 引出列表'!$A$1:$CD$1,0)),"")),"",IFERROR(INDEX('2-3 引出列表'!$A$2:$CE$8700,$A1638,MATCH(H$1,'2-3 引出列表'!$A$1:$CD$1,0)),""))</f>
        <v>0</v>
      </c>
      <c r="I1638">
        <f>IF(ISBLANK(IFERROR(INDEX('2-3 引出列表'!$A$2:$CE$8700,$A1638,MATCH(I$1,'2-3 引出列表'!$A$1:$CD$1,0)),"")),"",IFERROR(INDEX('2-3 引出列表'!$A$2:$CE$8700,$A1638,MATCH(I$1,'2-3 引出列表'!$A$1:$CD$1,0)),""))</f>
        <v>0</v>
      </c>
    </row>
    <row r="1639" customFormat="1" spans="1:9">
      <c r="A1639">
        <v>1638</v>
      </c>
      <c r="B1639">
        <f>IF(ISBLANK(IFERROR(INDEX('2-3 引出列表'!$A$2:$CE$8700,$A1639,MATCH(B$1,'2-3 引出列表'!$A$1:$CD$1,0)),"")),"",IFERROR(INDEX('2-3 引出列表'!$A$2:$CE$8700,$A1639,MATCH(B$1,'2-3 引出列表'!$A$1:$CD$1,0)),""))</f>
        <v>0</v>
      </c>
      <c r="C1639">
        <f>IF(ISBLANK(IFERROR(INDEX('2-3 引出列表'!$A$2:$CE$8700,$A1639,MATCH(C$1,'2-3 引出列表'!$A$1:$CD$1,0)),"")),"",IFERROR(INDEX('2-3 引出列表'!$A$2:$CE$8700,$A1639,MATCH(C$1,'2-3 引出列表'!$A$1:$CD$1,0)),""))</f>
        <v>0</v>
      </c>
      <c r="D1639">
        <f>IF(ISBLANK(IFERROR(INDEX('2-3 引出列表'!$A$2:$CE$8700,$A1639,MATCH(D$1,'2-3 引出列表'!$A$1:$CD$1,0)),"")),"",IFERROR(INDEX('2-3 引出列表'!$A$2:$CE$8700,$A1639,MATCH(D$1,'2-3 引出列表'!$A$1:$CD$1,0)),""))</f>
        <v>0</v>
      </c>
      <c r="E1639">
        <f>IF(ISBLANK(IFERROR(INDEX('2-3 引出列表'!$A$2:$CE$8700,$A1639,MATCH(E$1,'2-3 引出列表'!$A$1:$CD$1,0)),"")),"",IFERROR(INDEX('2-3 引出列表'!$A$2:$CE$8700,$A1639,MATCH(E$1,'2-3 引出列表'!$A$1:$CD$1,0)),""))</f>
        <v>0</v>
      </c>
      <c r="F1639" t="str">
        <f t="shared" si="25"/>
        <v>0</v>
      </c>
      <c r="G1639">
        <f>IF(ISBLANK(IFERROR(INDEX('2-3 引出列表'!$A$2:$CE$8700,$A1639,MATCH(G$1,'2-3 引出列表'!$A$1:$CD$1,0)),"")),"",IFERROR(INDEX('2-3 引出列表'!$A$2:$CE$8700,$A1639,MATCH(G$1,'2-3 引出列表'!$A$1:$CD$1,0)),""))</f>
        <v>0</v>
      </c>
      <c r="H1639">
        <f>IF(ISBLANK(IFERROR(INDEX('2-3 引出列表'!$A$2:$CE$8700,$A1639,MATCH(H$1,'2-3 引出列表'!$A$1:$CD$1,0)),"")),"",IFERROR(INDEX('2-3 引出列表'!$A$2:$CE$8700,$A1639,MATCH(H$1,'2-3 引出列表'!$A$1:$CD$1,0)),""))</f>
        <v>0</v>
      </c>
      <c r="I1639">
        <f>IF(ISBLANK(IFERROR(INDEX('2-3 引出列表'!$A$2:$CE$8700,$A1639,MATCH(I$1,'2-3 引出列表'!$A$1:$CD$1,0)),"")),"",IFERROR(INDEX('2-3 引出列表'!$A$2:$CE$8700,$A1639,MATCH(I$1,'2-3 引出列表'!$A$1:$CD$1,0)),""))</f>
        <v>0</v>
      </c>
    </row>
    <row r="1640" customFormat="1" spans="1:9">
      <c r="A1640">
        <v>1639</v>
      </c>
      <c r="B1640">
        <f>IF(ISBLANK(IFERROR(INDEX('2-3 引出列表'!$A$2:$CE$8700,$A1640,MATCH(B$1,'2-3 引出列表'!$A$1:$CD$1,0)),"")),"",IFERROR(INDEX('2-3 引出列表'!$A$2:$CE$8700,$A1640,MATCH(B$1,'2-3 引出列表'!$A$1:$CD$1,0)),""))</f>
        <v>0</v>
      </c>
      <c r="C1640">
        <f>IF(ISBLANK(IFERROR(INDEX('2-3 引出列表'!$A$2:$CE$8700,$A1640,MATCH(C$1,'2-3 引出列表'!$A$1:$CD$1,0)),"")),"",IFERROR(INDEX('2-3 引出列表'!$A$2:$CE$8700,$A1640,MATCH(C$1,'2-3 引出列表'!$A$1:$CD$1,0)),""))</f>
        <v>0</v>
      </c>
      <c r="D1640">
        <f>IF(ISBLANK(IFERROR(INDEX('2-3 引出列表'!$A$2:$CE$8700,$A1640,MATCH(D$1,'2-3 引出列表'!$A$1:$CD$1,0)),"")),"",IFERROR(INDEX('2-3 引出列表'!$A$2:$CE$8700,$A1640,MATCH(D$1,'2-3 引出列表'!$A$1:$CD$1,0)),""))</f>
        <v>0</v>
      </c>
      <c r="E1640">
        <f>IF(ISBLANK(IFERROR(INDEX('2-3 引出列表'!$A$2:$CE$8700,$A1640,MATCH(E$1,'2-3 引出列表'!$A$1:$CD$1,0)),"")),"",IFERROR(INDEX('2-3 引出列表'!$A$2:$CE$8700,$A1640,MATCH(E$1,'2-3 引出列表'!$A$1:$CD$1,0)),""))</f>
        <v>0</v>
      </c>
      <c r="F1640" t="str">
        <f t="shared" si="25"/>
        <v>0</v>
      </c>
      <c r="G1640">
        <f>IF(ISBLANK(IFERROR(INDEX('2-3 引出列表'!$A$2:$CE$8700,$A1640,MATCH(G$1,'2-3 引出列表'!$A$1:$CD$1,0)),"")),"",IFERROR(INDEX('2-3 引出列表'!$A$2:$CE$8700,$A1640,MATCH(G$1,'2-3 引出列表'!$A$1:$CD$1,0)),""))</f>
        <v>0</v>
      </c>
      <c r="H1640">
        <f>IF(ISBLANK(IFERROR(INDEX('2-3 引出列表'!$A$2:$CE$8700,$A1640,MATCH(H$1,'2-3 引出列表'!$A$1:$CD$1,0)),"")),"",IFERROR(INDEX('2-3 引出列表'!$A$2:$CE$8700,$A1640,MATCH(H$1,'2-3 引出列表'!$A$1:$CD$1,0)),""))</f>
        <v>0</v>
      </c>
      <c r="I1640">
        <f>IF(ISBLANK(IFERROR(INDEX('2-3 引出列表'!$A$2:$CE$8700,$A1640,MATCH(I$1,'2-3 引出列表'!$A$1:$CD$1,0)),"")),"",IFERROR(INDEX('2-3 引出列表'!$A$2:$CE$8700,$A1640,MATCH(I$1,'2-3 引出列表'!$A$1:$CD$1,0)),""))</f>
        <v>0</v>
      </c>
    </row>
    <row r="1641" customFormat="1" spans="1:9">
      <c r="A1641">
        <v>1640</v>
      </c>
      <c r="B1641">
        <f>IF(ISBLANK(IFERROR(INDEX('2-3 引出列表'!$A$2:$CE$8700,$A1641,MATCH(B$1,'2-3 引出列表'!$A$1:$CD$1,0)),"")),"",IFERROR(INDEX('2-3 引出列表'!$A$2:$CE$8700,$A1641,MATCH(B$1,'2-3 引出列表'!$A$1:$CD$1,0)),""))</f>
        <v>0</v>
      </c>
      <c r="C1641">
        <f>IF(ISBLANK(IFERROR(INDEX('2-3 引出列表'!$A$2:$CE$8700,$A1641,MATCH(C$1,'2-3 引出列表'!$A$1:$CD$1,0)),"")),"",IFERROR(INDEX('2-3 引出列表'!$A$2:$CE$8700,$A1641,MATCH(C$1,'2-3 引出列表'!$A$1:$CD$1,0)),""))</f>
        <v>0</v>
      </c>
      <c r="D1641">
        <f>IF(ISBLANK(IFERROR(INDEX('2-3 引出列表'!$A$2:$CE$8700,$A1641,MATCH(D$1,'2-3 引出列表'!$A$1:$CD$1,0)),"")),"",IFERROR(INDEX('2-3 引出列表'!$A$2:$CE$8700,$A1641,MATCH(D$1,'2-3 引出列表'!$A$1:$CD$1,0)),""))</f>
        <v>0</v>
      </c>
      <c r="E1641">
        <f>IF(ISBLANK(IFERROR(INDEX('2-3 引出列表'!$A$2:$CE$8700,$A1641,MATCH(E$1,'2-3 引出列表'!$A$1:$CD$1,0)),"")),"",IFERROR(INDEX('2-3 引出列表'!$A$2:$CE$8700,$A1641,MATCH(E$1,'2-3 引出列表'!$A$1:$CD$1,0)),""))</f>
        <v>0</v>
      </c>
      <c r="F1641" t="str">
        <f t="shared" si="25"/>
        <v>0</v>
      </c>
      <c r="G1641">
        <f>IF(ISBLANK(IFERROR(INDEX('2-3 引出列表'!$A$2:$CE$8700,$A1641,MATCH(G$1,'2-3 引出列表'!$A$1:$CD$1,0)),"")),"",IFERROR(INDEX('2-3 引出列表'!$A$2:$CE$8700,$A1641,MATCH(G$1,'2-3 引出列表'!$A$1:$CD$1,0)),""))</f>
        <v>0</v>
      </c>
      <c r="H1641">
        <f>IF(ISBLANK(IFERROR(INDEX('2-3 引出列表'!$A$2:$CE$8700,$A1641,MATCH(H$1,'2-3 引出列表'!$A$1:$CD$1,0)),"")),"",IFERROR(INDEX('2-3 引出列表'!$A$2:$CE$8700,$A1641,MATCH(H$1,'2-3 引出列表'!$A$1:$CD$1,0)),""))</f>
        <v>0</v>
      </c>
      <c r="I1641">
        <f>IF(ISBLANK(IFERROR(INDEX('2-3 引出列表'!$A$2:$CE$8700,$A1641,MATCH(I$1,'2-3 引出列表'!$A$1:$CD$1,0)),"")),"",IFERROR(INDEX('2-3 引出列表'!$A$2:$CE$8700,$A1641,MATCH(I$1,'2-3 引出列表'!$A$1:$CD$1,0)),""))</f>
        <v>0</v>
      </c>
    </row>
    <row r="1642" customFormat="1" spans="1:9">
      <c r="A1642">
        <v>1641</v>
      </c>
      <c r="B1642">
        <f>IF(ISBLANK(IFERROR(INDEX('2-3 引出列表'!$A$2:$CE$8700,$A1642,MATCH(B$1,'2-3 引出列表'!$A$1:$CD$1,0)),"")),"",IFERROR(INDEX('2-3 引出列表'!$A$2:$CE$8700,$A1642,MATCH(B$1,'2-3 引出列表'!$A$1:$CD$1,0)),""))</f>
        <v>0</v>
      </c>
      <c r="C1642">
        <f>IF(ISBLANK(IFERROR(INDEX('2-3 引出列表'!$A$2:$CE$8700,$A1642,MATCH(C$1,'2-3 引出列表'!$A$1:$CD$1,0)),"")),"",IFERROR(INDEX('2-3 引出列表'!$A$2:$CE$8700,$A1642,MATCH(C$1,'2-3 引出列表'!$A$1:$CD$1,0)),""))</f>
        <v>0</v>
      </c>
      <c r="D1642">
        <f>IF(ISBLANK(IFERROR(INDEX('2-3 引出列表'!$A$2:$CE$8700,$A1642,MATCH(D$1,'2-3 引出列表'!$A$1:$CD$1,0)),"")),"",IFERROR(INDEX('2-3 引出列表'!$A$2:$CE$8700,$A1642,MATCH(D$1,'2-3 引出列表'!$A$1:$CD$1,0)),""))</f>
        <v>0</v>
      </c>
      <c r="E1642">
        <f>IF(ISBLANK(IFERROR(INDEX('2-3 引出列表'!$A$2:$CE$8700,$A1642,MATCH(E$1,'2-3 引出列表'!$A$1:$CD$1,0)),"")),"",IFERROR(INDEX('2-3 引出列表'!$A$2:$CE$8700,$A1642,MATCH(E$1,'2-3 引出列表'!$A$1:$CD$1,0)),""))</f>
        <v>0</v>
      </c>
      <c r="F1642" t="str">
        <f t="shared" si="25"/>
        <v>0</v>
      </c>
      <c r="G1642">
        <f>IF(ISBLANK(IFERROR(INDEX('2-3 引出列表'!$A$2:$CE$8700,$A1642,MATCH(G$1,'2-3 引出列表'!$A$1:$CD$1,0)),"")),"",IFERROR(INDEX('2-3 引出列表'!$A$2:$CE$8700,$A1642,MATCH(G$1,'2-3 引出列表'!$A$1:$CD$1,0)),""))</f>
        <v>0</v>
      </c>
      <c r="H1642">
        <f>IF(ISBLANK(IFERROR(INDEX('2-3 引出列表'!$A$2:$CE$8700,$A1642,MATCH(H$1,'2-3 引出列表'!$A$1:$CD$1,0)),"")),"",IFERROR(INDEX('2-3 引出列表'!$A$2:$CE$8700,$A1642,MATCH(H$1,'2-3 引出列表'!$A$1:$CD$1,0)),""))</f>
        <v>0</v>
      </c>
      <c r="I1642">
        <f>IF(ISBLANK(IFERROR(INDEX('2-3 引出列表'!$A$2:$CE$8700,$A1642,MATCH(I$1,'2-3 引出列表'!$A$1:$CD$1,0)),"")),"",IFERROR(INDEX('2-3 引出列表'!$A$2:$CE$8700,$A1642,MATCH(I$1,'2-3 引出列表'!$A$1:$CD$1,0)),""))</f>
        <v>0</v>
      </c>
    </row>
    <row r="1643" customFormat="1" spans="1:9">
      <c r="A1643">
        <v>1642</v>
      </c>
      <c r="B1643">
        <f>IF(ISBLANK(IFERROR(INDEX('2-3 引出列表'!$A$2:$CE$8700,$A1643,MATCH(B$1,'2-3 引出列表'!$A$1:$CD$1,0)),"")),"",IFERROR(INDEX('2-3 引出列表'!$A$2:$CE$8700,$A1643,MATCH(B$1,'2-3 引出列表'!$A$1:$CD$1,0)),""))</f>
        <v>0</v>
      </c>
      <c r="C1643">
        <f>IF(ISBLANK(IFERROR(INDEX('2-3 引出列表'!$A$2:$CE$8700,$A1643,MATCH(C$1,'2-3 引出列表'!$A$1:$CD$1,0)),"")),"",IFERROR(INDEX('2-3 引出列表'!$A$2:$CE$8700,$A1643,MATCH(C$1,'2-3 引出列表'!$A$1:$CD$1,0)),""))</f>
        <v>0</v>
      </c>
      <c r="D1643">
        <f>IF(ISBLANK(IFERROR(INDEX('2-3 引出列表'!$A$2:$CE$8700,$A1643,MATCH(D$1,'2-3 引出列表'!$A$1:$CD$1,0)),"")),"",IFERROR(INDEX('2-3 引出列表'!$A$2:$CE$8700,$A1643,MATCH(D$1,'2-3 引出列表'!$A$1:$CD$1,0)),""))</f>
        <v>0</v>
      </c>
      <c r="E1643">
        <f>IF(ISBLANK(IFERROR(INDEX('2-3 引出列表'!$A$2:$CE$8700,$A1643,MATCH(E$1,'2-3 引出列表'!$A$1:$CD$1,0)),"")),"",IFERROR(INDEX('2-3 引出列表'!$A$2:$CE$8700,$A1643,MATCH(E$1,'2-3 引出列表'!$A$1:$CD$1,0)),""))</f>
        <v>0</v>
      </c>
      <c r="F1643" t="str">
        <f t="shared" si="25"/>
        <v>0</v>
      </c>
      <c r="G1643">
        <f>IF(ISBLANK(IFERROR(INDEX('2-3 引出列表'!$A$2:$CE$8700,$A1643,MATCH(G$1,'2-3 引出列表'!$A$1:$CD$1,0)),"")),"",IFERROR(INDEX('2-3 引出列表'!$A$2:$CE$8700,$A1643,MATCH(G$1,'2-3 引出列表'!$A$1:$CD$1,0)),""))</f>
        <v>0</v>
      </c>
      <c r="H1643">
        <f>IF(ISBLANK(IFERROR(INDEX('2-3 引出列表'!$A$2:$CE$8700,$A1643,MATCH(H$1,'2-3 引出列表'!$A$1:$CD$1,0)),"")),"",IFERROR(INDEX('2-3 引出列表'!$A$2:$CE$8700,$A1643,MATCH(H$1,'2-3 引出列表'!$A$1:$CD$1,0)),""))</f>
        <v>0</v>
      </c>
      <c r="I1643">
        <f>IF(ISBLANK(IFERROR(INDEX('2-3 引出列表'!$A$2:$CE$8700,$A1643,MATCH(I$1,'2-3 引出列表'!$A$1:$CD$1,0)),"")),"",IFERROR(INDEX('2-3 引出列表'!$A$2:$CE$8700,$A1643,MATCH(I$1,'2-3 引出列表'!$A$1:$CD$1,0)),""))</f>
        <v>0</v>
      </c>
    </row>
    <row r="1644" customFormat="1" spans="1:9">
      <c r="A1644">
        <v>1643</v>
      </c>
      <c r="B1644">
        <f>IF(ISBLANK(IFERROR(INDEX('2-3 引出列表'!$A$2:$CE$8700,$A1644,MATCH(B$1,'2-3 引出列表'!$A$1:$CD$1,0)),"")),"",IFERROR(INDEX('2-3 引出列表'!$A$2:$CE$8700,$A1644,MATCH(B$1,'2-3 引出列表'!$A$1:$CD$1,0)),""))</f>
        <v>0</v>
      </c>
      <c r="C1644">
        <f>IF(ISBLANK(IFERROR(INDEX('2-3 引出列表'!$A$2:$CE$8700,$A1644,MATCH(C$1,'2-3 引出列表'!$A$1:$CD$1,0)),"")),"",IFERROR(INDEX('2-3 引出列表'!$A$2:$CE$8700,$A1644,MATCH(C$1,'2-3 引出列表'!$A$1:$CD$1,0)),""))</f>
        <v>0</v>
      </c>
      <c r="D1644">
        <f>IF(ISBLANK(IFERROR(INDEX('2-3 引出列表'!$A$2:$CE$8700,$A1644,MATCH(D$1,'2-3 引出列表'!$A$1:$CD$1,0)),"")),"",IFERROR(INDEX('2-3 引出列表'!$A$2:$CE$8700,$A1644,MATCH(D$1,'2-3 引出列表'!$A$1:$CD$1,0)),""))</f>
        <v>0</v>
      </c>
      <c r="E1644">
        <f>IF(ISBLANK(IFERROR(INDEX('2-3 引出列表'!$A$2:$CE$8700,$A1644,MATCH(E$1,'2-3 引出列表'!$A$1:$CD$1,0)),"")),"",IFERROR(INDEX('2-3 引出列表'!$A$2:$CE$8700,$A1644,MATCH(E$1,'2-3 引出列表'!$A$1:$CD$1,0)),""))</f>
        <v>0</v>
      </c>
      <c r="F1644" t="str">
        <f t="shared" si="25"/>
        <v>0</v>
      </c>
      <c r="G1644">
        <f>IF(ISBLANK(IFERROR(INDEX('2-3 引出列表'!$A$2:$CE$8700,$A1644,MATCH(G$1,'2-3 引出列表'!$A$1:$CD$1,0)),"")),"",IFERROR(INDEX('2-3 引出列表'!$A$2:$CE$8700,$A1644,MATCH(G$1,'2-3 引出列表'!$A$1:$CD$1,0)),""))</f>
        <v>0</v>
      </c>
      <c r="H1644">
        <f>IF(ISBLANK(IFERROR(INDEX('2-3 引出列表'!$A$2:$CE$8700,$A1644,MATCH(H$1,'2-3 引出列表'!$A$1:$CD$1,0)),"")),"",IFERROR(INDEX('2-3 引出列表'!$A$2:$CE$8700,$A1644,MATCH(H$1,'2-3 引出列表'!$A$1:$CD$1,0)),""))</f>
        <v>0</v>
      </c>
      <c r="I1644">
        <f>IF(ISBLANK(IFERROR(INDEX('2-3 引出列表'!$A$2:$CE$8700,$A1644,MATCH(I$1,'2-3 引出列表'!$A$1:$CD$1,0)),"")),"",IFERROR(INDEX('2-3 引出列表'!$A$2:$CE$8700,$A1644,MATCH(I$1,'2-3 引出列表'!$A$1:$CD$1,0)),""))</f>
        <v>0</v>
      </c>
    </row>
    <row r="1645" customFormat="1" spans="1:9">
      <c r="A1645">
        <v>1644</v>
      </c>
      <c r="B1645">
        <f>IF(ISBLANK(IFERROR(INDEX('2-3 引出列表'!$A$2:$CE$8700,$A1645,MATCH(B$1,'2-3 引出列表'!$A$1:$CD$1,0)),"")),"",IFERROR(INDEX('2-3 引出列表'!$A$2:$CE$8700,$A1645,MATCH(B$1,'2-3 引出列表'!$A$1:$CD$1,0)),""))</f>
        <v>0</v>
      </c>
      <c r="C1645">
        <f>IF(ISBLANK(IFERROR(INDEX('2-3 引出列表'!$A$2:$CE$8700,$A1645,MATCH(C$1,'2-3 引出列表'!$A$1:$CD$1,0)),"")),"",IFERROR(INDEX('2-3 引出列表'!$A$2:$CE$8700,$A1645,MATCH(C$1,'2-3 引出列表'!$A$1:$CD$1,0)),""))</f>
        <v>0</v>
      </c>
      <c r="D1645">
        <f>IF(ISBLANK(IFERROR(INDEX('2-3 引出列表'!$A$2:$CE$8700,$A1645,MATCH(D$1,'2-3 引出列表'!$A$1:$CD$1,0)),"")),"",IFERROR(INDEX('2-3 引出列表'!$A$2:$CE$8700,$A1645,MATCH(D$1,'2-3 引出列表'!$A$1:$CD$1,0)),""))</f>
        <v>0</v>
      </c>
      <c r="E1645">
        <f>IF(ISBLANK(IFERROR(INDEX('2-3 引出列表'!$A$2:$CE$8700,$A1645,MATCH(E$1,'2-3 引出列表'!$A$1:$CD$1,0)),"")),"",IFERROR(INDEX('2-3 引出列表'!$A$2:$CE$8700,$A1645,MATCH(E$1,'2-3 引出列表'!$A$1:$CD$1,0)),""))</f>
        <v>0</v>
      </c>
      <c r="F1645" t="str">
        <f t="shared" si="25"/>
        <v>0</v>
      </c>
      <c r="G1645">
        <f>IF(ISBLANK(IFERROR(INDEX('2-3 引出列表'!$A$2:$CE$8700,$A1645,MATCH(G$1,'2-3 引出列表'!$A$1:$CD$1,0)),"")),"",IFERROR(INDEX('2-3 引出列表'!$A$2:$CE$8700,$A1645,MATCH(G$1,'2-3 引出列表'!$A$1:$CD$1,0)),""))</f>
        <v>0</v>
      </c>
      <c r="H1645">
        <f>IF(ISBLANK(IFERROR(INDEX('2-3 引出列表'!$A$2:$CE$8700,$A1645,MATCH(H$1,'2-3 引出列表'!$A$1:$CD$1,0)),"")),"",IFERROR(INDEX('2-3 引出列表'!$A$2:$CE$8700,$A1645,MATCH(H$1,'2-3 引出列表'!$A$1:$CD$1,0)),""))</f>
        <v>0</v>
      </c>
      <c r="I1645">
        <f>IF(ISBLANK(IFERROR(INDEX('2-3 引出列表'!$A$2:$CE$8700,$A1645,MATCH(I$1,'2-3 引出列表'!$A$1:$CD$1,0)),"")),"",IFERROR(INDEX('2-3 引出列表'!$A$2:$CE$8700,$A1645,MATCH(I$1,'2-3 引出列表'!$A$1:$CD$1,0)),""))</f>
        <v>0</v>
      </c>
    </row>
    <row r="1646" customFormat="1" spans="1:9">
      <c r="A1646">
        <v>1645</v>
      </c>
      <c r="B1646">
        <f>IF(ISBLANK(IFERROR(INDEX('2-3 引出列表'!$A$2:$CE$8700,$A1646,MATCH(B$1,'2-3 引出列表'!$A$1:$CD$1,0)),"")),"",IFERROR(INDEX('2-3 引出列表'!$A$2:$CE$8700,$A1646,MATCH(B$1,'2-3 引出列表'!$A$1:$CD$1,0)),""))</f>
        <v>0</v>
      </c>
      <c r="C1646">
        <f>IF(ISBLANK(IFERROR(INDEX('2-3 引出列表'!$A$2:$CE$8700,$A1646,MATCH(C$1,'2-3 引出列表'!$A$1:$CD$1,0)),"")),"",IFERROR(INDEX('2-3 引出列表'!$A$2:$CE$8700,$A1646,MATCH(C$1,'2-3 引出列表'!$A$1:$CD$1,0)),""))</f>
        <v>0</v>
      </c>
      <c r="D1646">
        <f>IF(ISBLANK(IFERROR(INDEX('2-3 引出列表'!$A$2:$CE$8700,$A1646,MATCH(D$1,'2-3 引出列表'!$A$1:$CD$1,0)),"")),"",IFERROR(INDEX('2-3 引出列表'!$A$2:$CE$8700,$A1646,MATCH(D$1,'2-3 引出列表'!$A$1:$CD$1,0)),""))</f>
        <v>0</v>
      </c>
      <c r="E1646">
        <f>IF(ISBLANK(IFERROR(INDEX('2-3 引出列表'!$A$2:$CE$8700,$A1646,MATCH(E$1,'2-3 引出列表'!$A$1:$CD$1,0)),"")),"",IFERROR(INDEX('2-3 引出列表'!$A$2:$CE$8700,$A1646,MATCH(E$1,'2-3 引出列表'!$A$1:$CD$1,0)),""))</f>
        <v>0</v>
      </c>
      <c r="F1646" t="str">
        <f t="shared" si="25"/>
        <v>0</v>
      </c>
      <c r="G1646">
        <f>IF(ISBLANK(IFERROR(INDEX('2-3 引出列表'!$A$2:$CE$8700,$A1646,MATCH(G$1,'2-3 引出列表'!$A$1:$CD$1,0)),"")),"",IFERROR(INDEX('2-3 引出列表'!$A$2:$CE$8700,$A1646,MATCH(G$1,'2-3 引出列表'!$A$1:$CD$1,0)),""))</f>
        <v>0</v>
      </c>
      <c r="H1646">
        <f>IF(ISBLANK(IFERROR(INDEX('2-3 引出列表'!$A$2:$CE$8700,$A1646,MATCH(H$1,'2-3 引出列表'!$A$1:$CD$1,0)),"")),"",IFERROR(INDEX('2-3 引出列表'!$A$2:$CE$8700,$A1646,MATCH(H$1,'2-3 引出列表'!$A$1:$CD$1,0)),""))</f>
        <v>0</v>
      </c>
      <c r="I1646">
        <f>IF(ISBLANK(IFERROR(INDEX('2-3 引出列表'!$A$2:$CE$8700,$A1646,MATCH(I$1,'2-3 引出列表'!$A$1:$CD$1,0)),"")),"",IFERROR(INDEX('2-3 引出列表'!$A$2:$CE$8700,$A1646,MATCH(I$1,'2-3 引出列表'!$A$1:$CD$1,0)),""))</f>
        <v>0</v>
      </c>
    </row>
    <row r="1647" customFormat="1" spans="1:9">
      <c r="A1647">
        <v>1646</v>
      </c>
      <c r="B1647">
        <f>IF(ISBLANK(IFERROR(INDEX('2-3 引出列表'!$A$2:$CE$8700,$A1647,MATCH(B$1,'2-3 引出列表'!$A$1:$CD$1,0)),"")),"",IFERROR(INDEX('2-3 引出列表'!$A$2:$CE$8700,$A1647,MATCH(B$1,'2-3 引出列表'!$A$1:$CD$1,0)),""))</f>
        <v>0</v>
      </c>
      <c r="C1647">
        <f>IF(ISBLANK(IFERROR(INDEX('2-3 引出列表'!$A$2:$CE$8700,$A1647,MATCH(C$1,'2-3 引出列表'!$A$1:$CD$1,0)),"")),"",IFERROR(INDEX('2-3 引出列表'!$A$2:$CE$8700,$A1647,MATCH(C$1,'2-3 引出列表'!$A$1:$CD$1,0)),""))</f>
        <v>0</v>
      </c>
      <c r="D1647">
        <f>IF(ISBLANK(IFERROR(INDEX('2-3 引出列表'!$A$2:$CE$8700,$A1647,MATCH(D$1,'2-3 引出列表'!$A$1:$CD$1,0)),"")),"",IFERROR(INDEX('2-3 引出列表'!$A$2:$CE$8700,$A1647,MATCH(D$1,'2-3 引出列表'!$A$1:$CD$1,0)),""))</f>
        <v>0</v>
      </c>
      <c r="E1647">
        <f>IF(ISBLANK(IFERROR(INDEX('2-3 引出列表'!$A$2:$CE$8700,$A1647,MATCH(E$1,'2-3 引出列表'!$A$1:$CD$1,0)),"")),"",IFERROR(INDEX('2-3 引出列表'!$A$2:$CE$8700,$A1647,MATCH(E$1,'2-3 引出列表'!$A$1:$CD$1,0)),""))</f>
        <v>0</v>
      </c>
      <c r="F1647" t="str">
        <f t="shared" si="25"/>
        <v>0</v>
      </c>
      <c r="G1647">
        <f>IF(ISBLANK(IFERROR(INDEX('2-3 引出列表'!$A$2:$CE$8700,$A1647,MATCH(G$1,'2-3 引出列表'!$A$1:$CD$1,0)),"")),"",IFERROR(INDEX('2-3 引出列表'!$A$2:$CE$8700,$A1647,MATCH(G$1,'2-3 引出列表'!$A$1:$CD$1,0)),""))</f>
        <v>0</v>
      </c>
      <c r="H1647">
        <f>IF(ISBLANK(IFERROR(INDEX('2-3 引出列表'!$A$2:$CE$8700,$A1647,MATCH(H$1,'2-3 引出列表'!$A$1:$CD$1,0)),"")),"",IFERROR(INDEX('2-3 引出列表'!$A$2:$CE$8700,$A1647,MATCH(H$1,'2-3 引出列表'!$A$1:$CD$1,0)),""))</f>
        <v>0</v>
      </c>
      <c r="I1647">
        <f>IF(ISBLANK(IFERROR(INDEX('2-3 引出列表'!$A$2:$CE$8700,$A1647,MATCH(I$1,'2-3 引出列表'!$A$1:$CD$1,0)),"")),"",IFERROR(INDEX('2-3 引出列表'!$A$2:$CE$8700,$A1647,MATCH(I$1,'2-3 引出列表'!$A$1:$CD$1,0)),""))</f>
        <v>0</v>
      </c>
    </row>
    <row r="1648" customFormat="1" spans="1:9">
      <c r="A1648">
        <v>1647</v>
      </c>
      <c r="B1648">
        <f>IF(ISBLANK(IFERROR(INDEX('2-3 引出列表'!$A$2:$CE$8700,$A1648,MATCH(B$1,'2-3 引出列表'!$A$1:$CD$1,0)),"")),"",IFERROR(INDEX('2-3 引出列表'!$A$2:$CE$8700,$A1648,MATCH(B$1,'2-3 引出列表'!$A$1:$CD$1,0)),""))</f>
        <v>0</v>
      </c>
      <c r="C1648">
        <f>IF(ISBLANK(IFERROR(INDEX('2-3 引出列表'!$A$2:$CE$8700,$A1648,MATCH(C$1,'2-3 引出列表'!$A$1:$CD$1,0)),"")),"",IFERROR(INDEX('2-3 引出列表'!$A$2:$CE$8700,$A1648,MATCH(C$1,'2-3 引出列表'!$A$1:$CD$1,0)),""))</f>
        <v>0</v>
      </c>
      <c r="D1648">
        <f>IF(ISBLANK(IFERROR(INDEX('2-3 引出列表'!$A$2:$CE$8700,$A1648,MATCH(D$1,'2-3 引出列表'!$A$1:$CD$1,0)),"")),"",IFERROR(INDEX('2-3 引出列表'!$A$2:$CE$8700,$A1648,MATCH(D$1,'2-3 引出列表'!$A$1:$CD$1,0)),""))</f>
        <v>0</v>
      </c>
      <c r="E1648">
        <f>IF(ISBLANK(IFERROR(INDEX('2-3 引出列表'!$A$2:$CE$8700,$A1648,MATCH(E$1,'2-3 引出列表'!$A$1:$CD$1,0)),"")),"",IFERROR(INDEX('2-3 引出列表'!$A$2:$CE$8700,$A1648,MATCH(E$1,'2-3 引出列表'!$A$1:$CD$1,0)),""))</f>
        <v>0</v>
      </c>
      <c r="F1648" t="str">
        <f t="shared" si="25"/>
        <v>0</v>
      </c>
      <c r="G1648">
        <f>IF(ISBLANK(IFERROR(INDEX('2-3 引出列表'!$A$2:$CE$8700,$A1648,MATCH(G$1,'2-3 引出列表'!$A$1:$CD$1,0)),"")),"",IFERROR(INDEX('2-3 引出列表'!$A$2:$CE$8700,$A1648,MATCH(G$1,'2-3 引出列表'!$A$1:$CD$1,0)),""))</f>
        <v>0</v>
      </c>
      <c r="H1648">
        <f>IF(ISBLANK(IFERROR(INDEX('2-3 引出列表'!$A$2:$CE$8700,$A1648,MATCH(H$1,'2-3 引出列表'!$A$1:$CD$1,0)),"")),"",IFERROR(INDEX('2-3 引出列表'!$A$2:$CE$8700,$A1648,MATCH(H$1,'2-3 引出列表'!$A$1:$CD$1,0)),""))</f>
        <v>0</v>
      </c>
      <c r="I1648">
        <f>IF(ISBLANK(IFERROR(INDEX('2-3 引出列表'!$A$2:$CE$8700,$A1648,MATCH(I$1,'2-3 引出列表'!$A$1:$CD$1,0)),"")),"",IFERROR(INDEX('2-3 引出列表'!$A$2:$CE$8700,$A1648,MATCH(I$1,'2-3 引出列表'!$A$1:$CD$1,0)),""))</f>
        <v>0</v>
      </c>
    </row>
    <row r="1649" customFormat="1" spans="1:9">
      <c r="A1649">
        <v>1648</v>
      </c>
      <c r="B1649">
        <f>IF(ISBLANK(IFERROR(INDEX('2-3 引出列表'!$A$2:$CE$8700,$A1649,MATCH(B$1,'2-3 引出列表'!$A$1:$CD$1,0)),"")),"",IFERROR(INDEX('2-3 引出列表'!$A$2:$CE$8700,$A1649,MATCH(B$1,'2-3 引出列表'!$A$1:$CD$1,0)),""))</f>
        <v>0</v>
      </c>
      <c r="C1649">
        <f>IF(ISBLANK(IFERROR(INDEX('2-3 引出列表'!$A$2:$CE$8700,$A1649,MATCH(C$1,'2-3 引出列表'!$A$1:$CD$1,0)),"")),"",IFERROR(INDEX('2-3 引出列表'!$A$2:$CE$8700,$A1649,MATCH(C$1,'2-3 引出列表'!$A$1:$CD$1,0)),""))</f>
        <v>0</v>
      </c>
      <c r="D1649">
        <f>IF(ISBLANK(IFERROR(INDEX('2-3 引出列表'!$A$2:$CE$8700,$A1649,MATCH(D$1,'2-3 引出列表'!$A$1:$CD$1,0)),"")),"",IFERROR(INDEX('2-3 引出列表'!$A$2:$CE$8700,$A1649,MATCH(D$1,'2-3 引出列表'!$A$1:$CD$1,0)),""))</f>
        <v>0</v>
      </c>
      <c r="E1649">
        <f>IF(ISBLANK(IFERROR(INDEX('2-3 引出列表'!$A$2:$CE$8700,$A1649,MATCH(E$1,'2-3 引出列表'!$A$1:$CD$1,0)),"")),"",IFERROR(INDEX('2-3 引出列表'!$A$2:$CE$8700,$A1649,MATCH(E$1,'2-3 引出列表'!$A$1:$CD$1,0)),""))</f>
        <v>0</v>
      </c>
      <c r="F1649" t="str">
        <f t="shared" si="25"/>
        <v>0</v>
      </c>
      <c r="G1649">
        <f>IF(ISBLANK(IFERROR(INDEX('2-3 引出列表'!$A$2:$CE$8700,$A1649,MATCH(G$1,'2-3 引出列表'!$A$1:$CD$1,0)),"")),"",IFERROR(INDEX('2-3 引出列表'!$A$2:$CE$8700,$A1649,MATCH(G$1,'2-3 引出列表'!$A$1:$CD$1,0)),""))</f>
        <v>0</v>
      </c>
      <c r="H1649">
        <f>IF(ISBLANK(IFERROR(INDEX('2-3 引出列表'!$A$2:$CE$8700,$A1649,MATCH(H$1,'2-3 引出列表'!$A$1:$CD$1,0)),"")),"",IFERROR(INDEX('2-3 引出列表'!$A$2:$CE$8700,$A1649,MATCH(H$1,'2-3 引出列表'!$A$1:$CD$1,0)),""))</f>
        <v>0</v>
      </c>
      <c r="I1649">
        <f>IF(ISBLANK(IFERROR(INDEX('2-3 引出列表'!$A$2:$CE$8700,$A1649,MATCH(I$1,'2-3 引出列表'!$A$1:$CD$1,0)),"")),"",IFERROR(INDEX('2-3 引出列表'!$A$2:$CE$8700,$A1649,MATCH(I$1,'2-3 引出列表'!$A$1:$CD$1,0)),""))</f>
        <v>0</v>
      </c>
    </row>
    <row r="1650" customFormat="1" spans="1:9">
      <c r="A1650">
        <v>1649</v>
      </c>
      <c r="B1650">
        <f>IF(ISBLANK(IFERROR(INDEX('2-3 引出列表'!$A$2:$CE$8700,$A1650,MATCH(B$1,'2-3 引出列表'!$A$1:$CD$1,0)),"")),"",IFERROR(INDEX('2-3 引出列表'!$A$2:$CE$8700,$A1650,MATCH(B$1,'2-3 引出列表'!$A$1:$CD$1,0)),""))</f>
        <v>0</v>
      </c>
      <c r="C1650">
        <f>IF(ISBLANK(IFERROR(INDEX('2-3 引出列表'!$A$2:$CE$8700,$A1650,MATCH(C$1,'2-3 引出列表'!$A$1:$CD$1,0)),"")),"",IFERROR(INDEX('2-3 引出列表'!$A$2:$CE$8700,$A1650,MATCH(C$1,'2-3 引出列表'!$A$1:$CD$1,0)),""))</f>
        <v>0</v>
      </c>
      <c r="D1650">
        <f>IF(ISBLANK(IFERROR(INDEX('2-3 引出列表'!$A$2:$CE$8700,$A1650,MATCH(D$1,'2-3 引出列表'!$A$1:$CD$1,0)),"")),"",IFERROR(INDEX('2-3 引出列表'!$A$2:$CE$8700,$A1650,MATCH(D$1,'2-3 引出列表'!$A$1:$CD$1,0)),""))</f>
        <v>0</v>
      </c>
      <c r="E1650">
        <f>IF(ISBLANK(IFERROR(INDEX('2-3 引出列表'!$A$2:$CE$8700,$A1650,MATCH(E$1,'2-3 引出列表'!$A$1:$CD$1,0)),"")),"",IFERROR(INDEX('2-3 引出列表'!$A$2:$CE$8700,$A1650,MATCH(E$1,'2-3 引出列表'!$A$1:$CD$1,0)),""))</f>
        <v>0</v>
      </c>
      <c r="F1650" t="str">
        <f t="shared" si="25"/>
        <v>0</v>
      </c>
      <c r="G1650">
        <f>IF(ISBLANK(IFERROR(INDEX('2-3 引出列表'!$A$2:$CE$8700,$A1650,MATCH(G$1,'2-3 引出列表'!$A$1:$CD$1,0)),"")),"",IFERROR(INDEX('2-3 引出列表'!$A$2:$CE$8700,$A1650,MATCH(G$1,'2-3 引出列表'!$A$1:$CD$1,0)),""))</f>
        <v>0</v>
      </c>
      <c r="H1650">
        <f>IF(ISBLANK(IFERROR(INDEX('2-3 引出列表'!$A$2:$CE$8700,$A1650,MATCH(H$1,'2-3 引出列表'!$A$1:$CD$1,0)),"")),"",IFERROR(INDEX('2-3 引出列表'!$A$2:$CE$8700,$A1650,MATCH(H$1,'2-3 引出列表'!$A$1:$CD$1,0)),""))</f>
        <v>0</v>
      </c>
      <c r="I1650">
        <f>IF(ISBLANK(IFERROR(INDEX('2-3 引出列表'!$A$2:$CE$8700,$A1650,MATCH(I$1,'2-3 引出列表'!$A$1:$CD$1,0)),"")),"",IFERROR(INDEX('2-3 引出列表'!$A$2:$CE$8700,$A1650,MATCH(I$1,'2-3 引出列表'!$A$1:$CD$1,0)),""))</f>
        <v>0</v>
      </c>
    </row>
    <row r="1651" customFormat="1" spans="1:9">
      <c r="A1651">
        <v>1650</v>
      </c>
      <c r="B1651">
        <f>IF(ISBLANK(IFERROR(INDEX('2-3 引出列表'!$A$2:$CE$8700,$A1651,MATCH(B$1,'2-3 引出列表'!$A$1:$CD$1,0)),"")),"",IFERROR(INDEX('2-3 引出列表'!$A$2:$CE$8700,$A1651,MATCH(B$1,'2-3 引出列表'!$A$1:$CD$1,0)),""))</f>
        <v>0</v>
      </c>
      <c r="C1651">
        <f>IF(ISBLANK(IFERROR(INDEX('2-3 引出列表'!$A$2:$CE$8700,$A1651,MATCH(C$1,'2-3 引出列表'!$A$1:$CD$1,0)),"")),"",IFERROR(INDEX('2-3 引出列表'!$A$2:$CE$8700,$A1651,MATCH(C$1,'2-3 引出列表'!$A$1:$CD$1,0)),""))</f>
        <v>0</v>
      </c>
      <c r="D1651">
        <f>IF(ISBLANK(IFERROR(INDEX('2-3 引出列表'!$A$2:$CE$8700,$A1651,MATCH(D$1,'2-3 引出列表'!$A$1:$CD$1,0)),"")),"",IFERROR(INDEX('2-3 引出列表'!$A$2:$CE$8700,$A1651,MATCH(D$1,'2-3 引出列表'!$A$1:$CD$1,0)),""))</f>
        <v>0</v>
      </c>
      <c r="E1651">
        <f>IF(ISBLANK(IFERROR(INDEX('2-3 引出列表'!$A$2:$CE$8700,$A1651,MATCH(E$1,'2-3 引出列表'!$A$1:$CD$1,0)),"")),"",IFERROR(INDEX('2-3 引出列表'!$A$2:$CE$8700,$A1651,MATCH(E$1,'2-3 引出列表'!$A$1:$CD$1,0)),""))</f>
        <v>0</v>
      </c>
      <c r="F1651" t="str">
        <f t="shared" si="25"/>
        <v>0</v>
      </c>
      <c r="G1651">
        <f>IF(ISBLANK(IFERROR(INDEX('2-3 引出列表'!$A$2:$CE$8700,$A1651,MATCH(G$1,'2-3 引出列表'!$A$1:$CD$1,0)),"")),"",IFERROR(INDEX('2-3 引出列表'!$A$2:$CE$8700,$A1651,MATCH(G$1,'2-3 引出列表'!$A$1:$CD$1,0)),""))</f>
        <v>0</v>
      </c>
      <c r="H1651">
        <f>IF(ISBLANK(IFERROR(INDEX('2-3 引出列表'!$A$2:$CE$8700,$A1651,MATCH(H$1,'2-3 引出列表'!$A$1:$CD$1,0)),"")),"",IFERROR(INDEX('2-3 引出列表'!$A$2:$CE$8700,$A1651,MATCH(H$1,'2-3 引出列表'!$A$1:$CD$1,0)),""))</f>
        <v>0</v>
      </c>
      <c r="I1651">
        <f>IF(ISBLANK(IFERROR(INDEX('2-3 引出列表'!$A$2:$CE$8700,$A1651,MATCH(I$1,'2-3 引出列表'!$A$1:$CD$1,0)),"")),"",IFERROR(INDEX('2-3 引出列表'!$A$2:$CE$8700,$A1651,MATCH(I$1,'2-3 引出列表'!$A$1:$CD$1,0)),""))</f>
        <v>0</v>
      </c>
    </row>
    <row r="1652" customFormat="1" spans="1:9">
      <c r="A1652">
        <v>1651</v>
      </c>
      <c r="B1652">
        <f>IF(ISBLANK(IFERROR(INDEX('2-3 引出列表'!$A$2:$CE$8700,$A1652,MATCH(B$1,'2-3 引出列表'!$A$1:$CD$1,0)),"")),"",IFERROR(INDEX('2-3 引出列表'!$A$2:$CE$8700,$A1652,MATCH(B$1,'2-3 引出列表'!$A$1:$CD$1,0)),""))</f>
        <v>0</v>
      </c>
      <c r="C1652">
        <f>IF(ISBLANK(IFERROR(INDEX('2-3 引出列表'!$A$2:$CE$8700,$A1652,MATCH(C$1,'2-3 引出列表'!$A$1:$CD$1,0)),"")),"",IFERROR(INDEX('2-3 引出列表'!$A$2:$CE$8700,$A1652,MATCH(C$1,'2-3 引出列表'!$A$1:$CD$1,0)),""))</f>
        <v>0</v>
      </c>
      <c r="D1652">
        <f>IF(ISBLANK(IFERROR(INDEX('2-3 引出列表'!$A$2:$CE$8700,$A1652,MATCH(D$1,'2-3 引出列表'!$A$1:$CD$1,0)),"")),"",IFERROR(INDEX('2-3 引出列表'!$A$2:$CE$8700,$A1652,MATCH(D$1,'2-3 引出列表'!$A$1:$CD$1,0)),""))</f>
        <v>0</v>
      </c>
      <c r="E1652">
        <f>IF(ISBLANK(IFERROR(INDEX('2-3 引出列表'!$A$2:$CE$8700,$A1652,MATCH(E$1,'2-3 引出列表'!$A$1:$CD$1,0)),"")),"",IFERROR(INDEX('2-3 引出列表'!$A$2:$CE$8700,$A1652,MATCH(E$1,'2-3 引出列表'!$A$1:$CD$1,0)),""))</f>
        <v>0</v>
      </c>
      <c r="F1652" t="str">
        <f t="shared" si="25"/>
        <v>0</v>
      </c>
      <c r="G1652">
        <f>IF(ISBLANK(IFERROR(INDEX('2-3 引出列表'!$A$2:$CE$8700,$A1652,MATCH(G$1,'2-3 引出列表'!$A$1:$CD$1,0)),"")),"",IFERROR(INDEX('2-3 引出列表'!$A$2:$CE$8700,$A1652,MATCH(G$1,'2-3 引出列表'!$A$1:$CD$1,0)),""))</f>
        <v>0</v>
      </c>
      <c r="H1652">
        <f>IF(ISBLANK(IFERROR(INDEX('2-3 引出列表'!$A$2:$CE$8700,$A1652,MATCH(H$1,'2-3 引出列表'!$A$1:$CD$1,0)),"")),"",IFERROR(INDEX('2-3 引出列表'!$A$2:$CE$8700,$A1652,MATCH(H$1,'2-3 引出列表'!$A$1:$CD$1,0)),""))</f>
        <v>0</v>
      </c>
      <c r="I1652">
        <f>IF(ISBLANK(IFERROR(INDEX('2-3 引出列表'!$A$2:$CE$8700,$A1652,MATCH(I$1,'2-3 引出列表'!$A$1:$CD$1,0)),"")),"",IFERROR(INDEX('2-3 引出列表'!$A$2:$CE$8700,$A1652,MATCH(I$1,'2-3 引出列表'!$A$1:$CD$1,0)),""))</f>
        <v>0</v>
      </c>
    </row>
    <row r="1653" customFormat="1" spans="1:9">
      <c r="A1653">
        <v>1652</v>
      </c>
      <c r="B1653">
        <f>IF(ISBLANK(IFERROR(INDEX('2-3 引出列表'!$A$2:$CE$8700,$A1653,MATCH(B$1,'2-3 引出列表'!$A$1:$CD$1,0)),"")),"",IFERROR(INDEX('2-3 引出列表'!$A$2:$CE$8700,$A1653,MATCH(B$1,'2-3 引出列表'!$A$1:$CD$1,0)),""))</f>
        <v>0</v>
      </c>
      <c r="C1653">
        <f>IF(ISBLANK(IFERROR(INDEX('2-3 引出列表'!$A$2:$CE$8700,$A1653,MATCH(C$1,'2-3 引出列表'!$A$1:$CD$1,0)),"")),"",IFERROR(INDEX('2-3 引出列表'!$A$2:$CE$8700,$A1653,MATCH(C$1,'2-3 引出列表'!$A$1:$CD$1,0)),""))</f>
        <v>0</v>
      </c>
      <c r="D1653">
        <f>IF(ISBLANK(IFERROR(INDEX('2-3 引出列表'!$A$2:$CE$8700,$A1653,MATCH(D$1,'2-3 引出列表'!$A$1:$CD$1,0)),"")),"",IFERROR(INDEX('2-3 引出列表'!$A$2:$CE$8700,$A1653,MATCH(D$1,'2-3 引出列表'!$A$1:$CD$1,0)),""))</f>
        <v>0</v>
      </c>
      <c r="E1653">
        <f>IF(ISBLANK(IFERROR(INDEX('2-3 引出列表'!$A$2:$CE$8700,$A1653,MATCH(E$1,'2-3 引出列表'!$A$1:$CD$1,0)),"")),"",IFERROR(INDEX('2-3 引出列表'!$A$2:$CE$8700,$A1653,MATCH(E$1,'2-3 引出列表'!$A$1:$CD$1,0)),""))</f>
        <v>0</v>
      </c>
      <c r="F1653" t="str">
        <f t="shared" si="25"/>
        <v>0</v>
      </c>
      <c r="G1653">
        <f>IF(ISBLANK(IFERROR(INDEX('2-3 引出列表'!$A$2:$CE$8700,$A1653,MATCH(G$1,'2-3 引出列表'!$A$1:$CD$1,0)),"")),"",IFERROR(INDEX('2-3 引出列表'!$A$2:$CE$8700,$A1653,MATCH(G$1,'2-3 引出列表'!$A$1:$CD$1,0)),""))</f>
        <v>0</v>
      </c>
      <c r="H1653">
        <f>IF(ISBLANK(IFERROR(INDEX('2-3 引出列表'!$A$2:$CE$8700,$A1653,MATCH(H$1,'2-3 引出列表'!$A$1:$CD$1,0)),"")),"",IFERROR(INDEX('2-3 引出列表'!$A$2:$CE$8700,$A1653,MATCH(H$1,'2-3 引出列表'!$A$1:$CD$1,0)),""))</f>
        <v>0</v>
      </c>
      <c r="I1653">
        <f>IF(ISBLANK(IFERROR(INDEX('2-3 引出列表'!$A$2:$CE$8700,$A1653,MATCH(I$1,'2-3 引出列表'!$A$1:$CD$1,0)),"")),"",IFERROR(INDEX('2-3 引出列表'!$A$2:$CE$8700,$A1653,MATCH(I$1,'2-3 引出列表'!$A$1:$CD$1,0)),""))</f>
        <v>0</v>
      </c>
    </row>
    <row r="1654" customFormat="1" spans="1:9">
      <c r="A1654">
        <v>1653</v>
      </c>
      <c r="B1654">
        <f>IF(ISBLANK(IFERROR(INDEX('2-3 引出列表'!$A$2:$CE$8700,$A1654,MATCH(B$1,'2-3 引出列表'!$A$1:$CD$1,0)),"")),"",IFERROR(INDEX('2-3 引出列表'!$A$2:$CE$8700,$A1654,MATCH(B$1,'2-3 引出列表'!$A$1:$CD$1,0)),""))</f>
        <v>0</v>
      </c>
      <c r="C1654">
        <f>IF(ISBLANK(IFERROR(INDEX('2-3 引出列表'!$A$2:$CE$8700,$A1654,MATCH(C$1,'2-3 引出列表'!$A$1:$CD$1,0)),"")),"",IFERROR(INDEX('2-3 引出列表'!$A$2:$CE$8700,$A1654,MATCH(C$1,'2-3 引出列表'!$A$1:$CD$1,0)),""))</f>
        <v>0</v>
      </c>
      <c r="D1654">
        <f>IF(ISBLANK(IFERROR(INDEX('2-3 引出列表'!$A$2:$CE$8700,$A1654,MATCH(D$1,'2-3 引出列表'!$A$1:$CD$1,0)),"")),"",IFERROR(INDEX('2-3 引出列表'!$A$2:$CE$8700,$A1654,MATCH(D$1,'2-3 引出列表'!$A$1:$CD$1,0)),""))</f>
        <v>0</v>
      </c>
      <c r="E1654">
        <f>IF(ISBLANK(IFERROR(INDEX('2-3 引出列表'!$A$2:$CE$8700,$A1654,MATCH(E$1,'2-3 引出列表'!$A$1:$CD$1,0)),"")),"",IFERROR(INDEX('2-3 引出列表'!$A$2:$CE$8700,$A1654,MATCH(E$1,'2-3 引出列表'!$A$1:$CD$1,0)),""))</f>
        <v>0</v>
      </c>
      <c r="F1654" t="str">
        <f t="shared" si="25"/>
        <v>0</v>
      </c>
      <c r="G1654">
        <f>IF(ISBLANK(IFERROR(INDEX('2-3 引出列表'!$A$2:$CE$8700,$A1654,MATCH(G$1,'2-3 引出列表'!$A$1:$CD$1,0)),"")),"",IFERROR(INDEX('2-3 引出列表'!$A$2:$CE$8700,$A1654,MATCH(G$1,'2-3 引出列表'!$A$1:$CD$1,0)),""))</f>
        <v>0</v>
      </c>
      <c r="H1654">
        <f>IF(ISBLANK(IFERROR(INDEX('2-3 引出列表'!$A$2:$CE$8700,$A1654,MATCH(H$1,'2-3 引出列表'!$A$1:$CD$1,0)),"")),"",IFERROR(INDEX('2-3 引出列表'!$A$2:$CE$8700,$A1654,MATCH(H$1,'2-3 引出列表'!$A$1:$CD$1,0)),""))</f>
        <v>0</v>
      </c>
      <c r="I1654">
        <f>IF(ISBLANK(IFERROR(INDEX('2-3 引出列表'!$A$2:$CE$8700,$A1654,MATCH(I$1,'2-3 引出列表'!$A$1:$CD$1,0)),"")),"",IFERROR(INDEX('2-3 引出列表'!$A$2:$CE$8700,$A1654,MATCH(I$1,'2-3 引出列表'!$A$1:$CD$1,0)),""))</f>
        <v>0</v>
      </c>
    </row>
    <row r="1655" customFormat="1" spans="1:9">
      <c r="A1655">
        <v>1654</v>
      </c>
      <c r="B1655">
        <f>IF(ISBLANK(IFERROR(INDEX('2-3 引出列表'!$A$2:$CE$8700,$A1655,MATCH(B$1,'2-3 引出列表'!$A$1:$CD$1,0)),"")),"",IFERROR(INDEX('2-3 引出列表'!$A$2:$CE$8700,$A1655,MATCH(B$1,'2-3 引出列表'!$A$1:$CD$1,0)),""))</f>
        <v>0</v>
      </c>
      <c r="C1655">
        <f>IF(ISBLANK(IFERROR(INDEX('2-3 引出列表'!$A$2:$CE$8700,$A1655,MATCH(C$1,'2-3 引出列表'!$A$1:$CD$1,0)),"")),"",IFERROR(INDEX('2-3 引出列表'!$A$2:$CE$8700,$A1655,MATCH(C$1,'2-3 引出列表'!$A$1:$CD$1,0)),""))</f>
        <v>0</v>
      </c>
      <c r="D1655">
        <f>IF(ISBLANK(IFERROR(INDEX('2-3 引出列表'!$A$2:$CE$8700,$A1655,MATCH(D$1,'2-3 引出列表'!$A$1:$CD$1,0)),"")),"",IFERROR(INDEX('2-3 引出列表'!$A$2:$CE$8700,$A1655,MATCH(D$1,'2-3 引出列表'!$A$1:$CD$1,0)),""))</f>
        <v>0</v>
      </c>
      <c r="E1655">
        <f>IF(ISBLANK(IFERROR(INDEX('2-3 引出列表'!$A$2:$CE$8700,$A1655,MATCH(E$1,'2-3 引出列表'!$A$1:$CD$1,0)),"")),"",IFERROR(INDEX('2-3 引出列表'!$A$2:$CE$8700,$A1655,MATCH(E$1,'2-3 引出列表'!$A$1:$CD$1,0)),""))</f>
        <v>0</v>
      </c>
      <c r="F1655" t="str">
        <f t="shared" si="25"/>
        <v>0</v>
      </c>
      <c r="G1655">
        <f>IF(ISBLANK(IFERROR(INDEX('2-3 引出列表'!$A$2:$CE$8700,$A1655,MATCH(G$1,'2-3 引出列表'!$A$1:$CD$1,0)),"")),"",IFERROR(INDEX('2-3 引出列表'!$A$2:$CE$8700,$A1655,MATCH(G$1,'2-3 引出列表'!$A$1:$CD$1,0)),""))</f>
        <v>0</v>
      </c>
      <c r="H1655">
        <f>IF(ISBLANK(IFERROR(INDEX('2-3 引出列表'!$A$2:$CE$8700,$A1655,MATCH(H$1,'2-3 引出列表'!$A$1:$CD$1,0)),"")),"",IFERROR(INDEX('2-3 引出列表'!$A$2:$CE$8700,$A1655,MATCH(H$1,'2-3 引出列表'!$A$1:$CD$1,0)),""))</f>
        <v>0</v>
      </c>
      <c r="I1655">
        <f>IF(ISBLANK(IFERROR(INDEX('2-3 引出列表'!$A$2:$CE$8700,$A1655,MATCH(I$1,'2-3 引出列表'!$A$1:$CD$1,0)),"")),"",IFERROR(INDEX('2-3 引出列表'!$A$2:$CE$8700,$A1655,MATCH(I$1,'2-3 引出列表'!$A$1:$CD$1,0)),""))</f>
        <v>0</v>
      </c>
    </row>
    <row r="1656" customFormat="1" spans="1:9">
      <c r="A1656">
        <v>1655</v>
      </c>
      <c r="B1656">
        <f>IF(ISBLANK(IFERROR(INDEX('2-3 引出列表'!$A$2:$CE$8700,$A1656,MATCH(B$1,'2-3 引出列表'!$A$1:$CD$1,0)),"")),"",IFERROR(INDEX('2-3 引出列表'!$A$2:$CE$8700,$A1656,MATCH(B$1,'2-3 引出列表'!$A$1:$CD$1,0)),""))</f>
        <v>0</v>
      </c>
      <c r="C1656">
        <f>IF(ISBLANK(IFERROR(INDEX('2-3 引出列表'!$A$2:$CE$8700,$A1656,MATCH(C$1,'2-3 引出列表'!$A$1:$CD$1,0)),"")),"",IFERROR(INDEX('2-3 引出列表'!$A$2:$CE$8700,$A1656,MATCH(C$1,'2-3 引出列表'!$A$1:$CD$1,0)),""))</f>
        <v>0</v>
      </c>
      <c r="D1656">
        <f>IF(ISBLANK(IFERROR(INDEX('2-3 引出列表'!$A$2:$CE$8700,$A1656,MATCH(D$1,'2-3 引出列表'!$A$1:$CD$1,0)),"")),"",IFERROR(INDEX('2-3 引出列表'!$A$2:$CE$8700,$A1656,MATCH(D$1,'2-3 引出列表'!$A$1:$CD$1,0)),""))</f>
        <v>0</v>
      </c>
      <c r="E1656">
        <f>IF(ISBLANK(IFERROR(INDEX('2-3 引出列表'!$A$2:$CE$8700,$A1656,MATCH(E$1,'2-3 引出列表'!$A$1:$CD$1,0)),"")),"",IFERROR(INDEX('2-3 引出列表'!$A$2:$CE$8700,$A1656,MATCH(E$1,'2-3 引出列表'!$A$1:$CD$1,0)),""))</f>
        <v>0</v>
      </c>
      <c r="F1656" t="str">
        <f t="shared" si="25"/>
        <v>0</v>
      </c>
      <c r="G1656">
        <f>IF(ISBLANK(IFERROR(INDEX('2-3 引出列表'!$A$2:$CE$8700,$A1656,MATCH(G$1,'2-3 引出列表'!$A$1:$CD$1,0)),"")),"",IFERROR(INDEX('2-3 引出列表'!$A$2:$CE$8700,$A1656,MATCH(G$1,'2-3 引出列表'!$A$1:$CD$1,0)),""))</f>
        <v>0</v>
      </c>
      <c r="H1656">
        <f>IF(ISBLANK(IFERROR(INDEX('2-3 引出列表'!$A$2:$CE$8700,$A1656,MATCH(H$1,'2-3 引出列表'!$A$1:$CD$1,0)),"")),"",IFERROR(INDEX('2-3 引出列表'!$A$2:$CE$8700,$A1656,MATCH(H$1,'2-3 引出列表'!$A$1:$CD$1,0)),""))</f>
        <v>0</v>
      </c>
      <c r="I1656">
        <f>IF(ISBLANK(IFERROR(INDEX('2-3 引出列表'!$A$2:$CE$8700,$A1656,MATCH(I$1,'2-3 引出列表'!$A$1:$CD$1,0)),"")),"",IFERROR(INDEX('2-3 引出列表'!$A$2:$CE$8700,$A1656,MATCH(I$1,'2-3 引出列表'!$A$1:$CD$1,0)),""))</f>
        <v>0</v>
      </c>
    </row>
    <row r="1657" customFormat="1" spans="1:9">
      <c r="A1657">
        <v>1656</v>
      </c>
      <c r="B1657">
        <f>IF(ISBLANK(IFERROR(INDEX('2-3 引出列表'!$A$2:$CE$8700,$A1657,MATCH(B$1,'2-3 引出列表'!$A$1:$CD$1,0)),"")),"",IFERROR(INDEX('2-3 引出列表'!$A$2:$CE$8700,$A1657,MATCH(B$1,'2-3 引出列表'!$A$1:$CD$1,0)),""))</f>
        <v>0</v>
      </c>
      <c r="C1657">
        <f>IF(ISBLANK(IFERROR(INDEX('2-3 引出列表'!$A$2:$CE$8700,$A1657,MATCH(C$1,'2-3 引出列表'!$A$1:$CD$1,0)),"")),"",IFERROR(INDEX('2-3 引出列表'!$A$2:$CE$8700,$A1657,MATCH(C$1,'2-3 引出列表'!$A$1:$CD$1,0)),""))</f>
        <v>0</v>
      </c>
      <c r="D1657">
        <f>IF(ISBLANK(IFERROR(INDEX('2-3 引出列表'!$A$2:$CE$8700,$A1657,MATCH(D$1,'2-3 引出列表'!$A$1:$CD$1,0)),"")),"",IFERROR(INDEX('2-3 引出列表'!$A$2:$CE$8700,$A1657,MATCH(D$1,'2-3 引出列表'!$A$1:$CD$1,0)),""))</f>
        <v>0</v>
      </c>
      <c r="E1657">
        <f>IF(ISBLANK(IFERROR(INDEX('2-3 引出列表'!$A$2:$CE$8700,$A1657,MATCH(E$1,'2-3 引出列表'!$A$1:$CD$1,0)),"")),"",IFERROR(INDEX('2-3 引出列表'!$A$2:$CE$8700,$A1657,MATCH(E$1,'2-3 引出列表'!$A$1:$CD$1,0)),""))</f>
        <v>0</v>
      </c>
      <c r="F1657" t="str">
        <f t="shared" si="25"/>
        <v>0</v>
      </c>
      <c r="G1657">
        <f>IF(ISBLANK(IFERROR(INDEX('2-3 引出列表'!$A$2:$CE$8700,$A1657,MATCH(G$1,'2-3 引出列表'!$A$1:$CD$1,0)),"")),"",IFERROR(INDEX('2-3 引出列表'!$A$2:$CE$8700,$A1657,MATCH(G$1,'2-3 引出列表'!$A$1:$CD$1,0)),""))</f>
        <v>0</v>
      </c>
      <c r="H1657">
        <f>IF(ISBLANK(IFERROR(INDEX('2-3 引出列表'!$A$2:$CE$8700,$A1657,MATCH(H$1,'2-3 引出列表'!$A$1:$CD$1,0)),"")),"",IFERROR(INDEX('2-3 引出列表'!$A$2:$CE$8700,$A1657,MATCH(H$1,'2-3 引出列表'!$A$1:$CD$1,0)),""))</f>
        <v>0</v>
      </c>
      <c r="I1657">
        <f>IF(ISBLANK(IFERROR(INDEX('2-3 引出列表'!$A$2:$CE$8700,$A1657,MATCH(I$1,'2-3 引出列表'!$A$1:$CD$1,0)),"")),"",IFERROR(INDEX('2-3 引出列表'!$A$2:$CE$8700,$A1657,MATCH(I$1,'2-3 引出列表'!$A$1:$CD$1,0)),""))</f>
        <v>0</v>
      </c>
    </row>
    <row r="1658" customFormat="1" spans="1:9">
      <c r="A1658">
        <v>1657</v>
      </c>
      <c r="B1658">
        <f>IF(ISBLANK(IFERROR(INDEX('2-3 引出列表'!$A$2:$CE$8700,$A1658,MATCH(B$1,'2-3 引出列表'!$A$1:$CD$1,0)),"")),"",IFERROR(INDEX('2-3 引出列表'!$A$2:$CE$8700,$A1658,MATCH(B$1,'2-3 引出列表'!$A$1:$CD$1,0)),""))</f>
        <v>0</v>
      </c>
      <c r="C1658">
        <f>IF(ISBLANK(IFERROR(INDEX('2-3 引出列表'!$A$2:$CE$8700,$A1658,MATCH(C$1,'2-3 引出列表'!$A$1:$CD$1,0)),"")),"",IFERROR(INDEX('2-3 引出列表'!$A$2:$CE$8700,$A1658,MATCH(C$1,'2-3 引出列表'!$A$1:$CD$1,0)),""))</f>
        <v>0</v>
      </c>
      <c r="D1658">
        <f>IF(ISBLANK(IFERROR(INDEX('2-3 引出列表'!$A$2:$CE$8700,$A1658,MATCH(D$1,'2-3 引出列表'!$A$1:$CD$1,0)),"")),"",IFERROR(INDEX('2-3 引出列表'!$A$2:$CE$8700,$A1658,MATCH(D$1,'2-3 引出列表'!$A$1:$CD$1,0)),""))</f>
        <v>0</v>
      </c>
      <c r="E1658">
        <f>IF(ISBLANK(IFERROR(INDEX('2-3 引出列表'!$A$2:$CE$8700,$A1658,MATCH(E$1,'2-3 引出列表'!$A$1:$CD$1,0)),"")),"",IFERROR(INDEX('2-3 引出列表'!$A$2:$CE$8700,$A1658,MATCH(E$1,'2-3 引出列表'!$A$1:$CD$1,0)),""))</f>
        <v>0</v>
      </c>
      <c r="F1658" t="str">
        <f t="shared" si="25"/>
        <v>0</v>
      </c>
      <c r="G1658">
        <f>IF(ISBLANK(IFERROR(INDEX('2-3 引出列表'!$A$2:$CE$8700,$A1658,MATCH(G$1,'2-3 引出列表'!$A$1:$CD$1,0)),"")),"",IFERROR(INDEX('2-3 引出列表'!$A$2:$CE$8700,$A1658,MATCH(G$1,'2-3 引出列表'!$A$1:$CD$1,0)),""))</f>
        <v>0</v>
      </c>
      <c r="H1658">
        <f>IF(ISBLANK(IFERROR(INDEX('2-3 引出列表'!$A$2:$CE$8700,$A1658,MATCH(H$1,'2-3 引出列表'!$A$1:$CD$1,0)),"")),"",IFERROR(INDEX('2-3 引出列表'!$A$2:$CE$8700,$A1658,MATCH(H$1,'2-3 引出列表'!$A$1:$CD$1,0)),""))</f>
        <v>0</v>
      </c>
      <c r="I1658">
        <f>IF(ISBLANK(IFERROR(INDEX('2-3 引出列表'!$A$2:$CE$8700,$A1658,MATCH(I$1,'2-3 引出列表'!$A$1:$CD$1,0)),"")),"",IFERROR(INDEX('2-3 引出列表'!$A$2:$CE$8700,$A1658,MATCH(I$1,'2-3 引出列表'!$A$1:$CD$1,0)),""))</f>
        <v>0</v>
      </c>
    </row>
    <row r="1659" customFormat="1" spans="1:9">
      <c r="A1659">
        <v>1658</v>
      </c>
      <c r="B1659">
        <f>IF(ISBLANK(IFERROR(INDEX('2-3 引出列表'!$A$2:$CE$8700,$A1659,MATCH(B$1,'2-3 引出列表'!$A$1:$CD$1,0)),"")),"",IFERROR(INDEX('2-3 引出列表'!$A$2:$CE$8700,$A1659,MATCH(B$1,'2-3 引出列表'!$A$1:$CD$1,0)),""))</f>
        <v>0</v>
      </c>
      <c r="C1659">
        <f>IF(ISBLANK(IFERROR(INDEX('2-3 引出列表'!$A$2:$CE$8700,$A1659,MATCH(C$1,'2-3 引出列表'!$A$1:$CD$1,0)),"")),"",IFERROR(INDEX('2-3 引出列表'!$A$2:$CE$8700,$A1659,MATCH(C$1,'2-3 引出列表'!$A$1:$CD$1,0)),""))</f>
        <v>0</v>
      </c>
      <c r="D1659">
        <f>IF(ISBLANK(IFERROR(INDEX('2-3 引出列表'!$A$2:$CE$8700,$A1659,MATCH(D$1,'2-3 引出列表'!$A$1:$CD$1,0)),"")),"",IFERROR(INDEX('2-3 引出列表'!$A$2:$CE$8700,$A1659,MATCH(D$1,'2-3 引出列表'!$A$1:$CD$1,0)),""))</f>
        <v>0</v>
      </c>
      <c r="E1659">
        <f>IF(ISBLANK(IFERROR(INDEX('2-3 引出列表'!$A$2:$CE$8700,$A1659,MATCH(E$1,'2-3 引出列表'!$A$1:$CD$1,0)),"")),"",IFERROR(INDEX('2-3 引出列表'!$A$2:$CE$8700,$A1659,MATCH(E$1,'2-3 引出列表'!$A$1:$CD$1,0)),""))</f>
        <v>0</v>
      </c>
      <c r="F1659" t="str">
        <f t="shared" si="25"/>
        <v>0</v>
      </c>
      <c r="G1659">
        <f>IF(ISBLANK(IFERROR(INDEX('2-3 引出列表'!$A$2:$CE$8700,$A1659,MATCH(G$1,'2-3 引出列表'!$A$1:$CD$1,0)),"")),"",IFERROR(INDEX('2-3 引出列表'!$A$2:$CE$8700,$A1659,MATCH(G$1,'2-3 引出列表'!$A$1:$CD$1,0)),""))</f>
        <v>0</v>
      </c>
      <c r="H1659">
        <f>IF(ISBLANK(IFERROR(INDEX('2-3 引出列表'!$A$2:$CE$8700,$A1659,MATCH(H$1,'2-3 引出列表'!$A$1:$CD$1,0)),"")),"",IFERROR(INDEX('2-3 引出列表'!$A$2:$CE$8700,$A1659,MATCH(H$1,'2-3 引出列表'!$A$1:$CD$1,0)),""))</f>
        <v>0</v>
      </c>
      <c r="I1659">
        <f>IF(ISBLANK(IFERROR(INDEX('2-3 引出列表'!$A$2:$CE$8700,$A1659,MATCH(I$1,'2-3 引出列表'!$A$1:$CD$1,0)),"")),"",IFERROR(INDEX('2-3 引出列表'!$A$2:$CE$8700,$A1659,MATCH(I$1,'2-3 引出列表'!$A$1:$CD$1,0)),""))</f>
        <v>0</v>
      </c>
    </row>
    <row r="1660" customFormat="1" spans="1:9">
      <c r="A1660">
        <v>1659</v>
      </c>
      <c r="B1660">
        <f>IF(ISBLANK(IFERROR(INDEX('2-3 引出列表'!$A$2:$CE$8700,$A1660,MATCH(B$1,'2-3 引出列表'!$A$1:$CD$1,0)),"")),"",IFERROR(INDEX('2-3 引出列表'!$A$2:$CE$8700,$A1660,MATCH(B$1,'2-3 引出列表'!$A$1:$CD$1,0)),""))</f>
        <v>0</v>
      </c>
      <c r="C1660">
        <f>IF(ISBLANK(IFERROR(INDEX('2-3 引出列表'!$A$2:$CE$8700,$A1660,MATCH(C$1,'2-3 引出列表'!$A$1:$CD$1,0)),"")),"",IFERROR(INDEX('2-3 引出列表'!$A$2:$CE$8700,$A1660,MATCH(C$1,'2-3 引出列表'!$A$1:$CD$1,0)),""))</f>
        <v>0</v>
      </c>
      <c r="D1660">
        <f>IF(ISBLANK(IFERROR(INDEX('2-3 引出列表'!$A$2:$CE$8700,$A1660,MATCH(D$1,'2-3 引出列表'!$A$1:$CD$1,0)),"")),"",IFERROR(INDEX('2-3 引出列表'!$A$2:$CE$8700,$A1660,MATCH(D$1,'2-3 引出列表'!$A$1:$CD$1,0)),""))</f>
        <v>0</v>
      </c>
      <c r="E1660">
        <f>IF(ISBLANK(IFERROR(INDEX('2-3 引出列表'!$A$2:$CE$8700,$A1660,MATCH(E$1,'2-3 引出列表'!$A$1:$CD$1,0)),"")),"",IFERROR(INDEX('2-3 引出列表'!$A$2:$CE$8700,$A1660,MATCH(E$1,'2-3 引出列表'!$A$1:$CD$1,0)),""))</f>
        <v>0</v>
      </c>
      <c r="F1660" t="str">
        <f t="shared" si="25"/>
        <v>0</v>
      </c>
      <c r="G1660">
        <f>IF(ISBLANK(IFERROR(INDEX('2-3 引出列表'!$A$2:$CE$8700,$A1660,MATCH(G$1,'2-3 引出列表'!$A$1:$CD$1,0)),"")),"",IFERROR(INDEX('2-3 引出列表'!$A$2:$CE$8700,$A1660,MATCH(G$1,'2-3 引出列表'!$A$1:$CD$1,0)),""))</f>
        <v>0</v>
      </c>
      <c r="H1660">
        <f>IF(ISBLANK(IFERROR(INDEX('2-3 引出列表'!$A$2:$CE$8700,$A1660,MATCH(H$1,'2-3 引出列表'!$A$1:$CD$1,0)),"")),"",IFERROR(INDEX('2-3 引出列表'!$A$2:$CE$8700,$A1660,MATCH(H$1,'2-3 引出列表'!$A$1:$CD$1,0)),""))</f>
        <v>0</v>
      </c>
      <c r="I1660">
        <f>IF(ISBLANK(IFERROR(INDEX('2-3 引出列表'!$A$2:$CE$8700,$A1660,MATCH(I$1,'2-3 引出列表'!$A$1:$CD$1,0)),"")),"",IFERROR(INDEX('2-3 引出列表'!$A$2:$CE$8700,$A1660,MATCH(I$1,'2-3 引出列表'!$A$1:$CD$1,0)),""))</f>
        <v>0</v>
      </c>
    </row>
    <row r="1661" customFormat="1" spans="1:9">
      <c r="A1661">
        <v>1660</v>
      </c>
      <c r="B1661">
        <f>IF(ISBLANK(IFERROR(INDEX('2-3 引出列表'!$A$2:$CE$8700,$A1661,MATCH(B$1,'2-3 引出列表'!$A$1:$CD$1,0)),"")),"",IFERROR(INDEX('2-3 引出列表'!$A$2:$CE$8700,$A1661,MATCH(B$1,'2-3 引出列表'!$A$1:$CD$1,0)),""))</f>
        <v>0</v>
      </c>
      <c r="C1661">
        <f>IF(ISBLANK(IFERROR(INDEX('2-3 引出列表'!$A$2:$CE$8700,$A1661,MATCH(C$1,'2-3 引出列表'!$A$1:$CD$1,0)),"")),"",IFERROR(INDEX('2-3 引出列表'!$A$2:$CE$8700,$A1661,MATCH(C$1,'2-3 引出列表'!$A$1:$CD$1,0)),""))</f>
        <v>0</v>
      </c>
      <c r="D1661">
        <f>IF(ISBLANK(IFERROR(INDEX('2-3 引出列表'!$A$2:$CE$8700,$A1661,MATCH(D$1,'2-3 引出列表'!$A$1:$CD$1,0)),"")),"",IFERROR(INDEX('2-3 引出列表'!$A$2:$CE$8700,$A1661,MATCH(D$1,'2-3 引出列表'!$A$1:$CD$1,0)),""))</f>
        <v>0</v>
      </c>
      <c r="E1661">
        <f>IF(ISBLANK(IFERROR(INDEX('2-3 引出列表'!$A$2:$CE$8700,$A1661,MATCH(E$1,'2-3 引出列表'!$A$1:$CD$1,0)),"")),"",IFERROR(INDEX('2-3 引出列表'!$A$2:$CE$8700,$A1661,MATCH(E$1,'2-3 引出列表'!$A$1:$CD$1,0)),""))</f>
        <v>0</v>
      </c>
      <c r="F1661" t="str">
        <f t="shared" si="25"/>
        <v>0</v>
      </c>
      <c r="G1661">
        <f>IF(ISBLANK(IFERROR(INDEX('2-3 引出列表'!$A$2:$CE$8700,$A1661,MATCH(G$1,'2-3 引出列表'!$A$1:$CD$1,0)),"")),"",IFERROR(INDEX('2-3 引出列表'!$A$2:$CE$8700,$A1661,MATCH(G$1,'2-3 引出列表'!$A$1:$CD$1,0)),""))</f>
        <v>0</v>
      </c>
      <c r="H1661">
        <f>IF(ISBLANK(IFERROR(INDEX('2-3 引出列表'!$A$2:$CE$8700,$A1661,MATCH(H$1,'2-3 引出列表'!$A$1:$CD$1,0)),"")),"",IFERROR(INDEX('2-3 引出列表'!$A$2:$CE$8700,$A1661,MATCH(H$1,'2-3 引出列表'!$A$1:$CD$1,0)),""))</f>
        <v>0</v>
      </c>
      <c r="I1661">
        <f>IF(ISBLANK(IFERROR(INDEX('2-3 引出列表'!$A$2:$CE$8700,$A1661,MATCH(I$1,'2-3 引出列表'!$A$1:$CD$1,0)),"")),"",IFERROR(INDEX('2-3 引出列表'!$A$2:$CE$8700,$A1661,MATCH(I$1,'2-3 引出列表'!$A$1:$CD$1,0)),""))</f>
        <v>0</v>
      </c>
    </row>
    <row r="1662" customFormat="1" spans="1:9">
      <c r="A1662">
        <v>1661</v>
      </c>
      <c r="B1662">
        <f>IF(ISBLANK(IFERROR(INDEX('2-3 引出列表'!$A$2:$CE$8700,$A1662,MATCH(B$1,'2-3 引出列表'!$A$1:$CD$1,0)),"")),"",IFERROR(INDEX('2-3 引出列表'!$A$2:$CE$8700,$A1662,MATCH(B$1,'2-3 引出列表'!$A$1:$CD$1,0)),""))</f>
        <v>0</v>
      </c>
      <c r="C1662">
        <f>IF(ISBLANK(IFERROR(INDEX('2-3 引出列表'!$A$2:$CE$8700,$A1662,MATCH(C$1,'2-3 引出列表'!$A$1:$CD$1,0)),"")),"",IFERROR(INDEX('2-3 引出列表'!$A$2:$CE$8700,$A1662,MATCH(C$1,'2-3 引出列表'!$A$1:$CD$1,0)),""))</f>
        <v>0</v>
      </c>
      <c r="D1662">
        <f>IF(ISBLANK(IFERROR(INDEX('2-3 引出列表'!$A$2:$CE$8700,$A1662,MATCH(D$1,'2-3 引出列表'!$A$1:$CD$1,0)),"")),"",IFERROR(INDEX('2-3 引出列表'!$A$2:$CE$8700,$A1662,MATCH(D$1,'2-3 引出列表'!$A$1:$CD$1,0)),""))</f>
        <v>0</v>
      </c>
      <c r="E1662">
        <f>IF(ISBLANK(IFERROR(INDEX('2-3 引出列表'!$A$2:$CE$8700,$A1662,MATCH(E$1,'2-3 引出列表'!$A$1:$CD$1,0)),"")),"",IFERROR(INDEX('2-3 引出列表'!$A$2:$CE$8700,$A1662,MATCH(E$1,'2-3 引出列表'!$A$1:$CD$1,0)),""))</f>
        <v>0</v>
      </c>
      <c r="F1662" t="str">
        <f t="shared" si="25"/>
        <v>0</v>
      </c>
      <c r="G1662">
        <f>IF(ISBLANK(IFERROR(INDEX('2-3 引出列表'!$A$2:$CE$8700,$A1662,MATCH(G$1,'2-3 引出列表'!$A$1:$CD$1,0)),"")),"",IFERROR(INDEX('2-3 引出列表'!$A$2:$CE$8700,$A1662,MATCH(G$1,'2-3 引出列表'!$A$1:$CD$1,0)),""))</f>
        <v>0</v>
      </c>
      <c r="H1662">
        <f>IF(ISBLANK(IFERROR(INDEX('2-3 引出列表'!$A$2:$CE$8700,$A1662,MATCH(H$1,'2-3 引出列表'!$A$1:$CD$1,0)),"")),"",IFERROR(INDEX('2-3 引出列表'!$A$2:$CE$8700,$A1662,MATCH(H$1,'2-3 引出列表'!$A$1:$CD$1,0)),""))</f>
        <v>0</v>
      </c>
      <c r="I1662">
        <f>IF(ISBLANK(IFERROR(INDEX('2-3 引出列表'!$A$2:$CE$8700,$A1662,MATCH(I$1,'2-3 引出列表'!$A$1:$CD$1,0)),"")),"",IFERROR(INDEX('2-3 引出列表'!$A$2:$CE$8700,$A1662,MATCH(I$1,'2-3 引出列表'!$A$1:$CD$1,0)),""))</f>
        <v>0</v>
      </c>
    </row>
    <row r="1663" customFormat="1" spans="1:9">
      <c r="A1663">
        <v>1662</v>
      </c>
      <c r="B1663">
        <f>IF(ISBLANK(IFERROR(INDEX('2-3 引出列表'!$A$2:$CE$8700,$A1663,MATCH(B$1,'2-3 引出列表'!$A$1:$CD$1,0)),"")),"",IFERROR(INDEX('2-3 引出列表'!$A$2:$CE$8700,$A1663,MATCH(B$1,'2-3 引出列表'!$A$1:$CD$1,0)),""))</f>
        <v>0</v>
      </c>
      <c r="C1663">
        <f>IF(ISBLANK(IFERROR(INDEX('2-3 引出列表'!$A$2:$CE$8700,$A1663,MATCH(C$1,'2-3 引出列表'!$A$1:$CD$1,0)),"")),"",IFERROR(INDEX('2-3 引出列表'!$A$2:$CE$8700,$A1663,MATCH(C$1,'2-3 引出列表'!$A$1:$CD$1,0)),""))</f>
        <v>0</v>
      </c>
      <c r="D1663">
        <f>IF(ISBLANK(IFERROR(INDEX('2-3 引出列表'!$A$2:$CE$8700,$A1663,MATCH(D$1,'2-3 引出列表'!$A$1:$CD$1,0)),"")),"",IFERROR(INDEX('2-3 引出列表'!$A$2:$CE$8700,$A1663,MATCH(D$1,'2-3 引出列表'!$A$1:$CD$1,0)),""))</f>
        <v>0</v>
      </c>
      <c r="E1663">
        <f>IF(ISBLANK(IFERROR(INDEX('2-3 引出列表'!$A$2:$CE$8700,$A1663,MATCH(E$1,'2-3 引出列表'!$A$1:$CD$1,0)),"")),"",IFERROR(INDEX('2-3 引出列表'!$A$2:$CE$8700,$A1663,MATCH(E$1,'2-3 引出列表'!$A$1:$CD$1,0)),""))</f>
        <v>0</v>
      </c>
      <c r="F1663" t="str">
        <f t="shared" si="25"/>
        <v>0</v>
      </c>
      <c r="G1663">
        <f>IF(ISBLANK(IFERROR(INDEX('2-3 引出列表'!$A$2:$CE$8700,$A1663,MATCH(G$1,'2-3 引出列表'!$A$1:$CD$1,0)),"")),"",IFERROR(INDEX('2-3 引出列表'!$A$2:$CE$8700,$A1663,MATCH(G$1,'2-3 引出列表'!$A$1:$CD$1,0)),""))</f>
        <v>0</v>
      </c>
      <c r="H1663">
        <f>IF(ISBLANK(IFERROR(INDEX('2-3 引出列表'!$A$2:$CE$8700,$A1663,MATCH(H$1,'2-3 引出列表'!$A$1:$CD$1,0)),"")),"",IFERROR(INDEX('2-3 引出列表'!$A$2:$CE$8700,$A1663,MATCH(H$1,'2-3 引出列表'!$A$1:$CD$1,0)),""))</f>
        <v>0</v>
      </c>
      <c r="I1663">
        <f>IF(ISBLANK(IFERROR(INDEX('2-3 引出列表'!$A$2:$CE$8700,$A1663,MATCH(I$1,'2-3 引出列表'!$A$1:$CD$1,0)),"")),"",IFERROR(INDEX('2-3 引出列表'!$A$2:$CE$8700,$A1663,MATCH(I$1,'2-3 引出列表'!$A$1:$CD$1,0)),""))</f>
        <v>0</v>
      </c>
    </row>
    <row r="1664" customFormat="1" spans="1:9">
      <c r="A1664">
        <v>1663</v>
      </c>
      <c r="B1664">
        <f>IF(ISBLANK(IFERROR(INDEX('2-3 引出列表'!$A$2:$CE$8700,$A1664,MATCH(B$1,'2-3 引出列表'!$A$1:$CD$1,0)),"")),"",IFERROR(INDEX('2-3 引出列表'!$A$2:$CE$8700,$A1664,MATCH(B$1,'2-3 引出列表'!$A$1:$CD$1,0)),""))</f>
        <v>0</v>
      </c>
      <c r="C1664">
        <f>IF(ISBLANK(IFERROR(INDEX('2-3 引出列表'!$A$2:$CE$8700,$A1664,MATCH(C$1,'2-3 引出列表'!$A$1:$CD$1,0)),"")),"",IFERROR(INDEX('2-3 引出列表'!$A$2:$CE$8700,$A1664,MATCH(C$1,'2-3 引出列表'!$A$1:$CD$1,0)),""))</f>
        <v>0</v>
      </c>
      <c r="D1664">
        <f>IF(ISBLANK(IFERROR(INDEX('2-3 引出列表'!$A$2:$CE$8700,$A1664,MATCH(D$1,'2-3 引出列表'!$A$1:$CD$1,0)),"")),"",IFERROR(INDEX('2-3 引出列表'!$A$2:$CE$8700,$A1664,MATCH(D$1,'2-3 引出列表'!$A$1:$CD$1,0)),""))</f>
        <v>0</v>
      </c>
      <c r="E1664">
        <f>IF(ISBLANK(IFERROR(INDEX('2-3 引出列表'!$A$2:$CE$8700,$A1664,MATCH(E$1,'2-3 引出列表'!$A$1:$CD$1,0)),"")),"",IFERROR(INDEX('2-3 引出列表'!$A$2:$CE$8700,$A1664,MATCH(E$1,'2-3 引出列表'!$A$1:$CD$1,0)),""))</f>
        <v>0</v>
      </c>
      <c r="F1664" t="str">
        <f t="shared" si="25"/>
        <v>0</v>
      </c>
      <c r="G1664">
        <f>IF(ISBLANK(IFERROR(INDEX('2-3 引出列表'!$A$2:$CE$8700,$A1664,MATCH(G$1,'2-3 引出列表'!$A$1:$CD$1,0)),"")),"",IFERROR(INDEX('2-3 引出列表'!$A$2:$CE$8700,$A1664,MATCH(G$1,'2-3 引出列表'!$A$1:$CD$1,0)),""))</f>
        <v>0</v>
      </c>
      <c r="H1664">
        <f>IF(ISBLANK(IFERROR(INDEX('2-3 引出列表'!$A$2:$CE$8700,$A1664,MATCH(H$1,'2-3 引出列表'!$A$1:$CD$1,0)),"")),"",IFERROR(INDEX('2-3 引出列表'!$A$2:$CE$8700,$A1664,MATCH(H$1,'2-3 引出列表'!$A$1:$CD$1,0)),""))</f>
        <v>0</v>
      </c>
      <c r="I1664">
        <f>IF(ISBLANK(IFERROR(INDEX('2-3 引出列表'!$A$2:$CE$8700,$A1664,MATCH(I$1,'2-3 引出列表'!$A$1:$CD$1,0)),"")),"",IFERROR(INDEX('2-3 引出列表'!$A$2:$CE$8700,$A1664,MATCH(I$1,'2-3 引出列表'!$A$1:$CD$1,0)),""))</f>
        <v>0</v>
      </c>
    </row>
    <row r="1665" customFormat="1" spans="1:9">
      <c r="A1665">
        <v>1664</v>
      </c>
      <c r="B1665">
        <f>IF(ISBLANK(IFERROR(INDEX('2-3 引出列表'!$A$2:$CE$8700,$A1665,MATCH(B$1,'2-3 引出列表'!$A$1:$CD$1,0)),"")),"",IFERROR(INDEX('2-3 引出列表'!$A$2:$CE$8700,$A1665,MATCH(B$1,'2-3 引出列表'!$A$1:$CD$1,0)),""))</f>
        <v>0</v>
      </c>
      <c r="C1665">
        <f>IF(ISBLANK(IFERROR(INDEX('2-3 引出列表'!$A$2:$CE$8700,$A1665,MATCH(C$1,'2-3 引出列表'!$A$1:$CD$1,0)),"")),"",IFERROR(INDEX('2-3 引出列表'!$A$2:$CE$8700,$A1665,MATCH(C$1,'2-3 引出列表'!$A$1:$CD$1,0)),""))</f>
        <v>0</v>
      </c>
      <c r="D1665">
        <f>IF(ISBLANK(IFERROR(INDEX('2-3 引出列表'!$A$2:$CE$8700,$A1665,MATCH(D$1,'2-3 引出列表'!$A$1:$CD$1,0)),"")),"",IFERROR(INDEX('2-3 引出列表'!$A$2:$CE$8700,$A1665,MATCH(D$1,'2-3 引出列表'!$A$1:$CD$1,0)),""))</f>
        <v>0</v>
      </c>
      <c r="E1665">
        <f>IF(ISBLANK(IFERROR(INDEX('2-3 引出列表'!$A$2:$CE$8700,$A1665,MATCH(E$1,'2-3 引出列表'!$A$1:$CD$1,0)),"")),"",IFERROR(INDEX('2-3 引出列表'!$A$2:$CE$8700,$A1665,MATCH(E$1,'2-3 引出列表'!$A$1:$CD$1,0)),""))</f>
        <v>0</v>
      </c>
      <c r="F1665" t="str">
        <f t="shared" si="25"/>
        <v>0</v>
      </c>
      <c r="G1665">
        <f>IF(ISBLANK(IFERROR(INDEX('2-3 引出列表'!$A$2:$CE$8700,$A1665,MATCH(G$1,'2-3 引出列表'!$A$1:$CD$1,0)),"")),"",IFERROR(INDEX('2-3 引出列表'!$A$2:$CE$8700,$A1665,MATCH(G$1,'2-3 引出列表'!$A$1:$CD$1,0)),""))</f>
        <v>0</v>
      </c>
      <c r="H1665">
        <f>IF(ISBLANK(IFERROR(INDEX('2-3 引出列表'!$A$2:$CE$8700,$A1665,MATCH(H$1,'2-3 引出列表'!$A$1:$CD$1,0)),"")),"",IFERROR(INDEX('2-3 引出列表'!$A$2:$CE$8700,$A1665,MATCH(H$1,'2-3 引出列表'!$A$1:$CD$1,0)),""))</f>
        <v>0</v>
      </c>
      <c r="I1665">
        <f>IF(ISBLANK(IFERROR(INDEX('2-3 引出列表'!$A$2:$CE$8700,$A1665,MATCH(I$1,'2-3 引出列表'!$A$1:$CD$1,0)),"")),"",IFERROR(INDEX('2-3 引出列表'!$A$2:$CE$8700,$A1665,MATCH(I$1,'2-3 引出列表'!$A$1:$CD$1,0)),""))</f>
        <v>0</v>
      </c>
    </row>
    <row r="1666" customFormat="1" spans="1:9">
      <c r="A1666">
        <v>1665</v>
      </c>
      <c r="B1666">
        <f>IF(ISBLANK(IFERROR(INDEX('2-3 引出列表'!$A$2:$CE$8700,$A1666,MATCH(B$1,'2-3 引出列表'!$A$1:$CD$1,0)),"")),"",IFERROR(INDEX('2-3 引出列表'!$A$2:$CE$8700,$A1666,MATCH(B$1,'2-3 引出列表'!$A$1:$CD$1,0)),""))</f>
        <v>0</v>
      </c>
      <c r="C1666">
        <f>IF(ISBLANK(IFERROR(INDEX('2-3 引出列表'!$A$2:$CE$8700,$A1666,MATCH(C$1,'2-3 引出列表'!$A$1:$CD$1,0)),"")),"",IFERROR(INDEX('2-3 引出列表'!$A$2:$CE$8700,$A1666,MATCH(C$1,'2-3 引出列表'!$A$1:$CD$1,0)),""))</f>
        <v>0</v>
      </c>
      <c r="D1666">
        <f>IF(ISBLANK(IFERROR(INDEX('2-3 引出列表'!$A$2:$CE$8700,$A1666,MATCH(D$1,'2-3 引出列表'!$A$1:$CD$1,0)),"")),"",IFERROR(INDEX('2-3 引出列表'!$A$2:$CE$8700,$A1666,MATCH(D$1,'2-3 引出列表'!$A$1:$CD$1,0)),""))</f>
        <v>0</v>
      </c>
      <c r="E1666">
        <f>IF(ISBLANK(IFERROR(INDEX('2-3 引出列表'!$A$2:$CE$8700,$A1666,MATCH(E$1,'2-3 引出列表'!$A$1:$CD$1,0)),"")),"",IFERROR(INDEX('2-3 引出列表'!$A$2:$CE$8700,$A1666,MATCH(E$1,'2-3 引出列表'!$A$1:$CD$1,0)),""))</f>
        <v>0</v>
      </c>
      <c r="F1666" t="str">
        <f t="shared" ref="F1666:F1729" si="26">LEFT(E1666,7)</f>
        <v>0</v>
      </c>
      <c r="G1666">
        <f>IF(ISBLANK(IFERROR(INDEX('2-3 引出列表'!$A$2:$CE$8700,$A1666,MATCH(G$1,'2-3 引出列表'!$A$1:$CD$1,0)),"")),"",IFERROR(INDEX('2-3 引出列表'!$A$2:$CE$8700,$A1666,MATCH(G$1,'2-3 引出列表'!$A$1:$CD$1,0)),""))</f>
        <v>0</v>
      </c>
      <c r="H1666">
        <f>IF(ISBLANK(IFERROR(INDEX('2-3 引出列表'!$A$2:$CE$8700,$A1666,MATCH(H$1,'2-3 引出列表'!$A$1:$CD$1,0)),"")),"",IFERROR(INDEX('2-3 引出列表'!$A$2:$CE$8700,$A1666,MATCH(H$1,'2-3 引出列表'!$A$1:$CD$1,0)),""))</f>
        <v>0</v>
      </c>
      <c r="I1666">
        <f>IF(ISBLANK(IFERROR(INDEX('2-3 引出列表'!$A$2:$CE$8700,$A1666,MATCH(I$1,'2-3 引出列表'!$A$1:$CD$1,0)),"")),"",IFERROR(INDEX('2-3 引出列表'!$A$2:$CE$8700,$A1666,MATCH(I$1,'2-3 引出列表'!$A$1:$CD$1,0)),""))</f>
        <v>0</v>
      </c>
    </row>
    <row r="1667" customFormat="1" spans="1:9">
      <c r="A1667">
        <v>1666</v>
      </c>
      <c r="B1667">
        <f>IF(ISBLANK(IFERROR(INDEX('2-3 引出列表'!$A$2:$CE$8700,$A1667,MATCH(B$1,'2-3 引出列表'!$A$1:$CD$1,0)),"")),"",IFERROR(INDEX('2-3 引出列表'!$A$2:$CE$8700,$A1667,MATCH(B$1,'2-3 引出列表'!$A$1:$CD$1,0)),""))</f>
        <v>0</v>
      </c>
      <c r="C1667">
        <f>IF(ISBLANK(IFERROR(INDEX('2-3 引出列表'!$A$2:$CE$8700,$A1667,MATCH(C$1,'2-3 引出列表'!$A$1:$CD$1,0)),"")),"",IFERROR(INDEX('2-3 引出列表'!$A$2:$CE$8700,$A1667,MATCH(C$1,'2-3 引出列表'!$A$1:$CD$1,0)),""))</f>
        <v>0</v>
      </c>
      <c r="D1667">
        <f>IF(ISBLANK(IFERROR(INDEX('2-3 引出列表'!$A$2:$CE$8700,$A1667,MATCH(D$1,'2-3 引出列表'!$A$1:$CD$1,0)),"")),"",IFERROR(INDEX('2-3 引出列表'!$A$2:$CE$8700,$A1667,MATCH(D$1,'2-3 引出列表'!$A$1:$CD$1,0)),""))</f>
        <v>0</v>
      </c>
      <c r="E1667">
        <f>IF(ISBLANK(IFERROR(INDEX('2-3 引出列表'!$A$2:$CE$8700,$A1667,MATCH(E$1,'2-3 引出列表'!$A$1:$CD$1,0)),"")),"",IFERROR(INDEX('2-3 引出列表'!$A$2:$CE$8700,$A1667,MATCH(E$1,'2-3 引出列表'!$A$1:$CD$1,0)),""))</f>
        <v>0</v>
      </c>
      <c r="F1667" t="str">
        <f t="shared" si="26"/>
        <v>0</v>
      </c>
      <c r="G1667">
        <f>IF(ISBLANK(IFERROR(INDEX('2-3 引出列表'!$A$2:$CE$8700,$A1667,MATCH(G$1,'2-3 引出列表'!$A$1:$CD$1,0)),"")),"",IFERROR(INDEX('2-3 引出列表'!$A$2:$CE$8700,$A1667,MATCH(G$1,'2-3 引出列表'!$A$1:$CD$1,0)),""))</f>
        <v>0</v>
      </c>
      <c r="H1667">
        <f>IF(ISBLANK(IFERROR(INDEX('2-3 引出列表'!$A$2:$CE$8700,$A1667,MATCH(H$1,'2-3 引出列表'!$A$1:$CD$1,0)),"")),"",IFERROR(INDEX('2-3 引出列表'!$A$2:$CE$8700,$A1667,MATCH(H$1,'2-3 引出列表'!$A$1:$CD$1,0)),""))</f>
        <v>0</v>
      </c>
      <c r="I1667">
        <f>IF(ISBLANK(IFERROR(INDEX('2-3 引出列表'!$A$2:$CE$8700,$A1667,MATCH(I$1,'2-3 引出列表'!$A$1:$CD$1,0)),"")),"",IFERROR(INDEX('2-3 引出列表'!$A$2:$CE$8700,$A1667,MATCH(I$1,'2-3 引出列表'!$A$1:$CD$1,0)),""))</f>
        <v>0</v>
      </c>
    </row>
    <row r="1668" customFormat="1" spans="1:9">
      <c r="A1668">
        <v>1667</v>
      </c>
      <c r="B1668">
        <f>IF(ISBLANK(IFERROR(INDEX('2-3 引出列表'!$A$2:$CE$8700,$A1668,MATCH(B$1,'2-3 引出列表'!$A$1:$CD$1,0)),"")),"",IFERROR(INDEX('2-3 引出列表'!$A$2:$CE$8700,$A1668,MATCH(B$1,'2-3 引出列表'!$A$1:$CD$1,0)),""))</f>
        <v>0</v>
      </c>
      <c r="C1668">
        <f>IF(ISBLANK(IFERROR(INDEX('2-3 引出列表'!$A$2:$CE$8700,$A1668,MATCH(C$1,'2-3 引出列表'!$A$1:$CD$1,0)),"")),"",IFERROR(INDEX('2-3 引出列表'!$A$2:$CE$8700,$A1668,MATCH(C$1,'2-3 引出列表'!$A$1:$CD$1,0)),""))</f>
        <v>0</v>
      </c>
      <c r="D1668">
        <f>IF(ISBLANK(IFERROR(INDEX('2-3 引出列表'!$A$2:$CE$8700,$A1668,MATCH(D$1,'2-3 引出列表'!$A$1:$CD$1,0)),"")),"",IFERROR(INDEX('2-3 引出列表'!$A$2:$CE$8700,$A1668,MATCH(D$1,'2-3 引出列表'!$A$1:$CD$1,0)),""))</f>
        <v>0</v>
      </c>
      <c r="E1668">
        <f>IF(ISBLANK(IFERROR(INDEX('2-3 引出列表'!$A$2:$CE$8700,$A1668,MATCH(E$1,'2-3 引出列表'!$A$1:$CD$1,0)),"")),"",IFERROR(INDEX('2-3 引出列表'!$A$2:$CE$8700,$A1668,MATCH(E$1,'2-3 引出列表'!$A$1:$CD$1,0)),""))</f>
        <v>0</v>
      </c>
      <c r="F1668" t="str">
        <f t="shared" si="26"/>
        <v>0</v>
      </c>
      <c r="G1668">
        <f>IF(ISBLANK(IFERROR(INDEX('2-3 引出列表'!$A$2:$CE$8700,$A1668,MATCH(G$1,'2-3 引出列表'!$A$1:$CD$1,0)),"")),"",IFERROR(INDEX('2-3 引出列表'!$A$2:$CE$8700,$A1668,MATCH(G$1,'2-3 引出列表'!$A$1:$CD$1,0)),""))</f>
        <v>0</v>
      </c>
      <c r="H1668">
        <f>IF(ISBLANK(IFERROR(INDEX('2-3 引出列表'!$A$2:$CE$8700,$A1668,MATCH(H$1,'2-3 引出列表'!$A$1:$CD$1,0)),"")),"",IFERROR(INDEX('2-3 引出列表'!$A$2:$CE$8700,$A1668,MATCH(H$1,'2-3 引出列表'!$A$1:$CD$1,0)),""))</f>
        <v>0</v>
      </c>
      <c r="I1668">
        <f>IF(ISBLANK(IFERROR(INDEX('2-3 引出列表'!$A$2:$CE$8700,$A1668,MATCH(I$1,'2-3 引出列表'!$A$1:$CD$1,0)),"")),"",IFERROR(INDEX('2-3 引出列表'!$A$2:$CE$8700,$A1668,MATCH(I$1,'2-3 引出列表'!$A$1:$CD$1,0)),""))</f>
        <v>0</v>
      </c>
    </row>
    <row r="1669" customFormat="1" spans="1:9">
      <c r="A1669">
        <v>1668</v>
      </c>
      <c r="B1669">
        <f>IF(ISBLANK(IFERROR(INDEX('2-3 引出列表'!$A$2:$CE$8700,$A1669,MATCH(B$1,'2-3 引出列表'!$A$1:$CD$1,0)),"")),"",IFERROR(INDEX('2-3 引出列表'!$A$2:$CE$8700,$A1669,MATCH(B$1,'2-3 引出列表'!$A$1:$CD$1,0)),""))</f>
        <v>0</v>
      </c>
      <c r="C1669">
        <f>IF(ISBLANK(IFERROR(INDEX('2-3 引出列表'!$A$2:$CE$8700,$A1669,MATCH(C$1,'2-3 引出列表'!$A$1:$CD$1,0)),"")),"",IFERROR(INDEX('2-3 引出列表'!$A$2:$CE$8700,$A1669,MATCH(C$1,'2-3 引出列表'!$A$1:$CD$1,0)),""))</f>
        <v>0</v>
      </c>
      <c r="D1669">
        <f>IF(ISBLANK(IFERROR(INDEX('2-3 引出列表'!$A$2:$CE$8700,$A1669,MATCH(D$1,'2-3 引出列表'!$A$1:$CD$1,0)),"")),"",IFERROR(INDEX('2-3 引出列表'!$A$2:$CE$8700,$A1669,MATCH(D$1,'2-3 引出列表'!$A$1:$CD$1,0)),""))</f>
        <v>0</v>
      </c>
      <c r="E1669">
        <f>IF(ISBLANK(IFERROR(INDEX('2-3 引出列表'!$A$2:$CE$8700,$A1669,MATCH(E$1,'2-3 引出列表'!$A$1:$CD$1,0)),"")),"",IFERROR(INDEX('2-3 引出列表'!$A$2:$CE$8700,$A1669,MATCH(E$1,'2-3 引出列表'!$A$1:$CD$1,0)),""))</f>
        <v>0</v>
      </c>
      <c r="F1669" t="str">
        <f t="shared" si="26"/>
        <v>0</v>
      </c>
      <c r="G1669">
        <f>IF(ISBLANK(IFERROR(INDEX('2-3 引出列表'!$A$2:$CE$8700,$A1669,MATCH(G$1,'2-3 引出列表'!$A$1:$CD$1,0)),"")),"",IFERROR(INDEX('2-3 引出列表'!$A$2:$CE$8700,$A1669,MATCH(G$1,'2-3 引出列表'!$A$1:$CD$1,0)),""))</f>
        <v>0</v>
      </c>
      <c r="H1669">
        <f>IF(ISBLANK(IFERROR(INDEX('2-3 引出列表'!$A$2:$CE$8700,$A1669,MATCH(H$1,'2-3 引出列表'!$A$1:$CD$1,0)),"")),"",IFERROR(INDEX('2-3 引出列表'!$A$2:$CE$8700,$A1669,MATCH(H$1,'2-3 引出列表'!$A$1:$CD$1,0)),""))</f>
        <v>0</v>
      </c>
      <c r="I1669">
        <f>IF(ISBLANK(IFERROR(INDEX('2-3 引出列表'!$A$2:$CE$8700,$A1669,MATCH(I$1,'2-3 引出列表'!$A$1:$CD$1,0)),"")),"",IFERROR(INDEX('2-3 引出列表'!$A$2:$CE$8700,$A1669,MATCH(I$1,'2-3 引出列表'!$A$1:$CD$1,0)),""))</f>
        <v>0</v>
      </c>
    </row>
    <row r="1670" customFormat="1" spans="1:9">
      <c r="A1670">
        <v>1669</v>
      </c>
      <c r="B1670">
        <f>IF(ISBLANK(IFERROR(INDEX('2-3 引出列表'!$A$2:$CE$8700,$A1670,MATCH(B$1,'2-3 引出列表'!$A$1:$CD$1,0)),"")),"",IFERROR(INDEX('2-3 引出列表'!$A$2:$CE$8700,$A1670,MATCH(B$1,'2-3 引出列表'!$A$1:$CD$1,0)),""))</f>
        <v>0</v>
      </c>
      <c r="C1670">
        <f>IF(ISBLANK(IFERROR(INDEX('2-3 引出列表'!$A$2:$CE$8700,$A1670,MATCH(C$1,'2-3 引出列表'!$A$1:$CD$1,0)),"")),"",IFERROR(INDEX('2-3 引出列表'!$A$2:$CE$8700,$A1670,MATCH(C$1,'2-3 引出列表'!$A$1:$CD$1,0)),""))</f>
        <v>0</v>
      </c>
      <c r="D1670">
        <f>IF(ISBLANK(IFERROR(INDEX('2-3 引出列表'!$A$2:$CE$8700,$A1670,MATCH(D$1,'2-3 引出列表'!$A$1:$CD$1,0)),"")),"",IFERROR(INDEX('2-3 引出列表'!$A$2:$CE$8700,$A1670,MATCH(D$1,'2-3 引出列表'!$A$1:$CD$1,0)),""))</f>
        <v>0</v>
      </c>
      <c r="E1670">
        <f>IF(ISBLANK(IFERROR(INDEX('2-3 引出列表'!$A$2:$CE$8700,$A1670,MATCH(E$1,'2-3 引出列表'!$A$1:$CD$1,0)),"")),"",IFERROR(INDEX('2-3 引出列表'!$A$2:$CE$8700,$A1670,MATCH(E$1,'2-3 引出列表'!$A$1:$CD$1,0)),""))</f>
        <v>0</v>
      </c>
      <c r="F1670" t="str">
        <f t="shared" si="26"/>
        <v>0</v>
      </c>
      <c r="G1670">
        <f>IF(ISBLANK(IFERROR(INDEX('2-3 引出列表'!$A$2:$CE$8700,$A1670,MATCH(G$1,'2-3 引出列表'!$A$1:$CD$1,0)),"")),"",IFERROR(INDEX('2-3 引出列表'!$A$2:$CE$8700,$A1670,MATCH(G$1,'2-3 引出列表'!$A$1:$CD$1,0)),""))</f>
        <v>0</v>
      </c>
      <c r="H1670">
        <f>IF(ISBLANK(IFERROR(INDEX('2-3 引出列表'!$A$2:$CE$8700,$A1670,MATCH(H$1,'2-3 引出列表'!$A$1:$CD$1,0)),"")),"",IFERROR(INDEX('2-3 引出列表'!$A$2:$CE$8700,$A1670,MATCH(H$1,'2-3 引出列表'!$A$1:$CD$1,0)),""))</f>
        <v>0</v>
      </c>
      <c r="I1670">
        <f>IF(ISBLANK(IFERROR(INDEX('2-3 引出列表'!$A$2:$CE$8700,$A1670,MATCH(I$1,'2-3 引出列表'!$A$1:$CD$1,0)),"")),"",IFERROR(INDEX('2-3 引出列表'!$A$2:$CE$8700,$A1670,MATCH(I$1,'2-3 引出列表'!$A$1:$CD$1,0)),""))</f>
        <v>0</v>
      </c>
    </row>
    <row r="1671" customFormat="1" spans="1:9">
      <c r="A1671">
        <v>1670</v>
      </c>
      <c r="B1671">
        <f>IF(ISBLANK(IFERROR(INDEX('2-3 引出列表'!$A$2:$CE$8700,$A1671,MATCH(B$1,'2-3 引出列表'!$A$1:$CD$1,0)),"")),"",IFERROR(INDEX('2-3 引出列表'!$A$2:$CE$8700,$A1671,MATCH(B$1,'2-3 引出列表'!$A$1:$CD$1,0)),""))</f>
        <v>0</v>
      </c>
      <c r="C1671">
        <f>IF(ISBLANK(IFERROR(INDEX('2-3 引出列表'!$A$2:$CE$8700,$A1671,MATCH(C$1,'2-3 引出列表'!$A$1:$CD$1,0)),"")),"",IFERROR(INDEX('2-3 引出列表'!$A$2:$CE$8700,$A1671,MATCH(C$1,'2-3 引出列表'!$A$1:$CD$1,0)),""))</f>
        <v>0</v>
      </c>
      <c r="D1671">
        <f>IF(ISBLANK(IFERROR(INDEX('2-3 引出列表'!$A$2:$CE$8700,$A1671,MATCH(D$1,'2-3 引出列表'!$A$1:$CD$1,0)),"")),"",IFERROR(INDEX('2-3 引出列表'!$A$2:$CE$8700,$A1671,MATCH(D$1,'2-3 引出列表'!$A$1:$CD$1,0)),""))</f>
        <v>0</v>
      </c>
      <c r="E1671">
        <f>IF(ISBLANK(IFERROR(INDEX('2-3 引出列表'!$A$2:$CE$8700,$A1671,MATCH(E$1,'2-3 引出列表'!$A$1:$CD$1,0)),"")),"",IFERROR(INDEX('2-3 引出列表'!$A$2:$CE$8700,$A1671,MATCH(E$1,'2-3 引出列表'!$A$1:$CD$1,0)),""))</f>
        <v>0</v>
      </c>
      <c r="F1671" t="str">
        <f t="shared" si="26"/>
        <v>0</v>
      </c>
      <c r="G1671">
        <f>IF(ISBLANK(IFERROR(INDEX('2-3 引出列表'!$A$2:$CE$8700,$A1671,MATCH(G$1,'2-3 引出列表'!$A$1:$CD$1,0)),"")),"",IFERROR(INDEX('2-3 引出列表'!$A$2:$CE$8700,$A1671,MATCH(G$1,'2-3 引出列表'!$A$1:$CD$1,0)),""))</f>
        <v>0</v>
      </c>
      <c r="H1671">
        <f>IF(ISBLANK(IFERROR(INDEX('2-3 引出列表'!$A$2:$CE$8700,$A1671,MATCH(H$1,'2-3 引出列表'!$A$1:$CD$1,0)),"")),"",IFERROR(INDEX('2-3 引出列表'!$A$2:$CE$8700,$A1671,MATCH(H$1,'2-3 引出列表'!$A$1:$CD$1,0)),""))</f>
        <v>0</v>
      </c>
      <c r="I1671">
        <f>IF(ISBLANK(IFERROR(INDEX('2-3 引出列表'!$A$2:$CE$8700,$A1671,MATCH(I$1,'2-3 引出列表'!$A$1:$CD$1,0)),"")),"",IFERROR(INDEX('2-3 引出列表'!$A$2:$CE$8700,$A1671,MATCH(I$1,'2-3 引出列表'!$A$1:$CD$1,0)),""))</f>
        <v>0</v>
      </c>
    </row>
    <row r="1672" customFormat="1" spans="1:9">
      <c r="A1672">
        <v>1671</v>
      </c>
      <c r="B1672">
        <f>IF(ISBLANK(IFERROR(INDEX('2-3 引出列表'!$A$2:$CE$8700,$A1672,MATCH(B$1,'2-3 引出列表'!$A$1:$CD$1,0)),"")),"",IFERROR(INDEX('2-3 引出列表'!$A$2:$CE$8700,$A1672,MATCH(B$1,'2-3 引出列表'!$A$1:$CD$1,0)),""))</f>
        <v>0</v>
      </c>
      <c r="C1672">
        <f>IF(ISBLANK(IFERROR(INDEX('2-3 引出列表'!$A$2:$CE$8700,$A1672,MATCH(C$1,'2-3 引出列表'!$A$1:$CD$1,0)),"")),"",IFERROR(INDEX('2-3 引出列表'!$A$2:$CE$8700,$A1672,MATCH(C$1,'2-3 引出列表'!$A$1:$CD$1,0)),""))</f>
        <v>0</v>
      </c>
      <c r="D1672">
        <f>IF(ISBLANK(IFERROR(INDEX('2-3 引出列表'!$A$2:$CE$8700,$A1672,MATCH(D$1,'2-3 引出列表'!$A$1:$CD$1,0)),"")),"",IFERROR(INDEX('2-3 引出列表'!$A$2:$CE$8700,$A1672,MATCH(D$1,'2-3 引出列表'!$A$1:$CD$1,0)),""))</f>
        <v>0</v>
      </c>
      <c r="E1672">
        <f>IF(ISBLANK(IFERROR(INDEX('2-3 引出列表'!$A$2:$CE$8700,$A1672,MATCH(E$1,'2-3 引出列表'!$A$1:$CD$1,0)),"")),"",IFERROR(INDEX('2-3 引出列表'!$A$2:$CE$8700,$A1672,MATCH(E$1,'2-3 引出列表'!$A$1:$CD$1,0)),""))</f>
        <v>0</v>
      </c>
      <c r="F1672" t="str">
        <f t="shared" si="26"/>
        <v>0</v>
      </c>
      <c r="G1672">
        <f>IF(ISBLANK(IFERROR(INDEX('2-3 引出列表'!$A$2:$CE$8700,$A1672,MATCH(G$1,'2-3 引出列表'!$A$1:$CD$1,0)),"")),"",IFERROR(INDEX('2-3 引出列表'!$A$2:$CE$8700,$A1672,MATCH(G$1,'2-3 引出列表'!$A$1:$CD$1,0)),""))</f>
        <v>0</v>
      </c>
      <c r="H1672">
        <f>IF(ISBLANK(IFERROR(INDEX('2-3 引出列表'!$A$2:$CE$8700,$A1672,MATCH(H$1,'2-3 引出列表'!$A$1:$CD$1,0)),"")),"",IFERROR(INDEX('2-3 引出列表'!$A$2:$CE$8700,$A1672,MATCH(H$1,'2-3 引出列表'!$A$1:$CD$1,0)),""))</f>
        <v>0</v>
      </c>
      <c r="I1672">
        <f>IF(ISBLANK(IFERROR(INDEX('2-3 引出列表'!$A$2:$CE$8700,$A1672,MATCH(I$1,'2-3 引出列表'!$A$1:$CD$1,0)),"")),"",IFERROR(INDEX('2-3 引出列表'!$A$2:$CE$8700,$A1672,MATCH(I$1,'2-3 引出列表'!$A$1:$CD$1,0)),""))</f>
        <v>0</v>
      </c>
    </row>
    <row r="1673" customFormat="1" spans="1:9">
      <c r="A1673">
        <v>1672</v>
      </c>
      <c r="B1673">
        <f>IF(ISBLANK(IFERROR(INDEX('2-3 引出列表'!$A$2:$CE$8700,$A1673,MATCH(B$1,'2-3 引出列表'!$A$1:$CD$1,0)),"")),"",IFERROR(INDEX('2-3 引出列表'!$A$2:$CE$8700,$A1673,MATCH(B$1,'2-3 引出列表'!$A$1:$CD$1,0)),""))</f>
        <v>0</v>
      </c>
      <c r="C1673">
        <f>IF(ISBLANK(IFERROR(INDEX('2-3 引出列表'!$A$2:$CE$8700,$A1673,MATCH(C$1,'2-3 引出列表'!$A$1:$CD$1,0)),"")),"",IFERROR(INDEX('2-3 引出列表'!$A$2:$CE$8700,$A1673,MATCH(C$1,'2-3 引出列表'!$A$1:$CD$1,0)),""))</f>
        <v>0</v>
      </c>
      <c r="D1673">
        <f>IF(ISBLANK(IFERROR(INDEX('2-3 引出列表'!$A$2:$CE$8700,$A1673,MATCH(D$1,'2-3 引出列表'!$A$1:$CD$1,0)),"")),"",IFERROR(INDEX('2-3 引出列表'!$A$2:$CE$8700,$A1673,MATCH(D$1,'2-3 引出列表'!$A$1:$CD$1,0)),""))</f>
        <v>0</v>
      </c>
      <c r="E1673">
        <f>IF(ISBLANK(IFERROR(INDEX('2-3 引出列表'!$A$2:$CE$8700,$A1673,MATCH(E$1,'2-3 引出列表'!$A$1:$CD$1,0)),"")),"",IFERROR(INDEX('2-3 引出列表'!$A$2:$CE$8700,$A1673,MATCH(E$1,'2-3 引出列表'!$A$1:$CD$1,0)),""))</f>
        <v>0</v>
      </c>
      <c r="F1673" t="str">
        <f t="shared" si="26"/>
        <v>0</v>
      </c>
      <c r="G1673">
        <f>IF(ISBLANK(IFERROR(INDEX('2-3 引出列表'!$A$2:$CE$8700,$A1673,MATCH(G$1,'2-3 引出列表'!$A$1:$CD$1,0)),"")),"",IFERROR(INDEX('2-3 引出列表'!$A$2:$CE$8700,$A1673,MATCH(G$1,'2-3 引出列表'!$A$1:$CD$1,0)),""))</f>
        <v>0</v>
      </c>
      <c r="H1673">
        <f>IF(ISBLANK(IFERROR(INDEX('2-3 引出列表'!$A$2:$CE$8700,$A1673,MATCH(H$1,'2-3 引出列表'!$A$1:$CD$1,0)),"")),"",IFERROR(INDEX('2-3 引出列表'!$A$2:$CE$8700,$A1673,MATCH(H$1,'2-3 引出列表'!$A$1:$CD$1,0)),""))</f>
        <v>0</v>
      </c>
      <c r="I1673">
        <f>IF(ISBLANK(IFERROR(INDEX('2-3 引出列表'!$A$2:$CE$8700,$A1673,MATCH(I$1,'2-3 引出列表'!$A$1:$CD$1,0)),"")),"",IFERROR(INDEX('2-3 引出列表'!$A$2:$CE$8700,$A1673,MATCH(I$1,'2-3 引出列表'!$A$1:$CD$1,0)),""))</f>
        <v>0</v>
      </c>
    </row>
    <row r="1674" customFormat="1" spans="1:9">
      <c r="A1674">
        <v>1673</v>
      </c>
      <c r="B1674">
        <f>IF(ISBLANK(IFERROR(INDEX('2-3 引出列表'!$A$2:$CE$8700,$A1674,MATCH(B$1,'2-3 引出列表'!$A$1:$CD$1,0)),"")),"",IFERROR(INDEX('2-3 引出列表'!$A$2:$CE$8700,$A1674,MATCH(B$1,'2-3 引出列表'!$A$1:$CD$1,0)),""))</f>
        <v>0</v>
      </c>
      <c r="C1674">
        <f>IF(ISBLANK(IFERROR(INDEX('2-3 引出列表'!$A$2:$CE$8700,$A1674,MATCH(C$1,'2-3 引出列表'!$A$1:$CD$1,0)),"")),"",IFERROR(INDEX('2-3 引出列表'!$A$2:$CE$8700,$A1674,MATCH(C$1,'2-3 引出列表'!$A$1:$CD$1,0)),""))</f>
        <v>0</v>
      </c>
      <c r="D1674">
        <f>IF(ISBLANK(IFERROR(INDEX('2-3 引出列表'!$A$2:$CE$8700,$A1674,MATCH(D$1,'2-3 引出列表'!$A$1:$CD$1,0)),"")),"",IFERROR(INDEX('2-3 引出列表'!$A$2:$CE$8700,$A1674,MATCH(D$1,'2-3 引出列表'!$A$1:$CD$1,0)),""))</f>
        <v>0</v>
      </c>
      <c r="E1674">
        <f>IF(ISBLANK(IFERROR(INDEX('2-3 引出列表'!$A$2:$CE$8700,$A1674,MATCH(E$1,'2-3 引出列表'!$A$1:$CD$1,0)),"")),"",IFERROR(INDEX('2-3 引出列表'!$A$2:$CE$8700,$A1674,MATCH(E$1,'2-3 引出列表'!$A$1:$CD$1,0)),""))</f>
        <v>0</v>
      </c>
      <c r="F1674" t="str">
        <f t="shared" si="26"/>
        <v>0</v>
      </c>
      <c r="G1674">
        <f>IF(ISBLANK(IFERROR(INDEX('2-3 引出列表'!$A$2:$CE$8700,$A1674,MATCH(G$1,'2-3 引出列表'!$A$1:$CD$1,0)),"")),"",IFERROR(INDEX('2-3 引出列表'!$A$2:$CE$8700,$A1674,MATCH(G$1,'2-3 引出列表'!$A$1:$CD$1,0)),""))</f>
        <v>0</v>
      </c>
      <c r="H1674">
        <f>IF(ISBLANK(IFERROR(INDEX('2-3 引出列表'!$A$2:$CE$8700,$A1674,MATCH(H$1,'2-3 引出列表'!$A$1:$CD$1,0)),"")),"",IFERROR(INDEX('2-3 引出列表'!$A$2:$CE$8700,$A1674,MATCH(H$1,'2-3 引出列表'!$A$1:$CD$1,0)),""))</f>
        <v>0</v>
      </c>
      <c r="I1674">
        <f>IF(ISBLANK(IFERROR(INDEX('2-3 引出列表'!$A$2:$CE$8700,$A1674,MATCH(I$1,'2-3 引出列表'!$A$1:$CD$1,0)),"")),"",IFERROR(INDEX('2-3 引出列表'!$A$2:$CE$8700,$A1674,MATCH(I$1,'2-3 引出列表'!$A$1:$CD$1,0)),""))</f>
        <v>0</v>
      </c>
    </row>
    <row r="1675" customFormat="1" spans="1:9">
      <c r="A1675">
        <v>1674</v>
      </c>
      <c r="B1675">
        <f>IF(ISBLANK(IFERROR(INDEX('2-3 引出列表'!$A$2:$CE$8700,$A1675,MATCH(B$1,'2-3 引出列表'!$A$1:$CD$1,0)),"")),"",IFERROR(INDEX('2-3 引出列表'!$A$2:$CE$8700,$A1675,MATCH(B$1,'2-3 引出列表'!$A$1:$CD$1,0)),""))</f>
        <v>0</v>
      </c>
      <c r="C1675">
        <f>IF(ISBLANK(IFERROR(INDEX('2-3 引出列表'!$A$2:$CE$8700,$A1675,MATCH(C$1,'2-3 引出列表'!$A$1:$CD$1,0)),"")),"",IFERROR(INDEX('2-3 引出列表'!$A$2:$CE$8700,$A1675,MATCH(C$1,'2-3 引出列表'!$A$1:$CD$1,0)),""))</f>
        <v>0</v>
      </c>
      <c r="D1675">
        <f>IF(ISBLANK(IFERROR(INDEX('2-3 引出列表'!$A$2:$CE$8700,$A1675,MATCH(D$1,'2-3 引出列表'!$A$1:$CD$1,0)),"")),"",IFERROR(INDEX('2-3 引出列表'!$A$2:$CE$8700,$A1675,MATCH(D$1,'2-3 引出列表'!$A$1:$CD$1,0)),""))</f>
        <v>0</v>
      </c>
      <c r="E1675">
        <f>IF(ISBLANK(IFERROR(INDEX('2-3 引出列表'!$A$2:$CE$8700,$A1675,MATCH(E$1,'2-3 引出列表'!$A$1:$CD$1,0)),"")),"",IFERROR(INDEX('2-3 引出列表'!$A$2:$CE$8700,$A1675,MATCH(E$1,'2-3 引出列表'!$A$1:$CD$1,0)),""))</f>
        <v>0</v>
      </c>
      <c r="F1675" t="str">
        <f t="shared" si="26"/>
        <v>0</v>
      </c>
      <c r="G1675">
        <f>IF(ISBLANK(IFERROR(INDEX('2-3 引出列表'!$A$2:$CE$8700,$A1675,MATCH(G$1,'2-3 引出列表'!$A$1:$CD$1,0)),"")),"",IFERROR(INDEX('2-3 引出列表'!$A$2:$CE$8700,$A1675,MATCH(G$1,'2-3 引出列表'!$A$1:$CD$1,0)),""))</f>
        <v>0</v>
      </c>
      <c r="H1675">
        <f>IF(ISBLANK(IFERROR(INDEX('2-3 引出列表'!$A$2:$CE$8700,$A1675,MATCH(H$1,'2-3 引出列表'!$A$1:$CD$1,0)),"")),"",IFERROR(INDEX('2-3 引出列表'!$A$2:$CE$8700,$A1675,MATCH(H$1,'2-3 引出列表'!$A$1:$CD$1,0)),""))</f>
        <v>0</v>
      </c>
      <c r="I1675">
        <f>IF(ISBLANK(IFERROR(INDEX('2-3 引出列表'!$A$2:$CE$8700,$A1675,MATCH(I$1,'2-3 引出列表'!$A$1:$CD$1,0)),"")),"",IFERROR(INDEX('2-3 引出列表'!$A$2:$CE$8700,$A1675,MATCH(I$1,'2-3 引出列表'!$A$1:$CD$1,0)),""))</f>
        <v>0</v>
      </c>
    </row>
    <row r="1676" customFormat="1" spans="1:9">
      <c r="A1676">
        <v>1675</v>
      </c>
      <c r="B1676">
        <f>IF(ISBLANK(IFERROR(INDEX('2-3 引出列表'!$A$2:$CE$8700,$A1676,MATCH(B$1,'2-3 引出列表'!$A$1:$CD$1,0)),"")),"",IFERROR(INDEX('2-3 引出列表'!$A$2:$CE$8700,$A1676,MATCH(B$1,'2-3 引出列表'!$A$1:$CD$1,0)),""))</f>
        <v>0</v>
      </c>
      <c r="C1676">
        <f>IF(ISBLANK(IFERROR(INDEX('2-3 引出列表'!$A$2:$CE$8700,$A1676,MATCH(C$1,'2-3 引出列表'!$A$1:$CD$1,0)),"")),"",IFERROR(INDEX('2-3 引出列表'!$A$2:$CE$8700,$A1676,MATCH(C$1,'2-3 引出列表'!$A$1:$CD$1,0)),""))</f>
        <v>0</v>
      </c>
      <c r="D1676">
        <f>IF(ISBLANK(IFERROR(INDEX('2-3 引出列表'!$A$2:$CE$8700,$A1676,MATCH(D$1,'2-3 引出列表'!$A$1:$CD$1,0)),"")),"",IFERROR(INDEX('2-3 引出列表'!$A$2:$CE$8700,$A1676,MATCH(D$1,'2-3 引出列表'!$A$1:$CD$1,0)),""))</f>
        <v>0</v>
      </c>
      <c r="E1676">
        <f>IF(ISBLANK(IFERROR(INDEX('2-3 引出列表'!$A$2:$CE$8700,$A1676,MATCH(E$1,'2-3 引出列表'!$A$1:$CD$1,0)),"")),"",IFERROR(INDEX('2-3 引出列表'!$A$2:$CE$8700,$A1676,MATCH(E$1,'2-3 引出列表'!$A$1:$CD$1,0)),""))</f>
        <v>0</v>
      </c>
      <c r="F1676" t="str">
        <f t="shared" si="26"/>
        <v>0</v>
      </c>
      <c r="G1676">
        <f>IF(ISBLANK(IFERROR(INDEX('2-3 引出列表'!$A$2:$CE$8700,$A1676,MATCH(G$1,'2-3 引出列表'!$A$1:$CD$1,0)),"")),"",IFERROR(INDEX('2-3 引出列表'!$A$2:$CE$8700,$A1676,MATCH(G$1,'2-3 引出列表'!$A$1:$CD$1,0)),""))</f>
        <v>0</v>
      </c>
      <c r="H1676">
        <f>IF(ISBLANK(IFERROR(INDEX('2-3 引出列表'!$A$2:$CE$8700,$A1676,MATCH(H$1,'2-3 引出列表'!$A$1:$CD$1,0)),"")),"",IFERROR(INDEX('2-3 引出列表'!$A$2:$CE$8700,$A1676,MATCH(H$1,'2-3 引出列表'!$A$1:$CD$1,0)),""))</f>
        <v>0</v>
      </c>
      <c r="I1676">
        <f>IF(ISBLANK(IFERROR(INDEX('2-3 引出列表'!$A$2:$CE$8700,$A1676,MATCH(I$1,'2-3 引出列表'!$A$1:$CD$1,0)),"")),"",IFERROR(INDEX('2-3 引出列表'!$A$2:$CE$8700,$A1676,MATCH(I$1,'2-3 引出列表'!$A$1:$CD$1,0)),""))</f>
        <v>0</v>
      </c>
    </row>
    <row r="1677" customFormat="1" spans="1:9">
      <c r="A1677">
        <v>1676</v>
      </c>
      <c r="B1677">
        <f>IF(ISBLANK(IFERROR(INDEX('2-3 引出列表'!$A$2:$CE$8700,$A1677,MATCH(B$1,'2-3 引出列表'!$A$1:$CD$1,0)),"")),"",IFERROR(INDEX('2-3 引出列表'!$A$2:$CE$8700,$A1677,MATCH(B$1,'2-3 引出列表'!$A$1:$CD$1,0)),""))</f>
        <v>0</v>
      </c>
      <c r="C1677">
        <f>IF(ISBLANK(IFERROR(INDEX('2-3 引出列表'!$A$2:$CE$8700,$A1677,MATCH(C$1,'2-3 引出列表'!$A$1:$CD$1,0)),"")),"",IFERROR(INDEX('2-3 引出列表'!$A$2:$CE$8700,$A1677,MATCH(C$1,'2-3 引出列表'!$A$1:$CD$1,0)),""))</f>
        <v>0</v>
      </c>
      <c r="D1677">
        <f>IF(ISBLANK(IFERROR(INDEX('2-3 引出列表'!$A$2:$CE$8700,$A1677,MATCH(D$1,'2-3 引出列表'!$A$1:$CD$1,0)),"")),"",IFERROR(INDEX('2-3 引出列表'!$A$2:$CE$8700,$A1677,MATCH(D$1,'2-3 引出列表'!$A$1:$CD$1,0)),""))</f>
        <v>0</v>
      </c>
      <c r="E1677">
        <f>IF(ISBLANK(IFERROR(INDEX('2-3 引出列表'!$A$2:$CE$8700,$A1677,MATCH(E$1,'2-3 引出列表'!$A$1:$CD$1,0)),"")),"",IFERROR(INDEX('2-3 引出列表'!$A$2:$CE$8700,$A1677,MATCH(E$1,'2-3 引出列表'!$A$1:$CD$1,0)),""))</f>
        <v>0</v>
      </c>
      <c r="F1677" t="str">
        <f t="shared" si="26"/>
        <v>0</v>
      </c>
      <c r="G1677">
        <f>IF(ISBLANK(IFERROR(INDEX('2-3 引出列表'!$A$2:$CE$8700,$A1677,MATCH(G$1,'2-3 引出列表'!$A$1:$CD$1,0)),"")),"",IFERROR(INDEX('2-3 引出列表'!$A$2:$CE$8700,$A1677,MATCH(G$1,'2-3 引出列表'!$A$1:$CD$1,0)),""))</f>
        <v>0</v>
      </c>
      <c r="H1677">
        <f>IF(ISBLANK(IFERROR(INDEX('2-3 引出列表'!$A$2:$CE$8700,$A1677,MATCH(H$1,'2-3 引出列表'!$A$1:$CD$1,0)),"")),"",IFERROR(INDEX('2-3 引出列表'!$A$2:$CE$8700,$A1677,MATCH(H$1,'2-3 引出列表'!$A$1:$CD$1,0)),""))</f>
        <v>0</v>
      </c>
      <c r="I1677">
        <f>IF(ISBLANK(IFERROR(INDEX('2-3 引出列表'!$A$2:$CE$8700,$A1677,MATCH(I$1,'2-3 引出列表'!$A$1:$CD$1,0)),"")),"",IFERROR(INDEX('2-3 引出列表'!$A$2:$CE$8700,$A1677,MATCH(I$1,'2-3 引出列表'!$A$1:$CD$1,0)),""))</f>
        <v>0</v>
      </c>
    </row>
    <row r="1678" customFormat="1" spans="1:9">
      <c r="A1678">
        <v>1677</v>
      </c>
      <c r="B1678">
        <f>IF(ISBLANK(IFERROR(INDEX('2-3 引出列表'!$A$2:$CE$8700,$A1678,MATCH(B$1,'2-3 引出列表'!$A$1:$CD$1,0)),"")),"",IFERROR(INDEX('2-3 引出列表'!$A$2:$CE$8700,$A1678,MATCH(B$1,'2-3 引出列表'!$A$1:$CD$1,0)),""))</f>
        <v>0</v>
      </c>
      <c r="C1678">
        <f>IF(ISBLANK(IFERROR(INDEX('2-3 引出列表'!$A$2:$CE$8700,$A1678,MATCH(C$1,'2-3 引出列表'!$A$1:$CD$1,0)),"")),"",IFERROR(INDEX('2-3 引出列表'!$A$2:$CE$8700,$A1678,MATCH(C$1,'2-3 引出列表'!$A$1:$CD$1,0)),""))</f>
        <v>0</v>
      </c>
      <c r="D1678">
        <f>IF(ISBLANK(IFERROR(INDEX('2-3 引出列表'!$A$2:$CE$8700,$A1678,MATCH(D$1,'2-3 引出列表'!$A$1:$CD$1,0)),"")),"",IFERROR(INDEX('2-3 引出列表'!$A$2:$CE$8700,$A1678,MATCH(D$1,'2-3 引出列表'!$A$1:$CD$1,0)),""))</f>
        <v>0</v>
      </c>
      <c r="E1678">
        <f>IF(ISBLANK(IFERROR(INDEX('2-3 引出列表'!$A$2:$CE$8700,$A1678,MATCH(E$1,'2-3 引出列表'!$A$1:$CD$1,0)),"")),"",IFERROR(INDEX('2-3 引出列表'!$A$2:$CE$8700,$A1678,MATCH(E$1,'2-3 引出列表'!$A$1:$CD$1,0)),""))</f>
        <v>0</v>
      </c>
      <c r="F1678" t="str">
        <f t="shared" si="26"/>
        <v>0</v>
      </c>
      <c r="G1678">
        <f>IF(ISBLANK(IFERROR(INDEX('2-3 引出列表'!$A$2:$CE$8700,$A1678,MATCH(G$1,'2-3 引出列表'!$A$1:$CD$1,0)),"")),"",IFERROR(INDEX('2-3 引出列表'!$A$2:$CE$8700,$A1678,MATCH(G$1,'2-3 引出列表'!$A$1:$CD$1,0)),""))</f>
        <v>0</v>
      </c>
      <c r="H1678">
        <f>IF(ISBLANK(IFERROR(INDEX('2-3 引出列表'!$A$2:$CE$8700,$A1678,MATCH(H$1,'2-3 引出列表'!$A$1:$CD$1,0)),"")),"",IFERROR(INDEX('2-3 引出列表'!$A$2:$CE$8700,$A1678,MATCH(H$1,'2-3 引出列表'!$A$1:$CD$1,0)),""))</f>
        <v>0</v>
      </c>
      <c r="I1678">
        <f>IF(ISBLANK(IFERROR(INDEX('2-3 引出列表'!$A$2:$CE$8700,$A1678,MATCH(I$1,'2-3 引出列表'!$A$1:$CD$1,0)),"")),"",IFERROR(INDEX('2-3 引出列表'!$A$2:$CE$8700,$A1678,MATCH(I$1,'2-3 引出列表'!$A$1:$CD$1,0)),""))</f>
        <v>0</v>
      </c>
    </row>
    <row r="1679" customFormat="1" spans="1:9">
      <c r="A1679">
        <v>1678</v>
      </c>
      <c r="B1679">
        <f>IF(ISBLANK(IFERROR(INDEX('2-3 引出列表'!$A$2:$CE$8700,$A1679,MATCH(B$1,'2-3 引出列表'!$A$1:$CD$1,0)),"")),"",IFERROR(INDEX('2-3 引出列表'!$A$2:$CE$8700,$A1679,MATCH(B$1,'2-3 引出列表'!$A$1:$CD$1,0)),""))</f>
        <v>0</v>
      </c>
      <c r="C1679">
        <f>IF(ISBLANK(IFERROR(INDEX('2-3 引出列表'!$A$2:$CE$8700,$A1679,MATCH(C$1,'2-3 引出列表'!$A$1:$CD$1,0)),"")),"",IFERROR(INDEX('2-3 引出列表'!$A$2:$CE$8700,$A1679,MATCH(C$1,'2-3 引出列表'!$A$1:$CD$1,0)),""))</f>
        <v>0</v>
      </c>
      <c r="D1679">
        <f>IF(ISBLANK(IFERROR(INDEX('2-3 引出列表'!$A$2:$CE$8700,$A1679,MATCH(D$1,'2-3 引出列表'!$A$1:$CD$1,0)),"")),"",IFERROR(INDEX('2-3 引出列表'!$A$2:$CE$8700,$A1679,MATCH(D$1,'2-3 引出列表'!$A$1:$CD$1,0)),""))</f>
        <v>0</v>
      </c>
      <c r="E1679">
        <f>IF(ISBLANK(IFERROR(INDEX('2-3 引出列表'!$A$2:$CE$8700,$A1679,MATCH(E$1,'2-3 引出列表'!$A$1:$CD$1,0)),"")),"",IFERROR(INDEX('2-3 引出列表'!$A$2:$CE$8700,$A1679,MATCH(E$1,'2-3 引出列表'!$A$1:$CD$1,0)),""))</f>
        <v>0</v>
      </c>
      <c r="F1679" t="str">
        <f t="shared" si="26"/>
        <v>0</v>
      </c>
      <c r="G1679">
        <f>IF(ISBLANK(IFERROR(INDEX('2-3 引出列表'!$A$2:$CE$8700,$A1679,MATCH(G$1,'2-3 引出列表'!$A$1:$CD$1,0)),"")),"",IFERROR(INDEX('2-3 引出列表'!$A$2:$CE$8700,$A1679,MATCH(G$1,'2-3 引出列表'!$A$1:$CD$1,0)),""))</f>
        <v>0</v>
      </c>
      <c r="H1679">
        <f>IF(ISBLANK(IFERROR(INDEX('2-3 引出列表'!$A$2:$CE$8700,$A1679,MATCH(H$1,'2-3 引出列表'!$A$1:$CD$1,0)),"")),"",IFERROR(INDEX('2-3 引出列表'!$A$2:$CE$8700,$A1679,MATCH(H$1,'2-3 引出列表'!$A$1:$CD$1,0)),""))</f>
        <v>0</v>
      </c>
      <c r="I1679">
        <f>IF(ISBLANK(IFERROR(INDEX('2-3 引出列表'!$A$2:$CE$8700,$A1679,MATCH(I$1,'2-3 引出列表'!$A$1:$CD$1,0)),"")),"",IFERROR(INDEX('2-3 引出列表'!$A$2:$CE$8700,$A1679,MATCH(I$1,'2-3 引出列表'!$A$1:$CD$1,0)),""))</f>
        <v>0</v>
      </c>
    </row>
    <row r="1680" customFormat="1" spans="1:9">
      <c r="A1680">
        <v>1679</v>
      </c>
      <c r="B1680">
        <f>IF(ISBLANK(IFERROR(INDEX('2-3 引出列表'!$A$2:$CE$8700,$A1680,MATCH(B$1,'2-3 引出列表'!$A$1:$CD$1,0)),"")),"",IFERROR(INDEX('2-3 引出列表'!$A$2:$CE$8700,$A1680,MATCH(B$1,'2-3 引出列表'!$A$1:$CD$1,0)),""))</f>
        <v>0</v>
      </c>
      <c r="C1680">
        <f>IF(ISBLANK(IFERROR(INDEX('2-3 引出列表'!$A$2:$CE$8700,$A1680,MATCH(C$1,'2-3 引出列表'!$A$1:$CD$1,0)),"")),"",IFERROR(INDEX('2-3 引出列表'!$A$2:$CE$8700,$A1680,MATCH(C$1,'2-3 引出列表'!$A$1:$CD$1,0)),""))</f>
        <v>0</v>
      </c>
      <c r="D1680">
        <f>IF(ISBLANK(IFERROR(INDEX('2-3 引出列表'!$A$2:$CE$8700,$A1680,MATCH(D$1,'2-3 引出列表'!$A$1:$CD$1,0)),"")),"",IFERROR(INDEX('2-3 引出列表'!$A$2:$CE$8700,$A1680,MATCH(D$1,'2-3 引出列表'!$A$1:$CD$1,0)),""))</f>
        <v>0</v>
      </c>
      <c r="E1680">
        <f>IF(ISBLANK(IFERROR(INDEX('2-3 引出列表'!$A$2:$CE$8700,$A1680,MATCH(E$1,'2-3 引出列表'!$A$1:$CD$1,0)),"")),"",IFERROR(INDEX('2-3 引出列表'!$A$2:$CE$8700,$A1680,MATCH(E$1,'2-3 引出列表'!$A$1:$CD$1,0)),""))</f>
        <v>0</v>
      </c>
      <c r="F1680" t="str">
        <f t="shared" si="26"/>
        <v>0</v>
      </c>
      <c r="G1680">
        <f>IF(ISBLANK(IFERROR(INDEX('2-3 引出列表'!$A$2:$CE$8700,$A1680,MATCH(G$1,'2-3 引出列表'!$A$1:$CD$1,0)),"")),"",IFERROR(INDEX('2-3 引出列表'!$A$2:$CE$8700,$A1680,MATCH(G$1,'2-3 引出列表'!$A$1:$CD$1,0)),""))</f>
        <v>0</v>
      </c>
      <c r="H1680">
        <f>IF(ISBLANK(IFERROR(INDEX('2-3 引出列表'!$A$2:$CE$8700,$A1680,MATCH(H$1,'2-3 引出列表'!$A$1:$CD$1,0)),"")),"",IFERROR(INDEX('2-3 引出列表'!$A$2:$CE$8700,$A1680,MATCH(H$1,'2-3 引出列表'!$A$1:$CD$1,0)),""))</f>
        <v>0</v>
      </c>
      <c r="I1680">
        <f>IF(ISBLANK(IFERROR(INDEX('2-3 引出列表'!$A$2:$CE$8700,$A1680,MATCH(I$1,'2-3 引出列表'!$A$1:$CD$1,0)),"")),"",IFERROR(INDEX('2-3 引出列表'!$A$2:$CE$8700,$A1680,MATCH(I$1,'2-3 引出列表'!$A$1:$CD$1,0)),""))</f>
        <v>0</v>
      </c>
    </row>
    <row r="1681" customFormat="1" spans="1:9">
      <c r="A1681">
        <v>1680</v>
      </c>
      <c r="B1681">
        <f>IF(ISBLANK(IFERROR(INDEX('2-3 引出列表'!$A$2:$CE$8700,$A1681,MATCH(B$1,'2-3 引出列表'!$A$1:$CD$1,0)),"")),"",IFERROR(INDEX('2-3 引出列表'!$A$2:$CE$8700,$A1681,MATCH(B$1,'2-3 引出列表'!$A$1:$CD$1,0)),""))</f>
        <v>0</v>
      </c>
      <c r="C1681">
        <f>IF(ISBLANK(IFERROR(INDEX('2-3 引出列表'!$A$2:$CE$8700,$A1681,MATCH(C$1,'2-3 引出列表'!$A$1:$CD$1,0)),"")),"",IFERROR(INDEX('2-3 引出列表'!$A$2:$CE$8700,$A1681,MATCH(C$1,'2-3 引出列表'!$A$1:$CD$1,0)),""))</f>
        <v>0</v>
      </c>
      <c r="D1681">
        <f>IF(ISBLANK(IFERROR(INDEX('2-3 引出列表'!$A$2:$CE$8700,$A1681,MATCH(D$1,'2-3 引出列表'!$A$1:$CD$1,0)),"")),"",IFERROR(INDEX('2-3 引出列表'!$A$2:$CE$8700,$A1681,MATCH(D$1,'2-3 引出列表'!$A$1:$CD$1,0)),""))</f>
        <v>0</v>
      </c>
      <c r="E1681">
        <f>IF(ISBLANK(IFERROR(INDEX('2-3 引出列表'!$A$2:$CE$8700,$A1681,MATCH(E$1,'2-3 引出列表'!$A$1:$CD$1,0)),"")),"",IFERROR(INDEX('2-3 引出列表'!$A$2:$CE$8700,$A1681,MATCH(E$1,'2-3 引出列表'!$A$1:$CD$1,0)),""))</f>
        <v>0</v>
      </c>
      <c r="F1681" t="str">
        <f t="shared" si="26"/>
        <v>0</v>
      </c>
      <c r="G1681">
        <f>IF(ISBLANK(IFERROR(INDEX('2-3 引出列表'!$A$2:$CE$8700,$A1681,MATCH(G$1,'2-3 引出列表'!$A$1:$CD$1,0)),"")),"",IFERROR(INDEX('2-3 引出列表'!$A$2:$CE$8700,$A1681,MATCH(G$1,'2-3 引出列表'!$A$1:$CD$1,0)),""))</f>
        <v>0</v>
      </c>
      <c r="H1681">
        <f>IF(ISBLANK(IFERROR(INDEX('2-3 引出列表'!$A$2:$CE$8700,$A1681,MATCH(H$1,'2-3 引出列表'!$A$1:$CD$1,0)),"")),"",IFERROR(INDEX('2-3 引出列表'!$A$2:$CE$8700,$A1681,MATCH(H$1,'2-3 引出列表'!$A$1:$CD$1,0)),""))</f>
        <v>0</v>
      </c>
      <c r="I1681">
        <f>IF(ISBLANK(IFERROR(INDEX('2-3 引出列表'!$A$2:$CE$8700,$A1681,MATCH(I$1,'2-3 引出列表'!$A$1:$CD$1,0)),"")),"",IFERROR(INDEX('2-3 引出列表'!$A$2:$CE$8700,$A1681,MATCH(I$1,'2-3 引出列表'!$A$1:$CD$1,0)),""))</f>
        <v>0</v>
      </c>
    </row>
    <row r="1682" customFormat="1" spans="1:9">
      <c r="A1682">
        <v>1681</v>
      </c>
      <c r="B1682">
        <f>IF(ISBLANK(IFERROR(INDEX('2-3 引出列表'!$A$2:$CE$8700,$A1682,MATCH(B$1,'2-3 引出列表'!$A$1:$CD$1,0)),"")),"",IFERROR(INDEX('2-3 引出列表'!$A$2:$CE$8700,$A1682,MATCH(B$1,'2-3 引出列表'!$A$1:$CD$1,0)),""))</f>
        <v>0</v>
      </c>
      <c r="C1682">
        <f>IF(ISBLANK(IFERROR(INDEX('2-3 引出列表'!$A$2:$CE$8700,$A1682,MATCH(C$1,'2-3 引出列表'!$A$1:$CD$1,0)),"")),"",IFERROR(INDEX('2-3 引出列表'!$A$2:$CE$8700,$A1682,MATCH(C$1,'2-3 引出列表'!$A$1:$CD$1,0)),""))</f>
        <v>0</v>
      </c>
      <c r="D1682">
        <f>IF(ISBLANK(IFERROR(INDEX('2-3 引出列表'!$A$2:$CE$8700,$A1682,MATCH(D$1,'2-3 引出列表'!$A$1:$CD$1,0)),"")),"",IFERROR(INDEX('2-3 引出列表'!$A$2:$CE$8700,$A1682,MATCH(D$1,'2-3 引出列表'!$A$1:$CD$1,0)),""))</f>
        <v>0</v>
      </c>
      <c r="E1682">
        <f>IF(ISBLANK(IFERROR(INDEX('2-3 引出列表'!$A$2:$CE$8700,$A1682,MATCH(E$1,'2-3 引出列表'!$A$1:$CD$1,0)),"")),"",IFERROR(INDEX('2-3 引出列表'!$A$2:$CE$8700,$A1682,MATCH(E$1,'2-3 引出列表'!$A$1:$CD$1,0)),""))</f>
        <v>0</v>
      </c>
      <c r="F1682" t="str">
        <f t="shared" si="26"/>
        <v>0</v>
      </c>
      <c r="G1682">
        <f>IF(ISBLANK(IFERROR(INDEX('2-3 引出列表'!$A$2:$CE$8700,$A1682,MATCH(G$1,'2-3 引出列表'!$A$1:$CD$1,0)),"")),"",IFERROR(INDEX('2-3 引出列表'!$A$2:$CE$8700,$A1682,MATCH(G$1,'2-3 引出列表'!$A$1:$CD$1,0)),""))</f>
        <v>0</v>
      </c>
      <c r="H1682">
        <f>IF(ISBLANK(IFERROR(INDEX('2-3 引出列表'!$A$2:$CE$8700,$A1682,MATCH(H$1,'2-3 引出列表'!$A$1:$CD$1,0)),"")),"",IFERROR(INDEX('2-3 引出列表'!$A$2:$CE$8700,$A1682,MATCH(H$1,'2-3 引出列表'!$A$1:$CD$1,0)),""))</f>
        <v>0</v>
      </c>
      <c r="I1682">
        <f>IF(ISBLANK(IFERROR(INDEX('2-3 引出列表'!$A$2:$CE$8700,$A1682,MATCH(I$1,'2-3 引出列表'!$A$1:$CD$1,0)),"")),"",IFERROR(INDEX('2-3 引出列表'!$A$2:$CE$8700,$A1682,MATCH(I$1,'2-3 引出列表'!$A$1:$CD$1,0)),""))</f>
        <v>0</v>
      </c>
    </row>
    <row r="1683" customFormat="1" spans="1:9">
      <c r="A1683">
        <v>1682</v>
      </c>
      <c r="B1683">
        <f>IF(ISBLANK(IFERROR(INDEX('2-3 引出列表'!$A$2:$CE$8700,$A1683,MATCH(B$1,'2-3 引出列表'!$A$1:$CD$1,0)),"")),"",IFERROR(INDEX('2-3 引出列表'!$A$2:$CE$8700,$A1683,MATCH(B$1,'2-3 引出列表'!$A$1:$CD$1,0)),""))</f>
        <v>0</v>
      </c>
      <c r="C1683">
        <f>IF(ISBLANK(IFERROR(INDEX('2-3 引出列表'!$A$2:$CE$8700,$A1683,MATCH(C$1,'2-3 引出列表'!$A$1:$CD$1,0)),"")),"",IFERROR(INDEX('2-3 引出列表'!$A$2:$CE$8700,$A1683,MATCH(C$1,'2-3 引出列表'!$A$1:$CD$1,0)),""))</f>
        <v>0</v>
      </c>
      <c r="D1683">
        <f>IF(ISBLANK(IFERROR(INDEX('2-3 引出列表'!$A$2:$CE$8700,$A1683,MATCH(D$1,'2-3 引出列表'!$A$1:$CD$1,0)),"")),"",IFERROR(INDEX('2-3 引出列表'!$A$2:$CE$8700,$A1683,MATCH(D$1,'2-3 引出列表'!$A$1:$CD$1,0)),""))</f>
        <v>0</v>
      </c>
      <c r="E1683">
        <f>IF(ISBLANK(IFERROR(INDEX('2-3 引出列表'!$A$2:$CE$8700,$A1683,MATCH(E$1,'2-3 引出列表'!$A$1:$CD$1,0)),"")),"",IFERROR(INDEX('2-3 引出列表'!$A$2:$CE$8700,$A1683,MATCH(E$1,'2-3 引出列表'!$A$1:$CD$1,0)),""))</f>
        <v>0</v>
      </c>
      <c r="F1683" t="str">
        <f t="shared" si="26"/>
        <v>0</v>
      </c>
      <c r="G1683">
        <f>IF(ISBLANK(IFERROR(INDEX('2-3 引出列表'!$A$2:$CE$8700,$A1683,MATCH(G$1,'2-3 引出列表'!$A$1:$CD$1,0)),"")),"",IFERROR(INDEX('2-3 引出列表'!$A$2:$CE$8700,$A1683,MATCH(G$1,'2-3 引出列表'!$A$1:$CD$1,0)),""))</f>
        <v>0</v>
      </c>
      <c r="H1683">
        <f>IF(ISBLANK(IFERROR(INDEX('2-3 引出列表'!$A$2:$CE$8700,$A1683,MATCH(H$1,'2-3 引出列表'!$A$1:$CD$1,0)),"")),"",IFERROR(INDEX('2-3 引出列表'!$A$2:$CE$8700,$A1683,MATCH(H$1,'2-3 引出列表'!$A$1:$CD$1,0)),""))</f>
        <v>0</v>
      </c>
      <c r="I1683">
        <f>IF(ISBLANK(IFERROR(INDEX('2-3 引出列表'!$A$2:$CE$8700,$A1683,MATCH(I$1,'2-3 引出列表'!$A$1:$CD$1,0)),"")),"",IFERROR(INDEX('2-3 引出列表'!$A$2:$CE$8700,$A1683,MATCH(I$1,'2-3 引出列表'!$A$1:$CD$1,0)),""))</f>
        <v>0</v>
      </c>
    </row>
    <row r="1684" customFormat="1" spans="1:9">
      <c r="A1684">
        <v>1683</v>
      </c>
      <c r="B1684">
        <f>IF(ISBLANK(IFERROR(INDEX('2-3 引出列表'!$A$2:$CE$8700,$A1684,MATCH(B$1,'2-3 引出列表'!$A$1:$CD$1,0)),"")),"",IFERROR(INDEX('2-3 引出列表'!$A$2:$CE$8700,$A1684,MATCH(B$1,'2-3 引出列表'!$A$1:$CD$1,0)),""))</f>
        <v>0</v>
      </c>
      <c r="C1684">
        <f>IF(ISBLANK(IFERROR(INDEX('2-3 引出列表'!$A$2:$CE$8700,$A1684,MATCH(C$1,'2-3 引出列表'!$A$1:$CD$1,0)),"")),"",IFERROR(INDEX('2-3 引出列表'!$A$2:$CE$8700,$A1684,MATCH(C$1,'2-3 引出列表'!$A$1:$CD$1,0)),""))</f>
        <v>0</v>
      </c>
      <c r="D1684">
        <f>IF(ISBLANK(IFERROR(INDEX('2-3 引出列表'!$A$2:$CE$8700,$A1684,MATCH(D$1,'2-3 引出列表'!$A$1:$CD$1,0)),"")),"",IFERROR(INDEX('2-3 引出列表'!$A$2:$CE$8700,$A1684,MATCH(D$1,'2-3 引出列表'!$A$1:$CD$1,0)),""))</f>
        <v>0</v>
      </c>
      <c r="E1684">
        <f>IF(ISBLANK(IFERROR(INDEX('2-3 引出列表'!$A$2:$CE$8700,$A1684,MATCH(E$1,'2-3 引出列表'!$A$1:$CD$1,0)),"")),"",IFERROR(INDEX('2-3 引出列表'!$A$2:$CE$8700,$A1684,MATCH(E$1,'2-3 引出列表'!$A$1:$CD$1,0)),""))</f>
        <v>0</v>
      </c>
      <c r="F1684" t="str">
        <f t="shared" si="26"/>
        <v>0</v>
      </c>
      <c r="G1684">
        <f>IF(ISBLANK(IFERROR(INDEX('2-3 引出列表'!$A$2:$CE$8700,$A1684,MATCH(G$1,'2-3 引出列表'!$A$1:$CD$1,0)),"")),"",IFERROR(INDEX('2-3 引出列表'!$A$2:$CE$8700,$A1684,MATCH(G$1,'2-3 引出列表'!$A$1:$CD$1,0)),""))</f>
        <v>0</v>
      </c>
      <c r="H1684">
        <f>IF(ISBLANK(IFERROR(INDEX('2-3 引出列表'!$A$2:$CE$8700,$A1684,MATCH(H$1,'2-3 引出列表'!$A$1:$CD$1,0)),"")),"",IFERROR(INDEX('2-3 引出列表'!$A$2:$CE$8700,$A1684,MATCH(H$1,'2-3 引出列表'!$A$1:$CD$1,0)),""))</f>
        <v>0</v>
      </c>
      <c r="I1684">
        <f>IF(ISBLANK(IFERROR(INDEX('2-3 引出列表'!$A$2:$CE$8700,$A1684,MATCH(I$1,'2-3 引出列表'!$A$1:$CD$1,0)),"")),"",IFERROR(INDEX('2-3 引出列表'!$A$2:$CE$8700,$A1684,MATCH(I$1,'2-3 引出列表'!$A$1:$CD$1,0)),""))</f>
        <v>0</v>
      </c>
    </row>
    <row r="1685" customFormat="1" spans="1:9">
      <c r="A1685">
        <v>1684</v>
      </c>
      <c r="B1685">
        <f>IF(ISBLANK(IFERROR(INDEX('2-3 引出列表'!$A$2:$CE$8700,$A1685,MATCH(B$1,'2-3 引出列表'!$A$1:$CD$1,0)),"")),"",IFERROR(INDEX('2-3 引出列表'!$A$2:$CE$8700,$A1685,MATCH(B$1,'2-3 引出列表'!$A$1:$CD$1,0)),""))</f>
        <v>0</v>
      </c>
      <c r="C1685">
        <f>IF(ISBLANK(IFERROR(INDEX('2-3 引出列表'!$A$2:$CE$8700,$A1685,MATCH(C$1,'2-3 引出列表'!$A$1:$CD$1,0)),"")),"",IFERROR(INDEX('2-3 引出列表'!$A$2:$CE$8700,$A1685,MATCH(C$1,'2-3 引出列表'!$A$1:$CD$1,0)),""))</f>
        <v>0</v>
      </c>
      <c r="D1685">
        <f>IF(ISBLANK(IFERROR(INDEX('2-3 引出列表'!$A$2:$CE$8700,$A1685,MATCH(D$1,'2-3 引出列表'!$A$1:$CD$1,0)),"")),"",IFERROR(INDEX('2-3 引出列表'!$A$2:$CE$8700,$A1685,MATCH(D$1,'2-3 引出列表'!$A$1:$CD$1,0)),""))</f>
        <v>0</v>
      </c>
      <c r="E1685">
        <f>IF(ISBLANK(IFERROR(INDEX('2-3 引出列表'!$A$2:$CE$8700,$A1685,MATCH(E$1,'2-3 引出列表'!$A$1:$CD$1,0)),"")),"",IFERROR(INDEX('2-3 引出列表'!$A$2:$CE$8700,$A1685,MATCH(E$1,'2-3 引出列表'!$A$1:$CD$1,0)),""))</f>
        <v>0</v>
      </c>
      <c r="F1685" t="str">
        <f t="shared" si="26"/>
        <v>0</v>
      </c>
      <c r="G1685">
        <f>IF(ISBLANK(IFERROR(INDEX('2-3 引出列表'!$A$2:$CE$8700,$A1685,MATCH(G$1,'2-3 引出列表'!$A$1:$CD$1,0)),"")),"",IFERROR(INDEX('2-3 引出列表'!$A$2:$CE$8700,$A1685,MATCH(G$1,'2-3 引出列表'!$A$1:$CD$1,0)),""))</f>
        <v>0</v>
      </c>
      <c r="H1685">
        <f>IF(ISBLANK(IFERROR(INDEX('2-3 引出列表'!$A$2:$CE$8700,$A1685,MATCH(H$1,'2-3 引出列表'!$A$1:$CD$1,0)),"")),"",IFERROR(INDEX('2-3 引出列表'!$A$2:$CE$8700,$A1685,MATCH(H$1,'2-3 引出列表'!$A$1:$CD$1,0)),""))</f>
        <v>0</v>
      </c>
      <c r="I1685">
        <f>IF(ISBLANK(IFERROR(INDEX('2-3 引出列表'!$A$2:$CE$8700,$A1685,MATCH(I$1,'2-3 引出列表'!$A$1:$CD$1,0)),"")),"",IFERROR(INDEX('2-3 引出列表'!$A$2:$CE$8700,$A1685,MATCH(I$1,'2-3 引出列表'!$A$1:$CD$1,0)),""))</f>
        <v>0</v>
      </c>
    </row>
    <row r="1686" customFormat="1" spans="1:9">
      <c r="A1686">
        <v>1685</v>
      </c>
      <c r="B1686">
        <f>IF(ISBLANK(IFERROR(INDEX('2-3 引出列表'!$A$2:$CE$8700,$A1686,MATCH(B$1,'2-3 引出列表'!$A$1:$CD$1,0)),"")),"",IFERROR(INDEX('2-3 引出列表'!$A$2:$CE$8700,$A1686,MATCH(B$1,'2-3 引出列表'!$A$1:$CD$1,0)),""))</f>
        <v>0</v>
      </c>
      <c r="C1686">
        <f>IF(ISBLANK(IFERROR(INDEX('2-3 引出列表'!$A$2:$CE$8700,$A1686,MATCH(C$1,'2-3 引出列表'!$A$1:$CD$1,0)),"")),"",IFERROR(INDEX('2-3 引出列表'!$A$2:$CE$8700,$A1686,MATCH(C$1,'2-3 引出列表'!$A$1:$CD$1,0)),""))</f>
        <v>0</v>
      </c>
      <c r="D1686">
        <f>IF(ISBLANK(IFERROR(INDEX('2-3 引出列表'!$A$2:$CE$8700,$A1686,MATCH(D$1,'2-3 引出列表'!$A$1:$CD$1,0)),"")),"",IFERROR(INDEX('2-3 引出列表'!$A$2:$CE$8700,$A1686,MATCH(D$1,'2-3 引出列表'!$A$1:$CD$1,0)),""))</f>
        <v>0</v>
      </c>
      <c r="E1686">
        <f>IF(ISBLANK(IFERROR(INDEX('2-3 引出列表'!$A$2:$CE$8700,$A1686,MATCH(E$1,'2-3 引出列表'!$A$1:$CD$1,0)),"")),"",IFERROR(INDEX('2-3 引出列表'!$A$2:$CE$8700,$A1686,MATCH(E$1,'2-3 引出列表'!$A$1:$CD$1,0)),""))</f>
        <v>0</v>
      </c>
      <c r="F1686" t="str">
        <f t="shared" si="26"/>
        <v>0</v>
      </c>
      <c r="G1686">
        <f>IF(ISBLANK(IFERROR(INDEX('2-3 引出列表'!$A$2:$CE$8700,$A1686,MATCH(G$1,'2-3 引出列表'!$A$1:$CD$1,0)),"")),"",IFERROR(INDEX('2-3 引出列表'!$A$2:$CE$8700,$A1686,MATCH(G$1,'2-3 引出列表'!$A$1:$CD$1,0)),""))</f>
        <v>0</v>
      </c>
      <c r="H1686">
        <f>IF(ISBLANK(IFERROR(INDEX('2-3 引出列表'!$A$2:$CE$8700,$A1686,MATCH(H$1,'2-3 引出列表'!$A$1:$CD$1,0)),"")),"",IFERROR(INDEX('2-3 引出列表'!$A$2:$CE$8700,$A1686,MATCH(H$1,'2-3 引出列表'!$A$1:$CD$1,0)),""))</f>
        <v>0</v>
      </c>
      <c r="I1686">
        <f>IF(ISBLANK(IFERROR(INDEX('2-3 引出列表'!$A$2:$CE$8700,$A1686,MATCH(I$1,'2-3 引出列表'!$A$1:$CD$1,0)),"")),"",IFERROR(INDEX('2-3 引出列表'!$A$2:$CE$8700,$A1686,MATCH(I$1,'2-3 引出列表'!$A$1:$CD$1,0)),""))</f>
        <v>0</v>
      </c>
    </row>
    <row r="1687" customFormat="1" spans="1:9">
      <c r="A1687">
        <v>1686</v>
      </c>
      <c r="B1687">
        <f>IF(ISBLANK(IFERROR(INDEX('2-3 引出列表'!$A$2:$CE$8700,$A1687,MATCH(B$1,'2-3 引出列表'!$A$1:$CD$1,0)),"")),"",IFERROR(INDEX('2-3 引出列表'!$A$2:$CE$8700,$A1687,MATCH(B$1,'2-3 引出列表'!$A$1:$CD$1,0)),""))</f>
        <v>0</v>
      </c>
      <c r="C1687">
        <f>IF(ISBLANK(IFERROR(INDEX('2-3 引出列表'!$A$2:$CE$8700,$A1687,MATCH(C$1,'2-3 引出列表'!$A$1:$CD$1,0)),"")),"",IFERROR(INDEX('2-3 引出列表'!$A$2:$CE$8700,$A1687,MATCH(C$1,'2-3 引出列表'!$A$1:$CD$1,0)),""))</f>
        <v>0</v>
      </c>
      <c r="D1687">
        <f>IF(ISBLANK(IFERROR(INDEX('2-3 引出列表'!$A$2:$CE$8700,$A1687,MATCH(D$1,'2-3 引出列表'!$A$1:$CD$1,0)),"")),"",IFERROR(INDEX('2-3 引出列表'!$A$2:$CE$8700,$A1687,MATCH(D$1,'2-3 引出列表'!$A$1:$CD$1,0)),""))</f>
        <v>0</v>
      </c>
      <c r="E1687">
        <f>IF(ISBLANK(IFERROR(INDEX('2-3 引出列表'!$A$2:$CE$8700,$A1687,MATCH(E$1,'2-3 引出列表'!$A$1:$CD$1,0)),"")),"",IFERROR(INDEX('2-3 引出列表'!$A$2:$CE$8700,$A1687,MATCH(E$1,'2-3 引出列表'!$A$1:$CD$1,0)),""))</f>
        <v>0</v>
      </c>
      <c r="F1687" t="str">
        <f t="shared" si="26"/>
        <v>0</v>
      </c>
      <c r="G1687">
        <f>IF(ISBLANK(IFERROR(INDEX('2-3 引出列表'!$A$2:$CE$8700,$A1687,MATCH(G$1,'2-3 引出列表'!$A$1:$CD$1,0)),"")),"",IFERROR(INDEX('2-3 引出列表'!$A$2:$CE$8700,$A1687,MATCH(G$1,'2-3 引出列表'!$A$1:$CD$1,0)),""))</f>
        <v>0</v>
      </c>
      <c r="H1687">
        <f>IF(ISBLANK(IFERROR(INDEX('2-3 引出列表'!$A$2:$CE$8700,$A1687,MATCH(H$1,'2-3 引出列表'!$A$1:$CD$1,0)),"")),"",IFERROR(INDEX('2-3 引出列表'!$A$2:$CE$8700,$A1687,MATCH(H$1,'2-3 引出列表'!$A$1:$CD$1,0)),""))</f>
        <v>0</v>
      </c>
      <c r="I1687">
        <f>IF(ISBLANK(IFERROR(INDEX('2-3 引出列表'!$A$2:$CE$8700,$A1687,MATCH(I$1,'2-3 引出列表'!$A$1:$CD$1,0)),"")),"",IFERROR(INDEX('2-3 引出列表'!$A$2:$CE$8700,$A1687,MATCH(I$1,'2-3 引出列表'!$A$1:$CD$1,0)),""))</f>
        <v>0</v>
      </c>
    </row>
    <row r="1688" customFormat="1" spans="1:9">
      <c r="A1688">
        <v>1687</v>
      </c>
      <c r="B1688">
        <f>IF(ISBLANK(IFERROR(INDEX('2-3 引出列表'!$A$2:$CE$8700,$A1688,MATCH(B$1,'2-3 引出列表'!$A$1:$CD$1,0)),"")),"",IFERROR(INDEX('2-3 引出列表'!$A$2:$CE$8700,$A1688,MATCH(B$1,'2-3 引出列表'!$A$1:$CD$1,0)),""))</f>
        <v>0</v>
      </c>
      <c r="C1688">
        <f>IF(ISBLANK(IFERROR(INDEX('2-3 引出列表'!$A$2:$CE$8700,$A1688,MATCH(C$1,'2-3 引出列表'!$A$1:$CD$1,0)),"")),"",IFERROR(INDEX('2-3 引出列表'!$A$2:$CE$8700,$A1688,MATCH(C$1,'2-3 引出列表'!$A$1:$CD$1,0)),""))</f>
        <v>0</v>
      </c>
      <c r="D1688">
        <f>IF(ISBLANK(IFERROR(INDEX('2-3 引出列表'!$A$2:$CE$8700,$A1688,MATCH(D$1,'2-3 引出列表'!$A$1:$CD$1,0)),"")),"",IFERROR(INDEX('2-3 引出列表'!$A$2:$CE$8700,$A1688,MATCH(D$1,'2-3 引出列表'!$A$1:$CD$1,0)),""))</f>
        <v>0</v>
      </c>
      <c r="E1688">
        <f>IF(ISBLANK(IFERROR(INDEX('2-3 引出列表'!$A$2:$CE$8700,$A1688,MATCH(E$1,'2-3 引出列表'!$A$1:$CD$1,0)),"")),"",IFERROR(INDEX('2-3 引出列表'!$A$2:$CE$8700,$A1688,MATCH(E$1,'2-3 引出列表'!$A$1:$CD$1,0)),""))</f>
        <v>0</v>
      </c>
      <c r="F1688" t="str">
        <f t="shared" si="26"/>
        <v>0</v>
      </c>
      <c r="G1688">
        <f>IF(ISBLANK(IFERROR(INDEX('2-3 引出列表'!$A$2:$CE$8700,$A1688,MATCH(G$1,'2-3 引出列表'!$A$1:$CD$1,0)),"")),"",IFERROR(INDEX('2-3 引出列表'!$A$2:$CE$8700,$A1688,MATCH(G$1,'2-3 引出列表'!$A$1:$CD$1,0)),""))</f>
        <v>0</v>
      </c>
      <c r="H1688">
        <f>IF(ISBLANK(IFERROR(INDEX('2-3 引出列表'!$A$2:$CE$8700,$A1688,MATCH(H$1,'2-3 引出列表'!$A$1:$CD$1,0)),"")),"",IFERROR(INDEX('2-3 引出列表'!$A$2:$CE$8700,$A1688,MATCH(H$1,'2-3 引出列表'!$A$1:$CD$1,0)),""))</f>
        <v>0</v>
      </c>
      <c r="I1688">
        <f>IF(ISBLANK(IFERROR(INDEX('2-3 引出列表'!$A$2:$CE$8700,$A1688,MATCH(I$1,'2-3 引出列表'!$A$1:$CD$1,0)),"")),"",IFERROR(INDEX('2-3 引出列表'!$A$2:$CE$8700,$A1688,MATCH(I$1,'2-3 引出列表'!$A$1:$CD$1,0)),""))</f>
        <v>0</v>
      </c>
    </row>
    <row r="1689" customFormat="1" spans="1:9">
      <c r="A1689">
        <v>1688</v>
      </c>
      <c r="B1689">
        <f>IF(ISBLANK(IFERROR(INDEX('2-3 引出列表'!$A$2:$CE$8700,$A1689,MATCH(B$1,'2-3 引出列表'!$A$1:$CD$1,0)),"")),"",IFERROR(INDEX('2-3 引出列表'!$A$2:$CE$8700,$A1689,MATCH(B$1,'2-3 引出列表'!$A$1:$CD$1,0)),""))</f>
        <v>0</v>
      </c>
      <c r="C1689">
        <f>IF(ISBLANK(IFERROR(INDEX('2-3 引出列表'!$A$2:$CE$8700,$A1689,MATCH(C$1,'2-3 引出列表'!$A$1:$CD$1,0)),"")),"",IFERROR(INDEX('2-3 引出列表'!$A$2:$CE$8700,$A1689,MATCH(C$1,'2-3 引出列表'!$A$1:$CD$1,0)),""))</f>
        <v>0</v>
      </c>
      <c r="D1689">
        <f>IF(ISBLANK(IFERROR(INDEX('2-3 引出列表'!$A$2:$CE$8700,$A1689,MATCH(D$1,'2-3 引出列表'!$A$1:$CD$1,0)),"")),"",IFERROR(INDEX('2-3 引出列表'!$A$2:$CE$8700,$A1689,MATCH(D$1,'2-3 引出列表'!$A$1:$CD$1,0)),""))</f>
        <v>0</v>
      </c>
      <c r="E1689">
        <f>IF(ISBLANK(IFERROR(INDEX('2-3 引出列表'!$A$2:$CE$8700,$A1689,MATCH(E$1,'2-3 引出列表'!$A$1:$CD$1,0)),"")),"",IFERROR(INDEX('2-3 引出列表'!$A$2:$CE$8700,$A1689,MATCH(E$1,'2-3 引出列表'!$A$1:$CD$1,0)),""))</f>
        <v>0</v>
      </c>
      <c r="F1689" t="str">
        <f t="shared" si="26"/>
        <v>0</v>
      </c>
      <c r="G1689">
        <f>IF(ISBLANK(IFERROR(INDEX('2-3 引出列表'!$A$2:$CE$8700,$A1689,MATCH(G$1,'2-3 引出列表'!$A$1:$CD$1,0)),"")),"",IFERROR(INDEX('2-3 引出列表'!$A$2:$CE$8700,$A1689,MATCH(G$1,'2-3 引出列表'!$A$1:$CD$1,0)),""))</f>
        <v>0</v>
      </c>
      <c r="H1689">
        <f>IF(ISBLANK(IFERROR(INDEX('2-3 引出列表'!$A$2:$CE$8700,$A1689,MATCH(H$1,'2-3 引出列表'!$A$1:$CD$1,0)),"")),"",IFERROR(INDEX('2-3 引出列表'!$A$2:$CE$8700,$A1689,MATCH(H$1,'2-3 引出列表'!$A$1:$CD$1,0)),""))</f>
        <v>0</v>
      </c>
      <c r="I1689">
        <f>IF(ISBLANK(IFERROR(INDEX('2-3 引出列表'!$A$2:$CE$8700,$A1689,MATCH(I$1,'2-3 引出列表'!$A$1:$CD$1,0)),"")),"",IFERROR(INDEX('2-3 引出列表'!$A$2:$CE$8700,$A1689,MATCH(I$1,'2-3 引出列表'!$A$1:$CD$1,0)),""))</f>
        <v>0</v>
      </c>
    </row>
    <row r="1690" customFormat="1" spans="1:9">
      <c r="A1690">
        <v>1689</v>
      </c>
      <c r="B1690">
        <f>IF(ISBLANK(IFERROR(INDEX('2-3 引出列表'!$A$2:$CE$8700,$A1690,MATCH(B$1,'2-3 引出列表'!$A$1:$CD$1,0)),"")),"",IFERROR(INDEX('2-3 引出列表'!$A$2:$CE$8700,$A1690,MATCH(B$1,'2-3 引出列表'!$A$1:$CD$1,0)),""))</f>
        <v>0</v>
      </c>
      <c r="C1690">
        <f>IF(ISBLANK(IFERROR(INDEX('2-3 引出列表'!$A$2:$CE$8700,$A1690,MATCH(C$1,'2-3 引出列表'!$A$1:$CD$1,0)),"")),"",IFERROR(INDEX('2-3 引出列表'!$A$2:$CE$8700,$A1690,MATCH(C$1,'2-3 引出列表'!$A$1:$CD$1,0)),""))</f>
        <v>0</v>
      </c>
      <c r="D1690">
        <f>IF(ISBLANK(IFERROR(INDEX('2-3 引出列表'!$A$2:$CE$8700,$A1690,MATCH(D$1,'2-3 引出列表'!$A$1:$CD$1,0)),"")),"",IFERROR(INDEX('2-3 引出列表'!$A$2:$CE$8700,$A1690,MATCH(D$1,'2-3 引出列表'!$A$1:$CD$1,0)),""))</f>
        <v>0</v>
      </c>
      <c r="E1690">
        <f>IF(ISBLANK(IFERROR(INDEX('2-3 引出列表'!$A$2:$CE$8700,$A1690,MATCH(E$1,'2-3 引出列表'!$A$1:$CD$1,0)),"")),"",IFERROR(INDEX('2-3 引出列表'!$A$2:$CE$8700,$A1690,MATCH(E$1,'2-3 引出列表'!$A$1:$CD$1,0)),""))</f>
        <v>0</v>
      </c>
      <c r="F1690" t="str">
        <f t="shared" si="26"/>
        <v>0</v>
      </c>
      <c r="G1690">
        <f>IF(ISBLANK(IFERROR(INDEX('2-3 引出列表'!$A$2:$CE$8700,$A1690,MATCH(G$1,'2-3 引出列表'!$A$1:$CD$1,0)),"")),"",IFERROR(INDEX('2-3 引出列表'!$A$2:$CE$8700,$A1690,MATCH(G$1,'2-3 引出列表'!$A$1:$CD$1,0)),""))</f>
        <v>0</v>
      </c>
      <c r="H1690">
        <f>IF(ISBLANK(IFERROR(INDEX('2-3 引出列表'!$A$2:$CE$8700,$A1690,MATCH(H$1,'2-3 引出列表'!$A$1:$CD$1,0)),"")),"",IFERROR(INDEX('2-3 引出列表'!$A$2:$CE$8700,$A1690,MATCH(H$1,'2-3 引出列表'!$A$1:$CD$1,0)),""))</f>
        <v>0</v>
      </c>
      <c r="I1690">
        <f>IF(ISBLANK(IFERROR(INDEX('2-3 引出列表'!$A$2:$CE$8700,$A1690,MATCH(I$1,'2-3 引出列表'!$A$1:$CD$1,0)),"")),"",IFERROR(INDEX('2-3 引出列表'!$A$2:$CE$8700,$A1690,MATCH(I$1,'2-3 引出列表'!$A$1:$CD$1,0)),""))</f>
        <v>0</v>
      </c>
    </row>
    <row r="1691" customFormat="1" spans="1:9">
      <c r="A1691">
        <v>1690</v>
      </c>
      <c r="B1691">
        <f>IF(ISBLANK(IFERROR(INDEX('2-3 引出列表'!$A$2:$CE$8700,$A1691,MATCH(B$1,'2-3 引出列表'!$A$1:$CD$1,0)),"")),"",IFERROR(INDEX('2-3 引出列表'!$A$2:$CE$8700,$A1691,MATCH(B$1,'2-3 引出列表'!$A$1:$CD$1,0)),""))</f>
        <v>0</v>
      </c>
      <c r="C1691">
        <f>IF(ISBLANK(IFERROR(INDEX('2-3 引出列表'!$A$2:$CE$8700,$A1691,MATCH(C$1,'2-3 引出列表'!$A$1:$CD$1,0)),"")),"",IFERROR(INDEX('2-3 引出列表'!$A$2:$CE$8700,$A1691,MATCH(C$1,'2-3 引出列表'!$A$1:$CD$1,0)),""))</f>
        <v>0</v>
      </c>
      <c r="D1691">
        <f>IF(ISBLANK(IFERROR(INDEX('2-3 引出列表'!$A$2:$CE$8700,$A1691,MATCH(D$1,'2-3 引出列表'!$A$1:$CD$1,0)),"")),"",IFERROR(INDEX('2-3 引出列表'!$A$2:$CE$8700,$A1691,MATCH(D$1,'2-3 引出列表'!$A$1:$CD$1,0)),""))</f>
        <v>0</v>
      </c>
      <c r="E1691">
        <f>IF(ISBLANK(IFERROR(INDEX('2-3 引出列表'!$A$2:$CE$8700,$A1691,MATCH(E$1,'2-3 引出列表'!$A$1:$CD$1,0)),"")),"",IFERROR(INDEX('2-3 引出列表'!$A$2:$CE$8700,$A1691,MATCH(E$1,'2-3 引出列表'!$A$1:$CD$1,0)),""))</f>
        <v>0</v>
      </c>
      <c r="F1691" t="str">
        <f t="shared" si="26"/>
        <v>0</v>
      </c>
      <c r="G1691">
        <f>IF(ISBLANK(IFERROR(INDEX('2-3 引出列表'!$A$2:$CE$8700,$A1691,MATCH(G$1,'2-3 引出列表'!$A$1:$CD$1,0)),"")),"",IFERROR(INDEX('2-3 引出列表'!$A$2:$CE$8700,$A1691,MATCH(G$1,'2-3 引出列表'!$A$1:$CD$1,0)),""))</f>
        <v>0</v>
      </c>
      <c r="H1691">
        <f>IF(ISBLANK(IFERROR(INDEX('2-3 引出列表'!$A$2:$CE$8700,$A1691,MATCH(H$1,'2-3 引出列表'!$A$1:$CD$1,0)),"")),"",IFERROR(INDEX('2-3 引出列表'!$A$2:$CE$8700,$A1691,MATCH(H$1,'2-3 引出列表'!$A$1:$CD$1,0)),""))</f>
        <v>0</v>
      </c>
      <c r="I1691">
        <f>IF(ISBLANK(IFERROR(INDEX('2-3 引出列表'!$A$2:$CE$8700,$A1691,MATCH(I$1,'2-3 引出列表'!$A$1:$CD$1,0)),"")),"",IFERROR(INDEX('2-3 引出列表'!$A$2:$CE$8700,$A1691,MATCH(I$1,'2-3 引出列表'!$A$1:$CD$1,0)),""))</f>
        <v>0</v>
      </c>
    </row>
    <row r="1692" customFormat="1" spans="1:9">
      <c r="A1692">
        <v>1691</v>
      </c>
      <c r="B1692">
        <f>IF(ISBLANK(IFERROR(INDEX('2-3 引出列表'!$A$2:$CE$8700,$A1692,MATCH(B$1,'2-3 引出列表'!$A$1:$CD$1,0)),"")),"",IFERROR(INDEX('2-3 引出列表'!$A$2:$CE$8700,$A1692,MATCH(B$1,'2-3 引出列表'!$A$1:$CD$1,0)),""))</f>
        <v>0</v>
      </c>
      <c r="C1692">
        <f>IF(ISBLANK(IFERROR(INDEX('2-3 引出列表'!$A$2:$CE$8700,$A1692,MATCH(C$1,'2-3 引出列表'!$A$1:$CD$1,0)),"")),"",IFERROR(INDEX('2-3 引出列表'!$A$2:$CE$8700,$A1692,MATCH(C$1,'2-3 引出列表'!$A$1:$CD$1,0)),""))</f>
        <v>0</v>
      </c>
      <c r="D1692">
        <f>IF(ISBLANK(IFERROR(INDEX('2-3 引出列表'!$A$2:$CE$8700,$A1692,MATCH(D$1,'2-3 引出列表'!$A$1:$CD$1,0)),"")),"",IFERROR(INDEX('2-3 引出列表'!$A$2:$CE$8700,$A1692,MATCH(D$1,'2-3 引出列表'!$A$1:$CD$1,0)),""))</f>
        <v>0</v>
      </c>
      <c r="E1692">
        <f>IF(ISBLANK(IFERROR(INDEX('2-3 引出列表'!$A$2:$CE$8700,$A1692,MATCH(E$1,'2-3 引出列表'!$A$1:$CD$1,0)),"")),"",IFERROR(INDEX('2-3 引出列表'!$A$2:$CE$8700,$A1692,MATCH(E$1,'2-3 引出列表'!$A$1:$CD$1,0)),""))</f>
        <v>0</v>
      </c>
      <c r="F1692" t="str">
        <f t="shared" si="26"/>
        <v>0</v>
      </c>
      <c r="G1692">
        <f>IF(ISBLANK(IFERROR(INDEX('2-3 引出列表'!$A$2:$CE$8700,$A1692,MATCH(G$1,'2-3 引出列表'!$A$1:$CD$1,0)),"")),"",IFERROR(INDEX('2-3 引出列表'!$A$2:$CE$8700,$A1692,MATCH(G$1,'2-3 引出列表'!$A$1:$CD$1,0)),""))</f>
        <v>0</v>
      </c>
      <c r="H1692">
        <f>IF(ISBLANK(IFERROR(INDEX('2-3 引出列表'!$A$2:$CE$8700,$A1692,MATCH(H$1,'2-3 引出列表'!$A$1:$CD$1,0)),"")),"",IFERROR(INDEX('2-3 引出列表'!$A$2:$CE$8700,$A1692,MATCH(H$1,'2-3 引出列表'!$A$1:$CD$1,0)),""))</f>
        <v>0</v>
      </c>
      <c r="I1692">
        <f>IF(ISBLANK(IFERROR(INDEX('2-3 引出列表'!$A$2:$CE$8700,$A1692,MATCH(I$1,'2-3 引出列表'!$A$1:$CD$1,0)),"")),"",IFERROR(INDEX('2-3 引出列表'!$A$2:$CE$8700,$A1692,MATCH(I$1,'2-3 引出列表'!$A$1:$CD$1,0)),""))</f>
        <v>0</v>
      </c>
    </row>
    <row r="1693" customFormat="1" spans="1:9">
      <c r="A1693">
        <v>1692</v>
      </c>
      <c r="B1693">
        <f>IF(ISBLANK(IFERROR(INDEX('2-3 引出列表'!$A$2:$CE$8700,$A1693,MATCH(B$1,'2-3 引出列表'!$A$1:$CD$1,0)),"")),"",IFERROR(INDEX('2-3 引出列表'!$A$2:$CE$8700,$A1693,MATCH(B$1,'2-3 引出列表'!$A$1:$CD$1,0)),""))</f>
        <v>0</v>
      </c>
      <c r="C1693">
        <f>IF(ISBLANK(IFERROR(INDEX('2-3 引出列表'!$A$2:$CE$8700,$A1693,MATCH(C$1,'2-3 引出列表'!$A$1:$CD$1,0)),"")),"",IFERROR(INDEX('2-3 引出列表'!$A$2:$CE$8700,$A1693,MATCH(C$1,'2-3 引出列表'!$A$1:$CD$1,0)),""))</f>
        <v>0</v>
      </c>
      <c r="D1693">
        <f>IF(ISBLANK(IFERROR(INDEX('2-3 引出列表'!$A$2:$CE$8700,$A1693,MATCH(D$1,'2-3 引出列表'!$A$1:$CD$1,0)),"")),"",IFERROR(INDEX('2-3 引出列表'!$A$2:$CE$8700,$A1693,MATCH(D$1,'2-3 引出列表'!$A$1:$CD$1,0)),""))</f>
        <v>0</v>
      </c>
      <c r="E1693">
        <f>IF(ISBLANK(IFERROR(INDEX('2-3 引出列表'!$A$2:$CE$8700,$A1693,MATCH(E$1,'2-3 引出列表'!$A$1:$CD$1,0)),"")),"",IFERROR(INDEX('2-3 引出列表'!$A$2:$CE$8700,$A1693,MATCH(E$1,'2-3 引出列表'!$A$1:$CD$1,0)),""))</f>
        <v>0</v>
      </c>
      <c r="F1693" t="str">
        <f t="shared" si="26"/>
        <v>0</v>
      </c>
      <c r="G1693">
        <f>IF(ISBLANK(IFERROR(INDEX('2-3 引出列表'!$A$2:$CE$8700,$A1693,MATCH(G$1,'2-3 引出列表'!$A$1:$CD$1,0)),"")),"",IFERROR(INDEX('2-3 引出列表'!$A$2:$CE$8700,$A1693,MATCH(G$1,'2-3 引出列表'!$A$1:$CD$1,0)),""))</f>
        <v>0</v>
      </c>
      <c r="H1693">
        <f>IF(ISBLANK(IFERROR(INDEX('2-3 引出列表'!$A$2:$CE$8700,$A1693,MATCH(H$1,'2-3 引出列表'!$A$1:$CD$1,0)),"")),"",IFERROR(INDEX('2-3 引出列表'!$A$2:$CE$8700,$A1693,MATCH(H$1,'2-3 引出列表'!$A$1:$CD$1,0)),""))</f>
        <v>0</v>
      </c>
      <c r="I1693">
        <f>IF(ISBLANK(IFERROR(INDEX('2-3 引出列表'!$A$2:$CE$8700,$A1693,MATCH(I$1,'2-3 引出列表'!$A$1:$CD$1,0)),"")),"",IFERROR(INDEX('2-3 引出列表'!$A$2:$CE$8700,$A1693,MATCH(I$1,'2-3 引出列表'!$A$1:$CD$1,0)),""))</f>
        <v>0</v>
      </c>
    </row>
    <row r="1694" customFormat="1" spans="1:9">
      <c r="A1694">
        <v>1693</v>
      </c>
      <c r="B1694">
        <f>IF(ISBLANK(IFERROR(INDEX('2-3 引出列表'!$A$2:$CE$8700,$A1694,MATCH(B$1,'2-3 引出列表'!$A$1:$CD$1,0)),"")),"",IFERROR(INDEX('2-3 引出列表'!$A$2:$CE$8700,$A1694,MATCH(B$1,'2-3 引出列表'!$A$1:$CD$1,0)),""))</f>
        <v>0</v>
      </c>
      <c r="C1694">
        <f>IF(ISBLANK(IFERROR(INDEX('2-3 引出列表'!$A$2:$CE$8700,$A1694,MATCH(C$1,'2-3 引出列表'!$A$1:$CD$1,0)),"")),"",IFERROR(INDEX('2-3 引出列表'!$A$2:$CE$8700,$A1694,MATCH(C$1,'2-3 引出列表'!$A$1:$CD$1,0)),""))</f>
        <v>0</v>
      </c>
      <c r="D1694">
        <f>IF(ISBLANK(IFERROR(INDEX('2-3 引出列表'!$A$2:$CE$8700,$A1694,MATCH(D$1,'2-3 引出列表'!$A$1:$CD$1,0)),"")),"",IFERROR(INDEX('2-3 引出列表'!$A$2:$CE$8700,$A1694,MATCH(D$1,'2-3 引出列表'!$A$1:$CD$1,0)),""))</f>
        <v>0</v>
      </c>
      <c r="E1694">
        <f>IF(ISBLANK(IFERROR(INDEX('2-3 引出列表'!$A$2:$CE$8700,$A1694,MATCH(E$1,'2-3 引出列表'!$A$1:$CD$1,0)),"")),"",IFERROR(INDEX('2-3 引出列表'!$A$2:$CE$8700,$A1694,MATCH(E$1,'2-3 引出列表'!$A$1:$CD$1,0)),""))</f>
        <v>0</v>
      </c>
      <c r="F1694" t="str">
        <f t="shared" si="26"/>
        <v>0</v>
      </c>
      <c r="G1694">
        <f>IF(ISBLANK(IFERROR(INDEX('2-3 引出列表'!$A$2:$CE$8700,$A1694,MATCH(G$1,'2-3 引出列表'!$A$1:$CD$1,0)),"")),"",IFERROR(INDEX('2-3 引出列表'!$A$2:$CE$8700,$A1694,MATCH(G$1,'2-3 引出列表'!$A$1:$CD$1,0)),""))</f>
        <v>0</v>
      </c>
      <c r="H1694">
        <f>IF(ISBLANK(IFERROR(INDEX('2-3 引出列表'!$A$2:$CE$8700,$A1694,MATCH(H$1,'2-3 引出列表'!$A$1:$CD$1,0)),"")),"",IFERROR(INDEX('2-3 引出列表'!$A$2:$CE$8700,$A1694,MATCH(H$1,'2-3 引出列表'!$A$1:$CD$1,0)),""))</f>
        <v>0</v>
      </c>
      <c r="I1694">
        <f>IF(ISBLANK(IFERROR(INDEX('2-3 引出列表'!$A$2:$CE$8700,$A1694,MATCH(I$1,'2-3 引出列表'!$A$1:$CD$1,0)),"")),"",IFERROR(INDEX('2-3 引出列表'!$A$2:$CE$8700,$A1694,MATCH(I$1,'2-3 引出列表'!$A$1:$CD$1,0)),""))</f>
        <v>0</v>
      </c>
    </row>
    <row r="1695" customFormat="1" spans="1:9">
      <c r="A1695">
        <v>1694</v>
      </c>
      <c r="B1695">
        <f>IF(ISBLANK(IFERROR(INDEX('2-3 引出列表'!$A$2:$CE$8700,$A1695,MATCH(B$1,'2-3 引出列表'!$A$1:$CD$1,0)),"")),"",IFERROR(INDEX('2-3 引出列表'!$A$2:$CE$8700,$A1695,MATCH(B$1,'2-3 引出列表'!$A$1:$CD$1,0)),""))</f>
        <v>0</v>
      </c>
      <c r="C1695">
        <f>IF(ISBLANK(IFERROR(INDEX('2-3 引出列表'!$A$2:$CE$8700,$A1695,MATCH(C$1,'2-3 引出列表'!$A$1:$CD$1,0)),"")),"",IFERROR(INDEX('2-3 引出列表'!$A$2:$CE$8700,$A1695,MATCH(C$1,'2-3 引出列表'!$A$1:$CD$1,0)),""))</f>
        <v>0</v>
      </c>
      <c r="D1695">
        <f>IF(ISBLANK(IFERROR(INDEX('2-3 引出列表'!$A$2:$CE$8700,$A1695,MATCH(D$1,'2-3 引出列表'!$A$1:$CD$1,0)),"")),"",IFERROR(INDEX('2-3 引出列表'!$A$2:$CE$8700,$A1695,MATCH(D$1,'2-3 引出列表'!$A$1:$CD$1,0)),""))</f>
        <v>0</v>
      </c>
      <c r="E1695">
        <f>IF(ISBLANK(IFERROR(INDEX('2-3 引出列表'!$A$2:$CE$8700,$A1695,MATCH(E$1,'2-3 引出列表'!$A$1:$CD$1,0)),"")),"",IFERROR(INDEX('2-3 引出列表'!$A$2:$CE$8700,$A1695,MATCH(E$1,'2-3 引出列表'!$A$1:$CD$1,0)),""))</f>
        <v>0</v>
      </c>
      <c r="F1695" t="str">
        <f t="shared" si="26"/>
        <v>0</v>
      </c>
      <c r="G1695">
        <f>IF(ISBLANK(IFERROR(INDEX('2-3 引出列表'!$A$2:$CE$8700,$A1695,MATCH(G$1,'2-3 引出列表'!$A$1:$CD$1,0)),"")),"",IFERROR(INDEX('2-3 引出列表'!$A$2:$CE$8700,$A1695,MATCH(G$1,'2-3 引出列表'!$A$1:$CD$1,0)),""))</f>
        <v>0</v>
      </c>
      <c r="H1695">
        <f>IF(ISBLANK(IFERROR(INDEX('2-3 引出列表'!$A$2:$CE$8700,$A1695,MATCH(H$1,'2-3 引出列表'!$A$1:$CD$1,0)),"")),"",IFERROR(INDEX('2-3 引出列表'!$A$2:$CE$8700,$A1695,MATCH(H$1,'2-3 引出列表'!$A$1:$CD$1,0)),""))</f>
        <v>0</v>
      </c>
      <c r="I1695">
        <f>IF(ISBLANK(IFERROR(INDEX('2-3 引出列表'!$A$2:$CE$8700,$A1695,MATCH(I$1,'2-3 引出列表'!$A$1:$CD$1,0)),"")),"",IFERROR(INDEX('2-3 引出列表'!$A$2:$CE$8700,$A1695,MATCH(I$1,'2-3 引出列表'!$A$1:$CD$1,0)),""))</f>
        <v>0</v>
      </c>
    </row>
    <row r="1696" customFormat="1" spans="1:9">
      <c r="A1696">
        <v>1695</v>
      </c>
      <c r="B1696">
        <f>IF(ISBLANK(IFERROR(INDEX('2-3 引出列表'!$A$2:$CE$8700,$A1696,MATCH(B$1,'2-3 引出列表'!$A$1:$CD$1,0)),"")),"",IFERROR(INDEX('2-3 引出列表'!$A$2:$CE$8700,$A1696,MATCH(B$1,'2-3 引出列表'!$A$1:$CD$1,0)),""))</f>
        <v>0</v>
      </c>
      <c r="C1696">
        <f>IF(ISBLANK(IFERROR(INDEX('2-3 引出列表'!$A$2:$CE$8700,$A1696,MATCH(C$1,'2-3 引出列表'!$A$1:$CD$1,0)),"")),"",IFERROR(INDEX('2-3 引出列表'!$A$2:$CE$8700,$A1696,MATCH(C$1,'2-3 引出列表'!$A$1:$CD$1,0)),""))</f>
        <v>0</v>
      </c>
      <c r="D1696">
        <f>IF(ISBLANK(IFERROR(INDEX('2-3 引出列表'!$A$2:$CE$8700,$A1696,MATCH(D$1,'2-3 引出列表'!$A$1:$CD$1,0)),"")),"",IFERROR(INDEX('2-3 引出列表'!$A$2:$CE$8700,$A1696,MATCH(D$1,'2-3 引出列表'!$A$1:$CD$1,0)),""))</f>
        <v>0</v>
      </c>
      <c r="E1696">
        <f>IF(ISBLANK(IFERROR(INDEX('2-3 引出列表'!$A$2:$CE$8700,$A1696,MATCH(E$1,'2-3 引出列表'!$A$1:$CD$1,0)),"")),"",IFERROR(INDEX('2-3 引出列表'!$A$2:$CE$8700,$A1696,MATCH(E$1,'2-3 引出列表'!$A$1:$CD$1,0)),""))</f>
        <v>0</v>
      </c>
      <c r="F1696" t="str">
        <f t="shared" si="26"/>
        <v>0</v>
      </c>
      <c r="G1696">
        <f>IF(ISBLANK(IFERROR(INDEX('2-3 引出列表'!$A$2:$CE$8700,$A1696,MATCH(G$1,'2-3 引出列表'!$A$1:$CD$1,0)),"")),"",IFERROR(INDEX('2-3 引出列表'!$A$2:$CE$8700,$A1696,MATCH(G$1,'2-3 引出列表'!$A$1:$CD$1,0)),""))</f>
        <v>0</v>
      </c>
      <c r="H1696">
        <f>IF(ISBLANK(IFERROR(INDEX('2-3 引出列表'!$A$2:$CE$8700,$A1696,MATCH(H$1,'2-3 引出列表'!$A$1:$CD$1,0)),"")),"",IFERROR(INDEX('2-3 引出列表'!$A$2:$CE$8700,$A1696,MATCH(H$1,'2-3 引出列表'!$A$1:$CD$1,0)),""))</f>
        <v>0</v>
      </c>
      <c r="I1696">
        <f>IF(ISBLANK(IFERROR(INDEX('2-3 引出列表'!$A$2:$CE$8700,$A1696,MATCH(I$1,'2-3 引出列表'!$A$1:$CD$1,0)),"")),"",IFERROR(INDEX('2-3 引出列表'!$A$2:$CE$8700,$A1696,MATCH(I$1,'2-3 引出列表'!$A$1:$CD$1,0)),""))</f>
        <v>0</v>
      </c>
    </row>
    <row r="1697" customFormat="1" spans="1:9">
      <c r="A1697">
        <v>1696</v>
      </c>
      <c r="B1697">
        <f>IF(ISBLANK(IFERROR(INDEX('2-3 引出列表'!$A$2:$CE$8700,$A1697,MATCH(B$1,'2-3 引出列表'!$A$1:$CD$1,0)),"")),"",IFERROR(INDEX('2-3 引出列表'!$A$2:$CE$8700,$A1697,MATCH(B$1,'2-3 引出列表'!$A$1:$CD$1,0)),""))</f>
        <v>0</v>
      </c>
      <c r="C1697">
        <f>IF(ISBLANK(IFERROR(INDEX('2-3 引出列表'!$A$2:$CE$8700,$A1697,MATCH(C$1,'2-3 引出列表'!$A$1:$CD$1,0)),"")),"",IFERROR(INDEX('2-3 引出列表'!$A$2:$CE$8700,$A1697,MATCH(C$1,'2-3 引出列表'!$A$1:$CD$1,0)),""))</f>
        <v>0</v>
      </c>
      <c r="D1697">
        <f>IF(ISBLANK(IFERROR(INDEX('2-3 引出列表'!$A$2:$CE$8700,$A1697,MATCH(D$1,'2-3 引出列表'!$A$1:$CD$1,0)),"")),"",IFERROR(INDEX('2-3 引出列表'!$A$2:$CE$8700,$A1697,MATCH(D$1,'2-3 引出列表'!$A$1:$CD$1,0)),""))</f>
        <v>0</v>
      </c>
      <c r="E1697">
        <f>IF(ISBLANK(IFERROR(INDEX('2-3 引出列表'!$A$2:$CE$8700,$A1697,MATCH(E$1,'2-3 引出列表'!$A$1:$CD$1,0)),"")),"",IFERROR(INDEX('2-3 引出列表'!$A$2:$CE$8700,$A1697,MATCH(E$1,'2-3 引出列表'!$A$1:$CD$1,0)),""))</f>
        <v>0</v>
      </c>
      <c r="F1697" t="str">
        <f t="shared" si="26"/>
        <v>0</v>
      </c>
      <c r="G1697">
        <f>IF(ISBLANK(IFERROR(INDEX('2-3 引出列表'!$A$2:$CE$8700,$A1697,MATCH(G$1,'2-3 引出列表'!$A$1:$CD$1,0)),"")),"",IFERROR(INDEX('2-3 引出列表'!$A$2:$CE$8700,$A1697,MATCH(G$1,'2-3 引出列表'!$A$1:$CD$1,0)),""))</f>
        <v>0</v>
      </c>
      <c r="H1697">
        <f>IF(ISBLANK(IFERROR(INDEX('2-3 引出列表'!$A$2:$CE$8700,$A1697,MATCH(H$1,'2-3 引出列表'!$A$1:$CD$1,0)),"")),"",IFERROR(INDEX('2-3 引出列表'!$A$2:$CE$8700,$A1697,MATCH(H$1,'2-3 引出列表'!$A$1:$CD$1,0)),""))</f>
        <v>0</v>
      </c>
      <c r="I1697">
        <f>IF(ISBLANK(IFERROR(INDEX('2-3 引出列表'!$A$2:$CE$8700,$A1697,MATCH(I$1,'2-3 引出列表'!$A$1:$CD$1,0)),"")),"",IFERROR(INDEX('2-3 引出列表'!$A$2:$CE$8700,$A1697,MATCH(I$1,'2-3 引出列表'!$A$1:$CD$1,0)),""))</f>
        <v>0</v>
      </c>
    </row>
    <row r="1698" customFormat="1" spans="1:9">
      <c r="A1698">
        <v>1697</v>
      </c>
      <c r="B1698">
        <f>IF(ISBLANK(IFERROR(INDEX('2-3 引出列表'!$A$2:$CE$8700,$A1698,MATCH(B$1,'2-3 引出列表'!$A$1:$CD$1,0)),"")),"",IFERROR(INDEX('2-3 引出列表'!$A$2:$CE$8700,$A1698,MATCH(B$1,'2-3 引出列表'!$A$1:$CD$1,0)),""))</f>
        <v>0</v>
      </c>
      <c r="C1698">
        <f>IF(ISBLANK(IFERROR(INDEX('2-3 引出列表'!$A$2:$CE$8700,$A1698,MATCH(C$1,'2-3 引出列表'!$A$1:$CD$1,0)),"")),"",IFERROR(INDEX('2-3 引出列表'!$A$2:$CE$8700,$A1698,MATCH(C$1,'2-3 引出列表'!$A$1:$CD$1,0)),""))</f>
        <v>0</v>
      </c>
      <c r="D1698">
        <f>IF(ISBLANK(IFERROR(INDEX('2-3 引出列表'!$A$2:$CE$8700,$A1698,MATCH(D$1,'2-3 引出列表'!$A$1:$CD$1,0)),"")),"",IFERROR(INDEX('2-3 引出列表'!$A$2:$CE$8700,$A1698,MATCH(D$1,'2-3 引出列表'!$A$1:$CD$1,0)),""))</f>
        <v>0</v>
      </c>
      <c r="E1698">
        <f>IF(ISBLANK(IFERROR(INDEX('2-3 引出列表'!$A$2:$CE$8700,$A1698,MATCH(E$1,'2-3 引出列表'!$A$1:$CD$1,0)),"")),"",IFERROR(INDEX('2-3 引出列表'!$A$2:$CE$8700,$A1698,MATCH(E$1,'2-3 引出列表'!$A$1:$CD$1,0)),""))</f>
        <v>0</v>
      </c>
      <c r="F1698" t="str">
        <f t="shared" si="26"/>
        <v>0</v>
      </c>
      <c r="G1698">
        <f>IF(ISBLANK(IFERROR(INDEX('2-3 引出列表'!$A$2:$CE$8700,$A1698,MATCH(G$1,'2-3 引出列表'!$A$1:$CD$1,0)),"")),"",IFERROR(INDEX('2-3 引出列表'!$A$2:$CE$8700,$A1698,MATCH(G$1,'2-3 引出列表'!$A$1:$CD$1,0)),""))</f>
        <v>0</v>
      </c>
      <c r="H1698">
        <f>IF(ISBLANK(IFERROR(INDEX('2-3 引出列表'!$A$2:$CE$8700,$A1698,MATCH(H$1,'2-3 引出列表'!$A$1:$CD$1,0)),"")),"",IFERROR(INDEX('2-3 引出列表'!$A$2:$CE$8700,$A1698,MATCH(H$1,'2-3 引出列表'!$A$1:$CD$1,0)),""))</f>
        <v>0</v>
      </c>
      <c r="I1698">
        <f>IF(ISBLANK(IFERROR(INDEX('2-3 引出列表'!$A$2:$CE$8700,$A1698,MATCH(I$1,'2-3 引出列表'!$A$1:$CD$1,0)),"")),"",IFERROR(INDEX('2-3 引出列表'!$A$2:$CE$8700,$A1698,MATCH(I$1,'2-3 引出列表'!$A$1:$CD$1,0)),""))</f>
        <v>0</v>
      </c>
    </row>
    <row r="1699" customFormat="1" spans="1:9">
      <c r="A1699">
        <v>1698</v>
      </c>
      <c r="B1699">
        <f>IF(ISBLANK(IFERROR(INDEX('2-3 引出列表'!$A$2:$CE$8700,$A1699,MATCH(B$1,'2-3 引出列表'!$A$1:$CD$1,0)),"")),"",IFERROR(INDEX('2-3 引出列表'!$A$2:$CE$8700,$A1699,MATCH(B$1,'2-3 引出列表'!$A$1:$CD$1,0)),""))</f>
        <v>0</v>
      </c>
      <c r="C1699">
        <f>IF(ISBLANK(IFERROR(INDEX('2-3 引出列表'!$A$2:$CE$8700,$A1699,MATCH(C$1,'2-3 引出列表'!$A$1:$CD$1,0)),"")),"",IFERROR(INDEX('2-3 引出列表'!$A$2:$CE$8700,$A1699,MATCH(C$1,'2-3 引出列表'!$A$1:$CD$1,0)),""))</f>
        <v>0</v>
      </c>
      <c r="D1699">
        <f>IF(ISBLANK(IFERROR(INDEX('2-3 引出列表'!$A$2:$CE$8700,$A1699,MATCH(D$1,'2-3 引出列表'!$A$1:$CD$1,0)),"")),"",IFERROR(INDEX('2-3 引出列表'!$A$2:$CE$8700,$A1699,MATCH(D$1,'2-3 引出列表'!$A$1:$CD$1,0)),""))</f>
        <v>0</v>
      </c>
      <c r="E1699">
        <f>IF(ISBLANK(IFERROR(INDEX('2-3 引出列表'!$A$2:$CE$8700,$A1699,MATCH(E$1,'2-3 引出列表'!$A$1:$CD$1,0)),"")),"",IFERROR(INDEX('2-3 引出列表'!$A$2:$CE$8700,$A1699,MATCH(E$1,'2-3 引出列表'!$A$1:$CD$1,0)),""))</f>
        <v>0</v>
      </c>
      <c r="F1699" t="str">
        <f t="shared" si="26"/>
        <v>0</v>
      </c>
      <c r="G1699">
        <f>IF(ISBLANK(IFERROR(INDEX('2-3 引出列表'!$A$2:$CE$8700,$A1699,MATCH(G$1,'2-3 引出列表'!$A$1:$CD$1,0)),"")),"",IFERROR(INDEX('2-3 引出列表'!$A$2:$CE$8700,$A1699,MATCH(G$1,'2-3 引出列表'!$A$1:$CD$1,0)),""))</f>
        <v>0</v>
      </c>
      <c r="H1699">
        <f>IF(ISBLANK(IFERROR(INDEX('2-3 引出列表'!$A$2:$CE$8700,$A1699,MATCH(H$1,'2-3 引出列表'!$A$1:$CD$1,0)),"")),"",IFERROR(INDEX('2-3 引出列表'!$A$2:$CE$8700,$A1699,MATCH(H$1,'2-3 引出列表'!$A$1:$CD$1,0)),""))</f>
        <v>0</v>
      </c>
      <c r="I1699">
        <f>IF(ISBLANK(IFERROR(INDEX('2-3 引出列表'!$A$2:$CE$8700,$A1699,MATCH(I$1,'2-3 引出列表'!$A$1:$CD$1,0)),"")),"",IFERROR(INDEX('2-3 引出列表'!$A$2:$CE$8700,$A1699,MATCH(I$1,'2-3 引出列表'!$A$1:$CD$1,0)),""))</f>
        <v>0</v>
      </c>
    </row>
    <row r="1700" customFormat="1" spans="1:9">
      <c r="A1700">
        <v>1699</v>
      </c>
      <c r="B1700">
        <f>IF(ISBLANK(IFERROR(INDEX('2-3 引出列表'!$A$2:$CE$8700,$A1700,MATCH(B$1,'2-3 引出列表'!$A$1:$CD$1,0)),"")),"",IFERROR(INDEX('2-3 引出列表'!$A$2:$CE$8700,$A1700,MATCH(B$1,'2-3 引出列表'!$A$1:$CD$1,0)),""))</f>
        <v>0</v>
      </c>
      <c r="C1700">
        <f>IF(ISBLANK(IFERROR(INDEX('2-3 引出列表'!$A$2:$CE$8700,$A1700,MATCH(C$1,'2-3 引出列表'!$A$1:$CD$1,0)),"")),"",IFERROR(INDEX('2-3 引出列表'!$A$2:$CE$8700,$A1700,MATCH(C$1,'2-3 引出列表'!$A$1:$CD$1,0)),""))</f>
        <v>0</v>
      </c>
      <c r="D1700">
        <f>IF(ISBLANK(IFERROR(INDEX('2-3 引出列表'!$A$2:$CE$8700,$A1700,MATCH(D$1,'2-3 引出列表'!$A$1:$CD$1,0)),"")),"",IFERROR(INDEX('2-3 引出列表'!$A$2:$CE$8700,$A1700,MATCH(D$1,'2-3 引出列表'!$A$1:$CD$1,0)),""))</f>
        <v>0</v>
      </c>
      <c r="E1700">
        <f>IF(ISBLANK(IFERROR(INDEX('2-3 引出列表'!$A$2:$CE$8700,$A1700,MATCH(E$1,'2-3 引出列表'!$A$1:$CD$1,0)),"")),"",IFERROR(INDEX('2-3 引出列表'!$A$2:$CE$8700,$A1700,MATCH(E$1,'2-3 引出列表'!$A$1:$CD$1,0)),""))</f>
        <v>0</v>
      </c>
      <c r="F1700" t="str">
        <f t="shared" si="26"/>
        <v>0</v>
      </c>
      <c r="G1700">
        <f>IF(ISBLANK(IFERROR(INDEX('2-3 引出列表'!$A$2:$CE$8700,$A1700,MATCH(G$1,'2-3 引出列表'!$A$1:$CD$1,0)),"")),"",IFERROR(INDEX('2-3 引出列表'!$A$2:$CE$8700,$A1700,MATCH(G$1,'2-3 引出列表'!$A$1:$CD$1,0)),""))</f>
        <v>0</v>
      </c>
      <c r="H1700">
        <f>IF(ISBLANK(IFERROR(INDEX('2-3 引出列表'!$A$2:$CE$8700,$A1700,MATCH(H$1,'2-3 引出列表'!$A$1:$CD$1,0)),"")),"",IFERROR(INDEX('2-3 引出列表'!$A$2:$CE$8700,$A1700,MATCH(H$1,'2-3 引出列表'!$A$1:$CD$1,0)),""))</f>
        <v>0</v>
      </c>
      <c r="I1700">
        <f>IF(ISBLANK(IFERROR(INDEX('2-3 引出列表'!$A$2:$CE$8700,$A1700,MATCH(I$1,'2-3 引出列表'!$A$1:$CD$1,0)),"")),"",IFERROR(INDEX('2-3 引出列表'!$A$2:$CE$8700,$A1700,MATCH(I$1,'2-3 引出列表'!$A$1:$CD$1,0)),""))</f>
        <v>0</v>
      </c>
    </row>
    <row r="1701" customFormat="1" spans="1:9">
      <c r="A1701">
        <v>1700</v>
      </c>
      <c r="B1701">
        <f>IF(ISBLANK(IFERROR(INDEX('2-3 引出列表'!$A$2:$CE$8700,$A1701,MATCH(B$1,'2-3 引出列表'!$A$1:$CD$1,0)),"")),"",IFERROR(INDEX('2-3 引出列表'!$A$2:$CE$8700,$A1701,MATCH(B$1,'2-3 引出列表'!$A$1:$CD$1,0)),""))</f>
        <v>0</v>
      </c>
      <c r="C1701">
        <f>IF(ISBLANK(IFERROR(INDEX('2-3 引出列表'!$A$2:$CE$8700,$A1701,MATCH(C$1,'2-3 引出列表'!$A$1:$CD$1,0)),"")),"",IFERROR(INDEX('2-3 引出列表'!$A$2:$CE$8700,$A1701,MATCH(C$1,'2-3 引出列表'!$A$1:$CD$1,0)),""))</f>
        <v>0</v>
      </c>
      <c r="D1701">
        <f>IF(ISBLANK(IFERROR(INDEX('2-3 引出列表'!$A$2:$CE$8700,$A1701,MATCH(D$1,'2-3 引出列表'!$A$1:$CD$1,0)),"")),"",IFERROR(INDEX('2-3 引出列表'!$A$2:$CE$8700,$A1701,MATCH(D$1,'2-3 引出列表'!$A$1:$CD$1,0)),""))</f>
        <v>0</v>
      </c>
      <c r="E1701">
        <f>IF(ISBLANK(IFERROR(INDEX('2-3 引出列表'!$A$2:$CE$8700,$A1701,MATCH(E$1,'2-3 引出列表'!$A$1:$CD$1,0)),"")),"",IFERROR(INDEX('2-3 引出列表'!$A$2:$CE$8700,$A1701,MATCH(E$1,'2-3 引出列表'!$A$1:$CD$1,0)),""))</f>
        <v>0</v>
      </c>
      <c r="F1701" t="str">
        <f t="shared" si="26"/>
        <v>0</v>
      </c>
      <c r="G1701">
        <f>IF(ISBLANK(IFERROR(INDEX('2-3 引出列表'!$A$2:$CE$8700,$A1701,MATCH(G$1,'2-3 引出列表'!$A$1:$CD$1,0)),"")),"",IFERROR(INDEX('2-3 引出列表'!$A$2:$CE$8700,$A1701,MATCH(G$1,'2-3 引出列表'!$A$1:$CD$1,0)),""))</f>
        <v>0</v>
      </c>
      <c r="H1701">
        <f>IF(ISBLANK(IFERROR(INDEX('2-3 引出列表'!$A$2:$CE$8700,$A1701,MATCH(H$1,'2-3 引出列表'!$A$1:$CD$1,0)),"")),"",IFERROR(INDEX('2-3 引出列表'!$A$2:$CE$8700,$A1701,MATCH(H$1,'2-3 引出列表'!$A$1:$CD$1,0)),""))</f>
        <v>0</v>
      </c>
      <c r="I1701">
        <f>IF(ISBLANK(IFERROR(INDEX('2-3 引出列表'!$A$2:$CE$8700,$A1701,MATCH(I$1,'2-3 引出列表'!$A$1:$CD$1,0)),"")),"",IFERROR(INDEX('2-3 引出列表'!$A$2:$CE$8700,$A1701,MATCH(I$1,'2-3 引出列表'!$A$1:$CD$1,0)),""))</f>
        <v>0</v>
      </c>
    </row>
    <row r="1702" customFormat="1" spans="1:9">
      <c r="A1702">
        <v>1701</v>
      </c>
      <c r="B1702">
        <f>IF(ISBLANK(IFERROR(INDEX('2-3 引出列表'!$A$2:$CE$8700,$A1702,MATCH(B$1,'2-3 引出列表'!$A$1:$CD$1,0)),"")),"",IFERROR(INDEX('2-3 引出列表'!$A$2:$CE$8700,$A1702,MATCH(B$1,'2-3 引出列表'!$A$1:$CD$1,0)),""))</f>
        <v>0</v>
      </c>
      <c r="C1702">
        <f>IF(ISBLANK(IFERROR(INDEX('2-3 引出列表'!$A$2:$CE$8700,$A1702,MATCH(C$1,'2-3 引出列表'!$A$1:$CD$1,0)),"")),"",IFERROR(INDEX('2-3 引出列表'!$A$2:$CE$8700,$A1702,MATCH(C$1,'2-3 引出列表'!$A$1:$CD$1,0)),""))</f>
        <v>0</v>
      </c>
      <c r="D1702">
        <f>IF(ISBLANK(IFERROR(INDEX('2-3 引出列表'!$A$2:$CE$8700,$A1702,MATCH(D$1,'2-3 引出列表'!$A$1:$CD$1,0)),"")),"",IFERROR(INDEX('2-3 引出列表'!$A$2:$CE$8700,$A1702,MATCH(D$1,'2-3 引出列表'!$A$1:$CD$1,0)),""))</f>
        <v>0</v>
      </c>
      <c r="E1702">
        <f>IF(ISBLANK(IFERROR(INDEX('2-3 引出列表'!$A$2:$CE$8700,$A1702,MATCH(E$1,'2-3 引出列表'!$A$1:$CD$1,0)),"")),"",IFERROR(INDEX('2-3 引出列表'!$A$2:$CE$8700,$A1702,MATCH(E$1,'2-3 引出列表'!$A$1:$CD$1,0)),""))</f>
        <v>0</v>
      </c>
      <c r="F1702" t="str">
        <f t="shared" si="26"/>
        <v>0</v>
      </c>
      <c r="G1702">
        <f>IF(ISBLANK(IFERROR(INDEX('2-3 引出列表'!$A$2:$CE$8700,$A1702,MATCH(G$1,'2-3 引出列表'!$A$1:$CD$1,0)),"")),"",IFERROR(INDEX('2-3 引出列表'!$A$2:$CE$8700,$A1702,MATCH(G$1,'2-3 引出列表'!$A$1:$CD$1,0)),""))</f>
        <v>0</v>
      </c>
      <c r="H1702">
        <f>IF(ISBLANK(IFERROR(INDEX('2-3 引出列表'!$A$2:$CE$8700,$A1702,MATCH(H$1,'2-3 引出列表'!$A$1:$CD$1,0)),"")),"",IFERROR(INDEX('2-3 引出列表'!$A$2:$CE$8700,$A1702,MATCH(H$1,'2-3 引出列表'!$A$1:$CD$1,0)),""))</f>
        <v>0</v>
      </c>
      <c r="I1702">
        <f>IF(ISBLANK(IFERROR(INDEX('2-3 引出列表'!$A$2:$CE$8700,$A1702,MATCH(I$1,'2-3 引出列表'!$A$1:$CD$1,0)),"")),"",IFERROR(INDEX('2-3 引出列表'!$A$2:$CE$8700,$A1702,MATCH(I$1,'2-3 引出列表'!$A$1:$CD$1,0)),""))</f>
        <v>0</v>
      </c>
    </row>
    <row r="1703" customFormat="1" spans="1:9">
      <c r="A1703">
        <v>1702</v>
      </c>
      <c r="B1703">
        <f>IF(ISBLANK(IFERROR(INDEX('2-3 引出列表'!$A$2:$CE$8700,$A1703,MATCH(B$1,'2-3 引出列表'!$A$1:$CD$1,0)),"")),"",IFERROR(INDEX('2-3 引出列表'!$A$2:$CE$8700,$A1703,MATCH(B$1,'2-3 引出列表'!$A$1:$CD$1,0)),""))</f>
        <v>0</v>
      </c>
      <c r="C1703">
        <f>IF(ISBLANK(IFERROR(INDEX('2-3 引出列表'!$A$2:$CE$8700,$A1703,MATCH(C$1,'2-3 引出列表'!$A$1:$CD$1,0)),"")),"",IFERROR(INDEX('2-3 引出列表'!$A$2:$CE$8700,$A1703,MATCH(C$1,'2-3 引出列表'!$A$1:$CD$1,0)),""))</f>
        <v>0</v>
      </c>
      <c r="D1703">
        <f>IF(ISBLANK(IFERROR(INDEX('2-3 引出列表'!$A$2:$CE$8700,$A1703,MATCH(D$1,'2-3 引出列表'!$A$1:$CD$1,0)),"")),"",IFERROR(INDEX('2-3 引出列表'!$A$2:$CE$8700,$A1703,MATCH(D$1,'2-3 引出列表'!$A$1:$CD$1,0)),""))</f>
        <v>0</v>
      </c>
      <c r="E1703">
        <f>IF(ISBLANK(IFERROR(INDEX('2-3 引出列表'!$A$2:$CE$8700,$A1703,MATCH(E$1,'2-3 引出列表'!$A$1:$CD$1,0)),"")),"",IFERROR(INDEX('2-3 引出列表'!$A$2:$CE$8700,$A1703,MATCH(E$1,'2-3 引出列表'!$A$1:$CD$1,0)),""))</f>
        <v>0</v>
      </c>
      <c r="F1703" t="str">
        <f t="shared" si="26"/>
        <v>0</v>
      </c>
      <c r="G1703">
        <f>IF(ISBLANK(IFERROR(INDEX('2-3 引出列表'!$A$2:$CE$8700,$A1703,MATCH(G$1,'2-3 引出列表'!$A$1:$CD$1,0)),"")),"",IFERROR(INDEX('2-3 引出列表'!$A$2:$CE$8700,$A1703,MATCH(G$1,'2-3 引出列表'!$A$1:$CD$1,0)),""))</f>
        <v>0</v>
      </c>
      <c r="H1703">
        <f>IF(ISBLANK(IFERROR(INDEX('2-3 引出列表'!$A$2:$CE$8700,$A1703,MATCH(H$1,'2-3 引出列表'!$A$1:$CD$1,0)),"")),"",IFERROR(INDEX('2-3 引出列表'!$A$2:$CE$8700,$A1703,MATCH(H$1,'2-3 引出列表'!$A$1:$CD$1,0)),""))</f>
        <v>0</v>
      </c>
      <c r="I1703">
        <f>IF(ISBLANK(IFERROR(INDEX('2-3 引出列表'!$A$2:$CE$8700,$A1703,MATCH(I$1,'2-3 引出列表'!$A$1:$CD$1,0)),"")),"",IFERROR(INDEX('2-3 引出列表'!$A$2:$CE$8700,$A1703,MATCH(I$1,'2-3 引出列表'!$A$1:$CD$1,0)),""))</f>
        <v>0</v>
      </c>
    </row>
    <row r="1704" customFormat="1" spans="1:9">
      <c r="A1704">
        <v>1703</v>
      </c>
      <c r="B1704">
        <f>IF(ISBLANK(IFERROR(INDEX('2-3 引出列表'!$A$2:$CE$8700,$A1704,MATCH(B$1,'2-3 引出列表'!$A$1:$CD$1,0)),"")),"",IFERROR(INDEX('2-3 引出列表'!$A$2:$CE$8700,$A1704,MATCH(B$1,'2-3 引出列表'!$A$1:$CD$1,0)),""))</f>
        <v>0</v>
      </c>
      <c r="C1704">
        <f>IF(ISBLANK(IFERROR(INDEX('2-3 引出列表'!$A$2:$CE$8700,$A1704,MATCH(C$1,'2-3 引出列表'!$A$1:$CD$1,0)),"")),"",IFERROR(INDEX('2-3 引出列表'!$A$2:$CE$8700,$A1704,MATCH(C$1,'2-3 引出列表'!$A$1:$CD$1,0)),""))</f>
        <v>0</v>
      </c>
      <c r="D1704">
        <f>IF(ISBLANK(IFERROR(INDEX('2-3 引出列表'!$A$2:$CE$8700,$A1704,MATCH(D$1,'2-3 引出列表'!$A$1:$CD$1,0)),"")),"",IFERROR(INDEX('2-3 引出列表'!$A$2:$CE$8700,$A1704,MATCH(D$1,'2-3 引出列表'!$A$1:$CD$1,0)),""))</f>
        <v>0</v>
      </c>
      <c r="E1704">
        <f>IF(ISBLANK(IFERROR(INDEX('2-3 引出列表'!$A$2:$CE$8700,$A1704,MATCH(E$1,'2-3 引出列表'!$A$1:$CD$1,0)),"")),"",IFERROR(INDEX('2-3 引出列表'!$A$2:$CE$8700,$A1704,MATCH(E$1,'2-3 引出列表'!$A$1:$CD$1,0)),""))</f>
        <v>0</v>
      </c>
      <c r="F1704" t="str">
        <f t="shared" si="26"/>
        <v>0</v>
      </c>
      <c r="G1704">
        <f>IF(ISBLANK(IFERROR(INDEX('2-3 引出列表'!$A$2:$CE$8700,$A1704,MATCH(G$1,'2-3 引出列表'!$A$1:$CD$1,0)),"")),"",IFERROR(INDEX('2-3 引出列表'!$A$2:$CE$8700,$A1704,MATCH(G$1,'2-3 引出列表'!$A$1:$CD$1,0)),""))</f>
        <v>0</v>
      </c>
      <c r="H1704">
        <f>IF(ISBLANK(IFERROR(INDEX('2-3 引出列表'!$A$2:$CE$8700,$A1704,MATCH(H$1,'2-3 引出列表'!$A$1:$CD$1,0)),"")),"",IFERROR(INDEX('2-3 引出列表'!$A$2:$CE$8700,$A1704,MATCH(H$1,'2-3 引出列表'!$A$1:$CD$1,0)),""))</f>
        <v>0</v>
      </c>
      <c r="I1704">
        <f>IF(ISBLANK(IFERROR(INDEX('2-3 引出列表'!$A$2:$CE$8700,$A1704,MATCH(I$1,'2-3 引出列表'!$A$1:$CD$1,0)),"")),"",IFERROR(INDEX('2-3 引出列表'!$A$2:$CE$8700,$A1704,MATCH(I$1,'2-3 引出列表'!$A$1:$CD$1,0)),""))</f>
        <v>0</v>
      </c>
    </row>
    <row r="1705" customFormat="1" spans="1:9">
      <c r="A1705">
        <v>1704</v>
      </c>
      <c r="B1705">
        <f>IF(ISBLANK(IFERROR(INDEX('2-3 引出列表'!$A$2:$CE$8700,$A1705,MATCH(B$1,'2-3 引出列表'!$A$1:$CD$1,0)),"")),"",IFERROR(INDEX('2-3 引出列表'!$A$2:$CE$8700,$A1705,MATCH(B$1,'2-3 引出列表'!$A$1:$CD$1,0)),""))</f>
        <v>0</v>
      </c>
      <c r="C1705">
        <f>IF(ISBLANK(IFERROR(INDEX('2-3 引出列表'!$A$2:$CE$8700,$A1705,MATCH(C$1,'2-3 引出列表'!$A$1:$CD$1,0)),"")),"",IFERROR(INDEX('2-3 引出列表'!$A$2:$CE$8700,$A1705,MATCH(C$1,'2-3 引出列表'!$A$1:$CD$1,0)),""))</f>
        <v>0</v>
      </c>
      <c r="D1705">
        <f>IF(ISBLANK(IFERROR(INDEX('2-3 引出列表'!$A$2:$CE$8700,$A1705,MATCH(D$1,'2-3 引出列表'!$A$1:$CD$1,0)),"")),"",IFERROR(INDEX('2-3 引出列表'!$A$2:$CE$8700,$A1705,MATCH(D$1,'2-3 引出列表'!$A$1:$CD$1,0)),""))</f>
        <v>0</v>
      </c>
      <c r="E1705">
        <f>IF(ISBLANK(IFERROR(INDEX('2-3 引出列表'!$A$2:$CE$8700,$A1705,MATCH(E$1,'2-3 引出列表'!$A$1:$CD$1,0)),"")),"",IFERROR(INDEX('2-3 引出列表'!$A$2:$CE$8700,$A1705,MATCH(E$1,'2-3 引出列表'!$A$1:$CD$1,0)),""))</f>
        <v>0</v>
      </c>
      <c r="F1705" t="str">
        <f t="shared" si="26"/>
        <v>0</v>
      </c>
      <c r="G1705">
        <f>IF(ISBLANK(IFERROR(INDEX('2-3 引出列表'!$A$2:$CE$8700,$A1705,MATCH(G$1,'2-3 引出列表'!$A$1:$CD$1,0)),"")),"",IFERROR(INDEX('2-3 引出列表'!$A$2:$CE$8700,$A1705,MATCH(G$1,'2-3 引出列表'!$A$1:$CD$1,0)),""))</f>
        <v>0</v>
      </c>
      <c r="H1705">
        <f>IF(ISBLANK(IFERROR(INDEX('2-3 引出列表'!$A$2:$CE$8700,$A1705,MATCH(H$1,'2-3 引出列表'!$A$1:$CD$1,0)),"")),"",IFERROR(INDEX('2-3 引出列表'!$A$2:$CE$8700,$A1705,MATCH(H$1,'2-3 引出列表'!$A$1:$CD$1,0)),""))</f>
        <v>0</v>
      </c>
      <c r="I1705">
        <f>IF(ISBLANK(IFERROR(INDEX('2-3 引出列表'!$A$2:$CE$8700,$A1705,MATCH(I$1,'2-3 引出列表'!$A$1:$CD$1,0)),"")),"",IFERROR(INDEX('2-3 引出列表'!$A$2:$CE$8700,$A1705,MATCH(I$1,'2-3 引出列表'!$A$1:$CD$1,0)),""))</f>
        <v>0</v>
      </c>
    </row>
    <row r="1706" customFormat="1" spans="1:9">
      <c r="A1706">
        <v>1705</v>
      </c>
      <c r="B1706">
        <f>IF(ISBLANK(IFERROR(INDEX('2-3 引出列表'!$A$2:$CE$8700,$A1706,MATCH(B$1,'2-3 引出列表'!$A$1:$CD$1,0)),"")),"",IFERROR(INDEX('2-3 引出列表'!$A$2:$CE$8700,$A1706,MATCH(B$1,'2-3 引出列表'!$A$1:$CD$1,0)),""))</f>
        <v>0</v>
      </c>
      <c r="C1706">
        <f>IF(ISBLANK(IFERROR(INDEX('2-3 引出列表'!$A$2:$CE$8700,$A1706,MATCH(C$1,'2-3 引出列表'!$A$1:$CD$1,0)),"")),"",IFERROR(INDEX('2-3 引出列表'!$A$2:$CE$8700,$A1706,MATCH(C$1,'2-3 引出列表'!$A$1:$CD$1,0)),""))</f>
        <v>0</v>
      </c>
      <c r="D1706">
        <f>IF(ISBLANK(IFERROR(INDEX('2-3 引出列表'!$A$2:$CE$8700,$A1706,MATCH(D$1,'2-3 引出列表'!$A$1:$CD$1,0)),"")),"",IFERROR(INDEX('2-3 引出列表'!$A$2:$CE$8700,$A1706,MATCH(D$1,'2-3 引出列表'!$A$1:$CD$1,0)),""))</f>
        <v>0</v>
      </c>
      <c r="E1706">
        <f>IF(ISBLANK(IFERROR(INDEX('2-3 引出列表'!$A$2:$CE$8700,$A1706,MATCH(E$1,'2-3 引出列表'!$A$1:$CD$1,0)),"")),"",IFERROR(INDEX('2-3 引出列表'!$A$2:$CE$8700,$A1706,MATCH(E$1,'2-3 引出列表'!$A$1:$CD$1,0)),""))</f>
        <v>0</v>
      </c>
      <c r="F1706" t="str">
        <f t="shared" si="26"/>
        <v>0</v>
      </c>
      <c r="G1706">
        <f>IF(ISBLANK(IFERROR(INDEX('2-3 引出列表'!$A$2:$CE$8700,$A1706,MATCH(G$1,'2-3 引出列表'!$A$1:$CD$1,0)),"")),"",IFERROR(INDEX('2-3 引出列表'!$A$2:$CE$8700,$A1706,MATCH(G$1,'2-3 引出列表'!$A$1:$CD$1,0)),""))</f>
        <v>0</v>
      </c>
      <c r="H1706">
        <f>IF(ISBLANK(IFERROR(INDEX('2-3 引出列表'!$A$2:$CE$8700,$A1706,MATCH(H$1,'2-3 引出列表'!$A$1:$CD$1,0)),"")),"",IFERROR(INDEX('2-3 引出列表'!$A$2:$CE$8700,$A1706,MATCH(H$1,'2-3 引出列表'!$A$1:$CD$1,0)),""))</f>
        <v>0</v>
      </c>
      <c r="I1706">
        <f>IF(ISBLANK(IFERROR(INDEX('2-3 引出列表'!$A$2:$CE$8700,$A1706,MATCH(I$1,'2-3 引出列表'!$A$1:$CD$1,0)),"")),"",IFERROR(INDEX('2-3 引出列表'!$A$2:$CE$8700,$A1706,MATCH(I$1,'2-3 引出列表'!$A$1:$CD$1,0)),""))</f>
        <v>0</v>
      </c>
    </row>
    <row r="1707" customFormat="1" spans="1:9">
      <c r="A1707">
        <v>1706</v>
      </c>
      <c r="B1707">
        <f>IF(ISBLANK(IFERROR(INDEX('2-3 引出列表'!$A$2:$CE$8700,$A1707,MATCH(B$1,'2-3 引出列表'!$A$1:$CD$1,0)),"")),"",IFERROR(INDEX('2-3 引出列表'!$A$2:$CE$8700,$A1707,MATCH(B$1,'2-3 引出列表'!$A$1:$CD$1,0)),""))</f>
        <v>0</v>
      </c>
      <c r="C1707">
        <f>IF(ISBLANK(IFERROR(INDEX('2-3 引出列表'!$A$2:$CE$8700,$A1707,MATCH(C$1,'2-3 引出列表'!$A$1:$CD$1,0)),"")),"",IFERROR(INDEX('2-3 引出列表'!$A$2:$CE$8700,$A1707,MATCH(C$1,'2-3 引出列表'!$A$1:$CD$1,0)),""))</f>
        <v>0</v>
      </c>
      <c r="D1707">
        <f>IF(ISBLANK(IFERROR(INDEX('2-3 引出列表'!$A$2:$CE$8700,$A1707,MATCH(D$1,'2-3 引出列表'!$A$1:$CD$1,0)),"")),"",IFERROR(INDEX('2-3 引出列表'!$A$2:$CE$8700,$A1707,MATCH(D$1,'2-3 引出列表'!$A$1:$CD$1,0)),""))</f>
        <v>0</v>
      </c>
      <c r="E1707">
        <f>IF(ISBLANK(IFERROR(INDEX('2-3 引出列表'!$A$2:$CE$8700,$A1707,MATCH(E$1,'2-3 引出列表'!$A$1:$CD$1,0)),"")),"",IFERROR(INDEX('2-3 引出列表'!$A$2:$CE$8700,$A1707,MATCH(E$1,'2-3 引出列表'!$A$1:$CD$1,0)),""))</f>
        <v>0</v>
      </c>
      <c r="F1707" t="str">
        <f t="shared" si="26"/>
        <v>0</v>
      </c>
      <c r="G1707">
        <f>IF(ISBLANK(IFERROR(INDEX('2-3 引出列表'!$A$2:$CE$8700,$A1707,MATCH(G$1,'2-3 引出列表'!$A$1:$CD$1,0)),"")),"",IFERROR(INDEX('2-3 引出列表'!$A$2:$CE$8700,$A1707,MATCH(G$1,'2-3 引出列表'!$A$1:$CD$1,0)),""))</f>
        <v>0</v>
      </c>
      <c r="H1707">
        <f>IF(ISBLANK(IFERROR(INDEX('2-3 引出列表'!$A$2:$CE$8700,$A1707,MATCH(H$1,'2-3 引出列表'!$A$1:$CD$1,0)),"")),"",IFERROR(INDEX('2-3 引出列表'!$A$2:$CE$8700,$A1707,MATCH(H$1,'2-3 引出列表'!$A$1:$CD$1,0)),""))</f>
        <v>0</v>
      </c>
      <c r="I1707">
        <f>IF(ISBLANK(IFERROR(INDEX('2-3 引出列表'!$A$2:$CE$8700,$A1707,MATCH(I$1,'2-3 引出列表'!$A$1:$CD$1,0)),"")),"",IFERROR(INDEX('2-3 引出列表'!$A$2:$CE$8700,$A1707,MATCH(I$1,'2-3 引出列表'!$A$1:$CD$1,0)),""))</f>
        <v>0</v>
      </c>
    </row>
    <row r="1708" customFormat="1" spans="1:9">
      <c r="A1708">
        <v>1707</v>
      </c>
      <c r="B1708">
        <f>IF(ISBLANK(IFERROR(INDEX('2-3 引出列表'!$A$2:$CE$8700,$A1708,MATCH(B$1,'2-3 引出列表'!$A$1:$CD$1,0)),"")),"",IFERROR(INDEX('2-3 引出列表'!$A$2:$CE$8700,$A1708,MATCH(B$1,'2-3 引出列表'!$A$1:$CD$1,0)),""))</f>
        <v>0</v>
      </c>
      <c r="C1708">
        <f>IF(ISBLANK(IFERROR(INDEX('2-3 引出列表'!$A$2:$CE$8700,$A1708,MATCH(C$1,'2-3 引出列表'!$A$1:$CD$1,0)),"")),"",IFERROR(INDEX('2-3 引出列表'!$A$2:$CE$8700,$A1708,MATCH(C$1,'2-3 引出列表'!$A$1:$CD$1,0)),""))</f>
        <v>0</v>
      </c>
      <c r="D1708">
        <f>IF(ISBLANK(IFERROR(INDEX('2-3 引出列表'!$A$2:$CE$8700,$A1708,MATCH(D$1,'2-3 引出列表'!$A$1:$CD$1,0)),"")),"",IFERROR(INDEX('2-3 引出列表'!$A$2:$CE$8700,$A1708,MATCH(D$1,'2-3 引出列表'!$A$1:$CD$1,0)),""))</f>
        <v>0</v>
      </c>
      <c r="E1708">
        <f>IF(ISBLANK(IFERROR(INDEX('2-3 引出列表'!$A$2:$CE$8700,$A1708,MATCH(E$1,'2-3 引出列表'!$A$1:$CD$1,0)),"")),"",IFERROR(INDEX('2-3 引出列表'!$A$2:$CE$8700,$A1708,MATCH(E$1,'2-3 引出列表'!$A$1:$CD$1,0)),""))</f>
        <v>0</v>
      </c>
      <c r="F1708" t="str">
        <f t="shared" si="26"/>
        <v>0</v>
      </c>
      <c r="G1708">
        <f>IF(ISBLANK(IFERROR(INDEX('2-3 引出列表'!$A$2:$CE$8700,$A1708,MATCH(G$1,'2-3 引出列表'!$A$1:$CD$1,0)),"")),"",IFERROR(INDEX('2-3 引出列表'!$A$2:$CE$8700,$A1708,MATCH(G$1,'2-3 引出列表'!$A$1:$CD$1,0)),""))</f>
        <v>0</v>
      </c>
      <c r="H1708">
        <f>IF(ISBLANK(IFERROR(INDEX('2-3 引出列表'!$A$2:$CE$8700,$A1708,MATCH(H$1,'2-3 引出列表'!$A$1:$CD$1,0)),"")),"",IFERROR(INDEX('2-3 引出列表'!$A$2:$CE$8700,$A1708,MATCH(H$1,'2-3 引出列表'!$A$1:$CD$1,0)),""))</f>
        <v>0</v>
      </c>
      <c r="I1708">
        <f>IF(ISBLANK(IFERROR(INDEX('2-3 引出列表'!$A$2:$CE$8700,$A1708,MATCH(I$1,'2-3 引出列表'!$A$1:$CD$1,0)),"")),"",IFERROR(INDEX('2-3 引出列表'!$A$2:$CE$8700,$A1708,MATCH(I$1,'2-3 引出列表'!$A$1:$CD$1,0)),""))</f>
        <v>0</v>
      </c>
    </row>
    <row r="1709" customFormat="1" spans="1:9">
      <c r="A1709">
        <v>1708</v>
      </c>
      <c r="B1709">
        <f>IF(ISBLANK(IFERROR(INDEX('2-3 引出列表'!$A$2:$CE$8700,$A1709,MATCH(B$1,'2-3 引出列表'!$A$1:$CD$1,0)),"")),"",IFERROR(INDEX('2-3 引出列表'!$A$2:$CE$8700,$A1709,MATCH(B$1,'2-3 引出列表'!$A$1:$CD$1,0)),""))</f>
        <v>0</v>
      </c>
      <c r="C1709">
        <f>IF(ISBLANK(IFERROR(INDEX('2-3 引出列表'!$A$2:$CE$8700,$A1709,MATCH(C$1,'2-3 引出列表'!$A$1:$CD$1,0)),"")),"",IFERROR(INDEX('2-3 引出列表'!$A$2:$CE$8700,$A1709,MATCH(C$1,'2-3 引出列表'!$A$1:$CD$1,0)),""))</f>
        <v>0</v>
      </c>
      <c r="D1709">
        <f>IF(ISBLANK(IFERROR(INDEX('2-3 引出列表'!$A$2:$CE$8700,$A1709,MATCH(D$1,'2-3 引出列表'!$A$1:$CD$1,0)),"")),"",IFERROR(INDEX('2-3 引出列表'!$A$2:$CE$8700,$A1709,MATCH(D$1,'2-3 引出列表'!$A$1:$CD$1,0)),""))</f>
        <v>0</v>
      </c>
      <c r="E1709">
        <f>IF(ISBLANK(IFERROR(INDEX('2-3 引出列表'!$A$2:$CE$8700,$A1709,MATCH(E$1,'2-3 引出列表'!$A$1:$CD$1,0)),"")),"",IFERROR(INDEX('2-3 引出列表'!$A$2:$CE$8700,$A1709,MATCH(E$1,'2-3 引出列表'!$A$1:$CD$1,0)),""))</f>
        <v>0</v>
      </c>
      <c r="F1709" t="str">
        <f t="shared" si="26"/>
        <v>0</v>
      </c>
      <c r="G1709">
        <f>IF(ISBLANK(IFERROR(INDEX('2-3 引出列表'!$A$2:$CE$8700,$A1709,MATCH(G$1,'2-3 引出列表'!$A$1:$CD$1,0)),"")),"",IFERROR(INDEX('2-3 引出列表'!$A$2:$CE$8700,$A1709,MATCH(G$1,'2-3 引出列表'!$A$1:$CD$1,0)),""))</f>
        <v>0</v>
      </c>
      <c r="H1709">
        <f>IF(ISBLANK(IFERROR(INDEX('2-3 引出列表'!$A$2:$CE$8700,$A1709,MATCH(H$1,'2-3 引出列表'!$A$1:$CD$1,0)),"")),"",IFERROR(INDEX('2-3 引出列表'!$A$2:$CE$8700,$A1709,MATCH(H$1,'2-3 引出列表'!$A$1:$CD$1,0)),""))</f>
        <v>0</v>
      </c>
      <c r="I1709">
        <f>IF(ISBLANK(IFERROR(INDEX('2-3 引出列表'!$A$2:$CE$8700,$A1709,MATCH(I$1,'2-3 引出列表'!$A$1:$CD$1,0)),"")),"",IFERROR(INDEX('2-3 引出列表'!$A$2:$CE$8700,$A1709,MATCH(I$1,'2-3 引出列表'!$A$1:$CD$1,0)),""))</f>
        <v>0</v>
      </c>
    </row>
    <row r="1710" customFormat="1" spans="1:9">
      <c r="A1710">
        <v>1709</v>
      </c>
      <c r="B1710">
        <f>IF(ISBLANK(IFERROR(INDEX('2-3 引出列表'!$A$2:$CE$8700,$A1710,MATCH(B$1,'2-3 引出列表'!$A$1:$CD$1,0)),"")),"",IFERROR(INDEX('2-3 引出列表'!$A$2:$CE$8700,$A1710,MATCH(B$1,'2-3 引出列表'!$A$1:$CD$1,0)),""))</f>
        <v>0</v>
      </c>
      <c r="C1710">
        <f>IF(ISBLANK(IFERROR(INDEX('2-3 引出列表'!$A$2:$CE$8700,$A1710,MATCH(C$1,'2-3 引出列表'!$A$1:$CD$1,0)),"")),"",IFERROR(INDEX('2-3 引出列表'!$A$2:$CE$8700,$A1710,MATCH(C$1,'2-3 引出列表'!$A$1:$CD$1,0)),""))</f>
        <v>0</v>
      </c>
      <c r="D1710">
        <f>IF(ISBLANK(IFERROR(INDEX('2-3 引出列表'!$A$2:$CE$8700,$A1710,MATCH(D$1,'2-3 引出列表'!$A$1:$CD$1,0)),"")),"",IFERROR(INDEX('2-3 引出列表'!$A$2:$CE$8700,$A1710,MATCH(D$1,'2-3 引出列表'!$A$1:$CD$1,0)),""))</f>
        <v>0</v>
      </c>
      <c r="E1710">
        <f>IF(ISBLANK(IFERROR(INDEX('2-3 引出列表'!$A$2:$CE$8700,$A1710,MATCH(E$1,'2-3 引出列表'!$A$1:$CD$1,0)),"")),"",IFERROR(INDEX('2-3 引出列表'!$A$2:$CE$8700,$A1710,MATCH(E$1,'2-3 引出列表'!$A$1:$CD$1,0)),""))</f>
        <v>0</v>
      </c>
      <c r="F1710" t="str">
        <f t="shared" si="26"/>
        <v>0</v>
      </c>
      <c r="G1710">
        <f>IF(ISBLANK(IFERROR(INDEX('2-3 引出列表'!$A$2:$CE$8700,$A1710,MATCH(G$1,'2-3 引出列表'!$A$1:$CD$1,0)),"")),"",IFERROR(INDEX('2-3 引出列表'!$A$2:$CE$8700,$A1710,MATCH(G$1,'2-3 引出列表'!$A$1:$CD$1,0)),""))</f>
        <v>0</v>
      </c>
      <c r="H1710">
        <f>IF(ISBLANK(IFERROR(INDEX('2-3 引出列表'!$A$2:$CE$8700,$A1710,MATCH(H$1,'2-3 引出列表'!$A$1:$CD$1,0)),"")),"",IFERROR(INDEX('2-3 引出列表'!$A$2:$CE$8700,$A1710,MATCH(H$1,'2-3 引出列表'!$A$1:$CD$1,0)),""))</f>
        <v>0</v>
      </c>
      <c r="I1710">
        <f>IF(ISBLANK(IFERROR(INDEX('2-3 引出列表'!$A$2:$CE$8700,$A1710,MATCH(I$1,'2-3 引出列表'!$A$1:$CD$1,0)),"")),"",IFERROR(INDEX('2-3 引出列表'!$A$2:$CE$8700,$A1710,MATCH(I$1,'2-3 引出列表'!$A$1:$CD$1,0)),""))</f>
        <v>0</v>
      </c>
    </row>
    <row r="1711" customFormat="1" spans="1:9">
      <c r="A1711">
        <v>1710</v>
      </c>
      <c r="B1711">
        <f>IF(ISBLANK(IFERROR(INDEX('2-3 引出列表'!$A$2:$CE$8700,$A1711,MATCH(B$1,'2-3 引出列表'!$A$1:$CD$1,0)),"")),"",IFERROR(INDEX('2-3 引出列表'!$A$2:$CE$8700,$A1711,MATCH(B$1,'2-3 引出列表'!$A$1:$CD$1,0)),""))</f>
        <v>0</v>
      </c>
      <c r="C1711">
        <f>IF(ISBLANK(IFERROR(INDEX('2-3 引出列表'!$A$2:$CE$8700,$A1711,MATCH(C$1,'2-3 引出列表'!$A$1:$CD$1,0)),"")),"",IFERROR(INDEX('2-3 引出列表'!$A$2:$CE$8700,$A1711,MATCH(C$1,'2-3 引出列表'!$A$1:$CD$1,0)),""))</f>
        <v>0</v>
      </c>
      <c r="D1711">
        <f>IF(ISBLANK(IFERROR(INDEX('2-3 引出列表'!$A$2:$CE$8700,$A1711,MATCH(D$1,'2-3 引出列表'!$A$1:$CD$1,0)),"")),"",IFERROR(INDEX('2-3 引出列表'!$A$2:$CE$8700,$A1711,MATCH(D$1,'2-3 引出列表'!$A$1:$CD$1,0)),""))</f>
        <v>0</v>
      </c>
      <c r="E1711">
        <f>IF(ISBLANK(IFERROR(INDEX('2-3 引出列表'!$A$2:$CE$8700,$A1711,MATCH(E$1,'2-3 引出列表'!$A$1:$CD$1,0)),"")),"",IFERROR(INDEX('2-3 引出列表'!$A$2:$CE$8700,$A1711,MATCH(E$1,'2-3 引出列表'!$A$1:$CD$1,0)),""))</f>
        <v>0</v>
      </c>
      <c r="F1711" t="str">
        <f t="shared" si="26"/>
        <v>0</v>
      </c>
      <c r="G1711">
        <f>IF(ISBLANK(IFERROR(INDEX('2-3 引出列表'!$A$2:$CE$8700,$A1711,MATCH(G$1,'2-3 引出列表'!$A$1:$CD$1,0)),"")),"",IFERROR(INDEX('2-3 引出列表'!$A$2:$CE$8700,$A1711,MATCH(G$1,'2-3 引出列表'!$A$1:$CD$1,0)),""))</f>
        <v>0</v>
      </c>
      <c r="H1711">
        <f>IF(ISBLANK(IFERROR(INDEX('2-3 引出列表'!$A$2:$CE$8700,$A1711,MATCH(H$1,'2-3 引出列表'!$A$1:$CD$1,0)),"")),"",IFERROR(INDEX('2-3 引出列表'!$A$2:$CE$8700,$A1711,MATCH(H$1,'2-3 引出列表'!$A$1:$CD$1,0)),""))</f>
        <v>0</v>
      </c>
      <c r="I1711">
        <f>IF(ISBLANK(IFERROR(INDEX('2-3 引出列表'!$A$2:$CE$8700,$A1711,MATCH(I$1,'2-3 引出列表'!$A$1:$CD$1,0)),"")),"",IFERROR(INDEX('2-3 引出列表'!$A$2:$CE$8700,$A1711,MATCH(I$1,'2-3 引出列表'!$A$1:$CD$1,0)),""))</f>
        <v>0</v>
      </c>
    </row>
    <row r="1712" customFormat="1" spans="1:9">
      <c r="A1712">
        <v>1711</v>
      </c>
      <c r="B1712">
        <f>IF(ISBLANK(IFERROR(INDEX('2-3 引出列表'!$A$2:$CE$8700,$A1712,MATCH(B$1,'2-3 引出列表'!$A$1:$CD$1,0)),"")),"",IFERROR(INDEX('2-3 引出列表'!$A$2:$CE$8700,$A1712,MATCH(B$1,'2-3 引出列表'!$A$1:$CD$1,0)),""))</f>
        <v>0</v>
      </c>
      <c r="C1712">
        <f>IF(ISBLANK(IFERROR(INDEX('2-3 引出列表'!$A$2:$CE$8700,$A1712,MATCH(C$1,'2-3 引出列表'!$A$1:$CD$1,0)),"")),"",IFERROR(INDEX('2-3 引出列表'!$A$2:$CE$8700,$A1712,MATCH(C$1,'2-3 引出列表'!$A$1:$CD$1,0)),""))</f>
        <v>0</v>
      </c>
      <c r="D1712">
        <f>IF(ISBLANK(IFERROR(INDEX('2-3 引出列表'!$A$2:$CE$8700,$A1712,MATCH(D$1,'2-3 引出列表'!$A$1:$CD$1,0)),"")),"",IFERROR(INDEX('2-3 引出列表'!$A$2:$CE$8700,$A1712,MATCH(D$1,'2-3 引出列表'!$A$1:$CD$1,0)),""))</f>
        <v>0</v>
      </c>
      <c r="E1712">
        <f>IF(ISBLANK(IFERROR(INDEX('2-3 引出列表'!$A$2:$CE$8700,$A1712,MATCH(E$1,'2-3 引出列表'!$A$1:$CD$1,0)),"")),"",IFERROR(INDEX('2-3 引出列表'!$A$2:$CE$8700,$A1712,MATCH(E$1,'2-3 引出列表'!$A$1:$CD$1,0)),""))</f>
        <v>0</v>
      </c>
      <c r="F1712" t="str">
        <f t="shared" si="26"/>
        <v>0</v>
      </c>
      <c r="G1712">
        <f>IF(ISBLANK(IFERROR(INDEX('2-3 引出列表'!$A$2:$CE$8700,$A1712,MATCH(G$1,'2-3 引出列表'!$A$1:$CD$1,0)),"")),"",IFERROR(INDEX('2-3 引出列表'!$A$2:$CE$8700,$A1712,MATCH(G$1,'2-3 引出列表'!$A$1:$CD$1,0)),""))</f>
        <v>0</v>
      </c>
      <c r="H1712">
        <f>IF(ISBLANK(IFERROR(INDEX('2-3 引出列表'!$A$2:$CE$8700,$A1712,MATCH(H$1,'2-3 引出列表'!$A$1:$CD$1,0)),"")),"",IFERROR(INDEX('2-3 引出列表'!$A$2:$CE$8700,$A1712,MATCH(H$1,'2-3 引出列表'!$A$1:$CD$1,0)),""))</f>
        <v>0</v>
      </c>
      <c r="I1712">
        <f>IF(ISBLANK(IFERROR(INDEX('2-3 引出列表'!$A$2:$CE$8700,$A1712,MATCH(I$1,'2-3 引出列表'!$A$1:$CD$1,0)),"")),"",IFERROR(INDEX('2-3 引出列表'!$A$2:$CE$8700,$A1712,MATCH(I$1,'2-3 引出列表'!$A$1:$CD$1,0)),""))</f>
        <v>0</v>
      </c>
    </row>
    <row r="1713" customFormat="1" spans="1:9">
      <c r="A1713">
        <v>1712</v>
      </c>
      <c r="B1713">
        <f>IF(ISBLANK(IFERROR(INDEX('2-3 引出列表'!$A$2:$CE$8700,$A1713,MATCH(B$1,'2-3 引出列表'!$A$1:$CD$1,0)),"")),"",IFERROR(INDEX('2-3 引出列表'!$A$2:$CE$8700,$A1713,MATCH(B$1,'2-3 引出列表'!$A$1:$CD$1,0)),""))</f>
        <v>0</v>
      </c>
      <c r="C1713">
        <f>IF(ISBLANK(IFERROR(INDEX('2-3 引出列表'!$A$2:$CE$8700,$A1713,MATCH(C$1,'2-3 引出列表'!$A$1:$CD$1,0)),"")),"",IFERROR(INDEX('2-3 引出列表'!$A$2:$CE$8700,$A1713,MATCH(C$1,'2-3 引出列表'!$A$1:$CD$1,0)),""))</f>
        <v>0</v>
      </c>
      <c r="D1713">
        <f>IF(ISBLANK(IFERROR(INDEX('2-3 引出列表'!$A$2:$CE$8700,$A1713,MATCH(D$1,'2-3 引出列表'!$A$1:$CD$1,0)),"")),"",IFERROR(INDEX('2-3 引出列表'!$A$2:$CE$8700,$A1713,MATCH(D$1,'2-3 引出列表'!$A$1:$CD$1,0)),""))</f>
        <v>0</v>
      </c>
      <c r="E1713">
        <f>IF(ISBLANK(IFERROR(INDEX('2-3 引出列表'!$A$2:$CE$8700,$A1713,MATCH(E$1,'2-3 引出列表'!$A$1:$CD$1,0)),"")),"",IFERROR(INDEX('2-3 引出列表'!$A$2:$CE$8700,$A1713,MATCH(E$1,'2-3 引出列表'!$A$1:$CD$1,0)),""))</f>
        <v>0</v>
      </c>
      <c r="F1713" t="str">
        <f t="shared" si="26"/>
        <v>0</v>
      </c>
      <c r="G1713">
        <f>IF(ISBLANK(IFERROR(INDEX('2-3 引出列表'!$A$2:$CE$8700,$A1713,MATCH(G$1,'2-3 引出列表'!$A$1:$CD$1,0)),"")),"",IFERROR(INDEX('2-3 引出列表'!$A$2:$CE$8700,$A1713,MATCH(G$1,'2-3 引出列表'!$A$1:$CD$1,0)),""))</f>
        <v>0</v>
      </c>
      <c r="H1713">
        <f>IF(ISBLANK(IFERROR(INDEX('2-3 引出列表'!$A$2:$CE$8700,$A1713,MATCH(H$1,'2-3 引出列表'!$A$1:$CD$1,0)),"")),"",IFERROR(INDEX('2-3 引出列表'!$A$2:$CE$8700,$A1713,MATCH(H$1,'2-3 引出列表'!$A$1:$CD$1,0)),""))</f>
        <v>0</v>
      </c>
      <c r="I1713">
        <f>IF(ISBLANK(IFERROR(INDEX('2-3 引出列表'!$A$2:$CE$8700,$A1713,MATCH(I$1,'2-3 引出列表'!$A$1:$CD$1,0)),"")),"",IFERROR(INDEX('2-3 引出列表'!$A$2:$CE$8700,$A1713,MATCH(I$1,'2-3 引出列表'!$A$1:$CD$1,0)),""))</f>
        <v>0</v>
      </c>
    </row>
    <row r="1714" customFormat="1" spans="1:9">
      <c r="A1714">
        <v>1713</v>
      </c>
      <c r="B1714">
        <f>IF(ISBLANK(IFERROR(INDEX('2-3 引出列表'!$A$2:$CE$8700,$A1714,MATCH(B$1,'2-3 引出列表'!$A$1:$CD$1,0)),"")),"",IFERROR(INDEX('2-3 引出列表'!$A$2:$CE$8700,$A1714,MATCH(B$1,'2-3 引出列表'!$A$1:$CD$1,0)),""))</f>
        <v>0</v>
      </c>
      <c r="C1714">
        <f>IF(ISBLANK(IFERROR(INDEX('2-3 引出列表'!$A$2:$CE$8700,$A1714,MATCH(C$1,'2-3 引出列表'!$A$1:$CD$1,0)),"")),"",IFERROR(INDEX('2-3 引出列表'!$A$2:$CE$8700,$A1714,MATCH(C$1,'2-3 引出列表'!$A$1:$CD$1,0)),""))</f>
        <v>0</v>
      </c>
      <c r="D1714">
        <f>IF(ISBLANK(IFERROR(INDEX('2-3 引出列表'!$A$2:$CE$8700,$A1714,MATCH(D$1,'2-3 引出列表'!$A$1:$CD$1,0)),"")),"",IFERROR(INDEX('2-3 引出列表'!$A$2:$CE$8700,$A1714,MATCH(D$1,'2-3 引出列表'!$A$1:$CD$1,0)),""))</f>
        <v>0</v>
      </c>
      <c r="E1714">
        <f>IF(ISBLANK(IFERROR(INDEX('2-3 引出列表'!$A$2:$CE$8700,$A1714,MATCH(E$1,'2-3 引出列表'!$A$1:$CD$1,0)),"")),"",IFERROR(INDEX('2-3 引出列表'!$A$2:$CE$8700,$A1714,MATCH(E$1,'2-3 引出列表'!$A$1:$CD$1,0)),""))</f>
        <v>0</v>
      </c>
      <c r="F1714" t="str">
        <f t="shared" si="26"/>
        <v>0</v>
      </c>
      <c r="G1714">
        <f>IF(ISBLANK(IFERROR(INDEX('2-3 引出列表'!$A$2:$CE$8700,$A1714,MATCH(G$1,'2-3 引出列表'!$A$1:$CD$1,0)),"")),"",IFERROR(INDEX('2-3 引出列表'!$A$2:$CE$8700,$A1714,MATCH(G$1,'2-3 引出列表'!$A$1:$CD$1,0)),""))</f>
        <v>0</v>
      </c>
      <c r="H1714">
        <f>IF(ISBLANK(IFERROR(INDEX('2-3 引出列表'!$A$2:$CE$8700,$A1714,MATCH(H$1,'2-3 引出列表'!$A$1:$CD$1,0)),"")),"",IFERROR(INDEX('2-3 引出列表'!$A$2:$CE$8700,$A1714,MATCH(H$1,'2-3 引出列表'!$A$1:$CD$1,0)),""))</f>
        <v>0</v>
      </c>
      <c r="I1714">
        <f>IF(ISBLANK(IFERROR(INDEX('2-3 引出列表'!$A$2:$CE$8700,$A1714,MATCH(I$1,'2-3 引出列表'!$A$1:$CD$1,0)),"")),"",IFERROR(INDEX('2-3 引出列表'!$A$2:$CE$8700,$A1714,MATCH(I$1,'2-3 引出列表'!$A$1:$CD$1,0)),""))</f>
        <v>0</v>
      </c>
    </row>
    <row r="1715" customFormat="1" spans="1:9">
      <c r="A1715">
        <v>1714</v>
      </c>
      <c r="B1715">
        <f>IF(ISBLANK(IFERROR(INDEX('2-3 引出列表'!$A$2:$CE$8700,$A1715,MATCH(B$1,'2-3 引出列表'!$A$1:$CD$1,0)),"")),"",IFERROR(INDEX('2-3 引出列表'!$A$2:$CE$8700,$A1715,MATCH(B$1,'2-3 引出列表'!$A$1:$CD$1,0)),""))</f>
        <v>0</v>
      </c>
      <c r="C1715">
        <f>IF(ISBLANK(IFERROR(INDEX('2-3 引出列表'!$A$2:$CE$8700,$A1715,MATCH(C$1,'2-3 引出列表'!$A$1:$CD$1,0)),"")),"",IFERROR(INDEX('2-3 引出列表'!$A$2:$CE$8700,$A1715,MATCH(C$1,'2-3 引出列表'!$A$1:$CD$1,0)),""))</f>
        <v>0</v>
      </c>
      <c r="D1715">
        <f>IF(ISBLANK(IFERROR(INDEX('2-3 引出列表'!$A$2:$CE$8700,$A1715,MATCH(D$1,'2-3 引出列表'!$A$1:$CD$1,0)),"")),"",IFERROR(INDEX('2-3 引出列表'!$A$2:$CE$8700,$A1715,MATCH(D$1,'2-3 引出列表'!$A$1:$CD$1,0)),""))</f>
        <v>0</v>
      </c>
      <c r="E1715">
        <f>IF(ISBLANK(IFERROR(INDEX('2-3 引出列表'!$A$2:$CE$8700,$A1715,MATCH(E$1,'2-3 引出列表'!$A$1:$CD$1,0)),"")),"",IFERROR(INDEX('2-3 引出列表'!$A$2:$CE$8700,$A1715,MATCH(E$1,'2-3 引出列表'!$A$1:$CD$1,0)),""))</f>
        <v>0</v>
      </c>
      <c r="F1715" t="str">
        <f t="shared" si="26"/>
        <v>0</v>
      </c>
      <c r="G1715">
        <f>IF(ISBLANK(IFERROR(INDEX('2-3 引出列表'!$A$2:$CE$8700,$A1715,MATCH(G$1,'2-3 引出列表'!$A$1:$CD$1,0)),"")),"",IFERROR(INDEX('2-3 引出列表'!$A$2:$CE$8700,$A1715,MATCH(G$1,'2-3 引出列表'!$A$1:$CD$1,0)),""))</f>
        <v>0</v>
      </c>
      <c r="H1715">
        <f>IF(ISBLANK(IFERROR(INDEX('2-3 引出列表'!$A$2:$CE$8700,$A1715,MATCH(H$1,'2-3 引出列表'!$A$1:$CD$1,0)),"")),"",IFERROR(INDEX('2-3 引出列表'!$A$2:$CE$8700,$A1715,MATCH(H$1,'2-3 引出列表'!$A$1:$CD$1,0)),""))</f>
        <v>0</v>
      </c>
      <c r="I1715">
        <f>IF(ISBLANK(IFERROR(INDEX('2-3 引出列表'!$A$2:$CE$8700,$A1715,MATCH(I$1,'2-3 引出列表'!$A$1:$CD$1,0)),"")),"",IFERROR(INDEX('2-3 引出列表'!$A$2:$CE$8700,$A1715,MATCH(I$1,'2-3 引出列表'!$A$1:$CD$1,0)),""))</f>
        <v>0</v>
      </c>
    </row>
    <row r="1716" customFormat="1" spans="1:9">
      <c r="A1716">
        <v>1715</v>
      </c>
      <c r="B1716">
        <f>IF(ISBLANK(IFERROR(INDEX('2-3 引出列表'!$A$2:$CE$8700,$A1716,MATCH(B$1,'2-3 引出列表'!$A$1:$CD$1,0)),"")),"",IFERROR(INDEX('2-3 引出列表'!$A$2:$CE$8700,$A1716,MATCH(B$1,'2-3 引出列表'!$A$1:$CD$1,0)),""))</f>
        <v>0</v>
      </c>
      <c r="C1716">
        <f>IF(ISBLANK(IFERROR(INDEX('2-3 引出列表'!$A$2:$CE$8700,$A1716,MATCH(C$1,'2-3 引出列表'!$A$1:$CD$1,0)),"")),"",IFERROR(INDEX('2-3 引出列表'!$A$2:$CE$8700,$A1716,MATCH(C$1,'2-3 引出列表'!$A$1:$CD$1,0)),""))</f>
        <v>0</v>
      </c>
      <c r="D1716">
        <f>IF(ISBLANK(IFERROR(INDEX('2-3 引出列表'!$A$2:$CE$8700,$A1716,MATCH(D$1,'2-3 引出列表'!$A$1:$CD$1,0)),"")),"",IFERROR(INDEX('2-3 引出列表'!$A$2:$CE$8700,$A1716,MATCH(D$1,'2-3 引出列表'!$A$1:$CD$1,0)),""))</f>
        <v>0</v>
      </c>
      <c r="E1716">
        <f>IF(ISBLANK(IFERROR(INDEX('2-3 引出列表'!$A$2:$CE$8700,$A1716,MATCH(E$1,'2-3 引出列表'!$A$1:$CD$1,0)),"")),"",IFERROR(INDEX('2-3 引出列表'!$A$2:$CE$8700,$A1716,MATCH(E$1,'2-3 引出列表'!$A$1:$CD$1,0)),""))</f>
        <v>0</v>
      </c>
      <c r="F1716" t="str">
        <f t="shared" si="26"/>
        <v>0</v>
      </c>
      <c r="G1716">
        <f>IF(ISBLANK(IFERROR(INDEX('2-3 引出列表'!$A$2:$CE$8700,$A1716,MATCH(G$1,'2-3 引出列表'!$A$1:$CD$1,0)),"")),"",IFERROR(INDEX('2-3 引出列表'!$A$2:$CE$8700,$A1716,MATCH(G$1,'2-3 引出列表'!$A$1:$CD$1,0)),""))</f>
        <v>0</v>
      </c>
      <c r="H1716">
        <f>IF(ISBLANK(IFERROR(INDEX('2-3 引出列表'!$A$2:$CE$8700,$A1716,MATCH(H$1,'2-3 引出列表'!$A$1:$CD$1,0)),"")),"",IFERROR(INDEX('2-3 引出列表'!$A$2:$CE$8700,$A1716,MATCH(H$1,'2-3 引出列表'!$A$1:$CD$1,0)),""))</f>
        <v>0</v>
      </c>
      <c r="I1716">
        <f>IF(ISBLANK(IFERROR(INDEX('2-3 引出列表'!$A$2:$CE$8700,$A1716,MATCH(I$1,'2-3 引出列表'!$A$1:$CD$1,0)),"")),"",IFERROR(INDEX('2-3 引出列表'!$A$2:$CE$8700,$A1716,MATCH(I$1,'2-3 引出列表'!$A$1:$CD$1,0)),""))</f>
        <v>0</v>
      </c>
    </row>
    <row r="1717" customFormat="1" spans="1:9">
      <c r="A1717">
        <v>1716</v>
      </c>
      <c r="B1717">
        <f>IF(ISBLANK(IFERROR(INDEX('2-3 引出列表'!$A$2:$CE$8700,$A1717,MATCH(B$1,'2-3 引出列表'!$A$1:$CD$1,0)),"")),"",IFERROR(INDEX('2-3 引出列表'!$A$2:$CE$8700,$A1717,MATCH(B$1,'2-3 引出列表'!$A$1:$CD$1,0)),""))</f>
        <v>0</v>
      </c>
      <c r="C1717">
        <f>IF(ISBLANK(IFERROR(INDEX('2-3 引出列表'!$A$2:$CE$8700,$A1717,MATCH(C$1,'2-3 引出列表'!$A$1:$CD$1,0)),"")),"",IFERROR(INDEX('2-3 引出列表'!$A$2:$CE$8700,$A1717,MATCH(C$1,'2-3 引出列表'!$A$1:$CD$1,0)),""))</f>
        <v>0</v>
      </c>
      <c r="D1717">
        <f>IF(ISBLANK(IFERROR(INDEX('2-3 引出列表'!$A$2:$CE$8700,$A1717,MATCH(D$1,'2-3 引出列表'!$A$1:$CD$1,0)),"")),"",IFERROR(INDEX('2-3 引出列表'!$A$2:$CE$8700,$A1717,MATCH(D$1,'2-3 引出列表'!$A$1:$CD$1,0)),""))</f>
        <v>0</v>
      </c>
      <c r="E1717">
        <f>IF(ISBLANK(IFERROR(INDEX('2-3 引出列表'!$A$2:$CE$8700,$A1717,MATCH(E$1,'2-3 引出列表'!$A$1:$CD$1,0)),"")),"",IFERROR(INDEX('2-3 引出列表'!$A$2:$CE$8700,$A1717,MATCH(E$1,'2-3 引出列表'!$A$1:$CD$1,0)),""))</f>
        <v>0</v>
      </c>
      <c r="F1717" t="str">
        <f t="shared" si="26"/>
        <v>0</v>
      </c>
      <c r="G1717">
        <f>IF(ISBLANK(IFERROR(INDEX('2-3 引出列表'!$A$2:$CE$8700,$A1717,MATCH(G$1,'2-3 引出列表'!$A$1:$CD$1,0)),"")),"",IFERROR(INDEX('2-3 引出列表'!$A$2:$CE$8700,$A1717,MATCH(G$1,'2-3 引出列表'!$A$1:$CD$1,0)),""))</f>
        <v>0</v>
      </c>
      <c r="H1717">
        <f>IF(ISBLANK(IFERROR(INDEX('2-3 引出列表'!$A$2:$CE$8700,$A1717,MATCH(H$1,'2-3 引出列表'!$A$1:$CD$1,0)),"")),"",IFERROR(INDEX('2-3 引出列表'!$A$2:$CE$8700,$A1717,MATCH(H$1,'2-3 引出列表'!$A$1:$CD$1,0)),""))</f>
        <v>0</v>
      </c>
      <c r="I1717">
        <f>IF(ISBLANK(IFERROR(INDEX('2-3 引出列表'!$A$2:$CE$8700,$A1717,MATCH(I$1,'2-3 引出列表'!$A$1:$CD$1,0)),"")),"",IFERROR(INDEX('2-3 引出列表'!$A$2:$CE$8700,$A1717,MATCH(I$1,'2-3 引出列表'!$A$1:$CD$1,0)),""))</f>
        <v>0</v>
      </c>
    </row>
    <row r="1718" customFormat="1" spans="1:9">
      <c r="A1718">
        <v>1717</v>
      </c>
      <c r="B1718">
        <f>IF(ISBLANK(IFERROR(INDEX('2-3 引出列表'!$A$2:$CE$8700,$A1718,MATCH(B$1,'2-3 引出列表'!$A$1:$CD$1,0)),"")),"",IFERROR(INDEX('2-3 引出列表'!$A$2:$CE$8700,$A1718,MATCH(B$1,'2-3 引出列表'!$A$1:$CD$1,0)),""))</f>
        <v>0</v>
      </c>
      <c r="C1718">
        <f>IF(ISBLANK(IFERROR(INDEX('2-3 引出列表'!$A$2:$CE$8700,$A1718,MATCH(C$1,'2-3 引出列表'!$A$1:$CD$1,0)),"")),"",IFERROR(INDEX('2-3 引出列表'!$A$2:$CE$8700,$A1718,MATCH(C$1,'2-3 引出列表'!$A$1:$CD$1,0)),""))</f>
        <v>0</v>
      </c>
      <c r="D1718">
        <f>IF(ISBLANK(IFERROR(INDEX('2-3 引出列表'!$A$2:$CE$8700,$A1718,MATCH(D$1,'2-3 引出列表'!$A$1:$CD$1,0)),"")),"",IFERROR(INDEX('2-3 引出列表'!$A$2:$CE$8700,$A1718,MATCH(D$1,'2-3 引出列表'!$A$1:$CD$1,0)),""))</f>
        <v>0</v>
      </c>
      <c r="E1718">
        <f>IF(ISBLANK(IFERROR(INDEX('2-3 引出列表'!$A$2:$CE$8700,$A1718,MATCH(E$1,'2-3 引出列表'!$A$1:$CD$1,0)),"")),"",IFERROR(INDEX('2-3 引出列表'!$A$2:$CE$8700,$A1718,MATCH(E$1,'2-3 引出列表'!$A$1:$CD$1,0)),""))</f>
        <v>0</v>
      </c>
      <c r="F1718" t="str">
        <f t="shared" si="26"/>
        <v>0</v>
      </c>
      <c r="G1718">
        <f>IF(ISBLANK(IFERROR(INDEX('2-3 引出列表'!$A$2:$CE$8700,$A1718,MATCH(G$1,'2-3 引出列表'!$A$1:$CD$1,0)),"")),"",IFERROR(INDEX('2-3 引出列表'!$A$2:$CE$8700,$A1718,MATCH(G$1,'2-3 引出列表'!$A$1:$CD$1,0)),""))</f>
        <v>0</v>
      </c>
      <c r="H1718">
        <f>IF(ISBLANK(IFERROR(INDEX('2-3 引出列表'!$A$2:$CE$8700,$A1718,MATCH(H$1,'2-3 引出列表'!$A$1:$CD$1,0)),"")),"",IFERROR(INDEX('2-3 引出列表'!$A$2:$CE$8700,$A1718,MATCH(H$1,'2-3 引出列表'!$A$1:$CD$1,0)),""))</f>
        <v>0</v>
      </c>
      <c r="I1718">
        <f>IF(ISBLANK(IFERROR(INDEX('2-3 引出列表'!$A$2:$CE$8700,$A1718,MATCH(I$1,'2-3 引出列表'!$A$1:$CD$1,0)),"")),"",IFERROR(INDEX('2-3 引出列表'!$A$2:$CE$8700,$A1718,MATCH(I$1,'2-3 引出列表'!$A$1:$CD$1,0)),""))</f>
        <v>0</v>
      </c>
    </row>
    <row r="1719" customFormat="1" spans="1:9">
      <c r="A1719">
        <v>1718</v>
      </c>
      <c r="B1719">
        <f>IF(ISBLANK(IFERROR(INDEX('2-3 引出列表'!$A$2:$CE$8700,$A1719,MATCH(B$1,'2-3 引出列表'!$A$1:$CD$1,0)),"")),"",IFERROR(INDEX('2-3 引出列表'!$A$2:$CE$8700,$A1719,MATCH(B$1,'2-3 引出列表'!$A$1:$CD$1,0)),""))</f>
        <v>0</v>
      </c>
      <c r="C1719">
        <f>IF(ISBLANK(IFERROR(INDEX('2-3 引出列表'!$A$2:$CE$8700,$A1719,MATCH(C$1,'2-3 引出列表'!$A$1:$CD$1,0)),"")),"",IFERROR(INDEX('2-3 引出列表'!$A$2:$CE$8700,$A1719,MATCH(C$1,'2-3 引出列表'!$A$1:$CD$1,0)),""))</f>
        <v>0</v>
      </c>
      <c r="D1719">
        <f>IF(ISBLANK(IFERROR(INDEX('2-3 引出列表'!$A$2:$CE$8700,$A1719,MATCH(D$1,'2-3 引出列表'!$A$1:$CD$1,0)),"")),"",IFERROR(INDEX('2-3 引出列表'!$A$2:$CE$8700,$A1719,MATCH(D$1,'2-3 引出列表'!$A$1:$CD$1,0)),""))</f>
        <v>0</v>
      </c>
      <c r="E1719">
        <f>IF(ISBLANK(IFERROR(INDEX('2-3 引出列表'!$A$2:$CE$8700,$A1719,MATCH(E$1,'2-3 引出列表'!$A$1:$CD$1,0)),"")),"",IFERROR(INDEX('2-3 引出列表'!$A$2:$CE$8700,$A1719,MATCH(E$1,'2-3 引出列表'!$A$1:$CD$1,0)),""))</f>
        <v>0</v>
      </c>
      <c r="F1719" t="str">
        <f t="shared" si="26"/>
        <v>0</v>
      </c>
      <c r="G1719">
        <f>IF(ISBLANK(IFERROR(INDEX('2-3 引出列表'!$A$2:$CE$8700,$A1719,MATCH(G$1,'2-3 引出列表'!$A$1:$CD$1,0)),"")),"",IFERROR(INDEX('2-3 引出列表'!$A$2:$CE$8700,$A1719,MATCH(G$1,'2-3 引出列表'!$A$1:$CD$1,0)),""))</f>
        <v>0</v>
      </c>
      <c r="H1719">
        <f>IF(ISBLANK(IFERROR(INDEX('2-3 引出列表'!$A$2:$CE$8700,$A1719,MATCH(H$1,'2-3 引出列表'!$A$1:$CD$1,0)),"")),"",IFERROR(INDEX('2-3 引出列表'!$A$2:$CE$8700,$A1719,MATCH(H$1,'2-3 引出列表'!$A$1:$CD$1,0)),""))</f>
        <v>0</v>
      </c>
      <c r="I1719">
        <f>IF(ISBLANK(IFERROR(INDEX('2-3 引出列表'!$A$2:$CE$8700,$A1719,MATCH(I$1,'2-3 引出列表'!$A$1:$CD$1,0)),"")),"",IFERROR(INDEX('2-3 引出列表'!$A$2:$CE$8700,$A1719,MATCH(I$1,'2-3 引出列表'!$A$1:$CD$1,0)),""))</f>
        <v>0</v>
      </c>
    </row>
    <row r="1720" customFormat="1" spans="1:9">
      <c r="A1720">
        <v>1719</v>
      </c>
      <c r="B1720">
        <f>IF(ISBLANK(IFERROR(INDEX('2-3 引出列表'!$A$2:$CE$8700,$A1720,MATCH(B$1,'2-3 引出列表'!$A$1:$CD$1,0)),"")),"",IFERROR(INDEX('2-3 引出列表'!$A$2:$CE$8700,$A1720,MATCH(B$1,'2-3 引出列表'!$A$1:$CD$1,0)),""))</f>
        <v>0</v>
      </c>
      <c r="C1720">
        <f>IF(ISBLANK(IFERROR(INDEX('2-3 引出列表'!$A$2:$CE$8700,$A1720,MATCH(C$1,'2-3 引出列表'!$A$1:$CD$1,0)),"")),"",IFERROR(INDEX('2-3 引出列表'!$A$2:$CE$8700,$A1720,MATCH(C$1,'2-3 引出列表'!$A$1:$CD$1,0)),""))</f>
        <v>0</v>
      </c>
      <c r="D1720">
        <f>IF(ISBLANK(IFERROR(INDEX('2-3 引出列表'!$A$2:$CE$8700,$A1720,MATCH(D$1,'2-3 引出列表'!$A$1:$CD$1,0)),"")),"",IFERROR(INDEX('2-3 引出列表'!$A$2:$CE$8700,$A1720,MATCH(D$1,'2-3 引出列表'!$A$1:$CD$1,0)),""))</f>
        <v>0</v>
      </c>
      <c r="E1720">
        <f>IF(ISBLANK(IFERROR(INDEX('2-3 引出列表'!$A$2:$CE$8700,$A1720,MATCH(E$1,'2-3 引出列表'!$A$1:$CD$1,0)),"")),"",IFERROR(INDEX('2-3 引出列表'!$A$2:$CE$8700,$A1720,MATCH(E$1,'2-3 引出列表'!$A$1:$CD$1,0)),""))</f>
        <v>0</v>
      </c>
      <c r="F1720" t="str">
        <f t="shared" si="26"/>
        <v>0</v>
      </c>
      <c r="G1720">
        <f>IF(ISBLANK(IFERROR(INDEX('2-3 引出列表'!$A$2:$CE$8700,$A1720,MATCH(G$1,'2-3 引出列表'!$A$1:$CD$1,0)),"")),"",IFERROR(INDEX('2-3 引出列表'!$A$2:$CE$8700,$A1720,MATCH(G$1,'2-3 引出列表'!$A$1:$CD$1,0)),""))</f>
        <v>0</v>
      </c>
      <c r="H1720">
        <f>IF(ISBLANK(IFERROR(INDEX('2-3 引出列表'!$A$2:$CE$8700,$A1720,MATCH(H$1,'2-3 引出列表'!$A$1:$CD$1,0)),"")),"",IFERROR(INDEX('2-3 引出列表'!$A$2:$CE$8700,$A1720,MATCH(H$1,'2-3 引出列表'!$A$1:$CD$1,0)),""))</f>
        <v>0</v>
      </c>
      <c r="I1720">
        <f>IF(ISBLANK(IFERROR(INDEX('2-3 引出列表'!$A$2:$CE$8700,$A1720,MATCH(I$1,'2-3 引出列表'!$A$1:$CD$1,0)),"")),"",IFERROR(INDEX('2-3 引出列表'!$A$2:$CE$8700,$A1720,MATCH(I$1,'2-3 引出列表'!$A$1:$CD$1,0)),""))</f>
        <v>0</v>
      </c>
    </row>
    <row r="1721" customFormat="1" spans="1:9">
      <c r="A1721">
        <v>1720</v>
      </c>
      <c r="B1721">
        <f>IF(ISBLANK(IFERROR(INDEX('2-3 引出列表'!$A$2:$CE$8700,$A1721,MATCH(B$1,'2-3 引出列表'!$A$1:$CD$1,0)),"")),"",IFERROR(INDEX('2-3 引出列表'!$A$2:$CE$8700,$A1721,MATCH(B$1,'2-3 引出列表'!$A$1:$CD$1,0)),""))</f>
        <v>0</v>
      </c>
      <c r="C1721">
        <f>IF(ISBLANK(IFERROR(INDEX('2-3 引出列表'!$A$2:$CE$8700,$A1721,MATCH(C$1,'2-3 引出列表'!$A$1:$CD$1,0)),"")),"",IFERROR(INDEX('2-3 引出列表'!$A$2:$CE$8700,$A1721,MATCH(C$1,'2-3 引出列表'!$A$1:$CD$1,0)),""))</f>
        <v>0</v>
      </c>
      <c r="D1721">
        <f>IF(ISBLANK(IFERROR(INDEX('2-3 引出列表'!$A$2:$CE$8700,$A1721,MATCH(D$1,'2-3 引出列表'!$A$1:$CD$1,0)),"")),"",IFERROR(INDEX('2-3 引出列表'!$A$2:$CE$8700,$A1721,MATCH(D$1,'2-3 引出列表'!$A$1:$CD$1,0)),""))</f>
        <v>0</v>
      </c>
      <c r="E1721">
        <f>IF(ISBLANK(IFERROR(INDEX('2-3 引出列表'!$A$2:$CE$8700,$A1721,MATCH(E$1,'2-3 引出列表'!$A$1:$CD$1,0)),"")),"",IFERROR(INDEX('2-3 引出列表'!$A$2:$CE$8700,$A1721,MATCH(E$1,'2-3 引出列表'!$A$1:$CD$1,0)),""))</f>
        <v>0</v>
      </c>
      <c r="F1721" t="str">
        <f t="shared" si="26"/>
        <v>0</v>
      </c>
      <c r="G1721">
        <f>IF(ISBLANK(IFERROR(INDEX('2-3 引出列表'!$A$2:$CE$8700,$A1721,MATCH(G$1,'2-3 引出列表'!$A$1:$CD$1,0)),"")),"",IFERROR(INDEX('2-3 引出列表'!$A$2:$CE$8700,$A1721,MATCH(G$1,'2-3 引出列表'!$A$1:$CD$1,0)),""))</f>
        <v>0</v>
      </c>
      <c r="H1721">
        <f>IF(ISBLANK(IFERROR(INDEX('2-3 引出列表'!$A$2:$CE$8700,$A1721,MATCH(H$1,'2-3 引出列表'!$A$1:$CD$1,0)),"")),"",IFERROR(INDEX('2-3 引出列表'!$A$2:$CE$8700,$A1721,MATCH(H$1,'2-3 引出列表'!$A$1:$CD$1,0)),""))</f>
        <v>0</v>
      </c>
      <c r="I1721">
        <f>IF(ISBLANK(IFERROR(INDEX('2-3 引出列表'!$A$2:$CE$8700,$A1721,MATCH(I$1,'2-3 引出列表'!$A$1:$CD$1,0)),"")),"",IFERROR(INDEX('2-3 引出列表'!$A$2:$CE$8700,$A1721,MATCH(I$1,'2-3 引出列表'!$A$1:$CD$1,0)),""))</f>
        <v>0</v>
      </c>
    </row>
    <row r="1722" customFormat="1" spans="1:9">
      <c r="A1722">
        <v>1721</v>
      </c>
      <c r="B1722">
        <f>IF(ISBLANK(IFERROR(INDEX('2-3 引出列表'!$A$2:$CE$8700,$A1722,MATCH(B$1,'2-3 引出列表'!$A$1:$CD$1,0)),"")),"",IFERROR(INDEX('2-3 引出列表'!$A$2:$CE$8700,$A1722,MATCH(B$1,'2-3 引出列表'!$A$1:$CD$1,0)),""))</f>
        <v>0</v>
      </c>
      <c r="C1722">
        <f>IF(ISBLANK(IFERROR(INDEX('2-3 引出列表'!$A$2:$CE$8700,$A1722,MATCH(C$1,'2-3 引出列表'!$A$1:$CD$1,0)),"")),"",IFERROR(INDEX('2-3 引出列表'!$A$2:$CE$8700,$A1722,MATCH(C$1,'2-3 引出列表'!$A$1:$CD$1,0)),""))</f>
        <v>0</v>
      </c>
      <c r="D1722">
        <f>IF(ISBLANK(IFERROR(INDEX('2-3 引出列表'!$A$2:$CE$8700,$A1722,MATCH(D$1,'2-3 引出列表'!$A$1:$CD$1,0)),"")),"",IFERROR(INDEX('2-3 引出列表'!$A$2:$CE$8700,$A1722,MATCH(D$1,'2-3 引出列表'!$A$1:$CD$1,0)),""))</f>
        <v>0</v>
      </c>
      <c r="E1722">
        <f>IF(ISBLANK(IFERROR(INDEX('2-3 引出列表'!$A$2:$CE$8700,$A1722,MATCH(E$1,'2-3 引出列表'!$A$1:$CD$1,0)),"")),"",IFERROR(INDEX('2-3 引出列表'!$A$2:$CE$8700,$A1722,MATCH(E$1,'2-3 引出列表'!$A$1:$CD$1,0)),""))</f>
        <v>0</v>
      </c>
      <c r="F1722" t="str">
        <f t="shared" si="26"/>
        <v>0</v>
      </c>
      <c r="G1722">
        <f>IF(ISBLANK(IFERROR(INDEX('2-3 引出列表'!$A$2:$CE$8700,$A1722,MATCH(G$1,'2-3 引出列表'!$A$1:$CD$1,0)),"")),"",IFERROR(INDEX('2-3 引出列表'!$A$2:$CE$8700,$A1722,MATCH(G$1,'2-3 引出列表'!$A$1:$CD$1,0)),""))</f>
        <v>0</v>
      </c>
      <c r="H1722">
        <f>IF(ISBLANK(IFERROR(INDEX('2-3 引出列表'!$A$2:$CE$8700,$A1722,MATCH(H$1,'2-3 引出列表'!$A$1:$CD$1,0)),"")),"",IFERROR(INDEX('2-3 引出列表'!$A$2:$CE$8700,$A1722,MATCH(H$1,'2-3 引出列表'!$A$1:$CD$1,0)),""))</f>
        <v>0</v>
      </c>
      <c r="I1722">
        <f>IF(ISBLANK(IFERROR(INDEX('2-3 引出列表'!$A$2:$CE$8700,$A1722,MATCH(I$1,'2-3 引出列表'!$A$1:$CD$1,0)),"")),"",IFERROR(INDEX('2-3 引出列表'!$A$2:$CE$8700,$A1722,MATCH(I$1,'2-3 引出列表'!$A$1:$CD$1,0)),""))</f>
        <v>0</v>
      </c>
    </row>
    <row r="1723" customFormat="1" spans="1:9">
      <c r="A1723">
        <v>1722</v>
      </c>
      <c r="B1723">
        <f>IF(ISBLANK(IFERROR(INDEX('2-3 引出列表'!$A$2:$CE$8700,$A1723,MATCH(B$1,'2-3 引出列表'!$A$1:$CD$1,0)),"")),"",IFERROR(INDEX('2-3 引出列表'!$A$2:$CE$8700,$A1723,MATCH(B$1,'2-3 引出列表'!$A$1:$CD$1,0)),""))</f>
        <v>0</v>
      </c>
      <c r="C1723">
        <f>IF(ISBLANK(IFERROR(INDEX('2-3 引出列表'!$A$2:$CE$8700,$A1723,MATCH(C$1,'2-3 引出列表'!$A$1:$CD$1,0)),"")),"",IFERROR(INDEX('2-3 引出列表'!$A$2:$CE$8700,$A1723,MATCH(C$1,'2-3 引出列表'!$A$1:$CD$1,0)),""))</f>
        <v>0</v>
      </c>
      <c r="D1723">
        <f>IF(ISBLANK(IFERROR(INDEX('2-3 引出列表'!$A$2:$CE$8700,$A1723,MATCH(D$1,'2-3 引出列表'!$A$1:$CD$1,0)),"")),"",IFERROR(INDEX('2-3 引出列表'!$A$2:$CE$8700,$A1723,MATCH(D$1,'2-3 引出列表'!$A$1:$CD$1,0)),""))</f>
        <v>0</v>
      </c>
      <c r="E1723">
        <f>IF(ISBLANK(IFERROR(INDEX('2-3 引出列表'!$A$2:$CE$8700,$A1723,MATCH(E$1,'2-3 引出列表'!$A$1:$CD$1,0)),"")),"",IFERROR(INDEX('2-3 引出列表'!$A$2:$CE$8700,$A1723,MATCH(E$1,'2-3 引出列表'!$A$1:$CD$1,0)),""))</f>
        <v>0</v>
      </c>
      <c r="F1723" t="str">
        <f t="shared" si="26"/>
        <v>0</v>
      </c>
      <c r="G1723">
        <f>IF(ISBLANK(IFERROR(INDEX('2-3 引出列表'!$A$2:$CE$8700,$A1723,MATCH(G$1,'2-3 引出列表'!$A$1:$CD$1,0)),"")),"",IFERROR(INDEX('2-3 引出列表'!$A$2:$CE$8700,$A1723,MATCH(G$1,'2-3 引出列表'!$A$1:$CD$1,0)),""))</f>
        <v>0</v>
      </c>
      <c r="H1723">
        <f>IF(ISBLANK(IFERROR(INDEX('2-3 引出列表'!$A$2:$CE$8700,$A1723,MATCH(H$1,'2-3 引出列表'!$A$1:$CD$1,0)),"")),"",IFERROR(INDEX('2-3 引出列表'!$A$2:$CE$8700,$A1723,MATCH(H$1,'2-3 引出列表'!$A$1:$CD$1,0)),""))</f>
        <v>0</v>
      </c>
      <c r="I1723">
        <f>IF(ISBLANK(IFERROR(INDEX('2-3 引出列表'!$A$2:$CE$8700,$A1723,MATCH(I$1,'2-3 引出列表'!$A$1:$CD$1,0)),"")),"",IFERROR(INDEX('2-3 引出列表'!$A$2:$CE$8700,$A1723,MATCH(I$1,'2-3 引出列表'!$A$1:$CD$1,0)),""))</f>
        <v>0</v>
      </c>
    </row>
    <row r="1724" customFormat="1" spans="1:9">
      <c r="A1724">
        <v>1723</v>
      </c>
      <c r="B1724">
        <f>IF(ISBLANK(IFERROR(INDEX('2-3 引出列表'!$A$2:$CE$8700,$A1724,MATCH(B$1,'2-3 引出列表'!$A$1:$CD$1,0)),"")),"",IFERROR(INDEX('2-3 引出列表'!$A$2:$CE$8700,$A1724,MATCH(B$1,'2-3 引出列表'!$A$1:$CD$1,0)),""))</f>
        <v>0</v>
      </c>
      <c r="C1724">
        <f>IF(ISBLANK(IFERROR(INDEX('2-3 引出列表'!$A$2:$CE$8700,$A1724,MATCH(C$1,'2-3 引出列表'!$A$1:$CD$1,0)),"")),"",IFERROR(INDEX('2-3 引出列表'!$A$2:$CE$8700,$A1724,MATCH(C$1,'2-3 引出列表'!$A$1:$CD$1,0)),""))</f>
        <v>0</v>
      </c>
      <c r="D1724">
        <f>IF(ISBLANK(IFERROR(INDEX('2-3 引出列表'!$A$2:$CE$8700,$A1724,MATCH(D$1,'2-3 引出列表'!$A$1:$CD$1,0)),"")),"",IFERROR(INDEX('2-3 引出列表'!$A$2:$CE$8700,$A1724,MATCH(D$1,'2-3 引出列表'!$A$1:$CD$1,0)),""))</f>
        <v>0</v>
      </c>
      <c r="E1724">
        <f>IF(ISBLANK(IFERROR(INDEX('2-3 引出列表'!$A$2:$CE$8700,$A1724,MATCH(E$1,'2-3 引出列表'!$A$1:$CD$1,0)),"")),"",IFERROR(INDEX('2-3 引出列表'!$A$2:$CE$8700,$A1724,MATCH(E$1,'2-3 引出列表'!$A$1:$CD$1,0)),""))</f>
        <v>0</v>
      </c>
      <c r="F1724" t="str">
        <f t="shared" si="26"/>
        <v>0</v>
      </c>
      <c r="G1724">
        <f>IF(ISBLANK(IFERROR(INDEX('2-3 引出列表'!$A$2:$CE$8700,$A1724,MATCH(G$1,'2-3 引出列表'!$A$1:$CD$1,0)),"")),"",IFERROR(INDEX('2-3 引出列表'!$A$2:$CE$8700,$A1724,MATCH(G$1,'2-3 引出列表'!$A$1:$CD$1,0)),""))</f>
        <v>0</v>
      </c>
      <c r="H1724">
        <f>IF(ISBLANK(IFERROR(INDEX('2-3 引出列表'!$A$2:$CE$8700,$A1724,MATCH(H$1,'2-3 引出列表'!$A$1:$CD$1,0)),"")),"",IFERROR(INDEX('2-3 引出列表'!$A$2:$CE$8700,$A1724,MATCH(H$1,'2-3 引出列表'!$A$1:$CD$1,0)),""))</f>
        <v>0</v>
      </c>
      <c r="I1724">
        <f>IF(ISBLANK(IFERROR(INDEX('2-3 引出列表'!$A$2:$CE$8700,$A1724,MATCH(I$1,'2-3 引出列表'!$A$1:$CD$1,0)),"")),"",IFERROR(INDEX('2-3 引出列表'!$A$2:$CE$8700,$A1724,MATCH(I$1,'2-3 引出列表'!$A$1:$CD$1,0)),""))</f>
        <v>0</v>
      </c>
    </row>
    <row r="1725" customFormat="1" spans="1:9">
      <c r="A1725">
        <v>1724</v>
      </c>
      <c r="B1725">
        <f>IF(ISBLANK(IFERROR(INDEX('2-3 引出列表'!$A$2:$CE$8700,$A1725,MATCH(B$1,'2-3 引出列表'!$A$1:$CD$1,0)),"")),"",IFERROR(INDEX('2-3 引出列表'!$A$2:$CE$8700,$A1725,MATCH(B$1,'2-3 引出列表'!$A$1:$CD$1,0)),""))</f>
        <v>0</v>
      </c>
      <c r="C1725">
        <f>IF(ISBLANK(IFERROR(INDEX('2-3 引出列表'!$A$2:$CE$8700,$A1725,MATCH(C$1,'2-3 引出列表'!$A$1:$CD$1,0)),"")),"",IFERROR(INDEX('2-3 引出列表'!$A$2:$CE$8700,$A1725,MATCH(C$1,'2-3 引出列表'!$A$1:$CD$1,0)),""))</f>
        <v>0</v>
      </c>
      <c r="D1725">
        <f>IF(ISBLANK(IFERROR(INDEX('2-3 引出列表'!$A$2:$CE$8700,$A1725,MATCH(D$1,'2-3 引出列表'!$A$1:$CD$1,0)),"")),"",IFERROR(INDEX('2-3 引出列表'!$A$2:$CE$8700,$A1725,MATCH(D$1,'2-3 引出列表'!$A$1:$CD$1,0)),""))</f>
        <v>0</v>
      </c>
      <c r="E1725">
        <f>IF(ISBLANK(IFERROR(INDEX('2-3 引出列表'!$A$2:$CE$8700,$A1725,MATCH(E$1,'2-3 引出列表'!$A$1:$CD$1,0)),"")),"",IFERROR(INDEX('2-3 引出列表'!$A$2:$CE$8700,$A1725,MATCH(E$1,'2-3 引出列表'!$A$1:$CD$1,0)),""))</f>
        <v>0</v>
      </c>
      <c r="F1725" t="str">
        <f t="shared" si="26"/>
        <v>0</v>
      </c>
      <c r="G1725">
        <f>IF(ISBLANK(IFERROR(INDEX('2-3 引出列表'!$A$2:$CE$8700,$A1725,MATCH(G$1,'2-3 引出列表'!$A$1:$CD$1,0)),"")),"",IFERROR(INDEX('2-3 引出列表'!$A$2:$CE$8700,$A1725,MATCH(G$1,'2-3 引出列表'!$A$1:$CD$1,0)),""))</f>
        <v>0</v>
      </c>
      <c r="H1725">
        <f>IF(ISBLANK(IFERROR(INDEX('2-3 引出列表'!$A$2:$CE$8700,$A1725,MATCH(H$1,'2-3 引出列表'!$A$1:$CD$1,0)),"")),"",IFERROR(INDEX('2-3 引出列表'!$A$2:$CE$8700,$A1725,MATCH(H$1,'2-3 引出列表'!$A$1:$CD$1,0)),""))</f>
        <v>0</v>
      </c>
      <c r="I1725">
        <f>IF(ISBLANK(IFERROR(INDEX('2-3 引出列表'!$A$2:$CE$8700,$A1725,MATCH(I$1,'2-3 引出列表'!$A$1:$CD$1,0)),"")),"",IFERROR(INDEX('2-3 引出列表'!$A$2:$CE$8700,$A1725,MATCH(I$1,'2-3 引出列表'!$A$1:$CD$1,0)),""))</f>
        <v>0</v>
      </c>
    </row>
    <row r="1726" customFormat="1" spans="1:9">
      <c r="A1726">
        <v>1725</v>
      </c>
      <c r="B1726">
        <f>IF(ISBLANK(IFERROR(INDEX('2-3 引出列表'!$A$2:$CE$8700,$A1726,MATCH(B$1,'2-3 引出列表'!$A$1:$CD$1,0)),"")),"",IFERROR(INDEX('2-3 引出列表'!$A$2:$CE$8700,$A1726,MATCH(B$1,'2-3 引出列表'!$A$1:$CD$1,0)),""))</f>
        <v>0</v>
      </c>
      <c r="C1726">
        <f>IF(ISBLANK(IFERROR(INDEX('2-3 引出列表'!$A$2:$CE$8700,$A1726,MATCH(C$1,'2-3 引出列表'!$A$1:$CD$1,0)),"")),"",IFERROR(INDEX('2-3 引出列表'!$A$2:$CE$8700,$A1726,MATCH(C$1,'2-3 引出列表'!$A$1:$CD$1,0)),""))</f>
        <v>0</v>
      </c>
      <c r="D1726">
        <f>IF(ISBLANK(IFERROR(INDEX('2-3 引出列表'!$A$2:$CE$8700,$A1726,MATCH(D$1,'2-3 引出列表'!$A$1:$CD$1,0)),"")),"",IFERROR(INDEX('2-3 引出列表'!$A$2:$CE$8700,$A1726,MATCH(D$1,'2-3 引出列表'!$A$1:$CD$1,0)),""))</f>
        <v>0</v>
      </c>
      <c r="E1726">
        <f>IF(ISBLANK(IFERROR(INDEX('2-3 引出列表'!$A$2:$CE$8700,$A1726,MATCH(E$1,'2-3 引出列表'!$A$1:$CD$1,0)),"")),"",IFERROR(INDEX('2-3 引出列表'!$A$2:$CE$8700,$A1726,MATCH(E$1,'2-3 引出列表'!$A$1:$CD$1,0)),""))</f>
        <v>0</v>
      </c>
      <c r="F1726" t="str">
        <f t="shared" si="26"/>
        <v>0</v>
      </c>
      <c r="G1726">
        <f>IF(ISBLANK(IFERROR(INDEX('2-3 引出列表'!$A$2:$CE$8700,$A1726,MATCH(G$1,'2-3 引出列表'!$A$1:$CD$1,0)),"")),"",IFERROR(INDEX('2-3 引出列表'!$A$2:$CE$8700,$A1726,MATCH(G$1,'2-3 引出列表'!$A$1:$CD$1,0)),""))</f>
        <v>0</v>
      </c>
      <c r="H1726">
        <f>IF(ISBLANK(IFERROR(INDEX('2-3 引出列表'!$A$2:$CE$8700,$A1726,MATCH(H$1,'2-3 引出列表'!$A$1:$CD$1,0)),"")),"",IFERROR(INDEX('2-3 引出列表'!$A$2:$CE$8700,$A1726,MATCH(H$1,'2-3 引出列表'!$A$1:$CD$1,0)),""))</f>
        <v>0</v>
      </c>
      <c r="I1726">
        <f>IF(ISBLANK(IFERROR(INDEX('2-3 引出列表'!$A$2:$CE$8700,$A1726,MATCH(I$1,'2-3 引出列表'!$A$1:$CD$1,0)),"")),"",IFERROR(INDEX('2-3 引出列表'!$A$2:$CE$8700,$A1726,MATCH(I$1,'2-3 引出列表'!$A$1:$CD$1,0)),""))</f>
        <v>0</v>
      </c>
    </row>
    <row r="1727" customFormat="1" spans="1:9">
      <c r="A1727">
        <v>1726</v>
      </c>
      <c r="B1727">
        <f>IF(ISBLANK(IFERROR(INDEX('2-3 引出列表'!$A$2:$CE$8700,$A1727,MATCH(B$1,'2-3 引出列表'!$A$1:$CD$1,0)),"")),"",IFERROR(INDEX('2-3 引出列表'!$A$2:$CE$8700,$A1727,MATCH(B$1,'2-3 引出列表'!$A$1:$CD$1,0)),""))</f>
        <v>0</v>
      </c>
      <c r="C1727">
        <f>IF(ISBLANK(IFERROR(INDEX('2-3 引出列表'!$A$2:$CE$8700,$A1727,MATCH(C$1,'2-3 引出列表'!$A$1:$CD$1,0)),"")),"",IFERROR(INDEX('2-3 引出列表'!$A$2:$CE$8700,$A1727,MATCH(C$1,'2-3 引出列表'!$A$1:$CD$1,0)),""))</f>
        <v>0</v>
      </c>
      <c r="D1727">
        <f>IF(ISBLANK(IFERROR(INDEX('2-3 引出列表'!$A$2:$CE$8700,$A1727,MATCH(D$1,'2-3 引出列表'!$A$1:$CD$1,0)),"")),"",IFERROR(INDEX('2-3 引出列表'!$A$2:$CE$8700,$A1727,MATCH(D$1,'2-3 引出列表'!$A$1:$CD$1,0)),""))</f>
        <v>0</v>
      </c>
      <c r="E1727">
        <f>IF(ISBLANK(IFERROR(INDEX('2-3 引出列表'!$A$2:$CE$8700,$A1727,MATCH(E$1,'2-3 引出列表'!$A$1:$CD$1,0)),"")),"",IFERROR(INDEX('2-3 引出列表'!$A$2:$CE$8700,$A1727,MATCH(E$1,'2-3 引出列表'!$A$1:$CD$1,0)),""))</f>
        <v>0</v>
      </c>
      <c r="F1727" t="str">
        <f t="shared" si="26"/>
        <v>0</v>
      </c>
      <c r="G1727">
        <f>IF(ISBLANK(IFERROR(INDEX('2-3 引出列表'!$A$2:$CE$8700,$A1727,MATCH(G$1,'2-3 引出列表'!$A$1:$CD$1,0)),"")),"",IFERROR(INDEX('2-3 引出列表'!$A$2:$CE$8700,$A1727,MATCH(G$1,'2-3 引出列表'!$A$1:$CD$1,0)),""))</f>
        <v>0</v>
      </c>
      <c r="H1727">
        <f>IF(ISBLANK(IFERROR(INDEX('2-3 引出列表'!$A$2:$CE$8700,$A1727,MATCH(H$1,'2-3 引出列表'!$A$1:$CD$1,0)),"")),"",IFERROR(INDEX('2-3 引出列表'!$A$2:$CE$8700,$A1727,MATCH(H$1,'2-3 引出列表'!$A$1:$CD$1,0)),""))</f>
        <v>0</v>
      </c>
      <c r="I1727">
        <f>IF(ISBLANK(IFERROR(INDEX('2-3 引出列表'!$A$2:$CE$8700,$A1727,MATCH(I$1,'2-3 引出列表'!$A$1:$CD$1,0)),"")),"",IFERROR(INDEX('2-3 引出列表'!$A$2:$CE$8700,$A1727,MATCH(I$1,'2-3 引出列表'!$A$1:$CD$1,0)),""))</f>
        <v>0</v>
      </c>
    </row>
    <row r="1728" customFormat="1" spans="1:9">
      <c r="A1728">
        <v>1727</v>
      </c>
      <c r="B1728">
        <f>IF(ISBLANK(IFERROR(INDEX('2-3 引出列表'!$A$2:$CE$8700,$A1728,MATCH(B$1,'2-3 引出列表'!$A$1:$CD$1,0)),"")),"",IFERROR(INDEX('2-3 引出列表'!$A$2:$CE$8700,$A1728,MATCH(B$1,'2-3 引出列表'!$A$1:$CD$1,0)),""))</f>
        <v>0</v>
      </c>
      <c r="C1728">
        <f>IF(ISBLANK(IFERROR(INDEX('2-3 引出列表'!$A$2:$CE$8700,$A1728,MATCH(C$1,'2-3 引出列表'!$A$1:$CD$1,0)),"")),"",IFERROR(INDEX('2-3 引出列表'!$A$2:$CE$8700,$A1728,MATCH(C$1,'2-3 引出列表'!$A$1:$CD$1,0)),""))</f>
        <v>0</v>
      </c>
      <c r="D1728">
        <f>IF(ISBLANK(IFERROR(INDEX('2-3 引出列表'!$A$2:$CE$8700,$A1728,MATCH(D$1,'2-3 引出列表'!$A$1:$CD$1,0)),"")),"",IFERROR(INDEX('2-3 引出列表'!$A$2:$CE$8700,$A1728,MATCH(D$1,'2-3 引出列表'!$A$1:$CD$1,0)),""))</f>
        <v>0</v>
      </c>
      <c r="E1728">
        <f>IF(ISBLANK(IFERROR(INDEX('2-3 引出列表'!$A$2:$CE$8700,$A1728,MATCH(E$1,'2-3 引出列表'!$A$1:$CD$1,0)),"")),"",IFERROR(INDEX('2-3 引出列表'!$A$2:$CE$8700,$A1728,MATCH(E$1,'2-3 引出列表'!$A$1:$CD$1,0)),""))</f>
        <v>0</v>
      </c>
      <c r="F1728" t="str">
        <f t="shared" si="26"/>
        <v>0</v>
      </c>
      <c r="G1728">
        <f>IF(ISBLANK(IFERROR(INDEX('2-3 引出列表'!$A$2:$CE$8700,$A1728,MATCH(G$1,'2-3 引出列表'!$A$1:$CD$1,0)),"")),"",IFERROR(INDEX('2-3 引出列表'!$A$2:$CE$8700,$A1728,MATCH(G$1,'2-3 引出列表'!$A$1:$CD$1,0)),""))</f>
        <v>0</v>
      </c>
      <c r="H1728">
        <f>IF(ISBLANK(IFERROR(INDEX('2-3 引出列表'!$A$2:$CE$8700,$A1728,MATCH(H$1,'2-3 引出列表'!$A$1:$CD$1,0)),"")),"",IFERROR(INDEX('2-3 引出列表'!$A$2:$CE$8700,$A1728,MATCH(H$1,'2-3 引出列表'!$A$1:$CD$1,0)),""))</f>
        <v>0</v>
      </c>
      <c r="I1728">
        <f>IF(ISBLANK(IFERROR(INDEX('2-3 引出列表'!$A$2:$CE$8700,$A1728,MATCH(I$1,'2-3 引出列表'!$A$1:$CD$1,0)),"")),"",IFERROR(INDEX('2-3 引出列表'!$A$2:$CE$8700,$A1728,MATCH(I$1,'2-3 引出列表'!$A$1:$CD$1,0)),""))</f>
        <v>0</v>
      </c>
    </row>
    <row r="1729" customFormat="1" spans="1:9">
      <c r="A1729">
        <v>1728</v>
      </c>
      <c r="B1729">
        <f>IF(ISBLANK(IFERROR(INDEX('2-3 引出列表'!$A$2:$CE$8700,$A1729,MATCH(B$1,'2-3 引出列表'!$A$1:$CD$1,0)),"")),"",IFERROR(INDEX('2-3 引出列表'!$A$2:$CE$8700,$A1729,MATCH(B$1,'2-3 引出列表'!$A$1:$CD$1,0)),""))</f>
        <v>0</v>
      </c>
      <c r="C1729">
        <f>IF(ISBLANK(IFERROR(INDEX('2-3 引出列表'!$A$2:$CE$8700,$A1729,MATCH(C$1,'2-3 引出列表'!$A$1:$CD$1,0)),"")),"",IFERROR(INDEX('2-3 引出列表'!$A$2:$CE$8700,$A1729,MATCH(C$1,'2-3 引出列表'!$A$1:$CD$1,0)),""))</f>
        <v>0</v>
      </c>
      <c r="D1729">
        <f>IF(ISBLANK(IFERROR(INDEX('2-3 引出列表'!$A$2:$CE$8700,$A1729,MATCH(D$1,'2-3 引出列表'!$A$1:$CD$1,0)),"")),"",IFERROR(INDEX('2-3 引出列表'!$A$2:$CE$8700,$A1729,MATCH(D$1,'2-3 引出列表'!$A$1:$CD$1,0)),""))</f>
        <v>0</v>
      </c>
      <c r="E1729">
        <f>IF(ISBLANK(IFERROR(INDEX('2-3 引出列表'!$A$2:$CE$8700,$A1729,MATCH(E$1,'2-3 引出列表'!$A$1:$CD$1,0)),"")),"",IFERROR(INDEX('2-3 引出列表'!$A$2:$CE$8700,$A1729,MATCH(E$1,'2-3 引出列表'!$A$1:$CD$1,0)),""))</f>
        <v>0</v>
      </c>
      <c r="F1729" t="str">
        <f t="shared" si="26"/>
        <v>0</v>
      </c>
      <c r="G1729">
        <f>IF(ISBLANK(IFERROR(INDEX('2-3 引出列表'!$A$2:$CE$8700,$A1729,MATCH(G$1,'2-3 引出列表'!$A$1:$CD$1,0)),"")),"",IFERROR(INDEX('2-3 引出列表'!$A$2:$CE$8700,$A1729,MATCH(G$1,'2-3 引出列表'!$A$1:$CD$1,0)),""))</f>
        <v>0</v>
      </c>
      <c r="H1729">
        <f>IF(ISBLANK(IFERROR(INDEX('2-3 引出列表'!$A$2:$CE$8700,$A1729,MATCH(H$1,'2-3 引出列表'!$A$1:$CD$1,0)),"")),"",IFERROR(INDEX('2-3 引出列表'!$A$2:$CE$8700,$A1729,MATCH(H$1,'2-3 引出列表'!$A$1:$CD$1,0)),""))</f>
        <v>0</v>
      </c>
      <c r="I1729">
        <f>IF(ISBLANK(IFERROR(INDEX('2-3 引出列表'!$A$2:$CE$8700,$A1729,MATCH(I$1,'2-3 引出列表'!$A$1:$CD$1,0)),"")),"",IFERROR(INDEX('2-3 引出列表'!$A$2:$CE$8700,$A1729,MATCH(I$1,'2-3 引出列表'!$A$1:$CD$1,0)),""))</f>
        <v>0</v>
      </c>
    </row>
    <row r="1730" customFormat="1" spans="1:9">
      <c r="A1730">
        <v>1729</v>
      </c>
      <c r="B1730">
        <f>IF(ISBLANK(IFERROR(INDEX('2-3 引出列表'!$A$2:$CE$8700,$A1730,MATCH(B$1,'2-3 引出列表'!$A$1:$CD$1,0)),"")),"",IFERROR(INDEX('2-3 引出列表'!$A$2:$CE$8700,$A1730,MATCH(B$1,'2-3 引出列表'!$A$1:$CD$1,0)),""))</f>
        <v>0</v>
      </c>
      <c r="C1730">
        <f>IF(ISBLANK(IFERROR(INDEX('2-3 引出列表'!$A$2:$CE$8700,$A1730,MATCH(C$1,'2-3 引出列表'!$A$1:$CD$1,0)),"")),"",IFERROR(INDEX('2-3 引出列表'!$A$2:$CE$8700,$A1730,MATCH(C$1,'2-3 引出列表'!$A$1:$CD$1,0)),""))</f>
        <v>0</v>
      </c>
      <c r="D1730">
        <f>IF(ISBLANK(IFERROR(INDEX('2-3 引出列表'!$A$2:$CE$8700,$A1730,MATCH(D$1,'2-3 引出列表'!$A$1:$CD$1,0)),"")),"",IFERROR(INDEX('2-3 引出列表'!$A$2:$CE$8700,$A1730,MATCH(D$1,'2-3 引出列表'!$A$1:$CD$1,0)),""))</f>
        <v>0</v>
      </c>
      <c r="E1730">
        <f>IF(ISBLANK(IFERROR(INDEX('2-3 引出列表'!$A$2:$CE$8700,$A1730,MATCH(E$1,'2-3 引出列表'!$A$1:$CD$1,0)),"")),"",IFERROR(INDEX('2-3 引出列表'!$A$2:$CE$8700,$A1730,MATCH(E$1,'2-3 引出列表'!$A$1:$CD$1,0)),""))</f>
        <v>0</v>
      </c>
      <c r="F1730" t="str">
        <f t="shared" ref="F1730:F1793" si="27">LEFT(E1730,7)</f>
        <v>0</v>
      </c>
      <c r="G1730">
        <f>IF(ISBLANK(IFERROR(INDEX('2-3 引出列表'!$A$2:$CE$8700,$A1730,MATCH(G$1,'2-3 引出列表'!$A$1:$CD$1,0)),"")),"",IFERROR(INDEX('2-3 引出列表'!$A$2:$CE$8700,$A1730,MATCH(G$1,'2-3 引出列表'!$A$1:$CD$1,0)),""))</f>
        <v>0</v>
      </c>
      <c r="H1730">
        <f>IF(ISBLANK(IFERROR(INDEX('2-3 引出列表'!$A$2:$CE$8700,$A1730,MATCH(H$1,'2-3 引出列表'!$A$1:$CD$1,0)),"")),"",IFERROR(INDEX('2-3 引出列表'!$A$2:$CE$8700,$A1730,MATCH(H$1,'2-3 引出列表'!$A$1:$CD$1,0)),""))</f>
        <v>0</v>
      </c>
      <c r="I1730">
        <f>IF(ISBLANK(IFERROR(INDEX('2-3 引出列表'!$A$2:$CE$8700,$A1730,MATCH(I$1,'2-3 引出列表'!$A$1:$CD$1,0)),"")),"",IFERROR(INDEX('2-3 引出列表'!$A$2:$CE$8700,$A1730,MATCH(I$1,'2-3 引出列表'!$A$1:$CD$1,0)),""))</f>
        <v>0</v>
      </c>
    </row>
    <row r="1731" customFormat="1" spans="1:9">
      <c r="A1731">
        <v>1730</v>
      </c>
      <c r="B1731">
        <f>IF(ISBLANK(IFERROR(INDEX('2-3 引出列表'!$A$2:$CE$8700,$A1731,MATCH(B$1,'2-3 引出列表'!$A$1:$CD$1,0)),"")),"",IFERROR(INDEX('2-3 引出列表'!$A$2:$CE$8700,$A1731,MATCH(B$1,'2-3 引出列表'!$A$1:$CD$1,0)),""))</f>
        <v>0</v>
      </c>
      <c r="C1731">
        <f>IF(ISBLANK(IFERROR(INDEX('2-3 引出列表'!$A$2:$CE$8700,$A1731,MATCH(C$1,'2-3 引出列表'!$A$1:$CD$1,0)),"")),"",IFERROR(INDEX('2-3 引出列表'!$A$2:$CE$8700,$A1731,MATCH(C$1,'2-3 引出列表'!$A$1:$CD$1,0)),""))</f>
        <v>0</v>
      </c>
      <c r="D1731">
        <f>IF(ISBLANK(IFERROR(INDEX('2-3 引出列表'!$A$2:$CE$8700,$A1731,MATCH(D$1,'2-3 引出列表'!$A$1:$CD$1,0)),"")),"",IFERROR(INDEX('2-3 引出列表'!$A$2:$CE$8700,$A1731,MATCH(D$1,'2-3 引出列表'!$A$1:$CD$1,0)),""))</f>
        <v>0</v>
      </c>
      <c r="E1731">
        <f>IF(ISBLANK(IFERROR(INDEX('2-3 引出列表'!$A$2:$CE$8700,$A1731,MATCH(E$1,'2-3 引出列表'!$A$1:$CD$1,0)),"")),"",IFERROR(INDEX('2-3 引出列表'!$A$2:$CE$8700,$A1731,MATCH(E$1,'2-3 引出列表'!$A$1:$CD$1,0)),""))</f>
        <v>0</v>
      </c>
      <c r="F1731" t="str">
        <f t="shared" si="27"/>
        <v>0</v>
      </c>
      <c r="G1731">
        <f>IF(ISBLANK(IFERROR(INDEX('2-3 引出列表'!$A$2:$CE$8700,$A1731,MATCH(G$1,'2-3 引出列表'!$A$1:$CD$1,0)),"")),"",IFERROR(INDEX('2-3 引出列表'!$A$2:$CE$8700,$A1731,MATCH(G$1,'2-3 引出列表'!$A$1:$CD$1,0)),""))</f>
        <v>0</v>
      </c>
      <c r="H1731">
        <f>IF(ISBLANK(IFERROR(INDEX('2-3 引出列表'!$A$2:$CE$8700,$A1731,MATCH(H$1,'2-3 引出列表'!$A$1:$CD$1,0)),"")),"",IFERROR(INDEX('2-3 引出列表'!$A$2:$CE$8700,$A1731,MATCH(H$1,'2-3 引出列表'!$A$1:$CD$1,0)),""))</f>
        <v>0</v>
      </c>
      <c r="I1731">
        <f>IF(ISBLANK(IFERROR(INDEX('2-3 引出列表'!$A$2:$CE$8700,$A1731,MATCH(I$1,'2-3 引出列表'!$A$1:$CD$1,0)),"")),"",IFERROR(INDEX('2-3 引出列表'!$A$2:$CE$8700,$A1731,MATCH(I$1,'2-3 引出列表'!$A$1:$CD$1,0)),""))</f>
        <v>0</v>
      </c>
    </row>
    <row r="1732" customFormat="1" spans="1:9">
      <c r="A1732">
        <v>1731</v>
      </c>
      <c r="B1732">
        <f>IF(ISBLANK(IFERROR(INDEX('2-3 引出列表'!$A$2:$CE$8700,$A1732,MATCH(B$1,'2-3 引出列表'!$A$1:$CD$1,0)),"")),"",IFERROR(INDEX('2-3 引出列表'!$A$2:$CE$8700,$A1732,MATCH(B$1,'2-3 引出列表'!$A$1:$CD$1,0)),""))</f>
        <v>0</v>
      </c>
      <c r="C1732">
        <f>IF(ISBLANK(IFERROR(INDEX('2-3 引出列表'!$A$2:$CE$8700,$A1732,MATCH(C$1,'2-3 引出列表'!$A$1:$CD$1,0)),"")),"",IFERROR(INDEX('2-3 引出列表'!$A$2:$CE$8700,$A1732,MATCH(C$1,'2-3 引出列表'!$A$1:$CD$1,0)),""))</f>
        <v>0</v>
      </c>
      <c r="D1732">
        <f>IF(ISBLANK(IFERROR(INDEX('2-3 引出列表'!$A$2:$CE$8700,$A1732,MATCH(D$1,'2-3 引出列表'!$A$1:$CD$1,0)),"")),"",IFERROR(INDEX('2-3 引出列表'!$A$2:$CE$8700,$A1732,MATCH(D$1,'2-3 引出列表'!$A$1:$CD$1,0)),""))</f>
        <v>0</v>
      </c>
      <c r="E1732">
        <f>IF(ISBLANK(IFERROR(INDEX('2-3 引出列表'!$A$2:$CE$8700,$A1732,MATCH(E$1,'2-3 引出列表'!$A$1:$CD$1,0)),"")),"",IFERROR(INDEX('2-3 引出列表'!$A$2:$CE$8700,$A1732,MATCH(E$1,'2-3 引出列表'!$A$1:$CD$1,0)),""))</f>
        <v>0</v>
      </c>
      <c r="F1732" t="str">
        <f t="shared" si="27"/>
        <v>0</v>
      </c>
      <c r="G1732">
        <f>IF(ISBLANK(IFERROR(INDEX('2-3 引出列表'!$A$2:$CE$8700,$A1732,MATCH(G$1,'2-3 引出列表'!$A$1:$CD$1,0)),"")),"",IFERROR(INDEX('2-3 引出列表'!$A$2:$CE$8700,$A1732,MATCH(G$1,'2-3 引出列表'!$A$1:$CD$1,0)),""))</f>
        <v>0</v>
      </c>
      <c r="H1732">
        <f>IF(ISBLANK(IFERROR(INDEX('2-3 引出列表'!$A$2:$CE$8700,$A1732,MATCH(H$1,'2-3 引出列表'!$A$1:$CD$1,0)),"")),"",IFERROR(INDEX('2-3 引出列表'!$A$2:$CE$8700,$A1732,MATCH(H$1,'2-3 引出列表'!$A$1:$CD$1,0)),""))</f>
        <v>0</v>
      </c>
      <c r="I1732">
        <f>IF(ISBLANK(IFERROR(INDEX('2-3 引出列表'!$A$2:$CE$8700,$A1732,MATCH(I$1,'2-3 引出列表'!$A$1:$CD$1,0)),"")),"",IFERROR(INDEX('2-3 引出列表'!$A$2:$CE$8700,$A1732,MATCH(I$1,'2-3 引出列表'!$A$1:$CD$1,0)),""))</f>
        <v>0</v>
      </c>
    </row>
    <row r="1733" customFormat="1" spans="1:9">
      <c r="A1733">
        <v>1732</v>
      </c>
      <c r="B1733">
        <f>IF(ISBLANK(IFERROR(INDEX('2-3 引出列表'!$A$2:$CE$8700,$A1733,MATCH(B$1,'2-3 引出列表'!$A$1:$CD$1,0)),"")),"",IFERROR(INDEX('2-3 引出列表'!$A$2:$CE$8700,$A1733,MATCH(B$1,'2-3 引出列表'!$A$1:$CD$1,0)),""))</f>
        <v>0</v>
      </c>
      <c r="C1733">
        <f>IF(ISBLANK(IFERROR(INDEX('2-3 引出列表'!$A$2:$CE$8700,$A1733,MATCH(C$1,'2-3 引出列表'!$A$1:$CD$1,0)),"")),"",IFERROR(INDEX('2-3 引出列表'!$A$2:$CE$8700,$A1733,MATCH(C$1,'2-3 引出列表'!$A$1:$CD$1,0)),""))</f>
        <v>0</v>
      </c>
      <c r="D1733">
        <f>IF(ISBLANK(IFERROR(INDEX('2-3 引出列表'!$A$2:$CE$8700,$A1733,MATCH(D$1,'2-3 引出列表'!$A$1:$CD$1,0)),"")),"",IFERROR(INDEX('2-3 引出列表'!$A$2:$CE$8700,$A1733,MATCH(D$1,'2-3 引出列表'!$A$1:$CD$1,0)),""))</f>
        <v>0</v>
      </c>
      <c r="E1733">
        <f>IF(ISBLANK(IFERROR(INDEX('2-3 引出列表'!$A$2:$CE$8700,$A1733,MATCH(E$1,'2-3 引出列表'!$A$1:$CD$1,0)),"")),"",IFERROR(INDEX('2-3 引出列表'!$A$2:$CE$8700,$A1733,MATCH(E$1,'2-3 引出列表'!$A$1:$CD$1,0)),""))</f>
        <v>0</v>
      </c>
      <c r="F1733" t="str">
        <f t="shared" si="27"/>
        <v>0</v>
      </c>
      <c r="G1733">
        <f>IF(ISBLANK(IFERROR(INDEX('2-3 引出列表'!$A$2:$CE$8700,$A1733,MATCH(G$1,'2-3 引出列表'!$A$1:$CD$1,0)),"")),"",IFERROR(INDEX('2-3 引出列表'!$A$2:$CE$8700,$A1733,MATCH(G$1,'2-3 引出列表'!$A$1:$CD$1,0)),""))</f>
        <v>0</v>
      </c>
      <c r="H1733">
        <f>IF(ISBLANK(IFERROR(INDEX('2-3 引出列表'!$A$2:$CE$8700,$A1733,MATCH(H$1,'2-3 引出列表'!$A$1:$CD$1,0)),"")),"",IFERROR(INDEX('2-3 引出列表'!$A$2:$CE$8700,$A1733,MATCH(H$1,'2-3 引出列表'!$A$1:$CD$1,0)),""))</f>
        <v>0</v>
      </c>
      <c r="I1733">
        <f>IF(ISBLANK(IFERROR(INDEX('2-3 引出列表'!$A$2:$CE$8700,$A1733,MATCH(I$1,'2-3 引出列表'!$A$1:$CD$1,0)),"")),"",IFERROR(INDEX('2-3 引出列表'!$A$2:$CE$8700,$A1733,MATCH(I$1,'2-3 引出列表'!$A$1:$CD$1,0)),""))</f>
        <v>0</v>
      </c>
    </row>
    <row r="1734" customFormat="1" spans="1:9">
      <c r="A1734">
        <v>1733</v>
      </c>
      <c r="B1734">
        <f>IF(ISBLANK(IFERROR(INDEX('2-3 引出列表'!$A$2:$CE$8700,$A1734,MATCH(B$1,'2-3 引出列表'!$A$1:$CD$1,0)),"")),"",IFERROR(INDEX('2-3 引出列表'!$A$2:$CE$8700,$A1734,MATCH(B$1,'2-3 引出列表'!$A$1:$CD$1,0)),""))</f>
        <v>0</v>
      </c>
      <c r="C1734">
        <f>IF(ISBLANK(IFERROR(INDEX('2-3 引出列表'!$A$2:$CE$8700,$A1734,MATCH(C$1,'2-3 引出列表'!$A$1:$CD$1,0)),"")),"",IFERROR(INDEX('2-3 引出列表'!$A$2:$CE$8700,$A1734,MATCH(C$1,'2-3 引出列表'!$A$1:$CD$1,0)),""))</f>
        <v>0</v>
      </c>
      <c r="D1734">
        <f>IF(ISBLANK(IFERROR(INDEX('2-3 引出列表'!$A$2:$CE$8700,$A1734,MATCH(D$1,'2-3 引出列表'!$A$1:$CD$1,0)),"")),"",IFERROR(INDEX('2-3 引出列表'!$A$2:$CE$8700,$A1734,MATCH(D$1,'2-3 引出列表'!$A$1:$CD$1,0)),""))</f>
        <v>0</v>
      </c>
      <c r="E1734">
        <f>IF(ISBLANK(IFERROR(INDEX('2-3 引出列表'!$A$2:$CE$8700,$A1734,MATCH(E$1,'2-3 引出列表'!$A$1:$CD$1,0)),"")),"",IFERROR(INDEX('2-3 引出列表'!$A$2:$CE$8700,$A1734,MATCH(E$1,'2-3 引出列表'!$A$1:$CD$1,0)),""))</f>
        <v>0</v>
      </c>
      <c r="F1734" t="str">
        <f t="shared" si="27"/>
        <v>0</v>
      </c>
      <c r="G1734">
        <f>IF(ISBLANK(IFERROR(INDEX('2-3 引出列表'!$A$2:$CE$8700,$A1734,MATCH(G$1,'2-3 引出列表'!$A$1:$CD$1,0)),"")),"",IFERROR(INDEX('2-3 引出列表'!$A$2:$CE$8700,$A1734,MATCH(G$1,'2-3 引出列表'!$A$1:$CD$1,0)),""))</f>
        <v>0</v>
      </c>
      <c r="H1734">
        <f>IF(ISBLANK(IFERROR(INDEX('2-3 引出列表'!$A$2:$CE$8700,$A1734,MATCH(H$1,'2-3 引出列表'!$A$1:$CD$1,0)),"")),"",IFERROR(INDEX('2-3 引出列表'!$A$2:$CE$8700,$A1734,MATCH(H$1,'2-3 引出列表'!$A$1:$CD$1,0)),""))</f>
        <v>0</v>
      </c>
      <c r="I1734">
        <f>IF(ISBLANK(IFERROR(INDEX('2-3 引出列表'!$A$2:$CE$8700,$A1734,MATCH(I$1,'2-3 引出列表'!$A$1:$CD$1,0)),"")),"",IFERROR(INDEX('2-3 引出列表'!$A$2:$CE$8700,$A1734,MATCH(I$1,'2-3 引出列表'!$A$1:$CD$1,0)),""))</f>
        <v>0</v>
      </c>
    </row>
    <row r="1735" customFormat="1" spans="1:9">
      <c r="A1735">
        <v>1734</v>
      </c>
      <c r="B1735">
        <f>IF(ISBLANK(IFERROR(INDEX('2-3 引出列表'!$A$2:$CE$8700,$A1735,MATCH(B$1,'2-3 引出列表'!$A$1:$CD$1,0)),"")),"",IFERROR(INDEX('2-3 引出列表'!$A$2:$CE$8700,$A1735,MATCH(B$1,'2-3 引出列表'!$A$1:$CD$1,0)),""))</f>
        <v>0</v>
      </c>
      <c r="C1735">
        <f>IF(ISBLANK(IFERROR(INDEX('2-3 引出列表'!$A$2:$CE$8700,$A1735,MATCH(C$1,'2-3 引出列表'!$A$1:$CD$1,0)),"")),"",IFERROR(INDEX('2-3 引出列表'!$A$2:$CE$8700,$A1735,MATCH(C$1,'2-3 引出列表'!$A$1:$CD$1,0)),""))</f>
        <v>0</v>
      </c>
      <c r="D1735">
        <f>IF(ISBLANK(IFERROR(INDEX('2-3 引出列表'!$A$2:$CE$8700,$A1735,MATCH(D$1,'2-3 引出列表'!$A$1:$CD$1,0)),"")),"",IFERROR(INDEX('2-3 引出列表'!$A$2:$CE$8700,$A1735,MATCH(D$1,'2-3 引出列表'!$A$1:$CD$1,0)),""))</f>
        <v>0</v>
      </c>
      <c r="E1735">
        <f>IF(ISBLANK(IFERROR(INDEX('2-3 引出列表'!$A$2:$CE$8700,$A1735,MATCH(E$1,'2-3 引出列表'!$A$1:$CD$1,0)),"")),"",IFERROR(INDEX('2-3 引出列表'!$A$2:$CE$8700,$A1735,MATCH(E$1,'2-3 引出列表'!$A$1:$CD$1,0)),""))</f>
        <v>0</v>
      </c>
      <c r="F1735" t="str">
        <f t="shared" si="27"/>
        <v>0</v>
      </c>
      <c r="G1735">
        <f>IF(ISBLANK(IFERROR(INDEX('2-3 引出列表'!$A$2:$CE$8700,$A1735,MATCH(G$1,'2-3 引出列表'!$A$1:$CD$1,0)),"")),"",IFERROR(INDEX('2-3 引出列表'!$A$2:$CE$8700,$A1735,MATCH(G$1,'2-3 引出列表'!$A$1:$CD$1,0)),""))</f>
        <v>0</v>
      </c>
      <c r="H1735">
        <f>IF(ISBLANK(IFERROR(INDEX('2-3 引出列表'!$A$2:$CE$8700,$A1735,MATCH(H$1,'2-3 引出列表'!$A$1:$CD$1,0)),"")),"",IFERROR(INDEX('2-3 引出列表'!$A$2:$CE$8700,$A1735,MATCH(H$1,'2-3 引出列表'!$A$1:$CD$1,0)),""))</f>
        <v>0</v>
      </c>
      <c r="I1735">
        <f>IF(ISBLANK(IFERROR(INDEX('2-3 引出列表'!$A$2:$CE$8700,$A1735,MATCH(I$1,'2-3 引出列表'!$A$1:$CD$1,0)),"")),"",IFERROR(INDEX('2-3 引出列表'!$A$2:$CE$8700,$A1735,MATCH(I$1,'2-3 引出列表'!$A$1:$CD$1,0)),""))</f>
        <v>0</v>
      </c>
    </row>
    <row r="1736" customFormat="1" spans="1:9">
      <c r="A1736">
        <v>1735</v>
      </c>
      <c r="B1736">
        <f>IF(ISBLANK(IFERROR(INDEX('2-3 引出列表'!$A$2:$CE$8700,$A1736,MATCH(B$1,'2-3 引出列表'!$A$1:$CD$1,0)),"")),"",IFERROR(INDEX('2-3 引出列表'!$A$2:$CE$8700,$A1736,MATCH(B$1,'2-3 引出列表'!$A$1:$CD$1,0)),""))</f>
        <v>0</v>
      </c>
      <c r="C1736">
        <f>IF(ISBLANK(IFERROR(INDEX('2-3 引出列表'!$A$2:$CE$8700,$A1736,MATCH(C$1,'2-3 引出列表'!$A$1:$CD$1,0)),"")),"",IFERROR(INDEX('2-3 引出列表'!$A$2:$CE$8700,$A1736,MATCH(C$1,'2-3 引出列表'!$A$1:$CD$1,0)),""))</f>
        <v>0</v>
      </c>
      <c r="D1736">
        <f>IF(ISBLANK(IFERROR(INDEX('2-3 引出列表'!$A$2:$CE$8700,$A1736,MATCH(D$1,'2-3 引出列表'!$A$1:$CD$1,0)),"")),"",IFERROR(INDEX('2-3 引出列表'!$A$2:$CE$8700,$A1736,MATCH(D$1,'2-3 引出列表'!$A$1:$CD$1,0)),""))</f>
        <v>0</v>
      </c>
      <c r="E1736">
        <f>IF(ISBLANK(IFERROR(INDEX('2-3 引出列表'!$A$2:$CE$8700,$A1736,MATCH(E$1,'2-3 引出列表'!$A$1:$CD$1,0)),"")),"",IFERROR(INDEX('2-3 引出列表'!$A$2:$CE$8700,$A1736,MATCH(E$1,'2-3 引出列表'!$A$1:$CD$1,0)),""))</f>
        <v>0</v>
      </c>
      <c r="F1736" t="str">
        <f t="shared" si="27"/>
        <v>0</v>
      </c>
      <c r="G1736">
        <f>IF(ISBLANK(IFERROR(INDEX('2-3 引出列表'!$A$2:$CE$8700,$A1736,MATCH(G$1,'2-3 引出列表'!$A$1:$CD$1,0)),"")),"",IFERROR(INDEX('2-3 引出列表'!$A$2:$CE$8700,$A1736,MATCH(G$1,'2-3 引出列表'!$A$1:$CD$1,0)),""))</f>
        <v>0</v>
      </c>
      <c r="H1736">
        <f>IF(ISBLANK(IFERROR(INDEX('2-3 引出列表'!$A$2:$CE$8700,$A1736,MATCH(H$1,'2-3 引出列表'!$A$1:$CD$1,0)),"")),"",IFERROR(INDEX('2-3 引出列表'!$A$2:$CE$8700,$A1736,MATCH(H$1,'2-3 引出列表'!$A$1:$CD$1,0)),""))</f>
        <v>0</v>
      </c>
      <c r="I1736">
        <f>IF(ISBLANK(IFERROR(INDEX('2-3 引出列表'!$A$2:$CE$8700,$A1736,MATCH(I$1,'2-3 引出列表'!$A$1:$CD$1,0)),"")),"",IFERROR(INDEX('2-3 引出列表'!$A$2:$CE$8700,$A1736,MATCH(I$1,'2-3 引出列表'!$A$1:$CD$1,0)),""))</f>
        <v>0</v>
      </c>
    </row>
    <row r="1737" customFormat="1" spans="1:9">
      <c r="A1737">
        <v>1736</v>
      </c>
      <c r="B1737">
        <f>IF(ISBLANK(IFERROR(INDEX('2-3 引出列表'!$A$2:$CE$8700,$A1737,MATCH(B$1,'2-3 引出列表'!$A$1:$CD$1,0)),"")),"",IFERROR(INDEX('2-3 引出列表'!$A$2:$CE$8700,$A1737,MATCH(B$1,'2-3 引出列表'!$A$1:$CD$1,0)),""))</f>
        <v>0</v>
      </c>
      <c r="C1737">
        <f>IF(ISBLANK(IFERROR(INDEX('2-3 引出列表'!$A$2:$CE$8700,$A1737,MATCH(C$1,'2-3 引出列表'!$A$1:$CD$1,0)),"")),"",IFERROR(INDEX('2-3 引出列表'!$A$2:$CE$8700,$A1737,MATCH(C$1,'2-3 引出列表'!$A$1:$CD$1,0)),""))</f>
        <v>0</v>
      </c>
      <c r="D1737">
        <f>IF(ISBLANK(IFERROR(INDEX('2-3 引出列表'!$A$2:$CE$8700,$A1737,MATCH(D$1,'2-3 引出列表'!$A$1:$CD$1,0)),"")),"",IFERROR(INDEX('2-3 引出列表'!$A$2:$CE$8700,$A1737,MATCH(D$1,'2-3 引出列表'!$A$1:$CD$1,0)),""))</f>
        <v>0</v>
      </c>
      <c r="E1737">
        <f>IF(ISBLANK(IFERROR(INDEX('2-3 引出列表'!$A$2:$CE$8700,$A1737,MATCH(E$1,'2-3 引出列表'!$A$1:$CD$1,0)),"")),"",IFERROR(INDEX('2-3 引出列表'!$A$2:$CE$8700,$A1737,MATCH(E$1,'2-3 引出列表'!$A$1:$CD$1,0)),""))</f>
        <v>0</v>
      </c>
      <c r="F1737" t="str">
        <f t="shared" si="27"/>
        <v>0</v>
      </c>
      <c r="G1737">
        <f>IF(ISBLANK(IFERROR(INDEX('2-3 引出列表'!$A$2:$CE$8700,$A1737,MATCH(G$1,'2-3 引出列表'!$A$1:$CD$1,0)),"")),"",IFERROR(INDEX('2-3 引出列表'!$A$2:$CE$8700,$A1737,MATCH(G$1,'2-3 引出列表'!$A$1:$CD$1,0)),""))</f>
        <v>0</v>
      </c>
      <c r="H1737">
        <f>IF(ISBLANK(IFERROR(INDEX('2-3 引出列表'!$A$2:$CE$8700,$A1737,MATCH(H$1,'2-3 引出列表'!$A$1:$CD$1,0)),"")),"",IFERROR(INDEX('2-3 引出列表'!$A$2:$CE$8700,$A1737,MATCH(H$1,'2-3 引出列表'!$A$1:$CD$1,0)),""))</f>
        <v>0</v>
      </c>
      <c r="I1737">
        <f>IF(ISBLANK(IFERROR(INDEX('2-3 引出列表'!$A$2:$CE$8700,$A1737,MATCH(I$1,'2-3 引出列表'!$A$1:$CD$1,0)),"")),"",IFERROR(INDEX('2-3 引出列表'!$A$2:$CE$8700,$A1737,MATCH(I$1,'2-3 引出列表'!$A$1:$CD$1,0)),""))</f>
        <v>0</v>
      </c>
    </row>
    <row r="1738" customFormat="1" spans="1:9">
      <c r="A1738">
        <v>1737</v>
      </c>
      <c r="B1738">
        <f>IF(ISBLANK(IFERROR(INDEX('2-3 引出列表'!$A$2:$CE$8700,$A1738,MATCH(B$1,'2-3 引出列表'!$A$1:$CD$1,0)),"")),"",IFERROR(INDEX('2-3 引出列表'!$A$2:$CE$8700,$A1738,MATCH(B$1,'2-3 引出列表'!$A$1:$CD$1,0)),""))</f>
        <v>0</v>
      </c>
      <c r="C1738">
        <f>IF(ISBLANK(IFERROR(INDEX('2-3 引出列表'!$A$2:$CE$8700,$A1738,MATCH(C$1,'2-3 引出列表'!$A$1:$CD$1,0)),"")),"",IFERROR(INDEX('2-3 引出列表'!$A$2:$CE$8700,$A1738,MATCH(C$1,'2-3 引出列表'!$A$1:$CD$1,0)),""))</f>
        <v>0</v>
      </c>
      <c r="D1738">
        <f>IF(ISBLANK(IFERROR(INDEX('2-3 引出列表'!$A$2:$CE$8700,$A1738,MATCH(D$1,'2-3 引出列表'!$A$1:$CD$1,0)),"")),"",IFERROR(INDEX('2-3 引出列表'!$A$2:$CE$8700,$A1738,MATCH(D$1,'2-3 引出列表'!$A$1:$CD$1,0)),""))</f>
        <v>0</v>
      </c>
      <c r="E1738">
        <f>IF(ISBLANK(IFERROR(INDEX('2-3 引出列表'!$A$2:$CE$8700,$A1738,MATCH(E$1,'2-3 引出列表'!$A$1:$CD$1,0)),"")),"",IFERROR(INDEX('2-3 引出列表'!$A$2:$CE$8700,$A1738,MATCH(E$1,'2-3 引出列表'!$A$1:$CD$1,0)),""))</f>
        <v>0</v>
      </c>
      <c r="F1738" t="str">
        <f t="shared" si="27"/>
        <v>0</v>
      </c>
      <c r="G1738">
        <f>IF(ISBLANK(IFERROR(INDEX('2-3 引出列表'!$A$2:$CE$8700,$A1738,MATCH(G$1,'2-3 引出列表'!$A$1:$CD$1,0)),"")),"",IFERROR(INDEX('2-3 引出列表'!$A$2:$CE$8700,$A1738,MATCH(G$1,'2-3 引出列表'!$A$1:$CD$1,0)),""))</f>
        <v>0</v>
      </c>
      <c r="H1738">
        <f>IF(ISBLANK(IFERROR(INDEX('2-3 引出列表'!$A$2:$CE$8700,$A1738,MATCH(H$1,'2-3 引出列表'!$A$1:$CD$1,0)),"")),"",IFERROR(INDEX('2-3 引出列表'!$A$2:$CE$8700,$A1738,MATCH(H$1,'2-3 引出列表'!$A$1:$CD$1,0)),""))</f>
        <v>0</v>
      </c>
      <c r="I1738">
        <f>IF(ISBLANK(IFERROR(INDEX('2-3 引出列表'!$A$2:$CE$8700,$A1738,MATCH(I$1,'2-3 引出列表'!$A$1:$CD$1,0)),"")),"",IFERROR(INDEX('2-3 引出列表'!$A$2:$CE$8700,$A1738,MATCH(I$1,'2-3 引出列表'!$A$1:$CD$1,0)),""))</f>
        <v>0</v>
      </c>
    </row>
    <row r="1739" customFormat="1" spans="1:9">
      <c r="A1739">
        <v>1738</v>
      </c>
      <c r="B1739">
        <f>IF(ISBLANK(IFERROR(INDEX('2-3 引出列表'!$A$2:$CE$8700,$A1739,MATCH(B$1,'2-3 引出列表'!$A$1:$CD$1,0)),"")),"",IFERROR(INDEX('2-3 引出列表'!$A$2:$CE$8700,$A1739,MATCH(B$1,'2-3 引出列表'!$A$1:$CD$1,0)),""))</f>
        <v>0</v>
      </c>
      <c r="C1739">
        <f>IF(ISBLANK(IFERROR(INDEX('2-3 引出列表'!$A$2:$CE$8700,$A1739,MATCH(C$1,'2-3 引出列表'!$A$1:$CD$1,0)),"")),"",IFERROR(INDEX('2-3 引出列表'!$A$2:$CE$8700,$A1739,MATCH(C$1,'2-3 引出列表'!$A$1:$CD$1,0)),""))</f>
        <v>0</v>
      </c>
      <c r="D1739">
        <f>IF(ISBLANK(IFERROR(INDEX('2-3 引出列表'!$A$2:$CE$8700,$A1739,MATCH(D$1,'2-3 引出列表'!$A$1:$CD$1,0)),"")),"",IFERROR(INDEX('2-3 引出列表'!$A$2:$CE$8700,$A1739,MATCH(D$1,'2-3 引出列表'!$A$1:$CD$1,0)),""))</f>
        <v>0</v>
      </c>
      <c r="E1739">
        <f>IF(ISBLANK(IFERROR(INDEX('2-3 引出列表'!$A$2:$CE$8700,$A1739,MATCH(E$1,'2-3 引出列表'!$A$1:$CD$1,0)),"")),"",IFERROR(INDEX('2-3 引出列表'!$A$2:$CE$8700,$A1739,MATCH(E$1,'2-3 引出列表'!$A$1:$CD$1,0)),""))</f>
        <v>0</v>
      </c>
      <c r="F1739" t="str">
        <f t="shared" si="27"/>
        <v>0</v>
      </c>
      <c r="G1739">
        <f>IF(ISBLANK(IFERROR(INDEX('2-3 引出列表'!$A$2:$CE$8700,$A1739,MATCH(G$1,'2-3 引出列表'!$A$1:$CD$1,0)),"")),"",IFERROR(INDEX('2-3 引出列表'!$A$2:$CE$8700,$A1739,MATCH(G$1,'2-3 引出列表'!$A$1:$CD$1,0)),""))</f>
        <v>0</v>
      </c>
      <c r="H1739">
        <f>IF(ISBLANK(IFERROR(INDEX('2-3 引出列表'!$A$2:$CE$8700,$A1739,MATCH(H$1,'2-3 引出列表'!$A$1:$CD$1,0)),"")),"",IFERROR(INDEX('2-3 引出列表'!$A$2:$CE$8700,$A1739,MATCH(H$1,'2-3 引出列表'!$A$1:$CD$1,0)),""))</f>
        <v>0</v>
      </c>
      <c r="I1739">
        <f>IF(ISBLANK(IFERROR(INDEX('2-3 引出列表'!$A$2:$CE$8700,$A1739,MATCH(I$1,'2-3 引出列表'!$A$1:$CD$1,0)),"")),"",IFERROR(INDEX('2-3 引出列表'!$A$2:$CE$8700,$A1739,MATCH(I$1,'2-3 引出列表'!$A$1:$CD$1,0)),""))</f>
        <v>0</v>
      </c>
    </row>
    <row r="1740" customFormat="1" spans="1:9">
      <c r="A1740">
        <v>1739</v>
      </c>
      <c r="B1740">
        <f>IF(ISBLANK(IFERROR(INDEX('2-3 引出列表'!$A$2:$CE$8700,$A1740,MATCH(B$1,'2-3 引出列表'!$A$1:$CD$1,0)),"")),"",IFERROR(INDEX('2-3 引出列表'!$A$2:$CE$8700,$A1740,MATCH(B$1,'2-3 引出列表'!$A$1:$CD$1,0)),""))</f>
        <v>0</v>
      </c>
      <c r="C1740">
        <f>IF(ISBLANK(IFERROR(INDEX('2-3 引出列表'!$A$2:$CE$8700,$A1740,MATCH(C$1,'2-3 引出列表'!$A$1:$CD$1,0)),"")),"",IFERROR(INDEX('2-3 引出列表'!$A$2:$CE$8700,$A1740,MATCH(C$1,'2-3 引出列表'!$A$1:$CD$1,0)),""))</f>
        <v>0</v>
      </c>
      <c r="D1740">
        <f>IF(ISBLANK(IFERROR(INDEX('2-3 引出列表'!$A$2:$CE$8700,$A1740,MATCH(D$1,'2-3 引出列表'!$A$1:$CD$1,0)),"")),"",IFERROR(INDEX('2-3 引出列表'!$A$2:$CE$8700,$A1740,MATCH(D$1,'2-3 引出列表'!$A$1:$CD$1,0)),""))</f>
        <v>0</v>
      </c>
      <c r="E1740">
        <f>IF(ISBLANK(IFERROR(INDEX('2-3 引出列表'!$A$2:$CE$8700,$A1740,MATCH(E$1,'2-3 引出列表'!$A$1:$CD$1,0)),"")),"",IFERROR(INDEX('2-3 引出列表'!$A$2:$CE$8700,$A1740,MATCH(E$1,'2-3 引出列表'!$A$1:$CD$1,0)),""))</f>
        <v>0</v>
      </c>
      <c r="F1740" t="str">
        <f t="shared" si="27"/>
        <v>0</v>
      </c>
      <c r="G1740">
        <f>IF(ISBLANK(IFERROR(INDEX('2-3 引出列表'!$A$2:$CE$8700,$A1740,MATCH(G$1,'2-3 引出列表'!$A$1:$CD$1,0)),"")),"",IFERROR(INDEX('2-3 引出列表'!$A$2:$CE$8700,$A1740,MATCH(G$1,'2-3 引出列表'!$A$1:$CD$1,0)),""))</f>
        <v>0</v>
      </c>
      <c r="H1740">
        <f>IF(ISBLANK(IFERROR(INDEX('2-3 引出列表'!$A$2:$CE$8700,$A1740,MATCH(H$1,'2-3 引出列表'!$A$1:$CD$1,0)),"")),"",IFERROR(INDEX('2-3 引出列表'!$A$2:$CE$8700,$A1740,MATCH(H$1,'2-3 引出列表'!$A$1:$CD$1,0)),""))</f>
        <v>0</v>
      </c>
      <c r="I1740">
        <f>IF(ISBLANK(IFERROR(INDEX('2-3 引出列表'!$A$2:$CE$8700,$A1740,MATCH(I$1,'2-3 引出列表'!$A$1:$CD$1,0)),"")),"",IFERROR(INDEX('2-3 引出列表'!$A$2:$CE$8700,$A1740,MATCH(I$1,'2-3 引出列表'!$A$1:$CD$1,0)),""))</f>
        <v>0</v>
      </c>
    </row>
    <row r="1741" customFormat="1" spans="1:9">
      <c r="A1741">
        <v>1740</v>
      </c>
      <c r="B1741">
        <f>IF(ISBLANK(IFERROR(INDEX('2-3 引出列表'!$A$2:$CE$8700,$A1741,MATCH(B$1,'2-3 引出列表'!$A$1:$CD$1,0)),"")),"",IFERROR(INDEX('2-3 引出列表'!$A$2:$CE$8700,$A1741,MATCH(B$1,'2-3 引出列表'!$A$1:$CD$1,0)),""))</f>
        <v>0</v>
      </c>
      <c r="C1741">
        <f>IF(ISBLANK(IFERROR(INDEX('2-3 引出列表'!$A$2:$CE$8700,$A1741,MATCH(C$1,'2-3 引出列表'!$A$1:$CD$1,0)),"")),"",IFERROR(INDEX('2-3 引出列表'!$A$2:$CE$8700,$A1741,MATCH(C$1,'2-3 引出列表'!$A$1:$CD$1,0)),""))</f>
        <v>0</v>
      </c>
      <c r="D1741">
        <f>IF(ISBLANK(IFERROR(INDEX('2-3 引出列表'!$A$2:$CE$8700,$A1741,MATCH(D$1,'2-3 引出列表'!$A$1:$CD$1,0)),"")),"",IFERROR(INDEX('2-3 引出列表'!$A$2:$CE$8700,$A1741,MATCH(D$1,'2-3 引出列表'!$A$1:$CD$1,0)),""))</f>
        <v>0</v>
      </c>
      <c r="E1741">
        <f>IF(ISBLANK(IFERROR(INDEX('2-3 引出列表'!$A$2:$CE$8700,$A1741,MATCH(E$1,'2-3 引出列表'!$A$1:$CD$1,0)),"")),"",IFERROR(INDEX('2-3 引出列表'!$A$2:$CE$8700,$A1741,MATCH(E$1,'2-3 引出列表'!$A$1:$CD$1,0)),""))</f>
        <v>0</v>
      </c>
      <c r="F1741" t="str">
        <f t="shared" si="27"/>
        <v>0</v>
      </c>
      <c r="G1741">
        <f>IF(ISBLANK(IFERROR(INDEX('2-3 引出列表'!$A$2:$CE$8700,$A1741,MATCH(G$1,'2-3 引出列表'!$A$1:$CD$1,0)),"")),"",IFERROR(INDEX('2-3 引出列表'!$A$2:$CE$8700,$A1741,MATCH(G$1,'2-3 引出列表'!$A$1:$CD$1,0)),""))</f>
        <v>0</v>
      </c>
      <c r="H1741">
        <f>IF(ISBLANK(IFERROR(INDEX('2-3 引出列表'!$A$2:$CE$8700,$A1741,MATCH(H$1,'2-3 引出列表'!$A$1:$CD$1,0)),"")),"",IFERROR(INDEX('2-3 引出列表'!$A$2:$CE$8700,$A1741,MATCH(H$1,'2-3 引出列表'!$A$1:$CD$1,0)),""))</f>
        <v>0</v>
      </c>
      <c r="I1741">
        <f>IF(ISBLANK(IFERROR(INDEX('2-3 引出列表'!$A$2:$CE$8700,$A1741,MATCH(I$1,'2-3 引出列表'!$A$1:$CD$1,0)),"")),"",IFERROR(INDEX('2-3 引出列表'!$A$2:$CE$8700,$A1741,MATCH(I$1,'2-3 引出列表'!$A$1:$CD$1,0)),""))</f>
        <v>0</v>
      </c>
    </row>
    <row r="1742" customFormat="1" spans="1:9">
      <c r="A1742">
        <v>1741</v>
      </c>
      <c r="B1742">
        <f>IF(ISBLANK(IFERROR(INDEX('2-3 引出列表'!$A$2:$CE$8700,$A1742,MATCH(B$1,'2-3 引出列表'!$A$1:$CD$1,0)),"")),"",IFERROR(INDEX('2-3 引出列表'!$A$2:$CE$8700,$A1742,MATCH(B$1,'2-3 引出列表'!$A$1:$CD$1,0)),""))</f>
        <v>0</v>
      </c>
      <c r="C1742">
        <f>IF(ISBLANK(IFERROR(INDEX('2-3 引出列表'!$A$2:$CE$8700,$A1742,MATCH(C$1,'2-3 引出列表'!$A$1:$CD$1,0)),"")),"",IFERROR(INDEX('2-3 引出列表'!$A$2:$CE$8700,$A1742,MATCH(C$1,'2-3 引出列表'!$A$1:$CD$1,0)),""))</f>
        <v>0</v>
      </c>
      <c r="D1742">
        <f>IF(ISBLANK(IFERROR(INDEX('2-3 引出列表'!$A$2:$CE$8700,$A1742,MATCH(D$1,'2-3 引出列表'!$A$1:$CD$1,0)),"")),"",IFERROR(INDEX('2-3 引出列表'!$A$2:$CE$8700,$A1742,MATCH(D$1,'2-3 引出列表'!$A$1:$CD$1,0)),""))</f>
        <v>0</v>
      </c>
      <c r="E1742">
        <f>IF(ISBLANK(IFERROR(INDEX('2-3 引出列表'!$A$2:$CE$8700,$A1742,MATCH(E$1,'2-3 引出列表'!$A$1:$CD$1,0)),"")),"",IFERROR(INDEX('2-3 引出列表'!$A$2:$CE$8700,$A1742,MATCH(E$1,'2-3 引出列表'!$A$1:$CD$1,0)),""))</f>
        <v>0</v>
      </c>
      <c r="F1742" t="str">
        <f t="shared" si="27"/>
        <v>0</v>
      </c>
      <c r="G1742">
        <f>IF(ISBLANK(IFERROR(INDEX('2-3 引出列表'!$A$2:$CE$8700,$A1742,MATCH(G$1,'2-3 引出列表'!$A$1:$CD$1,0)),"")),"",IFERROR(INDEX('2-3 引出列表'!$A$2:$CE$8700,$A1742,MATCH(G$1,'2-3 引出列表'!$A$1:$CD$1,0)),""))</f>
        <v>0</v>
      </c>
      <c r="H1742">
        <f>IF(ISBLANK(IFERROR(INDEX('2-3 引出列表'!$A$2:$CE$8700,$A1742,MATCH(H$1,'2-3 引出列表'!$A$1:$CD$1,0)),"")),"",IFERROR(INDEX('2-3 引出列表'!$A$2:$CE$8700,$A1742,MATCH(H$1,'2-3 引出列表'!$A$1:$CD$1,0)),""))</f>
        <v>0</v>
      </c>
      <c r="I1742">
        <f>IF(ISBLANK(IFERROR(INDEX('2-3 引出列表'!$A$2:$CE$8700,$A1742,MATCH(I$1,'2-3 引出列表'!$A$1:$CD$1,0)),"")),"",IFERROR(INDEX('2-3 引出列表'!$A$2:$CE$8700,$A1742,MATCH(I$1,'2-3 引出列表'!$A$1:$CD$1,0)),""))</f>
        <v>0</v>
      </c>
    </row>
    <row r="1743" customFormat="1" spans="1:9">
      <c r="A1743">
        <v>1742</v>
      </c>
      <c r="B1743">
        <f>IF(ISBLANK(IFERROR(INDEX('2-3 引出列表'!$A$2:$CE$8700,$A1743,MATCH(B$1,'2-3 引出列表'!$A$1:$CD$1,0)),"")),"",IFERROR(INDEX('2-3 引出列表'!$A$2:$CE$8700,$A1743,MATCH(B$1,'2-3 引出列表'!$A$1:$CD$1,0)),""))</f>
        <v>0</v>
      </c>
      <c r="C1743">
        <f>IF(ISBLANK(IFERROR(INDEX('2-3 引出列表'!$A$2:$CE$8700,$A1743,MATCH(C$1,'2-3 引出列表'!$A$1:$CD$1,0)),"")),"",IFERROR(INDEX('2-3 引出列表'!$A$2:$CE$8700,$A1743,MATCH(C$1,'2-3 引出列表'!$A$1:$CD$1,0)),""))</f>
        <v>0</v>
      </c>
      <c r="D1743">
        <f>IF(ISBLANK(IFERROR(INDEX('2-3 引出列表'!$A$2:$CE$8700,$A1743,MATCH(D$1,'2-3 引出列表'!$A$1:$CD$1,0)),"")),"",IFERROR(INDEX('2-3 引出列表'!$A$2:$CE$8700,$A1743,MATCH(D$1,'2-3 引出列表'!$A$1:$CD$1,0)),""))</f>
        <v>0</v>
      </c>
      <c r="E1743">
        <f>IF(ISBLANK(IFERROR(INDEX('2-3 引出列表'!$A$2:$CE$8700,$A1743,MATCH(E$1,'2-3 引出列表'!$A$1:$CD$1,0)),"")),"",IFERROR(INDEX('2-3 引出列表'!$A$2:$CE$8700,$A1743,MATCH(E$1,'2-3 引出列表'!$A$1:$CD$1,0)),""))</f>
        <v>0</v>
      </c>
      <c r="F1743" t="str">
        <f t="shared" si="27"/>
        <v>0</v>
      </c>
      <c r="G1743">
        <f>IF(ISBLANK(IFERROR(INDEX('2-3 引出列表'!$A$2:$CE$8700,$A1743,MATCH(G$1,'2-3 引出列表'!$A$1:$CD$1,0)),"")),"",IFERROR(INDEX('2-3 引出列表'!$A$2:$CE$8700,$A1743,MATCH(G$1,'2-3 引出列表'!$A$1:$CD$1,0)),""))</f>
        <v>0</v>
      </c>
      <c r="H1743">
        <f>IF(ISBLANK(IFERROR(INDEX('2-3 引出列表'!$A$2:$CE$8700,$A1743,MATCH(H$1,'2-3 引出列表'!$A$1:$CD$1,0)),"")),"",IFERROR(INDEX('2-3 引出列表'!$A$2:$CE$8700,$A1743,MATCH(H$1,'2-3 引出列表'!$A$1:$CD$1,0)),""))</f>
        <v>0</v>
      </c>
      <c r="I1743">
        <f>IF(ISBLANK(IFERROR(INDEX('2-3 引出列表'!$A$2:$CE$8700,$A1743,MATCH(I$1,'2-3 引出列表'!$A$1:$CD$1,0)),"")),"",IFERROR(INDEX('2-3 引出列表'!$A$2:$CE$8700,$A1743,MATCH(I$1,'2-3 引出列表'!$A$1:$CD$1,0)),""))</f>
        <v>0</v>
      </c>
    </row>
    <row r="1744" customFormat="1" spans="1:9">
      <c r="A1744">
        <v>1743</v>
      </c>
      <c r="B1744">
        <f>IF(ISBLANK(IFERROR(INDEX('2-3 引出列表'!$A$2:$CE$8700,$A1744,MATCH(B$1,'2-3 引出列表'!$A$1:$CD$1,0)),"")),"",IFERROR(INDEX('2-3 引出列表'!$A$2:$CE$8700,$A1744,MATCH(B$1,'2-3 引出列表'!$A$1:$CD$1,0)),""))</f>
        <v>0</v>
      </c>
      <c r="C1744">
        <f>IF(ISBLANK(IFERROR(INDEX('2-3 引出列表'!$A$2:$CE$8700,$A1744,MATCH(C$1,'2-3 引出列表'!$A$1:$CD$1,0)),"")),"",IFERROR(INDEX('2-3 引出列表'!$A$2:$CE$8700,$A1744,MATCH(C$1,'2-3 引出列表'!$A$1:$CD$1,0)),""))</f>
        <v>0</v>
      </c>
      <c r="D1744">
        <f>IF(ISBLANK(IFERROR(INDEX('2-3 引出列表'!$A$2:$CE$8700,$A1744,MATCH(D$1,'2-3 引出列表'!$A$1:$CD$1,0)),"")),"",IFERROR(INDEX('2-3 引出列表'!$A$2:$CE$8700,$A1744,MATCH(D$1,'2-3 引出列表'!$A$1:$CD$1,0)),""))</f>
        <v>0</v>
      </c>
      <c r="E1744">
        <f>IF(ISBLANK(IFERROR(INDEX('2-3 引出列表'!$A$2:$CE$8700,$A1744,MATCH(E$1,'2-3 引出列表'!$A$1:$CD$1,0)),"")),"",IFERROR(INDEX('2-3 引出列表'!$A$2:$CE$8700,$A1744,MATCH(E$1,'2-3 引出列表'!$A$1:$CD$1,0)),""))</f>
        <v>0</v>
      </c>
      <c r="F1744" t="str">
        <f t="shared" si="27"/>
        <v>0</v>
      </c>
      <c r="G1744">
        <f>IF(ISBLANK(IFERROR(INDEX('2-3 引出列表'!$A$2:$CE$8700,$A1744,MATCH(G$1,'2-3 引出列表'!$A$1:$CD$1,0)),"")),"",IFERROR(INDEX('2-3 引出列表'!$A$2:$CE$8700,$A1744,MATCH(G$1,'2-3 引出列表'!$A$1:$CD$1,0)),""))</f>
        <v>0</v>
      </c>
      <c r="H1744">
        <f>IF(ISBLANK(IFERROR(INDEX('2-3 引出列表'!$A$2:$CE$8700,$A1744,MATCH(H$1,'2-3 引出列表'!$A$1:$CD$1,0)),"")),"",IFERROR(INDEX('2-3 引出列表'!$A$2:$CE$8700,$A1744,MATCH(H$1,'2-3 引出列表'!$A$1:$CD$1,0)),""))</f>
        <v>0</v>
      </c>
      <c r="I1744">
        <f>IF(ISBLANK(IFERROR(INDEX('2-3 引出列表'!$A$2:$CE$8700,$A1744,MATCH(I$1,'2-3 引出列表'!$A$1:$CD$1,0)),"")),"",IFERROR(INDEX('2-3 引出列表'!$A$2:$CE$8700,$A1744,MATCH(I$1,'2-3 引出列表'!$A$1:$CD$1,0)),""))</f>
        <v>0</v>
      </c>
    </row>
    <row r="1745" customFormat="1" spans="1:9">
      <c r="A1745">
        <v>1744</v>
      </c>
      <c r="B1745">
        <f>IF(ISBLANK(IFERROR(INDEX('2-3 引出列表'!$A$2:$CE$8700,$A1745,MATCH(B$1,'2-3 引出列表'!$A$1:$CD$1,0)),"")),"",IFERROR(INDEX('2-3 引出列表'!$A$2:$CE$8700,$A1745,MATCH(B$1,'2-3 引出列表'!$A$1:$CD$1,0)),""))</f>
        <v>0</v>
      </c>
      <c r="C1745">
        <f>IF(ISBLANK(IFERROR(INDEX('2-3 引出列表'!$A$2:$CE$8700,$A1745,MATCH(C$1,'2-3 引出列表'!$A$1:$CD$1,0)),"")),"",IFERROR(INDEX('2-3 引出列表'!$A$2:$CE$8700,$A1745,MATCH(C$1,'2-3 引出列表'!$A$1:$CD$1,0)),""))</f>
        <v>0</v>
      </c>
      <c r="D1745">
        <f>IF(ISBLANK(IFERROR(INDEX('2-3 引出列表'!$A$2:$CE$8700,$A1745,MATCH(D$1,'2-3 引出列表'!$A$1:$CD$1,0)),"")),"",IFERROR(INDEX('2-3 引出列表'!$A$2:$CE$8700,$A1745,MATCH(D$1,'2-3 引出列表'!$A$1:$CD$1,0)),""))</f>
        <v>0</v>
      </c>
      <c r="E1745">
        <f>IF(ISBLANK(IFERROR(INDEX('2-3 引出列表'!$A$2:$CE$8700,$A1745,MATCH(E$1,'2-3 引出列表'!$A$1:$CD$1,0)),"")),"",IFERROR(INDEX('2-3 引出列表'!$A$2:$CE$8700,$A1745,MATCH(E$1,'2-3 引出列表'!$A$1:$CD$1,0)),""))</f>
        <v>0</v>
      </c>
      <c r="F1745" t="str">
        <f t="shared" si="27"/>
        <v>0</v>
      </c>
      <c r="G1745">
        <f>IF(ISBLANK(IFERROR(INDEX('2-3 引出列表'!$A$2:$CE$8700,$A1745,MATCH(G$1,'2-3 引出列表'!$A$1:$CD$1,0)),"")),"",IFERROR(INDEX('2-3 引出列表'!$A$2:$CE$8700,$A1745,MATCH(G$1,'2-3 引出列表'!$A$1:$CD$1,0)),""))</f>
        <v>0</v>
      </c>
      <c r="H1745">
        <f>IF(ISBLANK(IFERROR(INDEX('2-3 引出列表'!$A$2:$CE$8700,$A1745,MATCH(H$1,'2-3 引出列表'!$A$1:$CD$1,0)),"")),"",IFERROR(INDEX('2-3 引出列表'!$A$2:$CE$8700,$A1745,MATCH(H$1,'2-3 引出列表'!$A$1:$CD$1,0)),""))</f>
        <v>0</v>
      </c>
      <c r="I1745">
        <f>IF(ISBLANK(IFERROR(INDEX('2-3 引出列表'!$A$2:$CE$8700,$A1745,MATCH(I$1,'2-3 引出列表'!$A$1:$CD$1,0)),"")),"",IFERROR(INDEX('2-3 引出列表'!$A$2:$CE$8700,$A1745,MATCH(I$1,'2-3 引出列表'!$A$1:$CD$1,0)),""))</f>
        <v>0</v>
      </c>
    </row>
    <row r="1746" customFormat="1" spans="1:9">
      <c r="A1746">
        <v>1745</v>
      </c>
      <c r="B1746">
        <f>IF(ISBLANK(IFERROR(INDEX('2-3 引出列表'!$A$2:$CE$8700,$A1746,MATCH(B$1,'2-3 引出列表'!$A$1:$CD$1,0)),"")),"",IFERROR(INDEX('2-3 引出列表'!$A$2:$CE$8700,$A1746,MATCH(B$1,'2-3 引出列表'!$A$1:$CD$1,0)),""))</f>
        <v>0</v>
      </c>
      <c r="C1746">
        <f>IF(ISBLANK(IFERROR(INDEX('2-3 引出列表'!$A$2:$CE$8700,$A1746,MATCH(C$1,'2-3 引出列表'!$A$1:$CD$1,0)),"")),"",IFERROR(INDEX('2-3 引出列表'!$A$2:$CE$8700,$A1746,MATCH(C$1,'2-3 引出列表'!$A$1:$CD$1,0)),""))</f>
        <v>0</v>
      </c>
      <c r="D1746">
        <f>IF(ISBLANK(IFERROR(INDEX('2-3 引出列表'!$A$2:$CE$8700,$A1746,MATCH(D$1,'2-3 引出列表'!$A$1:$CD$1,0)),"")),"",IFERROR(INDEX('2-3 引出列表'!$A$2:$CE$8700,$A1746,MATCH(D$1,'2-3 引出列表'!$A$1:$CD$1,0)),""))</f>
        <v>0</v>
      </c>
      <c r="E1746">
        <f>IF(ISBLANK(IFERROR(INDEX('2-3 引出列表'!$A$2:$CE$8700,$A1746,MATCH(E$1,'2-3 引出列表'!$A$1:$CD$1,0)),"")),"",IFERROR(INDEX('2-3 引出列表'!$A$2:$CE$8700,$A1746,MATCH(E$1,'2-3 引出列表'!$A$1:$CD$1,0)),""))</f>
        <v>0</v>
      </c>
      <c r="F1746" t="str">
        <f t="shared" si="27"/>
        <v>0</v>
      </c>
      <c r="G1746">
        <f>IF(ISBLANK(IFERROR(INDEX('2-3 引出列表'!$A$2:$CE$8700,$A1746,MATCH(G$1,'2-3 引出列表'!$A$1:$CD$1,0)),"")),"",IFERROR(INDEX('2-3 引出列表'!$A$2:$CE$8700,$A1746,MATCH(G$1,'2-3 引出列表'!$A$1:$CD$1,0)),""))</f>
        <v>0</v>
      </c>
      <c r="H1746">
        <f>IF(ISBLANK(IFERROR(INDEX('2-3 引出列表'!$A$2:$CE$8700,$A1746,MATCH(H$1,'2-3 引出列表'!$A$1:$CD$1,0)),"")),"",IFERROR(INDEX('2-3 引出列表'!$A$2:$CE$8700,$A1746,MATCH(H$1,'2-3 引出列表'!$A$1:$CD$1,0)),""))</f>
        <v>0</v>
      </c>
      <c r="I1746">
        <f>IF(ISBLANK(IFERROR(INDEX('2-3 引出列表'!$A$2:$CE$8700,$A1746,MATCH(I$1,'2-3 引出列表'!$A$1:$CD$1,0)),"")),"",IFERROR(INDEX('2-3 引出列表'!$A$2:$CE$8700,$A1746,MATCH(I$1,'2-3 引出列表'!$A$1:$CD$1,0)),""))</f>
        <v>0</v>
      </c>
    </row>
    <row r="1747" customFormat="1" spans="1:9">
      <c r="A1747">
        <v>1746</v>
      </c>
      <c r="B1747">
        <f>IF(ISBLANK(IFERROR(INDEX('2-3 引出列表'!$A$2:$CE$8700,$A1747,MATCH(B$1,'2-3 引出列表'!$A$1:$CD$1,0)),"")),"",IFERROR(INDEX('2-3 引出列表'!$A$2:$CE$8700,$A1747,MATCH(B$1,'2-3 引出列表'!$A$1:$CD$1,0)),""))</f>
        <v>0</v>
      </c>
      <c r="C1747">
        <f>IF(ISBLANK(IFERROR(INDEX('2-3 引出列表'!$A$2:$CE$8700,$A1747,MATCH(C$1,'2-3 引出列表'!$A$1:$CD$1,0)),"")),"",IFERROR(INDEX('2-3 引出列表'!$A$2:$CE$8700,$A1747,MATCH(C$1,'2-3 引出列表'!$A$1:$CD$1,0)),""))</f>
        <v>0</v>
      </c>
      <c r="D1747">
        <f>IF(ISBLANK(IFERROR(INDEX('2-3 引出列表'!$A$2:$CE$8700,$A1747,MATCH(D$1,'2-3 引出列表'!$A$1:$CD$1,0)),"")),"",IFERROR(INDEX('2-3 引出列表'!$A$2:$CE$8700,$A1747,MATCH(D$1,'2-3 引出列表'!$A$1:$CD$1,0)),""))</f>
        <v>0</v>
      </c>
      <c r="E1747">
        <f>IF(ISBLANK(IFERROR(INDEX('2-3 引出列表'!$A$2:$CE$8700,$A1747,MATCH(E$1,'2-3 引出列表'!$A$1:$CD$1,0)),"")),"",IFERROR(INDEX('2-3 引出列表'!$A$2:$CE$8700,$A1747,MATCH(E$1,'2-3 引出列表'!$A$1:$CD$1,0)),""))</f>
        <v>0</v>
      </c>
      <c r="F1747" t="str">
        <f t="shared" si="27"/>
        <v>0</v>
      </c>
      <c r="G1747">
        <f>IF(ISBLANK(IFERROR(INDEX('2-3 引出列表'!$A$2:$CE$8700,$A1747,MATCH(G$1,'2-3 引出列表'!$A$1:$CD$1,0)),"")),"",IFERROR(INDEX('2-3 引出列表'!$A$2:$CE$8700,$A1747,MATCH(G$1,'2-3 引出列表'!$A$1:$CD$1,0)),""))</f>
        <v>0</v>
      </c>
      <c r="H1747">
        <f>IF(ISBLANK(IFERROR(INDEX('2-3 引出列表'!$A$2:$CE$8700,$A1747,MATCH(H$1,'2-3 引出列表'!$A$1:$CD$1,0)),"")),"",IFERROR(INDEX('2-3 引出列表'!$A$2:$CE$8700,$A1747,MATCH(H$1,'2-3 引出列表'!$A$1:$CD$1,0)),""))</f>
        <v>0</v>
      </c>
      <c r="I1747">
        <f>IF(ISBLANK(IFERROR(INDEX('2-3 引出列表'!$A$2:$CE$8700,$A1747,MATCH(I$1,'2-3 引出列表'!$A$1:$CD$1,0)),"")),"",IFERROR(INDEX('2-3 引出列表'!$A$2:$CE$8700,$A1747,MATCH(I$1,'2-3 引出列表'!$A$1:$CD$1,0)),""))</f>
        <v>0</v>
      </c>
    </row>
    <row r="1748" customFormat="1" spans="1:9">
      <c r="A1748">
        <v>1747</v>
      </c>
      <c r="B1748">
        <f>IF(ISBLANK(IFERROR(INDEX('2-3 引出列表'!$A$2:$CE$8700,$A1748,MATCH(B$1,'2-3 引出列表'!$A$1:$CD$1,0)),"")),"",IFERROR(INDEX('2-3 引出列表'!$A$2:$CE$8700,$A1748,MATCH(B$1,'2-3 引出列表'!$A$1:$CD$1,0)),""))</f>
        <v>0</v>
      </c>
      <c r="C1748">
        <f>IF(ISBLANK(IFERROR(INDEX('2-3 引出列表'!$A$2:$CE$8700,$A1748,MATCH(C$1,'2-3 引出列表'!$A$1:$CD$1,0)),"")),"",IFERROR(INDEX('2-3 引出列表'!$A$2:$CE$8700,$A1748,MATCH(C$1,'2-3 引出列表'!$A$1:$CD$1,0)),""))</f>
        <v>0</v>
      </c>
      <c r="D1748">
        <f>IF(ISBLANK(IFERROR(INDEX('2-3 引出列表'!$A$2:$CE$8700,$A1748,MATCH(D$1,'2-3 引出列表'!$A$1:$CD$1,0)),"")),"",IFERROR(INDEX('2-3 引出列表'!$A$2:$CE$8700,$A1748,MATCH(D$1,'2-3 引出列表'!$A$1:$CD$1,0)),""))</f>
        <v>0</v>
      </c>
      <c r="E1748">
        <f>IF(ISBLANK(IFERROR(INDEX('2-3 引出列表'!$A$2:$CE$8700,$A1748,MATCH(E$1,'2-3 引出列表'!$A$1:$CD$1,0)),"")),"",IFERROR(INDEX('2-3 引出列表'!$A$2:$CE$8700,$A1748,MATCH(E$1,'2-3 引出列表'!$A$1:$CD$1,0)),""))</f>
        <v>0</v>
      </c>
      <c r="F1748" t="str">
        <f t="shared" si="27"/>
        <v>0</v>
      </c>
      <c r="G1748">
        <f>IF(ISBLANK(IFERROR(INDEX('2-3 引出列表'!$A$2:$CE$8700,$A1748,MATCH(G$1,'2-3 引出列表'!$A$1:$CD$1,0)),"")),"",IFERROR(INDEX('2-3 引出列表'!$A$2:$CE$8700,$A1748,MATCH(G$1,'2-3 引出列表'!$A$1:$CD$1,0)),""))</f>
        <v>0</v>
      </c>
      <c r="H1748">
        <f>IF(ISBLANK(IFERROR(INDEX('2-3 引出列表'!$A$2:$CE$8700,$A1748,MATCH(H$1,'2-3 引出列表'!$A$1:$CD$1,0)),"")),"",IFERROR(INDEX('2-3 引出列表'!$A$2:$CE$8700,$A1748,MATCH(H$1,'2-3 引出列表'!$A$1:$CD$1,0)),""))</f>
        <v>0</v>
      </c>
      <c r="I1748">
        <f>IF(ISBLANK(IFERROR(INDEX('2-3 引出列表'!$A$2:$CE$8700,$A1748,MATCH(I$1,'2-3 引出列表'!$A$1:$CD$1,0)),"")),"",IFERROR(INDEX('2-3 引出列表'!$A$2:$CE$8700,$A1748,MATCH(I$1,'2-3 引出列表'!$A$1:$CD$1,0)),""))</f>
        <v>0</v>
      </c>
    </row>
    <row r="1749" customFormat="1" spans="1:9">
      <c r="A1749">
        <v>1748</v>
      </c>
      <c r="B1749">
        <f>IF(ISBLANK(IFERROR(INDEX('2-3 引出列表'!$A$2:$CE$8700,$A1749,MATCH(B$1,'2-3 引出列表'!$A$1:$CD$1,0)),"")),"",IFERROR(INDEX('2-3 引出列表'!$A$2:$CE$8700,$A1749,MATCH(B$1,'2-3 引出列表'!$A$1:$CD$1,0)),""))</f>
        <v>0</v>
      </c>
      <c r="C1749">
        <f>IF(ISBLANK(IFERROR(INDEX('2-3 引出列表'!$A$2:$CE$8700,$A1749,MATCH(C$1,'2-3 引出列表'!$A$1:$CD$1,0)),"")),"",IFERROR(INDEX('2-3 引出列表'!$A$2:$CE$8700,$A1749,MATCH(C$1,'2-3 引出列表'!$A$1:$CD$1,0)),""))</f>
        <v>0</v>
      </c>
      <c r="D1749">
        <f>IF(ISBLANK(IFERROR(INDEX('2-3 引出列表'!$A$2:$CE$8700,$A1749,MATCH(D$1,'2-3 引出列表'!$A$1:$CD$1,0)),"")),"",IFERROR(INDEX('2-3 引出列表'!$A$2:$CE$8700,$A1749,MATCH(D$1,'2-3 引出列表'!$A$1:$CD$1,0)),""))</f>
        <v>0</v>
      </c>
      <c r="E1749">
        <f>IF(ISBLANK(IFERROR(INDEX('2-3 引出列表'!$A$2:$CE$8700,$A1749,MATCH(E$1,'2-3 引出列表'!$A$1:$CD$1,0)),"")),"",IFERROR(INDEX('2-3 引出列表'!$A$2:$CE$8700,$A1749,MATCH(E$1,'2-3 引出列表'!$A$1:$CD$1,0)),""))</f>
        <v>0</v>
      </c>
      <c r="F1749" t="str">
        <f t="shared" si="27"/>
        <v>0</v>
      </c>
      <c r="G1749">
        <f>IF(ISBLANK(IFERROR(INDEX('2-3 引出列表'!$A$2:$CE$8700,$A1749,MATCH(G$1,'2-3 引出列表'!$A$1:$CD$1,0)),"")),"",IFERROR(INDEX('2-3 引出列表'!$A$2:$CE$8700,$A1749,MATCH(G$1,'2-3 引出列表'!$A$1:$CD$1,0)),""))</f>
        <v>0</v>
      </c>
      <c r="H1749">
        <f>IF(ISBLANK(IFERROR(INDEX('2-3 引出列表'!$A$2:$CE$8700,$A1749,MATCH(H$1,'2-3 引出列表'!$A$1:$CD$1,0)),"")),"",IFERROR(INDEX('2-3 引出列表'!$A$2:$CE$8700,$A1749,MATCH(H$1,'2-3 引出列表'!$A$1:$CD$1,0)),""))</f>
        <v>0</v>
      </c>
      <c r="I1749">
        <f>IF(ISBLANK(IFERROR(INDEX('2-3 引出列表'!$A$2:$CE$8700,$A1749,MATCH(I$1,'2-3 引出列表'!$A$1:$CD$1,0)),"")),"",IFERROR(INDEX('2-3 引出列表'!$A$2:$CE$8700,$A1749,MATCH(I$1,'2-3 引出列表'!$A$1:$CD$1,0)),""))</f>
        <v>0</v>
      </c>
    </row>
    <row r="1750" customFormat="1" spans="1:9">
      <c r="A1750">
        <v>1749</v>
      </c>
      <c r="B1750">
        <f>IF(ISBLANK(IFERROR(INDEX('2-3 引出列表'!$A$2:$CE$8700,$A1750,MATCH(B$1,'2-3 引出列表'!$A$1:$CD$1,0)),"")),"",IFERROR(INDEX('2-3 引出列表'!$A$2:$CE$8700,$A1750,MATCH(B$1,'2-3 引出列表'!$A$1:$CD$1,0)),""))</f>
        <v>0</v>
      </c>
      <c r="C1750">
        <f>IF(ISBLANK(IFERROR(INDEX('2-3 引出列表'!$A$2:$CE$8700,$A1750,MATCH(C$1,'2-3 引出列表'!$A$1:$CD$1,0)),"")),"",IFERROR(INDEX('2-3 引出列表'!$A$2:$CE$8700,$A1750,MATCH(C$1,'2-3 引出列表'!$A$1:$CD$1,0)),""))</f>
        <v>0</v>
      </c>
      <c r="D1750">
        <f>IF(ISBLANK(IFERROR(INDEX('2-3 引出列表'!$A$2:$CE$8700,$A1750,MATCH(D$1,'2-3 引出列表'!$A$1:$CD$1,0)),"")),"",IFERROR(INDEX('2-3 引出列表'!$A$2:$CE$8700,$A1750,MATCH(D$1,'2-3 引出列表'!$A$1:$CD$1,0)),""))</f>
        <v>0</v>
      </c>
      <c r="E1750">
        <f>IF(ISBLANK(IFERROR(INDEX('2-3 引出列表'!$A$2:$CE$8700,$A1750,MATCH(E$1,'2-3 引出列表'!$A$1:$CD$1,0)),"")),"",IFERROR(INDEX('2-3 引出列表'!$A$2:$CE$8700,$A1750,MATCH(E$1,'2-3 引出列表'!$A$1:$CD$1,0)),""))</f>
        <v>0</v>
      </c>
      <c r="F1750" t="str">
        <f t="shared" si="27"/>
        <v>0</v>
      </c>
      <c r="G1750">
        <f>IF(ISBLANK(IFERROR(INDEX('2-3 引出列表'!$A$2:$CE$8700,$A1750,MATCH(G$1,'2-3 引出列表'!$A$1:$CD$1,0)),"")),"",IFERROR(INDEX('2-3 引出列表'!$A$2:$CE$8700,$A1750,MATCH(G$1,'2-3 引出列表'!$A$1:$CD$1,0)),""))</f>
        <v>0</v>
      </c>
      <c r="H1750">
        <f>IF(ISBLANK(IFERROR(INDEX('2-3 引出列表'!$A$2:$CE$8700,$A1750,MATCH(H$1,'2-3 引出列表'!$A$1:$CD$1,0)),"")),"",IFERROR(INDEX('2-3 引出列表'!$A$2:$CE$8700,$A1750,MATCH(H$1,'2-3 引出列表'!$A$1:$CD$1,0)),""))</f>
        <v>0</v>
      </c>
      <c r="I1750">
        <f>IF(ISBLANK(IFERROR(INDEX('2-3 引出列表'!$A$2:$CE$8700,$A1750,MATCH(I$1,'2-3 引出列表'!$A$1:$CD$1,0)),"")),"",IFERROR(INDEX('2-3 引出列表'!$A$2:$CE$8700,$A1750,MATCH(I$1,'2-3 引出列表'!$A$1:$CD$1,0)),""))</f>
        <v>0</v>
      </c>
    </row>
    <row r="1751" customFormat="1" spans="1:9">
      <c r="A1751">
        <v>1750</v>
      </c>
      <c r="B1751">
        <f>IF(ISBLANK(IFERROR(INDEX('2-3 引出列表'!$A$2:$CE$8700,$A1751,MATCH(B$1,'2-3 引出列表'!$A$1:$CD$1,0)),"")),"",IFERROR(INDEX('2-3 引出列表'!$A$2:$CE$8700,$A1751,MATCH(B$1,'2-3 引出列表'!$A$1:$CD$1,0)),""))</f>
        <v>0</v>
      </c>
      <c r="C1751">
        <f>IF(ISBLANK(IFERROR(INDEX('2-3 引出列表'!$A$2:$CE$8700,$A1751,MATCH(C$1,'2-3 引出列表'!$A$1:$CD$1,0)),"")),"",IFERROR(INDEX('2-3 引出列表'!$A$2:$CE$8700,$A1751,MATCH(C$1,'2-3 引出列表'!$A$1:$CD$1,0)),""))</f>
        <v>0</v>
      </c>
      <c r="D1751">
        <f>IF(ISBLANK(IFERROR(INDEX('2-3 引出列表'!$A$2:$CE$8700,$A1751,MATCH(D$1,'2-3 引出列表'!$A$1:$CD$1,0)),"")),"",IFERROR(INDEX('2-3 引出列表'!$A$2:$CE$8700,$A1751,MATCH(D$1,'2-3 引出列表'!$A$1:$CD$1,0)),""))</f>
        <v>0</v>
      </c>
      <c r="E1751">
        <f>IF(ISBLANK(IFERROR(INDEX('2-3 引出列表'!$A$2:$CE$8700,$A1751,MATCH(E$1,'2-3 引出列表'!$A$1:$CD$1,0)),"")),"",IFERROR(INDEX('2-3 引出列表'!$A$2:$CE$8700,$A1751,MATCH(E$1,'2-3 引出列表'!$A$1:$CD$1,0)),""))</f>
        <v>0</v>
      </c>
      <c r="F1751" t="str">
        <f t="shared" si="27"/>
        <v>0</v>
      </c>
      <c r="G1751">
        <f>IF(ISBLANK(IFERROR(INDEX('2-3 引出列表'!$A$2:$CE$8700,$A1751,MATCH(G$1,'2-3 引出列表'!$A$1:$CD$1,0)),"")),"",IFERROR(INDEX('2-3 引出列表'!$A$2:$CE$8700,$A1751,MATCH(G$1,'2-3 引出列表'!$A$1:$CD$1,0)),""))</f>
        <v>0</v>
      </c>
      <c r="H1751">
        <f>IF(ISBLANK(IFERROR(INDEX('2-3 引出列表'!$A$2:$CE$8700,$A1751,MATCH(H$1,'2-3 引出列表'!$A$1:$CD$1,0)),"")),"",IFERROR(INDEX('2-3 引出列表'!$A$2:$CE$8700,$A1751,MATCH(H$1,'2-3 引出列表'!$A$1:$CD$1,0)),""))</f>
        <v>0</v>
      </c>
      <c r="I1751">
        <f>IF(ISBLANK(IFERROR(INDEX('2-3 引出列表'!$A$2:$CE$8700,$A1751,MATCH(I$1,'2-3 引出列表'!$A$1:$CD$1,0)),"")),"",IFERROR(INDEX('2-3 引出列表'!$A$2:$CE$8700,$A1751,MATCH(I$1,'2-3 引出列表'!$A$1:$CD$1,0)),""))</f>
        <v>0</v>
      </c>
    </row>
    <row r="1752" customFormat="1" spans="1:9">
      <c r="A1752">
        <v>1751</v>
      </c>
      <c r="B1752">
        <f>IF(ISBLANK(IFERROR(INDEX('2-3 引出列表'!$A$2:$CE$8700,$A1752,MATCH(B$1,'2-3 引出列表'!$A$1:$CD$1,0)),"")),"",IFERROR(INDEX('2-3 引出列表'!$A$2:$CE$8700,$A1752,MATCH(B$1,'2-3 引出列表'!$A$1:$CD$1,0)),""))</f>
        <v>0</v>
      </c>
      <c r="C1752">
        <f>IF(ISBLANK(IFERROR(INDEX('2-3 引出列表'!$A$2:$CE$8700,$A1752,MATCH(C$1,'2-3 引出列表'!$A$1:$CD$1,0)),"")),"",IFERROR(INDEX('2-3 引出列表'!$A$2:$CE$8700,$A1752,MATCH(C$1,'2-3 引出列表'!$A$1:$CD$1,0)),""))</f>
        <v>0</v>
      </c>
      <c r="D1752">
        <f>IF(ISBLANK(IFERROR(INDEX('2-3 引出列表'!$A$2:$CE$8700,$A1752,MATCH(D$1,'2-3 引出列表'!$A$1:$CD$1,0)),"")),"",IFERROR(INDEX('2-3 引出列表'!$A$2:$CE$8700,$A1752,MATCH(D$1,'2-3 引出列表'!$A$1:$CD$1,0)),""))</f>
        <v>0</v>
      </c>
      <c r="E1752">
        <f>IF(ISBLANK(IFERROR(INDEX('2-3 引出列表'!$A$2:$CE$8700,$A1752,MATCH(E$1,'2-3 引出列表'!$A$1:$CD$1,0)),"")),"",IFERROR(INDEX('2-3 引出列表'!$A$2:$CE$8700,$A1752,MATCH(E$1,'2-3 引出列表'!$A$1:$CD$1,0)),""))</f>
        <v>0</v>
      </c>
      <c r="F1752" t="str">
        <f t="shared" si="27"/>
        <v>0</v>
      </c>
      <c r="G1752">
        <f>IF(ISBLANK(IFERROR(INDEX('2-3 引出列表'!$A$2:$CE$8700,$A1752,MATCH(G$1,'2-3 引出列表'!$A$1:$CD$1,0)),"")),"",IFERROR(INDEX('2-3 引出列表'!$A$2:$CE$8700,$A1752,MATCH(G$1,'2-3 引出列表'!$A$1:$CD$1,0)),""))</f>
        <v>0</v>
      </c>
      <c r="H1752">
        <f>IF(ISBLANK(IFERROR(INDEX('2-3 引出列表'!$A$2:$CE$8700,$A1752,MATCH(H$1,'2-3 引出列表'!$A$1:$CD$1,0)),"")),"",IFERROR(INDEX('2-3 引出列表'!$A$2:$CE$8700,$A1752,MATCH(H$1,'2-3 引出列表'!$A$1:$CD$1,0)),""))</f>
        <v>0</v>
      </c>
      <c r="I1752">
        <f>IF(ISBLANK(IFERROR(INDEX('2-3 引出列表'!$A$2:$CE$8700,$A1752,MATCH(I$1,'2-3 引出列表'!$A$1:$CD$1,0)),"")),"",IFERROR(INDEX('2-3 引出列表'!$A$2:$CE$8700,$A1752,MATCH(I$1,'2-3 引出列表'!$A$1:$CD$1,0)),""))</f>
        <v>0</v>
      </c>
    </row>
    <row r="1753" customFormat="1" spans="1:9">
      <c r="A1753">
        <v>1752</v>
      </c>
      <c r="B1753">
        <f>IF(ISBLANK(IFERROR(INDEX('2-3 引出列表'!$A$2:$CE$8700,$A1753,MATCH(B$1,'2-3 引出列表'!$A$1:$CD$1,0)),"")),"",IFERROR(INDEX('2-3 引出列表'!$A$2:$CE$8700,$A1753,MATCH(B$1,'2-3 引出列表'!$A$1:$CD$1,0)),""))</f>
        <v>0</v>
      </c>
      <c r="C1753">
        <f>IF(ISBLANK(IFERROR(INDEX('2-3 引出列表'!$A$2:$CE$8700,$A1753,MATCH(C$1,'2-3 引出列表'!$A$1:$CD$1,0)),"")),"",IFERROR(INDEX('2-3 引出列表'!$A$2:$CE$8700,$A1753,MATCH(C$1,'2-3 引出列表'!$A$1:$CD$1,0)),""))</f>
        <v>0</v>
      </c>
      <c r="D1753">
        <f>IF(ISBLANK(IFERROR(INDEX('2-3 引出列表'!$A$2:$CE$8700,$A1753,MATCH(D$1,'2-3 引出列表'!$A$1:$CD$1,0)),"")),"",IFERROR(INDEX('2-3 引出列表'!$A$2:$CE$8700,$A1753,MATCH(D$1,'2-3 引出列表'!$A$1:$CD$1,0)),""))</f>
        <v>0</v>
      </c>
      <c r="E1753">
        <f>IF(ISBLANK(IFERROR(INDEX('2-3 引出列表'!$A$2:$CE$8700,$A1753,MATCH(E$1,'2-3 引出列表'!$A$1:$CD$1,0)),"")),"",IFERROR(INDEX('2-3 引出列表'!$A$2:$CE$8700,$A1753,MATCH(E$1,'2-3 引出列表'!$A$1:$CD$1,0)),""))</f>
        <v>0</v>
      </c>
      <c r="F1753" t="str">
        <f t="shared" si="27"/>
        <v>0</v>
      </c>
      <c r="G1753">
        <f>IF(ISBLANK(IFERROR(INDEX('2-3 引出列表'!$A$2:$CE$8700,$A1753,MATCH(G$1,'2-3 引出列表'!$A$1:$CD$1,0)),"")),"",IFERROR(INDEX('2-3 引出列表'!$A$2:$CE$8700,$A1753,MATCH(G$1,'2-3 引出列表'!$A$1:$CD$1,0)),""))</f>
        <v>0</v>
      </c>
      <c r="H1753">
        <f>IF(ISBLANK(IFERROR(INDEX('2-3 引出列表'!$A$2:$CE$8700,$A1753,MATCH(H$1,'2-3 引出列表'!$A$1:$CD$1,0)),"")),"",IFERROR(INDEX('2-3 引出列表'!$A$2:$CE$8700,$A1753,MATCH(H$1,'2-3 引出列表'!$A$1:$CD$1,0)),""))</f>
        <v>0</v>
      </c>
      <c r="I1753">
        <f>IF(ISBLANK(IFERROR(INDEX('2-3 引出列表'!$A$2:$CE$8700,$A1753,MATCH(I$1,'2-3 引出列表'!$A$1:$CD$1,0)),"")),"",IFERROR(INDEX('2-3 引出列表'!$A$2:$CE$8700,$A1753,MATCH(I$1,'2-3 引出列表'!$A$1:$CD$1,0)),""))</f>
        <v>0</v>
      </c>
    </row>
    <row r="1754" customFormat="1" spans="1:9">
      <c r="A1754">
        <v>1753</v>
      </c>
      <c r="B1754">
        <f>IF(ISBLANK(IFERROR(INDEX('2-3 引出列表'!$A$2:$CE$8700,$A1754,MATCH(B$1,'2-3 引出列表'!$A$1:$CD$1,0)),"")),"",IFERROR(INDEX('2-3 引出列表'!$A$2:$CE$8700,$A1754,MATCH(B$1,'2-3 引出列表'!$A$1:$CD$1,0)),""))</f>
        <v>0</v>
      </c>
      <c r="C1754">
        <f>IF(ISBLANK(IFERROR(INDEX('2-3 引出列表'!$A$2:$CE$8700,$A1754,MATCH(C$1,'2-3 引出列表'!$A$1:$CD$1,0)),"")),"",IFERROR(INDEX('2-3 引出列表'!$A$2:$CE$8700,$A1754,MATCH(C$1,'2-3 引出列表'!$A$1:$CD$1,0)),""))</f>
        <v>0</v>
      </c>
      <c r="D1754">
        <f>IF(ISBLANK(IFERROR(INDEX('2-3 引出列表'!$A$2:$CE$8700,$A1754,MATCH(D$1,'2-3 引出列表'!$A$1:$CD$1,0)),"")),"",IFERROR(INDEX('2-3 引出列表'!$A$2:$CE$8700,$A1754,MATCH(D$1,'2-3 引出列表'!$A$1:$CD$1,0)),""))</f>
        <v>0</v>
      </c>
      <c r="E1754">
        <f>IF(ISBLANK(IFERROR(INDEX('2-3 引出列表'!$A$2:$CE$8700,$A1754,MATCH(E$1,'2-3 引出列表'!$A$1:$CD$1,0)),"")),"",IFERROR(INDEX('2-3 引出列表'!$A$2:$CE$8700,$A1754,MATCH(E$1,'2-3 引出列表'!$A$1:$CD$1,0)),""))</f>
        <v>0</v>
      </c>
      <c r="F1754" t="str">
        <f t="shared" si="27"/>
        <v>0</v>
      </c>
      <c r="G1754">
        <f>IF(ISBLANK(IFERROR(INDEX('2-3 引出列表'!$A$2:$CE$8700,$A1754,MATCH(G$1,'2-3 引出列表'!$A$1:$CD$1,0)),"")),"",IFERROR(INDEX('2-3 引出列表'!$A$2:$CE$8700,$A1754,MATCH(G$1,'2-3 引出列表'!$A$1:$CD$1,0)),""))</f>
        <v>0</v>
      </c>
      <c r="H1754">
        <f>IF(ISBLANK(IFERROR(INDEX('2-3 引出列表'!$A$2:$CE$8700,$A1754,MATCH(H$1,'2-3 引出列表'!$A$1:$CD$1,0)),"")),"",IFERROR(INDEX('2-3 引出列表'!$A$2:$CE$8700,$A1754,MATCH(H$1,'2-3 引出列表'!$A$1:$CD$1,0)),""))</f>
        <v>0</v>
      </c>
      <c r="I1754">
        <f>IF(ISBLANK(IFERROR(INDEX('2-3 引出列表'!$A$2:$CE$8700,$A1754,MATCH(I$1,'2-3 引出列表'!$A$1:$CD$1,0)),"")),"",IFERROR(INDEX('2-3 引出列表'!$A$2:$CE$8700,$A1754,MATCH(I$1,'2-3 引出列表'!$A$1:$CD$1,0)),""))</f>
        <v>0</v>
      </c>
    </row>
    <row r="1755" customFormat="1" spans="1:9">
      <c r="A1755">
        <v>1754</v>
      </c>
      <c r="B1755">
        <f>IF(ISBLANK(IFERROR(INDEX('2-3 引出列表'!$A$2:$CE$8700,$A1755,MATCH(B$1,'2-3 引出列表'!$A$1:$CD$1,0)),"")),"",IFERROR(INDEX('2-3 引出列表'!$A$2:$CE$8700,$A1755,MATCH(B$1,'2-3 引出列表'!$A$1:$CD$1,0)),""))</f>
        <v>0</v>
      </c>
      <c r="C1755">
        <f>IF(ISBLANK(IFERROR(INDEX('2-3 引出列表'!$A$2:$CE$8700,$A1755,MATCH(C$1,'2-3 引出列表'!$A$1:$CD$1,0)),"")),"",IFERROR(INDEX('2-3 引出列表'!$A$2:$CE$8700,$A1755,MATCH(C$1,'2-3 引出列表'!$A$1:$CD$1,0)),""))</f>
        <v>0</v>
      </c>
      <c r="D1755">
        <f>IF(ISBLANK(IFERROR(INDEX('2-3 引出列表'!$A$2:$CE$8700,$A1755,MATCH(D$1,'2-3 引出列表'!$A$1:$CD$1,0)),"")),"",IFERROR(INDEX('2-3 引出列表'!$A$2:$CE$8700,$A1755,MATCH(D$1,'2-3 引出列表'!$A$1:$CD$1,0)),""))</f>
        <v>0</v>
      </c>
      <c r="E1755">
        <f>IF(ISBLANK(IFERROR(INDEX('2-3 引出列表'!$A$2:$CE$8700,$A1755,MATCH(E$1,'2-3 引出列表'!$A$1:$CD$1,0)),"")),"",IFERROR(INDEX('2-3 引出列表'!$A$2:$CE$8700,$A1755,MATCH(E$1,'2-3 引出列表'!$A$1:$CD$1,0)),""))</f>
        <v>0</v>
      </c>
      <c r="F1755" t="str">
        <f t="shared" si="27"/>
        <v>0</v>
      </c>
      <c r="G1755">
        <f>IF(ISBLANK(IFERROR(INDEX('2-3 引出列表'!$A$2:$CE$8700,$A1755,MATCH(G$1,'2-3 引出列表'!$A$1:$CD$1,0)),"")),"",IFERROR(INDEX('2-3 引出列表'!$A$2:$CE$8700,$A1755,MATCH(G$1,'2-3 引出列表'!$A$1:$CD$1,0)),""))</f>
        <v>0</v>
      </c>
      <c r="H1755">
        <f>IF(ISBLANK(IFERROR(INDEX('2-3 引出列表'!$A$2:$CE$8700,$A1755,MATCH(H$1,'2-3 引出列表'!$A$1:$CD$1,0)),"")),"",IFERROR(INDEX('2-3 引出列表'!$A$2:$CE$8700,$A1755,MATCH(H$1,'2-3 引出列表'!$A$1:$CD$1,0)),""))</f>
        <v>0</v>
      </c>
      <c r="I1755">
        <f>IF(ISBLANK(IFERROR(INDEX('2-3 引出列表'!$A$2:$CE$8700,$A1755,MATCH(I$1,'2-3 引出列表'!$A$1:$CD$1,0)),"")),"",IFERROR(INDEX('2-3 引出列表'!$A$2:$CE$8700,$A1755,MATCH(I$1,'2-3 引出列表'!$A$1:$CD$1,0)),""))</f>
        <v>0</v>
      </c>
    </row>
    <row r="1756" customFormat="1" spans="1:9">
      <c r="A1756">
        <v>1755</v>
      </c>
      <c r="B1756">
        <f>IF(ISBLANK(IFERROR(INDEX('2-3 引出列表'!$A$2:$CE$8700,$A1756,MATCH(B$1,'2-3 引出列表'!$A$1:$CD$1,0)),"")),"",IFERROR(INDEX('2-3 引出列表'!$A$2:$CE$8700,$A1756,MATCH(B$1,'2-3 引出列表'!$A$1:$CD$1,0)),""))</f>
        <v>0</v>
      </c>
      <c r="C1756">
        <f>IF(ISBLANK(IFERROR(INDEX('2-3 引出列表'!$A$2:$CE$8700,$A1756,MATCH(C$1,'2-3 引出列表'!$A$1:$CD$1,0)),"")),"",IFERROR(INDEX('2-3 引出列表'!$A$2:$CE$8700,$A1756,MATCH(C$1,'2-3 引出列表'!$A$1:$CD$1,0)),""))</f>
        <v>0</v>
      </c>
      <c r="D1756">
        <f>IF(ISBLANK(IFERROR(INDEX('2-3 引出列表'!$A$2:$CE$8700,$A1756,MATCH(D$1,'2-3 引出列表'!$A$1:$CD$1,0)),"")),"",IFERROR(INDEX('2-3 引出列表'!$A$2:$CE$8700,$A1756,MATCH(D$1,'2-3 引出列表'!$A$1:$CD$1,0)),""))</f>
        <v>0</v>
      </c>
      <c r="E1756">
        <f>IF(ISBLANK(IFERROR(INDEX('2-3 引出列表'!$A$2:$CE$8700,$A1756,MATCH(E$1,'2-3 引出列表'!$A$1:$CD$1,0)),"")),"",IFERROR(INDEX('2-3 引出列表'!$A$2:$CE$8700,$A1756,MATCH(E$1,'2-3 引出列表'!$A$1:$CD$1,0)),""))</f>
        <v>0</v>
      </c>
      <c r="F1756" t="str">
        <f t="shared" si="27"/>
        <v>0</v>
      </c>
      <c r="G1756">
        <f>IF(ISBLANK(IFERROR(INDEX('2-3 引出列表'!$A$2:$CE$8700,$A1756,MATCH(G$1,'2-3 引出列表'!$A$1:$CD$1,0)),"")),"",IFERROR(INDEX('2-3 引出列表'!$A$2:$CE$8700,$A1756,MATCH(G$1,'2-3 引出列表'!$A$1:$CD$1,0)),""))</f>
        <v>0</v>
      </c>
      <c r="H1756">
        <f>IF(ISBLANK(IFERROR(INDEX('2-3 引出列表'!$A$2:$CE$8700,$A1756,MATCH(H$1,'2-3 引出列表'!$A$1:$CD$1,0)),"")),"",IFERROR(INDEX('2-3 引出列表'!$A$2:$CE$8700,$A1756,MATCH(H$1,'2-3 引出列表'!$A$1:$CD$1,0)),""))</f>
        <v>0</v>
      </c>
      <c r="I1756">
        <f>IF(ISBLANK(IFERROR(INDEX('2-3 引出列表'!$A$2:$CE$8700,$A1756,MATCH(I$1,'2-3 引出列表'!$A$1:$CD$1,0)),"")),"",IFERROR(INDEX('2-3 引出列表'!$A$2:$CE$8700,$A1756,MATCH(I$1,'2-3 引出列表'!$A$1:$CD$1,0)),""))</f>
        <v>0</v>
      </c>
    </row>
    <row r="1757" customFormat="1" spans="1:9">
      <c r="A1757">
        <v>1756</v>
      </c>
      <c r="B1757">
        <f>IF(ISBLANK(IFERROR(INDEX('2-3 引出列表'!$A$2:$CE$8700,$A1757,MATCH(B$1,'2-3 引出列表'!$A$1:$CD$1,0)),"")),"",IFERROR(INDEX('2-3 引出列表'!$A$2:$CE$8700,$A1757,MATCH(B$1,'2-3 引出列表'!$A$1:$CD$1,0)),""))</f>
        <v>0</v>
      </c>
      <c r="C1757">
        <f>IF(ISBLANK(IFERROR(INDEX('2-3 引出列表'!$A$2:$CE$8700,$A1757,MATCH(C$1,'2-3 引出列表'!$A$1:$CD$1,0)),"")),"",IFERROR(INDEX('2-3 引出列表'!$A$2:$CE$8700,$A1757,MATCH(C$1,'2-3 引出列表'!$A$1:$CD$1,0)),""))</f>
        <v>0</v>
      </c>
      <c r="D1757">
        <f>IF(ISBLANK(IFERROR(INDEX('2-3 引出列表'!$A$2:$CE$8700,$A1757,MATCH(D$1,'2-3 引出列表'!$A$1:$CD$1,0)),"")),"",IFERROR(INDEX('2-3 引出列表'!$A$2:$CE$8700,$A1757,MATCH(D$1,'2-3 引出列表'!$A$1:$CD$1,0)),""))</f>
        <v>0</v>
      </c>
      <c r="E1757">
        <f>IF(ISBLANK(IFERROR(INDEX('2-3 引出列表'!$A$2:$CE$8700,$A1757,MATCH(E$1,'2-3 引出列表'!$A$1:$CD$1,0)),"")),"",IFERROR(INDEX('2-3 引出列表'!$A$2:$CE$8700,$A1757,MATCH(E$1,'2-3 引出列表'!$A$1:$CD$1,0)),""))</f>
        <v>0</v>
      </c>
      <c r="F1757" t="str">
        <f t="shared" si="27"/>
        <v>0</v>
      </c>
      <c r="G1757">
        <f>IF(ISBLANK(IFERROR(INDEX('2-3 引出列表'!$A$2:$CE$8700,$A1757,MATCH(G$1,'2-3 引出列表'!$A$1:$CD$1,0)),"")),"",IFERROR(INDEX('2-3 引出列表'!$A$2:$CE$8700,$A1757,MATCH(G$1,'2-3 引出列表'!$A$1:$CD$1,0)),""))</f>
        <v>0</v>
      </c>
      <c r="H1757">
        <f>IF(ISBLANK(IFERROR(INDEX('2-3 引出列表'!$A$2:$CE$8700,$A1757,MATCH(H$1,'2-3 引出列表'!$A$1:$CD$1,0)),"")),"",IFERROR(INDEX('2-3 引出列表'!$A$2:$CE$8700,$A1757,MATCH(H$1,'2-3 引出列表'!$A$1:$CD$1,0)),""))</f>
        <v>0</v>
      </c>
      <c r="I1757">
        <f>IF(ISBLANK(IFERROR(INDEX('2-3 引出列表'!$A$2:$CE$8700,$A1757,MATCH(I$1,'2-3 引出列表'!$A$1:$CD$1,0)),"")),"",IFERROR(INDEX('2-3 引出列表'!$A$2:$CE$8700,$A1757,MATCH(I$1,'2-3 引出列表'!$A$1:$CD$1,0)),""))</f>
        <v>0</v>
      </c>
    </row>
    <row r="1758" customFormat="1" spans="1:9">
      <c r="A1758">
        <v>1757</v>
      </c>
      <c r="B1758">
        <f>IF(ISBLANK(IFERROR(INDEX('2-3 引出列表'!$A$2:$CE$8700,$A1758,MATCH(B$1,'2-3 引出列表'!$A$1:$CD$1,0)),"")),"",IFERROR(INDEX('2-3 引出列表'!$A$2:$CE$8700,$A1758,MATCH(B$1,'2-3 引出列表'!$A$1:$CD$1,0)),""))</f>
        <v>0</v>
      </c>
      <c r="C1758">
        <f>IF(ISBLANK(IFERROR(INDEX('2-3 引出列表'!$A$2:$CE$8700,$A1758,MATCH(C$1,'2-3 引出列表'!$A$1:$CD$1,0)),"")),"",IFERROR(INDEX('2-3 引出列表'!$A$2:$CE$8700,$A1758,MATCH(C$1,'2-3 引出列表'!$A$1:$CD$1,0)),""))</f>
        <v>0</v>
      </c>
      <c r="D1758">
        <f>IF(ISBLANK(IFERROR(INDEX('2-3 引出列表'!$A$2:$CE$8700,$A1758,MATCH(D$1,'2-3 引出列表'!$A$1:$CD$1,0)),"")),"",IFERROR(INDEX('2-3 引出列表'!$A$2:$CE$8700,$A1758,MATCH(D$1,'2-3 引出列表'!$A$1:$CD$1,0)),""))</f>
        <v>0</v>
      </c>
      <c r="E1758">
        <f>IF(ISBLANK(IFERROR(INDEX('2-3 引出列表'!$A$2:$CE$8700,$A1758,MATCH(E$1,'2-3 引出列表'!$A$1:$CD$1,0)),"")),"",IFERROR(INDEX('2-3 引出列表'!$A$2:$CE$8700,$A1758,MATCH(E$1,'2-3 引出列表'!$A$1:$CD$1,0)),""))</f>
        <v>0</v>
      </c>
      <c r="F1758" t="str">
        <f t="shared" si="27"/>
        <v>0</v>
      </c>
      <c r="G1758">
        <f>IF(ISBLANK(IFERROR(INDEX('2-3 引出列表'!$A$2:$CE$8700,$A1758,MATCH(G$1,'2-3 引出列表'!$A$1:$CD$1,0)),"")),"",IFERROR(INDEX('2-3 引出列表'!$A$2:$CE$8700,$A1758,MATCH(G$1,'2-3 引出列表'!$A$1:$CD$1,0)),""))</f>
        <v>0</v>
      </c>
      <c r="H1758">
        <f>IF(ISBLANK(IFERROR(INDEX('2-3 引出列表'!$A$2:$CE$8700,$A1758,MATCH(H$1,'2-3 引出列表'!$A$1:$CD$1,0)),"")),"",IFERROR(INDEX('2-3 引出列表'!$A$2:$CE$8700,$A1758,MATCH(H$1,'2-3 引出列表'!$A$1:$CD$1,0)),""))</f>
        <v>0</v>
      </c>
      <c r="I1758">
        <f>IF(ISBLANK(IFERROR(INDEX('2-3 引出列表'!$A$2:$CE$8700,$A1758,MATCH(I$1,'2-3 引出列表'!$A$1:$CD$1,0)),"")),"",IFERROR(INDEX('2-3 引出列表'!$A$2:$CE$8700,$A1758,MATCH(I$1,'2-3 引出列表'!$A$1:$CD$1,0)),""))</f>
        <v>0</v>
      </c>
    </row>
    <row r="1759" customFormat="1" spans="1:9">
      <c r="A1759">
        <v>1758</v>
      </c>
      <c r="B1759">
        <f>IF(ISBLANK(IFERROR(INDEX('2-3 引出列表'!$A$2:$CE$8700,$A1759,MATCH(B$1,'2-3 引出列表'!$A$1:$CD$1,0)),"")),"",IFERROR(INDEX('2-3 引出列表'!$A$2:$CE$8700,$A1759,MATCH(B$1,'2-3 引出列表'!$A$1:$CD$1,0)),""))</f>
        <v>0</v>
      </c>
      <c r="C1759">
        <f>IF(ISBLANK(IFERROR(INDEX('2-3 引出列表'!$A$2:$CE$8700,$A1759,MATCH(C$1,'2-3 引出列表'!$A$1:$CD$1,0)),"")),"",IFERROR(INDEX('2-3 引出列表'!$A$2:$CE$8700,$A1759,MATCH(C$1,'2-3 引出列表'!$A$1:$CD$1,0)),""))</f>
        <v>0</v>
      </c>
      <c r="D1759">
        <f>IF(ISBLANK(IFERROR(INDEX('2-3 引出列表'!$A$2:$CE$8700,$A1759,MATCH(D$1,'2-3 引出列表'!$A$1:$CD$1,0)),"")),"",IFERROR(INDEX('2-3 引出列表'!$A$2:$CE$8700,$A1759,MATCH(D$1,'2-3 引出列表'!$A$1:$CD$1,0)),""))</f>
        <v>0</v>
      </c>
      <c r="E1759">
        <f>IF(ISBLANK(IFERROR(INDEX('2-3 引出列表'!$A$2:$CE$8700,$A1759,MATCH(E$1,'2-3 引出列表'!$A$1:$CD$1,0)),"")),"",IFERROR(INDEX('2-3 引出列表'!$A$2:$CE$8700,$A1759,MATCH(E$1,'2-3 引出列表'!$A$1:$CD$1,0)),""))</f>
        <v>0</v>
      </c>
      <c r="F1759" t="str">
        <f t="shared" si="27"/>
        <v>0</v>
      </c>
      <c r="G1759">
        <f>IF(ISBLANK(IFERROR(INDEX('2-3 引出列表'!$A$2:$CE$8700,$A1759,MATCH(G$1,'2-3 引出列表'!$A$1:$CD$1,0)),"")),"",IFERROR(INDEX('2-3 引出列表'!$A$2:$CE$8700,$A1759,MATCH(G$1,'2-3 引出列表'!$A$1:$CD$1,0)),""))</f>
        <v>0</v>
      </c>
      <c r="H1759">
        <f>IF(ISBLANK(IFERROR(INDEX('2-3 引出列表'!$A$2:$CE$8700,$A1759,MATCH(H$1,'2-3 引出列表'!$A$1:$CD$1,0)),"")),"",IFERROR(INDEX('2-3 引出列表'!$A$2:$CE$8700,$A1759,MATCH(H$1,'2-3 引出列表'!$A$1:$CD$1,0)),""))</f>
        <v>0</v>
      </c>
      <c r="I1759">
        <f>IF(ISBLANK(IFERROR(INDEX('2-3 引出列表'!$A$2:$CE$8700,$A1759,MATCH(I$1,'2-3 引出列表'!$A$1:$CD$1,0)),"")),"",IFERROR(INDEX('2-3 引出列表'!$A$2:$CE$8700,$A1759,MATCH(I$1,'2-3 引出列表'!$A$1:$CD$1,0)),""))</f>
        <v>0</v>
      </c>
    </row>
    <row r="1760" customFormat="1" spans="1:9">
      <c r="A1760">
        <v>1759</v>
      </c>
      <c r="B1760">
        <f>IF(ISBLANK(IFERROR(INDEX('2-3 引出列表'!$A$2:$CE$8700,$A1760,MATCH(B$1,'2-3 引出列表'!$A$1:$CD$1,0)),"")),"",IFERROR(INDEX('2-3 引出列表'!$A$2:$CE$8700,$A1760,MATCH(B$1,'2-3 引出列表'!$A$1:$CD$1,0)),""))</f>
        <v>0</v>
      </c>
      <c r="C1760">
        <f>IF(ISBLANK(IFERROR(INDEX('2-3 引出列表'!$A$2:$CE$8700,$A1760,MATCH(C$1,'2-3 引出列表'!$A$1:$CD$1,0)),"")),"",IFERROR(INDEX('2-3 引出列表'!$A$2:$CE$8700,$A1760,MATCH(C$1,'2-3 引出列表'!$A$1:$CD$1,0)),""))</f>
        <v>0</v>
      </c>
      <c r="D1760">
        <f>IF(ISBLANK(IFERROR(INDEX('2-3 引出列表'!$A$2:$CE$8700,$A1760,MATCH(D$1,'2-3 引出列表'!$A$1:$CD$1,0)),"")),"",IFERROR(INDEX('2-3 引出列表'!$A$2:$CE$8700,$A1760,MATCH(D$1,'2-3 引出列表'!$A$1:$CD$1,0)),""))</f>
        <v>0</v>
      </c>
      <c r="E1760">
        <f>IF(ISBLANK(IFERROR(INDEX('2-3 引出列表'!$A$2:$CE$8700,$A1760,MATCH(E$1,'2-3 引出列表'!$A$1:$CD$1,0)),"")),"",IFERROR(INDEX('2-3 引出列表'!$A$2:$CE$8700,$A1760,MATCH(E$1,'2-3 引出列表'!$A$1:$CD$1,0)),""))</f>
        <v>0</v>
      </c>
      <c r="F1760" t="str">
        <f t="shared" si="27"/>
        <v>0</v>
      </c>
      <c r="G1760">
        <f>IF(ISBLANK(IFERROR(INDEX('2-3 引出列表'!$A$2:$CE$8700,$A1760,MATCH(G$1,'2-3 引出列表'!$A$1:$CD$1,0)),"")),"",IFERROR(INDEX('2-3 引出列表'!$A$2:$CE$8700,$A1760,MATCH(G$1,'2-3 引出列表'!$A$1:$CD$1,0)),""))</f>
        <v>0</v>
      </c>
      <c r="H1760">
        <f>IF(ISBLANK(IFERROR(INDEX('2-3 引出列表'!$A$2:$CE$8700,$A1760,MATCH(H$1,'2-3 引出列表'!$A$1:$CD$1,0)),"")),"",IFERROR(INDEX('2-3 引出列表'!$A$2:$CE$8700,$A1760,MATCH(H$1,'2-3 引出列表'!$A$1:$CD$1,0)),""))</f>
        <v>0</v>
      </c>
      <c r="I1760">
        <f>IF(ISBLANK(IFERROR(INDEX('2-3 引出列表'!$A$2:$CE$8700,$A1760,MATCH(I$1,'2-3 引出列表'!$A$1:$CD$1,0)),"")),"",IFERROR(INDEX('2-3 引出列表'!$A$2:$CE$8700,$A1760,MATCH(I$1,'2-3 引出列表'!$A$1:$CD$1,0)),""))</f>
        <v>0</v>
      </c>
    </row>
    <row r="1761" customFormat="1" spans="1:9">
      <c r="A1761">
        <v>1760</v>
      </c>
      <c r="B1761">
        <f>IF(ISBLANK(IFERROR(INDEX('2-3 引出列表'!$A$2:$CE$8700,$A1761,MATCH(B$1,'2-3 引出列表'!$A$1:$CD$1,0)),"")),"",IFERROR(INDEX('2-3 引出列表'!$A$2:$CE$8700,$A1761,MATCH(B$1,'2-3 引出列表'!$A$1:$CD$1,0)),""))</f>
        <v>0</v>
      </c>
      <c r="C1761">
        <f>IF(ISBLANK(IFERROR(INDEX('2-3 引出列表'!$A$2:$CE$8700,$A1761,MATCH(C$1,'2-3 引出列表'!$A$1:$CD$1,0)),"")),"",IFERROR(INDEX('2-3 引出列表'!$A$2:$CE$8700,$A1761,MATCH(C$1,'2-3 引出列表'!$A$1:$CD$1,0)),""))</f>
        <v>0</v>
      </c>
      <c r="D1761">
        <f>IF(ISBLANK(IFERROR(INDEX('2-3 引出列表'!$A$2:$CE$8700,$A1761,MATCH(D$1,'2-3 引出列表'!$A$1:$CD$1,0)),"")),"",IFERROR(INDEX('2-3 引出列表'!$A$2:$CE$8700,$A1761,MATCH(D$1,'2-3 引出列表'!$A$1:$CD$1,0)),""))</f>
        <v>0</v>
      </c>
      <c r="E1761">
        <f>IF(ISBLANK(IFERROR(INDEX('2-3 引出列表'!$A$2:$CE$8700,$A1761,MATCH(E$1,'2-3 引出列表'!$A$1:$CD$1,0)),"")),"",IFERROR(INDEX('2-3 引出列表'!$A$2:$CE$8700,$A1761,MATCH(E$1,'2-3 引出列表'!$A$1:$CD$1,0)),""))</f>
        <v>0</v>
      </c>
      <c r="F1761" t="str">
        <f t="shared" si="27"/>
        <v>0</v>
      </c>
      <c r="G1761">
        <f>IF(ISBLANK(IFERROR(INDEX('2-3 引出列表'!$A$2:$CE$8700,$A1761,MATCH(G$1,'2-3 引出列表'!$A$1:$CD$1,0)),"")),"",IFERROR(INDEX('2-3 引出列表'!$A$2:$CE$8700,$A1761,MATCH(G$1,'2-3 引出列表'!$A$1:$CD$1,0)),""))</f>
        <v>0</v>
      </c>
      <c r="H1761">
        <f>IF(ISBLANK(IFERROR(INDEX('2-3 引出列表'!$A$2:$CE$8700,$A1761,MATCH(H$1,'2-3 引出列表'!$A$1:$CD$1,0)),"")),"",IFERROR(INDEX('2-3 引出列表'!$A$2:$CE$8700,$A1761,MATCH(H$1,'2-3 引出列表'!$A$1:$CD$1,0)),""))</f>
        <v>0</v>
      </c>
      <c r="I1761">
        <f>IF(ISBLANK(IFERROR(INDEX('2-3 引出列表'!$A$2:$CE$8700,$A1761,MATCH(I$1,'2-3 引出列表'!$A$1:$CD$1,0)),"")),"",IFERROR(INDEX('2-3 引出列表'!$A$2:$CE$8700,$A1761,MATCH(I$1,'2-3 引出列表'!$A$1:$CD$1,0)),""))</f>
        <v>0</v>
      </c>
    </row>
    <row r="1762" customFormat="1" spans="1:9">
      <c r="A1762">
        <v>1761</v>
      </c>
      <c r="B1762">
        <f>IF(ISBLANK(IFERROR(INDEX('2-3 引出列表'!$A$2:$CE$8700,$A1762,MATCH(B$1,'2-3 引出列表'!$A$1:$CD$1,0)),"")),"",IFERROR(INDEX('2-3 引出列表'!$A$2:$CE$8700,$A1762,MATCH(B$1,'2-3 引出列表'!$A$1:$CD$1,0)),""))</f>
        <v>0</v>
      </c>
      <c r="C1762">
        <f>IF(ISBLANK(IFERROR(INDEX('2-3 引出列表'!$A$2:$CE$8700,$A1762,MATCH(C$1,'2-3 引出列表'!$A$1:$CD$1,0)),"")),"",IFERROR(INDEX('2-3 引出列表'!$A$2:$CE$8700,$A1762,MATCH(C$1,'2-3 引出列表'!$A$1:$CD$1,0)),""))</f>
        <v>0</v>
      </c>
      <c r="D1762">
        <f>IF(ISBLANK(IFERROR(INDEX('2-3 引出列表'!$A$2:$CE$8700,$A1762,MATCH(D$1,'2-3 引出列表'!$A$1:$CD$1,0)),"")),"",IFERROR(INDEX('2-3 引出列表'!$A$2:$CE$8700,$A1762,MATCH(D$1,'2-3 引出列表'!$A$1:$CD$1,0)),""))</f>
        <v>0</v>
      </c>
      <c r="E1762">
        <f>IF(ISBLANK(IFERROR(INDEX('2-3 引出列表'!$A$2:$CE$8700,$A1762,MATCH(E$1,'2-3 引出列表'!$A$1:$CD$1,0)),"")),"",IFERROR(INDEX('2-3 引出列表'!$A$2:$CE$8700,$A1762,MATCH(E$1,'2-3 引出列表'!$A$1:$CD$1,0)),""))</f>
        <v>0</v>
      </c>
      <c r="F1762" t="str">
        <f t="shared" si="27"/>
        <v>0</v>
      </c>
      <c r="G1762">
        <f>IF(ISBLANK(IFERROR(INDEX('2-3 引出列表'!$A$2:$CE$8700,$A1762,MATCH(G$1,'2-3 引出列表'!$A$1:$CD$1,0)),"")),"",IFERROR(INDEX('2-3 引出列表'!$A$2:$CE$8700,$A1762,MATCH(G$1,'2-3 引出列表'!$A$1:$CD$1,0)),""))</f>
        <v>0</v>
      </c>
      <c r="H1762">
        <f>IF(ISBLANK(IFERROR(INDEX('2-3 引出列表'!$A$2:$CE$8700,$A1762,MATCH(H$1,'2-3 引出列表'!$A$1:$CD$1,0)),"")),"",IFERROR(INDEX('2-3 引出列表'!$A$2:$CE$8700,$A1762,MATCH(H$1,'2-3 引出列表'!$A$1:$CD$1,0)),""))</f>
        <v>0</v>
      </c>
      <c r="I1762">
        <f>IF(ISBLANK(IFERROR(INDEX('2-3 引出列表'!$A$2:$CE$8700,$A1762,MATCH(I$1,'2-3 引出列表'!$A$1:$CD$1,0)),"")),"",IFERROR(INDEX('2-3 引出列表'!$A$2:$CE$8700,$A1762,MATCH(I$1,'2-3 引出列表'!$A$1:$CD$1,0)),""))</f>
        <v>0</v>
      </c>
    </row>
    <row r="1763" customFormat="1" spans="1:9">
      <c r="A1763">
        <v>1762</v>
      </c>
      <c r="B1763">
        <f>IF(ISBLANK(IFERROR(INDEX('2-3 引出列表'!$A$2:$CE$8700,$A1763,MATCH(B$1,'2-3 引出列表'!$A$1:$CD$1,0)),"")),"",IFERROR(INDEX('2-3 引出列表'!$A$2:$CE$8700,$A1763,MATCH(B$1,'2-3 引出列表'!$A$1:$CD$1,0)),""))</f>
        <v>0</v>
      </c>
      <c r="C1763">
        <f>IF(ISBLANK(IFERROR(INDEX('2-3 引出列表'!$A$2:$CE$8700,$A1763,MATCH(C$1,'2-3 引出列表'!$A$1:$CD$1,0)),"")),"",IFERROR(INDEX('2-3 引出列表'!$A$2:$CE$8700,$A1763,MATCH(C$1,'2-3 引出列表'!$A$1:$CD$1,0)),""))</f>
        <v>0</v>
      </c>
      <c r="D1763">
        <f>IF(ISBLANK(IFERROR(INDEX('2-3 引出列表'!$A$2:$CE$8700,$A1763,MATCH(D$1,'2-3 引出列表'!$A$1:$CD$1,0)),"")),"",IFERROR(INDEX('2-3 引出列表'!$A$2:$CE$8700,$A1763,MATCH(D$1,'2-3 引出列表'!$A$1:$CD$1,0)),""))</f>
        <v>0</v>
      </c>
      <c r="E1763">
        <f>IF(ISBLANK(IFERROR(INDEX('2-3 引出列表'!$A$2:$CE$8700,$A1763,MATCH(E$1,'2-3 引出列表'!$A$1:$CD$1,0)),"")),"",IFERROR(INDEX('2-3 引出列表'!$A$2:$CE$8700,$A1763,MATCH(E$1,'2-3 引出列表'!$A$1:$CD$1,0)),""))</f>
        <v>0</v>
      </c>
      <c r="F1763" t="str">
        <f t="shared" si="27"/>
        <v>0</v>
      </c>
      <c r="G1763">
        <f>IF(ISBLANK(IFERROR(INDEX('2-3 引出列表'!$A$2:$CE$8700,$A1763,MATCH(G$1,'2-3 引出列表'!$A$1:$CD$1,0)),"")),"",IFERROR(INDEX('2-3 引出列表'!$A$2:$CE$8700,$A1763,MATCH(G$1,'2-3 引出列表'!$A$1:$CD$1,0)),""))</f>
        <v>0</v>
      </c>
      <c r="H1763">
        <f>IF(ISBLANK(IFERROR(INDEX('2-3 引出列表'!$A$2:$CE$8700,$A1763,MATCH(H$1,'2-3 引出列表'!$A$1:$CD$1,0)),"")),"",IFERROR(INDEX('2-3 引出列表'!$A$2:$CE$8700,$A1763,MATCH(H$1,'2-3 引出列表'!$A$1:$CD$1,0)),""))</f>
        <v>0</v>
      </c>
      <c r="I1763">
        <f>IF(ISBLANK(IFERROR(INDEX('2-3 引出列表'!$A$2:$CE$8700,$A1763,MATCH(I$1,'2-3 引出列表'!$A$1:$CD$1,0)),"")),"",IFERROR(INDEX('2-3 引出列表'!$A$2:$CE$8700,$A1763,MATCH(I$1,'2-3 引出列表'!$A$1:$CD$1,0)),""))</f>
        <v>0</v>
      </c>
    </row>
    <row r="1764" customFormat="1" spans="1:9">
      <c r="A1764">
        <v>1763</v>
      </c>
      <c r="B1764">
        <f>IF(ISBLANK(IFERROR(INDEX('2-3 引出列表'!$A$2:$CE$8700,$A1764,MATCH(B$1,'2-3 引出列表'!$A$1:$CD$1,0)),"")),"",IFERROR(INDEX('2-3 引出列表'!$A$2:$CE$8700,$A1764,MATCH(B$1,'2-3 引出列表'!$A$1:$CD$1,0)),""))</f>
        <v>0</v>
      </c>
      <c r="C1764">
        <f>IF(ISBLANK(IFERROR(INDEX('2-3 引出列表'!$A$2:$CE$8700,$A1764,MATCH(C$1,'2-3 引出列表'!$A$1:$CD$1,0)),"")),"",IFERROR(INDEX('2-3 引出列表'!$A$2:$CE$8700,$A1764,MATCH(C$1,'2-3 引出列表'!$A$1:$CD$1,0)),""))</f>
        <v>0</v>
      </c>
      <c r="D1764">
        <f>IF(ISBLANK(IFERROR(INDEX('2-3 引出列表'!$A$2:$CE$8700,$A1764,MATCH(D$1,'2-3 引出列表'!$A$1:$CD$1,0)),"")),"",IFERROR(INDEX('2-3 引出列表'!$A$2:$CE$8700,$A1764,MATCH(D$1,'2-3 引出列表'!$A$1:$CD$1,0)),""))</f>
        <v>0</v>
      </c>
      <c r="E1764">
        <f>IF(ISBLANK(IFERROR(INDEX('2-3 引出列表'!$A$2:$CE$8700,$A1764,MATCH(E$1,'2-3 引出列表'!$A$1:$CD$1,0)),"")),"",IFERROR(INDEX('2-3 引出列表'!$A$2:$CE$8700,$A1764,MATCH(E$1,'2-3 引出列表'!$A$1:$CD$1,0)),""))</f>
        <v>0</v>
      </c>
      <c r="F1764" t="str">
        <f t="shared" si="27"/>
        <v>0</v>
      </c>
      <c r="G1764">
        <f>IF(ISBLANK(IFERROR(INDEX('2-3 引出列表'!$A$2:$CE$8700,$A1764,MATCH(G$1,'2-3 引出列表'!$A$1:$CD$1,0)),"")),"",IFERROR(INDEX('2-3 引出列表'!$A$2:$CE$8700,$A1764,MATCH(G$1,'2-3 引出列表'!$A$1:$CD$1,0)),""))</f>
        <v>0</v>
      </c>
      <c r="H1764">
        <f>IF(ISBLANK(IFERROR(INDEX('2-3 引出列表'!$A$2:$CE$8700,$A1764,MATCH(H$1,'2-3 引出列表'!$A$1:$CD$1,0)),"")),"",IFERROR(INDEX('2-3 引出列表'!$A$2:$CE$8700,$A1764,MATCH(H$1,'2-3 引出列表'!$A$1:$CD$1,0)),""))</f>
        <v>0</v>
      </c>
      <c r="I1764">
        <f>IF(ISBLANK(IFERROR(INDEX('2-3 引出列表'!$A$2:$CE$8700,$A1764,MATCH(I$1,'2-3 引出列表'!$A$1:$CD$1,0)),"")),"",IFERROR(INDEX('2-3 引出列表'!$A$2:$CE$8700,$A1764,MATCH(I$1,'2-3 引出列表'!$A$1:$CD$1,0)),""))</f>
        <v>0</v>
      </c>
    </row>
    <row r="1765" customFormat="1" spans="1:9">
      <c r="A1765">
        <v>1764</v>
      </c>
      <c r="B1765">
        <f>IF(ISBLANK(IFERROR(INDEX('2-3 引出列表'!$A$2:$CE$8700,$A1765,MATCH(B$1,'2-3 引出列表'!$A$1:$CD$1,0)),"")),"",IFERROR(INDEX('2-3 引出列表'!$A$2:$CE$8700,$A1765,MATCH(B$1,'2-3 引出列表'!$A$1:$CD$1,0)),""))</f>
        <v>0</v>
      </c>
      <c r="C1765">
        <f>IF(ISBLANK(IFERROR(INDEX('2-3 引出列表'!$A$2:$CE$8700,$A1765,MATCH(C$1,'2-3 引出列表'!$A$1:$CD$1,0)),"")),"",IFERROR(INDEX('2-3 引出列表'!$A$2:$CE$8700,$A1765,MATCH(C$1,'2-3 引出列表'!$A$1:$CD$1,0)),""))</f>
        <v>0</v>
      </c>
      <c r="D1765">
        <f>IF(ISBLANK(IFERROR(INDEX('2-3 引出列表'!$A$2:$CE$8700,$A1765,MATCH(D$1,'2-3 引出列表'!$A$1:$CD$1,0)),"")),"",IFERROR(INDEX('2-3 引出列表'!$A$2:$CE$8700,$A1765,MATCH(D$1,'2-3 引出列表'!$A$1:$CD$1,0)),""))</f>
        <v>0</v>
      </c>
      <c r="E1765">
        <f>IF(ISBLANK(IFERROR(INDEX('2-3 引出列表'!$A$2:$CE$8700,$A1765,MATCH(E$1,'2-3 引出列表'!$A$1:$CD$1,0)),"")),"",IFERROR(INDEX('2-3 引出列表'!$A$2:$CE$8700,$A1765,MATCH(E$1,'2-3 引出列表'!$A$1:$CD$1,0)),""))</f>
        <v>0</v>
      </c>
      <c r="F1765" t="str">
        <f t="shared" si="27"/>
        <v>0</v>
      </c>
      <c r="G1765">
        <f>IF(ISBLANK(IFERROR(INDEX('2-3 引出列表'!$A$2:$CE$8700,$A1765,MATCH(G$1,'2-3 引出列表'!$A$1:$CD$1,0)),"")),"",IFERROR(INDEX('2-3 引出列表'!$A$2:$CE$8700,$A1765,MATCH(G$1,'2-3 引出列表'!$A$1:$CD$1,0)),""))</f>
        <v>0</v>
      </c>
      <c r="H1765">
        <f>IF(ISBLANK(IFERROR(INDEX('2-3 引出列表'!$A$2:$CE$8700,$A1765,MATCH(H$1,'2-3 引出列表'!$A$1:$CD$1,0)),"")),"",IFERROR(INDEX('2-3 引出列表'!$A$2:$CE$8700,$A1765,MATCH(H$1,'2-3 引出列表'!$A$1:$CD$1,0)),""))</f>
        <v>0</v>
      </c>
      <c r="I1765">
        <f>IF(ISBLANK(IFERROR(INDEX('2-3 引出列表'!$A$2:$CE$8700,$A1765,MATCH(I$1,'2-3 引出列表'!$A$1:$CD$1,0)),"")),"",IFERROR(INDEX('2-3 引出列表'!$A$2:$CE$8700,$A1765,MATCH(I$1,'2-3 引出列表'!$A$1:$CD$1,0)),""))</f>
        <v>0</v>
      </c>
    </row>
    <row r="1766" customFormat="1" spans="1:9">
      <c r="A1766">
        <v>1765</v>
      </c>
      <c r="B1766">
        <f>IF(ISBLANK(IFERROR(INDEX('2-3 引出列表'!$A$2:$CE$8700,$A1766,MATCH(B$1,'2-3 引出列表'!$A$1:$CD$1,0)),"")),"",IFERROR(INDEX('2-3 引出列表'!$A$2:$CE$8700,$A1766,MATCH(B$1,'2-3 引出列表'!$A$1:$CD$1,0)),""))</f>
        <v>0</v>
      </c>
      <c r="C1766">
        <f>IF(ISBLANK(IFERROR(INDEX('2-3 引出列表'!$A$2:$CE$8700,$A1766,MATCH(C$1,'2-3 引出列表'!$A$1:$CD$1,0)),"")),"",IFERROR(INDEX('2-3 引出列表'!$A$2:$CE$8700,$A1766,MATCH(C$1,'2-3 引出列表'!$A$1:$CD$1,0)),""))</f>
        <v>0</v>
      </c>
      <c r="D1766">
        <f>IF(ISBLANK(IFERROR(INDEX('2-3 引出列表'!$A$2:$CE$8700,$A1766,MATCH(D$1,'2-3 引出列表'!$A$1:$CD$1,0)),"")),"",IFERROR(INDEX('2-3 引出列表'!$A$2:$CE$8700,$A1766,MATCH(D$1,'2-3 引出列表'!$A$1:$CD$1,0)),""))</f>
        <v>0</v>
      </c>
      <c r="E1766">
        <f>IF(ISBLANK(IFERROR(INDEX('2-3 引出列表'!$A$2:$CE$8700,$A1766,MATCH(E$1,'2-3 引出列表'!$A$1:$CD$1,0)),"")),"",IFERROR(INDEX('2-3 引出列表'!$A$2:$CE$8700,$A1766,MATCH(E$1,'2-3 引出列表'!$A$1:$CD$1,0)),""))</f>
        <v>0</v>
      </c>
      <c r="F1766" t="str">
        <f t="shared" si="27"/>
        <v>0</v>
      </c>
      <c r="G1766">
        <f>IF(ISBLANK(IFERROR(INDEX('2-3 引出列表'!$A$2:$CE$8700,$A1766,MATCH(G$1,'2-3 引出列表'!$A$1:$CD$1,0)),"")),"",IFERROR(INDEX('2-3 引出列表'!$A$2:$CE$8700,$A1766,MATCH(G$1,'2-3 引出列表'!$A$1:$CD$1,0)),""))</f>
        <v>0</v>
      </c>
      <c r="H1766">
        <f>IF(ISBLANK(IFERROR(INDEX('2-3 引出列表'!$A$2:$CE$8700,$A1766,MATCH(H$1,'2-3 引出列表'!$A$1:$CD$1,0)),"")),"",IFERROR(INDEX('2-3 引出列表'!$A$2:$CE$8700,$A1766,MATCH(H$1,'2-3 引出列表'!$A$1:$CD$1,0)),""))</f>
        <v>0</v>
      </c>
      <c r="I1766">
        <f>IF(ISBLANK(IFERROR(INDEX('2-3 引出列表'!$A$2:$CE$8700,$A1766,MATCH(I$1,'2-3 引出列表'!$A$1:$CD$1,0)),"")),"",IFERROR(INDEX('2-3 引出列表'!$A$2:$CE$8700,$A1766,MATCH(I$1,'2-3 引出列表'!$A$1:$CD$1,0)),""))</f>
        <v>0</v>
      </c>
    </row>
    <row r="1767" customFormat="1" spans="1:9">
      <c r="A1767">
        <v>1766</v>
      </c>
      <c r="B1767">
        <f>IF(ISBLANK(IFERROR(INDEX('2-3 引出列表'!$A$2:$CE$8700,$A1767,MATCH(B$1,'2-3 引出列表'!$A$1:$CD$1,0)),"")),"",IFERROR(INDEX('2-3 引出列表'!$A$2:$CE$8700,$A1767,MATCH(B$1,'2-3 引出列表'!$A$1:$CD$1,0)),""))</f>
        <v>0</v>
      </c>
      <c r="C1767">
        <f>IF(ISBLANK(IFERROR(INDEX('2-3 引出列表'!$A$2:$CE$8700,$A1767,MATCH(C$1,'2-3 引出列表'!$A$1:$CD$1,0)),"")),"",IFERROR(INDEX('2-3 引出列表'!$A$2:$CE$8700,$A1767,MATCH(C$1,'2-3 引出列表'!$A$1:$CD$1,0)),""))</f>
        <v>0</v>
      </c>
      <c r="D1767">
        <f>IF(ISBLANK(IFERROR(INDEX('2-3 引出列表'!$A$2:$CE$8700,$A1767,MATCH(D$1,'2-3 引出列表'!$A$1:$CD$1,0)),"")),"",IFERROR(INDEX('2-3 引出列表'!$A$2:$CE$8700,$A1767,MATCH(D$1,'2-3 引出列表'!$A$1:$CD$1,0)),""))</f>
        <v>0</v>
      </c>
      <c r="E1767">
        <f>IF(ISBLANK(IFERROR(INDEX('2-3 引出列表'!$A$2:$CE$8700,$A1767,MATCH(E$1,'2-3 引出列表'!$A$1:$CD$1,0)),"")),"",IFERROR(INDEX('2-3 引出列表'!$A$2:$CE$8700,$A1767,MATCH(E$1,'2-3 引出列表'!$A$1:$CD$1,0)),""))</f>
        <v>0</v>
      </c>
      <c r="F1767" t="str">
        <f t="shared" si="27"/>
        <v>0</v>
      </c>
      <c r="G1767">
        <f>IF(ISBLANK(IFERROR(INDEX('2-3 引出列表'!$A$2:$CE$8700,$A1767,MATCH(G$1,'2-3 引出列表'!$A$1:$CD$1,0)),"")),"",IFERROR(INDEX('2-3 引出列表'!$A$2:$CE$8700,$A1767,MATCH(G$1,'2-3 引出列表'!$A$1:$CD$1,0)),""))</f>
        <v>0</v>
      </c>
      <c r="H1767">
        <f>IF(ISBLANK(IFERROR(INDEX('2-3 引出列表'!$A$2:$CE$8700,$A1767,MATCH(H$1,'2-3 引出列表'!$A$1:$CD$1,0)),"")),"",IFERROR(INDEX('2-3 引出列表'!$A$2:$CE$8700,$A1767,MATCH(H$1,'2-3 引出列表'!$A$1:$CD$1,0)),""))</f>
        <v>0</v>
      </c>
      <c r="I1767">
        <f>IF(ISBLANK(IFERROR(INDEX('2-3 引出列表'!$A$2:$CE$8700,$A1767,MATCH(I$1,'2-3 引出列表'!$A$1:$CD$1,0)),"")),"",IFERROR(INDEX('2-3 引出列表'!$A$2:$CE$8700,$A1767,MATCH(I$1,'2-3 引出列表'!$A$1:$CD$1,0)),""))</f>
        <v>0</v>
      </c>
    </row>
    <row r="1768" customFormat="1" spans="1:9">
      <c r="A1768">
        <v>1767</v>
      </c>
      <c r="B1768">
        <f>IF(ISBLANK(IFERROR(INDEX('2-3 引出列表'!$A$2:$CE$8700,$A1768,MATCH(B$1,'2-3 引出列表'!$A$1:$CD$1,0)),"")),"",IFERROR(INDEX('2-3 引出列表'!$A$2:$CE$8700,$A1768,MATCH(B$1,'2-3 引出列表'!$A$1:$CD$1,0)),""))</f>
        <v>0</v>
      </c>
      <c r="C1768">
        <f>IF(ISBLANK(IFERROR(INDEX('2-3 引出列表'!$A$2:$CE$8700,$A1768,MATCH(C$1,'2-3 引出列表'!$A$1:$CD$1,0)),"")),"",IFERROR(INDEX('2-3 引出列表'!$A$2:$CE$8700,$A1768,MATCH(C$1,'2-3 引出列表'!$A$1:$CD$1,0)),""))</f>
        <v>0</v>
      </c>
      <c r="D1768">
        <f>IF(ISBLANK(IFERROR(INDEX('2-3 引出列表'!$A$2:$CE$8700,$A1768,MATCH(D$1,'2-3 引出列表'!$A$1:$CD$1,0)),"")),"",IFERROR(INDEX('2-3 引出列表'!$A$2:$CE$8700,$A1768,MATCH(D$1,'2-3 引出列表'!$A$1:$CD$1,0)),""))</f>
        <v>0</v>
      </c>
      <c r="E1768">
        <f>IF(ISBLANK(IFERROR(INDEX('2-3 引出列表'!$A$2:$CE$8700,$A1768,MATCH(E$1,'2-3 引出列表'!$A$1:$CD$1,0)),"")),"",IFERROR(INDEX('2-3 引出列表'!$A$2:$CE$8700,$A1768,MATCH(E$1,'2-3 引出列表'!$A$1:$CD$1,0)),""))</f>
        <v>0</v>
      </c>
      <c r="F1768" t="str">
        <f t="shared" si="27"/>
        <v>0</v>
      </c>
      <c r="G1768">
        <f>IF(ISBLANK(IFERROR(INDEX('2-3 引出列表'!$A$2:$CE$8700,$A1768,MATCH(G$1,'2-3 引出列表'!$A$1:$CD$1,0)),"")),"",IFERROR(INDEX('2-3 引出列表'!$A$2:$CE$8700,$A1768,MATCH(G$1,'2-3 引出列表'!$A$1:$CD$1,0)),""))</f>
        <v>0</v>
      </c>
      <c r="H1768">
        <f>IF(ISBLANK(IFERROR(INDEX('2-3 引出列表'!$A$2:$CE$8700,$A1768,MATCH(H$1,'2-3 引出列表'!$A$1:$CD$1,0)),"")),"",IFERROR(INDEX('2-3 引出列表'!$A$2:$CE$8700,$A1768,MATCH(H$1,'2-3 引出列表'!$A$1:$CD$1,0)),""))</f>
        <v>0</v>
      </c>
      <c r="I1768">
        <f>IF(ISBLANK(IFERROR(INDEX('2-3 引出列表'!$A$2:$CE$8700,$A1768,MATCH(I$1,'2-3 引出列表'!$A$1:$CD$1,0)),"")),"",IFERROR(INDEX('2-3 引出列表'!$A$2:$CE$8700,$A1768,MATCH(I$1,'2-3 引出列表'!$A$1:$CD$1,0)),""))</f>
        <v>0</v>
      </c>
    </row>
    <row r="1769" customFormat="1" spans="1:9">
      <c r="A1769">
        <v>1768</v>
      </c>
      <c r="B1769">
        <f>IF(ISBLANK(IFERROR(INDEX('2-3 引出列表'!$A$2:$CE$8700,$A1769,MATCH(B$1,'2-3 引出列表'!$A$1:$CD$1,0)),"")),"",IFERROR(INDEX('2-3 引出列表'!$A$2:$CE$8700,$A1769,MATCH(B$1,'2-3 引出列表'!$A$1:$CD$1,0)),""))</f>
        <v>0</v>
      </c>
      <c r="C1769">
        <f>IF(ISBLANK(IFERROR(INDEX('2-3 引出列表'!$A$2:$CE$8700,$A1769,MATCH(C$1,'2-3 引出列表'!$A$1:$CD$1,0)),"")),"",IFERROR(INDEX('2-3 引出列表'!$A$2:$CE$8700,$A1769,MATCH(C$1,'2-3 引出列表'!$A$1:$CD$1,0)),""))</f>
        <v>0</v>
      </c>
      <c r="D1769">
        <f>IF(ISBLANK(IFERROR(INDEX('2-3 引出列表'!$A$2:$CE$8700,$A1769,MATCH(D$1,'2-3 引出列表'!$A$1:$CD$1,0)),"")),"",IFERROR(INDEX('2-3 引出列表'!$A$2:$CE$8700,$A1769,MATCH(D$1,'2-3 引出列表'!$A$1:$CD$1,0)),""))</f>
        <v>0</v>
      </c>
      <c r="E1769">
        <f>IF(ISBLANK(IFERROR(INDEX('2-3 引出列表'!$A$2:$CE$8700,$A1769,MATCH(E$1,'2-3 引出列表'!$A$1:$CD$1,0)),"")),"",IFERROR(INDEX('2-3 引出列表'!$A$2:$CE$8700,$A1769,MATCH(E$1,'2-3 引出列表'!$A$1:$CD$1,0)),""))</f>
        <v>0</v>
      </c>
      <c r="F1769" t="str">
        <f t="shared" si="27"/>
        <v>0</v>
      </c>
      <c r="G1769">
        <f>IF(ISBLANK(IFERROR(INDEX('2-3 引出列表'!$A$2:$CE$8700,$A1769,MATCH(G$1,'2-3 引出列表'!$A$1:$CD$1,0)),"")),"",IFERROR(INDEX('2-3 引出列表'!$A$2:$CE$8700,$A1769,MATCH(G$1,'2-3 引出列表'!$A$1:$CD$1,0)),""))</f>
        <v>0</v>
      </c>
      <c r="H1769">
        <f>IF(ISBLANK(IFERROR(INDEX('2-3 引出列表'!$A$2:$CE$8700,$A1769,MATCH(H$1,'2-3 引出列表'!$A$1:$CD$1,0)),"")),"",IFERROR(INDEX('2-3 引出列表'!$A$2:$CE$8700,$A1769,MATCH(H$1,'2-3 引出列表'!$A$1:$CD$1,0)),""))</f>
        <v>0</v>
      </c>
      <c r="I1769">
        <f>IF(ISBLANK(IFERROR(INDEX('2-3 引出列表'!$A$2:$CE$8700,$A1769,MATCH(I$1,'2-3 引出列表'!$A$1:$CD$1,0)),"")),"",IFERROR(INDEX('2-3 引出列表'!$A$2:$CE$8700,$A1769,MATCH(I$1,'2-3 引出列表'!$A$1:$CD$1,0)),""))</f>
        <v>0</v>
      </c>
    </row>
    <row r="1770" customFormat="1" spans="1:9">
      <c r="A1770">
        <v>1769</v>
      </c>
      <c r="B1770">
        <f>IF(ISBLANK(IFERROR(INDEX('2-3 引出列表'!$A$2:$CE$8700,$A1770,MATCH(B$1,'2-3 引出列表'!$A$1:$CD$1,0)),"")),"",IFERROR(INDEX('2-3 引出列表'!$A$2:$CE$8700,$A1770,MATCH(B$1,'2-3 引出列表'!$A$1:$CD$1,0)),""))</f>
        <v>0</v>
      </c>
      <c r="C1770">
        <f>IF(ISBLANK(IFERROR(INDEX('2-3 引出列表'!$A$2:$CE$8700,$A1770,MATCH(C$1,'2-3 引出列表'!$A$1:$CD$1,0)),"")),"",IFERROR(INDEX('2-3 引出列表'!$A$2:$CE$8700,$A1770,MATCH(C$1,'2-3 引出列表'!$A$1:$CD$1,0)),""))</f>
        <v>0</v>
      </c>
      <c r="D1770">
        <f>IF(ISBLANK(IFERROR(INDEX('2-3 引出列表'!$A$2:$CE$8700,$A1770,MATCH(D$1,'2-3 引出列表'!$A$1:$CD$1,0)),"")),"",IFERROR(INDEX('2-3 引出列表'!$A$2:$CE$8700,$A1770,MATCH(D$1,'2-3 引出列表'!$A$1:$CD$1,0)),""))</f>
        <v>0</v>
      </c>
      <c r="E1770">
        <f>IF(ISBLANK(IFERROR(INDEX('2-3 引出列表'!$A$2:$CE$8700,$A1770,MATCH(E$1,'2-3 引出列表'!$A$1:$CD$1,0)),"")),"",IFERROR(INDEX('2-3 引出列表'!$A$2:$CE$8700,$A1770,MATCH(E$1,'2-3 引出列表'!$A$1:$CD$1,0)),""))</f>
        <v>0</v>
      </c>
      <c r="F1770" t="str">
        <f t="shared" si="27"/>
        <v>0</v>
      </c>
      <c r="G1770">
        <f>IF(ISBLANK(IFERROR(INDEX('2-3 引出列表'!$A$2:$CE$8700,$A1770,MATCH(G$1,'2-3 引出列表'!$A$1:$CD$1,0)),"")),"",IFERROR(INDEX('2-3 引出列表'!$A$2:$CE$8700,$A1770,MATCH(G$1,'2-3 引出列表'!$A$1:$CD$1,0)),""))</f>
        <v>0</v>
      </c>
      <c r="H1770">
        <f>IF(ISBLANK(IFERROR(INDEX('2-3 引出列表'!$A$2:$CE$8700,$A1770,MATCH(H$1,'2-3 引出列表'!$A$1:$CD$1,0)),"")),"",IFERROR(INDEX('2-3 引出列表'!$A$2:$CE$8700,$A1770,MATCH(H$1,'2-3 引出列表'!$A$1:$CD$1,0)),""))</f>
        <v>0</v>
      </c>
      <c r="I1770">
        <f>IF(ISBLANK(IFERROR(INDEX('2-3 引出列表'!$A$2:$CE$8700,$A1770,MATCH(I$1,'2-3 引出列表'!$A$1:$CD$1,0)),"")),"",IFERROR(INDEX('2-3 引出列表'!$A$2:$CE$8700,$A1770,MATCH(I$1,'2-3 引出列表'!$A$1:$CD$1,0)),""))</f>
        <v>0</v>
      </c>
    </row>
    <row r="1771" customFormat="1" spans="1:9">
      <c r="A1771">
        <v>1770</v>
      </c>
      <c r="B1771">
        <f>IF(ISBLANK(IFERROR(INDEX('2-3 引出列表'!$A$2:$CE$8700,$A1771,MATCH(B$1,'2-3 引出列表'!$A$1:$CD$1,0)),"")),"",IFERROR(INDEX('2-3 引出列表'!$A$2:$CE$8700,$A1771,MATCH(B$1,'2-3 引出列表'!$A$1:$CD$1,0)),""))</f>
        <v>0</v>
      </c>
      <c r="C1771">
        <f>IF(ISBLANK(IFERROR(INDEX('2-3 引出列表'!$A$2:$CE$8700,$A1771,MATCH(C$1,'2-3 引出列表'!$A$1:$CD$1,0)),"")),"",IFERROR(INDEX('2-3 引出列表'!$A$2:$CE$8700,$A1771,MATCH(C$1,'2-3 引出列表'!$A$1:$CD$1,0)),""))</f>
        <v>0</v>
      </c>
      <c r="D1771">
        <f>IF(ISBLANK(IFERROR(INDEX('2-3 引出列表'!$A$2:$CE$8700,$A1771,MATCH(D$1,'2-3 引出列表'!$A$1:$CD$1,0)),"")),"",IFERROR(INDEX('2-3 引出列表'!$A$2:$CE$8700,$A1771,MATCH(D$1,'2-3 引出列表'!$A$1:$CD$1,0)),""))</f>
        <v>0</v>
      </c>
      <c r="E1771">
        <f>IF(ISBLANK(IFERROR(INDEX('2-3 引出列表'!$A$2:$CE$8700,$A1771,MATCH(E$1,'2-3 引出列表'!$A$1:$CD$1,0)),"")),"",IFERROR(INDEX('2-3 引出列表'!$A$2:$CE$8700,$A1771,MATCH(E$1,'2-3 引出列表'!$A$1:$CD$1,0)),""))</f>
        <v>0</v>
      </c>
      <c r="F1771" t="str">
        <f t="shared" si="27"/>
        <v>0</v>
      </c>
      <c r="G1771">
        <f>IF(ISBLANK(IFERROR(INDEX('2-3 引出列表'!$A$2:$CE$8700,$A1771,MATCH(G$1,'2-3 引出列表'!$A$1:$CD$1,0)),"")),"",IFERROR(INDEX('2-3 引出列表'!$A$2:$CE$8700,$A1771,MATCH(G$1,'2-3 引出列表'!$A$1:$CD$1,0)),""))</f>
        <v>0</v>
      </c>
      <c r="H1771">
        <f>IF(ISBLANK(IFERROR(INDEX('2-3 引出列表'!$A$2:$CE$8700,$A1771,MATCH(H$1,'2-3 引出列表'!$A$1:$CD$1,0)),"")),"",IFERROR(INDEX('2-3 引出列表'!$A$2:$CE$8700,$A1771,MATCH(H$1,'2-3 引出列表'!$A$1:$CD$1,0)),""))</f>
        <v>0</v>
      </c>
      <c r="I1771">
        <f>IF(ISBLANK(IFERROR(INDEX('2-3 引出列表'!$A$2:$CE$8700,$A1771,MATCH(I$1,'2-3 引出列表'!$A$1:$CD$1,0)),"")),"",IFERROR(INDEX('2-3 引出列表'!$A$2:$CE$8700,$A1771,MATCH(I$1,'2-3 引出列表'!$A$1:$CD$1,0)),""))</f>
        <v>0</v>
      </c>
    </row>
    <row r="1772" customFormat="1" spans="1:9">
      <c r="A1772">
        <v>1771</v>
      </c>
      <c r="B1772">
        <f>IF(ISBLANK(IFERROR(INDEX('2-3 引出列表'!$A$2:$CE$8700,$A1772,MATCH(B$1,'2-3 引出列表'!$A$1:$CD$1,0)),"")),"",IFERROR(INDEX('2-3 引出列表'!$A$2:$CE$8700,$A1772,MATCH(B$1,'2-3 引出列表'!$A$1:$CD$1,0)),""))</f>
        <v>0</v>
      </c>
      <c r="C1772">
        <f>IF(ISBLANK(IFERROR(INDEX('2-3 引出列表'!$A$2:$CE$8700,$A1772,MATCH(C$1,'2-3 引出列表'!$A$1:$CD$1,0)),"")),"",IFERROR(INDEX('2-3 引出列表'!$A$2:$CE$8700,$A1772,MATCH(C$1,'2-3 引出列表'!$A$1:$CD$1,0)),""))</f>
        <v>0</v>
      </c>
      <c r="D1772">
        <f>IF(ISBLANK(IFERROR(INDEX('2-3 引出列表'!$A$2:$CE$8700,$A1772,MATCH(D$1,'2-3 引出列表'!$A$1:$CD$1,0)),"")),"",IFERROR(INDEX('2-3 引出列表'!$A$2:$CE$8700,$A1772,MATCH(D$1,'2-3 引出列表'!$A$1:$CD$1,0)),""))</f>
        <v>0</v>
      </c>
      <c r="E1772">
        <f>IF(ISBLANK(IFERROR(INDEX('2-3 引出列表'!$A$2:$CE$8700,$A1772,MATCH(E$1,'2-3 引出列表'!$A$1:$CD$1,0)),"")),"",IFERROR(INDEX('2-3 引出列表'!$A$2:$CE$8700,$A1772,MATCH(E$1,'2-3 引出列表'!$A$1:$CD$1,0)),""))</f>
        <v>0</v>
      </c>
      <c r="F1772" t="str">
        <f t="shared" si="27"/>
        <v>0</v>
      </c>
      <c r="G1772">
        <f>IF(ISBLANK(IFERROR(INDEX('2-3 引出列表'!$A$2:$CE$8700,$A1772,MATCH(G$1,'2-3 引出列表'!$A$1:$CD$1,0)),"")),"",IFERROR(INDEX('2-3 引出列表'!$A$2:$CE$8700,$A1772,MATCH(G$1,'2-3 引出列表'!$A$1:$CD$1,0)),""))</f>
        <v>0</v>
      </c>
      <c r="H1772">
        <f>IF(ISBLANK(IFERROR(INDEX('2-3 引出列表'!$A$2:$CE$8700,$A1772,MATCH(H$1,'2-3 引出列表'!$A$1:$CD$1,0)),"")),"",IFERROR(INDEX('2-3 引出列表'!$A$2:$CE$8700,$A1772,MATCH(H$1,'2-3 引出列表'!$A$1:$CD$1,0)),""))</f>
        <v>0</v>
      </c>
      <c r="I1772">
        <f>IF(ISBLANK(IFERROR(INDEX('2-3 引出列表'!$A$2:$CE$8700,$A1772,MATCH(I$1,'2-3 引出列表'!$A$1:$CD$1,0)),"")),"",IFERROR(INDEX('2-3 引出列表'!$A$2:$CE$8700,$A1772,MATCH(I$1,'2-3 引出列表'!$A$1:$CD$1,0)),""))</f>
        <v>0</v>
      </c>
    </row>
    <row r="1773" customFormat="1" spans="1:9">
      <c r="A1773">
        <v>1772</v>
      </c>
      <c r="B1773">
        <f>IF(ISBLANK(IFERROR(INDEX('2-3 引出列表'!$A$2:$CE$8700,$A1773,MATCH(B$1,'2-3 引出列表'!$A$1:$CD$1,0)),"")),"",IFERROR(INDEX('2-3 引出列表'!$A$2:$CE$8700,$A1773,MATCH(B$1,'2-3 引出列表'!$A$1:$CD$1,0)),""))</f>
        <v>0</v>
      </c>
      <c r="C1773">
        <f>IF(ISBLANK(IFERROR(INDEX('2-3 引出列表'!$A$2:$CE$8700,$A1773,MATCH(C$1,'2-3 引出列表'!$A$1:$CD$1,0)),"")),"",IFERROR(INDEX('2-3 引出列表'!$A$2:$CE$8700,$A1773,MATCH(C$1,'2-3 引出列表'!$A$1:$CD$1,0)),""))</f>
        <v>0</v>
      </c>
      <c r="D1773">
        <f>IF(ISBLANK(IFERROR(INDEX('2-3 引出列表'!$A$2:$CE$8700,$A1773,MATCH(D$1,'2-3 引出列表'!$A$1:$CD$1,0)),"")),"",IFERROR(INDEX('2-3 引出列表'!$A$2:$CE$8700,$A1773,MATCH(D$1,'2-3 引出列表'!$A$1:$CD$1,0)),""))</f>
        <v>0</v>
      </c>
      <c r="E1773">
        <f>IF(ISBLANK(IFERROR(INDEX('2-3 引出列表'!$A$2:$CE$8700,$A1773,MATCH(E$1,'2-3 引出列表'!$A$1:$CD$1,0)),"")),"",IFERROR(INDEX('2-3 引出列表'!$A$2:$CE$8700,$A1773,MATCH(E$1,'2-3 引出列表'!$A$1:$CD$1,0)),""))</f>
        <v>0</v>
      </c>
      <c r="F1773" t="str">
        <f t="shared" si="27"/>
        <v>0</v>
      </c>
      <c r="G1773">
        <f>IF(ISBLANK(IFERROR(INDEX('2-3 引出列表'!$A$2:$CE$8700,$A1773,MATCH(G$1,'2-3 引出列表'!$A$1:$CD$1,0)),"")),"",IFERROR(INDEX('2-3 引出列表'!$A$2:$CE$8700,$A1773,MATCH(G$1,'2-3 引出列表'!$A$1:$CD$1,0)),""))</f>
        <v>0</v>
      </c>
      <c r="H1773">
        <f>IF(ISBLANK(IFERROR(INDEX('2-3 引出列表'!$A$2:$CE$8700,$A1773,MATCH(H$1,'2-3 引出列表'!$A$1:$CD$1,0)),"")),"",IFERROR(INDEX('2-3 引出列表'!$A$2:$CE$8700,$A1773,MATCH(H$1,'2-3 引出列表'!$A$1:$CD$1,0)),""))</f>
        <v>0</v>
      </c>
      <c r="I1773">
        <f>IF(ISBLANK(IFERROR(INDEX('2-3 引出列表'!$A$2:$CE$8700,$A1773,MATCH(I$1,'2-3 引出列表'!$A$1:$CD$1,0)),"")),"",IFERROR(INDEX('2-3 引出列表'!$A$2:$CE$8700,$A1773,MATCH(I$1,'2-3 引出列表'!$A$1:$CD$1,0)),""))</f>
        <v>0</v>
      </c>
    </row>
    <row r="1774" customFormat="1" spans="1:9">
      <c r="A1774">
        <v>1773</v>
      </c>
      <c r="B1774">
        <f>IF(ISBLANK(IFERROR(INDEX('2-3 引出列表'!$A$2:$CE$8700,$A1774,MATCH(B$1,'2-3 引出列表'!$A$1:$CD$1,0)),"")),"",IFERROR(INDEX('2-3 引出列表'!$A$2:$CE$8700,$A1774,MATCH(B$1,'2-3 引出列表'!$A$1:$CD$1,0)),""))</f>
        <v>0</v>
      </c>
      <c r="C1774">
        <f>IF(ISBLANK(IFERROR(INDEX('2-3 引出列表'!$A$2:$CE$8700,$A1774,MATCH(C$1,'2-3 引出列表'!$A$1:$CD$1,0)),"")),"",IFERROR(INDEX('2-3 引出列表'!$A$2:$CE$8700,$A1774,MATCH(C$1,'2-3 引出列表'!$A$1:$CD$1,0)),""))</f>
        <v>0</v>
      </c>
      <c r="D1774">
        <f>IF(ISBLANK(IFERROR(INDEX('2-3 引出列表'!$A$2:$CE$8700,$A1774,MATCH(D$1,'2-3 引出列表'!$A$1:$CD$1,0)),"")),"",IFERROR(INDEX('2-3 引出列表'!$A$2:$CE$8700,$A1774,MATCH(D$1,'2-3 引出列表'!$A$1:$CD$1,0)),""))</f>
        <v>0</v>
      </c>
      <c r="E1774">
        <f>IF(ISBLANK(IFERROR(INDEX('2-3 引出列表'!$A$2:$CE$8700,$A1774,MATCH(E$1,'2-3 引出列表'!$A$1:$CD$1,0)),"")),"",IFERROR(INDEX('2-3 引出列表'!$A$2:$CE$8700,$A1774,MATCH(E$1,'2-3 引出列表'!$A$1:$CD$1,0)),""))</f>
        <v>0</v>
      </c>
      <c r="F1774" t="str">
        <f t="shared" si="27"/>
        <v>0</v>
      </c>
      <c r="G1774">
        <f>IF(ISBLANK(IFERROR(INDEX('2-3 引出列表'!$A$2:$CE$8700,$A1774,MATCH(G$1,'2-3 引出列表'!$A$1:$CD$1,0)),"")),"",IFERROR(INDEX('2-3 引出列表'!$A$2:$CE$8700,$A1774,MATCH(G$1,'2-3 引出列表'!$A$1:$CD$1,0)),""))</f>
        <v>0</v>
      </c>
      <c r="H1774">
        <f>IF(ISBLANK(IFERROR(INDEX('2-3 引出列表'!$A$2:$CE$8700,$A1774,MATCH(H$1,'2-3 引出列表'!$A$1:$CD$1,0)),"")),"",IFERROR(INDEX('2-3 引出列表'!$A$2:$CE$8700,$A1774,MATCH(H$1,'2-3 引出列表'!$A$1:$CD$1,0)),""))</f>
        <v>0</v>
      </c>
      <c r="I1774">
        <f>IF(ISBLANK(IFERROR(INDEX('2-3 引出列表'!$A$2:$CE$8700,$A1774,MATCH(I$1,'2-3 引出列表'!$A$1:$CD$1,0)),"")),"",IFERROR(INDEX('2-3 引出列表'!$A$2:$CE$8700,$A1774,MATCH(I$1,'2-3 引出列表'!$A$1:$CD$1,0)),""))</f>
        <v>0</v>
      </c>
    </row>
    <row r="1775" customFormat="1" spans="1:9">
      <c r="A1775">
        <v>1774</v>
      </c>
      <c r="B1775">
        <f>IF(ISBLANK(IFERROR(INDEX('2-3 引出列表'!$A$2:$CE$8700,$A1775,MATCH(B$1,'2-3 引出列表'!$A$1:$CD$1,0)),"")),"",IFERROR(INDEX('2-3 引出列表'!$A$2:$CE$8700,$A1775,MATCH(B$1,'2-3 引出列表'!$A$1:$CD$1,0)),""))</f>
        <v>0</v>
      </c>
      <c r="C1775">
        <f>IF(ISBLANK(IFERROR(INDEX('2-3 引出列表'!$A$2:$CE$8700,$A1775,MATCH(C$1,'2-3 引出列表'!$A$1:$CD$1,0)),"")),"",IFERROR(INDEX('2-3 引出列表'!$A$2:$CE$8700,$A1775,MATCH(C$1,'2-3 引出列表'!$A$1:$CD$1,0)),""))</f>
        <v>0</v>
      </c>
      <c r="D1775">
        <f>IF(ISBLANK(IFERROR(INDEX('2-3 引出列表'!$A$2:$CE$8700,$A1775,MATCH(D$1,'2-3 引出列表'!$A$1:$CD$1,0)),"")),"",IFERROR(INDEX('2-3 引出列表'!$A$2:$CE$8700,$A1775,MATCH(D$1,'2-3 引出列表'!$A$1:$CD$1,0)),""))</f>
        <v>0</v>
      </c>
      <c r="E1775">
        <f>IF(ISBLANK(IFERROR(INDEX('2-3 引出列表'!$A$2:$CE$8700,$A1775,MATCH(E$1,'2-3 引出列表'!$A$1:$CD$1,0)),"")),"",IFERROR(INDEX('2-3 引出列表'!$A$2:$CE$8700,$A1775,MATCH(E$1,'2-3 引出列表'!$A$1:$CD$1,0)),""))</f>
        <v>0</v>
      </c>
      <c r="F1775" t="str">
        <f t="shared" si="27"/>
        <v>0</v>
      </c>
      <c r="G1775">
        <f>IF(ISBLANK(IFERROR(INDEX('2-3 引出列表'!$A$2:$CE$8700,$A1775,MATCH(G$1,'2-3 引出列表'!$A$1:$CD$1,0)),"")),"",IFERROR(INDEX('2-3 引出列表'!$A$2:$CE$8700,$A1775,MATCH(G$1,'2-3 引出列表'!$A$1:$CD$1,0)),""))</f>
        <v>0</v>
      </c>
      <c r="H1775">
        <f>IF(ISBLANK(IFERROR(INDEX('2-3 引出列表'!$A$2:$CE$8700,$A1775,MATCH(H$1,'2-3 引出列表'!$A$1:$CD$1,0)),"")),"",IFERROR(INDEX('2-3 引出列表'!$A$2:$CE$8700,$A1775,MATCH(H$1,'2-3 引出列表'!$A$1:$CD$1,0)),""))</f>
        <v>0</v>
      </c>
      <c r="I1775">
        <f>IF(ISBLANK(IFERROR(INDEX('2-3 引出列表'!$A$2:$CE$8700,$A1775,MATCH(I$1,'2-3 引出列表'!$A$1:$CD$1,0)),"")),"",IFERROR(INDEX('2-3 引出列表'!$A$2:$CE$8700,$A1775,MATCH(I$1,'2-3 引出列表'!$A$1:$CD$1,0)),""))</f>
        <v>0</v>
      </c>
    </row>
    <row r="1776" customFormat="1" spans="1:9">
      <c r="A1776">
        <v>1775</v>
      </c>
      <c r="B1776">
        <f>IF(ISBLANK(IFERROR(INDEX('2-3 引出列表'!$A$2:$CE$8700,$A1776,MATCH(B$1,'2-3 引出列表'!$A$1:$CD$1,0)),"")),"",IFERROR(INDEX('2-3 引出列表'!$A$2:$CE$8700,$A1776,MATCH(B$1,'2-3 引出列表'!$A$1:$CD$1,0)),""))</f>
        <v>0</v>
      </c>
      <c r="C1776">
        <f>IF(ISBLANK(IFERROR(INDEX('2-3 引出列表'!$A$2:$CE$8700,$A1776,MATCH(C$1,'2-3 引出列表'!$A$1:$CD$1,0)),"")),"",IFERROR(INDEX('2-3 引出列表'!$A$2:$CE$8700,$A1776,MATCH(C$1,'2-3 引出列表'!$A$1:$CD$1,0)),""))</f>
        <v>0</v>
      </c>
      <c r="D1776">
        <f>IF(ISBLANK(IFERROR(INDEX('2-3 引出列表'!$A$2:$CE$8700,$A1776,MATCH(D$1,'2-3 引出列表'!$A$1:$CD$1,0)),"")),"",IFERROR(INDEX('2-3 引出列表'!$A$2:$CE$8700,$A1776,MATCH(D$1,'2-3 引出列表'!$A$1:$CD$1,0)),""))</f>
        <v>0</v>
      </c>
      <c r="E1776">
        <f>IF(ISBLANK(IFERROR(INDEX('2-3 引出列表'!$A$2:$CE$8700,$A1776,MATCH(E$1,'2-3 引出列表'!$A$1:$CD$1,0)),"")),"",IFERROR(INDEX('2-3 引出列表'!$A$2:$CE$8700,$A1776,MATCH(E$1,'2-3 引出列表'!$A$1:$CD$1,0)),""))</f>
        <v>0</v>
      </c>
      <c r="F1776" t="str">
        <f t="shared" si="27"/>
        <v>0</v>
      </c>
      <c r="G1776">
        <f>IF(ISBLANK(IFERROR(INDEX('2-3 引出列表'!$A$2:$CE$8700,$A1776,MATCH(G$1,'2-3 引出列表'!$A$1:$CD$1,0)),"")),"",IFERROR(INDEX('2-3 引出列表'!$A$2:$CE$8700,$A1776,MATCH(G$1,'2-3 引出列表'!$A$1:$CD$1,0)),""))</f>
        <v>0</v>
      </c>
      <c r="H1776">
        <f>IF(ISBLANK(IFERROR(INDEX('2-3 引出列表'!$A$2:$CE$8700,$A1776,MATCH(H$1,'2-3 引出列表'!$A$1:$CD$1,0)),"")),"",IFERROR(INDEX('2-3 引出列表'!$A$2:$CE$8700,$A1776,MATCH(H$1,'2-3 引出列表'!$A$1:$CD$1,0)),""))</f>
        <v>0</v>
      </c>
      <c r="I1776">
        <f>IF(ISBLANK(IFERROR(INDEX('2-3 引出列表'!$A$2:$CE$8700,$A1776,MATCH(I$1,'2-3 引出列表'!$A$1:$CD$1,0)),"")),"",IFERROR(INDEX('2-3 引出列表'!$A$2:$CE$8700,$A1776,MATCH(I$1,'2-3 引出列表'!$A$1:$CD$1,0)),""))</f>
        <v>0</v>
      </c>
    </row>
    <row r="1777" customFormat="1" spans="1:9">
      <c r="A1777">
        <v>1776</v>
      </c>
      <c r="B1777">
        <f>IF(ISBLANK(IFERROR(INDEX('2-3 引出列表'!$A$2:$CE$8700,$A1777,MATCH(B$1,'2-3 引出列表'!$A$1:$CD$1,0)),"")),"",IFERROR(INDEX('2-3 引出列表'!$A$2:$CE$8700,$A1777,MATCH(B$1,'2-3 引出列表'!$A$1:$CD$1,0)),""))</f>
        <v>0</v>
      </c>
      <c r="C1777">
        <f>IF(ISBLANK(IFERROR(INDEX('2-3 引出列表'!$A$2:$CE$8700,$A1777,MATCH(C$1,'2-3 引出列表'!$A$1:$CD$1,0)),"")),"",IFERROR(INDEX('2-3 引出列表'!$A$2:$CE$8700,$A1777,MATCH(C$1,'2-3 引出列表'!$A$1:$CD$1,0)),""))</f>
        <v>0</v>
      </c>
      <c r="D1777">
        <f>IF(ISBLANK(IFERROR(INDEX('2-3 引出列表'!$A$2:$CE$8700,$A1777,MATCH(D$1,'2-3 引出列表'!$A$1:$CD$1,0)),"")),"",IFERROR(INDEX('2-3 引出列表'!$A$2:$CE$8700,$A1777,MATCH(D$1,'2-3 引出列表'!$A$1:$CD$1,0)),""))</f>
        <v>0</v>
      </c>
      <c r="E1777">
        <f>IF(ISBLANK(IFERROR(INDEX('2-3 引出列表'!$A$2:$CE$8700,$A1777,MATCH(E$1,'2-3 引出列表'!$A$1:$CD$1,0)),"")),"",IFERROR(INDEX('2-3 引出列表'!$A$2:$CE$8700,$A1777,MATCH(E$1,'2-3 引出列表'!$A$1:$CD$1,0)),""))</f>
        <v>0</v>
      </c>
      <c r="F1777" t="str">
        <f t="shared" si="27"/>
        <v>0</v>
      </c>
      <c r="G1777">
        <f>IF(ISBLANK(IFERROR(INDEX('2-3 引出列表'!$A$2:$CE$8700,$A1777,MATCH(G$1,'2-3 引出列表'!$A$1:$CD$1,0)),"")),"",IFERROR(INDEX('2-3 引出列表'!$A$2:$CE$8700,$A1777,MATCH(G$1,'2-3 引出列表'!$A$1:$CD$1,0)),""))</f>
        <v>0</v>
      </c>
      <c r="H1777">
        <f>IF(ISBLANK(IFERROR(INDEX('2-3 引出列表'!$A$2:$CE$8700,$A1777,MATCH(H$1,'2-3 引出列表'!$A$1:$CD$1,0)),"")),"",IFERROR(INDEX('2-3 引出列表'!$A$2:$CE$8700,$A1777,MATCH(H$1,'2-3 引出列表'!$A$1:$CD$1,0)),""))</f>
        <v>0</v>
      </c>
      <c r="I1777">
        <f>IF(ISBLANK(IFERROR(INDEX('2-3 引出列表'!$A$2:$CE$8700,$A1777,MATCH(I$1,'2-3 引出列表'!$A$1:$CD$1,0)),"")),"",IFERROR(INDEX('2-3 引出列表'!$A$2:$CE$8700,$A1777,MATCH(I$1,'2-3 引出列表'!$A$1:$CD$1,0)),""))</f>
        <v>0</v>
      </c>
    </row>
    <row r="1778" customFormat="1" spans="1:9">
      <c r="A1778">
        <v>1777</v>
      </c>
      <c r="B1778">
        <f>IF(ISBLANK(IFERROR(INDEX('2-3 引出列表'!$A$2:$CE$8700,$A1778,MATCH(B$1,'2-3 引出列表'!$A$1:$CD$1,0)),"")),"",IFERROR(INDEX('2-3 引出列表'!$A$2:$CE$8700,$A1778,MATCH(B$1,'2-3 引出列表'!$A$1:$CD$1,0)),""))</f>
        <v>0</v>
      </c>
      <c r="C1778">
        <f>IF(ISBLANK(IFERROR(INDEX('2-3 引出列表'!$A$2:$CE$8700,$A1778,MATCH(C$1,'2-3 引出列表'!$A$1:$CD$1,0)),"")),"",IFERROR(INDEX('2-3 引出列表'!$A$2:$CE$8700,$A1778,MATCH(C$1,'2-3 引出列表'!$A$1:$CD$1,0)),""))</f>
        <v>0</v>
      </c>
      <c r="D1778">
        <f>IF(ISBLANK(IFERROR(INDEX('2-3 引出列表'!$A$2:$CE$8700,$A1778,MATCH(D$1,'2-3 引出列表'!$A$1:$CD$1,0)),"")),"",IFERROR(INDEX('2-3 引出列表'!$A$2:$CE$8700,$A1778,MATCH(D$1,'2-3 引出列表'!$A$1:$CD$1,0)),""))</f>
        <v>0</v>
      </c>
      <c r="E1778">
        <f>IF(ISBLANK(IFERROR(INDEX('2-3 引出列表'!$A$2:$CE$8700,$A1778,MATCH(E$1,'2-3 引出列表'!$A$1:$CD$1,0)),"")),"",IFERROR(INDEX('2-3 引出列表'!$A$2:$CE$8700,$A1778,MATCH(E$1,'2-3 引出列表'!$A$1:$CD$1,0)),""))</f>
        <v>0</v>
      </c>
      <c r="F1778" t="str">
        <f t="shared" si="27"/>
        <v>0</v>
      </c>
      <c r="G1778">
        <f>IF(ISBLANK(IFERROR(INDEX('2-3 引出列表'!$A$2:$CE$8700,$A1778,MATCH(G$1,'2-3 引出列表'!$A$1:$CD$1,0)),"")),"",IFERROR(INDEX('2-3 引出列表'!$A$2:$CE$8700,$A1778,MATCH(G$1,'2-3 引出列表'!$A$1:$CD$1,0)),""))</f>
        <v>0</v>
      </c>
      <c r="H1778">
        <f>IF(ISBLANK(IFERROR(INDEX('2-3 引出列表'!$A$2:$CE$8700,$A1778,MATCH(H$1,'2-3 引出列表'!$A$1:$CD$1,0)),"")),"",IFERROR(INDEX('2-3 引出列表'!$A$2:$CE$8700,$A1778,MATCH(H$1,'2-3 引出列表'!$A$1:$CD$1,0)),""))</f>
        <v>0</v>
      </c>
      <c r="I1778">
        <f>IF(ISBLANK(IFERROR(INDEX('2-3 引出列表'!$A$2:$CE$8700,$A1778,MATCH(I$1,'2-3 引出列表'!$A$1:$CD$1,0)),"")),"",IFERROR(INDEX('2-3 引出列表'!$A$2:$CE$8700,$A1778,MATCH(I$1,'2-3 引出列表'!$A$1:$CD$1,0)),""))</f>
        <v>0</v>
      </c>
    </row>
    <row r="1779" customFormat="1" spans="1:9">
      <c r="A1779">
        <v>1778</v>
      </c>
      <c r="B1779">
        <f>IF(ISBLANK(IFERROR(INDEX('2-3 引出列表'!$A$2:$CE$8700,$A1779,MATCH(B$1,'2-3 引出列表'!$A$1:$CD$1,0)),"")),"",IFERROR(INDEX('2-3 引出列表'!$A$2:$CE$8700,$A1779,MATCH(B$1,'2-3 引出列表'!$A$1:$CD$1,0)),""))</f>
        <v>0</v>
      </c>
      <c r="C1779">
        <f>IF(ISBLANK(IFERROR(INDEX('2-3 引出列表'!$A$2:$CE$8700,$A1779,MATCH(C$1,'2-3 引出列表'!$A$1:$CD$1,0)),"")),"",IFERROR(INDEX('2-3 引出列表'!$A$2:$CE$8700,$A1779,MATCH(C$1,'2-3 引出列表'!$A$1:$CD$1,0)),""))</f>
        <v>0</v>
      </c>
      <c r="D1779">
        <f>IF(ISBLANK(IFERROR(INDEX('2-3 引出列表'!$A$2:$CE$8700,$A1779,MATCH(D$1,'2-3 引出列表'!$A$1:$CD$1,0)),"")),"",IFERROR(INDEX('2-3 引出列表'!$A$2:$CE$8700,$A1779,MATCH(D$1,'2-3 引出列表'!$A$1:$CD$1,0)),""))</f>
        <v>0</v>
      </c>
      <c r="E1779">
        <f>IF(ISBLANK(IFERROR(INDEX('2-3 引出列表'!$A$2:$CE$8700,$A1779,MATCH(E$1,'2-3 引出列表'!$A$1:$CD$1,0)),"")),"",IFERROR(INDEX('2-3 引出列表'!$A$2:$CE$8700,$A1779,MATCH(E$1,'2-3 引出列表'!$A$1:$CD$1,0)),""))</f>
        <v>0</v>
      </c>
      <c r="F1779" t="str">
        <f t="shared" si="27"/>
        <v>0</v>
      </c>
      <c r="G1779">
        <f>IF(ISBLANK(IFERROR(INDEX('2-3 引出列表'!$A$2:$CE$8700,$A1779,MATCH(G$1,'2-3 引出列表'!$A$1:$CD$1,0)),"")),"",IFERROR(INDEX('2-3 引出列表'!$A$2:$CE$8700,$A1779,MATCH(G$1,'2-3 引出列表'!$A$1:$CD$1,0)),""))</f>
        <v>0</v>
      </c>
      <c r="H1779">
        <f>IF(ISBLANK(IFERROR(INDEX('2-3 引出列表'!$A$2:$CE$8700,$A1779,MATCH(H$1,'2-3 引出列表'!$A$1:$CD$1,0)),"")),"",IFERROR(INDEX('2-3 引出列表'!$A$2:$CE$8700,$A1779,MATCH(H$1,'2-3 引出列表'!$A$1:$CD$1,0)),""))</f>
        <v>0</v>
      </c>
      <c r="I1779">
        <f>IF(ISBLANK(IFERROR(INDEX('2-3 引出列表'!$A$2:$CE$8700,$A1779,MATCH(I$1,'2-3 引出列表'!$A$1:$CD$1,0)),"")),"",IFERROR(INDEX('2-3 引出列表'!$A$2:$CE$8700,$A1779,MATCH(I$1,'2-3 引出列表'!$A$1:$CD$1,0)),""))</f>
        <v>0</v>
      </c>
    </row>
    <row r="1780" customFormat="1" spans="1:9">
      <c r="A1780">
        <v>1779</v>
      </c>
      <c r="B1780">
        <f>IF(ISBLANK(IFERROR(INDEX('2-3 引出列表'!$A$2:$CE$8700,$A1780,MATCH(B$1,'2-3 引出列表'!$A$1:$CD$1,0)),"")),"",IFERROR(INDEX('2-3 引出列表'!$A$2:$CE$8700,$A1780,MATCH(B$1,'2-3 引出列表'!$A$1:$CD$1,0)),""))</f>
        <v>0</v>
      </c>
      <c r="C1780">
        <f>IF(ISBLANK(IFERROR(INDEX('2-3 引出列表'!$A$2:$CE$8700,$A1780,MATCH(C$1,'2-3 引出列表'!$A$1:$CD$1,0)),"")),"",IFERROR(INDEX('2-3 引出列表'!$A$2:$CE$8700,$A1780,MATCH(C$1,'2-3 引出列表'!$A$1:$CD$1,0)),""))</f>
        <v>0</v>
      </c>
      <c r="D1780">
        <f>IF(ISBLANK(IFERROR(INDEX('2-3 引出列表'!$A$2:$CE$8700,$A1780,MATCH(D$1,'2-3 引出列表'!$A$1:$CD$1,0)),"")),"",IFERROR(INDEX('2-3 引出列表'!$A$2:$CE$8700,$A1780,MATCH(D$1,'2-3 引出列表'!$A$1:$CD$1,0)),""))</f>
        <v>0</v>
      </c>
      <c r="E1780">
        <f>IF(ISBLANK(IFERROR(INDEX('2-3 引出列表'!$A$2:$CE$8700,$A1780,MATCH(E$1,'2-3 引出列表'!$A$1:$CD$1,0)),"")),"",IFERROR(INDEX('2-3 引出列表'!$A$2:$CE$8700,$A1780,MATCH(E$1,'2-3 引出列表'!$A$1:$CD$1,0)),""))</f>
        <v>0</v>
      </c>
      <c r="F1780" t="str">
        <f t="shared" si="27"/>
        <v>0</v>
      </c>
      <c r="G1780">
        <f>IF(ISBLANK(IFERROR(INDEX('2-3 引出列表'!$A$2:$CE$8700,$A1780,MATCH(G$1,'2-3 引出列表'!$A$1:$CD$1,0)),"")),"",IFERROR(INDEX('2-3 引出列表'!$A$2:$CE$8700,$A1780,MATCH(G$1,'2-3 引出列表'!$A$1:$CD$1,0)),""))</f>
        <v>0</v>
      </c>
      <c r="H1780">
        <f>IF(ISBLANK(IFERROR(INDEX('2-3 引出列表'!$A$2:$CE$8700,$A1780,MATCH(H$1,'2-3 引出列表'!$A$1:$CD$1,0)),"")),"",IFERROR(INDEX('2-3 引出列表'!$A$2:$CE$8700,$A1780,MATCH(H$1,'2-3 引出列表'!$A$1:$CD$1,0)),""))</f>
        <v>0</v>
      </c>
      <c r="I1780">
        <f>IF(ISBLANK(IFERROR(INDEX('2-3 引出列表'!$A$2:$CE$8700,$A1780,MATCH(I$1,'2-3 引出列表'!$A$1:$CD$1,0)),"")),"",IFERROR(INDEX('2-3 引出列表'!$A$2:$CE$8700,$A1780,MATCH(I$1,'2-3 引出列表'!$A$1:$CD$1,0)),""))</f>
        <v>0</v>
      </c>
    </row>
    <row r="1781" customFormat="1" spans="1:9">
      <c r="A1781">
        <v>1780</v>
      </c>
      <c r="B1781">
        <f>IF(ISBLANK(IFERROR(INDEX('2-3 引出列表'!$A$2:$CE$8700,$A1781,MATCH(B$1,'2-3 引出列表'!$A$1:$CD$1,0)),"")),"",IFERROR(INDEX('2-3 引出列表'!$A$2:$CE$8700,$A1781,MATCH(B$1,'2-3 引出列表'!$A$1:$CD$1,0)),""))</f>
        <v>0</v>
      </c>
      <c r="C1781">
        <f>IF(ISBLANK(IFERROR(INDEX('2-3 引出列表'!$A$2:$CE$8700,$A1781,MATCH(C$1,'2-3 引出列表'!$A$1:$CD$1,0)),"")),"",IFERROR(INDEX('2-3 引出列表'!$A$2:$CE$8700,$A1781,MATCH(C$1,'2-3 引出列表'!$A$1:$CD$1,0)),""))</f>
        <v>0</v>
      </c>
      <c r="D1781">
        <f>IF(ISBLANK(IFERROR(INDEX('2-3 引出列表'!$A$2:$CE$8700,$A1781,MATCH(D$1,'2-3 引出列表'!$A$1:$CD$1,0)),"")),"",IFERROR(INDEX('2-3 引出列表'!$A$2:$CE$8700,$A1781,MATCH(D$1,'2-3 引出列表'!$A$1:$CD$1,0)),""))</f>
        <v>0</v>
      </c>
      <c r="E1781">
        <f>IF(ISBLANK(IFERROR(INDEX('2-3 引出列表'!$A$2:$CE$8700,$A1781,MATCH(E$1,'2-3 引出列表'!$A$1:$CD$1,0)),"")),"",IFERROR(INDEX('2-3 引出列表'!$A$2:$CE$8700,$A1781,MATCH(E$1,'2-3 引出列表'!$A$1:$CD$1,0)),""))</f>
        <v>0</v>
      </c>
      <c r="F1781" t="str">
        <f t="shared" si="27"/>
        <v>0</v>
      </c>
      <c r="G1781">
        <f>IF(ISBLANK(IFERROR(INDEX('2-3 引出列表'!$A$2:$CE$8700,$A1781,MATCH(G$1,'2-3 引出列表'!$A$1:$CD$1,0)),"")),"",IFERROR(INDEX('2-3 引出列表'!$A$2:$CE$8700,$A1781,MATCH(G$1,'2-3 引出列表'!$A$1:$CD$1,0)),""))</f>
        <v>0</v>
      </c>
      <c r="H1781">
        <f>IF(ISBLANK(IFERROR(INDEX('2-3 引出列表'!$A$2:$CE$8700,$A1781,MATCH(H$1,'2-3 引出列表'!$A$1:$CD$1,0)),"")),"",IFERROR(INDEX('2-3 引出列表'!$A$2:$CE$8700,$A1781,MATCH(H$1,'2-3 引出列表'!$A$1:$CD$1,0)),""))</f>
        <v>0</v>
      </c>
      <c r="I1781">
        <f>IF(ISBLANK(IFERROR(INDEX('2-3 引出列表'!$A$2:$CE$8700,$A1781,MATCH(I$1,'2-3 引出列表'!$A$1:$CD$1,0)),"")),"",IFERROR(INDEX('2-3 引出列表'!$A$2:$CE$8700,$A1781,MATCH(I$1,'2-3 引出列表'!$A$1:$CD$1,0)),""))</f>
        <v>0</v>
      </c>
    </row>
    <row r="1782" customFormat="1" spans="1:9">
      <c r="A1782">
        <v>1781</v>
      </c>
      <c r="B1782">
        <f>IF(ISBLANK(IFERROR(INDEX('2-3 引出列表'!$A$2:$CE$8700,$A1782,MATCH(B$1,'2-3 引出列表'!$A$1:$CD$1,0)),"")),"",IFERROR(INDEX('2-3 引出列表'!$A$2:$CE$8700,$A1782,MATCH(B$1,'2-3 引出列表'!$A$1:$CD$1,0)),""))</f>
        <v>0</v>
      </c>
      <c r="C1782">
        <f>IF(ISBLANK(IFERROR(INDEX('2-3 引出列表'!$A$2:$CE$8700,$A1782,MATCH(C$1,'2-3 引出列表'!$A$1:$CD$1,0)),"")),"",IFERROR(INDEX('2-3 引出列表'!$A$2:$CE$8700,$A1782,MATCH(C$1,'2-3 引出列表'!$A$1:$CD$1,0)),""))</f>
        <v>0</v>
      </c>
      <c r="D1782">
        <f>IF(ISBLANK(IFERROR(INDEX('2-3 引出列表'!$A$2:$CE$8700,$A1782,MATCH(D$1,'2-3 引出列表'!$A$1:$CD$1,0)),"")),"",IFERROR(INDEX('2-3 引出列表'!$A$2:$CE$8700,$A1782,MATCH(D$1,'2-3 引出列表'!$A$1:$CD$1,0)),""))</f>
        <v>0</v>
      </c>
      <c r="E1782">
        <f>IF(ISBLANK(IFERROR(INDEX('2-3 引出列表'!$A$2:$CE$8700,$A1782,MATCH(E$1,'2-3 引出列表'!$A$1:$CD$1,0)),"")),"",IFERROR(INDEX('2-3 引出列表'!$A$2:$CE$8700,$A1782,MATCH(E$1,'2-3 引出列表'!$A$1:$CD$1,0)),""))</f>
        <v>0</v>
      </c>
      <c r="F1782" t="str">
        <f t="shared" si="27"/>
        <v>0</v>
      </c>
      <c r="G1782">
        <f>IF(ISBLANK(IFERROR(INDEX('2-3 引出列表'!$A$2:$CE$8700,$A1782,MATCH(G$1,'2-3 引出列表'!$A$1:$CD$1,0)),"")),"",IFERROR(INDEX('2-3 引出列表'!$A$2:$CE$8700,$A1782,MATCH(G$1,'2-3 引出列表'!$A$1:$CD$1,0)),""))</f>
        <v>0</v>
      </c>
      <c r="H1782">
        <f>IF(ISBLANK(IFERROR(INDEX('2-3 引出列表'!$A$2:$CE$8700,$A1782,MATCH(H$1,'2-3 引出列表'!$A$1:$CD$1,0)),"")),"",IFERROR(INDEX('2-3 引出列表'!$A$2:$CE$8700,$A1782,MATCH(H$1,'2-3 引出列表'!$A$1:$CD$1,0)),""))</f>
        <v>0</v>
      </c>
      <c r="I1782">
        <f>IF(ISBLANK(IFERROR(INDEX('2-3 引出列表'!$A$2:$CE$8700,$A1782,MATCH(I$1,'2-3 引出列表'!$A$1:$CD$1,0)),"")),"",IFERROR(INDEX('2-3 引出列表'!$A$2:$CE$8700,$A1782,MATCH(I$1,'2-3 引出列表'!$A$1:$CD$1,0)),""))</f>
        <v>0</v>
      </c>
    </row>
    <row r="1783" customFormat="1" spans="1:9">
      <c r="A1783">
        <v>1782</v>
      </c>
      <c r="B1783">
        <f>IF(ISBLANK(IFERROR(INDEX('2-3 引出列表'!$A$2:$CE$8700,$A1783,MATCH(B$1,'2-3 引出列表'!$A$1:$CD$1,0)),"")),"",IFERROR(INDEX('2-3 引出列表'!$A$2:$CE$8700,$A1783,MATCH(B$1,'2-3 引出列表'!$A$1:$CD$1,0)),""))</f>
        <v>0</v>
      </c>
      <c r="C1783">
        <f>IF(ISBLANK(IFERROR(INDEX('2-3 引出列表'!$A$2:$CE$8700,$A1783,MATCH(C$1,'2-3 引出列表'!$A$1:$CD$1,0)),"")),"",IFERROR(INDEX('2-3 引出列表'!$A$2:$CE$8700,$A1783,MATCH(C$1,'2-3 引出列表'!$A$1:$CD$1,0)),""))</f>
        <v>0</v>
      </c>
      <c r="D1783">
        <f>IF(ISBLANK(IFERROR(INDEX('2-3 引出列表'!$A$2:$CE$8700,$A1783,MATCH(D$1,'2-3 引出列表'!$A$1:$CD$1,0)),"")),"",IFERROR(INDEX('2-3 引出列表'!$A$2:$CE$8700,$A1783,MATCH(D$1,'2-3 引出列表'!$A$1:$CD$1,0)),""))</f>
        <v>0</v>
      </c>
      <c r="E1783">
        <f>IF(ISBLANK(IFERROR(INDEX('2-3 引出列表'!$A$2:$CE$8700,$A1783,MATCH(E$1,'2-3 引出列表'!$A$1:$CD$1,0)),"")),"",IFERROR(INDEX('2-3 引出列表'!$A$2:$CE$8700,$A1783,MATCH(E$1,'2-3 引出列表'!$A$1:$CD$1,0)),""))</f>
        <v>0</v>
      </c>
      <c r="F1783" t="str">
        <f t="shared" si="27"/>
        <v>0</v>
      </c>
      <c r="G1783">
        <f>IF(ISBLANK(IFERROR(INDEX('2-3 引出列表'!$A$2:$CE$8700,$A1783,MATCH(G$1,'2-3 引出列表'!$A$1:$CD$1,0)),"")),"",IFERROR(INDEX('2-3 引出列表'!$A$2:$CE$8700,$A1783,MATCH(G$1,'2-3 引出列表'!$A$1:$CD$1,0)),""))</f>
        <v>0</v>
      </c>
      <c r="H1783">
        <f>IF(ISBLANK(IFERROR(INDEX('2-3 引出列表'!$A$2:$CE$8700,$A1783,MATCH(H$1,'2-3 引出列表'!$A$1:$CD$1,0)),"")),"",IFERROR(INDEX('2-3 引出列表'!$A$2:$CE$8700,$A1783,MATCH(H$1,'2-3 引出列表'!$A$1:$CD$1,0)),""))</f>
        <v>0</v>
      </c>
      <c r="I1783">
        <f>IF(ISBLANK(IFERROR(INDEX('2-3 引出列表'!$A$2:$CE$8700,$A1783,MATCH(I$1,'2-3 引出列表'!$A$1:$CD$1,0)),"")),"",IFERROR(INDEX('2-3 引出列表'!$A$2:$CE$8700,$A1783,MATCH(I$1,'2-3 引出列表'!$A$1:$CD$1,0)),""))</f>
        <v>0</v>
      </c>
    </row>
    <row r="1784" customFormat="1" spans="1:9">
      <c r="A1784">
        <v>1783</v>
      </c>
      <c r="B1784">
        <f>IF(ISBLANK(IFERROR(INDEX('2-3 引出列表'!$A$2:$CE$8700,$A1784,MATCH(B$1,'2-3 引出列表'!$A$1:$CD$1,0)),"")),"",IFERROR(INDEX('2-3 引出列表'!$A$2:$CE$8700,$A1784,MATCH(B$1,'2-3 引出列表'!$A$1:$CD$1,0)),""))</f>
        <v>0</v>
      </c>
      <c r="C1784">
        <f>IF(ISBLANK(IFERROR(INDEX('2-3 引出列表'!$A$2:$CE$8700,$A1784,MATCH(C$1,'2-3 引出列表'!$A$1:$CD$1,0)),"")),"",IFERROR(INDEX('2-3 引出列表'!$A$2:$CE$8700,$A1784,MATCH(C$1,'2-3 引出列表'!$A$1:$CD$1,0)),""))</f>
        <v>0</v>
      </c>
      <c r="D1784">
        <f>IF(ISBLANK(IFERROR(INDEX('2-3 引出列表'!$A$2:$CE$8700,$A1784,MATCH(D$1,'2-3 引出列表'!$A$1:$CD$1,0)),"")),"",IFERROR(INDEX('2-3 引出列表'!$A$2:$CE$8700,$A1784,MATCH(D$1,'2-3 引出列表'!$A$1:$CD$1,0)),""))</f>
        <v>0</v>
      </c>
      <c r="E1784">
        <f>IF(ISBLANK(IFERROR(INDEX('2-3 引出列表'!$A$2:$CE$8700,$A1784,MATCH(E$1,'2-3 引出列表'!$A$1:$CD$1,0)),"")),"",IFERROR(INDEX('2-3 引出列表'!$A$2:$CE$8700,$A1784,MATCH(E$1,'2-3 引出列表'!$A$1:$CD$1,0)),""))</f>
        <v>0</v>
      </c>
      <c r="F1784" t="str">
        <f t="shared" si="27"/>
        <v>0</v>
      </c>
      <c r="G1784">
        <f>IF(ISBLANK(IFERROR(INDEX('2-3 引出列表'!$A$2:$CE$8700,$A1784,MATCH(G$1,'2-3 引出列表'!$A$1:$CD$1,0)),"")),"",IFERROR(INDEX('2-3 引出列表'!$A$2:$CE$8700,$A1784,MATCH(G$1,'2-3 引出列表'!$A$1:$CD$1,0)),""))</f>
        <v>0</v>
      </c>
      <c r="H1784">
        <f>IF(ISBLANK(IFERROR(INDEX('2-3 引出列表'!$A$2:$CE$8700,$A1784,MATCH(H$1,'2-3 引出列表'!$A$1:$CD$1,0)),"")),"",IFERROR(INDEX('2-3 引出列表'!$A$2:$CE$8700,$A1784,MATCH(H$1,'2-3 引出列表'!$A$1:$CD$1,0)),""))</f>
        <v>0</v>
      </c>
      <c r="I1784">
        <f>IF(ISBLANK(IFERROR(INDEX('2-3 引出列表'!$A$2:$CE$8700,$A1784,MATCH(I$1,'2-3 引出列表'!$A$1:$CD$1,0)),"")),"",IFERROR(INDEX('2-3 引出列表'!$A$2:$CE$8700,$A1784,MATCH(I$1,'2-3 引出列表'!$A$1:$CD$1,0)),""))</f>
        <v>0</v>
      </c>
    </row>
    <row r="1785" customFormat="1" spans="1:9">
      <c r="A1785">
        <v>1784</v>
      </c>
      <c r="B1785">
        <f>IF(ISBLANK(IFERROR(INDEX('2-3 引出列表'!$A$2:$CE$8700,$A1785,MATCH(B$1,'2-3 引出列表'!$A$1:$CD$1,0)),"")),"",IFERROR(INDEX('2-3 引出列表'!$A$2:$CE$8700,$A1785,MATCH(B$1,'2-3 引出列表'!$A$1:$CD$1,0)),""))</f>
        <v>0</v>
      </c>
      <c r="C1785">
        <f>IF(ISBLANK(IFERROR(INDEX('2-3 引出列表'!$A$2:$CE$8700,$A1785,MATCH(C$1,'2-3 引出列表'!$A$1:$CD$1,0)),"")),"",IFERROR(INDEX('2-3 引出列表'!$A$2:$CE$8700,$A1785,MATCH(C$1,'2-3 引出列表'!$A$1:$CD$1,0)),""))</f>
        <v>0</v>
      </c>
      <c r="D1785">
        <f>IF(ISBLANK(IFERROR(INDEX('2-3 引出列表'!$A$2:$CE$8700,$A1785,MATCH(D$1,'2-3 引出列表'!$A$1:$CD$1,0)),"")),"",IFERROR(INDEX('2-3 引出列表'!$A$2:$CE$8700,$A1785,MATCH(D$1,'2-3 引出列表'!$A$1:$CD$1,0)),""))</f>
        <v>0</v>
      </c>
      <c r="E1785">
        <f>IF(ISBLANK(IFERROR(INDEX('2-3 引出列表'!$A$2:$CE$8700,$A1785,MATCH(E$1,'2-3 引出列表'!$A$1:$CD$1,0)),"")),"",IFERROR(INDEX('2-3 引出列表'!$A$2:$CE$8700,$A1785,MATCH(E$1,'2-3 引出列表'!$A$1:$CD$1,0)),""))</f>
        <v>0</v>
      </c>
      <c r="F1785" t="str">
        <f t="shared" si="27"/>
        <v>0</v>
      </c>
      <c r="G1785">
        <f>IF(ISBLANK(IFERROR(INDEX('2-3 引出列表'!$A$2:$CE$8700,$A1785,MATCH(G$1,'2-3 引出列表'!$A$1:$CD$1,0)),"")),"",IFERROR(INDEX('2-3 引出列表'!$A$2:$CE$8700,$A1785,MATCH(G$1,'2-3 引出列表'!$A$1:$CD$1,0)),""))</f>
        <v>0</v>
      </c>
      <c r="H1785">
        <f>IF(ISBLANK(IFERROR(INDEX('2-3 引出列表'!$A$2:$CE$8700,$A1785,MATCH(H$1,'2-3 引出列表'!$A$1:$CD$1,0)),"")),"",IFERROR(INDEX('2-3 引出列表'!$A$2:$CE$8700,$A1785,MATCH(H$1,'2-3 引出列表'!$A$1:$CD$1,0)),""))</f>
        <v>0</v>
      </c>
      <c r="I1785">
        <f>IF(ISBLANK(IFERROR(INDEX('2-3 引出列表'!$A$2:$CE$8700,$A1785,MATCH(I$1,'2-3 引出列表'!$A$1:$CD$1,0)),"")),"",IFERROR(INDEX('2-3 引出列表'!$A$2:$CE$8700,$A1785,MATCH(I$1,'2-3 引出列表'!$A$1:$CD$1,0)),""))</f>
        <v>0</v>
      </c>
    </row>
    <row r="1786" customFormat="1" spans="1:9">
      <c r="A1786">
        <v>1785</v>
      </c>
      <c r="B1786">
        <f>IF(ISBLANK(IFERROR(INDEX('2-3 引出列表'!$A$2:$CE$8700,$A1786,MATCH(B$1,'2-3 引出列表'!$A$1:$CD$1,0)),"")),"",IFERROR(INDEX('2-3 引出列表'!$A$2:$CE$8700,$A1786,MATCH(B$1,'2-3 引出列表'!$A$1:$CD$1,0)),""))</f>
        <v>0</v>
      </c>
      <c r="C1786">
        <f>IF(ISBLANK(IFERROR(INDEX('2-3 引出列表'!$A$2:$CE$8700,$A1786,MATCH(C$1,'2-3 引出列表'!$A$1:$CD$1,0)),"")),"",IFERROR(INDEX('2-3 引出列表'!$A$2:$CE$8700,$A1786,MATCH(C$1,'2-3 引出列表'!$A$1:$CD$1,0)),""))</f>
        <v>0</v>
      </c>
      <c r="D1786">
        <f>IF(ISBLANK(IFERROR(INDEX('2-3 引出列表'!$A$2:$CE$8700,$A1786,MATCH(D$1,'2-3 引出列表'!$A$1:$CD$1,0)),"")),"",IFERROR(INDEX('2-3 引出列表'!$A$2:$CE$8700,$A1786,MATCH(D$1,'2-3 引出列表'!$A$1:$CD$1,0)),""))</f>
        <v>0</v>
      </c>
      <c r="E1786">
        <f>IF(ISBLANK(IFERROR(INDEX('2-3 引出列表'!$A$2:$CE$8700,$A1786,MATCH(E$1,'2-3 引出列表'!$A$1:$CD$1,0)),"")),"",IFERROR(INDEX('2-3 引出列表'!$A$2:$CE$8700,$A1786,MATCH(E$1,'2-3 引出列表'!$A$1:$CD$1,0)),""))</f>
        <v>0</v>
      </c>
      <c r="F1786" t="str">
        <f t="shared" si="27"/>
        <v>0</v>
      </c>
      <c r="G1786">
        <f>IF(ISBLANK(IFERROR(INDEX('2-3 引出列表'!$A$2:$CE$8700,$A1786,MATCH(G$1,'2-3 引出列表'!$A$1:$CD$1,0)),"")),"",IFERROR(INDEX('2-3 引出列表'!$A$2:$CE$8700,$A1786,MATCH(G$1,'2-3 引出列表'!$A$1:$CD$1,0)),""))</f>
        <v>0</v>
      </c>
      <c r="H1786">
        <f>IF(ISBLANK(IFERROR(INDEX('2-3 引出列表'!$A$2:$CE$8700,$A1786,MATCH(H$1,'2-3 引出列表'!$A$1:$CD$1,0)),"")),"",IFERROR(INDEX('2-3 引出列表'!$A$2:$CE$8700,$A1786,MATCH(H$1,'2-3 引出列表'!$A$1:$CD$1,0)),""))</f>
        <v>0</v>
      </c>
      <c r="I1786">
        <f>IF(ISBLANK(IFERROR(INDEX('2-3 引出列表'!$A$2:$CE$8700,$A1786,MATCH(I$1,'2-3 引出列表'!$A$1:$CD$1,0)),"")),"",IFERROR(INDEX('2-3 引出列表'!$A$2:$CE$8700,$A1786,MATCH(I$1,'2-3 引出列表'!$A$1:$CD$1,0)),""))</f>
        <v>0</v>
      </c>
    </row>
    <row r="1787" customFormat="1" spans="1:9">
      <c r="A1787">
        <v>1786</v>
      </c>
      <c r="B1787">
        <f>IF(ISBLANK(IFERROR(INDEX('2-3 引出列表'!$A$2:$CE$8700,$A1787,MATCH(B$1,'2-3 引出列表'!$A$1:$CD$1,0)),"")),"",IFERROR(INDEX('2-3 引出列表'!$A$2:$CE$8700,$A1787,MATCH(B$1,'2-3 引出列表'!$A$1:$CD$1,0)),""))</f>
        <v>0</v>
      </c>
      <c r="C1787">
        <f>IF(ISBLANK(IFERROR(INDEX('2-3 引出列表'!$A$2:$CE$8700,$A1787,MATCH(C$1,'2-3 引出列表'!$A$1:$CD$1,0)),"")),"",IFERROR(INDEX('2-3 引出列表'!$A$2:$CE$8700,$A1787,MATCH(C$1,'2-3 引出列表'!$A$1:$CD$1,0)),""))</f>
        <v>0</v>
      </c>
      <c r="D1787">
        <f>IF(ISBLANK(IFERROR(INDEX('2-3 引出列表'!$A$2:$CE$8700,$A1787,MATCH(D$1,'2-3 引出列表'!$A$1:$CD$1,0)),"")),"",IFERROR(INDEX('2-3 引出列表'!$A$2:$CE$8700,$A1787,MATCH(D$1,'2-3 引出列表'!$A$1:$CD$1,0)),""))</f>
        <v>0</v>
      </c>
      <c r="E1787">
        <f>IF(ISBLANK(IFERROR(INDEX('2-3 引出列表'!$A$2:$CE$8700,$A1787,MATCH(E$1,'2-3 引出列表'!$A$1:$CD$1,0)),"")),"",IFERROR(INDEX('2-3 引出列表'!$A$2:$CE$8700,$A1787,MATCH(E$1,'2-3 引出列表'!$A$1:$CD$1,0)),""))</f>
        <v>0</v>
      </c>
      <c r="F1787" t="str">
        <f t="shared" si="27"/>
        <v>0</v>
      </c>
      <c r="G1787">
        <f>IF(ISBLANK(IFERROR(INDEX('2-3 引出列表'!$A$2:$CE$8700,$A1787,MATCH(G$1,'2-3 引出列表'!$A$1:$CD$1,0)),"")),"",IFERROR(INDEX('2-3 引出列表'!$A$2:$CE$8700,$A1787,MATCH(G$1,'2-3 引出列表'!$A$1:$CD$1,0)),""))</f>
        <v>0</v>
      </c>
      <c r="H1787">
        <f>IF(ISBLANK(IFERROR(INDEX('2-3 引出列表'!$A$2:$CE$8700,$A1787,MATCH(H$1,'2-3 引出列表'!$A$1:$CD$1,0)),"")),"",IFERROR(INDEX('2-3 引出列表'!$A$2:$CE$8700,$A1787,MATCH(H$1,'2-3 引出列表'!$A$1:$CD$1,0)),""))</f>
        <v>0</v>
      </c>
      <c r="I1787">
        <f>IF(ISBLANK(IFERROR(INDEX('2-3 引出列表'!$A$2:$CE$8700,$A1787,MATCH(I$1,'2-3 引出列表'!$A$1:$CD$1,0)),"")),"",IFERROR(INDEX('2-3 引出列表'!$A$2:$CE$8700,$A1787,MATCH(I$1,'2-3 引出列表'!$A$1:$CD$1,0)),""))</f>
        <v>0</v>
      </c>
    </row>
    <row r="1788" customFormat="1" spans="1:9">
      <c r="A1788">
        <v>1787</v>
      </c>
      <c r="B1788">
        <f>IF(ISBLANK(IFERROR(INDEX('2-3 引出列表'!$A$2:$CE$8700,$A1788,MATCH(B$1,'2-3 引出列表'!$A$1:$CD$1,0)),"")),"",IFERROR(INDEX('2-3 引出列表'!$A$2:$CE$8700,$A1788,MATCH(B$1,'2-3 引出列表'!$A$1:$CD$1,0)),""))</f>
        <v>0</v>
      </c>
      <c r="C1788">
        <f>IF(ISBLANK(IFERROR(INDEX('2-3 引出列表'!$A$2:$CE$8700,$A1788,MATCH(C$1,'2-3 引出列表'!$A$1:$CD$1,0)),"")),"",IFERROR(INDEX('2-3 引出列表'!$A$2:$CE$8700,$A1788,MATCH(C$1,'2-3 引出列表'!$A$1:$CD$1,0)),""))</f>
        <v>0</v>
      </c>
      <c r="D1788">
        <f>IF(ISBLANK(IFERROR(INDEX('2-3 引出列表'!$A$2:$CE$8700,$A1788,MATCH(D$1,'2-3 引出列表'!$A$1:$CD$1,0)),"")),"",IFERROR(INDEX('2-3 引出列表'!$A$2:$CE$8700,$A1788,MATCH(D$1,'2-3 引出列表'!$A$1:$CD$1,0)),""))</f>
        <v>0</v>
      </c>
      <c r="E1788">
        <f>IF(ISBLANK(IFERROR(INDEX('2-3 引出列表'!$A$2:$CE$8700,$A1788,MATCH(E$1,'2-3 引出列表'!$A$1:$CD$1,0)),"")),"",IFERROR(INDEX('2-3 引出列表'!$A$2:$CE$8700,$A1788,MATCH(E$1,'2-3 引出列表'!$A$1:$CD$1,0)),""))</f>
        <v>0</v>
      </c>
      <c r="F1788" t="str">
        <f t="shared" si="27"/>
        <v>0</v>
      </c>
      <c r="G1788">
        <f>IF(ISBLANK(IFERROR(INDEX('2-3 引出列表'!$A$2:$CE$8700,$A1788,MATCH(G$1,'2-3 引出列表'!$A$1:$CD$1,0)),"")),"",IFERROR(INDEX('2-3 引出列表'!$A$2:$CE$8700,$A1788,MATCH(G$1,'2-3 引出列表'!$A$1:$CD$1,0)),""))</f>
        <v>0</v>
      </c>
      <c r="H1788">
        <f>IF(ISBLANK(IFERROR(INDEX('2-3 引出列表'!$A$2:$CE$8700,$A1788,MATCH(H$1,'2-3 引出列表'!$A$1:$CD$1,0)),"")),"",IFERROR(INDEX('2-3 引出列表'!$A$2:$CE$8700,$A1788,MATCH(H$1,'2-3 引出列表'!$A$1:$CD$1,0)),""))</f>
        <v>0</v>
      </c>
      <c r="I1788">
        <f>IF(ISBLANK(IFERROR(INDEX('2-3 引出列表'!$A$2:$CE$8700,$A1788,MATCH(I$1,'2-3 引出列表'!$A$1:$CD$1,0)),"")),"",IFERROR(INDEX('2-3 引出列表'!$A$2:$CE$8700,$A1788,MATCH(I$1,'2-3 引出列表'!$A$1:$CD$1,0)),""))</f>
        <v>0</v>
      </c>
    </row>
    <row r="1789" customFormat="1" spans="1:9">
      <c r="A1789">
        <v>1788</v>
      </c>
      <c r="B1789">
        <f>IF(ISBLANK(IFERROR(INDEX('2-3 引出列表'!$A$2:$CE$8700,$A1789,MATCH(B$1,'2-3 引出列表'!$A$1:$CD$1,0)),"")),"",IFERROR(INDEX('2-3 引出列表'!$A$2:$CE$8700,$A1789,MATCH(B$1,'2-3 引出列表'!$A$1:$CD$1,0)),""))</f>
        <v>0</v>
      </c>
      <c r="C1789">
        <f>IF(ISBLANK(IFERROR(INDEX('2-3 引出列表'!$A$2:$CE$8700,$A1789,MATCH(C$1,'2-3 引出列表'!$A$1:$CD$1,0)),"")),"",IFERROR(INDEX('2-3 引出列表'!$A$2:$CE$8700,$A1789,MATCH(C$1,'2-3 引出列表'!$A$1:$CD$1,0)),""))</f>
        <v>0</v>
      </c>
      <c r="D1789">
        <f>IF(ISBLANK(IFERROR(INDEX('2-3 引出列表'!$A$2:$CE$8700,$A1789,MATCH(D$1,'2-3 引出列表'!$A$1:$CD$1,0)),"")),"",IFERROR(INDEX('2-3 引出列表'!$A$2:$CE$8700,$A1789,MATCH(D$1,'2-3 引出列表'!$A$1:$CD$1,0)),""))</f>
        <v>0</v>
      </c>
      <c r="E1789">
        <f>IF(ISBLANK(IFERROR(INDEX('2-3 引出列表'!$A$2:$CE$8700,$A1789,MATCH(E$1,'2-3 引出列表'!$A$1:$CD$1,0)),"")),"",IFERROR(INDEX('2-3 引出列表'!$A$2:$CE$8700,$A1789,MATCH(E$1,'2-3 引出列表'!$A$1:$CD$1,0)),""))</f>
        <v>0</v>
      </c>
      <c r="F1789" t="str">
        <f t="shared" si="27"/>
        <v>0</v>
      </c>
      <c r="G1789">
        <f>IF(ISBLANK(IFERROR(INDEX('2-3 引出列表'!$A$2:$CE$8700,$A1789,MATCH(G$1,'2-3 引出列表'!$A$1:$CD$1,0)),"")),"",IFERROR(INDEX('2-3 引出列表'!$A$2:$CE$8700,$A1789,MATCH(G$1,'2-3 引出列表'!$A$1:$CD$1,0)),""))</f>
        <v>0</v>
      </c>
      <c r="H1789">
        <f>IF(ISBLANK(IFERROR(INDEX('2-3 引出列表'!$A$2:$CE$8700,$A1789,MATCH(H$1,'2-3 引出列表'!$A$1:$CD$1,0)),"")),"",IFERROR(INDEX('2-3 引出列表'!$A$2:$CE$8700,$A1789,MATCH(H$1,'2-3 引出列表'!$A$1:$CD$1,0)),""))</f>
        <v>0</v>
      </c>
      <c r="I1789">
        <f>IF(ISBLANK(IFERROR(INDEX('2-3 引出列表'!$A$2:$CE$8700,$A1789,MATCH(I$1,'2-3 引出列表'!$A$1:$CD$1,0)),"")),"",IFERROR(INDEX('2-3 引出列表'!$A$2:$CE$8700,$A1789,MATCH(I$1,'2-3 引出列表'!$A$1:$CD$1,0)),""))</f>
        <v>0</v>
      </c>
    </row>
    <row r="1790" customFormat="1" spans="1:9">
      <c r="A1790">
        <v>1789</v>
      </c>
      <c r="B1790">
        <f>IF(ISBLANK(IFERROR(INDEX('2-3 引出列表'!$A$2:$CE$8700,$A1790,MATCH(B$1,'2-3 引出列表'!$A$1:$CD$1,0)),"")),"",IFERROR(INDEX('2-3 引出列表'!$A$2:$CE$8700,$A1790,MATCH(B$1,'2-3 引出列表'!$A$1:$CD$1,0)),""))</f>
        <v>0</v>
      </c>
      <c r="C1790">
        <f>IF(ISBLANK(IFERROR(INDEX('2-3 引出列表'!$A$2:$CE$8700,$A1790,MATCH(C$1,'2-3 引出列表'!$A$1:$CD$1,0)),"")),"",IFERROR(INDEX('2-3 引出列表'!$A$2:$CE$8700,$A1790,MATCH(C$1,'2-3 引出列表'!$A$1:$CD$1,0)),""))</f>
        <v>0</v>
      </c>
      <c r="D1790">
        <f>IF(ISBLANK(IFERROR(INDEX('2-3 引出列表'!$A$2:$CE$8700,$A1790,MATCH(D$1,'2-3 引出列表'!$A$1:$CD$1,0)),"")),"",IFERROR(INDEX('2-3 引出列表'!$A$2:$CE$8700,$A1790,MATCH(D$1,'2-3 引出列表'!$A$1:$CD$1,0)),""))</f>
        <v>0</v>
      </c>
      <c r="E1790">
        <f>IF(ISBLANK(IFERROR(INDEX('2-3 引出列表'!$A$2:$CE$8700,$A1790,MATCH(E$1,'2-3 引出列表'!$A$1:$CD$1,0)),"")),"",IFERROR(INDEX('2-3 引出列表'!$A$2:$CE$8700,$A1790,MATCH(E$1,'2-3 引出列表'!$A$1:$CD$1,0)),""))</f>
        <v>0</v>
      </c>
      <c r="F1790" t="str">
        <f t="shared" si="27"/>
        <v>0</v>
      </c>
      <c r="G1790">
        <f>IF(ISBLANK(IFERROR(INDEX('2-3 引出列表'!$A$2:$CE$8700,$A1790,MATCH(G$1,'2-3 引出列表'!$A$1:$CD$1,0)),"")),"",IFERROR(INDEX('2-3 引出列表'!$A$2:$CE$8700,$A1790,MATCH(G$1,'2-3 引出列表'!$A$1:$CD$1,0)),""))</f>
        <v>0</v>
      </c>
      <c r="H1790">
        <f>IF(ISBLANK(IFERROR(INDEX('2-3 引出列表'!$A$2:$CE$8700,$A1790,MATCH(H$1,'2-3 引出列表'!$A$1:$CD$1,0)),"")),"",IFERROR(INDEX('2-3 引出列表'!$A$2:$CE$8700,$A1790,MATCH(H$1,'2-3 引出列表'!$A$1:$CD$1,0)),""))</f>
        <v>0</v>
      </c>
      <c r="I1790">
        <f>IF(ISBLANK(IFERROR(INDEX('2-3 引出列表'!$A$2:$CE$8700,$A1790,MATCH(I$1,'2-3 引出列表'!$A$1:$CD$1,0)),"")),"",IFERROR(INDEX('2-3 引出列表'!$A$2:$CE$8700,$A1790,MATCH(I$1,'2-3 引出列表'!$A$1:$CD$1,0)),""))</f>
        <v>0</v>
      </c>
    </row>
    <row r="1791" customFormat="1" spans="1:9">
      <c r="A1791">
        <v>1790</v>
      </c>
      <c r="B1791">
        <f>IF(ISBLANK(IFERROR(INDEX('2-3 引出列表'!$A$2:$CE$8700,$A1791,MATCH(B$1,'2-3 引出列表'!$A$1:$CD$1,0)),"")),"",IFERROR(INDEX('2-3 引出列表'!$A$2:$CE$8700,$A1791,MATCH(B$1,'2-3 引出列表'!$A$1:$CD$1,0)),""))</f>
        <v>0</v>
      </c>
      <c r="C1791">
        <f>IF(ISBLANK(IFERROR(INDEX('2-3 引出列表'!$A$2:$CE$8700,$A1791,MATCH(C$1,'2-3 引出列表'!$A$1:$CD$1,0)),"")),"",IFERROR(INDEX('2-3 引出列表'!$A$2:$CE$8700,$A1791,MATCH(C$1,'2-3 引出列表'!$A$1:$CD$1,0)),""))</f>
        <v>0</v>
      </c>
      <c r="D1791">
        <f>IF(ISBLANK(IFERROR(INDEX('2-3 引出列表'!$A$2:$CE$8700,$A1791,MATCH(D$1,'2-3 引出列表'!$A$1:$CD$1,0)),"")),"",IFERROR(INDEX('2-3 引出列表'!$A$2:$CE$8700,$A1791,MATCH(D$1,'2-3 引出列表'!$A$1:$CD$1,0)),""))</f>
        <v>0</v>
      </c>
      <c r="E1791">
        <f>IF(ISBLANK(IFERROR(INDEX('2-3 引出列表'!$A$2:$CE$8700,$A1791,MATCH(E$1,'2-3 引出列表'!$A$1:$CD$1,0)),"")),"",IFERROR(INDEX('2-3 引出列表'!$A$2:$CE$8700,$A1791,MATCH(E$1,'2-3 引出列表'!$A$1:$CD$1,0)),""))</f>
        <v>0</v>
      </c>
      <c r="F1791" t="str">
        <f t="shared" si="27"/>
        <v>0</v>
      </c>
      <c r="G1791">
        <f>IF(ISBLANK(IFERROR(INDEX('2-3 引出列表'!$A$2:$CE$8700,$A1791,MATCH(G$1,'2-3 引出列表'!$A$1:$CD$1,0)),"")),"",IFERROR(INDEX('2-3 引出列表'!$A$2:$CE$8700,$A1791,MATCH(G$1,'2-3 引出列表'!$A$1:$CD$1,0)),""))</f>
        <v>0</v>
      </c>
      <c r="H1791">
        <f>IF(ISBLANK(IFERROR(INDEX('2-3 引出列表'!$A$2:$CE$8700,$A1791,MATCH(H$1,'2-3 引出列表'!$A$1:$CD$1,0)),"")),"",IFERROR(INDEX('2-3 引出列表'!$A$2:$CE$8700,$A1791,MATCH(H$1,'2-3 引出列表'!$A$1:$CD$1,0)),""))</f>
        <v>0</v>
      </c>
      <c r="I1791">
        <f>IF(ISBLANK(IFERROR(INDEX('2-3 引出列表'!$A$2:$CE$8700,$A1791,MATCH(I$1,'2-3 引出列表'!$A$1:$CD$1,0)),"")),"",IFERROR(INDEX('2-3 引出列表'!$A$2:$CE$8700,$A1791,MATCH(I$1,'2-3 引出列表'!$A$1:$CD$1,0)),""))</f>
        <v>0</v>
      </c>
    </row>
    <row r="1792" customFormat="1" spans="1:9">
      <c r="A1792">
        <v>1791</v>
      </c>
      <c r="B1792">
        <f>IF(ISBLANK(IFERROR(INDEX('2-3 引出列表'!$A$2:$CE$8700,$A1792,MATCH(B$1,'2-3 引出列表'!$A$1:$CD$1,0)),"")),"",IFERROR(INDEX('2-3 引出列表'!$A$2:$CE$8700,$A1792,MATCH(B$1,'2-3 引出列表'!$A$1:$CD$1,0)),""))</f>
        <v>0</v>
      </c>
      <c r="C1792">
        <f>IF(ISBLANK(IFERROR(INDEX('2-3 引出列表'!$A$2:$CE$8700,$A1792,MATCH(C$1,'2-3 引出列表'!$A$1:$CD$1,0)),"")),"",IFERROR(INDEX('2-3 引出列表'!$A$2:$CE$8700,$A1792,MATCH(C$1,'2-3 引出列表'!$A$1:$CD$1,0)),""))</f>
        <v>0</v>
      </c>
      <c r="D1792">
        <f>IF(ISBLANK(IFERROR(INDEX('2-3 引出列表'!$A$2:$CE$8700,$A1792,MATCH(D$1,'2-3 引出列表'!$A$1:$CD$1,0)),"")),"",IFERROR(INDEX('2-3 引出列表'!$A$2:$CE$8700,$A1792,MATCH(D$1,'2-3 引出列表'!$A$1:$CD$1,0)),""))</f>
        <v>0</v>
      </c>
      <c r="E1792">
        <f>IF(ISBLANK(IFERROR(INDEX('2-3 引出列表'!$A$2:$CE$8700,$A1792,MATCH(E$1,'2-3 引出列表'!$A$1:$CD$1,0)),"")),"",IFERROR(INDEX('2-3 引出列表'!$A$2:$CE$8700,$A1792,MATCH(E$1,'2-3 引出列表'!$A$1:$CD$1,0)),""))</f>
        <v>0</v>
      </c>
      <c r="F1792" t="str">
        <f t="shared" si="27"/>
        <v>0</v>
      </c>
      <c r="G1792">
        <f>IF(ISBLANK(IFERROR(INDEX('2-3 引出列表'!$A$2:$CE$8700,$A1792,MATCH(G$1,'2-3 引出列表'!$A$1:$CD$1,0)),"")),"",IFERROR(INDEX('2-3 引出列表'!$A$2:$CE$8700,$A1792,MATCH(G$1,'2-3 引出列表'!$A$1:$CD$1,0)),""))</f>
        <v>0</v>
      </c>
      <c r="H1792">
        <f>IF(ISBLANK(IFERROR(INDEX('2-3 引出列表'!$A$2:$CE$8700,$A1792,MATCH(H$1,'2-3 引出列表'!$A$1:$CD$1,0)),"")),"",IFERROR(INDEX('2-3 引出列表'!$A$2:$CE$8700,$A1792,MATCH(H$1,'2-3 引出列表'!$A$1:$CD$1,0)),""))</f>
        <v>0</v>
      </c>
      <c r="I1792">
        <f>IF(ISBLANK(IFERROR(INDEX('2-3 引出列表'!$A$2:$CE$8700,$A1792,MATCH(I$1,'2-3 引出列表'!$A$1:$CD$1,0)),"")),"",IFERROR(INDEX('2-3 引出列表'!$A$2:$CE$8700,$A1792,MATCH(I$1,'2-3 引出列表'!$A$1:$CD$1,0)),""))</f>
        <v>0</v>
      </c>
    </row>
    <row r="1793" customFormat="1" spans="1:9">
      <c r="A1793">
        <v>1792</v>
      </c>
      <c r="B1793">
        <f>IF(ISBLANK(IFERROR(INDEX('2-3 引出列表'!$A$2:$CE$8700,$A1793,MATCH(B$1,'2-3 引出列表'!$A$1:$CD$1,0)),"")),"",IFERROR(INDEX('2-3 引出列表'!$A$2:$CE$8700,$A1793,MATCH(B$1,'2-3 引出列表'!$A$1:$CD$1,0)),""))</f>
        <v>0</v>
      </c>
      <c r="C1793">
        <f>IF(ISBLANK(IFERROR(INDEX('2-3 引出列表'!$A$2:$CE$8700,$A1793,MATCH(C$1,'2-3 引出列表'!$A$1:$CD$1,0)),"")),"",IFERROR(INDEX('2-3 引出列表'!$A$2:$CE$8700,$A1793,MATCH(C$1,'2-3 引出列表'!$A$1:$CD$1,0)),""))</f>
        <v>0</v>
      </c>
      <c r="D1793">
        <f>IF(ISBLANK(IFERROR(INDEX('2-3 引出列表'!$A$2:$CE$8700,$A1793,MATCH(D$1,'2-3 引出列表'!$A$1:$CD$1,0)),"")),"",IFERROR(INDEX('2-3 引出列表'!$A$2:$CE$8700,$A1793,MATCH(D$1,'2-3 引出列表'!$A$1:$CD$1,0)),""))</f>
        <v>0</v>
      </c>
      <c r="E1793">
        <f>IF(ISBLANK(IFERROR(INDEX('2-3 引出列表'!$A$2:$CE$8700,$A1793,MATCH(E$1,'2-3 引出列表'!$A$1:$CD$1,0)),"")),"",IFERROR(INDEX('2-3 引出列表'!$A$2:$CE$8700,$A1793,MATCH(E$1,'2-3 引出列表'!$A$1:$CD$1,0)),""))</f>
        <v>0</v>
      </c>
      <c r="F1793" t="str">
        <f t="shared" si="27"/>
        <v>0</v>
      </c>
      <c r="G1793">
        <f>IF(ISBLANK(IFERROR(INDEX('2-3 引出列表'!$A$2:$CE$8700,$A1793,MATCH(G$1,'2-3 引出列表'!$A$1:$CD$1,0)),"")),"",IFERROR(INDEX('2-3 引出列表'!$A$2:$CE$8700,$A1793,MATCH(G$1,'2-3 引出列表'!$A$1:$CD$1,0)),""))</f>
        <v>0</v>
      </c>
      <c r="H1793">
        <f>IF(ISBLANK(IFERROR(INDEX('2-3 引出列表'!$A$2:$CE$8700,$A1793,MATCH(H$1,'2-3 引出列表'!$A$1:$CD$1,0)),"")),"",IFERROR(INDEX('2-3 引出列表'!$A$2:$CE$8700,$A1793,MATCH(H$1,'2-3 引出列表'!$A$1:$CD$1,0)),""))</f>
        <v>0</v>
      </c>
      <c r="I1793">
        <f>IF(ISBLANK(IFERROR(INDEX('2-3 引出列表'!$A$2:$CE$8700,$A1793,MATCH(I$1,'2-3 引出列表'!$A$1:$CD$1,0)),"")),"",IFERROR(INDEX('2-3 引出列表'!$A$2:$CE$8700,$A1793,MATCH(I$1,'2-3 引出列表'!$A$1:$CD$1,0)),""))</f>
        <v>0</v>
      </c>
    </row>
    <row r="1794" customFormat="1" spans="1:9">
      <c r="A1794">
        <v>1793</v>
      </c>
      <c r="B1794">
        <f>IF(ISBLANK(IFERROR(INDEX('2-3 引出列表'!$A$2:$CE$8700,$A1794,MATCH(B$1,'2-3 引出列表'!$A$1:$CD$1,0)),"")),"",IFERROR(INDEX('2-3 引出列表'!$A$2:$CE$8700,$A1794,MATCH(B$1,'2-3 引出列表'!$A$1:$CD$1,0)),""))</f>
        <v>0</v>
      </c>
      <c r="C1794">
        <f>IF(ISBLANK(IFERROR(INDEX('2-3 引出列表'!$A$2:$CE$8700,$A1794,MATCH(C$1,'2-3 引出列表'!$A$1:$CD$1,0)),"")),"",IFERROR(INDEX('2-3 引出列表'!$A$2:$CE$8700,$A1794,MATCH(C$1,'2-3 引出列表'!$A$1:$CD$1,0)),""))</f>
        <v>0</v>
      </c>
      <c r="D1794">
        <f>IF(ISBLANK(IFERROR(INDEX('2-3 引出列表'!$A$2:$CE$8700,$A1794,MATCH(D$1,'2-3 引出列表'!$A$1:$CD$1,0)),"")),"",IFERROR(INDEX('2-3 引出列表'!$A$2:$CE$8700,$A1794,MATCH(D$1,'2-3 引出列表'!$A$1:$CD$1,0)),""))</f>
        <v>0</v>
      </c>
      <c r="E1794">
        <f>IF(ISBLANK(IFERROR(INDEX('2-3 引出列表'!$A$2:$CE$8700,$A1794,MATCH(E$1,'2-3 引出列表'!$A$1:$CD$1,0)),"")),"",IFERROR(INDEX('2-3 引出列表'!$A$2:$CE$8700,$A1794,MATCH(E$1,'2-3 引出列表'!$A$1:$CD$1,0)),""))</f>
        <v>0</v>
      </c>
      <c r="F1794" t="str">
        <f t="shared" ref="F1794:F1857" si="28">LEFT(E1794,7)</f>
        <v>0</v>
      </c>
      <c r="G1794">
        <f>IF(ISBLANK(IFERROR(INDEX('2-3 引出列表'!$A$2:$CE$8700,$A1794,MATCH(G$1,'2-3 引出列表'!$A$1:$CD$1,0)),"")),"",IFERROR(INDEX('2-3 引出列表'!$A$2:$CE$8700,$A1794,MATCH(G$1,'2-3 引出列表'!$A$1:$CD$1,0)),""))</f>
        <v>0</v>
      </c>
      <c r="H1794">
        <f>IF(ISBLANK(IFERROR(INDEX('2-3 引出列表'!$A$2:$CE$8700,$A1794,MATCH(H$1,'2-3 引出列表'!$A$1:$CD$1,0)),"")),"",IFERROR(INDEX('2-3 引出列表'!$A$2:$CE$8700,$A1794,MATCH(H$1,'2-3 引出列表'!$A$1:$CD$1,0)),""))</f>
        <v>0</v>
      </c>
      <c r="I1794">
        <f>IF(ISBLANK(IFERROR(INDEX('2-3 引出列表'!$A$2:$CE$8700,$A1794,MATCH(I$1,'2-3 引出列表'!$A$1:$CD$1,0)),"")),"",IFERROR(INDEX('2-3 引出列表'!$A$2:$CE$8700,$A1794,MATCH(I$1,'2-3 引出列表'!$A$1:$CD$1,0)),""))</f>
        <v>0</v>
      </c>
    </row>
    <row r="1795" customFormat="1" spans="1:9">
      <c r="A1795">
        <v>1794</v>
      </c>
      <c r="B1795">
        <f>IF(ISBLANK(IFERROR(INDEX('2-3 引出列表'!$A$2:$CE$8700,$A1795,MATCH(B$1,'2-3 引出列表'!$A$1:$CD$1,0)),"")),"",IFERROR(INDEX('2-3 引出列表'!$A$2:$CE$8700,$A1795,MATCH(B$1,'2-3 引出列表'!$A$1:$CD$1,0)),""))</f>
        <v>0</v>
      </c>
      <c r="C1795">
        <f>IF(ISBLANK(IFERROR(INDEX('2-3 引出列表'!$A$2:$CE$8700,$A1795,MATCH(C$1,'2-3 引出列表'!$A$1:$CD$1,0)),"")),"",IFERROR(INDEX('2-3 引出列表'!$A$2:$CE$8700,$A1795,MATCH(C$1,'2-3 引出列表'!$A$1:$CD$1,0)),""))</f>
        <v>0</v>
      </c>
      <c r="D1795">
        <f>IF(ISBLANK(IFERROR(INDEX('2-3 引出列表'!$A$2:$CE$8700,$A1795,MATCH(D$1,'2-3 引出列表'!$A$1:$CD$1,0)),"")),"",IFERROR(INDEX('2-3 引出列表'!$A$2:$CE$8700,$A1795,MATCH(D$1,'2-3 引出列表'!$A$1:$CD$1,0)),""))</f>
        <v>0</v>
      </c>
      <c r="E1795">
        <f>IF(ISBLANK(IFERROR(INDEX('2-3 引出列表'!$A$2:$CE$8700,$A1795,MATCH(E$1,'2-3 引出列表'!$A$1:$CD$1,0)),"")),"",IFERROR(INDEX('2-3 引出列表'!$A$2:$CE$8700,$A1795,MATCH(E$1,'2-3 引出列表'!$A$1:$CD$1,0)),""))</f>
        <v>0</v>
      </c>
      <c r="F1795" t="str">
        <f t="shared" si="28"/>
        <v>0</v>
      </c>
      <c r="G1795">
        <f>IF(ISBLANK(IFERROR(INDEX('2-3 引出列表'!$A$2:$CE$8700,$A1795,MATCH(G$1,'2-3 引出列表'!$A$1:$CD$1,0)),"")),"",IFERROR(INDEX('2-3 引出列表'!$A$2:$CE$8700,$A1795,MATCH(G$1,'2-3 引出列表'!$A$1:$CD$1,0)),""))</f>
        <v>0</v>
      </c>
      <c r="H1795">
        <f>IF(ISBLANK(IFERROR(INDEX('2-3 引出列表'!$A$2:$CE$8700,$A1795,MATCH(H$1,'2-3 引出列表'!$A$1:$CD$1,0)),"")),"",IFERROR(INDEX('2-3 引出列表'!$A$2:$CE$8700,$A1795,MATCH(H$1,'2-3 引出列表'!$A$1:$CD$1,0)),""))</f>
        <v>0</v>
      </c>
      <c r="I1795">
        <f>IF(ISBLANK(IFERROR(INDEX('2-3 引出列表'!$A$2:$CE$8700,$A1795,MATCH(I$1,'2-3 引出列表'!$A$1:$CD$1,0)),"")),"",IFERROR(INDEX('2-3 引出列表'!$A$2:$CE$8700,$A1795,MATCH(I$1,'2-3 引出列表'!$A$1:$CD$1,0)),""))</f>
        <v>0</v>
      </c>
    </row>
    <row r="1796" customFormat="1" spans="1:9">
      <c r="A1796">
        <v>1795</v>
      </c>
      <c r="B1796">
        <f>IF(ISBLANK(IFERROR(INDEX('2-3 引出列表'!$A$2:$CE$8700,$A1796,MATCH(B$1,'2-3 引出列表'!$A$1:$CD$1,0)),"")),"",IFERROR(INDEX('2-3 引出列表'!$A$2:$CE$8700,$A1796,MATCH(B$1,'2-3 引出列表'!$A$1:$CD$1,0)),""))</f>
        <v>0</v>
      </c>
      <c r="C1796">
        <f>IF(ISBLANK(IFERROR(INDEX('2-3 引出列表'!$A$2:$CE$8700,$A1796,MATCH(C$1,'2-3 引出列表'!$A$1:$CD$1,0)),"")),"",IFERROR(INDEX('2-3 引出列表'!$A$2:$CE$8700,$A1796,MATCH(C$1,'2-3 引出列表'!$A$1:$CD$1,0)),""))</f>
        <v>0</v>
      </c>
      <c r="D1796">
        <f>IF(ISBLANK(IFERROR(INDEX('2-3 引出列表'!$A$2:$CE$8700,$A1796,MATCH(D$1,'2-3 引出列表'!$A$1:$CD$1,0)),"")),"",IFERROR(INDEX('2-3 引出列表'!$A$2:$CE$8700,$A1796,MATCH(D$1,'2-3 引出列表'!$A$1:$CD$1,0)),""))</f>
        <v>0</v>
      </c>
      <c r="E1796">
        <f>IF(ISBLANK(IFERROR(INDEX('2-3 引出列表'!$A$2:$CE$8700,$A1796,MATCH(E$1,'2-3 引出列表'!$A$1:$CD$1,0)),"")),"",IFERROR(INDEX('2-3 引出列表'!$A$2:$CE$8700,$A1796,MATCH(E$1,'2-3 引出列表'!$A$1:$CD$1,0)),""))</f>
        <v>0</v>
      </c>
      <c r="F1796" t="str">
        <f t="shared" si="28"/>
        <v>0</v>
      </c>
      <c r="G1796">
        <f>IF(ISBLANK(IFERROR(INDEX('2-3 引出列表'!$A$2:$CE$8700,$A1796,MATCH(G$1,'2-3 引出列表'!$A$1:$CD$1,0)),"")),"",IFERROR(INDEX('2-3 引出列表'!$A$2:$CE$8700,$A1796,MATCH(G$1,'2-3 引出列表'!$A$1:$CD$1,0)),""))</f>
        <v>0</v>
      </c>
      <c r="H1796">
        <f>IF(ISBLANK(IFERROR(INDEX('2-3 引出列表'!$A$2:$CE$8700,$A1796,MATCH(H$1,'2-3 引出列表'!$A$1:$CD$1,0)),"")),"",IFERROR(INDEX('2-3 引出列表'!$A$2:$CE$8700,$A1796,MATCH(H$1,'2-3 引出列表'!$A$1:$CD$1,0)),""))</f>
        <v>0</v>
      </c>
      <c r="I1796">
        <f>IF(ISBLANK(IFERROR(INDEX('2-3 引出列表'!$A$2:$CE$8700,$A1796,MATCH(I$1,'2-3 引出列表'!$A$1:$CD$1,0)),"")),"",IFERROR(INDEX('2-3 引出列表'!$A$2:$CE$8700,$A1796,MATCH(I$1,'2-3 引出列表'!$A$1:$CD$1,0)),""))</f>
        <v>0</v>
      </c>
    </row>
    <row r="1797" customFormat="1" spans="1:9">
      <c r="A1797">
        <v>1796</v>
      </c>
      <c r="B1797">
        <f>IF(ISBLANK(IFERROR(INDEX('2-3 引出列表'!$A$2:$CE$8700,$A1797,MATCH(B$1,'2-3 引出列表'!$A$1:$CD$1,0)),"")),"",IFERROR(INDEX('2-3 引出列表'!$A$2:$CE$8700,$A1797,MATCH(B$1,'2-3 引出列表'!$A$1:$CD$1,0)),""))</f>
        <v>0</v>
      </c>
      <c r="C1797">
        <f>IF(ISBLANK(IFERROR(INDEX('2-3 引出列表'!$A$2:$CE$8700,$A1797,MATCH(C$1,'2-3 引出列表'!$A$1:$CD$1,0)),"")),"",IFERROR(INDEX('2-3 引出列表'!$A$2:$CE$8700,$A1797,MATCH(C$1,'2-3 引出列表'!$A$1:$CD$1,0)),""))</f>
        <v>0</v>
      </c>
      <c r="D1797">
        <f>IF(ISBLANK(IFERROR(INDEX('2-3 引出列表'!$A$2:$CE$8700,$A1797,MATCH(D$1,'2-3 引出列表'!$A$1:$CD$1,0)),"")),"",IFERROR(INDEX('2-3 引出列表'!$A$2:$CE$8700,$A1797,MATCH(D$1,'2-3 引出列表'!$A$1:$CD$1,0)),""))</f>
        <v>0</v>
      </c>
      <c r="E1797">
        <f>IF(ISBLANK(IFERROR(INDEX('2-3 引出列表'!$A$2:$CE$8700,$A1797,MATCH(E$1,'2-3 引出列表'!$A$1:$CD$1,0)),"")),"",IFERROR(INDEX('2-3 引出列表'!$A$2:$CE$8700,$A1797,MATCH(E$1,'2-3 引出列表'!$A$1:$CD$1,0)),""))</f>
        <v>0</v>
      </c>
      <c r="F1797" t="str">
        <f t="shared" si="28"/>
        <v>0</v>
      </c>
      <c r="G1797">
        <f>IF(ISBLANK(IFERROR(INDEX('2-3 引出列表'!$A$2:$CE$8700,$A1797,MATCH(G$1,'2-3 引出列表'!$A$1:$CD$1,0)),"")),"",IFERROR(INDEX('2-3 引出列表'!$A$2:$CE$8700,$A1797,MATCH(G$1,'2-3 引出列表'!$A$1:$CD$1,0)),""))</f>
        <v>0</v>
      </c>
      <c r="H1797">
        <f>IF(ISBLANK(IFERROR(INDEX('2-3 引出列表'!$A$2:$CE$8700,$A1797,MATCH(H$1,'2-3 引出列表'!$A$1:$CD$1,0)),"")),"",IFERROR(INDEX('2-3 引出列表'!$A$2:$CE$8700,$A1797,MATCH(H$1,'2-3 引出列表'!$A$1:$CD$1,0)),""))</f>
        <v>0</v>
      </c>
      <c r="I1797">
        <f>IF(ISBLANK(IFERROR(INDEX('2-3 引出列表'!$A$2:$CE$8700,$A1797,MATCH(I$1,'2-3 引出列表'!$A$1:$CD$1,0)),"")),"",IFERROR(INDEX('2-3 引出列表'!$A$2:$CE$8700,$A1797,MATCH(I$1,'2-3 引出列表'!$A$1:$CD$1,0)),""))</f>
        <v>0</v>
      </c>
    </row>
    <row r="1798" customFormat="1" spans="1:9">
      <c r="A1798">
        <v>1797</v>
      </c>
      <c r="B1798">
        <f>IF(ISBLANK(IFERROR(INDEX('2-3 引出列表'!$A$2:$CE$8700,$A1798,MATCH(B$1,'2-3 引出列表'!$A$1:$CD$1,0)),"")),"",IFERROR(INDEX('2-3 引出列表'!$A$2:$CE$8700,$A1798,MATCH(B$1,'2-3 引出列表'!$A$1:$CD$1,0)),""))</f>
        <v>0</v>
      </c>
      <c r="C1798">
        <f>IF(ISBLANK(IFERROR(INDEX('2-3 引出列表'!$A$2:$CE$8700,$A1798,MATCH(C$1,'2-3 引出列表'!$A$1:$CD$1,0)),"")),"",IFERROR(INDEX('2-3 引出列表'!$A$2:$CE$8700,$A1798,MATCH(C$1,'2-3 引出列表'!$A$1:$CD$1,0)),""))</f>
        <v>0</v>
      </c>
      <c r="D1798">
        <f>IF(ISBLANK(IFERROR(INDEX('2-3 引出列表'!$A$2:$CE$8700,$A1798,MATCH(D$1,'2-3 引出列表'!$A$1:$CD$1,0)),"")),"",IFERROR(INDEX('2-3 引出列表'!$A$2:$CE$8700,$A1798,MATCH(D$1,'2-3 引出列表'!$A$1:$CD$1,0)),""))</f>
        <v>0</v>
      </c>
      <c r="E1798">
        <f>IF(ISBLANK(IFERROR(INDEX('2-3 引出列表'!$A$2:$CE$8700,$A1798,MATCH(E$1,'2-3 引出列表'!$A$1:$CD$1,0)),"")),"",IFERROR(INDEX('2-3 引出列表'!$A$2:$CE$8700,$A1798,MATCH(E$1,'2-3 引出列表'!$A$1:$CD$1,0)),""))</f>
        <v>0</v>
      </c>
      <c r="F1798" t="str">
        <f t="shared" si="28"/>
        <v>0</v>
      </c>
      <c r="G1798">
        <f>IF(ISBLANK(IFERROR(INDEX('2-3 引出列表'!$A$2:$CE$8700,$A1798,MATCH(G$1,'2-3 引出列表'!$A$1:$CD$1,0)),"")),"",IFERROR(INDEX('2-3 引出列表'!$A$2:$CE$8700,$A1798,MATCH(G$1,'2-3 引出列表'!$A$1:$CD$1,0)),""))</f>
        <v>0</v>
      </c>
      <c r="H1798">
        <f>IF(ISBLANK(IFERROR(INDEX('2-3 引出列表'!$A$2:$CE$8700,$A1798,MATCH(H$1,'2-3 引出列表'!$A$1:$CD$1,0)),"")),"",IFERROR(INDEX('2-3 引出列表'!$A$2:$CE$8700,$A1798,MATCH(H$1,'2-3 引出列表'!$A$1:$CD$1,0)),""))</f>
        <v>0</v>
      </c>
      <c r="I1798">
        <f>IF(ISBLANK(IFERROR(INDEX('2-3 引出列表'!$A$2:$CE$8700,$A1798,MATCH(I$1,'2-3 引出列表'!$A$1:$CD$1,0)),"")),"",IFERROR(INDEX('2-3 引出列表'!$A$2:$CE$8700,$A1798,MATCH(I$1,'2-3 引出列表'!$A$1:$CD$1,0)),""))</f>
        <v>0</v>
      </c>
    </row>
    <row r="1799" customFormat="1" spans="1:9">
      <c r="A1799">
        <v>1798</v>
      </c>
      <c r="B1799">
        <f>IF(ISBLANK(IFERROR(INDEX('2-3 引出列表'!$A$2:$CE$8700,$A1799,MATCH(B$1,'2-3 引出列表'!$A$1:$CD$1,0)),"")),"",IFERROR(INDEX('2-3 引出列表'!$A$2:$CE$8700,$A1799,MATCH(B$1,'2-3 引出列表'!$A$1:$CD$1,0)),""))</f>
        <v>0</v>
      </c>
      <c r="C1799">
        <f>IF(ISBLANK(IFERROR(INDEX('2-3 引出列表'!$A$2:$CE$8700,$A1799,MATCH(C$1,'2-3 引出列表'!$A$1:$CD$1,0)),"")),"",IFERROR(INDEX('2-3 引出列表'!$A$2:$CE$8700,$A1799,MATCH(C$1,'2-3 引出列表'!$A$1:$CD$1,0)),""))</f>
        <v>0</v>
      </c>
      <c r="D1799">
        <f>IF(ISBLANK(IFERROR(INDEX('2-3 引出列表'!$A$2:$CE$8700,$A1799,MATCH(D$1,'2-3 引出列表'!$A$1:$CD$1,0)),"")),"",IFERROR(INDEX('2-3 引出列表'!$A$2:$CE$8700,$A1799,MATCH(D$1,'2-3 引出列表'!$A$1:$CD$1,0)),""))</f>
        <v>0</v>
      </c>
      <c r="E1799">
        <f>IF(ISBLANK(IFERROR(INDEX('2-3 引出列表'!$A$2:$CE$8700,$A1799,MATCH(E$1,'2-3 引出列表'!$A$1:$CD$1,0)),"")),"",IFERROR(INDEX('2-3 引出列表'!$A$2:$CE$8700,$A1799,MATCH(E$1,'2-3 引出列表'!$A$1:$CD$1,0)),""))</f>
        <v>0</v>
      </c>
      <c r="F1799" t="str">
        <f t="shared" si="28"/>
        <v>0</v>
      </c>
      <c r="G1799">
        <f>IF(ISBLANK(IFERROR(INDEX('2-3 引出列表'!$A$2:$CE$8700,$A1799,MATCH(G$1,'2-3 引出列表'!$A$1:$CD$1,0)),"")),"",IFERROR(INDEX('2-3 引出列表'!$A$2:$CE$8700,$A1799,MATCH(G$1,'2-3 引出列表'!$A$1:$CD$1,0)),""))</f>
        <v>0</v>
      </c>
      <c r="H1799">
        <f>IF(ISBLANK(IFERROR(INDEX('2-3 引出列表'!$A$2:$CE$8700,$A1799,MATCH(H$1,'2-3 引出列表'!$A$1:$CD$1,0)),"")),"",IFERROR(INDEX('2-3 引出列表'!$A$2:$CE$8700,$A1799,MATCH(H$1,'2-3 引出列表'!$A$1:$CD$1,0)),""))</f>
        <v>0</v>
      </c>
      <c r="I1799">
        <f>IF(ISBLANK(IFERROR(INDEX('2-3 引出列表'!$A$2:$CE$8700,$A1799,MATCH(I$1,'2-3 引出列表'!$A$1:$CD$1,0)),"")),"",IFERROR(INDEX('2-3 引出列表'!$A$2:$CE$8700,$A1799,MATCH(I$1,'2-3 引出列表'!$A$1:$CD$1,0)),""))</f>
        <v>0</v>
      </c>
    </row>
    <row r="1800" customFormat="1" spans="1:9">
      <c r="A1800">
        <v>1799</v>
      </c>
      <c r="B1800">
        <f>IF(ISBLANK(IFERROR(INDEX('2-3 引出列表'!$A$2:$CE$8700,$A1800,MATCH(B$1,'2-3 引出列表'!$A$1:$CD$1,0)),"")),"",IFERROR(INDEX('2-3 引出列表'!$A$2:$CE$8700,$A1800,MATCH(B$1,'2-3 引出列表'!$A$1:$CD$1,0)),""))</f>
        <v>0</v>
      </c>
      <c r="C1800">
        <f>IF(ISBLANK(IFERROR(INDEX('2-3 引出列表'!$A$2:$CE$8700,$A1800,MATCH(C$1,'2-3 引出列表'!$A$1:$CD$1,0)),"")),"",IFERROR(INDEX('2-3 引出列表'!$A$2:$CE$8700,$A1800,MATCH(C$1,'2-3 引出列表'!$A$1:$CD$1,0)),""))</f>
        <v>0</v>
      </c>
      <c r="D1800">
        <f>IF(ISBLANK(IFERROR(INDEX('2-3 引出列表'!$A$2:$CE$8700,$A1800,MATCH(D$1,'2-3 引出列表'!$A$1:$CD$1,0)),"")),"",IFERROR(INDEX('2-3 引出列表'!$A$2:$CE$8700,$A1800,MATCH(D$1,'2-3 引出列表'!$A$1:$CD$1,0)),""))</f>
        <v>0</v>
      </c>
      <c r="E1800">
        <f>IF(ISBLANK(IFERROR(INDEX('2-3 引出列表'!$A$2:$CE$8700,$A1800,MATCH(E$1,'2-3 引出列表'!$A$1:$CD$1,0)),"")),"",IFERROR(INDEX('2-3 引出列表'!$A$2:$CE$8700,$A1800,MATCH(E$1,'2-3 引出列表'!$A$1:$CD$1,0)),""))</f>
        <v>0</v>
      </c>
      <c r="F1800" t="str">
        <f t="shared" si="28"/>
        <v>0</v>
      </c>
      <c r="G1800">
        <f>IF(ISBLANK(IFERROR(INDEX('2-3 引出列表'!$A$2:$CE$8700,$A1800,MATCH(G$1,'2-3 引出列表'!$A$1:$CD$1,0)),"")),"",IFERROR(INDEX('2-3 引出列表'!$A$2:$CE$8700,$A1800,MATCH(G$1,'2-3 引出列表'!$A$1:$CD$1,0)),""))</f>
        <v>0</v>
      </c>
      <c r="H1800">
        <f>IF(ISBLANK(IFERROR(INDEX('2-3 引出列表'!$A$2:$CE$8700,$A1800,MATCH(H$1,'2-3 引出列表'!$A$1:$CD$1,0)),"")),"",IFERROR(INDEX('2-3 引出列表'!$A$2:$CE$8700,$A1800,MATCH(H$1,'2-3 引出列表'!$A$1:$CD$1,0)),""))</f>
        <v>0</v>
      </c>
      <c r="I1800">
        <f>IF(ISBLANK(IFERROR(INDEX('2-3 引出列表'!$A$2:$CE$8700,$A1800,MATCH(I$1,'2-3 引出列表'!$A$1:$CD$1,0)),"")),"",IFERROR(INDEX('2-3 引出列表'!$A$2:$CE$8700,$A1800,MATCH(I$1,'2-3 引出列表'!$A$1:$CD$1,0)),""))</f>
        <v>0</v>
      </c>
    </row>
    <row r="1801" customFormat="1" spans="1:9">
      <c r="A1801">
        <v>1800</v>
      </c>
      <c r="B1801">
        <f>IF(ISBLANK(IFERROR(INDEX('2-3 引出列表'!$A$2:$CE$8700,$A1801,MATCH(B$1,'2-3 引出列表'!$A$1:$CD$1,0)),"")),"",IFERROR(INDEX('2-3 引出列表'!$A$2:$CE$8700,$A1801,MATCH(B$1,'2-3 引出列表'!$A$1:$CD$1,0)),""))</f>
        <v>0</v>
      </c>
      <c r="C1801">
        <f>IF(ISBLANK(IFERROR(INDEX('2-3 引出列表'!$A$2:$CE$8700,$A1801,MATCH(C$1,'2-3 引出列表'!$A$1:$CD$1,0)),"")),"",IFERROR(INDEX('2-3 引出列表'!$A$2:$CE$8700,$A1801,MATCH(C$1,'2-3 引出列表'!$A$1:$CD$1,0)),""))</f>
        <v>0</v>
      </c>
      <c r="D1801">
        <f>IF(ISBLANK(IFERROR(INDEX('2-3 引出列表'!$A$2:$CE$8700,$A1801,MATCH(D$1,'2-3 引出列表'!$A$1:$CD$1,0)),"")),"",IFERROR(INDEX('2-3 引出列表'!$A$2:$CE$8700,$A1801,MATCH(D$1,'2-3 引出列表'!$A$1:$CD$1,0)),""))</f>
        <v>0</v>
      </c>
      <c r="E1801">
        <f>IF(ISBLANK(IFERROR(INDEX('2-3 引出列表'!$A$2:$CE$8700,$A1801,MATCH(E$1,'2-3 引出列表'!$A$1:$CD$1,0)),"")),"",IFERROR(INDEX('2-3 引出列表'!$A$2:$CE$8700,$A1801,MATCH(E$1,'2-3 引出列表'!$A$1:$CD$1,0)),""))</f>
        <v>0</v>
      </c>
      <c r="F1801" t="str">
        <f t="shared" si="28"/>
        <v>0</v>
      </c>
      <c r="G1801">
        <f>IF(ISBLANK(IFERROR(INDEX('2-3 引出列表'!$A$2:$CE$8700,$A1801,MATCH(G$1,'2-3 引出列表'!$A$1:$CD$1,0)),"")),"",IFERROR(INDEX('2-3 引出列表'!$A$2:$CE$8700,$A1801,MATCH(G$1,'2-3 引出列表'!$A$1:$CD$1,0)),""))</f>
        <v>0</v>
      </c>
      <c r="H1801">
        <f>IF(ISBLANK(IFERROR(INDEX('2-3 引出列表'!$A$2:$CE$8700,$A1801,MATCH(H$1,'2-3 引出列表'!$A$1:$CD$1,0)),"")),"",IFERROR(INDEX('2-3 引出列表'!$A$2:$CE$8700,$A1801,MATCH(H$1,'2-3 引出列表'!$A$1:$CD$1,0)),""))</f>
        <v>0</v>
      </c>
      <c r="I1801">
        <f>IF(ISBLANK(IFERROR(INDEX('2-3 引出列表'!$A$2:$CE$8700,$A1801,MATCH(I$1,'2-3 引出列表'!$A$1:$CD$1,0)),"")),"",IFERROR(INDEX('2-3 引出列表'!$A$2:$CE$8700,$A1801,MATCH(I$1,'2-3 引出列表'!$A$1:$CD$1,0)),""))</f>
        <v>0</v>
      </c>
    </row>
    <row r="1802" customFormat="1" spans="1:9">
      <c r="A1802">
        <v>1801</v>
      </c>
      <c r="B1802">
        <f>IF(ISBLANK(IFERROR(INDEX('2-3 引出列表'!$A$2:$CE$8700,$A1802,MATCH(B$1,'2-3 引出列表'!$A$1:$CD$1,0)),"")),"",IFERROR(INDEX('2-3 引出列表'!$A$2:$CE$8700,$A1802,MATCH(B$1,'2-3 引出列表'!$A$1:$CD$1,0)),""))</f>
        <v>0</v>
      </c>
      <c r="C1802">
        <f>IF(ISBLANK(IFERROR(INDEX('2-3 引出列表'!$A$2:$CE$8700,$A1802,MATCH(C$1,'2-3 引出列表'!$A$1:$CD$1,0)),"")),"",IFERROR(INDEX('2-3 引出列表'!$A$2:$CE$8700,$A1802,MATCH(C$1,'2-3 引出列表'!$A$1:$CD$1,0)),""))</f>
        <v>0</v>
      </c>
      <c r="D1802">
        <f>IF(ISBLANK(IFERROR(INDEX('2-3 引出列表'!$A$2:$CE$8700,$A1802,MATCH(D$1,'2-3 引出列表'!$A$1:$CD$1,0)),"")),"",IFERROR(INDEX('2-3 引出列表'!$A$2:$CE$8700,$A1802,MATCH(D$1,'2-3 引出列表'!$A$1:$CD$1,0)),""))</f>
        <v>0</v>
      </c>
      <c r="E1802">
        <f>IF(ISBLANK(IFERROR(INDEX('2-3 引出列表'!$A$2:$CE$8700,$A1802,MATCH(E$1,'2-3 引出列表'!$A$1:$CD$1,0)),"")),"",IFERROR(INDEX('2-3 引出列表'!$A$2:$CE$8700,$A1802,MATCH(E$1,'2-3 引出列表'!$A$1:$CD$1,0)),""))</f>
        <v>0</v>
      </c>
      <c r="F1802" t="str">
        <f t="shared" si="28"/>
        <v>0</v>
      </c>
      <c r="G1802">
        <f>IF(ISBLANK(IFERROR(INDEX('2-3 引出列表'!$A$2:$CE$8700,$A1802,MATCH(G$1,'2-3 引出列表'!$A$1:$CD$1,0)),"")),"",IFERROR(INDEX('2-3 引出列表'!$A$2:$CE$8700,$A1802,MATCH(G$1,'2-3 引出列表'!$A$1:$CD$1,0)),""))</f>
        <v>0</v>
      </c>
      <c r="H1802">
        <f>IF(ISBLANK(IFERROR(INDEX('2-3 引出列表'!$A$2:$CE$8700,$A1802,MATCH(H$1,'2-3 引出列表'!$A$1:$CD$1,0)),"")),"",IFERROR(INDEX('2-3 引出列表'!$A$2:$CE$8700,$A1802,MATCH(H$1,'2-3 引出列表'!$A$1:$CD$1,0)),""))</f>
        <v>0</v>
      </c>
      <c r="I1802">
        <f>IF(ISBLANK(IFERROR(INDEX('2-3 引出列表'!$A$2:$CE$8700,$A1802,MATCH(I$1,'2-3 引出列表'!$A$1:$CD$1,0)),"")),"",IFERROR(INDEX('2-3 引出列表'!$A$2:$CE$8700,$A1802,MATCH(I$1,'2-3 引出列表'!$A$1:$CD$1,0)),""))</f>
        <v>0</v>
      </c>
    </row>
    <row r="1803" customFormat="1" spans="1:9">
      <c r="A1803">
        <v>1802</v>
      </c>
      <c r="B1803">
        <f>IF(ISBLANK(IFERROR(INDEX('2-3 引出列表'!$A$2:$CE$8700,$A1803,MATCH(B$1,'2-3 引出列表'!$A$1:$CD$1,0)),"")),"",IFERROR(INDEX('2-3 引出列表'!$A$2:$CE$8700,$A1803,MATCH(B$1,'2-3 引出列表'!$A$1:$CD$1,0)),""))</f>
        <v>0</v>
      </c>
      <c r="C1803">
        <f>IF(ISBLANK(IFERROR(INDEX('2-3 引出列表'!$A$2:$CE$8700,$A1803,MATCH(C$1,'2-3 引出列表'!$A$1:$CD$1,0)),"")),"",IFERROR(INDEX('2-3 引出列表'!$A$2:$CE$8700,$A1803,MATCH(C$1,'2-3 引出列表'!$A$1:$CD$1,0)),""))</f>
        <v>0</v>
      </c>
      <c r="D1803">
        <f>IF(ISBLANK(IFERROR(INDEX('2-3 引出列表'!$A$2:$CE$8700,$A1803,MATCH(D$1,'2-3 引出列表'!$A$1:$CD$1,0)),"")),"",IFERROR(INDEX('2-3 引出列表'!$A$2:$CE$8700,$A1803,MATCH(D$1,'2-3 引出列表'!$A$1:$CD$1,0)),""))</f>
        <v>0</v>
      </c>
      <c r="E1803">
        <f>IF(ISBLANK(IFERROR(INDEX('2-3 引出列表'!$A$2:$CE$8700,$A1803,MATCH(E$1,'2-3 引出列表'!$A$1:$CD$1,0)),"")),"",IFERROR(INDEX('2-3 引出列表'!$A$2:$CE$8700,$A1803,MATCH(E$1,'2-3 引出列表'!$A$1:$CD$1,0)),""))</f>
        <v>0</v>
      </c>
      <c r="F1803" t="str">
        <f t="shared" si="28"/>
        <v>0</v>
      </c>
      <c r="G1803">
        <f>IF(ISBLANK(IFERROR(INDEX('2-3 引出列表'!$A$2:$CE$8700,$A1803,MATCH(G$1,'2-3 引出列表'!$A$1:$CD$1,0)),"")),"",IFERROR(INDEX('2-3 引出列表'!$A$2:$CE$8700,$A1803,MATCH(G$1,'2-3 引出列表'!$A$1:$CD$1,0)),""))</f>
        <v>0</v>
      </c>
      <c r="H1803">
        <f>IF(ISBLANK(IFERROR(INDEX('2-3 引出列表'!$A$2:$CE$8700,$A1803,MATCH(H$1,'2-3 引出列表'!$A$1:$CD$1,0)),"")),"",IFERROR(INDEX('2-3 引出列表'!$A$2:$CE$8700,$A1803,MATCH(H$1,'2-3 引出列表'!$A$1:$CD$1,0)),""))</f>
        <v>0</v>
      </c>
      <c r="I1803">
        <f>IF(ISBLANK(IFERROR(INDEX('2-3 引出列表'!$A$2:$CE$8700,$A1803,MATCH(I$1,'2-3 引出列表'!$A$1:$CD$1,0)),"")),"",IFERROR(INDEX('2-3 引出列表'!$A$2:$CE$8700,$A1803,MATCH(I$1,'2-3 引出列表'!$A$1:$CD$1,0)),""))</f>
        <v>0</v>
      </c>
    </row>
    <row r="1804" customFormat="1" spans="1:9">
      <c r="A1804">
        <v>1803</v>
      </c>
      <c r="B1804">
        <f>IF(ISBLANK(IFERROR(INDEX('2-3 引出列表'!$A$2:$CE$8700,$A1804,MATCH(B$1,'2-3 引出列表'!$A$1:$CD$1,0)),"")),"",IFERROR(INDEX('2-3 引出列表'!$A$2:$CE$8700,$A1804,MATCH(B$1,'2-3 引出列表'!$A$1:$CD$1,0)),""))</f>
        <v>0</v>
      </c>
      <c r="C1804">
        <f>IF(ISBLANK(IFERROR(INDEX('2-3 引出列表'!$A$2:$CE$8700,$A1804,MATCH(C$1,'2-3 引出列表'!$A$1:$CD$1,0)),"")),"",IFERROR(INDEX('2-3 引出列表'!$A$2:$CE$8700,$A1804,MATCH(C$1,'2-3 引出列表'!$A$1:$CD$1,0)),""))</f>
        <v>0</v>
      </c>
      <c r="D1804">
        <f>IF(ISBLANK(IFERROR(INDEX('2-3 引出列表'!$A$2:$CE$8700,$A1804,MATCH(D$1,'2-3 引出列表'!$A$1:$CD$1,0)),"")),"",IFERROR(INDEX('2-3 引出列表'!$A$2:$CE$8700,$A1804,MATCH(D$1,'2-3 引出列表'!$A$1:$CD$1,0)),""))</f>
        <v>0</v>
      </c>
      <c r="E1804">
        <f>IF(ISBLANK(IFERROR(INDEX('2-3 引出列表'!$A$2:$CE$8700,$A1804,MATCH(E$1,'2-3 引出列表'!$A$1:$CD$1,0)),"")),"",IFERROR(INDEX('2-3 引出列表'!$A$2:$CE$8700,$A1804,MATCH(E$1,'2-3 引出列表'!$A$1:$CD$1,0)),""))</f>
        <v>0</v>
      </c>
      <c r="F1804" t="str">
        <f t="shared" si="28"/>
        <v>0</v>
      </c>
      <c r="G1804">
        <f>IF(ISBLANK(IFERROR(INDEX('2-3 引出列表'!$A$2:$CE$8700,$A1804,MATCH(G$1,'2-3 引出列表'!$A$1:$CD$1,0)),"")),"",IFERROR(INDEX('2-3 引出列表'!$A$2:$CE$8700,$A1804,MATCH(G$1,'2-3 引出列表'!$A$1:$CD$1,0)),""))</f>
        <v>0</v>
      </c>
      <c r="H1804">
        <f>IF(ISBLANK(IFERROR(INDEX('2-3 引出列表'!$A$2:$CE$8700,$A1804,MATCH(H$1,'2-3 引出列表'!$A$1:$CD$1,0)),"")),"",IFERROR(INDEX('2-3 引出列表'!$A$2:$CE$8700,$A1804,MATCH(H$1,'2-3 引出列表'!$A$1:$CD$1,0)),""))</f>
        <v>0</v>
      </c>
      <c r="I1804">
        <f>IF(ISBLANK(IFERROR(INDEX('2-3 引出列表'!$A$2:$CE$8700,$A1804,MATCH(I$1,'2-3 引出列表'!$A$1:$CD$1,0)),"")),"",IFERROR(INDEX('2-3 引出列表'!$A$2:$CE$8700,$A1804,MATCH(I$1,'2-3 引出列表'!$A$1:$CD$1,0)),""))</f>
        <v>0</v>
      </c>
    </row>
    <row r="1805" customFormat="1" spans="1:9">
      <c r="A1805">
        <v>1804</v>
      </c>
      <c r="B1805">
        <f>IF(ISBLANK(IFERROR(INDEX('2-3 引出列表'!$A$2:$CE$8700,$A1805,MATCH(B$1,'2-3 引出列表'!$A$1:$CD$1,0)),"")),"",IFERROR(INDEX('2-3 引出列表'!$A$2:$CE$8700,$A1805,MATCH(B$1,'2-3 引出列表'!$A$1:$CD$1,0)),""))</f>
        <v>0</v>
      </c>
      <c r="C1805">
        <f>IF(ISBLANK(IFERROR(INDEX('2-3 引出列表'!$A$2:$CE$8700,$A1805,MATCH(C$1,'2-3 引出列表'!$A$1:$CD$1,0)),"")),"",IFERROR(INDEX('2-3 引出列表'!$A$2:$CE$8700,$A1805,MATCH(C$1,'2-3 引出列表'!$A$1:$CD$1,0)),""))</f>
        <v>0</v>
      </c>
      <c r="D1805">
        <f>IF(ISBLANK(IFERROR(INDEX('2-3 引出列表'!$A$2:$CE$8700,$A1805,MATCH(D$1,'2-3 引出列表'!$A$1:$CD$1,0)),"")),"",IFERROR(INDEX('2-3 引出列表'!$A$2:$CE$8700,$A1805,MATCH(D$1,'2-3 引出列表'!$A$1:$CD$1,0)),""))</f>
        <v>0</v>
      </c>
      <c r="E1805">
        <f>IF(ISBLANK(IFERROR(INDEX('2-3 引出列表'!$A$2:$CE$8700,$A1805,MATCH(E$1,'2-3 引出列表'!$A$1:$CD$1,0)),"")),"",IFERROR(INDEX('2-3 引出列表'!$A$2:$CE$8700,$A1805,MATCH(E$1,'2-3 引出列表'!$A$1:$CD$1,0)),""))</f>
        <v>0</v>
      </c>
      <c r="F1805" t="str">
        <f t="shared" si="28"/>
        <v>0</v>
      </c>
      <c r="G1805">
        <f>IF(ISBLANK(IFERROR(INDEX('2-3 引出列表'!$A$2:$CE$8700,$A1805,MATCH(G$1,'2-3 引出列表'!$A$1:$CD$1,0)),"")),"",IFERROR(INDEX('2-3 引出列表'!$A$2:$CE$8700,$A1805,MATCH(G$1,'2-3 引出列表'!$A$1:$CD$1,0)),""))</f>
        <v>0</v>
      </c>
      <c r="H1805">
        <f>IF(ISBLANK(IFERROR(INDEX('2-3 引出列表'!$A$2:$CE$8700,$A1805,MATCH(H$1,'2-3 引出列表'!$A$1:$CD$1,0)),"")),"",IFERROR(INDEX('2-3 引出列表'!$A$2:$CE$8700,$A1805,MATCH(H$1,'2-3 引出列表'!$A$1:$CD$1,0)),""))</f>
        <v>0</v>
      </c>
      <c r="I1805">
        <f>IF(ISBLANK(IFERROR(INDEX('2-3 引出列表'!$A$2:$CE$8700,$A1805,MATCH(I$1,'2-3 引出列表'!$A$1:$CD$1,0)),"")),"",IFERROR(INDEX('2-3 引出列表'!$A$2:$CE$8700,$A1805,MATCH(I$1,'2-3 引出列表'!$A$1:$CD$1,0)),""))</f>
        <v>0</v>
      </c>
    </row>
    <row r="1806" customFormat="1" spans="1:9">
      <c r="A1806">
        <v>1805</v>
      </c>
      <c r="B1806">
        <f>IF(ISBLANK(IFERROR(INDEX('2-3 引出列表'!$A$2:$CE$8700,$A1806,MATCH(B$1,'2-3 引出列表'!$A$1:$CD$1,0)),"")),"",IFERROR(INDEX('2-3 引出列表'!$A$2:$CE$8700,$A1806,MATCH(B$1,'2-3 引出列表'!$A$1:$CD$1,0)),""))</f>
        <v>0</v>
      </c>
      <c r="C1806">
        <f>IF(ISBLANK(IFERROR(INDEX('2-3 引出列表'!$A$2:$CE$8700,$A1806,MATCH(C$1,'2-3 引出列表'!$A$1:$CD$1,0)),"")),"",IFERROR(INDEX('2-3 引出列表'!$A$2:$CE$8700,$A1806,MATCH(C$1,'2-3 引出列表'!$A$1:$CD$1,0)),""))</f>
        <v>0</v>
      </c>
      <c r="D1806">
        <f>IF(ISBLANK(IFERROR(INDEX('2-3 引出列表'!$A$2:$CE$8700,$A1806,MATCH(D$1,'2-3 引出列表'!$A$1:$CD$1,0)),"")),"",IFERROR(INDEX('2-3 引出列表'!$A$2:$CE$8700,$A1806,MATCH(D$1,'2-3 引出列表'!$A$1:$CD$1,0)),""))</f>
        <v>0</v>
      </c>
      <c r="E1806">
        <f>IF(ISBLANK(IFERROR(INDEX('2-3 引出列表'!$A$2:$CE$8700,$A1806,MATCH(E$1,'2-3 引出列表'!$A$1:$CD$1,0)),"")),"",IFERROR(INDEX('2-3 引出列表'!$A$2:$CE$8700,$A1806,MATCH(E$1,'2-3 引出列表'!$A$1:$CD$1,0)),""))</f>
        <v>0</v>
      </c>
      <c r="F1806" t="str">
        <f t="shared" si="28"/>
        <v>0</v>
      </c>
      <c r="G1806">
        <f>IF(ISBLANK(IFERROR(INDEX('2-3 引出列表'!$A$2:$CE$8700,$A1806,MATCH(G$1,'2-3 引出列表'!$A$1:$CD$1,0)),"")),"",IFERROR(INDEX('2-3 引出列表'!$A$2:$CE$8700,$A1806,MATCH(G$1,'2-3 引出列表'!$A$1:$CD$1,0)),""))</f>
        <v>0</v>
      </c>
      <c r="H1806">
        <f>IF(ISBLANK(IFERROR(INDEX('2-3 引出列表'!$A$2:$CE$8700,$A1806,MATCH(H$1,'2-3 引出列表'!$A$1:$CD$1,0)),"")),"",IFERROR(INDEX('2-3 引出列表'!$A$2:$CE$8700,$A1806,MATCH(H$1,'2-3 引出列表'!$A$1:$CD$1,0)),""))</f>
        <v>0</v>
      </c>
      <c r="I1806">
        <f>IF(ISBLANK(IFERROR(INDEX('2-3 引出列表'!$A$2:$CE$8700,$A1806,MATCH(I$1,'2-3 引出列表'!$A$1:$CD$1,0)),"")),"",IFERROR(INDEX('2-3 引出列表'!$A$2:$CE$8700,$A1806,MATCH(I$1,'2-3 引出列表'!$A$1:$CD$1,0)),""))</f>
        <v>0</v>
      </c>
    </row>
    <row r="1807" customFormat="1" spans="1:9">
      <c r="A1807">
        <v>1806</v>
      </c>
      <c r="B1807">
        <f>IF(ISBLANK(IFERROR(INDEX('2-3 引出列表'!$A$2:$CE$8700,$A1807,MATCH(B$1,'2-3 引出列表'!$A$1:$CD$1,0)),"")),"",IFERROR(INDEX('2-3 引出列表'!$A$2:$CE$8700,$A1807,MATCH(B$1,'2-3 引出列表'!$A$1:$CD$1,0)),""))</f>
        <v>0</v>
      </c>
      <c r="C1807">
        <f>IF(ISBLANK(IFERROR(INDEX('2-3 引出列表'!$A$2:$CE$8700,$A1807,MATCH(C$1,'2-3 引出列表'!$A$1:$CD$1,0)),"")),"",IFERROR(INDEX('2-3 引出列表'!$A$2:$CE$8700,$A1807,MATCH(C$1,'2-3 引出列表'!$A$1:$CD$1,0)),""))</f>
        <v>0</v>
      </c>
      <c r="D1807">
        <f>IF(ISBLANK(IFERROR(INDEX('2-3 引出列表'!$A$2:$CE$8700,$A1807,MATCH(D$1,'2-3 引出列表'!$A$1:$CD$1,0)),"")),"",IFERROR(INDEX('2-3 引出列表'!$A$2:$CE$8700,$A1807,MATCH(D$1,'2-3 引出列表'!$A$1:$CD$1,0)),""))</f>
        <v>0</v>
      </c>
      <c r="E1807">
        <f>IF(ISBLANK(IFERROR(INDEX('2-3 引出列表'!$A$2:$CE$8700,$A1807,MATCH(E$1,'2-3 引出列表'!$A$1:$CD$1,0)),"")),"",IFERROR(INDEX('2-3 引出列表'!$A$2:$CE$8700,$A1807,MATCH(E$1,'2-3 引出列表'!$A$1:$CD$1,0)),""))</f>
        <v>0</v>
      </c>
      <c r="F1807" t="str">
        <f t="shared" si="28"/>
        <v>0</v>
      </c>
      <c r="G1807">
        <f>IF(ISBLANK(IFERROR(INDEX('2-3 引出列表'!$A$2:$CE$8700,$A1807,MATCH(G$1,'2-3 引出列表'!$A$1:$CD$1,0)),"")),"",IFERROR(INDEX('2-3 引出列表'!$A$2:$CE$8700,$A1807,MATCH(G$1,'2-3 引出列表'!$A$1:$CD$1,0)),""))</f>
        <v>0</v>
      </c>
      <c r="H1807">
        <f>IF(ISBLANK(IFERROR(INDEX('2-3 引出列表'!$A$2:$CE$8700,$A1807,MATCH(H$1,'2-3 引出列表'!$A$1:$CD$1,0)),"")),"",IFERROR(INDEX('2-3 引出列表'!$A$2:$CE$8700,$A1807,MATCH(H$1,'2-3 引出列表'!$A$1:$CD$1,0)),""))</f>
        <v>0</v>
      </c>
      <c r="I1807">
        <f>IF(ISBLANK(IFERROR(INDEX('2-3 引出列表'!$A$2:$CE$8700,$A1807,MATCH(I$1,'2-3 引出列表'!$A$1:$CD$1,0)),"")),"",IFERROR(INDEX('2-3 引出列表'!$A$2:$CE$8700,$A1807,MATCH(I$1,'2-3 引出列表'!$A$1:$CD$1,0)),""))</f>
        <v>0</v>
      </c>
    </row>
    <row r="1808" customFormat="1" spans="1:9">
      <c r="A1808">
        <v>1807</v>
      </c>
      <c r="B1808">
        <f>IF(ISBLANK(IFERROR(INDEX('2-3 引出列表'!$A$2:$CE$8700,$A1808,MATCH(B$1,'2-3 引出列表'!$A$1:$CD$1,0)),"")),"",IFERROR(INDEX('2-3 引出列表'!$A$2:$CE$8700,$A1808,MATCH(B$1,'2-3 引出列表'!$A$1:$CD$1,0)),""))</f>
        <v>0</v>
      </c>
      <c r="C1808">
        <f>IF(ISBLANK(IFERROR(INDEX('2-3 引出列表'!$A$2:$CE$8700,$A1808,MATCH(C$1,'2-3 引出列表'!$A$1:$CD$1,0)),"")),"",IFERROR(INDEX('2-3 引出列表'!$A$2:$CE$8700,$A1808,MATCH(C$1,'2-3 引出列表'!$A$1:$CD$1,0)),""))</f>
        <v>0</v>
      </c>
      <c r="D1808">
        <f>IF(ISBLANK(IFERROR(INDEX('2-3 引出列表'!$A$2:$CE$8700,$A1808,MATCH(D$1,'2-3 引出列表'!$A$1:$CD$1,0)),"")),"",IFERROR(INDEX('2-3 引出列表'!$A$2:$CE$8700,$A1808,MATCH(D$1,'2-3 引出列表'!$A$1:$CD$1,0)),""))</f>
        <v>0</v>
      </c>
      <c r="E1808">
        <f>IF(ISBLANK(IFERROR(INDEX('2-3 引出列表'!$A$2:$CE$8700,$A1808,MATCH(E$1,'2-3 引出列表'!$A$1:$CD$1,0)),"")),"",IFERROR(INDEX('2-3 引出列表'!$A$2:$CE$8700,$A1808,MATCH(E$1,'2-3 引出列表'!$A$1:$CD$1,0)),""))</f>
        <v>0</v>
      </c>
      <c r="F1808" t="str">
        <f t="shared" si="28"/>
        <v>0</v>
      </c>
      <c r="G1808">
        <f>IF(ISBLANK(IFERROR(INDEX('2-3 引出列表'!$A$2:$CE$8700,$A1808,MATCH(G$1,'2-3 引出列表'!$A$1:$CD$1,0)),"")),"",IFERROR(INDEX('2-3 引出列表'!$A$2:$CE$8700,$A1808,MATCH(G$1,'2-3 引出列表'!$A$1:$CD$1,0)),""))</f>
        <v>0</v>
      </c>
      <c r="H1808">
        <f>IF(ISBLANK(IFERROR(INDEX('2-3 引出列表'!$A$2:$CE$8700,$A1808,MATCH(H$1,'2-3 引出列表'!$A$1:$CD$1,0)),"")),"",IFERROR(INDEX('2-3 引出列表'!$A$2:$CE$8700,$A1808,MATCH(H$1,'2-3 引出列表'!$A$1:$CD$1,0)),""))</f>
        <v>0</v>
      </c>
      <c r="I1808">
        <f>IF(ISBLANK(IFERROR(INDEX('2-3 引出列表'!$A$2:$CE$8700,$A1808,MATCH(I$1,'2-3 引出列表'!$A$1:$CD$1,0)),"")),"",IFERROR(INDEX('2-3 引出列表'!$A$2:$CE$8700,$A1808,MATCH(I$1,'2-3 引出列表'!$A$1:$CD$1,0)),""))</f>
        <v>0</v>
      </c>
    </row>
    <row r="1809" customFormat="1" spans="1:9">
      <c r="A1809">
        <v>1808</v>
      </c>
      <c r="B1809">
        <f>IF(ISBLANK(IFERROR(INDEX('2-3 引出列表'!$A$2:$CE$8700,$A1809,MATCH(B$1,'2-3 引出列表'!$A$1:$CD$1,0)),"")),"",IFERROR(INDEX('2-3 引出列表'!$A$2:$CE$8700,$A1809,MATCH(B$1,'2-3 引出列表'!$A$1:$CD$1,0)),""))</f>
        <v>0</v>
      </c>
      <c r="C1809">
        <f>IF(ISBLANK(IFERROR(INDEX('2-3 引出列表'!$A$2:$CE$8700,$A1809,MATCH(C$1,'2-3 引出列表'!$A$1:$CD$1,0)),"")),"",IFERROR(INDEX('2-3 引出列表'!$A$2:$CE$8700,$A1809,MATCH(C$1,'2-3 引出列表'!$A$1:$CD$1,0)),""))</f>
        <v>0</v>
      </c>
      <c r="D1809">
        <f>IF(ISBLANK(IFERROR(INDEX('2-3 引出列表'!$A$2:$CE$8700,$A1809,MATCH(D$1,'2-3 引出列表'!$A$1:$CD$1,0)),"")),"",IFERROR(INDEX('2-3 引出列表'!$A$2:$CE$8700,$A1809,MATCH(D$1,'2-3 引出列表'!$A$1:$CD$1,0)),""))</f>
        <v>0</v>
      </c>
      <c r="E1809">
        <f>IF(ISBLANK(IFERROR(INDEX('2-3 引出列表'!$A$2:$CE$8700,$A1809,MATCH(E$1,'2-3 引出列表'!$A$1:$CD$1,0)),"")),"",IFERROR(INDEX('2-3 引出列表'!$A$2:$CE$8700,$A1809,MATCH(E$1,'2-3 引出列表'!$A$1:$CD$1,0)),""))</f>
        <v>0</v>
      </c>
      <c r="F1809" t="str">
        <f t="shared" si="28"/>
        <v>0</v>
      </c>
      <c r="G1809">
        <f>IF(ISBLANK(IFERROR(INDEX('2-3 引出列表'!$A$2:$CE$8700,$A1809,MATCH(G$1,'2-3 引出列表'!$A$1:$CD$1,0)),"")),"",IFERROR(INDEX('2-3 引出列表'!$A$2:$CE$8700,$A1809,MATCH(G$1,'2-3 引出列表'!$A$1:$CD$1,0)),""))</f>
        <v>0</v>
      </c>
      <c r="H1809">
        <f>IF(ISBLANK(IFERROR(INDEX('2-3 引出列表'!$A$2:$CE$8700,$A1809,MATCH(H$1,'2-3 引出列表'!$A$1:$CD$1,0)),"")),"",IFERROR(INDEX('2-3 引出列表'!$A$2:$CE$8700,$A1809,MATCH(H$1,'2-3 引出列表'!$A$1:$CD$1,0)),""))</f>
        <v>0</v>
      </c>
      <c r="I1809">
        <f>IF(ISBLANK(IFERROR(INDEX('2-3 引出列表'!$A$2:$CE$8700,$A1809,MATCH(I$1,'2-3 引出列表'!$A$1:$CD$1,0)),"")),"",IFERROR(INDEX('2-3 引出列表'!$A$2:$CE$8700,$A1809,MATCH(I$1,'2-3 引出列表'!$A$1:$CD$1,0)),""))</f>
        <v>0</v>
      </c>
    </row>
    <row r="1810" customFormat="1" spans="1:9">
      <c r="A1810">
        <v>1809</v>
      </c>
      <c r="B1810">
        <f>IF(ISBLANK(IFERROR(INDEX('2-3 引出列表'!$A$2:$CE$8700,$A1810,MATCH(B$1,'2-3 引出列表'!$A$1:$CD$1,0)),"")),"",IFERROR(INDEX('2-3 引出列表'!$A$2:$CE$8700,$A1810,MATCH(B$1,'2-3 引出列表'!$A$1:$CD$1,0)),""))</f>
        <v>0</v>
      </c>
      <c r="C1810">
        <f>IF(ISBLANK(IFERROR(INDEX('2-3 引出列表'!$A$2:$CE$8700,$A1810,MATCH(C$1,'2-3 引出列表'!$A$1:$CD$1,0)),"")),"",IFERROR(INDEX('2-3 引出列表'!$A$2:$CE$8700,$A1810,MATCH(C$1,'2-3 引出列表'!$A$1:$CD$1,0)),""))</f>
        <v>0</v>
      </c>
      <c r="D1810">
        <f>IF(ISBLANK(IFERROR(INDEX('2-3 引出列表'!$A$2:$CE$8700,$A1810,MATCH(D$1,'2-3 引出列表'!$A$1:$CD$1,0)),"")),"",IFERROR(INDEX('2-3 引出列表'!$A$2:$CE$8700,$A1810,MATCH(D$1,'2-3 引出列表'!$A$1:$CD$1,0)),""))</f>
        <v>0</v>
      </c>
      <c r="E1810">
        <f>IF(ISBLANK(IFERROR(INDEX('2-3 引出列表'!$A$2:$CE$8700,$A1810,MATCH(E$1,'2-3 引出列表'!$A$1:$CD$1,0)),"")),"",IFERROR(INDEX('2-3 引出列表'!$A$2:$CE$8700,$A1810,MATCH(E$1,'2-3 引出列表'!$A$1:$CD$1,0)),""))</f>
        <v>0</v>
      </c>
      <c r="F1810" t="str">
        <f t="shared" si="28"/>
        <v>0</v>
      </c>
      <c r="G1810">
        <f>IF(ISBLANK(IFERROR(INDEX('2-3 引出列表'!$A$2:$CE$8700,$A1810,MATCH(G$1,'2-3 引出列表'!$A$1:$CD$1,0)),"")),"",IFERROR(INDEX('2-3 引出列表'!$A$2:$CE$8700,$A1810,MATCH(G$1,'2-3 引出列表'!$A$1:$CD$1,0)),""))</f>
        <v>0</v>
      </c>
      <c r="H1810">
        <f>IF(ISBLANK(IFERROR(INDEX('2-3 引出列表'!$A$2:$CE$8700,$A1810,MATCH(H$1,'2-3 引出列表'!$A$1:$CD$1,0)),"")),"",IFERROR(INDEX('2-3 引出列表'!$A$2:$CE$8700,$A1810,MATCH(H$1,'2-3 引出列表'!$A$1:$CD$1,0)),""))</f>
        <v>0</v>
      </c>
      <c r="I1810">
        <f>IF(ISBLANK(IFERROR(INDEX('2-3 引出列表'!$A$2:$CE$8700,$A1810,MATCH(I$1,'2-3 引出列表'!$A$1:$CD$1,0)),"")),"",IFERROR(INDEX('2-3 引出列表'!$A$2:$CE$8700,$A1810,MATCH(I$1,'2-3 引出列表'!$A$1:$CD$1,0)),""))</f>
        <v>0</v>
      </c>
    </row>
    <row r="1811" customFormat="1" spans="1:9">
      <c r="A1811">
        <v>1810</v>
      </c>
      <c r="B1811">
        <f>IF(ISBLANK(IFERROR(INDEX('2-3 引出列表'!$A$2:$CE$8700,$A1811,MATCH(B$1,'2-3 引出列表'!$A$1:$CD$1,0)),"")),"",IFERROR(INDEX('2-3 引出列表'!$A$2:$CE$8700,$A1811,MATCH(B$1,'2-3 引出列表'!$A$1:$CD$1,0)),""))</f>
        <v>0</v>
      </c>
      <c r="C1811">
        <f>IF(ISBLANK(IFERROR(INDEX('2-3 引出列表'!$A$2:$CE$8700,$A1811,MATCH(C$1,'2-3 引出列表'!$A$1:$CD$1,0)),"")),"",IFERROR(INDEX('2-3 引出列表'!$A$2:$CE$8700,$A1811,MATCH(C$1,'2-3 引出列表'!$A$1:$CD$1,0)),""))</f>
        <v>0</v>
      </c>
      <c r="D1811">
        <f>IF(ISBLANK(IFERROR(INDEX('2-3 引出列表'!$A$2:$CE$8700,$A1811,MATCH(D$1,'2-3 引出列表'!$A$1:$CD$1,0)),"")),"",IFERROR(INDEX('2-3 引出列表'!$A$2:$CE$8700,$A1811,MATCH(D$1,'2-3 引出列表'!$A$1:$CD$1,0)),""))</f>
        <v>0</v>
      </c>
      <c r="E1811">
        <f>IF(ISBLANK(IFERROR(INDEX('2-3 引出列表'!$A$2:$CE$8700,$A1811,MATCH(E$1,'2-3 引出列表'!$A$1:$CD$1,0)),"")),"",IFERROR(INDEX('2-3 引出列表'!$A$2:$CE$8700,$A1811,MATCH(E$1,'2-3 引出列表'!$A$1:$CD$1,0)),""))</f>
        <v>0</v>
      </c>
      <c r="F1811" t="str">
        <f t="shared" si="28"/>
        <v>0</v>
      </c>
      <c r="G1811">
        <f>IF(ISBLANK(IFERROR(INDEX('2-3 引出列表'!$A$2:$CE$8700,$A1811,MATCH(G$1,'2-3 引出列表'!$A$1:$CD$1,0)),"")),"",IFERROR(INDEX('2-3 引出列表'!$A$2:$CE$8700,$A1811,MATCH(G$1,'2-3 引出列表'!$A$1:$CD$1,0)),""))</f>
        <v>0</v>
      </c>
      <c r="H1811">
        <f>IF(ISBLANK(IFERROR(INDEX('2-3 引出列表'!$A$2:$CE$8700,$A1811,MATCH(H$1,'2-3 引出列表'!$A$1:$CD$1,0)),"")),"",IFERROR(INDEX('2-3 引出列表'!$A$2:$CE$8700,$A1811,MATCH(H$1,'2-3 引出列表'!$A$1:$CD$1,0)),""))</f>
        <v>0</v>
      </c>
      <c r="I1811">
        <f>IF(ISBLANK(IFERROR(INDEX('2-3 引出列表'!$A$2:$CE$8700,$A1811,MATCH(I$1,'2-3 引出列表'!$A$1:$CD$1,0)),"")),"",IFERROR(INDEX('2-3 引出列表'!$A$2:$CE$8700,$A1811,MATCH(I$1,'2-3 引出列表'!$A$1:$CD$1,0)),""))</f>
        <v>0</v>
      </c>
    </row>
    <row r="1812" customFormat="1" spans="1:9">
      <c r="A1812">
        <v>1811</v>
      </c>
      <c r="B1812">
        <f>IF(ISBLANK(IFERROR(INDEX('2-3 引出列表'!$A$2:$CE$8700,$A1812,MATCH(B$1,'2-3 引出列表'!$A$1:$CD$1,0)),"")),"",IFERROR(INDEX('2-3 引出列表'!$A$2:$CE$8700,$A1812,MATCH(B$1,'2-3 引出列表'!$A$1:$CD$1,0)),""))</f>
        <v>0</v>
      </c>
      <c r="C1812">
        <f>IF(ISBLANK(IFERROR(INDEX('2-3 引出列表'!$A$2:$CE$8700,$A1812,MATCH(C$1,'2-3 引出列表'!$A$1:$CD$1,0)),"")),"",IFERROR(INDEX('2-3 引出列表'!$A$2:$CE$8700,$A1812,MATCH(C$1,'2-3 引出列表'!$A$1:$CD$1,0)),""))</f>
        <v>0</v>
      </c>
      <c r="D1812">
        <f>IF(ISBLANK(IFERROR(INDEX('2-3 引出列表'!$A$2:$CE$8700,$A1812,MATCH(D$1,'2-3 引出列表'!$A$1:$CD$1,0)),"")),"",IFERROR(INDEX('2-3 引出列表'!$A$2:$CE$8700,$A1812,MATCH(D$1,'2-3 引出列表'!$A$1:$CD$1,0)),""))</f>
        <v>0</v>
      </c>
      <c r="E1812">
        <f>IF(ISBLANK(IFERROR(INDEX('2-3 引出列表'!$A$2:$CE$8700,$A1812,MATCH(E$1,'2-3 引出列表'!$A$1:$CD$1,0)),"")),"",IFERROR(INDEX('2-3 引出列表'!$A$2:$CE$8700,$A1812,MATCH(E$1,'2-3 引出列表'!$A$1:$CD$1,0)),""))</f>
        <v>0</v>
      </c>
      <c r="F1812" t="str">
        <f t="shared" si="28"/>
        <v>0</v>
      </c>
      <c r="G1812">
        <f>IF(ISBLANK(IFERROR(INDEX('2-3 引出列表'!$A$2:$CE$8700,$A1812,MATCH(G$1,'2-3 引出列表'!$A$1:$CD$1,0)),"")),"",IFERROR(INDEX('2-3 引出列表'!$A$2:$CE$8700,$A1812,MATCH(G$1,'2-3 引出列表'!$A$1:$CD$1,0)),""))</f>
        <v>0</v>
      </c>
      <c r="H1812">
        <f>IF(ISBLANK(IFERROR(INDEX('2-3 引出列表'!$A$2:$CE$8700,$A1812,MATCH(H$1,'2-3 引出列表'!$A$1:$CD$1,0)),"")),"",IFERROR(INDEX('2-3 引出列表'!$A$2:$CE$8700,$A1812,MATCH(H$1,'2-3 引出列表'!$A$1:$CD$1,0)),""))</f>
        <v>0</v>
      </c>
      <c r="I1812">
        <f>IF(ISBLANK(IFERROR(INDEX('2-3 引出列表'!$A$2:$CE$8700,$A1812,MATCH(I$1,'2-3 引出列表'!$A$1:$CD$1,0)),"")),"",IFERROR(INDEX('2-3 引出列表'!$A$2:$CE$8700,$A1812,MATCH(I$1,'2-3 引出列表'!$A$1:$CD$1,0)),""))</f>
        <v>0</v>
      </c>
    </row>
    <row r="1813" customFormat="1" spans="1:9">
      <c r="A1813">
        <v>1812</v>
      </c>
      <c r="B1813">
        <f>IF(ISBLANK(IFERROR(INDEX('2-3 引出列表'!$A$2:$CE$8700,$A1813,MATCH(B$1,'2-3 引出列表'!$A$1:$CD$1,0)),"")),"",IFERROR(INDEX('2-3 引出列表'!$A$2:$CE$8700,$A1813,MATCH(B$1,'2-3 引出列表'!$A$1:$CD$1,0)),""))</f>
        <v>0</v>
      </c>
      <c r="C1813">
        <f>IF(ISBLANK(IFERROR(INDEX('2-3 引出列表'!$A$2:$CE$8700,$A1813,MATCH(C$1,'2-3 引出列表'!$A$1:$CD$1,0)),"")),"",IFERROR(INDEX('2-3 引出列表'!$A$2:$CE$8700,$A1813,MATCH(C$1,'2-3 引出列表'!$A$1:$CD$1,0)),""))</f>
        <v>0</v>
      </c>
      <c r="D1813">
        <f>IF(ISBLANK(IFERROR(INDEX('2-3 引出列表'!$A$2:$CE$8700,$A1813,MATCH(D$1,'2-3 引出列表'!$A$1:$CD$1,0)),"")),"",IFERROR(INDEX('2-3 引出列表'!$A$2:$CE$8700,$A1813,MATCH(D$1,'2-3 引出列表'!$A$1:$CD$1,0)),""))</f>
        <v>0</v>
      </c>
      <c r="E1813">
        <f>IF(ISBLANK(IFERROR(INDEX('2-3 引出列表'!$A$2:$CE$8700,$A1813,MATCH(E$1,'2-3 引出列表'!$A$1:$CD$1,0)),"")),"",IFERROR(INDEX('2-3 引出列表'!$A$2:$CE$8700,$A1813,MATCH(E$1,'2-3 引出列表'!$A$1:$CD$1,0)),""))</f>
        <v>0</v>
      </c>
      <c r="F1813" t="str">
        <f t="shared" si="28"/>
        <v>0</v>
      </c>
      <c r="G1813">
        <f>IF(ISBLANK(IFERROR(INDEX('2-3 引出列表'!$A$2:$CE$8700,$A1813,MATCH(G$1,'2-3 引出列表'!$A$1:$CD$1,0)),"")),"",IFERROR(INDEX('2-3 引出列表'!$A$2:$CE$8700,$A1813,MATCH(G$1,'2-3 引出列表'!$A$1:$CD$1,0)),""))</f>
        <v>0</v>
      </c>
      <c r="H1813">
        <f>IF(ISBLANK(IFERROR(INDEX('2-3 引出列表'!$A$2:$CE$8700,$A1813,MATCH(H$1,'2-3 引出列表'!$A$1:$CD$1,0)),"")),"",IFERROR(INDEX('2-3 引出列表'!$A$2:$CE$8700,$A1813,MATCH(H$1,'2-3 引出列表'!$A$1:$CD$1,0)),""))</f>
        <v>0</v>
      </c>
      <c r="I1813">
        <f>IF(ISBLANK(IFERROR(INDEX('2-3 引出列表'!$A$2:$CE$8700,$A1813,MATCH(I$1,'2-3 引出列表'!$A$1:$CD$1,0)),"")),"",IFERROR(INDEX('2-3 引出列表'!$A$2:$CE$8700,$A1813,MATCH(I$1,'2-3 引出列表'!$A$1:$CD$1,0)),""))</f>
        <v>0</v>
      </c>
    </row>
    <row r="1814" customFormat="1" spans="1:9">
      <c r="A1814">
        <v>1813</v>
      </c>
      <c r="B1814">
        <f>IF(ISBLANK(IFERROR(INDEX('2-3 引出列表'!$A$2:$CE$8700,$A1814,MATCH(B$1,'2-3 引出列表'!$A$1:$CD$1,0)),"")),"",IFERROR(INDEX('2-3 引出列表'!$A$2:$CE$8700,$A1814,MATCH(B$1,'2-3 引出列表'!$A$1:$CD$1,0)),""))</f>
        <v>0</v>
      </c>
      <c r="C1814">
        <f>IF(ISBLANK(IFERROR(INDEX('2-3 引出列表'!$A$2:$CE$8700,$A1814,MATCH(C$1,'2-3 引出列表'!$A$1:$CD$1,0)),"")),"",IFERROR(INDEX('2-3 引出列表'!$A$2:$CE$8700,$A1814,MATCH(C$1,'2-3 引出列表'!$A$1:$CD$1,0)),""))</f>
        <v>0</v>
      </c>
      <c r="D1814">
        <f>IF(ISBLANK(IFERROR(INDEX('2-3 引出列表'!$A$2:$CE$8700,$A1814,MATCH(D$1,'2-3 引出列表'!$A$1:$CD$1,0)),"")),"",IFERROR(INDEX('2-3 引出列表'!$A$2:$CE$8700,$A1814,MATCH(D$1,'2-3 引出列表'!$A$1:$CD$1,0)),""))</f>
        <v>0</v>
      </c>
      <c r="E1814">
        <f>IF(ISBLANK(IFERROR(INDEX('2-3 引出列表'!$A$2:$CE$8700,$A1814,MATCH(E$1,'2-3 引出列表'!$A$1:$CD$1,0)),"")),"",IFERROR(INDEX('2-3 引出列表'!$A$2:$CE$8700,$A1814,MATCH(E$1,'2-3 引出列表'!$A$1:$CD$1,0)),""))</f>
        <v>0</v>
      </c>
      <c r="F1814" t="str">
        <f t="shared" si="28"/>
        <v>0</v>
      </c>
      <c r="G1814">
        <f>IF(ISBLANK(IFERROR(INDEX('2-3 引出列表'!$A$2:$CE$8700,$A1814,MATCH(G$1,'2-3 引出列表'!$A$1:$CD$1,0)),"")),"",IFERROR(INDEX('2-3 引出列表'!$A$2:$CE$8700,$A1814,MATCH(G$1,'2-3 引出列表'!$A$1:$CD$1,0)),""))</f>
        <v>0</v>
      </c>
      <c r="H1814">
        <f>IF(ISBLANK(IFERROR(INDEX('2-3 引出列表'!$A$2:$CE$8700,$A1814,MATCH(H$1,'2-3 引出列表'!$A$1:$CD$1,0)),"")),"",IFERROR(INDEX('2-3 引出列表'!$A$2:$CE$8700,$A1814,MATCH(H$1,'2-3 引出列表'!$A$1:$CD$1,0)),""))</f>
        <v>0</v>
      </c>
      <c r="I1814">
        <f>IF(ISBLANK(IFERROR(INDEX('2-3 引出列表'!$A$2:$CE$8700,$A1814,MATCH(I$1,'2-3 引出列表'!$A$1:$CD$1,0)),"")),"",IFERROR(INDEX('2-3 引出列表'!$A$2:$CE$8700,$A1814,MATCH(I$1,'2-3 引出列表'!$A$1:$CD$1,0)),""))</f>
        <v>0</v>
      </c>
    </row>
    <row r="1815" customFormat="1" spans="1:9">
      <c r="A1815">
        <v>1814</v>
      </c>
      <c r="B1815">
        <f>IF(ISBLANK(IFERROR(INDEX('2-3 引出列表'!$A$2:$CE$8700,$A1815,MATCH(B$1,'2-3 引出列表'!$A$1:$CD$1,0)),"")),"",IFERROR(INDEX('2-3 引出列表'!$A$2:$CE$8700,$A1815,MATCH(B$1,'2-3 引出列表'!$A$1:$CD$1,0)),""))</f>
        <v>0</v>
      </c>
      <c r="C1815">
        <f>IF(ISBLANK(IFERROR(INDEX('2-3 引出列表'!$A$2:$CE$8700,$A1815,MATCH(C$1,'2-3 引出列表'!$A$1:$CD$1,0)),"")),"",IFERROR(INDEX('2-3 引出列表'!$A$2:$CE$8700,$A1815,MATCH(C$1,'2-3 引出列表'!$A$1:$CD$1,0)),""))</f>
        <v>0</v>
      </c>
      <c r="D1815">
        <f>IF(ISBLANK(IFERROR(INDEX('2-3 引出列表'!$A$2:$CE$8700,$A1815,MATCH(D$1,'2-3 引出列表'!$A$1:$CD$1,0)),"")),"",IFERROR(INDEX('2-3 引出列表'!$A$2:$CE$8700,$A1815,MATCH(D$1,'2-3 引出列表'!$A$1:$CD$1,0)),""))</f>
        <v>0</v>
      </c>
      <c r="E1815">
        <f>IF(ISBLANK(IFERROR(INDEX('2-3 引出列表'!$A$2:$CE$8700,$A1815,MATCH(E$1,'2-3 引出列表'!$A$1:$CD$1,0)),"")),"",IFERROR(INDEX('2-3 引出列表'!$A$2:$CE$8700,$A1815,MATCH(E$1,'2-3 引出列表'!$A$1:$CD$1,0)),""))</f>
        <v>0</v>
      </c>
      <c r="F1815" t="str">
        <f t="shared" si="28"/>
        <v>0</v>
      </c>
      <c r="G1815">
        <f>IF(ISBLANK(IFERROR(INDEX('2-3 引出列表'!$A$2:$CE$8700,$A1815,MATCH(G$1,'2-3 引出列表'!$A$1:$CD$1,0)),"")),"",IFERROR(INDEX('2-3 引出列表'!$A$2:$CE$8700,$A1815,MATCH(G$1,'2-3 引出列表'!$A$1:$CD$1,0)),""))</f>
        <v>0</v>
      </c>
      <c r="H1815">
        <f>IF(ISBLANK(IFERROR(INDEX('2-3 引出列表'!$A$2:$CE$8700,$A1815,MATCH(H$1,'2-3 引出列表'!$A$1:$CD$1,0)),"")),"",IFERROR(INDEX('2-3 引出列表'!$A$2:$CE$8700,$A1815,MATCH(H$1,'2-3 引出列表'!$A$1:$CD$1,0)),""))</f>
        <v>0</v>
      </c>
      <c r="I1815">
        <f>IF(ISBLANK(IFERROR(INDEX('2-3 引出列表'!$A$2:$CE$8700,$A1815,MATCH(I$1,'2-3 引出列表'!$A$1:$CD$1,0)),"")),"",IFERROR(INDEX('2-3 引出列表'!$A$2:$CE$8700,$A1815,MATCH(I$1,'2-3 引出列表'!$A$1:$CD$1,0)),""))</f>
        <v>0</v>
      </c>
    </row>
    <row r="1816" customFormat="1" spans="1:9">
      <c r="A1816">
        <v>1815</v>
      </c>
      <c r="B1816">
        <f>IF(ISBLANK(IFERROR(INDEX('2-3 引出列表'!$A$2:$CE$8700,$A1816,MATCH(B$1,'2-3 引出列表'!$A$1:$CD$1,0)),"")),"",IFERROR(INDEX('2-3 引出列表'!$A$2:$CE$8700,$A1816,MATCH(B$1,'2-3 引出列表'!$A$1:$CD$1,0)),""))</f>
        <v>0</v>
      </c>
      <c r="C1816">
        <f>IF(ISBLANK(IFERROR(INDEX('2-3 引出列表'!$A$2:$CE$8700,$A1816,MATCH(C$1,'2-3 引出列表'!$A$1:$CD$1,0)),"")),"",IFERROR(INDEX('2-3 引出列表'!$A$2:$CE$8700,$A1816,MATCH(C$1,'2-3 引出列表'!$A$1:$CD$1,0)),""))</f>
        <v>0</v>
      </c>
      <c r="D1816">
        <f>IF(ISBLANK(IFERROR(INDEX('2-3 引出列表'!$A$2:$CE$8700,$A1816,MATCH(D$1,'2-3 引出列表'!$A$1:$CD$1,0)),"")),"",IFERROR(INDEX('2-3 引出列表'!$A$2:$CE$8700,$A1816,MATCH(D$1,'2-3 引出列表'!$A$1:$CD$1,0)),""))</f>
        <v>0</v>
      </c>
      <c r="E1816">
        <f>IF(ISBLANK(IFERROR(INDEX('2-3 引出列表'!$A$2:$CE$8700,$A1816,MATCH(E$1,'2-3 引出列表'!$A$1:$CD$1,0)),"")),"",IFERROR(INDEX('2-3 引出列表'!$A$2:$CE$8700,$A1816,MATCH(E$1,'2-3 引出列表'!$A$1:$CD$1,0)),""))</f>
        <v>0</v>
      </c>
      <c r="F1816" t="str">
        <f t="shared" si="28"/>
        <v>0</v>
      </c>
      <c r="G1816">
        <f>IF(ISBLANK(IFERROR(INDEX('2-3 引出列表'!$A$2:$CE$8700,$A1816,MATCH(G$1,'2-3 引出列表'!$A$1:$CD$1,0)),"")),"",IFERROR(INDEX('2-3 引出列表'!$A$2:$CE$8700,$A1816,MATCH(G$1,'2-3 引出列表'!$A$1:$CD$1,0)),""))</f>
        <v>0</v>
      </c>
      <c r="H1816">
        <f>IF(ISBLANK(IFERROR(INDEX('2-3 引出列表'!$A$2:$CE$8700,$A1816,MATCH(H$1,'2-3 引出列表'!$A$1:$CD$1,0)),"")),"",IFERROR(INDEX('2-3 引出列表'!$A$2:$CE$8700,$A1816,MATCH(H$1,'2-3 引出列表'!$A$1:$CD$1,0)),""))</f>
        <v>0</v>
      </c>
      <c r="I1816">
        <f>IF(ISBLANK(IFERROR(INDEX('2-3 引出列表'!$A$2:$CE$8700,$A1816,MATCH(I$1,'2-3 引出列表'!$A$1:$CD$1,0)),"")),"",IFERROR(INDEX('2-3 引出列表'!$A$2:$CE$8700,$A1816,MATCH(I$1,'2-3 引出列表'!$A$1:$CD$1,0)),""))</f>
        <v>0</v>
      </c>
    </row>
    <row r="1817" customFormat="1" spans="1:9">
      <c r="A1817">
        <v>1816</v>
      </c>
      <c r="B1817">
        <f>IF(ISBLANK(IFERROR(INDEX('2-3 引出列表'!$A$2:$CE$8700,$A1817,MATCH(B$1,'2-3 引出列表'!$A$1:$CD$1,0)),"")),"",IFERROR(INDEX('2-3 引出列表'!$A$2:$CE$8700,$A1817,MATCH(B$1,'2-3 引出列表'!$A$1:$CD$1,0)),""))</f>
        <v>0</v>
      </c>
      <c r="C1817">
        <f>IF(ISBLANK(IFERROR(INDEX('2-3 引出列表'!$A$2:$CE$8700,$A1817,MATCH(C$1,'2-3 引出列表'!$A$1:$CD$1,0)),"")),"",IFERROR(INDEX('2-3 引出列表'!$A$2:$CE$8700,$A1817,MATCH(C$1,'2-3 引出列表'!$A$1:$CD$1,0)),""))</f>
        <v>0</v>
      </c>
      <c r="D1817">
        <f>IF(ISBLANK(IFERROR(INDEX('2-3 引出列表'!$A$2:$CE$8700,$A1817,MATCH(D$1,'2-3 引出列表'!$A$1:$CD$1,0)),"")),"",IFERROR(INDEX('2-3 引出列表'!$A$2:$CE$8700,$A1817,MATCH(D$1,'2-3 引出列表'!$A$1:$CD$1,0)),""))</f>
        <v>0</v>
      </c>
      <c r="E1817">
        <f>IF(ISBLANK(IFERROR(INDEX('2-3 引出列表'!$A$2:$CE$8700,$A1817,MATCH(E$1,'2-3 引出列表'!$A$1:$CD$1,0)),"")),"",IFERROR(INDEX('2-3 引出列表'!$A$2:$CE$8700,$A1817,MATCH(E$1,'2-3 引出列表'!$A$1:$CD$1,0)),""))</f>
        <v>0</v>
      </c>
      <c r="F1817" t="str">
        <f t="shared" si="28"/>
        <v>0</v>
      </c>
      <c r="G1817">
        <f>IF(ISBLANK(IFERROR(INDEX('2-3 引出列表'!$A$2:$CE$8700,$A1817,MATCH(G$1,'2-3 引出列表'!$A$1:$CD$1,0)),"")),"",IFERROR(INDEX('2-3 引出列表'!$A$2:$CE$8700,$A1817,MATCH(G$1,'2-3 引出列表'!$A$1:$CD$1,0)),""))</f>
        <v>0</v>
      </c>
      <c r="H1817">
        <f>IF(ISBLANK(IFERROR(INDEX('2-3 引出列表'!$A$2:$CE$8700,$A1817,MATCH(H$1,'2-3 引出列表'!$A$1:$CD$1,0)),"")),"",IFERROR(INDEX('2-3 引出列表'!$A$2:$CE$8700,$A1817,MATCH(H$1,'2-3 引出列表'!$A$1:$CD$1,0)),""))</f>
        <v>0</v>
      </c>
      <c r="I1817">
        <f>IF(ISBLANK(IFERROR(INDEX('2-3 引出列表'!$A$2:$CE$8700,$A1817,MATCH(I$1,'2-3 引出列表'!$A$1:$CD$1,0)),"")),"",IFERROR(INDEX('2-3 引出列表'!$A$2:$CE$8700,$A1817,MATCH(I$1,'2-3 引出列表'!$A$1:$CD$1,0)),""))</f>
        <v>0</v>
      </c>
    </row>
    <row r="1818" customFormat="1" spans="1:9">
      <c r="A1818">
        <v>1817</v>
      </c>
      <c r="B1818">
        <f>IF(ISBLANK(IFERROR(INDEX('2-3 引出列表'!$A$2:$CE$8700,$A1818,MATCH(B$1,'2-3 引出列表'!$A$1:$CD$1,0)),"")),"",IFERROR(INDEX('2-3 引出列表'!$A$2:$CE$8700,$A1818,MATCH(B$1,'2-3 引出列表'!$A$1:$CD$1,0)),""))</f>
        <v>0</v>
      </c>
      <c r="C1818">
        <f>IF(ISBLANK(IFERROR(INDEX('2-3 引出列表'!$A$2:$CE$8700,$A1818,MATCH(C$1,'2-3 引出列表'!$A$1:$CD$1,0)),"")),"",IFERROR(INDEX('2-3 引出列表'!$A$2:$CE$8700,$A1818,MATCH(C$1,'2-3 引出列表'!$A$1:$CD$1,0)),""))</f>
        <v>0</v>
      </c>
      <c r="D1818">
        <f>IF(ISBLANK(IFERROR(INDEX('2-3 引出列表'!$A$2:$CE$8700,$A1818,MATCH(D$1,'2-3 引出列表'!$A$1:$CD$1,0)),"")),"",IFERROR(INDEX('2-3 引出列表'!$A$2:$CE$8700,$A1818,MATCH(D$1,'2-3 引出列表'!$A$1:$CD$1,0)),""))</f>
        <v>0</v>
      </c>
      <c r="E1818">
        <f>IF(ISBLANK(IFERROR(INDEX('2-3 引出列表'!$A$2:$CE$8700,$A1818,MATCH(E$1,'2-3 引出列表'!$A$1:$CD$1,0)),"")),"",IFERROR(INDEX('2-3 引出列表'!$A$2:$CE$8700,$A1818,MATCH(E$1,'2-3 引出列表'!$A$1:$CD$1,0)),""))</f>
        <v>0</v>
      </c>
      <c r="F1818" t="str">
        <f t="shared" si="28"/>
        <v>0</v>
      </c>
      <c r="G1818">
        <f>IF(ISBLANK(IFERROR(INDEX('2-3 引出列表'!$A$2:$CE$8700,$A1818,MATCH(G$1,'2-3 引出列表'!$A$1:$CD$1,0)),"")),"",IFERROR(INDEX('2-3 引出列表'!$A$2:$CE$8700,$A1818,MATCH(G$1,'2-3 引出列表'!$A$1:$CD$1,0)),""))</f>
        <v>0</v>
      </c>
      <c r="H1818">
        <f>IF(ISBLANK(IFERROR(INDEX('2-3 引出列表'!$A$2:$CE$8700,$A1818,MATCH(H$1,'2-3 引出列表'!$A$1:$CD$1,0)),"")),"",IFERROR(INDEX('2-3 引出列表'!$A$2:$CE$8700,$A1818,MATCH(H$1,'2-3 引出列表'!$A$1:$CD$1,0)),""))</f>
        <v>0</v>
      </c>
      <c r="I1818">
        <f>IF(ISBLANK(IFERROR(INDEX('2-3 引出列表'!$A$2:$CE$8700,$A1818,MATCH(I$1,'2-3 引出列表'!$A$1:$CD$1,0)),"")),"",IFERROR(INDEX('2-3 引出列表'!$A$2:$CE$8700,$A1818,MATCH(I$1,'2-3 引出列表'!$A$1:$CD$1,0)),""))</f>
        <v>0</v>
      </c>
    </row>
    <row r="1819" customFormat="1" spans="1:9">
      <c r="A1819">
        <v>1818</v>
      </c>
      <c r="B1819">
        <f>IF(ISBLANK(IFERROR(INDEX('2-3 引出列表'!$A$2:$CE$8700,$A1819,MATCH(B$1,'2-3 引出列表'!$A$1:$CD$1,0)),"")),"",IFERROR(INDEX('2-3 引出列表'!$A$2:$CE$8700,$A1819,MATCH(B$1,'2-3 引出列表'!$A$1:$CD$1,0)),""))</f>
        <v>0</v>
      </c>
      <c r="C1819">
        <f>IF(ISBLANK(IFERROR(INDEX('2-3 引出列表'!$A$2:$CE$8700,$A1819,MATCH(C$1,'2-3 引出列表'!$A$1:$CD$1,0)),"")),"",IFERROR(INDEX('2-3 引出列表'!$A$2:$CE$8700,$A1819,MATCH(C$1,'2-3 引出列表'!$A$1:$CD$1,0)),""))</f>
        <v>0</v>
      </c>
      <c r="D1819">
        <f>IF(ISBLANK(IFERROR(INDEX('2-3 引出列表'!$A$2:$CE$8700,$A1819,MATCH(D$1,'2-3 引出列表'!$A$1:$CD$1,0)),"")),"",IFERROR(INDEX('2-3 引出列表'!$A$2:$CE$8700,$A1819,MATCH(D$1,'2-3 引出列表'!$A$1:$CD$1,0)),""))</f>
        <v>0</v>
      </c>
      <c r="E1819">
        <f>IF(ISBLANK(IFERROR(INDEX('2-3 引出列表'!$A$2:$CE$8700,$A1819,MATCH(E$1,'2-3 引出列表'!$A$1:$CD$1,0)),"")),"",IFERROR(INDEX('2-3 引出列表'!$A$2:$CE$8700,$A1819,MATCH(E$1,'2-3 引出列表'!$A$1:$CD$1,0)),""))</f>
        <v>0</v>
      </c>
      <c r="F1819" t="str">
        <f t="shared" si="28"/>
        <v>0</v>
      </c>
      <c r="G1819">
        <f>IF(ISBLANK(IFERROR(INDEX('2-3 引出列表'!$A$2:$CE$8700,$A1819,MATCH(G$1,'2-3 引出列表'!$A$1:$CD$1,0)),"")),"",IFERROR(INDEX('2-3 引出列表'!$A$2:$CE$8700,$A1819,MATCH(G$1,'2-3 引出列表'!$A$1:$CD$1,0)),""))</f>
        <v>0</v>
      </c>
      <c r="H1819">
        <f>IF(ISBLANK(IFERROR(INDEX('2-3 引出列表'!$A$2:$CE$8700,$A1819,MATCH(H$1,'2-3 引出列表'!$A$1:$CD$1,0)),"")),"",IFERROR(INDEX('2-3 引出列表'!$A$2:$CE$8700,$A1819,MATCH(H$1,'2-3 引出列表'!$A$1:$CD$1,0)),""))</f>
        <v>0</v>
      </c>
      <c r="I1819">
        <f>IF(ISBLANK(IFERROR(INDEX('2-3 引出列表'!$A$2:$CE$8700,$A1819,MATCH(I$1,'2-3 引出列表'!$A$1:$CD$1,0)),"")),"",IFERROR(INDEX('2-3 引出列表'!$A$2:$CE$8700,$A1819,MATCH(I$1,'2-3 引出列表'!$A$1:$CD$1,0)),""))</f>
        <v>0</v>
      </c>
    </row>
    <row r="1820" customFormat="1" spans="1:9">
      <c r="A1820">
        <v>1819</v>
      </c>
      <c r="B1820">
        <f>IF(ISBLANK(IFERROR(INDEX('2-3 引出列表'!$A$2:$CE$8700,$A1820,MATCH(B$1,'2-3 引出列表'!$A$1:$CD$1,0)),"")),"",IFERROR(INDEX('2-3 引出列表'!$A$2:$CE$8700,$A1820,MATCH(B$1,'2-3 引出列表'!$A$1:$CD$1,0)),""))</f>
        <v>0</v>
      </c>
      <c r="C1820">
        <f>IF(ISBLANK(IFERROR(INDEX('2-3 引出列表'!$A$2:$CE$8700,$A1820,MATCH(C$1,'2-3 引出列表'!$A$1:$CD$1,0)),"")),"",IFERROR(INDEX('2-3 引出列表'!$A$2:$CE$8700,$A1820,MATCH(C$1,'2-3 引出列表'!$A$1:$CD$1,0)),""))</f>
        <v>0</v>
      </c>
      <c r="D1820">
        <f>IF(ISBLANK(IFERROR(INDEX('2-3 引出列表'!$A$2:$CE$8700,$A1820,MATCH(D$1,'2-3 引出列表'!$A$1:$CD$1,0)),"")),"",IFERROR(INDEX('2-3 引出列表'!$A$2:$CE$8700,$A1820,MATCH(D$1,'2-3 引出列表'!$A$1:$CD$1,0)),""))</f>
        <v>0</v>
      </c>
      <c r="E1820">
        <f>IF(ISBLANK(IFERROR(INDEX('2-3 引出列表'!$A$2:$CE$8700,$A1820,MATCH(E$1,'2-3 引出列表'!$A$1:$CD$1,0)),"")),"",IFERROR(INDEX('2-3 引出列表'!$A$2:$CE$8700,$A1820,MATCH(E$1,'2-3 引出列表'!$A$1:$CD$1,0)),""))</f>
        <v>0</v>
      </c>
      <c r="F1820" t="str">
        <f t="shared" si="28"/>
        <v>0</v>
      </c>
      <c r="G1820">
        <f>IF(ISBLANK(IFERROR(INDEX('2-3 引出列表'!$A$2:$CE$8700,$A1820,MATCH(G$1,'2-3 引出列表'!$A$1:$CD$1,0)),"")),"",IFERROR(INDEX('2-3 引出列表'!$A$2:$CE$8700,$A1820,MATCH(G$1,'2-3 引出列表'!$A$1:$CD$1,0)),""))</f>
        <v>0</v>
      </c>
      <c r="H1820">
        <f>IF(ISBLANK(IFERROR(INDEX('2-3 引出列表'!$A$2:$CE$8700,$A1820,MATCH(H$1,'2-3 引出列表'!$A$1:$CD$1,0)),"")),"",IFERROR(INDEX('2-3 引出列表'!$A$2:$CE$8700,$A1820,MATCH(H$1,'2-3 引出列表'!$A$1:$CD$1,0)),""))</f>
        <v>0</v>
      </c>
      <c r="I1820">
        <f>IF(ISBLANK(IFERROR(INDEX('2-3 引出列表'!$A$2:$CE$8700,$A1820,MATCH(I$1,'2-3 引出列表'!$A$1:$CD$1,0)),"")),"",IFERROR(INDEX('2-3 引出列表'!$A$2:$CE$8700,$A1820,MATCH(I$1,'2-3 引出列表'!$A$1:$CD$1,0)),""))</f>
        <v>0</v>
      </c>
    </row>
    <row r="1821" customFormat="1" spans="1:9">
      <c r="A1821">
        <v>1820</v>
      </c>
      <c r="B1821">
        <f>IF(ISBLANK(IFERROR(INDEX('2-3 引出列表'!$A$2:$CE$8700,$A1821,MATCH(B$1,'2-3 引出列表'!$A$1:$CD$1,0)),"")),"",IFERROR(INDEX('2-3 引出列表'!$A$2:$CE$8700,$A1821,MATCH(B$1,'2-3 引出列表'!$A$1:$CD$1,0)),""))</f>
        <v>0</v>
      </c>
      <c r="C1821">
        <f>IF(ISBLANK(IFERROR(INDEX('2-3 引出列表'!$A$2:$CE$8700,$A1821,MATCH(C$1,'2-3 引出列表'!$A$1:$CD$1,0)),"")),"",IFERROR(INDEX('2-3 引出列表'!$A$2:$CE$8700,$A1821,MATCH(C$1,'2-3 引出列表'!$A$1:$CD$1,0)),""))</f>
        <v>0</v>
      </c>
      <c r="D1821">
        <f>IF(ISBLANK(IFERROR(INDEX('2-3 引出列表'!$A$2:$CE$8700,$A1821,MATCH(D$1,'2-3 引出列表'!$A$1:$CD$1,0)),"")),"",IFERROR(INDEX('2-3 引出列表'!$A$2:$CE$8700,$A1821,MATCH(D$1,'2-3 引出列表'!$A$1:$CD$1,0)),""))</f>
        <v>0</v>
      </c>
      <c r="E1821">
        <f>IF(ISBLANK(IFERROR(INDEX('2-3 引出列表'!$A$2:$CE$8700,$A1821,MATCH(E$1,'2-3 引出列表'!$A$1:$CD$1,0)),"")),"",IFERROR(INDEX('2-3 引出列表'!$A$2:$CE$8700,$A1821,MATCH(E$1,'2-3 引出列表'!$A$1:$CD$1,0)),""))</f>
        <v>0</v>
      </c>
      <c r="F1821" t="str">
        <f t="shared" si="28"/>
        <v>0</v>
      </c>
      <c r="G1821">
        <f>IF(ISBLANK(IFERROR(INDEX('2-3 引出列表'!$A$2:$CE$8700,$A1821,MATCH(G$1,'2-3 引出列表'!$A$1:$CD$1,0)),"")),"",IFERROR(INDEX('2-3 引出列表'!$A$2:$CE$8700,$A1821,MATCH(G$1,'2-3 引出列表'!$A$1:$CD$1,0)),""))</f>
        <v>0</v>
      </c>
      <c r="H1821">
        <f>IF(ISBLANK(IFERROR(INDEX('2-3 引出列表'!$A$2:$CE$8700,$A1821,MATCH(H$1,'2-3 引出列表'!$A$1:$CD$1,0)),"")),"",IFERROR(INDEX('2-3 引出列表'!$A$2:$CE$8700,$A1821,MATCH(H$1,'2-3 引出列表'!$A$1:$CD$1,0)),""))</f>
        <v>0</v>
      </c>
      <c r="I1821">
        <f>IF(ISBLANK(IFERROR(INDEX('2-3 引出列表'!$A$2:$CE$8700,$A1821,MATCH(I$1,'2-3 引出列表'!$A$1:$CD$1,0)),"")),"",IFERROR(INDEX('2-3 引出列表'!$A$2:$CE$8700,$A1821,MATCH(I$1,'2-3 引出列表'!$A$1:$CD$1,0)),""))</f>
        <v>0</v>
      </c>
    </row>
    <row r="1822" customFormat="1" spans="1:9">
      <c r="A1822">
        <v>1821</v>
      </c>
      <c r="B1822">
        <f>IF(ISBLANK(IFERROR(INDEX('2-3 引出列表'!$A$2:$CE$8700,$A1822,MATCH(B$1,'2-3 引出列表'!$A$1:$CD$1,0)),"")),"",IFERROR(INDEX('2-3 引出列表'!$A$2:$CE$8700,$A1822,MATCH(B$1,'2-3 引出列表'!$A$1:$CD$1,0)),""))</f>
        <v>0</v>
      </c>
      <c r="C1822">
        <f>IF(ISBLANK(IFERROR(INDEX('2-3 引出列表'!$A$2:$CE$8700,$A1822,MATCH(C$1,'2-3 引出列表'!$A$1:$CD$1,0)),"")),"",IFERROR(INDEX('2-3 引出列表'!$A$2:$CE$8700,$A1822,MATCH(C$1,'2-3 引出列表'!$A$1:$CD$1,0)),""))</f>
        <v>0</v>
      </c>
      <c r="D1822">
        <f>IF(ISBLANK(IFERROR(INDEX('2-3 引出列表'!$A$2:$CE$8700,$A1822,MATCH(D$1,'2-3 引出列表'!$A$1:$CD$1,0)),"")),"",IFERROR(INDEX('2-3 引出列表'!$A$2:$CE$8700,$A1822,MATCH(D$1,'2-3 引出列表'!$A$1:$CD$1,0)),""))</f>
        <v>0</v>
      </c>
      <c r="E1822">
        <f>IF(ISBLANK(IFERROR(INDEX('2-3 引出列表'!$A$2:$CE$8700,$A1822,MATCH(E$1,'2-3 引出列表'!$A$1:$CD$1,0)),"")),"",IFERROR(INDEX('2-3 引出列表'!$A$2:$CE$8700,$A1822,MATCH(E$1,'2-3 引出列表'!$A$1:$CD$1,0)),""))</f>
        <v>0</v>
      </c>
      <c r="F1822" t="str">
        <f t="shared" si="28"/>
        <v>0</v>
      </c>
      <c r="G1822">
        <f>IF(ISBLANK(IFERROR(INDEX('2-3 引出列表'!$A$2:$CE$8700,$A1822,MATCH(G$1,'2-3 引出列表'!$A$1:$CD$1,0)),"")),"",IFERROR(INDEX('2-3 引出列表'!$A$2:$CE$8700,$A1822,MATCH(G$1,'2-3 引出列表'!$A$1:$CD$1,0)),""))</f>
        <v>0</v>
      </c>
      <c r="H1822">
        <f>IF(ISBLANK(IFERROR(INDEX('2-3 引出列表'!$A$2:$CE$8700,$A1822,MATCH(H$1,'2-3 引出列表'!$A$1:$CD$1,0)),"")),"",IFERROR(INDEX('2-3 引出列表'!$A$2:$CE$8700,$A1822,MATCH(H$1,'2-3 引出列表'!$A$1:$CD$1,0)),""))</f>
        <v>0</v>
      </c>
      <c r="I1822">
        <f>IF(ISBLANK(IFERROR(INDEX('2-3 引出列表'!$A$2:$CE$8700,$A1822,MATCH(I$1,'2-3 引出列表'!$A$1:$CD$1,0)),"")),"",IFERROR(INDEX('2-3 引出列表'!$A$2:$CE$8700,$A1822,MATCH(I$1,'2-3 引出列表'!$A$1:$CD$1,0)),""))</f>
        <v>0</v>
      </c>
    </row>
    <row r="1823" customFormat="1" spans="1:9">
      <c r="A1823">
        <v>1822</v>
      </c>
      <c r="B1823">
        <f>IF(ISBLANK(IFERROR(INDEX('2-3 引出列表'!$A$2:$CE$8700,$A1823,MATCH(B$1,'2-3 引出列表'!$A$1:$CD$1,0)),"")),"",IFERROR(INDEX('2-3 引出列表'!$A$2:$CE$8700,$A1823,MATCH(B$1,'2-3 引出列表'!$A$1:$CD$1,0)),""))</f>
        <v>0</v>
      </c>
      <c r="C1823">
        <f>IF(ISBLANK(IFERROR(INDEX('2-3 引出列表'!$A$2:$CE$8700,$A1823,MATCH(C$1,'2-3 引出列表'!$A$1:$CD$1,0)),"")),"",IFERROR(INDEX('2-3 引出列表'!$A$2:$CE$8700,$A1823,MATCH(C$1,'2-3 引出列表'!$A$1:$CD$1,0)),""))</f>
        <v>0</v>
      </c>
      <c r="D1823">
        <f>IF(ISBLANK(IFERROR(INDEX('2-3 引出列表'!$A$2:$CE$8700,$A1823,MATCH(D$1,'2-3 引出列表'!$A$1:$CD$1,0)),"")),"",IFERROR(INDEX('2-3 引出列表'!$A$2:$CE$8700,$A1823,MATCH(D$1,'2-3 引出列表'!$A$1:$CD$1,0)),""))</f>
        <v>0</v>
      </c>
      <c r="E1823">
        <f>IF(ISBLANK(IFERROR(INDEX('2-3 引出列表'!$A$2:$CE$8700,$A1823,MATCH(E$1,'2-3 引出列表'!$A$1:$CD$1,0)),"")),"",IFERROR(INDEX('2-3 引出列表'!$A$2:$CE$8700,$A1823,MATCH(E$1,'2-3 引出列表'!$A$1:$CD$1,0)),""))</f>
        <v>0</v>
      </c>
      <c r="F1823" t="str">
        <f t="shared" si="28"/>
        <v>0</v>
      </c>
      <c r="G1823">
        <f>IF(ISBLANK(IFERROR(INDEX('2-3 引出列表'!$A$2:$CE$8700,$A1823,MATCH(G$1,'2-3 引出列表'!$A$1:$CD$1,0)),"")),"",IFERROR(INDEX('2-3 引出列表'!$A$2:$CE$8700,$A1823,MATCH(G$1,'2-3 引出列表'!$A$1:$CD$1,0)),""))</f>
        <v>0</v>
      </c>
      <c r="H1823">
        <f>IF(ISBLANK(IFERROR(INDEX('2-3 引出列表'!$A$2:$CE$8700,$A1823,MATCH(H$1,'2-3 引出列表'!$A$1:$CD$1,0)),"")),"",IFERROR(INDEX('2-3 引出列表'!$A$2:$CE$8700,$A1823,MATCH(H$1,'2-3 引出列表'!$A$1:$CD$1,0)),""))</f>
        <v>0</v>
      </c>
      <c r="I1823">
        <f>IF(ISBLANK(IFERROR(INDEX('2-3 引出列表'!$A$2:$CE$8700,$A1823,MATCH(I$1,'2-3 引出列表'!$A$1:$CD$1,0)),"")),"",IFERROR(INDEX('2-3 引出列表'!$A$2:$CE$8700,$A1823,MATCH(I$1,'2-3 引出列表'!$A$1:$CD$1,0)),""))</f>
        <v>0</v>
      </c>
    </row>
    <row r="1824" customFormat="1" spans="1:9">
      <c r="A1824">
        <v>1823</v>
      </c>
      <c r="B1824">
        <f>IF(ISBLANK(IFERROR(INDEX('2-3 引出列表'!$A$2:$CE$8700,$A1824,MATCH(B$1,'2-3 引出列表'!$A$1:$CD$1,0)),"")),"",IFERROR(INDEX('2-3 引出列表'!$A$2:$CE$8700,$A1824,MATCH(B$1,'2-3 引出列表'!$A$1:$CD$1,0)),""))</f>
        <v>0</v>
      </c>
      <c r="C1824">
        <f>IF(ISBLANK(IFERROR(INDEX('2-3 引出列表'!$A$2:$CE$8700,$A1824,MATCH(C$1,'2-3 引出列表'!$A$1:$CD$1,0)),"")),"",IFERROR(INDEX('2-3 引出列表'!$A$2:$CE$8700,$A1824,MATCH(C$1,'2-3 引出列表'!$A$1:$CD$1,0)),""))</f>
        <v>0</v>
      </c>
      <c r="D1824">
        <f>IF(ISBLANK(IFERROR(INDEX('2-3 引出列表'!$A$2:$CE$8700,$A1824,MATCH(D$1,'2-3 引出列表'!$A$1:$CD$1,0)),"")),"",IFERROR(INDEX('2-3 引出列表'!$A$2:$CE$8700,$A1824,MATCH(D$1,'2-3 引出列表'!$A$1:$CD$1,0)),""))</f>
        <v>0</v>
      </c>
      <c r="E1824">
        <f>IF(ISBLANK(IFERROR(INDEX('2-3 引出列表'!$A$2:$CE$8700,$A1824,MATCH(E$1,'2-3 引出列表'!$A$1:$CD$1,0)),"")),"",IFERROR(INDEX('2-3 引出列表'!$A$2:$CE$8700,$A1824,MATCH(E$1,'2-3 引出列表'!$A$1:$CD$1,0)),""))</f>
        <v>0</v>
      </c>
      <c r="F1824" t="str">
        <f t="shared" si="28"/>
        <v>0</v>
      </c>
      <c r="G1824">
        <f>IF(ISBLANK(IFERROR(INDEX('2-3 引出列表'!$A$2:$CE$8700,$A1824,MATCH(G$1,'2-3 引出列表'!$A$1:$CD$1,0)),"")),"",IFERROR(INDEX('2-3 引出列表'!$A$2:$CE$8700,$A1824,MATCH(G$1,'2-3 引出列表'!$A$1:$CD$1,0)),""))</f>
        <v>0</v>
      </c>
      <c r="H1824">
        <f>IF(ISBLANK(IFERROR(INDEX('2-3 引出列表'!$A$2:$CE$8700,$A1824,MATCH(H$1,'2-3 引出列表'!$A$1:$CD$1,0)),"")),"",IFERROR(INDEX('2-3 引出列表'!$A$2:$CE$8700,$A1824,MATCH(H$1,'2-3 引出列表'!$A$1:$CD$1,0)),""))</f>
        <v>0</v>
      </c>
      <c r="I1824">
        <f>IF(ISBLANK(IFERROR(INDEX('2-3 引出列表'!$A$2:$CE$8700,$A1824,MATCH(I$1,'2-3 引出列表'!$A$1:$CD$1,0)),"")),"",IFERROR(INDEX('2-3 引出列表'!$A$2:$CE$8700,$A1824,MATCH(I$1,'2-3 引出列表'!$A$1:$CD$1,0)),""))</f>
        <v>0</v>
      </c>
    </row>
    <row r="1825" customFormat="1" spans="1:9">
      <c r="A1825">
        <v>1824</v>
      </c>
      <c r="B1825">
        <f>IF(ISBLANK(IFERROR(INDEX('2-3 引出列表'!$A$2:$CE$8700,$A1825,MATCH(B$1,'2-3 引出列表'!$A$1:$CD$1,0)),"")),"",IFERROR(INDEX('2-3 引出列表'!$A$2:$CE$8700,$A1825,MATCH(B$1,'2-3 引出列表'!$A$1:$CD$1,0)),""))</f>
        <v>0</v>
      </c>
      <c r="C1825">
        <f>IF(ISBLANK(IFERROR(INDEX('2-3 引出列表'!$A$2:$CE$8700,$A1825,MATCH(C$1,'2-3 引出列表'!$A$1:$CD$1,0)),"")),"",IFERROR(INDEX('2-3 引出列表'!$A$2:$CE$8700,$A1825,MATCH(C$1,'2-3 引出列表'!$A$1:$CD$1,0)),""))</f>
        <v>0</v>
      </c>
      <c r="D1825">
        <f>IF(ISBLANK(IFERROR(INDEX('2-3 引出列表'!$A$2:$CE$8700,$A1825,MATCH(D$1,'2-3 引出列表'!$A$1:$CD$1,0)),"")),"",IFERROR(INDEX('2-3 引出列表'!$A$2:$CE$8700,$A1825,MATCH(D$1,'2-3 引出列表'!$A$1:$CD$1,0)),""))</f>
        <v>0</v>
      </c>
      <c r="E1825">
        <f>IF(ISBLANK(IFERROR(INDEX('2-3 引出列表'!$A$2:$CE$8700,$A1825,MATCH(E$1,'2-3 引出列表'!$A$1:$CD$1,0)),"")),"",IFERROR(INDEX('2-3 引出列表'!$A$2:$CE$8700,$A1825,MATCH(E$1,'2-3 引出列表'!$A$1:$CD$1,0)),""))</f>
        <v>0</v>
      </c>
      <c r="F1825" t="str">
        <f t="shared" si="28"/>
        <v>0</v>
      </c>
      <c r="G1825">
        <f>IF(ISBLANK(IFERROR(INDEX('2-3 引出列表'!$A$2:$CE$8700,$A1825,MATCH(G$1,'2-3 引出列表'!$A$1:$CD$1,0)),"")),"",IFERROR(INDEX('2-3 引出列表'!$A$2:$CE$8700,$A1825,MATCH(G$1,'2-3 引出列表'!$A$1:$CD$1,0)),""))</f>
        <v>0</v>
      </c>
      <c r="H1825">
        <f>IF(ISBLANK(IFERROR(INDEX('2-3 引出列表'!$A$2:$CE$8700,$A1825,MATCH(H$1,'2-3 引出列表'!$A$1:$CD$1,0)),"")),"",IFERROR(INDEX('2-3 引出列表'!$A$2:$CE$8700,$A1825,MATCH(H$1,'2-3 引出列表'!$A$1:$CD$1,0)),""))</f>
        <v>0</v>
      </c>
      <c r="I1825">
        <f>IF(ISBLANK(IFERROR(INDEX('2-3 引出列表'!$A$2:$CE$8700,$A1825,MATCH(I$1,'2-3 引出列表'!$A$1:$CD$1,0)),"")),"",IFERROR(INDEX('2-3 引出列表'!$A$2:$CE$8700,$A1825,MATCH(I$1,'2-3 引出列表'!$A$1:$CD$1,0)),""))</f>
        <v>0</v>
      </c>
    </row>
    <row r="1826" customFormat="1" spans="1:9">
      <c r="A1826">
        <v>1825</v>
      </c>
      <c r="B1826">
        <f>IF(ISBLANK(IFERROR(INDEX('2-3 引出列表'!$A$2:$CE$8700,$A1826,MATCH(B$1,'2-3 引出列表'!$A$1:$CD$1,0)),"")),"",IFERROR(INDEX('2-3 引出列表'!$A$2:$CE$8700,$A1826,MATCH(B$1,'2-3 引出列表'!$A$1:$CD$1,0)),""))</f>
        <v>0</v>
      </c>
      <c r="C1826">
        <f>IF(ISBLANK(IFERROR(INDEX('2-3 引出列表'!$A$2:$CE$8700,$A1826,MATCH(C$1,'2-3 引出列表'!$A$1:$CD$1,0)),"")),"",IFERROR(INDEX('2-3 引出列表'!$A$2:$CE$8700,$A1826,MATCH(C$1,'2-3 引出列表'!$A$1:$CD$1,0)),""))</f>
        <v>0</v>
      </c>
      <c r="D1826">
        <f>IF(ISBLANK(IFERROR(INDEX('2-3 引出列表'!$A$2:$CE$8700,$A1826,MATCH(D$1,'2-3 引出列表'!$A$1:$CD$1,0)),"")),"",IFERROR(INDEX('2-3 引出列表'!$A$2:$CE$8700,$A1826,MATCH(D$1,'2-3 引出列表'!$A$1:$CD$1,0)),""))</f>
        <v>0</v>
      </c>
      <c r="E1826">
        <f>IF(ISBLANK(IFERROR(INDEX('2-3 引出列表'!$A$2:$CE$8700,$A1826,MATCH(E$1,'2-3 引出列表'!$A$1:$CD$1,0)),"")),"",IFERROR(INDEX('2-3 引出列表'!$A$2:$CE$8700,$A1826,MATCH(E$1,'2-3 引出列表'!$A$1:$CD$1,0)),""))</f>
        <v>0</v>
      </c>
      <c r="F1826" t="str">
        <f t="shared" si="28"/>
        <v>0</v>
      </c>
      <c r="G1826">
        <f>IF(ISBLANK(IFERROR(INDEX('2-3 引出列表'!$A$2:$CE$8700,$A1826,MATCH(G$1,'2-3 引出列表'!$A$1:$CD$1,0)),"")),"",IFERROR(INDEX('2-3 引出列表'!$A$2:$CE$8700,$A1826,MATCH(G$1,'2-3 引出列表'!$A$1:$CD$1,0)),""))</f>
        <v>0</v>
      </c>
      <c r="H1826">
        <f>IF(ISBLANK(IFERROR(INDEX('2-3 引出列表'!$A$2:$CE$8700,$A1826,MATCH(H$1,'2-3 引出列表'!$A$1:$CD$1,0)),"")),"",IFERROR(INDEX('2-3 引出列表'!$A$2:$CE$8700,$A1826,MATCH(H$1,'2-3 引出列表'!$A$1:$CD$1,0)),""))</f>
        <v>0</v>
      </c>
      <c r="I1826">
        <f>IF(ISBLANK(IFERROR(INDEX('2-3 引出列表'!$A$2:$CE$8700,$A1826,MATCH(I$1,'2-3 引出列表'!$A$1:$CD$1,0)),"")),"",IFERROR(INDEX('2-3 引出列表'!$A$2:$CE$8700,$A1826,MATCH(I$1,'2-3 引出列表'!$A$1:$CD$1,0)),""))</f>
        <v>0</v>
      </c>
    </row>
    <row r="1827" customFormat="1" spans="1:9">
      <c r="A1827">
        <v>1826</v>
      </c>
      <c r="B1827">
        <f>IF(ISBLANK(IFERROR(INDEX('2-3 引出列表'!$A$2:$CE$8700,$A1827,MATCH(B$1,'2-3 引出列表'!$A$1:$CD$1,0)),"")),"",IFERROR(INDEX('2-3 引出列表'!$A$2:$CE$8700,$A1827,MATCH(B$1,'2-3 引出列表'!$A$1:$CD$1,0)),""))</f>
        <v>0</v>
      </c>
      <c r="C1827">
        <f>IF(ISBLANK(IFERROR(INDEX('2-3 引出列表'!$A$2:$CE$8700,$A1827,MATCH(C$1,'2-3 引出列表'!$A$1:$CD$1,0)),"")),"",IFERROR(INDEX('2-3 引出列表'!$A$2:$CE$8700,$A1827,MATCH(C$1,'2-3 引出列表'!$A$1:$CD$1,0)),""))</f>
        <v>0</v>
      </c>
      <c r="D1827">
        <f>IF(ISBLANK(IFERROR(INDEX('2-3 引出列表'!$A$2:$CE$8700,$A1827,MATCH(D$1,'2-3 引出列表'!$A$1:$CD$1,0)),"")),"",IFERROR(INDEX('2-3 引出列表'!$A$2:$CE$8700,$A1827,MATCH(D$1,'2-3 引出列表'!$A$1:$CD$1,0)),""))</f>
        <v>0</v>
      </c>
      <c r="E1827">
        <f>IF(ISBLANK(IFERROR(INDEX('2-3 引出列表'!$A$2:$CE$8700,$A1827,MATCH(E$1,'2-3 引出列表'!$A$1:$CD$1,0)),"")),"",IFERROR(INDEX('2-3 引出列表'!$A$2:$CE$8700,$A1827,MATCH(E$1,'2-3 引出列表'!$A$1:$CD$1,0)),""))</f>
        <v>0</v>
      </c>
      <c r="F1827" t="str">
        <f t="shared" si="28"/>
        <v>0</v>
      </c>
      <c r="G1827">
        <f>IF(ISBLANK(IFERROR(INDEX('2-3 引出列表'!$A$2:$CE$8700,$A1827,MATCH(G$1,'2-3 引出列表'!$A$1:$CD$1,0)),"")),"",IFERROR(INDEX('2-3 引出列表'!$A$2:$CE$8700,$A1827,MATCH(G$1,'2-3 引出列表'!$A$1:$CD$1,0)),""))</f>
        <v>0</v>
      </c>
      <c r="H1827">
        <f>IF(ISBLANK(IFERROR(INDEX('2-3 引出列表'!$A$2:$CE$8700,$A1827,MATCH(H$1,'2-3 引出列表'!$A$1:$CD$1,0)),"")),"",IFERROR(INDEX('2-3 引出列表'!$A$2:$CE$8700,$A1827,MATCH(H$1,'2-3 引出列表'!$A$1:$CD$1,0)),""))</f>
        <v>0</v>
      </c>
      <c r="I1827">
        <f>IF(ISBLANK(IFERROR(INDEX('2-3 引出列表'!$A$2:$CE$8700,$A1827,MATCH(I$1,'2-3 引出列表'!$A$1:$CD$1,0)),"")),"",IFERROR(INDEX('2-3 引出列表'!$A$2:$CE$8700,$A1827,MATCH(I$1,'2-3 引出列表'!$A$1:$CD$1,0)),""))</f>
        <v>0</v>
      </c>
    </row>
    <row r="1828" customFormat="1" spans="1:9">
      <c r="A1828">
        <v>1827</v>
      </c>
      <c r="B1828">
        <f>IF(ISBLANK(IFERROR(INDEX('2-3 引出列表'!$A$2:$CE$8700,$A1828,MATCH(B$1,'2-3 引出列表'!$A$1:$CD$1,0)),"")),"",IFERROR(INDEX('2-3 引出列表'!$A$2:$CE$8700,$A1828,MATCH(B$1,'2-3 引出列表'!$A$1:$CD$1,0)),""))</f>
        <v>0</v>
      </c>
      <c r="C1828">
        <f>IF(ISBLANK(IFERROR(INDEX('2-3 引出列表'!$A$2:$CE$8700,$A1828,MATCH(C$1,'2-3 引出列表'!$A$1:$CD$1,0)),"")),"",IFERROR(INDEX('2-3 引出列表'!$A$2:$CE$8700,$A1828,MATCH(C$1,'2-3 引出列表'!$A$1:$CD$1,0)),""))</f>
        <v>0</v>
      </c>
      <c r="D1828">
        <f>IF(ISBLANK(IFERROR(INDEX('2-3 引出列表'!$A$2:$CE$8700,$A1828,MATCH(D$1,'2-3 引出列表'!$A$1:$CD$1,0)),"")),"",IFERROR(INDEX('2-3 引出列表'!$A$2:$CE$8700,$A1828,MATCH(D$1,'2-3 引出列表'!$A$1:$CD$1,0)),""))</f>
        <v>0</v>
      </c>
      <c r="E1828">
        <f>IF(ISBLANK(IFERROR(INDEX('2-3 引出列表'!$A$2:$CE$8700,$A1828,MATCH(E$1,'2-3 引出列表'!$A$1:$CD$1,0)),"")),"",IFERROR(INDEX('2-3 引出列表'!$A$2:$CE$8700,$A1828,MATCH(E$1,'2-3 引出列表'!$A$1:$CD$1,0)),""))</f>
        <v>0</v>
      </c>
      <c r="F1828" t="str">
        <f t="shared" si="28"/>
        <v>0</v>
      </c>
      <c r="G1828">
        <f>IF(ISBLANK(IFERROR(INDEX('2-3 引出列表'!$A$2:$CE$8700,$A1828,MATCH(G$1,'2-3 引出列表'!$A$1:$CD$1,0)),"")),"",IFERROR(INDEX('2-3 引出列表'!$A$2:$CE$8700,$A1828,MATCH(G$1,'2-3 引出列表'!$A$1:$CD$1,0)),""))</f>
        <v>0</v>
      </c>
      <c r="H1828">
        <f>IF(ISBLANK(IFERROR(INDEX('2-3 引出列表'!$A$2:$CE$8700,$A1828,MATCH(H$1,'2-3 引出列表'!$A$1:$CD$1,0)),"")),"",IFERROR(INDEX('2-3 引出列表'!$A$2:$CE$8700,$A1828,MATCH(H$1,'2-3 引出列表'!$A$1:$CD$1,0)),""))</f>
        <v>0</v>
      </c>
      <c r="I1828">
        <f>IF(ISBLANK(IFERROR(INDEX('2-3 引出列表'!$A$2:$CE$8700,$A1828,MATCH(I$1,'2-3 引出列表'!$A$1:$CD$1,0)),"")),"",IFERROR(INDEX('2-3 引出列表'!$A$2:$CE$8700,$A1828,MATCH(I$1,'2-3 引出列表'!$A$1:$CD$1,0)),""))</f>
        <v>0</v>
      </c>
    </row>
    <row r="1829" customFormat="1" spans="1:9">
      <c r="A1829">
        <v>1828</v>
      </c>
      <c r="B1829">
        <f>IF(ISBLANK(IFERROR(INDEX('2-3 引出列表'!$A$2:$CE$8700,$A1829,MATCH(B$1,'2-3 引出列表'!$A$1:$CD$1,0)),"")),"",IFERROR(INDEX('2-3 引出列表'!$A$2:$CE$8700,$A1829,MATCH(B$1,'2-3 引出列表'!$A$1:$CD$1,0)),""))</f>
        <v>0</v>
      </c>
      <c r="C1829">
        <f>IF(ISBLANK(IFERROR(INDEX('2-3 引出列表'!$A$2:$CE$8700,$A1829,MATCH(C$1,'2-3 引出列表'!$A$1:$CD$1,0)),"")),"",IFERROR(INDEX('2-3 引出列表'!$A$2:$CE$8700,$A1829,MATCH(C$1,'2-3 引出列表'!$A$1:$CD$1,0)),""))</f>
        <v>0</v>
      </c>
      <c r="D1829">
        <f>IF(ISBLANK(IFERROR(INDEX('2-3 引出列表'!$A$2:$CE$8700,$A1829,MATCH(D$1,'2-3 引出列表'!$A$1:$CD$1,0)),"")),"",IFERROR(INDEX('2-3 引出列表'!$A$2:$CE$8700,$A1829,MATCH(D$1,'2-3 引出列表'!$A$1:$CD$1,0)),""))</f>
        <v>0</v>
      </c>
      <c r="E1829">
        <f>IF(ISBLANK(IFERROR(INDEX('2-3 引出列表'!$A$2:$CE$8700,$A1829,MATCH(E$1,'2-3 引出列表'!$A$1:$CD$1,0)),"")),"",IFERROR(INDEX('2-3 引出列表'!$A$2:$CE$8700,$A1829,MATCH(E$1,'2-3 引出列表'!$A$1:$CD$1,0)),""))</f>
        <v>0</v>
      </c>
      <c r="F1829" t="str">
        <f t="shared" si="28"/>
        <v>0</v>
      </c>
      <c r="G1829">
        <f>IF(ISBLANK(IFERROR(INDEX('2-3 引出列表'!$A$2:$CE$8700,$A1829,MATCH(G$1,'2-3 引出列表'!$A$1:$CD$1,0)),"")),"",IFERROR(INDEX('2-3 引出列表'!$A$2:$CE$8700,$A1829,MATCH(G$1,'2-3 引出列表'!$A$1:$CD$1,0)),""))</f>
        <v>0</v>
      </c>
      <c r="H1829">
        <f>IF(ISBLANK(IFERROR(INDEX('2-3 引出列表'!$A$2:$CE$8700,$A1829,MATCH(H$1,'2-3 引出列表'!$A$1:$CD$1,0)),"")),"",IFERROR(INDEX('2-3 引出列表'!$A$2:$CE$8700,$A1829,MATCH(H$1,'2-3 引出列表'!$A$1:$CD$1,0)),""))</f>
        <v>0</v>
      </c>
      <c r="I1829">
        <f>IF(ISBLANK(IFERROR(INDEX('2-3 引出列表'!$A$2:$CE$8700,$A1829,MATCH(I$1,'2-3 引出列表'!$A$1:$CD$1,0)),"")),"",IFERROR(INDEX('2-3 引出列表'!$A$2:$CE$8700,$A1829,MATCH(I$1,'2-3 引出列表'!$A$1:$CD$1,0)),""))</f>
        <v>0</v>
      </c>
    </row>
    <row r="1830" customFormat="1" spans="1:9">
      <c r="A1830">
        <v>1829</v>
      </c>
      <c r="B1830">
        <f>IF(ISBLANK(IFERROR(INDEX('2-3 引出列表'!$A$2:$CE$8700,$A1830,MATCH(B$1,'2-3 引出列表'!$A$1:$CD$1,0)),"")),"",IFERROR(INDEX('2-3 引出列表'!$A$2:$CE$8700,$A1830,MATCH(B$1,'2-3 引出列表'!$A$1:$CD$1,0)),""))</f>
        <v>0</v>
      </c>
      <c r="C1830">
        <f>IF(ISBLANK(IFERROR(INDEX('2-3 引出列表'!$A$2:$CE$8700,$A1830,MATCH(C$1,'2-3 引出列表'!$A$1:$CD$1,0)),"")),"",IFERROR(INDEX('2-3 引出列表'!$A$2:$CE$8700,$A1830,MATCH(C$1,'2-3 引出列表'!$A$1:$CD$1,0)),""))</f>
        <v>0</v>
      </c>
      <c r="D1830">
        <f>IF(ISBLANK(IFERROR(INDEX('2-3 引出列表'!$A$2:$CE$8700,$A1830,MATCH(D$1,'2-3 引出列表'!$A$1:$CD$1,0)),"")),"",IFERROR(INDEX('2-3 引出列表'!$A$2:$CE$8700,$A1830,MATCH(D$1,'2-3 引出列表'!$A$1:$CD$1,0)),""))</f>
        <v>0</v>
      </c>
      <c r="E1830">
        <f>IF(ISBLANK(IFERROR(INDEX('2-3 引出列表'!$A$2:$CE$8700,$A1830,MATCH(E$1,'2-3 引出列表'!$A$1:$CD$1,0)),"")),"",IFERROR(INDEX('2-3 引出列表'!$A$2:$CE$8700,$A1830,MATCH(E$1,'2-3 引出列表'!$A$1:$CD$1,0)),""))</f>
        <v>0</v>
      </c>
      <c r="F1830" t="str">
        <f t="shared" si="28"/>
        <v>0</v>
      </c>
      <c r="G1830">
        <f>IF(ISBLANK(IFERROR(INDEX('2-3 引出列表'!$A$2:$CE$8700,$A1830,MATCH(G$1,'2-3 引出列表'!$A$1:$CD$1,0)),"")),"",IFERROR(INDEX('2-3 引出列表'!$A$2:$CE$8700,$A1830,MATCH(G$1,'2-3 引出列表'!$A$1:$CD$1,0)),""))</f>
        <v>0</v>
      </c>
      <c r="H1830">
        <f>IF(ISBLANK(IFERROR(INDEX('2-3 引出列表'!$A$2:$CE$8700,$A1830,MATCH(H$1,'2-3 引出列表'!$A$1:$CD$1,0)),"")),"",IFERROR(INDEX('2-3 引出列表'!$A$2:$CE$8700,$A1830,MATCH(H$1,'2-3 引出列表'!$A$1:$CD$1,0)),""))</f>
        <v>0</v>
      </c>
      <c r="I1830">
        <f>IF(ISBLANK(IFERROR(INDEX('2-3 引出列表'!$A$2:$CE$8700,$A1830,MATCH(I$1,'2-3 引出列表'!$A$1:$CD$1,0)),"")),"",IFERROR(INDEX('2-3 引出列表'!$A$2:$CE$8700,$A1830,MATCH(I$1,'2-3 引出列表'!$A$1:$CD$1,0)),""))</f>
        <v>0</v>
      </c>
    </row>
    <row r="1831" customFormat="1" spans="1:9">
      <c r="A1831">
        <v>1830</v>
      </c>
      <c r="B1831">
        <f>IF(ISBLANK(IFERROR(INDEX('2-3 引出列表'!$A$2:$CE$8700,$A1831,MATCH(B$1,'2-3 引出列表'!$A$1:$CD$1,0)),"")),"",IFERROR(INDEX('2-3 引出列表'!$A$2:$CE$8700,$A1831,MATCH(B$1,'2-3 引出列表'!$A$1:$CD$1,0)),""))</f>
        <v>0</v>
      </c>
      <c r="C1831">
        <f>IF(ISBLANK(IFERROR(INDEX('2-3 引出列表'!$A$2:$CE$8700,$A1831,MATCH(C$1,'2-3 引出列表'!$A$1:$CD$1,0)),"")),"",IFERROR(INDEX('2-3 引出列表'!$A$2:$CE$8700,$A1831,MATCH(C$1,'2-3 引出列表'!$A$1:$CD$1,0)),""))</f>
        <v>0</v>
      </c>
      <c r="D1831">
        <f>IF(ISBLANK(IFERROR(INDEX('2-3 引出列表'!$A$2:$CE$8700,$A1831,MATCH(D$1,'2-3 引出列表'!$A$1:$CD$1,0)),"")),"",IFERROR(INDEX('2-3 引出列表'!$A$2:$CE$8700,$A1831,MATCH(D$1,'2-3 引出列表'!$A$1:$CD$1,0)),""))</f>
        <v>0</v>
      </c>
      <c r="E1831">
        <f>IF(ISBLANK(IFERROR(INDEX('2-3 引出列表'!$A$2:$CE$8700,$A1831,MATCH(E$1,'2-3 引出列表'!$A$1:$CD$1,0)),"")),"",IFERROR(INDEX('2-3 引出列表'!$A$2:$CE$8700,$A1831,MATCH(E$1,'2-3 引出列表'!$A$1:$CD$1,0)),""))</f>
        <v>0</v>
      </c>
      <c r="F1831" t="str">
        <f t="shared" si="28"/>
        <v>0</v>
      </c>
      <c r="G1831">
        <f>IF(ISBLANK(IFERROR(INDEX('2-3 引出列表'!$A$2:$CE$8700,$A1831,MATCH(G$1,'2-3 引出列表'!$A$1:$CD$1,0)),"")),"",IFERROR(INDEX('2-3 引出列表'!$A$2:$CE$8700,$A1831,MATCH(G$1,'2-3 引出列表'!$A$1:$CD$1,0)),""))</f>
        <v>0</v>
      </c>
      <c r="H1831">
        <f>IF(ISBLANK(IFERROR(INDEX('2-3 引出列表'!$A$2:$CE$8700,$A1831,MATCH(H$1,'2-3 引出列表'!$A$1:$CD$1,0)),"")),"",IFERROR(INDEX('2-3 引出列表'!$A$2:$CE$8700,$A1831,MATCH(H$1,'2-3 引出列表'!$A$1:$CD$1,0)),""))</f>
        <v>0</v>
      </c>
      <c r="I1831">
        <f>IF(ISBLANK(IFERROR(INDEX('2-3 引出列表'!$A$2:$CE$8700,$A1831,MATCH(I$1,'2-3 引出列表'!$A$1:$CD$1,0)),"")),"",IFERROR(INDEX('2-3 引出列表'!$A$2:$CE$8700,$A1831,MATCH(I$1,'2-3 引出列表'!$A$1:$CD$1,0)),""))</f>
        <v>0</v>
      </c>
    </row>
    <row r="1832" customFormat="1" spans="1:9">
      <c r="A1832">
        <v>1831</v>
      </c>
      <c r="B1832">
        <f>IF(ISBLANK(IFERROR(INDEX('2-3 引出列表'!$A$2:$CE$8700,$A1832,MATCH(B$1,'2-3 引出列表'!$A$1:$CD$1,0)),"")),"",IFERROR(INDEX('2-3 引出列表'!$A$2:$CE$8700,$A1832,MATCH(B$1,'2-3 引出列表'!$A$1:$CD$1,0)),""))</f>
        <v>0</v>
      </c>
      <c r="C1832">
        <f>IF(ISBLANK(IFERROR(INDEX('2-3 引出列表'!$A$2:$CE$8700,$A1832,MATCH(C$1,'2-3 引出列表'!$A$1:$CD$1,0)),"")),"",IFERROR(INDEX('2-3 引出列表'!$A$2:$CE$8700,$A1832,MATCH(C$1,'2-3 引出列表'!$A$1:$CD$1,0)),""))</f>
        <v>0</v>
      </c>
      <c r="D1832">
        <f>IF(ISBLANK(IFERROR(INDEX('2-3 引出列表'!$A$2:$CE$8700,$A1832,MATCH(D$1,'2-3 引出列表'!$A$1:$CD$1,0)),"")),"",IFERROR(INDEX('2-3 引出列表'!$A$2:$CE$8700,$A1832,MATCH(D$1,'2-3 引出列表'!$A$1:$CD$1,0)),""))</f>
        <v>0</v>
      </c>
      <c r="E1832">
        <f>IF(ISBLANK(IFERROR(INDEX('2-3 引出列表'!$A$2:$CE$8700,$A1832,MATCH(E$1,'2-3 引出列表'!$A$1:$CD$1,0)),"")),"",IFERROR(INDEX('2-3 引出列表'!$A$2:$CE$8700,$A1832,MATCH(E$1,'2-3 引出列表'!$A$1:$CD$1,0)),""))</f>
        <v>0</v>
      </c>
      <c r="F1832" t="str">
        <f t="shared" si="28"/>
        <v>0</v>
      </c>
      <c r="G1832">
        <f>IF(ISBLANK(IFERROR(INDEX('2-3 引出列表'!$A$2:$CE$8700,$A1832,MATCH(G$1,'2-3 引出列表'!$A$1:$CD$1,0)),"")),"",IFERROR(INDEX('2-3 引出列表'!$A$2:$CE$8700,$A1832,MATCH(G$1,'2-3 引出列表'!$A$1:$CD$1,0)),""))</f>
        <v>0</v>
      </c>
      <c r="H1832">
        <f>IF(ISBLANK(IFERROR(INDEX('2-3 引出列表'!$A$2:$CE$8700,$A1832,MATCH(H$1,'2-3 引出列表'!$A$1:$CD$1,0)),"")),"",IFERROR(INDEX('2-3 引出列表'!$A$2:$CE$8700,$A1832,MATCH(H$1,'2-3 引出列表'!$A$1:$CD$1,0)),""))</f>
        <v>0</v>
      </c>
      <c r="I1832">
        <f>IF(ISBLANK(IFERROR(INDEX('2-3 引出列表'!$A$2:$CE$8700,$A1832,MATCH(I$1,'2-3 引出列表'!$A$1:$CD$1,0)),"")),"",IFERROR(INDEX('2-3 引出列表'!$A$2:$CE$8700,$A1832,MATCH(I$1,'2-3 引出列表'!$A$1:$CD$1,0)),""))</f>
        <v>0</v>
      </c>
    </row>
    <row r="1833" customFormat="1" spans="1:9">
      <c r="A1833">
        <v>1832</v>
      </c>
      <c r="B1833">
        <f>IF(ISBLANK(IFERROR(INDEX('2-3 引出列表'!$A$2:$CE$8700,$A1833,MATCH(B$1,'2-3 引出列表'!$A$1:$CD$1,0)),"")),"",IFERROR(INDEX('2-3 引出列表'!$A$2:$CE$8700,$A1833,MATCH(B$1,'2-3 引出列表'!$A$1:$CD$1,0)),""))</f>
        <v>0</v>
      </c>
      <c r="C1833">
        <f>IF(ISBLANK(IFERROR(INDEX('2-3 引出列表'!$A$2:$CE$8700,$A1833,MATCH(C$1,'2-3 引出列表'!$A$1:$CD$1,0)),"")),"",IFERROR(INDEX('2-3 引出列表'!$A$2:$CE$8700,$A1833,MATCH(C$1,'2-3 引出列表'!$A$1:$CD$1,0)),""))</f>
        <v>0</v>
      </c>
      <c r="D1833">
        <f>IF(ISBLANK(IFERROR(INDEX('2-3 引出列表'!$A$2:$CE$8700,$A1833,MATCH(D$1,'2-3 引出列表'!$A$1:$CD$1,0)),"")),"",IFERROR(INDEX('2-3 引出列表'!$A$2:$CE$8700,$A1833,MATCH(D$1,'2-3 引出列表'!$A$1:$CD$1,0)),""))</f>
        <v>0</v>
      </c>
      <c r="E1833">
        <f>IF(ISBLANK(IFERROR(INDEX('2-3 引出列表'!$A$2:$CE$8700,$A1833,MATCH(E$1,'2-3 引出列表'!$A$1:$CD$1,0)),"")),"",IFERROR(INDEX('2-3 引出列表'!$A$2:$CE$8700,$A1833,MATCH(E$1,'2-3 引出列表'!$A$1:$CD$1,0)),""))</f>
        <v>0</v>
      </c>
      <c r="F1833" t="str">
        <f t="shared" si="28"/>
        <v>0</v>
      </c>
      <c r="G1833">
        <f>IF(ISBLANK(IFERROR(INDEX('2-3 引出列表'!$A$2:$CE$8700,$A1833,MATCH(G$1,'2-3 引出列表'!$A$1:$CD$1,0)),"")),"",IFERROR(INDEX('2-3 引出列表'!$A$2:$CE$8700,$A1833,MATCH(G$1,'2-3 引出列表'!$A$1:$CD$1,0)),""))</f>
        <v>0</v>
      </c>
      <c r="H1833">
        <f>IF(ISBLANK(IFERROR(INDEX('2-3 引出列表'!$A$2:$CE$8700,$A1833,MATCH(H$1,'2-3 引出列表'!$A$1:$CD$1,0)),"")),"",IFERROR(INDEX('2-3 引出列表'!$A$2:$CE$8700,$A1833,MATCH(H$1,'2-3 引出列表'!$A$1:$CD$1,0)),""))</f>
        <v>0</v>
      </c>
      <c r="I1833">
        <f>IF(ISBLANK(IFERROR(INDEX('2-3 引出列表'!$A$2:$CE$8700,$A1833,MATCH(I$1,'2-3 引出列表'!$A$1:$CD$1,0)),"")),"",IFERROR(INDEX('2-3 引出列表'!$A$2:$CE$8700,$A1833,MATCH(I$1,'2-3 引出列表'!$A$1:$CD$1,0)),""))</f>
        <v>0</v>
      </c>
    </row>
    <row r="1834" customFormat="1" spans="1:9">
      <c r="A1834">
        <v>1833</v>
      </c>
      <c r="B1834">
        <f>IF(ISBLANK(IFERROR(INDEX('2-3 引出列表'!$A$2:$CE$8700,$A1834,MATCH(B$1,'2-3 引出列表'!$A$1:$CD$1,0)),"")),"",IFERROR(INDEX('2-3 引出列表'!$A$2:$CE$8700,$A1834,MATCH(B$1,'2-3 引出列表'!$A$1:$CD$1,0)),""))</f>
        <v>0</v>
      </c>
      <c r="C1834">
        <f>IF(ISBLANK(IFERROR(INDEX('2-3 引出列表'!$A$2:$CE$8700,$A1834,MATCH(C$1,'2-3 引出列表'!$A$1:$CD$1,0)),"")),"",IFERROR(INDEX('2-3 引出列表'!$A$2:$CE$8700,$A1834,MATCH(C$1,'2-3 引出列表'!$A$1:$CD$1,0)),""))</f>
        <v>0</v>
      </c>
      <c r="D1834">
        <f>IF(ISBLANK(IFERROR(INDEX('2-3 引出列表'!$A$2:$CE$8700,$A1834,MATCH(D$1,'2-3 引出列表'!$A$1:$CD$1,0)),"")),"",IFERROR(INDEX('2-3 引出列表'!$A$2:$CE$8700,$A1834,MATCH(D$1,'2-3 引出列表'!$A$1:$CD$1,0)),""))</f>
        <v>0</v>
      </c>
      <c r="E1834">
        <f>IF(ISBLANK(IFERROR(INDEX('2-3 引出列表'!$A$2:$CE$8700,$A1834,MATCH(E$1,'2-3 引出列表'!$A$1:$CD$1,0)),"")),"",IFERROR(INDEX('2-3 引出列表'!$A$2:$CE$8700,$A1834,MATCH(E$1,'2-3 引出列表'!$A$1:$CD$1,0)),""))</f>
        <v>0</v>
      </c>
      <c r="F1834" t="str">
        <f t="shared" si="28"/>
        <v>0</v>
      </c>
      <c r="G1834">
        <f>IF(ISBLANK(IFERROR(INDEX('2-3 引出列表'!$A$2:$CE$8700,$A1834,MATCH(G$1,'2-3 引出列表'!$A$1:$CD$1,0)),"")),"",IFERROR(INDEX('2-3 引出列表'!$A$2:$CE$8700,$A1834,MATCH(G$1,'2-3 引出列表'!$A$1:$CD$1,0)),""))</f>
        <v>0</v>
      </c>
      <c r="H1834">
        <f>IF(ISBLANK(IFERROR(INDEX('2-3 引出列表'!$A$2:$CE$8700,$A1834,MATCH(H$1,'2-3 引出列表'!$A$1:$CD$1,0)),"")),"",IFERROR(INDEX('2-3 引出列表'!$A$2:$CE$8700,$A1834,MATCH(H$1,'2-3 引出列表'!$A$1:$CD$1,0)),""))</f>
        <v>0</v>
      </c>
      <c r="I1834">
        <f>IF(ISBLANK(IFERROR(INDEX('2-3 引出列表'!$A$2:$CE$8700,$A1834,MATCH(I$1,'2-3 引出列表'!$A$1:$CD$1,0)),"")),"",IFERROR(INDEX('2-3 引出列表'!$A$2:$CE$8700,$A1834,MATCH(I$1,'2-3 引出列表'!$A$1:$CD$1,0)),""))</f>
        <v>0</v>
      </c>
    </row>
    <row r="1835" customFormat="1" spans="1:9">
      <c r="A1835">
        <v>1834</v>
      </c>
      <c r="B1835">
        <f>IF(ISBLANK(IFERROR(INDEX('2-3 引出列表'!$A$2:$CE$8700,$A1835,MATCH(B$1,'2-3 引出列表'!$A$1:$CD$1,0)),"")),"",IFERROR(INDEX('2-3 引出列表'!$A$2:$CE$8700,$A1835,MATCH(B$1,'2-3 引出列表'!$A$1:$CD$1,0)),""))</f>
        <v>0</v>
      </c>
      <c r="C1835">
        <f>IF(ISBLANK(IFERROR(INDEX('2-3 引出列表'!$A$2:$CE$8700,$A1835,MATCH(C$1,'2-3 引出列表'!$A$1:$CD$1,0)),"")),"",IFERROR(INDEX('2-3 引出列表'!$A$2:$CE$8700,$A1835,MATCH(C$1,'2-3 引出列表'!$A$1:$CD$1,0)),""))</f>
        <v>0</v>
      </c>
      <c r="D1835">
        <f>IF(ISBLANK(IFERROR(INDEX('2-3 引出列表'!$A$2:$CE$8700,$A1835,MATCH(D$1,'2-3 引出列表'!$A$1:$CD$1,0)),"")),"",IFERROR(INDEX('2-3 引出列表'!$A$2:$CE$8700,$A1835,MATCH(D$1,'2-3 引出列表'!$A$1:$CD$1,0)),""))</f>
        <v>0</v>
      </c>
      <c r="E1835">
        <f>IF(ISBLANK(IFERROR(INDEX('2-3 引出列表'!$A$2:$CE$8700,$A1835,MATCH(E$1,'2-3 引出列表'!$A$1:$CD$1,0)),"")),"",IFERROR(INDEX('2-3 引出列表'!$A$2:$CE$8700,$A1835,MATCH(E$1,'2-3 引出列表'!$A$1:$CD$1,0)),""))</f>
        <v>0</v>
      </c>
      <c r="F1835" t="str">
        <f t="shared" si="28"/>
        <v>0</v>
      </c>
      <c r="G1835">
        <f>IF(ISBLANK(IFERROR(INDEX('2-3 引出列表'!$A$2:$CE$8700,$A1835,MATCH(G$1,'2-3 引出列表'!$A$1:$CD$1,0)),"")),"",IFERROR(INDEX('2-3 引出列表'!$A$2:$CE$8700,$A1835,MATCH(G$1,'2-3 引出列表'!$A$1:$CD$1,0)),""))</f>
        <v>0</v>
      </c>
      <c r="H1835">
        <f>IF(ISBLANK(IFERROR(INDEX('2-3 引出列表'!$A$2:$CE$8700,$A1835,MATCH(H$1,'2-3 引出列表'!$A$1:$CD$1,0)),"")),"",IFERROR(INDEX('2-3 引出列表'!$A$2:$CE$8700,$A1835,MATCH(H$1,'2-3 引出列表'!$A$1:$CD$1,0)),""))</f>
        <v>0</v>
      </c>
      <c r="I1835">
        <f>IF(ISBLANK(IFERROR(INDEX('2-3 引出列表'!$A$2:$CE$8700,$A1835,MATCH(I$1,'2-3 引出列表'!$A$1:$CD$1,0)),"")),"",IFERROR(INDEX('2-3 引出列表'!$A$2:$CE$8700,$A1835,MATCH(I$1,'2-3 引出列表'!$A$1:$CD$1,0)),""))</f>
        <v>0</v>
      </c>
    </row>
    <row r="1836" customFormat="1" spans="1:9">
      <c r="A1836">
        <v>1835</v>
      </c>
      <c r="B1836">
        <f>IF(ISBLANK(IFERROR(INDEX('2-3 引出列表'!$A$2:$CE$8700,$A1836,MATCH(B$1,'2-3 引出列表'!$A$1:$CD$1,0)),"")),"",IFERROR(INDEX('2-3 引出列表'!$A$2:$CE$8700,$A1836,MATCH(B$1,'2-3 引出列表'!$A$1:$CD$1,0)),""))</f>
        <v>0</v>
      </c>
      <c r="C1836">
        <f>IF(ISBLANK(IFERROR(INDEX('2-3 引出列表'!$A$2:$CE$8700,$A1836,MATCH(C$1,'2-3 引出列表'!$A$1:$CD$1,0)),"")),"",IFERROR(INDEX('2-3 引出列表'!$A$2:$CE$8700,$A1836,MATCH(C$1,'2-3 引出列表'!$A$1:$CD$1,0)),""))</f>
        <v>0</v>
      </c>
      <c r="D1836">
        <f>IF(ISBLANK(IFERROR(INDEX('2-3 引出列表'!$A$2:$CE$8700,$A1836,MATCH(D$1,'2-3 引出列表'!$A$1:$CD$1,0)),"")),"",IFERROR(INDEX('2-3 引出列表'!$A$2:$CE$8700,$A1836,MATCH(D$1,'2-3 引出列表'!$A$1:$CD$1,0)),""))</f>
        <v>0</v>
      </c>
      <c r="E1836">
        <f>IF(ISBLANK(IFERROR(INDEX('2-3 引出列表'!$A$2:$CE$8700,$A1836,MATCH(E$1,'2-3 引出列表'!$A$1:$CD$1,0)),"")),"",IFERROR(INDEX('2-3 引出列表'!$A$2:$CE$8700,$A1836,MATCH(E$1,'2-3 引出列表'!$A$1:$CD$1,0)),""))</f>
        <v>0</v>
      </c>
      <c r="F1836" t="str">
        <f t="shared" si="28"/>
        <v>0</v>
      </c>
      <c r="G1836">
        <f>IF(ISBLANK(IFERROR(INDEX('2-3 引出列表'!$A$2:$CE$8700,$A1836,MATCH(G$1,'2-3 引出列表'!$A$1:$CD$1,0)),"")),"",IFERROR(INDEX('2-3 引出列表'!$A$2:$CE$8700,$A1836,MATCH(G$1,'2-3 引出列表'!$A$1:$CD$1,0)),""))</f>
        <v>0</v>
      </c>
      <c r="H1836">
        <f>IF(ISBLANK(IFERROR(INDEX('2-3 引出列表'!$A$2:$CE$8700,$A1836,MATCH(H$1,'2-3 引出列表'!$A$1:$CD$1,0)),"")),"",IFERROR(INDEX('2-3 引出列表'!$A$2:$CE$8700,$A1836,MATCH(H$1,'2-3 引出列表'!$A$1:$CD$1,0)),""))</f>
        <v>0</v>
      </c>
      <c r="I1836">
        <f>IF(ISBLANK(IFERROR(INDEX('2-3 引出列表'!$A$2:$CE$8700,$A1836,MATCH(I$1,'2-3 引出列表'!$A$1:$CD$1,0)),"")),"",IFERROR(INDEX('2-3 引出列表'!$A$2:$CE$8700,$A1836,MATCH(I$1,'2-3 引出列表'!$A$1:$CD$1,0)),""))</f>
        <v>0</v>
      </c>
    </row>
    <row r="1837" customFormat="1" spans="1:9">
      <c r="A1837">
        <v>1836</v>
      </c>
      <c r="B1837">
        <f>IF(ISBLANK(IFERROR(INDEX('2-3 引出列表'!$A$2:$CE$8700,$A1837,MATCH(B$1,'2-3 引出列表'!$A$1:$CD$1,0)),"")),"",IFERROR(INDEX('2-3 引出列表'!$A$2:$CE$8700,$A1837,MATCH(B$1,'2-3 引出列表'!$A$1:$CD$1,0)),""))</f>
        <v>0</v>
      </c>
      <c r="C1837">
        <f>IF(ISBLANK(IFERROR(INDEX('2-3 引出列表'!$A$2:$CE$8700,$A1837,MATCH(C$1,'2-3 引出列表'!$A$1:$CD$1,0)),"")),"",IFERROR(INDEX('2-3 引出列表'!$A$2:$CE$8700,$A1837,MATCH(C$1,'2-3 引出列表'!$A$1:$CD$1,0)),""))</f>
        <v>0</v>
      </c>
      <c r="D1837">
        <f>IF(ISBLANK(IFERROR(INDEX('2-3 引出列表'!$A$2:$CE$8700,$A1837,MATCH(D$1,'2-3 引出列表'!$A$1:$CD$1,0)),"")),"",IFERROR(INDEX('2-3 引出列表'!$A$2:$CE$8700,$A1837,MATCH(D$1,'2-3 引出列表'!$A$1:$CD$1,0)),""))</f>
        <v>0</v>
      </c>
      <c r="E1837">
        <f>IF(ISBLANK(IFERROR(INDEX('2-3 引出列表'!$A$2:$CE$8700,$A1837,MATCH(E$1,'2-3 引出列表'!$A$1:$CD$1,0)),"")),"",IFERROR(INDEX('2-3 引出列表'!$A$2:$CE$8700,$A1837,MATCH(E$1,'2-3 引出列表'!$A$1:$CD$1,0)),""))</f>
        <v>0</v>
      </c>
      <c r="F1837" t="str">
        <f t="shared" si="28"/>
        <v>0</v>
      </c>
      <c r="G1837">
        <f>IF(ISBLANK(IFERROR(INDEX('2-3 引出列表'!$A$2:$CE$8700,$A1837,MATCH(G$1,'2-3 引出列表'!$A$1:$CD$1,0)),"")),"",IFERROR(INDEX('2-3 引出列表'!$A$2:$CE$8700,$A1837,MATCH(G$1,'2-3 引出列表'!$A$1:$CD$1,0)),""))</f>
        <v>0</v>
      </c>
      <c r="H1837">
        <f>IF(ISBLANK(IFERROR(INDEX('2-3 引出列表'!$A$2:$CE$8700,$A1837,MATCH(H$1,'2-3 引出列表'!$A$1:$CD$1,0)),"")),"",IFERROR(INDEX('2-3 引出列表'!$A$2:$CE$8700,$A1837,MATCH(H$1,'2-3 引出列表'!$A$1:$CD$1,0)),""))</f>
        <v>0</v>
      </c>
      <c r="I1837">
        <f>IF(ISBLANK(IFERROR(INDEX('2-3 引出列表'!$A$2:$CE$8700,$A1837,MATCH(I$1,'2-3 引出列表'!$A$1:$CD$1,0)),"")),"",IFERROR(INDEX('2-3 引出列表'!$A$2:$CE$8700,$A1837,MATCH(I$1,'2-3 引出列表'!$A$1:$CD$1,0)),""))</f>
        <v>0</v>
      </c>
    </row>
    <row r="1838" customFormat="1" spans="1:9">
      <c r="A1838">
        <v>1837</v>
      </c>
      <c r="B1838">
        <f>IF(ISBLANK(IFERROR(INDEX('2-3 引出列表'!$A$2:$CE$8700,$A1838,MATCH(B$1,'2-3 引出列表'!$A$1:$CD$1,0)),"")),"",IFERROR(INDEX('2-3 引出列表'!$A$2:$CE$8700,$A1838,MATCH(B$1,'2-3 引出列表'!$A$1:$CD$1,0)),""))</f>
        <v>0</v>
      </c>
      <c r="C1838">
        <f>IF(ISBLANK(IFERROR(INDEX('2-3 引出列表'!$A$2:$CE$8700,$A1838,MATCH(C$1,'2-3 引出列表'!$A$1:$CD$1,0)),"")),"",IFERROR(INDEX('2-3 引出列表'!$A$2:$CE$8700,$A1838,MATCH(C$1,'2-3 引出列表'!$A$1:$CD$1,0)),""))</f>
        <v>0</v>
      </c>
      <c r="D1838">
        <f>IF(ISBLANK(IFERROR(INDEX('2-3 引出列表'!$A$2:$CE$8700,$A1838,MATCH(D$1,'2-3 引出列表'!$A$1:$CD$1,0)),"")),"",IFERROR(INDEX('2-3 引出列表'!$A$2:$CE$8700,$A1838,MATCH(D$1,'2-3 引出列表'!$A$1:$CD$1,0)),""))</f>
        <v>0</v>
      </c>
      <c r="E1838">
        <f>IF(ISBLANK(IFERROR(INDEX('2-3 引出列表'!$A$2:$CE$8700,$A1838,MATCH(E$1,'2-3 引出列表'!$A$1:$CD$1,0)),"")),"",IFERROR(INDEX('2-3 引出列表'!$A$2:$CE$8700,$A1838,MATCH(E$1,'2-3 引出列表'!$A$1:$CD$1,0)),""))</f>
        <v>0</v>
      </c>
      <c r="F1838" t="str">
        <f t="shared" si="28"/>
        <v>0</v>
      </c>
      <c r="G1838">
        <f>IF(ISBLANK(IFERROR(INDEX('2-3 引出列表'!$A$2:$CE$8700,$A1838,MATCH(G$1,'2-3 引出列表'!$A$1:$CD$1,0)),"")),"",IFERROR(INDEX('2-3 引出列表'!$A$2:$CE$8700,$A1838,MATCH(G$1,'2-3 引出列表'!$A$1:$CD$1,0)),""))</f>
        <v>0</v>
      </c>
      <c r="H1838">
        <f>IF(ISBLANK(IFERROR(INDEX('2-3 引出列表'!$A$2:$CE$8700,$A1838,MATCH(H$1,'2-3 引出列表'!$A$1:$CD$1,0)),"")),"",IFERROR(INDEX('2-3 引出列表'!$A$2:$CE$8700,$A1838,MATCH(H$1,'2-3 引出列表'!$A$1:$CD$1,0)),""))</f>
        <v>0</v>
      </c>
      <c r="I1838">
        <f>IF(ISBLANK(IFERROR(INDEX('2-3 引出列表'!$A$2:$CE$8700,$A1838,MATCH(I$1,'2-3 引出列表'!$A$1:$CD$1,0)),"")),"",IFERROR(INDEX('2-3 引出列表'!$A$2:$CE$8700,$A1838,MATCH(I$1,'2-3 引出列表'!$A$1:$CD$1,0)),""))</f>
        <v>0</v>
      </c>
    </row>
    <row r="1839" customFormat="1" spans="1:9">
      <c r="A1839">
        <v>1838</v>
      </c>
      <c r="B1839">
        <f>IF(ISBLANK(IFERROR(INDEX('2-3 引出列表'!$A$2:$CE$8700,$A1839,MATCH(B$1,'2-3 引出列表'!$A$1:$CD$1,0)),"")),"",IFERROR(INDEX('2-3 引出列表'!$A$2:$CE$8700,$A1839,MATCH(B$1,'2-3 引出列表'!$A$1:$CD$1,0)),""))</f>
        <v>0</v>
      </c>
      <c r="C1839">
        <f>IF(ISBLANK(IFERROR(INDEX('2-3 引出列表'!$A$2:$CE$8700,$A1839,MATCH(C$1,'2-3 引出列表'!$A$1:$CD$1,0)),"")),"",IFERROR(INDEX('2-3 引出列表'!$A$2:$CE$8700,$A1839,MATCH(C$1,'2-3 引出列表'!$A$1:$CD$1,0)),""))</f>
        <v>0</v>
      </c>
      <c r="D1839">
        <f>IF(ISBLANK(IFERROR(INDEX('2-3 引出列表'!$A$2:$CE$8700,$A1839,MATCH(D$1,'2-3 引出列表'!$A$1:$CD$1,0)),"")),"",IFERROR(INDEX('2-3 引出列表'!$A$2:$CE$8700,$A1839,MATCH(D$1,'2-3 引出列表'!$A$1:$CD$1,0)),""))</f>
        <v>0</v>
      </c>
      <c r="E1839">
        <f>IF(ISBLANK(IFERROR(INDEX('2-3 引出列表'!$A$2:$CE$8700,$A1839,MATCH(E$1,'2-3 引出列表'!$A$1:$CD$1,0)),"")),"",IFERROR(INDEX('2-3 引出列表'!$A$2:$CE$8700,$A1839,MATCH(E$1,'2-3 引出列表'!$A$1:$CD$1,0)),""))</f>
        <v>0</v>
      </c>
      <c r="F1839" t="str">
        <f t="shared" si="28"/>
        <v>0</v>
      </c>
      <c r="G1839">
        <f>IF(ISBLANK(IFERROR(INDEX('2-3 引出列表'!$A$2:$CE$8700,$A1839,MATCH(G$1,'2-3 引出列表'!$A$1:$CD$1,0)),"")),"",IFERROR(INDEX('2-3 引出列表'!$A$2:$CE$8700,$A1839,MATCH(G$1,'2-3 引出列表'!$A$1:$CD$1,0)),""))</f>
        <v>0</v>
      </c>
      <c r="H1839">
        <f>IF(ISBLANK(IFERROR(INDEX('2-3 引出列表'!$A$2:$CE$8700,$A1839,MATCH(H$1,'2-3 引出列表'!$A$1:$CD$1,0)),"")),"",IFERROR(INDEX('2-3 引出列表'!$A$2:$CE$8700,$A1839,MATCH(H$1,'2-3 引出列表'!$A$1:$CD$1,0)),""))</f>
        <v>0</v>
      </c>
      <c r="I1839">
        <f>IF(ISBLANK(IFERROR(INDEX('2-3 引出列表'!$A$2:$CE$8700,$A1839,MATCH(I$1,'2-3 引出列表'!$A$1:$CD$1,0)),"")),"",IFERROR(INDEX('2-3 引出列表'!$A$2:$CE$8700,$A1839,MATCH(I$1,'2-3 引出列表'!$A$1:$CD$1,0)),""))</f>
        <v>0</v>
      </c>
    </row>
    <row r="1840" customFormat="1" spans="1:9">
      <c r="A1840">
        <v>1839</v>
      </c>
      <c r="B1840">
        <f>IF(ISBLANK(IFERROR(INDEX('2-3 引出列表'!$A$2:$CE$8700,$A1840,MATCH(B$1,'2-3 引出列表'!$A$1:$CD$1,0)),"")),"",IFERROR(INDEX('2-3 引出列表'!$A$2:$CE$8700,$A1840,MATCH(B$1,'2-3 引出列表'!$A$1:$CD$1,0)),""))</f>
        <v>0</v>
      </c>
      <c r="C1840">
        <f>IF(ISBLANK(IFERROR(INDEX('2-3 引出列表'!$A$2:$CE$8700,$A1840,MATCH(C$1,'2-3 引出列表'!$A$1:$CD$1,0)),"")),"",IFERROR(INDEX('2-3 引出列表'!$A$2:$CE$8700,$A1840,MATCH(C$1,'2-3 引出列表'!$A$1:$CD$1,0)),""))</f>
        <v>0</v>
      </c>
      <c r="D1840">
        <f>IF(ISBLANK(IFERROR(INDEX('2-3 引出列表'!$A$2:$CE$8700,$A1840,MATCH(D$1,'2-3 引出列表'!$A$1:$CD$1,0)),"")),"",IFERROR(INDEX('2-3 引出列表'!$A$2:$CE$8700,$A1840,MATCH(D$1,'2-3 引出列表'!$A$1:$CD$1,0)),""))</f>
        <v>0</v>
      </c>
      <c r="E1840">
        <f>IF(ISBLANK(IFERROR(INDEX('2-3 引出列表'!$A$2:$CE$8700,$A1840,MATCH(E$1,'2-3 引出列表'!$A$1:$CD$1,0)),"")),"",IFERROR(INDEX('2-3 引出列表'!$A$2:$CE$8700,$A1840,MATCH(E$1,'2-3 引出列表'!$A$1:$CD$1,0)),""))</f>
        <v>0</v>
      </c>
      <c r="F1840" t="str">
        <f t="shared" si="28"/>
        <v>0</v>
      </c>
      <c r="G1840">
        <f>IF(ISBLANK(IFERROR(INDEX('2-3 引出列表'!$A$2:$CE$8700,$A1840,MATCH(G$1,'2-3 引出列表'!$A$1:$CD$1,0)),"")),"",IFERROR(INDEX('2-3 引出列表'!$A$2:$CE$8700,$A1840,MATCH(G$1,'2-3 引出列表'!$A$1:$CD$1,0)),""))</f>
        <v>0</v>
      </c>
      <c r="H1840">
        <f>IF(ISBLANK(IFERROR(INDEX('2-3 引出列表'!$A$2:$CE$8700,$A1840,MATCH(H$1,'2-3 引出列表'!$A$1:$CD$1,0)),"")),"",IFERROR(INDEX('2-3 引出列表'!$A$2:$CE$8700,$A1840,MATCH(H$1,'2-3 引出列表'!$A$1:$CD$1,0)),""))</f>
        <v>0</v>
      </c>
      <c r="I1840">
        <f>IF(ISBLANK(IFERROR(INDEX('2-3 引出列表'!$A$2:$CE$8700,$A1840,MATCH(I$1,'2-3 引出列表'!$A$1:$CD$1,0)),"")),"",IFERROR(INDEX('2-3 引出列表'!$A$2:$CE$8700,$A1840,MATCH(I$1,'2-3 引出列表'!$A$1:$CD$1,0)),""))</f>
        <v>0</v>
      </c>
    </row>
    <row r="1841" customFormat="1" spans="1:9">
      <c r="A1841">
        <v>1840</v>
      </c>
      <c r="B1841">
        <f>IF(ISBLANK(IFERROR(INDEX('2-3 引出列表'!$A$2:$CE$8700,$A1841,MATCH(B$1,'2-3 引出列表'!$A$1:$CD$1,0)),"")),"",IFERROR(INDEX('2-3 引出列表'!$A$2:$CE$8700,$A1841,MATCH(B$1,'2-3 引出列表'!$A$1:$CD$1,0)),""))</f>
        <v>0</v>
      </c>
      <c r="C1841">
        <f>IF(ISBLANK(IFERROR(INDEX('2-3 引出列表'!$A$2:$CE$8700,$A1841,MATCH(C$1,'2-3 引出列表'!$A$1:$CD$1,0)),"")),"",IFERROR(INDEX('2-3 引出列表'!$A$2:$CE$8700,$A1841,MATCH(C$1,'2-3 引出列表'!$A$1:$CD$1,0)),""))</f>
        <v>0</v>
      </c>
      <c r="D1841">
        <f>IF(ISBLANK(IFERROR(INDEX('2-3 引出列表'!$A$2:$CE$8700,$A1841,MATCH(D$1,'2-3 引出列表'!$A$1:$CD$1,0)),"")),"",IFERROR(INDEX('2-3 引出列表'!$A$2:$CE$8700,$A1841,MATCH(D$1,'2-3 引出列表'!$A$1:$CD$1,0)),""))</f>
        <v>0</v>
      </c>
      <c r="E1841">
        <f>IF(ISBLANK(IFERROR(INDEX('2-3 引出列表'!$A$2:$CE$8700,$A1841,MATCH(E$1,'2-3 引出列表'!$A$1:$CD$1,0)),"")),"",IFERROR(INDEX('2-3 引出列表'!$A$2:$CE$8700,$A1841,MATCH(E$1,'2-3 引出列表'!$A$1:$CD$1,0)),""))</f>
        <v>0</v>
      </c>
      <c r="F1841" t="str">
        <f t="shared" si="28"/>
        <v>0</v>
      </c>
      <c r="G1841">
        <f>IF(ISBLANK(IFERROR(INDEX('2-3 引出列表'!$A$2:$CE$8700,$A1841,MATCH(G$1,'2-3 引出列表'!$A$1:$CD$1,0)),"")),"",IFERROR(INDEX('2-3 引出列表'!$A$2:$CE$8700,$A1841,MATCH(G$1,'2-3 引出列表'!$A$1:$CD$1,0)),""))</f>
        <v>0</v>
      </c>
      <c r="H1841">
        <f>IF(ISBLANK(IFERROR(INDEX('2-3 引出列表'!$A$2:$CE$8700,$A1841,MATCH(H$1,'2-3 引出列表'!$A$1:$CD$1,0)),"")),"",IFERROR(INDEX('2-3 引出列表'!$A$2:$CE$8700,$A1841,MATCH(H$1,'2-3 引出列表'!$A$1:$CD$1,0)),""))</f>
        <v>0</v>
      </c>
      <c r="I1841">
        <f>IF(ISBLANK(IFERROR(INDEX('2-3 引出列表'!$A$2:$CE$8700,$A1841,MATCH(I$1,'2-3 引出列表'!$A$1:$CD$1,0)),"")),"",IFERROR(INDEX('2-3 引出列表'!$A$2:$CE$8700,$A1841,MATCH(I$1,'2-3 引出列表'!$A$1:$CD$1,0)),""))</f>
        <v>0</v>
      </c>
    </row>
    <row r="1842" customFormat="1" spans="1:9">
      <c r="A1842">
        <v>1841</v>
      </c>
      <c r="B1842">
        <f>IF(ISBLANK(IFERROR(INDEX('2-3 引出列表'!$A$2:$CE$8700,$A1842,MATCH(B$1,'2-3 引出列表'!$A$1:$CD$1,0)),"")),"",IFERROR(INDEX('2-3 引出列表'!$A$2:$CE$8700,$A1842,MATCH(B$1,'2-3 引出列表'!$A$1:$CD$1,0)),""))</f>
        <v>0</v>
      </c>
      <c r="C1842">
        <f>IF(ISBLANK(IFERROR(INDEX('2-3 引出列表'!$A$2:$CE$8700,$A1842,MATCH(C$1,'2-3 引出列表'!$A$1:$CD$1,0)),"")),"",IFERROR(INDEX('2-3 引出列表'!$A$2:$CE$8700,$A1842,MATCH(C$1,'2-3 引出列表'!$A$1:$CD$1,0)),""))</f>
        <v>0</v>
      </c>
      <c r="D1842">
        <f>IF(ISBLANK(IFERROR(INDEX('2-3 引出列表'!$A$2:$CE$8700,$A1842,MATCH(D$1,'2-3 引出列表'!$A$1:$CD$1,0)),"")),"",IFERROR(INDEX('2-3 引出列表'!$A$2:$CE$8700,$A1842,MATCH(D$1,'2-3 引出列表'!$A$1:$CD$1,0)),""))</f>
        <v>0</v>
      </c>
      <c r="E1842">
        <f>IF(ISBLANK(IFERROR(INDEX('2-3 引出列表'!$A$2:$CE$8700,$A1842,MATCH(E$1,'2-3 引出列表'!$A$1:$CD$1,0)),"")),"",IFERROR(INDEX('2-3 引出列表'!$A$2:$CE$8700,$A1842,MATCH(E$1,'2-3 引出列表'!$A$1:$CD$1,0)),""))</f>
        <v>0</v>
      </c>
      <c r="F1842" t="str">
        <f t="shared" si="28"/>
        <v>0</v>
      </c>
      <c r="G1842">
        <f>IF(ISBLANK(IFERROR(INDEX('2-3 引出列表'!$A$2:$CE$8700,$A1842,MATCH(G$1,'2-3 引出列表'!$A$1:$CD$1,0)),"")),"",IFERROR(INDEX('2-3 引出列表'!$A$2:$CE$8700,$A1842,MATCH(G$1,'2-3 引出列表'!$A$1:$CD$1,0)),""))</f>
        <v>0</v>
      </c>
      <c r="H1842">
        <f>IF(ISBLANK(IFERROR(INDEX('2-3 引出列表'!$A$2:$CE$8700,$A1842,MATCH(H$1,'2-3 引出列表'!$A$1:$CD$1,0)),"")),"",IFERROR(INDEX('2-3 引出列表'!$A$2:$CE$8700,$A1842,MATCH(H$1,'2-3 引出列表'!$A$1:$CD$1,0)),""))</f>
        <v>0</v>
      </c>
      <c r="I1842">
        <f>IF(ISBLANK(IFERROR(INDEX('2-3 引出列表'!$A$2:$CE$8700,$A1842,MATCH(I$1,'2-3 引出列表'!$A$1:$CD$1,0)),"")),"",IFERROR(INDEX('2-3 引出列表'!$A$2:$CE$8700,$A1842,MATCH(I$1,'2-3 引出列表'!$A$1:$CD$1,0)),""))</f>
        <v>0</v>
      </c>
    </row>
    <row r="1843" customFormat="1" spans="1:9">
      <c r="A1843">
        <v>1842</v>
      </c>
      <c r="B1843">
        <f>IF(ISBLANK(IFERROR(INDEX('2-3 引出列表'!$A$2:$CE$8700,$A1843,MATCH(B$1,'2-3 引出列表'!$A$1:$CD$1,0)),"")),"",IFERROR(INDEX('2-3 引出列表'!$A$2:$CE$8700,$A1843,MATCH(B$1,'2-3 引出列表'!$A$1:$CD$1,0)),""))</f>
        <v>0</v>
      </c>
      <c r="C1843">
        <f>IF(ISBLANK(IFERROR(INDEX('2-3 引出列表'!$A$2:$CE$8700,$A1843,MATCH(C$1,'2-3 引出列表'!$A$1:$CD$1,0)),"")),"",IFERROR(INDEX('2-3 引出列表'!$A$2:$CE$8700,$A1843,MATCH(C$1,'2-3 引出列表'!$A$1:$CD$1,0)),""))</f>
        <v>0</v>
      </c>
      <c r="D1843">
        <f>IF(ISBLANK(IFERROR(INDEX('2-3 引出列表'!$A$2:$CE$8700,$A1843,MATCH(D$1,'2-3 引出列表'!$A$1:$CD$1,0)),"")),"",IFERROR(INDEX('2-3 引出列表'!$A$2:$CE$8700,$A1843,MATCH(D$1,'2-3 引出列表'!$A$1:$CD$1,0)),""))</f>
        <v>0</v>
      </c>
      <c r="E1843">
        <f>IF(ISBLANK(IFERROR(INDEX('2-3 引出列表'!$A$2:$CE$8700,$A1843,MATCH(E$1,'2-3 引出列表'!$A$1:$CD$1,0)),"")),"",IFERROR(INDEX('2-3 引出列表'!$A$2:$CE$8700,$A1843,MATCH(E$1,'2-3 引出列表'!$A$1:$CD$1,0)),""))</f>
        <v>0</v>
      </c>
      <c r="F1843" t="str">
        <f t="shared" si="28"/>
        <v>0</v>
      </c>
      <c r="G1843">
        <f>IF(ISBLANK(IFERROR(INDEX('2-3 引出列表'!$A$2:$CE$8700,$A1843,MATCH(G$1,'2-3 引出列表'!$A$1:$CD$1,0)),"")),"",IFERROR(INDEX('2-3 引出列表'!$A$2:$CE$8700,$A1843,MATCH(G$1,'2-3 引出列表'!$A$1:$CD$1,0)),""))</f>
        <v>0</v>
      </c>
      <c r="H1843">
        <f>IF(ISBLANK(IFERROR(INDEX('2-3 引出列表'!$A$2:$CE$8700,$A1843,MATCH(H$1,'2-3 引出列表'!$A$1:$CD$1,0)),"")),"",IFERROR(INDEX('2-3 引出列表'!$A$2:$CE$8700,$A1843,MATCH(H$1,'2-3 引出列表'!$A$1:$CD$1,0)),""))</f>
        <v>0</v>
      </c>
      <c r="I1843">
        <f>IF(ISBLANK(IFERROR(INDEX('2-3 引出列表'!$A$2:$CE$8700,$A1843,MATCH(I$1,'2-3 引出列表'!$A$1:$CD$1,0)),"")),"",IFERROR(INDEX('2-3 引出列表'!$A$2:$CE$8700,$A1843,MATCH(I$1,'2-3 引出列表'!$A$1:$CD$1,0)),""))</f>
        <v>0</v>
      </c>
    </row>
    <row r="1844" customFormat="1" spans="1:9">
      <c r="A1844">
        <v>1843</v>
      </c>
      <c r="B1844">
        <f>IF(ISBLANK(IFERROR(INDEX('2-3 引出列表'!$A$2:$CE$8700,$A1844,MATCH(B$1,'2-3 引出列表'!$A$1:$CD$1,0)),"")),"",IFERROR(INDEX('2-3 引出列表'!$A$2:$CE$8700,$A1844,MATCH(B$1,'2-3 引出列表'!$A$1:$CD$1,0)),""))</f>
        <v>0</v>
      </c>
      <c r="C1844">
        <f>IF(ISBLANK(IFERROR(INDEX('2-3 引出列表'!$A$2:$CE$8700,$A1844,MATCH(C$1,'2-3 引出列表'!$A$1:$CD$1,0)),"")),"",IFERROR(INDEX('2-3 引出列表'!$A$2:$CE$8700,$A1844,MATCH(C$1,'2-3 引出列表'!$A$1:$CD$1,0)),""))</f>
        <v>0</v>
      </c>
      <c r="D1844">
        <f>IF(ISBLANK(IFERROR(INDEX('2-3 引出列表'!$A$2:$CE$8700,$A1844,MATCH(D$1,'2-3 引出列表'!$A$1:$CD$1,0)),"")),"",IFERROR(INDEX('2-3 引出列表'!$A$2:$CE$8700,$A1844,MATCH(D$1,'2-3 引出列表'!$A$1:$CD$1,0)),""))</f>
        <v>0</v>
      </c>
      <c r="E1844">
        <f>IF(ISBLANK(IFERROR(INDEX('2-3 引出列表'!$A$2:$CE$8700,$A1844,MATCH(E$1,'2-3 引出列表'!$A$1:$CD$1,0)),"")),"",IFERROR(INDEX('2-3 引出列表'!$A$2:$CE$8700,$A1844,MATCH(E$1,'2-3 引出列表'!$A$1:$CD$1,0)),""))</f>
        <v>0</v>
      </c>
      <c r="F1844" t="str">
        <f t="shared" si="28"/>
        <v>0</v>
      </c>
      <c r="G1844">
        <f>IF(ISBLANK(IFERROR(INDEX('2-3 引出列表'!$A$2:$CE$8700,$A1844,MATCH(G$1,'2-3 引出列表'!$A$1:$CD$1,0)),"")),"",IFERROR(INDEX('2-3 引出列表'!$A$2:$CE$8700,$A1844,MATCH(G$1,'2-3 引出列表'!$A$1:$CD$1,0)),""))</f>
        <v>0</v>
      </c>
      <c r="H1844">
        <f>IF(ISBLANK(IFERROR(INDEX('2-3 引出列表'!$A$2:$CE$8700,$A1844,MATCH(H$1,'2-3 引出列表'!$A$1:$CD$1,0)),"")),"",IFERROR(INDEX('2-3 引出列表'!$A$2:$CE$8700,$A1844,MATCH(H$1,'2-3 引出列表'!$A$1:$CD$1,0)),""))</f>
        <v>0</v>
      </c>
      <c r="I1844">
        <f>IF(ISBLANK(IFERROR(INDEX('2-3 引出列表'!$A$2:$CE$8700,$A1844,MATCH(I$1,'2-3 引出列表'!$A$1:$CD$1,0)),"")),"",IFERROR(INDEX('2-3 引出列表'!$A$2:$CE$8700,$A1844,MATCH(I$1,'2-3 引出列表'!$A$1:$CD$1,0)),""))</f>
        <v>0</v>
      </c>
    </row>
    <row r="1845" customFormat="1" spans="1:9">
      <c r="A1845">
        <v>1844</v>
      </c>
      <c r="B1845">
        <f>IF(ISBLANK(IFERROR(INDEX('2-3 引出列表'!$A$2:$CE$8700,$A1845,MATCH(B$1,'2-3 引出列表'!$A$1:$CD$1,0)),"")),"",IFERROR(INDEX('2-3 引出列表'!$A$2:$CE$8700,$A1845,MATCH(B$1,'2-3 引出列表'!$A$1:$CD$1,0)),""))</f>
        <v>0</v>
      </c>
      <c r="C1845">
        <f>IF(ISBLANK(IFERROR(INDEX('2-3 引出列表'!$A$2:$CE$8700,$A1845,MATCH(C$1,'2-3 引出列表'!$A$1:$CD$1,0)),"")),"",IFERROR(INDEX('2-3 引出列表'!$A$2:$CE$8700,$A1845,MATCH(C$1,'2-3 引出列表'!$A$1:$CD$1,0)),""))</f>
        <v>0</v>
      </c>
      <c r="D1845">
        <f>IF(ISBLANK(IFERROR(INDEX('2-3 引出列表'!$A$2:$CE$8700,$A1845,MATCH(D$1,'2-3 引出列表'!$A$1:$CD$1,0)),"")),"",IFERROR(INDEX('2-3 引出列表'!$A$2:$CE$8700,$A1845,MATCH(D$1,'2-3 引出列表'!$A$1:$CD$1,0)),""))</f>
        <v>0</v>
      </c>
      <c r="E1845">
        <f>IF(ISBLANK(IFERROR(INDEX('2-3 引出列表'!$A$2:$CE$8700,$A1845,MATCH(E$1,'2-3 引出列表'!$A$1:$CD$1,0)),"")),"",IFERROR(INDEX('2-3 引出列表'!$A$2:$CE$8700,$A1845,MATCH(E$1,'2-3 引出列表'!$A$1:$CD$1,0)),""))</f>
        <v>0</v>
      </c>
      <c r="F1845" t="str">
        <f t="shared" si="28"/>
        <v>0</v>
      </c>
      <c r="G1845">
        <f>IF(ISBLANK(IFERROR(INDEX('2-3 引出列表'!$A$2:$CE$8700,$A1845,MATCH(G$1,'2-3 引出列表'!$A$1:$CD$1,0)),"")),"",IFERROR(INDEX('2-3 引出列表'!$A$2:$CE$8700,$A1845,MATCH(G$1,'2-3 引出列表'!$A$1:$CD$1,0)),""))</f>
        <v>0</v>
      </c>
      <c r="H1845">
        <f>IF(ISBLANK(IFERROR(INDEX('2-3 引出列表'!$A$2:$CE$8700,$A1845,MATCH(H$1,'2-3 引出列表'!$A$1:$CD$1,0)),"")),"",IFERROR(INDEX('2-3 引出列表'!$A$2:$CE$8700,$A1845,MATCH(H$1,'2-3 引出列表'!$A$1:$CD$1,0)),""))</f>
        <v>0</v>
      </c>
      <c r="I1845">
        <f>IF(ISBLANK(IFERROR(INDEX('2-3 引出列表'!$A$2:$CE$8700,$A1845,MATCH(I$1,'2-3 引出列表'!$A$1:$CD$1,0)),"")),"",IFERROR(INDEX('2-3 引出列表'!$A$2:$CE$8700,$A1845,MATCH(I$1,'2-3 引出列表'!$A$1:$CD$1,0)),""))</f>
        <v>0</v>
      </c>
    </row>
    <row r="1846" customFormat="1" spans="1:9">
      <c r="A1846">
        <v>1845</v>
      </c>
      <c r="B1846">
        <f>IF(ISBLANK(IFERROR(INDEX('2-3 引出列表'!$A$2:$CE$8700,$A1846,MATCH(B$1,'2-3 引出列表'!$A$1:$CD$1,0)),"")),"",IFERROR(INDEX('2-3 引出列表'!$A$2:$CE$8700,$A1846,MATCH(B$1,'2-3 引出列表'!$A$1:$CD$1,0)),""))</f>
        <v>0</v>
      </c>
      <c r="C1846">
        <f>IF(ISBLANK(IFERROR(INDEX('2-3 引出列表'!$A$2:$CE$8700,$A1846,MATCH(C$1,'2-3 引出列表'!$A$1:$CD$1,0)),"")),"",IFERROR(INDEX('2-3 引出列表'!$A$2:$CE$8700,$A1846,MATCH(C$1,'2-3 引出列表'!$A$1:$CD$1,0)),""))</f>
        <v>0</v>
      </c>
      <c r="D1846">
        <f>IF(ISBLANK(IFERROR(INDEX('2-3 引出列表'!$A$2:$CE$8700,$A1846,MATCH(D$1,'2-3 引出列表'!$A$1:$CD$1,0)),"")),"",IFERROR(INDEX('2-3 引出列表'!$A$2:$CE$8700,$A1846,MATCH(D$1,'2-3 引出列表'!$A$1:$CD$1,0)),""))</f>
        <v>0</v>
      </c>
      <c r="E1846">
        <f>IF(ISBLANK(IFERROR(INDEX('2-3 引出列表'!$A$2:$CE$8700,$A1846,MATCH(E$1,'2-3 引出列表'!$A$1:$CD$1,0)),"")),"",IFERROR(INDEX('2-3 引出列表'!$A$2:$CE$8700,$A1846,MATCH(E$1,'2-3 引出列表'!$A$1:$CD$1,0)),""))</f>
        <v>0</v>
      </c>
      <c r="F1846" t="str">
        <f t="shared" si="28"/>
        <v>0</v>
      </c>
      <c r="G1846">
        <f>IF(ISBLANK(IFERROR(INDEX('2-3 引出列表'!$A$2:$CE$8700,$A1846,MATCH(G$1,'2-3 引出列表'!$A$1:$CD$1,0)),"")),"",IFERROR(INDEX('2-3 引出列表'!$A$2:$CE$8700,$A1846,MATCH(G$1,'2-3 引出列表'!$A$1:$CD$1,0)),""))</f>
        <v>0</v>
      </c>
      <c r="H1846">
        <f>IF(ISBLANK(IFERROR(INDEX('2-3 引出列表'!$A$2:$CE$8700,$A1846,MATCH(H$1,'2-3 引出列表'!$A$1:$CD$1,0)),"")),"",IFERROR(INDEX('2-3 引出列表'!$A$2:$CE$8700,$A1846,MATCH(H$1,'2-3 引出列表'!$A$1:$CD$1,0)),""))</f>
        <v>0</v>
      </c>
      <c r="I1846">
        <f>IF(ISBLANK(IFERROR(INDEX('2-3 引出列表'!$A$2:$CE$8700,$A1846,MATCH(I$1,'2-3 引出列表'!$A$1:$CD$1,0)),"")),"",IFERROR(INDEX('2-3 引出列表'!$A$2:$CE$8700,$A1846,MATCH(I$1,'2-3 引出列表'!$A$1:$CD$1,0)),""))</f>
        <v>0</v>
      </c>
    </row>
    <row r="1847" customFormat="1" spans="1:9">
      <c r="A1847">
        <v>1846</v>
      </c>
      <c r="B1847">
        <f>IF(ISBLANK(IFERROR(INDEX('2-3 引出列表'!$A$2:$CE$8700,$A1847,MATCH(B$1,'2-3 引出列表'!$A$1:$CD$1,0)),"")),"",IFERROR(INDEX('2-3 引出列表'!$A$2:$CE$8700,$A1847,MATCH(B$1,'2-3 引出列表'!$A$1:$CD$1,0)),""))</f>
        <v>0</v>
      </c>
      <c r="C1847">
        <f>IF(ISBLANK(IFERROR(INDEX('2-3 引出列表'!$A$2:$CE$8700,$A1847,MATCH(C$1,'2-3 引出列表'!$A$1:$CD$1,0)),"")),"",IFERROR(INDEX('2-3 引出列表'!$A$2:$CE$8700,$A1847,MATCH(C$1,'2-3 引出列表'!$A$1:$CD$1,0)),""))</f>
        <v>0</v>
      </c>
      <c r="D1847">
        <f>IF(ISBLANK(IFERROR(INDEX('2-3 引出列表'!$A$2:$CE$8700,$A1847,MATCH(D$1,'2-3 引出列表'!$A$1:$CD$1,0)),"")),"",IFERROR(INDEX('2-3 引出列表'!$A$2:$CE$8700,$A1847,MATCH(D$1,'2-3 引出列表'!$A$1:$CD$1,0)),""))</f>
        <v>0</v>
      </c>
      <c r="E1847">
        <f>IF(ISBLANK(IFERROR(INDEX('2-3 引出列表'!$A$2:$CE$8700,$A1847,MATCH(E$1,'2-3 引出列表'!$A$1:$CD$1,0)),"")),"",IFERROR(INDEX('2-3 引出列表'!$A$2:$CE$8700,$A1847,MATCH(E$1,'2-3 引出列表'!$A$1:$CD$1,0)),""))</f>
        <v>0</v>
      </c>
      <c r="F1847" t="str">
        <f t="shared" si="28"/>
        <v>0</v>
      </c>
      <c r="G1847">
        <f>IF(ISBLANK(IFERROR(INDEX('2-3 引出列表'!$A$2:$CE$8700,$A1847,MATCH(G$1,'2-3 引出列表'!$A$1:$CD$1,0)),"")),"",IFERROR(INDEX('2-3 引出列表'!$A$2:$CE$8700,$A1847,MATCH(G$1,'2-3 引出列表'!$A$1:$CD$1,0)),""))</f>
        <v>0</v>
      </c>
      <c r="H1847">
        <f>IF(ISBLANK(IFERROR(INDEX('2-3 引出列表'!$A$2:$CE$8700,$A1847,MATCH(H$1,'2-3 引出列表'!$A$1:$CD$1,0)),"")),"",IFERROR(INDEX('2-3 引出列表'!$A$2:$CE$8700,$A1847,MATCH(H$1,'2-3 引出列表'!$A$1:$CD$1,0)),""))</f>
        <v>0</v>
      </c>
      <c r="I1847">
        <f>IF(ISBLANK(IFERROR(INDEX('2-3 引出列表'!$A$2:$CE$8700,$A1847,MATCH(I$1,'2-3 引出列表'!$A$1:$CD$1,0)),"")),"",IFERROR(INDEX('2-3 引出列表'!$A$2:$CE$8700,$A1847,MATCH(I$1,'2-3 引出列表'!$A$1:$CD$1,0)),""))</f>
        <v>0</v>
      </c>
    </row>
    <row r="1848" customFormat="1" spans="1:9">
      <c r="A1848">
        <v>1847</v>
      </c>
      <c r="B1848">
        <f>IF(ISBLANK(IFERROR(INDEX('2-3 引出列表'!$A$2:$CE$8700,$A1848,MATCH(B$1,'2-3 引出列表'!$A$1:$CD$1,0)),"")),"",IFERROR(INDEX('2-3 引出列表'!$A$2:$CE$8700,$A1848,MATCH(B$1,'2-3 引出列表'!$A$1:$CD$1,0)),""))</f>
        <v>0</v>
      </c>
      <c r="C1848">
        <f>IF(ISBLANK(IFERROR(INDEX('2-3 引出列表'!$A$2:$CE$8700,$A1848,MATCH(C$1,'2-3 引出列表'!$A$1:$CD$1,0)),"")),"",IFERROR(INDEX('2-3 引出列表'!$A$2:$CE$8700,$A1848,MATCH(C$1,'2-3 引出列表'!$A$1:$CD$1,0)),""))</f>
        <v>0</v>
      </c>
      <c r="D1848">
        <f>IF(ISBLANK(IFERROR(INDEX('2-3 引出列表'!$A$2:$CE$8700,$A1848,MATCH(D$1,'2-3 引出列表'!$A$1:$CD$1,0)),"")),"",IFERROR(INDEX('2-3 引出列表'!$A$2:$CE$8700,$A1848,MATCH(D$1,'2-3 引出列表'!$A$1:$CD$1,0)),""))</f>
        <v>0</v>
      </c>
      <c r="E1848">
        <f>IF(ISBLANK(IFERROR(INDEX('2-3 引出列表'!$A$2:$CE$8700,$A1848,MATCH(E$1,'2-3 引出列表'!$A$1:$CD$1,0)),"")),"",IFERROR(INDEX('2-3 引出列表'!$A$2:$CE$8700,$A1848,MATCH(E$1,'2-3 引出列表'!$A$1:$CD$1,0)),""))</f>
        <v>0</v>
      </c>
      <c r="F1848" t="str">
        <f t="shared" si="28"/>
        <v>0</v>
      </c>
      <c r="G1848">
        <f>IF(ISBLANK(IFERROR(INDEX('2-3 引出列表'!$A$2:$CE$8700,$A1848,MATCH(G$1,'2-3 引出列表'!$A$1:$CD$1,0)),"")),"",IFERROR(INDEX('2-3 引出列表'!$A$2:$CE$8700,$A1848,MATCH(G$1,'2-3 引出列表'!$A$1:$CD$1,0)),""))</f>
        <v>0</v>
      </c>
      <c r="H1848">
        <f>IF(ISBLANK(IFERROR(INDEX('2-3 引出列表'!$A$2:$CE$8700,$A1848,MATCH(H$1,'2-3 引出列表'!$A$1:$CD$1,0)),"")),"",IFERROR(INDEX('2-3 引出列表'!$A$2:$CE$8700,$A1848,MATCH(H$1,'2-3 引出列表'!$A$1:$CD$1,0)),""))</f>
        <v>0</v>
      </c>
      <c r="I1848">
        <f>IF(ISBLANK(IFERROR(INDEX('2-3 引出列表'!$A$2:$CE$8700,$A1848,MATCH(I$1,'2-3 引出列表'!$A$1:$CD$1,0)),"")),"",IFERROR(INDEX('2-3 引出列表'!$A$2:$CE$8700,$A1848,MATCH(I$1,'2-3 引出列表'!$A$1:$CD$1,0)),""))</f>
        <v>0</v>
      </c>
    </row>
    <row r="1849" customFormat="1" spans="1:9">
      <c r="A1849">
        <v>1848</v>
      </c>
      <c r="B1849">
        <f>IF(ISBLANK(IFERROR(INDEX('2-3 引出列表'!$A$2:$CE$8700,$A1849,MATCH(B$1,'2-3 引出列表'!$A$1:$CD$1,0)),"")),"",IFERROR(INDEX('2-3 引出列表'!$A$2:$CE$8700,$A1849,MATCH(B$1,'2-3 引出列表'!$A$1:$CD$1,0)),""))</f>
        <v>0</v>
      </c>
      <c r="C1849">
        <f>IF(ISBLANK(IFERROR(INDEX('2-3 引出列表'!$A$2:$CE$8700,$A1849,MATCH(C$1,'2-3 引出列表'!$A$1:$CD$1,0)),"")),"",IFERROR(INDEX('2-3 引出列表'!$A$2:$CE$8700,$A1849,MATCH(C$1,'2-3 引出列表'!$A$1:$CD$1,0)),""))</f>
        <v>0</v>
      </c>
      <c r="D1849">
        <f>IF(ISBLANK(IFERROR(INDEX('2-3 引出列表'!$A$2:$CE$8700,$A1849,MATCH(D$1,'2-3 引出列表'!$A$1:$CD$1,0)),"")),"",IFERROR(INDEX('2-3 引出列表'!$A$2:$CE$8700,$A1849,MATCH(D$1,'2-3 引出列表'!$A$1:$CD$1,0)),""))</f>
        <v>0</v>
      </c>
      <c r="E1849">
        <f>IF(ISBLANK(IFERROR(INDEX('2-3 引出列表'!$A$2:$CE$8700,$A1849,MATCH(E$1,'2-3 引出列表'!$A$1:$CD$1,0)),"")),"",IFERROR(INDEX('2-3 引出列表'!$A$2:$CE$8700,$A1849,MATCH(E$1,'2-3 引出列表'!$A$1:$CD$1,0)),""))</f>
        <v>0</v>
      </c>
      <c r="F1849" t="str">
        <f t="shared" si="28"/>
        <v>0</v>
      </c>
      <c r="G1849">
        <f>IF(ISBLANK(IFERROR(INDEX('2-3 引出列表'!$A$2:$CE$8700,$A1849,MATCH(G$1,'2-3 引出列表'!$A$1:$CD$1,0)),"")),"",IFERROR(INDEX('2-3 引出列表'!$A$2:$CE$8700,$A1849,MATCH(G$1,'2-3 引出列表'!$A$1:$CD$1,0)),""))</f>
        <v>0</v>
      </c>
      <c r="H1849">
        <f>IF(ISBLANK(IFERROR(INDEX('2-3 引出列表'!$A$2:$CE$8700,$A1849,MATCH(H$1,'2-3 引出列表'!$A$1:$CD$1,0)),"")),"",IFERROR(INDEX('2-3 引出列表'!$A$2:$CE$8700,$A1849,MATCH(H$1,'2-3 引出列表'!$A$1:$CD$1,0)),""))</f>
        <v>0</v>
      </c>
      <c r="I1849">
        <f>IF(ISBLANK(IFERROR(INDEX('2-3 引出列表'!$A$2:$CE$8700,$A1849,MATCH(I$1,'2-3 引出列表'!$A$1:$CD$1,0)),"")),"",IFERROR(INDEX('2-3 引出列表'!$A$2:$CE$8700,$A1849,MATCH(I$1,'2-3 引出列表'!$A$1:$CD$1,0)),""))</f>
        <v>0</v>
      </c>
    </row>
    <row r="1850" customFormat="1" spans="1:9">
      <c r="A1850">
        <v>1849</v>
      </c>
      <c r="B1850">
        <f>IF(ISBLANK(IFERROR(INDEX('2-3 引出列表'!$A$2:$CE$8700,$A1850,MATCH(B$1,'2-3 引出列表'!$A$1:$CD$1,0)),"")),"",IFERROR(INDEX('2-3 引出列表'!$A$2:$CE$8700,$A1850,MATCH(B$1,'2-3 引出列表'!$A$1:$CD$1,0)),""))</f>
        <v>0</v>
      </c>
      <c r="C1850">
        <f>IF(ISBLANK(IFERROR(INDEX('2-3 引出列表'!$A$2:$CE$8700,$A1850,MATCH(C$1,'2-3 引出列表'!$A$1:$CD$1,0)),"")),"",IFERROR(INDEX('2-3 引出列表'!$A$2:$CE$8700,$A1850,MATCH(C$1,'2-3 引出列表'!$A$1:$CD$1,0)),""))</f>
        <v>0</v>
      </c>
      <c r="D1850">
        <f>IF(ISBLANK(IFERROR(INDEX('2-3 引出列表'!$A$2:$CE$8700,$A1850,MATCH(D$1,'2-3 引出列表'!$A$1:$CD$1,0)),"")),"",IFERROR(INDEX('2-3 引出列表'!$A$2:$CE$8700,$A1850,MATCH(D$1,'2-3 引出列表'!$A$1:$CD$1,0)),""))</f>
        <v>0</v>
      </c>
      <c r="E1850">
        <f>IF(ISBLANK(IFERROR(INDEX('2-3 引出列表'!$A$2:$CE$8700,$A1850,MATCH(E$1,'2-3 引出列表'!$A$1:$CD$1,0)),"")),"",IFERROR(INDEX('2-3 引出列表'!$A$2:$CE$8700,$A1850,MATCH(E$1,'2-3 引出列表'!$A$1:$CD$1,0)),""))</f>
        <v>0</v>
      </c>
      <c r="F1850" t="str">
        <f t="shared" si="28"/>
        <v>0</v>
      </c>
      <c r="G1850">
        <f>IF(ISBLANK(IFERROR(INDEX('2-3 引出列表'!$A$2:$CE$8700,$A1850,MATCH(G$1,'2-3 引出列表'!$A$1:$CD$1,0)),"")),"",IFERROR(INDEX('2-3 引出列表'!$A$2:$CE$8700,$A1850,MATCH(G$1,'2-3 引出列表'!$A$1:$CD$1,0)),""))</f>
        <v>0</v>
      </c>
      <c r="H1850">
        <f>IF(ISBLANK(IFERROR(INDEX('2-3 引出列表'!$A$2:$CE$8700,$A1850,MATCH(H$1,'2-3 引出列表'!$A$1:$CD$1,0)),"")),"",IFERROR(INDEX('2-3 引出列表'!$A$2:$CE$8700,$A1850,MATCH(H$1,'2-3 引出列表'!$A$1:$CD$1,0)),""))</f>
        <v>0</v>
      </c>
      <c r="I1850">
        <f>IF(ISBLANK(IFERROR(INDEX('2-3 引出列表'!$A$2:$CE$8700,$A1850,MATCH(I$1,'2-3 引出列表'!$A$1:$CD$1,0)),"")),"",IFERROR(INDEX('2-3 引出列表'!$A$2:$CE$8700,$A1850,MATCH(I$1,'2-3 引出列表'!$A$1:$CD$1,0)),""))</f>
        <v>0</v>
      </c>
    </row>
    <row r="1851" customFormat="1" spans="1:9">
      <c r="A1851">
        <v>1850</v>
      </c>
      <c r="B1851">
        <f>IF(ISBLANK(IFERROR(INDEX('2-3 引出列表'!$A$2:$CE$8700,$A1851,MATCH(B$1,'2-3 引出列表'!$A$1:$CD$1,0)),"")),"",IFERROR(INDEX('2-3 引出列表'!$A$2:$CE$8700,$A1851,MATCH(B$1,'2-3 引出列表'!$A$1:$CD$1,0)),""))</f>
        <v>0</v>
      </c>
      <c r="C1851">
        <f>IF(ISBLANK(IFERROR(INDEX('2-3 引出列表'!$A$2:$CE$8700,$A1851,MATCH(C$1,'2-3 引出列表'!$A$1:$CD$1,0)),"")),"",IFERROR(INDEX('2-3 引出列表'!$A$2:$CE$8700,$A1851,MATCH(C$1,'2-3 引出列表'!$A$1:$CD$1,0)),""))</f>
        <v>0</v>
      </c>
      <c r="D1851">
        <f>IF(ISBLANK(IFERROR(INDEX('2-3 引出列表'!$A$2:$CE$8700,$A1851,MATCH(D$1,'2-3 引出列表'!$A$1:$CD$1,0)),"")),"",IFERROR(INDEX('2-3 引出列表'!$A$2:$CE$8700,$A1851,MATCH(D$1,'2-3 引出列表'!$A$1:$CD$1,0)),""))</f>
        <v>0</v>
      </c>
      <c r="E1851">
        <f>IF(ISBLANK(IFERROR(INDEX('2-3 引出列表'!$A$2:$CE$8700,$A1851,MATCH(E$1,'2-3 引出列表'!$A$1:$CD$1,0)),"")),"",IFERROR(INDEX('2-3 引出列表'!$A$2:$CE$8700,$A1851,MATCH(E$1,'2-3 引出列表'!$A$1:$CD$1,0)),""))</f>
        <v>0</v>
      </c>
      <c r="F1851" t="str">
        <f t="shared" si="28"/>
        <v>0</v>
      </c>
      <c r="G1851">
        <f>IF(ISBLANK(IFERROR(INDEX('2-3 引出列表'!$A$2:$CE$8700,$A1851,MATCH(G$1,'2-3 引出列表'!$A$1:$CD$1,0)),"")),"",IFERROR(INDEX('2-3 引出列表'!$A$2:$CE$8700,$A1851,MATCH(G$1,'2-3 引出列表'!$A$1:$CD$1,0)),""))</f>
        <v>0</v>
      </c>
      <c r="H1851">
        <f>IF(ISBLANK(IFERROR(INDEX('2-3 引出列表'!$A$2:$CE$8700,$A1851,MATCH(H$1,'2-3 引出列表'!$A$1:$CD$1,0)),"")),"",IFERROR(INDEX('2-3 引出列表'!$A$2:$CE$8700,$A1851,MATCH(H$1,'2-3 引出列表'!$A$1:$CD$1,0)),""))</f>
        <v>0</v>
      </c>
      <c r="I1851">
        <f>IF(ISBLANK(IFERROR(INDEX('2-3 引出列表'!$A$2:$CE$8700,$A1851,MATCH(I$1,'2-3 引出列表'!$A$1:$CD$1,0)),"")),"",IFERROR(INDEX('2-3 引出列表'!$A$2:$CE$8700,$A1851,MATCH(I$1,'2-3 引出列表'!$A$1:$CD$1,0)),""))</f>
        <v>0</v>
      </c>
    </row>
    <row r="1852" customFormat="1" spans="1:9">
      <c r="A1852">
        <v>1851</v>
      </c>
      <c r="B1852">
        <f>IF(ISBLANK(IFERROR(INDEX('2-3 引出列表'!$A$2:$CE$8700,$A1852,MATCH(B$1,'2-3 引出列表'!$A$1:$CD$1,0)),"")),"",IFERROR(INDEX('2-3 引出列表'!$A$2:$CE$8700,$A1852,MATCH(B$1,'2-3 引出列表'!$A$1:$CD$1,0)),""))</f>
        <v>0</v>
      </c>
      <c r="C1852">
        <f>IF(ISBLANK(IFERROR(INDEX('2-3 引出列表'!$A$2:$CE$8700,$A1852,MATCH(C$1,'2-3 引出列表'!$A$1:$CD$1,0)),"")),"",IFERROR(INDEX('2-3 引出列表'!$A$2:$CE$8700,$A1852,MATCH(C$1,'2-3 引出列表'!$A$1:$CD$1,0)),""))</f>
        <v>0</v>
      </c>
      <c r="D1852">
        <f>IF(ISBLANK(IFERROR(INDEX('2-3 引出列表'!$A$2:$CE$8700,$A1852,MATCH(D$1,'2-3 引出列表'!$A$1:$CD$1,0)),"")),"",IFERROR(INDEX('2-3 引出列表'!$A$2:$CE$8700,$A1852,MATCH(D$1,'2-3 引出列表'!$A$1:$CD$1,0)),""))</f>
        <v>0</v>
      </c>
      <c r="E1852">
        <f>IF(ISBLANK(IFERROR(INDEX('2-3 引出列表'!$A$2:$CE$8700,$A1852,MATCH(E$1,'2-3 引出列表'!$A$1:$CD$1,0)),"")),"",IFERROR(INDEX('2-3 引出列表'!$A$2:$CE$8700,$A1852,MATCH(E$1,'2-3 引出列表'!$A$1:$CD$1,0)),""))</f>
        <v>0</v>
      </c>
      <c r="F1852" t="str">
        <f t="shared" si="28"/>
        <v>0</v>
      </c>
      <c r="G1852">
        <f>IF(ISBLANK(IFERROR(INDEX('2-3 引出列表'!$A$2:$CE$8700,$A1852,MATCH(G$1,'2-3 引出列表'!$A$1:$CD$1,0)),"")),"",IFERROR(INDEX('2-3 引出列表'!$A$2:$CE$8700,$A1852,MATCH(G$1,'2-3 引出列表'!$A$1:$CD$1,0)),""))</f>
        <v>0</v>
      </c>
      <c r="H1852">
        <f>IF(ISBLANK(IFERROR(INDEX('2-3 引出列表'!$A$2:$CE$8700,$A1852,MATCH(H$1,'2-3 引出列表'!$A$1:$CD$1,0)),"")),"",IFERROR(INDEX('2-3 引出列表'!$A$2:$CE$8700,$A1852,MATCH(H$1,'2-3 引出列表'!$A$1:$CD$1,0)),""))</f>
        <v>0</v>
      </c>
      <c r="I1852">
        <f>IF(ISBLANK(IFERROR(INDEX('2-3 引出列表'!$A$2:$CE$8700,$A1852,MATCH(I$1,'2-3 引出列表'!$A$1:$CD$1,0)),"")),"",IFERROR(INDEX('2-3 引出列表'!$A$2:$CE$8700,$A1852,MATCH(I$1,'2-3 引出列表'!$A$1:$CD$1,0)),""))</f>
        <v>0</v>
      </c>
    </row>
    <row r="1853" customFormat="1" spans="1:9">
      <c r="A1853">
        <v>1852</v>
      </c>
      <c r="B1853">
        <f>IF(ISBLANK(IFERROR(INDEX('2-3 引出列表'!$A$2:$CE$8700,$A1853,MATCH(B$1,'2-3 引出列表'!$A$1:$CD$1,0)),"")),"",IFERROR(INDEX('2-3 引出列表'!$A$2:$CE$8700,$A1853,MATCH(B$1,'2-3 引出列表'!$A$1:$CD$1,0)),""))</f>
        <v>0</v>
      </c>
      <c r="C1853">
        <f>IF(ISBLANK(IFERROR(INDEX('2-3 引出列表'!$A$2:$CE$8700,$A1853,MATCH(C$1,'2-3 引出列表'!$A$1:$CD$1,0)),"")),"",IFERROR(INDEX('2-3 引出列表'!$A$2:$CE$8700,$A1853,MATCH(C$1,'2-3 引出列表'!$A$1:$CD$1,0)),""))</f>
        <v>0</v>
      </c>
      <c r="D1853">
        <f>IF(ISBLANK(IFERROR(INDEX('2-3 引出列表'!$A$2:$CE$8700,$A1853,MATCH(D$1,'2-3 引出列表'!$A$1:$CD$1,0)),"")),"",IFERROR(INDEX('2-3 引出列表'!$A$2:$CE$8700,$A1853,MATCH(D$1,'2-3 引出列表'!$A$1:$CD$1,0)),""))</f>
        <v>0</v>
      </c>
      <c r="E1853">
        <f>IF(ISBLANK(IFERROR(INDEX('2-3 引出列表'!$A$2:$CE$8700,$A1853,MATCH(E$1,'2-3 引出列表'!$A$1:$CD$1,0)),"")),"",IFERROR(INDEX('2-3 引出列表'!$A$2:$CE$8700,$A1853,MATCH(E$1,'2-3 引出列表'!$A$1:$CD$1,0)),""))</f>
        <v>0</v>
      </c>
      <c r="F1853" t="str">
        <f t="shared" si="28"/>
        <v>0</v>
      </c>
      <c r="G1853">
        <f>IF(ISBLANK(IFERROR(INDEX('2-3 引出列表'!$A$2:$CE$8700,$A1853,MATCH(G$1,'2-3 引出列表'!$A$1:$CD$1,0)),"")),"",IFERROR(INDEX('2-3 引出列表'!$A$2:$CE$8700,$A1853,MATCH(G$1,'2-3 引出列表'!$A$1:$CD$1,0)),""))</f>
        <v>0</v>
      </c>
      <c r="H1853">
        <f>IF(ISBLANK(IFERROR(INDEX('2-3 引出列表'!$A$2:$CE$8700,$A1853,MATCH(H$1,'2-3 引出列表'!$A$1:$CD$1,0)),"")),"",IFERROR(INDEX('2-3 引出列表'!$A$2:$CE$8700,$A1853,MATCH(H$1,'2-3 引出列表'!$A$1:$CD$1,0)),""))</f>
        <v>0</v>
      </c>
      <c r="I1853">
        <f>IF(ISBLANK(IFERROR(INDEX('2-3 引出列表'!$A$2:$CE$8700,$A1853,MATCH(I$1,'2-3 引出列表'!$A$1:$CD$1,0)),"")),"",IFERROR(INDEX('2-3 引出列表'!$A$2:$CE$8700,$A1853,MATCH(I$1,'2-3 引出列表'!$A$1:$CD$1,0)),""))</f>
        <v>0</v>
      </c>
    </row>
    <row r="1854" customFormat="1" spans="1:9">
      <c r="A1854">
        <v>1853</v>
      </c>
      <c r="B1854">
        <f>IF(ISBLANK(IFERROR(INDEX('2-3 引出列表'!$A$2:$CE$8700,$A1854,MATCH(B$1,'2-3 引出列表'!$A$1:$CD$1,0)),"")),"",IFERROR(INDEX('2-3 引出列表'!$A$2:$CE$8700,$A1854,MATCH(B$1,'2-3 引出列表'!$A$1:$CD$1,0)),""))</f>
        <v>0</v>
      </c>
      <c r="C1854">
        <f>IF(ISBLANK(IFERROR(INDEX('2-3 引出列表'!$A$2:$CE$8700,$A1854,MATCH(C$1,'2-3 引出列表'!$A$1:$CD$1,0)),"")),"",IFERROR(INDEX('2-3 引出列表'!$A$2:$CE$8700,$A1854,MATCH(C$1,'2-3 引出列表'!$A$1:$CD$1,0)),""))</f>
        <v>0</v>
      </c>
      <c r="D1854">
        <f>IF(ISBLANK(IFERROR(INDEX('2-3 引出列表'!$A$2:$CE$8700,$A1854,MATCH(D$1,'2-3 引出列表'!$A$1:$CD$1,0)),"")),"",IFERROR(INDEX('2-3 引出列表'!$A$2:$CE$8700,$A1854,MATCH(D$1,'2-3 引出列表'!$A$1:$CD$1,0)),""))</f>
        <v>0</v>
      </c>
      <c r="E1854">
        <f>IF(ISBLANK(IFERROR(INDEX('2-3 引出列表'!$A$2:$CE$8700,$A1854,MATCH(E$1,'2-3 引出列表'!$A$1:$CD$1,0)),"")),"",IFERROR(INDEX('2-3 引出列表'!$A$2:$CE$8700,$A1854,MATCH(E$1,'2-3 引出列表'!$A$1:$CD$1,0)),""))</f>
        <v>0</v>
      </c>
      <c r="F1854" t="str">
        <f t="shared" si="28"/>
        <v>0</v>
      </c>
      <c r="G1854">
        <f>IF(ISBLANK(IFERROR(INDEX('2-3 引出列表'!$A$2:$CE$8700,$A1854,MATCH(G$1,'2-3 引出列表'!$A$1:$CD$1,0)),"")),"",IFERROR(INDEX('2-3 引出列表'!$A$2:$CE$8700,$A1854,MATCH(G$1,'2-3 引出列表'!$A$1:$CD$1,0)),""))</f>
        <v>0</v>
      </c>
      <c r="H1854">
        <f>IF(ISBLANK(IFERROR(INDEX('2-3 引出列表'!$A$2:$CE$8700,$A1854,MATCH(H$1,'2-3 引出列表'!$A$1:$CD$1,0)),"")),"",IFERROR(INDEX('2-3 引出列表'!$A$2:$CE$8700,$A1854,MATCH(H$1,'2-3 引出列表'!$A$1:$CD$1,0)),""))</f>
        <v>0</v>
      </c>
      <c r="I1854">
        <f>IF(ISBLANK(IFERROR(INDEX('2-3 引出列表'!$A$2:$CE$8700,$A1854,MATCH(I$1,'2-3 引出列表'!$A$1:$CD$1,0)),"")),"",IFERROR(INDEX('2-3 引出列表'!$A$2:$CE$8700,$A1854,MATCH(I$1,'2-3 引出列表'!$A$1:$CD$1,0)),""))</f>
        <v>0</v>
      </c>
    </row>
    <row r="1855" customFormat="1" spans="1:9">
      <c r="A1855">
        <v>1854</v>
      </c>
      <c r="B1855">
        <f>IF(ISBLANK(IFERROR(INDEX('2-3 引出列表'!$A$2:$CE$8700,$A1855,MATCH(B$1,'2-3 引出列表'!$A$1:$CD$1,0)),"")),"",IFERROR(INDEX('2-3 引出列表'!$A$2:$CE$8700,$A1855,MATCH(B$1,'2-3 引出列表'!$A$1:$CD$1,0)),""))</f>
        <v>0</v>
      </c>
      <c r="C1855">
        <f>IF(ISBLANK(IFERROR(INDEX('2-3 引出列表'!$A$2:$CE$8700,$A1855,MATCH(C$1,'2-3 引出列表'!$A$1:$CD$1,0)),"")),"",IFERROR(INDEX('2-3 引出列表'!$A$2:$CE$8700,$A1855,MATCH(C$1,'2-3 引出列表'!$A$1:$CD$1,0)),""))</f>
        <v>0</v>
      </c>
      <c r="D1855">
        <f>IF(ISBLANK(IFERROR(INDEX('2-3 引出列表'!$A$2:$CE$8700,$A1855,MATCH(D$1,'2-3 引出列表'!$A$1:$CD$1,0)),"")),"",IFERROR(INDEX('2-3 引出列表'!$A$2:$CE$8700,$A1855,MATCH(D$1,'2-3 引出列表'!$A$1:$CD$1,0)),""))</f>
        <v>0</v>
      </c>
      <c r="E1855">
        <f>IF(ISBLANK(IFERROR(INDEX('2-3 引出列表'!$A$2:$CE$8700,$A1855,MATCH(E$1,'2-3 引出列表'!$A$1:$CD$1,0)),"")),"",IFERROR(INDEX('2-3 引出列表'!$A$2:$CE$8700,$A1855,MATCH(E$1,'2-3 引出列表'!$A$1:$CD$1,0)),""))</f>
        <v>0</v>
      </c>
      <c r="F1855" t="str">
        <f t="shared" si="28"/>
        <v>0</v>
      </c>
      <c r="G1855">
        <f>IF(ISBLANK(IFERROR(INDEX('2-3 引出列表'!$A$2:$CE$8700,$A1855,MATCH(G$1,'2-3 引出列表'!$A$1:$CD$1,0)),"")),"",IFERROR(INDEX('2-3 引出列表'!$A$2:$CE$8700,$A1855,MATCH(G$1,'2-3 引出列表'!$A$1:$CD$1,0)),""))</f>
        <v>0</v>
      </c>
      <c r="H1855">
        <f>IF(ISBLANK(IFERROR(INDEX('2-3 引出列表'!$A$2:$CE$8700,$A1855,MATCH(H$1,'2-3 引出列表'!$A$1:$CD$1,0)),"")),"",IFERROR(INDEX('2-3 引出列表'!$A$2:$CE$8700,$A1855,MATCH(H$1,'2-3 引出列表'!$A$1:$CD$1,0)),""))</f>
        <v>0</v>
      </c>
      <c r="I1855">
        <f>IF(ISBLANK(IFERROR(INDEX('2-3 引出列表'!$A$2:$CE$8700,$A1855,MATCH(I$1,'2-3 引出列表'!$A$1:$CD$1,0)),"")),"",IFERROR(INDEX('2-3 引出列表'!$A$2:$CE$8700,$A1855,MATCH(I$1,'2-3 引出列表'!$A$1:$CD$1,0)),""))</f>
        <v>0</v>
      </c>
    </row>
    <row r="1856" customFormat="1" spans="1:9">
      <c r="A1856">
        <v>1855</v>
      </c>
      <c r="B1856">
        <f>IF(ISBLANK(IFERROR(INDEX('2-3 引出列表'!$A$2:$CE$8700,$A1856,MATCH(B$1,'2-3 引出列表'!$A$1:$CD$1,0)),"")),"",IFERROR(INDEX('2-3 引出列表'!$A$2:$CE$8700,$A1856,MATCH(B$1,'2-3 引出列表'!$A$1:$CD$1,0)),""))</f>
        <v>0</v>
      </c>
      <c r="C1856">
        <f>IF(ISBLANK(IFERROR(INDEX('2-3 引出列表'!$A$2:$CE$8700,$A1856,MATCH(C$1,'2-3 引出列表'!$A$1:$CD$1,0)),"")),"",IFERROR(INDEX('2-3 引出列表'!$A$2:$CE$8700,$A1856,MATCH(C$1,'2-3 引出列表'!$A$1:$CD$1,0)),""))</f>
        <v>0</v>
      </c>
      <c r="D1856">
        <f>IF(ISBLANK(IFERROR(INDEX('2-3 引出列表'!$A$2:$CE$8700,$A1856,MATCH(D$1,'2-3 引出列表'!$A$1:$CD$1,0)),"")),"",IFERROR(INDEX('2-3 引出列表'!$A$2:$CE$8700,$A1856,MATCH(D$1,'2-3 引出列表'!$A$1:$CD$1,0)),""))</f>
        <v>0</v>
      </c>
      <c r="E1856">
        <f>IF(ISBLANK(IFERROR(INDEX('2-3 引出列表'!$A$2:$CE$8700,$A1856,MATCH(E$1,'2-3 引出列表'!$A$1:$CD$1,0)),"")),"",IFERROR(INDEX('2-3 引出列表'!$A$2:$CE$8700,$A1856,MATCH(E$1,'2-3 引出列表'!$A$1:$CD$1,0)),""))</f>
        <v>0</v>
      </c>
      <c r="F1856" t="str">
        <f t="shared" si="28"/>
        <v>0</v>
      </c>
      <c r="G1856">
        <f>IF(ISBLANK(IFERROR(INDEX('2-3 引出列表'!$A$2:$CE$8700,$A1856,MATCH(G$1,'2-3 引出列表'!$A$1:$CD$1,0)),"")),"",IFERROR(INDEX('2-3 引出列表'!$A$2:$CE$8700,$A1856,MATCH(G$1,'2-3 引出列表'!$A$1:$CD$1,0)),""))</f>
        <v>0</v>
      </c>
      <c r="H1856">
        <f>IF(ISBLANK(IFERROR(INDEX('2-3 引出列表'!$A$2:$CE$8700,$A1856,MATCH(H$1,'2-3 引出列表'!$A$1:$CD$1,0)),"")),"",IFERROR(INDEX('2-3 引出列表'!$A$2:$CE$8700,$A1856,MATCH(H$1,'2-3 引出列表'!$A$1:$CD$1,0)),""))</f>
        <v>0</v>
      </c>
      <c r="I1856">
        <f>IF(ISBLANK(IFERROR(INDEX('2-3 引出列表'!$A$2:$CE$8700,$A1856,MATCH(I$1,'2-3 引出列表'!$A$1:$CD$1,0)),"")),"",IFERROR(INDEX('2-3 引出列表'!$A$2:$CE$8700,$A1856,MATCH(I$1,'2-3 引出列表'!$A$1:$CD$1,0)),""))</f>
        <v>0</v>
      </c>
    </row>
    <row r="1857" customFormat="1" spans="1:9">
      <c r="A1857">
        <v>1856</v>
      </c>
      <c r="B1857">
        <f>IF(ISBLANK(IFERROR(INDEX('2-3 引出列表'!$A$2:$CE$8700,$A1857,MATCH(B$1,'2-3 引出列表'!$A$1:$CD$1,0)),"")),"",IFERROR(INDEX('2-3 引出列表'!$A$2:$CE$8700,$A1857,MATCH(B$1,'2-3 引出列表'!$A$1:$CD$1,0)),""))</f>
        <v>0</v>
      </c>
      <c r="C1857">
        <f>IF(ISBLANK(IFERROR(INDEX('2-3 引出列表'!$A$2:$CE$8700,$A1857,MATCH(C$1,'2-3 引出列表'!$A$1:$CD$1,0)),"")),"",IFERROR(INDEX('2-3 引出列表'!$A$2:$CE$8700,$A1857,MATCH(C$1,'2-3 引出列表'!$A$1:$CD$1,0)),""))</f>
        <v>0</v>
      </c>
      <c r="D1857">
        <f>IF(ISBLANK(IFERROR(INDEX('2-3 引出列表'!$A$2:$CE$8700,$A1857,MATCH(D$1,'2-3 引出列表'!$A$1:$CD$1,0)),"")),"",IFERROR(INDEX('2-3 引出列表'!$A$2:$CE$8700,$A1857,MATCH(D$1,'2-3 引出列表'!$A$1:$CD$1,0)),""))</f>
        <v>0</v>
      </c>
      <c r="E1857">
        <f>IF(ISBLANK(IFERROR(INDEX('2-3 引出列表'!$A$2:$CE$8700,$A1857,MATCH(E$1,'2-3 引出列表'!$A$1:$CD$1,0)),"")),"",IFERROR(INDEX('2-3 引出列表'!$A$2:$CE$8700,$A1857,MATCH(E$1,'2-3 引出列表'!$A$1:$CD$1,0)),""))</f>
        <v>0</v>
      </c>
      <c r="F1857" t="str">
        <f t="shared" si="28"/>
        <v>0</v>
      </c>
      <c r="G1857">
        <f>IF(ISBLANK(IFERROR(INDEX('2-3 引出列表'!$A$2:$CE$8700,$A1857,MATCH(G$1,'2-3 引出列表'!$A$1:$CD$1,0)),"")),"",IFERROR(INDEX('2-3 引出列表'!$A$2:$CE$8700,$A1857,MATCH(G$1,'2-3 引出列表'!$A$1:$CD$1,0)),""))</f>
        <v>0</v>
      </c>
      <c r="H1857">
        <f>IF(ISBLANK(IFERROR(INDEX('2-3 引出列表'!$A$2:$CE$8700,$A1857,MATCH(H$1,'2-3 引出列表'!$A$1:$CD$1,0)),"")),"",IFERROR(INDEX('2-3 引出列表'!$A$2:$CE$8700,$A1857,MATCH(H$1,'2-3 引出列表'!$A$1:$CD$1,0)),""))</f>
        <v>0</v>
      </c>
      <c r="I1857">
        <f>IF(ISBLANK(IFERROR(INDEX('2-3 引出列表'!$A$2:$CE$8700,$A1857,MATCH(I$1,'2-3 引出列表'!$A$1:$CD$1,0)),"")),"",IFERROR(INDEX('2-3 引出列表'!$A$2:$CE$8700,$A1857,MATCH(I$1,'2-3 引出列表'!$A$1:$CD$1,0)),""))</f>
        <v>0</v>
      </c>
    </row>
    <row r="1858" customFormat="1" spans="1:9">
      <c r="A1858">
        <v>1857</v>
      </c>
      <c r="B1858">
        <f>IF(ISBLANK(IFERROR(INDEX('2-3 引出列表'!$A$2:$CE$8700,$A1858,MATCH(B$1,'2-3 引出列表'!$A$1:$CD$1,0)),"")),"",IFERROR(INDEX('2-3 引出列表'!$A$2:$CE$8700,$A1858,MATCH(B$1,'2-3 引出列表'!$A$1:$CD$1,0)),""))</f>
        <v>0</v>
      </c>
      <c r="C1858">
        <f>IF(ISBLANK(IFERROR(INDEX('2-3 引出列表'!$A$2:$CE$8700,$A1858,MATCH(C$1,'2-3 引出列表'!$A$1:$CD$1,0)),"")),"",IFERROR(INDEX('2-3 引出列表'!$A$2:$CE$8700,$A1858,MATCH(C$1,'2-3 引出列表'!$A$1:$CD$1,0)),""))</f>
        <v>0</v>
      </c>
      <c r="D1858">
        <f>IF(ISBLANK(IFERROR(INDEX('2-3 引出列表'!$A$2:$CE$8700,$A1858,MATCH(D$1,'2-3 引出列表'!$A$1:$CD$1,0)),"")),"",IFERROR(INDEX('2-3 引出列表'!$A$2:$CE$8700,$A1858,MATCH(D$1,'2-3 引出列表'!$A$1:$CD$1,0)),""))</f>
        <v>0</v>
      </c>
      <c r="E1858">
        <f>IF(ISBLANK(IFERROR(INDEX('2-3 引出列表'!$A$2:$CE$8700,$A1858,MATCH(E$1,'2-3 引出列表'!$A$1:$CD$1,0)),"")),"",IFERROR(INDEX('2-3 引出列表'!$A$2:$CE$8700,$A1858,MATCH(E$1,'2-3 引出列表'!$A$1:$CD$1,0)),""))</f>
        <v>0</v>
      </c>
      <c r="F1858" t="str">
        <f t="shared" ref="F1858:F1921" si="29">LEFT(E1858,7)</f>
        <v>0</v>
      </c>
      <c r="G1858">
        <f>IF(ISBLANK(IFERROR(INDEX('2-3 引出列表'!$A$2:$CE$8700,$A1858,MATCH(G$1,'2-3 引出列表'!$A$1:$CD$1,0)),"")),"",IFERROR(INDEX('2-3 引出列表'!$A$2:$CE$8700,$A1858,MATCH(G$1,'2-3 引出列表'!$A$1:$CD$1,0)),""))</f>
        <v>0</v>
      </c>
      <c r="H1858">
        <f>IF(ISBLANK(IFERROR(INDEX('2-3 引出列表'!$A$2:$CE$8700,$A1858,MATCH(H$1,'2-3 引出列表'!$A$1:$CD$1,0)),"")),"",IFERROR(INDEX('2-3 引出列表'!$A$2:$CE$8700,$A1858,MATCH(H$1,'2-3 引出列表'!$A$1:$CD$1,0)),""))</f>
        <v>0</v>
      </c>
      <c r="I1858">
        <f>IF(ISBLANK(IFERROR(INDEX('2-3 引出列表'!$A$2:$CE$8700,$A1858,MATCH(I$1,'2-3 引出列表'!$A$1:$CD$1,0)),"")),"",IFERROR(INDEX('2-3 引出列表'!$A$2:$CE$8700,$A1858,MATCH(I$1,'2-3 引出列表'!$A$1:$CD$1,0)),""))</f>
        <v>0</v>
      </c>
    </row>
    <row r="1859" customFormat="1" spans="1:9">
      <c r="A1859">
        <v>1858</v>
      </c>
      <c r="B1859">
        <f>IF(ISBLANK(IFERROR(INDEX('2-3 引出列表'!$A$2:$CE$8700,$A1859,MATCH(B$1,'2-3 引出列表'!$A$1:$CD$1,0)),"")),"",IFERROR(INDEX('2-3 引出列表'!$A$2:$CE$8700,$A1859,MATCH(B$1,'2-3 引出列表'!$A$1:$CD$1,0)),""))</f>
        <v>0</v>
      </c>
      <c r="C1859">
        <f>IF(ISBLANK(IFERROR(INDEX('2-3 引出列表'!$A$2:$CE$8700,$A1859,MATCH(C$1,'2-3 引出列表'!$A$1:$CD$1,0)),"")),"",IFERROR(INDEX('2-3 引出列表'!$A$2:$CE$8700,$A1859,MATCH(C$1,'2-3 引出列表'!$A$1:$CD$1,0)),""))</f>
        <v>0</v>
      </c>
      <c r="D1859">
        <f>IF(ISBLANK(IFERROR(INDEX('2-3 引出列表'!$A$2:$CE$8700,$A1859,MATCH(D$1,'2-3 引出列表'!$A$1:$CD$1,0)),"")),"",IFERROR(INDEX('2-3 引出列表'!$A$2:$CE$8700,$A1859,MATCH(D$1,'2-3 引出列表'!$A$1:$CD$1,0)),""))</f>
        <v>0</v>
      </c>
      <c r="E1859">
        <f>IF(ISBLANK(IFERROR(INDEX('2-3 引出列表'!$A$2:$CE$8700,$A1859,MATCH(E$1,'2-3 引出列表'!$A$1:$CD$1,0)),"")),"",IFERROR(INDEX('2-3 引出列表'!$A$2:$CE$8700,$A1859,MATCH(E$1,'2-3 引出列表'!$A$1:$CD$1,0)),""))</f>
        <v>0</v>
      </c>
      <c r="F1859" t="str">
        <f t="shared" si="29"/>
        <v>0</v>
      </c>
      <c r="G1859">
        <f>IF(ISBLANK(IFERROR(INDEX('2-3 引出列表'!$A$2:$CE$8700,$A1859,MATCH(G$1,'2-3 引出列表'!$A$1:$CD$1,0)),"")),"",IFERROR(INDEX('2-3 引出列表'!$A$2:$CE$8700,$A1859,MATCH(G$1,'2-3 引出列表'!$A$1:$CD$1,0)),""))</f>
        <v>0</v>
      </c>
      <c r="H1859">
        <f>IF(ISBLANK(IFERROR(INDEX('2-3 引出列表'!$A$2:$CE$8700,$A1859,MATCH(H$1,'2-3 引出列表'!$A$1:$CD$1,0)),"")),"",IFERROR(INDEX('2-3 引出列表'!$A$2:$CE$8700,$A1859,MATCH(H$1,'2-3 引出列表'!$A$1:$CD$1,0)),""))</f>
        <v>0</v>
      </c>
      <c r="I1859">
        <f>IF(ISBLANK(IFERROR(INDEX('2-3 引出列表'!$A$2:$CE$8700,$A1859,MATCH(I$1,'2-3 引出列表'!$A$1:$CD$1,0)),"")),"",IFERROR(INDEX('2-3 引出列表'!$A$2:$CE$8700,$A1859,MATCH(I$1,'2-3 引出列表'!$A$1:$CD$1,0)),""))</f>
        <v>0</v>
      </c>
    </row>
    <row r="1860" customFormat="1" spans="1:9">
      <c r="A1860">
        <v>1859</v>
      </c>
      <c r="B1860">
        <f>IF(ISBLANK(IFERROR(INDEX('2-3 引出列表'!$A$2:$CE$8700,$A1860,MATCH(B$1,'2-3 引出列表'!$A$1:$CD$1,0)),"")),"",IFERROR(INDEX('2-3 引出列表'!$A$2:$CE$8700,$A1860,MATCH(B$1,'2-3 引出列表'!$A$1:$CD$1,0)),""))</f>
        <v>0</v>
      </c>
      <c r="C1860">
        <f>IF(ISBLANK(IFERROR(INDEX('2-3 引出列表'!$A$2:$CE$8700,$A1860,MATCH(C$1,'2-3 引出列表'!$A$1:$CD$1,0)),"")),"",IFERROR(INDEX('2-3 引出列表'!$A$2:$CE$8700,$A1860,MATCH(C$1,'2-3 引出列表'!$A$1:$CD$1,0)),""))</f>
        <v>0</v>
      </c>
      <c r="D1860">
        <f>IF(ISBLANK(IFERROR(INDEX('2-3 引出列表'!$A$2:$CE$8700,$A1860,MATCH(D$1,'2-3 引出列表'!$A$1:$CD$1,0)),"")),"",IFERROR(INDEX('2-3 引出列表'!$A$2:$CE$8700,$A1860,MATCH(D$1,'2-3 引出列表'!$A$1:$CD$1,0)),""))</f>
        <v>0</v>
      </c>
      <c r="E1860">
        <f>IF(ISBLANK(IFERROR(INDEX('2-3 引出列表'!$A$2:$CE$8700,$A1860,MATCH(E$1,'2-3 引出列表'!$A$1:$CD$1,0)),"")),"",IFERROR(INDEX('2-3 引出列表'!$A$2:$CE$8700,$A1860,MATCH(E$1,'2-3 引出列表'!$A$1:$CD$1,0)),""))</f>
        <v>0</v>
      </c>
      <c r="F1860" t="str">
        <f t="shared" si="29"/>
        <v>0</v>
      </c>
      <c r="G1860">
        <f>IF(ISBLANK(IFERROR(INDEX('2-3 引出列表'!$A$2:$CE$8700,$A1860,MATCH(G$1,'2-3 引出列表'!$A$1:$CD$1,0)),"")),"",IFERROR(INDEX('2-3 引出列表'!$A$2:$CE$8700,$A1860,MATCH(G$1,'2-3 引出列表'!$A$1:$CD$1,0)),""))</f>
        <v>0</v>
      </c>
      <c r="H1860">
        <f>IF(ISBLANK(IFERROR(INDEX('2-3 引出列表'!$A$2:$CE$8700,$A1860,MATCH(H$1,'2-3 引出列表'!$A$1:$CD$1,0)),"")),"",IFERROR(INDEX('2-3 引出列表'!$A$2:$CE$8700,$A1860,MATCH(H$1,'2-3 引出列表'!$A$1:$CD$1,0)),""))</f>
        <v>0</v>
      </c>
      <c r="I1860">
        <f>IF(ISBLANK(IFERROR(INDEX('2-3 引出列表'!$A$2:$CE$8700,$A1860,MATCH(I$1,'2-3 引出列表'!$A$1:$CD$1,0)),"")),"",IFERROR(INDEX('2-3 引出列表'!$A$2:$CE$8700,$A1860,MATCH(I$1,'2-3 引出列表'!$A$1:$CD$1,0)),""))</f>
        <v>0</v>
      </c>
    </row>
    <row r="1861" customFormat="1" spans="1:9">
      <c r="A1861">
        <v>1860</v>
      </c>
      <c r="B1861">
        <f>IF(ISBLANK(IFERROR(INDEX('2-3 引出列表'!$A$2:$CE$8700,$A1861,MATCH(B$1,'2-3 引出列表'!$A$1:$CD$1,0)),"")),"",IFERROR(INDEX('2-3 引出列表'!$A$2:$CE$8700,$A1861,MATCH(B$1,'2-3 引出列表'!$A$1:$CD$1,0)),""))</f>
        <v>0</v>
      </c>
      <c r="C1861">
        <f>IF(ISBLANK(IFERROR(INDEX('2-3 引出列表'!$A$2:$CE$8700,$A1861,MATCH(C$1,'2-3 引出列表'!$A$1:$CD$1,0)),"")),"",IFERROR(INDEX('2-3 引出列表'!$A$2:$CE$8700,$A1861,MATCH(C$1,'2-3 引出列表'!$A$1:$CD$1,0)),""))</f>
        <v>0</v>
      </c>
      <c r="D1861">
        <f>IF(ISBLANK(IFERROR(INDEX('2-3 引出列表'!$A$2:$CE$8700,$A1861,MATCH(D$1,'2-3 引出列表'!$A$1:$CD$1,0)),"")),"",IFERROR(INDEX('2-3 引出列表'!$A$2:$CE$8700,$A1861,MATCH(D$1,'2-3 引出列表'!$A$1:$CD$1,0)),""))</f>
        <v>0</v>
      </c>
      <c r="E1861">
        <f>IF(ISBLANK(IFERROR(INDEX('2-3 引出列表'!$A$2:$CE$8700,$A1861,MATCH(E$1,'2-3 引出列表'!$A$1:$CD$1,0)),"")),"",IFERROR(INDEX('2-3 引出列表'!$A$2:$CE$8700,$A1861,MATCH(E$1,'2-3 引出列表'!$A$1:$CD$1,0)),""))</f>
        <v>0</v>
      </c>
      <c r="F1861" t="str">
        <f t="shared" si="29"/>
        <v>0</v>
      </c>
      <c r="G1861">
        <f>IF(ISBLANK(IFERROR(INDEX('2-3 引出列表'!$A$2:$CE$8700,$A1861,MATCH(G$1,'2-3 引出列表'!$A$1:$CD$1,0)),"")),"",IFERROR(INDEX('2-3 引出列表'!$A$2:$CE$8700,$A1861,MATCH(G$1,'2-3 引出列表'!$A$1:$CD$1,0)),""))</f>
        <v>0</v>
      </c>
      <c r="H1861">
        <f>IF(ISBLANK(IFERROR(INDEX('2-3 引出列表'!$A$2:$CE$8700,$A1861,MATCH(H$1,'2-3 引出列表'!$A$1:$CD$1,0)),"")),"",IFERROR(INDEX('2-3 引出列表'!$A$2:$CE$8700,$A1861,MATCH(H$1,'2-3 引出列表'!$A$1:$CD$1,0)),""))</f>
        <v>0</v>
      </c>
      <c r="I1861">
        <f>IF(ISBLANK(IFERROR(INDEX('2-3 引出列表'!$A$2:$CE$8700,$A1861,MATCH(I$1,'2-3 引出列表'!$A$1:$CD$1,0)),"")),"",IFERROR(INDEX('2-3 引出列表'!$A$2:$CE$8700,$A1861,MATCH(I$1,'2-3 引出列表'!$A$1:$CD$1,0)),""))</f>
        <v>0</v>
      </c>
    </row>
    <row r="1862" customFormat="1" spans="1:9">
      <c r="A1862">
        <v>1861</v>
      </c>
      <c r="B1862">
        <f>IF(ISBLANK(IFERROR(INDEX('2-3 引出列表'!$A$2:$CE$8700,$A1862,MATCH(B$1,'2-3 引出列表'!$A$1:$CD$1,0)),"")),"",IFERROR(INDEX('2-3 引出列表'!$A$2:$CE$8700,$A1862,MATCH(B$1,'2-3 引出列表'!$A$1:$CD$1,0)),""))</f>
        <v>0</v>
      </c>
      <c r="C1862">
        <f>IF(ISBLANK(IFERROR(INDEX('2-3 引出列表'!$A$2:$CE$8700,$A1862,MATCH(C$1,'2-3 引出列表'!$A$1:$CD$1,0)),"")),"",IFERROR(INDEX('2-3 引出列表'!$A$2:$CE$8700,$A1862,MATCH(C$1,'2-3 引出列表'!$A$1:$CD$1,0)),""))</f>
        <v>0</v>
      </c>
      <c r="D1862">
        <f>IF(ISBLANK(IFERROR(INDEX('2-3 引出列表'!$A$2:$CE$8700,$A1862,MATCH(D$1,'2-3 引出列表'!$A$1:$CD$1,0)),"")),"",IFERROR(INDEX('2-3 引出列表'!$A$2:$CE$8700,$A1862,MATCH(D$1,'2-3 引出列表'!$A$1:$CD$1,0)),""))</f>
        <v>0</v>
      </c>
      <c r="E1862">
        <f>IF(ISBLANK(IFERROR(INDEX('2-3 引出列表'!$A$2:$CE$8700,$A1862,MATCH(E$1,'2-3 引出列表'!$A$1:$CD$1,0)),"")),"",IFERROR(INDEX('2-3 引出列表'!$A$2:$CE$8700,$A1862,MATCH(E$1,'2-3 引出列表'!$A$1:$CD$1,0)),""))</f>
        <v>0</v>
      </c>
      <c r="F1862" t="str">
        <f t="shared" si="29"/>
        <v>0</v>
      </c>
      <c r="G1862">
        <f>IF(ISBLANK(IFERROR(INDEX('2-3 引出列表'!$A$2:$CE$8700,$A1862,MATCH(G$1,'2-3 引出列表'!$A$1:$CD$1,0)),"")),"",IFERROR(INDEX('2-3 引出列表'!$A$2:$CE$8700,$A1862,MATCH(G$1,'2-3 引出列表'!$A$1:$CD$1,0)),""))</f>
        <v>0</v>
      </c>
      <c r="H1862">
        <f>IF(ISBLANK(IFERROR(INDEX('2-3 引出列表'!$A$2:$CE$8700,$A1862,MATCH(H$1,'2-3 引出列表'!$A$1:$CD$1,0)),"")),"",IFERROR(INDEX('2-3 引出列表'!$A$2:$CE$8700,$A1862,MATCH(H$1,'2-3 引出列表'!$A$1:$CD$1,0)),""))</f>
        <v>0</v>
      </c>
      <c r="I1862">
        <f>IF(ISBLANK(IFERROR(INDEX('2-3 引出列表'!$A$2:$CE$8700,$A1862,MATCH(I$1,'2-3 引出列表'!$A$1:$CD$1,0)),"")),"",IFERROR(INDEX('2-3 引出列表'!$A$2:$CE$8700,$A1862,MATCH(I$1,'2-3 引出列表'!$A$1:$CD$1,0)),""))</f>
        <v>0</v>
      </c>
    </row>
    <row r="1863" customFormat="1" spans="1:9">
      <c r="A1863">
        <v>1862</v>
      </c>
      <c r="B1863">
        <f>IF(ISBLANK(IFERROR(INDEX('2-3 引出列表'!$A$2:$CE$8700,$A1863,MATCH(B$1,'2-3 引出列表'!$A$1:$CD$1,0)),"")),"",IFERROR(INDEX('2-3 引出列表'!$A$2:$CE$8700,$A1863,MATCH(B$1,'2-3 引出列表'!$A$1:$CD$1,0)),""))</f>
        <v>0</v>
      </c>
      <c r="C1863">
        <f>IF(ISBLANK(IFERROR(INDEX('2-3 引出列表'!$A$2:$CE$8700,$A1863,MATCH(C$1,'2-3 引出列表'!$A$1:$CD$1,0)),"")),"",IFERROR(INDEX('2-3 引出列表'!$A$2:$CE$8700,$A1863,MATCH(C$1,'2-3 引出列表'!$A$1:$CD$1,0)),""))</f>
        <v>0</v>
      </c>
      <c r="D1863">
        <f>IF(ISBLANK(IFERROR(INDEX('2-3 引出列表'!$A$2:$CE$8700,$A1863,MATCH(D$1,'2-3 引出列表'!$A$1:$CD$1,0)),"")),"",IFERROR(INDEX('2-3 引出列表'!$A$2:$CE$8700,$A1863,MATCH(D$1,'2-3 引出列表'!$A$1:$CD$1,0)),""))</f>
        <v>0</v>
      </c>
      <c r="E1863">
        <f>IF(ISBLANK(IFERROR(INDEX('2-3 引出列表'!$A$2:$CE$8700,$A1863,MATCH(E$1,'2-3 引出列表'!$A$1:$CD$1,0)),"")),"",IFERROR(INDEX('2-3 引出列表'!$A$2:$CE$8700,$A1863,MATCH(E$1,'2-3 引出列表'!$A$1:$CD$1,0)),""))</f>
        <v>0</v>
      </c>
      <c r="F1863" t="str">
        <f t="shared" si="29"/>
        <v>0</v>
      </c>
      <c r="G1863">
        <f>IF(ISBLANK(IFERROR(INDEX('2-3 引出列表'!$A$2:$CE$8700,$A1863,MATCH(G$1,'2-3 引出列表'!$A$1:$CD$1,0)),"")),"",IFERROR(INDEX('2-3 引出列表'!$A$2:$CE$8700,$A1863,MATCH(G$1,'2-3 引出列表'!$A$1:$CD$1,0)),""))</f>
        <v>0</v>
      </c>
      <c r="H1863">
        <f>IF(ISBLANK(IFERROR(INDEX('2-3 引出列表'!$A$2:$CE$8700,$A1863,MATCH(H$1,'2-3 引出列表'!$A$1:$CD$1,0)),"")),"",IFERROR(INDEX('2-3 引出列表'!$A$2:$CE$8700,$A1863,MATCH(H$1,'2-3 引出列表'!$A$1:$CD$1,0)),""))</f>
        <v>0</v>
      </c>
      <c r="I1863">
        <f>IF(ISBLANK(IFERROR(INDEX('2-3 引出列表'!$A$2:$CE$8700,$A1863,MATCH(I$1,'2-3 引出列表'!$A$1:$CD$1,0)),"")),"",IFERROR(INDEX('2-3 引出列表'!$A$2:$CE$8700,$A1863,MATCH(I$1,'2-3 引出列表'!$A$1:$CD$1,0)),""))</f>
        <v>0</v>
      </c>
    </row>
    <row r="1864" customFormat="1" spans="1:9">
      <c r="A1864">
        <v>1863</v>
      </c>
      <c r="B1864">
        <f>IF(ISBLANK(IFERROR(INDEX('2-3 引出列表'!$A$2:$CE$8700,$A1864,MATCH(B$1,'2-3 引出列表'!$A$1:$CD$1,0)),"")),"",IFERROR(INDEX('2-3 引出列表'!$A$2:$CE$8700,$A1864,MATCH(B$1,'2-3 引出列表'!$A$1:$CD$1,0)),""))</f>
        <v>0</v>
      </c>
      <c r="C1864">
        <f>IF(ISBLANK(IFERROR(INDEX('2-3 引出列表'!$A$2:$CE$8700,$A1864,MATCH(C$1,'2-3 引出列表'!$A$1:$CD$1,0)),"")),"",IFERROR(INDEX('2-3 引出列表'!$A$2:$CE$8700,$A1864,MATCH(C$1,'2-3 引出列表'!$A$1:$CD$1,0)),""))</f>
        <v>0</v>
      </c>
      <c r="D1864">
        <f>IF(ISBLANK(IFERROR(INDEX('2-3 引出列表'!$A$2:$CE$8700,$A1864,MATCH(D$1,'2-3 引出列表'!$A$1:$CD$1,0)),"")),"",IFERROR(INDEX('2-3 引出列表'!$A$2:$CE$8700,$A1864,MATCH(D$1,'2-3 引出列表'!$A$1:$CD$1,0)),""))</f>
        <v>0</v>
      </c>
      <c r="E1864">
        <f>IF(ISBLANK(IFERROR(INDEX('2-3 引出列表'!$A$2:$CE$8700,$A1864,MATCH(E$1,'2-3 引出列表'!$A$1:$CD$1,0)),"")),"",IFERROR(INDEX('2-3 引出列表'!$A$2:$CE$8700,$A1864,MATCH(E$1,'2-3 引出列表'!$A$1:$CD$1,0)),""))</f>
        <v>0</v>
      </c>
      <c r="F1864" t="str">
        <f t="shared" si="29"/>
        <v>0</v>
      </c>
      <c r="G1864">
        <f>IF(ISBLANK(IFERROR(INDEX('2-3 引出列表'!$A$2:$CE$8700,$A1864,MATCH(G$1,'2-3 引出列表'!$A$1:$CD$1,0)),"")),"",IFERROR(INDEX('2-3 引出列表'!$A$2:$CE$8700,$A1864,MATCH(G$1,'2-3 引出列表'!$A$1:$CD$1,0)),""))</f>
        <v>0</v>
      </c>
      <c r="H1864">
        <f>IF(ISBLANK(IFERROR(INDEX('2-3 引出列表'!$A$2:$CE$8700,$A1864,MATCH(H$1,'2-3 引出列表'!$A$1:$CD$1,0)),"")),"",IFERROR(INDEX('2-3 引出列表'!$A$2:$CE$8700,$A1864,MATCH(H$1,'2-3 引出列表'!$A$1:$CD$1,0)),""))</f>
        <v>0</v>
      </c>
      <c r="I1864">
        <f>IF(ISBLANK(IFERROR(INDEX('2-3 引出列表'!$A$2:$CE$8700,$A1864,MATCH(I$1,'2-3 引出列表'!$A$1:$CD$1,0)),"")),"",IFERROR(INDEX('2-3 引出列表'!$A$2:$CE$8700,$A1864,MATCH(I$1,'2-3 引出列表'!$A$1:$CD$1,0)),""))</f>
        <v>0</v>
      </c>
    </row>
    <row r="1865" customFormat="1" spans="1:9">
      <c r="A1865">
        <v>1864</v>
      </c>
      <c r="B1865">
        <f>IF(ISBLANK(IFERROR(INDEX('2-3 引出列表'!$A$2:$CE$8700,$A1865,MATCH(B$1,'2-3 引出列表'!$A$1:$CD$1,0)),"")),"",IFERROR(INDEX('2-3 引出列表'!$A$2:$CE$8700,$A1865,MATCH(B$1,'2-3 引出列表'!$A$1:$CD$1,0)),""))</f>
        <v>0</v>
      </c>
      <c r="C1865">
        <f>IF(ISBLANK(IFERROR(INDEX('2-3 引出列表'!$A$2:$CE$8700,$A1865,MATCH(C$1,'2-3 引出列表'!$A$1:$CD$1,0)),"")),"",IFERROR(INDEX('2-3 引出列表'!$A$2:$CE$8700,$A1865,MATCH(C$1,'2-3 引出列表'!$A$1:$CD$1,0)),""))</f>
        <v>0</v>
      </c>
      <c r="D1865">
        <f>IF(ISBLANK(IFERROR(INDEX('2-3 引出列表'!$A$2:$CE$8700,$A1865,MATCH(D$1,'2-3 引出列表'!$A$1:$CD$1,0)),"")),"",IFERROR(INDEX('2-3 引出列表'!$A$2:$CE$8700,$A1865,MATCH(D$1,'2-3 引出列表'!$A$1:$CD$1,0)),""))</f>
        <v>0</v>
      </c>
      <c r="E1865">
        <f>IF(ISBLANK(IFERROR(INDEX('2-3 引出列表'!$A$2:$CE$8700,$A1865,MATCH(E$1,'2-3 引出列表'!$A$1:$CD$1,0)),"")),"",IFERROR(INDEX('2-3 引出列表'!$A$2:$CE$8700,$A1865,MATCH(E$1,'2-3 引出列表'!$A$1:$CD$1,0)),""))</f>
        <v>0</v>
      </c>
      <c r="F1865" t="str">
        <f t="shared" si="29"/>
        <v>0</v>
      </c>
      <c r="G1865">
        <f>IF(ISBLANK(IFERROR(INDEX('2-3 引出列表'!$A$2:$CE$8700,$A1865,MATCH(G$1,'2-3 引出列表'!$A$1:$CD$1,0)),"")),"",IFERROR(INDEX('2-3 引出列表'!$A$2:$CE$8700,$A1865,MATCH(G$1,'2-3 引出列表'!$A$1:$CD$1,0)),""))</f>
        <v>0</v>
      </c>
      <c r="H1865">
        <f>IF(ISBLANK(IFERROR(INDEX('2-3 引出列表'!$A$2:$CE$8700,$A1865,MATCH(H$1,'2-3 引出列表'!$A$1:$CD$1,0)),"")),"",IFERROR(INDEX('2-3 引出列表'!$A$2:$CE$8700,$A1865,MATCH(H$1,'2-3 引出列表'!$A$1:$CD$1,0)),""))</f>
        <v>0</v>
      </c>
      <c r="I1865">
        <f>IF(ISBLANK(IFERROR(INDEX('2-3 引出列表'!$A$2:$CE$8700,$A1865,MATCH(I$1,'2-3 引出列表'!$A$1:$CD$1,0)),"")),"",IFERROR(INDEX('2-3 引出列表'!$A$2:$CE$8700,$A1865,MATCH(I$1,'2-3 引出列表'!$A$1:$CD$1,0)),""))</f>
        <v>0</v>
      </c>
    </row>
    <row r="1866" customFormat="1" spans="1:9">
      <c r="A1866">
        <v>1865</v>
      </c>
      <c r="B1866">
        <f>IF(ISBLANK(IFERROR(INDEX('2-3 引出列表'!$A$2:$CE$8700,$A1866,MATCH(B$1,'2-3 引出列表'!$A$1:$CD$1,0)),"")),"",IFERROR(INDEX('2-3 引出列表'!$A$2:$CE$8700,$A1866,MATCH(B$1,'2-3 引出列表'!$A$1:$CD$1,0)),""))</f>
        <v>0</v>
      </c>
      <c r="C1866">
        <f>IF(ISBLANK(IFERROR(INDEX('2-3 引出列表'!$A$2:$CE$8700,$A1866,MATCH(C$1,'2-3 引出列表'!$A$1:$CD$1,0)),"")),"",IFERROR(INDEX('2-3 引出列表'!$A$2:$CE$8700,$A1866,MATCH(C$1,'2-3 引出列表'!$A$1:$CD$1,0)),""))</f>
        <v>0</v>
      </c>
      <c r="D1866">
        <f>IF(ISBLANK(IFERROR(INDEX('2-3 引出列表'!$A$2:$CE$8700,$A1866,MATCH(D$1,'2-3 引出列表'!$A$1:$CD$1,0)),"")),"",IFERROR(INDEX('2-3 引出列表'!$A$2:$CE$8700,$A1866,MATCH(D$1,'2-3 引出列表'!$A$1:$CD$1,0)),""))</f>
        <v>0</v>
      </c>
      <c r="E1866">
        <f>IF(ISBLANK(IFERROR(INDEX('2-3 引出列表'!$A$2:$CE$8700,$A1866,MATCH(E$1,'2-3 引出列表'!$A$1:$CD$1,0)),"")),"",IFERROR(INDEX('2-3 引出列表'!$A$2:$CE$8700,$A1866,MATCH(E$1,'2-3 引出列表'!$A$1:$CD$1,0)),""))</f>
        <v>0</v>
      </c>
      <c r="F1866" t="str">
        <f t="shared" si="29"/>
        <v>0</v>
      </c>
      <c r="G1866">
        <f>IF(ISBLANK(IFERROR(INDEX('2-3 引出列表'!$A$2:$CE$8700,$A1866,MATCH(G$1,'2-3 引出列表'!$A$1:$CD$1,0)),"")),"",IFERROR(INDEX('2-3 引出列表'!$A$2:$CE$8700,$A1866,MATCH(G$1,'2-3 引出列表'!$A$1:$CD$1,0)),""))</f>
        <v>0</v>
      </c>
      <c r="H1866">
        <f>IF(ISBLANK(IFERROR(INDEX('2-3 引出列表'!$A$2:$CE$8700,$A1866,MATCH(H$1,'2-3 引出列表'!$A$1:$CD$1,0)),"")),"",IFERROR(INDEX('2-3 引出列表'!$A$2:$CE$8700,$A1866,MATCH(H$1,'2-3 引出列表'!$A$1:$CD$1,0)),""))</f>
        <v>0</v>
      </c>
      <c r="I1866">
        <f>IF(ISBLANK(IFERROR(INDEX('2-3 引出列表'!$A$2:$CE$8700,$A1866,MATCH(I$1,'2-3 引出列表'!$A$1:$CD$1,0)),"")),"",IFERROR(INDEX('2-3 引出列表'!$A$2:$CE$8700,$A1866,MATCH(I$1,'2-3 引出列表'!$A$1:$CD$1,0)),""))</f>
        <v>0</v>
      </c>
    </row>
    <row r="1867" customFormat="1" spans="1:9">
      <c r="A1867">
        <v>1866</v>
      </c>
      <c r="B1867">
        <f>IF(ISBLANK(IFERROR(INDEX('2-3 引出列表'!$A$2:$CE$8700,$A1867,MATCH(B$1,'2-3 引出列表'!$A$1:$CD$1,0)),"")),"",IFERROR(INDEX('2-3 引出列表'!$A$2:$CE$8700,$A1867,MATCH(B$1,'2-3 引出列表'!$A$1:$CD$1,0)),""))</f>
        <v>0</v>
      </c>
      <c r="C1867">
        <f>IF(ISBLANK(IFERROR(INDEX('2-3 引出列表'!$A$2:$CE$8700,$A1867,MATCH(C$1,'2-3 引出列表'!$A$1:$CD$1,0)),"")),"",IFERROR(INDEX('2-3 引出列表'!$A$2:$CE$8700,$A1867,MATCH(C$1,'2-3 引出列表'!$A$1:$CD$1,0)),""))</f>
        <v>0</v>
      </c>
      <c r="D1867">
        <f>IF(ISBLANK(IFERROR(INDEX('2-3 引出列表'!$A$2:$CE$8700,$A1867,MATCH(D$1,'2-3 引出列表'!$A$1:$CD$1,0)),"")),"",IFERROR(INDEX('2-3 引出列表'!$A$2:$CE$8700,$A1867,MATCH(D$1,'2-3 引出列表'!$A$1:$CD$1,0)),""))</f>
        <v>0</v>
      </c>
      <c r="E1867">
        <f>IF(ISBLANK(IFERROR(INDEX('2-3 引出列表'!$A$2:$CE$8700,$A1867,MATCH(E$1,'2-3 引出列表'!$A$1:$CD$1,0)),"")),"",IFERROR(INDEX('2-3 引出列表'!$A$2:$CE$8700,$A1867,MATCH(E$1,'2-3 引出列表'!$A$1:$CD$1,0)),""))</f>
        <v>0</v>
      </c>
      <c r="F1867" t="str">
        <f t="shared" si="29"/>
        <v>0</v>
      </c>
      <c r="G1867">
        <f>IF(ISBLANK(IFERROR(INDEX('2-3 引出列表'!$A$2:$CE$8700,$A1867,MATCH(G$1,'2-3 引出列表'!$A$1:$CD$1,0)),"")),"",IFERROR(INDEX('2-3 引出列表'!$A$2:$CE$8700,$A1867,MATCH(G$1,'2-3 引出列表'!$A$1:$CD$1,0)),""))</f>
        <v>0</v>
      </c>
      <c r="H1867">
        <f>IF(ISBLANK(IFERROR(INDEX('2-3 引出列表'!$A$2:$CE$8700,$A1867,MATCH(H$1,'2-3 引出列表'!$A$1:$CD$1,0)),"")),"",IFERROR(INDEX('2-3 引出列表'!$A$2:$CE$8700,$A1867,MATCH(H$1,'2-3 引出列表'!$A$1:$CD$1,0)),""))</f>
        <v>0</v>
      </c>
      <c r="I1867">
        <f>IF(ISBLANK(IFERROR(INDEX('2-3 引出列表'!$A$2:$CE$8700,$A1867,MATCH(I$1,'2-3 引出列表'!$A$1:$CD$1,0)),"")),"",IFERROR(INDEX('2-3 引出列表'!$A$2:$CE$8700,$A1867,MATCH(I$1,'2-3 引出列表'!$A$1:$CD$1,0)),""))</f>
        <v>0</v>
      </c>
    </row>
    <row r="1868" customFormat="1" spans="1:9">
      <c r="A1868">
        <v>1867</v>
      </c>
      <c r="B1868">
        <f>IF(ISBLANK(IFERROR(INDEX('2-3 引出列表'!$A$2:$CE$8700,$A1868,MATCH(B$1,'2-3 引出列表'!$A$1:$CD$1,0)),"")),"",IFERROR(INDEX('2-3 引出列表'!$A$2:$CE$8700,$A1868,MATCH(B$1,'2-3 引出列表'!$A$1:$CD$1,0)),""))</f>
        <v>0</v>
      </c>
      <c r="C1868">
        <f>IF(ISBLANK(IFERROR(INDEX('2-3 引出列表'!$A$2:$CE$8700,$A1868,MATCH(C$1,'2-3 引出列表'!$A$1:$CD$1,0)),"")),"",IFERROR(INDEX('2-3 引出列表'!$A$2:$CE$8700,$A1868,MATCH(C$1,'2-3 引出列表'!$A$1:$CD$1,0)),""))</f>
        <v>0</v>
      </c>
      <c r="D1868">
        <f>IF(ISBLANK(IFERROR(INDEX('2-3 引出列表'!$A$2:$CE$8700,$A1868,MATCH(D$1,'2-3 引出列表'!$A$1:$CD$1,0)),"")),"",IFERROR(INDEX('2-3 引出列表'!$A$2:$CE$8700,$A1868,MATCH(D$1,'2-3 引出列表'!$A$1:$CD$1,0)),""))</f>
        <v>0</v>
      </c>
      <c r="E1868">
        <f>IF(ISBLANK(IFERROR(INDEX('2-3 引出列表'!$A$2:$CE$8700,$A1868,MATCH(E$1,'2-3 引出列表'!$A$1:$CD$1,0)),"")),"",IFERROR(INDEX('2-3 引出列表'!$A$2:$CE$8700,$A1868,MATCH(E$1,'2-3 引出列表'!$A$1:$CD$1,0)),""))</f>
        <v>0</v>
      </c>
      <c r="F1868" t="str">
        <f t="shared" si="29"/>
        <v>0</v>
      </c>
      <c r="G1868">
        <f>IF(ISBLANK(IFERROR(INDEX('2-3 引出列表'!$A$2:$CE$8700,$A1868,MATCH(G$1,'2-3 引出列表'!$A$1:$CD$1,0)),"")),"",IFERROR(INDEX('2-3 引出列表'!$A$2:$CE$8700,$A1868,MATCH(G$1,'2-3 引出列表'!$A$1:$CD$1,0)),""))</f>
        <v>0</v>
      </c>
      <c r="H1868">
        <f>IF(ISBLANK(IFERROR(INDEX('2-3 引出列表'!$A$2:$CE$8700,$A1868,MATCH(H$1,'2-3 引出列表'!$A$1:$CD$1,0)),"")),"",IFERROR(INDEX('2-3 引出列表'!$A$2:$CE$8700,$A1868,MATCH(H$1,'2-3 引出列表'!$A$1:$CD$1,0)),""))</f>
        <v>0</v>
      </c>
      <c r="I1868">
        <f>IF(ISBLANK(IFERROR(INDEX('2-3 引出列表'!$A$2:$CE$8700,$A1868,MATCH(I$1,'2-3 引出列表'!$A$1:$CD$1,0)),"")),"",IFERROR(INDEX('2-3 引出列表'!$A$2:$CE$8700,$A1868,MATCH(I$1,'2-3 引出列表'!$A$1:$CD$1,0)),""))</f>
        <v>0</v>
      </c>
    </row>
    <row r="1869" customFormat="1" spans="1:9">
      <c r="A1869">
        <v>1868</v>
      </c>
      <c r="B1869">
        <f>IF(ISBLANK(IFERROR(INDEX('2-3 引出列表'!$A$2:$CE$8700,$A1869,MATCH(B$1,'2-3 引出列表'!$A$1:$CD$1,0)),"")),"",IFERROR(INDEX('2-3 引出列表'!$A$2:$CE$8700,$A1869,MATCH(B$1,'2-3 引出列表'!$A$1:$CD$1,0)),""))</f>
        <v>0</v>
      </c>
      <c r="C1869">
        <f>IF(ISBLANK(IFERROR(INDEX('2-3 引出列表'!$A$2:$CE$8700,$A1869,MATCH(C$1,'2-3 引出列表'!$A$1:$CD$1,0)),"")),"",IFERROR(INDEX('2-3 引出列表'!$A$2:$CE$8700,$A1869,MATCH(C$1,'2-3 引出列表'!$A$1:$CD$1,0)),""))</f>
        <v>0</v>
      </c>
      <c r="D1869">
        <f>IF(ISBLANK(IFERROR(INDEX('2-3 引出列表'!$A$2:$CE$8700,$A1869,MATCH(D$1,'2-3 引出列表'!$A$1:$CD$1,0)),"")),"",IFERROR(INDEX('2-3 引出列表'!$A$2:$CE$8700,$A1869,MATCH(D$1,'2-3 引出列表'!$A$1:$CD$1,0)),""))</f>
        <v>0</v>
      </c>
      <c r="E1869">
        <f>IF(ISBLANK(IFERROR(INDEX('2-3 引出列表'!$A$2:$CE$8700,$A1869,MATCH(E$1,'2-3 引出列表'!$A$1:$CD$1,0)),"")),"",IFERROR(INDEX('2-3 引出列表'!$A$2:$CE$8700,$A1869,MATCH(E$1,'2-3 引出列表'!$A$1:$CD$1,0)),""))</f>
        <v>0</v>
      </c>
      <c r="F1869" t="str">
        <f t="shared" si="29"/>
        <v>0</v>
      </c>
      <c r="G1869">
        <f>IF(ISBLANK(IFERROR(INDEX('2-3 引出列表'!$A$2:$CE$8700,$A1869,MATCH(G$1,'2-3 引出列表'!$A$1:$CD$1,0)),"")),"",IFERROR(INDEX('2-3 引出列表'!$A$2:$CE$8700,$A1869,MATCH(G$1,'2-3 引出列表'!$A$1:$CD$1,0)),""))</f>
        <v>0</v>
      </c>
      <c r="H1869">
        <f>IF(ISBLANK(IFERROR(INDEX('2-3 引出列表'!$A$2:$CE$8700,$A1869,MATCH(H$1,'2-3 引出列表'!$A$1:$CD$1,0)),"")),"",IFERROR(INDEX('2-3 引出列表'!$A$2:$CE$8700,$A1869,MATCH(H$1,'2-3 引出列表'!$A$1:$CD$1,0)),""))</f>
        <v>0</v>
      </c>
      <c r="I1869">
        <f>IF(ISBLANK(IFERROR(INDEX('2-3 引出列表'!$A$2:$CE$8700,$A1869,MATCH(I$1,'2-3 引出列表'!$A$1:$CD$1,0)),"")),"",IFERROR(INDEX('2-3 引出列表'!$A$2:$CE$8700,$A1869,MATCH(I$1,'2-3 引出列表'!$A$1:$CD$1,0)),""))</f>
        <v>0</v>
      </c>
    </row>
    <row r="1870" customFormat="1" spans="1:9">
      <c r="A1870">
        <v>1869</v>
      </c>
      <c r="B1870">
        <f>IF(ISBLANK(IFERROR(INDEX('2-3 引出列表'!$A$2:$CE$8700,$A1870,MATCH(B$1,'2-3 引出列表'!$A$1:$CD$1,0)),"")),"",IFERROR(INDEX('2-3 引出列表'!$A$2:$CE$8700,$A1870,MATCH(B$1,'2-3 引出列表'!$A$1:$CD$1,0)),""))</f>
        <v>0</v>
      </c>
      <c r="C1870">
        <f>IF(ISBLANK(IFERROR(INDEX('2-3 引出列表'!$A$2:$CE$8700,$A1870,MATCH(C$1,'2-3 引出列表'!$A$1:$CD$1,0)),"")),"",IFERROR(INDEX('2-3 引出列表'!$A$2:$CE$8700,$A1870,MATCH(C$1,'2-3 引出列表'!$A$1:$CD$1,0)),""))</f>
        <v>0</v>
      </c>
      <c r="D1870">
        <f>IF(ISBLANK(IFERROR(INDEX('2-3 引出列表'!$A$2:$CE$8700,$A1870,MATCH(D$1,'2-3 引出列表'!$A$1:$CD$1,0)),"")),"",IFERROR(INDEX('2-3 引出列表'!$A$2:$CE$8700,$A1870,MATCH(D$1,'2-3 引出列表'!$A$1:$CD$1,0)),""))</f>
        <v>0</v>
      </c>
      <c r="E1870">
        <f>IF(ISBLANK(IFERROR(INDEX('2-3 引出列表'!$A$2:$CE$8700,$A1870,MATCH(E$1,'2-3 引出列表'!$A$1:$CD$1,0)),"")),"",IFERROR(INDEX('2-3 引出列表'!$A$2:$CE$8700,$A1870,MATCH(E$1,'2-3 引出列表'!$A$1:$CD$1,0)),""))</f>
        <v>0</v>
      </c>
      <c r="F1870" t="str">
        <f t="shared" si="29"/>
        <v>0</v>
      </c>
      <c r="G1870">
        <f>IF(ISBLANK(IFERROR(INDEX('2-3 引出列表'!$A$2:$CE$8700,$A1870,MATCH(G$1,'2-3 引出列表'!$A$1:$CD$1,0)),"")),"",IFERROR(INDEX('2-3 引出列表'!$A$2:$CE$8700,$A1870,MATCH(G$1,'2-3 引出列表'!$A$1:$CD$1,0)),""))</f>
        <v>0</v>
      </c>
      <c r="H1870">
        <f>IF(ISBLANK(IFERROR(INDEX('2-3 引出列表'!$A$2:$CE$8700,$A1870,MATCH(H$1,'2-3 引出列表'!$A$1:$CD$1,0)),"")),"",IFERROR(INDEX('2-3 引出列表'!$A$2:$CE$8700,$A1870,MATCH(H$1,'2-3 引出列表'!$A$1:$CD$1,0)),""))</f>
        <v>0</v>
      </c>
      <c r="I1870">
        <f>IF(ISBLANK(IFERROR(INDEX('2-3 引出列表'!$A$2:$CE$8700,$A1870,MATCH(I$1,'2-3 引出列表'!$A$1:$CD$1,0)),"")),"",IFERROR(INDEX('2-3 引出列表'!$A$2:$CE$8700,$A1870,MATCH(I$1,'2-3 引出列表'!$A$1:$CD$1,0)),""))</f>
        <v>0</v>
      </c>
    </row>
    <row r="1871" customFormat="1" spans="1:9">
      <c r="A1871">
        <v>1870</v>
      </c>
      <c r="B1871">
        <f>IF(ISBLANK(IFERROR(INDEX('2-3 引出列表'!$A$2:$CE$8700,$A1871,MATCH(B$1,'2-3 引出列表'!$A$1:$CD$1,0)),"")),"",IFERROR(INDEX('2-3 引出列表'!$A$2:$CE$8700,$A1871,MATCH(B$1,'2-3 引出列表'!$A$1:$CD$1,0)),""))</f>
        <v>0</v>
      </c>
      <c r="C1871">
        <f>IF(ISBLANK(IFERROR(INDEX('2-3 引出列表'!$A$2:$CE$8700,$A1871,MATCH(C$1,'2-3 引出列表'!$A$1:$CD$1,0)),"")),"",IFERROR(INDEX('2-3 引出列表'!$A$2:$CE$8700,$A1871,MATCH(C$1,'2-3 引出列表'!$A$1:$CD$1,0)),""))</f>
        <v>0</v>
      </c>
      <c r="D1871">
        <f>IF(ISBLANK(IFERROR(INDEX('2-3 引出列表'!$A$2:$CE$8700,$A1871,MATCH(D$1,'2-3 引出列表'!$A$1:$CD$1,0)),"")),"",IFERROR(INDEX('2-3 引出列表'!$A$2:$CE$8700,$A1871,MATCH(D$1,'2-3 引出列表'!$A$1:$CD$1,0)),""))</f>
        <v>0</v>
      </c>
      <c r="E1871">
        <f>IF(ISBLANK(IFERROR(INDEX('2-3 引出列表'!$A$2:$CE$8700,$A1871,MATCH(E$1,'2-3 引出列表'!$A$1:$CD$1,0)),"")),"",IFERROR(INDEX('2-3 引出列表'!$A$2:$CE$8700,$A1871,MATCH(E$1,'2-3 引出列表'!$A$1:$CD$1,0)),""))</f>
        <v>0</v>
      </c>
      <c r="F1871" t="str">
        <f t="shared" si="29"/>
        <v>0</v>
      </c>
      <c r="G1871">
        <f>IF(ISBLANK(IFERROR(INDEX('2-3 引出列表'!$A$2:$CE$8700,$A1871,MATCH(G$1,'2-3 引出列表'!$A$1:$CD$1,0)),"")),"",IFERROR(INDEX('2-3 引出列表'!$A$2:$CE$8700,$A1871,MATCH(G$1,'2-3 引出列表'!$A$1:$CD$1,0)),""))</f>
        <v>0</v>
      </c>
      <c r="H1871">
        <f>IF(ISBLANK(IFERROR(INDEX('2-3 引出列表'!$A$2:$CE$8700,$A1871,MATCH(H$1,'2-3 引出列表'!$A$1:$CD$1,0)),"")),"",IFERROR(INDEX('2-3 引出列表'!$A$2:$CE$8700,$A1871,MATCH(H$1,'2-3 引出列表'!$A$1:$CD$1,0)),""))</f>
        <v>0</v>
      </c>
      <c r="I1871">
        <f>IF(ISBLANK(IFERROR(INDEX('2-3 引出列表'!$A$2:$CE$8700,$A1871,MATCH(I$1,'2-3 引出列表'!$A$1:$CD$1,0)),"")),"",IFERROR(INDEX('2-3 引出列表'!$A$2:$CE$8700,$A1871,MATCH(I$1,'2-3 引出列表'!$A$1:$CD$1,0)),""))</f>
        <v>0</v>
      </c>
    </row>
    <row r="1872" customFormat="1" spans="1:9">
      <c r="A1872">
        <v>1871</v>
      </c>
      <c r="B1872">
        <f>IF(ISBLANK(IFERROR(INDEX('2-3 引出列表'!$A$2:$CE$8700,$A1872,MATCH(B$1,'2-3 引出列表'!$A$1:$CD$1,0)),"")),"",IFERROR(INDEX('2-3 引出列表'!$A$2:$CE$8700,$A1872,MATCH(B$1,'2-3 引出列表'!$A$1:$CD$1,0)),""))</f>
        <v>0</v>
      </c>
      <c r="C1872">
        <f>IF(ISBLANK(IFERROR(INDEX('2-3 引出列表'!$A$2:$CE$8700,$A1872,MATCH(C$1,'2-3 引出列表'!$A$1:$CD$1,0)),"")),"",IFERROR(INDEX('2-3 引出列表'!$A$2:$CE$8700,$A1872,MATCH(C$1,'2-3 引出列表'!$A$1:$CD$1,0)),""))</f>
        <v>0</v>
      </c>
      <c r="D1872">
        <f>IF(ISBLANK(IFERROR(INDEX('2-3 引出列表'!$A$2:$CE$8700,$A1872,MATCH(D$1,'2-3 引出列表'!$A$1:$CD$1,0)),"")),"",IFERROR(INDEX('2-3 引出列表'!$A$2:$CE$8700,$A1872,MATCH(D$1,'2-3 引出列表'!$A$1:$CD$1,0)),""))</f>
        <v>0</v>
      </c>
      <c r="E1872">
        <f>IF(ISBLANK(IFERROR(INDEX('2-3 引出列表'!$A$2:$CE$8700,$A1872,MATCH(E$1,'2-3 引出列表'!$A$1:$CD$1,0)),"")),"",IFERROR(INDEX('2-3 引出列表'!$A$2:$CE$8700,$A1872,MATCH(E$1,'2-3 引出列表'!$A$1:$CD$1,0)),""))</f>
        <v>0</v>
      </c>
      <c r="F1872" t="str">
        <f t="shared" si="29"/>
        <v>0</v>
      </c>
      <c r="G1872">
        <f>IF(ISBLANK(IFERROR(INDEX('2-3 引出列表'!$A$2:$CE$8700,$A1872,MATCH(G$1,'2-3 引出列表'!$A$1:$CD$1,0)),"")),"",IFERROR(INDEX('2-3 引出列表'!$A$2:$CE$8700,$A1872,MATCH(G$1,'2-3 引出列表'!$A$1:$CD$1,0)),""))</f>
        <v>0</v>
      </c>
      <c r="H1872">
        <f>IF(ISBLANK(IFERROR(INDEX('2-3 引出列表'!$A$2:$CE$8700,$A1872,MATCH(H$1,'2-3 引出列表'!$A$1:$CD$1,0)),"")),"",IFERROR(INDEX('2-3 引出列表'!$A$2:$CE$8700,$A1872,MATCH(H$1,'2-3 引出列表'!$A$1:$CD$1,0)),""))</f>
        <v>0</v>
      </c>
      <c r="I1872">
        <f>IF(ISBLANK(IFERROR(INDEX('2-3 引出列表'!$A$2:$CE$8700,$A1872,MATCH(I$1,'2-3 引出列表'!$A$1:$CD$1,0)),"")),"",IFERROR(INDEX('2-3 引出列表'!$A$2:$CE$8700,$A1872,MATCH(I$1,'2-3 引出列表'!$A$1:$CD$1,0)),""))</f>
        <v>0</v>
      </c>
    </row>
    <row r="1873" customFormat="1" spans="1:9">
      <c r="A1873">
        <v>1872</v>
      </c>
      <c r="B1873">
        <f>IF(ISBLANK(IFERROR(INDEX('2-3 引出列表'!$A$2:$CE$8700,$A1873,MATCH(B$1,'2-3 引出列表'!$A$1:$CD$1,0)),"")),"",IFERROR(INDEX('2-3 引出列表'!$A$2:$CE$8700,$A1873,MATCH(B$1,'2-3 引出列表'!$A$1:$CD$1,0)),""))</f>
        <v>0</v>
      </c>
      <c r="C1873">
        <f>IF(ISBLANK(IFERROR(INDEX('2-3 引出列表'!$A$2:$CE$8700,$A1873,MATCH(C$1,'2-3 引出列表'!$A$1:$CD$1,0)),"")),"",IFERROR(INDEX('2-3 引出列表'!$A$2:$CE$8700,$A1873,MATCH(C$1,'2-3 引出列表'!$A$1:$CD$1,0)),""))</f>
        <v>0</v>
      </c>
      <c r="D1873">
        <f>IF(ISBLANK(IFERROR(INDEX('2-3 引出列表'!$A$2:$CE$8700,$A1873,MATCH(D$1,'2-3 引出列表'!$A$1:$CD$1,0)),"")),"",IFERROR(INDEX('2-3 引出列表'!$A$2:$CE$8700,$A1873,MATCH(D$1,'2-3 引出列表'!$A$1:$CD$1,0)),""))</f>
        <v>0</v>
      </c>
      <c r="E1873">
        <f>IF(ISBLANK(IFERROR(INDEX('2-3 引出列表'!$A$2:$CE$8700,$A1873,MATCH(E$1,'2-3 引出列表'!$A$1:$CD$1,0)),"")),"",IFERROR(INDEX('2-3 引出列表'!$A$2:$CE$8700,$A1873,MATCH(E$1,'2-3 引出列表'!$A$1:$CD$1,0)),""))</f>
        <v>0</v>
      </c>
      <c r="F1873" t="str">
        <f t="shared" si="29"/>
        <v>0</v>
      </c>
      <c r="G1873">
        <f>IF(ISBLANK(IFERROR(INDEX('2-3 引出列表'!$A$2:$CE$8700,$A1873,MATCH(G$1,'2-3 引出列表'!$A$1:$CD$1,0)),"")),"",IFERROR(INDEX('2-3 引出列表'!$A$2:$CE$8700,$A1873,MATCH(G$1,'2-3 引出列表'!$A$1:$CD$1,0)),""))</f>
        <v>0</v>
      </c>
      <c r="H1873">
        <f>IF(ISBLANK(IFERROR(INDEX('2-3 引出列表'!$A$2:$CE$8700,$A1873,MATCH(H$1,'2-3 引出列表'!$A$1:$CD$1,0)),"")),"",IFERROR(INDEX('2-3 引出列表'!$A$2:$CE$8700,$A1873,MATCH(H$1,'2-3 引出列表'!$A$1:$CD$1,0)),""))</f>
        <v>0</v>
      </c>
      <c r="I1873">
        <f>IF(ISBLANK(IFERROR(INDEX('2-3 引出列表'!$A$2:$CE$8700,$A1873,MATCH(I$1,'2-3 引出列表'!$A$1:$CD$1,0)),"")),"",IFERROR(INDEX('2-3 引出列表'!$A$2:$CE$8700,$A1873,MATCH(I$1,'2-3 引出列表'!$A$1:$CD$1,0)),""))</f>
        <v>0</v>
      </c>
    </row>
    <row r="1874" customFormat="1" spans="1:9">
      <c r="A1874">
        <v>1873</v>
      </c>
      <c r="B1874">
        <f>IF(ISBLANK(IFERROR(INDEX('2-3 引出列表'!$A$2:$CE$8700,$A1874,MATCH(B$1,'2-3 引出列表'!$A$1:$CD$1,0)),"")),"",IFERROR(INDEX('2-3 引出列表'!$A$2:$CE$8700,$A1874,MATCH(B$1,'2-3 引出列表'!$A$1:$CD$1,0)),""))</f>
        <v>0</v>
      </c>
      <c r="C1874">
        <f>IF(ISBLANK(IFERROR(INDEX('2-3 引出列表'!$A$2:$CE$8700,$A1874,MATCH(C$1,'2-3 引出列表'!$A$1:$CD$1,0)),"")),"",IFERROR(INDEX('2-3 引出列表'!$A$2:$CE$8700,$A1874,MATCH(C$1,'2-3 引出列表'!$A$1:$CD$1,0)),""))</f>
        <v>0</v>
      </c>
      <c r="D1874">
        <f>IF(ISBLANK(IFERROR(INDEX('2-3 引出列表'!$A$2:$CE$8700,$A1874,MATCH(D$1,'2-3 引出列表'!$A$1:$CD$1,0)),"")),"",IFERROR(INDEX('2-3 引出列表'!$A$2:$CE$8700,$A1874,MATCH(D$1,'2-3 引出列表'!$A$1:$CD$1,0)),""))</f>
        <v>0</v>
      </c>
      <c r="E1874">
        <f>IF(ISBLANK(IFERROR(INDEX('2-3 引出列表'!$A$2:$CE$8700,$A1874,MATCH(E$1,'2-3 引出列表'!$A$1:$CD$1,0)),"")),"",IFERROR(INDEX('2-3 引出列表'!$A$2:$CE$8700,$A1874,MATCH(E$1,'2-3 引出列表'!$A$1:$CD$1,0)),""))</f>
        <v>0</v>
      </c>
      <c r="F1874" t="str">
        <f t="shared" si="29"/>
        <v>0</v>
      </c>
      <c r="G1874">
        <f>IF(ISBLANK(IFERROR(INDEX('2-3 引出列表'!$A$2:$CE$8700,$A1874,MATCH(G$1,'2-3 引出列表'!$A$1:$CD$1,0)),"")),"",IFERROR(INDEX('2-3 引出列表'!$A$2:$CE$8700,$A1874,MATCH(G$1,'2-3 引出列表'!$A$1:$CD$1,0)),""))</f>
        <v>0</v>
      </c>
      <c r="H1874">
        <f>IF(ISBLANK(IFERROR(INDEX('2-3 引出列表'!$A$2:$CE$8700,$A1874,MATCH(H$1,'2-3 引出列表'!$A$1:$CD$1,0)),"")),"",IFERROR(INDEX('2-3 引出列表'!$A$2:$CE$8700,$A1874,MATCH(H$1,'2-3 引出列表'!$A$1:$CD$1,0)),""))</f>
        <v>0</v>
      </c>
      <c r="I1874">
        <f>IF(ISBLANK(IFERROR(INDEX('2-3 引出列表'!$A$2:$CE$8700,$A1874,MATCH(I$1,'2-3 引出列表'!$A$1:$CD$1,0)),"")),"",IFERROR(INDEX('2-3 引出列表'!$A$2:$CE$8700,$A1874,MATCH(I$1,'2-3 引出列表'!$A$1:$CD$1,0)),""))</f>
        <v>0</v>
      </c>
    </row>
    <row r="1875" customFormat="1" spans="1:9">
      <c r="A1875">
        <v>1874</v>
      </c>
      <c r="B1875">
        <f>IF(ISBLANK(IFERROR(INDEX('2-3 引出列表'!$A$2:$CE$8700,$A1875,MATCH(B$1,'2-3 引出列表'!$A$1:$CD$1,0)),"")),"",IFERROR(INDEX('2-3 引出列表'!$A$2:$CE$8700,$A1875,MATCH(B$1,'2-3 引出列表'!$A$1:$CD$1,0)),""))</f>
        <v>0</v>
      </c>
      <c r="C1875">
        <f>IF(ISBLANK(IFERROR(INDEX('2-3 引出列表'!$A$2:$CE$8700,$A1875,MATCH(C$1,'2-3 引出列表'!$A$1:$CD$1,0)),"")),"",IFERROR(INDEX('2-3 引出列表'!$A$2:$CE$8700,$A1875,MATCH(C$1,'2-3 引出列表'!$A$1:$CD$1,0)),""))</f>
        <v>0</v>
      </c>
      <c r="D1875">
        <f>IF(ISBLANK(IFERROR(INDEX('2-3 引出列表'!$A$2:$CE$8700,$A1875,MATCH(D$1,'2-3 引出列表'!$A$1:$CD$1,0)),"")),"",IFERROR(INDEX('2-3 引出列表'!$A$2:$CE$8700,$A1875,MATCH(D$1,'2-3 引出列表'!$A$1:$CD$1,0)),""))</f>
        <v>0</v>
      </c>
      <c r="E1875">
        <f>IF(ISBLANK(IFERROR(INDEX('2-3 引出列表'!$A$2:$CE$8700,$A1875,MATCH(E$1,'2-3 引出列表'!$A$1:$CD$1,0)),"")),"",IFERROR(INDEX('2-3 引出列表'!$A$2:$CE$8700,$A1875,MATCH(E$1,'2-3 引出列表'!$A$1:$CD$1,0)),""))</f>
        <v>0</v>
      </c>
      <c r="F1875" t="str">
        <f t="shared" si="29"/>
        <v>0</v>
      </c>
      <c r="G1875">
        <f>IF(ISBLANK(IFERROR(INDEX('2-3 引出列表'!$A$2:$CE$8700,$A1875,MATCH(G$1,'2-3 引出列表'!$A$1:$CD$1,0)),"")),"",IFERROR(INDEX('2-3 引出列表'!$A$2:$CE$8700,$A1875,MATCH(G$1,'2-3 引出列表'!$A$1:$CD$1,0)),""))</f>
        <v>0</v>
      </c>
      <c r="H1875">
        <f>IF(ISBLANK(IFERROR(INDEX('2-3 引出列表'!$A$2:$CE$8700,$A1875,MATCH(H$1,'2-3 引出列表'!$A$1:$CD$1,0)),"")),"",IFERROR(INDEX('2-3 引出列表'!$A$2:$CE$8700,$A1875,MATCH(H$1,'2-3 引出列表'!$A$1:$CD$1,0)),""))</f>
        <v>0</v>
      </c>
      <c r="I1875">
        <f>IF(ISBLANK(IFERROR(INDEX('2-3 引出列表'!$A$2:$CE$8700,$A1875,MATCH(I$1,'2-3 引出列表'!$A$1:$CD$1,0)),"")),"",IFERROR(INDEX('2-3 引出列表'!$A$2:$CE$8700,$A1875,MATCH(I$1,'2-3 引出列表'!$A$1:$CD$1,0)),""))</f>
        <v>0</v>
      </c>
    </row>
    <row r="1876" customFormat="1" spans="1:9">
      <c r="A1876">
        <v>1875</v>
      </c>
      <c r="B1876">
        <f>IF(ISBLANK(IFERROR(INDEX('2-3 引出列表'!$A$2:$CE$8700,$A1876,MATCH(B$1,'2-3 引出列表'!$A$1:$CD$1,0)),"")),"",IFERROR(INDEX('2-3 引出列表'!$A$2:$CE$8700,$A1876,MATCH(B$1,'2-3 引出列表'!$A$1:$CD$1,0)),""))</f>
        <v>0</v>
      </c>
      <c r="C1876">
        <f>IF(ISBLANK(IFERROR(INDEX('2-3 引出列表'!$A$2:$CE$8700,$A1876,MATCH(C$1,'2-3 引出列表'!$A$1:$CD$1,0)),"")),"",IFERROR(INDEX('2-3 引出列表'!$A$2:$CE$8700,$A1876,MATCH(C$1,'2-3 引出列表'!$A$1:$CD$1,0)),""))</f>
        <v>0</v>
      </c>
      <c r="D1876">
        <f>IF(ISBLANK(IFERROR(INDEX('2-3 引出列表'!$A$2:$CE$8700,$A1876,MATCH(D$1,'2-3 引出列表'!$A$1:$CD$1,0)),"")),"",IFERROR(INDEX('2-3 引出列表'!$A$2:$CE$8700,$A1876,MATCH(D$1,'2-3 引出列表'!$A$1:$CD$1,0)),""))</f>
        <v>0</v>
      </c>
      <c r="E1876">
        <f>IF(ISBLANK(IFERROR(INDEX('2-3 引出列表'!$A$2:$CE$8700,$A1876,MATCH(E$1,'2-3 引出列表'!$A$1:$CD$1,0)),"")),"",IFERROR(INDEX('2-3 引出列表'!$A$2:$CE$8700,$A1876,MATCH(E$1,'2-3 引出列表'!$A$1:$CD$1,0)),""))</f>
        <v>0</v>
      </c>
      <c r="F1876" t="str">
        <f t="shared" si="29"/>
        <v>0</v>
      </c>
      <c r="G1876">
        <f>IF(ISBLANK(IFERROR(INDEX('2-3 引出列表'!$A$2:$CE$8700,$A1876,MATCH(G$1,'2-3 引出列表'!$A$1:$CD$1,0)),"")),"",IFERROR(INDEX('2-3 引出列表'!$A$2:$CE$8700,$A1876,MATCH(G$1,'2-3 引出列表'!$A$1:$CD$1,0)),""))</f>
        <v>0</v>
      </c>
      <c r="H1876">
        <f>IF(ISBLANK(IFERROR(INDEX('2-3 引出列表'!$A$2:$CE$8700,$A1876,MATCH(H$1,'2-3 引出列表'!$A$1:$CD$1,0)),"")),"",IFERROR(INDEX('2-3 引出列表'!$A$2:$CE$8700,$A1876,MATCH(H$1,'2-3 引出列表'!$A$1:$CD$1,0)),""))</f>
        <v>0</v>
      </c>
      <c r="I1876">
        <f>IF(ISBLANK(IFERROR(INDEX('2-3 引出列表'!$A$2:$CE$8700,$A1876,MATCH(I$1,'2-3 引出列表'!$A$1:$CD$1,0)),"")),"",IFERROR(INDEX('2-3 引出列表'!$A$2:$CE$8700,$A1876,MATCH(I$1,'2-3 引出列表'!$A$1:$CD$1,0)),""))</f>
        <v>0</v>
      </c>
    </row>
    <row r="1877" customFormat="1" spans="1:9">
      <c r="A1877">
        <v>1876</v>
      </c>
      <c r="B1877">
        <f>IF(ISBLANK(IFERROR(INDEX('2-3 引出列表'!$A$2:$CE$8700,$A1877,MATCH(B$1,'2-3 引出列表'!$A$1:$CD$1,0)),"")),"",IFERROR(INDEX('2-3 引出列表'!$A$2:$CE$8700,$A1877,MATCH(B$1,'2-3 引出列表'!$A$1:$CD$1,0)),""))</f>
        <v>0</v>
      </c>
      <c r="C1877">
        <f>IF(ISBLANK(IFERROR(INDEX('2-3 引出列表'!$A$2:$CE$8700,$A1877,MATCH(C$1,'2-3 引出列表'!$A$1:$CD$1,0)),"")),"",IFERROR(INDEX('2-3 引出列表'!$A$2:$CE$8700,$A1877,MATCH(C$1,'2-3 引出列表'!$A$1:$CD$1,0)),""))</f>
        <v>0</v>
      </c>
      <c r="D1877">
        <f>IF(ISBLANK(IFERROR(INDEX('2-3 引出列表'!$A$2:$CE$8700,$A1877,MATCH(D$1,'2-3 引出列表'!$A$1:$CD$1,0)),"")),"",IFERROR(INDEX('2-3 引出列表'!$A$2:$CE$8700,$A1877,MATCH(D$1,'2-3 引出列表'!$A$1:$CD$1,0)),""))</f>
        <v>0</v>
      </c>
      <c r="E1877">
        <f>IF(ISBLANK(IFERROR(INDEX('2-3 引出列表'!$A$2:$CE$8700,$A1877,MATCH(E$1,'2-3 引出列表'!$A$1:$CD$1,0)),"")),"",IFERROR(INDEX('2-3 引出列表'!$A$2:$CE$8700,$A1877,MATCH(E$1,'2-3 引出列表'!$A$1:$CD$1,0)),""))</f>
        <v>0</v>
      </c>
      <c r="F1877" t="str">
        <f t="shared" si="29"/>
        <v>0</v>
      </c>
      <c r="G1877">
        <f>IF(ISBLANK(IFERROR(INDEX('2-3 引出列表'!$A$2:$CE$8700,$A1877,MATCH(G$1,'2-3 引出列表'!$A$1:$CD$1,0)),"")),"",IFERROR(INDEX('2-3 引出列表'!$A$2:$CE$8700,$A1877,MATCH(G$1,'2-3 引出列表'!$A$1:$CD$1,0)),""))</f>
        <v>0</v>
      </c>
      <c r="H1877">
        <f>IF(ISBLANK(IFERROR(INDEX('2-3 引出列表'!$A$2:$CE$8700,$A1877,MATCH(H$1,'2-3 引出列表'!$A$1:$CD$1,0)),"")),"",IFERROR(INDEX('2-3 引出列表'!$A$2:$CE$8700,$A1877,MATCH(H$1,'2-3 引出列表'!$A$1:$CD$1,0)),""))</f>
        <v>0</v>
      </c>
      <c r="I1877">
        <f>IF(ISBLANK(IFERROR(INDEX('2-3 引出列表'!$A$2:$CE$8700,$A1877,MATCH(I$1,'2-3 引出列表'!$A$1:$CD$1,0)),"")),"",IFERROR(INDEX('2-3 引出列表'!$A$2:$CE$8700,$A1877,MATCH(I$1,'2-3 引出列表'!$A$1:$CD$1,0)),""))</f>
        <v>0</v>
      </c>
    </row>
    <row r="1878" customFormat="1" spans="1:9">
      <c r="A1878">
        <v>1877</v>
      </c>
      <c r="B1878">
        <f>IF(ISBLANK(IFERROR(INDEX('2-3 引出列表'!$A$2:$CE$8700,$A1878,MATCH(B$1,'2-3 引出列表'!$A$1:$CD$1,0)),"")),"",IFERROR(INDEX('2-3 引出列表'!$A$2:$CE$8700,$A1878,MATCH(B$1,'2-3 引出列表'!$A$1:$CD$1,0)),""))</f>
        <v>0</v>
      </c>
      <c r="C1878">
        <f>IF(ISBLANK(IFERROR(INDEX('2-3 引出列表'!$A$2:$CE$8700,$A1878,MATCH(C$1,'2-3 引出列表'!$A$1:$CD$1,0)),"")),"",IFERROR(INDEX('2-3 引出列表'!$A$2:$CE$8700,$A1878,MATCH(C$1,'2-3 引出列表'!$A$1:$CD$1,0)),""))</f>
        <v>0</v>
      </c>
      <c r="D1878">
        <f>IF(ISBLANK(IFERROR(INDEX('2-3 引出列表'!$A$2:$CE$8700,$A1878,MATCH(D$1,'2-3 引出列表'!$A$1:$CD$1,0)),"")),"",IFERROR(INDEX('2-3 引出列表'!$A$2:$CE$8700,$A1878,MATCH(D$1,'2-3 引出列表'!$A$1:$CD$1,0)),""))</f>
        <v>0</v>
      </c>
      <c r="E1878">
        <f>IF(ISBLANK(IFERROR(INDEX('2-3 引出列表'!$A$2:$CE$8700,$A1878,MATCH(E$1,'2-3 引出列表'!$A$1:$CD$1,0)),"")),"",IFERROR(INDEX('2-3 引出列表'!$A$2:$CE$8700,$A1878,MATCH(E$1,'2-3 引出列表'!$A$1:$CD$1,0)),""))</f>
        <v>0</v>
      </c>
      <c r="F1878" t="str">
        <f t="shared" si="29"/>
        <v>0</v>
      </c>
      <c r="G1878">
        <f>IF(ISBLANK(IFERROR(INDEX('2-3 引出列表'!$A$2:$CE$8700,$A1878,MATCH(G$1,'2-3 引出列表'!$A$1:$CD$1,0)),"")),"",IFERROR(INDEX('2-3 引出列表'!$A$2:$CE$8700,$A1878,MATCH(G$1,'2-3 引出列表'!$A$1:$CD$1,0)),""))</f>
        <v>0</v>
      </c>
      <c r="H1878">
        <f>IF(ISBLANK(IFERROR(INDEX('2-3 引出列表'!$A$2:$CE$8700,$A1878,MATCH(H$1,'2-3 引出列表'!$A$1:$CD$1,0)),"")),"",IFERROR(INDEX('2-3 引出列表'!$A$2:$CE$8700,$A1878,MATCH(H$1,'2-3 引出列表'!$A$1:$CD$1,0)),""))</f>
        <v>0</v>
      </c>
      <c r="I1878">
        <f>IF(ISBLANK(IFERROR(INDEX('2-3 引出列表'!$A$2:$CE$8700,$A1878,MATCH(I$1,'2-3 引出列表'!$A$1:$CD$1,0)),"")),"",IFERROR(INDEX('2-3 引出列表'!$A$2:$CE$8700,$A1878,MATCH(I$1,'2-3 引出列表'!$A$1:$CD$1,0)),""))</f>
        <v>0</v>
      </c>
    </row>
    <row r="1879" customFormat="1" spans="1:9">
      <c r="A1879">
        <v>1878</v>
      </c>
      <c r="B1879">
        <f>IF(ISBLANK(IFERROR(INDEX('2-3 引出列表'!$A$2:$CE$8700,$A1879,MATCH(B$1,'2-3 引出列表'!$A$1:$CD$1,0)),"")),"",IFERROR(INDEX('2-3 引出列表'!$A$2:$CE$8700,$A1879,MATCH(B$1,'2-3 引出列表'!$A$1:$CD$1,0)),""))</f>
        <v>0</v>
      </c>
      <c r="C1879">
        <f>IF(ISBLANK(IFERROR(INDEX('2-3 引出列表'!$A$2:$CE$8700,$A1879,MATCH(C$1,'2-3 引出列表'!$A$1:$CD$1,0)),"")),"",IFERROR(INDEX('2-3 引出列表'!$A$2:$CE$8700,$A1879,MATCH(C$1,'2-3 引出列表'!$A$1:$CD$1,0)),""))</f>
        <v>0</v>
      </c>
      <c r="D1879">
        <f>IF(ISBLANK(IFERROR(INDEX('2-3 引出列表'!$A$2:$CE$8700,$A1879,MATCH(D$1,'2-3 引出列表'!$A$1:$CD$1,0)),"")),"",IFERROR(INDEX('2-3 引出列表'!$A$2:$CE$8700,$A1879,MATCH(D$1,'2-3 引出列表'!$A$1:$CD$1,0)),""))</f>
        <v>0</v>
      </c>
      <c r="E1879">
        <f>IF(ISBLANK(IFERROR(INDEX('2-3 引出列表'!$A$2:$CE$8700,$A1879,MATCH(E$1,'2-3 引出列表'!$A$1:$CD$1,0)),"")),"",IFERROR(INDEX('2-3 引出列表'!$A$2:$CE$8700,$A1879,MATCH(E$1,'2-3 引出列表'!$A$1:$CD$1,0)),""))</f>
        <v>0</v>
      </c>
      <c r="F1879" t="str">
        <f t="shared" si="29"/>
        <v>0</v>
      </c>
      <c r="G1879">
        <f>IF(ISBLANK(IFERROR(INDEX('2-3 引出列表'!$A$2:$CE$8700,$A1879,MATCH(G$1,'2-3 引出列表'!$A$1:$CD$1,0)),"")),"",IFERROR(INDEX('2-3 引出列表'!$A$2:$CE$8700,$A1879,MATCH(G$1,'2-3 引出列表'!$A$1:$CD$1,0)),""))</f>
        <v>0</v>
      </c>
      <c r="H1879">
        <f>IF(ISBLANK(IFERROR(INDEX('2-3 引出列表'!$A$2:$CE$8700,$A1879,MATCH(H$1,'2-3 引出列表'!$A$1:$CD$1,0)),"")),"",IFERROR(INDEX('2-3 引出列表'!$A$2:$CE$8700,$A1879,MATCH(H$1,'2-3 引出列表'!$A$1:$CD$1,0)),""))</f>
        <v>0</v>
      </c>
      <c r="I1879">
        <f>IF(ISBLANK(IFERROR(INDEX('2-3 引出列表'!$A$2:$CE$8700,$A1879,MATCH(I$1,'2-3 引出列表'!$A$1:$CD$1,0)),"")),"",IFERROR(INDEX('2-3 引出列表'!$A$2:$CE$8700,$A1879,MATCH(I$1,'2-3 引出列表'!$A$1:$CD$1,0)),""))</f>
        <v>0</v>
      </c>
    </row>
    <row r="1880" customFormat="1" spans="1:9">
      <c r="A1880">
        <v>1879</v>
      </c>
      <c r="B1880">
        <f>IF(ISBLANK(IFERROR(INDEX('2-3 引出列表'!$A$2:$CE$8700,$A1880,MATCH(B$1,'2-3 引出列表'!$A$1:$CD$1,0)),"")),"",IFERROR(INDEX('2-3 引出列表'!$A$2:$CE$8700,$A1880,MATCH(B$1,'2-3 引出列表'!$A$1:$CD$1,0)),""))</f>
        <v>0</v>
      </c>
      <c r="C1880">
        <f>IF(ISBLANK(IFERROR(INDEX('2-3 引出列表'!$A$2:$CE$8700,$A1880,MATCH(C$1,'2-3 引出列表'!$A$1:$CD$1,0)),"")),"",IFERROR(INDEX('2-3 引出列表'!$A$2:$CE$8700,$A1880,MATCH(C$1,'2-3 引出列表'!$A$1:$CD$1,0)),""))</f>
        <v>0</v>
      </c>
      <c r="D1880">
        <f>IF(ISBLANK(IFERROR(INDEX('2-3 引出列表'!$A$2:$CE$8700,$A1880,MATCH(D$1,'2-3 引出列表'!$A$1:$CD$1,0)),"")),"",IFERROR(INDEX('2-3 引出列表'!$A$2:$CE$8700,$A1880,MATCH(D$1,'2-3 引出列表'!$A$1:$CD$1,0)),""))</f>
        <v>0</v>
      </c>
      <c r="E1880">
        <f>IF(ISBLANK(IFERROR(INDEX('2-3 引出列表'!$A$2:$CE$8700,$A1880,MATCH(E$1,'2-3 引出列表'!$A$1:$CD$1,0)),"")),"",IFERROR(INDEX('2-3 引出列表'!$A$2:$CE$8700,$A1880,MATCH(E$1,'2-3 引出列表'!$A$1:$CD$1,0)),""))</f>
        <v>0</v>
      </c>
      <c r="F1880" t="str">
        <f t="shared" si="29"/>
        <v>0</v>
      </c>
      <c r="G1880">
        <f>IF(ISBLANK(IFERROR(INDEX('2-3 引出列表'!$A$2:$CE$8700,$A1880,MATCH(G$1,'2-3 引出列表'!$A$1:$CD$1,0)),"")),"",IFERROR(INDEX('2-3 引出列表'!$A$2:$CE$8700,$A1880,MATCH(G$1,'2-3 引出列表'!$A$1:$CD$1,0)),""))</f>
        <v>0</v>
      </c>
      <c r="H1880">
        <f>IF(ISBLANK(IFERROR(INDEX('2-3 引出列表'!$A$2:$CE$8700,$A1880,MATCH(H$1,'2-3 引出列表'!$A$1:$CD$1,0)),"")),"",IFERROR(INDEX('2-3 引出列表'!$A$2:$CE$8700,$A1880,MATCH(H$1,'2-3 引出列表'!$A$1:$CD$1,0)),""))</f>
        <v>0</v>
      </c>
      <c r="I1880">
        <f>IF(ISBLANK(IFERROR(INDEX('2-3 引出列表'!$A$2:$CE$8700,$A1880,MATCH(I$1,'2-3 引出列表'!$A$1:$CD$1,0)),"")),"",IFERROR(INDEX('2-3 引出列表'!$A$2:$CE$8700,$A1880,MATCH(I$1,'2-3 引出列表'!$A$1:$CD$1,0)),""))</f>
        <v>0</v>
      </c>
    </row>
    <row r="1881" customFormat="1" spans="1:9">
      <c r="A1881">
        <v>1880</v>
      </c>
      <c r="B1881">
        <f>IF(ISBLANK(IFERROR(INDEX('2-3 引出列表'!$A$2:$CE$8700,$A1881,MATCH(B$1,'2-3 引出列表'!$A$1:$CD$1,0)),"")),"",IFERROR(INDEX('2-3 引出列表'!$A$2:$CE$8700,$A1881,MATCH(B$1,'2-3 引出列表'!$A$1:$CD$1,0)),""))</f>
        <v>0</v>
      </c>
      <c r="C1881">
        <f>IF(ISBLANK(IFERROR(INDEX('2-3 引出列表'!$A$2:$CE$8700,$A1881,MATCH(C$1,'2-3 引出列表'!$A$1:$CD$1,0)),"")),"",IFERROR(INDEX('2-3 引出列表'!$A$2:$CE$8700,$A1881,MATCH(C$1,'2-3 引出列表'!$A$1:$CD$1,0)),""))</f>
        <v>0</v>
      </c>
      <c r="D1881">
        <f>IF(ISBLANK(IFERROR(INDEX('2-3 引出列表'!$A$2:$CE$8700,$A1881,MATCH(D$1,'2-3 引出列表'!$A$1:$CD$1,0)),"")),"",IFERROR(INDEX('2-3 引出列表'!$A$2:$CE$8700,$A1881,MATCH(D$1,'2-3 引出列表'!$A$1:$CD$1,0)),""))</f>
        <v>0</v>
      </c>
      <c r="E1881">
        <f>IF(ISBLANK(IFERROR(INDEX('2-3 引出列表'!$A$2:$CE$8700,$A1881,MATCH(E$1,'2-3 引出列表'!$A$1:$CD$1,0)),"")),"",IFERROR(INDEX('2-3 引出列表'!$A$2:$CE$8700,$A1881,MATCH(E$1,'2-3 引出列表'!$A$1:$CD$1,0)),""))</f>
        <v>0</v>
      </c>
      <c r="F1881" t="str">
        <f t="shared" si="29"/>
        <v>0</v>
      </c>
      <c r="G1881">
        <f>IF(ISBLANK(IFERROR(INDEX('2-3 引出列表'!$A$2:$CE$8700,$A1881,MATCH(G$1,'2-3 引出列表'!$A$1:$CD$1,0)),"")),"",IFERROR(INDEX('2-3 引出列表'!$A$2:$CE$8700,$A1881,MATCH(G$1,'2-3 引出列表'!$A$1:$CD$1,0)),""))</f>
        <v>0</v>
      </c>
      <c r="H1881">
        <f>IF(ISBLANK(IFERROR(INDEX('2-3 引出列表'!$A$2:$CE$8700,$A1881,MATCH(H$1,'2-3 引出列表'!$A$1:$CD$1,0)),"")),"",IFERROR(INDEX('2-3 引出列表'!$A$2:$CE$8700,$A1881,MATCH(H$1,'2-3 引出列表'!$A$1:$CD$1,0)),""))</f>
        <v>0</v>
      </c>
      <c r="I1881">
        <f>IF(ISBLANK(IFERROR(INDEX('2-3 引出列表'!$A$2:$CE$8700,$A1881,MATCH(I$1,'2-3 引出列表'!$A$1:$CD$1,0)),"")),"",IFERROR(INDEX('2-3 引出列表'!$A$2:$CE$8700,$A1881,MATCH(I$1,'2-3 引出列表'!$A$1:$CD$1,0)),""))</f>
        <v>0</v>
      </c>
    </row>
    <row r="1882" customFormat="1" spans="1:9">
      <c r="A1882">
        <v>1881</v>
      </c>
      <c r="B1882">
        <f>IF(ISBLANK(IFERROR(INDEX('2-3 引出列表'!$A$2:$CE$8700,$A1882,MATCH(B$1,'2-3 引出列表'!$A$1:$CD$1,0)),"")),"",IFERROR(INDEX('2-3 引出列表'!$A$2:$CE$8700,$A1882,MATCH(B$1,'2-3 引出列表'!$A$1:$CD$1,0)),""))</f>
        <v>0</v>
      </c>
      <c r="C1882">
        <f>IF(ISBLANK(IFERROR(INDEX('2-3 引出列表'!$A$2:$CE$8700,$A1882,MATCH(C$1,'2-3 引出列表'!$A$1:$CD$1,0)),"")),"",IFERROR(INDEX('2-3 引出列表'!$A$2:$CE$8700,$A1882,MATCH(C$1,'2-3 引出列表'!$A$1:$CD$1,0)),""))</f>
        <v>0</v>
      </c>
      <c r="D1882">
        <f>IF(ISBLANK(IFERROR(INDEX('2-3 引出列表'!$A$2:$CE$8700,$A1882,MATCH(D$1,'2-3 引出列表'!$A$1:$CD$1,0)),"")),"",IFERROR(INDEX('2-3 引出列表'!$A$2:$CE$8700,$A1882,MATCH(D$1,'2-3 引出列表'!$A$1:$CD$1,0)),""))</f>
        <v>0</v>
      </c>
      <c r="E1882">
        <f>IF(ISBLANK(IFERROR(INDEX('2-3 引出列表'!$A$2:$CE$8700,$A1882,MATCH(E$1,'2-3 引出列表'!$A$1:$CD$1,0)),"")),"",IFERROR(INDEX('2-3 引出列表'!$A$2:$CE$8700,$A1882,MATCH(E$1,'2-3 引出列表'!$A$1:$CD$1,0)),""))</f>
        <v>0</v>
      </c>
      <c r="F1882" t="str">
        <f t="shared" si="29"/>
        <v>0</v>
      </c>
      <c r="G1882">
        <f>IF(ISBLANK(IFERROR(INDEX('2-3 引出列表'!$A$2:$CE$8700,$A1882,MATCH(G$1,'2-3 引出列表'!$A$1:$CD$1,0)),"")),"",IFERROR(INDEX('2-3 引出列表'!$A$2:$CE$8700,$A1882,MATCH(G$1,'2-3 引出列表'!$A$1:$CD$1,0)),""))</f>
        <v>0</v>
      </c>
      <c r="H1882">
        <f>IF(ISBLANK(IFERROR(INDEX('2-3 引出列表'!$A$2:$CE$8700,$A1882,MATCH(H$1,'2-3 引出列表'!$A$1:$CD$1,0)),"")),"",IFERROR(INDEX('2-3 引出列表'!$A$2:$CE$8700,$A1882,MATCH(H$1,'2-3 引出列表'!$A$1:$CD$1,0)),""))</f>
        <v>0</v>
      </c>
      <c r="I1882">
        <f>IF(ISBLANK(IFERROR(INDEX('2-3 引出列表'!$A$2:$CE$8700,$A1882,MATCH(I$1,'2-3 引出列表'!$A$1:$CD$1,0)),"")),"",IFERROR(INDEX('2-3 引出列表'!$A$2:$CE$8700,$A1882,MATCH(I$1,'2-3 引出列表'!$A$1:$CD$1,0)),""))</f>
        <v>0</v>
      </c>
    </row>
    <row r="1883" customFormat="1" spans="1:9">
      <c r="A1883">
        <v>1882</v>
      </c>
      <c r="B1883">
        <f>IF(ISBLANK(IFERROR(INDEX('2-3 引出列表'!$A$2:$CE$8700,$A1883,MATCH(B$1,'2-3 引出列表'!$A$1:$CD$1,0)),"")),"",IFERROR(INDEX('2-3 引出列表'!$A$2:$CE$8700,$A1883,MATCH(B$1,'2-3 引出列表'!$A$1:$CD$1,0)),""))</f>
        <v>0</v>
      </c>
      <c r="C1883">
        <f>IF(ISBLANK(IFERROR(INDEX('2-3 引出列表'!$A$2:$CE$8700,$A1883,MATCH(C$1,'2-3 引出列表'!$A$1:$CD$1,0)),"")),"",IFERROR(INDEX('2-3 引出列表'!$A$2:$CE$8700,$A1883,MATCH(C$1,'2-3 引出列表'!$A$1:$CD$1,0)),""))</f>
        <v>0</v>
      </c>
      <c r="D1883">
        <f>IF(ISBLANK(IFERROR(INDEX('2-3 引出列表'!$A$2:$CE$8700,$A1883,MATCH(D$1,'2-3 引出列表'!$A$1:$CD$1,0)),"")),"",IFERROR(INDEX('2-3 引出列表'!$A$2:$CE$8700,$A1883,MATCH(D$1,'2-3 引出列表'!$A$1:$CD$1,0)),""))</f>
        <v>0</v>
      </c>
      <c r="E1883">
        <f>IF(ISBLANK(IFERROR(INDEX('2-3 引出列表'!$A$2:$CE$8700,$A1883,MATCH(E$1,'2-3 引出列表'!$A$1:$CD$1,0)),"")),"",IFERROR(INDEX('2-3 引出列表'!$A$2:$CE$8700,$A1883,MATCH(E$1,'2-3 引出列表'!$A$1:$CD$1,0)),""))</f>
        <v>0</v>
      </c>
      <c r="F1883" t="str">
        <f t="shared" si="29"/>
        <v>0</v>
      </c>
      <c r="G1883">
        <f>IF(ISBLANK(IFERROR(INDEX('2-3 引出列表'!$A$2:$CE$8700,$A1883,MATCH(G$1,'2-3 引出列表'!$A$1:$CD$1,0)),"")),"",IFERROR(INDEX('2-3 引出列表'!$A$2:$CE$8700,$A1883,MATCH(G$1,'2-3 引出列表'!$A$1:$CD$1,0)),""))</f>
        <v>0</v>
      </c>
      <c r="H1883">
        <f>IF(ISBLANK(IFERROR(INDEX('2-3 引出列表'!$A$2:$CE$8700,$A1883,MATCH(H$1,'2-3 引出列表'!$A$1:$CD$1,0)),"")),"",IFERROR(INDEX('2-3 引出列表'!$A$2:$CE$8700,$A1883,MATCH(H$1,'2-3 引出列表'!$A$1:$CD$1,0)),""))</f>
        <v>0</v>
      </c>
      <c r="I1883">
        <f>IF(ISBLANK(IFERROR(INDEX('2-3 引出列表'!$A$2:$CE$8700,$A1883,MATCH(I$1,'2-3 引出列表'!$A$1:$CD$1,0)),"")),"",IFERROR(INDEX('2-3 引出列表'!$A$2:$CE$8700,$A1883,MATCH(I$1,'2-3 引出列表'!$A$1:$CD$1,0)),""))</f>
        <v>0</v>
      </c>
    </row>
    <row r="1884" customFormat="1" spans="1:9">
      <c r="A1884">
        <v>1883</v>
      </c>
      <c r="B1884">
        <f>IF(ISBLANK(IFERROR(INDEX('2-3 引出列表'!$A$2:$CE$8700,$A1884,MATCH(B$1,'2-3 引出列表'!$A$1:$CD$1,0)),"")),"",IFERROR(INDEX('2-3 引出列表'!$A$2:$CE$8700,$A1884,MATCH(B$1,'2-3 引出列表'!$A$1:$CD$1,0)),""))</f>
        <v>0</v>
      </c>
      <c r="C1884">
        <f>IF(ISBLANK(IFERROR(INDEX('2-3 引出列表'!$A$2:$CE$8700,$A1884,MATCH(C$1,'2-3 引出列表'!$A$1:$CD$1,0)),"")),"",IFERROR(INDEX('2-3 引出列表'!$A$2:$CE$8700,$A1884,MATCH(C$1,'2-3 引出列表'!$A$1:$CD$1,0)),""))</f>
        <v>0</v>
      </c>
      <c r="D1884">
        <f>IF(ISBLANK(IFERROR(INDEX('2-3 引出列表'!$A$2:$CE$8700,$A1884,MATCH(D$1,'2-3 引出列表'!$A$1:$CD$1,0)),"")),"",IFERROR(INDEX('2-3 引出列表'!$A$2:$CE$8700,$A1884,MATCH(D$1,'2-3 引出列表'!$A$1:$CD$1,0)),""))</f>
        <v>0</v>
      </c>
      <c r="E1884">
        <f>IF(ISBLANK(IFERROR(INDEX('2-3 引出列表'!$A$2:$CE$8700,$A1884,MATCH(E$1,'2-3 引出列表'!$A$1:$CD$1,0)),"")),"",IFERROR(INDEX('2-3 引出列表'!$A$2:$CE$8700,$A1884,MATCH(E$1,'2-3 引出列表'!$A$1:$CD$1,0)),""))</f>
        <v>0</v>
      </c>
      <c r="F1884" t="str">
        <f t="shared" si="29"/>
        <v>0</v>
      </c>
      <c r="G1884">
        <f>IF(ISBLANK(IFERROR(INDEX('2-3 引出列表'!$A$2:$CE$8700,$A1884,MATCH(G$1,'2-3 引出列表'!$A$1:$CD$1,0)),"")),"",IFERROR(INDEX('2-3 引出列表'!$A$2:$CE$8700,$A1884,MATCH(G$1,'2-3 引出列表'!$A$1:$CD$1,0)),""))</f>
        <v>0</v>
      </c>
      <c r="H1884">
        <f>IF(ISBLANK(IFERROR(INDEX('2-3 引出列表'!$A$2:$CE$8700,$A1884,MATCH(H$1,'2-3 引出列表'!$A$1:$CD$1,0)),"")),"",IFERROR(INDEX('2-3 引出列表'!$A$2:$CE$8700,$A1884,MATCH(H$1,'2-3 引出列表'!$A$1:$CD$1,0)),""))</f>
        <v>0</v>
      </c>
      <c r="I1884">
        <f>IF(ISBLANK(IFERROR(INDEX('2-3 引出列表'!$A$2:$CE$8700,$A1884,MATCH(I$1,'2-3 引出列表'!$A$1:$CD$1,0)),"")),"",IFERROR(INDEX('2-3 引出列表'!$A$2:$CE$8700,$A1884,MATCH(I$1,'2-3 引出列表'!$A$1:$CD$1,0)),""))</f>
        <v>0</v>
      </c>
    </row>
    <row r="1885" customFormat="1" spans="1:9">
      <c r="A1885">
        <v>1884</v>
      </c>
      <c r="B1885">
        <f>IF(ISBLANK(IFERROR(INDEX('2-3 引出列表'!$A$2:$CE$8700,$A1885,MATCH(B$1,'2-3 引出列表'!$A$1:$CD$1,0)),"")),"",IFERROR(INDEX('2-3 引出列表'!$A$2:$CE$8700,$A1885,MATCH(B$1,'2-3 引出列表'!$A$1:$CD$1,0)),""))</f>
        <v>0</v>
      </c>
      <c r="C1885">
        <f>IF(ISBLANK(IFERROR(INDEX('2-3 引出列表'!$A$2:$CE$8700,$A1885,MATCH(C$1,'2-3 引出列表'!$A$1:$CD$1,0)),"")),"",IFERROR(INDEX('2-3 引出列表'!$A$2:$CE$8700,$A1885,MATCH(C$1,'2-3 引出列表'!$A$1:$CD$1,0)),""))</f>
        <v>0</v>
      </c>
      <c r="D1885">
        <f>IF(ISBLANK(IFERROR(INDEX('2-3 引出列表'!$A$2:$CE$8700,$A1885,MATCH(D$1,'2-3 引出列表'!$A$1:$CD$1,0)),"")),"",IFERROR(INDEX('2-3 引出列表'!$A$2:$CE$8700,$A1885,MATCH(D$1,'2-3 引出列表'!$A$1:$CD$1,0)),""))</f>
        <v>0</v>
      </c>
      <c r="E1885">
        <f>IF(ISBLANK(IFERROR(INDEX('2-3 引出列表'!$A$2:$CE$8700,$A1885,MATCH(E$1,'2-3 引出列表'!$A$1:$CD$1,0)),"")),"",IFERROR(INDEX('2-3 引出列表'!$A$2:$CE$8700,$A1885,MATCH(E$1,'2-3 引出列表'!$A$1:$CD$1,0)),""))</f>
        <v>0</v>
      </c>
      <c r="F1885" t="str">
        <f t="shared" si="29"/>
        <v>0</v>
      </c>
      <c r="G1885">
        <f>IF(ISBLANK(IFERROR(INDEX('2-3 引出列表'!$A$2:$CE$8700,$A1885,MATCH(G$1,'2-3 引出列表'!$A$1:$CD$1,0)),"")),"",IFERROR(INDEX('2-3 引出列表'!$A$2:$CE$8700,$A1885,MATCH(G$1,'2-3 引出列表'!$A$1:$CD$1,0)),""))</f>
        <v>0</v>
      </c>
      <c r="H1885">
        <f>IF(ISBLANK(IFERROR(INDEX('2-3 引出列表'!$A$2:$CE$8700,$A1885,MATCH(H$1,'2-3 引出列表'!$A$1:$CD$1,0)),"")),"",IFERROR(INDEX('2-3 引出列表'!$A$2:$CE$8700,$A1885,MATCH(H$1,'2-3 引出列表'!$A$1:$CD$1,0)),""))</f>
        <v>0</v>
      </c>
      <c r="I1885">
        <f>IF(ISBLANK(IFERROR(INDEX('2-3 引出列表'!$A$2:$CE$8700,$A1885,MATCH(I$1,'2-3 引出列表'!$A$1:$CD$1,0)),"")),"",IFERROR(INDEX('2-3 引出列表'!$A$2:$CE$8700,$A1885,MATCH(I$1,'2-3 引出列表'!$A$1:$CD$1,0)),""))</f>
        <v>0</v>
      </c>
    </row>
    <row r="1886" customFormat="1" spans="1:9">
      <c r="A1886">
        <v>1885</v>
      </c>
      <c r="B1886">
        <f>IF(ISBLANK(IFERROR(INDEX('2-3 引出列表'!$A$2:$CE$8700,$A1886,MATCH(B$1,'2-3 引出列表'!$A$1:$CD$1,0)),"")),"",IFERROR(INDEX('2-3 引出列表'!$A$2:$CE$8700,$A1886,MATCH(B$1,'2-3 引出列表'!$A$1:$CD$1,0)),""))</f>
        <v>0</v>
      </c>
      <c r="C1886">
        <f>IF(ISBLANK(IFERROR(INDEX('2-3 引出列表'!$A$2:$CE$8700,$A1886,MATCH(C$1,'2-3 引出列表'!$A$1:$CD$1,0)),"")),"",IFERROR(INDEX('2-3 引出列表'!$A$2:$CE$8700,$A1886,MATCH(C$1,'2-3 引出列表'!$A$1:$CD$1,0)),""))</f>
        <v>0</v>
      </c>
      <c r="D1886">
        <f>IF(ISBLANK(IFERROR(INDEX('2-3 引出列表'!$A$2:$CE$8700,$A1886,MATCH(D$1,'2-3 引出列表'!$A$1:$CD$1,0)),"")),"",IFERROR(INDEX('2-3 引出列表'!$A$2:$CE$8700,$A1886,MATCH(D$1,'2-3 引出列表'!$A$1:$CD$1,0)),""))</f>
        <v>0</v>
      </c>
      <c r="E1886">
        <f>IF(ISBLANK(IFERROR(INDEX('2-3 引出列表'!$A$2:$CE$8700,$A1886,MATCH(E$1,'2-3 引出列表'!$A$1:$CD$1,0)),"")),"",IFERROR(INDEX('2-3 引出列表'!$A$2:$CE$8700,$A1886,MATCH(E$1,'2-3 引出列表'!$A$1:$CD$1,0)),""))</f>
        <v>0</v>
      </c>
      <c r="F1886" t="str">
        <f t="shared" si="29"/>
        <v>0</v>
      </c>
      <c r="G1886">
        <f>IF(ISBLANK(IFERROR(INDEX('2-3 引出列表'!$A$2:$CE$8700,$A1886,MATCH(G$1,'2-3 引出列表'!$A$1:$CD$1,0)),"")),"",IFERROR(INDEX('2-3 引出列表'!$A$2:$CE$8700,$A1886,MATCH(G$1,'2-3 引出列表'!$A$1:$CD$1,0)),""))</f>
        <v>0</v>
      </c>
      <c r="H1886">
        <f>IF(ISBLANK(IFERROR(INDEX('2-3 引出列表'!$A$2:$CE$8700,$A1886,MATCH(H$1,'2-3 引出列表'!$A$1:$CD$1,0)),"")),"",IFERROR(INDEX('2-3 引出列表'!$A$2:$CE$8700,$A1886,MATCH(H$1,'2-3 引出列表'!$A$1:$CD$1,0)),""))</f>
        <v>0</v>
      </c>
      <c r="I1886">
        <f>IF(ISBLANK(IFERROR(INDEX('2-3 引出列表'!$A$2:$CE$8700,$A1886,MATCH(I$1,'2-3 引出列表'!$A$1:$CD$1,0)),"")),"",IFERROR(INDEX('2-3 引出列表'!$A$2:$CE$8700,$A1886,MATCH(I$1,'2-3 引出列表'!$A$1:$CD$1,0)),""))</f>
        <v>0</v>
      </c>
    </row>
    <row r="1887" customFormat="1" spans="1:9">
      <c r="A1887">
        <v>1886</v>
      </c>
      <c r="B1887">
        <f>IF(ISBLANK(IFERROR(INDEX('2-3 引出列表'!$A$2:$CE$8700,$A1887,MATCH(B$1,'2-3 引出列表'!$A$1:$CD$1,0)),"")),"",IFERROR(INDEX('2-3 引出列表'!$A$2:$CE$8700,$A1887,MATCH(B$1,'2-3 引出列表'!$A$1:$CD$1,0)),""))</f>
        <v>0</v>
      </c>
      <c r="C1887">
        <f>IF(ISBLANK(IFERROR(INDEX('2-3 引出列表'!$A$2:$CE$8700,$A1887,MATCH(C$1,'2-3 引出列表'!$A$1:$CD$1,0)),"")),"",IFERROR(INDEX('2-3 引出列表'!$A$2:$CE$8700,$A1887,MATCH(C$1,'2-3 引出列表'!$A$1:$CD$1,0)),""))</f>
        <v>0</v>
      </c>
      <c r="D1887">
        <f>IF(ISBLANK(IFERROR(INDEX('2-3 引出列表'!$A$2:$CE$8700,$A1887,MATCH(D$1,'2-3 引出列表'!$A$1:$CD$1,0)),"")),"",IFERROR(INDEX('2-3 引出列表'!$A$2:$CE$8700,$A1887,MATCH(D$1,'2-3 引出列表'!$A$1:$CD$1,0)),""))</f>
        <v>0</v>
      </c>
      <c r="E1887">
        <f>IF(ISBLANK(IFERROR(INDEX('2-3 引出列表'!$A$2:$CE$8700,$A1887,MATCH(E$1,'2-3 引出列表'!$A$1:$CD$1,0)),"")),"",IFERROR(INDEX('2-3 引出列表'!$A$2:$CE$8700,$A1887,MATCH(E$1,'2-3 引出列表'!$A$1:$CD$1,0)),""))</f>
        <v>0</v>
      </c>
      <c r="F1887" t="str">
        <f t="shared" si="29"/>
        <v>0</v>
      </c>
      <c r="G1887">
        <f>IF(ISBLANK(IFERROR(INDEX('2-3 引出列表'!$A$2:$CE$8700,$A1887,MATCH(G$1,'2-3 引出列表'!$A$1:$CD$1,0)),"")),"",IFERROR(INDEX('2-3 引出列表'!$A$2:$CE$8700,$A1887,MATCH(G$1,'2-3 引出列表'!$A$1:$CD$1,0)),""))</f>
        <v>0</v>
      </c>
      <c r="H1887">
        <f>IF(ISBLANK(IFERROR(INDEX('2-3 引出列表'!$A$2:$CE$8700,$A1887,MATCH(H$1,'2-3 引出列表'!$A$1:$CD$1,0)),"")),"",IFERROR(INDEX('2-3 引出列表'!$A$2:$CE$8700,$A1887,MATCH(H$1,'2-3 引出列表'!$A$1:$CD$1,0)),""))</f>
        <v>0</v>
      </c>
      <c r="I1887">
        <f>IF(ISBLANK(IFERROR(INDEX('2-3 引出列表'!$A$2:$CE$8700,$A1887,MATCH(I$1,'2-3 引出列表'!$A$1:$CD$1,0)),"")),"",IFERROR(INDEX('2-3 引出列表'!$A$2:$CE$8700,$A1887,MATCH(I$1,'2-3 引出列表'!$A$1:$CD$1,0)),""))</f>
        <v>0</v>
      </c>
    </row>
    <row r="1888" customFormat="1" spans="1:9">
      <c r="A1888">
        <v>1887</v>
      </c>
      <c r="B1888">
        <f>IF(ISBLANK(IFERROR(INDEX('2-3 引出列表'!$A$2:$CE$8700,$A1888,MATCH(B$1,'2-3 引出列表'!$A$1:$CD$1,0)),"")),"",IFERROR(INDEX('2-3 引出列表'!$A$2:$CE$8700,$A1888,MATCH(B$1,'2-3 引出列表'!$A$1:$CD$1,0)),""))</f>
        <v>0</v>
      </c>
      <c r="C1888">
        <f>IF(ISBLANK(IFERROR(INDEX('2-3 引出列表'!$A$2:$CE$8700,$A1888,MATCH(C$1,'2-3 引出列表'!$A$1:$CD$1,0)),"")),"",IFERROR(INDEX('2-3 引出列表'!$A$2:$CE$8700,$A1888,MATCH(C$1,'2-3 引出列表'!$A$1:$CD$1,0)),""))</f>
        <v>0</v>
      </c>
      <c r="D1888">
        <f>IF(ISBLANK(IFERROR(INDEX('2-3 引出列表'!$A$2:$CE$8700,$A1888,MATCH(D$1,'2-3 引出列表'!$A$1:$CD$1,0)),"")),"",IFERROR(INDEX('2-3 引出列表'!$A$2:$CE$8700,$A1888,MATCH(D$1,'2-3 引出列表'!$A$1:$CD$1,0)),""))</f>
        <v>0</v>
      </c>
      <c r="E1888">
        <f>IF(ISBLANK(IFERROR(INDEX('2-3 引出列表'!$A$2:$CE$8700,$A1888,MATCH(E$1,'2-3 引出列表'!$A$1:$CD$1,0)),"")),"",IFERROR(INDEX('2-3 引出列表'!$A$2:$CE$8700,$A1888,MATCH(E$1,'2-3 引出列表'!$A$1:$CD$1,0)),""))</f>
        <v>0</v>
      </c>
      <c r="F1888" t="str">
        <f t="shared" si="29"/>
        <v>0</v>
      </c>
      <c r="G1888">
        <f>IF(ISBLANK(IFERROR(INDEX('2-3 引出列表'!$A$2:$CE$8700,$A1888,MATCH(G$1,'2-3 引出列表'!$A$1:$CD$1,0)),"")),"",IFERROR(INDEX('2-3 引出列表'!$A$2:$CE$8700,$A1888,MATCH(G$1,'2-3 引出列表'!$A$1:$CD$1,0)),""))</f>
        <v>0</v>
      </c>
      <c r="H1888">
        <f>IF(ISBLANK(IFERROR(INDEX('2-3 引出列表'!$A$2:$CE$8700,$A1888,MATCH(H$1,'2-3 引出列表'!$A$1:$CD$1,0)),"")),"",IFERROR(INDEX('2-3 引出列表'!$A$2:$CE$8700,$A1888,MATCH(H$1,'2-3 引出列表'!$A$1:$CD$1,0)),""))</f>
        <v>0</v>
      </c>
      <c r="I1888">
        <f>IF(ISBLANK(IFERROR(INDEX('2-3 引出列表'!$A$2:$CE$8700,$A1888,MATCH(I$1,'2-3 引出列表'!$A$1:$CD$1,0)),"")),"",IFERROR(INDEX('2-3 引出列表'!$A$2:$CE$8700,$A1888,MATCH(I$1,'2-3 引出列表'!$A$1:$CD$1,0)),""))</f>
        <v>0</v>
      </c>
    </row>
    <row r="1889" customFormat="1" spans="1:9">
      <c r="A1889">
        <v>1888</v>
      </c>
      <c r="B1889">
        <f>IF(ISBLANK(IFERROR(INDEX('2-3 引出列表'!$A$2:$CE$8700,$A1889,MATCH(B$1,'2-3 引出列表'!$A$1:$CD$1,0)),"")),"",IFERROR(INDEX('2-3 引出列表'!$A$2:$CE$8700,$A1889,MATCH(B$1,'2-3 引出列表'!$A$1:$CD$1,0)),""))</f>
        <v>0</v>
      </c>
      <c r="C1889">
        <f>IF(ISBLANK(IFERROR(INDEX('2-3 引出列表'!$A$2:$CE$8700,$A1889,MATCH(C$1,'2-3 引出列表'!$A$1:$CD$1,0)),"")),"",IFERROR(INDEX('2-3 引出列表'!$A$2:$CE$8700,$A1889,MATCH(C$1,'2-3 引出列表'!$A$1:$CD$1,0)),""))</f>
        <v>0</v>
      </c>
      <c r="D1889">
        <f>IF(ISBLANK(IFERROR(INDEX('2-3 引出列表'!$A$2:$CE$8700,$A1889,MATCH(D$1,'2-3 引出列表'!$A$1:$CD$1,0)),"")),"",IFERROR(INDEX('2-3 引出列表'!$A$2:$CE$8700,$A1889,MATCH(D$1,'2-3 引出列表'!$A$1:$CD$1,0)),""))</f>
        <v>0</v>
      </c>
      <c r="E1889">
        <f>IF(ISBLANK(IFERROR(INDEX('2-3 引出列表'!$A$2:$CE$8700,$A1889,MATCH(E$1,'2-3 引出列表'!$A$1:$CD$1,0)),"")),"",IFERROR(INDEX('2-3 引出列表'!$A$2:$CE$8700,$A1889,MATCH(E$1,'2-3 引出列表'!$A$1:$CD$1,0)),""))</f>
        <v>0</v>
      </c>
      <c r="F1889" t="str">
        <f t="shared" si="29"/>
        <v>0</v>
      </c>
      <c r="G1889">
        <f>IF(ISBLANK(IFERROR(INDEX('2-3 引出列表'!$A$2:$CE$8700,$A1889,MATCH(G$1,'2-3 引出列表'!$A$1:$CD$1,0)),"")),"",IFERROR(INDEX('2-3 引出列表'!$A$2:$CE$8700,$A1889,MATCH(G$1,'2-3 引出列表'!$A$1:$CD$1,0)),""))</f>
        <v>0</v>
      </c>
      <c r="H1889">
        <f>IF(ISBLANK(IFERROR(INDEX('2-3 引出列表'!$A$2:$CE$8700,$A1889,MATCH(H$1,'2-3 引出列表'!$A$1:$CD$1,0)),"")),"",IFERROR(INDEX('2-3 引出列表'!$A$2:$CE$8700,$A1889,MATCH(H$1,'2-3 引出列表'!$A$1:$CD$1,0)),""))</f>
        <v>0</v>
      </c>
      <c r="I1889">
        <f>IF(ISBLANK(IFERROR(INDEX('2-3 引出列表'!$A$2:$CE$8700,$A1889,MATCH(I$1,'2-3 引出列表'!$A$1:$CD$1,0)),"")),"",IFERROR(INDEX('2-3 引出列表'!$A$2:$CE$8700,$A1889,MATCH(I$1,'2-3 引出列表'!$A$1:$CD$1,0)),""))</f>
        <v>0</v>
      </c>
    </row>
    <row r="1890" customFormat="1" spans="1:9">
      <c r="A1890">
        <v>1889</v>
      </c>
      <c r="B1890">
        <f>IF(ISBLANK(IFERROR(INDEX('2-3 引出列表'!$A$2:$CE$8700,$A1890,MATCH(B$1,'2-3 引出列表'!$A$1:$CD$1,0)),"")),"",IFERROR(INDEX('2-3 引出列表'!$A$2:$CE$8700,$A1890,MATCH(B$1,'2-3 引出列表'!$A$1:$CD$1,0)),""))</f>
        <v>0</v>
      </c>
      <c r="C1890">
        <f>IF(ISBLANK(IFERROR(INDEX('2-3 引出列表'!$A$2:$CE$8700,$A1890,MATCH(C$1,'2-3 引出列表'!$A$1:$CD$1,0)),"")),"",IFERROR(INDEX('2-3 引出列表'!$A$2:$CE$8700,$A1890,MATCH(C$1,'2-3 引出列表'!$A$1:$CD$1,0)),""))</f>
        <v>0</v>
      </c>
      <c r="D1890">
        <f>IF(ISBLANK(IFERROR(INDEX('2-3 引出列表'!$A$2:$CE$8700,$A1890,MATCH(D$1,'2-3 引出列表'!$A$1:$CD$1,0)),"")),"",IFERROR(INDEX('2-3 引出列表'!$A$2:$CE$8700,$A1890,MATCH(D$1,'2-3 引出列表'!$A$1:$CD$1,0)),""))</f>
        <v>0</v>
      </c>
      <c r="E1890">
        <f>IF(ISBLANK(IFERROR(INDEX('2-3 引出列表'!$A$2:$CE$8700,$A1890,MATCH(E$1,'2-3 引出列表'!$A$1:$CD$1,0)),"")),"",IFERROR(INDEX('2-3 引出列表'!$A$2:$CE$8700,$A1890,MATCH(E$1,'2-3 引出列表'!$A$1:$CD$1,0)),""))</f>
        <v>0</v>
      </c>
      <c r="F1890" t="str">
        <f t="shared" si="29"/>
        <v>0</v>
      </c>
      <c r="G1890">
        <f>IF(ISBLANK(IFERROR(INDEX('2-3 引出列表'!$A$2:$CE$8700,$A1890,MATCH(G$1,'2-3 引出列表'!$A$1:$CD$1,0)),"")),"",IFERROR(INDEX('2-3 引出列表'!$A$2:$CE$8700,$A1890,MATCH(G$1,'2-3 引出列表'!$A$1:$CD$1,0)),""))</f>
        <v>0</v>
      </c>
      <c r="H1890">
        <f>IF(ISBLANK(IFERROR(INDEX('2-3 引出列表'!$A$2:$CE$8700,$A1890,MATCH(H$1,'2-3 引出列表'!$A$1:$CD$1,0)),"")),"",IFERROR(INDEX('2-3 引出列表'!$A$2:$CE$8700,$A1890,MATCH(H$1,'2-3 引出列表'!$A$1:$CD$1,0)),""))</f>
        <v>0</v>
      </c>
      <c r="I1890">
        <f>IF(ISBLANK(IFERROR(INDEX('2-3 引出列表'!$A$2:$CE$8700,$A1890,MATCH(I$1,'2-3 引出列表'!$A$1:$CD$1,0)),"")),"",IFERROR(INDEX('2-3 引出列表'!$A$2:$CE$8700,$A1890,MATCH(I$1,'2-3 引出列表'!$A$1:$CD$1,0)),""))</f>
        <v>0</v>
      </c>
    </row>
    <row r="1891" customFormat="1" spans="1:9">
      <c r="A1891">
        <v>1890</v>
      </c>
      <c r="B1891">
        <f>IF(ISBLANK(IFERROR(INDEX('2-3 引出列表'!$A$2:$CE$8700,$A1891,MATCH(B$1,'2-3 引出列表'!$A$1:$CD$1,0)),"")),"",IFERROR(INDEX('2-3 引出列表'!$A$2:$CE$8700,$A1891,MATCH(B$1,'2-3 引出列表'!$A$1:$CD$1,0)),""))</f>
        <v>0</v>
      </c>
      <c r="C1891">
        <f>IF(ISBLANK(IFERROR(INDEX('2-3 引出列表'!$A$2:$CE$8700,$A1891,MATCH(C$1,'2-3 引出列表'!$A$1:$CD$1,0)),"")),"",IFERROR(INDEX('2-3 引出列表'!$A$2:$CE$8700,$A1891,MATCH(C$1,'2-3 引出列表'!$A$1:$CD$1,0)),""))</f>
        <v>0</v>
      </c>
      <c r="D1891">
        <f>IF(ISBLANK(IFERROR(INDEX('2-3 引出列表'!$A$2:$CE$8700,$A1891,MATCH(D$1,'2-3 引出列表'!$A$1:$CD$1,0)),"")),"",IFERROR(INDEX('2-3 引出列表'!$A$2:$CE$8700,$A1891,MATCH(D$1,'2-3 引出列表'!$A$1:$CD$1,0)),""))</f>
        <v>0</v>
      </c>
      <c r="E1891">
        <f>IF(ISBLANK(IFERROR(INDEX('2-3 引出列表'!$A$2:$CE$8700,$A1891,MATCH(E$1,'2-3 引出列表'!$A$1:$CD$1,0)),"")),"",IFERROR(INDEX('2-3 引出列表'!$A$2:$CE$8700,$A1891,MATCH(E$1,'2-3 引出列表'!$A$1:$CD$1,0)),""))</f>
        <v>0</v>
      </c>
      <c r="F1891" t="str">
        <f t="shared" si="29"/>
        <v>0</v>
      </c>
      <c r="G1891">
        <f>IF(ISBLANK(IFERROR(INDEX('2-3 引出列表'!$A$2:$CE$8700,$A1891,MATCH(G$1,'2-3 引出列表'!$A$1:$CD$1,0)),"")),"",IFERROR(INDEX('2-3 引出列表'!$A$2:$CE$8700,$A1891,MATCH(G$1,'2-3 引出列表'!$A$1:$CD$1,0)),""))</f>
        <v>0</v>
      </c>
      <c r="H1891">
        <f>IF(ISBLANK(IFERROR(INDEX('2-3 引出列表'!$A$2:$CE$8700,$A1891,MATCH(H$1,'2-3 引出列表'!$A$1:$CD$1,0)),"")),"",IFERROR(INDEX('2-3 引出列表'!$A$2:$CE$8700,$A1891,MATCH(H$1,'2-3 引出列表'!$A$1:$CD$1,0)),""))</f>
        <v>0</v>
      </c>
      <c r="I1891">
        <f>IF(ISBLANK(IFERROR(INDEX('2-3 引出列表'!$A$2:$CE$8700,$A1891,MATCH(I$1,'2-3 引出列表'!$A$1:$CD$1,0)),"")),"",IFERROR(INDEX('2-3 引出列表'!$A$2:$CE$8700,$A1891,MATCH(I$1,'2-3 引出列表'!$A$1:$CD$1,0)),""))</f>
        <v>0</v>
      </c>
    </row>
    <row r="1892" customFormat="1" spans="1:9">
      <c r="A1892">
        <v>1891</v>
      </c>
      <c r="B1892">
        <f>IF(ISBLANK(IFERROR(INDEX('2-3 引出列表'!$A$2:$CE$8700,$A1892,MATCH(B$1,'2-3 引出列表'!$A$1:$CD$1,0)),"")),"",IFERROR(INDEX('2-3 引出列表'!$A$2:$CE$8700,$A1892,MATCH(B$1,'2-3 引出列表'!$A$1:$CD$1,0)),""))</f>
        <v>0</v>
      </c>
      <c r="C1892">
        <f>IF(ISBLANK(IFERROR(INDEX('2-3 引出列表'!$A$2:$CE$8700,$A1892,MATCH(C$1,'2-3 引出列表'!$A$1:$CD$1,0)),"")),"",IFERROR(INDEX('2-3 引出列表'!$A$2:$CE$8700,$A1892,MATCH(C$1,'2-3 引出列表'!$A$1:$CD$1,0)),""))</f>
        <v>0</v>
      </c>
      <c r="D1892">
        <f>IF(ISBLANK(IFERROR(INDEX('2-3 引出列表'!$A$2:$CE$8700,$A1892,MATCH(D$1,'2-3 引出列表'!$A$1:$CD$1,0)),"")),"",IFERROR(INDEX('2-3 引出列表'!$A$2:$CE$8700,$A1892,MATCH(D$1,'2-3 引出列表'!$A$1:$CD$1,0)),""))</f>
        <v>0</v>
      </c>
      <c r="E1892">
        <f>IF(ISBLANK(IFERROR(INDEX('2-3 引出列表'!$A$2:$CE$8700,$A1892,MATCH(E$1,'2-3 引出列表'!$A$1:$CD$1,0)),"")),"",IFERROR(INDEX('2-3 引出列表'!$A$2:$CE$8700,$A1892,MATCH(E$1,'2-3 引出列表'!$A$1:$CD$1,0)),""))</f>
        <v>0</v>
      </c>
      <c r="F1892" t="str">
        <f t="shared" si="29"/>
        <v>0</v>
      </c>
      <c r="G1892">
        <f>IF(ISBLANK(IFERROR(INDEX('2-3 引出列表'!$A$2:$CE$8700,$A1892,MATCH(G$1,'2-3 引出列表'!$A$1:$CD$1,0)),"")),"",IFERROR(INDEX('2-3 引出列表'!$A$2:$CE$8700,$A1892,MATCH(G$1,'2-3 引出列表'!$A$1:$CD$1,0)),""))</f>
        <v>0</v>
      </c>
      <c r="H1892">
        <f>IF(ISBLANK(IFERROR(INDEX('2-3 引出列表'!$A$2:$CE$8700,$A1892,MATCH(H$1,'2-3 引出列表'!$A$1:$CD$1,0)),"")),"",IFERROR(INDEX('2-3 引出列表'!$A$2:$CE$8700,$A1892,MATCH(H$1,'2-3 引出列表'!$A$1:$CD$1,0)),""))</f>
        <v>0</v>
      </c>
      <c r="I1892">
        <f>IF(ISBLANK(IFERROR(INDEX('2-3 引出列表'!$A$2:$CE$8700,$A1892,MATCH(I$1,'2-3 引出列表'!$A$1:$CD$1,0)),"")),"",IFERROR(INDEX('2-3 引出列表'!$A$2:$CE$8700,$A1892,MATCH(I$1,'2-3 引出列表'!$A$1:$CD$1,0)),""))</f>
        <v>0</v>
      </c>
    </row>
    <row r="1893" customFormat="1" spans="1:9">
      <c r="A1893">
        <v>1892</v>
      </c>
      <c r="B1893">
        <f>IF(ISBLANK(IFERROR(INDEX('2-3 引出列表'!$A$2:$CE$8700,$A1893,MATCH(B$1,'2-3 引出列表'!$A$1:$CD$1,0)),"")),"",IFERROR(INDEX('2-3 引出列表'!$A$2:$CE$8700,$A1893,MATCH(B$1,'2-3 引出列表'!$A$1:$CD$1,0)),""))</f>
        <v>0</v>
      </c>
      <c r="C1893">
        <f>IF(ISBLANK(IFERROR(INDEX('2-3 引出列表'!$A$2:$CE$8700,$A1893,MATCH(C$1,'2-3 引出列表'!$A$1:$CD$1,0)),"")),"",IFERROR(INDEX('2-3 引出列表'!$A$2:$CE$8700,$A1893,MATCH(C$1,'2-3 引出列表'!$A$1:$CD$1,0)),""))</f>
        <v>0</v>
      </c>
      <c r="D1893">
        <f>IF(ISBLANK(IFERROR(INDEX('2-3 引出列表'!$A$2:$CE$8700,$A1893,MATCH(D$1,'2-3 引出列表'!$A$1:$CD$1,0)),"")),"",IFERROR(INDEX('2-3 引出列表'!$A$2:$CE$8700,$A1893,MATCH(D$1,'2-3 引出列表'!$A$1:$CD$1,0)),""))</f>
        <v>0</v>
      </c>
      <c r="E1893">
        <f>IF(ISBLANK(IFERROR(INDEX('2-3 引出列表'!$A$2:$CE$8700,$A1893,MATCH(E$1,'2-3 引出列表'!$A$1:$CD$1,0)),"")),"",IFERROR(INDEX('2-3 引出列表'!$A$2:$CE$8700,$A1893,MATCH(E$1,'2-3 引出列表'!$A$1:$CD$1,0)),""))</f>
        <v>0</v>
      </c>
      <c r="F1893" t="str">
        <f t="shared" si="29"/>
        <v>0</v>
      </c>
      <c r="G1893">
        <f>IF(ISBLANK(IFERROR(INDEX('2-3 引出列表'!$A$2:$CE$8700,$A1893,MATCH(G$1,'2-3 引出列表'!$A$1:$CD$1,0)),"")),"",IFERROR(INDEX('2-3 引出列表'!$A$2:$CE$8700,$A1893,MATCH(G$1,'2-3 引出列表'!$A$1:$CD$1,0)),""))</f>
        <v>0</v>
      </c>
      <c r="H1893">
        <f>IF(ISBLANK(IFERROR(INDEX('2-3 引出列表'!$A$2:$CE$8700,$A1893,MATCH(H$1,'2-3 引出列表'!$A$1:$CD$1,0)),"")),"",IFERROR(INDEX('2-3 引出列表'!$A$2:$CE$8700,$A1893,MATCH(H$1,'2-3 引出列表'!$A$1:$CD$1,0)),""))</f>
        <v>0</v>
      </c>
      <c r="I1893">
        <f>IF(ISBLANK(IFERROR(INDEX('2-3 引出列表'!$A$2:$CE$8700,$A1893,MATCH(I$1,'2-3 引出列表'!$A$1:$CD$1,0)),"")),"",IFERROR(INDEX('2-3 引出列表'!$A$2:$CE$8700,$A1893,MATCH(I$1,'2-3 引出列表'!$A$1:$CD$1,0)),""))</f>
        <v>0</v>
      </c>
    </row>
    <row r="1894" customFormat="1" spans="1:9">
      <c r="A1894">
        <v>1893</v>
      </c>
      <c r="B1894">
        <f>IF(ISBLANK(IFERROR(INDEX('2-3 引出列表'!$A$2:$CE$8700,$A1894,MATCH(B$1,'2-3 引出列表'!$A$1:$CD$1,0)),"")),"",IFERROR(INDEX('2-3 引出列表'!$A$2:$CE$8700,$A1894,MATCH(B$1,'2-3 引出列表'!$A$1:$CD$1,0)),""))</f>
        <v>0</v>
      </c>
      <c r="C1894">
        <f>IF(ISBLANK(IFERROR(INDEX('2-3 引出列表'!$A$2:$CE$8700,$A1894,MATCH(C$1,'2-3 引出列表'!$A$1:$CD$1,0)),"")),"",IFERROR(INDEX('2-3 引出列表'!$A$2:$CE$8700,$A1894,MATCH(C$1,'2-3 引出列表'!$A$1:$CD$1,0)),""))</f>
        <v>0</v>
      </c>
      <c r="D1894">
        <f>IF(ISBLANK(IFERROR(INDEX('2-3 引出列表'!$A$2:$CE$8700,$A1894,MATCH(D$1,'2-3 引出列表'!$A$1:$CD$1,0)),"")),"",IFERROR(INDEX('2-3 引出列表'!$A$2:$CE$8700,$A1894,MATCH(D$1,'2-3 引出列表'!$A$1:$CD$1,0)),""))</f>
        <v>0</v>
      </c>
      <c r="E1894">
        <f>IF(ISBLANK(IFERROR(INDEX('2-3 引出列表'!$A$2:$CE$8700,$A1894,MATCH(E$1,'2-3 引出列表'!$A$1:$CD$1,0)),"")),"",IFERROR(INDEX('2-3 引出列表'!$A$2:$CE$8700,$A1894,MATCH(E$1,'2-3 引出列表'!$A$1:$CD$1,0)),""))</f>
        <v>0</v>
      </c>
      <c r="F1894" t="str">
        <f t="shared" si="29"/>
        <v>0</v>
      </c>
      <c r="G1894">
        <f>IF(ISBLANK(IFERROR(INDEX('2-3 引出列表'!$A$2:$CE$8700,$A1894,MATCH(G$1,'2-3 引出列表'!$A$1:$CD$1,0)),"")),"",IFERROR(INDEX('2-3 引出列表'!$A$2:$CE$8700,$A1894,MATCH(G$1,'2-3 引出列表'!$A$1:$CD$1,0)),""))</f>
        <v>0</v>
      </c>
      <c r="H1894">
        <f>IF(ISBLANK(IFERROR(INDEX('2-3 引出列表'!$A$2:$CE$8700,$A1894,MATCH(H$1,'2-3 引出列表'!$A$1:$CD$1,0)),"")),"",IFERROR(INDEX('2-3 引出列表'!$A$2:$CE$8700,$A1894,MATCH(H$1,'2-3 引出列表'!$A$1:$CD$1,0)),""))</f>
        <v>0</v>
      </c>
      <c r="I1894">
        <f>IF(ISBLANK(IFERROR(INDEX('2-3 引出列表'!$A$2:$CE$8700,$A1894,MATCH(I$1,'2-3 引出列表'!$A$1:$CD$1,0)),"")),"",IFERROR(INDEX('2-3 引出列表'!$A$2:$CE$8700,$A1894,MATCH(I$1,'2-3 引出列表'!$A$1:$CD$1,0)),""))</f>
        <v>0</v>
      </c>
    </row>
    <row r="1895" customFormat="1" spans="1:9">
      <c r="A1895">
        <v>1894</v>
      </c>
      <c r="B1895">
        <f>IF(ISBLANK(IFERROR(INDEX('2-3 引出列表'!$A$2:$CE$8700,$A1895,MATCH(B$1,'2-3 引出列表'!$A$1:$CD$1,0)),"")),"",IFERROR(INDEX('2-3 引出列表'!$A$2:$CE$8700,$A1895,MATCH(B$1,'2-3 引出列表'!$A$1:$CD$1,0)),""))</f>
        <v>0</v>
      </c>
      <c r="C1895">
        <f>IF(ISBLANK(IFERROR(INDEX('2-3 引出列表'!$A$2:$CE$8700,$A1895,MATCH(C$1,'2-3 引出列表'!$A$1:$CD$1,0)),"")),"",IFERROR(INDEX('2-3 引出列表'!$A$2:$CE$8700,$A1895,MATCH(C$1,'2-3 引出列表'!$A$1:$CD$1,0)),""))</f>
        <v>0</v>
      </c>
      <c r="D1895">
        <f>IF(ISBLANK(IFERROR(INDEX('2-3 引出列表'!$A$2:$CE$8700,$A1895,MATCH(D$1,'2-3 引出列表'!$A$1:$CD$1,0)),"")),"",IFERROR(INDEX('2-3 引出列表'!$A$2:$CE$8700,$A1895,MATCH(D$1,'2-3 引出列表'!$A$1:$CD$1,0)),""))</f>
        <v>0</v>
      </c>
      <c r="E1895">
        <f>IF(ISBLANK(IFERROR(INDEX('2-3 引出列表'!$A$2:$CE$8700,$A1895,MATCH(E$1,'2-3 引出列表'!$A$1:$CD$1,0)),"")),"",IFERROR(INDEX('2-3 引出列表'!$A$2:$CE$8700,$A1895,MATCH(E$1,'2-3 引出列表'!$A$1:$CD$1,0)),""))</f>
        <v>0</v>
      </c>
      <c r="F1895" t="str">
        <f t="shared" si="29"/>
        <v>0</v>
      </c>
      <c r="G1895">
        <f>IF(ISBLANK(IFERROR(INDEX('2-3 引出列表'!$A$2:$CE$8700,$A1895,MATCH(G$1,'2-3 引出列表'!$A$1:$CD$1,0)),"")),"",IFERROR(INDEX('2-3 引出列表'!$A$2:$CE$8700,$A1895,MATCH(G$1,'2-3 引出列表'!$A$1:$CD$1,0)),""))</f>
        <v>0</v>
      </c>
      <c r="H1895">
        <f>IF(ISBLANK(IFERROR(INDEX('2-3 引出列表'!$A$2:$CE$8700,$A1895,MATCH(H$1,'2-3 引出列表'!$A$1:$CD$1,0)),"")),"",IFERROR(INDEX('2-3 引出列表'!$A$2:$CE$8700,$A1895,MATCH(H$1,'2-3 引出列表'!$A$1:$CD$1,0)),""))</f>
        <v>0</v>
      </c>
      <c r="I1895">
        <f>IF(ISBLANK(IFERROR(INDEX('2-3 引出列表'!$A$2:$CE$8700,$A1895,MATCH(I$1,'2-3 引出列表'!$A$1:$CD$1,0)),"")),"",IFERROR(INDEX('2-3 引出列表'!$A$2:$CE$8700,$A1895,MATCH(I$1,'2-3 引出列表'!$A$1:$CD$1,0)),""))</f>
        <v>0</v>
      </c>
    </row>
    <row r="1896" customFormat="1" spans="1:9">
      <c r="A1896">
        <v>1895</v>
      </c>
      <c r="B1896">
        <f>IF(ISBLANK(IFERROR(INDEX('2-3 引出列表'!$A$2:$CE$8700,$A1896,MATCH(B$1,'2-3 引出列表'!$A$1:$CD$1,0)),"")),"",IFERROR(INDEX('2-3 引出列表'!$A$2:$CE$8700,$A1896,MATCH(B$1,'2-3 引出列表'!$A$1:$CD$1,0)),""))</f>
        <v>0</v>
      </c>
      <c r="C1896">
        <f>IF(ISBLANK(IFERROR(INDEX('2-3 引出列表'!$A$2:$CE$8700,$A1896,MATCH(C$1,'2-3 引出列表'!$A$1:$CD$1,0)),"")),"",IFERROR(INDEX('2-3 引出列表'!$A$2:$CE$8700,$A1896,MATCH(C$1,'2-3 引出列表'!$A$1:$CD$1,0)),""))</f>
        <v>0</v>
      </c>
      <c r="D1896">
        <f>IF(ISBLANK(IFERROR(INDEX('2-3 引出列表'!$A$2:$CE$8700,$A1896,MATCH(D$1,'2-3 引出列表'!$A$1:$CD$1,0)),"")),"",IFERROR(INDEX('2-3 引出列表'!$A$2:$CE$8700,$A1896,MATCH(D$1,'2-3 引出列表'!$A$1:$CD$1,0)),""))</f>
        <v>0</v>
      </c>
      <c r="E1896">
        <f>IF(ISBLANK(IFERROR(INDEX('2-3 引出列表'!$A$2:$CE$8700,$A1896,MATCH(E$1,'2-3 引出列表'!$A$1:$CD$1,0)),"")),"",IFERROR(INDEX('2-3 引出列表'!$A$2:$CE$8700,$A1896,MATCH(E$1,'2-3 引出列表'!$A$1:$CD$1,0)),""))</f>
        <v>0</v>
      </c>
      <c r="F1896" t="str">
        <f t="shared" si="29"/>
        <v>0</v>
      </c>
      <c r="G1896">
        <f>IF(ISBLANK(IFERROR(INDEX('2-3 引出列表'!$A$2:$CE$8700,$A1896,MATCH(G$1,'2-3 引出列表'!$A$1:$CD$1,0)),"")),"",IFERROR(INDEX('2-3 引出列表'!$A$2:$CE$8700,$A1896,MATCH(G$1,'2-3 引出列表'!$A$1:$CD$1,0)),""))</f>
        <v>0</v>
      </c>
      <c r="H1896">
        <f>IF(ISBLANK(IFERROR(INDEX('2-3 引出列表'!$A$2:$CE$8700,$A1896,MATCH(H$1,'2-3 引出列表'!$A$1:$CD$1,0)),"")),"",IFERROR(INDEX('2-3 引出列表'!$A$2:$CE$8700,$A1896,MATCH(H$1,'2-3 引出列表'!$A$1:$CD$1,0)),""))</f>
        <v>0</v>
      </c>
      <c r="I1896">
        <f>IF(ISBLANK(IFERROR(INDEX('2-3 引出列表'!$A$2:$CE$8700,$A1896,MATCH(I$1,'2-3 引出列表'!$A$1:$CD$1,0)),"")),"",IFERROR(INDEX('2-3 引出列表'!$A$2:$CE$8700,$A1896,MATCH(I$1,'2-3 引出列表'!$A$1:$CD$1,0)),""))</f>
        <v>0</v>
      </c>
    </row>
    <row r="1897" customFormat="1" spans="1:9">
      <c r="A1897">
        <v>1896</v>
      </c>
      <c r="B1897">
        <f>IF(ISBLANK(IFERROR(INDEX('2-3 引出列表'!$A$2:$CE$8700,$A1897,MATCH(B$1,'2-3 引出列表'!$A$1:$CD$1,0)),"")),"",IFERROR(INDEX('2-3 引出列表'!$A$2:$CE$8700,$A1897,MATCH(B$1,'2-3 引出列表'!$A$1:$CD$1,0)),""))</f>
        <v>0</v>
      </c>
      <c r="C1897">
        <f>IF(ISBLANK(IFERROR(INDEX('2-3 引出列表'!$A$2:$CE$8700,$A1897,MATCH(C$1,'2-3 引出列表'!$A$1:$CD$1,0)),"")),"",IFERROR(INDEX('2-3 引出列表'!$A$2:$CE$8700,$A1897,MATCH(C$1,'2-3 引出列表'!$A$1:$CD$1,0)),""))</f>
        <v>0</v>
      </c>
      <c r="D1897">
        <f>IF(ISBLANK(IFERROR(INDEX('2-3 引出列表'!$A$2:$CE$8700,$A1897,MATCH(D$1,'2-3 引出列表'!$A$1:$CD$1,0)),"")),"",IFERROR(INDEX('2-3 引出列表'!$A$2:$CE$8700,$A1897,MATCH(D$1,'2-3 引出列表'!$A$1:$CD$1,0)),""))</f>
        <v>0</v>
      </c>
      <c r="E1897">
        <f>IF(ISBLANK(IFERROR(INDEX('2-3 引出列表'!$A$2:$CE$8700,$A1897,MATCH(E$1,'2-3 引出列表'!$A$1:$CD$1,0)),"")),"",IFERROR(INDEX('2-3 引出列表'!$A$2:$CE$8700,$A1897,MATCH(E$1,'2-3 引出列表'!$A$1:$CD$1,0)),""))</f>
        <v>0</v>
      </c>
      <c r="F1897" t="str">
        <f t="shared" si="29"/>
        <v>0</v>
      </c>
      <c r="G1897">
        <f>IF(ISBLANK(IFERROR(INDEX('2-3 引出列表'!$A$2:$CE$8700,$A1897,MATCH(G$1,'2-3 引出列表'!$A$1:$CD$1,0)),"")),"",IFERROR(INDEX('2-3 引出列表'!$A$2:$CE$8700,$A1897,MATCH(G$1,'2-3 引出列表'!$A$1:$CD$1,0)),""))</f>
        <v>0</v>
      </c>
      <c r="H1897">
        <f>IF(ISBLANK(IFERROR(INDEX('2-3 引出列表'!$A$2:$CE$8700,$A1897,MATCH(H$1,'2-3 引出列表'!$A$1:$CD$1,0)),"")),"",IFERROR(INDEX('2-3 引出列表'!$A$2:$CE$8700,$A1897,MATCH(H$1,'2-3 引出列表'!$A$1:$CD$1,0)),""))</f>
        <v>0</v>
      </c>
      <c r="I1897">
        <f>IF(ISBLANK(IFERROR(INDEX('2-3 引出列表'!$A$2:$CE$8700,$A1897,MATCH(I$1,'2-3 引出列表'!$A$1:$CD$1,0)),"")),"",IFERROR(INDEX('2-3 引出列表'!$A$2:$CE$8700,$A1897,MATCH(I$1,'2-3 引出列表'!$A$1:$CD$1,0)),""))</f>
        <v>0</v>
      </c>
    </row>
    <row r="1898" customFormat="1" spans="1:9">
      <c r="A1898">
        <v>1897</v>
      </c>
      <c r="B1898">
        <f>IF(ISBLANK(IFERROR(INDEX('2-3 引出列表'!$A$2:$CE$8700,$A1898,MATCH(B$1,'2-3 引出列表'!$A$1:$CD$1,0)),"")),"",IFERROR(INDEX('2-3 引出列表'!$A$2:$CE$8700,$A1898,MATCH(B$1,'2-3 引出列表'!$A$1:$CD$1,0)),""))</f>
        <v>0</v>
      </c>
      <c r="C1898">
        <f>IF(ISBLANK(IFERROR(INDEX('2-3 引出列表'!$A$2:$CE$8700,$A1898,MATCH(C$1,'2-3 引出列表'!$A$1:$CD$1,0)),"")),"",IFERROR(INDEX('2-3 引出列表'!$A$2:$CE$8700,$A1898,MATCH(C$1,'2-3 引出列表'!$A$1:$CD$1,0)),""))</f>
        <v>0</v>
      </c>
      <c r="D1898">
        <f>IF(ISBLANK(IFERROR(INDEX('2-3 引出列表'!$A$2:$CE$8700,$A1898,MATCH(D$1,'2-3 引出列表'!$A$1:$CD$1,0)),"")),"",IFERROR(INDEX('2-3 引出列表'!$A$2:$CE$8700,$A1898,MATCH(D$1,'2-3 引出列表'!$A$1:$CD$1,0)),""))</f>
        <v>0</v>
      </c>
      <c r="E1898">
        <f>IF(ISBLANK(IFERROR(INDEX('2-3 引出列表'!$A$2:$CE$8700,$A1898,MATCH(E$1,'2-3 引出列表'!$A$1:$CD$1,0)),"")),"",IFERROR(INDEX('2-3 引出列表'!$A$2:$CE$8700,$A1898,MATCH(E$1,'2-3 引出列表'!$A$1:$CD$1,0)),""))</f>
        <v>0</v>
      </c>
      <c r="F1898" t="str">
        <f t="shared" si="29"/>
        <v>0</v>
      </c>
      <c r="G1898">
        <f>IF(ISBLANK(IFERROR(INDEX('2-3 引出列表'!$A$2:$CE$8700,$A1898,MATCH(G$1,'2-3 引出列表'!$A$1:$CD$1,0)),"")),"",IFERROR(INDEX('2-3 引出列表'!$A$2:$CE$8700,$A1898,MATCH(G$1,'2-3 引出列表'!$A$1:$CD$1,0)),""))</f>
        <v>0</v>
      </c>
      <c r="H1898">
        <f>IF(ISBLANK(IFERROR(INDEX('2-3 引出列表'!$A$2:$CE$8700,$A1898,MATCH(H$1,'2-3 引出列表'!$A$1:$CD$1,0)),"")),"",IFERROR(INDEX('2-3 引出列表'!$A$2:$CE$8700,$A1898,MATCH(H$1,'2-3 引出列表'!$A$1:$CD$1,0)),""))</f>
        <v>0</v>
      </c>
      <c r="I1898">
        <f>IF(ISBLANK(IFERROR(INDEX('2-3 引出列表'!$A$2:$CE$8700,$A1898,MATCH(I$1,'2-3 引出列表'!$A$1:$CD$1,0)),"")),"",IFERROR(INDEX('2-3 引出列表'!$A$2:$CE$8700,$A1898,MATCH(I$1,'2-3 引出列表'!$A$1:$CD$1,0)),""))</f>
        <v>0</v>
      </c>
    </row>
    <row r="1899" customFormat="1" spans="1:9">
      <c r="A1899">
        <v>1898</v>
      </c>
      <c r="B1899">
        <f>IF(ISBLANK(IFERROR(INDEX('2-3 引出列表'!$A$2:$CE$8700,$A1899,MATCH(B$1,'2-3 引出列表'!$A$1:$CD$1,0)),"")),"",IFERROR(INDEX('2-3 引出列表'!$A$2:$CE$8700,$A1899,MATCH(B$1,'2-3 引出列表'!$A$1:$CD$1,0)),""))</f>
        <v>0</v>
      </c>
      <c r="C1899">
        <f>IF(ISBLANK(IFERROR(INDEX('2-3 引出列表'!$A$2:$CE$8700,$A1899,MATCH(C$1,'2-3 引出列表'!$A$1:$CD$1,0)),"")),"",IFERROR(INDEX('2-3 引出列表'!$A$2:$CE$8700,$A1899,MATCH(C$1,'2-3 引出列表'!$A$1:$CD$1,0)),""))</f>
        <v>0</v>
      </c>
      <c r="D1899">
        <f>IF(ISBLANK(IFERROR(INDEX('2-3 引出列表'!$A$2:$CE$8700,$A1899,MATCH(D$1,'2-3 引出列表'!$A$1:$CD$1,0)),"")),"",IFERROR(INDEX('2-3 引出列表'!$A$2:$CE$8700,$A1899,MATCH(D$1,'2-3 引出列表'!$A$1:$CD$1,0)),""))</f>
        <v>0</v>
      </c>
      <c r="E1899">
        <f>IF(ISBLANK(IFERROR(INDEX('2-3 引出列表'!$A$2:$CE$8700,$A1899,MATCH(E$1,'2-3 引出列表'!$A$1:$CD$1,0)),"")),"",IFERROR(INDEX('2-3 引出列表'!$A$2:$CE$8700,$A1899,MATCH(E$1,'2-3 引出列表'!$A$1:$CD$1,0)),""))</f>
        <v>0</v>
      </c>
      <c r="F1899" t="str">
        <f t="shared" si="29"/>
        <v>0</v>
      </c>
      <c r="G1899">
        <f>IF(ISBLANK(IFERROR(INDEX('2-3 引出列表'!$A$2:$CE$8700,$A1899,MATCH(G$1,'2-3 引出列表'!$A$1:$CD$1,0)),"")),"",IFERROR(INDEX('2-3 引出列表'!$A$2:$CE$8700,$A1899,MATCH(G$1,'2-3 引出列表'!$A$1:$CD$1,0)),""))</f>
        <v>0</v>
      </c>
      <c r="H1899">
        <f>IF(ISBLANK(IFERROR(INDEX('2-3 引出列表'!$A$2:$CE$8700,$A1899,MATCH(H$1,'2-3 引出列表'!$A$1:$CD$1,0)),"")),"",IFERROR(INDEX('2-3 引出列表'!$A$2:$CE$8700,$A1899,MATCH(H$1,'2-3 引出列表'!$A$1:$CD$1,0)),""))</f>
        <v>0</v>
      </c>
      <c r="I1899">
        <f>IF(ISBLANK(IFERROR(INDEX('2-3 引出列表'!$A$2:$CE$8700,$A1899,MATCH(I$1,'2-3 引出列表'!$A$1:$CD$1,0)),"")),"",IFERROR(INDEX('2-3 引出列表'!$A$2:$CE$8700,$A1899,MATCH(I$1,'2-3 引出列表'!$A$1:$CD$1,0)),""))</f>
        <v>0</v>
      </c>
    </row>
    <row r="1900" customFormat="1" spans="1:9">
      <c r="A1900">
        <v>1899</v>
      </c>
      <c r="B1900">
        <f>IF(ISBLANK(IFERROR(INDEX('2-3 引出列表'!$A$2:$CE$8700,$A1900,MATCH(B$1,'2-3 引出列表'!$A$1:$CD$1,0)),"")),"",IFERROR(INDEX('2-3 引出列表'!$A$2:$CE$8700,$A1900,MATCH(B$1,'2-3 引出列表'!$A$1:$CD$1,0)),""))</f>
        <v>0</v>
      </c>
      <c r="C1900">
        <f>IF(ISBLANK(IFERROR(INDEX('2-3 引出列表'!$A$2:$CE$8700,$A1900,MATCH(C$1,'2-3 引出列表'!$A$1:$CD$1,0)),"")),"",IFERROR(INDEX('2-3 引出列表'!$A$2:$CE$8700,$A1900,MATCH(C$1,'2-3 引出列表'!$A$1:$CD$1,0)),""))</f>
        <v>0</v>
      </c>
      <c r="D1900">
        <f>IF(ISBLANK(IFERROR(INDEX('2-3 引出列表'!$A$2:$CE$8700,$A1900,MATCH(D$1,'2-3 引出列表'!$A$1:$CD$1,0)),"")),"",IFERROR(INDEX('2-3 引出列表'!$A$2:$CE$8700,$A1900,MATCH(D$1,'2-3 引出列表'!$A$1:$CD$1,0)),""))</f>
        <v>0</v>
      </c>
      <c r="E1900">
        <f>IF(ISBLANK(IFERROR(INDEX('2-3 引出列表'!$A$2:$CE$8700,$A1900,MATCH(E$1,'2-3 引出列表'!$A$1:$CD$1,0)),"")),"",IFERROR(INDEX('2-3 引出列表'!$A$2:$CE$8700,$A1900,MATCH(E$1,'2-3 引出列表'!$A$1:$CD$1,0)),""))</f>
        <v>0</v>
      </c>
      <c r="F1900" t="str">
        <f t="shared" si="29"/>
        <v>0</v>
      </c>
      <c r="G1900">
        <f>IF(ISBLANK(IFERROR(INDEX('2-3 引出列表'!$A$2:$CE$8700,$A1900,MATCH(G$1,'2-3 引出列表'!$A$1:$CD$1,0)),"")),"",IFERROR(INDEX('2-3 引出列表'!$A$2:$CE$8700,$A1900,MATCH(G$1,'2-3 引出列表'!$A$1:$CD$1,0)),""))</f>
        <v>0</v>
      </c>
      <c r="H1900">
        <f>IF(ISBLANK(IFERROR(INDEX('2-3 引出列表'!$A$2:$CE$8700,$A1900,MATCH(H$1,'2-3 引出列表'!$A$1:$CD$1,0)),"")),"",IFERROR(INDEX('2-3 引出列表'!$A$2:$CE$8700,$A1900,MATCH(H$1,'2-3 引出列表'!$A$1:$CD$1,0)),""))</f>
        <v>0</v>
      </c>
      <c r="I1900">
        <f>IF(ISBLANK(IFERROR(INDEX('2-3 引出列表'!$A$2:$CE$8700,$A1900,MATCH(I$1,'2-3 引出列表'!$A$1:$CD$1,0)),"")),"",IFERROR(INDEX('2-3 引出列表'!$A$2:$CE$8700,$A1900,MATCH(I$1,'2-3 引出列表'!$A$1:$CD$1,0)),""))</f>
        <v>0</v>
      </c>
    </row>
    <row r="1901" customFormat="1" spans="1:9">
      <c r="A1901">
        <v>1900</v>
      </c>
      <c r="B1901">
        <f>IF(ISBLANK(IFERROR(INDEX('2-3 引出列表'!$A$2:$CE$8700,$A1901,MATCH(B$1,'2-3 引出列表'!$A$1:$CD$1,0)),"")),"",IFERROR(INDEX('2-3 引出列表'!$A$2:$CE$8700,$A1901,MATCH(B$1,'2-3 引出列表'!$A$1:$CD$1,0)),""))</f>
        <v>0</v>
      </c>
      <c r="C1901">
        <f>IF(ISBLANK(IFERROR(INDEX('2-3 引出列表'!$A$2:$CE$8700,$A1901,MATCH(C$1,'2-3 引出列表'!$A$1:$CD$1,0)),"")),"",IFERROR(INDEX('2-3 引出列表'!$A$2:$CE$8700,$A1901,MATCH(C$1,'2-3 引出列表'!$A$1:$CD$1,0)),""))</f>
        <v>0</v>
      </c>
      <c r="D1901">
        <f>IF(ISBLANK(IFERROR(INDEX('2-3 引出列表'!$A$2:$CE$8700,$A1901,MATCH(D$1,'2-3 引出列表'!$A$1:$CD$1,0)),"")),"",IFERROR(INDEX('2-3 引出列表'!$A$2:$CE$8700,$A1901,MATCH(D$1,'2-3 引出列表'!$A$1:$CD$1,0)),""))</f>
        <v>0</v>
      </c>
      <c r="E1901">
        <f>IF(ISBLANK(IFERROR(INDEX('2-3 引出列表'!$A$2:$CE$8700,$A1901,MATCH(E$1,'2-3 引出列表'!$A$1:$CD$1,0)),"")),"",IFERROR(INDEX('2-3 引出列表'!$A$2:$CE$8700,$A1901,MATCH(E$1,'2-3 引出列表'!$A$1:$CD$1,0)),""))</f>
        <v>0</v>
      </c>
      <c r="F1901" t="str">
        <f t="shared" si="29"/>
        <v>0</v>
      </c>
      <c r="G1901">
        <f>IF(ISBLANK(IFERROR(INDEX('2-3 引出列表'!$A$2:$CE$8700,$A1901,MATCH(G$1,'2-3 引出列表'!$A$1:$CD$1,0)),"")),"",IFERROR(INDEX('2-3 引出列表'!$A$2:$CE$8700,$A1901,MATCH(G$1,'2-3 引出列表'!$A$1:$CD$1,0)),""))</f>
        <v>0</v>
      </c>
      <c r="H1901">
        <f>IF(ISBLANK(IFERROR(INDEX('2-3 引出列表'!$A$2:$CE$8700,$A1901,MATCH(H$1,'2-3 引出列表'!$A$1:$CD$1,0)),"")),"",IFERROR(INDEX('2-3 引出列表'!$A$2:$CE$8700,$A1901,MATCH(H$1,'2-3 引出列表'!$A$1:$CD$1,0)),""))</f>
        <v>0</v>
      </c>
      <c r="I1901">
        <f>IF(ISBLANK(IFERROR(INDEX('2-3 引出列表'!$A$2:$CE$8700,$A1901,MATCH(I$1,'2-3 引出列表'!$A$1:$CD$1,0)),"")),"",IFERROR(INDEX('2-3 引出列表'!$A$2:$CE$8700,$A1901,MATCH(I$1,'2-3 引出列表'!$A$1:$CD$1,0)),""))</f>
        <v>0</v>
      </c>
    </row>
    <row r="1902" customFormat="1" spans="1:9">
      <c r="A1902">
        <v>1901</v>
      </c>
      <c r="B1902">
        <f>IF(ISBLANK(IFERROR(INDEX('2-3 引出列表'!$A$2:$CE$8700,$A1902,MATCH(B$1,'2-3 引出列表'!$A$1:$CD$1,0)),"")),"",IFERROR(INDEX('2-3 引出列表'!$A$2:$CE$8700,$A1902,MATCH(B$1,'2-3 引出列表'!$A$1:$CD$1,0)),""))</f>
        <v>0</v>
      </c>
      <c r="C1902">
        <f>IF(ISBLANK(IFERROR(INDEX('2-3 引出列表'!$A$2:$CE$8700,$A1902,MATCH(C$1,'2-3 引出列表'!$A$1:$CD$1,0)),"")),"",IFERROR(INDEX('2-3 引出列表'!$A$2:$CE$8700,$A1902,MATCH(C$1,'2-3 引出列表'!$A$1:$CD$1,0)),""))</f>
        <v>0</v>
      </c>
      <c r="D1902">
        <f>IF(ISBLANK(IFERROR(INDEX('2-3 引出列表'!$A$2:$CE$8700,$A1902,MATCH(D$1,'2-3 引出列表'!$A$1:$CD$1,0)),"")),"",IFERROR(INDEX('2-3 引出列表'!$A$2:$CE$8700,$A1902,MATCH(D$1,'2-3 引出列表'!$A$1:$CD$1,0)),""))</f>
        <v>0</v>
      </c>
      <c r="E1902">
        <f>IF(ISBLANK(IFERROR(INDEX('2-3 引出列表'!$A$2:$CE$8700,$A1902,MATCH(E$1,'2-3 引出列表'!$A$1:$CD$1,0)),"")),"",IFERROR(INDEX('2-3 引出列表'!$A$2:$CE$8700,$A1902,MATCH(E$1,'2-3 引出列表'!$A$1:$CD$1,0)),""))</f>
        <v>0</v>
      </c>
      <c r="F1902" t="str">
        <f t="shared" si="29"/>
        <v>0</v>
      </c>
      <c r="G1902">
        <f>IF(ISBLANK(IFERROR(INDEX('2-3 引出列表'!$A$2:$CE$8700,$A1902,MATCH(G$1,'2-3 引出列表'!$A$1:$CD$1,0)),"")),"",IFERROR(INDEX('2-3 引出列表'!$A$2:$CE$8700,$A1902,MATCH(G$1,'2-3 引出列表'!$A$1:$CD$1,0)),""))</f>
        <v>0</v>
      </c>
      <c r="H1902">
        <f>IF(ISBLANK(IFERROR(INDEX('2-3 引出列表'!$A$2:$CE$8700,$A1902,MATCH(H$1,'2-3 引出列表'!$A$1:$CD$1,0)),"")),"",IFERROR(INDEX('2-3 引出列表'!$A$2:$CE$8700,$A1902,MATCH(H$1,'2-3 引出列表'!$A$1:$CD$1,0)),""))</f>
        <v>0</v>
      </c>
      <c r="I1902">
        <f>IF(ISBLANK(IFERROR(INDEX('2-3 引出列表'!$A$2:$CE$8700,$A1902,MATCH(I$1,'2-3 引出列表'!$A$1:$CD$1,0)),"")),"",IFERROR(INDEX('2-3 引出列表'!$A$2:$CE$8700,$A1902,MATCH(I$1,'2-3 引出列表'!$A$1:$CD$1,0)),""))</f>
        <v>0</v>
      </c>
    </row>
    <row r="1903" customFormat="1" spans="1:9">
      <c r="A1903">
        <v>1902</v>
      </c>
      <c r="B1903">
        <f>IF(ISBLANK(IFERROR(INDEX('2-3 引出列表'!$A$2:$CE$8700,$A1903,MATCH(B$1,'2-3 引出列表'!$A$1:$CD$1,0)),"")),"",IFERROR(INDEX('2-3 引出列表'!$A$2:$CE$8700,$A1903,MATCH(B$1,'2-3 引出列表'!$A$1:$CD$1,0)),""))</f>
        <v>0</v>
      </c>
      <c r="C1903">
        <f>IF(ISBLANK(IFERROR(INDEX('2-3 引出列表'!$A$2:$CE$8700,$A1903,MATCH(C$1,'2-3 引出列表'!$A$1:$CD$1,0)),"")),"",IFERROR(INDEX('2-3 引出列表'!$A$2:$CE$8700,$A1903,MATCH(C$1,'2-3 引出列表'!$A$1:$CD$1,0)),""))</f>
        <v>0</v>
      </c>
      <c r="D1903">
        <f>IF(ISBLANK(IFERROR(INDEX('2-3 引出列表'!$A$2:$CE$8700,$A1903,MATCH(D$1,'2-3 引出列表'!$A$1:$CD$1,0)),"")),"",IFERROR(INDEX('2-3 引出列表'!$A$2:$CE$8700,$A1903,MATCH(D$1,'2-3 引出列表'!$A$1:$CD$1,0)),""))</f>
        <v>0</v>
      </c>
      <c r="E1903">
        <f>IF(ISBLANK(IFERROR(INDEX('2-3 引出列表'!$A$2:$CE$8700,$A1903,MATCH(E$1,'2-3 引出列表'!$A$1:$CD$1,0)),"")),"",IFERROR(INDEX('2-3 引出列表'!$A$2:$CE$8700,$A1903,MATCH(E$1,'2-3 引出列表'!$A$1:$CD$1,0)),""))</f>
        <v>0</v>
      </c>
      <c r="F1903" t="str">
        <f t="shared" si="29"/>
        <v>0</v>
      </c>
      <c r="G1903">
        <f>IF(ISBLANK(IFERROR(INDEX('2-3 引出列表'!$A$2:$CE$8700,$A1903,MATCH(G$1,'2-3 引出列表'!$A$1:$CD$1,0)),"")),"",IFERROR(INDEX('2-3 引出列表'!$A$2:$CE$8700,$A1903,MATCH(G$1,'2-3 引出列表'!$A$1:$CD$1,0)),""))</f>
        <v>0</v>
      </c>
      <c r="H1903">
        <f>IF(ISBLANK(IFERROR(INDEX('2-3 引出列表'!$A$2:$CE$8700,$A1903,MATCH(H$1,'2-3 引出列表'!$A$1:$CD$1,0)),"")),"",IFERROR(INDEX('2-3 引出列表'!$A$2:$CE$8700,$A1903,MATCH(H$1,'2-3 引出列表'!$A$1:$CD$1,0)),""))</f>
        <v>0</v>
      </c>
      <c r="I1903">
        <f>IF(ISBLANK(IFERROR(INDEX('2-3 引出列表'!$A$2:$CE$8700,$A1903,MATCH(I$1,'2-3 引出列表'!$A$1:$CD$1,0)),"")),"",IFERROR(INDEX('2-3 引出列表'!$A$2:$CE$8700,$A1903,MATCH(I$1,'2-3 引出列表'!$A$1:$CD$1,0)),""))</f>
        <v>0</v>
      </c>
    </row>
    <row r="1904" customFormat="1" spans="1:9">
      <c r="A1904">
        <v>1903</v>
      </c>
      <c r="B1904">
        <f>IF(ISBLANK(IFERROR(INDEX('2-3 引出列表'!$A$2:$CE$8700,$A1904,MATCH(B$1,'2-3 引出列表'!$A$1:$CD$1,0)),"")),"",IFERROR(INDEX('2-3 引出列表'!$A$2:$CE$8700,$A1904,MATCH(B$1,'2-3 引出列表'!$A$1:$CD$1,0)),""))</f>
        <v>0</v>
      </c>
      <c r="C1904">
        <f>IF(ISBLANK(IFERROR(INDEX('2-3 引出列表'!$A$2:$CE$8700,$A1904,MATCH(C$1,'2-3 引出列表'!$A$1:$CD$1,0)),"")),"",IFERROR(INDEX('2-3 引出列表'!$A$2:$CE$8700,$A1904,MATCH(C$1,'2-3 引出列表'!$A$1:$CD$1,0)),""))</f>
        <v>0</v>
      </c>
      <c r="D1904">
        <f>IF(ISBLANK(IFERROR(INDEX('2-3 引出列表'!$A$2:$CE$8700,$A1904,MATCH(D$1,'2-3 引出列表'!$A$1:$CD$1,0)),"")),"",IFERROR(INDEX('2-3 引出列表'!$A$2:$CE$8700,$A1904,MATCH(D$1,'2-3 引出列表'!$A$1:$CD$1,0)),""))</f>
        <v>0</v>
      </c>
      <c r="E1904">
        <f>IF(ISBLANK(IFERROR(INDEX('2-3 引出列表'!$A$2:$CE$8700,$A1904,MATCH(E$1,'2-3 引出列表'!$A$1:$CD$1,0)),"")),"",IFERROR(INDEX('2-3 引出列表'!$A$2:$CE$8700,$A1904,MATCH(E$1,'2-3 引出列表'!$A$1:$CD$1,0)),""))</f>
        <v>0</v>
      </c>
      <c r="F1904" t="str">
        <f t="shared" si="29"/>
        <v>0</v>
      </c>
      <c r="G1904">
        <f>IF(ISBLANK(IFERROR(INDEX('2-3 引出列表'!$A$2:$CE$8700,$A1904,MATCH(G$1,'2-3 引出列表'!$A$1:$CD$1,0)),"")),"",IFERROR(INDEX('2-3 引出列表'!$A$2:$CE$8700,$A1904,MATCH(G$1,'2-3 引出列表'!$A$1:$CD$1,0)),""))</f>
        <v>0</v>
      </c>
      <c r="H1904">
        <f>IF(ISBLANK(IFERROR(INDEX('2-3 引出列表'!$A$2:$CE$8700,$A1904,MATCH(H$1,'2-3 引出列表'!$A$1:$CD$1,0)),"")),"",IFERROR(INDEX('2-3 引出列表'!$A$2:$CE$8700,$A1904,MATCH(H$1,'2-3 引出列表'!$A$1:$CD$1,0)),""))</f>
        <v>0</v>
      </c>
      <c r="I1904">
        <f>IF(ISBLANK(IFERROR(INDEX('2-3 引出列表'!$A$2:$CE$8700,$A1904,MATCH(I$1,'2-3 引出列表'!$A$1:$CD$1,0)),"")),"",IFERROR(INDEX('2-3 引出列表'!$A$2:$CE$8700,$A1904,MATCH(I$1,'2-3 引出列表'!$A$1:$CD$1,0)),""))</f>
        <v>0</v>
      </c>
    </row>
    <row r="1905" customFormat="1" spans="1:9">
      <c r="A1905">
        <v>1904</v>
      </c>
      <c r="B1905">
        <f>IF(ISBLANK(IFERROR(INDEX('2-3 引出列表'!$A$2:$CE$8700,$A1905,MATCH(B$1,'2-3 引出列表'!$A$1:$CD$1,0)),"")),"",IFERROR(INDEX('2-3 引出列表'!$A$2:$CE$8700,$A1905,MATCH(B$1,'2-3 引出列表'!$A$1:$CD$1,0)),""))</f>
        <v>0</v>
      </c>
      <c r="C1905">
        <f>IF(ISBLANK(IFERROR(INDEX('2-3 引出列表'!$A$2:$CE$8700,$A1905,MATCH(C$1,'2-3 引出列表'!$A$1:$CD$1,0)),"")),"",IFERROR(INDEX('2-3 引出列表'!$A$2:$CE$8700,$A1905,MATCH(C$1,'2-3 引出列表'!$A$1:$CD$1,0)),""))</f>
        <v>0</v>
      </c>
      <c r="D1905">
        <f>IF(ISBLANK(IFERROR(INDEX('2-3 引出列表'!$A$2:$CE$8700,$A1905,MATCH(D$1,'2-3 引出列表'!$A$1:$CD$1,0)),"")),"",IFERROR(INDEX('2-3 引出列表'!$A$2:$CE$8700,$A1905,MATCH(D$1,'2-3 引出列表'!$A$1:$CD$1,0)),""))</f>
        <v>0</v>
      </c>
      <c r="E1905">
        <f>IF(ISBLANK(IFERROR(INDEX('2-3 引出列表'!$A$2:$CE$8700,$A1905,MATCH(E$1,'2-3 引出列表'!$A$1:$CD$1,0)),"")),"",IFERROR(INDEX('2-3 引出列表'!$A$2:$CE$8700,$A1905,MATCH(E$1,'2-3 引出列表'!$A$1:$CD$1,0)),""))</f>
        <v>0</v>
      </c>
      <c r="F1905" t="str">
        <f t="shared" si="29"/>
        <v>0</v>
      </c>
      <c r="G1905">
        <f>IF(ISBLANK(IFERROR(INDEX('2-3 引出列表'!$A$2:$CE$8700,$A1905,MATCH(G$1,'2-3 引出列表'!$A$1:$CD$1,0)),"")),"",IFERROR(INDEX('2-3 引出列表'!$A$2:$CE$8700,$A1905,MATCH(G$1,'2-3 引出列表'!$A$1:$CD$1,0)),""))</f>
        <v>0</v>
      </c>
      <c r="H1905">
        <f>IF(ISBLANK(IFERROR(INDEX('2-3 引出列表'!$A$2:$CE$8700,$A1905,MATCH(H$1,'2-3 引出列表'!$A$1:$CD$1,0)),"")),"",IFERROR(INDEX('2-3 引出列表'!$A$2:$CE$8700,$A1905,MATCH(H$1,'2-3 引出列表'!$A$1:$CD$1,0)),""))</f>
        <v>0</v>
      </c>
      <c r="I1905">
        <f>IF(ISBLANK(IFERROR(INDEX('2-3 引出列表'!$A$2:$CE$8700,$A1905,MATCH(I$1,'2-3 引出列表'!$A$1:$CD$1,0)),"")),"",IFERROR(INDEX('2-3 引出列表'!$A$2:$CE$8700,$A1905,MATCH(I$1,'2-3 引出列表'!$A$1:$CD$1,0)),""))</f>
        <v>0</v>
      </c>
    </row>
    <row r="1906" customFormat="1" spans="1:9">
      <c r="A1906">
        <v>1905</v>
      </c>
      <c r="B1906">
        <f>IF(ISBLANK(IFERROR(INDEX('2-3 引出列表'!$A$2:$CE$8700,$A1906,MATCH(B$1,'2-3 引出列表'!$A$1:$CD$1,0)),"")),"",IFERROR(INDEX('2-3 引出列表'!$A$2:$CE$8700,$A1906,MATCH(B$1,'2-3 引出列表'!$A$1:$CD$1,0)),""))</f>
        <v>0</v>
      </c>
      <c r="C1906">
        <f>IF(ISBLANK(IFERROR(INDEX('2-3 引出列表'!$A$2:$CE$8700,$A1906,MATCH(C$1,'2-3 引出列表'!$A$1:$CD$1,0)),"")),"",IFERROR(INDEX('2-3 引出列表'!$A$2:$CE$8700,$A1906,MATCH(C$1,'2-3 引出列表'!$A$1:$CD$1,0)),""))</f>
        <v>0</v>
      </c>
      <c r="D1906">
        <f>IF(ISBLANK(IFERROR(INDEX('2-3 引出列表'!$A$2:$CE$8700,$A1906,MATCH(D$1,'2-3 引出列表'!$A$1:$CD$1,0)),"")),"",IFERROR(INDEX('2-3 引出列表'!$A$2:$CE$8700,$A1906,MATCH(D$1,'2-3 引出列表'!$A$1:$CD$1,0)),""))</f>
        <v>0</v>
      </c>
      <c r="E1906">
        <f>IF(ISBLANK(IFERROR(INDEX('2-3 引出列表'!$A$2:$CE$8700,$A1906,MATCH(E$1,'2-3 引出列表'!$A$1:$CD$1,0)),"")),"",IFERROR(INDEX('2-3 引出列表'!$A$2:$CE$8700,$A1906,MATCH(E$1,'2-3 引出列表'!$A$1:$CD$1,0)),""))</f>
        <v>0</v>
      </c>
      <c r="F1906" t="str">
        <f t="shared" si="29"/>
        <v>0</v>
      </c>
      <c r="G1906">
        <f>IF(ISBLANK(IFERROR(INDEX('2-3 引出列表'!$A$2:$CE$8700,$A1906,MATCH(G$1,'2-3 引出列表'!$A$1:$CD$1,0)),"")),"",IFERROR(INDEX('2-3 引出列表'!$A$2:$CE$8700,$A1906,MATCH(G$1,'2-3 引出列表'!$A$1:$CD$1,0)),""))</f>
        <v>0</v>
      </c>
      <c r="H1906">
        <f>IF(ISBLANK(IFERROR(INDEX('2-3 引出列表'!$A$2:$CE$8700,$A1906,MATCH(H$1,'2-3 引出列表'!$A$1:$CD$1,0)),"")),"",IFERROR(INDEX('2-3 引出列表'!$A$2:$CE$8700,$A1906,MATCH(H$1,'2-3 引出列表'!$A$1:$CD$1,0)),""))</f>
        <v>0</v>
      </c>
      <c r="I1906">
        <f>IF(ISBLANK(IFERROR(INDEX('2-3 引出列表'!$A$2:$CE$8700,$A1906,MATCH(I$1,'2-3 引出列表'!$A$1:$CD$1,0)),"")),"",IFERROR(INDEX('2-3 引出列表'!$A$2:$CE$8700,$A1906,MATCH(I$1,'2-3 引出列表'!$A$1:$CD$1,0)),""))</f>
        <v>0</v>
      </c>
    </row>
    <row r="1907" customFormat="1" spans="1:9">
      <c r="A1907">
        <v>1906</v>
      </c>
      <c r="B1907">
        <f>IF(ISBLANK(IFERROR(INDEX('2-3 引出列表'!$A$2:$CE$8700,$A1907,MATCH(B$1,'2-3 引出列表'!$A$1:$CD$1,0)),"")),"",IFERROR(INDEX('2-3 引出列表'!$A$2:$CE$8700,$A1907,MATCH(B$1,'2-3 引出列表'!$A$1:$CD$1,0)),""))</f>
        <v>0</v>
      </c>
      <c r="C1907">
        <f>IF(ISBLANK(IFERROR(INDEX('2-3 引出列表'!$A$2:$CE$8700,$A1907,MATCH(C$1,'2-3 引出列表'!$A$1:$CD$1,0)),"")),"",IFERROR(INDEX('2-3 引出列表'!$A$2:$CE$8700,$A1907,MATCH(C$1,'2-3 引出列表'!$A$1:$CD$1,0)),""))</f>
        <v>0</v>
      </c>
      <c r="D1907">
        <f>IF(ISBLANK(IFERROR(INDEX('2-3 引出列表'!$A$2:$CE$8700,$A1907,MATCH(D$1,'2-3 引出列表'!$A$1:$CD$1,0)),"")),"",IFERROR(INDEX('2-3 引出列表'!$A$2:$CE$8700,$A1907,MATCH(D$1,'2-3 引出列表'!$A$1:$CD$1,0)),""))</f>
        <v>0</v>
      </c>
      <c r="E1907">
        <f>IF(ISBLANK(IFERROR(INDEX('2-3 引出列表'!$A$2:$CE$8700,$A1907,MATCH(E$1,'2-3 引出列表'!$A$1:$CD$1,0)),"")),"",IFERROR(INDEX('2-3 引出列表'!$A$2:$CE$8700,$A1907,MATCH(E$1,'2-3 引出列表'!$A$1:$CD$1,0)),""))</f>
        <v>0</v>
      </c>
      <c r="F1907" t="str">
        <f t="shared" si="29"/>
        <v>0</v>
      </c>
      <c r="G1907">
        <f>IF(ISBLANK(IFERROR(INDEX('2-3 引出列表'!$A$2:$CE$8700,$A1907,MATCH(G$1,'2-3 引出列表'!$A$1:$CD$1,0)),"")),"",IFERROR(INDEX('2-3 引出列表'!$A$2:$CE$8700,$A1907,MATCH(G$1,'2-3 引出列表'!$A$1:$CD$1,0)),""))</f>
        <v>0</v>
      </c>
      <c r="H1907">
        <f>IF(ISBLANK(IFERROR(INDEX('2-3 引出列表'!$A$2:$CE$8700,$A1907,MATCH(H$1,'2-3 引出列表'!$A$1:$CD$1,0)),"")),"",IFERROR(INDEX('2-3 引出列表'!$A$2:$CE$8700,$A1907,MATCH(H$1,'2-3 引出列表'!$A$1:$CD$1,0)),""))</f>
        <v>0</v>
      </c>
      <c r="I1907">
        <f>IF(ISBLANK(IFERROR(INDEX('2-3 引出列表'!$A$2:$CE$8700,$A1907,MATCH(I$1,'2-3 引出列表'!$A$1:$CD$1,0)),"")),"",IFERROR(INDEX('2-3 引出列表'!$A$2:$CE$8700,$A1907,MATCH(I$1,'2-3 引出列表'!$A$1:$CD$1,0)),""))</f>
        <v>0</v>
      </c>
    </row>
    <row r="1908" customFormat="1" spans="1:9">
      <c r="A1908">
        <v>1907</v>
      </c>
      <c r="B1908">
        <f>IF(ISBLANK(IFERROR(INDEX('2-3 引出列表'!$A$2:$CE$8700,$A1908,MATCH(B$1,'2-3 引出列表'!$A$1:$CD$1,0)),"")),"",IFERROR(INDEX('2-3 引出列表'!$A$2:$CE$8700,$A1908,MATCH(B$1,'2-3 引出列表'!$A$1:$CD$1,0)),""))</f>
        <v>0</v>
      </c>
      <c r="C1908">
        <f>IF(ISBLANK(IFERROR(INDEX('2-3 引出列表'!$A$2:$CE$8700,$A1908,MATCH(C$1,'2-3 引出列表'!$A$1:$CD$1,0)),"")),"",IFERROR(INDEX('2-3 引出列表'!$A$2:$CE$8700,$A1908,MATCH(C$1,'2-3 引出列表'!$A$1:$CD$1,0)),""))</f>
        <v>0</v>
      </c>
      <c r="D1908">
        <f>IF(ISBLANK(IFERROR(INDEX('2-3 引出列表'!$A$2:$CE$8700,$A1908,MATCH(D$1,'2-3 引出列表'!$A$1:$CD$1,0)),"")),"",IFERROR(INDEX('2-3 引出列表'!$A$2:$CE$8700,$A1908,MATCH(D$1,'2-3 引出列表'!$A$1:$CD$1,0)),""))</f>
        <v>0</v>
      </c>
      <c r="E1908">
        <f>IF(ISBLANK(IFERROR(INDEX('2-3 引出列表'!$A$2:$CE$8700,$A1908,MATCH(E$1,'2-3 引出列表'!$A$1:$CD$1,0)),"")),"",IFERROR(INDEX('2-3 引出列表'!$A$2:$CE$8700,$A1908,MATCH(E$1,'2-3 引出列表'!$A$1:$CD$1,0)),""))</f>
        <v>0</v>
      </c>
      <c r="F1908" t="str">
        <f t="shared" si="29"/>
        <v>0</v>
      </c>
      <c r="G1908">
        <f>IF(ISBLANK(IFERROR(INDEX('2-3 引出列表'!$A$2:$CE$8700,$A1908,MATCH(G$1,'2-3 引出列表'!$A$1:$CD$1,0)),"")),"",IFERROR(INDEX('2-3 引出列表'!$A$2:$CE$8700,$A1908,MATCH(G$1,'2-3 引出列表'!$A$1:$CD$1,0)),""))</f>
        <v>0</v>
      </c>
      <c r="H1908">
        <f>IF(ISBLANK(IFERROR(INDEX('2-3 引出列表'!$A$2:$CE$8700,$A1908,MATCH(H$1,'2-3 引出列表'!$A$1:$CD$1,0)),"")),"",IFERROR(INDEX('2-3 引出列表'!$A$2:$CE$8700,$A1908,MATCH(H$1,'2-3 引出列表'!$A$1:$CD$1,0)),""))</f>
        <v>0</v>
      </c>
      <c r="I1908">
        <f>IF(ISBLANK(IFERROR(INDEX('2-3 引出列表'!$A$2:$CE$8700,$A1908,MATCH(I$1,'2-3 引出列表'!$A$1:$CD$1,0)),"")),"",IFERROR(INDEX('2-3 引出列表'!$A$2:$CE$8700,$A1908,MATCH(I$1,'2-3 引出列表'!$A$1:$CD$1,0)),""))</f>
        <v>0</v>
      </c>
    </row>
    <row r="1909" customFormat="1" spans="1:9">
      <c r="A1909">
        <v>1908</v>
      </c>
      <c r="B1909">
        <f>IF(ISBLANK(IFERROR(INDEX('2-3 引出列表'!$A$2:$CE$8700,$A1909,MATCH(B$1,'2-3 引出列表'!$A$1:$CD$1,0)),"")),"",IFERROR(INDEX('2-3 引出列表'!$A$2:$CE$8700,$A1909,MATCH(B$1,'2-3 引出列表'!$A$1:$CD$1,0)),""))</f>
        <v>0</v>
      </c>
      <c r="C1909">
        <f>IF(ISBLANK(IFERROR(INDEX('2-3 引出列表'!$A$2:$CE$8700,$A1909,MATCH(C$1,'2-3 引出列表'!$A$1:$CD$1,0)),"")),"",IFERROR(INDEX('2-3 引出列表'!$A$2:$CE$8700,$A1909,MATCH(C$1,'2-3 引出列表'!$A$1:$CD$1,0)),""))</f>
        <v>0</v>
      </c>
      <c r="D1909">
        <f>IF(ISBLANK(IFERROR(INDEX('2-3 引出列表'!$A$2:$CE$8700,$A1909,MATCH(D$1,'2-3 引出列表'!$A$1:$CD$1,0)),"")),"",IFERROR(INDEX('2-3 引出列表'!$A$2:$CE$8700,$A1909,MATCH(D$1,'2-3 引出列表'!$A$1:$CD$1,0)),""))</f>
        <v>0</v>
      </c>
      <c r="E1909">
        <f>IF(ISBLANK(IFERROR(INDEX('2-3 引出列表'!$A$2:$CE$8700,$A1909,MATCH(E$1,'2-3 引出列表'!$A$1:$CD$1,0)),"")),"",IFERROR(INDEX('2-3 引出列表'!$A$2:$CE$8700,$A1909,MATCH(E$1,'2-3 引出列表'!$A$1:$CD$1,0)),""))</f>
        <v>0</v>
      </c>
      <c r="F1909" t="str">
        <f t="shared" si="29"/>
        <v>0</v>
      </c>
      <c r="G1909">
        <f>IF(ISBLANK(IFERROR(INDEX('2-3 引出列表'!$A$2:$CE$8700,$A1909,MATCH(G$1,'2-3 引出列表'!$A$1:$CD$1,0)),"")),"",IFERROR(INDEX('2-3 引出列表'!$A$2:$CE$8700,$A1909,MATCH(G$1,'2-3 引出列表'!$A$1:$CD$1,0)),""))</f>
        <v>0</v>
      </c>
      <c r="H1909">
        <f>IF(ISBLANK(IFERROR(INDEX('2-3 引出列表'!$A$2:$CE$8700,$A1909,MATCH(H$1,'2-3 引出列表'!$A$1:$CD$1,0)),"")),"",IFERROR(INDEX('2-3 引出列表'!$A$2:$CE$8700,$A1909,MATCH(H$1,'2-3 引出列表'!$A$1:$CD$1,0)),""))</f>
        <v>0</v>
      </c>
      <c r="I1909">
        <f>IF(ISBLANK(IFERROR(INDEX('2-3 引出列表'!$A$2:$CE$8700,$A1909,MATCH(I$1,'2-3 引出列表'!$A$1:$CD$1,0)),"")),"",IFERROR(INDEX('2-3 引出列表'!$A$2:$CE$8700,$A1909,MATCH(I$1,'2-3 引出列表'!$A$1:$CD$1,0)),""))</f>
        <v>0</v>
      </c>
    </row>
    <row r="1910" customFormat="1" spans="1:9">
      <c r="A1910">
        <v>1909</v>
      </c>
      <c r="B1910">
        <f>IF(ISBLANK(IFERROR(INDEX('2-3 引出列表'!$A$2:$CE$8700,$A1910,MATCH(B$1,'2-3 引出列表'!$A$1:$CD$1,0)),"")),"",IFERROR(INDEX('2-3 引出列表'!$A$2:$CE$8700,$A1910,MATCH(B$1,'2-3 引出列表'!$A$1:$CD$1,0)),""))</f>
        <v>0</v>
      </c>
      <c r="C1910">
        <f>IF(ISBLANK(IFERROR(INDEX('2-3 引出列表'!$A$2:$CE$8700,$A1910,MATCH(C$1,'2-3 引出列表'!$A$1:$CD$1,0)),"")),"",IFERROR(INDEX('2-3 引出列表'!$A$2:$CE$8700,$A1910,MATCH(C$1,'2-3 引出列表'!$A$1:$CD$1,0)),""))</f>
        <v>0</v>
      </c>
      <c r="D1910">
        <f>IF(ISBLANK(IFERROR(INDEX('2-3 引出列表'!$A$2:$CE$8700,$A1910,MATCH(D$1,'2-3 引出列表'!$A$1:$CD$1,0)),"")),"",IFERROR(INDEX('2-3 引出列表'!$A$2:$CE$8700,$A1910,MATCH(D$1,'2-3 引出列表'!$A$1:$CD$1,0)),""))</f>
        <v>0</v>
      </c>
      <c r="E1910">
        <f>IF(ISBLANK(IFERROR(INDEX('2-3 引出列表'!$A$2:$CE$8700,$A1910,MATCH(E$1,'2-3 引出列表'!$A$1:$CD$1,0)),"")),"",IFERROR(INDEX('2-3 引出列表'!$A$2:$CE$8700,$A1910,MATCH(E$1,'2-3 引出列表'!$A$1:$CD$1,0)),""))</f>
        <v>0</v>
      </c>
      <c r="F1910" t="str">
        <f t="shared" si="29"/>
        <v>0</v>
      </c>
      <c r="G1910">
        <f>IF(ISBLANK(IFERROR(INDEX('2-3 引出列表'!$A$2:$CE$8700,$A1910,MATCH(G$1,'2-3 引出列表'!$A$1:$CD$1,0)),"")),"",IFERROR(INDEX('2-3 引出列表'!$A$2:$CE$8700,$A1910,MATCH(G$1,'2-3 引出列表'!$A$1:$CD$1,0)),""))</f>
        <v>0</v>
      </c>
      <c r="H1910">
        <f>IF(ISBLANK(IFERROR(INDEX('2-3 引出列表'!$A$2:$CE$8700,$A1910,MATCH(H$1,'2-3 引出列表'!$A$1:$CD$1,0)),"")),"",IFERROR(INDEX('2-3 引出列表'!$A$2:$CE$8700,$A1910,MATCH(H$1,'2-3 引出列表'!$A$1:$CD$1,0)),""))</f>
        <v>0</v>
      </c>
      <c r="I1910">
        <f>IF(ISBLANK(IFERROR(INDEX('2-3 引出列表'!$A$2:$CE$8700,$A1910,MATCH(I$1,'2-3 引出列表'!$A$1:$CD$1,0)),"")),"",IFERROR(INDEX('2-3 引出列表'!$A$2:$CE$8700,$A1910,MATCH(I$1,'2-3 引出列表'!$A$1:$CD$1,0)),""))</f>
        <v>0</v>
      </c>
    </row>
    <row r="1911" customFormat="1" spans="1:9">
      <c r="A1911">
        <v>1910</v>
      </c>
      <c r="B1911">
        <f>IF(ISBLANK(IFERROR(INDEX('2-3 引出列表'!$A$2:$CE$8700,$A1911,MATCH(B$1,'2-3 引出列表'!$A$1:$CD$1,0)),"")),"",IFERROR(INDEX('2-3 引出列表'!$A$2:$CE$8700,$A1911,MATCH(B$1,'2-3 引出列表'!$A$1:$CD$1,0)),""))</f>
        <v>0</v>
      </c>
      <c r="C1911">
        <f>IF(ISBLANK(IFERROR(INDEX('2-3 引出列表'!$A$2:$CE$8700,$A1911,MATCH(C$1,'2-3 引出列表'!$A$1:$CD$1,0)),"")),"",IFERROR(INDEX('2-3 引出列表'!$A$2:$CE$8700,$A1911,MATCH(C$1,'2-3 引出列表'!$A$1:$CD$1,0)),""))</f>
        <v>0</v>
      </c>
      <c r="D1911">
        <f>IF(ISBLANK(IFERROR(INDEX('2-3 引出列表'!$A$2:$CE$8700,$A1911,MATCH(D$1,'2-3 引出列表'!$A$1:$CD$1,0)),"")),"",IFERROR(INDEX('2-3 引出列表'!$A$2:$CE$8700,$A1911,MATCH(D$1,'2-3 引出列表'!$A$1:$CD$1,0)),""))</f>
        <v>0</v>
      </c>
      <c r="E1911">
        <f>IF(ISBLANK(IFERROR(INDEX('2-3 引出列表'!$A$2:$CE$8700,$A1911,MATCH(E$1,'2-3 引出列表'!$A$1:$CD$1,0)),"")),"",IFERROR(INDEX('2-3 引出列表'!$A$2:$CE$8700,$A1911,MATCH(E$1,'2-3 引出列表'!$A$1:$CD$1,0)),""))</f>
        <v>0</v>
      </c>
      <c r="F1911" t="str">
        <f t="shared" si="29"/>
        <v>0</v>
      </c>
      <c r="G1911">
        <f>IF(ISBLANK(IFERROR(INDEX('2-3 引出列表'!$A$2:$CE$8700,$A1911,MATCH(G$1,'2-3 引出列表'!$A$1:$CD$1,0)),"")),"",IFERROR(INDEX('2-3 引出列表'!$A$2:$CE$8700,$A1911,MATCH(G$1,'2-3 引出列表'!$A$1:$CD$1,0)),""))</f>
        <v>0</v>
      </c>
      <c r="H1911">
        <f>IF(ISBLANK(IFERROR(INDEX('2-3 引出列表'!$A$2:$CE$8700,$A1911,MATCH(H$1,'2-3 引出列表'!$A$1:$CD$1,0)),"")),"",IFERROR(INDEX('2-3 引出列表'!$A$2:$CE$8700,$A1911,MATCH(H$1,'2-3 引出列表'!$A$1:$CD$1,0)),""))</f>
        <v>0</v>
      </c>
      <c r="I1911">
        <f>IF(ISBLANK(IFERROR(INDEX('2-3 引出列表'!$A$2:$CE$8700,$A1911,MATCH(I$1,'2-3 引出列表'!$A$1:$CD$1,0)),"")),"",IFERROR(INDEX('2-3 引出列表'!$A$2:$CE$8700,$A1911,MATCH(I$1,'2-3 引出列表'!$A$1:$CD$1,0)),""))</f>
        <v>0</v>
      </c>
    </row>
    <row r="1912" customFormat="1" spans="1:9">
      <c r="A1912">
        <v>1911</v>
      </c>
      <c r="B1912">
        <f>IF(ISBLANK(IFERROR(INDEX('2-3 引出列表'!$A$2:$CE$8700,$A1912,MATCH(B$1,'2-3 引出列表'!$A$1:$CD$1,0)),"")),"",IFERROR(INDEX('2-3 引出列表'!$A$2:$CE$8700,$A1912,MATCH(B$1,'2-3 引出列表'!$A$1:$CD$1,0)),""))</f>
        <v>0</v>
      </c>
      <c r="C1912">
        <f>IF(ISBLANK(IFERROR(INDEX('2-3 引出列表'!$A$2:$CE$8700,$A1912,MATCH(C$1,'2-3 引出列表'!$A$1:$CD$1,0)),"")),"",IFERROR(INDEX('2-3 引出列表'!$A$2:$CE$8700,$A1912,MATCH(C$1,'2-3 引出列表'!$A$1:$CD$1,0)),""))</f>
        <v>0</v>
      </c>
      <c r="D1912">
        <f>IF(ISBLANK(IFERROR(INDEX('2-3 引出列表'!$A$2:$CE$8700,$A1912,MATCH(D$1,'2-3 引出列表'!$A$1:$CD$1,0)),"")),"",IFERROR(INDEX('2-3 引出列表'!$A$2:$CE$8700,$A1912,MATCH(D$1,'2-3 引出列表'!$A$1:$CD$1,0)),""))</f>
        <v>0</v>
      </c>
      <c r="E1912">
        <f>IF(ISBLANK(IFERROR(INDEX('2-3 引出列表'!$A$2:$CE$8700,$A1912,MATCH(E$1,'2-3 引出列表'!$A$1:$CD$1,0)),"")),"",IFERROR(INDEX('2-3 引出列表'!$A$2:$CE$8700,$A1912,MATCH(E$1,'2-3 引出列表'!$A$1:$CD$1,0)),""))</f>
        <v>0</v>
      </c>
      <c r="F1912" t="str">
        <f t="shared" si="29"/>
        <v>0</v>
      </c>
      <c r="G1912">
        <f>IF(ISBLANK(IFERROR(INDEX('2-3 引出列表'!$A$2:$CE$8700,$A1912,MATCH(G$1,'2-3 引出列表'!$A$1:$CD$1,0)),"")),"",IFERROR(INDEX('2-3 引出列表'!$A$2:$CE$8700,$A1912,MATCH(G$1,'2-3 引出列表'!$A$1:$CD$1,0)),""))</f>
        <v>0</v>
      </c>
      <c r="H1912">
        <f>IF(ISBLANK(IFERROR(INDEX('2-3 引出列表'!$A$2:$CE$8700,$A1912,MATCH(H$1,'2-3 引出列表'!$A$1:$CD$1,0)),"")),"",IFERROR(INDEX('2-3 引出列表'!$A$2:$CE$8700,$A1912,MATCH(H$1,'2-3 引出列表'!$A$1:$CD$1,0)),""))</f>
        <v>0</v>
      </c>
      <c r="I1912">
        <f>IF(ISBLANK(IFERROR(INDEX('2-3 引出列表'!$A$2:$CE$8700,$A1912,MATCH(I$1,'2-3 引出列表'!$A$1:$CD$1,0)),"")),"",IFERROR(INDEX('2-3 引出列表'!$A$2:$CE$8700,$A1912,MATCH(I$1,'2-3 引出列表'!$A$1:$CD$1,0)),""))</f>
        <v>0</v>
      </c>
    </row>
    <row r="1913" customFormat="1" spans="1:9">
      <c r="A1913">
        <v>1912</v>
      </c>
      <c r="B1913">
        <f>IF(ISBLANK(IFERROR(INDEX('2-3 引出列表'!$A$2:$CE$8700,$A1913,MATCH(B$1,'2-3 引出列表'!$A$1:$CD$1,0)),"")),"",IFERROR(INDEX('2-3 引出列表'!$A$2:$CE$8700,$A1913,MATCH(B$1,'2-3 引出列表'!$A$1:$CD$1,0)),""))</f>
        <v>0</v>
      </c>
      <c r="C1913">
        <f>IF(ISBLANK(IFERROR(INDEX('2-3 引出列表'!$A$2:$CE$8700,$A1913,MATCH(C$1,'2-3 引出列表'!$A$1:$CD$1,0)),"")),"",IFERROR(INDEX('2-3 引出列表'!$A$2:$CE$8700,$A1913,MATCH(C$1,'2-3 引出列表'!$A$1:$CD$1,0)),""))</f>
        <v>0</v>
      </c>
      <c r="D1913">
        <f>IF(ISBLANK(IFERROR(INDEX('2-3 引出列表'!$A$2:$CE$8700,$A1913,MATCH(D$1,'2-3 引出列表'!$A$1:$CD$1,0)),"")),"",IFERROR(INDEX('2-3 引出列表'!$A$2:$CE$8700,$A1913,MATCH(D$1,'2-3 引出列表'!$A$1:$CD$1,0)),""))</f>
        <v>0</v>
      </c>
      <c r="E1913">
        <f>IF(ISBLANK(IFERROR(INDEX('2-3 引出列表'!$A$2:$CE$8700,$A1913,MATCH(E$1,'2-3 引出列表'!$A$1:$CD$1,0)),"")),"",IFERROR(INDEX('2-3 引出列表'!$A$2:$CE$8700,$A1913,MATCH(E$1,'2-3 引出列表'!$A$1:$CD$1,0)),""))</f>
        <v>0</v>
      </c>
      <c r="F1913" t="str">
        <f t="shared" si="29"/>
        <v>0</v>
      </c>
      <c r="G1913">
        <f>IF(ISBLANK(IFERROR(INDEX('2-3 引出列表'!$A$2:$CE$8700,$A1913,MATCH(G$1,'2-3 引出列表'!$A$1:$CD$1,0)),"")),"",IFERROR(INDEX('2-3 引出列表'!$A$2:$CE$8700,$A1913,MATCH(G$1,'2-3 引出列表'!$A$1:$CD$1,0)),""))</f>
        <v>0</v>
      </c>
      <c r="H1913">
        <f>IF(ISBLANK(IFERROR(INDEX('2-3 引出列表'!$A$2:$CE$8700,$A1913,MATCH(H$1,'2-3 引出列表'!$A$1:$CD$1,0)),"")),"",IFERROR(INDEX('2-3 引出列表'!$A$2:$CE$8700,$A1913,MATCH(H$1,'2-3 引出列表'!$A$1:$CD$1,0)),""))</f>
        <v>0</v>
      </c>
      <c r="I1913">
        <f>IF(ISBLANK(IFERROR(INDEX('2-3 引出列表'!$A$2:$CE$8700,$A1913,MATCH(I$1,'2-3 引出列表'!$A$1:$CD$1,0)),"")),"",IFERROR(INDEX('2-3 引出列表'!$A$2:$CE$8700,$A1913,MATCH(I$1,'2-3 引出列表'!$A$1:$CD$1,0)),""))</f>
        <v>0</v>
      </c>
    </row>
    <row r="1914" customFormat="1" spans="1:9">
      <c r="A1914">
        <v>1913</v>
      </c>
      <c r="B1914">
        <f>IF(ISBLANK(IFERROR(INDEX('2-3 引出列表'!$A$2:$CE$8700,$A1914,MATCH(B$1,'2-3 引出列表'!$A$1:$CD$1,0)),"")),"",IFERROR(INDEX('2-3 引出列表'!$A$2:$CE$8700,$A1914,MATCH(B$1,'2-3 引出列表'!$A$1:$CD$1,0)),""))</f>
        <v>0</v>
      </c>
      <c r="C1914">
        <f>IF(ISBLANK(IFERROR(INDEX('2-3 引出列表'!$A$2:$CE$8700,$A1914,MATCH(C$1,'2-3 引出列表'!$A$1:$CD$1,0)),"")),"",IFERROR(INDEX('2-3 引出列表'!$A$2:$CE$8700,$A1914,MATCH(C$1,'2-3 引出列表'!$A$1:$CD$1,0)),""))</f>
        <v>0</v>
      </c>
      <c r="D1914">
        <f>IF(ISBLANK(IFERROR(INDEX('2-3 引出列表'!$A$2:$CE$8700,$A1914,MATCH(D$1,'2-3 引出列表'!$A$1:$CD$1,0)),"")),"",IFERROR(INDEX('2-3 引出列表'!$A$2:$CE$8700,$A1914,MATCH(D$1,'2-3 引出列表'!$A$1:$CD$1,0)),""))</f>
        <v>0</v>
      </c>
      <c r="E1914">
        <f>IF(ISBLANK(IFERROR(INDEX('2-3 引出列表'!$A$2:$CE$8700,$A1914,MATCH(E$1,'2-3 引出列表'!$A$1:$CD$1,0)),"")),"",IFERROR(INDEX('2-3 引出列表'!$A$2:$CE$8700,$A1914,MATCH(E$1,'2-3 引出列表'!$A$1:$CD$1,0)),""))</f>
        <v>0</v>
      </c>
      <c r="F1914" t="str">
        <f t="shared" si="29"/>
        <v>0</v>
      </c>
      <c r="G1914">
        <f>IF(ISBLANK(IFERROR(INDEX('2-3 引出列表'!$A$2:$CE$8700,$A1914,MATCH(G$1,'2-3 引出列表'!$A$1:$CD$1,0)),"")),"",IFERROR(INDEX('2-3 引出列表'!$A$2:$CE$8700,$A1914,MATCH(G$1,'2-3 引出列表'!$A$1:$CD$1,0)),""))</f>
        <v>0</v>
      </c>
      <c r="H1914">
        <f>IF(ISBLANK(IFERROR(INDEX('2-3 引出列表'!$A$2:$CE$8700,$A1914,MATCH(H$1,'2-3 引出列表'!$A$1:$CD$1,0)),"")),"",IFERROR(INDEX('2-3 引出列表'!$A$2:$CE$8700,$A1914,MATCH(H$1,'2-3 引出列表'!$A$1:$CD$1,0)),""))</f>
        <v>0</v>
      </c>
      <c r="I1914">
        <f>IF(ISBLANK(IFERROR(INDEX('2-3 引出列表'!$A$2:$CE$8700,$A1914,MATCH(I$1,'2-3 引出列表'!$A$1:$CD$1,0)),"")),"",IFERROR(INDEX('2-3 引出列表'!$A$2:$CE$8700,$A1914,MATCH(I$1,'2-3 引出列表'!$A$1:$CD$1,0)),""))</f>
        <v>0</v>
      </c>
    </row>
    <row r="1915" customFormat="1" spans="1:9">
      <c r="A1915">
        <v>1914</v>
      </c>
      <c r="B1915">
        <f>IF(ISBLANK(IFERROR(INDEX('2-3 引出列表'!$A$2:$CE$8700,$A1915,MATCH(B$1,'2-3 引出列表'!$A$1:$CD$1,0)),"")),"",IFERROR(INDEX('2-3 引出列表'!$A$2:$CE$8700,$A1915,MATCH(B$1,'2-3 引出列表'!$A$1:$CD$1,0)),""))</f>
        <v>0</v>
      </c>
      <c r="C1915">
        <f>IF(ISBLANK(IFERROR(INDEX('2-3 引出列表'!$A$2:$CE$8700,$A1915,MATCH(C$1,'2-3 引出列表'!$A$1:$CD$1,0)),"")),"",IFERROR(INDEX('2-3 引出列表'!$A$2:$CE$8700,$A1915,MATCH(C$1,'2-3 引出列表'!$A$1:$CD$1,0)),""))</f>
        <v>0</v>
      </c>
      <c r="D1915">
        <f>IF(ISBLANK(IFERROR(INDEX('2-3 引出列表'!$A$2:$CE$8700,$A1915,MATCH(D$1,'2-3 引出列表'!$A$1:$CD$1,0)),"")),"",IFERROR(INDEX('2-3 引出列表'!$A$2:$CE$8700,$A1915,MATCH(D$1,'2-3 引出列表'!$A$1:$CD$1,0)),""))</f>
        <v>0</v>
      </c>
      <c r="E1915">
        <f>IF(ISBLANK(IFERROR(INDEX('2-3 引出列表'!$A$2:$CE$8700,$A1915,MATCH(E$1,'2-3 引出列表'!$A$1:$CD$1,0)),"")),"",IFERROR(INDEX('2-3 引出列表'!$A$2:$CE$8700,$A1915,MATCH(E$1,'2-3 引出列表'!$A$1:$CD$1,0)),""))</f>
        <v>0</v>
      </c>
      <c r="F1915" t="str">
        <f t="shared" si="29"/>
        <v>0</v>
      </c>
      <c r="G1915">
        <f>IF(ISBLANK(IFERROR(INDEX('2-3 引出列表'!$A$2:$CE$8700,$A1915,MATCH(G$1,'2-3 引出列表'!$A$1:$CD$1,0)),"")),"",IFERROR(INDEX('2-3 引出列表'!$A$2:$CE$8700,$A1915,MATCH(G$1,'2-3 引出列表'!$A$1:$CD$1,0)),""))</f>
        <v>0</v>
      </c>
      <c r="H1915">
        <f>IF(ISBLANK(IFERROR(INDEX('2-3 引出列表'!$A$2:$CE$8700,$A1915,MATCH(H$1,'2-3 引出列表'!$A$1:$CD$1,0)),"")),"",IFERROR(INDEX('2-3 引出列表'!$A$2:$CE$8700,$A1915,MATCH(H$1,'2-3 引出列表'!$A$1:$CD$1,0)),""))</f>
        <v>0</v>
      </c>
      <c r="I1915">
        <f>IF(ISBLANK(IFERROR(INDEX('2-3 引出列表'!$A$2:$CE$8700,$A1915,MATCH(I$1,'2-3 引出列表'!$A$1:$CD$1,0)),"")),"",IFERROR(INDEX('2-3 引出列表'!$A$2:$CE$8700,$A1915,MATCH(I$1,'2-3 引出列表'!$A$1:$CD$1,0)),""))</f>
        <v>0</v>
      </c>
    </row>
    <row r="1916" customFormat="1" spans="1:9">
      <c r="A1916">
        <v>1915</v>
      </c>
      <c r="B1916">
        <f>IF(ISBLANK(IFERROR(INDEX('2-3 引出列表'!$A$2:$CE$8700,$A1916,MATCH(B$1,'2-3 引出列表'!$A$1:$CD$1,0)),"")),"",IFERROR(INDEX('2-3 引出列表'!$A$2:$CE$8700,$A1916,MATCH(B$1,'2-3 引出列表'!$A$1:$CD$1,0)),""))</f>
        <v>0</v>
      </c>
      <c r="C1916">
        <f>IF(ISBLANK(IFERROR(INDEX('2-3 引出列表'!$A$2:$CE$8700,$A1916,MATCH(C$1,'2-3 引出列表'!$A$1:$CD$1,0)),"")),"",IFERROR(INDEX('2-3 引出列表'!$A$2:$CE$8700,$A1916,MATCH(C$1,'2-3 引出列表'!$A$1:$CD$1,0)),""))</f>
        <v>0</v>
      </c>
      <c r="D1916">
        <f>IF(ISBLANK(IFERROR(INDEX('2-3 引出列表'!$A$2:$CE$8700,$A1916,MATCH(D$1,'2-3 引出列表'!$A$1:$CD$1,0)),"")),"",IFERROR(INDEX('2-3 引出列表'!$A$2:$CE$8700,$A1916,MATCH(D$1,'2-3 引出列表'!$A$1:$CD$1,0)),""))</f>
        <v>0</v>
      </c>
      <c r="E1916">
        <f>IF(ISBLANK(IFERROR(INDEX('2-3 引出列表'!$A$2:$CE$8700,$A1916,MATCH(E$1,'2-3 引出列表'!$A$1:$CD$1,0)),"")),"",IFERROR(INDEX('2-3 引出列表'!$A$2:$CE$8700,$A1916,MATCH(E$1,'2-3 引出列表'!$A$1:$CD$1,0)),""))</f>
        <v>0</v>
      </c>
      <c r="F1916" t="str">
        <f t="shared" si="29"/>
        <v>0</v>
      </c>
      <c r="G1916">
        <f>IF(ISBLANK(IFERROR(INDEX('2-3 引出列表'!$A$2:$CE$8700,$A1916,MATCH(G$1,'2-3 引出列表'!$A$1:$CD$1,0)),"")),"",IFERROR(INDEX('2-3 引出列表'!$A$2:$CE$8700,$A1916,MATCH(G$1,'2-3 引出列表'!$A$1:$CD$1,0)),""))</f>
        <v>0</v>
      </c>
      <c r="H1916">
        <f>IF(ISBLANK(IFERROR(INDEX('2-3 引出列表'!$A$2:$CE$8700,$A1916,MATCH(H$1,'2-3 引出列表'!$A$1:$CD$1,0)),"")),"",IFERROR(INDEX('2-3 引出列表'!$A$2:$CE$8700,$A1916,MATCH(H$1,'2-3 引出列表'!$A$1:$CD$1,0)),""))</f>
        <v>0</v>
      </c>
      <c r="I1916">
        <f>IF(ISBLANK(IFERROR(INDEX('2-3 引出列表'!$A$2:$CE$8700,$A1916,MATCH(I$1,'2-3 引出列表'!$A$1:$CD$1,0)),"")),"",IFERROR(INDEX('2-3 引出列表'!$A$2:$CE$8700,$A1916,MATCH(I$1,'2-3 引出列表'!$A$1:$CD$1,0)),""))</f>
        <v>0</v>
      </c>
    </row>
    <row r="1917" customFormat="1" spans="1:9">
      <c r="A1917">
        <v>1916</v>
      </c>
      <c r="B1917">
        <f>IF(ISBLANK(IFERROR(INDEX('2-3 引出列表'!$A$2:$CE$8700,$A1917,MATCH(B$1,'2-3 引出列表'!$A$1:$CD$1,0)),"")),"",IFERROR(INDEX('2-3 引出列表'!$A$2:$CE$8700,$A1917,MATCH(B$1,'2-3 引出列表'!$A$1:$CD$1,0)),""))</f>
        <v>0</v>
      </c>
      <c r="C1917">
        <f>IF(ISBLANK(IFERROR(INDEX('2-3 引出列表'!$A$2:$CE$8700,$A1917,MATCH(C$1,'2-3 引出列表'!$A$1:$CD$1,0)),"")),"",IFERROR(INDEX('2-3 引出列表'!$A$2:$CE$8700,$A1917,MATCH(C$1,'2-3 引出列表'!$A$1:$CD$1,0)),""))</f>
        <v>0</v>
      </c>
      <c r="D1917">
        <f>IF(ISBLANK(IFERROR(INDEX('2-3 引出列表'!$A$2:$CE$8700,$A1917,MATCH(D$1,'2-3 引出列表'!$A$1:$CD$1,0)),"")),"",IFERROR(INDEX('2-3 引出列表'!$A$2:$CE$8700,$A1917,MATCH(D$1,'2-3 引出列表'!$A$1:$CD$1,0)),""))</f>
        <v>0</v>
      </c>
      <c r="E1917">
        <f>IF(ISBLANK(IFERROR(INDEX('2-3 引出列表'!$A$2:$CE$8700,$A1917,MATCH(E$1,'2-3 引出列表'!$A$1:$CD$1,0)),"")),"",IFERROR(INDEX('2-3 引出列表'!$A$2:$CE$8700,$A1917,MATCH(E$1,'2-3 引出列表'!$A$1:$CD$1,0)),""))</f>
        <v>0</v>
      </c>
      <c r="F1917" t="str">
        <f t="shared" si="29"/>
        <v>0</v>
      </c>
      <c r="G1917">
        <f>IF(ISBLANK(IFERROR(INDEX('2-3 引出列表'!$A$2:$CE$8700,$A1917,MATCH(G$1,'2-3 引出列表'!$A$1:$CD$1,0)),"")),"",IFERROR(INDEX('2-3 引出列表'!$A$2:$CE$8700,$A1917,MATCH(G$1,'2-3 引出列表'!$A$1:$CD$1,0)),""))</f>
        <v>0</v>
      </c>
      <c r="H1917">
        <f>IF(ISBLANK(IFERROR(INDEX('2-3 引出列表'!$A$2:$CE$8700,$A1917,MATCH(H$1,'2-3 引出列表'!$A$1:$CD$1,0)),"")),"",IFERROR(INDEX('2-3 引出列表'!$A$2:$CE$8700,$A1917,MATCH(H$1,'2-3 引出列表'!$A$1:$CD$1,0)),""))</f>
        <v>0</v>
      </c>
      <c r="I1917">
        <f>IF(ISBLANK(IFERROR(INDEX('2-3 引出列表'!$A$2:$CE$8700,$A1917,MATCH(I$1,'2-3 引出列表'!$A$1:$CD$1,0)),"")),"",IFERROR(INDEX('2-3 引出列表'!$A$2:$CE$8700,$A1917,MATCH(I$1,'2-3 引出列表'!$A$1:$CD$1,0)),""))</f>
        <v>0</v>
      </c>
    </row>
    <row r="1918" customFormat="1" spans="1:9">
      <c r="A1918">
        <v>1917</v>
      </c>
      <c r="B1918">
        <f>IF(ISBLANK(IFERROR(INDEX('2-3 引出列表'!$A$2:$CE$8700,$A1918,MATCH(B$1,'2-3 引出列表'!$A$1:$CD$1,0)),"")),"",IFERROR(INDEX('2-3 引出列表'!$A$2:$CE$8700,$A1918,MATCH(B$1,'2-3 引出列表'!$A$1:$CD$1,0)),""))</f>
        <v>0</v>
      </c>
      <c r="C1918">
        <f>IF(ISBLANK(IFERROR(INDEX('2-3 引出列表'!$A$2:$CE$8700,$A1918,MATCH(C$1,'2-3 引出列表'!$A$1:$CD$1,0)),"")),"",IFERROR(INDEX('2-3 引出列表'!$A$2:$CE$8700,$A1918,MATCH(C$1,'2-3 引出列表'!$A$1:$CD$1,0)),""))</f>
        <v>0</v>
      </c>
      <c r="D1918">
        <f>IF(ISBLANK(IFERROR(INDEX('2-3 引出列表'!$A$2:$CE$8700,$A1918,MATCH(D$1,'2-3 引出列表'!$A$1:$CD$1,0)),"")),"",IFERROR(INDEX('2-3 引出列表'!$A$2:$CE$8700,$A1918,MATCH(D$1,'2-3 引出列表'!$A$1:$CD$1,0)),""))</f>
        <v>0</v>
      </c>
      <c r="E1918">
        <f>IF(ISBLANK(IFERROR(INDEX('2-3 引出列表'!$A$2:$CE$8700,$A1918,MATCH(E$1,'2-3 引出列表'!$A$1:$CD$1,0)),"")),"",IFERROR(INDEX('2-3 引出列表'!$A$2:$CE$8700,$A1918,MATCH(E$1,'2-3 引出列表'!$A$1:$CD$1,0)),""))</f>
        <v>0</v>
      </c>
      <c r="F1918" t="str">
        <f t="shared" si="29"/>
        <v>0</v>
      </c>
      <c r="G1918">
        <f>IF(ISBLANK(IFERROR(INDEX('2-3 引出列表'!$A$2:$CE$8700,$A1918,MATCH(G$1,'2-3 引出列表'!$A$1:$CD$1,0)),"")),"",IFERROR(INDEX('2-3 引出列表'!$A$2:$CE$8700,$A1918,MATCH(G$1,'2-3 引出列表'!$A$1:$CD$1,0)),""))</f>
        <v>0</v>
      </c>
      <c r="H1918">
        <f>IF(ISBLANK(IFERROR(INDEX('2-3 引出列表'!$A$2:$CE$8700,$A1918,MATCH(H$1,'2-3 引出列表'!$A$1:$CD$1,0)),"")),"",IFERROR(INDEX('2-3 引出列表'!$A$2:$CE$8700,$A1918,MATCH(H$1,'2-3 引出列表'!$A$1:$CD$1,0)),""))</f>
        <v>0</v>
      </c>
      <c r="I1918">
        <f>IF(ISBLANK(IFERROR(INDEX('2-3 引出列表'!$A$2:$CE$8700,$A1918,MATCH(I$1,'2-3 引出列表'!$A$1:$CD$1,0)),"")),"",IFERROR(INDEX('2-3 引出列表'!$A$2:$CE$8700,$A1918,MATCH(I$1,'2-3 引出列表'!$A$1:$CD$1,0)),""))</f>
        <v>0</v>
      </c>
    </row>
    <row r="1919" customFormat="1" spans="1:9">
      <c r="A1919">
        <v>1918</v>
      </c>
      <c r="B1919">
        <f>IF(ISBLANK(IFERROR(INDEX('2-3 引出列表'!$A$2:$CE$8700,$A1919,MATCH(B$1,'2-3 引出列表'!$A$1:$CD$1,0)),"")),"",IFERROR(INDEX('2-3 引出列表'!$A$2:$CE$8700,$A1919,MATCH(B$1,'2-3 引出列表'!$A$1:$CD$1,0)),""))</f>
        <v>0</v>
      </c>
      <c r="C1919">
        <f>IF(ISBLANK(IFERROR(INDEX('2-3 引出列表'!$A$2:$CE$8700,$A1919,MATCH(C$1,'2-3 引出列表'!$A$1:$CD$1,0)),"")),"",IFERROR(INDEX('2-3 引出列表'!$A$2:$CE$8700,$A1919,MATCH(C$1,'2-3 引出列表'!$A$1:$CD$1,0)),""))</f>
        <v>0</v>
      </c>
      <c r="D1919">
        <f>IF(ISBLANK(IFERROR(INDEX('2-3 引出列表'!$A$2:$CE$8700,$A1919,MATCH(D$1,'2-3 引出列表'!$A$1:$CD$1,0)),"")),"",IFERROR(INDEX('2-3 引出列表'!$A$2:$CE$8700,$A1919,MATCH(D$1,'2-3 引出列表'!$A$1:$CD$1,0)),""))</f>
        <v>0</v>
      </c>
      <c r="E1919">
        <f>IF(ISBLANK(IFERROR(INDEX('2-3 引出列表'!$A$2:$CE$8700,$A1919,MATCH(E$1,'2-3 引出列表'!$A$1:$CD$1,0)),"")),"",IFERROR(INDEX('2-3 引出列表'!$A$2:$CE$8700,$A1919,MATCH(E$1,'2-3 引出列表'!$A$1:$CD$1,0)),""))</f>
        <v>0</v>
      </c>
      <c r="F1919" t="str">
        <f t="shared" si="29"/>
        <v>0</v>
      </c>
      <c r="G1919">
        <f>IF(ISBLANK(IFERROR(INDEX('2-3 引出列表'!$A$2:$CE$8700,$A1919,MATCH(G$1,'2-3 引出列表'!$A$1:$CD$1,0)),"")),"",IFERROR(INDEX('2-3 引出列表'!$A$2:$CE$8700,$A1919,MATCH(G$1,'2-3 引出列表'!$A$1:$CD$1,0)),""))</f>
        <v>0</v>
      </c>
      <c r="H1919">
        <f>IF(ISBLANK(IFERROR(INDEX('2-3 引出列表'!$A$2:$CE$8700,$A1919,MATCH(H$1,'2-3 引出列表'!$A$1:$CD$1,0)),"")),"",IFERROR(INDEX('2-3 引出列表'!$A$2:$CE$8700,$A1919,MATCH(H$1,'2-3 引出列表'!$A$1:$CD$1,0)),""))</f>
        <v>0</v>
      </c>
      <c r="I1919">
        <f>IF(ISBLANK(IFERROR(INDEX('2-3 引出列表'!$A$2:$CE$8700,$A1919,MATCH(I$1,'2-3 引出列表'!$A$1:$CD$1,0)),"")),"",IFERROR(INDEX('2-3 引出列表'!$A$2:$CE$8700,$A1919,MATCH(I$1,'2-3 引出列表'!$A$1:$CD$1,0)),""))</f>
        <v>0</v>
      </c>
    </row>
    <row r="1920" customFormat="1" spans="1:9">
      <c r="A1920">
        <v>1919</v>
      </c>
      <c r="B1920">
        <f>IF(ISBLANK(IFERROR(INDEX('2-3 引出列表'!$A$2:$CE$8700,$A1920,MATCH(B$1,'2-3 引出列表'!$A$1:$CD$1,0)),"")),"",IFERROR(INDEX('2-3 引出列表'!$A$2:$CE$8700,$A1920,MATCH(B$1,'2-3 引出列表'!$A$1:$CD$1,0)),""))</f>
        <v>0</v>
      </c>
      <c r="C1920">
        <f>IF(ISBLANK(IFERROR(INDEX('2-3 引出列表'!$A$2:$CE$8700,$A1920,MATCH(C$1,'2-3 引出列表'!$A$1:$CD$1,0)),"")),"",IFERROR(INDEX('2-3 引出列表'!$A$2:$CE$8700,$A1920,MATCH(C$1,'2-3 引出列表'!$A$1:$CD$1,0)),""))</f>
        <v>0</v>
      </c>
      <c r="D1920">
        <f>IF(ISBLANK(IFERROR(INDEX('2-3 引出列表'!$A$2:$CE$8700,$A1920,MATCH(D$1,'2-3 引出列表'!$A$1:$CD$1,0)),"")),"",IFERROR(INDEX('2-3 引出列表'!$A$2:$CE$8700,$A1920,MATCH(D$1,'2-3 引出列表'!$A$1:$CD$1,0)),""))</f>
        <v>0</v>
      </c>
      <c r="E1920">
        <f>IF(ISBLANK(IFERROR(INDEX('2-3 引出列表'!$A$2:$CE$8700,$A1920,MATCH(E$1,'2-3 引出列表'!$A$1:$CD$1,0)),"")),"",IFERROR(INDEX('2-3 引出列表'!$A$2:$CE$8700,$A1920,MATCH(E$1,'2-3 引出列表'!$A$1:$CD$1,0)),""))</f>
        <v>0</v>
      </c>
      <c r="F1920" t="str">
        <f t="shared" si="29"/>
        <v>0</v>
      </c>
      <c r="G1920">
        <f>IF(ISBLANK(IFERROR(INDEX('2-3 引出列表'!$A$2:$CE$8700,$A1920,MATCH(G$1,'2-3 引出列表'!$A$1:$CD$1,0)),"")),"",IFERROR(INDEX('2-3 引出列表'!$A$2:$CE$8700,$A1920,MATCH(G$1,'2-3 引出列表'!$A$1:$CD$1,0)),""))</f>
        <v>0</v>
      </c>
      <c r="H1920">
        <f>IF(ISBLANK(IFERROR(INDEX('2-3 引出列表'!$A$2:$CE$8700,$A1920,MATCH(H$1,'2-3 引出列表'!$A$1:$CD$1,0)),"")),"",IFERROR(INDEX('2-3 引出列表'!$A$2:$CE$8700,$A1920,MATCH(H$1,'2-3 引出列表'!$A$1:$CD$1,0)),""))</f>
        <v>0</v>
      </c>
      <c r="I1920">
        <f>IF(ISBLANK(IFERROR(INDEX('2-3 引出列表'!$A$2:$CE$8700,$A1920,MATCH(I$1,'2-3 引出列表'!$A$1:$CD$1,0)),"")),"",IFERROR(INDEX('2-3 引出列表'!$A$2:$CE$8700,$A1920,MATCH(I$1,'2-3 引出列表'!$A$1:$CD$1,0)),""))</f>
        <v>0</v>
      </c>
    </row>
    <row r="1921" customFormat="1" spans="1:9">
      <c r="A1921">
        <v>1920</v>
      </c>
      <c r="B1921">
        <f>IF(ISBLANK(IFERROR(INDEX('2-3 引出列表'!$A$2:$CE$8700,$A1921,MATCH(B$1,'2-3 引出列表'!$A$1:$CD$1,0)),"")),"",IFERROR(INDEX('2-3 引出列表'!$A$2:$CE$8700,$A1921,MATCH(B$1,'2-3 引出列表'!$A$1:$CD$1,0)),""))</f>
        <v>0</v>
      </c>
      <c r="C1921">
        <f>IF(ISBLANK(IFERROR(INDEX('2-3 引出列表'!$A$2:$CE$8700,$A1921,MATCH(C$1,'2-3 引出列表'!$A$1:$CD$1,0)),"")),"",IFERROR(INDEX('2-3 引出列表'!$A$2:$CE$8700,$A1921,MATCH(C$1,'2-3 引出列表'!$A$1:$CD$1,0)),""))</f>
        <v>0</v>
      </c>
      <c r="D1921">
        <f>IF(ISBLANK(IFERROR(INDEX('2-3 引出列表'!$A$2:$CE$8700,$A1921,MATCH(D$1,'2-3 引出列表'!$A$1:$CD$1,0)),"")),"",IFERROR(INDEX('2-3 引出列表'!$A$2:$CE$8700,$A1921,MATCH(D$1,'2-3 引出列表'!$A$1:$CD$1,0)),""))</f>
        <v>0</v>
      </c>
      <c r="E1921">
        <f>IF(ISBLANK(IFERROR(INDEX('2-3 引出列表'!$A$2:$CE$8700,$A1921,MATCH(E$1,'2-3 引出列表'!$A$1:$CD$1,0)),"")),"",IFERROR(INDEX('2-3 引出列表'!$A$2:$CE$8700,$A1921,MATCH(E$1,'2-3 引出列表'!$A$1:$CD$1,0)),""))</f>
        <v>0</v>
      </c>
      <c r="F1921" t="str">
        <f t="shared" si="29"/>
        <v>0</v>
      </c>
      <c r="G1921">
        <f>IF(ISBLANK(IFERROR(INDEX('2-3 引出列表'!$A$2:$CE$8700,$A1921,MATCH(G$1,'2-3 引出列表'!$A$1:$CD$1,0)),"")),"",IFERROR(INDEX('2-3 引出列表'!$A$2:$CE$8700,$A1921,MATCH(G$1,'2-3 引出列表'!$A$1:$CD$1,0)),""))</f>
        <v>0</v>
      </c>
      <c r="H1921">
        <f>IF(ISBLANK(IFERROR(INDEX('2-3 引出列表'!$A$2:$CE$8700,$A1921,MATCH(H$1,'2-3 引出列表'!$A$1:$CD$1,0)),"")),"",IFERROR(INDEX('2-3 引出列表'!$A$2:$CE$8700,$A1921,MATCH(H$1,'2-3 引出列表'!$A$1:$CD$1,0)),""))</f>
        <v>0</v>
      </c>
      <c r="I1921">
        <f>IF(ISBLANK(IFERROR(INDEX('2-3 引出列表'!$A$2:$CE$8700,$A1921,MATCH(I$1,'2-3 引出列表'!$A$1:$CD$1,0)),"")),"",IFERROR(INDEX('2-3 引出列表'!$A$2:$CE$8700,$A1921,MATCH(I$1,'2-3 引出列表'!$A$1:$CD$1,0)),""))</f>
        <v>0</v>
      </c>
    </row>
    <row r="1922" customFormat="1" spans="1:9">
      <c r="A1922">
        <v>1921</v>
      </c>
      <c r="B1922">
        <f>IF(ISBLANK(IFERROR(INDEX('2-3 引出列表'!$A$2:$CE$8700,$A1922,MATCH(B$1,'2-3 引出列表'!$A$1:$CD$1,0)),"")),"",IFERROR(INDEX('2-3 引出列表'!$A$2:$CE$8700,$A1922,MATCH(B$1,'2-3 引出列表'!$A$1:$CD$1,0)),""))</f>
        <v>0</v>
      </c>
      <c r="C1922">
        <f>IF(ISBLANK(IFERROR(INDEX('2-3 引出列表'!$A$2:$CE$8700,$A1922,MATCH(C$1,'2-3 引出列表'!$A$1:$CD$1,0)),"")),"",IFERROR(INDEX('2-3 引出列表'!$A$2:$CE$8700,$A1922,MATCH(C$1,'2-3 引出列表'!$A$1:$CD$1,0)),""))</f>
        <v>0</v>
      </c>
      <c r="D1922">
        <f>IF(ISBLANK(IFERROR(INDEX('2-3 引出列表'!$A$2:$CE$8700,$A1922,MATCH(D$1,'2-3 引出列表'!$A$1:$CD$1,0)),"")),"",IFERROR(INDEX('2-3 引出列表'!$A$2:$CE$8700,$A1922,MATCH(D$1,'2-3 引出列表'!$A$1:$CD$1,0)),""))</f>
        <v>0</v>
      </c>
      <c r="E1922">
        <f>IF(ISBLANK(IFERROR(INDEX('2-3 引出列表'!$A$2:$CE$8700,$A1922,MATCH(E$1,'2-3 引出列表'!$A$1:$CD$1,0)),"")),"",IFERROR(INDEX('2-3 引出列表'!$A$2:$CE$8700,$A1922,MATCH(E$1,'2-3 引出列表'!$A$1:$CD$1,0)),""))</f>
        <v>0</v>
      </c>
      <c r="F1922" t="str">
        <f t="shared" ref="F1922:F1985" si="30">LEFT(E1922,7)</f>
        <v>0</v>
      </c>
      <c r="G1922">
        <f>IF(ISBLANK(IFERROR(INDEX('2-3 引出列表'!$A$2:$CE$8700,$A1922,MATCH(G$1,'2-3 引出列表'!$A$1:$CD$1,0)),"")),"",IFERROR(INDEX('2-3 引出列表'!$A$2:$CE$8700,$A1922,MATCH(G$1,'2-3 引出列表'!$A$1:$CD$1,0)),""))</f>
        <v>0</v>
      </c>
      <c r="H1922">
        <f>IF(ISBLANK(IFERROR(INDEX('2-3 引出列表'!$A$2:$CE$8700,$A1922,MATCH(H$1,'2-3 引出列表'!$A$1:$CD$1,0)),"")),"",IFERROR(INDEX('2-3 引出列表'!$A$2:$CE$8700,$A1922,MATCH(H$1,'2-3 引出列表'!$A$1:$CD$1,0)),""))</f>
        <v>0</v>
      </c>
      <c r="I1922">
        <f>IF(ISBLANK(IFERROR(INDEX('2-3 引出列表'!$A$2:$CE$8700,$A1922,MATCH(I$1,'2-3 引出列表'!$A$1:$CD$1,0)),"")),"",IFERROR(INDEX('2-3 引出列表'!$A$2:$CE$8700,$A1922,MATCH(I$1,'2-3 引出列表'!$A$1:$CD$1,0)),""))</f>
        <v>0</v>
      </c>
    </row>
    <row r="1923" customFormat="1" spans="1:9">
      <c r="A1923">
        <v>1922</v>
      </c>
      <c r="B1923">
        <f>IF(ISBLANK(IFERROR(INDEX('2-3 引出列表'!$A$2:$CE$8700,$A1923,MATCH(B$1,'2-3 引出列表'!$A$1:$CD$1,0)),"")),"",IFERROR(INDEX('2-3 引出列表'!$A$2:$CE$8700,$A1923,MATCH(B$1,'2-3 引出列表'!$A$1:$CD$1,0)),""))</f>
        <v>0</v>
      </c>
      <c r="C1923">
        <f>IF(ISBLANK(IFERROR(INDEX('2-3 引出列表'!$A$2:$CE$8700,$A1923,MATCH(C$1,'2-3 引出列表'!$A$1:$CD$1,0)),"")),"",IFERROR(INDEX('2-3 引出列表'!$A$2:$CE$8700,$A1923,MATCH(C$1,'2-3 引出列表'!$A$1:$CD$1,0)),""))</f>
        <v>0</v>
      </c>
      <c r="D1923">
        <f>IF(ISBLANK(IFERROR(INDEX('2-3 引出列表'!$A$2:$CE$8700,$A1923,MATCH(D$1,'2-3 引出列表'!$A$1:$CD$1,0)),"")),"",IFERROR(INDEX('2-3 引出列表'!$A$2:$CE$8700,$A1923,MATCH(D$1,'2-3 引出列表'!$A$1:$CD$1,0)),""))</f>
        <v>0</v>
      </c>
      <c r="E1923">
        <f>IF(ISBLANK(IFERROR(INDEX('2-3 引出列表'!$A$2:$CE$8700,$A1923,MATCH(E$1,'2-3 引出列表'!$A$1:$CD$1,0)),"")),"",IFERROR(INDEX('2-3 引出列表'!$A$2:$CE$8700,$A1923,MATCH(E$1,'2-3 引出列表'!$A$1:$CD$1,0)),""))</f>
        <v>0</v>
      </c>
      <c r="F1923" t="str">
        <f t="shared" si="30"/>
        <v>0</v>
      </c>
      <c r="G1923">
        <f>IF(ISBLANK(IFERROR(INDEX('2-3 引出列表'!$A$2:$CE$8700,$A1923,MATCH(G$1,'2-3 引出列表'!$A$1:$CD$1,0)),"")),"",IFERROR(INDEX('2-3 引出列表'!$A$2:$CE$8700,$A1923,MATCH(G$1,'2-3 引出列表'!$A$1:$CD$1,0)),""))</f>
        <v>0</v>
      </c>
      <c r="H1923">
        <f>IF(ISBLANK(IFERROR(INDEX('2-3 引出列表'!$A$2:$CE$8700,$A1923,MATCH(H$1,'2-3 引出列表'!$A$1:$CD$1,0)),"")),"",IFERROR(INDEX('2-3 引出列表'!$A$2:$CE$8700,$A1923,MATCH(H$1,'2-3 引出列表'!$A$1:$CD$1,0)),""))</f>
        <v>0</v>
      </c>
      <c r="I1923">
        <f>IF(ISBLANK(IFERROR(INDEX('2-3 引出列表'!$A$2:$CE$8700,$A1923,MATCH(I$1,'2-3 引出列表'!$A$1:$CD$1,0)),"")),"",IFERROR(INDEX('2-3 引出列表'!$A$2:$CE$8700,$A1923,MATCH(I$1,'2-3 引出列表'!$A$1:$CD$1,0)),""))</f>
        <v>0</v>
      </c>
    </row>
    <row r="1924" customFormat="1" spans="1:9">
      <c r="A1924">
        <v>1923</v>
      </c>
      <c r="B1924">
        <f>IF(ISBLANK(IFERROR(INDEX('2-3 引出列表'!$A$2:$CE$8700,$A1924,MATCH(B$1,'2-3 引出列表'!$A$1:$CD$1,0)),"")),"",IFERROR(INDEX('2-3 引出列表'!$A$2:$CE$8700,$A1924,MATCH(B$1,'2-3 引出列表'!$A$1:$CD$1,0)),""))</f>
        <v>0</v>
      </c>
      <c r="C1924">
        <f>IF(ISBLANK(IFERROR(INDEX('2-3 引出列表'!$A$2:$CE$8700,$A1924,MATCH(C$1,'2-3 引出列表'!$A$1:$CD$1,0)),"")),"",IFERROR(INDEX('2-3 引出列表'!$A$2:$CE$8700,$A1924,MATCH(C$1,'2-3 引出列表'!$A$1:$CD$1,0)),""))</f>
        <v>0</v>
      </c>
      <c r="D1924">
        <f>IF(ISBLANK(IFERROR(INDEX('2-3 引出列表'!$A$2:$CE$8700,$A1924,MATCH(D$1,'2-3 引出列表'!$A$1:$CD$1,0)),"")),"",IFERROR(INDEX('2-3 引出列表'!$A$2:$CE$8700,$A1924,MATCH(D$1,'2-3 引出列表'!$A$1:$CD$1,0)),""))</f>
        <v>0</v>
      </c>
      <c r="E1924">
        <f>IF(ISBLANK(IFERROR(INDEX('2-3 引出列表'!$A$2:$CE$8700,$A1924,MATCH(E$1,'2-3 引出列表'!$A$1:$CD$1,0)),"")),"",IFERROR(INDEX('2-3 引出列表'!$A$2:$CE$8700,$A1924,MATCH(E$1,'2-3 引出列表'!$A$1:$CD$1,0)),""))</f>
        <v>0</v>
      </c>
      <c r="F1924" t="str">
        <f t="shared" si="30"/>
        <v>0</v>
      </c>
      <c r="G1924">
        <f>IF(ISBLANK(IFERROR(INDEX('2-3 引出列表'!$A$2:$CE$8700,$A1924,MATCH(G$1,'2-3 引出列表'!$A$1:$CD$1,0)),"")),"",IFERROR(INDEX('2-3 引出列表'!$A$2:$CE$8700,$A1924,MATCH(G$1,'2-3 引出列表'!$A$1:$CD$1,0)),""))</f>
        <v>0</v>
      </c>
      <c r="H1924">
        <f>IF(ISBLANK(IFERROR(INDEX('2-3 引出列表'!$A$2:$CE$8700,$A1924,MATCH(H$1,'2-3 引出列表'!$A$1:$CD$1,0)),"")),"",IFERROR(INDEX('2-3 引出列表'!$A$2:$CE$8700,$A1924,MATCH(H$1,'2-3 引出列表'!$A$1:$CD$1,0)),""))</f>
        <v>0</v>
      </c>
      <c r="I1924">
        <f>IF(ISBLANK(IFERROR(INDEX('2-3 引出列表'!$A$2:$CE$8700,$A1924,MATCH(I$1,'2-3 引出列表'!$A$1:$CD$1,0)),"")),"",IFERROR(INDEX('2-3 引出列表'!$A$2:$CE$8700,$A1924,MATCH(I$1,'2-3 引出列表'!$A$1:$CD$1,0)),""))</f>
        <v>0</v>
      </c>
    </row>
    <row r="1925" customFormat="1" spans="1:9">
      <c r="A1925">
        <v>1924</v>
      </c>
      <c r="B1925">
        <f>IF(ISBLANK(IFERROR(INDEX('2-3 引出列表'!$A$2:$CE$8700,$A1925,MATCH(B$1,'2-3 引出列表'!$A$1:$CD$1,0)),"")),"",IFERROR(INDEX('2-3 引出列表'!$A$2:$CE$8700,$A1925,MATCH(B$1,'2-3 引出列表'!$A$1:$CD$1,0)),""))</f>
        <v>0</v>
      </c>
      <c r="C1925">
        <f>IF(ISBLANK(IFERROR(INDEX('2-3 引出列表'!$A$2:$CE$8700,$A1925,MATCH(C$1,'2-3 引出列表'!$A$1:$CD$1,0)),"")),"",IFERROR(INDEX('2-3 引出列表'!$A$2:$CE$8700,$A1925,MATCH(C$1,'2-3 引出列表'!$A$1:$CD$1,0)),""))</f>
        <v>0</v>
      </c>
      <c r="D1925">
        <f>IF(ISBLANK(IFERROR(INDEX('2-3 引出列表'!$A$2:$CE$8700,$A1925,MATCH(D$1,'2-3 引出列表'!$A$1:$CD$1,0)),"")),"",IFERROR(INDEX('2-3 引出列表'!$A$2:$CE$8700,$A1925,MATCH(D$1,'2-3 引出列表'!$A$1:$CD$1,0)),""))</f>
        <v>0</v>
      </c>
      <c r="E1925">
        <f>IF(ISBLANK(IFERROR(INDEX('2-3 引出列表'!$A$2:$CE$8700,$A1925,MATCH(E$1,'2-3 引出列表'!$A$1:$CD$1,0)),"")),"",IFERROR(INDEX('2-3 引出列表'!$A$2:$CE$8700,$A1925,MATCH(E$1,'2-3 引出列表'!$A$1:$CD$1,0)),""))</f>
        <v>0</v>
      </c>
      <c r="F1925" t="str">
        <f t="shared" si="30"/>
        <v>0</v>
      </c>
      <c r="G1925">
        <f>IF(ISBLANK(IFERROR(INDEX('2-3 引出列表'!$A$2:$CE$8700,$A1925,MATCH(G$1,'2-3 引出列表'!$A$1:$CD$1,0)),"")),"",IFERROR(INDEX('2-3 引出列表'!$A$2:$CE$8700,$A1925,MATCH(G$1,'2-3 引出列表'!$A$1:$CD$1,0)),""))</f>
        <v>0</v>
      </c>
      <c r="H1925">
        <f>IF(ISBLANK(IFERROR(INDEX('2-3 引出列表'!$A$2:$CE$8700,$A1925,MATCH(H$1,'2-3 引出列表'!$A$1:$CD$1,0)),"")),"",IFERROR(INDEX('2-3 引出列表'!$A$2:$CE$8700,$A1925,MATCH(H$1,'2-3 引出列表'!$A$1:$CD$1,0)),""))</f>
        <v>0</v>
      </c>
      <c r="I1925">
        <f>IF(ISBLANK(IFERROR(INDEX('2-3 引出列表'!$A$2:$CE$8700,$A1925,MATCH(I$1,'2-3 引出列表'!$A$1:$CD$1,0)),"")),"",IFERROR(INDEX('2-3 引出列表'!$A$2:$CE$8700,$A1925,MATCH(I$1,'2-3 引出列表'!$A$1:$CD$1,0)),""))</f>
        <v>0</v>
      </c>
    </row>
    <row r="1926" customFormat="1" spans="1:9">
      <c r="A1926">
        <v>1925</v>
      </c>
      <c r="B1926">
        <f>IF(ISBLANK(IFERROR(INDEX('2-3 引出列表'!$A$2:$CE$8700,$A1926,MATCH(B$1,'2-3 引出列表'!$A$1:$CD$1,0)),"")),"",IFERROR(INDEX('2-3 引出列表'!$A$2:$CE$8700,$A1926,MATCH(B$1,'2-3 引出列表'!$A$1:$CD$1,0)),""))</f>
        <v>0</v>
      </c>
      <c r="C1926">
        <f>IF(ISBLANK(IFERROR(INDEX('2-3 引出列表'!$A$2:$CE$8700,$A1926,MATCH(C$1,'2-3 引出列表'!$A$1:$CD$1,0)),"")),"",IFERROR(INDEX('2-3 引出列表'!$A$2:$CE$8700,$A1926,MATCH(C$1,'2-3 引出列表'!$A$1:$CD$1,0)),""))</f>
        <v>0</v>
      </c>
      <c r="D1926">
        <f>IF(ISBLANK(IFERROR(INDEX('2-3 引出列表'!$A$2:$CE$8700,$A1926,MATCH(D$1,'2-3 引出列表'!$A$1:$CD$1,0)),"")),"",IFERROR(INDEX('2-3 引出列表'!$A$2:$CE$8700,$A1926,MATCH(D$1,'2-3 引出列表'!$A$1:$CD$1,0)),""))</f>
        <v>0</v>
      </c>
      <c r="E1926">
        <f>IF(ISBLANK(IFERROR(INDEX('2-3 引出列表'!$A$2:$CE$8700,$A1926,MATCH(E$1,'2-3 引出列表'!$A$1:$CD$1,0)),"")),"",IFERROR(INDEX('2-3 引出列表'!$A$2:$CE$8700,$A1926,MATCH(E$1,'2-3 引出列表'!$A$1:$CD$1,0)),""))</f>
        <v>0</v>
      </c>
      <c r="F1926" t="str">
        <f t="shared" si="30"/>
        <v>0</v>
      </c>
      <c r="G1926">
        <f>IF(ISBLANK(IFERROR(INDEX('2-3 引出列表'!$A$2:$CE$8700,$A1926,MATCH(G$1,'2-3 引出列表'!$A$1:$CD$1,0)),"")),"",IFERROR(INDEX('2-3 引出列表'!$A$2:$CE$8700,$A1926,MATCH(G$1,'2-3 引出列表'!$A$1:$CD$1,0)),""))</f>
        <v>0</v>
      </c>
      <c r="H1926">
        <f>IF(ISBLANK(IFERROR(INDEX('2-3 引出列表'!$A$2:$CE$8700,$A1926,MATCH(H$1,'2-3 引出列表'!$A$1:$CD$1,0)),"")),"",IFERROR(INDEX('2-3 引出列表'!$A$2:$CE$8700,$A1926,MATCH(H$1,'2-3 引出列表'!$A$1:$CD$1,0)),""))</f>
        <v>0</v>
      </c>
      <c r="I1926">
        <f>IF(ISBLANK(IFERROR(INDEX('2-3 引出列表'!$A$2:$CE$8700,$A1926,MATCH(I$1,'2-3 引出列表'!$A$1:$CD$1,0)),"")),"",IFERROR(INDEX('2-3 引出列表'!$A$2:$CE$8700,$A1926,MATCH(I$1,'2-3 引出列表'!$A$1:$CD$1,0)),""))</f>
        <v>0</v>
      </c>
    </row>
    <row r="1927" customFormat="1" spans="1:9">
      <c r="A1927">
        <v>1926</v>
      </c>
      <c r="B1927">
        <f>IF(ISBLANK(IFERROR(INDEX('2-3 引出列表'!$A$2:$CE$8700,$A1927,MATCH(B$1,'2-3 引出列表'!$A$1:$CD$1,0)),"")),"",IFERROR(INDEX('2-3 引出列表'!$A$2:$CE$8700,$A1927,MATCH(B$1,'2-3 引出列表'!$A$1:$CD$1,0)),""))</f>
        <v>0</v>
      </c>
      <c r="C1927">
        <f>IF(ISBLANK(IFERROR(INDEX('2-3 引出列表'!$A$2:$CE$8700,$A1927,MATCH(C$1,'2-3 引出列表'!$A$1:$CD$1,0)),"")),"",IFERROR(INDEX('2-3 引出列表'!$A$2:$CE$8700,$A1927,MATCH(C$1,'2-3 引出列表'!$A$1:$CD$1,0)),""))</f>
        <v>0</v>
      </c>
      <c r="D1927">
        <f>IF(ISBLANK(IFERROR(INDEX('2-3 引出列表'!$A$2:$CE$8700,$A1927,MATCH(D$1,'2-3 引出列表'!$A$1:$CD$1,0)),"")),"",IFERROR(INDEX('2-3 引出列表'!$A$2:$CE$8700,$A1927,MATCH(D$1,'2-3 引出列表'!$A$1:$CD$1,0)),""))</f>
        <v>0</v>
      </c>
      <c r="E1927">
        <f>IF(ISBLANK(IFERROR(INDEX('2-3 引出列表'!$A$2:$CE$8700,$A1927,MATCH(E$1,'2-3 引出列表'!$A$1:$CD$1,0)),"")),"",IFERROR(INDEX('2-3 引出列表'!$A$2:$CE$8700,$A1927,MATCH(E$1,'2-3 引出列表'!$A$1:$CD$1,0)),""))</f>
        <v>0</v>
      </c>
      <c r="F1927" t="str">
        <f t="shared" si="30"/>
        <v>0</v>
      </c>
      <c r="G1927">
        <f>IF(ISBLANK(IFERROR(INDEX('2-3 引出列表'!$A$2:$CE$8700,$A1927,MATCH(G$1,'2-3 引出列表'!$A$1:$CD$1,0)),"")),"",IFERROR(INDEX('2-3 引出列表'!$A$2:$CE$8700,$A1927,MATCH(G$1,'2-3 引出列表'!$A$1:$CD$1,0)),""))</f>
        <v>0</v>
      </c>
      <c r="H1927">
        <f>IF(ISBLANK(IFERROR(INDEX('2-3 引出列表'!$A$2:$CE$8700,$A1927,MATCH(H$1,'2-3 引出列表'!$A$1:$CD$1,0)),"")),"",IFERROR(INDEX('2-3 引出列表'!$A$2:$CE$8700,$A1927,MATCH(H$1,'2-3 引出列表'!$A$1:$CD$1,0)),""))</f>
        <v>0</v>
      </c>
      <c r="I1927">
        <f>IF(ISBLANK(IFERROR(INDEX('2-3 引出列表'!$A$2:$CE$8700,$A1927,MATCH(I$1,'2-3 引出列表'!$A$1:$CD$1,0)),"")),"",IFERROR(INDEX('2-3 引出列表'!$A$2:$CE$8700,$A1927,MATCH(I$1,'2-3 引出列表'!$A$1:$CD$1,0)),""))</f>
        <v>0</v>
      </c>
    </row>
    <row r="1928" customFormat="1" spans="1:9">
      <c r="A1928">
        <v>1927</v>
      </c>
      <c r="B1928">
        <f>IF(ISBLANK(IFERROR(INDEX('2-3 引出列表'!$A$2:$CE$8700,$A1928,MATCH(B$1,'2-3 引出列表'!$A$1:$CD$1,0)),"")),"",IFERROR(INDEX('2-3 引出列表'!$A$2:$CE$8700,$A1928,MATCH(B$1,'2-3 引出列表'!$A$1:$CD$1,0)),""))</f>
        <v>0</v>
      </c>
      <c r="C1928">
        <f>IF(ISBLANK(IFERROR(INDEX('2-3 引出列表'!$A$2:$CE$8700,$A1928,MATCH(C$1,'2-3 引出列表'!$A$1:$CD$1,0)),"")),"",IFERROR(INDEX('2-3 引出列表'!$A$2:$CE$8700,$A1928,MATCH(C$1,'2-3 引出列表'!$A$1:$CD$1,0)),""))</f>
        <v>0</v>
      </c>
      <c r="D1928">
        <f>IF(ISBLANK(IFERROR(INDEX('2-3 引出列表'!$A$2:$CE$8700,$A1928,MATCH(D$1,'2-3 引出列表'!$A$1:$CD$1,0)),"")),"",IFERROR(INDEX('2-3 引出列表'!$A$2:$CE$8700,$A1928,MATCH(D$1,'2-3 引出列表'!$A$1:$CD$1,0)),""))</f>
        <v>0</v>
      </c>
      <c r="E1928">
        <f>IF(ISBLANK(IFERROR(INDEX('2-3 引出列表'!$A$2:$CE$8700,$A1928,MATCH(E$1,'2-3 引出列表'!$A$1:$CD$1,0)),"")),"",IFERROR(INDEX('2-3 引出列表'!$A$2:$CE$8700,$A1928,MATCH(E$1,'2-3 引出列表'!$A$1:$CD$1,0)),""))</f>
        <v>0</v>
      </c>
      <c r="F1928" t="str">
        <f t="shared" si="30"/>
        <v>0</v>
      </c>
      <c r="G1928">
        <f>IF(ISBLANK(IFERROR(INDEX('2-3 引出列表'!$A$2:$CE$8700,$A1928,MATCH(G$1,'2-3 引出列表'!$A$1:$CD$1,0)),"")),"",IFERROR(INDEX('2-3 引出列表'!$A$2:$CE$8700,$A1928,MATCH(G$1,'2-3 引出列表'!$A$1:$CD$1,0)),""))</f>
        <v>0</v>
      </c>
      <c r="H1928">
        <f>IF(ISBLANK(IFERROR(INDEX('2-3 引出列表'!$A$2:$CE$8700,$A1928,MATCH(H$1,'2-3 引出列表'!$A$1:$CD$1,0)),"")),"",IFERROR(INDEX('2-3 引出列表'!$A$2:$CE$8700,$A1928,MATCH(H$1,'2-3 引出列表'!$A$1:$CD$1,0)),""))</f>
        <v>0</v>
      </c>
      <c r="I1928">
        <f>IF(ISBLANK(IFERROR(INDEX('2-3 引出列表'!$A$2:$CE$8700,$A1928,MATCH(I$1,'2-3 引出列表'!$A$1:$CD$1,0)),"")),"",IFERROR(INDEX('2-3 引出列表'!$A$2:$CE$8700,$A1928,MATCH(I$1,'2-3 引出列表'!$A$1:$CD$1,0)),""))</f>
        <v>0</v>
      </c>
    </row>
    <row r="1929" customFormat="1" spans="1:9">
      <c r="A1929">
        <v>1928</v>
      </c>
      <c r="B1929">
        <f>IF(ISBLANK(IFERROR(INDEX('2-3 引出列表'!$A$2:$CE$8700,$A1929,MATCH(B$1,'2-3 引出列表'!$A$1:$CD$1,0)),"")),"",IFERROR(INDEX('2-3 引出列表'!$A$2:$CE$8700,$A1929,MATCH(B$1,'2-3 引出列表'!$A$1:$CD$1,0)),""))</f>
        <v>0</v>
      </c>
      <c r="C1929">
        <f>IF(ISBLANK(IFERROR(INDEX('2-3 引出列表'!$A$2:$CE$8700,$A1929,MATCH(C$1,'2-3 引出列表'!$A$1:$CD$1,0)),"")),"",IFERROR(INDEX('2-3 引出列表'!$A$2:$CE$8700,$A1929,MATCH(C$1,'2-3 引出列表'!$A$1:$CD$1,0)),""))</f>
        <v>0</v>
      </c>
      <c r="D1929">
        <f>IF(ISBLANK(IFERROR(INDEX('2-3 引出列表'!$A$2:$CE$8700,$A1929,MATCH(D$1,'2-3 引出列表'!$A$1:$CD$1,0)),"")),"",IFERROR(INDEX('2-3 引出列表'!$A$2:$CE$8700,$A1929,MATCH(D$1,'2-3 引出列表'!$A$1:$CD$1,0)),""))</f>
        <v>0</v>
      </c>
      <c r="E1929">
        <f>IF(ISBLANK(IFERROR(INDEX('2-3 引出列表'!$A$2:$CE$8700,$A1929,MATCH(E$1,'2-3 引出列表'!$A$1:$CD$1,0)),"")),"",IFERROR(INDEX('2-3 引出列表'!$A$2:$CE$8700,$A1929,MATCH(E$1,'2-3 引出列表'!$A$1:$CD$1,0)),""))</f>
        <v>0</v>
      </c>
      <c r="F1929" t="str">
        <f t="shared" si="30"/>
        <v>0</v>
      </c>
      <c r="G1929">
        <f>IF(ISBLANK(IFERROR(INDEX('2-3 引出列表'!$A$2:$CE$8700,$A1929,MATCH(G$1,'2-3 引出列表'!$A$1:$CD$1,0)),"")),"",IFERROR(INDEX('2-3 引出列表'!$A$2:$CE$8700,$A1929,MATCH(G$1,'2-3 引出列表'!$A$1:$CD$1,0)),""))</f>
        <v>0</v>
      </c>
      <c r="H1929">
        <f>IF(ISBLANK(IFERROR(INDEX('2-3 引出列表'!$A$2:$CE$8700,$A1929,MATCH(H$1,'2-3 引出列表'!$A$1:$CD$1,0)),"")),"",IFERROR(INDEX('2-3 引出列表'!$A$2:$CE$8700,$A1929,MATCH(H$1,'2-3 引出列表'!$A$1:$CD$1,0)),""))</f>
        <v>0</v>
      </c>
      <c r="I1929">
        <f>IF(ISBLANK(IFERROR(INDEX('2-3 引出列表'!$A$2:$CE$8700,$A1929,MATCH(I$1,'2-3 引出列表'!$A$1:$CD$1,0)),"")),"",IFERROR(INDEX('2-3 引出列表'!$A$2:$CE$8700,$A1929,MATCH(I$1,'2-3 引出列表'!$A$1:$CD$1,0)),""))</f>
        <v>0</v>
      </c>
    </row>
    <row r="1930" customFormat="1" spans="1:9">
      <c r="A1930">
        <v>1929</v>
      </c>
      <c r="B1930">
        <f>IF(ISBLANK(IFERROR(INDEX('2-3 引出列表'!$A$2:$CE$8700,$A1930,MATCH(B$1,'2-3 引出列表'!$A$1:$CD$1,0)),"")),"",IFERROR(INDEX('2-3 引出列表'!$A$2:$CE$8700,$A1930,MATCH(B$1,'2-3 引出列表'!$A$1:$CD$1,0)),""))</f>
        <v>0</v>
      </c>
      <c r="C1930">
        <f>IF(ISBLANK(IFERROR(INDEX('2-3 引出列表'!$A$2:$CE$8700,$A1930,MATCH(C$1,'2-3 引出列表'!$A$1:$CD$1,0)),"")),"",IFERROR(INDEX('2-3 引出列表'!$A$2:$CE$8700,$A1930,MATCH(C$1,'2-3 引出列表'!$A$1:$CD$1,0)),""))</f>
        <v>0</v>
      </c>
      <c r="D1930">
        <f>IF(ISBLANK(IFERROR(INDEX('2-3 引出列表'!$A$2:$CE$8700,$A1930,MATCH(D$1,'2-3 引出列表'!$A$1:$CD$1,0)),"")),"",IFERROR(INDEX('2-3 引出列表'!$A$2:$CE$8700,$A1930,MATCH(D$1,'2-3 引出列表'!$A$1:$CD$1,0)),""))</f>
        <v>0</v>
      </c>
      <c r="E1930">
        <f>IF(ISBLANK(IFERROR(INDEX('2-3 引出列表'!$A$2:$CE$8700,$A1930,MATCH(E$1,'2-3 引出列表'!$A$1:$CD$1,0)),"")),"",IFERROR(INDEX('2-3 引出列表'!$A$2:$CE$8700,$A1930,MATCH(E$1,'2-3 引出列表'!$A$1:$CD$1,0)),""))</f>
        <v>0</v>
      </c>
      <c r="F1930" t="str">
        <f t="shared" si="30"/>
        <v>0</v>
      </c>
      <c r="G1930">
        <f>IF(ISBLANK(IFERROR(INDEX('2-3 引出列表'!$A$2:$CE$8700,$A1930,MATCH(G$1,'2-3 引出列表'!$A$1:$CD$1,0)),"")),"",IFERROR(INDEX('2-3 引出列表'!$A$2:$CE$8700,$A1930,MATCH(G$1,'2-3 引出列表'!$A$1:$CD$1,0)),""))</f>
        <v>0</v>
      </c>
      <c r="H1930">
        <f>IF(ISBLANK(IFERROR(INDEX('2-3 引出列表'!$A$2:$CE$8700,$A1930,MATCH(H$1,'2-3 引出列表'!$A$1:$CD$1,0)),"")),"",IFERROR(INDEX('2-3 引出列表'!$A$2:$CE$8700,$A1930,MATCH(H$1,'2-3 引出列表'!$A$1:$CD$1,0)),""))</f>
        <v>0</v>
      </c>
      <c r="I1930">
        <f>IF(ISBLANK(IFERROR(INDEX('2-3 引出列表'!$A$2:$CE$8700,$A1930,MATCH(I$1,'2-3 引出列表'!$A$1:$CD$1,0)),"")),"",IFERROR(INDEX('2-3 引出列表'!$A$2:$CE$8700,$A1930,MATCH(I$1,'2-3 引出列表'!$A$1:$CD$1,0)),""))</f>
        <v>0</v>
      </c>
    </row>
    <row r="1931" customFormat="1" spans="1:9">
      <c r="A1931">
        <v>1930</v>
      </c>
      <c r="B1931">
        <f>IF(ISBLANK(IFERROR(INDEX('2-3 引出列表'!$A$2:$CE$8700,$A1931,MATCH(B$1,'2-3 引出列表'!$A$1:$CD$1,0)),"")),"",IFERROR(INDEX('2-3 引出列表'!$A$2:$CE$8700,$A1931,MATCH(B$1,'2-3 引出列表'!$A$1:$CD$1,0)),""))</f>
        <v>0</v>
      </c>
      <c r="C1931">
        <f>IF(ISBLANK(IFERROR(INDEX('2-3 引出列表'!$A$2:$CE$8700,$A1931,MATCH(C$1,'2-3 引出列表'!$A$1:$CD$1,0)),"")),"",IFERROR(INDEX('2-3 引出列表'!$A$2:$CE$8700,$A1931,MATCH(C$1,'2-3 引出列表'!$A$1:$CD$1,0)),""))</f>
        <v>0</v>
      </c>
      <c r="D1931">
        <f>IF(ISBLANK(IFERROR(INDEX('2-3 引出列表'!$A$2:$CE$8700,$A1931,MATCH(D$1,'2-3 引出列表'!$A$1:$CD$1,0)),"")),"",IFERROR(INDEX('2-3 引出列表'!$A$2:$CE$8700,$A1931,MATCH(D$1,'2-3 引出列表'!$A$1:$CD$1,0)),""))</f>
        <v>0</v>
      </c>
      <c r="E1931">
        <f>IF(ISBLANK(IFERROR(INDEX('2-3 引出列表'!$A$2:$CE$8700,$A1931,MATCH(E$1,'2-3 引出列表'!$A$1:$CD$1,0)),"")),"",IFERROR(INDEX('2-3 引出列表'!$A$2:$CE$8700,$A1931,MATCH(E$1,'2-3 引出列表'!$A$1:$CD$1,0)),""))</f>
        <v>0</v>
      </c>
      <c r="F1931" t="str">
        <f t="shared" si="30"/>
        <v>0</v>
      </c>
      <c r="G1931">
        <f>IF(ISBLANK(IFERROR(INDEX('2-3 引出列表'!$A$2:$CE$8700,$A1931,MATCH(G$1,'2-3 引出列表'!$A$1:$CD$1,0)),"")),"",IFERROR(INDEX('2-3 引出列表'!$A$2:$CE$8700,$A1931,MATCH(G$1,'2-3 引出列表'!$A$1:$CD$1,0)),""))</f>
        <v>0</v>
      </c>
      <c r="H1931">
        <f>IF(ISBLANK(IFERROR(INDEX('2-3 引出列表'!$A$2:$CE$8700,$A1931,MATCH(H$1,'2-3 引出列表'!$A$1:$CD$1,0)),"")),"",IFERROR(INDEX('2-3 引出列表'!$A$2:$CE$8700,$A1931,MATCH(H$1,'2-3 引出列表'!$A$1:$CD$1,0)),""))</f>
        <v>0</v>
      </c>
      <c r="I1931">
        <f>IF(ISBLANK(IFERROR(INDEX('2-3 引出列表'!$A$2:$CE$8700,$A1931,MATCH(I$1,'2-3 引出列表'!$A$1:$CD$1,0)),"")),"",IFERROR(INDEX('2-3 引出列表'!$A$2:$CE$8700,$A1931,MATCH(I$1,'2-3 引出列表'!$A$1:$CD$1,0)),""))</f>
        <v>0</v>
      </c>
    </row>
    <row r="1932" customFormat="1" spans="1:9">
      <c r="A1932">
        <v>1931</v>
      </c>
      <c r="B1932">
        <f>IF(ISBLANK(IFERROR(INDEX('2-3 引出列表'!$A$2:$CE$8700,$A1932,MATCH(B$1,'2-3 引出列表'!$A$1:$CD$1,0)),"")),"",IFERROR(INDEX('2-3 引出列表'!$A$2:$CE$8700,$A1932,MATCH(B$1,'2-3 引出列表'!$A$1:$CD$1,0)),""))</f>
        <v>0</v>
      </c>
      <c r="C1932">
        <f>IF(ISBLANK(IFERROR(INDEX('2-3 引出列表'!$A$2:$CE$8700,$A1932,MATCH(C$1,'2-3 引出列表'!$A$1:$CD$1,0)),"")),"",IFERROR(INDEX('2-3 引出列表'!$A$2:$CE$8700,$A1932,MATCH(C$1,'2-3 引出列表'!$A$1:$CD$1,0)),""))</f>
        <v>0</v>
      </c>
      <c r="D1932">
        <f>IF(ISBLANK(IFERROR(INDEX('2-3 引出列表'!$A$2:$CE$8700,$A1932,MATCH(D$1,'2-3 引出列表'!$A$1:$CD$1,0)),"")),"",IFERROR(INDEX('2-3 引出列表'!$A$2:$CE$8700,$A1932,MATCH(D$1,'2-3 引出列表'!$A$1:$CD$1,0)),""))</f>
        <v>0</v>
      </c>
      <c r="E1932">
        <f>IF(ISBLANK(IFERROR(INDEX('2-3 引出列表'!$A$2:$CE$8700,$A1932,MATCH(E$1,'2-3 引出列表'!$A$1:$CD$1,0)),"")),"",IFERROR(INDEX('2-3 引出列表'!$A$2:$CE$8700,$A1932,MATCH(E$1,'2-3 引出列表'!$A$1:$CD$1,0)),""))</f>
        <v>0</v>
      </c>
      <c r="F1932" t="str">
        <f t="shared" si="30"/>
        <v>0</v>
      </c>
      <c r="G1932">
        <f>IF(ISBLANK(IFERROR(INDEX('2-3 引出列表'!$A$2:$CE$8700,$A1932,MATCH(G$1,'2-3 引出列表'!$A$1:$CD$1,0)),"")),"",IFERROR(INDEX('2-3 引出列表'!$A$2:$CE$8700,$A1932,MATCH(G$1,'2-3 引出列表'!$A$1:$CD$1,0)),""))</f>
        <v>0</v>
      </c>
      <c r="H1932">
        <f>IF(ISBLANK(IFERROR(INDEX('2-3 引出列表'!$A$2:$CE$8700,$A1932,MATCH(H$1,'2-3 引出列表'!$A$1:$CD$1,0)),"")),"",IFERROR(INDEX('2-3 引出列表'!$A$2:$CE$8700,$A1932,MATCH(H$1,'2-3 引出列表'!$A$1:$CD$1,0)),""))</f>
        <v>0</v>
      </c>
      <c r="I1932">
        <f>IF(ISBLANK(IFERROR(INDEX('2-3 引出列表'!$A$2:$CE$8700,$A1932,MATCH(I$1,'2-3 引出列表'!$A$1:$CD$1,0)),"")),"",IFERROR(INDEX('2-3 引出列表'!$A$2:$CE$8700,$A1932,MATCH(I$1,'2-3 引出列表'!$A$1:$CD$1,0)),""))</f>
        <v>0</v>
      </c>
    </row>
    <row r="1933" customFormat="1" spans="1:9">
      <c r="A1933">
        <v>1932</v>
      </c>
      <c r="B1933">
        <f>IF(ISBLANK(IFERROR(INDEX('2-3 引出列表'!$A$2:$CE$8700,$A1933,MATCH(B$1,'2-3 引出列表'!$A$1:$CD$1,0)),"")),"",IFERROR(INDEX('2-3 引出列表'!$A$2:$CE$8700,$A1933,MATCH(B$1,'2-3 引出列表'!$A$1:$CD$1,0)),""))</f>
        <v>0</v>
      </c>
      <c r="C1933">
        <f>IF(ISBLANK(IFERROR(INDEX('2-3 引出列表'!$A$2:$CE$8700,$A1933,MATCH(C$1,'2-3 引出列表'!$A$1:$CD$1,0)),"")),"",IFERROR(INDEX('2-3 引出列表'!$A$2:$CE$8700,$A1933,MATCH(C$1,'2-3 引出列表'!$A$1:$CD$1,0)),""))</f>
        <v>0</v>
      </c>
      <c r="D1933">
        <f>IF(ISBLANK(IFERROR(INDEX('2-3 引出列表'!$A$2:$CE$8700,$A1933,MATCH(D$1,'2-3 引出列表'!$A$1:$CD$1,0)),"")),"",IFERROR(INDEX('2-3 引出列表'!$A$2:$CE$8700,$A1933,MATCH(D$1,'2-3 引出列表'!$A$1:$CD$1,0)),""))</f>
        <v>0</v>
      </c>
      <c r="E1933">
        <f>IF(ISBLANK(IFERROR(INDEX('2-3 引出列表'!$A$2:$CE$8700,$A1933,MATCH(E$1,'2-3 引出列表'!$A$1:$CD$1,0)),"")),"",IFERROR(INDEX('2-3 引出列表'!$A$2:$CE$8700,$A1933,MATCH(E$1,'2-3 引出列表'!$A$1:$CD$1,0)),""))</f>
        <v>0</v>
      </c>
      <c r="F1933" t="str">
        <f t="shared" si="30"/>
        <v>0</v>
      </c>
      <c r="G1933">
        <f>IF(ISBLANK(IFERROR(INDEX('2-3 引出列表'!$A$2:$CE$8700,$A1933,MATCH(G$1,'2-3 引出列表'!$A$1:$CD$1,0)),"")),"",IFERROR(INDEX('2-3 引出列表'!$A$2:$CE$8700,$A1933,MATCH(G$1,'2-3 引出列表'!$A$1:$CD$1,0)),""))</f>
        <v>0</v>
      </c>
      <c r="H1933">
        <f>IF(ISBLANK(IFERROR(INDEX('2-3 引出列表'!$A$2:$CE$8700,$A1933,MATCH(H$1,'2-3 引出列表'!$A$1:$CD$1,0)),"")),"",IFERROR(INDEX('2-3 引出列表'!$A$2:$CE$8700,$A1933,MATCH(H$1,'2-3 引出列表'!$A$1:$CD$1,0)),""))</f>
        <v>0</v>
      </c>
      <c r="I1933">
        <f>IF(ISBLANK(IFERROR(INDEX('2-3 引出列表'!$A$2:$CE$8700,$A1933,MATCH(I$1,'2-3 引出列表'!$A$1:$CD$1,0)),"")),"",IFERROR(INDEX('2-3 引出列表'!$A$2:$CE$8700,$A1933,MATCH(I$1,'2-3 引出列表'!$A$1:$CD$1,0)),""))</f>
        <v>0</v>
      </c>
    </row>
    <row r="1934" customFormat="1" spans="1:9">
      <c r="A1934">
        <v>1933</v>
      </c>
      <c r="B1934">
        <f>IF(ISBLANK(IFERROR(INDEX('2-3 引出列表'!$A$2:$CE$8700,$A1934,MATCH(B$1,'2-3 引出列表'!$A$1:$CD$1,0)),"")),"",IFERROR(INDEX('2-3 引出列表'!$A$2:$CE$8700,$A1934,MATCH(B$1,'2-3 引出列表'!$A$1:$CD$1,0)),""))</f>
        <v>0</v>
      </c>
      <c r="C1934">
        <f>IF(ISBLANK(IFERROR(INDEX('2-3 引出列表'!$A$2:$CE$8700,$A1934,MATCH(C$1,'2-3 引出列表'!$A$1:$CD$1,0)),"")),"",IFERROR(INDEX('2-3 引出列表'!$A$2:$CE$8700,$A1934,MATCH(C$1,'2-3 引出列表'!$A$1:$CD$1,0)),""))</f>
        <v>0</v>
      </c>
      <c r="D1934">
        <f>IF(ISBLANK(IFERROR(INDEX('2-3 引出列表'!$A$2:$CE$8700,$A1934,MATCH(D$1,'2-3 引出列表'!$A$1:$CD$1,0)),"")),"",IFERROR(INDEX('2-3 引出列表'!$A$2:$CE$8700,$A1934,MATCH(D$1,'2-3 引出列表'!$A$1:$CD$1,0)),""))</f>
        <v>0</v>
      </c>
      <c r="E1934">
        <f>IF(ISBLANK(IFERROR(INDEX('2-3 引出列表'!$A$2:$CE$8700,$A1934,MATCH(E$1,'2-3 引出列表'!$A$1:$CD$1,0)),"")),"",IFERROR(INDEX('2-3 引出列表'!$A$2:$CE$8700,$A1934,MATCH(E$1,'2-3 引出列表'!$A$1:$CD$1,0)),""))</f>
        <v>0</v>
      </c>
      <c r="F1934" t="str">
        <f t="shared" si="30"/>
        <v>0</v>
      </c>
      <c r="G1934">
        <f>IF(ISBLANK(IFERROR(INDEX('2-3 引出列表'!$A$2:$CE$8700,$A1934,MATCH(G$1,'2-3 引出列表'!$A$1:$CD$1,0)),"")),"",IFERROR(INDEX('2-3 引出列表'!$A$2:$CE$8700,$A1934,MATCH(G$1,'2-3 引出列表'!$A$1:$CD$1,0)),""))</f>
        <v>0</v>
      </c>
      <c r="H1934">
        <f>IF(ISBLANK(IFERROR(INDEX('2-3 引出列表'!$A$2:$CE$8700,$A1934,MATCH(H$1,'2-3 引出列表'!$A$1:$CD$1,0)),"")),"",IFERROR(INDEX('2-3 引出列表'!$A$2:$CE$8700,$A1934,MATCH(H$1,'2-3 引出列表'!$A$1:$CD$1,0)),""))</f>
        <v>0</v>
      </c>
      <c r="I1934">
        <f>IF(ISBLANK(IFERROR(INDEX('2-3 引出列表'!$A$2:$CE$8700,$A1934,MATCH(I$1,'2-3 引出列表'!$A$1:$CD$1,0)),"")),"",IFERROR(INDEX('2-3 引出列表'!$A$2:$CE$8700,$A1934,MATCH(I$1,'2-3 引出列表'!$A$1:$CD$1,0)),""))</f>
        <v>0</v>
      </c>
    </row>
    <row r="1935" customFormat="1" spans="1:9">
      <c r="A1935">
        <v>1934</v>
      </c>
      <c r="B1935">
        <f>IF(ISBLANK(IFERROR(INDEX('2-3 引出列表'!$A$2:$CE$8700,$A1935,MATCH(B$1,'2-3 引出列表'!$A$1:$CD$1,0)),"")),"",IFERROR(INDEX('2-3 引出列表'!$A$2:$CE$8700,$A1935,MATCH(B$1,'2-3 引出列表'!$A$1:$CD$1,0)),""))</f>
        <v>0</v>
      </c>
      <c r="C1935">
        <f>IF(ISBLANK(IFERROR(INDEX('2-3 引出列表'!$A$2:$CE$8700,$A1935,MATCH(C$1,'2-3 引出列表'!$A$1:$CD$1,0)),"")),"",IFERROR(INDEX('2-3 引出列表'!$A$2:$CE$8700,$A1935,MATCH(C$1,'2-3 引出列表'!$A$1:$CD$1,0)),""))</f>
        <v>0</v>
      </c>
      <c r="D1935">
        <f>IF(ISBLANK(IFERROR(INDEX('2-3 引出列表'!$A$2:$CE$8700,$A1935,MATCH(D$1,'2-3 引出列表'!$A$1:$CD$1,0)),"")),"",IFERROR(INDEX('2-3 引出列表'!$A$2:$CE$8700,$A1935,MATCH(D$1,'2-3 引出列表'!$A$1:$CD$1,0)),""))</f>
        <v>0</v>
      </c>
      <c r="E1935">
        <f>IF(ISBLANK(IFERROR(INDEX('2-3 引出列表'!$A$2:$CE$8700,$A1935,MATCH(E$1,'2-3 引出列表'!$A$1:$CD$1,0)),"")),"",IFERROR(INDEX('2-3 引出列表'!$A$2:$CE$8700,$A1935,MATCH(E$1,'2-3 引出列表'!$A$1:$CD$1,0)),""))</f>
        <v>0</v>
      </c>
      <c r="F1935" t="str">
        <f t="shared" si="30"/>
        <v>0</v>
      </c>
      <c r="G1935">
        <f>IF(ISBLANK(IFERROR(INDEX('2-3 引出列表'!$A$2:$CE$8700,$A1935,MATCH(G$1,'2-3 引出列表'!$A$1:$CD$1,0)),"")),"",IFERROR(INDEX('2-3 引出列表'!$A$2:$CE$8700,$A1935,MATCH(G$1,'2-3 引出列表'!$A$1:$CD$1,0)),""))</f>
        <v>0</v>
      </c>
      <c r="H1935">
        <f>IF(ISBLANK(IFERROR(INDEX('2-3 引出列表'!$A$2:$CE$8700,$A1935,MATCH(H$1,'2-3 引出列表'!$A$1:$CD$1,0)),"")),"",IFERROR(INDEX('2-3 引出列表'!$A$2:$CE$8700,$A1935,MATCH(H$1,'2-3 引出列表'!$A$1:$CD$1,0)),""))</f>
        <v>0</v>
      </c>
      <c r="I1935">
        <f>IF(ISBLANK(IFERROR(INDEX('2-3 引出列表'!$A$2:$CE$8700,$A1935,MATCH(I$1,'2-3 引出列表'!$A$1:$CD$1,0)),"")),"",IFERROR(INDEX('2-3 引出列表'!$A$2:$CE$8700,$A1935,MATCH(I$1,'2-3 引出列表'!$A$1:$CD$1,0)),""))</f>
        <v>0</v>
      </c>
    </row>
    <row r="1936" customFormat="1" spans="1:9">
      <c r="A1936">
        <v>1935</v>
      </c>
      <c r="B1936">
        <f>IF(ISBLANK(IFERROR(INDEX('2-3 引出列表'!$A$2:$CE$8700,$A1936,MATCH(B$1,'2-3 引出列表'!$A$1:$CD$1,0)),"")),"",IFERROR(INDEX('2-3 引出列表'!$A$2:$CE$8700,$A1936,MATCH(B$1,'2-3 引出列表'!$A$1:$CD$1,0)),""))</f>
        <v>0</v>
      </c>
      <c r="C1936">
        <f>IF(ISBLANK(IFERROR(INDEX('2-3 引出列表'!$A$2:$CE$8700,$A1936,MATCH(C$1,'2-3 引出列表'!$A$1:$CD$1,0)),"")),"",IFERROR(INDEX('2-3 引出列表'!$A$2:$CE$8700,$A1936,MATCH(C$1,'2-3 引出列表'!$A$1:$CD$1,0)),""))</f>
        <v>0</v>
      </c>
      <c r="D1936">
        <f>IF(ISBLANK(IFERROR(INDEX('2-3 引出列表'!$A$2:$CE$8700,$A1936,MATCH(D$1,'2-3 引出列表'!$A$1:$CD$1,0)),"")),"",IFERROR(INDEX('2-3 引出列表'!$A$2:$CE$8700,$A1936,MATCH(D$1,'2-3 引出列表'!$A$1:$CD$1,0)),""))</f>
        <v>0</v>
      </c>
      <c r="E1936">
        <f>IF(ISBLANK(IFERROR(INDEX('2-3 引出列表'!$A$2:$CE$8700,$A1936,MATCH(E$1,'2-3 引出列表'!$A$1:$CD$1,0)),"")),"",IFERROR(INDEX('2-3 引出列表'!$A$2:$CE$8700,$A1936,MATCH(E$1,'2-3 引出列表'!$A$1:$CD$1,0)),""))</f>
        <v>0</v>
      </c>
      <c r="F1936" t="str">
        <f t="shared" si="30"/>
        <v>0</v>
      </c>
      <c r="G1936">
        <f>IF(ISBLANK(IFERROR(INDEX('2-3 引出列表'!$A$2:$CE$8700,$A1936,MATCH(G$1,'2-3 引出列表'!$A$1:$CD$1,0)),"")),"",IFERROR(INDEX('2-3 引出列表'!$A$2:$CE$8700,$A1936,MATCH(G$1,'2-3 引出列表'!$A$1:$CD$1,0)),""))</f>
        <v>0</v>
      </c>
      <c r="H1936">
        <f>IF(ISBLANK(IFERROR(INDEX('2-3 引出列表'!$A$2:$CE$8700,$A1936,MATCH(H$1,'2-3 引出列表'!$A$1:$CD$1,0)),"")),"",IFERROR(INDEX('2-3 引出列表'!$A$2:$CE$8700,$A1936,MATCH(H$1,'2-3 引出列表'!$A$1:$CD$1,0)),""))</f>
        <v>0</v>
      </c>
      <c r="I1936">
        <f>IF(ISBLANK(IFERROR(INDEX('2-3 引出列表'!$A$2:$CE$8700,$A1936,MATCH(I$1,'2-3 引出列表'!$A$1:$CD$1,0)),"")),"",IFERROR(INDEX('2-3 引出列表'!$A$2:$CE$8700,$A1936,MATCH(I$1,'2-3 引出列表'!$A$1:$CD$1,0)),""))</f>
        <v>0</v>
      </c>
    </row>
    <row r="1937" customFormat="1" spans="1:9">
      <c r="A1937">
        <v>1936</v>
      </c>
      <c r="B1937">
        <f>IF(ISBLANK(IFERROR(INDEX('2-3 引出列表'!$A$2:$CE$8700,$A1937,MATCH(B$1,'2-3 引出列表'!$A$1:$CD$1,0)),"")),"",IFERROR(INDEX('2-3 引出列表'!$A$2:$CE$8700,$A1937,MATCH(B$1,'2-3 引出列表'!$A$1:$CD$1,0)),""))</f>
        <v>0</v>
      </c>
      <c r="C1937">
        <f>IF(ISBLANK(IFERROR(INDEX('2-3 引出列表'!$A$2:$CE$8700,$A1937,MATCH(C$1,'2-3 引出列表'!$A$1:$CD$1,0)),"")),"",IFERROR(INDEX('2-3 引出列表'!$A$2:$CE$8700,$A1937,MATCH(C$1,'2-3 引出列表'!$A$1:$CD$1,0)),""))</f>
        <v>0</v>
      </c>
      <c r="D1937">
        <f>IF(ISBLANK(IFERROR(INDEX('2-3 引出列表'!$A$2:$CE$8700,$A1937,MATCH(D$1,'2-3 引出列表'!$A$1:$CD$1,0)),"")),"",IFERROR(INDEX('2-3 引出列表'!$A$2:$CE$8700,$A1937,MATCH(D$1,'2-3 引出列表'!$A$1:$CD$1,0)),""))</f>
        <v>0</v>
      </c>
      <c r="E1937">
        <f>IF(ISBLANK(IFERROR(INDEX('2-3 引出列表'!$A$2:$CE$8700,$A1937,MATCH(E$1,'2-3 引出列表'!$A$1:$CD$1,0)),"")),"",IFERROR(INDEX('2-3 引出列表'!$A$2:$CE$8700,$A1937,MATCH(E$1,'2-3 引出列表'!$A$1:$CD$1,0)),""))</f>
        <v>0</v>
      </c>
      <c r="F1937" t="str">
        <f t="shared" si="30"/>
        <v>0</v>
      </c>
      <c r="G1937">
        <f>IF(ISBLANK(IFERROR(INDEX('2-3 引出列表'!$A$2:$CE$8700,$A1937,MATCH(G$1,'2-3 引出列表'!$A$1:$CD$1,0)),"")),"",IFERROR(INDEX('2-3 引出列表'!$A$2:$CE$8700,$A1937,MATCH(G$1,'2-3 引出列表'!$A$1:$CD$1,0)),""))</f>
        <v>0</v>
      </c>
      <c r="H1937">
        <f>IF(ISBLANK(IFERROR(INDEX('2-3 引出列表'!$A$2:$CE$8700,$A1937,MATCH(H$1,'2-3 引出列表'!$A$1:$CD$1,0)),"")),"",IFERROR(INDEX('2-3 引出列表'!$A$2:$CE$8700,$A1937,MATCH(H$1,'2-3 引出列表'!$A$1:$CD$1,0)),""))</f>
        <v>0</v>
      </c>
      <c r="I1937">
        <f>IF(ISBLANK(IFERROR(INDEX('2-3 引出列表'!$A$2:$CE$8700,$A1937,MATCH(I$1,'2-3 引出列表'!$A$1:$CD$1,0)),"")),"",IFERROR(INDEX('2-3 引出列表'!$A$2:$CE$8700,$A1937,MATCH(I$1,'2-3 引出列表'!$A$1:$CD$1,0)),""))</f>
        <v>0</v>
      </c>
    </row>
    <row r="1938" customFormat="1" spans="1:9">
      <c r="A1938">
        <v>1937</v>
      </c>
      <c r="B1938">
        <f>IF(ISBLANK(IFERROR(INDEX('2-3 引出列表'!$A$2:$CE$8700,$A1938,MATCH(B$1,'2-3 引出列表'!$A$1:$CD$1,0)),"")),"",IFERROR(INDEX('2-3 引出列表'!$A$2:$CE$8700,$A1938,MATCH(B$1,'2-3 引出列表'!$A$1:$CD$1,0)),""))</f>
        <v>0</v>
      </c>
      <c r="C1938">
        <f>IF(ISBLANK(IFERROR(INDEX('2-3 引出列表'!$A$2:$CE$8700,$A1938,MATCH(C$1,'2-3 引出列表'!$A$1:$CD$1,0)),"")),"",IFERROR(INDEX('2-3 引出列表'!$A$2:$CE$8700,$A1938,MATCH(C$1,'2-3 引出列表'!$A$1:$CD$1,0)),""))</f>
        <v>0</v>
      </c>
      <c r="D1938">
        <f>IF(ISBLANK(IFERROR(INDEX('2-3 引出列表'!$A$2:$CE$8700,$A1938,MATCH(D$1,'2-3 引出列表'!$A$1:$CD$1,0)),"")),"",IFERROR(INDEX('2-3 引出列表'!$A$2:$CE$8700,$A1938,MATCH(D$1,'2-3 引出列表'!$A$1:$CD$1,0)),""))</f>
        <v>0</v>
      </c>
      <c r="E1938">
        <f>IF(ISBLANK(IFERROR(INDEX('2-3 引出列表'!$A$2:$CE$8700,$A1938,MATCH(E$1,'2-3 引出列表'!$A$1:$CD$1,0)),"")),"",IFERROR(INDEX('2-3 引出列表'!$A$2:$CE$8700,$A1938,MATCH(E$1,'2-3 引出列表'!$A$1:$CD$1,0)),""))</f>
        <v>0</v>
      </c>
      <c r="F1938" t="str">
        <f t="shared" si="30"/>
        <v>0</v>
      </c>
      <c r="G1938">
        <f>IF(ISBLANK(IFERROR(INDEX('2-3 引出列表'!$A$2:$CE$8700,$A1938,MATCH(G$1,'2-3 引出列表'!$A$1:$CD$1,0)),"")),"",IFERROR(INDEX('2-3 引出列表'!$A$2:$CE$8700,$A1938,MATCH(G$1,'2-3 引出列表'!$A$1:$CD$1,0)),""))</f>
        <v>0</v>
      </c>
      <c r="H1938">
        <f>IF(ISBLANK(IFERROR(INDEX('2-3 引出列表'!$A$2:$CE$8700,$A1938,MATCH(H$1,'2-3 引出列表'!$A$1:$CD$1,0)),"")),"",IFERROR(INDEX('2-3 引出列表'!$A$2:$CE$8700,$A1938,MATCH(H$1,'2-3 引出列表'!$A$1:$CD$1,0)),""))</f>
        <v>0</v>
      </c>
      <c r="I1938">
        <f>IF(ISBLANK(IFERROR(INDEX('2-3 引出列表'!$A$2:$CE$8700,$A1938,MATCH(I$1,'2-3 引出列表'!$A$1:$CD$1,0)),"")),"",IFERROR(INDEX('2-3 引出列表'!$A$2:$CE$8700,$A1938,MATCH(I$1,'2-3 引出列表'!$A$1:$CD$1,0)),""))</f>
        <v>0</v>
      </c>
    </row>
    <row r="1939" customFormat="1" spans="1:9">
      <c r="A1939">
        <v>1938</v>
      </c>
      <c r="B1939">
        <f>IF(ISBLANK(IFERROR(INDEX('2-3 引出列表'!$A$2:$CE$8700,$A1939,MATCH(B$1,'2-3 引出列表'!$A$1:$CD$1,0)),"")),"",IFERROR(INDEX('2-3 引出列表'!$A$2:$CE$8700,$A1939,MATCH(B$1,'2-3 引出列表'!$A$1:$CD$1,0)),""))</f>
        <v>0</v>
      </c>
      <c r="C1939">
        <f>IF(ISBLANK(IFERROR(INDEX('2-3 引出列表'!$A$2:$CE$8700,$A1939,MATCH(C$1,'2-3 引出列表'!$A$1:$CD$1,0)),"")),"",IFERROR(INDEX('2-3 引出列表'!$A$2:$CE$8700,$A1939,MATCH(C$1,'2-3 引出列表'!$A$1:$CD$1,0)),""))</f>
        <v>0</v>
      </c>
      <c r="D1939">
        <f>IF(ISBLANK(IFERROR(INDEX('2-3 引出列表'!$A$2:$CE$8700,$A1939,MATCH(D$1,'2-3 引出列表'!$A$1:$CD$1,0)),"")),"",IFERROR(INDEX('2-3 引出列表'!$A$2:$CE$8700,$A1939,MATCH(D$1,'2-3 引出列表'!$A$1:$CD$1,0)),""))</f>
        <v>0</v>
      </c>
      <c r="E1939">
        <f>IF(ISBLANK(IFERROR(INDEX('2-3 引出列表'!$A$2:$CE$8700,$A1939,MATCH(E$1,'2-3 引出列表'!$A$1:$CD$1,0)),"")),"",IFERROR(INDEX('2-3 引出列表'!$A$2:$CE$8700,$A1939,MATCH(E$1,'2-3 引出列表'!$A$1:$CD$1,0)),""))</f>
        <v>0</v>
      </c>
      <c r="F1939" t="str">
        <f t="shared" si="30"/>
        <v>0</v>
      </c>
      <c r="G1939">
        <f>IF(ISBLANK(IFERROR(INDEX('2-3 引出列表'!$A$2:$CE$8700,$A1939,MATCH(G$1,'2-3 引出列表'!$A$1:$CD$1,0)),"")),"",IFERROR(INDEX('2-3 引出列表'!$A$2:$CE$8700,$A1939,MATCH(G$1,'2-3 引出列表'!$A$1:$CD$1,0)),""))</f>
        <v>0</v>
      </c>
      <c r="H1939">
        <f>IF(ISBLANK(IFERROR(INDEX('2-3 引出列表'!$A$2:$CE$8700,$A1939,MATCH(H$1,'2-3 引出列表'!$A$1:$CD$1,0)),"")),"",IFERROR(INDEX('2-3 引出列表'!$A$2:$CE$8700,$A1939,MATCH(H$1,'2-3 引出列表'!$A$1:$CD$1,0)),""))</f>
        <v>0</v>
      </c>
      <c r="I1939">
        <f>IF(ISBLANK(IFERROR(INDEX('2-3 引出列表'!$A$2:$CE$8700,$A1939,MATCH(I$1,'2-3 引出列表'!$A$1:$CD$1,0)),"")),"",IFERROR(INDEX('2-3 引出列表'!$A$2:$CE$8700,$A1939,MATCH(I$1,'2-3 引出列表'!$A$1:$CD$1,0)),""))</f>
        <v>0</v>
      </c>
    </row>
    <row r="1940" customFormat="1" spans="1:9">
      <c r="A1940">
        <v>1939</v>
      </c>
      <c r="B1940">
        <f>IF(ISBLANK(IFERROR(INDEX('2-3 引出列表'!$A$2:$CE$8700,$A1940,MATCH(B$1,'2-3 引出列表'!$A$1:$CD$1,0)),"")),"",IFERROR(INDEX('2-3 引出列表'!$A$2:$CE$8700,$A1940,MATCH(B$1,'2-3 引出列表'!$A$1:$CD$1,0)),""))</f>
        <v>0</v>
      </c>
      <c r="C1940">
        <f>IF(ISBLANK(IFERROR(INDEX('2-3 引出列表'!$A$2:$CE$8700,$A1940,MATCH(C$1,'2-3 引出列表'!$A$1:$CD$1,0)),"")),"",IFERROR(INDEX('2-3 引出列表'!$A$2:$CE$8700,$A1940,MATCH(C$1,'2-3 引出列表'!$A$1:$CD$1,0)),""))</f>
        <v>0</v>
      </c>
      <c r="D1940">
        <f>IF(ISBLANK(IFERROR(INDEX('2-3 引出列表'!$A$2:$CE$8700,$A1940,MATCH(D$1,'2-3 引出列表'!$A$1:$CD$1,0)),"")),"",IFERROR(INDEX('2-3 引出列表'!$A$2:$CE$8700,$A1940,MATCH(D$1,'2-3 引出列表'!$A$1:$CD$1,0)),""))</f>
        <v>0</v>
      </c>
      <c r="E1940">
        <f>IF(ISBLANK(IFERROR(INDEX('2-3 引出列表'!$A$2:$CE$8700,$A1940,MATCH(E$1,'2-3 引出列表'!$A$1:$CD$1,0)),"")),"",IFERROR(INDEX('2-3 引出列表'!$A$2:$CE$8700,$A1940,MATCH(E$1,'2-3 引出列表'!$A$1:$CD$1,0)),""))</f>
        <v>0</v>
      </c>
      <c r="F1940" t="str">
        <f t="shared" si="30"/>
        <v>0</v>
      </c>
      <c r="G1940">
        <f>IF(ISBLANK(IFERROR(INDEX('2-3 引出列表'!$A$2:$CE$8700,$A1940,MATCH(G$1,'2-3 引出列表'!$A$1:$CD$1,0)),"")),"",IFERROR(INDEX('2-3 引出列表'!$A$2:$CE$8700,$A1940,MATCH(G$1,'2-3 引出列表'!$A$1:$CD$1,0)),""))</f>
        <v>0</v>
      </c>
      <c r="H1940">
        <f>IF(ISBLANK(IFERROR(INDEX('2-3 引出列表'!$A$2:$CE$8700,$A1940,MATCH(H$1,'2-3 引出列表'!$A$1:$CD$1,0)),"")),"",IFERROR(INDEX('2-3 引出列表'!$A$2:$CE$8700,$A1940,MATCH(H$1,'2-3 引出列表'!$A$1:$CD$1,0)),""))</f>
        <v>0</v>
      </c>
      <c r="I1940">
        <f>IF(ISBLANK(IFERROR(INDEX('2-3 引出列表'!$A$2:$CE$8700,$A1940,MATCH(I$1,'2-3 引出列表'!$A$1:$CD$1,0)),"")),"",IFERROR(INDEX('2-3 引出列表'!$A$2:$CE$8700,$A1940,MATCH(I$1,'2-3 引出列表'!$A$1:$CD$1,0)),""))</f>
        <v>0</v>
      </c>
    </row>
    <row r="1941" customFormat="1" spans="1:9">
      <c r="A1941">
        <v>1940</v>
      </c>
      <c r="B1941">
        <f>IF(ISBLANK(IFERROR(INDEX('2-3 引出列表'!$A$2:$CE$8700,$A1941,MATCH(B$1,'2-3 引出列表'!$A$1:$CD$1,0)),"")),"",IFERROR(INDEX('2-3 引出列表'!$A$2:$CE$8700,$A1941,MATCH(B$1,'2-3 引出列表'!$A$1:$CD$1,0)),""))</f>
        <v>0</v>
      </c>
      <c r="C1941">
        <f>IF(ISBLANK(IFERROR(INDEX('2-3 引出列表'!$A$2:$CE$8700,$A1941,MATCH(C$1,'2-3 引出列表'!$A$1:$CD$1,0)),"")),"",IFERROR(INDEX('2-3 引出列表'!$A$2:$CE$8700,$A1941,MATCH(C$1,'2-3 引出列表'!$A$1:$CD$1,0)),""))</f>
        <v>0</v>
      </c>
      <c r="D1941">
        <f>IF(ISBLANK(IFERROR(INDEX('2-3 引出列表'!$A$2:$CE$8700,$A1941,MATCH(D$1,'2-3 引出列表'!$A$1:$CD$1,0)),"")),"",IFERROR(INDEX('2-3 引出列表'!$A$2:$CE$8700,$A1941,MATCH(D$1,'2-3 引出列表'!$A$1:$CD$1,0)),""))</f>
        <v>0</v>
      </c>
      <c r="E1941">
        <f>IF(ISBLANK(IFERROR(INDEX('2-3 引出列表'!$A$2:$CE$8700,$A1941,MATCH(E$1,'2-3 引出列表'!$A$1:$CD$1,0)),"")),"",IFERROR(INDEX('2-3 引出列表'!$A$2:$CE$8700,$A1941,MATCH(E$1,'2-3 引出列表'!$A$1:$CD$1,0)),""))</f>
        <v>0</v>
      </c>
      <c r="F1941" t="str">
        <f t="shared" si="30"/>
        <v>0</v>
      </c>
      <c r="G1941">
        <f>IF(ISBLANK(IFERROR(INDEX('2-3 引出列表'!$A$2:$CE$8700,$A1941,MATCH(G$1,'2-3 引出列表'!$A$1:$CD$1,0)),"")),"",IFERROR(INDEX('2-3 引出列表'!$A$2:$CE$8700,$A1941,MATCH(G$1,'2-3 引出列表'!$A$1:$CD$1,0)),""))</f>
        <v>0</v>
      </c>
      <c r="H1941">
        <f>IF(ISBLANK(IFERROR(INDEX('2-3 引出列表'!$A$2:$CE$8700,$A1941,MATCH(H$1,'2-3 引出列表'!$A$1:$CD$1,0)),"")),"",IFERROR(INDEX('2-3 引出列表'!$A$2:$CE$8700,$A1941,MATCH(H$1,'2-3 引出列表'!$A$1:$CD$1,0)),""))</f>
        <v>0</v>
      </c>
      <c r="I1941">
        <f>IF(ISBLANK(IFERROR(INDEX('2-3 引出列表'!$A$2:$CE$8700,$A1941,MATCH(I$1,'2-3 引出列表'!$A$1:$CD$1,0)),"")),"",IFERROR(INDEX('2-3 引出列表'!$A$2:$CE$8700,$A1941,MATCH(I$1,'2-3 引出列表'!$A$1:$CD$1,0)),""))</f>
        <v>0</v>
      </c>
    </row>
    <row r="1942" customFormat="1" spans="1:9">
      <c r="A1942">
        <v>1941</v>
      </c>
      <c r="B1942">
        <f>IF(ISBLANK(IFERROR(INDEX('2-3 引出列表'!$A$2:$CE$8700,$A1942,MATCH(B$1,'2-3 引出列表'!$A$1:$CD$1,0)),"")),"",IFERROR(INDEX('2-3 引出列表'!$A$2:$CE$8700,$A1942,MATCH(B$1,'2-3 引出列表'!$A$1:$CD$1,0)),""))</f>
        <v>0</v>
      </c>
      <c r="C1942">
        <f>IF(ISBLANK(IFERROR(INDEX('2-3 引出列表'!$A$2:$CE$8700,$A1942,MATCH(C$1,'2-3 引出列表'!$A$1:$CD$1,0)),"")),"",IFERROR(INDEX('2-3 引出列表'!$A$2:$CE$8700,$A1942,MATCH(C$1,'2-3 引出列表'!$A$1:$CD$1,0)),""))</f>
        <v>0</v>
      </c>
      <c r="D1942">
        <f>IF(ISBLANK(IFERROR(INDEX('2-3 引出列表'!$A$2:$CE$8700,$A1942,MATCH(D$1,'2-3 引出列表'!$A$1:$CD$1,0)),"")),"",IFERROR(INDEX('2-3 引出列表'!$A$2:$CE$8700,$A1942,MATCH(D$1,'2-3 引出列表'!$A$1:$CD$1,0)),""))</f>
        <v>0</v>
      </c>
      <c r="E1942">
        <f>IF(ISBLANK(IFERROR(INDEX('2-3 引出列表'!$A$2:$CE$8700,$A1942,MATCH(E$1,'2-3 引出列表'!$A$1:$CD$1,0)),"")),"",IFERROR(INDEX('2-3 引出列表'!$A$2:$CE$8700,$A1942,MATCH(E$1,'2-3 引出列表'!$A$1:$CD$1,0)),""))</f>
        <v>0</v>
      </c>
      <c r="F1942" t="str">
        <f t="shared" si="30"/>
        <v>0</v>
      </c>
      <c r="G1942">
        <f>IF(ISBLANK(IFERROR(INDEX('2-3 引出列表'!$A$2:$CE$8700,$A1942,MATCH(G$1,'2-3 引出列表'!$A$1:$CD$1,0)),"")),"",IFERROR(INDEX('2-3 引出列表'!$A$2:$CE$8700,$A1942,MATCH(G$1,'2-3 引出列表'!$A$1:$CD$1,0)),""))</f>
        <v>0</v>
      </c>
      <c r="H1942">
        <f>IF(ISBLANK(IFERROR(INDEX('2-3 引出列表'!$A$2:$CE$8700,$A1942,MATCH(H$1,'2-3 引出列表'!$A$1:$CD$1,0)),"")),"",IFERROR(INDEX('2-3 引出列表'!$A$2:$CE$8700,$A1942,MATCH(H$1,'2-3 引出列表'!$A$1:$CD$1,0)),""))</f>
        <v>0</v>
      </c>
      <c r="I1942">
        <f>IF(ISBLANK(IFERROR(INDEX('2-3 引出列表'!$A$2:$CE$8700,$A1942,MATCH(I$1,'2-3 引出列表'!$A$1:$CD$1,0)),"")),"",IFERROR(INDEX('2-3 引出列表'!$A$2:$CE$8700,$A1942,MATCH(I$1,'2-3 引出列表'!$A$1:$CD$1,0)),""))</f>
        <v>0</v>
      </c>
    </row>
    <row r="1943" customFormat="1" spans="1:9">
      <c r="A1943">
        <v>1942</v>
      </c>
      <c r="B1943">
        <f>IF(ISBLANK(IFERROR(INDEX('2-3 引出列表'!$A$2:$CE$8700,$A1943,MATCH(B$1,'2-3 引出列表'!$A$1:$CD$1,0)),"")),"",IFERROR(INDEX('2-3 引出列表'!$A$2:$CE$8700,$A1943,MATCH(B$1,'2-3 引出列表'!$A$1:$CD$1,0)),""))</f>
        <v>0</v>
      </c>
      <c r="C1943">
        <f>IF(ISBLANK(IFERROR(INDEX('2-3 引出列表'!$A$2:$CE$8700,$A1943,MATCH(C$1,'2-3 引出列表'!$A$1:$CD$1,0)),"")),"",IFERROR(INDEX('2-3 引出列表'!$A$2:$CE$8700,$A1943,MATCH(C$1,'2-3 引出列表'!$A$1:$CD$1,0)),""))</f>
        <v>0</v>
      </c>
      <c r="D1943">
        <f>IF(ISBLANK(IFERROR(INDEX('2-3 引出列表'!$A$2:$CE$8700,$A1943,MATCH(D$1,'2-3 引出列表'!$A$1:$CD$1,0)),"")),"",IFERROR(INDEX('2-3 引出列表'!$A$2:$CE$8700,$A1943,MATCH(D$1,'2-3 引出列表'!$A$1:$CD$1,0)),""))</f>
        <v>0</v>
      </c>
      <c r="E1943">
        <f>IF(ISBLANK(IFERROR(INDEX('2-3 引出列表'!$A$2:$CE$8700,$A1943,MATCH(E$1,'2-3 引出列表'!$A$1:$CD$1,0)),"")),"",IFERROR(INDEX('2-3 引出列表'!$A$2:$CE$8700,$A1943,MATCH(E$1,'2-3 引出列表'!$A$1:$CD$1,0)),""))</f>
        <v>0</v>
      </c>
      <c r="F1943" t="str">
        <f t="shared" si="30"/>
        <v>0</v>
      </c>
      <c r="G1943">
        <f>IF(ISBLANK(IFERROR(INDEX('2-3 引出列表'!$A$2:$CE$8700,$A1943,MATCH(G$1,'2-3 引出列表'!$A$1:$CD$1,0)),"")),"",IFERROR(INDEX('2-3 引出列表'!$A$2:$CE$8700,$A1943,MATCH(G$1,'2-3 引出列表'!$A$1:$CD$1,0)),""))</f>
        <v>0</v>
      </c>
      <c r="H1943">
        <f>IF(ISBLANK(IFERROR(INDEX('2-3 引出列表'!$A$2:$CE$8700,$A1943,MATCH(H$1,'2-3 引出列表'!$A$1:$CD$1,0)),"")),"",IFERROR(INDEX('2-3 引出列表'!$A$2:$CE$8700,$A1943,MATCH(H$1,'2-3 引出列表'!$A$1:$CD$1,0)),""))</f>
        <v>0</v>
      </c>
      <c r="I1943">
        <f>IF(ISBLANK(IFERROR(INDEX('2-3 引出列表'!$A$2:$CE$8700,$A1943,MATCH(I$1,'2-3 引出列表'!$A$1:$CD$1,0)),"")),"",IFERROR(INDEX('2-3 引出列表'!$A$2:$CE$8700,$A1943,MATCH(I$1,'2-3 引出列表'!$A$1:$CD$1,0)),""))</f>
        <v>0</v>
      </c>
    </row>
    <row r="1944" customFormat="1" spans="1:9">
      <c r="A1944">
        <v>1943</v>
      </c>
      <c r="B1944">
        <f>IF(ISBLANK(IFERROR(INDEX('2-3 引出列表'!$A$2:$CE$8700,$A1944,MATCH(B$1,'2-3 引出列表'!$A$1:$CD$1,0)),"")),"",IFERROR(INDEX('2-3 引出列表'!$A$2:$CE$8700,$A1944,MATCH(B$1,'2-3 引出列表'!$A$1:$CD$1,0)),""))</f>
        <v>0</v>
      </c>
      <c r="C1944">
        <f>IF(ISBLANK(IFERROR(INDEX('2-3 引出列表'!$A$2:$CE$8700,$A1944,MATCH(C$1,'2-3 引出列表'!$A$1:$CD$1,0)),"")),"",IFERROR(INDEX('2-3 引出列表'!$A$2:$CE$8700,$A1944,MATCH(C$1,'2-3 引出列表'!$A$1:$CD$1,0)),""))</f>
        <v>0</v>
      </c>
      <c r="D1944">
        <f>IF(ISBLANK(IFERROR(INDEX('2-3 引出列表'!$A$2:$CE$8700,$A1944,MATCH(D$1,'2-3 引出列表'!$A$1:$CD$1,0)),"")),"",IFERROR(INDEX('2-3 引出列表'!$A$2:$CE$8700,$A1944,MATCH(D$1,'2-3 引出列表'!$A$1:$CD$1,0)),""))</f>
        <v>0</v>
      </c>
      <c r="E1944">
        <f>IF(ISBLANK(IFERROR(INDEX('2-3 引出列表'!$A$2:$CE$8700,$A1944,MATCH(E$1,'2-3 引出列表'!$A$1:$CD$1,0)),"")),"",IFERROR(INDEX('2-3 引出列表'!$A$2:$CE$8700,$A1944,MATCH(E$1,'2-3 引出列表'!$A$1:$CD$1,0)),""))</f>
        <v>0</v>
      </c>
      <c r="F1944" t="str">
        <f t="shared" si="30"/>
        <v>0</v>
      </c>
      <c r="G1944">
        <f>IF(ISBLANK(IFERROR(INDEX('2-3 引出列表'!$A$2:$CE$8700,$A1944,MATCH(G$1,'2-3 引出列表'!$A$1:$CD$1,0)),"")),"",IFERROR(INDEX('2-3 引出列表'!$A$2:$CE$8700,$A1944,MATCH(G$1,'2-3 引出列表'!$A$1:$CD$1,0)),""))</f>
        <v>0</v>
      </c>
      <c r="H1944">
        <f>IF(ISBLANK(IFERROR(INDEX('2-3 引出列表'!$A$2:$CE$8700,$A1944,MATCH(H$1,'2-3 引出列表'!$A$1:$CD$1,0)),"")),"",IFERROR(INDEX('2-3 引出列表'!$A$2:$CE$8700,$A1944,MATCH(H$1,'2-3 引出列表'!$A$1:$CD$1,0)),""))</f>
        <v>0</v>
      </c>
      <c r="I1944">
        <f>IF(ISBLANK(IFERROR(INDEX('2-3 引出列表'!$A$2:$CE$8700,$A1944,MATCH(I$1,'2-3 引出列表'!$A$1:$CD$1,0)),"")),"",IFERROR(INDEX('2-3 引出列表'!$A$2:$CE$8700,$A1944,MATCH(I$1,'2-3 引出列表'!$A$1:$CD$1,0)),""))</f>
        <v>0</v>
      </c>
    </row>
    <row r="1945" customFormat="1" spans="1:9">
      <c r="A1945">
        <v>1944</v>
      </c>
      <c r="B1945">
        <f>IF(ISBLANK(IFERROR(INDEX('2-3 引出列表'!$A$2:$CE$8700,$A1945,MATCH(B$1,'2-3 引出列表'!$A$1:$CD$1,0)),"")),"",IFERROR(INDEX('2-3 引出列表'!$A$2:$CE$8700,$A1945,MATCH(B$1,'2-3 引出列表'!$A$1:$CD$1,0)),""))</f>
        <v>0</v>
      </c>
      <c r="C1945">
        <f>IF(ISBLANK(IFERROR(INDEX('2-3 引出列表'!$A$2:$CE$8700,$A1945,MATCH(C$1,'2-3 引出列表'!$A$1:$CD$1,0)),"")),"",IFERROR(INDEX('2-3 引出列表'!$A$2:$CE$8700,$A1945,MATCH(C$1,'2-3 引出列表'!$A$1:$CD$1,0)),""))</f>
        <v>0</v>
      </c>
      <c r="D1945">
        <f>IF(ISBLANK(IFERROR(INDEX('2-3 引出列表'!$A$2:$CE$8700,$A1945,MATCH(D$1,'2-3 引出列表'!$A$1:$CD$1,0)),"")),"",IFERROR(INDEX('2-3 引出列表'!$A$2:$CE$8700,$A1945,MATCH(D$1,'2-3 引出列表'!$A$1:$CD$1,0)),""))</f>
        <v>0</v>
      </c>
      <c r="E1945">
        <f>IF(ISBLANK(IFERROR(INDEX('2-3 引出列表'!$A$2:$CE$8700,$A1945,MATCH(E$1,'2-3 引出列表'!$A$1:$CD$1,0)),"")),"",IFERROR(INDEX('2-3 引出列表'!$A$2:$CE$8700,$A1945,MATCH(E$1,'2-3 引出列表'!$A$1:$CD$1,0)),""))</f>
        <v>0</v>
      </c>
      <c r="F1945" t="str">
        <f t="shared" si="30"/>
        <v>0</v>
      </c>
      <c r="G1945">
        <f>IF(ISBLANK(IFERROR(INDEX('2-3 引出列表'!$A$2:$CE$8700,$A1945,MATCH(G$1,'2-3 引出列表'!$A$1:$CD$1,0)),"")),"",IFERROR(INDEX('2-3 引出列表'!$A$2:$CE$8700,$A1945,MATCH(G$1,'2-3 引出列表'!$A$1:$CD$1,0)),""))</f>
        <v>0</v>
      </c>
      <c r="H1945">
        <f>IF(ISBLANK(IFERROR(INDEX('2-3 引出列表'!$A$2:$CE$8700,$A1945,MATCH(H$1,'2-3 引出列表'!$A$1:$CD$1,0)),"")),"",IFERROR(INDEX('2-3 引出列表'!$A$2:$CE$8700,$A1945,MATCH(H$1,'2-3 引出列表'!$A$1:$CD$1,0)),""))</f>
        <v>0</v>
      </c>
      <c r="I1945">
        <f>IF(ISBLANK(IFERROR(INDEX('2-3 引出列表'!$A$2:$CE$8700,$A1945,MATCH(I$1,'2-3 引出列表'!$A$1:$CD$1,0)),"")),"",IFERROR(INDEX('2-3 引出列表'!$A$2:$CE$8700,$A1945,MATCH(I$1,'2-3 引出列表'!$A$1:$CD$1,0)),""))</f>
        <v>0</v>
      </c>
    </row>
    <row r="1946" customFormat="1" spans="1:9">
      <c r="A1946">
        <v>1945</v>
      </c>
      <c r="B1946">
        <f>IF(ISBLANK(IFERROR(INDEX('2-3 引出列表'!$A$2:$CE$8700,$A1946,MATCH(B$1,'2-3 引出列表'!$A$1:$CD$1,0)),"")),"",IFERROR(INDEX('2-3 引出列表'!$A$2:$CE$8700,$A1946,MATCH(B$1,'2-3 引出列表'!$A$1:$CD$1,0)),""))</f>
        <v>0</v>
      </c>
      <c r="C1946">
        <f>IF(ISBLANK(IFERROR(INDEX('2-3 引出列表'!$A$2:$CE$8700,$A1946,MATCH(C$1,'2-3 引出列表'!$A$1:$CD$1,0)),"")),"",IFERROR(INDEX('2-3 引出列表'!$A$2:$CE$8700,$A1946,MATCH(C$1,'2-3 引出列表'!$A$1:$CD$1,0)),""))</f>
        <v>0</v>
      </c>
      <c r="D1946">
        <f>IF(ISBLANK(IFERROR(INDEX('2-3 引出列表'!$A$2:$CE$8700,$A1946,MATCH(D$1,'2-3 引出列表'!$A$1:$CD$1,0)),"")),"",IFERROR(INDEX('2-3 引出列表'!$A$2:$CE$8700,$A1946,MATCH(D$1,'2-3 引出列表'!$A$1:$CD$1,0)),""))</f>
        <v>0</v>
      </c>
      <c r="E1946">
        <f>IF(ISBLANK(IFERROR(INDEX('2-3 引出列表'!$A$2:$CE$8700,$A1946,MATCH(E$1,'2-3 引出列表'!$A$1:$CD$1,0)),"")),"",IFERROR(INDEX('2-3 引出列表'!$A$2:$CE$8700,$A1946,MATCH(E$1,'2-3 引出列表'!$A$1:$CD$1,0)),""))</f>
        <v>0</v>
      </c>
      <c r="F1946" t="str">
        <f t="shared" si="30"/>
        <v>0</v>
      </c>
      <c r="G1946">
        <f>IF(ISBLANK(IFERROR(INDEX('2-3 引出列表'!$A$2:$CE$8700,$A1946,MATCH(G$1,'2-3 引出列表'!$A$1:$CD$1,0)),"")),"",IFERROR(INDEX('2-3 引出列表'!$A$2:$CE$8700,$A1946,MATCH(G$1,'2-3 引出列表'!$A$1:$CD$1,0)),""))</f>
        <v>0</v>
      </c>
      <c r="H1946">
        <f>IF(ISBLANK(IFERROR(INDEX('2-3 引出列表'!$A$2:$CE$8700,$A1946,MATCH(H$1,'2-3 引出列表'!$A$1:$CD$1,0)),"")),"",IFERROR(INDEX('2-3 引出列表'!$A$2:$CE$8700,$A1946,MATCH(H$1,'2-3 引出列表'!$A$1:$CD$1,0)),""))</f>
        <v>0</v>
      </c>
      <c r="I1946">
        <f>IF(ISBLANK(IFERROR(INDEX('2-3 引出列表'!$A$2:$CE$8700,$A1946,MATCH(I$1,'2-3 引出列表'!$A$1:$CD$1,0)),"")),"",IFERROR(INDEX('2-3 引出列表'!$A$2:$CE$8700,$A1946,MATCH(I$1,'2-3 引出列表'!$A$1:$CD$1,0)),""))</f>
        <v>0</v>
      </c>
    </row>
    <row r="1947" customFormat="1" spans="1:9">
      <c r="A1947">
        <v>1946</v>
      </c>
      <c r="B1947">
        <f>IF(ISBLANK(IFERROR(INDEX('2-3 引出列表'!$A$2:$CE$8700,$A1947,MATCH(B$1,'2-3 引出列表'!$A$1:$CD$1,0)),"")),"",IFERROR(INDEX('2-3 引出列表'!$A$2:$CE$8700,$A1947,MATCH(B$1,'2-3 引出列表'!$A$1:$CD$1,0)),""))</f>
        <v>0</v>
      </c>
      <c r="C1947">
        <f>IF(ISBLANK(IFERROR(INDEX('2-3 引出列表'!$A$2:$CE$8700,$A1947,MATCH(C$1,'2-3 引出列表'!$A$1:$CD$1,0)),"")),"",IFERROR(INDEX('2-3 引出列表'!$A$2:$CE$8700,$A1947,MATCH(C$1,'2-3 引出列表'!$A$1:$CD$1,0)),""))</f>
        <v>0</v>
      </c>
      <c r="D1947">
        <f>IF(ISBLANK(IFERROR(INDEX('2-3 引出列表'!$A$2:$CE$8700,$A1947,MATCH(D$1,'2-3 引出列表'!$A$1:$CD$1,0)),"")),"",IFERROR(INDEX('2-3 引出列表'!$A$2:$CE$8700,$A1947,MATCH(D$1,'2-3 引出列表'!$A$1:$CD$1,0)),""))</f>
        <v>0</v>
      </c>
      <c r="E1947">
        <f>IF(ISBLANK(IFERROR(INDEX('2-3 引出列表'!$A$2:$CE$8700,$A1947,MATCH(E$1,'2-3 引出列表'!$A$1:$CD$1,0)),"")),"",IFERROR(INDEX('2-3 引出列表'!$A$2:$CE$8700,$A1947,MATCH(E$1,'2-3 引出列表'!$A$1:$CD$1,0)),""))</f>
        <v>0</v>
      </c>
      <c r="F1947" t="str">
        <f t="shared" si="30"/>
        <v>0</v>
      </c>
      <c r="G1947">
        <f>IF(ISBLANK(IFERROR(INDEX('2-3 引出列表'!$A$2:$CE$8700,$A1947,MATCH(G$1,'2-3 引出列表'!$A$1:$CD$1,0)),"")),"",IFERROR(INDEX('2-3 引出列表'!$A$2:$CE$8700,$A1947,MATCH(G$1,'2-3 引出列表'!$A$1:$CD$1,0)),""))</f>
        <v>0</v>
      </c>
      <c r="H1947">
        <f>IF(ISBLANK(IFERROR(INDEX('2-3 引出列表'!$A$2:$CE$8700,$A1947,MATCH(H$1,'2-3 引出列表'!$A$1:$CD$1,0)),"")),"",IFERROR(INDEX('2-3 引出列表'!$A$2:$CE$8700,$A1947,MATCH(H$1,'2-3 引出列表'!$A$1:$CD$1,0)),""))</f>
        <v>0</v>
      </c>
      <c r="I1947">
        <f>IF(ISBLANK(IFERROR(INDEX('2-3 引出列表'!$A$2:$CE$8700,$A1947,MATCH(I$1,'2-3 引出列表'!$A$1:$CD$1,0)),"")),"",IFERROR(INDEX('2-3 引出列表'!$A$2:$CE$8700,$A1947,MATCH(I$1,'2-3 引出列表'!$A$1:$CD$1,0)),""))</f>
        <v>0</v>
      </c>
    </row>
    <row r="1948" customFormat="1" spans="1:9">
      <c r="A1948">
        <v>1947</v>
      </c>
      <c r="B1948">
        <f>IF(ISBLANK(IFERROR(INDEX('2-3 引出列表'!$A$2:$CE$8700,$A1948,MATCH(B$1,'2-3 引出列表'!$A$1:$CD$1,0)),"")),"",IFERROR(INDEX('2-3 引出列表'!$A$2:$CE$8700,$A1948,MATCH(B$1,'2-3 引出列表'!$A$1:$CD$1,0)),""))</f>
        <v>0</v>
      </c>
      <c r="C1948">
        <f>IF(ISBLANK(IFERROR(INDEX('2-3 引出列表'!$A$2:$CE$8700,$A1948,MATCH(C$1,'2-3 引出列表'!$A$1:$CD$1,0)),"")),"",IFERROR(INDEX('2-3 引出列表'!$A$2:$CE$8700,$A1948,MATCH(C$1,'2-3 引出列表'!$A$1:$CD$1,0)),""))</f>
        <v>0</v>
      </c>
      <c r="D1948">
        <f>IF(ISBLANK(IFERROR(INDEX('2-3 引出列表'!$A$2:$CE$8700,$A1948,MATCH(D$1,'2-3 引出列表'!$A$1:$CD$1,0)),"")),"",IFERROR(INDEX('2-3 引出列表'!$A$2:$CE$8700,$A1948,MATCH(D$1,'2-3 引出列表'!$A$1:$CD$1,0)),""))</f>
        <v>0</v>
      </c>
      <c r="E1948">
        <f>IF(ISBLANK(IFERROR(INDEX('2-3 引出列表'!$A$2:$CE$8700,$A1948,MATCH(E$1,'2-3 引出列表'!$A$1:$CD$1,0)),"")),"",IFERROR(INDEX('2-3 引出列表'!$A$2:$CE$8700,$A1948,MATCH(E$1,'2-3 引出列表'!$A$1:$CD$1,0)),""))</f>
        <v>0</v>
      </c>
      <c r="F1948" t="str">
        <f t="shared" si="30"/>
        <v>0</v>
      </c>
      <c r="G1948">
        <f>IF(ISBLANK(IFERROR(INDEX('2-3 引出列表'!$A$2:$CE$8700,$A1948,MATCH(G$1,'2-3 引出列表'!$A$1:$CD$1,0)),"")),"",IFERROR(INDEX('2-3 引出列表'!$A$2:$CE$8700,$A1948,MATCH(G$1,'2-3 引出列表'!$A$1:$CD$1,0)),""))</f>
        <v>0</v>
      </c>
      <c r="H1948">
        <f>IF(ISBLANK(IFERROR(INDEX('2-3 引出列表'!$A$2:$CE$8700,$A1948,MATCH(H$1,'2-3 引出列表'!$A$1:$CD$1,0)),"")),"",IFERROR(INDEX('2-3 引出列表'!$A$2:$CE$8700,$A1948,MATCH(H$1,'2-3 引出列表'!$A$1:$CD$1,0)),""))</f>
        <v>0</v>
      </c>
      <c r="I1948">
        <f>IF(ISBLANK(IFERROR(INDEX('2-3 引出列表'!$A$2:$CE$8700,$A1948,MATCH(I$1,'2-3 引出列表'!$A$1:$CD$1,0)),"")),"",IFERROR(INDEX('2-3 引出列表'!$A$2:$CE$8700,$A1948,MATCH(I$1,'2-3 引出列表'!$A$1:$CD$1,0)),""))</f>
        <v>0</v>
      </c>
    </row>
    <row r="1949" customFormat="1" spans="1:9">
      <c r="A1949">
        <v>1948</v>
      </c>
      <c r="B1949">
        <f>IF(ISBLANK(IFERROR(INDEX('2-3 引出列表'!$A$2:$CE$8700,$A1949,MATCH(B$1,'2-3 引出列表'!$A$1:$CD$1,0)),"")),"",IFERROR(INDEX('2-3 引出列表'!$A$2:$CE$8700,$A1949,MATCH(B$1,'2-3 引出列表'!$A$1:$CD$1,0)),""))</f>
        <v>0</v>
      </c>
      <c r="C1949">
        <f>IF(ISBLANK(IFERROR(INDEX('2-3 引出列表'!$A$2:$CE$8700,$A1949,MATCH(C$1,'2-3 引出列表'!$A$1:$CD$1,0)),"")),"",IFERROR(INDEX('2-3 引出列表'!$A$2:$CE$8700,$A1949,MATCH(C$1,'2-3 引出列表'!$A$1:$CD$1,0)),""))</f>
        <v>0</v>
      </c>
      <c r="D1949">
        <f>IF(ISBLANK(IFERROR(INDEX('2-3 引出列表'!$A$2:$CE$8700,$A1949,MATCH(D$1,'2-3 引出列表'!$A$1:$CD$1,0)),"")),"",IFERROR(INDEX('2-3 引出列表'!$A$2:$CE$8700,$A1949,MATCH(D$1,'2-3 引出列表'!$A$1:$CD$1,0)),""))</f>
        <v>0</v>
      </c>
      <c r="E1949">
        <f>IF(ISBLANK(IFERROR(INDEX('2-3 引出列表'!$A$2:$CE$8700,$A1949,MATCH(E$1,'2-3 引出列表'!$A$1:$CD$1,0)),"")),"",IFERROR(INDEX('2-3 引出列表'!$A$2:$CE$8700,$A1949,MATCH(E$1,'2-3 引出列表'!$A$1:$CD$1,0)),""))</f>
        <v>0</v>
      </c>
      <c r="F1949" t="str">
        <f t="shared" si="30"/>
        <v>0</v>
      </c>
      <c r="G1949">
        <f>IF(ISBLANK(IFERROR(INDEX('2-3 引出列表'!$A$2:$CE$8700,$A1949,MATCH(G$1,'2-3 引出列表'!$A$1:$CD$1,0)),"")),"",IFERROR(INDEX('2-3 引出列表'!$A$2:$CE$8700,$A1949,MATCH(G$1,'2-3 引出列表'!$A$1:$CD$1,0)),""))</f>
        <v>0</v>
      </c>
      <c r="H1949">
        <f>IF(ISBLANK(IFERROR(INDEX('2-3 引出列表'!$A$2:$CE$8700,$A1949,MATCH(H$1,'2-3 引出列表'!$A$1:$CD$1,0)),"")),"",IFERROR(INDEX('2-3 引出列表'!$A$2:$CE$8700,$A1949,MATCH(H$1,'2-3 引出列表'!$A$1:$CD$1,0)),""))</f>
        <v>0</v>
      </c>
      <c r="I1949">
        <f>IF(ISBLANK(IFERROR(INDEX('2-3 引出列表'!$A$2:$CE$8700,$A1949,MATCH(I$1,'2-3 引出列表'!$A$1:$CD$1,0)),"")),"",IFERROR(INDEX('2-3 引出列表'!$A$2:$CE$8700,$A1949,MATCH(I$1,'2-3 引出列表'!$A$1:$CD$1,0)),""))</f>
        <v>0</v>
      </c>
    </row>
    <row r="1950" customFormat="1" spans="1:9">
      <c r="A1950">
        <v>1949</v>
      </c>
      <c r="B1950">
        <f>IF(ISBLANK(IFERROR(INDEX('2-3 引出列表'!$A$2:$CE$8700,$A1950,MATCH(B$1,'2-3 引出列表'!$A$1:$CD$1,0)),"")),"",IFERROR(INDEX('2-3 引出列表'!$A$2:$CE$8700,$A1950,MATCH(B$1,'2-3 引出列表'!$A$1:$CD$1,0)),""))</f>
        <v>0</v>
      </c>
      <c r="C1950">
        <f>IF(ISBLANK(IFERROR(INDEX('2-3 引出列表'!$A$2:$CE$8700,$A1950,MATCH(C$1,'2-3 引出列表'!$A$1:$CD$1,0)),"")),"",IFERROR(INDEX('2-3 引出列表'!$A$2:$CE$8700,$A1950,MATCH(C$1,'2-3 引出列表'!$A$1:$CD$1,0)),""))</f>
        <v>0</v>
      </c>
      <c r="D1950">
        <f>IF(ISBLANK(IFERROR(INDEX('2-3 引出列表'!$A$2:$CE$8700,$A1950,MATCH(D$1,'2-3 引出列表'!$A$1:$CD$1,0)),"")),"",IFERROR(INDEX('2-3 引出列表'!$A$2:$CE$8700,$A1950,MATCH(D$1,'2-3 引出列表'!$A$1:$CD$1,0)),""))</f>
        <v>0</v>
      </c>
      <c r="E1950">
        <f>IF(ISBLANK(IFERROR(INDEX('2-3 引出列表'!$A$2:$CE$8700,$A1950,MATCH(E$1,'2-3 引出列表'!$A$1:$CD$1,0)),"")),"",IFERROR(INDEX('2-3 引出列表'!$A$2:$CE$8700,$A1950,MATCH(E$1,'2-3 引出列表'!$A$1:$CD$1,0)),""))</f>
        <v>0</v>
      </c>
      <c r="F1950" t="str">
        <f t="shared" si="30"/>
        <v>0</v>
      </c>
      <c r="G1950">
        <f>IF(ISBLANK(IFERROR(INDEX('2-3 引出列表'!$A$2:$CE$8700,$A1950,MATCH(G$1,'2-3 引出列表'!$A$1:$CD$1,0)),"")),"",IFERROR(INDEX('2-3 引出列表'!$A$2:$CE$8700,$A1950,MATCH(G$1,'2-3 引出列表'!$A$1:$CD$1,0)),""))</f>
        <v>0</v>
      </c>
      <c r="H1950">
        <f>IF(ISBLANK(IFERROR(INDEX('2-3 引出列表'!$A$2:$CE$8700,$A1950,MATCH(H$1,'2-3 引出列表'!$A$1:$CD$1,0)),"")),"",IFERROR(INDEX('2-3 引出列表'!$A$2:$CE$8700,$A1950,MATCH(H$1,'2-3 引出列表'!$A$1:$CD$1,0)),""))</f>
        <v>0</v>
      </c>
      <c r="I1950">
        <f>IF(ISBLANK(IFERROR(INDEX('2-3 引出列表'!$A$2:$CE$8700,$A1950,MATCH(I$1,'2-3 引出列表'!$A$1:$CD$1,0)),"")),"",IFERROR(INDEX('2-3 引出列表'!$A$2:$CE$8700,$A1950,MATCH(I$1,'2-3 引出列表'!$A$1:$CD$1,0)),""))</f>
        <v>0</v>
      </c>
    </row>
    <row r="1951" customFormat="1" spans="1:9">
      <c r="A1951">
        <v>1950</v>
      </c>
      <c r="B1951">
        <f>IF(ISBLANK(IFERROR(INDEX('2-3 引出列表'!$A$2:$CE$8700,$A1951,MATCH(B$1,'2-3 引出列表'!$A$1:$CD$1,0)),"")),"",IFERROR(INDEX('2-3 引出列表'!$A$2:$CE$8700,$A1951,MATCH(B$1,'2-3 引出列表'!$A$1:$CD$1,0)),""))</f>
        <v>0</v>
      </c>
      <c r="C1951">
        <f>IF(ISBLANK(IFERROR(INDEX('2-3 引出列表'!$A$2:$CE$8700,$A1951,MATCH(C$1,'2-3 引出列表'!$A$1:$CD$1,0)),"")),"",IFERROR(INDEX('2-3 引出列表'!$A$2:$CE$8700,$A1951,MATCH(C$1,'2-3 引出列表'!$A$1:$CD$1,0)),""))</f>
        <v>0</v>
      </c>
      <c r="D1951">
        <f>IF(ISBLANK(IFERROR(INDEX('2-3 引出列表'!$A$2:$CE$8700,$A1951,MATCH(D$1,'2-3 引出列表'!$A$1:$CD$1,0)),"")),"",IFERROR(INDEX('2-3 引出列表'!$A$2:$CE$8700,$A1951,MATCH(D$1,'2-3 引出列表'!$A$1:$CD$1,0)),""))</f>
        <v>0</v>
      </c>
      <c r="E1951">
        <f>IF(ISBLANK(IFERROR(INDEX('2-3 引出列表'!$A$2:$CE$8700,$A1951,MATCH(E$1,'2-3 引出列表'!$A$1:$CD$1,0)),"")),"",IFERROR(INDEX('2-3 引出列表'!$A$2:$CE$8700,$A1951,MATCH(E$1,'2-3 引出列表'!$A$1:$CD$1,0)),""))</f>
        <v>0</v>
      </c>
      <c r="F1951" t="str">
        <f t="shared" si="30"/>
        <v>0</v>
      </c>
      <c r="G1951">
        <f>IF(ISBLANK(IFERROR(INDEX('2-3 引出列表'!$A$2:$CE$8700,$A1951,MATCH(G$1,'2-3 引出列表'!$A$1:$CD$1,0)),"")),"",IFERROR(INDEX('2-3 引出列表'!$A$2:$CE$8700,$A1951,MATCH(G$1,'2-3 引出列表'!$A$1:$CD$1,0)),""))</f>
        <v>0</v>
      </c>
      <c r="H1951">
        <f>IF(ISBLANK(IFERROR(INDEX('2-3 引出列表'!$A$2:$CE$8700,$A1951,MATCH(H$1,'2-3 引出列表'!$A$1:$CD$1,0)),"")),"",IFERROR(INDEX('2-3 引出列表'!$A$2:$CE$8700,$A1951,MATCH(H$1,'2-3 引出列表'!$A$1:$CD$1,0)),""))</f>
        <v>0</v>
      </c>
      <c r="I1951">
        <f>IF(ISBLANK(IFERROR(INDEX('2-3 引出列表'!$A$2:$CE$8700,$A1951,MATCH(I$1,'2-3 引出列表'!$A$1:$CD$1,0)),"")),"",IFERROR(INDEX('2-3 引出列表'!$A$2:$CE$8700,$A1951,MATCH(I$1,'2-3 引出列表'!$A$1:$CD$1,0)),""))</f>
        <v>0</v>
      </c>
    </row>
    <row r="1952" customFormat="1" spans="1:9">
      <c r="A1952">
        <v>1951</v>
      </c>
      <c r="B1952">
        <f>IF(ISBLANK(IFERROR(INDEX('2-3 引出列表'!$A$2:$CE$8700,$A1952,MATCH(B$1,'2-3 引出列表'!$A$1:$CD$1,0)),"")),"",IFERROR(INDEX('2-3 引出列表'!$A$2:$CE$8700,$A1952,MATCH(B$1,'2-3 引出列表'!$A$1:$CD$1,0)),""))</f>
        <v>0</v>
      </c>
      <c r="C1952">
        <f>IF(ISBLANK(IFERROR(INDEX('2-3 引出列表'!$A$2:$CE$8700,$A1952,MATCH(C$1,'2-3 引出列表'!$A$1:$CD$1,0)),"")),"",IFERROR(INDEX('2-3 引出列表'!$A$2:$CE$8700,$A1952,MATCH(C$1,'2-3 引出列表'!$A$1:$CD$1,0)),""))</f>
        <v>0</v>
      </c>
      <c r="D1952">
        <f>IF(ISBLANK(IFERROR(INDEX('2-3 引出列表'!$A$2:$CE$8700,$A1952,MATCH(D$1,'2-3 引出列表'!$A$1:$CD$1,0)),"")),"",IFERROR(INDEX('2-3 引出列表'!$A$2:$CE$8700,$A1952,MATCH(D$1,'2-3 引出列表'!$A$1:$CD$1,0)),""))</f>
        <v>0</v>
      </c>
      <c r="E1952">
        <f>IF(ISBLANK(IFERROR(INDEX('2-3 引出列表'!$A$2:$CE$8700,$A1952,MATCH(E$1,'2-3 引出列表'!$A$1:$CD$1,0)),"")),"",IFERROR(INDEX('2-3 引出列表'!$A$2:$CE$8700,$A1952,MATCH(E$1,'2-3 引出列表'!$A$1:$CD$1,0)),""))</f>
        <v>0</v>
      </c>
      <c r="F1952" t="str">
        <f t="shared" si="30"/>
        <v>0</v>
      </c>
      <c r="G1952">
        <f>IF(ISBLANK(IFERROR(INDEX('2-3 引出列表'!$A$2:$CE$8700,$A1952,MATCH(G$1,'2-3 引出列表'!$A$1:$CD$1,0)),"")),"",IFERROR(INDEX('2-3 引出列表'!$A$2:$CE$8700,$A1952,MATCH(G$1,'2-3 引出列表'!$A$1:$CD$1,0)),""))</f>
        <v>0</v>
      </c>
      <c r="H1952">
        <f>IF(ISBLANK(IFERROR(INDEX('2-3 引出列表'!$A$2:$CE$8700,$A1952,MATCH(H$1,'2-3 引出列表'!$A$1:$CD$1,0)),"")),"",IFERROR(INDEX('2-3 引出列表'!$A$2:$CE$8700,$A1952,MATCH(H$1,'2-3 引出列表'!$A$1:$CD$1,0)),""))</f>
        <v>0</v>
      </c>
      <c r="I1952">
        <f>IF(ISBLANK(IFERROR(INDEX('2-3 引出列表'!$A$2:$CE$8700,$A1952,MATCH(I$1,'2-3 引出列表'!$A$1:$CD$1,0)),"")),"",IFERROR(INDEX('2-3 引出列表'!$A$2:$CE$8700,$A1952,MATCH(I$1,'2-3 引出列表'!$A$1:$CD$1,0)),""))</f>
        <v>0</v>
      </c>
    </row>
    <row r="1953" customFormat="1" spans="1:9">
      <c r="A1953">
        <v>1952</v>
      </c>
      <c r="B1953">
        <f>IF(ISBLANK(IFERROR(INDEX('2-3 引出列表'!$A$2:$CE$8700,$A1953,MATCH(B$1,'2-3 引出列表'!$A$1:$CD$1,0)),"")),"",IFERROR(INDEX('2-3 引出列表'!$A$2:$CE$8700,$A1953,MATCH(B$1,'2-3 引出列表'!$A$1:$CD$1,0)),""))</f>
        <v>0</v>
      </c>
      <c r="C1953">
        <f>IF(ISBLANK(IFERROR(INDEX('2-3 引出列表'!$A$2:$CE$8700,$A1953,MATCH(C$1,'2-3 引出列表'!$A$1:$CD$1,0)),"")),"",IFERROR(INDEX('2-3 引出列表'!$A$2:$CE$8700,$A1953,MATCH(C$1,'2-3 引出列表'!$A$1:$CD$1,0)),""))</f>
        <v>0</v>
      </c>
      <c r="D1953">
        <f>IF(ISBLANK(IFERROR(INDEX('2-3 引出列表'!$A$2:$CE$8700,$A1953,MATCH(D$1,'2-3 引出列表'!$A$1:$CD$1,0)),"")),"",IFERROR(INDEX('2-3 引出列表'!$A$2:$CE$8700,$A1953,MATCH(D$1,'2-3 引出列表'!$A$1:$CD$1,0)),""))</f>
        <v>0</v>
      </c>
      <c r="E1953">
        <f>IF(ISBLANK(IFERROR(INDEX('2-3 引出列表'!$A$2:$CE$8700,$A1953,MATCH(E$1,'2-3 引出列表'!$A$1:$CD$1,0)),"")),"",IFERROR(INDEX('2-3 引出列表'!$A$2:$CE$8700,$A1953,MATCH(E$1,'2-3 引出列表'!$A$1:$CD$1,0)),""))</f>
        <v>0</v>
      </c>
      <c r="F1953" t="str">
        <f t="shared" si="30"/>
        <v>0</v>
      </c>
      <c r="G1953">
        <f>IF(ISBLANK(IFERROR(INDEX('2-3 引出列表'!$A$2:$CE$8700,$A1953,MATCH(G$1,'2-3 引出列表'!$A$1:$CD$1,0)),"")),"",IFERROR(INDEX('2-3 引出列表'!$A$2:$CE$8700,$A1953,MATCH(G$1,'2-3 引出列表'!$A$1:$CD$1,0)),""))</f>
        <v>0</v>
      </c>
      <c r="H1953">
        <f>IF(ISBLANK(IFERROR(INDEX('2-3 引出列表'!$A$2:$CE$8700,$A1953,MATCH(H$1,'2-3 引出列表'!$A$1:$CD$1,0)),"")),"",IFERROR(INDEX('2-3 引出列表'!$A$2:$CE$8700,$A1953,MATCH(H$1,'2-3 引出列表'!$A$1:$CD$1,0)),""))</f>
        <v>0</v>
      </c>
      <c r="I1953">
        <f>IF(ISBLANK(IFERROR(INDEX('2-3 引出列表'!$A$2:$CE$8700,$A1953,MATCH(I$1,'2-3 引出列表'!$A$1:$CD$1,0)),"")),"",IFERROR(INDEX('2-3 引出列表'!$A$2:$CE$8700,$A1953,MATCH(I$1,'2-3 引出列表'!$A$1:$CD$1,0)),""))</f>
        <v>0</v>
      </c>
    </row>
    <row r="1954" customFormat="1" spans="1:9">
      <c r="A1954">
        <v>1953</v>
      </c>
      <c r="B1954">
        <f>IF(ISBLANK(IFERROR(INDEX('2-3 引出列表'!$A$2:$CE$8700,$A1954,MATCH(B$1,'2-3 引出列表'!$A$1:$CD$1,0)),"")),"",IFERROR(INDEX('2-3 引出列表'!$A$2:$CE$8700,$A1954,MATCH(B$1,'2-3 引出列表'!$A$1:$CD$1,0)),""))</f>
        <v>0</v>
      </c>
      <c r="C1954">
        <f>IF(ISBLANK(IFERROR(INDEX('2-3 引出列表'!$A$2:$CE$8700,$A1954,MATCH(C$1,'2-3 引出列表'!$A$1:$CD$1,0)),"")),"",IFERROR(INDEX('2-3 引出列表'!$A$2:$CE$8700,$A1954,MATCH(C$1,'2-3 引出列表'!$A$1:$CD$1,0)),""))</f>
        <v>0</v>
      </c>
      <c r="D1954">
        <f>IF(ISBLANK(IFERROR(INDEX('2-3 引出列表'!$A$2:$CE$8700,$A1954,MATCH(D$1,'2-3 引出列表'!$A$1:$CD$1,0)),"")),"",IFERROR(INDEX('2-3 引出列表'!$A$2:$CE$8700,$A1954,MATCH(D$1,'2-3 引出列表'!$A$1:$CD$1,0)),""))</f>
        <v>0</v>
      </c>
      <c r="E1954">
        <f>IF(ISBLANK(IFERROR(INDEX('2-3 引出列表'!$A$2:$CE$8700,$A1954,MATCH(E$1,'2-3 引出列表'!$A$1:$CD$1,0)),"")),"",IFERROR(INDEX('2-3 引出列表'!$A$2:$CE$8700,$A1954,MATCH(E$1,'2-3 引出列表'!$A$1:$CD$1,0)),""))</f>
        <v>0</v>
      </c>
      <c r="F1954" t="str">
        <f t="shared" si="30"/>
        <v>0</v>
      </c>
      <c r="G1954">
        <f>IF(ISBLANK(IFERROR(INDEX('2-3 引出列表'!$A$2:$CE$8700,$A1954,MATCH(G$1,'2-3 引出列表'!$A$1:$CD$1,0)),"")),"",IFERROR(INDEX('2-3 引出列表'!$A$2:$CE$8700,$A1954,MATCH(G$1,'2-3 引出列表'!$A$1:$CD$1,0)),""))</f>
        <v>0</v>
      </c>
      <c r="H1954">
        <f>IF(ISBLANK(IFERROR(INDEX('2-3 引出列表'!$A$2:$CE$8700,$A1954,MATCH(H$1,'2-3 引出列表'!$A$1:$CD$1,0)),"")),"",IFERROR(INDEX('2-3 引出列表'!$A$2:$CE$8700,$A1954,MATCH(H$1,'2-3 引出列表'!$A$1:$CD$1,0)),""))</f>
        <v>0</v>
      </c>
      <c r="I1954">
        <f>IF(ISBLANK(IFERROR(INDEX('2-3 引出列表'!$A$2:$CE$8700,$A1954,MATCH(I$1,'2-3 引出列表'!$A$1:$CD$1,0)),"")),"",IFERROR(INDEX('2-3 引出列表'!$A$2:$CE$8700,$A1954,MATCH(I$1,'2-3 引出列表'!$A$1:$CD$1,0)),""))</f>
        <v>0</v>
      </c>
    </row>
    <row r="1955" customFormat="1" spans="1:9">
      <c r="A1955">
        <v>1954</v>
      </c>
      <c r="B1955">
        <f>IF(ISBLANK(IFERROR(INDEX('2-3 引出列表'!$A$2:$CE$8700,$A1955,MATCH(B$1,'2-3 引出列表'!$A$1:$CD$1,0)),"")),"",IFERROR(INDEX('2-3 引出列表'!$A$2:$CE$8700,$A1955,MATCH(B$1,'2-3 引出列表'!$A$1:$CD$1,0)),""))</f>
        <v>0</v>
      </c>
      <c r="C1955">
        <f>IF(ISBLANK(IFERROR(INDEX('2-3 引出列表'!$A$2:$CE$8700,$A1955,MATCH(C$1,'2-3 引出列表'!$A$1:$CD$1,0)),"")),"",IFERROR(INDEX('2-3 引出列表'!$A$2:$CE$8700,$A1955,MATCH(C$1,'2-3 引出列表'!$A$1:$CD$1,0)),""))</f>
        <v>0</v>
      </c>
      <c r="D1955">
        <f>IF(ISBLANK(IFERROR(INDEX('2-3 引出列表'!$A$2:$CE$8700,$A1955,MATCH(D$1,'2-3 引出列表'!$A$1:$CD$1,0)),"")),"",IFERROR(INDEX('2-3 引出列表'!$A$2:$CE$8700,$A1955,MATCH(D$1,'2-3 引出列表'!$A$1:$CD$1,0)),""))</f>
        <v>0</v>
      </c>
      <c r="E1955">
        <f>IF(ISBLANK(IFERROR(INDEX('2-3 引出列表'!$A$2:$CE$8700,$A1955,MATCH(E$1,'2-3 引出列表'!$A$1:$CD$1,0)),"")),"",IFERROR(INDEX('2-3 引出列表'!$A$2:$CE$8700,$A1955,MATCH(E$1,'2-3 引出列表'!$A$1:$CD$1,0)),""))</f>
        <v>0</v>
      </c>
      <c r="F1955" t="str">
        <f t="shared" si="30"/>
        <v>0</v>
      </c>
      <c r="G1955">
        <f>IF(ISBLANK(IFERROR(INDEX('2-3 引出列表'!$A$2:$CE$8700,$A1955,MATCH(G$1,'2-3 引出列表'!$A$1:$CD$1,0)),"")),"",IFERROR(INDEX('2-3 引出列表'!$A$2:$CE$8700,$A1955,MATCH(G$1,'2-3 引出列表'!$A$1:$CD$1,0)),""))</f>
        <v>0</v>
      </c>
      <c r="H1955">
        <f>IF(ISBLANK(IFERROR(INDEX('2-3 引出列表'!$A$2:$CE$8700,$A1955,MATCH(H$1,'2-3 引出列表'!$A$1:$CD$1,0)),"")),"",IFERROR(INDEX('2-3 引出列表'!$A$2:$CE$8700,$A1955,MATCH(H$1,'2-3 引出列表'!$A$1:$CD$1,0)),""))</f>
        <v>0</v>
      </c>
      <c r="I1955">
        <f>IF(ISBLANK(IFERROR(INDEX('2-3 引出列表'!$A$2:$CE$8700,$A1955,MATCH(I$1,'2-3 引出列表'!$A$1:$CD$1,0)),"")),"",IFERROR(INDEX('2-3 引出列表'!$A$2:$CE$8700,$A1955,MATCH(I$1,'2-3 引出列表'!$A$1:$CD$1,0)),""))</f>
        <v>0</v>
      </c>
    </row>
    <row r="1956" customFormat="1" spans="1:9">
      <c r="A1956">
        <v>1955</v>
      </c>
      <c r="B1956">
        <f>IF(ISBLANK(IFERROR(INDEX('2-3 引出列表'!$A$2:$CE$8700,$A1956,MATCH(B$1,'2-3 引出列表'!$A$1:$CD$1,0)),"")),"",IFERROR(INDEX('2-3 引出列表'!$A$2:$CE$8700,$A1956,MATCH(B$1,'2-3 引出列表'!$A$1:$CD$1,0)),""))</f>
        <v>0</v>
      </c>
      <c r="C1956">
        <f>IF(ISBLANK(IFERROR(INDEX('2-3 引出列表'!$A$2:$CE$8700,$A1956,MATCH(C$1,'2-3 引出列表'!$A$1:$CD$1,0)),"")),"",IFERROR(INDEX('2-3 引出列表'!$A$2:$CE$8700,$A1956,MATCH(C$1,'2-3 引出列表'!$A$1:$CD$1,0)),""))</f>
        <v>0</v>
      </c>
      <c r="D1956">
        <f>IF(ISBLANK(IFERROR(INDEX('2-3 引出列表'!$A$2:$CE$8700,$A1956,MATCH(D$1,'2-3 引出列表'!$A$1:$CD$1,0)),"")),"",IFERROR(INDEX('2-3 引出列表'!$A$2:$CE$8700,$A1956,MATCH(D$1,'2-3 引出列表'!$A$1:$CD$1,0)),""))</f>
        <v>0</v>
      </c>
      <c r="E1956">
        <f>IF(ISBLANK(IFERROR(INDEX('2-3 引出列表'!$A$2:$CE$8700,$A1956,MATCH(E$1,'2-3 引出列表'!$A$1:$CD$1,0)),"")),"",IFERROR(INDEX('2-3 引出列表'!$A$2:$CE$8700,$A1956,MATCH(E$1,'2-3 引出列表'!$A$1:$CD$1,0)),""))</f>
        <v>0</v>
      </c>
      <c r="F1956" t="str">
        <f t="shared" si="30"/>
        <v>0</v>
      </c>
      <c r="G1956">
        <f>IF(ISBLANK(IFERROR(INDEX('2-3 引出列表'!$A$2:$CE$8700,$A1956,MATCH(G$1,'2-3 引出列表'!$A$1:$CD$1,0)),"")),"",IFERROR(INDEX('2-3 引出列表'!$A$2:$CE$8700,$A1956,MATCH(G$1,'2-3 引出列表'!$A$1:$CD$1,0)),""))</f>
        <v>0</v>
      </c>
      <c r="H1956">
        <f>IF(ISBLANK(IFERROR(INDEX('2-3 引出列表'!$A$2:$CE$8700,$A1956,MATCH(H$1,'2-3 引出列表'!$A$1:$CD$1,0)),"")),"",IFERROR(INDEX('2-3 引出列表'!$A$2:$CE$8700,$A1956,MATCH(H$1,'2-3 引出列表'!$A$1:$CD$1,0)),""))</f>
        <v>0</v>
      </c>
      <c r="I1956">
        <f>IF(ISBLANK(IFERROR(INDEX('2-3 引出列表'!$A$2:$CE$8700,$A1956,MATCH(I$1,'2-3 引出列表'!$A$1:$CD$1,0)),"")),"",IFERROR(INDEX('2-3 引出列表'!$A$2:$CE$8700,$A1956,MATCH(I$1,'2-3 引出列表'!$A$1:$CD$1,0)),""))</f>
        <v>0</v>
      </c>
    </row>
    <row r="1957" customFormat="1" spans="1:9">
      <c r="A1957">
        <v>1956</v>
      </c>
      <c r="B1957">
        <f>IF(ISBLANK(IFERROR(INDEX('2-3 引出列表'!$A$2:$CE$8700,$A1957,MATCH(B$1,'2-3 引出列表'!$A$1:$CD$1,0)),"")),"",IFERROR(INDEX('2-3 引出列表'!$A$2:$CE$8700,$A1957,MATCH(B$1,'2-3 引出列表'!$A$1:$CD$1,0)),""))</f>
        <v>0</v>
      </c>
      <c r="C1957">
        <f>IF(ISBLANK(IFERROR(INDEX('2-3 引出列表'!$A$2:$CE$8700,$A1957,MATCH(C$1,'2-3 引出列表'!$A$1:$CD$1,0)),"")),"",IFERROR(INDEX('2-3 引出列表'!$A$2:$CE$8700,$A1957,MATCH(C$1,'2-3 引出列表'!$A$1:$CD$1,0)),""))</f>
        <v>0</v>
      </c>
      <c r="D1957">
        <f>IF(ISBLANK(IFERROR(INDEX('2-3 引出列表'!$A$2:$CE$8700,$A1957,MATCH(D$1,'2-3 引出列表'!$A$1:$CD$1,0)),"")),"",IFERROR(INDEX('2-3 引出列表'!$A$2:$CE$8700,$A1957,MATCH(D$1,'2-3 引出列表'!$A$1:$CD$1,0)),""))</f>
        <v>0</v>
      </c>
      <c r="E1957">
        <f>IF(ISBLANK(IFERROR(INDEX('2-3 引出列表'!$A$2:$CE$8700,$A1957,MATCH(E$1,'2-3 引出列表'!$A$1:$CD$1,0)),"")),"",IFERROR(INDEX('2-3 引出列表'!$A$2:$CE$8700,$A1957,MATCH(E$1,'2-3 引出列表'!$A$1:$CD$1,0)),""))</f>
        <v>0</v>
      </c>
      <c r="F1957" t="str">
        <f t="shared" si="30"/>
        <v>0</v>
      </c>
      <c r="G1957">
        <f>IF(ISBLANK(IFERROR(INDEX('2-3 引出列表'!$A$2:$CE$8700,$A1957,MATCH(G$1,'2-3 引出列表'!$A$1:$CD$1,0)),"")),"",IFERROR(INDEX('2-3 引出列表'!$A$2:$CE$8700,$A1957,MATCH(G$1,'2-3 引出列表'!$A$1:$CD$1,0)),""))</f>
        <v>0</v>
      </c>
      <c r="H1957">
        <f>IF(ISBLANK(IFERROR(INDEX('2-3 引出列表'!$A$2:$CE$8700,$A1957,MATCH(H$1,'2-3 引出列表'!$A$1:$CD$1,0)),"")),"",IFERROR(INDEX('2-3 引出列表'!$A$2:$CE$8700,$A1957,MATCH(H$1,'2-3 引出列表'!$A$1:$CD$1,0)),""))</f>
        <v>0</v>
      </c>
      <c r="I1957">
        <f>IF(ISBLANK(IFERROR(INDEX('2-3 引出列表'!$A$2:$CE$8700,$A1957,MATCH(I$1,'2-3 引出列表'!$A$1:$CD$1,0)),"")),"",IFERROR(INDEX('2-3 引出列表'!$A$2:$CE$8700,$A1957,MATCH(I$1,'2-3 引出列表'!$A$1:$CD$1,0)),""))</f>
        <v>0</v>
      </c>
    </row>
    <row r="1958" customFormat="1" spans="1:9">
      <c r="A1958">
        <v>1957</v>
      </c>
      <c r="B1958">
        <f>IF(ISBLANK(IFERROR(INDEX('2-3 引出列表'!$A$2:$CE$8700,$A1958,MATCH(B$1,'2-3 引出列表'!$A$1:$CD$1,0)),"")),"",IFERROR(INDEX('2-3 引出列表'!$A$2:$CE$8700,$A1958,MATCH(B$1,'2-3 引出列表'!$A$1:$CD$1,0)),""))</f>
        <v>0</v>
      </c>
      <c r="C1958">
        <f>IF(ISBLANK(IFERROR(INDEX('2-3 引出列表'!$A$2:$CE$8700,$A1958,MATCH(C$1,'2-3 引出列表'!$A$1:$CD$1,0)),"")),"",IFERROR(INDEX('2-3 引出列表'!$A$2:$CE$8700,$A1958,MATCH(C$1,'2-3 引出列表'!$A$1:$CD$1,0)),""))</f>
        <v>0</v>
      </c>
      <c r="D1958">
        <f>IF(ISBLANK(IFERROR(INDEX('2-3 引出列表'!$A$2:$CE$8700,$A1958,MATCH(D$1,'2-3 引出列表'!$A$1:$CD$1,0)),"")),"",IFERROR(INDEX('2-3 引出列表'!$A$2:$CE$8700,$A1958,MATCH(D$1,'2-3 引出列表'!$A$1:$CD$1,0)),""))</f>
        <v>0</v>
      </c>
      <c r="E1958">
        <f>IF(ISBLANK(IFERROR(INDEX('2-3 引出列表'!$A$2:$CE$8700,$A1958,MATCH(E$1,'2-3 引出列表'!$A$1:$CD$1,0)),"")),"",IFERROR(INDEX('2-3 引出列表'!$A$2:$CE$8700,$A1958,MATCH(E$1,'2-3 引出列表'!$A$1:$CD$1,0)),""))</f>
        <v>0</v>
      </c>
      <c r="F1958" t="str">
        <f t="shared" si="30"/>
        <v>0</v>
      </c>
      <c r="G1958">
        <f>IF(ISBLANK(IFERROR(INDEX('2-3 引出列表'!$A$2:$CE$8700,$A1958,MATCH(G$1,'2-3 引出列表'!$A$1:$CD$1,0)),"")),"",IFERROR(INDEX('2-3 引出列表'!$A$2:$CE$8700,$A1958,MATCH(G$1,'2-3 引出列表'!$A$1:$CD$1,0)),""))</f>
        <v>0</v>
      </c>
      <c r="H1958">
        <f>IF(ISBLANK(IFERROR(INDEX('2-3 引出列表'!$A$2:$CE$8700,$A1958,MATCH(H$1,'2-3 引出列表'!$A$1:$CD$1,0)),"")),"",IFERROR(INDEX('2-3 引出列表'!$A$2:$CE$8700,$A1958,MATCH(H$1,'2-3 引出列表'!$A$1:$CD$1,0)),""))</f>
        <v>0</v>
      </c>
      <c r="I1958">
        <f>IF(ISBLANK(IFERROR(INDEX('2-3 引出列表'!$A$2:$CE$8700,$A1958,MATCH(I$1,'2-3 引出列表'!$A$1:$CD$1,0)),"")),"",IFERROR(INDEX('2-3 引出列表'!$A$2:$CE$8700,$A1958,MATCH(I$1,'2-3 引出列表'!$A$1:$CD$1,0)),""))</f>
        <v>0</v>
      </c>
    </row>
    <row r="1959" customFormat="1" spans="1:9">
      <c r="A1959">
        <v>1958</v>
      </c>
      <c r="B1959">
        <f>IF(ISBLANK(IFERROR(INDEX('2-3 引出列表'!$A$2:$CE$8700,$A1959,MATCH(B$1,'2-3 引出列表'!$A$1:$CD$1,0)),"")),"",IFERROR(INDEX('2-3 引出列表'!$A$2:$CE$8700,$A1959,MATCH(B$1,'2-3 引出列表'!$A$1:$CD$1,0)),""))</f>
        <v>0</v>
      </c>
      <c r="C1959">
        <f>IF(ISBLANK(IFERROR(INDEX('2-3 引出列表'!$A$2:$CE$8700,$A1959,MATCH(C$1,'2-3 引出列表'!$A$1:$CD$1,0)),"")),"",IFERROR(INDEX('2-3 引出列表'!$A$2:$CE$8700,$A1959,MATCH(C$1,'2-3 引出列表'!$A$1:$CD$1,0)),""))</f>
        <v>0</v>
      </c>
      <c r="D1959">
        <f>IF(ISBLANK(IFERROR(INDEX('2-3 引出列表'!$A$2:$CE$8700,$A1959,MATCH(D$1,'2-3 引出列表'!$A$1:$CD$1,0)),"")),"",IFERROR(INDEX('2-3 引出列表'!$A$2:$CE$8700,$A1959,MATCH(D$1,'2-3 引出列表'!$A$1:$CD$1,0)),""))</f>
        <v>0</v>
      </c>
      <c r="E1959">
        <f>IF(ISBLANK(IFERROR(INDEX('2-3 引出列表'!$A$2:$CE$8700,$A1959,MATCH(E$1,'2-3 引出列表'!$A$1:$CD$1,0)),"")),"",IFERROR(INDEX('2-3 引出列表'!$A$2:$CE$8700,$A1959,MATCH(E$1,'2-3 引出列表'!$A$1:$CD$1,0)),""))</f>
        <v>0</v>
      </c>
      <c r="F1959" t="str">
        <f t="shared" si="30"/>
        <v>0</v>
      </c>
      <c r="G1959">
        <f>IF(ISBLANK(IFERROR(INDEX('2-3 引出列表'!$A$2:$CE$8700,$A1959,MATCH(G$1,'2-3 引出列表'!$A$1:$CD$1,0)),"")),"",IFERROR(INDEX('2-3 引出列表'!$A$2:$CE$8700,$A1959,MATCH(G$1,'2-3 引出列表'!$A$1:$CD$1,0)),""))</f>
        <v>0</v>
      </c>
      <c r="H1959">
        <f>IF(ISBLANK(IFERROR(INDEX('2-3 引出列表'!$A$2:$CE$8700,$A1959,MATCH(H$1,'2-3 引出列表'!$A$1:$CD$1,0)),"")),"",IFERROR(INDEX('2-3 引出列表'!$A$2:$CE$8700,$A1959,MATCH(H$1,'2-3 引出列表'!$A$1:$CD$1,0)),""))</f>
        <v>0</v>
      </c>
      <c r="I1959">
        <f>IF(ISBLANK(IFERROR(INDEX('2-3 引出列表'!$A$2:$CE$8700,$A1959,MATCH(I$1,'2-3 引出列表'!$A$1:$CD$1,0)),"")),"",IFERROR(INDEX('2-3 引出列表'!$A$2:$CE$8700,$A1959,MATCH(I$1,'2-3 引出列表'!$A$1:$CD$1,0)),""))</f>
        <v>0</v>
      </c>
    </row>
    <row r="1960" customFormat="1" spans="1:9">
      <c r="A1960">
        <v>1959</v>
      </c>
      <c r="B1960">
        <f>IF(ISBLANK(IFERROR(INDEX('2-3 引出列表'!$A$2:$CE$8700,$A1960,MATCH(B$1,'2-3 引出列表'!$A$1:$CD$1,0)),"")),"",IFERROR(INDEX('2-3 引出列表'!$A$2:$CE$8700,$A1960,MATCH(B$1,'2-3 引出列表'!$A$1:$CD$1,0)),""))</f>
        <v>0</v>
      </c>
      <c r="C1960">
        <f>IF(ISBLANK(IFERROR(INDEX('2-3 引出列表'!$A$2:$CE$8700,$A1960,MATCH(C$1,'2-3 引出列表'!$A$1:$CD$1,0)),"")),"",IFERROR(INDEX('2-3 引出列表'!$A$2:$CE$8700,$A1960,MATCH(C$1,'2-3 引出列表'!$A$1:$CD$1,0)),""))</f>
        <v>0</v>
      </c>
      <c r="D1960">
        <f>IF(ISBLANK(IFERROR(INDEX('2-3 引出列表'!$A$2:$CE$8700,$A1960,MATCH(D$1,'2-3 引出列表'!$A$1:$CD$1,0)),"")),"",IFERROR(INDEX('2-3 引出列表'!$A$2:$CE$8700,$A1960,MATCH(D$1,'2-3 引出列表'!$A$1:$CD$1,0)),""))</f>
        <v>0</v>
      </c>
      <c r="E1960">
        <f>IF(ISBLANK(IFERROR(INDEX('2-3 引出列表'!$A$2:$CE$8700,$A1960,MATCH(E$1,'2-3 引出列表'!$A$1:$CD$1,0)),"")),"",IFERROR(INDEX('2-3 引出列表'!$A$2:$CE$8700,$A1960,MATCH(E$1,'2-3 引出列表'!$A$1:$CD$1,0)),""))</f>
        <v>0</v>
      </c>
      <c r="F1960" t="str">
        <f t="shared" si="30"/>
        <v>0</v>
      </c>
      <c r="G1960">
        <f>IF(ISBLANK(IFERROR(INDEX('2-3 引出列表'!$A$2:$CE$8700,$A1960,MATCH(G$1,'2-3 引出列表'!$A$1:$CD$1,0)),"")),"",IFERROR(INDEX('2-3 引出列表'!$A$2:$CE$8700,$A1960,MATCH(G$1,'2-3 引出列表'!$A$1:$CD$1,0)),""))</f>
        <v>0</v>
      </c>
      <c r="H1960">
        <f>IF(ISBLANK(IFERROR(INDEX('2-3 引出列表'!$A$2:$CE$8700,$A1960,MATCH(H$1,'2-3 引出列表'!$A$1:$CD$1,0)),"")),"",IFERROR(INDEX('2-3 引出列表'!$A$2:$CE$8700,$A1960,MATCH(H$1,'2-3 引出列表'!$A$1:$CD$1,0)),""))</f>
        <v>0</v>
      </c>
      <c r="I1960">
        <f>IF(ISBLANK(IFERROR(INDEX('2-3 引出列表'!$A$2:$CE$8700,$A1960,MATCH(I$1,'2-3 引出列表'!$A$1:$CD$1,0)),"")),"",IFERROR(INDEX('2-3 引出列表'!$A$2:$CE$8700,$A1960,MATCH(I$1,'2-3 引出列表'!$A$1:$CD$1,0)),""))</f>
        <v>0</v>
      </c>
    </row>
    <row r="1961" customFormat="1" spans="1:9">
      <c r="A1961">
        <v>1960</v>
      </c>
      <c r="B1961">
        <f>IF(ISBLANK(IFERROR(INDEX('2-3 引出列表'!$A$2:$CE$8700,$A1961,MATCH(B$1,'2-3 引出列表'!$A$1:$CD$1,0)),"")),"",IFERROR(INDEX('2-3 引出列表'!$A$2:$CE$8700,$A1961,MATCH(B$1,'2-3 引出列表'!$A$1:$CD$1,0)),""))</f>
        <v>0</v>
      </c>
      <c r="C1961">
        <f>IF(ISBLANK(IFERROR(INDEX('2-3 引出列表'!$A$2:$CE$8700,$A1961,MATCH(C$1,'2-3 引出列表'!$A$1:$CD$1,0)),"")),"",IFERROR(INDEX('2-3 引出列表'!$A$2:$CE$8700,$A1961,MATCH(C$1,'2-3 引出列表'!$A$1:$CD$1,0)),""))</f>
        <v>0</v>
      </c>
      <c r="D1961">
        <f>IF(ISBLANK(IFERROR(INDEX('2-3 引出列表'!$A$2:$CE$8700,$A1961,MATCH(D$1,'2-3 引出列表'!$A$1:$CD$1,0)),"")),"",IFERROR(INDEX('2-3 引出列表'!$A$2:$CE$8700,$A1961,MATCH(D$1,'2-3 引出列表'!$A$1:$CD$1,0)),""))</f>
        <v>0</v>
      </c>
      <c r="E1961">
        <f>IF(ISBLANK(IFERROR(INDEX('2-3 引出列表'!$A$2:$CE$8700,$A1961,MATCH(E$1,'2-3 引出列表'!$A$1:$CD$1,0)),"")),"",IFERROR(INDEX('2-3 引出列表'!$A$2:$CE$8700,$A1961,MATCH(E$1,'2-3 引出列表'!$A$1:$CD$1,0)),""))</f>
        <v>0</v>
      </c>
      <c r="F1961" t="str">
        <f t="shared" si="30"/>
        <v>0</v>
      </c>
      <c r="G1961">
        <f>IF(ISBLANK(IFERROR(INDEX('2-3 引出列表'!$A$2:$CE$8700,$A1961,MATCH(G$1,'2-3 引出列表'!$A$1:$CD$1,0)),"")),"",IFERROR(INDEX('2-3 引出列表'!$A$2:$CE$8700,$A1961,MATCH(G$1,'2-3 引出列表'!$A$1:$CD$1,0)),""))</f>
        <v>0</v>
      </c>
      <c r="H1961">
        <f>IF(ISBLANK(IFERROR(INDEX('2-3 引出列表'!$A$2:$CE$8700,$A1961,MATCH(H$1,'2-3 引出列表'!$A$1:$CD$1,0)),"")),"",IFERROR(INDEX('2-3 引出列表'!$A$2:$CE$8700,$A1961,MATCH(H$1,'2-3 引出列表'!$A$1:$CD$1,0)),""))</f>
        <v>0</v>
      </c>
      <c r="I1961">
        <f>IF(ISBLANK(IFERROR(INDEX('2-3 引出列表'!$A$2:$CE$8700,$A1961,MATCH(I$1,'2-3 引出列表'!$A$1:$CD$1,0)),"")),"",IFERROR(INDEX('2-3 引出列表'!$A$2:$CE$8700,$A1961,MATCH(I$1,'2-3 引出列表'!$A$1:$CD$1,0)),""))</f>
        <v>0</v>
      </c>
    </row>
    <row r="1962" customFormat="1" spans="1:9">
      <c r="A1962">
        <v>1961</v>
      </c>
      <c r="B1962">
        <f>IF(ISBLANK(IFERROR(INDEX('2-3 引出列表'!$A$2:$CE$8700,$A1962,MATCH(B$1,'2-3 引出列表'!$A$1:$CD$1,0)),"")),"",IFERROR(INDEX('2-3 引出列表'!$A$2:$CE$8700,$A1962,MATCH(B$1,'2-3 引出列表'!$A$1:$CD$1,0)),""))</f>
        <v>0</v>
      </c>
      <c r="C1962">
        <f>IF(ISBLANK(IFERROR(INDEX('2-3 引出列表'!$A$2:$CE$8700,$A1962,MATCH(C$1,'2-3 引出列表'!$A$1:$CD$1,0)),"")),"",IFERROR(INDEX('2-3 引出列表'!$A$2:$CE$8700,$A1962,MATCH(C$1,'2-3 引出列表'!$A$1:$CD$1,0)),""))</f>
        <v>0</v>
      </c>
      <c r="D1962">
        <f>IF(ISBLANK(IFERROR(INDEX('2-3 引出列表'!$A$2:$CE$8700,$A1962,MATCH(D$1,'2-3 引出列表'!$A$1:$CD$1,0)),"")),"",IFERROR(INDEX('2-3 引出列表'!$A$2:$CE$8700,$A1962,MATCH(D$1,'2-3 引出列表'!$A$1:$CD$1,0)),""))</f>
        <v>0</v>
      </c>
      <c r="E1962">
        <f>IF(ISBLANK(IFERROR(INDEX('2-3 引出列表'!$A$2:$CE$8700,$A1962,MATCH(E$1,'2-3 引出列表'!$A$1:$CD$1,0)),"")),"",IFERROR(INDEX('2-3 引出列表'!$A$2:$CE$8700,$A1962,MATCH(E$1,'2-3 引出列表'!$A$1:$CD$1,0)),""))</f>
        <v>0</v>
      </c>
      <c r="F1962" t="str">
        <f t="shared" si="30"/>
        <v>0</v>
      </c>
      <c r="G1962">
        <f>IF(ISBLANK(IFERROR(INDEX('2-3 引出列表'!$A$2:$CE$8700,$A1962,MATCH(G$1,'2-3 引出列表'!$A$1:$CD$1,0)),"")),"",IFERROR(INDEX('2-3 引出列表'!$A$2:$CE$8700,$A1962,MATCH(G$1,'2-3 引出列表'!$A$1:$CD$1,0)),""))</f>
        <v>0</v>
      </c>
      <c r="H1962">
        <f>IF(ISBLANK(IFERROR(INDEX('2-3 引出列表'!$A$2:$CE$8700,$A1962,MATCH(H$1,'2-3 引出列表'!$A$1:$CD$1,0)),"")),"",IFERROR(INDEX('2-3 引出列表'!$A$2:$CE$8700,$A1962,MATCH(H$1,'2-3 引出列表'!$A$1:$CD$1,0)),""))</f>
        <v>0</v>
      </c>
      <c r="I1962">
        <f>IF(ISBLANK(IFERROR(INDEX('2-3 引出列表'!$A$2:$CE$8700,$A1962,MATCH(I$1,'2-3 引出列表'!$A$1:$CD$1,0)),"")),"",IFERROR(INDEX('2-3 引出列表'!$A$2:$CE$8700,$A1962,MATCH(I$1,'2-3 引出列表'!$A$1:$CD$1,0)),""))</f>
        <v>0</v>
      </c>
    </row>
    <row r="1963" customFormat="1" spans="1:9">
      <c r="A1963">
        <v>1962</v>
      </c>
      <c r="B1963">
        <f>IF(ISBLANK(IFERROR(INDEX('2-3 引出列表'!$A$2:$CE$8700,$A1963,MATCH(B$1,'2-3 引出列表'!$A$1:$CD$1,0)),"")),"",IFERROR(INDEX('2-3 引出列表'!$A$2:$CE$8700,$A1963,MATCH(B$1,'2-3 引出列表'!$A$1:$CD$1,0)),""))</f>
        <v>0</v>
      </c>
      <c r="C1963">
        <f>IF(ISBLANK(IFERROR(INDEX('2-3 引出列表'!$A$2:$CE$8700,$A1963,MATCH(C$1,'2-3 引出列表'!$A$1:$CD$1,0)),"")),"",IFERROR(INDEX('2-3 引出列表'!$A$2:$CE$8700,$A1963,MATCH(C$1,'2-3 引出列表'!$A$1:$CD$1,0)),""))</f>
        <v>0</v>
      </c>
      <c r="D1963">
        <f>IF(ISBLANK(IFERROR(INDEX('2-3 引出列表'!$A$2:$CE$8700,$A1963,MATCH(D$1,'2-3 引出列表'!$A$1:$CD$1,0)),"")),"",IFERROR(INDEX('2-3 引出列表'!$A$2:$CE$8700,$A1963,MATCH(D$1,'2-3 引出列表'!$A$1:$CD$1,0)),""))</f>
        <v>0</v>
      </c>
      <c r="E1963">
        <f>IF(ISBLANK(IFERROR(INDEX('2-3 引出列表'!$A$2:$CE$8700,$A1963,MATCH(E$1,'2-3 引出列表'!$A$1:$CD$1,0)),"")),"",IFERROR(INDEX('2-3 引出列表'!$A$2:$CE$8700,$A1963,MATCH(E$1,'2-3 引出列表'!$A$1:$CD$1,0)),""))</f>
        <v>0</v>
      </c>
      <c r="F1963" t="str">
        <f t="shared" si="30"/>
        <v>0</v>
      </c>
      <c r="G1963">
        <f>IF(ISBLANK(IFERROR(INDEX('2-3 引出列表'!$A$2:$CE$8700,$A1963,MATCH(G$1,'2-3 引出列表'!$A$1:$CD$1,0)),"")),"",IFERROR(INDEX('2-3 引出列表'!$A$2:$CE$8700,$A1963,MATCH(G$1,'2-3 引出列表'!$A$1:$CD$1,0)),""))</f>
        <v>0</v>
      </c>
      <c r="H1963">
        <f>IF(ISBLANK(IFERROR(INDEX('2-3 引出列表'!$A$2:$CE$8700,$A1963,MATCH(H$1,'2-3 引出列表'!$A$1:$CD$1,0)),"")),"",IFERROR(INDEX('2-3 引出列表'!$A$2:$CE$8700,$A1963,MATCH(H$1,'2-3 引出列表'!$A$1:$CD$1,0)),""))</f>
        <v>0</v>
      </c>
      <c r="I1963">
        <f>IF(ISBLANK(IFERROR(INDEX('2-3 引出列表'!$A$2:$CE$8700,$A1963,MATCH(I$1,'2-3 引出列表'!$A$1:$CD$1,0)),"")),"",IFERROR(INDEX('2-3 引出列表'!$A$2:$CE$8700,$A1963,MATCH(I$1,'2-3 引出列表'!$A$1:$CD$1,0)),""))</f>
        <v>0</v>
      </c>
    </row>
    <row r="1964" customFormat="1" spans="1:9">
      <c r="A1964">
        <v>1963</v>
      </c>
      <c r="B1964">
        <f>IF(ISBLANK(IFERROR(INDEX('2-3 引出列表'!$A$2:$CE$8700,$A1964,MATCH(B$1,'2-3 引出列表'!$A$1:$CD$1,0)),"")),"",IFERROR(INDEX('2-3 引出列表'!$A$2:$CE$8700,$A1964,MATCH(B$1,'2-3 引出列表'!$A$1:$CD$1,0)),""))</f>
        <v>0</v>
      </c>
      <c r="C1964">
        <f>IF(ISBLANK(IFERROR(INDEX('2-3 引出列表'!$A$2:$CE$8700,$A1964,MATCH(C$1,'2-3 引出列表'!$A$1:$CD$1,0)),"")),"",IFERROR(INDEX('2-3 引出列表'!$A$2:$CE$8700,$A1964,MATCH(C$1,'2-3 引出列表'!$A$1:$CD$1,0)),""))</f>
        <v>0</v>
      </c>
      <c r="D1964">
        <f>IF(ISBLANK(IFERROR(INDEX('2-3 引出列表'!$A$2:$CE$8700,$A1964,MATCH(D$1,'2-3 引出列表'!$A$1:$CD$1,0)),"")),"",IFERROR(INDEX('2-3 引出列表'!$A$2:$CE$8700,$A1964,MATCH(D$1,'2-3 引出列表'!$A$1:$CD$1,0)),""))</f>
        <v>0</v>
      </c>
      <c r="E1964">
        <f>IF(ISBLANK(IFERROR(INDEX('2-3 引出列表'!$A$2:$CE$8700,$A1964,MATCH(E$1,'2-3 引出列表'!$A$1:$CD$1,0)),"")),"",IFERROR(INDEX('2-3 引出列表'!$A$2:$CE$8700,$A1964,MATCH(E$1,'2-3 引出列表'!$A$1:$CD$1,0)),""))</f>
        <v>0</v>
      </c>
      <c r="F1964" t="str">
        <f t="shared" si="30"/>
        <v>0</v>
      </c>
      <c r="G1964">
        <f>IF(ISBLANK(IFERROR(INDEX('2-3 引出列表'!$A$2:$CE$8700,$A1964,MATCH(G$1,'2-3 引出列表'!$A$1:$CD$1,0)),"")),"",IFERROR(INDEX('2-3 引出列表'!$A$2:$CE$8700,$A1964,MATCH(G$1,'2-3 引出列表'!$A$1:$CD$1,0)),""))</f>
        <v>0</v>
      </c>
      <c r="H1964">
        <f>IF(ISBLANK(IFERROR(INDEX('2-3 引出列表'!$A$2:$CE$8700,$A1964,MATCH(H$1,'2-3 引出列表'!$A$1:$CD$1,0)),"")),"",IFERROR(INDEX('2-3 引出列表'!$A$2:$CE$8700,$A1964,MATCH(H$1,'2-3 引出列表'!$A$1:$CD$1,0)),""))</f>
        <v>0</v>
      </c>
      <c r="I1964">
        <f>IF(ISBLANK(IFERROR(INDEX('2-3 引出列表'!$A$2:$CE$8700,$A1964,MATCH(I$1,'2-3 引出列表'!$A$1:$CD$1,0)),"")),"",IFERROR(INDEX('2-3 引出列表'!$A$2:$CE$8700,$A1964,MATCH(I$1,'2-3 引出列表'!$A$1:$CD$1,0)),""))</f>
        <v>0</v>
      </c>
    </row>
    <row r="1965" customFormat="1" spans="1:9">
      <c r="A1965">
        <v>1964</v>
      </c>
      <c r="B1965">
        <f>IF(ISBLANK(IFERROR(INDEX('2-3 引出列表'!$A$2:$CE$8700,$A1965,MATCH(B$1,'2-3 引出列表'!$A$1:$CD$1,0)),"")),"",IFERROR(INDEX('2-3 引出列表'!$A$2:$CE$8700,$A1965,MATCH(B$1,'2-3 引出列表'!$A$1:$CD$1,0)),""))</f>
        <v>0</v>
      </c>
      <c r="C1965">
        <f>IF(ISBLANK(IFERROR(INDEX('2-3 引出列表'!$A$2:$CE$8700,$A1965,MATCH(C$1,'2-3 引出列表'!$A$1:$CD$1,0)),"")),"",IFERROR(INDEX('2-3 引出列表'!$A$2:$CE$8700,$A1965,MATCH(C$1,'2-3 引出列表'!$A$1:$CD$1,0)),""))</f>
        <v>0</v>
      </c>
      <c r="D1965">
        <f>IF(ISBLANK(IFERROR(INDEX('2-3 引出列表'!$A$2:$CE$8700,$A1965,MATCH(D$1,'2-3 引出列表'!$A$1:$CD$1,0)),"")),"",IFERROR(INDEX('2-3 引出列表'!$A$2:$CE$8700,$A1965,MATCH(D$1,'2-3 引出列表'!$A$1:$CD$1,0)),""))</f>
        <v>0</v>
      </c>
      <c r="E1965">
        <f>IF(ISBLANK(IFERROR(INDEX('2-3 引出列表'!$A$2:$CE$8700,$A1965,MATCH(E$1,'2-3 引出列表'!$A$1:$CD$1,0)),"")),"",IFERROR(INDEX('2-3 引出列表'!$A$2:$CE$8700,$A1965,MATCH(E$1,'2-3 引出列表'!$A$1:$CD$1,0)),""))</f>
        <v>0</v>
      </c>
      <c r="F1965" t="str">
        <f t="shared" si="30"/>
        <v>0</v>
      </c>
      <c r="G1965">
        <f>IF(ISBLANK(IFERROR(INDEX('2-3 引出列表'!$A$2:$CE$8700,$A1965,MATCH(G$1,'2-3 引出列表'!$A$1:$CD$1,0)),"")),"",IFERROR(INDEX('2-3 引出列表'!$A$2:$CE$8700,$A1965,MATCH(G$1,'2-3 引出列表'!$A$1:$CD$1,0)),""))</f>
        <v>0</v>
      </c>
      <c r="H1965">
        <f>IF(ISBLANK(IFERROR(INDEX('2-3 引出列表'!$A$2:$CE$8700,$A1965,MATCH(H$1,'2-3 引出列表'!$A$1:$CD$1,0)),"")),"",IFERROR(INDEX('2-3 引出列表'!$A$2:$CE$8700,$A1965,MATCH(H$1,'2-3 引出列表'!$A$1:$CD$1,0)),""))</f>
        <v>0</v>
      </c>
      <c r="I1965">
        <f>IF(ISBLANK(IFERROR(INDEX('2-3 引出列表'!$A$2:$CE$8700,$A1965,MATCH(I$1,'2-3 引出列表'!$A$1:$CD$1,0)),"")),"",IFERROR(INDEX('2-3 引出列表'!$A$2:$CE$8700,$A1965,MATCH(I$1,'2-3 引出列表'!$A$1:$CD$1,0)),""))</f>
        <v>0</v>
      </c>
    </row>
    <row r="1966" customFormat="1" spans="1:9">
      <c r="A1966">
        <v>1965</v>
      </c>
      <c r="B1966">
        <f>IF(ISBLANK(IFERROR(INDEX('2-3 引出列表'!$A$2:$CE$8700,$A1966,MATCH(B$1,'2-3 引出列表'!$A$1:$CD$1,0)),"")),"",IFERROR(INDEX('2-3 引出列表'!$A$2:$CE$8700,$A1966,MATCH(B$1,'2-3 引出列表'!$A$1:$CD$1,0)),""))</f>
        <v>0</v>
      </c>
      <c r="C1966">
        <f>IF(ISBLANK(IFERROR(INDEX('2-3 引出列表'!$A$2:$CE$8700,$A1966,MATCH(C$1,'2-3 引出列表'!$A$1:$CD$1,0)),"")),"",IFERROR(INDEX('2-3 引出列表'!$A$2:$CE$8700,$A1966,MATCH(C$1,'2-3 引出列表'!$A$1:$CD$1,0)),""))</f>
        <v>0</v>
      </c>
      <c r="D1966">
        <f>IF(ISBLANK(IFERROR(INDEX('2-3 引出列表'!$A$2:$CE$8700,$A1966,MATCH(D$1,'2-3 引出列表'!$A$1:$CD$1,0)),"")),"",IFERROR(INDEX('2-3 引出列表'!$A$2:$CE$8700,$A1966,MATCH(D$1,'2-3 引出列表'!$A$1:$CD$1,0)),""))</f>
        <v>0</v>
      </c>
      <c r="E1966">
        <f>IF(ISBLANK(IFERROR(INDEX('2-3 引出列表'!$A$2:$CE$8700,$A1966,MATCH(E$1,'2-3 引出列表'!$A$1:$CD$1,0)),"")),"",IFERROR(INDEX('2-3 引出列表'!$A$2:$CE$8700,$A1966,MATCH(E$1,'2-3 引出列表'!$A$1:$CD$1,0)),""))</f>
        <v>0</v>
      </c>
      <c r="F1966" t="str">
        <f t="shared" si="30"/>
        <v>0</v>
      </c>
      <c r="G1966">
        <f>IF(ISBLANK(IFERROR(INDEX('2-3 引出列表'!$A$2:$CE$8700,$A1966,MATCH(G$1,'2-3 引出列表'!$A$1:$CD$1,0)),"")),"",IFERROR(INDEX('2-3 引出列表'!$A$2:$CE$8700,$A1966,MATCH(G$1,'2-3 引出列表'!$A$1:$CD$1,0)),""))</f>
        <v>0</v>
      </c>
      <c r="H1966">
        <f>IF(ISBLANK(IFERROR(INDEX('2-3 引出列表'!$A$2:$CE$8700,$A1966,MATCH(H$1,'2-3 引出列表'!$A$1:$CD$1,0)),"")),"",IFERROR(INDEX('2-3 引出列表'!$A$2:$CE$8700,$A1966,MATCH(H$1,'2-3 引出列表'!$A$1:$CD$1,0)),""))</f>
        <v>0</v>
      </c>
      <c r="I1966">
        <f>IF(ISBLANK(IFERROR(INDEX('2-3 引出列表'!$A$2:$CE$8700,$A1966,MATCH(I$1,'2-3 引出列表'!$A$1:$CD$1,0)),"")),"",IFERROR(INDEX('2-3 引出列表'!$A$2:$CE$8700,$A1966,MATCH(I$1,'2-3 引出列表'!$A$1:$CD$1,0)),""))</f>
        <v>0</v>
      </c>
    </row>
    <row r="1967" customFormat="1" spans="1:9">
      <c r="A1967">
        <v>1966</v>
      </c>
      <c r="B1967">
        <f>IF(ISBLANK(IFERROR(INDEX('2-3 引出列表'!$A$2:$CE$8700,$A1967,MATCH(B$1,'2-3 引出列表'!$A$1:$CD$1,0)),"")),"",IFERROR(INDEX('2-3 引出列表'!$A$2:$CE$8700,$A1967,MATCH(B$1,'2-3 引出列表'!$A$1:$CD$1,0)),""))</f>
        <v>0</v>
      </c>
      <c r="C1967">
        <f>IF(ISBLANK(IFERROR(INDEX('2-3 引出列表'!$A$2:$CE$8700,$A1967,MATCH(C$1,'2-3 引出列表'!$A$1:$CD$1,0)),"")),"",IFERROR(INDEX('2-3 引出列表'!$A$2:$CE$8700,$A1967,MATCH(C$1,'2-3 引出列表'!$A$1:$CD$1,0)),""))</f>
        <v>0</v>
      </c>
      <c r="D1967">
        <f>IF(ISBLANK(IFERROR(INDEX('2-3 引出列表'!$A$2:$CE$8700,$A1967,MATCH(D$1,'2-3 引出列表'!$A$1:$CD$1,0)),"")),"",IFERROR(INDEX('2-3 引出列表'!$A$2:$CE$8700,$A1967,MATCH(D$1,'2-3 引出列表'!$A$1:$CD$1,0)),""))</f>
        <v>0</v>
      </c>
      <c r="E1967">
        <f>IF(ISBLANK(IFERROR(INDEX('2-3 引出列表'!$A$2:$CE$8700,$A1967,MATCH(E$1,'2-3 引出列表'!$A$1:$CD$1,0)),"")),"",IFERROR(INDEX('2-3 引出列表'!$A$2:$CE$8700,$A1967,MATCH(E$1,'2-3 引出列表'!$A$1:$CD$1,0)),""))</f>
        <v>0</v>
      </c>
      <c r="F1967" t="str">
        <f t="shared" si="30"/>
        <v>0</v>
      </c>
      <c r="G1967">
        <f>IF(ISBLANK(IFERROR(INDEX('2-3 引出列表'!$A$2:$CE$8700,$A1967,MATCH(G$1,'2-3 引出列表'!$A$1:$CD$1,0)),"")),"",IFERROR(INDEX('2-3 引出列表'!$A$2:$CE$8700,$A1967,MATCH(G$1,'2-3 引出列表'!$A$1:$CD$1,0)),""))</f>
        <v>0</v>
      </c>
      <c r="H1967">
        <f>IF(ISBLANK(IFERROR(INDEX('2-3 引出列表'!$A$2:$CE$8700,$A1967,MATCH(H$1,'2-3 引出列表'!$A$1:$CD$1,0)),"")),"",IFERROR(INDEX('2-3 引出列表'!$A$2:$CE$8700,$A1967,MATCH(H$1,'2-3 引出列表'!$A$1:$CD$1,0)),""))</f>
        <v>0</v>
      </c>
      <c r="I1967">
        <f>IF(ISBLANK(IFERROR(INDEX('2-3 引出列表'!$A$2:$CE$8700,$A1967,MATCH(I$1,'2-3 引出列表'!$A$1:$CD$1,0)),"")),"",IFERROR(INDEX('2-3 引出列表'!$A$2:$CE$8700,$A1967,MATCH(I$1,'2-3 引出列表'!$A$1:$CD$1,0)),""))</f>
        <v>0</v>
      </c>
    </row>
    <row r="1968" customFormat="1" spans="1:9">
      <c r="A1968">
        <v>1967</v>
      </c>
      <c r="B1968">
        <f>IF(ISBLANK(IFERROR(INDEX('2-3 引出列表'!$A$2:$CE$8700,$A1968,MATCH(B$1,'2-3 引出列表'!$A$1:$CD$1,0)),"")),"",IFERROR(INDEX('2-3 引出列表'!$A$2:$CE$8700,$A1968,MATCH(B$1,'2-3 引出列表'!$A$1:$CD$1,0)),""))</f>
        <v>0</v>
      </c>
      <c r="C1968">
        <f>IF(ISBLANK(IFERROR(INDEX('2-3 引出列表'!$A$2:$CE$8700,$A1968,MATCH(C$1,'2-3 引出列表'!$A$1:$CD$1,0)),"")),"",IFERROR(INDEX('2-3 引出列表'!$A$2:$CE$8700,$A1968,MATCH(C$1,'2-3 引出列表'!$A$1:$CD$1,0)),""))</f>
        <v>0</v>
      </c>
      <c r="D1968">
        <f>IF(ISBLANK(IFERROR(INDEX('2-3 引出列表'!$A$2:$CE$8700,$A1968,MATCH(D$1,'2-3 引出列表'!$A$1:$CD$1,0)),"")),"",IFERROR(INDEX('2-3 引出列表'!$A$2:$CE$8700,$A1968,MATCH(D$1,'2-3 引出列表'!$A$1:$CD$1,0)),""))</f>
        <v>0</v>
      </c>
      <c r="E1968">
        <f>IF(ISBLANK(IFERROR(INDEX('2-3 引出列表'!$A$2:$CE$8700,$A1968,MATCH(E$1,'2-3 引出列表'!$A$1:$CD$1,0)),"")),"",IFERROR(INDEX('2-3 引出列表'!$A$2:$CE$8700,$A1968,MATCH(E$1,'2-3 引出列表'!$A$1:$CD$1,0)),""))</f>
        <v>0</v>
      </c>
      <c r="F1968" t="str">
        <f t="shared" si="30"/>
        <v>0</v>
      </c>
      <c r="G1968">
        <f>IF(ISBLANK(IFERROR(INDEX('2-3 引出列表'!$A$2:$CE$8700,$A1968,MATCH(G$1,'2-3 引出列表'!$A$1:$CD$1,0)),"")),"",IFERROR(INDEX('2-3 引出列表'!$A$2:$CE$8700,$A1968,MATCH(G$1,'2-3 引出列表'!$A$1:$CD$1,0)),""))</f>
        <v>0</v>
      </c>
      <c r="H1968">
        <f>IF(ISBLANK(IFERROR(INDEX('2-3 引出列表'!$A$2:$CE$8700,$A1968,MATCH(H$1,'2-3 引出列表'!$A$1:$CD$1,0)),"")),"",IFERROR(INDEX('2-3 引出列表'!$A$2:$CE$8700,$A1968,MATCH(H$1,'2-3 引出列表'!$A$1:$CD$1,0)),""))</f>
        <v>0</v>
      </c>
      <c r="I1968">
        <f>IF(ISBLANK(IFERROR(INDEX('2-3 引出列表'!$A$2:$CE$8700,$A1968,MATCH(I$1,'2-3 引出列表'!$A$1:$CD$1,0)),"")),"",IFERROR(INDEX('2-3 引出列表'!$A$2:$CE$8700,$A1968,MATCH(I$1,'2-3 引出列表'!$A$1:$CD$1,0)),""))</f>
        <v>0</v>
      </c>
    </row>
    <row r="1969" customFormat="1" spans="1:9">
      <c r="A1969">
        <v>1968</v>
      </c>
      <c r="B1969">
        <f>IF(ISBLANK(IFERROR(INDEX('2-3 引出列表'!$A$2:$CE$8700,$A1969,MATCH(B$1,'2-3 引出列表'!$A$1:$CD$1,0)),"")),"",IFERROR(INDEX('2-3 引出列表'!$A$2:$CE$8700,$A1969,MATCH(B$1,'2-3 引出列表'!$A$1:$CD$1,0)),""))</f>
        <v>0</v>
      </c>
      <c r="C1969">
        <f>IF(ISBLANK(IFERROR(INDEX('2-3 引出列表'!$A$2:$CE$8700,$A1969,MATCH(C$1,'2-3 引出列表'!$A$1:$CD$1,0)),"")),"",IFERROR(INDEX('2-3 引出列表'!$A$2:$CE$8700,$A1969,MATCH(C$1,'2-3 引出列表'!$A$1:$CD$1,0)),""))</f>
        <v>0</v>
      </c>
      <c r="D1969">
        <f>IF(ISBLANK(IFERROR(INDEX('2-3 引出列表'!$A$2:$CE$8700,$A1969,MATCH(D$1,'2-3 引出列表'!$A$1:$CD$1,0)),"")),"",IFERROR(INDEX('2-3 引出列表'!$A$2:$CE$8700,$A1969,MATCH(D$1,'2-3 引出列表'!$A$1:$CD$1,0)),""))</f>
        <v>0</v>
      </c>
      <c r="E1969">
        <f>IF(ISBLANK(IFERROR(INDEX('2-3 引出列表'!$A$2:$CE$8700,$A1969,MATCH(E$1,'2-3 引出列表'!$A$1:$CD$1,0)),"")),"",IFERROR(INDEX('2-3 引出列表'!$A$2:$CE$8700,$A1969,MATCH(E$1,'2-3 引出列表'!$A$1:$CD$1,0)),""))</f>
        <v>0</v>
      </c>
      <c r="F1969" t="str">
        <f t="shared" si="30"/>
        <v>0</v>
      </c>
      <c r="G1969">
        <f>IF(ISBLANK(IFERROR(INDEX('2-3 引出列表'!$A$2:$CE$8700,$A1969,MATCH(G$1,'2-3 引出列表'!$A$1:$CD$1,0)),"")),"",IFERROR(INDEX('2-3 引出列表'!$A$2:$CE$8700,$A1969,MATCH(G$1,'2-3 引出列表'!$A$1:$CD$1,0)),""))</f>
        <v>0</v>
      </c>
      <c r="H1969">
        <f>IF(ISBLANK(IFERROR(INDEX('2-3 引出列表'!$A$2:$CE$8700,$A1969,MATCH(H$1,'2-3 引出列表'!$A$1:$CD$1,0)),"")),"",IFERROR(INDEX('2-3 引出列表'!$A$2:$CE$8700,$A1969,MATCH(H$1,'2-3 引出列表'!$A$1:$CD$1,0)),""))</f>
        <v>0</v>
      </c>
      <c r="I1969">
        <f>IF(ISBLANK(IFERROR(INDEX('2-3 引出列表'!$A$2:$CE$8700,$A1969,MATCH(I$1,'2-3 引出列表'!$A$1:$CD$1,0)),"")),"",IFERROR(INDEX('2-3 引出列表'!$A$2:$CE$8700,$A1969,MATCH(I$1,'2-3 引出列表'!$A$1:$CD$1,0)),""))</f>
        <v>0</v>
      </c>
    </row>
    <row r="1970" customFormat="1" spans="1:9">
      <c r="A1970">
        <v>1969</v>
      </c>
      <c r="B1970">
        <f>IF(ISBLANK(IFERROR(INDEX('2-3 引出列表'!$A$2:$CE$8700,$A1970,MATCH(B$1,'2-3 引出列表'!$A$1:$CD$1,0)),"")),"",IFERROR(INDEX('2-3 引出列表'!$A$2:$CE$8700,$A1970,MATCH(B$1,'2-3 引出列表'!$A$1:$CD$1,0)),""))</f>
        <v>0</v>
      </c>
      <c r="C1970">
        <f>IF(ISBLANK(IFERROR(INDEX('2-3 引出列表'!$A$2:$CE$8700,$A1970,MATCH(C$1,'2-3 引出列表'!$A$1:$CD$1,0)),"")),"",IFERROR(INDEX('2-3 引出列表'!$A$2:$CE$8700,$A1970,MATCH(C$1,'2-3 引出列表'!$A$1:$CD$1,0)),""))</f>
        <v>0</v>
      </c>
      <c r="D1970">
        <f>IF(ISBLANK(IFERROR(INDEX('2-3 引出列表'!$A$2:$CE$8700,$A1970,MATCH(D$1,'2-3 引出列表'!$A$1:$CD$1,0)),"")),"",IFERROR(INDEX('2-3 引出列表'!$A$2:$CE$8700,$A1970,MATCH(D$1,'2-3 引出列表'!$A$1:$CD$1,0)),""))</f>
        <v>0</v>
      </c>
      <c r="E1970">
        <f>IF(ISBLANK(IFERROR(INDEX('2-3 引出列表'!$A$2:$CE$8700,$A1970,MATCH(E$1,'2-3 引出列表'!$A$1:$CD$1,0)),"")),"",IFERROR(INDEX('2-3 引出列表'!$A$2:$CE$8700,$A1970,MATCH(E$1,'2-3 引出列表'!$A$1:$CD$1,0)),""))</f>
        <v>0</v>
      </c>
      <c r="F1970" t="str">
        <f t="shared" si="30"/>
        <v>0</v>
      </c>
      <c r="G1970">
        <f>IF(ISBLANK(IFERROR(INDEX('2-3 引出列表'!$A$2:$CE$8700,$A1970,MATCH(G$1,'2-3 引出列表'!$A$1:$CD$1,0)),"")),"",IFERROR(INDEX('2-3 引出列表'!$A$2:$CE$8700,$A1970,MATCH(G$1,'2-3 引出列表'!$A$1:$CD$1,0)),""))</f>
        <v>0</v>
      </c>
      <c r="H1970">
        <f>IF(ISBLANK(IFERROR(INDEX('2-3 引出列表'!$A$2:$CE$8700,$A1970,MATCH(H$1,'2-3 引出列表'!$A$1:$CD$1,0)),"")),"",IFERROR(INDEX('2-3 引出列表'!$A$2:$CE$8700,$A1970,MATCH(H$1,'2-3 引出列表'!$A$1:$CD$1,0)),""))</f>
        <v>0</v>
      </c>
      <c r="I1970">
        <f>IF(ISBLANK(IFERROR(INDEX('2-3 引出列表'!$A$2:$CE$8700,$A1970,MATCH(I$1,'2-3 引出列表'!$A$1:$CD$1,0)),"")),"",IFERROR(INDEX('2-3 引出列表'!$A$2:$CE$8700,$A1970,MATCH(I$1,'2-3 引出列表'!$A$1:$CD$1,0)),""))</f>
        <v>0</v>
      </c>
    </row>
    <row r="1971" customFormat="1" spans="1:9">
      <c r="A1971">
        <v>1970</v>
      </c>
      <c r="B1971">
        <f>IF(ISBLANK(IFERROR(INDEX('2-3 引出列表'!$A$2:$CE$8700,$A1971,MATCH(B$1,'2-3 引出列表'!$A$1:$CD$1,0)),"")),"",IFERROR(INDEX('2-3 引出列表'!$A$2:$CE$8700,$A1971,MATCH(B$1,'2-3 引出列表'!$A$1:$CD$1,0)),""))</f>
        <v>0</v>
      </c>
      <c r="C1971">
        <f>IF(ISBLANK(IFERROR(INDEX('2-3 引出列表'!$A$2:$CE$8700,$A1971,MATCH(C$1,'2-3 引出列表'!$A$1:$CD$1,0)),"")),"",IFERROR(INDEX('2-3 引出列表'!$A$2:$CE$8700,$A1971,MATCH(C$1,'2-3 引出列表'!$A$1:$CD$1,0)),""))</f>
        <v>0</v>
      </c>
      <c r="D1971">
        <f>IF(ISBLANK(IFERROR(INDEX('2-3 引出列表'!$A$2:$CE$8700,$A1971,MATCH(D$1,'2-3 引出列表'!$A$1:$CD$1,0)),"")),"",IFERROR(INDEX('2-3 引出列表'!$A$2:$CE$8700,$A1971,MATCH(D$1,'2-3 引出列表'!$A$1:$CD$1,0)),""))</f>
        <v>0</v>
      </c>
      <c r="E1971">
        <f>IF(ISBLANK(IFERROR(INDEX('2-3 引出列表'!$A$2:$CE$8700,$A1971,MATCH(E$1,'2-3 引出列表'!$A$1:$CD$1,0)),"")),"",IFERROR(INDEX('2-3 引出列表'!$A$2:$CE$8700,$A1971,MATCH(E$1,'2-3 引出列表'!$A$1:$CD$1,0)),""))</f>
        <v>0</v>
      </c>
      <c r="F1971" t="str">
        <f t="shared" si="30"/>
        <v>0</v>
      </c>
      <c r="G1971">
        <f>IF(ISBLANK(IFERROR(INDEX('2-3 引出列表'!$A$2:$CE$8700,$A1971,MATCH(G$1,'2-3 引出列表'!$A$1:$CD$1,0)),"")),"",IFERROR(INDEX('2-3 引出列表'!$A$2:$CE$8700,$A1971,MATCH(G$1,'2-3 引出列表'!$A$1:$CD$1,0)),""))</f>
        <v>0</v>
      </c>
      <c r="H1971">
        <f>IF(ISBLANK(IFERROR(INDEX('2-3 引出列表'!$A$2:$CE$8700,$A1971,MATCH(H$1,'2-3 引出列表'!$A$1:$CD$1,0)),"")),"",IFERROR(INDEX('2-3 引出列表'!$A$2:$CE$8700,$A1971,MATCH(H$1,'2-3 引出列表'!$A$1:$CD$1,0)),""))</f>
        <v>0</v>
      </c>
      <c r="I1971">
        <f>IF(ISBLANK(IFERROR(INDEX('2-3 引出列表'!$A$2:$CE$8700,$A1971,MATCH(I$1,'2-3 引出列表'!$A$1:$CD$1,0)),"")),"",IFERROR(INDEX('2-3 引出列表'!$A$2:$CE$8700,$A1971,MATCH(I$1,'2-3 引出列表'!$A$1:$CD$1,0)),""))</f>
        <v>0</v>
      </c>
    </row>
    <row r="1972" customFormat="1" spans="1:9">
      <c r="A1972">
        <v>1971</v>
      </c>
      <c r="B1972">
        <f>IF(ISBLANK(IFERROR(INDEX('2-3 引出列表'!$A$2:$CE$8700,$A1972,MATCH(B$1,'2-3 引出列表'!$A$1:$CD$1,0)),"")),"",IFERROR(INDEX('2-3 引出列表'!$A$2:$CE$8700,$A1972,MATCH(B$1,'2-3 引出列表'!$A$1:$CD$1,0)),""))</f>
        <v>0</v>
      </c>
      <c r="C1972">
        <f>IF(ISBLANK(IFERROR(INDEX('2-3 引出列表'!$A$2:$CE$8700,$A1972,MATCH(C$1,'2-3 引出列表'!$A$1:$CD$1,0)),"")),"",IFERROR(INDEX('2-3 引出列表'!$A$2:$CE$8700,$A1972,MATCH(C$1,'2-3 引出列表'!$A$1:$CD$1,0)),""))</f>
        <v>0</v>
      </c>
      <c r="D1972">
        <f>IF(ISBLANK(IFERROR(INDEX('2-3 引出列表'!$A$2:$CE$8700,$A1972,MATCH(D$1,'2-3 引出列表'!$A$1:$CD$1,0)),"")),"",IFERROR(INDEX('2-3 引出列表'!$A$2:$CE$8700,$A1972,MATCH(D$1,'2-3 引出列表'!$A$1:$CD$1,0)),""))</f>
        <v>0</v>
      </c>
      <c r="E1972">
        <f>IF(ISBLANK(IFERROR(INDEX('2-3 引出列表'!$A$2:$CE$8700,$A1972,MATCH(E$1,'2-3 引出列表'!$A$1:$CD$1,0)),"")),"",IFERROR(INDEX('2-3 引出列表'!$A$2:$CE$8700,$A1972,MATCH(E$1,'2-3 引出列表'!$A$1:$CD$1,0)),""))</f>
        <v>0</v>
      </c>
      <c r="F1972" t="str">
        <f t="shared" si="30"/>
        <v>0</v>
      </c>
      <c r="G1972">
        <f>IF(ISBLANK(IFERROR(INDEX('2-3 引出列表'!$A$2:$CE$8700,$A1972,MATCH(G$1,'2-3 引出列表'!$A$1:$CD$1,0)),"")),"",IFERROR(INDEX('2-3 引出列表'!$A$2:$CE$8700,$A1972,MATCH(G$1,'2-3 引出列表'!$A$1:$CD$1,0)),""))</f>
        <v>0</v>
      </c>
      <c r="H1972">
        <f>IF(ISBLANK(IFERROR(INDEX('2-3 引出列表'!$A$2:$CE$8700,$A1972,MATCH(H$1,'2-3 引出列表'!$A$1:$CD$1,0)),"")),"",IFERROR(INDEX('2-3 引出列表'!$A$2:$CE$8700,$A1972,MATCH(H$1,'2-3 引出列表'!$A$1:$CD$1,0)),""))</f>
        <v>0</v>
      </c>
      <c r="I1972">
        <f>IF(ISBLANK(IFERROR(INDEX('2-3 引出列表'!$A$2:$CE$8700,$A1972,MATCH(I$1,'2-3 引出列表'!$A$1:$CD$1,0)),"")),"",IFERROR(INDEX('2-3 引出列表'!$A$2:$CE$8700,$A1972,MATCH(I$1,'2-3 引出列表'!$A$1:$CD$1,0)),""))</f>
        <v>0</v>
      </c>
    </row>
    <row r="1973" customFormat="1" spans="1:9">
      <c r="A1973">
        <v>1972</v>
      </c>
      <c r="B1973">
        <f>IF(ISBLANK(IFERROR(INDEX('2-3 引出列表'!$A$2:$CE$8700,$A1973,MATCH(B$1,'2-3 引出列表'!$A$1:$CD$1,0)),"")),"",IFERROR(INDEX('2-3 引出列表'!$A$2:$CE$8700,$A1973,MATCH(B$1,'2-3 引出列表'!$A$1:$CD$1,0)),""))</f>
        <v>0</v>
      </c>
      <c r="C1973">
        <f>IF(ISBLANK(IFERROR(INDEX('2-3 引出列表'!$A$2:$CE$8700,$A1973,MATCH(C$1,'2-3 引出列表'!$A$1:$CD$1,0)),"")),"",IFERROR(INDEX('2-3 引出列表'!$A$2:$CE$8700,$A1973,MATCH(C$1,'2-3 引出列表'!$A$1:$CD$1,0)),""))</f>
        <v>0</v>
      </c>
      <c r="D1973">
        <f>IF(ISBLANK(IFERROR(INDEX('2-3 引出列表'!$A$2:$CE$8700,$A1973,MATCH(D$1,'2-3 引出列表'!$A$1:$CD$1,0)),"")),"",IFERROR(INDEX('2-3 引出列表'!$A$2:$CE$8700,$A1973,MATCH(D$1,'2-3 引出列表'!$A$1:$CD$1,0)),""))</f>
        <v>0</v>
      </c>
      <c r="E1973">
        <f>IF(ISBLANK(IFERROR(INDEX('2-3 引出列表'!$A$2:$CE$8700,$A1973,MATCH(E$1,'2-3 引出列表'!$A$1:$CD$1,0)),"")),"",IFERROR(INDEX('2-3 引出列表'!$A$2:$CE$8700,$A1973,MATCH(E$1,'2-3 引出列表'!$A$1:$CD$1,0)),""))</f>
        <v>0</v>
      </c>
      <c r="F1973" t="str">
        <f t="shared" si="30"/>
        <v>0</v>
      </c>
      <c r="G1973">
        <f>IF(ISBLANK(IFERROR(INDEX('2-3 引出列表'!$A$2:$CE$8700,$A1973,MATCH(G$1,'2-3 引出列表'!$A$1:$CD$1,0)),"")),"",IFERROR(INDEX('2-3 引出列表'!$A$2:$CE$8700,$A1973,MATCH(G$1,'2-3 引出列表'!$A$1:$CD$1,0)),""))</f>
        <v>0</v>
      </c>
      <c r="H1973">
        <f>IF(ISBLANK(IFERROR(INDEX('2-3 引出列表'!$A$2:$CE$8700,$A1973,MATCH(H$1,'2-3 引出列表'!$A$1:$CD$1,0)),"")),"",IFERROR(INDEX('2-3 引出列表'!$A$2:$CE$8700,$A1973,MATCH(H$1,'2-3 引出列表'!$A$1:$CD$1,0)),""))</f>
        <v>0</v>
      </c>
      <c r="I1973">
        <f>IF(ISBLANK(IFERROR(INDEX('2-3 引出列表'!$A$2:$CE$8700,$A1973,MATCH(I$1,'2-3 引出列表'!$A$1:$CD$1,0)),"")),"",IFERROR(INDEX('2-3 引出列表'!$A$2:$CE$8700,$A1973,MATCH(I$1,'2-3 引出列表'!$A$1:$CD$1,0)),""))</f>
        <v>0</v>
      </c>
    </row>
    <row r="1974" customFormat="1" spans="1:9">
      <c r="A1974">
        <v>1973</v>
      </c>
      <c r="B1974">
        <f>IF(ISBLANK(IFERROR(INDEX('2-3 引出列表'!$A$2:$CE$8700,$A1974,MATCH(B$1,'2-3 引出列表'!$A$1:$CD$1,0)),"")),"",IFERROR(INDEX('2-3 引出列表'!$A$2:$CE$8700,$A1974,MATCH(B$1,'2-3 引出列表'!$A$1:$CD$1,0)),""))</f>
        <v>0</v>
      </c>
      <c r="C1974">
        <f>IF(ISBLANK(IFERROR(INDEX('2-3 引出列表'!$A$2:$CE$8700,$A1974,MATCH(C$1,'2-3 引出列表'!$A$1:$CD$1,0)),"")),"",IFERROR(INDEX('2-3 引出列表'!$A$2:$CE$8700,$A1974,MATCH(C$1,'2-3 引出列表'!$A$1:$CD$1,0)),""))</f>
        <v>0</v>
      </c>
      <c r="D1974">
        <f>IF(ISBLANK(IFERROR(INDEX('2-3 引出列表'!$A$2:$CE$8700,$A1974,MATCH(D$1,'2-3 引出列表'!$A$1:$CD$1,0)),"")),"",IFERROR(INDEX('2-3 引出列表'!$A$2:$CE$8700,$A1974,MATCH(D$1,'2-3 引出列表'!$A$1:$CD$1,0)),""))</f>
        <v>0</v>
      </c>
      <c r="E1974">
        <f>IF(ISBLANK(IFERROR(INDEX('2-3 引出列表'!$A$2:$CE$8700,$A1974,MATCH(E$1,'2-3 引出列表'!$A$1:$CD$1,0)),"")),"",IFERROR(INDEX('2-3 引出列表'!$A$2:$CE$8700,$A1974,MATCH(E$1,'2-3 引出列表'!$A$1:$CD$1,0)),""))</f>
        <v>0</v>
      </c>
      <c r="F1974" t="str">
        <f t="shared" si="30"/>
        <v>0</v>
      </c>
      <c r="G1974">
        <f>IF(ISBLANK(IFERROR(INDEX('2-3 引出列表'!$A$2:$CE$8700,$A1974,MATCH(G$1,'2-3 引出列表'!$A$1:$CD$1,0)),"")),"",IFERROR(INDEX('2-3 引出列表'!$A$2:$CE$8700,$A1974,MATCH(G$1,'2-3 引出列表'!$A$1:$CD$1,0)),""))</f>
        <v>0</v>
      </c>
      <c r="H1974">
        <f>IF(ISBLANK(IFERROR(INDEX('2-3 引出列表'!$A$2:$CE$8700,$A1974,MATCH(H$1,'2-3 引出列表'!$A$1:$CD$1,0)),"")),"",IFERROR(INDEX('2-3 引出列表'!$A$2:$CE$8700,$A1974,MATCH(H$1,'2-3 引出列表'!$A$1:$CD$1,0)),""))</f>
        <v>0</v>
      </c>
      <c r="I1974">
        <f>IF(ISBLANK(IFERROR(INDEX('2-3 引出列表'!$A$2:$CE$8700,$A1974,MATCH(I$1,'2-3 引出列表'!$A$1:$CD$1,0)),"")),"",IFERROR(INDEX('2-3 引出列表'!$A$2:$CE$8700,$A1974,MATCH(I$1,'2-3 引出列表'!$A$1:$CD$1,0)),""))</f>
        <v>0</v>
      </c>
    </row>
    <row r="1975" customFormat="1" spans="1:9">
      <c r="A1975">
        <v>1974</v>
      </c>
      <c r="B1975">
        <f>IF(ISBLANK(IFERROR(INDEX('2-3 引出列表'!$A$2:$CE$8700,$A1975,MATCH(B$1,'2-3 引出列表'!$A$1:$CD$1,0)),"")),"",IFERROR(INDEX('2-3 引出列表'!$A$2:$CE$8700,$A1975,MATCH(B$1,'2-3 引出列表'!$A$1:$CD$1,0)),""))</f>
        <v>0</v>
      </c>
      <c r="C1975">
        <f>IF(ISBLANK(IFERROR(INDEX('2-3 引出列表'!$A$2:$CE$8700,$A1975,MATCH(C$1,'2-3 引出列表'!$A$1:$CD$1,0)),"")),"",IFERROR(INDEX('2-3 引出列表'!$A$2:$CE$8700,$A1975,MATCH(C$1,'2-3 引出列表'!$A$1:$CD$1,0)),""))</f>
        <v>0</v>
      </c>
      <c r="D1975">
        <f>IF(ISBLANK(IFERROR(INDEX('2-3 引出列表'!$A$2:$CE$8700,$A1975,MATCH(D$1,'2-3 引出列表'!$A$1:$CD$1,0)),"")),"",IFERROR(INDEX('2-3 引出列表'!$A$2:$CE$8700,$A1975,MATCH(D$1,'2-3 引出列表'!$A$1:$CD$1,0)),""))</f>
        <v>0</v>
      </c>
      <c r="E1975">
        <f>IF(ISBLANK(IFERROR(INDEX('2-3 引出列表'!$A$2:$CE$8700,$A1975,MATCH(E$1,'2-3 引出列表'!$A$1:$CD$1,0)),"")),"",IFERROR(INDEX('2-3 引出列表'!$A$2:$CE$8700,$A1975,MATCH(E$1,'2-3 引出列表'!$A$1:$CD$1,0)),""))</f>
        <v>0</v>
      </c>
      <c r="F1975" t="str">
        <f t="shared" si="30"/>
        <v>0</v>
      </c>
      <c r="G1975">
        <f>IF(ISBLANK(IFERROR(INDEX('2-3 引出列表'!$A$2:$CE$8700,$A1975,MATCH(G$1,'2-3 引出列表'!$A$1:$CD$1,0)),"")),"",IFERROR(INDEX('2-3 引出列表'!$A$2:$CE$8700,$A1975,MATCH(G$1,'2-3 引出列表'!$A$1:$CD$1,0)),""))</f>
        <v>0</v>
      </c>
      <c r="H1975">
        <f>IF(ISBLANK(IFERROR(INDEX('2-3 引出列表'!$A$2:$CE$8700,$A1975,MATCH(H$1,'2-3 引出列表'!$A$1:$CD$1,0)),"")),"",IFERROR(INDEX('2-3 引出列表'!$A$2:$CE$8700,$A1975,MATCH(H$1,'2-3 引出列表'!$A$1:$CD$1,0)),""))</f>
        <v>0</v>
      </c>
      <c r="I1975">
        <f>IF(ISBLANK(IFERROR(INDEX('2-3 引出列表'!$A$2:$CE$8700,$A1975,MATCH(I$1,'2-3 引出列表'!$A$1:$CD$1,0)),"")),"",IFERROR(INDEX('2-3 引出列表'!$A$2:$CE$8700,$A1975,MATCH(I$1,'2-3 引出列表'!$A$1:$CD$1,0)),""))</f>
        <v>0</v>
      </c>
    </row>
    <row r="1976" customFormat="1" spans="1:9">
      <c r="A1976">
        <v>1975</v>
      </c>
      <c r="B1976">
        <f>IF(ISBLANK(IFERROR(INDEX('2-3 引出列表'!$A$2:$CE$8700,$A1976,MATCH(B$1,'2-3 引出列表'!$A$1:$CD$1,0)),"")),"",IFERROR(INDEX('2-3 引出列表'!$A$2:$CE$8700,$A1976,MATCH(B$1,'2-3 引出列表'!$A$1:$CD$1,0)),""))</f>
        <v>0</v>
      </c>
      <c r="C1976">
        <f>IF(ISBLANK(IFERROR(INDEX('2-3 引出列表'!$A$2:$CE$8700,$A1976,MATCH(C$1,'2-3 引出列表'!$A$1:$CD$1,0)),"")),"",IFERROR(INDEX('2-3 引出列表'!$A$2:$CE$8700,$A1976,MATCH(C$1,'2-3 引出列表'!$A$1:$CD$1,0)),""))</f>
        <v>0</v>
      </c>
      <c r="D1976">
        <f>IF(ISBLANK(IFERROR(INDEX('2-3 引出列表'!$A$2:$CE$8700,$A1976,MATCH(D$1,'2-3 引出列表'!$A$1:$CD$1,0)),"")),"",IFERROR(INDEX('2-3 引出列表'!$A$2:$CE$8700,$A1976,MATCH(D$1,'2-3 引出列表'!$A$1:$CD$1,0)),""))</f>
        <v>0</v>
      </c>
      <c r="E1976">
        <f>IF(ISBLANK(IFERROR(INDEX('2-3 引出列表'!$A$2:$CE$8700,$A1976,MATCH(E$1,'2-3 引出列表'!$A$1:$CD$1,0)),"")),"",IFERROR(INDEX('2-3 引出列表'!$A$2:$CE$8700,$A1976,MATCH(E$1,'2-3 引出列表'!$A$1:$CD$1,0)),""))</f>
        <v>0</v>
      </c>
      <c r="F1976" t="str">
        <f t="shared" si="30"/>
        <v>0</v>
      </c>
      <c r="G1976">
        <f>IF(ISBLANK(IFERROR(INDEX('2-3 引出列表'!$A$2:$CE$8700,$A1976,MATCH(G$1,'2-3 引出列表'!$A$1:$CD$1,0)),"")),"",IFERROR(INDEX('2-3 引出列表'!$A$2:$CE$8700,$A1976,MATCH(G$1,'2-3 引出列表'!$A$1:$CD$1,0)),""))</f>
        <v>0</v>
      </c>
      <c r="H1976">
        <f>IF(ISBLANK(IFERROR(INDEX('2-3 引出列表'!$A$2:$CE$8700,$A1976,MATCH(H$1,'2-3 引出列表'!$A$1:$CD$1,0)),"")),"",IFERROR(INDEX('2-3 引出列表'!$A$2:$CE$8700,$A1976,MATCH(H$1,'2-3 引出列表'!$A$1:$CD$1,0)),""))</f>
        <v>0</v>
      </c>
      <c r="I1976">
        <f>IF(ISBLANK(IFERROR(INDEX('2-3 引出列表'!$A$2:$CE$8700,$A1976,MATCH(I$1,'2-3 引出列表'!$A$1:$CD$1,0)),"")),"",IFERROR(INDEX('2-3 引出列表'!$A$2:$CE$8700,$A1976,MATCH(I$1,'2-3 引出列表'!$A$1:$CD$1,0)),""))</f>
        <v>0</v>
      </c>
    </row>
    <row r="1977" customFormat="1" spans="1:9">
      <c r="A1977">
        <v>1976</v>
      </c>
      <c r="B1977">
        <f>IF(ISBLANK(IFERROR(INDEX('2-3 引出列表'!$A$2:$CE$8700,$A1977,MATCH(B$1,'2-3 引出列表'!$A$1:$CD$1,0)),"")),"",IFERROR(INDEX('2-3 引出列表'!$A$2:$CE$8700,$A1977,MATCH(B$1,'2-3 引出列表'!$A$1:$CD$1,0)),""))</f>
        <v>0</v>
      </c>
      <c r="C1977">
        <f>IF(ISBLANK(IFERROR(INDEX('2-3 引出列表'!$A$2:$CE$8700,$A1977,MATCH(C$1,'2-3 引出列表'!$A$1:$CD$1,0)),"")),"",IFERROR(INDEX('2-3 引出列表'!$A$2:$CE$8700,$A1977,MATCH(C$1,'2-3 引出列表'!$A$1:$CD$1,0)),""))</f>
        <v>0</v>
      </c>
      <c r="D1977">
        <f>IF(ISBLANK(IFERROR(INDEX('2-3 引出列表'!$A$2:$CE$8700,$A1977,MATCH(D$1,'2-3 引出列表'!$A$1:$CD$1,0)),"")),"",IFERROR(INDEX('2-3 引出列表'!$A$2:$CE$8700,$A1977,MATCH(D$1,'2-3 引出列表'!$A$1:$CD$1,0)),""))</f>
        <v>0</v>
      </c>
      <c r="E1977">
        <f>IF(ISBLANK(IFERROR(INDEX('2-3 引出列表'!$A$2:$CE$8700,$A1977,MATCH(E$1,'2-3 引出列表'!$A$1:$CD$1,0)),"")),"",IFERROR(INDEX('2-3 引出列表'!$A$2:$CE$8700,$A1977,MATCH(E$1,'2-3 引出列表'!$A$1:$CD$1,0)),""))</f>
        <v>0</v>
      </c>
      <c r="F1977" t="str">
        <f t="shared" si="30"/>
        <v>0</v>
      </c>
      <c r="G1977">
        <f>IF(ISBLANK(IFERROR(INDEX('2-3 引出列表'!$A$2:$CE$8700,$A1977,MATCH(G$1,'2-3 引出列表'!$A$1:$CD$1,0)),"")),"",IFERROR(INDEX('2-3 引出列表'!$A$2:$CE$8700,$A1977,MATCH(G$1,'2-3 引出列表'!$A$1:$CD$1,0)),""))</f>
        <v>0</v>
      </c>
      <c r="H1977">
        <f>IF(ISBLANK(IFERROR(INDEX('2-3 引出列表'!$A$2:$CE$8700,$A1977,MATCH(H$1,'2-3 引出列表'!$A$1:$CD$1,0)),"")),"",IFERROR(INDEX('2-3 引出列表'!$A$2:$CE$8700,$A1977,MATCH(H$1,'2-3 引出列表'!$A$1:$CD$1,0)),""))</f>
        <v>0</v>
      </c>
      <c r="I1977">
        <f>IF(ISBLANK(IFERROR(INDEX('2-3 引出列表'!$A$2:$CE$8700,$A1977,MATCH(I$1,'2-3 引出列表'!$A$1:$CD$1,0)),"")),"",IFERROR(INDEX('2-3 引出列表'!$A$2:$CE$8700,$A1977,MATCH(I$1,'2-3 引出列表'!$A$1:$CD$1,0)),""))</f>
        <v>0</v>
      </c>
    </row>
    <row r="1978" customFormat="1" spans="1:9">
      <c r="A1978">
        <v>1977</v>
      </c>
      <c r="B1978">
        <f>IF(ISBLANK(IFERROR(INDEX('2-3 引出列表'!$A$2:$CE$8700,$A1978,MATCH(B$1,'2-3 引出列表'!$A$1:$CD$1,0)),"")),"",IFERROR(INDEX('2-3 引出列表'!$A$2:$CE$8700,$A1978,MATCH(B$1,'2-3 引出列表'!$A$1:$CD$1,0)),""))</f>
        <v>0</v>
      </c>
      <c r="C1978">
        <f>IF(ISBLANK(IFERROR(INDEX('2-3 引出列表'!$A$2:$CE$8700,$A1978,MATCH(C$1,'2-3 引出列表'!$A$1:$CD$1,0)),"")),"",IFERROR(INDEX('2-3 引出列表'!$A$2:$CE$8700,$A1978,MATCH(C$1,'2-3 引出列表'!$A$1:$CD$1,0)),""))</f>
        <v>0</v>
      </c>
      <c r="D1978">
        <f>IF(ISBLANK(IFERROR(INDEX('2-3 引出列表'!$A$2:$CE$8700,$A1978,MATCH(D$1,'2-3 引出列表'!$A$1:$CD$1,0)),"")),"",IFERROR(INDEX('2-3 引出列表'!$A$2:$CE$8700,$A1978,MATCH(D$1,'2-3 引出列表'!$A$1:$CD$1,0)),""))</f>
        <v>0</v>
      </c>
      <c r="E1978">
        <f>IF(ISBLANK(IFERROR(INDEX('2-3 引出列表'!$A$2:$CE$8700,$A1978,MATCH(E$1,'2-3 引出列表'!$A$1:$CD$1,0)),"")),"",IFERROR(INDEX('2-3 引出列表'!$A$2:$CE$8700,$A1978,MATCH(E$1,'2-3 引出列表'!$A$1:$CD$1,0)),""))</f>
        <v>0</v>
      </c>
      <c r="F1978" t="str">
        <f t="shared" si="30"/>
        <v>0</v>
      </c>
      <c r="G1978">
        <f>IF(ISBLANK(IFERROR(INDEX('2-3 引出列表'!$A$2:$CE$8700,$A1978,MATCH(G$1,'2-3 引出列表'!$A$1:$CD$1,0)),"")),"",IFERROR(INDEX('2-3 引出列表'!$A$2:$CE$8700,$A1978,MATCH(G$1,'2-3 引出列表'!$A$1:$CD$1,0)),""))</f>
        <v>0</v>
      </c>
      <c r="H1978">
        <f>IF(ISBLANK(IFERROR(INDEX('2-3 引出列表'!$A$2:$CE$8700,$A1978,MATCH(H$1,'2-3 引出列表'!$A$1:$CD$1,0)),"")),"",IFERROR(INDEX('2-3 引出列表'!$A$2:$CE$8700,$A1978,MATCH(H$1,'2-3 引出列表'!$A$1:$CD$1,0)),""))</f>
        <v>0</v>
      </c>
      <c r="I1978">
        <f>IF(ISBLANK(IFERROR(INDEX('2-3 引出列表'!$A$2:$CE$8700,$A1978,MATCH(I$1,'2-3 引出列表'!$A$1:$CD$1,0)),"")),"",IFERROR(INDEX('2-3 引出列表'!$A$2:$CE$8700,$A1978,MATCH(I$1,'2-3 引出列表'!$A$1:$CD$1,0)),""))</f>
        <v>0</v>
      </c>
    </row>
    <row r="1979" customFormat="1" spans="1:9">
      <c r="A1979">
        <v>1978</v>
      </c>
      <c r="B1979">
        <f>IF(ISBLANK(IFERROR(INDEX('2-3 引出列表'!$A$2:$CE$8700,$A1979,MATCH(B$1,'2-3 引出列表'!$A$1:$CD$1,0)),"")),"",IFERROR(INDEX('2-3 引出列表'!$A$2:$CE$8700,$A1979,MATCH(B$1,'2-3 引出列表'!$A$1:$CD$1,0)),""))</f>
        <v>0</v>
      </c>
      <c r="C1979">
        <f>IF(ISBLANK(IFERROR(INDEX('2-3 引出列表'!$A$2:$CE$8700,$A1979,MATCH(C$1,'2-3 引出列表'!$A$1:$CD$1,0)),"")),"",IFERROR(INDEX('2-3 引出列表'!$A$2:$CE$8700,$A1979,MATCH(C$1,'2-3 引出列表'!$A$1:$CD$1,0)),""))</f>
        <v>0</v>
      </c>
      <c r="D1979">
        <f>IF(ISBLANK(IFERROR(INDEX('2-3 引出列表'!$A$2:$CE$8700,$A1979,MATCH(D$1,'2-3 引出列表'!$A$1:$CD$1,0)),"")),"",IFERROR(INDEX('2-3 引出列表'!$A$2:$CE$8700,$A1979,MATCH(D$1,'2-3 引出列表'!$A$1:$CD$1,0)),""))</f>
        <v>0</v>
      </c>
      <c r="E1979">
        <f>IF(ISBLANK(IFERROR(INDEX('2-3 引出列表'!$A$2:$CE$8700,$A1979,MATCH(E$1,'2-3 引出列表'!$A$1:$CD$1,0)),"")),"",IFERROR(INDEX('2-3 引出列表'!$A$2:$CE$8700,$A1979,MATCH(E$1,'2-3 引出列表'!$A$1:$CD$1,0)),""))</f>
        <v>0</v>
      </c>
      <c r="F1979" t="str">
        <f t="shared" si="30"/>
        <v>0</v>
      </c>
      <c r="G1979">
        <f>IF(ISBLANK(IFERROR(INDEX('2-3 引出列表'!$A$2:$CE$8700,$A1979,MATCH(G$1,'2-3 引出列表'!$A$1:$CD$1,0)),"")),"",IFERROR(INDEX('2-3 引出列表'!$A$2:$CE$8700,$A1979,MATCH(G$1,'2-3 引出列表'!$A$1:$CD$1,0)),""))</f>
        <v>0</v>
      </c>
      <c r="H1979">
        <f>IF(ISBLANK(IFERROR(INDEX('2-3 引出列表'!$A$2:$CE$8700,$A1979,MATCH(H$1,'2-3 引出列表'!$A$1:$CD$1,0)),"")),"",IFERROR(INDEX('2-3 引出列表'!$A$2:$CE$8700,$A1979,MATCH(H$1,'2-3 引出列表'!$A$1:$CD$1,0)),""))</f>
        <v>0</v>
      </c>
      <c r="I1979">
        <f>IF(ISBLANK(IFERROR(INDEX('2-3 引出列表'!$A$2:$CE$8700,$A1979,MATCH(I$1,'2-3 引出列表'!$A$1:$CD$1,0)),"")),"",IFERROR(INDEX('2-3 引出列表'!$A$2:$CE$8700,$A1979,MATCH(I$1,'2-3 引出列表'!$A$1:$CD$1,0)),""))</f>
        <v>0</v>
      </c>
    </row>
    <row r="1980" customFormat="1" spans="1:9">
      <c r="A1980">
        <v>1979</v>
      </c>
      <c r="B1980">
        <f>IF(ISBLANK(IFERROR(INDEX('2-3 引出列表'!$A$2:$CE$8700,$A1980,MATCH(B$1,'2-3 引出列表'!$A$1:$CD$1,0)),"")),"",IFERROR(INDEX('2-3 引出列表'!$A$2:$CE$8700,$A1980,MATCH(B$1,'2-3 引出列表'!$A$1:$CD$1,0)),""))</f>
        <v>0</v>
      </c>
      <c r="C1980">
        <f>IF(ISBLANK(IFERROR(INDEX('2-3 引出列表'!$A$2:$CE$8700,$A1980,MATCH(C$1,'2-3 引出列表'!$A$1:$CD$1,0)),"")),"",IFERROR(INDEX('2-3 引出列表'!$A$2:$CE$8700,$A1980,MATCH(C$1,'2-3 引出列表'!$A$1:$CD$1,0)),""))</f>
        <v>0</v>
      </c>
      <c r="D1980">
        <f>IF(ISBLANK(IFERROR(INDEX('2-3 引出列表'!$A$2:$CE$8700,$A1980,MATCH(D$1,'2-3 引出列表'!$A$1:$CD$1,0)),"")),"",IFERROR(INDEX('2-3 引出列表'!$A$2:$CE$8700,$A1980,MATCH(D$1,'2-3 引出列表'!$A$1:$CD$1,0)),""))</f>
        <v>0</v>
      </c>
      <c r="E1980">
        <f>IF(ISBLANK(IFERROR(INDEX('2-3 引出列表'!$A$2:$CE$8700,$A1980,MATCH(E$1,'2-3 引出列表'!$A$1:$CD$1,0)),"")),"",IFERROR(INDEX('2-3 引出列表'!$A$2:$CE$8700,$A1980,MATCH(E$1,'2-3 引出列表'!$A$1:$CD$1,0)),""))</f>
        <v>0</v>
      </c>
      <c r="F1980" t="str">
        <f t="shared" si="30"/>
        <v>0</v>
      </c>
      <c r="G1980">
        <f>IF(ISBLANK(IFERROR(INDEX('2-3 引出列表'!$A$2:$CE$8700,$A1980,MATCH(G$1,'2-3 引出列表'!$A$1:$CD$1,0)),"")),"",IFERROR(INDEX('2-3 引出列表'!$A$2:$CE$8700,$A1980,MATCH(G$1,'2-3 引出列表'!$A$1:$CD$1,0)),""))</f>
        <v>0</v>
      </c>
      <c r="H1980">
        <f>IF(ISBLANK(IFERROR(INDEX('2-3 引出列表'!$A$2:$CE$8700,$A1980,MATCH(H$1,'2-3 引出列表'!$A$1:$CD$1,0)),"")),"",IFERROR(INDEX('2-3 引出列表'!$A$2:$CE$8700,$A1980,MATCH(H$1,'2-3 引出列表'!$A$1:$CD$1,0)),""))</f>
        <v>0</v>
      </c>
      <c r="I1980">
        <f>IF(ISBLANK(IFERROR(INDEX('2-3 引出列表'!$A$2:$CE$8700,$A1980,MATCH(I$1,'2-3 引出列表'!$A$1:$CD$1,0)),"")),"",IFERROR(INDEX('2-3 引出列表'!$A$2:$CE$8700,$A1980,MATCH(I$1,'2-3 引出列表'!$A$1:$CD$1,0)),""))</f>
        <v>0</v>
      </c>
    </row>
    <row r="1981" customFormat="1" spans="1:9">
      <c r="A1981">
        <v>1980</v>
      </c>
      <c r="B1981">
        <f>IF(ISBLANK(IFERROR(INDEX('2-3 引出列表'!$A$2:$CE$8700,$A1981,MATCH(B$1,'2-3 引出列表'!$A$1:$CD$1,0)),"")),"",IFERROR(INDEX('2-3 引出列表'!$A$2:$CE$8700,$A1981,MATCH(B$1,'2-3 引出列表'!$A$1:$CD$1,0)),""))</f>
        <v>0</v>
      </c>
      <c r="C1981">
        <f>IF(ISBLANK(IFERROR(INDEX('2-3 引出列表'!$A$2:$CE$8700,$A1981,MATCH(C$1,'2-3 引出列表'!$A$1:$CD$1,0)),"")),"",IFERROR(INDEX('2-3 引出列表'!$A$2:$CE$8700,$A1981,MATCH(C$1,'2-3 引出列表'!$A$1:$CD$1,0)),""))</f>
        <v>0</v>
      </c>
      <c r="D1981">
        <f>IF(ISBLANK(IFERROR(INDEX('2-3 引出列表'!$A$2:$CE$8700,$A1981,MATCH(D$1,'2-3 引出列表'!$A$1:$CD$1,0)),"")),"",IFERROR(INDEX('2-3 引出列表'!$A$2:$CE$8700,$A1981,MATCH(D$1,'2-3 引出列表'!$A$1:$CD$1,0)),""))</f>
        <v>0</v>
      </c>
      <c r="E1981">
        <f>IF(ISBLANK(IFERROR(INDEX('2-3 引出列表'!$A$2:$CE$8700,$A1981,MATCH(E$1,'2-3 引出列表'!$A$1:$CD$1,0)),"")),"",IFERROR(INDEX('2-3 引出列表'!$A$2:$CE$8700,$A1981,MATCH(E$1,'2-3 引出列表'!$A$1:$CD$1,0)),""))</f>
        <v>0</v>
      </c>
      <c r="F1981" t="str">
        <f t="shared" si="30"/>
        <v>0</v>
      </c>
      <c r="G1981">
        <f>IF(ISBLANK(IFERROR(INDEX('2-3 引出列表'!$A$2:$CE$8700,$A1981,MATCH(G$1,'2-3 引出列表'!$A$1:$CD$1,0)),"")),"",IFERROR(INDEX('2-3 引出列表'!$A$2:$CE$8700,$A1981,MATCH(G$1,'2-3 引出列表'!$A$1:$CD$1,0)),""))</f>
        <v>0</v>
      </c>
      <c r="H1981">
        <f>IF(ISBLANK(IFERROR(INDEX('2-3 引出列表'!$A$2:$CE$8700,$A1981,MATCH(H$1,'2-3 引出列表'!$A$1:$CD$1,0)),"")),"",IFERROR(INDEX('2-3 引出列表'!$A$2:$CE$8700,$A1981,MATCH(H$1,'2-3 引出列表'!$A$1:$CD$1,0)),""))</f>
        <v>0</v>
      </c>
      <c r="I1981">
        <f>IF(ISBLANK(IFERROR(INDEX('2-3 引出列表'!$A$2:$CE$8700,$A1981,MATCH(I$1,'2-3 引出列表'!$A$1:$CD$1,0)),"")),"",IFERROR(INDEX('2-3 引出列表'!$A$2:$CE$8700,$A1981,MATCH(I$1,'2-3 引出列表'!$A$1:$CD$1,0)),""))</f>
        <v>0</v>
      </c>
    </row>
    <row r="1982" customFormat="1" spans="1:9">
      <c r="A1982">
        <v>1981</v>
      </c>
      <c r="B1982">
        <f>IF(ISBLANK(IFERROR(INDEX('2-3 引出列表'!$A$2:$CE$8700,$A1982,MATCH(B$1,'2-3 引出列表'!$A$1:$CD$1,0)),"")),"",IFERROR(INDEX('2-3 引出列表'!$A$2:$CE$8700,$A1982,MATCH(B$1,'2-3 引出列表'!$A$1:$CD$1,0)),""))</f>
        <v>0</v>
      </c>
      <c r="C1982">
        <f>IF(ISBLANK(IFERROR(INDEX('2-3 引出列表'!$A$2:$CE$8700,$A1982,MATCH(C$1,'2-3 引出列表'!$A$1:$CD$1,0)),"")),"",IFERROR(INDEX('2-3 引出列表'!$A$2:$CE$8700,$A1982,MATCH(C$1,'2-3 引出列表'!$A$1:$CD$1,0)),""))</f>
        <v>0</v>
      </c>
      <c r="D1982">
        <f>IF(ISBLANK(IFERROR(INDEX('2-3 引出列表'!$A$2:$CE$8700,$A1982,MATCH(D$1,'2-3 引出列表'!$A$1:$CD$1,0)),"")),"",IFERROR(INDEX('2-3 引出列表'!$A$2:$CE$8700,$A1982,MATCH(D$1,'2-3 引出列表'!$A$1:$CD$1,0)),""))</f>
        <v>0</v>
      </c>
      <c r="E1982">
        <f>IF(ISBLANK(IFERROR(INDEX('2-3 引出列表'!$A$2:$CE$8700,$A1982,MATCH(E$1,'2-3 引出列表'!$A$1:$CD$1,0)),"")),"",IFERROR(INDEX('2-3 引出列表'!$A$2:$CE$8700,$A1982,MATCH(E$1,'2-3 引出列表'!$A$1:$CD$1,0)),""))</f>
        <v>0</v>
      </c>
      <c r="F1982" t="str">
        <f t="shared" si="30"/>
        <v>0</v>
      </c>
      <c r="G1982">
        <f>IF(ISBLANK(IFERROR(INDEX('2-3 引出列表'!$A$2:$CE$8700,$A1982,MATCH(G$1,'2-3 引出列表'!$A$1:$CD$1,0)),"")),"",IFERROR(INDEX('2-3 引出列表'!$A$2:$CE$8700,$A1982,MATCH(G$1,'2-3 引出列表'!$A$1:$CD$1,0)),""))</f>
        <v>0</v>
      </c>
      <c r="H1982">
        <f>IF(ISBLANK(IFERROR(INDEX('2-3 引出列表'!$A$2:$CE$8700,$A1982,MATCH(H$1,'2-3 引出列表'!$A$1:$CD$1,0)),"")),"",IFERROR(INDEX('2-3 引出列表'!$A$2:$CE$8700,$A1982,MATCH(H$1,'2-3 引出列表'!$A$1:$CD$1,0)),""))</f>
        <v>0</v>
      </c>
      <c r="I1982">
        <f>IF(ISBLANK(IFERROR(INDEX('2-3 引出列表'!$A$2:$CE$8700,$A1982,MATCH(I$1,'2-3 引出列表'!$A$1:$CD$1,0)),"")),"",IFERROR(INDEX('2-3 引出列表'!$A$2:$CE$8700,$A1982,MATCH(I$1,'2-3 引出列表'!$A$1:$CD$1,0)),""))</f>
        <v>0</v>
      </c>
    </row>
    <row r="1983" customFormat="1" spans="1:9">
      <c r="A1983">
        <v>1982</v>
      </c>
      <c r="B1983">
        <f>IF(ISBLANK(IFERROR(INDEX('2-3 引出列表'!$A$2:$CE$8700,$A1983,MATCH(B$1,'2-3 引出列表'!$A$1:$CD$1,0)),"")),"",IFERROR(INDEX('2-3 引出列表'!$A$2:$CE$8700,$A1983,MATCH(B$1,'2-3 引出列表'!$A$1:$CD$1,0)),""))</f>
        <v>0</v>
      </c>
      <c r="C1983">
        <f>IF(ISBLANK(IFERROR(INDEX('2-3 引出列表'!$A$2:$CE$8700,$A1983,MATCH(C$1,'2-3 引出列表'!$A$1:$CD$1,0)),"")),"",IFERROR(INDEX('2-3 引出列表'!$A$2:$CE$8700,$A1983,MATCH(C$1,'2-3 引出列表'!$A$1:$CD$1,0)),""))</f>
        <v>0</v>
      </c>
      <c r="D1983">
        <f>IF(ISBLANK(IFERROR(INDEX('2-3 引出列表'!$A$2:$CE$8700,$A1983,MATCH(D$1,'2-3 引出列表'!$A$1:$CD$1,0)),"")),"",IFERROR(INDEX('2-3 引出列表'!$A$2:$CE$8700,$A1983,MATCH(D$1,'2-3 引出列表'!$A$1:$CD$1,0)),""))</f>
        <v>0</v>
      </c>
      <c r="E1983">
        <f>IF(ISBLANK(IFERROR(INDEX('2-3 引出列表'!$A$2:$CE$8700,$A1983,MATCH(E$1,'2-3 引出列表'!$A$1:$CD$1,0)),"")),"",IFERROR(INDEX('2-3 引出列表'!$A$2:$CE$8700,$A1983,MATCH(E$1,'2-3 引出列表'!$A$1:$CD$1,0)),""))</f>
        <v>0</v>
      </c>
      <c r="F1983" t="str">
        <f t="shared" si="30"/>
        <v>0</v>
      </c>
      <c r="G1983">
        <f>IF(ISBLANK(IFERROR(INDEX('2-3 引出列表'!$A$2:$CE$8700,$A1983,MATCH(G$1,'2-3 引出列表'!$A$1:$CD$1,0)),"")),"",IFERROR(INDEX('2-3 引出列表'!$A$2:$CE$8700,$A1983,MATCH(G$1,'2-3 引出列表'!$A$1:$CD$1,0)),""))</f>
        <v>0</v>
      </c>
      <c r="H1983">
        <f>IF(ISBLANK(IFERROR(INDEX('2-3 引出列表'!$A$2:$CE$8700,$A1983,MATCH(H$1,'2-3 引出列表'!$A$1:$CD$1,0)),"")),"",IFERROR(INDEX('2-3 引出列表'!$A$2:$CE$8700,$A1983,MATCH(H$1,'2-3 引出列表'!$A$1:$CD$1,0)),""))</f>
        <v>0</v>
      </c>
      <c r="I1983">
        <f>IF(ISBLANK(IFERROR(INDEX('2-3 引出列表'!$A$2:$CE$8700,$A1983,MATCH(I$1,'2-3 引出列表'!$A$1:$CD$1,0)),"")),"",IFERROR(INDEX('2-3 引出列表'!$A$2:$CE$8700,$A1983,MATCH(I$1,'2-3 引出列表'!$A$1:$CD$1,0)),""))</f>
        <v>0</v>
      </c>
    </row>
    <row r="1984" customFormat="1" spans="1:9">
      <c r="A1984">
        <v>1983</v>
      </c>
      <c r="B1984">
        <f>IF(ISBLANK(IFERROR(INDEX('2-3 引出列表'!$A$2:$CE$8700,$A1984,MATCH(B$1,'2-3 引出列表'!$A$1:$CD$1,0)),"")),"",IFERROR(INDEX('2-3 引出列表'!$A$2:$CE$8700,$A1984,MATCH(B$1,'2-3 引出列表'!$A$1:$CD$1,0)),""))</f>
        <v>0</v>
      </c>
      <c r="C1984">
        <f>IF(ISBLANK(IFERROR(INDEX('2-3 引出列表'!$A$2:$CE$8700,$A1984,MATCH(C$1,'2-3 引出列表'!$A$1:$CD$1,0)),"")),"",IFERROR(INDEX('2-3 引出列表'!$A$2:$CE$8700,$A1984,MATCH(C$1,'2-3 引出列表'!$A$1:$CD$1,0)),""))</f>
        <v>0</v>
      </c>
      <c r="D1984">
        <f>IF(ISBLANK(IFERROR(INDEX('2-3 引出列表'!$A$2:$CE$8700,$A1984,MATCH(D$1,'2-3 引出列表'!$A$1:$CD$1,0)),"")),"",IFERROR(INDEX('2-3 引出列表'!$A$2:$CE$8700,$A1984,MATCH(D$1,'2-3 引出列表'!$A$1:$CD$1,0)),""))</f>
        <v>0</v>
      </c>
      <c r="E1984">
        <f>IF(ISBLANK(IFERROR(INDEX('2-3 引出列表'!$A$2:$CE$8700,$A1984,MATCH(E$1,'2-3 引出列表'!$A$1:$CD$1,0)),"")),"",IFERROR(INDEX('2-3 引出列表'!$A$2:$CE$8700,$A1984,MATCH(E$1,'2-3 引出列表'!$A$1:$CD$1,0)),""))</f>
        <v>0</v>
      </c>
      <c r="F1984" t="str">
        <f t="shared" si="30"/>
        <v>0</v>
      </c>
      <c r="G1984">
        <f>IF(ISBLANK(IFERROR(INDEX('2-3 引出列表'!$A$2:$CE$8700,$A1984,MATCH(G$1,'2-3 引出列表'!$A$1:$CD$1,0)),"")),"",IFERROR(INDEX('2-3 引出列表'!$A$2:$CE$8700,$A1984,MATCH(G$1,'2-3 引出列表'!$A$1:$CD$1,0)),""))</f>
        <v>0</v>
      </c>
      <c r="H1984">
        <f>IF(ISBLANK(IFERROR(INDEX('2-3 引出列表'!$A$2:$CE$8700,$A1984,MATCH(H$1,'2-3 引出列表'!$A$1:$CD$1,0)),"")),"",IFERROR(INDEX('2-3 引出列表'!$A$2:$CE$8700,$A1984,MATCH(H$1,'2-3 引出列表'!$A$1:$CD$1,0)),""))</f>
        <v>0</v>
      </c>
      <c r="I1984">
        <f>IF(ISBLANK(IFERROR(INDEX('2-3 引出列表'!$A$2:$CE$8700,$A1984,MATCH(I$1,'2-3 引出列表'!$A$1:$CD$1,0)),"")),"",IFERROR(INDEX('2-3 引出列表'!$A$2:$CE$8700,$A1984,MATCH(I$1,'2-3 引出列表'!$A$1:$CD$1,0)),""))</f>
        <v>0</v>
      </c>
    </row>
    <row r="1985" customFormat="1" spans="1:9">
      <c r="A1985">
        <v>1984</v>
      </c>
      <c r="B1985">
        <f>IF(ISBLANK(IFERROR(INDEX('2-3 引出列表'!$A$2:$CE$8700,$A1985,MATCH(B$1,'2-3 引出列表'!$A$1:$CD$1,0)),"")),"",IFERROR(INDEX('2-3 引出列表'!$A$2:$CE$8700,$A1985,MATCH(B$1,'2-3 引出列表'!$A$1:$CD$1,0)),""))</f>
        <v>0</v>
      </c>
      <c r="C1985">
        <f>IF(ISBLANK(IFERROR(INDEX('2-3 引出列表'!$A$2:$CE$8700,$A1985,MATCH(C$1,'2-3 引出列表'!$A$1:$CD$1,0)),"")),"",IFERROR(INDEX('2-3 引出列表'!$A$2:$CE$8700,$A1985,MATCH(C$1,'2-3 引出列表'!$A$1:$CD$1,0)),""))</f>
        <v>0</v>
      </c>
      <c r="D1985">
        <f>IF(ISBLANK(IFERROR(INDEX('2-3 引出列表'!$A$2:$CE$8700,$A1985,MATCH(D$1,'2-3 引出列表'!$A$1:$CD$1,0)),"")),"",IFERROR(INDEX('2-3 引出列表'!$A$2:$CE$8700,$A1985,MATCH(D$1,'2-3 引出列表'!$A$1:$CD$1,0)),""))</f>
        <v>0</v>
      </c>
      <c r="E1985">
        <f>IF(ISBLANK(IFERROR(INDEX('2-3 引出列表'!$A$2:$CE$8700,$A1985,MATCH(E$1,'2-3 引出列表'!$A$1:$CD$1,0)),"")),"",IFERROR(INDEX('2-3 引出列表'!$A$2:$CE$8700,$A1985,MATCH(E$1,'2-3 引出列表'!$A$1:$CD$1,0)),""))</f>
        <v>0</v>
      </c>
      <c r="F1985" t="str">
        <f t="shared" si="30"/>
        <v>0</v>
      </c>
      <c r="G1985">
        <f>IF(ISBLANK(IFERROR(INDEX('2-3 引出列表'!$A$2:$CE$8700,$A1985,MATCH(G$1,'2-3 引出列表'!$A$1:$CD$1,0)),"")),"",IFERROR(INDEX('2-3 引出列表'!$A$2:$CE$8700,$A1985,MATCH(G$1,'2-3 引出列表'!$A$1:$CD$1,0)),""))</f>
        <v>0</v>
      </c>
      <c r="H1985">
        <f>IF(ISBLANK(IFERROR(INDEX('2-3 引出列表'!$A$2:$CE$8700,$A1985,MATCH(H$1,'2-3 引出列表'!$A$1:$CD$1,0)),"")),"",IFERROR(INDEX('2-3 引出列表'!$A$2:$CE$8700,$A1985,MATCH(H$1,'2-3 引出列表'!$A$1:$CD$1,0)),""))</f>
        <v>0</v>
      </c>
      <c r="I1985">
        <f>IF(ISBLANK(IFERROR(INDEX('2-3 引出列表'!$A$2:$CE$8700,$A1985,MATCH(I$1,'2-3 引出列表'!$A$1:$CD$1,0)),"")),"",IFERROR(INDEX('2-3 引出列表'!$A$2:$CE$8700,$A1985,MATCH(I$1,'2-3 引出列表'!$A$1:$CD$1,0)),""))</f>
        <v>0</v>
      </c>
    </row>
    <row r="1986" customFormat="1" spans="1:9">
      <c r="A1986">
        <v>1985</v>
      </c>
      <c r="B1986">
        <f>IF(ISBLANK(IFERROR(INDEX('2-3 引出列表'!$A$2:$CE$8700,$A1986,MATCH(B$1,'2-3 引出列表'!$A$1:$CD$1,0)),"")),"",IFERROR(INDEX('2-3 引出列表'!$A$2:$CE$8700,$A1986,MATCH(B$1,'2-3 引出列表'!$A$1:$CD$1,0)),""))</f>
        <v>0</v>
      </c>
      <c r="C1986">
        <f>IF(ISBLANK(IFERROR(INDEX('2-3 引出列表'!$A$2:$CE$8700,$A1986,MATCH(C$1,'2-3 引出列表'!$A$1:$CD$1,0)),"")),"",IFERROR(INDEX('2-3 引出列表'!$A$2:$CE$8700,$A1986,MATCH(C$1,'2-3 引出列表'!$A$1:$CD$1,0)),""))</f>
        <v>0</v>
      </c>
      <c r="D1986">
        <f>IF(ISBLANK(IFERROR(INDEX('2-3 引出列表'!$A$2:$CE$8700,$A1986,MATCH(D$1,'2-3 引出列表'!$A$1:$CD$1,0)),"")),"",IFERROR(INDEX('2-3 引出列表'!$A$2:$CE$8700,$A1986,MATCH(D$1,'2-3 引出列表'!$A$1:$CD$1,0)),""))</f>
        <v>0</v>
      </c>
      <c r="E1986">
        <f>IF(ISBLANK(IFERROR(INDEX('2-3 引出列表'!$A$2:$CE$8700,$A1986,MATCH(E$1,'2-3 引出列表'!$A$1:$CD$1,0)),"")),"",IFERROR(INDEX('2-3 引出列表'!$A$2:$CE$8700,$A1986,MATCH(E$1,'2-3 引出列表'!$A$1:$CD$1,0)),""))</f>
        <v>0</v>
      </c>
      <c r="F1986" t="str">
        <f t="shared" ref="F1986:F2049" si="31">LEFT(E1986,7)</f>
        <v>0</v>
      </c>
      <c r="G1986">
        <f>IF(ISBLANK(IFERROR(INDEX('2-3 引出列表'!$A$2:$CE$8700,$A1986,MATCH(G$1,'2-3 引出列表'!$A$1:$CD$1,0)),"")),"",IFERROR(INDEX('2-3 引出列表'!$A$2:$CE$8700,$A1986,MATCH(G$1,'2-3 引出列表'!$A$1:$CD$1,0)),""))</f>
        <v>0</v>
      </c>
      <c r="H1986">
        <f>IF(ISBLANK(IFERROR(INDEX('2-3 引出列表'!$A$2:$CE$8700,$A1986,MATCH(H$1,'2-3 引出列表'!$A$1:$CD$1,0)),"")),"",IFERROR(INDEX('2-3 引出列表'!$A$2:$CE$8700,$A1986,MATCH(H$1,'2-3 引出列表'!$A$1:$CD$1,0)),""))</f>
        <v>0</v>
      </c>
      <c r="I1986">
        <f>IF(ISBLANK(IFERROR(INDEX('2-3 引出列表'!$A$2:$CE$8700,$A1986,MATCH(I$1,'2-3 引出列表'!$A$1:$CD$1,0)),"")),"",IFERROR(INDEX('2-3 引出列表'!$A$2:$CE$8700,$A1986,MATCH(I$1,'2-3 引出列表'!$A$1:$CD$1,0)),""))</f>
        <v>0</v>
      </c>
    </row>
    <row r="1987" customFormat="1" spans="1:9">
      <c r="A1987">
        <v>1986</v>
      </c>
      <c r="B1987">
        <f>IF(ISBLANK(IFERROR(INDEX('2-3 引出列表'!$A$2:$CE$8700,$A1987,MATCH(B$1,'2-3 引出列表'!$A$1:$CD$1,0)),"")),"",IFERROR(INDEX('2-3 引出列表'!$A$2:$CE$8700,$A1987,MATCH(B$1,'2-3 引出列表'!$A$1:$CD$1,0)),""))</f>
        <v>0</v>
      </c>
      <c r="C1987">
        <f>IF(ISBLANK(IFERROR(INDEX('2-3 引出列表'!$A$2:$CE$8700,$A1987,MATCH(C$1,'2-3 引出列表'!$A$1:$CD$1,0)),"")),"",IFERROR(INDEX('2-3 引出列表'!$A$2:$CE$8700,$A1987,MATCH(C$1,'2-3 引出列表'!$A$1:$CD$1,0)),""))</f>
        <v>0</v>
      </c>
      <c r="D1987">
        <f>IF(ISBLANK(IFERROR(INDEX('2-3 引出列表'!$A$2:$CE$8700,$A1987,MATCH(D$1,'2-3 引出列表'!$A$1:$CD$1,0)),"")),"",IFERROR(INDEX('2-3 引出列表'!$A$2:$CE$8700,$A1987,MATCH(D$1,'2-3 引出列表'!$A$1:$CD$1,0)),""))</f>
        <v>0</v>
      </c>
      <c r="E1987">
        <f>IF(ISBLANK(IFERROR(INDEX('2-3 引出列表'!$A$2:$CE$8700,$A1987,MATCH(E$1,'2-3 引出列表'!$A$1:$CD$1,0)),"")),"",IFERROR(INDEX('2-3 引出列表'!$A$2:$CE$8700,$A1987,MATCH(E$1,'2-3 引出列表'!$A$1:$CD$1,0)),""))</f>
        <v>0</v>
      </c>
      <c r="F1987" t="str">
        <f t="shared" si="31"/>
        <v>0</v>
      </c>
      <c r="G1987">
        <f>IF(ISBLANK(IFERROR(INDEX('2-3 引出列表'!$A$2:$CE$8700,$A1987,MATCH(G$1,'2-3 引出列表'!$A$1:$CD$1,0)),"")),"",IFERROR(INDEX('2-3 引出列表'!$A$2:$CE$8700,$A1987,MATCH(G$1,'2-3 引出列表'!$A$1:$CD$1,0)),""))</f>
        <v>0</v>
      </c>
      <c r="H1987">
        <f>IF(ISBLANK(IFERROR(INDEX('2-3 引出列表'!$A$2:$CE$8700,$A1987,MATCH(H$1,'2-3 引出列表'!$A$1:$CD$1,0)),"")),"",IFERROR(INDEX('2-3 引出列表'!$A$2:$CE$8700,$A1987,MATCH(H$1,'2-3 引出列表'!$A$1:$CD$1,0)),""))</f>
        <v>0</v>
      </c>
      <c r="I1987">
        <f>IF(ISBLANK(IFERROR(INDEX('2-3 引出列表'!$A$2:$CE$8700,$A1987,MATCH(I$1,'2-3 引出列表'!$A$1:$CD$1,0)),"")),"",IFERROR(INDEX('2-3 引出列表'!$A$2:$CE$8700,$A1987,MATCH(I$1,'2-3 引出列表'!$A$1:$CD$1,0)),""))</f>
        <v>0</v>
      </c>
    </row>
    <row r="1988" customFormat="1" spans="1:9">
      <c r="A1988">
        <v>1987</v>
      </c>
      <c r="B1988">
        <f>IF(ISBLANK(IFERROR(INDEX('2-3 引出列表'!$A$2:$CE$8700,$A1988,MATCH(B$1,'2-3 引出列表'!$A$1:$CD$1,0)),"")),"",IFERROR(INDEX('2-3 引出列表'!$A$2:$CE$8700,$A1988,MATCH(B$1,'2-3 引出列表'!$A$1:$CD$1,0)),""))</f>
        <v>0</v>
      </c>
      <c r="C1988">
        <f>IF(ISBLANK(IFERROR(INDEX('2-3 引出列表'!$A$2:$CE$8700,$A1988,MATCH(C$1,'2-3 引出列表'!$A$1:$CD$1,0)),"")),"",IFERROR(INDEX('2-3 引出列表'!$A$2:$CE$8700,$A1988,MATCH(C$1,'2-3 引出列表'!$A$1:$CD$1,0)),""))</f>
        <v>0</v>
      </c>
      <c r="D1988">
        <f>IF(ISBLANK(IFERROR(INDEX('2-3 引出列表'!$A$2:$CE$8700,$A1988,MATCH(D$1,'2-3 引出列表'!$A$1:$CD$1,0)),"")),"",IFERROR(INDEX('2-3 引出列表'!$A$2:$CE$8700,$A1988,MATCH(D$1,'2-3 引出列表'!$A$1:$CD$1,0)),""))</f>
        <v>0</v>
      </c>
      <c r="E1988">
        <f>IF(ISBLANK(IFERROR(INDEX('2-3 引出列表'!$A$2:$CE$8700,$A1988,MATCH(E$1,'2-3 引出列表'!$A$1:$CD$1,0)),"")),"",IFERROR(INDEX('2-3 引出列表'!$A$2:$CE$8700,$A1988,MATCH(E$1,'2-3 引出列表'!$A$1:$CD$1,0)),""))</f>
        <v>0</v>
      </c>
      <c r="F1988" t="str">
        <f t="shared" si="31"/>
        <v>0</v>
      </c>
      <c r="G1988">
        <f>IF(ISBLANK(IFERROR(INDEX('2-3 引出列表'!$A$2:$CE$8700,$A1988,MATCH(G$1,'2-3 引出列表'!$A$1:$CD$1,0)),"")),"",IFERROR(INDEX('2-3 引出列表'!$A$2:$CE$8700,$A1988,MATCH(G$1,'2-3 引出列表'!$A$1:$CD$1,0)),""))</f>
        <v>0</v>
      </c>
      <c r="H1988">
        <f>IF(ISBLANK(IFERROR(INDEX('2-3 引出列表'!$A$2:$CE$8700,$A1988,MATCH(H$1,'2-3 引出列表'!$A$1:$CD$1,0)),"")),"",IFERROR(INDEX('2-3 引出列表'!$A$2:$CE$8700,$A1988,MATCH(H$1,'2-3 引出列表'!$A$1:$CD$1,0)),""))</f>
        <v>0</v>
      </c>
      <c r="I1988">
        <f>IF(ISBLANK(IFERROR(INDEX('2-3 引出列表'!$A$2:$CE$8700,$A1988,MATCH(I$1,'2-3 引出列表'!$A$1:$CD$1,0)),"")),"",IFERROR(INDEX('2-3 引出列表'!$A$2:$CE$8700,$A1988,MATCH(I$1,'2-3 引出列表'!$A$1:$CD$1,0)),""))</f>
        <v>0</v>
      </c>
    </row>
    <row r="1989" customFormat="1" spans="1:9">
      <c r="A1989">
        <v>1988</v>
      </c>
      <c r="B1989">
        <f>IF(ISBLANK(IFERROR(INDEX('2-3 引出列表'!$A$2:$CE$8700,$A1989,MATCH(B$1,'2-3 引出列表'!$A$1:$CD$1,0)),"")),"",IFERROR(INDEX('2-3 引出列表'!$A$2:$CE$8700,$A1989,MATCH(B$1,'2-3 引出列表'!$A$1:$CD$1,0)),""))</f>
        <v>0</v>
      </c>
      <c r="C1989">
        <f>IF(ISBLANK(IFERROR(INDEX('2-3 引出列表'!$A$2:$CE$8700,$A1989,MATCH(C$1,'2-3 引出列表'!$A$1:$CD$1,0)),"")),"",IFERROR(INDEX('2-3 引出列表'!$A$2:$CE$8700,$A1989,MATCH(C$1,'2-3 引出列表'!$A$1:$CD$1,0)),""))</f>
        <v>0</v>
      </c>
      <c r="D1989">
        <f>IF(ISBLANK(IFERROR(INDEX('2-3 引出列表'!$A$2:$CE$8700,$A1989,MATCH(D$1,'2-3 引出列表'!$A$1:$CD$1,0)),"")),"",IFERROR(INDEX('2-3 引出列表'!$A$2:$CE$8700,$A1989,MATCH(D$1,'2-3 引出列表'!$A$1:$CD$1,0)),""))</f>
        <v>0</v>
      </c>
      <c r="E1989">
        <f>IF(ISBLANK(IFERROR(INDEX('2-3 引出列表'!$A$2:$CE$8700,$A1989,MATCH(E$1,'2-3 引出列表'!$A$1:$CD$1,0)),"")),"",IFERROR(INDEX('2-3 引出列表'!$A$2:$CE$8700,$A1989,MATCH(E$1,'2-3 引出列表'!$A$1:$CD$1,0)),""))</f>
        <v>0</v>
      </c>
      <c r="F1989" t="str">
        <f t="shared" si="31"/>
        <v>0</v>
      </c>
      <c r="G1989">
        <f>IF(ISBLANK(IFERROR(INDEX('2-3 引出列表'!$A$2:$CE$8700,$A1989,MATCH(G$1,'2-3 引出列表'!$A$1:$CD$1,0)),"")),"",IFERROR(INDEX('2-3 引出列表'!$A$2:$CE$8700,$A1989,MATCH(G$1,'2-3 引出列表'!$A$1:$CD$1,0)),""))</f>
        <v>0</v>
      </c>
      <c r="H1989">
        <f>IF(ISBLANK(IFERROR(INDEX('2-3 引出列表'!$A$2:$CE$8700,$A1989,MATCH(H$1,'2-3 引出列表'!$A$1:$CD$1,0)),"")),"",IFERROR(INDEX('2-3 引出列表'!$A$2:$CE$8700,$A1989,MATCH(H$1,'2-3 引出列表'!$A$1:$CD$1,0)),""))</f>
        <v>0</v>
      </c>
      <c r="I1989">
        <f>IF(ISBLANK(IFERROR(INDEX('2-3 引出列表'!$A$2:$CE$8700,$A1989,MATCH(I$1,'2-3 引出列表'!$A$1:$CD$1,0)),"")),"",IFERROR(INDEX('2-3 引出列表'!$A$2:$CE$8700,$A1989,MATCH(I$1,'2-3 引出列表'!$A$1:$CD$1,0)),""))</f>
        <v>0</v>
      </c>
    </row>
    <row r="1990" customFormat="1" spans="1:9">
      <c r="A1990">
        <v>1989</v>
      </c>
      <c r="B1990">
        <f>IF(ISBLANK(IFERROR(INDEX('2-3 引出列表'!$A$2:$CE$8700,$A1990,MATCH(B$1,'2-3 引出列表'!$A$1:$CD$1,0)),"")),"",IFERROR(INDEX('2-3 引出列表'!$A$2:$CE$8700,$A1990,MATCH(B$1,'2-3 引出列表'!$A$1:$CD$1,0)),""))</f>
        <v>0</v>
      </c>
      <c r="C1990">
        <f>IF(ISBLANK(IFERROR(INDEX('2-3 引出列表'!$A$2:$CE$8700,$A1990,MATCH(C$1,'2-3 引出列表'!$A$1:$CD$1,0)),"")),"",IFERROR(INDEX('2-3 引出列表'!$A$2:$CE$8700,$A1990,MATCH(C$1,'2-3 引出列表'!$A$1:$CD$1,0)),""))</f>
        <v>0</v>
      </c>
      <c r="D1990">
        <f>IF(ISBLANK(IFERROR(INDEX('2-3 引出列表'!$A$2:$CE$8700,$A1990,MATCH(D$1,'2-3 引出列表'!$A$1:$CD$1,0)),"")),"",IFERROR(INDEX('2-3 引出列表'!$A$2:$CE$8700,$A1990,MATCH(D$1,'2-3 引出列表'!$A$1:$CD$1,0)),""))</f>
        <v>0</v>
      </c>
      <c r="E1990">
        <f>IF(ISBLANK(IFERROR(INDEX('2-3 引出列表'!$A$2:$CE$8700,$A1990,MATCH(E$1,'2-3 引出列表'!$A$1:$CD$1,0)),"")),"",IFERROR(INDEX('2-3 引出列表'!$A$2:$CE$8700,$A1990,MATCH(E$1,'2-3 引出列表'!$A$1:$CD$1,0)),""))</f>
        <v>0</v>
      </c>
      <c r="F1990" t="str">
        <f t="shared" si="31"/>
        <v>0</v>
      </c>
      <c r="G1990">
        <f>IF(ISBLANK(IFERROR(INDEX('2-3 引出列表'!$A$2:$CE$8700,$A1990,MATCH(G$1,'2-3 引出列表'!$A$1:$CD$1,0)),"")),"",IFERROR(INDEX('2-3 引出列表'!$A$2:$CE$8700,$A1990,MATCH(G$1,'2-3 引出列表'!$A$1:$CD$1,0)),""))</f>
        <v>0</v>
      </c>
      <c r="H1990">
        <f>IF(ISBLANK(IFERROR(INDEX('2-3 引出列表'!$A$2:$CE$8700,$A1990,MATCH(H$1,'2-3 引出列表'!$A$1:$CD$1,0)),"")),"",IFERROR(INDEX('2-3 引出列表'!$A$2:$CE$8700,$A1990,MATCH(H$1,'2-3 引出列表'!$A$1:$CD$1,0)),""))</f>
        <v>0</v>
      </c>
      <c r="I1990">
        <f>IF(ISBLANK(IFERROR(INDEX('2-3 引出列表'!$A$2:$CE$8700,$A1990,MATCH(I$1,'2-3 引出列表'!$A$1:$CD$1,0)),"")),"",IFERROR(INDEX('2-3 引出列表'!$A$2:$CE$8700,$A1990,MATCH(I$1,'2-3 引出列表'!$A$1:$CD$1,0)),""))</f>
        <v>0</v>
      </c>
    </row>
    <row r="1991" customFormat="1" spans="1:9">
      <c r="A1991">
        <v>1990</v>
      </c>
      <c r="B1991">
        <f>IF(ISBLANK(IFERROR(INDEX('2-3 引出列表'!$A$2:$CE$8700,$A1991,MATCH(B$1,'2-3 引出列表'!$A$1:$CD$1,0)),"")),"",IFERROR(INDEX('2-3 引出列表'!$A$2:$CE$8700,$A1991,MATCH(B$1,'2-3 引出列表'!$A$1:$CD$1,0)),""))</f>
        <v>0</v>
      </c>
      <c r="C1991">
        <f>IF(ISBLANK(IFERROR(INDEX('2-3 引出列表'!$A$2:$CE$8700,$A1991,MATCH(C$1,'2-3 引出列表'!$A$1:$CD$1,0)),"")),"",IFERROR(INDEX('2-3 引出列表'!$A$2:$CE$8700,$A1991,MATCH(C$1,'2-3 引出列表'!$A$1:$CD$1,0)),""))</f>
        <v>0</v>
      </c>
      <c r="D1991">
        <f>IF(ISBLANK(IFERROR(INDEX('2-3 引出列表'!$A$2:$CE$8700,$A1991,MATCH(D$1,'2-3 引出列表'!$A$1:$CD$1,0)),"")),"",IFERROR(INDEX('2-3 引出列表'!$A$2:$CE$8700,$A1991,MATCH(D$1,'2-3 引出列表'!$A$1:$CD$1,0)),""))</f>
        <v>0</v>
      </c>
      <c r="E1991">
        <f>IF(ISBLANK(IFERROR(INDEX('2-3 引出列表'!$A$2:$CE$8700,$A1991,MATCH(E$1,'2-3 引出列表'!$A$1:$CD$1,0)),"")),"",IFERROR(INDEX('2-3 引出列表'!$A$2:$CE$8700,$A1991,MATCH(E$1,'2-3 引出列表'!$A$1:$CD$1,0)),""))</f>
        <v>0</v>
      </c>
      <c r="F1991" t="str">
        <f t="shared" si="31"/>
        <v>0</v>
      </c>
      <c r="G1991">
        <f>IF(ISBLANK(IFERROR(INDEX('2-3 引出列表'!$A$2:$CE$8700,$A1991,MATCH(G$1,'2-3 引出列表'!$A$1:$CD$1,0)),"")),"",IFERROR(INDEX('2-3 引出列表'!$A$2:$CE$8700,$A1991,MATCH(G$1,'2-3 引出列表'!$A$1:$CD$1,0)),""))</f>
        <v>0</v>
      </c>
      <c r="H1991">
        <f>IF(ISBLANK(IFERROR(INDEX('2-3 引出列表'!$A$2:$CE$8700,$A1991,MATCH(H$1,'2-3 引出列表'!$A$1:$CD$1,0)),"")),"",IFERROR(INDEX('2-3 引出列表'!$A$2:$CE$8700,$A1991,MATCH(H$1,'2-3 引出列表'!$A$1:$CD$1,0)),""))</f>
        <v>0</v>
      </c>
      <c r="I1991">
        <f>IF(ISBLANK(IFERROR(INDEX('2-3 引出列表'!$A$2:$CE$8700,$A1991,MATCH(I$1,'2-3 引出列表'!$A$1:$CD$1,0)),"")),"",IFERROR(INDEX('2-3 引出列表'!$A$2:$CE$8700,$A1991,MATCH(I$1,'2-3 引出列表'!$A$1:$CD$1,0)),""))</f>
        <v>0</v>
      </c>
    </row>
    <row r="1992" customFormat="1" spans="1:9">
      <c r="A1992">
        <v>1991</v>
      </c>
      <c r="B1992">
        <f>IF(ISBLANK(IFERROR(INDEX('2-3 引出列表'!$A$2:$CE$8700,$A1992,MATCH(B$1,'2-3 引出列表'!$A$1:$CD$1,0)),"")),"",IFERROR(INDEX('2-3 引出列表'!$A$2:$CE$8700,$A1992,MATCH(B$1,'2-3 引出列表'!$A$1:$CD$1,0)),""))</f>
        <v>0</v>
      </c>
      <c r="C1992">
        <f>IF(ISBLANK(IFERROR(INDEX('2-3 引出列表'!$A$2:$CE$8700,$A1992,MATCH(C$1,'2-3 引出列表'!$A$1:$CD$1,0)),"")),"",IFERROR(INDEX('2-3 引出列表'!$A$2:$CE$8700,$A1992,MATCH(C$1,'2-3 引出列表'!$A$1:$CD$1,0)),""))</f>
        <v>0</v>
      </c>
      <c r="D1992">
        <f>IF(ISBLANK(IFERROR(INDEX('2-3 引出列表'!$A$2:$CE$8700,$A1992,MATCH(D$1,'2-3 引出列表'!$A$1:$CD$1,0)),"")),"",IFERROR(INDEX('2-3 引出列表'!$A$2:$CE$8700,$A1992,MATCH(D$1,'2-3 引出列表'!$A$1:$CD$1,0)),""))</f>
        <v>0</v>
      </c>
      <c r="E1992">
        <f>IF(ISBLANK(IFERROR(INDEX('2-3 引出列表'!$A$2:$CE$8700,$A1992,MATCH(E$1,'2-3 引出列表'!$A$1:$CD$1,0)),"")),"",IFERROR(INDEX('2-3 引出列表'!$A$2:$CE$8700,$A1992,MATCH(E$1,'2-3 引出列表'!$A$1:$CD$1,0)),""))</f>
        <v>0</v>
      </c>
      <c r="F1992" t="str">
        <f t="shared" si="31"/>
        <v>0</v>
      </c>
      <c r="G1992">
        <f>IF(ISBLANK(IFERROR(INDEX('2-3 引出列表'!$A$2:$CE$8700,$A1992,MATCH(G$1,'2-3 引出列表'!$A$1:$CD$1,0)),"")),"",IFERROR(INDEX('2-3 引出列表'!$A$2:$CE$8700,$A1992,MATCH(G$1,'2-3 引出列表'!$A$1:$CD$1,0)),""))</f>
        <v>0</v>
      </c>
      <c r="H1992">
        <f>IF(ISBLANK(IFERROR(INDEX('2-3 引出列表'!$A$2:$CE$8700,$A1992,MATCH(H$1,'2-3 引出列表'!$A$1:$CD$1,0)),"")),"",IFERROR(INDEX('2-3 引出列表'!$A$2:$CE$8700,$A1992,MATCH(H$1,'2-3 引出列表'!$A$1:$CD$1,0)),""))</f>
        <v>0</v>
      </c>
      <c r="I1992">
        <f>IF(ISBLANK(IFERROR(INDEX('2-3 引出列表'!$A$2:$CE$8700,$A1992,MATCH(I$1,'2-3 引出列表'!$A$1:$CD$1,0)),"")),"",IFERROR(INDEX('2-3 引出列表'!$A$2:$CE$8700,$A1992,MATCH(I$1,'2-3 引出列表'!$A$1:$CD$1,0)),""))</f>
        <v>0</v>
      </c>
    </row>
    <row r="1993" customFormat="1" spans="1:9">
      <c r="A1993">
        <v>1992</v>
      </c>
      <c r="B1993">
        <f>IF(ISBLANK(IFERROR(INDEX('2-3 引出列表'!$A$2:$CE$8700,$A1993,MATCH(B$1,'2-3 引出列表'!$A$1:$CD$1,0)),"")),"",IFERROR(INDEX('2-3 引出列表'!$A$2:$CE$8700,$A1993,MATCH(B$1,'2-3 引出列表'!$A$1:$CD$1,0)),""))</f>
        <v>0</v>
      </c>
      <c r="C1993">
        <f>IF(ISBLANK(IFERROR(INDEX('2-3 引出列表'!$A$2:$CE$8700,$A1993,MATCH(C$1,'2-3 引出列表'!$A$1:$CD$1,0)),"")),"",IFERROR(INDEX('2-3 引出列表'!$A$2:$CE$8700,$A1993,MATCH(C$1,'2-3 引出列表'!$A$1:$CD$1,0)),""))</f>
        <v>0</v>
      </c>
      <c r="D1993">
        <f>IF(ISBLANK(IFERROR(INDEX('2-3 引出列表'!$A$2:$CE$8700,$A1993,MATCH(D$1,'2-3 引出列表'!$A$1:$CD$1,0)),"")),"",IFERROR(INDEX('2-3 引出列表'!$A$2:$CE$8700,$A1993,MATCH(D$1,'2-3 引出列表'!$A$1:$CD$1,0)),""))</f>
        <v>0</v>
      </c>
      <c r="E1993">
        <f>IF(ISBLANK(IFERROR(INDEX('2-3 引出列表'!$A$2:$CE$8700,$A1993,MATCH(E$1,'2-3 引出列表'!$A$1:$CD$1,0)),"")),"",IFERROR(INDEX('2-3 引出列表'!$A$2:$CE$8700,$A1993,MATCH(E$1,'2-3 引出列表'!$A$1:$CD$1,0)),""))</f>
        <v>0</v>
      </c>
      <c r="F1993" t="str">
        <f t="shared" si="31"/>
        <v>0</v>
      </c>
      <c r="G1993">
        <f>IF(ISBLANK(IFERROR(INDEX('2-3 引出列表'!$A$2:$CE$8700,$A1993,MATCH(G$1,'2-3 引出列表'!$A$1:$CD$1,0)),"")),"",IFERROR(INDEX('2-3 引出列表'!$A$2:$CE$8700,$A1993,MATCH(G$1,'2-3 引出列表'!$A$1:$CD$1,0)),""))</f>
        <v>0</v>
      </c>
      <c r="H1993">
        <f>IF(ISBLANK(IFERROR(INDEX('2-3 引出列表'!$A$2:$CE$8700,$A1993,MATCH(H$1,'2-3 引出列表'!$A$1:$CD$1,0)),"")),"",IFERROR(INDEX('2-3 引出列表'!$A$2:$CE$8700,$A1993,MATCH(H$1,'2-3 引出列表'!$A$1:$CD$1,0)),""))</f>
        <v>0</v>
      </c>
      <c r="I1993">
        <f>IF(ISBLANK(IFERROR(INDEX('2-3 引出列表'!$A$2:$CE$8700,$A1993,MATCH(I$1,'2-3 引出列表'!$A$1:$CD$1,0)),"")),"",IFERROR(INDEX('2-3 引出列表'!$A$2:$CE$8700,$A1993,MATCH(I$1,'2-3 引出列表'!$A$1:$CD$1,0)),""))</f>
        <v>0</v>
      </c>
    </row>
    <row r="1994" customFormat="1" spans="1:9">
      <c r="A1994">
        <v>1993</v>
      </c>
      <c r="B1994">
        <f>IF(ISBLANK(IFERROR(INDEX('2-3 引出列表'!$A$2:$CE$8700,$A1994,MATCH(B$1,'2-3 引出列表'!$A$1:$CD$1,0)),"")),"",IFERROR(INDEX('2-3 引出列表'!$A$2:$CE$8700,$A1994,MATCH(B$1,'2-3 引出列表'!$A$1:$CD$1,0)),""))</f>
        <v>0</v>
      </c>
      <c r="C1994">
        <f>IF(ISBLANK(IFERROR(INDEX('2-3 引出列表'!$A$2:$CE$8700,$A1994,MATCH(C$1,'2-3 引出列表'!$A$1:$CD$1,0)),"")),"",IFERROR(INDEX('2-3 引出列表'!$A$2:$CE$8700,$A1994,MATCH(C$1,'2-3 引出列表'!$A$1:$CD$1,0)),""))</f>
        <v>0</v>
      </c>
      <c r="D1994">
        <f>IF(ISBLANK(IFERROR(INDEX('2-3 引出列表'!$A$2:$CE$8700,$A1994,MATCH(D$1,'2-3 引出列表'!$A$1:$CD$1,0)),"")),"",IFERROR(INDEX('2-3 引出列表'!$A$2:$CE$8700,$A1994,MATCH(D$1,'2-3 引出列表'!$A$1:$CD$1,0)),""))</f>
        <v>0</v>
      </c>
      <c r="E1994">
        <f>IF(ISBLANK(IFERROR(INDEX('2-3 引出列表'!$A$2:$CE$8700,$A1994,MATCH(E$1,'2-3 引出列表'!$A$1:$CD$1,0)),"")),"",IFERROR(INDEX('2-3 引出列表'!$A$2:$CE$8700,$A1994,MATCH(E$1,'2-3 引出列表'!$A$1:$CD$1,0)),""))</f>
        <v>0</v>
      </c>
      <c r="F1994" t="str">
        <f t="shared" si="31"/>
        <v>0</v>
      </c>
      <c r="G1994">
        <f>IF(ISBLANK(IFERROR(INDEX('2-3 引出列表'!$A$2:$CE$8700,$A1994,MATCH(G$1,'2-3 引出列表'!$A$1:$CD$1,0)),"")),"",IFERROR(INDEX('2-3 引出列表'!$A$2:$CE$8700,$A1994,MATCH(G$1,'2-3 引出列表'!$A$1:$CD$1,0)),""))</f>
        <v>0</v>
      </c>
      <c r="H1994">
        <f>IF(ISBLANK(IFERROR(INDEX('2-3 引出列表'!$A$2:$CE$8700,$A1994,MATCH(H$1,'2-3 引出列表'!$A$1:$CD$1,0)),"")),"",IFERROR(INDEX('2-3 引出列表'!$A$2:$CE$8700,$A1994,MATCH(H$1,'2-3 引出列表'!$A$1:$CD$1,0)),""))</f>
        <v>0</v>
      </c>
      <c r="I1994">
        <f>IF(ISBLANK(IFERROR(INDEX('2-3 引出列表'!$A$2:$CE$8700,$A1994,MATCH(I$1,'2-3 引出列表'!$A$1:$CD$1,0)),"")),"",IFERROR(INDEX('2-3 引出列表'!$A$2:$CE$8700,$A1994,MATCH(I$1,'2-3 引出列表'!$A$1:$CD$1,0)),""))</f>
        <v>0</v>
      </c>
    </row>
    <row r="1995" customFormat="1" spans="1:9">
      <c r="A1995">
        <v>1994</v>
      </c>
      <c r="B1995">
        <f>IF(ISBLANK(IFERROR(INDEX('2-3 引出列表'!$A$2:$CE$8700,$A1995,MATCH(B$1,'2-3 引出列表'!$A$1:$CD$1,0)),"")),"",IFERROR(INDEX('2-3 引出列表'!$A$2:$CE$8700,$A1995,MATCH(B$1,'2-3 引出列表'!$A$1:$CD$1,0)),""))</f>
        <v>0</v>
      </c>
      <c r="C1995">
        <f>IF(ISBLANK(IFERROR(INDEX('2-3 引出列表'!$A$2:$CE$8700,$A1995,MATCH(C$1,'2-3 引出列表'!$A$1:$CD$1,0)),"")),"",IFERROR(INDEX('2-3 引出列表'!$A$2:$CE$8700,$A1995,MATCH(C$1,'2-3 引出列表'!$A$1:$CD$1,0)),""))</f>
        <v>0</v>
      </c>
      <c r="D1995">
        <f>IF(ISBLANK(IFERROR(INDEX('2-3 引出列表'!$A$2:$CE$8700,$A1995,MATCH(D$1,'2-3 引出列表'!$A$1:$CD$1,0)),"")),"",IFERROR(INDEX('2-3 引出列表'!$A$2:$CE$8700,$A1995,MATCH(D$1,'2-3 引出列表'!$A$1:$CD$1,0)),""))</f>
        <v>0</v>
      </c>
      <c r="E1995">
        <f>IF(ISBLANK(IFERROR(INDEX('2-3 引出列表'!$A$2:$CE$8700,$A1995,MATCH(E$1,'2-3 引出列表'!$A$1:$CD$1,0)),"")),"",IFERROR(INDEX('2-3 引出列表'!$A$2:$CE$8700,$A1995,MATCH(E$1,'2-3 引出列表'!$A$1:$CD$1,0)),""))</f>
        <v>0</v>
      </c>
      <c r="F1995" t="str">
        <f t="shared" si="31"/>
        <v>0</v>
      </c>
      <c r="G1995">
        <f>IF(ISBLANK(IFERROR(INDEX('2-3 引出列表'!$A$2:$CE$8700,$A1995,MATCH(G$1,'2-3 引出列表'!$A$1:$CD$1,0)),"")),"",IFERROR(INDEX('2-3 引出列表'!$A$2:$CE$8700,$A1995,MATCH(G$1,'2-3 引出列表'!$A$1:$CD$1,0)),""))</f>
        <v>0</v>
      </c>
      <c r="H1995">
        <f>IF(ISBLANK(IFERROR(INDEX('2-3 引出列表'!$A$2:$CE$8700,$A1995,MATCH(H$1,'2-3 引出列表'!$A$1:$CD$1,0)),"")),"",IFERROR(INDEX('2-3 引出列表'!$A$2:$CE$8700,$A1995,MATCH(H$1,'2-3 引出列表'!$A$1:$CD$1,0)),""))</f>
        <v>0</v>
      </c>
      <c r="I1995">
        <f>IF(ISBLANK(IFERROR(INDEX('2-3 引出列表'!$A$2:$CE$8700,$A1995,MATCH(I$1,'2-3 引出列表'!$A$1:$CD$1,0)),"")),"",IFERROR(INDEX('2-3 引出列表'!$A$2:$CE$8700,$A1995,MATCH(I$1,'2-3 引出列表'!$A$1:$CD$1,0)),""))</f>
        <v>0</v>
      </c>
    </row>
    <row r="1996" customFormat="1" spans="1:9">
      <c r="A1996">
        <v>1995</v>
      </c>
      <c r="B1996">
        <f>IF(ISBLANK(IFERROR(INDEX('2-3 引出列表'!$A$2:$CE$8700,$A1996,MATCH(B$1,'2-3 引出列表'!$A$1:$CD$1,0)),"")),"",IFERROR(INDEX('2-3 引出列表'!$A$2:$CE$8700,$A1996,MATCH(B$1,'2-3 引出列表'!$A$1:$CD$1,0)),""))</f>
        <v>0</v>
      </c>
      <c r="C1996">
        <f>IF(ISBLANK(IFERROR(INDEX('2-3 引出列表'!$A$2:$CE$8700,$A1996,MATCH(C$1,'2-3 引出列表'!$A$1:$CD$1,0)),"")),"",IFERROR(INDEX('2-3 引出列表'!$A$2:$CE$8700,$A1996,MATCH(C$1,'2-3 引出列表'!$A$1:$CD$1,0)),""))</f>
        <v>0</v>
      </c>
      <c r="D1996">
        <f>IF(ISBLANK(IFERROR(INDEX('2-3 引出列表'!$A$2:$CE$8700,$A1996,MATCH(D$1,'2-3 引出列表'!$A$1:$CD$1,0)),"")),"",IFERROR(INDEX('2-3 引出列表'!$A$2:$CE$8700,$A1996,MATCH(D$1,'2-3 引出列表'!$A$1:$CD$1,0)),""))</f>
        <v>0</v>
      </c>
      <c r="E1996">
        <f>IF(ISBLANK(IFERROR(INDEX('2-3 引出列表'!$A$2:$CE$8700,$A1996,MATCH(E$1,'2-3 引出列表'!$A$1:$CD$1,0)),"")),"",IFERROR(INDEX('2-3 引出列表'!$A$2:$CE$8700,$A1996,MATCH(E$1,'2-3 引出列表'!$A$1:$CD$1,0)),""))</f>
        <v>0</v>
      </c>
      <c r="F1996" t="str">
        <f t="shared" si="31"/>
        <v>0</v>
      </c>
      <c r="G1996">
        <f>IF(ISBLANK(IFERROR(INDEX('2-3 引出列表'!$A$2:$CE$8700,$A1996,MATCH(G$1,'2-3 引出列表'!$A$1:$CD$1,0)),"")),"",IFERROR(INDEX('2-3 引出列表'!$A$2:$CE$8700,$A1996,MATCH(G$1,'2-3 引出列表'!$A$1:$CD$1,0)),""))</f>
        <v>0</v>
      </c>
      <c r="H1996">
        <f>IF(ISBLANK(IFERROR(INDEX('2-3 引出列表'!$A$2:$CE$8700,$A1996,MATCH(H$1,'2-3 引出列表'!$A$1:$CD$1,0)),"")),"",IFERROR(INDEX('2-3 引出列表'!$A$2:$CE$8700,$A1996,MATCH(H$1,'2-3 引出列表'!$A$1:$CD$1,0)),""))</f>
        <v>0</v>
      </c>
      <c r="I1996">
        <f>IF(ISBLANK(IFERROR(INDEX('2-3 引出列表'!$A$2:$CE$8700,$A1996,MATCH(I$1,'2-3 引出列表'!$A$1:$CD$1,0)),"")),"",IFERROR(INDEX('2-3 引出列表'!$A$2:$CE$8700,$A1996,MATCH(I$1,'2-3 引出列表'!$A$1:$CD$1,0)),""))</f>
        <v>0</v>
      </c>
    </row>
    <row r="1997" customFormat="1" spans="1:9">
      <c r="A1997">
        <v>1996</v>
      </c>
      <c r="B1997">
        <f>IF(ISBLANK(IFERROR(INDEX('2-3 引出列表'!$A$2:$CE$8700,$A1997,MATCH(B$1,'2-3 引出列表'!$A$1:$CD$1,0)),"")),"",IFERROR(INDEX('2-3 引出列表'!$A$2:$CE$8700,$A1997,MATCH(B$1,'2-3 引出列表'!$A$1:$CD$1,0)),""))</f>
        <v>0</v>
      </c>
      <c r="C1997">
        <f>IF(ISBLANK(IFERROR(INDEX('2-3 引出列表'!$A$2:$CE$8700,$A1997,MATCH(C$1,'2-3 引出列表'!$A$1:$CD$1,0)),"")),"",IFERROR(INDEX('2-3 引出列表'!$A$2:$CE$8700,$A1997,MATCH(C$1,'2-3 引出列表'!$A$1:$CD$1,0)),""))</f>
        <v>0</v>
      </c>
      <c r="D1997">
        <f>IF(ISBLANK(IFERROR(INDEX('2-3 引出列表'!$A$2:$CE$8700,$A1997,MATCH(D$1,'2-3 引出列表'!$A$1:$CD$1,0)),"")),"",IFERROR(INDEX('2-3 引出列表'!$A$2:$CE$8700,$A1997,MATCH(D$1,'2-3 引出列表'!$A$1:$CD$1,0)),""))</f>
        <v>0</v>
      </c>
      <c r="E1997">
        <f>IF(ISBLANK(IFERROR(INDEX('2-3 引出列表'!$A$2:$CE$8700,$A1997,MATCH(E$1,'2-3 引出列表'!$A$1:$CD$1,0)),"")),"",IFERROR(INDEX('2-3 引出列表'!$A$2:$CE$8700,$A1997,MATCH(E$1,'2-3 引出列表'!$A$1:$CD$1,0)),""))</f>
        <v>0</v>
      </c>
      <c r="F1997" t="str">
        <f t="shared" si="31"/>
        <v>0</v>
      </c>
      <c r="G1997">
        <f>IF(ISBLANK(IFERROR(INDEX('2-3 引出列表'!$A$2:$CE$8700,$A1997,MATCH(G$1,'2-3 引出列表'!$A$1:$CD$1,0)),"")),"",IFERROR(INDEX('2-3 引出列表'!$A$2:$CE$8700,$A1997,MATCH(G$1,'2-3 引出列表'!$A$1:$CD$1,0)),""))</f>
        <v>0</v>
      </c>
      <c r="H1997">
        <f>IF(ISBLANK(IFERROR(INDEX('2-3 引出列表'!$A$2:$CE$8700,$A1997,MATCH(H$1,'2-3 引出列表'!$A$1:$CD$1,0)),"")),"",IFERROR(INDEX('2-3 引出列表'!$A$2:$CE$8700,$A1997,MATCH(H$1,'2-3 引出列表'!$A$1:$CD$1,0)),""))</f>
        <v>0</v>
      </c>
      <c r="I1997">
        <f>IF(ISBLANK(IFERROR(INDEX('2-3 引出列表'!$A$2:$CE$8700,$A1997,MATCH(I$1,'2-3 引出列表'!$A$1:$CD$1,0)),"")),"",IFERROR(INDEX('2-3 引出列表'!$A$2:$CE$8700,$A1997,MATCH(I$1,'2-3 引出列表'!$A$1:$CD$1,0)),""))</f>
        <v>0</v>
      </c>
    </row>
    <row r="1998" customFormat="1" spans="1:9">
      <c r="A1998">
        <v>1997</v>
      </c>
      <c r="B1998">
        <f>IF(ISBLANK(IFERROR(INDEX('2-3 引出列表'!$A$2:$CE$8700,$A1998,MATCH(B$1,'2-3 引出列表'!$A$1:$CD$1,0)),"")),"",IFERROR(INDEX('2-3 引出列表'!$A$2:$CE$8700,$A1998,MATCH(B$1,'2-3 引出列表'!$A$1:$CD$1,0)),""))</f>
        <v>0</v>
      </c>
      <c r="C1998">
        <f>IF(ISBLANK(IFERROR(INDEX('2-3 引出列表'!$A$2:$CE$8700,$A1998,MATCH(C$1,'2-3 引出列表'!$A$1:$CD$1,0)),"")),"",IFERROR(INDEX('2-3 引出列表'!$A$2:$CE$8700,$A1998,MATCH(C$1,'2-3 引出列表'!$A$1:$CD$1,0)),""))</f>
        <v>0</v>
      </c>
      <c r="D1998">
        <f>IF(ISBLANK(IFERROR(INDEX('2-3 引出列表'!$A$2:$CE$8700,$A1998,MATCH(D$1,'2-3 引出列表'!$A$1:$CD$1,0)),"")),"",IFERROR(INDEX('2-3 引出列表'!$A$2:$CE$8700,$A1998,MATCH(D$1,'2-3 引出列表'!$A$1:$CD$1,0)),""))</f>
        <v>0</v>
      </c>
      <c r="E1998">
        <f>IF(ISBLANK(IFERROR(INDEX('2-3 引出列表'!$A$2:$CE$8700,$A1998,MATCH(E$1,'2-3 引出列表'!$A$1:$CD$1,0)),"")),"",IFERROR(INDEX('2-3 引出列表'!$A$2:$CE$8700,$A1998,MATCH(E$1,'2-3 引出列表'!$A$1:$CD$1,0)),""))</f>
        <v>0</v>
      </c>
      <c r="F1998" t="str">
        <f t="shared" si="31"/>
        <v>0</v>
      </c>
      <c r="G1998">
        <f>IF(ISBLANK(IFERROR(INDEX('2-3 引出列表'!$A$2:$CE$8700,$A1998,MATCH(G$1,'2-3 引出列表'!$A$1:$CD$1,0)),"")),"",IFERROR(INDEX('2-3 引出列表'!$A$2:$CE$8700,$A1998,MATCH(G$1,'2-3 引出列表'!$A$1:$CD$1,0)),""))</f>
        <v>0</v>
      </c>
      <c r="H1998">
        <f>IF(ISBLANK(IFERROR(INDEX('2-3 引出列表'!$A$2:$CE$8700,$A1998,MATCH(H$1,'2-3 引出列表'!$A$1:$CD$1,0)),"")),"",IFERROR(INDEX('2-3 引出列表'!$A$2:$CE$8700,$A1998,MATCH(H$1,'2-3 引出列表'!$A$1:$CD$1,0)),""))</f>
        <v>0</v>
      </c>
      <c r="I1998">
        <f>IF(ISBLANK(IFERROR(INDEX('2-3 引出列表'!$A$2:$CE$8700,$A1998,MATCH(I$1,'2-3 引出列表'!$A$1:$CD$1,0)),"")),"",IFERROR(INDEX('2-3 引出列表'!$A$2:$CE$8700,$A1998,MATCH(I$1,'2-3 引出列表'!$A$1:$CD$1,0)),""))</f>
        <v>0</v>
      </c>
    </row>
    <row r="1999" customFormat="1" spans="1:9">
      <c r="A1999">
        <v>1998</v>
      </c>
      <c r="B1999">
        <f>IF(ISBLANK(IFERROR(INDEX('2-3 引出列表'!$A$2:$CE$8700,$A1999,MATCH(B$1,'2-3 引出列表'!$A$1:$CD$1,0)),"")),"",IFERROR(INDEX('2-3 引出列表'!$A$2:$CE$8700,$A1999,MATCH(B$1,'2-3 引出列表'!$A$1:$CD$1,0)),""))</f>
        <v>0</v>
      </c>
      <c r="C1999">
        <f>IF(ISBLANK(IFERROR(INDEX('2-3 引出列表'!$A$2:$CE$8700,$A1999,MATCH(C$1,'2-3 引出列表'!$A$1:$CD$1,0)),"")),"",IFERROR(INDEX('2-3 引出列表'!$A$2:$CE$8700,$A1999,MATCH(C$1,'2-3 引出列表'!$A$1:$CD$1,0)),""))</f>
        <v>0</v>
      </c>
      <c r="D1999">
        <f>IF(ISBLANK(IFERROR(INDEX('2-3 引出列表'!$A$2:$CE$8700,$A1999,MATCH(D$1,'2-3 引出列表'!$A$1:$CD$1,0)),"")),"",IFERROR(INDEX('2-3 引出列表'!$A$2:$CE$8700,$A1999,MATCH(D$1,'2-3 引出列表'!$A$1:$CD$1,0)),""))</f>
        <v>0</v>
      </c>
      <c r="E1999">
        <f>IF(ISBLANK(IFERROR(INDEX('2-3 引出列表'!$A$2:$CE$8700,$A1999,MATCH(E$1,'2-3 引出列表'!$A$1:$CD$1,0)),"")),"",IFERROR(INDEX('2-3 引出列表'!$A$2:$CE$8700,$A1999,MATCH(E$1,'2-3 引出列表'!$A$1:$CD$1,0)),""))</f>
        <v>0</v>
      </c>
      <c r="F1999" t="str">
        <f t="shared" si="31"/>
        <v>0</v>
      </c>
      <c r="G1999">
        <f>IF(ISBLANK(IFERROR(INDEX('2-3 引出列表'!$A$2:$CE$8700,$A1999,MATCH(G$1,'2-3 引出列表'!$A$1:$CD$1,0)),"")),"",IFERROR(INDEX('2-3 引出列表'!$A$2:$CE$8700,$A1999,MATCH(G$1,'2-3 引出列表'!$A$1:$CD$1,0)),""))</f>
        <v>0</v>
      </c>
      <c r="H1999">
        <f>IF(ISBLANK(IFERROR(INDEX('2-3 引出列表'!$A$2:$CE$8700,$A1999,MATCH(H$1,'2-3 引出列表'!$A$1:$CD$1,0)),"")),"",IFERROR(INDEX('2-3 引出列表'!$A$2:$CE$8700,$A1999,MATCH(H$1,'2-3 引出列表'!$A$1:$CD$1,0)),""))</f>
        <v>0</v>
      </c>
      <c r="I1999">
        <f>IF(ISBLANK(IFERROR(INDEX('2-3 引出列表'!$A$2:$CE$8700,$A1999,MATCH(I$1,'2-3 引出列表'!$A$1:$CD$1,0)),"")),"",IFERROR(INDEX('2-3 引出列表'!$A$2:$CE$8700,$A1999,MATCH(I$1,'2-3 引出列表'!$A$1:$CD$1,0)),""))</f>
        <v>0</v>
      </c>
    </row>
    <row r="2000" customFormat="1" spans="1:9">
      <c r="A2000">
        <v>1999</v>
      </c>
      <c r="B2000">
        <f>IF(ISBLANK(IFERROR(INDEX('2-3 引出列表'!$A$2:$CE$8700,$A2000,MATCH(B$1,'2-3 引出列表'!$A$1:$CD$1,0)),"")),"",IFERROR(INDEX('2-3 引出列表'!$A$2:$CE$8700,$A2000,MATCH(B$1,'2-3 引出列表'!$A$1:$CD$1,0)),""))</f>
        <v>0</v>
      </c>
      <c r="C2000">
        <f>IF(ISBLANK(IFERROR(INDEX('2-3 引出列表'!$A$2:$CE$8700,$A2000,MATCH(C$1,'2-3 引出列表'!$A$1:$CD$1,0)),"")),"",IFERROR(INDEX('2-3 引出列表'!$A$2:$CE$8700,$A2000,MATCH(C$1,'2-3 引出列表'!$A$1:$CD$1,0)),""))</f>
        <v>0</v>
      </c>
      <c r="D2000">
        <f>IF(ISBLANK(IFERROR(INDEX('2-3 引出列表'!$A$2:$CE$8700,$A2000,MATCH(D$1,'2-3 引出列表'!$A$1:$CD$1,0)),"")),"",IFERROR(INDEX('2-3 引出列表'!$A$2:$CE$8700,$A2000,MATCH(D$1,'2-3 引出列表'!$A$1:$CD$1,0)),""))</f>
        <v>0</v>
      </c>
      <c r="E2000">
        <f>IF(ISBLANK(IFERROR(INDEX('2-3 引出列表'!$A$2:$CE$8700,$A2000,MATCH(E$1,'2-3 引出列表'!$A$1:$CD$1,0)),"")),"",IFERROR(INDEX('2-3 引出列表'!$A$2:$CE$8700,$A2000,MATCH(E$1,'2-3 引出列表'!$A$1:$CD$1,0)),""))</f>
        <v>0</v>
      </c>
      <c r="F2000" t="str">
        <f t="shared" si="31"/>
        <v>0</v>
      </c>
      <c r="G2000">
        <f>IF(ISBLANK(IFERROR(INDEX('2-3 引出列表'!$A$2:$CE$8700,$A2000,MATCH(G$1,'2-3 引出列表'!$A$1:$CD$1,0)),"")),"",IFERROR(INDEX('2-3 引出列表'!$A$2:$CE$8700,$A2000,MATCH(G$1,'2-3 引出列表'!$A$1:$CD$1,0)),""))</f>
        <v>0</v>
      </c>
      <c r="H2000">
        <f>IF(ISBLANK(IFERROR(INDEX('2-3 引出列表'!$A$2:$CE$8700,$A2000,MATCH(H$1,'2-3 引出列表'!$A$1:$CD$1,0)),"")),"",IFERROR(INDEX('2-3 引出列表'!$A$2:$CE$8700,$A2000,MATCH(H$1,'2-3 引出列表'!$A$1:$CD$1,0)),""))</f>
        <v>0</v>
      </c>
      <c r="I2000">
        <f>IF(ISBLANK(IFERROR(INDEX('2-3 引出列表'!$A$2:$CE$8700,$A2000,MATCH(I$1,'2-3 引出列表'!$A$1:$CD$1,0)),"")),"",IFERROR(INDEX('2-3 引出列表'!$A$2:$CE$8700,$A2000,MATCH(I$1,'2-3 引出列表'!$A$1:$CD$1,0)),""))</f>
        <v>0</v>
      </c>
    </row>
    <row r="2001" customFormat="1" spans="1:9">
      <c r="A2001">
        <v>2000</v>
      </c>
      <c r="B2001">
        <f>IF(ISBLANK(IFERROR(INDEX('2-3 引出列表'!$A$2:$CE$8700,$A2001,MATCH(B$1,'2-3 引出列表'!$A$1:$CD$1,0)),"")),"",IFERROR(INDEX('2-3 引出列表'!$A$2:$CE$8700,$A2001,MATCH(B$1,'2-3 引出列表'!$A$1:$CD$1,0)),""))</f>
        <v>0</v>
      </c>
      <c r="C2001">
        <f>IF(ISBLANK(IFERROR(INDEX('2-3 引出列表'!$A$2:$CE$8700,$A2001,MATCH(C$1,'2-3 引出列表'!$A$1:$CD$1,0)),"")),"",IFERROR(INDEX('2-3 引出列表'!$A$2:$CE$8700,$A2001,MATCH(C$1,'2-3 引出列表'!$A$1:$CD$1,0)),""))</f>
        <v>0</v>
      </c>
      <c r="D2001">
        <f>IF(ISBLANK(IFERROR(INDEX('2-3 引出列表'!$A$2:$CE$8700,$A2001,MATCH(D$1,'2-3 引出列表'!$A$1:$CD$1,0)),"")),"",IFERROR(INDEX('2-3 引出列表'!$A$2:$CE$8700,$A2001,MATCH(D$1,'2-3 引出列表'!$A$1:$CD$1,0)),""))</f>
        <v>0</v>
      </c>
      <c r="E2001">
        <f>IF(ISBLANK(IFERROR(INDEX('2-3 引出列表'!$A$2:$CE$8700,$A2001,MATCH(E$1,'2-3 引出列表'!$A$1:$CD$1,0)),"")),"",IFERROR(INDEX('2-3 引出列表'!$A$2:$CE$8700,$A2001,MATCH(E$1,'2-3 引出列表'!$A$1:$CD$1,0)),""))</f>
        <v>0</v>
      </c>
      <c r="F2001" t="str">
        <f t="shared" si="31"/>
        <v>0</v>
      </c>
      <c r="G2001">
        <f>IF(ISBLANK(IFERROR(INDEX('2-3 引出列表'!$A$2:$CE$8700,$A2001,MATCH(G$1,'2-3 引出列表'!$A$1:$CD$1,0)),"")),"",IFERROR(INDEX('2-3 引出列表'!$A$2:$CE$8700,$A2001,MATCH(G$1,'2-3 引出列表'!$A$1:$CD$1,0)),""))</f>
        <v>0</v>
      </c>
      <c r="H2001">
        <f>IF(ISBLANK(IFERROR(INDEX('2-3 引出列表'!$A$2:$CE$8700,$A2001,MATCH(H$1,'2-3 引出列表'!$A$1:$CD$1,0)),"")),"",IFERROR(INDEX('2-3 引出列表'!$A$2:$CE$8700,$A2001,MATCH(H$1,'2-3 引出列表'!$A$1:$CD$1,0)),""))</f>
        <v>0</v>
      </c>
      <c r="I2001">
        <f>IF(ISBLANK(IFERROR(INDEX('2-3 引出列表'!$A$2:$CE$8700,$A2001,MATCH(I$1,'2-3 引出列表'!$A$1:$CD$1,0)),"")),"",IFERROR(INDEX('2-3 引出列表'!$A$2:$CE$8700,$A2001,MATCH(I$1,'2-3 引出列表'!$A$1:$CD$1,0)),""))</f>
        <v>0</v>
      </c>
    </row>
    <row r="2002" customFormat="1" spans="1:9">
      <c r="A2002">
        <v>2001</v>
      </c>
      <c r="B2002">
        <f>IF(ISBLANK(IFERROR(INDEX('2-3 引出列表'!$A$2:$CE$8700,$A2002,MATCH(B$1,'2-3 引出列表'!$A$1:$CD$1,0)),"")),"",IFERROR(INDEX('2-3 引出列表'!$A$2:$CE$8700,$A2002,MATCH(B$1,'2-3 引出列表'!$A$1:$CD$1,0)),""))</f>
        <v>0</v>
      </c>
      <c r="C2002">
        <f>IF(ISBLANK(IFERROR(INDEX('2-3 引出列表'!$A$2:$CE$8700,$A2002,MATCH(C$1,'2-3 引出列表'!$A$1:$CD$1,0)),"")),"",IFERROR(INDEX('2-3 引出列表'!$A$2:$CE$8700,$A2002,MATCH(C$1,'2-3 引出列表'!$A$1:$CD$1,0)),""))</f>
        <v>0</v>
      </c>
      <c r="D2002">
        <f>IF(ISBLANK(IFERROR(INDEX('2-3 引出列表'!$A$2:$CE$8700,$A2002,MATCH(D$1,'2-3 引出列表'!$A$1:$CD$1,0)),"")),"",IFERROR(INDEX('2-3 引出列表'!$A$2:$CE$8700,$A2002,MATCH(D$1,'2-3 引出列表'!$A$1:$CD$1,0)),""))</f>
        <v>0</v>
      </c>
      <c r="E2002">
        <f>IF(ISBLANK(IFERROR(INDEX('2-3 引出列表'!$A$2:$CE$8700,$A2002,MATCH(E$1,'2-3 引出列表'!$A$1:$CD$1,0)),"")),"",IFERROR(INDEX('2-3 引出列表'!$A$2:$CE$8700,$A2002,MATCH(E$1,'2-3 引出列表'!$A$1:$CD$1,0)),""))</f>
        <v>0</v>
      </c>
      <c r="F2002" t="str">
        <f t="shared" si="31"/>
        <v>0</v>
      </c>
      <c r="G2002">
        <f>IF(ISBLANK(IFERROR(INDEX('2-3 引出列表'!$A$2:$CE$8700,$A2002,MATCH(G$1,'2-3 引出列表'!$A$1:$CD$1,0)),"")),"",IFERROR(INDEX('2-3 引出列表'!$A$2:$CE$8700,$A2002,MATCH(G$1,'2-3 引出列表'!$A$1:$CD$1,0)),""))</f>
        <v>0</v>
      </c>
      <c r="H2002">
        <f>IF(ISBLANK(IFERROR(INDEX('2-3 引出列表'!$A$2:$CE$8700,$A2002,MATCH(H$1,'2-3 引出列表'!$A$1:$CD$1,0)),"")),"",IFERROR(INDEX('2-3 引出列表'!$A$2:$CE$8700,$A2002,MATCH(H$1,'2-3 引出列表'!$A$1:$CD$1,0)),""))</f>
        <v>0</v>
      </c>
      <c r="I2002">
        <f>IF(ISBLANK(IFERROR(INDEX('2-3 引出列表'!$A$2:$CE$8700,$A2002,MATCH(I$1,'2-3 引出列表'!$A$1:$CD$1,0)),"")),"",IFERROR(INDEX('2-3 引出列表'!$A$2:$CE$8700,$A2002,MATCH(I$1,'2-3 引出列表'!$A$1:$CD$1,0)),""))</f>
        <v>0</v>
      </c>
    </row>
    <row r="2003" customFormat="1" spans="1:9">
      <c r="A2003">
        <v>2002</v>
      </c>
      <c r="B2003">
        <f>IF(ISBLANK(IFERROR(INDEX('2-3 引出列表'!$A$2:$CE$8700,$A2003,MATCH(B$1,'2-3 引出列表'!$A$1:$CD$1,0)),"")),"",IFERROR(INDEX('2-3 引出列表'!$A$2:$CE$8700,$A2003,MATCH(B$1,'2-3 引出列表'!$A$1:$CD$1,0)),""))</f>
        <v>0</v>
      </c>
      <c r="C2003">
        <f>IF(ISBLANK(IFERROR(INDEX('2-3 引出列表'!$A$2:$CE$8700,$A2003,MATCH(C$1,'2-3 引出列表'!$A$1:$CD$1,0)),"")),"",IFERROR(INDEX('2-3 引出列表'!$A$2:$CE$8700,$A2003,MATCH(C$1,'2-3 引出列表'!$A$1:$CD$1,0)),""))</f>
        <v>0</v>
      </c>
      <c r="D2003">
        <f>IF(ISBLANK(IFERROR(INDEX('2-3 引出列表'!$A$2:$CE$8700,$A2003,MATCH(D$1,'2-3 引出列表'!$A$1:$CD$1,0)),"")),"",IFERROR(INDEX('2-3 引出列表'!$A$2:$CE$8700,$A2003,MATCH(D$1,'2-3 引出列表'!$A$1:$CD$1,0)),""))</f>
        <v>0</v>
      </c>
      <c r="E2003">
        <f>IF(ISBLANK(IFERROR(INDEX('2-3 引出列表'!$A$2:$CE$8700,$A2003,MATCH(E$1,'2-3 引出列表'!$A$1:$CD$1,0)),"")),"",IFERROR(INDEX('2-3 引出列表'!$A$2:$CE$8700,$A2003,MATCH(E$1,'2-3 引出列表'!$A$1:$CD$1,0)),""))</f>
        <v>0</v>
      </c>
      <c r="F2003" t="str">
        <f t="shared" si="31"/>
        <v>0</v>
      </c>
      <c r="G2003">
        <f>IF(ISBLANK(IFERROR(INDEX('2-3 引出列表'!$A$2:$CE$8700,$A2003,MATCH(G$1,'2-3 引出列表'!$A$1:$CD$1,0)),"")),"",IFERROR(INDEX('2-3 引出列表'!$A$2:$CE$8700,$A2003,MATCH(G$1,'2-3 引出列表'!$A$1:$CD$1,0)),""))</f>
        <v>0</v>
      </c>
      <c r="H2003">
        <f>IF(ISBLANK(IFERROR(INDEX('2-3 引出列表'!$A$2:$CE$8700,$A2003,MATCH(H$1,'2-3 引出列表'!$A$1:$CD$1,0)),"")),"",IFERROR(INDEX('2-3 引出列表'!$A$2:$CE$8700,$A2003,MATCH(H$1,'2-3 引出列表'!$A$1:$CD$1,0)),""))</f>
        <v>0</v>
      </c>
      <c r="I2003">
        <f>IF(ISBLANK(IFERROR(INDEX('2-3 引出列表'!$A$2:$CE$8700,$A2003,MATCH(I$1,'2-3 引出列表'!$A$1:$CD$1,0)),"")),"",IFERROR(INDEX('2-3 引出列表'!$A$2:$CE$8700,$A2003,MATCH(I$1,'2-3 引出列表'!$A$1:$CD$1,0)),""))</f>
        <v>0</v>
      </c>
    </row>
    <row r="2004" customFormat="1" spans="1:9">
      <c r="A2004">
        <v>2003</v>
      </c>
      <c r="B2004">
        <f>IF(ISBLANK(IFERROR(INDEX('2-3 引出列表'!$A$2:$CE$8700,$A2004,MATCH(B$1,'2-3 引出列表'!$A$1:$CD$1,0)),"")),"",IFERROR(INDEX('2-3 引出列表'!$A$2:$CE$8700,$A2004,MATCH(B$1,'2-3 引出列表'!$A$1:$CD$1,0)),""))</f>
        <v>0</v>
      </c>
      <c r="C2004">
        <f>IF(ISBLANK(IFERROR(INDEX('2-3 引出列表'!$A$2:$CE$8700,$A2004,MATCH(C$1,'2-3 引出列表'!$A$1:$CD$1,0)),"")),"",IFERROR(INDEX('2-3 引出列表'!$A$2:$CE$8700,$A2004,MATCH(C$1,'2-3 引出列表'!$A$1:$CD$1,0)),""))</f>
        <v>0</v>
      </c>
      <c r="D2004">
        <f>IF(ISBLANK(IFERROR(INDEX('2-3 引出列表'!$A$2:$CE$8700,$A2004,MATCH(D$1,'2-3 引出列表'!$A$1:$CD$1,0)),"")),"",IFERROR(INDEX('2-3 引出列表'!$A$2:$CE$8700,$A2004,MATCH(D$1,'2-3 引出列表'!$A$1:$CD$1,0)),""))</f>
        <v>0</v>
      </c>
      <c r="E2004">
        <f>IF(ISBLANK(IFERROR(INDEX('2-3 引出列表'!$A$2:$CE$8700,$A2004,MATCH(E$1,'2-3 引出列表'!$A$1:$CD$1,0)),"")),"",IFERROR(INDEX('2-3 引出列表'!$A$2:$CE$8700,$A2004,MATCH(E$1,'2-3 引出列表'!$A$1:$CD$1,0)),""))</f>
        <v>0</v>
      </c>
      <c r="F2004" t="str">
        <f t="shared" si="31"/>
        <v>0</v>
      </c>
      <c r="G2004">
        <f>IF(ISBLANK(IFERROR(INDEX('2-3 引出列表'!$A$2:$CE$8700,$A2004,MATCH(G$1,'2-3 引出列表'!$A$1:$CD$1,0)),"")),"",IFERROR(INDEX('2-3 引出列表'!$A$2:$CE$8700,$A2004,MATCH(G$1,'2-3 引出列表'!$A$1:$CD$1,0)),""))</f>
        <v>0</v>
      </c>
      <c r="H2004">
        <f>IF(ISBLANK(IFERROR(INDEX('2-3 引出列表'!$A$2:$CE$8700,$A2004,MATCH(H$1,'2-3 引出列表'!$A$1:$CD$1,0)),"")),"",IFERROR(INDEX('2-3 引出列表'!$A$2:$CE$8700,$A2004,MATCH(H$1,'2-3 引出列表'!$A$1:$CD$1,0)),""))</f>
        <v>0</v>
      </c>
      <c r="I2004">
        <f>IF(ISBLANK(IFERROR(INDEX('2-3 引出列表'!$A$2:$CE$8700,$A2004,MATCH(I$1,'2-3 引出列表'!$A$1:$CD$1,0)),"")),"",IFERROR(INDEX('2-3 引出列表'!$A$2:$CE$8700,$A2004,MATCH(I$1,'2-3 引出列表'!$A$1:$CD$1,0)),""))</f>
        <v>0</v>
      </c>
    </row>
    <row r="2005" customFormat="1" spans="1:9">
      <c r="A2005">
        <v>2004</v>
      </c>
      <c r="B2005">
        <f>IF(ISBLANK(IFERROR(INDEX('2-3 引出列表'!$A$2:$CE$8700,$A2005,MATCH(B$1,'2-3 引出列表'!$A$1:$CD$1,0)),"")),"",IFERROR(INDEX('2-3 引出列表'!$A$2:$CE$8700,$A2005,MATCH(B$1,'2-3 引出列表'!$A$1:$CD$1,0)),""))</f>
        <v>0</v>
      </c>
      <c r="C2005">
        <f>IF(ISBLANK(IFERROR(INDEX('2-3 引出列表'!$A$2:$CE$8700,$A2005,MATCH(C$1,'2-3 引出列表'!$A$1:$CD$1,0)),"")),"",IFERROR(INDEX('2-3 引出列表'!$A$2:$CE$8700,$A2005,MATCH(C$1,'2-3 引出列表'!$A$1:$CD$1,0)),""))</f>
        <v>0</v>
      </c>
      <c r="D2005">
        <f>IF(ISBLANK(IFERROR(INDEX('2-3 引出列表'!$A$2:$CE$8700,$A2005,MATCH(D$1,'2-3 引出列表'!$A$1:$CD$1,0)),"")),"",IFERROR(INDEX('2-3 引出列表'!$A$2:$CE$8700,$A2005,MATCH(D$1,'2-3 引出列表'!$A$1:$CD$1,0)),""))</f>
        <v>0</v>
      </c>
      <c r="E2005">
        <f>IF(ISBLANK(IFERROR(INDEX('2-3 引出列表'!$A$2:$CE$8700,$A2005,MATCH(E$1,'2-3 引出列表'!$A$1:$CD$1,0)),"")),"",IFERROR(INDEX('2-3 引出列表'!$A$2:$CE$8700,$A2005,MATCH(E$1,'2-3 引出列表'!$A$1:$CD$1,0)),""))</f>
        <v>0</v>
      </c>
      <c r="F2005" t="str">
        <f t="shared" si="31"/>
        <v>0</v>
      </c>
      <c r="G2005">
        <f>IF(ISBLANK(IFERROR(INDEX('2-3 引出列表'!$A$2:$CE$8700,$A2005,MATCH(G$1,'2-3 引出列表'!$A$1:$CD$1,0)),"")),"",IFERROR(INDEX('2-3 引出列表'!$A$2:$CE$8700,$A2005,MATCH(G$1,'2-3 引出列表'!$A$1:$CD$1,0)),""))</f>
        <v>0</v>
      </c>
      <c r="H2005">
        <f>IF(ISBLANK(IFERROR(INDEX('2-3 引出列表'!$A$2:$CE$8700,$A2005,MATCH(H$1,'2-3 引出列表'!$A$1:$CD$1,0)),"")),"",IFERROR(INDEX('2-3 引出列表'!$A$2:$CE$8700,$A2005,MATCH(H$1,'2-3 引出列表'!$A$1:$CD$1,0)),""))</f>
        <v>0</v>
      </c>
      <c r="I2005">
        <f>IF(ISBLANK(IFERROR(INDEX('2-3 引出列表'!$A$2:$CE$8700,$A2005,MATCH(I$1,'2-3 引出列表'!$A$1:$CD$1,0)),"")),"",IFERROR(INDEX('2-3 引出列表'!$A$2:$CE$8700,$A2005,MATCH(I$1,'2-3 引出列表'!$A$1:$CD$1,0)),""))</f>
        <v>0</v>
      </c>
    </row>
    <row r="2006" customFormat="1" spans="1:9">
      <c r="A2006">
        <v>2005</v>
      </c>
      <c r="B2006">
        <f>IF(ISBLANK(IFERROR(INDEX('2-3 引出列表'!$A$2:$CE$8700,$A2006,MATCH(B$1,'2-3 引出列表'!$A$1:$CD$1,0)),"")),"",IFERROR(INDEX('2-3 引出列表'!$A$2:$CE$8700,$A2006,MATCH(B$1,'2-3 引出列表'!$A$1:$CD$1,0)),""))</f>
        <v>0</v>
      </c>
      <c r="C2006">
        <f>IF(ISBLANK(IFERROR(INDEX('2-3 引出列表'!$A$2:$CE$8700,$A2006,MATCH(C$1,'2-3 引出列表'!$A$1:$CD$1,0)),"")),"",IFERROR(INDEX('2-3 引出列表'!$A$2:$CE$8700,$A2006,MATCH(C$1,'2-3 引出列表'!$A$1:$CD$1,0)),""))</f>
        <v>0</v>
      </c>
      <c r="D2006">
        <f>IF(ISBLANK(IFERROR(INDEX('2-3 引出列表'!$A$2:$CE$8700,$A2006,MATCH(D$1,'2-3 引出列表'!$A$1:$CD$1,0)),"")),"",IFERROR(INDEX('2-3 引出列表'!$A$2:$CE$8700,$A2006,MATCH(D$1,'2-3 引出列表'!$A$1:$CD$1,0)),""))</f>
        <v>0</v>
      </c>
      <c r="E2006">
        <f>IF(ISBLANK(IFERROR(INDEX('2-3 引出列表'!$A$2:$CE$8700,$A2006,MATCH(E$1,'2-3 引出列表'!$A$1:$CD$1,0)),"")),"",IFERROR(INDEX('2-3 引出列表'!$A$2:$CE$8700,$A2006,MATCH(E$1,'2-3 引出列表'!$A$1:$CD$1,0)),""))</f>
        <v>0</v>
      </c>
      <c r="F2006" t="str">
        <f t="shared" si="31"/>
        <v>0</v>
      </c>
      <c r="G2006">
        <f>IF(ISBLANK(IFERROR(INDEX('2-3 引出列表'!$A$2:$CE$8700,$A2006,MATCH(G$1,'2-3 引出列表'!$A$1:$CD$1,0)),"")),"",IFERROR(INDEX('2-3 引出列表'!$A$2:$CE$8700,$A2006,MATCH(G$1,'2-3 引出列表'!$A$1:$CD$1,0)),""))</f>
        <v>0</v>
      </c>
      <c r="H2006">
        <f>IF(ISBLANK(IFERROR(INDEX('2-3 引出列表'!$A$2:$CE$8700,$A2006,MATCH(H$1,'2-3 引出列表'!$A$1:$CD$1,0)),"")),"",IFERROR(INDEX('2-3 引出列表'!$A$2:$CE$8700,$A2006,MATCH(H$1,'2-3 引出列表'!$A$1:$CD$1,0)),""))</f>
        <v>0</v>
      </c>
      <c r="I2006">
        <f>IF(ISBLANK(IFERROR(INDEX('2-3 引出列表'!$A$2:$CE$8700,$A2006,MATCH(I$1,'2-3 引出列表'!$A$1:$CD$1,0)),"")),"",IFERROR(INDEX('2-3 引出列表'!$A$2:$CE$8700,$A2006,MATCH(I$1,'2-3 引出列表'!$A$1:$CD$1,0)),""))</f>
        <v>0</v>
      </c>
    </row>
    <row r="2007" customFormat="1" spans="1:9">
      <c r="A2007">
        <v>2006</v>
      </c>
      <c r="B2007">
        <f>IF(ISBLANK(IFERROR(INDEX('2-3 引出列表'!$A$2:$CE$8700,$A2007,MATCH(B$1,'2-3 引出列表'!$A$1:$CD$1,0)),"")),"",IFERROR(INDEX('2-3 引出列表'!$A$2:$CE$8700,$A2007,MATCH(B$1,'2-3 引出列表'!$A$1:$CD$1,0)),""))</f>
        <v>0</v>
      </c>
      <c r="C2007">
        <f>IF(ISBLANK(IFERROR(INDEX('2-3 引出列表'!$A$2:$CE$8700,$A2007,MATCH(C$1,'2-3 引出列表'!$A$1:$CD$1,0)),"")),"",IFERROR(INDEX('2-3 引出列表'!$A$2:$CE$8700,$A2007,MATCH(C$1,'2-3 引出列表'!$A$1:$CD$1,0)),""))</f>
        <v>0</v>
      </c>
      <c r="D2007">
        <f>IF(ISBLANK(IFERROR(INDEX('2-3 引出列表'!$A$2:$CE$8700,$A2007,MATCH(D$1,'2-3 引出列表'!$A$1:$CD$1,0)),"")),"",IFERROR(INDEX('2-3 引出列表'!$A$2:$CE$8700,$A2007,MATCH(D$1,'2-3 引出列表'!$A$1:$CD$1,0)),""))</f>
        <v>0</v>
      </c>
      <c r="E2007">
        <f>IF(ISBLANK(IFERROR(INDEX('2-3 引出列表'!$A$2:$CE$8700,$A2007,MATCH(E$1,'2-3 引出列表'!$A$1:$CD$1,0)),"")),"",IFERROR(INDEX('2-3 引出列表'!$A$2:$CE$8700,$A2007,MATCH(E$1,'2-3 引出列表'!$A$1:$CD$1,0)),""))</f>
        <v>0</v>
      </c>
      <c r="F2007" t="str">
        <f t="shared" si="31"/>
        <v>0</v>
      </c>
      <c r="G2007">
        <f>IF(ISBLANK(IFERROR(INDEX('2-3 引出列表'!$A$2:$CE$8700,$A2007,MATCH(G$1,'2-3 引出列表'!$A$1:$CD$1,0)),"")),"",IFERROR(INDEX('2-3 引出列表'!$A$2:$CE$8700,$A2007,MATCH(G$1,'2-3 引出列表'!$A$1:$CD$1,0)),""))</f>
        <v>0</v>
      </c>
      <c r="H2007">
        <f>IF(ISBLANK(IFERROR(INDEX('2-3 引出列表'!$A$2:$CE$8700,$A2007,MATCH(H$1,'2-3 引出列表'!$A$1:$CD$1,0)),"")),"",IFERROR(INDEX('2-3 引出列表'!$A$2:$CE$8700,$A2007,MATCH(H$1,'2-3 引出列表'!$A$1:$CD$1,0)),""))</f>
        <v>0</v>
      </c>
      <c r="I2007">
        <f>IF(ISBLANK(IFERROR(INDEX('2-3 引出列表'!$A$2:$CE$8700,$A2007,MATCH(I$1,'2-3 引出列表'!$A$1:$CD$1,0)),"")),"",IFERROR(INDEX('2-3 引出列表'!$A$2:$CE$8700,$A2007,MATCH(I$1,'2-3 引出列表'!$A$1:$CD$1,0)),""))</f>
        <v>0</v>
      </c>
    </row>
    <row r="2008" customFormat="1" spans="1:9">
      <c r="A2008">
        <v>2007</v>
      </c>
      <c r="B2008">
        <f>IF(ISBLANK(IFERROR(INDEX('2-3 引出列表'!$A$2:$CE$8700,$A2008,MATCH(B$1,'2-3 引出列表'!$A$1:$CD$1,0)),"")),"",IFERROR(INDEX('2-3 引出列表'!$A$2:$CE$8700,$A2008,MATCH(B$1,'2-3 引出列表'!$A$1:$CD$1,0)),""))</f>
        <v>0</v>
      </c>
      <c r="C2008">
        <f>IF(ISBLANK(IFERROR(INDEX('2-3 引出列表'!$A$2:$CE$8700,$A2008,MATCH(C$1,'2-3 引出列表'!$A$1:$CD$1,0)),"")),"",IFERROR(INDEX('2-3 引出列表'!$A$2:$CE$8700,$A2008,MATCH(C$1,'2-3 引出列表'!$A$1:$CD$1,0)),""))</f>
        <v>0</v>
      </c>
      <c r="D2008">
        <f>IF(ISBLANK(IFERROR(INDEX('2-3 引出列表'!$A$2:$CE$8700,$A2008,MATCH(D$1,'2-3 引出列表'!$A$1:$CD$1,0)),"")),"",IFERROR(INDEX('2-3 引出列表'!$A$2:$CE$8700,$A2008,MATCH(D$1,'2-3 引出列表'!$A$1:$CD$1,0)),""))</f>
        <v>0</v>
      </c>
      <c r="E2008">
        <f>IF(ISBLANK(IFERROR(INDEX('2-3 引出列表'!$A$2:$CE$8700,$A2008,MATCH(E$1,'2-3 引出列表'!$A$1:$CD$1,0)),"")),"",IFERROR(INDEX('2-3 引出列表'!$A$2:$CE$8700,$A2008,MATCH(E$1,'2-3 引出列表'!$A$1:$CD$1,0)),""))</f>
        <v>0</v>
      </c>
      <c r="F2008" t="str">
        <f t="shared" si="31"/>
        <v>0</v>
      </c>
      <c r="G2008">
        <f>IF(ISBLANK(IFERROR(INDEX('2-3 引出列表'!$A$2:$CE$8700,$A2008,MATCH(G$1,'2-3 引出列表'!$A$1:$CD$1,0)),"")),"",IFERROR(INDEX('2-3 引出列表'!$A$2:$CE$8700,$A2008,MATCH(G$1,'2-3 引出列表'!$A$1:$CD$1,0)),""))</f>
        <v>0</v>
      </c>
      <c r="H2008">
        <f>IF(ISBLANK(IFERROR(INDEX('2-3 引出列表'!$A$2:$CE$8700,$A2008,MATCH(H$1,'2-3 引出列表'!$A$1:$CD$1,0)),"")),"",IFERROR(INDEX('2-3 引出列表'!$A$2:$CE$8700,$A2008,MATCH(H$1,'2-3 引出列表'!$A$1:$CD$1,0)),""))</f>
        <v>0</v>
      </c>
      <c r="I2008">
        <f>IF(ISBLANK(IFERROR(INDEX('2-3 引出列表'!$A$2:$CE$8700,$A2008,MATCH(I$1,'2-3 引出列表'!$A$1:$CD$1,0)),"")),"",IFERROR(INDEX('2-3 引出列表'!$A$2:$CE$8700,$A2008,MATCH(I$1,'2-3 引出列表'!$A$1:$CD$1,0)),""))</f>
        <v>0</v>
      </c>
    </row>
    <row r="2009" customFormat="1" spans="1:9">
      <c r="A2009">
        <v>2008</v>
      </c>
      <c r="B2009">
        <f>IF(ISBLANK(IFERROR(INDEX('2-3 引出列表'!$A$2:$CE$8700,$A2009,MATCH(B$1,'2-3 引出列表'!$A$1:$CD$1,0)),"")),"",IFERROR(INDEX('2-3 引出列表'!$A$2:$CE$8700,$A2009,MATCH(B$1,'2-3 引出列表'!$A$1:$CD$1,0)),""))</f>
        <v>0</v>
      </c>
      <c r="C2009">
        <f>IF(ISBLANK(IFERROR(INDEX('2-3 引出列表'!$A$2:$CE$8700,$A2009,MATCH(C$1,'2-3 引出列表'!$A$1:$CD$1,0)),"")),"",IFERROR(INDEX('2-3 引出列表'!$A$2:$CE$8700,$A2009,MATCH(C$1,'2-3 引出列表'!$A$1:$CD$1,0)),""))</f>
        <v>0</v>
      </c>
      <c r="D2009">
        <f>IF(ISBLANK(IFERROR(INDEX('2-3 引出列表'!$A$2:$CE$8700,$A2009,MATCH(D$1,'2-3 引出列表'!$A$1:$CD$1,0)),"")),"",IFERROR(INDEX('2-3 引出列表'!$A$2:$CE$8700,$A2009,MATCH(D$1,'2-3 引出列表'!$A$1:$CD$1,0)),""))</f>
        <v>0</v>
      </c>
      <c r="E2009">
        <f>IF(ISBLANK(IFERROR(INDEX('2-3 引出列表'!$A$2:$CE$8700,$A2009,MATCH(E$1,'2-3 引出列表'!$A$1:$CD$1,0)),"")),"",IFERROR(INDEX('2-3 引出列表'!$A$2:$CE$8700,$A2009,MATCH(E$1,'2-3 引出列表'!$A$1:$CD$1,0)),""))</f>
        <v>0</v>
      </c>
      <c r="F2009" t="str">
        <f t="shared" si="31"/>
        <v>0</v>
      </c>
      <c r="G2009">
        <f>IF(ISBLANK(IFERROR(INDEX('2-3 引出列表'!$A$2:$CE$8700,$A2009,MATCH(G$1,'2-3 引出列表'!$A$1:$CD$1,0)),"")),"",IFERROR(INDEX('2-3 引出列表'!$A$2:$CE$8700,$A2009,MATCH(G$1,'2-3 引出列表'!$A$1:$CD$1,0)),""))</f>
        <v>0</v>
      </c>
      <c r="H2009">
        <f>IF(ISBLANK(IFERROR(INDEX('2-3 引出列表'!$A$2:$CE$8700,$A2009,MATCH(H$1,'2-3 引出列表'!$A$1:$CD$1,0)),"")),"",IFERROR(INDEX('2-3 引出列表'!$A$2:$CE$8700,$A2009,MATCH(H$1,'2-3 引出列表'!$A$1:$CD$1,0)),""))</f>
        <v>0</v>
      </c>
      <c r="I2009">
        <f>IF(ISBLANK(IFERROR(INDEX('2-3 引出列表'!$A$2:$CE$8700,$A2009,MATCH(I$1,'2-3 引出列表'!$A$1:$CD$1,0)),"")),"",IFERROR(INDEX('2-3 引出列表'!$A$2:$CE$8700,$A2009,MATCH(I$1,'2-3 引出列表'!$A$1:$CD$1,0)),""))</f>
        <v>0</v>
      </c>
    </row>
    <row r="2010" customFormat="1" spans="1:9">
      <c r="A2010">
        <v>2009</v>
      </c>
      <c r="B2010">
        <f>IF(ISBLANK(IFERROR(INDEX('2-3 引出列表'!$A$2:$CE$8700,$A2010,MATCH(B$1,'2-3 引出列表'!$A$1:$CD$1,0)),"")),"",IFERROR(INDEX('2-3 引出列表'!$A$2:$CE$8700,$A2010,MATCH(B$1,'2-3 引出列表'!$A$1:$CD$1,0)),""))</f>
        <v>0</v>
      </c>
      <c r="C2010">
        <f>IF(ISBLANK(IFERROR(INDEX('2-3 引出列表'!$A$2:$CE$8700,$A2010,MATCH(C$1,'2-3 引出列表'!$A$1:$CD$1,0)),"")),"",IFERROR(INDEX('2-3 引出列表'!$A$2:$CE$8700,$A2010,MATCH(C$1,'2-3 引出列表'!$A$1:$CD$1,0)),""))</f>
        <v>0</v>
      </c>
      <c r="D2010">
        <f>IF(ISBLANK(IFERROR(INDEX('2-3 引出列表'!$A$2:$CE$8700,$A2010,MATCH(D$1,'2-3 引出列表'!$A$1:$CD$1,0)),"")),"",IFERROR(INDEX('2-3 引出列表'!$A$2:$CE$8700,$A2010,MATCH(D$1,'2-3 引出列表'!$A$1:$CD$1,0)),""))</f>
        <v>0</v>
      </c>
      <c r="E2010">
        <f>IF(ISBLANK(IFERROR(INDEX('2-3 引出列表'!$A$2:$CE$8700,$A2010,MATCH(E$1,'2-3 引出列表'!$A$1:$CD$1,0)),"")),"",IFERROR(INDEX('2-3 引出列表'!$A$2:$CE$8700,$A2010,MATCH(E$1,'2-3 引出列表'!$A$1:$CD$1,0)),""))</f>
        <v>0</v>
      </c>
      <c r="F2010" t="str">
        <f t="shared" si="31"/>
        <v>0</v>
      </c>
      <c r="G2010">
        <f>IF(ISBLANK(IFERROR(INDEX('2-3 引出列表'!$A$2:$CE$8700,$A2010,MATCH(G$1,'2-3 引出列表'!$A$1:$CD$1,0)),"")),"",IFERROR(INDEX('2-3 引出列表'!$A$2:$CE$8700,$A2010,MATCH(G$1,'2-3 引出列表'!$A$1:$CD$1,0)),""))</f>
        <v>0</v>
      </c>
      <c r="H2010">
        <f>IF(ISBLANK(IFERROR(INDEX('2-3 引出列表'!$A$2:$CE$8700,$A2010,MATCH(H$1,'2-3 引出列表'!$A$1:$CD$1,0)),"")),"",IFERROR(INDEX('2-3 引出列表'!$A$2:$CE$8700,$A2010,MATCH(H$1,'2-3 引出列表'!$A$1:$CD$1,0)),""))</f>
        <v>0</v>
      </c>
      <c r="I2010">
        <f>IF(ISBLANK(IFERROR(INDEX('2-3 引出列表'!$A$2:$CE$8700,$A2010,MATCH(I$1,'2-3 引出列表'!$A$1:$CD$1,0)),"")),"",IFERROR(INDEX('2-3 引出列表'!$A$2:$CE$8700,$A2010,MATCH(I$1,'2-3 引出列表'!$A$1:$CD$1,0)),""))</f>
        <v>0</v>
      </c>
    </row>
    <row r="2011" customFormat="1" spans="1:9">
      <c r="A2011">
        <v>2010</v>
      </c>
      <c r="B2011">
        <f>IF(ISBLANK(IFERROR(INDEX('2-3 引出列表'!$A$2:$CE$8700,$A2011,MATCH(B$1,'2-3 引出列表'!$A$1:$CD$1,0)),"")),"",IFERROR(INDEX('2-3 引出列表'!$A$2:$CE$8700,$A2011,MATCH(B$1,'2-3 引出列表'!$A$1:$CD$1,0)),""))</f>
        <v>0</v>
      </c>
      <c r="C2011">
        <f>IF(ISBLANK(IFERROR(INDEX('2-3 引出列表'!$A$2:$CE$8700,$A2011,MATCH(C$1,'2-3 引出列表'!$A$1:$CD$1,0)),"")),"",IFERROR(INDEX('2-3 引出列表'!$A$2:$CE$8700,$A2011,MATCH(C$1,'2-3 引出列表'!$A$1:$CD$1,0)),""))</f>
        <v>0</v>
      </c>
      <c r="D2011">
        <f>IF(ISBLANK(IFERROR(INDEX('2-3 引出列表'!$A$2:$CE$8700,$A2011,MATCH(D$1,'2-3 引出列表'!$A$1:$CD$1,0)),"")),"",IFERROR(INDEX('2-3 引出列表'!$A$2:$CE$8700,$A2011,MATCH(D$1,'2-3 引出列表'!$A$1:$CD$1,0)),""))</f>
        <v>0</v>
      </c>
      <c r="E2011">
        <f>IF(ISBLANK(IFERROR(INDEX('2-3 引出列表'!$A$2:$CE$8700,$A2011,MATCH(E$1,'2-3 引出列表'!$A$1:$CD$1,0)),"")),"",IFERROR(INDEX('2-3 引出列表'!$A$2:$CE$8700,$A2011,MATCH(E$1,'2-3 引出列表'!$A$1:$CD$1,0)),""))</f>
        <v>0</v>
      </c>
      <c r="F2011" t="str">
        <f t="shared" si="31"/>
        <v>0</v>
      </c>
      <c r="G2011">
        <f>IF(ISBLANK(IFERROR(INDEX('2-3 引出列表'!$A$2:$CE$8700,$A2011,MATCH(G$1,'2-3 引出列表'!$A$1:$CD$1,0)),"")),"",IFERROR(INDEX('2-3 引出列表'!$A$2:$CE$8700,$A2011,MATCH(G$1,'2-3 引出列表'!$A$1:$CD$1,0)),""))</f>
        <v>0</v>
      </c>
      <c r="H2011">
        <f>IF(ISBLANK(IFERROR(INDEX('2-3 引出列表'!$A$2:$CE$8700,$A2011,MATCH(H$1,'2-3 引出列表'!$A$1:$CD$1,0)),"")),"",IFERROR(INDEX('2-3 引出列表'!$A$2:$CE$8700,$A2011,MATCH(H$1,'2-3 引出列表'!$A$1:$CD$1,0)),""))</f>
        <v>0</v>
      </c>
      <c r="I2011">
        <f>IF(ISBLANK(IFERROR(INDEX('2-3 引出列表'!$A$2:$CE$8700,$A2011,MATCH(I$1,'2-3 引出列表'!$A$1:$CD$1,0)),"")),"",IFERROR(INDEX('2-3 引出列表'!$A$2:$CE$8700,$A2011,MATCH(I$1,'2-3 引出列表'!$A$1:$CD$1,0)),""))</f>
        <v>0</v>
      </c>
    </row>
    <row r="2012" customFormat="1" spans="1:9">
      <c r="A2012">
        <v>2011</v>
      </c>
      <c r="B2012">
        <f>IF(ISBLANK(IFERROR(INDEX('2-3 引出列表'!$A$2:$CE$8700,$A2012,MATCH(B$1,'2-3 引出列表'!$A$1:$CD$1,0)),"")),"",IFERROR(INDEX('2-3 引出列表'!$A$2:$CE$8700,$A2012,MATCH(B$1,'2-3 引出列表'!$A$1:$CD$1,0)),""))</f>
        <v>0</v>
      </c>
      <c r="C2012">
        <f>IF(ISBLANK(IFERROR(INDEX('2-3 引出列表'!$A$2:$CE$8700,$A2012,MATCH(C$1,'2-3 引出列表'!$A$1:$CD$1,0)),"")),"",IFERROR(INDEX('2-3 引出列表'!$A$2:$CE$8700,$A2012,MATCH(C$1,'2-3 引出列表'!$A$1:$CD$1,0)),""))</f>
        <v>0</v>
      </c>
      <c r="D2012">
        <f>IF(ISBLANK(IFERROR(INDEX('2-3 引出列表'!$A$2:$CE$8700,$A2012,MATCH(D$1,'2-3 引出列表'!$A$1:$CD$1,0)),"")),"",IFERROR(INDEX('2-3 引出列表'!$A$2:$CE$8700,$A2012,MATCH(D$1,'2-3 引出列表'!$A$1:$CD$1,0)),""))</f>
        <v>0</v>
      </c>
      <c r="E2012">
        <f>IF(ISBLANK(IFERROR(INDEX('2-3 引出列表'!$A$2:$CE$8700,$A2012,MATCH(E$1,'2-3 引出列表'!$A$1:$CD$1,0)),"")),"",IFERROR(INDEX('2-3 引出列表'!$A$2:$CE$8700,$A2012,MATCH(E$1,'2-3 引出列表'!$A$1:$CD$1,0)),""))</f>
        <v>0</v>
      </c>
      <c r="F2012" t="str">
        <f t="shared" si="31"/>
        <v>0</v>
      </c>
      <c r="G2012">
        <f>IF(ISBLANK(IFERROR(INDEX('2-3 引出列表'!$A$2:$CE$8700,$A2012,MATCH(G$1,'2-3 引出列表'!$A$1:$CD$1,0)),"")),"",IFERROR(INDEX('2-3 引出列表'!$A$2:$CE$8700,$A2012,MATCH(G$1,'2-3 引出列表'!$A$1:$CD$1,0)),""))</f>
        <v>0</v>
      </c>
      <c r="H2012">
        <f>IF(ISBLANK(IFERROR(INDEX('2-3 引出列表'!$A$2:$CE$8700,$A2012,MATCH(H$1,'2-3 引出列表'!$A$1:$CD$1,0)),"")),"",IFERROR(INDEX('2-3 引出列表'!$A$2:$CE$8700,$A2012,MATCH(H$1,'2-3 引出列表'!$A$1:$CD$1,0)),""))</f>
        <v>0</v>
      </c>
      <c r="I2012">
        <f>IF(ISBLANK(IFERROR(INDEX('2-3 引出列表'!$A$2:$CE$8700,$A2012,MATCH(I$1,'2-3 引出列表'!$A$1:$CD$1,0)),"")),"",IFERROR(INDEX('2-3 引出列表'!$A$2:$CE$8700,$A2012,MATCH(I$1,'2-3 引出列表'!$A$1:$CD$1,0)),""))</f>
        <v>0</v>
      </c>
    </row>
    <row r="2013" customFormat="1" spans="1:9">
      <c r="A2013">
        <v>2012</v>
      </c>
      <c r="B2013">
        <f>IF(ISBLANK(IFERROR(INDEX('2-3 引出列表'!$A$2:$CE$8700,$A2013,MATCH(B$1,'2-3 引出列表'!$A$1:$CD$1,0)),"")),"",IFERROR(INDEX('2-3 引出列表'!$A$2:$CE$8700,$A2013,MATCH(B$1,'2-3 引出列表'!$A$1:$CD$1,0)),""))</f>
        <v>0</v>
      </c>
      <c r="C2013">
        <f>IF(ISBLANK(IFERROR(INDEX('2-3 引出列表'!$A$2:$CE$8700,$A2013,MATCH(C$1,'2-3 引出列表'!$A$1:$CD$1,0)),"")),"",IFERROR(INDEX('2-3 引出列表'!$A$2:$CE$8700,$A2013,MATCH(C$1,'2-3 引出列表'!$A$1:$CD$1,0)),""))</f>
        <v>0</v>
      </c>
      <c r="D2013">
        <f>IF(ISBLANK(IFERROR(INDEX('2-3 引出列表'!$A$2:$CE$8700,$A2013,MATCH(D$1,'2-3 引出列表'!$A$1:$CD$1,0)),"")),"",IFERROR(INDEX('2-3 引出列表'!$A$2:$CE$8700,$A2013,MATCH(D$1,'2-3 引出列表'!$A$1:$CD$1,0)),""))</f>
        <v>0</v>
      </c>
      <c r="E2013">
        <f>IF(ISBLANK(IFERROR(INDEX('2-3 引出列表'!$A$2:$CE$8700,$A2013,MATCH(E$1,'2-3 引出列表'!$A$1:$CD$1,0)),"")),"",IFERROR(INDEX('2-3 引出列表'!$A$2:$CE$8700,$A2013,MATCH(E$1,'2-3 引出列表'!$A$1:$CD$1,0)),""))</f>
        <v>0</v>
      </c>
      <c r="F2013" t="str">
        <f t="shared" si="31"/>
        <v>0</v>
      </c>
      <c r="G2013">
        <f>IF(ISBLANK(IFERROR(INDEX('2-3 引出列表'!$A$2:$CE$8700,$A2013,MATCH(G$1,'2-3 引出列表'!$A$1:$CD$1,0)),"")),"",IFERROR(INDEX('2-3 引出列表'!$A$2:$CE$8700,$A2013,MATCH(G$1,'2-3 引出列表'!$A$1:$CD$1,0)),""))</f>
        <v>0</v>
      </c>
      <c r="H2013">
        <f>IF(ISBLANK(IFERROR(INDEX('2-3 引出列表'!$A$2:$CE$8700,$A2013,MATCH(H$1,'2-3 引出列表'!$A$1:$CD$1,0)),"")),"",IFERROR(INDEX('2-3 引出列表'!$A$2:$CE$8700,$A2013,MATCH(H$1,'2-3 引出列表'!$A$1:$CD$1,0)),""))</f>
        <v>0</v>
      </c>
      <c r="I2013">
        <f>IF(ISBLANK(IFERROR(INDEX('2-3 引出列表'!$A$2:$CE$8700,$A2013,MATCH(I$1,'2-3 引出列表'!$A$1:$CD$1,0)),"")),"",IFERROR(INDEX('2-3 引出列表'!$A$2:$CE$8700,$A2013,MATCH(I$1,'2-3 引出列表'!$A$1:$CD$1,0)),""))</f>
        <v>0</v>
      </c>
    </row>
    <row r="2014" customFormat="1" spans="1:9">
      <c r="A2014">
        <v>2013</v>
      </c>
      <c r="B2014">
        <f>IF(ISBLANK(IFERROR(INDEX('2-3 引出列表'!$A$2:$CE$8700,$A2014,MATCH(B$1,'2-3 引出列表'!$A$1:$CD$1,0)),"")),"",IFERROR(INDEX('2-3 引出列表'!$A$2:$CE$8700,$A2014,MATCH(B$1,'2-3 引出列表'!$A$1:$CD$1,0)),""))</f>
        <v>0</v>
      </c>
      <c r="C2014">
        <f>IF(ISBLANK(IFERROR(INDEX('2-3 引出列表'!$A$2:$CE$8700,$A2014,MATCH(C$1,'2-3 引出列表'!$A$1:$CD$1,0)),"")),"",IFERROR(INDEX('2-3 引出列表'!$A$2:$CE$8700,$A2014,MATCH(C$1,'2-3 引出列表'!$A$1:$CD$1,0)),""))</f>
        <v>0</v>
      </c>
      <c r="D2014">
        <f>IF(ISBLANK(IFERROR(INDEX('2-3 引出列表'!$A$2:$CE$8700,$A2014,MATCH(D$1,'2-3 引出列表'!$A$1:$CD$1,0)),"")),"",IFERROR(INDEX('2-3 引出列表'!$A$2:$CE$8700,$A2014,MATCH(D$1,'2-3 引出列表'!$A$1:$CD$1,0)),""))</f>
        <v>0</v>
      </c>
      <c r="E2014">
        <f>IF(ISBLANK(IFERROR(INDEX('2-3 引出列表'!$A$2:$CE$8700,$A2014,MATCH(E$1,'2-3 引出列表'!$A$1:$CD$1,0)),"")),"",IFERROR(INDEX('2-3 引出列表'!$A$2:$CE$8700,$A2014,MATCH(E$1,'2-3 引出列表'!$A$1:$CD$1,0)),""))</f>
        <v>0</v>
      </c>
      <c r="F2014" t="str">
        <f t="shared" si="31"/>
        <v>0</v>
      </c>
      <c r="G2014">
        <f>IF(ISBLANK(IFERROR(INDEX('2-3 引出列表'!$A$2:$CE$8700,$A2014,MATCH(G$1,'2-3 引出列表'!$A$1:$CD$1,0)),"")),"",IFERROR(INDEX('2-3 引出列表'!$A$2:$CE$8700,$A2014,MATCH(G$1,'2-3 引出列表'!$A$1:$CD$1,0)),""))</f>
        <v>0</v>
      </c>
      <c r="H2014">
        <f>IF(ISBLANK(IFERROR(INDEX('2-3 引出列表'!$A$2:$CE$8700,$A2014,MATCH(H$1,'2-3 引出列表'!$A$1:$CD$1,0)),"")),"",IFERROR(INDEX('2-3 引出列表'!$A$2:$CE$8700,$A2014,MATCH(H$1,'2-3 引出列表'!$A$1:$CD$1,0)),""))</f>
        <v>0</v>
      </c>
      <c r="I2014">
        <f>IF(ISBLANK(IFERROR(INDEX('2-3 引出列表'!$A$2:$CE$8700,$A2014,MATCH(I$1,'2-3 引出列表'!$A$1:$CD$1,0)),"")),"",IFERROR(INDEX('2-3 引出列表'!$A$2:$CE$8700,$A2014,MATCH(I$1,'2-3 引出列表'!$A$1:$CD$1,0)),""))</f>
        <v>0</v>
      </c>
    </row>
    <row r="2015" customFormat="1" spans="1:9">
      <c r="A2015">
        <v>2014</v>
      </c>
      <c r="B2015">
        <f>IF(ISBLANK(IFERROR(INDEX('2-3 引出列表'!$A$2:$CE$8700,$A2015,MATCH(B$1,'2-3 引出列表'!$A$1:$CD$1,0)),"")),"",IFERROR(INDEX('2-3 引出列表'!$A$2:$CE$8700,$A2015,MATCH(B$1,'2-3 引出列表'!$A$1:$CD$1,0)),""))</f>
        <v>0</v>
      </c>
      <c r="C2015">
        <f>IF(ISBLANK(IFERROR(INDEX('2-3 引出列表'!$A$2:$CE$8700,$A2015,MATCH(C$1,'2-3 引出列表'!$A$1:$CD$1,0)),"")),"",IFERROR(INDEX('2-3 引出列表'!$A$2:$CE$8700,$A2015,MATCH(C$1,'2-3 引出列表'!$A$1:$CD$1,0)),""))</f>
        <v>0</v>
      </c>
      <c r="D2015">
        <f>IF(ISBLANK(IFERROR(INDEX('2-3 引出列表'!$A$2:$CE$8700,$A2015,MATCH(D$1,'2-3 引出列表'!$A$1:$CD$1,0)),"")),"",IFERROR(INDEX('2-3 引出列表'!$A$2:$CE$8700,$A2015,MATCH(D$1,'2-3 引出列表'!$A$1:$CD$1,0)),""))</f>
        <v>0</v>
      </c>
      <c r="E2015">
        <f>IF(ISBLANK(IFERROR(INDEX('2-3 引出列表'!$A$2:$CE$8700,$A2015,MATCH(E$1,'2-3 引出列表'!$A$1:$CD$1,0)),"")),"",IFERROR(INDEX('2-3 引出列表'!$A$2:$CE$8700,$A2015,MATCH(E$1,'2-3 引出列表'!$A$1:$CD$1,0)),""))</f>
        <v>0</v>
      </c>
      <c r="F2015" t="str">
        <f t="shared" si="31"/>
        <v>0</v>
      </c>
      <c r="G2015">
        <f>IF(ISBLANK(IFERROR(INDEX('2-3 引出列表'!$A$2:$CE$8700,$A2015,MATCH(G$1,'2-3 引出列表'!$A$1:$CD$1,0)),"")),"",IFERROR(INDEX('2-3 引出列表'!$A$2:$CE$8700,$A2015,MATCH(G$1,'2-3 引出列表'!$A$1:$CD$1,0)),""))</f>
        <v>0</v>
      </c>
      <c r="H2015">
        <f>IF(ISBLANK(IFERROR(INDEX('2-3 引出列表'!$A$2:$CE$8700,$A2015,MATCH(H$1,'2-3 引出列表'!$A$1:$CD$1,0)),"")),"",IFERROR(INDEX('2-3 引出列表'!$A$2:$CE$8700,$A2015,MATCH(H$1,'2-3 引出列表'!$A$1:$CD$1,0)),""))</f>
        <v>0</v>
      </c>
      <c r="I2015">
        <f>IF(ISBLANK(IFERROR(INDEX('2-3 引出列表'!$A$2:$CE$8700,$A2015,MATCH(I$1,'2-3 引出列表'!$A$1:$CD$1,0)),"")),"",IFERROR(INDEX('2-3 引出列表'!$A$2:$CE$8700,$A2015,MATCH(I$1,'2-3 引出列表'!$A$1:$CD$1,0)),""))</f>
        <v>0</v>
      </c>
    </row>
    <row r="2016" customFormat="1" spans="1:9">
      <c r="A2016">
        <v>2015</v>
      </c>
      <c r="B2016">
        <f>IF(ISBLANK(IFERROR(INDEX('2-3 引出列表'!$A$2:$CE$8700,$A2016,MATCH(B$1,'2-3 引出列表'!$A$1:$CD$1,0)),"")),"",IFERROR(INDEX('2-3 引出列表'!$A$2:$CE$8700,$A2016,MATCH(B$1,'2-3 引出列表'!$A$1:$CD$1,0)),""))</f>
        <v>0</v>
      </c>
      <c r="C2016">
        <f>IF(ISBLANK(IFERROR(INDEX('2-3 引出列表'!$A$2:$CE$8700,$A2016,MATCH(C$1,'2-3 引出列表'!$A$1:$CD$1,0)),"")),"",IFERROR(INDEX('2-3 引出列表'!$A$2:$CE$8700,$A2016,MATCH(C$1,'2-3 引出列表'!$A$1:$CD$1,0)),""))</f>
        <v>0</v>
      </c>
      <c r="D2016">
        <f>IF(ISBLANK(IFERROR(INDEX('2-3 引出列表'!$A$2:$CE$8700,$A2016,MATCH(D$1,'2-3 引出列表'!$A$1:$CD$1,0)),"")),"",IFERROR(INDEX('2-3 引出列表'!$A$2:$CE$8700,$A2016,MATCH(D$1,'2-3 引出列表'!$A$1:$CD$1,0)),""))</f>
        <v>0</v>
      </c>
      <c r="E2016">
        <f>IF(ISBLANK(IFERROR(INDEX('2-3 引出列表'!$A$2:$CE$8700,$A2016,MATCH(E$1,'2-3 引出列表'!$A$1:$CD$1,0)),"")),"",IFERROR(INDEX('2-3 引出列表'!$A$2:$CE$8700,$A2016,MATCH(E$1,'2-3 引出列表'!$A$1:$CD$1,0)),""))</f>
        <v>0</v>
      </c>
      <c r="F2016" t="str">
        <f t="shared" si="31"/>
        <v>0</v>
      </c>
      <c r="G2016">
        <f>IF(ISBLANK(IFERROR(INDEX('2-3 引出列表'!$A$2:$CE$8700,$A2016,MATCH(G$1,'2-3 引出列表'!$A$1:$CD$1,0)),"")),"",IFERROR(INDEX('2-3 引出列表'!$A$2:$CE$8700,$A2016,MATCH(G$1,'2-3 引出列表'!$A$1:$CD$1,0)),""))</f>
        <v>0</v>
      </c>
      <c r="H2016">
        <f>IF(ISBLANK(IFERROR(INDEX('2-3 引出列表'!$A$2:$CE$8700,$A2016,MATCH(H$1,'2-3 引出列表'!$A$1:$CD$1,0)),"")),"",IFERROR(INDEX('2-3 引出列表'!$A$2:$CE$8700,$A2016,MATCH(H$1,'2-3 引出列表'!$A$1:$CD$1,0)),""))</f>
        <v>0</v>
      </c>
      <c r="I2016">
        <f>IF(ISBLANK(IFERROR(INDEX('2-3 引出列表'!$A$2:$CE$8700,$A2016,MATCH(I$1,'2-3 引出列表'!$A$1:$CD$1,0)),"")),"",IFERROR(INDEX('2-3 引出列表'!$A$2:$CE$8700,$A2016,MATCH(I$1,'2-3 引出列表'!$A$1:$CD$1,0)),""))</f>
        <v>0</v>
      </c>
    </row>
    <row r="2017" customFormat="1" spans="1:9">
      <c r="A2017">
        <v>2016</v>
      </c>
      <c r="B2017">
        <f>IF(ISBLANK(IFERROR(INDEX('2-3 引出列表'!$A$2:$CE$8700,$A2017,MATCH(B$1,'2-3 引出列表'!$A$1:$CD$1,0)),"")),"",IFERROR(INDEX('2-3 引出列表'!$A$2:$CE$8700,$A2017,MATCH(B$1,'2-3 引出列表'!$A$1:$CD$1,0)),""))</f>
        <v>0</v>
      </c>
      <c r="C2017">
        <f>IF(ISBLANK(IFERROR(INDEX('2-3 引出列表'!$A$2:$CE$8700,$A2017,MATCH(C$1,'2-3 引出列表'!$A$1:$CD$1,0)),"")),"",IFERROR(INDEX('2-3 引出列表'!$A$2:$CE$8700,$A2017,MATCH(C$1,'2-3 引出列表'!$A$1:$CD$1,0)),""))</f>
        <v>0</v>
      </c>
      <c r="D2017">
        <f>IF(ISBLANK(IFERROR(INDEX('2-3 引出列表'!$A$2:$CE$8700,$A2017,MATCH(D$1,'2-3 引出列表'!$A$1:$CD$1,0)),"")),"",IFERROR(INDEX('2-3 引出列表'!$A$2:$CE$8700,$A2017,MATCH(D$1,'2-3 引出列表'!$A$1:$CD$1,0)),""))</f>
        <v>0</v>
      </c>
      <c r="E2017">
        <f>IF(ISBLANK(IFERROR(INDEX('2-3 引出列表'!$A$2:$CE$8700,$A2017,MATCH(E$1,'2-3 引出列表'!$A$1:$CD$1,0)),"")),"",IFERROR(INDEX('2-3 引出列表'!$A$2:$CE$8700,$A2017,MATCH(E$1,'2-3 引出列表'!$A$1:$CD$1,0)),""))</f>
        <v>0</v>
      </c>
      <c r="F2017" t="str">
        <f t="shared" si="31"/>
        <v>0</v>
      </c>
      <c r="G2017">
        <f>IF(ISBLANK(IFERROR(INDEX('2-3 引出列表'!$A$2:$CE$8700,$A2017,MATCH(G$1,'2-3 引出列表'!$A$1:$CD$1,0)),"")),"",IFERROR(INDEX('2-3 引出列表'!$A$2:$CE$8700,$A2017,MATCH(G$1,'2-3 引出列表'!$A$1:$CD$1,0)),""))</f>
        <v>0</v>
      </c>
      <c r="H2017">
        <f>IF(ISBLANK(IFERROR(INDEX('2-3 引出列表'!$A$2:$CE$8700,$A2017,MATCH(H$1,'2-3 引出列表'!$A$1:$CD$1,0)),"")),"",IFERROR(INDEX('2-3 引出列表'!$A$2:$CE$8700,$A2017,MATCH(H$1,'2-3 引出列表'!$A$1:$CD$1,0)),""))</f>
        <v>0</v>
      </c>
      <c r="I2017">
        <f>IF(ISBLANK(IFERROR(INDEX('2-3 引出列表'!$A$2:$CE$8700,$A2017,MATCH(I$1,'2-3 引出列表'!$A$1:$CD$1,0)),"")),"",IFERROR(INDEX('2-3 引出列表'!$A$2:$CE$8700,$A2017,MATCH(I$1,'2-3 引出列表'!$A$1:$CD$1,0)),""))</f>
        <v>0</v>
      </c>
    </row>
    <row r="2018" customFormat="1" spans="1:9">
      <c r="A2018">
        <v>2017</v>
      </c>
      <c r="B2018">
        <f>IF(ISBLANK(IFERROR(INDEX('2-3 引出列表'!$A$2:$CE$8700,$A2018,MATCH(B$1,'2-3 引出列表'!$A$1:$CD$1,0)),"")),"",IFERROR(INDEX('2-3 引出列表'!$A$2:$CE$8700,$A2018,MATCH(B$1,'2-3 引出列表'!$A$1:$CD$1,0)),""))</f>
        <v>0</v>
      </c>
      <c r="C2018">
        <f>IF(ISBLANK(IFERROR(INDEX('2-3 引出列表'!$A$2:$CE$8700,$A2018,MATCH(C$1,'2-3 引出列表'!$A$1:$CD$1,0)),"")),"",IFERROR(INDEX('2-3 引出列表'!$A$2:$CE$8700,$A2018,MATCH(C$1,'2-3 引出列表'!$A$1:$CD$1,0)),""))</f>
        <v>0</v>
      </c>
      <c r="D2018">
        <f>IF(ISBLANK(IFERROR(INDEX('2-3 引出列表'!$A$2:$CE$8700,$A2018,MATCH(D$1,'2-3 引出列表'!$A$1:$CD$1,0)),"")),"",IFERROR(INDEX('2-3 引出列表'!$A$2:$CE$8700,$A2018,MATCH(D$1,'2-3 引出列表'!$A$1:$CD$1,0)),""))</f>
        <v>0</v>
      </c>
      <c r="E2018">
        <f>IF(ISBLANK(IFERROR(INDEX('2-3 引出列表'!$A$2:$CE$8700,$A2018,MATCH(E$1,'2-3 引出列表'!$A$1:$CD$1,0)),"")),"",IFERROR(INDEX('2-3 引出列表'!$A$2:$CE$8700,$A2018,MATCH(E$1,'2-3 引出列表'!$A$1:$CD$1,0)),""))</f>
        <v>0</v>
      </c>
      <c r="F2018" t="str">
        <f t="shared" si="31"/>
        <v>0</v>
      </c>
      <c r="G2018">
        <f>IF(ISBLANK(IFERROR(INDEX('2-3 引出列表'!$A$2:$CE$8700,$A2018,MATCH(G$1,'2-3 引出列表'!$A$1:$CD$1,0)),"")),"",IFERROR(INDEX('2-3 引出列表'!$A$2:$CE$8700,$A2018,MATCH(G$1,'2-3 引出列表'!$A$1:$CD$1,0)),""))</f>
        <v>0</v>
      </c>
      <c r="H2018">
        <f>IF(ISBLANK(IFERROR(INDEX('2-3 引出列表'!$A$2:$CE$8700,$A2018,MATCH(H$1,'2-3 引出列表'!$A$1:$CD$1,0)),"")),"",IFERROR(INDEX('2-3 引出列表'!$A$2:$CE$8700,$A2018,MATCH(H$1,'2-3 引出列表'!$A$1:$CD$1,0)),""))</f>
        <v>0</v>
      </c>
      <c r="I2018">
        <f>IF(ISBLANK(IFERROR(INDEX('2-3 引出列表'!$A$2:$CE$8700,$A2018,MATCH(I$1,'2-3 引出列表'!$A$1:$CD$1,0)),"")),"",IFERROR(INDEX('2-3 引出列表'!$A$2:$CE$8700,$A2018,MATCH(I$1,'2-3 引出列表'!$A$1:$CD$1,0)),""))</f>
        <v>0</v>
      </c>
    </row>
    <row r="2019" customFormat="1" spans="1:9">
      <c r="A2019">
        <v>2018</v>
      </c>
      <c r="B2019">
        <f>IF(ISBLANK(IFERROR(INDEX('2-3 引出列表'!$A$2:$CE$8700,$A2019,MATCH(B$1,'2-3 引出列表'!$A$1:$CD$1,0)),"")),"",IFERROR(INDEX('2-3 引出列表'!$A$2:$CE$8700,$A2019,MATCH(B$1,'2-3 引出列表'!$A$1:$CD$1,0)),""))</f>
        <v>0</v>
      </c>
      <c r="C2019">
        <f>IF(ISBLANK(IFERROR(INDEX('2-3 引出列表'!$A$2:$CE$8700,$A2019,MATCH(C$1,'2-3 引出列表'!$A$1:$CD$1,0)),"")),"",IFERROR(INDEX('2-3 引出列表'!$A$2:$CE$8700,$A2019,MATCH(C$1,'2-3 引出列表'!$A$1:$CD$1,0)),""))</f>
        <v>0</v>
      </c>
      <c r="D2019">
        <f>IF(ISBLANK(IFERROR(INDEX('2-3 引出列表'!$A$2:$CE$8700,$A2019,MATCH(D$1,'2-3 引出列表'!$A$1:$CD$1,0)),"")),"",IFERROR(INDEX('2-3 引出列表'!$A$2:$CE$8700,$A2019,MATCH(D$1,'2-3 引出列表'!$A$1:$CD$1,0)),""))</f>
        <v>0</v>
      </c>
      <c r="E2019">
        <f>IF(ISBLANK(IFERROR(INDEX('2-3 引出列表'!$A$2:$CE$8700,$A2019,MATCH(E$1,'2-3 引出列表'!$A$1:$CD$1,0)),"")),"",IFERROR(INDEX('2-3 引出列表'!$A$2:$CE$8700,$A2019,MATCH(E$1,'2-3 引出列表'!$A$1:$CD$1,0)),""))</f>
        <v>0</v>
      </c>
      <c r="F2019" t="str">
        <f t="shared" si="31"/>
        <v>0</v>
      </c>
      <c r="G2019">
        <f>IF(ISBLANK(IFERROR(INDEX('2-3 引出列表'!$A$2:$CE$8700,$A2019,MATCH(G$1,'2-3 引出列表'!$A$1:$CD$1,0)),"")),"",IFERROR(INDEX('2-3 引出列表'!$A$2:$CE$8700,$A2019,MATCH(G$1,'2-3 引出列表'!$A$1:$CD$1,0)),""))</f>
        <v>0</v>
      </c>
      <c r="H2019">
        <f>IF(ISBLANK(IFERROR(INDEX('2-3 引出列表'!$A$2:$CE$8700,$A2019,MATCH(H$1,'2-3 引出列表'!$A$1:$CD$1,0)),"")),"",IFERROR(INDEX('2-3 引出列表'!$A$2:$CE$8700,$A2019,MATCH(H$1,'2-3 引出列表'!$A$1:$CD$1,0)),""))</f>
        <v>0</v>
      </c>
      <c r="I2019">
        <f>IF(ISBLANK(IFERROR(INDEX('2-3 引出列表'!$A$2:$CE$8700,$A2019,MATCH(I$1,'2-3 引出列表'!$A$1:$CD$1,0)),"")),"",IFERROR(INDEX('2-3 引出列表'!$A$2:$CE$8700,$A2019,MATCH(I$1,'2-3 引出列表'!$A$1:$CD$1,0)),""))</f>
        <v>0</v>
      </c>
    </row>
    <row r="2020" customFormat="1" spans="1:9">
      <c r="A2020">
        <v>2019</v>
      </c>
      <c r="B2020">
        <f>IF(ISBLANK(IFERROR(INDEX('2-3 引出列表'!$A$2:$CE$8700,$A2020,MATCH(B$1,'2-3 引出列表'!$A$1:$CD$1,0)),"")),"",IFERROR(INDEX('2-3 引出列表'!$A$2:$CE$8700,$A2020,MATCH(B$1,'2-3 引出列表'!$A$1:$CD$1,0)),""))</f>
        <v>0</v>
      </c>
      <c r="C2020">
        <f>IF(ISBLANK(IFERROR(INDEX('2-3 引出列表'!$A$2:$CE$8700,$A2020,MATCH(C$1,'2-3 引出列表'!$A$1:$CD$1,0)),"")),"",IFERROR(INDEX('2-3 引出列表'!$A$2:$CE$8700,$A2020,MATCH(C$1,'2-3 引出列表'!$A$1:$CD$1,0)),""))</f>
        <v>0</v>
      </c>
      <c r="D2020">
        <f>IF(ISBLANK(IFERROR(INDEX('2-3 引出列表'!$A$2:$CE$8700,$A2020,MATCH(D$1,'2-3 引出列表'!$A$1:$CD$1,0)),"")),"",IFERROR(INDEX('2-3 引出列表'!$A$2:$CE$8700,$A2020,MATCH(D$1,'2-3 引出列表'!$A$1:$CD$1,0)),""))</f>
        <v>0</v>
      </c>
      <c r="E2020">
        <f>IF(ISBLANK(IFERROR(INDEX('2-3 引出列表'!$A$2:$CE$8700,$A2020,MATCH(E$1,'2-3 引出列表'!$A$1:$CD$1,0)),"")),"",IFERROR(INDEX('2-3 引出列表'!$A$2:$CE$8700,$A2020,MATCH(E$1,'2-3 引出列表'!$A$1:$CD$1,0)),""))</f>
        <v>0</v>
      </c>
      <c r="F2020" t="str">
        <f t="shared" si="31"/>
        <v>0</v>
      </c>
      <c r="G2020">
        <f>IF(ISBLANK(IFERROR(INDEX('2-3 引出列表'!$A$2:$CE$8700,$A2020,MATCH(G$1,'2-3 引出列表'!$A$1:$CD$1,0)),"")),"",IFERROR(INDEX('2-3 引出列表'!$A$2:$CE$8700,$A2020,MATCH(G$1,'2-3 引出列表'!$A$1:$CD$1,0)),""))</f>
        <v>0</v>
      </c>
      <c r="H2020">
        <f>IF(ISBLANK(IFERROR(INDEX('2-3 引出列表'!$A$2:$CE$8700,$A2020,MATCH(H$1,'2-3 引出列表'!$A$1:$CD$1,0)),"")),"",IFERROR(INDEX('2-3 引出列表'!$A$2:$CE$8700,$A2020,MATCH(H$1,'2-3 引出列表'!$A$1:$CD$1,0)),""))</f>
        <v>0</v>
      </c>
      <c r="I2020">
        <f>IF(ISBLANK(IFERROR(INDEX('2-3 引出列表'!$A$2:$CE$8700,$A2020,MATCH(I$1,'2-3 引出列表'!$A$1:$CD$1,0)),"")),"",IFERROR(INDEX('2-3 引出列表'!$A$2:$CE$8700,$A2020,MATCH(I$1,'2-3 引出列表'!$A$1:$CD$1,0)),""))</f>
        <v>0</v>
      </c>
    </row>
    <row r="2021" customFormat="1" spans="1:9">
      <c r="A2021">
        <v>2020</v>
      </c>
      <c r="B2021">
        <f>IF(ISBLANK(IFERROR(INDEX('2-3 引出列表'!$A$2:$CE$8700,$A2021,MATCH(B$1,'2-3 引出列表'!$A$1:$CD$1,0)),"")),"",IFERROR(INDEX('2-3 引出列表'!$A$2:$CE$8700,$A2021,MATCH(B$1,'2-3 引出列表'!$A$1:$CD$1,0)),""))</f>
        <v>0</v>
      </c>
      <c r="C2021">
        <f>IF(ISBLANK(IFERROR(INDEX('2-3 引出列表'!$A$2:$CE$8700,$A2021,MATCH(C$1,'2-3 引出列表'!$A$1:$CD$1,0)),"")),"",IFERROR(INDEX('2-3 引出列表'!$A$2:$CE$8700,$A2021,MATCH(C$1,'2-3 引出列表'!$A$1:$CD$1,0)),""))</f>
        <v>0</v>
      </c>
      <c r="D2021">
        <f>IF(ISBLANK(IFERROR(INDEX('2-3 引出列表'!$A$2:$CE$8700,$A2021,MATCH(D$1,'2-3 引出列表'!$A$1:$CD$1,0)),"")),"",IFERROR(INDEX('2-3 引出列表'!$A$2:$CE$8700,$A2021,MATCH(D$1,'2-3 引出列表'!$A$1:$CD$1,0)),""))</f>
        <v>0</v>
      </c>
      <c r="E2021">
        <f>IF(ISBLANK(IFERROR(INDEX('2-3 引出列表'!$A$2:$CE$8700,$A2021,MATCH(E$1,'2-3 引出列表'!$A$1:$CD$1,0)),"")),"",IFERROR(INDEX('2-3 引出列表'!$A$2:$CE$8700,$A2021,MATCH(E$1,'2-3 引出列表'!$A$1:$CD$1,0)),""))</f>
        <v>0</v>
      </c>
      <c r="F2021" t="str">
        <f t="shared" si="31"/>
        <v>0</v>
      </c>
      <c r="G2021">
        <f>IF(ISBLANK(IFERROR(INDEX('2-3 引出列表'!$A$2:$CE$8700,$A2021,MATCH(G$1,'2-3 引出列表'!$A$1:$CD$1,0)),"")),"",IFERROR(INDEX('2-3 引出列表'!$A$2:$CE$8700,$A2021,MATCH(G$1,'2-3 引出列表'!$A$1:$CD$1,0)),""))</f>
        <v>0</v>
      </c>
      <c r="H2021">
        <f>IF(ISBLANK(IFERROR(INDEX('2-3 引出列表'!$A$2:$CE$8700,$A2021,MATCH(H$1,'2-3 引出列表'!$A$1:$CD$1,0)),"")),"",IFERROR(INDEX('2-3 引出列表'!$A$2:$CE$8700,$A2021,MATCH(H$1,'2-3 引出列表'!$A$1:$CD$1,0)),""))</f>
        <v>0</v>
      </c>
      <c r="I2021">
        <f>IF(ISBLANK(IFERROR(INDEX('2-3 引出列表'!$A$2:$CE$8700,$A2021,MATCH(I$1,'2-3 引出列表'!$A$1:$CD$1,0)),"")),"",IFERROR(INDEX('2-3 引出列表'!$A$2:$CE$8700,$A2021,MATCH(I$1,'2-3 引出列表'!$A$1:$CD$1,0)),""))</f>
        <v>0</v>
      </c>
    </row>
    <row r="2022" customFormat="1" spans="1:9">
      <c r="A2022">
        <v>2021</v>
      </c>
      <c r="B2022">
        <f>IF(ISBLANK(IFERROR(INDEX('2-3 引出列表'!$A$2:$CE$8700,$A2022,MATCH(B$1,'2-3 引出列表'!$A$1:$CD$1,0)),"")),"",IFERROR(INDEX('2-3 引出列表'!$A$2:$CE$8700,$A2022,MATCH(B$1,'2-3 引出列表'!$A$1:$CD$1,0)),""))</f>
        <v>0</v>
      </c>
      <c r="C2022">
        <f>IF(ISBLANK(IFERROR(INDEX('2-3 引出列表'!$A$2:$CE$8700,$A2022,MATCH(C$1,'2-3 引出列表'!$A$1:$CD$1,0)),"")),"",IFERROR(INDEX('2-3 引出列表'!$A$2:$CE$8700,$A2022,MATCH(C$1,'2-3 引出列表'!$A$1:$CD$1,0)),""))</f>
        <v>0</v>
      </c>
      <c r="D2022">
        <f>IF(ISBLANK(IFERROR(INDEX('2-3 引出列表'!$A$2:$CE$8700,$A2022,MATCH(D$1,'2-3 引出列表'!$A$1:$CD$1,0)),"")),"",IFERROR(INDEX('2-3 引出列表'!$A$2:$CE$8700,$A2022,MATCH(D$1,'2-3 引出列表'!$A$1:$CD$1,0)),""))</f>
        <v>0</v>
      </c>
      <c r="E2022">
        <f>IF(ISBLANK(IFERROR(INDEX('2-3 引出列表'!$A$2:$CE$8700,$A2022,MATCH(E$1,'2-3 引出列表'!$A$1:$CD$1,0)),"")),"",IFERROR(INDEX('2-3 引出列表'!$A$2:$CE$8700,$A2022,MATCH(E$1,'2-3 引出列表'!$A$1:$CD$1,0)),""))</f>
        <v>0</v>
      </c>
      <c r="F2022" t="str">
        <f t="shared" si="31"/>
        <v>0</v>
      </c>
      <c r="G2022">
        <f>IF(ISBLANK(IFERROR(INDEX('2-3 引出列表'!$A$2:$CE$8700,$A2022,MATCH(G$1,'2-3 引出列表'!$A$1:$CD$1,0)),"")),"",IFERROR(INDEX('2-3 引出列表'!$A$2:$CE$8700,$A2022,MATCH(G$1,'2-3 引出列表'!$A$1:$CD$1,0)),""))</f>
        <v>0</v>
      </c>
      <c r="H2022">
        <f>IF(ISBLANK(IFERROR(INDEX('2-3 引出列表'!$A$2:$CE$8700,$A2022,MATCH(H$1,'2-3 引出列表'!$A$1:$CD$1,0)),"")),"",IFERROR(INDEX('2-3 引出列表'!$A$2:$CE$8700,$A2022,MATCH(H$1,'2-3 引出列表'!$A$1:$CD$1,0)),""))</f>
        <v>0</v>
      </c>
      <c r="I2022">
        <f>IF(ISBLANK(IFERROR(INDEX('2-3 引出列表'!$A$2:$CE$8700,$A2022,MATCH(I$1,'2-3 引出列表'!$A$1:$CD$1,0)),"")),"",IFERROR(INDEX('2-3 引出列表'!$A$2:$CE$8700,$A2022,MATCH(I$1,'2-3 引出列表'!$A$1:$CD$1,0)),""))</f>
        <v>0</v>
      </c>
    </row>
    <row r="2023" customFormat="1" spans="1:9">
      <c r="A2023">
        <v>2022</v>
      </c>
      <c r="B2023">
        <f>IF(ISBLANK(IFERROR(INDEX('2-3 引出列表'!$A$2:$CE$8700,$A2023,MATCH(B$1,'2-3 引出列表'!$A$1:$CD$1,0)),"")),"",IFERROR(INDEX('2-3 引出列表'!$A$2:$CE$8700,$A2023,MATCH(B$1,'2-3 引出列表'!$A$1:$CD$1,0)),""))</f>
        <v>0</v>
      </c>
      <c r="C2023">
        <f>IF(ISBLANK(IFERROR(INDEX('2-3 引出列表'!$A$2:$CE$8700,$A2023,MATCH(C$1,'2-3 引出列表'!$A$1:$CD$1,0)),"")),"",IFERROR(INDEX('2-3 引出列表'!$A$2:$CE$8700,$A2023,MATCH(C$1,'2-3 引出列表'!$A$1:$CD$1,0)),""))</f>
        <v>0</v>
      </c>
      <c r="D2023">
        <f>IF(ISBLANK(IFERROR(INDEX('2-3 引出列表'!$A$2:$CE$8700,$A2023,MATCH(D$1,'2-3 引出列表'!$A$1:$CD$1,0)),"")),"",IFERROR(INDEX('2-3 引出列表'!$A$2:$CE$8700,$A2023,MATCH(D$1,'2-3 引出列表'!$A$1:$CD$1,0)),""))</f>
        <v>0</v>
      </c>
      <c r="E2023">
        <f>IF(ISBLANK(IFERROR(INDEX('2-3 引出列表'!$A$2:$CE$8700,$A2023,MATCH(E$1,'2-3 引出列表'!$A$1:$CD$1,0)),"")),"",IFERROR(INDEX('2-3 引出列表'!$A$2:$CE$8700,$A2023,MATCH(E$1,'2-3 引出列表'!$A$1:$CD$1,0)),""))</f>
        <v>0</v>
      </c>
      <c r="F2023" t="str">
        <f t="shared" si="31"/>
        <v>0</v>
      </c>
      <c r="G2023">
        <f>IF(ISBLANK(IFERROR(INDEX('2-3 引出列表'!$A$2:$CE$8700,$A2023,MATCH(G$1,'2-3 引出列表'!$A$1:$CD$1,0)),"")),"",IFERROR(INDEX('2-3 引出列表'!$A$2:$CE$8700,$A2023,MATCH(G$1,'2-3 引出列表'!$A$1:$CD$1,0)),""))</f>
        <v>0</v>
      </c>
      <c r="H2023">
        <f>IF(ISBLANK(IFERROR(INDEX('2-3 引出列表'!$A$2:$CE$8700,$A2023,MATCH(H$1,'2-3 引出列表'!$A$1:$CD$1,0)),"")),"",IFERROR(INDEX('2-3 引出列表'!$A$2:$CE$8700,$A2023,MATCH(H$1,'2-3 引出列表'!$A$1:$CD$1,0)),""))</f>
        <v>0</v>
      </c>
      <c r="I2023">
        <f>IF(ISBLANK(IFERROR(INDEX('2-3 引出列表'!$A$2:$CE$8700,$A2023,MATCH(I$1,'2-3 引出列表'!$A$1:$CD$1,0)),"")),"",IFERROR(INDEX('2-3 引出列表'!$A$2:$CE$8700,$A2023,MATCH(I$1,'2-3 引出列表'!$A$1:$CD$1,0)),""))</f>
        <v>0</v>
      </c>
    </row>
    <row r="2024" customFormat="1" spans="1:9">
      <c r="A2024">
        <v>2023</v>
      </c>
      <c r="B2024">
        <f>IF(ISBLANK(IFERROR(INDEX('2-3 引出列表'!$A$2:$CE$8700,$A2024,MATCH(B$1,'2-3 引出列表'!$A$1:$CD$1,0)),"")),"",IFERROR(INDEX('2-3 引出列表'!$A$2:$CE$8700,$A2024,MATCH(B$1,'2-3 引出列表'!$A$1:$CD$1,0)),""))</f>
        <v>0</v>
      </c>
      <c r="C2024">
        <f>IF(ISBLANK(IFERROR(INDEX('2-3 引出列表'!$A$2:$CE$8700,$A2024,MATCH(C$1,'2-3 引出列表'!$A$1:$CD$1,0)),"")),"",IFERROR(INDEX('2-3 引出列表'!$A$2:$CE$8700,$A2024,MATCH(C$1,'2-3 引出列表'!$A$1:$CD$1,0)),""))</f>
        <v>0</v>
      </c>
      <c r="D2024">
        <f>IF(ISBLANK(IFERROR(INDEX('2-3 引出列表'!$A$2:$CE$8700,$A2024,MATCH(D$1,'2-3 引出列表'!$A$1:$CD$1,0)),"")),"",IFERROR(INDEX('2-3 引出列表'!$A$2:$CE$8700,$A2024,MATCH(D$1,'2-3 引出列表'!$A$1:$CD$1,0)),""))</f>
        <v>0</v>
      </c>
      <c r="E2024">
        <f>IF(ISBLANK(IFERROR(INDEX('2-3 引出列表'!$A$2:$CE$8700,$A2024,MATCH(E$1,'2-3 引出列表'!$A$1:$CD$1,0)),"")),"",IFERROR(INDEX('2-3 引出列表'!$A$2:$CE$8700,$A2024,MATCH(E$1,'2-3 引出列表'!$A$1:$CD$1,0)),""))</f>
        <v>0</v>
      </c>
      <c r="F2024" t="str">
        <f t="shared" si="31"/>
        <v>0</v>
      </c>
      <c r="G2024">
        <f>IF(ISBLANK(IFERROR(INDEX('2-3 引出列表'!$A$2:$CE$8700,$A2024,MATCH(G$1,'2-3 引出列表'!$A$1:$CD$1,0)),"")),"",IFERROR(INDEX('2-3 引出列表'!$A$2:$CE$8700,$A2024,MATCH(G$1,'2-3 引出列表'!$A$1:$CD$1,0)),""))</f>
        <v>0</v>
      </c>
      <c r="H2024">
        <f>IF(ISBLANK(IFERROR(INDEX('2-3 引出列表'!$A$2:$CE$8700,$A2024,MATCH(H$1,'2-3 引出列表'!$A$1:$CD$1,0)),"")),"",IFERROR(INDEX('2-3 引出列表'!$A$2:$CE$8700,$A2024,MATCH(H$1,'2-3 引出列表'!$A$1:$CD$1,0)),""))</f>
        <v>0</v>
      </c>
      <c r="I2024">
        <f>IF(ISBLANK(IFERROR(INDEX('2-3 引出列表'!$A$2:$CE$8700,$A2024,MATCH(I$1,'2-3 引出列表'!$A$1:$CD$1,0)),"")),"",IFERROR(INDEX('2-3 引出列表'!$A$2:$CE$8700,$A2024,MATCH(I$1,'2-3 引出列表'!$A$1:$CD$1,0)),""))</f>
        <v>0</v>
      </c>
    </row>
    <row r="2025" customFormat="1" spans="1:9">
      <c r="A2025">
        <v>2024</v>
      </c>
      <c r="B2025">
        <f>IF(ISBLANK(IFERROR(INDEX('2-3 引出列表'!$A$2:$CE$8700,$A2025,MATCH(B$1,'2-3 引出列表'!$A$1:$CD$1,0)),"")),"",IFERROR(INDEX('2-3 引出列表'!$A$2:$CE$8700,$A2025,MATCH(B$1,'2-3 引出列表'!$A$1:$CD$1,0)),""))</f>
        <v>0</v>
      </c>
      <c r="C2025">
        <f>IF(ISBLANK(IFERROR(INDEX('2-3 引出列表'!$A$2:$CE$8700,$A2025,MATCH(C$1,'2-3 引出列表'!$A$1:$CD$1,0)),"")),"",IFERROR(INDEX('2-3 引出列表'!$A$2:$CE$8700,$A2025,MATCH(C$1,'2-3 引出列表'!$A$1:$CD$1,0)),""))</f>
        <v>0</v>
      </c>
      <c r="D2025">
        <f>IF(ISBLANK(IFERROR(INDEX('2-3 引出列表'!$A$2:$CE$8700,$A2025,MATCH(D$1,'2-3 引出列表'!$A$1:$CD$1,0)),"")),"",IFERROR(INDEX('2-3 引出列表'!$A$2:$CE$8700,$A2025,MATCH(D$1,'2-3 引出列表'!$A$1:$CD$1,0)),""))</f>
        <v>0</v>
      </c>
      <c r="E2025">
        <f>IF(ISBLANK(IFERROR(INDEX('2-3 引出列表'!$A$2:$CE$8700,$A2025,MATCH(E$1,'2-3 引出列表'!$A$1:$CD$1,0)),"")),"",IFERROR(INDEX('2-3 引出列表'!$A$2:$CE$8700,$A2025,MATCH(E$1,'2-3 引出列表'!$A$1:$CD$1,0)),""))</f>
        <v>0</v>
      </c>
      <c r="F2025" t="str">
        <f t="shared" si="31"/>
        <v>0</v>
      </c>
      <c r="G2025">
        <f>IF(ISBLANK(IFERROR(INDEX('2-3 引出列表'!$A$2:$CE$8700,$A2025,MATCH(G$1,'2-3 引出列表'!$A$1:$CD$1,0)),"")),"",IFERROR(INDEX('2-3 引出列表'!$A$2:$CE$8700,$A2025,MATCH(G$1,'2-3 引出列表'!$A$1:$CD$1,0)),""))</f>
        <v>0</v>
      </c>
      <c r="H2025">
        <f>IF(ISBLANK(IFERROR(INDEX('2-3 引出列表'!$A$2:$CE$8700,$A2025,MATCH(H$1,'2-3 引出列表'!$A$1:$CD$1,0)),"")),"",IFERROR(INDEX('2-3 引出列表'!$A$2:$CE$8700,$A2025,MATCH(H$1,'2-3 引出列表'!$A$1:$CD$1,0)),""))</f>
        <v>0</v>
      </c>
      <c r="I2025">
        <f>IF(ISBLANK(IFERROR(INDEX('2-3 引出列表'!$A$2:$CE$8700,$A2025,MATCH(I$1,'2-3 引出列表'!$A$1:$CD$1,0)),"")),"",IFERROR(INDEX('2-3 引出列表'!$A$2:$CE$8700,$A2025,MATCH(I$1,'2-3 引出列表'!$A$1:$CD$1,0)),""))</f>
        <v>0</v>
      </c>
    </row>
    <row r="2026" customFormat="1" spans="1:9">
      <c r="A2026">
        <v>2025</v>
      </c>
      <c r="B2026">
        <f>IF(ISBLANK(IFERROR(INDEX('2-3 引出列表'!$A$2:$CE$8700,$A2026,MATCH(B$1,'2-3 引出列表'!$A$1:$CD$1,0)),"")),"",IFERROR(INDEX('2-3 引出列表'!$A$2:$CE$8700,$A2026,MATCH(B$1,'2-3 引出列表'!$A$1:$CD$1,0)),""))</f>
        <v>0</v>
      </c>
      <c r="C2026">
        <f>IF(ISBLANK(IFERROR(INDEX('2-3 引出列表'!$A$2:$CE$8700,$A2026,MATCH(C$1,'2-3 引出列表'!$A$1:$CD$1,0)),"")),"",IFERROR(INDEX('2-3 引出列表'!$A$2:$CE$8700,$A2026,MATCH(C$1,'2-3 引出列表'!$A$1:$CD$1,0)),""))</f>
        <v>0</v>
      </c>
      <c r="D2026">
        <f>IF(ISBLANK(IFERROR(INDEX('2-3 引出列表'!$A$2:$CE$8700,$A2026,MATCH(D$1,'2-3 引出列表'!$A$1:$CD$1,0)),"")),"",IFERROR(INDEX('2-3 引出列表'!$A$2:$CE$8700,$A2026,MATCH(D$1,'2-3 引出列表'!$A$1:$CD$1,0)),""))</f>
        <v>0</v>
      </c>
      <c r="E2026">
        <f>IF(ISBLANK(IFERROR(INDEX('2-3 引出列表'!$A$2:$CE$8700,$A2026,MATCH(E$1,'2-3 引出列表'!$A$1:$CD$1,0)),"")),"",IFERROR(INDEX('2-3 引出列表'!$A$2:$CE$8700,$A2026,MATCH(E$1,'2-3 引出列表'!$A$1:$CD$1,0)),""))</f>
        <v>0</v>
      </c>
      <c r="F2026" t="str">
        <f t="shared" si="31"/>
        <v>0</v>
      </c>
      <c r="G2026">
        <f>IF(ISBLANK(IFERROR(INDEX('2-3 引出列表'!$A$2:$CE$8700,$A2026,MATCH(G$1,'2-3 引出列表'!$A$1:$CD$1,0)),"")),"",IFERROR(INDEX('2-3 引出列表'!$A$2:$CE$8700,$A2026,MATCH(G$1,'2-3 引出列表'!$A$1:$CD$1,0)),""))</f>
        <v>0</v>
      </c>
      <c r="H2026">
        <f>IF(ISBLANK(IFERROR(INDEX('2-3 引出列表'!$A$2:$CE$8700,$A2026,MATCH(H$1,'2-3 引出列表'!$A$1:$CD$1,0)),"")),"",IFERROR(INDEX('2-3 引出列表'!$A$2:$CE$8700,$A2026,MATCH(H$1,'2-3 引出列表'!$A$1:$CD$1,0)),""))</f>
        <v>0</v>
      </c>
      <c r="I2026">
        <f>IF(ISBLANK(IFERROR(INDEX('2-3 引出列表'!$A$2:$CE$8700,$A2026,MATCH(I$1,'2-3 引出列表'!$A$1:$CD$1,0)),"")),"",IFERROR(INDEX('2-3 引出列表'!$A$2:$CE$8700,$A2026,MATCH(I$1,'2-3 引出列表'!$A$1:$CD$1,0)),""))</f>
        <v>0</v>
      </c>
    </row>
    <row r="2027" customFormat="1" spans="1:9">
      <c r="A2027">
        <v>2026</v>
      </c>
      <c r="B2027">
        <f>IF(ISBLANK(IFERROR(INDEX('2-3 引出列表'!$A$2:$CE$8700,$A2027,MATCH(B$1,'2-3 引出列表'!$A$1:$CD$1,0)),"")),"",IFERROR(INDEX('2-3 引出列表'!$A$2:$CE$8700,$A2027,MATCH(B$1,'2-3 引出列表'!$A$1:$CD$1,0)),""))</f>
        <v>0</v>
      </c>
      <c r="C2027">
        <f>IF(ISBLANK(IFERROR(INDEX('2-3 引出列表'!$A$2:$CE$8700,$A2027,MATCH(C$1,'2-3 引出列表'!$A$1:$CD$1,0)),"")),"",IFERROR(INDEX('2-3 引出列表'!$A$2:$CE$8700,$A2027,MATCH(C$1,'2-3 引出列表'!$A$1:$CD$1,0)),""))</f>
        <v>0</v>
      </c>
      <c r="D2027">
        <f>IF(ISBLANK(IFERROR(INDEX('2-3 引出列表'!$A$2:$CE$8700,$A2027,MATCH(D$1,'2-3 引出列表'!$A$1:$CD$1,0)),"")),"",IFERROR(INDEX('2-3 引出列表'!$A$2:$CE$8700,$A2027,MATCH(D$1,'2-3 引出列表'!$A$1:$CD$1,0)),""))</f>
        <v>0</v>
      </c>
      <c r="E2027">
        <f>IF(ISBLANK(IFERROR(INDEX('2-3 引出列表'!$A$2:$CE$8700,$A2027,MATCH(E$1,'2-3 引出列表'!$A$1:$CD$1,0)),"")),"",IFERROR(INDEX('2-3 引出列表'!$A$2:$CE$8700,$A2027,MATCH(E$1,'2-3 引出列表'!$A$1:$CD$1,0)),""))</f>
        <v>0</v>
      </c>
      <c r="F2027" t="str">
        <f t="shared" si="31"/>
        <v>0</v>
      </c>
      <c r="G2027">
        <f>IF(ISBLANK(IFERROR(INDEX('2-3 引出列表'!$A$2:$CE$8700,$A2027,MATCH(G$1,'2-3 引出列表'!$A$1:$CD$1,0)),"")),"",IFERROR(INDEX('2-3 引出列表'!$A$2:$CE$8700,$A2027,MATCH(G$1,'2-3 引出列表'!$A$1:$CD$1,0)),""))</f>
        <v>0</v>
      </c>
      <c r="H2027">
        <f>IF(ISBLANK(IFERROR(INDEX('2-3 引出列表'!$A$2:$CE$8700,$A2027,MATCH(H$1,'2-3 引出列表'!$A$1:$CD$1,0)),"")),"",IFERROR(INDEX('2-3 引出列表'!$A$2:$CE$8700,$A2027,MATCH(H$1,'2-3 引出列表'!$A$1:$CD$1,0)),""))</f>
        <v>0</v>
      </c>
      <c r="I2027">
        <f>IF(ISBLANK(IFERROR(INDEX('2-3 引出列表'!$A$2:$CE$8700,$A2027,MATCH(I$1,'2-3 引出列表'!$A$1:$CD$1,0)),"")),"",IFERROR(INDEX('2-3 引出列表'!$A$2:$CE$8700,$A2027,MATCH(I$1,'2-3 引出列表'!$A$1:$CD$1,0)),""))</f>
        <v>0</v>
      </c>
    </row>
    <row r="2028" customFormat="1" spans="1:9">
      <c r="A2028">
        <v>2027</v>
      </c>
      <c r="B2028">
        <f>IF(ISBLANK(IFERROR(INDEX('2-3 引出列表'!$A$2:$CE$8700,$A2028,MATCH(B$1,'2-3 引出列表'!$A$1:$CD$1,0)),"")),"",IFERROR(INDEX('2-3 引出列表'!$A$2:$CE$8700,$A2028,MATCH(B$1,'2-3 引出列表'!$A$1:$CD$1,0)),""))</f>
        <v>0</v>
      </c>
      <c r="C2028">
        <f>IF(ISBLANK(IFERROR(INDEX('2-3 引出列表'!$A$2:$CE$8700,$A2028,MATCH(C$1,'2-3 引出列表'!$A$1:$CD$1,0)),"")),"",IFERROR(INDEX('2-3 引出列表'!$A$2:$CE$8700,$A2028,MATCH(C$1,'2-3 引出列表'!$A$1:$CD$1,0)),""))</f>
        <v>0</v>
      </c>
      <c r="D2028">
        <f>IF(ISBLANK(IFERROR(INDEX('2-3 引出列表'!$A$2:$CE$8700,$A2028,MATCH(D$1,'2-3 引出列表'!$A$1:$CD$1,0)),"")),"",IFERROR(INDEX('2-3 引出列表'!$A$2:$CE$8700,$A2028,MATCH(D$1,'2-3 引出列表'!$A$1:$CD$1,0)),""))</f>
        <v>0</v>
      </c>
      <c r="E2028">
        <f>IF(ISBLANK(IFERROR(INDEX('2-3 引出列表'!$A$2:$CE$8700,$A2028,MATCH(E$1,'2-3 引出列表'!$A$1:$CD$1,0)),"")),"",IFERROR(INDEX('2-3 引出列表'!$A$2:$CE$8700,$A2028,MATCH(E$1,'2-3 引出列表'!$A$1:$CD$1,0)),""))</f>
        <v>0</v>
      </c>
      <c r="F2028" t="str">
        <f t="shared" si="31"/>
        <v>0</v>
      </c>
      <c r="G2028">
        <f>IF(ISBLANK(IFERROR(INDEX('2-3 引出列表'!$A$2:$CE$8700,$A2028,MATCH(G$1,'2-3 引出列表'!$A$1:$CD$1,0)),"")),"",IFERROR(INDEX('2-3 引出列表'!$A$2:$CE$8700,$A2028,MATCH(G$1,'2-3 引出列表'!$A$1:$CD$1,0)),""))</f>
        <v>0</v>
      </c>
      <c r="H2028">
        <f>IF(ISBLANK(IFERROR(INDEX('2-3 引出列表'!$A$2:$CE$8700,$A2028,MATCH(H$1,'2-3 引出列表'!$A$1:$CD$1,0)),"")),"",IFERROR(INDEX('2-3 引出列表'!$A$2:$CE$8700,$A2028,MATCH(H$1,'2-3 引出列表'!$A$1:$CD$1,0)),""))</f>
        <v>0</v>
      </c>
      <c r="I2028">
        <f>IF(ISBLANK(IFERROR(INDEX('2-3 引出列表'!$A$2:$CE$8700,$A2028,MATCH(I$1,'2-3 引出列表'!$A$1:$CD$1,0)),"")),"",IFERROR(INDEX('2-3 引出列表'!$A$2:$CE$8700,$A2028,MATCH(I$1,'2-3 引出列表'!$A$1:$CD$1,0)),""))</f>
        <v>0</v>
      </c>
    </row>
    <row r="2029" customFormat="1" spans="1:9">
      <c r="A2029">
        <v>2028</v>
      </c>
      <c r="B2029">
        <f>IF(ISBLANK(IFERROR(INDEX('2-3 引出列表'!$A$2:$CE$8700,$A2029,MATCH(B$1,'2-3 引出列表'!$A$1:$CD$1,0)),"")),"",IFERROR(INDEX('2-3 引出列表'!$A$2:$CE$8700,$A2029,MATCH(B$1,'2-3 引出列表'!$A$1:$CD$1,0)),""))</f>
        <v>0</v>
      </c>
      <c r="C2029">
        <f>IF(ISBLANK(IFERROR(INDEX('2-3 引出列表'!$A$2:$CE$8700,$A2029,MATCH(C$1,'2-3 引出列表'!$A$1:$CD$1,0)),"")),"",IFERROR(INDEX('2-3 引出列表'!$A$2:$CE$8700,$A2029,MATCH(C$1,'2-3 引出列表'!$A$1:$CD$1,0)),""))</f>
        <v>0</v>
      </c>
      <c r="D2029">
        <f>IF(ISBLANK(IFERROR(INDEX('2-3 引出列表'!$A$2:$CE$8700,$A2029,MATCH(D$1,'2-3 引出列表'!$A$1:$CD$1,0)),"")),"",IFERROR(INDEX('2-3 引出列表'!$A$2:$CE$8700,$A2029,MATCH(D$1,'2-3 引出列表'!$A$1:$CD$1,0)),""))</f>
        <v>0</v>
      </c>
      <c r="E2029">
        <f>IF(ISBLANK(IFERROR(INDEX('2-3 引出列表'!$A$2:$CE$8700,$A2029,MATCH(E$1,'2-3 引出列表'!$A$1:$CD$1,0)),"")),"",IFERROR(INDEX('2-3 引出列表'!$A$2:$CE$8700,$A2029,MATCH(E$1,'2-3 引出列表'!$A$1:$CD$1,0)),""))</f>
        <v>0</v>
      </c>
      <c r="F2029" t="str">
        <f t="shared" si="31"/>
        <v>0</v>
      </c>
      <c r="G2029">
        <f>IF(ISBLANK(IFERROR(INDEX('2-3 引出列表'!$A$2:$CE$8700,$A2029,MATCH(G$1,'2-3 引出列表'!$A$1:$CD$1,0)),"")),"",IFERROR(INDEX('2-3 引出列表'!$A$2:$CE$8700,$A2029,MATCH(G$1,'2-3 引出列表'!$A$1:$CD$1,0)),""))</f>
        <v>0</v>
      </c>
      <c r="H2029">
        <f>IF(ISBLANK(IFERROR(INDEX('2-3 引出列表'!$A$2:$CE$8700,$A2029,MATCH(H$1,'2-3 引出列表'!$A$1:$CD$1,0)),"")),"",IFERROR(INDEX('2-3 引出列表'!$A$2:$CE$8700,$A2029,MATCH(H$1,'2-3 引出列表'!$A$1:$CD$1,0)),""))</f>
        <v>0</v>
      </c>
      <c r="I2029">
        <f>IF(ISBLANK(IFERROR(INDEX('2-3 引出列表'!$A$2:$CE$8700,$A2029,MATCH(I$1,'2-3 引出列表'!$A$1:$CD$1,0)),"")),"",IFERROR(INDEX('2-3 引出列表'!$A$2:$CE$8700,$A2029,MATCH(I$1,'2-3 引出列表'!$A$1:$CD$1,0)),""))</f>
        <v>0</v>
      </c>
    </row>
    <row r="2030" customFormat="1" spans="1:9">
      <c r="A2030">
        <v>2029</v>
      </c>
      <c r="B2030">
        <f>IF(ISBLANK(IFERROR(INDEX('2-3 引出列表'!$A$2:$CE$8700,$A2030,MATCH(B$1,'2-3 引出列表'!$A$1:$CD$1,0)),"")),"",IFERROR(INDEX('2-3 引出列表'!$A$2:$CE$8700,$A2030,MATCH(B$1,'2-3 引出列表'!$A$1:$CD$1,0)),""))</f>
        <v>0</v>
      </c>
      <c r="C2030">
        <f>IF(ISBLANK(IFERROR(INDEX('2-3 引出列表'!$A$2:$CE$8700,$A2030,MATCH(C$1,'2-3 引出列表'!$A$1:$CD$1,0)),"")),"",IFERROR(INDEX('2-3 引出列表'!$A$2:$CE$8700,$A2030,MATCH(C$1,'2-3 引出列表'!$A$1:$CD$1,0)),""))</f>
        <v>0</v>
      </c>
      <c r="D2030">
        <f>IF(ISBLANK(IFERROR(INDEX('2-3 引出列表'!$A$2:$CE$8700,$A2030,MATCH(D$1,'2-3 引出列表'!$A$1:$CD$1,0)),"")),"",IFERROR(INDEX('2-3 引出列表'!$A$2:$CE$8700,$A2030,MATCH(D$1,'2-3 引出列表'!$A$1:$CD$1,0)),""))</f>
        <v>0</v>
      </c>
      <c r="E2030">
        <f>IF(ISBLANK(IFERROR(INDEX('2-3 引出列表'!$A$2:$CE$8700,$A2030,MATCH(E$1,'2-3 引出列表'!$A$1:$CD$1,0)),"")),"",IFERROR(INDEX('2-3 引出列表'!$A$2:$CE$8700,$A2030,MATCH(E$1,'2-3 引出列表'!$A$1:$CD$1,0)),""))</f>
        <v>0</v>
      </c>
      <c r="F2030" t="str">
        <f t="shared" si="31"/>
        <v>0</v>
      </c>
      <c r="G2030">
        <f>IF(ISBLANK(IFERROR(INDEX('2-3 引出列表'!$A$2:$CE$8700,$A2030,MATCH(G$1,'2-3 引出列表'!$A$1:$CD$1,0)),"")),"",IFERROR(INDEX('2-3 引出列表'!$A$2:$CE$8700,$A2030,MATCH(G$1,'2-3 引出列表'!$A$1:$CD$1,0)),""))</f>
        <v>0</v>
      </c>
      <c r="H2030">
        <f>IF(ISBLANK(IFERROR(INDEX('2-3 引出列表'!$A$2:$CE$8700,$A2030,MATCH(H$1,'2-3 引出列表'!$A$1:$CD$1,0)),"")),"",IFERROR(INDEX('2-3 引出列表'!$A$2:$CE$8700,$A2030,MATCH(H$1,'2-3 引出列表'!$A$1:$CD$1,0)),""))</f>
        <v>0</v>
      </c>
      <c r="I2030">
        <f>IF(ISBLANK(IFERROR(INDEX('2-3 引出列表'!$A$2:$CE$8700,$A2030,MATCH(I$1,'2-3 引出列表'!$A$1:$CD$1,0)),"")),"",IFERROR(INDEX('2-3 引出列表'!$A$2:$CE$8700,$A2030,MATCH(I$1,'2-3 引出列表'!$A$1:$CD$1,0)),""))</f>
        <v>0</v>
      </c>
    </row>
    <row r="2031" customFormat="1" spans="1:9">
      <c r="A2031">
        <v>2030</v>
      </c>
      <c r="B2031">
        <f>IF(ISBLANK(IFERROR(INDEX('2-3 引出列表'!$A$2:$CE$8700,$A2031,MATCH(B$1,'2-3 引出列表'!$A$1:$CD$1,0)),"")),"",IFERROR(INDEX('2-3 引出列表'!$A$2:$CE$8700,$A2031,MATCH(B$1,'2-3 引出列表'!$A$1:$CD$1,0)),""))</f>
        <v>0</v>
      </c>
      <c r="C2031">
        <f>IF(ISBLANK(IFERROR(INDEX('2-3 引出列表'!$A$2:$CE$8700,$A2031,MATCH(C$1,'2-3 引出列表'!$A$1:$CD$1,0)),"")),"",IFERROR(INDEX('2-3 引出列表'!$A$2:$CE$8700,$A2031,MATCH(C$1,'2-3 引出列表'!$A$1:$CD$1,0)),""))</f>
        <v>0</v>
      </c>
      <c r="D2031">
        <f>IF(ISBLANK(IFERROR(INDEX('2-3 引出列表'!$A$2:$CE$8700,$A2031,MATCH(D$1,'2-3 引出列表'!$A$1:$CD$1,0)),"")),"",IFERROR(INDEX('2-3 引出列表'!$A$2:$CE$8700,$A2031,MATCH(D$1,'2-3 引出列表'!$A$1:$CD$1,0)),""))</f>
        <v>0</v>
      </c>
      <c r="E2031">
        <f>IF(ISBLANK(IFERROR(INDEX('2-3 引出列表'!$A$2:$CE$8700,$A2031,MATCH(E$1,'2-3 引出列表'!$A$1:$CD$1,0)),"")),"",IFERROR(INDEX('2-3 引出列表'!$A$2:$CE$8700,$A2031,MATCH(E$1,'2-3 引出列表'!$A$1:$CD$1,0)),""))</f>
        <v>0</v>
      </c>
      <c r="F2031" t="str">
        <f t="shared" si="31"/>
        <v>0</v>
      </c>
      <c r="G2031">
        <f>IF(ISBLANK(IFERROR(INDEX('2-3 引出列表'!$A$2:$CE$8700,$A2031,MATCH(G$1,'2-3 引出列表'!$A$1:$CD$1,0)),"")),"",IFERROR(INDEX('2-3 引出列表'!$A$2:$CE$8700,$A2031,MATCH(G$1,'2-3 引出列表'!$A$1:$CD$1,0)),""))</f>
        <v>0</v>
      </c>
      <c r="H2031">
        <f>IF(ISBLANK(IFERROR(INDEX('2-3 引出列表'!$A$2:$CE$8700,$A2031,MATCH(H$1,'2-3 引出列表'!$A$1:$CD$1,0)),"")),"",IFERROR(INDEX('2-3 引出列表'!$A$2:$CE$8700,$A2031,MATCH(H$1,'2-3 引出列表'!$A$1:$CD$1,0)),""))</f>
        <v>0</v>
      </c>
      <c r="I2031">
        <f>IF(ISBLANK(IFERROR(INDEX('2-3 引出列表'!$A$2:$CE$8700,$A2031,MATCH(I$1,'2-3 引出列表'!$A$1:$CD$1,0)),"")),"",IFERROR(INDEX('2-3 引出列表'!$A$2:$CE$8700,$A2031,MATCH(I$1,'2-3 引出列表'!$A$1:$CD$1,0)),""))</f>
        <v>0</v>
      </c>
    </row>
    <row r="2032" customFormat="1" spans="1:9">
      <c r="A2032">
        <v>2031</v>
      </c>
      <c r="B2032">
        <f>IF(ISBLANK(IFERROR(INDEX('2-3 引出列表'!$A$2:$CE$8700,$A2032,MATCH(B$1,'2-3 引出列表'!$A$1:$CD$1,0)),"")),"",IFERROR(INDEX('2-3 引出列表'!$A$2:$CE$8700,$A2032,MATCH(B$1,'2-3 引出列表'!$A$1:$CD$1,0)),""))</f>
        <v>0</v>
      </c>
      <c r="C2032">
        <f>IF(ISBLANK(IFERROR(INDEX('2-3 引出列表'!$A$2:$CE$8700,$A2032,MATCH(C$1,'2-3 引出列表'!$A$1:$CD$1,0)),"")),"",IFERROR(INDEX('2-3 引出列表'!$A$2:$CE$8700,$A2032,MATCH(C$1,'2-3 引出列表'!$A$1:$CD$1,0)),""))</f>
        <v>0</v>
      </c>
      <c r="D2032">
        <f>IF(ISBLANK(IFERROR(INDEX('2-3 引出列表'!$A$2:$CE$8700,$A2032,MATCH(D$1,'2-3 引出列表'!$A$1:$CD$1,0)),"")),"",IFERROR(INDEX('2-3 引出列表'!$A$2:$CE$8700,$A2032,MATCH(D$1,'2-3 引出列表'!$A$1:$CD$1,0)),""))</f>
        <v>0</v>
      </c>
      <c r="E2032">
        <f>IF(ISBLANK(IFERROR(INDEX('2-3 引出列表'!$A$2:$CE$8700,$A2032,MATCH(E$1,'2-3 引出列表'!$A$1:$CD$1,0)),"")),"",IFERROR(INDEX('2-3 引出列表'!$A$2:$CE$8700,$A2032,MATCH(E$1,'2-3 引出列表'!$A$1:$CD$1,0)),""))</f>
        <v>0</v>
      </c>
      <c r="F2032" t="str">
        <f t="shared" si="31"/>
        <v>0</v>
      </c>
      <c r="G2032">
        <f>IF(ISBLANK(IFERROR(INDEX('2-3 引出列表'!$A$2:$CE$8700,$A2032,MATCH(G$1,'2-3 引出列表'!$A$1:$CD$1,0)),"")),"",IFERROR(INDEX('2-3 引出列表'!$A$2:$CE$8700,$A2032,MATCH(G$1,'2-3 引出列表'!$A$1:$CD$1,0)),""))</f>
        <v>0</v>
      </c>
      <c r="H2032">
        <f>IF(ISBLANK(IFERROR(INDEX('2-3 引出列表'!$A$2:$CE$8700,$A2032,MATCH(H$1,'2-3 引出列表'!$A$1:$CD$1,0)),"")),"",IFERROR(INDEX('2-3 引出列表'!$A$2:$CE$8700,$A2032,MATCH(H$1,'2-3 引出列表'!$A$1:$CD$1,0)),""))</f>
        <v>0</v>
      </c>
      <c r="I2032">
        <f>IF(ISBLANK(IFERROR(INDEX('2-3 引出列表'!$A$2:$CE$8700,$A2032,MATCH(I$1,'2-3 引出列表'!$A$1:$CD$1,0)),"")),"",IFERROR(INDEX('2-3 引出列表'!$A$2:$CE$8700,$A2032,MATCH(I$1,'2-3 引出列表'!$A$1:$CD$1,0)),""))</f>
        <v>0</v>
      </c>
    </row>
    <row r="2033" customFormat="1" spans="1:9">
      <c r="A2033">
        <v>2032</v>
      </c>
      <c r="B2033">
        <f>IF(ISBLANK(IFERROR(INDEX('2-3 引出列表'!$A$2:$CE$8700,$A2033,MATCH(B$1,'2-3 引出列表'!$A$1:$CD$1,0)),"")),"",IFERROR(INDEX('2-3 引出列表'!$A$2:$CE$8700,$A2033,MATCH(B$1,'2-3 引出列表'!$A$1:$CD$1,0)),""))</f>
        <v>0</v>
      </c>
      <c r="C2033">
        <f>IF(ISBLANK(IFERROR(INDEX('2-3 引出列表'!$A$2:$CE$8700,$A2033,MATCH(C$1,'2-3 引出列表'!$A$1:$CD$1,0)),"")),"",IFERROR(INDEX('2-3 引出列表'!$A$2:$CE$8700,$A2033,MATCH(C$1,'2-3 引出列表'!$A$1:$CD$1,0)),""))</f>
        <v>0</v>
      </c>
      <c r="D2033">
        <f>IF(ISBLANK(IFERROR(INDEX('2-3 引出列表'!$A$2:$CE$8700,$A2033,MATCH(D$1,'2-3 引出列表'!$A$1:$CD$1,0)),"")),"",IFERROR(INDEX('2-3 引出列表'!$A$2:$CE$8700,$A2033,MATCH(D$1,'2-3 引出列表'!$A$1:$CD$1,0)),""))</f>
        <v>0</v>
      </c>
      <c r="E2033">
        <f>IF(ISBLANK(IFERROR(INDEX('2-3 引出列表'!$A$2:$CE$8700,$A2033,MATCH(E$1,'2-3 引出列表'!$A$1:$CD$1,0)),"")),"",IFERROR(INDEX('2-3 引出列表'!$A$2:$CE$8700,$A2033,MATCH(E$1,'2-3 引出列表'!$A$1:$CD$1,0)),""))</f>
        <v>0</v>
      </c>
      <c r="F2033" t="str">
        <f t="shared" si="31"/>
        <v>0</v>
      </c>
      <c r="G2033">
        <f>IF(ISBLANK(IFERROR(INDEX('2-3 引出列表'!$A$2:$CE$8700,$A2033,MATCH(G$1,'2-3 引出列表'!$A$1:$CD$1,0)),"")),"",IFERROR(INDEX('2-3 引出列表'!$A$2:$CE$8700,$A2033,MATCH(G$1,'2-3 引出列表'!$A$1:$CD$1,0)),""))</f>
        <v>0</v>
      </c>
      <c r="H2033">
        <f>IF(ISBLANK(IFERROR(INDEX('2-3 引出列表'!$A$2:$CE$8700,$A2033,MATCH(H$1,'2-3 引出列表'!$A$1:$CD$1,0)),"")),"",IFERROR(INDEX('2-3 引出列表'!$A$2:$CE$8700,$A2033,MATCH(H$1,'2-3 引出列表'!$A$1:$CD$1,0)),""))</f>
        <v>0</v>
      </c>
      <c r="I2033">
        <f>IF(ISBLANK(IFERROR(INDEX('2-3 引出列表'!$A$2:$CE$8700,$A2033,MATCH(I$1,'2-3 引出列表'!$A$1:$CD$1,0)),"")),"",IFERROR(INDEX('2-3 引出列表'!$A$2:$CE$8700,$A2033,MATCH(I$1,'2-3 引出列表'!$A$1:$CD$1,0)),""))</f>
        <v>0</v>
      </c>
    </row>
    <row r="2034" customFormat="1" spans="1:9">
      <c r="A2034">
        <v>2033</v>
      </c>
      <c r="B2034">
        <f>IF(ISBLANK(IFERROR(INDEX('2-3 引出列表'!$A$2:$CE$8700,$A2034,MATCH(B$1,'2-3 引出列表'!$A$1:$CD$1,0)),"")),"",IFERROR(INDEX('2-3 引出列表'!$A$2:$CE$8700,$A2034,MATCH(B$1,'2-3 引出列表'!$A$1:$CD$1,0)),""))</f>
        <v>0</v>
      </c>
      <c r="C2034">
        <f>IF(ISBLANK(IFERROR(INDEX('2-3 引出列表'!$A$2:$CE$8700,$A2034,MATCH(C$1,'2-3 引出列表'!$A$1:$CD$1,0)),"")),"",IFERROR(INDEX('2-3 引出列表'!$A$2:$CE$8700,$A2034,MATCH(C$1,'2-3 引出列表'!$A$1:$CD$1,0)),""))</f>
        <v>0</v>
      </c>
      <c r="D2034">
        <f>IF(ISBLANK(IFERROR(INDEX('2-3 引出列表'!$A$2:$CE$8700,$A2034,MATCH(D$1,'2-3 引出列表'!$A$1:$CD$1,0)),"")),"",IFERROR(INDEX('2-3 引出列表'!$A$2:$CE$8700,$A2034,MATCH(D$1,'2-3 引出列表'!$A$1:$CD$1,0)),""))</f>
        <v>0</v>
      </c>
      <c r="E2034">
        <f>IF(ISBLANK(IFERROR(INDEX('2-3 引出列表'!$A$2:$CE$8700,$A2034,MATCH(E$1,'2-3 引出列表'!$A$1:$CD$1,0)),"")),"",IFERROR(INDEX('2-3 引出列表'!$A$2:$CE$8700,$A2034,MATCH(E$1,'2-3 引出列表'!$A$1:$CD$1,0)),""))</f>
        <v>0</v>
      </c>
      <c r="F2034" t="str">
        <f t="shared" si="31"/>
        <v>0</v>
      </c>
      <c r="G2034">
        <f>IF(ISBLANK(IFERROR(INDEX('2-3 引出列表'!$A$2:$CE$8700,$A2034,MATCH(G$1,'2-3 引出列表'!$A$1:$CD$1,0)),"")),"",IFERROR(INDEX('2-3 引出列表'!$A$2:$CE$8700,$A2034,MATCH(G$1,'2-3 引出列表'!$A$1:$CD$1,0)),""))</f>
        <v>0</v>
      </c>
      <c r="H2034">
        <f>IF(ISBLANK(IFERROR(INDEX('2-3 引出列表'!$A$2:$CE$8700,$A2034,MATCH(H$1,'2-3 引出列表'!$A$1:$CD$1,0)),"")),"",IFERROR(INDEX('2-3 引出列表'!$A$2:$CE$8700,$A2034,MATCH(H$1,'2-3 引出列表'!$A$1:$CD$1,0)),""))</f>
        <v>0</v>
      </c>
      <c r="I2034">
        <f>IF(ISBLANK(IFERROR(INDEX('2-3 引出列表'!$A$2:$CE$8700,$A2034,MATCH(I$1,'2-3 引出列表'!$A$1:$CD$1,0)),"")),"",IFERROR(INDEX('2-3 引出列表'!$A$2:$CE$8700,$A2034,MATCH(I$1,'2-3 引出列表'!$A$1:$CD$1,0)),""))</f>
        <v>0</v>
      </c>
    </row>
    <row r="2035" customFormat="1" spans="1:9">
      <c r="A2035">
        <v>2034</v>
      </c>
      <c r="B2035">
        <f>IF(ISBLANK(IFERROR(INDEX('2-3 引出列表'!$A$2:$CE$8700,$A2035,MATCH(B$1,'2-3 引出列表'!$A$1:$CD$1,0)),"")),"",IFERROR(INDEX('2-3 引出列表'!$A$2:$CE$8700,$A2035,MATCH(B$1,'2-3 引出列表'!$A$1:$CD$1,0)),""))</f>
        <v>0</v>
      </c>
      <c r="C2035">
        <f>IF(ISBLANK(IFERROR(INDEX('2-3 引出列表'!$A$2:$CE$8700,$A2035,MATCH(C$1,'2-3 引出列表'!$A$1:$CD$1,0)),"")),"",IFERROR(INDEX('2-3 引出列表'!$A$2:$CE$8700,$A2035,MATCH(C$1,'2-3 引出列表'!$A$1:$CD$1,0)),""))</f>
        <v>0</v>
      </c>
      <c r="D2035">
        <f>IF(ISBLANK(IFERROR(INDEX('2-3 引出列表'!$A$2:$CE$8700,$A2035,MATCH(D$1,'2-3 引出列表'!$A$1:$CD$1,0)),"")),"",IFERROR(INDEX('2-3 引出列表'!$A$2:$CE$8700,$A2035,MATCH(D$1,'2-3 引出列表'!$A$1:$CD$1,0)),""))</f>
        <v>0</v>
      </c>
      <c r="E2035">
        <f>IF(ISBLANK(IFERROR(INDEX('2-3 引出列表'!$A$2:$CE$8700,$A2035,MATCH(E$1,'2-3 引出列表'!$A$1:$CD$1,0)),"")),"",IFERROR(INDEX('2-3 引出列表'!$A$2:$CE$8700,$A2035,MATCH(E$1,'2-3 引出列表'!$A$1:$CD$1,0)),""))</f>
        <v>0</v>
      </c>
      <c r="F2035" t="str">
        <f t="shared" si="31"/>
        <v>0</v>
      </c>
      <c r="G2035">
        <f>IF(ISBLANK(IFERROR(INDEX('2-3 引出列表'!$A$2:$CE$8700,$A2035,MATCH(G$1,'2-3 引出列表'!$A$1:$CD$1,0)),"")),"",IFERROR(INDEX('2-3 引出列表'!$A$2:$CE$8700,$A2035,MATCH(G$1,'2-3 引出列表'!$A$1:$CD$1,0)),""))</f>
        <v>0</v>
      </c>
      <c r="H2035">
        <f>IF(ISBLANK(IFERROR(INDEX('2-3 引出列表'!$A$2:$CE$8700,$A2035,MATCH(H$1,'2-3 引出列表'!$A$1:$CD$1,0)),"")),"",IFERROR(INDEX('2-3 引出列表'!$A$2:$CE$8700,$A2035,MATCH(H$1,'2-3 引出列表'!$A$1:$CD$1,0)),""))</f>
        <v>0</v>
      </c>
      <c r="I2035">
        <f>IF(ISBLANK(IFERROR(INDEX('2-3 引出列表'!$A$2:$CE$8700,$A2035,MATCH(I$1,'2-3 引出列表'!$A$1:$CD$1,0)),"")),"",IFERROR(INDEX('2-3 引出列表'!$A$2:$CE$8700,$A2035,MATCH(I$1,'2-3 引出列表'!$A$1:$CD$1,0)),""))</f>
        <v>0</v>
      </c>
    </row>
    <row r="2036" customFormat="1" spans="1:9">
      <c r="A2036">
        <v>2035</v>
      </c>
      <c r="B2036">
        <f>IF(ISBLANK(IFERROR(INDEX('2-3 引出列表'!$A$2:$CE$8700,$A2036,MATCH(B$1,'2-3 引出列表'!$A$1:$CD$1,0)),"")),"",IFERROR(INDEX('2-3 引出列表'!$A$2:$CE$8700,$A2036,MATCH(B$1,'2-3 引出列表'!$A$1:$CD$1,0)),""))</f>
        <v>0</v>
      </c>
      <c r="C2036">
        <f>IF(ISBLANK(IFERROR(INDEX('2-3 引出列表'!$A$2:$CE$8700,$A2036,MATCH(C$1,'2-3 引出列表'!$A$1:$CD$1,0)),"")),"",IFERROR(INDEX('2-3 引出列表'!$A$2:$CE$8700,$A2036,MATCH(C$1,'2-3 引出列表'!$A$1:$CD$1,0)),""))</f>
        <v>0</v>
      </c>
      <c r="D2036">
        <f>IF(ISBLANK(IFERROR(INDEX('2-3 引出列表'!$A$2:$CE$8700,$A2036,MATCH(D$1,'2-3 引出列表'!$A$1:$CD$1,0)),"")),"",IFERROR(INDEX('2-3 引出列表'!$A$2:$CE$8700,$A2036,MATCH(D$1,'2-3 引出列表'!$A$1:$CD$1,0)),""))</f>
        <v>0</v>
      </c>
      <c r="E2036">
        <f>IF(ISBLANK(IFERROR(INDEX('2-3 引出列表'!$A$2:$CE$8700,$A2036,MATCH(E$1,'2-3 引出列表'!$A$1:$CD$1,0)),"")),"",IFERROR(INDEX('2-3 引出列表'!$A$2:$CE$8700,$A2036,MATCH(E$1,'2-3 引出列表'!$A$1:$CD$1,0)),""))</f>
        <v>0</v>
      </c>
      <c r="F2036" t="str">
        <f t="shared" si="31"/>
        <v>0</v>
      </c>
      <c r="G2036">
        <f>IF(ISBLANK(IFERROR(INDEX('2-3 引出列表'!$A$2:$CE$8700,$A2036,MATCH(G$1,'2-3 引出列表'!$A$1:$CD$1,0)),"")),"",IFERROR(INDEX('2-3 引出列表'!$A$2:$CE$8700,$A2036,MATCH(G$1,'2-3 引出列表'!$A$1:$CD$1,0)),""))</f>
        <v>0</v>
      </c>
      <c r="H2036">
        <f>IF(ISBLANK(IFERROR(INDEX('2-3 引出列表'!$A$2:$CE$8700,$A2036,MATCH(H$1,'2-3 引出列表'!$A$1:$CD$1,0)),"")),"",IFERROR(INDEX('2-3 引出列表'!$A$2:$CE$8700,$A2036,MATCH(H$1,'2-3 引出列表'!$A$1:$CD$1,0)),""))</f>
        <v>0</v>
      </c>
      <c r="I2036">
        <f>IF(ISBLANK(IFERROR(INDEX('2-3 引出列表'!$A$2:$CE$8700,$A2036,MATCH(I$1,'2-3 引出列表'!$A$1:$CD$1,0)),"")),"",IFERROR(INDEX('2-3 引出列表'!$A$2:$CE$8700,$A2036,MATCH(I$1,'2-3 引出列表'!$A$1:$CD$1,0)),""))</f>
        <v>0</v>
      </c>
    </row>
    <row r="2037" customFormat="1" spans="1:9">
      <c r="A2037">
        <v>2036</v>
      </c>
      <c r="B2037">
        <f>IF(ISBLANK(IFERROR(INDEX('2-3 引出列表'!$A$2:$CE$8700,$A2037,MATCH(B$1,'2-3 引出列表'!$A$1:$CD$1,0)),"")),"",IFERROR(INDEX('2-3 引出列表'!$A$2:$CE$8700,$A2037,MATCH(B$1,'2-3 引出列表'!$A$1:$CD$1,0)),""))</f>
        <v>0</v>
      </c>
      <c r="C2037">
        <f>IF(ISBLANK(IFERROR(INDEX('2-3 引出列表'!$A$2:$CE$8700,$A2037,MATCH(C$1,'2-3 引出列表'!$A$1:$CD$1,0)),"")),"",IFERROR(INDEX('2-3 引出列表'!$A$2:$CE$8700,$A2037,MATCH(C$1,'2-3 引出列表'!$A$1:$CD$1,0)),""))</f>
        <v>0</v>
      </c>
      <c r="D2037">
        <f>IF(ISBLANK(IFERROR(INDEX('2-3 引出列表'!$A$2:$CE$8700,$A2037,MATCH(D$1,'2-3 引出列表'!$A$1:$CD$1,0)),"")),"",IFERROR(INDEX('2-3 引出列表'!$A$2:$CE$8700,$A2037,MATCH(D$1,'2-3 引出列表'!$A$1:$CD$1,0)),""))</f>
        <v>0</v>
      </c>
      <c r="E2037">
        <f>IF(ISBLANK(IFERROR(INDEX('2-3 引出列表'!$A$2:$CE$8700,$A2037,MATCH(E$1,'2-3 引出列表'!$A$1:$CD$1,0)),"")),"",IFERROR(INDEX('2-3 引出列表'!$A$2:$CE$8700,$A2037,MATCH(E$1,'2-3 引出列表'!$A$1:$CD$1,0)),""))</f>
        <v>0</v>
      </c>
      <c r="F2037" t="str">
        <f t="shared" si="31"/>
        <v>0</v>
      </c>
      <c r="G2037">
        <f>IF(ISBLANK(IFERROR(INDEX('2-3 引出列表'!$A$2:$CE$8700,$A2037,MATCH(G$1,'2-3 引出列表'!$A$1:$CD$1,0)),"")),"",IFERROR(INDEX('2-3 引出列表'!$A$2:$CE$8700,$A2037,MATCH(G$1,'2-3 引出列表'!$A$1:$CD$1,0)),""))</f>
        <v>0</v>
      </c>
      <c r="H2037">
        <f>IF(ISBLANK(IFERROR(INDEX('2-3 引出列表'!$A$2:$CE$8700,$A2037,MATCH(H$1,'2-3 引出列表'!$A$1:$CD$1,0)),"")),"",IFERROR(INDEX('2-3 引出列表'!$A$2:$CE$8700,$A2037,MATCH(H$1,'2-3 引出列表'!$A$1:$CD$1,0)),""))</f>
        <v>0</v>
      </c>
      <c r="I2037">
        <f>IF(ISBLANK(IFERROR(INDEX('2-3 引出列表'!$A$2:$CE$8700,$A2037,MATCH(I$1,'2-3 引出列表'!$A$1:$CD$1,0)),"")),"",IFERROR(INDEX('2-3 引出列表'!$A$2:$CE$8700,$A2037,MATCH(I$1,'2-3 引出列表'!$A$1:$CD$1,0)),""))</f>
        <v>0</v>
      </c>
    </row>
    <row r="2038" customFormat="1" spans="1:9">
      <c r="A2038">
        <v>2037</v>
      </c>
      <c r="B2038">
        <f>IF(ISBLANK(IFERROR(INDEX('2-3 引出列表'!$A$2:$CE$8700,$A2038,MATCH(B$1,'2-3 引出列表'!$A$1:$CD$1,0)),"")),"",IFERROR(INDEX('2-3 引出列表'!$A$2:$CE$8700,$A2038,MATCH(B$1,'2-3 引出列表'!$A$1:$CD$1,0)),""))</f>
        <v>0</v>
      </c>
      <c r="C2038">
        <f>IF(ISBLANK(IFERROR(INDEX('2-3 引出列表'!$A$2:$CE$8700,$A2038,MATCH(C$1,'2-3 引出列表'!$A$1:$CD$1,0)),"")),"",IFERROR(INDEX('2-3 引出列表'!$A$2:$CE$8700,$A2038,MATCH(C$1,'2-3 引出列表'!$A$1:$CD$1,0)),""))</f>
        <v>0</v>
      </c>
      <c r="D2038">
        <f>IF(ISBLANK(IFERROR(INDEX('2-3 引出列表'!$A$2:$CE$8700,$A2038,MATCH(D$1,'2-3 引出列表'!$A$1:$CD$1,0)),"")),"",IFERROR(INDEX('2-3 引出列表'!$A$2:$CE$8700,$A2038,MATCH(D$1,'2-3 引出列表'!$A$1:$CD$1,0)),""))</f>
        <v>0</v>
      </c>
      <c r="E2038">
        <f>IF(ISBLANK(IFERROR(INDEX('2-3 引出列表'!$A$2:$CE$8700,$A2038,MATCH(E$1,'2-3 引出列表'!$A$1:$CD$1,0)),"")),"",IFERROR(INDEX('2-3 引出列表'!$A$2:$CE$8700,$A2038,MATCH(E$1,'2-3 引出列表'!$A$1:$CD$1,0)),""))</f>
        <v>0</v>
      </c>
      <c r="F2038" t="str">
        <f t="shared" si="31"/>
        <v>0</v>
      </c>
      <c r="G2038">
        <f>IF(ISBLANK(IFERROR(INDEX('2-3 引出列表'!$A$2:$CE$8700,$A2038,MATCH(G$1,'2-3 引出列表'!$A$1:$CD$1,0)),"")),"",IFERROR(INDEX('2-3 引出列表'!$A$2:$CE$8700,$A2038,MATCH(G$1,'2-3 引出列表'!$A$1:$CD$1,0)),""))</f>
        <v>0</v>
      </c>
      <c r="H2038">
        <f>IF(ISBLANK(IFERROR(INDEX('2-3 引出列表'!$A$2:$CE$8700,$A2038,MATCH(H$1,'2-3 引出列表'!$A$1:$CD$1,0)),"")),"",IFERROR(INDEX('2-3 引出列表'!$A$2:$CE$8700,$A2038,MATCH(H$1,'2-3 引出列表'!$A$1:$CD$1,0)),""))</f>
        <v>0</v>
      </c>
      <c r="I2038">
        <f>IF(ISBLANK(IFERROR(INDEX('2-3 引出列表'!$A$2:$CE$8700,$A2038,MATCH(I$1,'2-3 引出列表'!$A$1:$CD$1,0)),"")),"",IFERROR(INDEX('2-3 引出列表'!$A$2:$CE$8700,$A2038,MATCH(I$1,'2-3 引出列表'!$A$1:$CD$1,0)),""))</f>
        <v>0</v>
      </c>
    </row>
    <row r="2039" customFormat="1" spans="1:9">
      <c r="A2039">
        <v>2038</v>
      </c>
      <c r="B2039">
        <f>IF(ISBLANK(IFERROR(INDEX('2-3 引出列表'!$A$2:$CE$8700,$A2039,MATCH(B$1,'2-3 引出列表'!$A$1:$CD$1,0)),"")),"",IFERROR(INDEX('2-3 引出列表'!$A$2:$CE$8700,$A2039,MATCH(B$1,'2-3 引出列表'!$A$1:$CD$1,0)),""))</f>
        <v>0</v>
      </c>
      <c r="C2039">
        <f>IF(ISBLANK(IFERROR(INDEX('2-3 引出列表'!$A$2:$CE$8700,$A2039,MATCH(C$1,'2-3 引出列表'!$A$1:$CD$1,0)),"")),"",IFERROR(INDEX('2-3 引出列表'!$A$2:$CE$8700,$A2039,MATCH(C$1,'2-3 引出列表'!$A$1:$CD$1,0)),""))</f>
        <v>0</v>
      </c>
      <c r="D2039">
        <f>IF(ISBLANK(IFERROR(INDEX('2-3 引出列表'!$A$2:$CE$8700,$A2039,MATCH(D$1,'2-3 引出列表'!$A$1:$CD$1,0)),"")),"",IFERROR(INDEX('2-3 引出列表'!$A$2:$CE$8700,$A2039,MATCH(D$1,'2-3 引出列表'!$A$1:$CD$1,0)),""))</f>
        <v>0</v>
      </c>
      <c r="E2039">
        <f>IF(ISBLANK(IFERROR(INDEX('2-3 引出列表'!$A$2:$CE$8700,$A2039,MATCH(E$1,'2-3 引出列表'!$A$1:$CD$1,0)),"")),"",IFERROR(INDEX('2-3 引出列表'!$A$2:$CE$8700,$A2039,MATCH(E$1,'2-3 引出列表'!$A$1:$CD$1,0)),""))</f>
        <v>0</v>
      </c>
      <c r="F2039" t="str">
        <f t="shared" si="31"/>
        <v>0</v>
      </c>
      <c r="G2039">
        <f>IF(ISBLANK(IFERROR(INDEX('2-3 引出列表'!$A$2:$CE$8700,$A2039,MATCH(G$1,'2-3 引出列表'!$A$1:$CD$1,0)),"")),"",IFERROR(INDEX('2-3 引出列表'!$A$2:$CE$8700,$A2039,MATCH(G$1,'2-3 引出列表'!$A$1:$CD$1,0)),""))</f>
        <v>0</v>
      </c>
      <c r="H2039">
        <f>IF(ISBLANK(IFERROR(INDEX('2-3 引出列表'!$A$2:$CE$8700,$A2039,MATCH(H$1,'2-3 引出列表'!$A$1:$CD$1,0)),"")),"",IFERROR(INDEX('2-3 引出列表'!$A$2:$CE$8700,$A2039,MATCH(H$1,'2-3 引出列表'!$A$1:$CD$1,0)),""))</f>
        <v>0</v>
      </c>
      <c r="I2039">
        <f>IF(ISBLANK(IFERROR(INDEX('2-3 引出列表'!$A$2:$CE$8700,$A2039,MATCH(I$1,'2-3 引出列表'!$A$1:$CD$1,0)),"")),"",IFERROR(INDEX('2-3 引出列表'!$A$2:$CE$8700,$A2039,MATCH(I$1,'2-3 引出列表'!$A$1:$CD$1,0)),""))</f>
        <v>0</v>
      </c>
    </row>
    <row r="2040" customFormat="1" spans="1:9">
      <c r="A2040">
        <v>2039</v>
      </c>
      <c r="B2040">
        <f>IF(ISBLANK(IFERROR(INDEX('2-3 引出列表'!$A$2:$CE$8700,$A2040,MATCH(B$1,'2-3 引出列表'!$A$1:$CD$1,0)),"")),"",IFERROR(INDEX('2-3 引出列表'!$A$2:$CE$8700,$A2040,MATCH(B$1,'2-3 引出列表'!$A$1:$CD$1,0)),""))</f>
        <v>0</v>
      </c>
      <c r="C2040">
        <f>IF(ISBLANK(IFERROR(INDEX('2-3 引出列表'!$A$2:$CE$8700,$A2040,MATCH(C$1,'2-3 引出列表'!$A$1:$CD$1,0)),"")),"",IFERROR(INDEX('2-3 引出列表'!$A$2:$CE$8700,$A2040,MATCH(C$1,'2-3 引出列表'!$A$1:$CD$1,0)),""))</f>
        <v>0</v>
      </c>
      <c r="D2040">
        <f>IF(ISBLANK(IFERROR(INDEX('2-3 引出列表'!$A$2:$CE$8700,$A2040,MATCH(D$1,'2-3 引出列表'!$A$1:$CD$1,0)),"")),"",IFERROR(INDEX('2-3 引出列表'!$A$2:$CE$8700,$A2040,MATCH(D$1,'2-3 引出列表'!$A$1:$CD$1,0)),""))</f>
        <v>0</v>
      </c>
      <c r="E2040">
        <f>IF(ISBLANK(IFERROR(INDEX('2-3 引出列表'!$A$2:$CE$8700,$A2040,MATCH(E$1,'2-3 引出列表'!$A$1:$CD$1,0)),"")),"",IFERROR(INDEX('2-3 引出列表'!$A$2:$CE$8700,$A2040,MATCH(E$1,'2-3 引出列表'!$A$1:$CD$1,0)),""))</f>
        <v>0</v>
      </c>
      <c r="F2040" t="str">
        <f t="shared" si="31"/>
        <v>0</v>
      </c>
      <c r="G2040">
        <f>IF(ISBLANK(IFERROR(INDEX('2-3 引出列表'!$A$2:$CE$8700,$A2040,MATCH(G$1,'2-3 引出列表'!$A$1:$CD$1,0)),"")),"",IFERROR(INDEX('2-3 引出列表'!$A$2:$CE$8700,$A2040,MATCH(G$1,'2-3 引出列表'!$A$1:$CD$1,0)),""))</f>
        <v>0</v>
      </c>
      <c r="H2040">
        <f>IF(ISBLANK(IFERROR(INDEX('2-3 引出列表'!$A$2:$CE$8700,$A2040,MATCH(H$1,'2-3 引出列表'!$A$1:$CD$1,0)),"")),"",IFERROR(INDEX('2-3 引出列表'!$A$2:$CE$8700,$A2040,MATCH(H$1,'2-3 引出列表'!$A$1:$CD$1,0)),""))</f>
        <v>0</v>
      </c>
      <c r="I2040">
        <f>IF(ISBLANK(IFERROR(INDEX('2-3 引出列表'!$A$2:$CE$8700,$A2040,MATCH(I$1,'2-3 引出列表'!$A$1:$CD$1,0)),"")),"",IFERROR(INDEX('2-3 引出列表'!$A$2:$CE$8700,$A2040,MATCH(I$1,'2-3 引出列表'!$A$1:$CD$1,0)),""))</f>
        <v>0</v>
      </c>
    </row>
    <row r="2041" customFormat="1" spans="1:9">
      <c r="A2041">
        <v>2040</v>
      </c>
      <c r="B2041">
        <f>IF(ISBLANK(IFERROR(INDEX('2-3 引出列表'!$A$2:$CE$8700,$A2041,MATCH(B$1,'2-3 引出列表'!$A$1:$CD$1,0)),"")),"",IFERROR(INDEX('2-3 引出列表'!$A$2:$CE$8700,$A2041,MATCH(B$1,'2-3 引出列表'!$A$1:$CD$1,0)),""))</f>
        <v>0</v>
      </c>
      <c r="C2041">
        <f>IF(ISBLANK(IFERROR(INDEX('2-3 引出列表'!$A$2:$CE$8700,$A2041,MATCH(C$1,'2-3 引出列表'!$A$1:$CD$1,0)),"")),"",IFERROR(INDEX('2-3 引出列表'!$A$2:$CE$8700,$A2041,MATCH(C$1,'2-3 引出列表'!$A$1:$CD$1,0)),""))</f>
        <v>0</v>
      </c>
      <c r="D2041">
        <f>IF(ISBLANK(IFERROR(INDEX('2-3 引出列表'!$A$2:$CE$8700,$A2041,MATCH(D$1,'2-3 引出列表'!$A$1:$CD$1,0)),"")),"",IFERROR(INDEX('2-3 引出列表'!$A$2:$CE$8700,$A2041,MATCH(D$1,'2-3 引出列表'!$A$1:$CD$1,0)),""))</f>
        <v>0</v>
      </c>
      <c r="E2041">
        <f>IF(ISBLANK(IFERROR(INDEX('2-3 引出列表'!$A$2:$CE$8700,$A2041,MATCH(E$1,'2-3 引出列表'!$A$1:$CD$1,0)),"")),"",IFERROR(INDEX('2-3 引出列表'!$A$2:$CE$8700,$A2041,MATCH(E$1,'2-3 引出列表'!$A$1:$CD$1,0)),""))</f>
        <v>0</v>
      </c>
      <c r="F2041" t="str">
        <f t="shared" si="31"/>
        <v>0</v>
      </c>
      <c r="G2041">
        <f>IF(ISBLANK(IFERROR(INDEX('2-3 引出列表'!$A$2:$CE$8700,$A2041,MATCH(G$1,'2-3 引出列表'!$A$1:$CD$1,0)),"")),"",IFERROR(INDEX('2-3 引出列表'!$A$2:$CE$8700,$A2041,MATCH(G$1,'2-3 引出列表'!$A$1:$CD$1,0)),""))</f>
        <v>0</v>
      </c>
      <c r="H2041">
        <f>IF(ISBLANK(IFERROR(INDEX('2-3 引出列表'!$A$2:$CE$8700,$A2041,MATCH(H$1,'2-3 引出列表'!$A$1:$CD$1,0)),"")),"",IFERROR(INDEX('2-3 引出列表'!$A$2:$CE$8700,$A2041,MATCH(H$1,'2-3 引出列表'!$A$1:$CD$1,0)),""))</f>
        <v>0</v>
      </c>
      <c r="I2041">
        <f>IF(ISBLANK(IFERROR(INDEX('2-3 引出列表'!$A$2:$CE$8700,$A2041,MATCH(I$1,'2-3 引出列表'!$A$1:$CD$1,0)),"")),"",IFERROR(INDEX('2-3 引出列表'!$A$2:$CE$8700,$A2041,MATCH(I$1,'2-3 引出列表'!$A$1:$CD$1,0)),""))</f>
        <v>0</v>
      </c>
    </row>
    <row r="2042" customFormat="1" spans="1:9">
      <c r="A2042">
        <v>2041</v>
      </c>
      <c r="B2042">
        <f>IF(ISBLANK(IFERROR(INDEX('2-3 引出列表'!$A$2:$CE$8700,$A2042,MATCH(B$1,'2-3 引出列表'!$A$1:$CD$1,0)),"")),"",IFERROR(INDEX('2-3 引出列表'!$A$2:$CE$8700,$A2042,MATCH(B$1,'2-3 引出列表'!$A$1:$CD$1,0)),""))</f>
        <v>0</v>
      </c>
      <c r="C2042">
        <f>IF(ISBLANK(IFERROR(INDEX('2-3 引出列表'!$A$2:$CE$8700,$A2042,MATCH(C$1,'2-3 引出列表'!$A$1:$CD$1,0)),"")),"",IFERROR(INDEX('2-3 引出列表'!$A$2:$CE$8700,$A2042,MATCH(C$1,'2-3 引出列表'!$A$1:$CD$1,0)),""))</f>
        <v>0</v>
      </c>
      <c r="D2042">
        <f>IF(ISBLANK(IFERROR(INDEX('2-3 引出列表'!$A$2:$CE$8700,$A2042,MATCH(D$1,'2-3 引出列表'!$A$1:$CD$1,0)),"")),"",IFERROR(INDEX('2-3 引出列表'!$A$2:$CE$8700,$A2042,MATCH(D$1,'2-3 引出列表'!$A$1:$CD$1,0)),""))</f>
        <v>0</v>
      </c>
      <c r="E2042">
        <f>IF(ISBLANK(IFERROR(INDEX('2-3 引出列表'!$A$2:$CE$8700,$A2042,MATCH(E$1,'2-3 引出列表'!$A$1:$CD$1,0)),"")),"",IFERROR(INDEX('2-3 引出列表'!$A$2:$CE$8700,$A2042,MATCH(E$1,'2-3 引出列表'!$A$1:$CD$1,0)),""))</f>
        <v>0</v>
      </c>
      <c r="F2042" t="str">
        <f t="shared" si="31"/>
        <v>0</v>
      </c>
      <c r="G2042">
        <f>IF(ISBLANK(IFERROR(INDEX('2-3 引出列表'!$A$2:$CE$8700,$A2042,MATCH(G$1,'2-3 引出列表'!$A$1:$CD$1,0)),"")),"",IFERROR(INDEX('2-3 引出列表'!$A$2:$CE$8700,$A2042,MATCH(G$1,'2-3 引出列表'!$A$1:$CD$1,0)),""))</f>
        <v>0</v>
      </c>
      <c r="H2042">
        <f>IF(ISBLANK(IFERROR(INDEX('2-3 引出列表'!$A$2:$CE$8700,$A2042,MATCH(H$1,'2-3 引出列表'!$A$1:$CD$1,0)),"")),"",IFERROR(INDEX('2-3 引出列表'!$A$2:$CE$8700,$A2042,MATCH(H$1,'2-3 引出列表'!$A$1:$CD$1,0)),""))</f>
        <v>0</v>
      </c>
      <c r="I2042">
        <f>IF(ISBLANK(IFERROR(INDEX('2-3 引出列表'!$A$2:$CE$8700,$A2042,MATCH(I$1,'2-3 引出列表'!$A$1:$CD$1,0)),"")),"",IFERROR(INDEX('2-3 引出列表'!$A$2:$CE$8700,$A2042,MATCH(I$1,'2-3 引出列表'!$A$1:$CD$1,0)),""))</f>
        <v>0</v>
      </c>
    </row>
    <row r="2043" customFormat="1" spans="1:9">
      <c r="A2043">
        <v>2042</v>
      </c>
      <c r="B2043">
        <f>IF(ISBLANK(IFERROR(INDEX('2-3 引出列表'!$A$2:$CE$8700,$A2043,MATCH(B$1,'2-3 引出列表'!$A$1:$CD$1,0)),"")),"",IFERROR(INDEX('2-3 引出列表'!$A$2:$CE$8700,$A2043,MATCH(B$1,'2-3 引出列表'!$A$1:$CD$1,0)),""))</f>
        <v>0</v>
      </c>
      <c r="C2043">
        <f>IF(ISBLANK(IFERROR(INDEX('2-3 引出列表'!$A$2:$CE$8700,$A2043,MATCH(C$1,'2-3 引出列表'!$A$1:$CD$1,0)),"")),"",IFERROR(INDEX('2-3 引出列表'!$A$2:$CE$8700,$A2043,MATCH(C$1,'2-3 引出列表'!$A$1:$CD$1,0)),""))</f>
        <v>0</v>
      </c>
      <c r="D2043">
        <f>IF(ISBLANK(IFERROR(INDEX('2-3 引出列表'!$A$2:$CE$8700,$A2043,MATCH(D$1,'2-3 引出列表'!$A$1:$CD$1,0)),"")),"",IFERROR(INDEX('2-3 引出列表'!$A$2:$CE$8700,$A2043,MATCH(D$1,'2-3 引出列表'!$A$1:$CD$1,0)),""))</f>
        <v>0</v>
      </c>
      <c r="E2043">
        <f>IF(ISBLANK(IFERROR(INDEX('2-3 引出列表'!$A$2:$CE$8700,$A2043,MATCH(E$1,'2-3 引出列表'!$A$1:$CD$1,0)),"")),"",IFERROR(INDEX('2-3 引出列表'!$A$2:$CE$8700,$A2043,MATCH(E$1,'2-3 引出列表'!$A$1:$CD$1,0)),""))</f>
        <v>0</v>
      </c>
      <c r="F2043" t="str">
        <f t="shared" si="31"/>
        <v>0</v>
      </c>
      <c r="G2043">
        <f>IF(ISBLANK(IFERROR(INDEX('2-3 引出列表'!$A$2:$CE$8700,$A2043,MATCH(G$1,'2-3 引出列表'!$A$1:$CD$1,0)),"")),"",IFERROR(INDEX('2-3 引出列表'!$A$2:$CE$8700,$A2043,MATCH(G$1,'2-3 引出列表'!$A$1:$CD$1,0)),""))</f>
        <v>0</v>
      </c>
      <c r="H2043">
        <f>IF(ISBLANK(IFERROR(INDEX('2-3 引出列表'!$A$2:$CE$8700,$A2043,MATCH(H$1,'2-3 引出列表'!$A$1:$CD$1,0)),"")),"",IFERROR(INDEX('2-3 引出列表'!$A$2:$CE$8700,$A2043,MATCH(H$1,'2-3 引出列表'!$A$1:$CD$1,0)),""))</f>
        <v>0</v>
      </c>
      <c r="I2043">
        <f>IF(ISBLANK(IFERROR(INDEX('2-3 引出列表'!$A$2:$CE$8700,$A2043,MATCH(I$1,'2-3 引出列表'!$A$1:$CD$1,0)),"")),"",IFERROR(INDEX('2-3 引出列表'!$A$2:$CE$8700,$A2043,MATCH(I$1,'2-3 引出列表'!$A$1:$CD$1,0)),""))</f>
        <v>0</v>
      </c>
    </row>
    <row r="2044" customFormat="1" spans="1:9">
      <c r="A2044">
        <v>2043</v>
      </c>
      <c r="B2044">
        <f>IF(ISBLANK(IFERROR(INDEX('2-3 引出列表'!$A$2:$CE$8700,$A2044,MATCH(B$1,'2-3 引出列表'!$A$1:$CD$1,0)),"")),"",IFERROR(INDEX('2-3 引出列表'!$A$2:$CE$8700,$A2044,MATCH(B$1,'2-3 引出列表'!$A$1:$CD$1,0)),""))</f>
        <v>0</v>
      </c>
      <c r="C2044">
        <f>IF(ISBLANK(IFERROR(INDEX('2-3 引出列表'!$A$2:$CE$8700,$A2044,MATCH(C$1,'2-3 引出列表'!$A$1:$CD$1,0)),"")),"",IFERROR(INDEX('2-3 引出列表'!$A$2:$CE$8700,$A2044,MATCH(C$1,'2-3 引出列表'!$A$1:$CD$1,0)),""))</f>
        <v>0</v>
      </c>
      <c r="D2044">
        <f>IF(ISBLANK(IFERROR(INDEX('2-3 引出列表'!$A$2:$CE$8700,$A2044,MATCH(D$1,'2-3 引出列表'!$A$1:$CD$1,0)),"")),"",IFERROR(INDEX('2-3 引出列表'!$A$2:$CE$8700,$A2044,MATCH(D$1,'2-3 引出列表'!$A$1:$CD$1,0)),""))</f>
        <v>0</v>
      </c>
      <c r="E2044">
        <f>IF(ISBLANK(IFERROR(INDEX('2-3 引出列表'!$A$2:$CE$8700,$A2044,MATCH(E$1,'2-3 引出列表'!$A$1:$CD$1,0)),"")),"",IFERROR(INDEX('2-3 引出列表'!$A$2:$CE$8700,$A2044,MATCH(E$1,'2-3 引出列表'!$A$1:$CD$1,0)),""))</f>
        <v>0</v>
      </c>
      <c r="F2044" t="str">
        <f t="shared" si="31"/>
        <v>0</v>
      </c>
      <c r="G2044">
        <f>IF(ISBLANK(IFERROR(INDEX('2-3 引出列表'!$A$2:$CE$8700,$A2044,MATCH(G$1,'2-3 引出列表'!$A$1:$CD$1,0)),"")),"",IFERROR(INDEX('2-3 引出列表'!$A$2:$CE$8700,$A2044,MATCH(G$1,'2-3 引出列表'!$A$1:$CD$1,0)),""))</f>
        <v>0</v>
      </c>
      <c r="H2044">
        <f>IF(ISBLANK(IFERROR(INDEX('2-3 引出列表'!$A$2:$CE$8700,$A2044,MATCH(H$1,'2-3 引出列表'!$A$1:$CD$1,0)),"")),"",IFERROR(INDEX('2-3 引出列表'!$A$2:$CE$8700,$A2044,MATCH(H$1,'2-3 引出列表'!$A$1:$CD$1,0)),""))</f>
        <v>0</v>
      </c>
      <c r="I2044">
        <f>IF(ISBLANK(IFERROR(INDEX('2-3 引出列表'!$A$2:$CE$8700,$A2044,MATCH(I$1,'2-3 引出列表'!$A$1:$CD$1,0)),"")),"",IFERROR(INDEX('2-3 引出列表'!$A$2:$CE$8700,$A2044,MATCH(I$1,'2-3 引出列表'!$A$1:$CD$1,0)),""))</f>
        <v>0</v>
      </c>
    </row>
    <row r="2045" customFormat="1" spans="1:9">
      <c r="A2045">
        <v>2044</v>
      </c>
      <c r="B2045">
        <f>IF(ISBLANK(IFERROR(INDEX('2-3 引出列表'!$A$2:$CE$8700,$A2045,MATCH(B$1,'2-3 引出列表'!$A$1:$CD$1,0)),"")),"",IFERROR(INDEX('2-3 引出列表'!$A$2:$CE$8700,$A2045,MATCH(B$1,'2-3 引出列表'!$A$1:$CD$1,0)),""))</f>
        <v>0</v>
      </c>
      <c r="C2045">
        <f>IF(ISBLANK(IFERROR(INDEX('2-3 引出列表'!$A$2:$CE$8700,$A2045,MATCH(C$1,'2-3 引出列表'!$A$1:$CD$1,0)),"")),"",IFERROR(INDEX('2-3 引出列表'!$A$2:$CE$8700,$A2045,MATCH(C$1,'2-3 引出列表'!$A$1:$CD$1,0)),""))</f>
        <v>0</v>
      </c>
      <c r="D2045">
        <f>IF(ISBLANK(IFERROR(INDEX('2-3 引出列表'!$A$2:$CE$8700,$A2045,MATCH(D$1,'2-3 引出列表'!$A$1:$CD$1,0)),"")),"",IFERROR(INDEX('2-3 引出列表'!$A$2:$CE$8700,$A2045,MATCH(D$1,'2-3 引出列表'!$A$1:$CD$1,0)),""))</f>
        <v>0</v>
      </c>
      <c r="E2045">
        <f>IF(ISBLANK(IFERROR(INDEX('2-3 引出列表'!$A$2:$CE$8700,$A2045,MATCH(E$1,'2-3 引出列表'!$A$1:$CD$1,0)),"")),"",IFERROR(INDEX('2-3 引出列表'!$A$2:$CE$8700,$A2045,MATCH(E$1,'2-3 引出列表'!$A$1:$CD$1,0)),""))</f>
        <v>0</v>
      </c>
      <c r="F2045" t="str">
        <f t="shared" si="31"/>
        <v>0</v>
      </c>
      <c r="G2045">
        <f>IF(ISBLANK(IFERROR(INDEX('2-3 引出列表'!$A$2:$CE$8700,$A2045,MATCH(G$1,'2-3 引出列表'!$A$1:$CD$1,0)),"")),"",IFERROR(INDEX('2-3 引出列表'!$A$2:$CE$8700,$A2045,MATCH(G$1,'2-3 引出列表'!$A$1:$CD$1,0)),""))</f>
        <v>0</v>
      </c>
      <c r="H2045">
        <f>IF(ISBLANK(IFERROR(INDEX('2-3 引出列表'!$A$2:$CE$8700,$A2045,MATCH(H$1,'2-3 引出列表'!$A$1:$CD$1,0)),"")),"",IFERROR(INDEX('2-3 引出列表'!$A$2:$CE$8700,$A2045,MATCH(H$1,'2-3 引出列表'!$A$1:$CD$1,0)),""))</f>
        <v>0</v>
      </c>
      <c r="I2045">
        <f>IF(ISBLANK(IFERROR(INDEX('2-3 引出列表'!$A$2:$CE$8700,$A2045,MATCH(I$1,'2-3 引出列表'!$A$1:$CD$1,0)),"")),"",IFERROR(INDEX('2-3 引出列表'!$A$2:$CE$8700,$A2045,MATCH(I$1,'2-3 引出列表'!$A$1:$CD$1,0)),""))</f>
        <v>0</v>
      </c>
    </row>
    <row r="2046" customFormat="1" spans="1:9">
      <c r="A2046">
        <v>2045</v>
      </c>
      <c r="B2046">
        <f>IF(ISBLANK(IFERROR(INDEX('2-3 引出列表'!$A$2:$CE$8700,$A2046,MATCH(B$1,'2-3 引出列表'!$A$1:$CD$1,0)),"")),"",IFERROR(INDEX('2-3 引出列表'!$A$2:$CE$8700,$A2046,MATCH(B$1,'2-3 引出列表'!$A$1:$CD$1,0)),""))</f>
        <v>0</v>
      </c>
      <c r="C2046">
        <f>IF(ISBLANK(IFERROR(INDEX('2-3 引出列表'!$A$2:$CE$8700,$A2046,MATCH(C$1,'2-3 引出列表'!$A$1:$CD$1,0)),"")),"",IFERROR(INDEX('2-3 引出列表'!$A$2:$CE$8700,$A2046,MATCH(C$1,'2-3 引出列表'!$A$1:$CD$1,0)),""))</f>
        <v>0</v>
      </c>
      <c r="D2046">
        <f>IF(ISBLANK(IFERROR(INDEX('2-3 引出列表'!$A$2:$CE$8700,$A2046,MATCH(D$1,'2-3 引出列表'!$A$1:$CD$1,0)),"")),"",IFERROR(INDEX('2-3 引出列表'!$A$2:$CE$8700,$A2046,MATCH(D$1,'2-3 引出列表'!$A$1:$CD$1,0)),""))</f>
        <v>0</v>
      </c>
      <c r="E2046">
        <f>IF(ISBLANK(IFERROR(INDEX('2-3 引出列表'!$A$2:$CE$8700,$A2046,MATCH(E$1,'2-3 引出列表'!$A$1:$CD$1,0)),"")),"",IFERROR(INDEX('2-3 引出列表'!$A$2:$CE$8700,$A2046,MATCH(E$1,'2-3 引出列表'!$A$1:$CD$1,0)),""))</f>
        <v>0</v>
      </c>
      <c r="F2046" t="str">
        <f t="shared" si="31"/>
        <v>0</v>
      </c>
      <c r="G2046">
        <f>IF(ISBLANK(IFERROR(INDEX('2-3 引出列表'!$A$2:$CE$8700,$A2046,MATCH(G$1,'2-3 引出列表'!$A$1:$CD$1,0)),"")),"",IFERROR(INDEX('2-3 引出列表'!$A$2:$CE$8700,$A2046,MATCH(G$1,'2-3 引出列表'!$A$1:$CD$1,0)),""))</f>
        <v>0</v>
      </c>
      <c r="H2046">
        <f>IF(ISBLANK(IFERROR(INDEX('2-3 引出列表'!$A$2:$CE$8700,$A2046,MATCH(H$1,'2-3 引出列表'!$A$1:$CD$1,0)),"")),"",IFERROR(INDEX('2-3 引出列表'!$A$2:$CE$8700,$A2046,MATCH(H$1,'2-3 引出列表'!$A$1:$CD$1,0)),""))</f>
        <v>0</v>
      </c>
      <c r="I2046">
        <f>IF(ISBLANK(IFERROR(INDEX('2-3 引出列表'!$A$2:$CE$8700,$A2046,MATCH(I$1,'2-3 引出列表'!$A$1:$CD$1,0)),"")),"",IFERROR(INDEX('2-3 引出列表'!$A$2:$CE$8700,$A2046,MATCH(I$1,'2-3 引出列表'!$A$1:$CD$1,0)),""))</f>
        <v>0</v>
      </c>
    </row>
    <row r="2047" customFormat="1" spans="1:9">
      <c r="A2047">
        <v>2046</v>
      </c>
      <c r="B2047">
        <f>IF(ISBLANK(IFERROR(INDEX('2-3 引出列表'!$A$2:$CE$8700,$A2047,MATCH(B$1,'2-3 引出列表'!$A$1:$CD$1,0)),"")),"",IFERROR(INDEX('2-3 引出列表'!$A$2:$CE$8700,$A2047,MATCH(B$1,'2-3 引出列表'!$A$1:$CD$1,0)),""))</f>
        <v>0</v>
      </c>
      <c r="C2047">
        <f>IF(ISBLANK(IFERROR(INDEX('2-3 引出列表'!$A$2:$CE$8700,$A2047,MATCH(C$1,'2-3 引出列表'!$A$1:$CD$1,0)),"")),"",IFERROR(INDEX('2-3 引出列表'!$A$2:$CE$8700,$A2047,MATCH(C$1,'2-3 引出列表'!$A$1:$CD$1,0)),""))</f>
        <v>0</v>
      </c>
      <c r="D2047">
        <f>IF(ISBLANK(IFERROR(INDEX('2-3 引出列表'!$A$2:$CE$8700,$A2047,MATCH(D$1,'2-3 引出列表'!$A$1:$CD$1,0)),"")),"",IFERROR(INDEX('2-3 引出列表'!$A$2:$CE$8700,$A2047,MATCH(D$1,'2-3 引出列表'!$A$1:$CD$1,0)),""))</f>
        <v>0</v>
      </c>
      <c r="E2047">
        <f>IF(ISBLANK(IFERROR(INDEX('2-3 引出列表'!$A$2:$CE$8700,$A2047,MATCH(E$1,'2-3 引出列表'!$A$1:$CD$1,0)),"")),"",IFERROR(INDEX('2-3 引出列表'!$A$2:$CE$8700,$A2047,MATCH(E$1,'2-3 引出列表'!$A$1:$CD$1,0)),""))</f>
        <v>0</v>
      </c>
      <c r="F2047" t="str">
        <f t="shared" si="31"/>
        <v>0</v>
      </c>
      <c r="G2047">
        <f>IF(ISBLANK(IFERROR(INDEX('2-3 引出列表'!$A$2:$CE$8700,$A2047,MATCH(G$1,'2-3 引出列表'!$A$1:$CD$1,0)),"")),"",IFERROR(INDEX('2-3 引出列表'!$A$2:$CE$8700,$A2047,MATCH(G$1,'2-3 引出列表'!$A$1:$CD$1,0)),""))</f>
        <v>0</v>
      </c>
      <c r="H2047">
        <f>IF(ISBLANK(IFERROR(INDEX('2-3 引出列表'!$A$2:$CE$8700,$A2047,MATCH(H$1,'2-3 引出列表'!$A$1:$CD$1,0)),"")),"",IFERROR(INDEX('2-3 引出列表'!$A$2:$CE$8700,$A2047,MATCH(H$1,'2-3 引出列表'!$A$1:$CD$1,0)),""))</f>
        <v>0</v>
      </c>
      <c r="I2047">
        <f>IF(ISBLANK(IFERROR(INDEX('2-3 引出列表'!$A$2:$CE$8700,$A2047,MATCH(I$1,'2-3 引出列表'!$A$1:$CD$1,0)),"")),"",IFERROR(INDEX('2-3 引出列表'!$A$2:$CE$8700,$A2047,MATCH(I$1,'2-3 引出列表'!$A$1:$CD$1,0)),""))</f>
        <v>0</v>
      </c>
    </row>
    <row r="2048" customFormat="1" spans="1:9">
      <c r="A2048">
        <v>2047</v>
      </c>
      <c r="B2048">
        <f>IF(ISBLANK(IFERROR(INDEX('2-3 引出列表'!$A$2:$CE$8700,$A2048,MATCH(B$1,'2-3 引出列表'!$A$1:$CD$1,0)),"")),"",IFERROR(INDEX('2-3 引出列表'!$A$2:$CE$8700,$A2048,MATCH(B$1,'2-3 引出列表'!$A$1:$CD$1,0)),""))</f>
        <v>0</v>
      </c>
      <c r="C2048">
        <f>IF(ISBLANK(IFERROR(INDEX('2-3 引出列表'!$A$2:$CE$8700,$A2048,MATCH(C$1,'2-3 引出列表'!$A$1:$CD$1,0)),"")),"",IFERROR(INDEX('2-3 引出列表'!$A$2:$CE$8700,$A2048,MATCH(C$1,'2-3 引出列表'!$A$1:$CD$1,0)),""))</f>
        <v>0</v>
      </c>
      <c r="D2048">
        <f>IF(ISBLANK(IFERROR(INDEX('2-3 引出列表'!$A$2:$CE$8700,$A2048,MATCH(D$1,'2-3 引出列表'!$A$1:$CD$1,0)),"")),"",IFERROR(INDEX('2-3 引出列表'!$A$2:$CE$8700,$A2048,MATCH(D$1,'2-3 引出列表'!$A$1:$CD$1,0)),""))</f>
        <v>0</v>
      </c>
      <c r="E2048">
        <f>IF(ISBLANK(IFERROR(INDEX('2-3 引出列表'!$A$2:$CE$8700,$A2048,MATCH(E$1,'2-3 引出列表'!$A$1:$CD$1,0)),"")),"",IFERROR(INDEX('2-3 引出列表'!$A$2:$CE$8700,$A2048,MATCH(E$1,'2-3 引出列表'!$A$1:$CD$1,0)),""))</f>
        <v>0</v>
      </c>
      <c r="F2048" t="str">
        <f t="shared" si="31"/>
        <v>0</v>
      </c>
      <c r="G2048">
        <f>IF(ISBLANK(IFERROR(INDEX('2-3 引出列表'!$A$2:$CE$8700,$A2048,MATCH(G$1,'2-3 引出列表'!$A$1:$CD$1,0)),"")),"",IFERROR(INDEX('2-3 引出列表'!$A$2:$CE$8700,$A2048,MATCH(G$1,'2-3 引出列表'!$A$1:$CD$1,0)),""))</f>
        <v>0</v>
      </c>
      <c r="H2048">
        <f>IF(ISBLANK(IFERROR(INDEX('2-3 引出列表'!$A$2:$CE$8700,$A2048,MATCH(H$1,'2-3 引出列表'!$A$1:$CD$1,0)),"")),"",IFERROR(INDEX('2-3 引出列表'!$A$2:$CE$8700,$A2048,MATCH(H$1,'2-3 引出列表'!$A$1:$CD$1,0)),""))</f>
        <v>0</v>
      </c>
      <c r="I2048">
        <f>IF(ISBLANK(IFERROR(INDEX('2-3 引出列表'!$A$2:$CE$8700,$A2048,MATCH(I$1,'2-3 引出列表'!$A$1:$CD$1,0)),"")),"",IFERROR(INDEX('2-3 引出列表'!$A$2:$CE$8700,$A2048,MATCH(I$1,'2-3 引出列表'!$A$1:$CD$1,0)),""))</f>
        <v>0</v>
      </c>
    </row>
    <row r="2049" customFormat="1" spans="1:9">
      <c r="A2049">
        <v>2048</v>
      </c>
      <c r="B2049">
        <f>IF(ISBLANK(IFERROR(INDEX('2-3 引出列表'!$A$2:$CE$8700,$A2049,MATCH(B$1,'2-3 引出列表'!$A$1:$CD$1,0)),"")),"",IFERROR(INDEX('2-3 引出列表'!$A$2:$CE$8700,$A2049,MATCH(B$1,'2-3 引出列表'!$A$1:$CD$1,0)),""))</f>
        <v>0</v>
      </c>
      <c r="C2049">
        <f>IF(ISBLANK(IFERROR(INDEX('2-3 引出列表'!$A$2:$CE$8700,$A2049,MATCH(C$1,'2-3 引出列表'!$A$1:$CD$1,0)),"")),"",IFERROR(INDEX('2-3 引出列表'!$A$2:$CE$8700,$A2049,MATCH(C$1,'2-3 引出列表'!$A$1:$CD$1,0)),""))</f>
        <v>0</v>
      </c>
      <c r="D2049">
        <f>IF(ISBLANK(IFERROR(INDEX('2-3 引出列表'!$A$2:$CE$8700,$A2049,MATCH(D$1,'2-3 引出列表'!$A$1:$CD$1,0)),"")),"",IFERROR(INDEX('2-3 引出列表'!$A$2:$CE$8700,$A2049,MATCH(D$1,'2-3 引出列表'!$A$1:$CD$1,0)),""))</f>
        <v>0</v>
      </c>
      <c r="E2049">
        <f>IF(ISBLANK(IFERROR(INDEX('2-3 引出列表'!$A$2:$CE$8700,$A2049,MATCH(E$1,'2-3 引出列表'!$A$1:$CD$1,0)),"")),"",IFERROR(INDEX('2-3 引出列表'!$A$2:$CE$8700,$A2049,MATCH(E$1,'2-3 引出列表'!$A$1:$CD$1,0)),""))</f>
        <v>0</v>
      </c>
      <c r="F2049" t="str">
        <f t="shared" si="31"/>
        <v>0</v>
      </c>
      <c r="G2049">
        <f>IF(ISBLANK(IFERROR(INDEX('2-3 引出列表'!$A$2:$CE$8700,$A2049,MATCH(G$1,'2-3 引出列表'!$A$1:$CD$1,0)),"")),"",IFERROR(INDEX('2-3 引出列表'!$A$2:$CE$8700,$A2049,MATCH(G$1,'2-3 引出列表'!$A$1:$CD$1,0)),""))</f>
        <v>0</v>
      </c>
      <c r="H2049">
        <f>IF(ISBLANK(IFERROR(INDEX('2-3 引出列表'!$A$2:$CE$8700,$A2049,MATCH(H$1,'2-3 引出列表'!$A$1:$CD$1,0)),"")),"",IFERROR(INDEX('2-3 引出列表'!$A$2:$CE$8700,$A2049,MATCH(H$1,'2-3 引出列表'!$A$1:$CD$1,0)),""))</f>
        <v>0</v>
      </c>
      <c r="I2049">
        <f>IF(ISBLANK(IFERROR(INDEX('2-3 引出列表'!$A$2:$CE$8700,$A2049,MATCH(I$1,'2-3 引出列表'!$A$1:$CD$1,0)),"")),"",IFERROR(INDEX('2-3 引出列表'!$A$2:$CE$8700,$A2049,MATCH(I$1,'2-3 引出列表'!$A$1:$CD$1,0)),""))</f>
        <v>0</v>
      </c>
    </row>
    <row r="2050" customFormat="1" spans="1:9">
      <c r="A2050">
        <v>2049</v>
      </c>
      <c r="B2050">
        <f>IF(ISBLANK(IFERROR(INDEX('2-3 引出列表'!$A$2:$CE$8700,$A2050,MATCH(B$1,'2-3 引出列表'!$A$1:$CD$1,0)),"")),"",IFERROR(INDEX('2-3 引出列表'!$A$2:$CE$8700,$A2050,MATCH(B$1,'2-3 引出列表'!$A$1:$CD$1,0)),""))</f>
        <v>0</v>
      </c>
      <c r="C2050">
        <f>IF(ISBLANK(IFERROR(INDEX('2-3 引出列表'!$A$2:$CE$8700,$A2050,MATCH(C$1,'2-3 引出列表'!$A$1:$CD$1,0)),"")),"",IFERROR(INDEX('2-3 引出列表'!$A$2:$CE$8700,$A2050,MATCH(C$1,'2-3 引出列表'!$A$1:$CD$1,0)),""))</f>
        <v>0</v>
      </c>
      <c r="D2050">
        <f>IF(ISBLANK(IFERROR(INDEX('2-3 引出列表'!$A$2:$CE$8700,$A2050,MATCH(D$1,'2-3 引出列表'!$A$1:$CD$1,0)),"")),"",IFERROR(INDEX('2-3 引出列表'!$A$2:$CE$8700,$A2050,MATCH(D$1,'2-3 引出列表'!$A$1:$CD$1,0)),""))</f>
        <v>0</v>
      </c>
      <c r="E2050">
        <f>IF(ISBLANK(IFERROR(INDEX('2-3 引出列表'!$A$2:$CE$8700,$A2050,MATCH(E$1,'2-3 引出列表'!$A$1:$CD$1,0)),"")),"",IFERROR(INDEX('2-3 引出列表'!$A$2:$CE$8700,$A2050,MATCH(E$1,'2-3 引出列表'!$A$1:$CD$1,0)),""))</f>
        <v>0</v>
      </c>
      <c r="F2050" t="str">
        <f t="shared" ref="F2050:F2113" si="32">LEFT(E2050,7)</f>
        <v>0</v>
      </c>
      <c r="G2050">
        <f>IF(ISBLANK(IFERROR(INDEX('2-3 引出列表'!$A$2:$CE$8700,$A2050,MATCH(G$1,'2-3 引出列表'!$A$1:$CD$1,0)),"")),"",IFERROR(INDEX('2-3 引出列表'!$A$2:$CE$8700,$A2050,MATCH(G$1,'2-3 引出列表'!$A$1:$CD$1,0)),""))</f>
        <v>0</v>
      </c>
      <c r="H2050">
        <f>IF(ISBLANK(IFERROR(INDEX('2-3 引出列表'!$A$2:$CE$8700,$A2050,MATCH(H$1,'2-3 引出列表'!$A$1:$CD$1,0)),"")),"",IFERROR(INDEX('2-3 引出列表'!$A$2:$CE$8700,$A2050,MATCH(H$1,'2-3 引出列表'!$A$1:$CD$1,0)),""))</f>
        <v>0</v>
      </c>
      <c r="I2050">
        <f>IF(ISBLANK(IFERROR(INDEX('2-3 引出列表'!$A$2:$CE$8700,$A2050,MATCH(I$1,'2-3 引出列表'!$A$1:$CD$1,0)),"")),"",IFERROR(INDEX('2-3 引出列表'!$A$2:$CE$8700,$A2050,MATCH(I$1,'2-3 引出列表'!$A$1:$CD$1,0)),""))</f>
        <v>0</v>
      </c>
    </row>
    <row r="2051" customFormat="1" spans="1:9">
      <c r="A2051">
        <v>2050</v>
      </c>
      <c r="B2051">
        <f>IF(ISBLANK(IFERROR(INDEX('2-3 引出列表'!$A$2:$CE$8700,$A2051,MATCH(B$1,'2-3 引出列表'!$A$1:$CD$1,0)),"")),"",IFERROR(INDEX('2-3 引出列表'!$A$2:$CE$8700,$A2051,MATCH(B$1,'2-3 引出列表'!$A$1:$CD$1,0)),""))</f>
        <v>0</v>
      </c>
      <c r="C2051">
        <f>IF(ISBLANK(IFERROR(INDEX('2-3 引出列表'!$A$2:$CE$8700,$A2051,MATCH(C$1,'2-3 引出列表'!$A$1:$CD$1,0)),"")),"",IFERROR(INDEX('2-3 引出列表'!$A$2:$CE$8700,$A2051,MATCH(C$1,'2-3 引出列表'!$A$1:$CD$1,0)),""))</f>
        <v>0</v>
      </c>
      <c r="D2051">
        <f>IF(ISBLANK(IFERROR(INDEX('2-3 引出列表'!$A$2:$CE$8700,$A2051,MATCH(D$1,'2-3 引出列表'!$A$1:$CD$1,0)),"")),"",IFERROR(INDEX('2-3 引出列表'!$A$2:$CE$8700,$A2051,MATCH(D$1,'2-3 引出列表'!$A$1:$CD$1,0)),""))</f>
        <v>0</v>
      </c>
      <c r="E2051">
        <f>IF(ISBLANK(IFERROR(INDEX('2-3 引出列表'!$A$2:$CE$8700,$A2051,MATCH(E$1,'2-3 引出列表'!$A$1:$CD$1,0)),"")),"",IFERROR(INDEX('2-3 引出列表'!$A$2:$CE$8700,$A2051,MATCH(E$1,'2-3 引出列表'!$A$1:$CD$1,0)),""))</f>
        <v>0</v>
      </c>
      <c r="F2051" t="str">
        <f t="shared" si="32"/>
        <v>0</v>
      </c>
      <c r="G2051">
        <f>IF(ISBLANK(IFERROR(INDEX('2-3 引出列表'!$A$2:$CE$8700,$A2051,MATCH(G$1,'2-3 引出列表'!$A$1:$CD$1,0)),"")),"",IFERROR(INDEX('2-3 引出列表'!$A$2:$CE$8700,$A2051,MATCH(G$1,'2-3 引出列表'!$A$1:$CD$1,0)),""))</f>
        <v>0</v>
      </c>
      <c r="H2051">
        <f>IF(ISBLANK(IFERROR(INDEX('2-3 引出列表'!$A$2:$CE$8700,$A2051,MATCH(H$1,'2-3 引出列表'!$A$1:$CD$1,0)),"")),"",IFERROR(INDEX('2-3 引出列表'!$A$2:$CE$8700,$A2051,MATCH(H$1,'2-3 引出列表'!$A$1:$CD$1,0)),""))</f>
        <v>0</v>
      </c>
      <c r="I2051">
        <f>IF(ISBLANK(IFERROR(INDEX('2-3 引出列表'!$A$2:$CE$8700,$A2051,MATCH(I$1,'2-3 引出列表'!$A$1:$CD$1,0)),"")),"",IFERROR(INDEX('2-3 引出列表'!$A$2:$CE$8700,$A2051,MATCH(I$1,'2-3 引出列表'!$A$1:$CD$1,0)),""))</f>
        <v>0</v>
      </c>
    </row>
    <row r="2052" customFormat="1" spans="1:9">
      <c r="A2052">
        <v>2051</v>
      </c>
      <c r="B2052">
        <f>IF(ISBLANK(IFERROR(INDEX('2-3 引出列表'!$A$2:$CE$8700,$A2052,MATCH(B$1,'2-3 引出列表'!$A$1:$CD$1,0)),"")),"",IFERROR(INDEX('2-3 引出列表'!$A$2:$CE$8700,$A2052,MATCH(B$1,'2-3 引出列表'!$A$1:$CD$1,0)),""))</f>
        <v>0</v>
      </c>
      <c r="C2052">
        <f>IF(ISBLANK(IFERROR(INDEX('2-3 引出列表'!$A$2:$CE$8700,$A2052,MATCH(C$1,'2-3 引出列表'!$A$1:$CD$1,0)),"")),"",IFERROR(INDEX('2-3 引出列表'!$A$2:$CE$8700,$A2052,MATCH(C$1,'2-3 引出列表'!$A$1:$CD$1,0)),""))</f>
        <v>0</v>
      </c>
      <c r="D2052">
        <f>IF(ISBLANK(IFERROR(INDEX('2-3 引出列表'!$A$2:$CE$8700,$A2052,MATCH(D$1,'2-3 引出列表'!$A$1:$CD$1,0)),"")),"",IFERROR(INDEX('2-3 引出列表'!$A$2:$CE$8700,$A2052,MATCH(D$1,'2-3 引出列表'!$A$1:$CD$1,0)),""))</f>
        <v>0</v>
      </c>
      <c r="E2052">
        <f>IF(ISBLANK(IFERROR(INDEX('2-3 引出列表'!$A$2:$CE$8700,$A2052,MATCH(E$1,'2-3 引出列表'!$A$1:$CD$1,0)),"")),"",IFERROR(INDEX('2-3 引出列表'!$A$2:$CE$8700,$A2052,MATCH(E$1,'2-3 引出列表'!$A$1:$CD$1,0)),""))</f>
        <v>0</v>
      </c>
      <c r="F2052" t="str">
        <f t="shared" si="32"/>
        <v>0</v>
      </c>
      <c r="G2052">
        <f>IF(ISBLANK(IFERROR(INDEX('2-3 引出列表'!$A$2:$CE$8700,$A2052,MATCH(G$1,'2-3 引出列表'!$A$1:$CD$1,0)),"")),"",IFERROR(INDEX('2-3 引出列表'!$A$2:$CE$8700,$A2052,MATCH(G$1,'2-3 引出列表'!$A$1:$CD$1,0)),""))</f>
        <v>0</v>
      </c>
      <c r="H2052">
        <f>IF(ISBLANK(IFERROR(INDEX('2-3 引出列表'!$A$2:$CE$8700,$A2052,MATCH(H$1,'2-3 引出列表'!$A$1:$CD$1,0)),"")),"",IFERROR(INDEX('2-3 引出列表'!$A$2:$CE$8700,$A2052,MATCH(H$1,'2-3 引出列表'!$A$1:$CD$1,0)),""))</f>
        <v>0</v>
      </c>
      <c r="I2052">
        <f>IF(ISBLANK(IFERROR(INDEX('2-3 引出列表'!$A$2:$CE$8700,$A2052,MATCH(I$1,'2-3 引出列表'!$A$1:$CD$1,0)),"")),"",IFERROR(INDEX('2-3 引出列表'!$A$2:$CE$8700,$A2052,MATCH(I$1,'2-3 引出列表'!$A$1:$CD$1,0)),""))</f>
        <v>0</v>
      </c>
    </row>
    <row r="2053" customFormat="1" spans="1:9">
      <c r="A2053">
        <v>2052</v>
      </c>
      <c r="B2053">
        <f>IF(ISBLANK(IFERROR(INDEX('2-3 引出列表'!$A$2:$CE$8700,$A2053,MATCH(B$1,'2-3 引出列表'!$A$1:$CD$1,0)),"")),"",IFERROR(INDEX('2-3 引出列表'!$A$2:$CE$8700,$A2053,MATCH(B$1,'2-3 引出列表'!$A$1:$CD$1,0)),""))</f>
        <v>0</v>
      </c>
      <c r="C2053">
        <f>IF(ISBLANK(IFERROR(INDEX('2-3 引出列表'!$A$2:$CE$8700,$A2053,MATCH(C$1,'2-3 引出列表'!$A$1:$CD$1,0)),"")),"",IFERROR(INDEX('2-3 引出列表'!$A$2:$CE$8700,$A2053,MATCH(C$1,'2-3 引出列表'!$A$1:$CD$1,0)),""))</f>
        <v>0</v>
      </c>
      <c r="D2053">
        <f>IF(ISBLANK(IFERROR(INDEX('2-3 引出列表'!$A$2:$CE$8700,$A2053,MATCH(D$1,'2-3 引出列表'!$A$1:$CD$1,0)),"")),"",IFERROR(INDEX('2-3 引出列表'!$A$2:$CE$8700,$A2053,MATCH(D$1,'2-3 引出列表'!$A$1:$CD$1,0)),""))</f>
        <v>0</v>
      </c>
      <c r="E2053">
        <f>IF(ISBLANK(IFERROR(INDEX('2-3 引出列表'!$A$2:$CE$8700,$A2053,MATCH(E$1,'2-3 引出列表'!$A$1:$CD$1,0)),"")),"",IFERROR(INDEX('2-3 引出列表'!$A$2:$CE$8700,$A2053,MATCH(E$1,'2-3 引出列表'!$A$1:$CD$1,0)),""))</f>
        <v>0</v>
      </c>
      <c r="F2053" t="str">
        <f t="shared" si="32"/>
        <v>0</v>
      </c>
      <c r="G2053">
        <f>IF(ISBLANK(IFERROR(INDEX('2-3 引出列表'!$A$2:$CE$8700,$A2053,MATCH(G$1,'2-3 引出列表'!$A$1:$CD$1,0)),"")),"",IFERROR(INDEX('2-3 引出列表'!$A$2:$CE$8700,$A2053,MATCH(G$1,'2-3 引出列表'!$A$1:$CD$1,0)),""))</f>
        <v>0</v>
      </c>
      <c r="H2053">
        <f>IF(ISBLANK(IFERROR(INDEX('2-3 引出列表'!$A$2:$CE$8700,$A2053,MATCH(H$1,'2-3 引出列表'!$A$1:$CD$1,0)),"")),"",IFERROR(INDEX('2-3 引出列表'!$A$2:$CE$8700,$A2053,MATCH(H$1,'2-3 引出列表'!$A$1:$CD$1,0)),""))</f>
        <v>0</v>
      </c>
      <c r="I2053">
        <f>IF(ISBLANK(IFERROR(INDEX('2-3 引出列表'!$A$2:$CE$8700,$A2053,MATCH(I$1,'2-3 引出列表'!$A$1:$CD$1,0)),"")),"",IFERROR(INDEX('2-3 引出列表'!$A$2:$CE$8700,$A2053,MATCH(I$1,'2-3 引出列表'!$A$1:$CD$1,0)),""))</f>
        <v>0</v>
      </c>
    </row>
    <row r="2054" customFormat="1" spans="1:9">
      <c r="A2054">
        <v>2053</v>
      </c>
      <c r="B2054">
        <f>IF(ISBLANK(IFERROR(INDEX('2-3 引出列表'!$A$2:$CE$8700,$A2054,MATCH(B$1,'2-3 引出列表'!$A$1:$CD$1,0)),"")),"",IFERROR(INDEX('2-3 引出列表'!$A$2:$CE$8700,$A2054,MATCH(B$1,'2-3 引出列表'!$A$1:$CD$1,0)),""))</f>
        <v>0</v>
      </c>
      <c r="C2054">
        <f>IF(ISBLANK(IFERROR(INDEX('2-3 引出列表'!$A$2:$CE$8700,$A2054,MATCH(C$1,'2-3 引出列表'!$A$1:$CD$1,0)),"")),"",IFERROR(INDEX('2-3 引出列表'!$A$2:$CE$8700,$A2054,MATCH(C$1,'2-3 引出列表'!$A$1:$CD$1,0)),""))</f>
        <v>0</v>
      </c>
      <c r="D2054">
        <f>IF(ISBLANK(IFERROR(INDEX('2-3 引出列表'!$A$2:$CE$8700,$A2054,MATCH(D$1,'2-3 引出列表'!$A$1:$CD$1,0)),"")),"",IFERROR(INDEX('2-3 引出列表'!$A$2:$CE$8700,$A2054,MATCH(D$1,'2-3 引出列表'!$A$1:$CD$1,0)),""))</f>
        <v>0</v>
      </c>
      <c r="E2054">
        <f>IF(ISBLANK(IFERROR(INDEX('2-3 引出列表'!$A$2:$CE$8700,$A2054,MATCH(E$1,'2-3 引出列表'!$A$1:$CD$1,0)),"")),"",IFERROR(INDEX('2-3 引出列表'!$A$2:$CE$8700,$A2054,MATCH(E$1,'2-3 引出列表'!$A$1:$CD$1,0)),""))</f>
        <v>0</v>
      </c>
      <c r="F2054" t="str">
        <f t="shared" si="32"/>
        <v>0</v>
      </c>
      <c r="G2054">
        <f>IF(ISBLANK(IFERROR(INDEX('2-3 引出列表'!$A$2:$CE$8700,$A2054,MATCH(G$1,'2-3 引出列表'!$A$1:$CD$1,0)),"")),"",IFERROR(INDEX('2-3 引出列表'!$A$2:$CE$8700,$A2054,MATCH(G$1,'2-3 引出列表'!$A$1:$CD$1,0)),""))</f>
        <v>0</v>
      </c>
      <c r="H2054">
        <f>IF(ISBLANK(IFERROR(INDEX('2-3 引出列表'!$A$2:$CE$8700,$A2054,MATCH(H$1,'2-3 引出列表'!$A$1:$CD$1,0)),"")),"",IFERROR(INDEX('2-3 引出列表'!$A$2:$CE$8700,$A2054,MATCH(H$1,'2-3 引出列表'!$A$1:$CD$1,0)),""))</f>
        <v>0</v>
      </c>
      <c r="I2054">
        <f>IF(ISBLANK(IFERROR(INDEX('2-3 引出列表'!$A$2:$CE$8700,$A2054,MATCH(I$1,'2-3 引出列表'!$A$1:$CD$1,0)),"")),"",IFERROR(INDEX('2-3 引出列表'!$A$2:$CE$8700,$A2054,MATCH(I$1,'2-3 引出列表'!$A$1:$CD$1,0)),""))</f>
        <v>0</v>
      </c>
    </row>
    <row r="2055" customFormat="1" spans="1:9">
      <c r="A2055">
        <v>2054</v>
      </c>
      <c r="B2055">
        <f>IF(ISBLANK(IFERROR(INDEX('2-3 引出列表'!$A$2:$CE$8700,$A2055,MATCH(B$1,'2-3 引出列表'!$A$1:$CD$1,0)),"")),"",IFERROR(INDEX('2-3 引出列表'!$A$2:$CE$8700,$A2055,MATCH(B$1,'2-3 引出列表'!$A$1:$CD$1,0)),""))</f>
        <v>0</v>
      </c>
      <c r="C2055">
        <f>IF(ISBLANK(IFERROR(INDEX('2-3 引出列表'!$A$2:$CE$8700,$A2055,MATCH(C$1,'2-3 引出列表'!$A$1:$CD$1,0)),"")),"",IFERROR(INDEX('2-3 引出列表'!$A$2:$CE$8700,$A2055,MATCH(C$1,'2-3 引出列表'!$A$1:$CD$1,0)),""))</f>
        <v>0</v>
      </c>
      <c r="D2055">
        <f>IF(ISBLANK(IFERROR(INDEX('2-3 引出列表'!$A$2:$CE$8700,$A2055,MATCH(D$1,'2-3 引出列表'!$A$1:$CD$1,0)),"")),"",IFERROR(INDEX('2-3 引出列表'!$A$2:$CE$8700,$A2055,MATCH(D$1,'2-3 引出列表'!$A$1:$CD$1,0)),""))</f>
        <v>0</v>
      </c>
      <c r="E2055">
        <f>IF(ISBLANK(IFERROR(INDEX('2-3 引出列表'!$A$2:$CE$8700,$A2055,MATCH(E$1,'2-3 引出列表'!$A$1:$CD$1,0)),"")),"",IFERROR(INDEX('2-3 引出列表'!$A$2:$CE$8700,$A2055,MATCH(E$1,'2-3 引出列表'!$A$1:$CD$1,0)),""))</f>
        <v>0</v>
      </c>
      <c r="F2055" t="str">
        <f t="shared" si="32"/>
        <v>0</v>
      </c>
      <c r="G2055">
        <f>IF(ISBLANK(IFERROR(INDEX('2-3 引出列表'!$A$2:$CE$8700,$A2055,MATCH(G$1,'2-3 引出列表'!$A$1:$CD$1,0)),"")),"",IFERROR(INDEX('2-3 引出列表'!$A$2:$CE$8700,$A2055,MATCH(G$1,'2-3 引出列表'!$A$1:$CD$1,0)),""))</f>
        <v>0</v>
      </c>
      <c r="H2055">
        <f>IF(ISBLANK(IFERROR(INDEX('2-3 引出列表'!$A$2:$CE$8700,$A2055,MATCH(H$1,'2-3 引出列表'!$A$1:$CD$1,0)),"")),"",IFERROR(INDEX('2-3 引出列表'!$A$2:$CE$8700,$A2055,MATCH(H$1,'2-3 引出列表'!$A$1:$CD$1,0)),""))</f>
        <v>0</v>
      </c>
      <c r="I2055">
        <f>IF(ISBLANK(IFERROR(INDEX('2-3 引出列表'!$A$2:$CE$8700,$A2055,MATCH(I$1,'2-3 引出列表'!$A$1:$CD$1,0)),"")),"",IFERROR(INDEX('2-3 引出列表'!$A$2:$CE$8700,$A2055,MATCH(I$1,'2-3 引出列表'!$A$1:$CD$1,0)),""))</f>
        <v>0</v>
      </c>
    </row>
    <row r="2056" customFormat="1" spans="1:9">
      <c r="A2056">
        <v>2055</v>
      </c>
      <c r="B2056">
        <f>IF(ISBLANK(IFERROR(INDEX('2-3 引出列表'!$A$2:$CE$8700,$A2056,MATCH(B$1,'2-3 引出列表'!$A$1:$CD$1,0)),"")),"",IFERROR(INDEX('2-3 引出列表'!$A$2:$CE$8700,$A2056,MATCH(B$1,'2-3 引出列表'!$A$1:$CD$1,0)),""))</f>
        <v>0</v>
      </c>
      <c r="C2056">
        <f>IF(ISBLANK(IFERROR(INDEX('2-3 引出列表'!$A$2:$CE$8700,$A2056,MATCH(C$1,'2-3 引出列表'!$A$1:$CD$1,0)),"")),"",IFERROR(INDEX('2-3 引出列表'!$A$2:$CE$8700,$A2056,MATCH(C$1,'2-3 引出列表'!$A$1:$CD$1,0)),""))</f>
        <v>0</v>
      </c>
      <c r="D2056">
        <f>IF(ISBLANK(IFERROR(INDEX('2-3 引出列表'!$A$2:$CE$8700,$A2056,MATCH(D$1,'2-3 引出列表'!$A$1:$CD$1,0)),"")),"",IFERROR(INDEX('2-3 引出列表'!$A$2:$CE$8700,$A2056,MATCH(D$1,'2-3 引出列表'!$A$1:$CD$1,0)),""))</f>
        <v>0</v>
      </c>
      <c r="E2056">
        <f>IF(ISBLANK(IFERROR(INDEX('2-3 引出列表'!$A$2:$CE$8700,$A2056,MATCH(E$1,'2-3 引出列表'!$A$1:$CD$1,0)),"")),"",IFERROR(INDEX('2-3 引出列表'!$A$2:$CE$8700,$A2056,MATCH(E$1,'2-3 引出列表'!$A$1:$CD$1,0)),""))</f>
        <v>0</v>
      </c>
      <c r="F2056" t="str">
        <f t="shared" si="32"/>
        <v>0</v>
      </c>
      <c r="G2056">
        <f>IF(ISBLANK(IFERROR(INDEX('2-3 引出列表'!$A$2:$CE$8700,$A2056,MATCH(G$1,'2-3 引出列表'!$A$1:$CD$1,0)),"")),"",IFERROR(INDEX('2-3 引出列表'!$A$2:$CE$8700,$A2056,MATCH(G$1,'2-3 引出列表'!$A$1:$CD$1,0)),""))</f>
        <v>0</v>
      </c>
      <c r="H2056">
        <f>IF(ISBLANK(IFERROR(INDEX('2-3 引出列表'!$A$2:$CE$8700,$A2056,MATCH(H$1,'2-3 引出列表'!$A$1:$CD$1,0)),"")),"",IFERROR(INDEX('2-3 引出列表'!$A$2:$CE$8700,$A2056,MATCH(H$1,'2-3 引出列表'!$A$1:$CD$1,0)),""))</f>
        <v>0</v>
      </c>
      <c r="I2056">
        <f>IF(ISBLANK(IFERROR(INDEX('2-3 引出列表'!$A$2:$CE$8700,$A2056,MATCH(I$1,'2-3 引出列表'!$A$1:$CD$1,0)),"")),"",IFERROR(INDEX('2-3 引出列表'!$A$2:$CE$8700,$A2056,MATCH(I$1,'2-3 引出列表'!$A$1:$CD$1,0)),""))</f>
        <v>0</v>
      </c>
    </row>
    <row r="2057" customFormat="1" spans="1:9">
      <c r="A2057">
        <v>2056</v>
      </c>
      <c r="B2057">
        <f>IF(ISBLANK(IFERROR(INDEX('2-3 引出列表'!$A$2:$CE$8700,$A2057,MATCH(B$1,'2-3 引出列表'!$A$1:$CD$1,0)),"")),"",IFERROR(INDEX('2-3 引出列表'!$A$2:$CE$8700,$A2057,MATCH(B$1,'2-3 引出列表'!$A$1:$CD$1,0)),""))</f>
        <v>0</v>
      </c>
      <c r="C2057">
        <f>IF(ISBLANK(IFERROR(INDEX('2-3 引出列表'!$A$2:$CE$8700,$A2057,MATCH(C$1,'2-3 引出列表'!$A$1:$CD$1,0)),"")),"",IFERROR(INDEX('2-3 引出列表'!$A$2:$CE$8700,$A2057,MATCH(C$1,'2-3 引出列表'!$A$1:$CD$1,0)),""))</f>
        <v>0</v>
      </c>
      <c r="D2057">
        <f>IF(ISBLANK(IFERROR(INDEX('2-3 引出列表'!$A$2:$CE$8700,$A2057,MATCH(D$1,'2-3 引出列表'!$A$1:$CD$1,0)),"")),"",IFERROR(INDEX('2-3 引出列表'!$A$2:$CE$8700,$A2057,MATCH(D$1,'2-3 引出列表'!$A$1:$CD$1,0)),""))</f>
        <v>0</v>
      </c>
      <c r="E2057">
        <f>IF(ISBLANK(IFERROR(INDEX('2-3 引出列表'!$A$2:$CE$8700,$A2057,MATCH(E$1,'2-3 引出列表'!$A$1:$CD$1,0)),"")),"",IFERROR(INDEX('2-3 引出列表'!$A$2:$CE$8700,$A2057,MATCH(E$1,'2-3 引出列表'!$A$1:$CD$1,0)),""))</f>
        <v>0</v>
      </c>
      <c r="F2057" t="str">
        <f t="shared" si="32"/>
        <v>0</v>
      </c>
      <c r="G2057">
        <f>IF(ISBLANK(IFERROR(INDEX('2-3 引出列表'!$A$2:$CE$8700,$A2057,MATCH(G$1,'2-3 引出列表'!$A$1:$CD$1,0)),"")),"",IFERROR(INDEX('2-3 引出列表'!$A$2:$CE$8700,$A2057,MATCH(G$1,'2-3 引出列表'!$A$1:$CD$1,0)),""))</f>
        <v>0</v>
      </c>
      <c r="H2057">
        <f>IF(ISBLANK(IFERROR(INDEX('2-3 引出列表'!$A$2:$CE$8700,$A2057,MATCH(H$1,'2-3 引出列表'!$A$1:$CD$1,0)),"")),"",IFERROR(INDEX('2-3 引出列表'!$A$2:$CE$8700,$A2057,MATCH(H$1,'2-3 引出列表'!$A$1:$CD$1,0)),""))</f>
        <v>0</v>
      </c>
      <c r="I2057">
        <f>IF(ISBLANK(IFERROR(INDEX('2-3 引出列表'!$A$2:$CE$8700,$A2057,MATCH(I$1,'2-3 引出列表'!$A$1:$CD$1,0)),"")),"",IFERROR(INDEX('2-3 引出列表'!$A$2:$CE$8700,$A2057,MATCH(I$1,'2-3 引出列表'!$A$1:$CD$1,0)),""))</f>
        <v>0</v>
      </c>
    </row>
    <row r="2058" customFormat="1" spans="1:9">
      <c r="A2058">
        <v>2057</v>
      </c>
      <c r="B2058">
        <f>IF(ISBLANK(IFERROR(INDEX('2-3 引出列表'!$A$2:$CE$8700,$A2058,MATCH(B$1,'2-3 引出列表'!$A$1:$CD$1,0)),"")),"",IFERROR(INDEX('2-3 引出列表'!$A$2:$CE$8700,$A2058,MATCH(B$1,'2-3 引出列表'!$A$1:$CD$1,0)),""))</f>
        <v>0</v>
      </c>
      <c r="C2058">
        <f>IF(ISBLANK(IFERROR(INDEX('2-3 引出列表'!$A$2:$CE$8700,$A2058,MATCH(C$1,'2-3 引出列表'!$A$1:$CD$1,0)),"")),"",IFERROR(INDEX('2-3 引出列表'!$A$2:$CE$8700,$A2058,MATCH(C$1,'2-3 引出列表'!$A$1:$CD$1,0)),""))</f>
        <v>0</v>
      </c>
      <c r="D2058">
        <f>IF(ISBLANK(IFERROR(INDEX('2-3 引出列表'!$A$2:$CE$8700,$A2058,MATCH(D$1,'2-3 引出列表'!$A$1:$CD$1,0)),"")),"",IFERROR(INDEX('2-3 引出列表'!$A$2:$CE$8700,$A2058,MATCH(D$1,'2-3 引出列表'!$A$1:$CD$1,0)),""))</f>
        <v>0</v>
      </c>
      <c r="E2058">
        <f>IF(ISBLANK(IFERROR(INDEX('2-3 引出列表'!$A$2:$CE$8700,$A2058,MATCH(E$1,'2-3 引出列表'!$A$1:$CD$1,0)),"")),"",IFERROR(INDEX('2-3 引出列表'!$A$2:$CE$8700,$A2058,MATCH(E$1,'2-3 引出列表'!$A$1:$CD$1,0)),""))</f>
        <v>0</v>
      </c>
      <c r="F2058" t="str">
        <f t="shared" si="32"/>
        <v>0</v>
      </c>
      <c r="G2058">
        <f>IF(ISBLANK(IFERROR(INDEX('2-3 引出列表'!$A$2:$CE$8700,$A2058,MATCH(G$1,'2-3 引出列表'!$A$1:$CD$1,0)),"")),"",IFERROR(INDEX('2-3 引出列表'!$A$2:$CE$8700,$A2058,MATCH(G$1,'2-3 引出列表'!$A$1:$CD$1,0)),""))</f>
        <v>0</v>
      </c>
      <c r="H2058">
        <f>IF(ISBLANK(IFERROR(INDEX('2-3 引出列表'!$A$2:$CE$8700,$A2058,MATCH(H$1,'2-3 引出列表'!$A$1:$CD$1,0)),"")),"",IFERROR(INDEX('2-3 引出列表'!$A$2:$CE$8700,$A2058,MATCH(H$1,'2-3 引出列表'!$A$1:$CD$1,0)),""))</f>
        <v>0</v>
      </c>
      <c r="I2058">
        <f>IF(ISBLANK(IFERROR(INDEX('2-3 引出列表'!$A$2:$CE$8700,$A2058,MATCH(I$1,'2-3 引出列表'!$A$1:$CD$1,0)),"")),"",IFERROR(INDEX('2-3 引出列表'!$A$2:$CE$8700,$A2058,MATCH(I$1,'2-3 引出列表'!$A$1:$CD$1,0)),""))</f>
        <v>0</v>
      </c>
    </row>
    <row r="2059" customFormat="1" spans="1:9">
      <c r="A2059">
        <v>2058</v>
      </c>
      <c r="B2059">
        <f>IF(ISBLANK(IFERROR(INDEX('2-3 引出列表'!$A$2:$CE$8700,$A2059,MATCH(B$1,'2-3 引出列表'!$A$1:$CD$1,0)),"")),"",IFERROR(INDEX('2-3 引出列表'!$A$2:$CE$8700,$A2059,MATCH(B$1,'2-3 引出列表'!$A$1:$CD$1,0)),""))</f>
        <v>0</v>
      </c>
      <c r="C2059">
        <f>IF(ISBLANK(IFERROR(INDEX('2-3 引出列表'!$A$2:$CE$8700,$A2059,MATCH(C$1,'2-3 引出列表'!$A$1:$CD$1,0)),"")),"",IFERROR(INDEX('2-3 引出列表'!$A$2:$CE$8700,$A2059,MATCH(C$1,'2-3 引出列表'!$A$1:$CD$1,0)),""))</f>
        <v>0</v>
      </c>
      <c r="D2059">
        <f>IF(ISBLANK(IFERROR(INDEX('2-3 引出列表'!$A$2:$CE$8700,$A2059,MATCH(D$1,'2-3 引出列表'!$A$1:$CD$1,0)),"")),"",IFERROR(INDEX('2-3 引出列表'!$A$2:$CE$8700,$A2059,MATCH(D$1,'2-3 引出列表'!$A$1:$CD$1,0)),""))</f>
        <v>0</v>
      </c>
      <c r="E2059">
        <f>IF(ISBLANK(IFERROR(INDEX('2-3 引出列表'!$A$2:$CE$8700,$A2059,MATCH(E$1,'2-3 引出列表'!$A$1:$CD$1,0)),"")),"",IFERROR(INDEX('2-3 引出列表'!$A$2:$CE$8700,$A2059,MATCH(E$1,'2-3 引出列表'!$A$1:$CD$1,0)),""))</f>
        <v>0</v>
      </c>
      <c r="F2059" t="str">
        <f t="shared" si="32"/>
        <v>0</v>
      </c>
      <c r="G2059">
        <f>IF(ISBLANK(IFERROR(INDEX('2-3 引出列表'!$A$2:$CE$8700,$A2059,MATCH(G$1,'2-3 引出列表'!$A$1:$CD$1,0)),"")),"",IFERROR(INDEX('2-3 引出列表'!$A$2:$CE$8700,$A2059,MATCH(G$1,'2-3 引出列表'!$A$1:$CD$1,0)),""))</f>
        <v>0</v>
      </c>
      <c r="H2059">
        <f>IF(ISBLANK(IFERROR(INDEX('2-3 引出列表'!$A$2:$CE$8700,$A2059,MATCH(H$1,'2-3 引出列表'!$A$1:$CD$1,0)),"")),"",IFERROR(INDEX('2-3 引出列表'!$A$2:$CE$8700,$A2059,MATCH(H$1,'2-3 引出列表'!$A$1:$CD$1,0)),""))</f>
        <v>0</v>
      </c>
      <c r="I2059">
        <f>IF(ISBLANK(IFERROR(INDEX('2-3 引出列表'!$A$2:$CE$8700,$A2059,MATCH(I$1,'2-3 引出列表'!$A$1:$CD$1,0)),"")),"",IFERROR(INDEX('2-3 引出列表'!$A$2:$CE$8700,$A2059,MATCH(I$1,'2-3 引出列表'!$A$1:$CD$1,0)),""))</f>
        <v>0</v>
      </c>
    </row>
    <row r="2060" customFormat="1" spans="1:9">
      <c r="A2060">
        <v>2059</v>
      </c>
      <c r="B2060">
        <f>IF(ISBLANK(IFERROR(INDEX('2-3 引出列表'!$A$2:$CE$8700,$A2060,MATCH(B$1,'2-3 引出列表'!$A$1:$CD$1,0)),"")),"",IFERROR(INDEX('2-3 引出列表'!$A$2:$CE$8700,$A2060,MATCH(B$1,'2-3 引出列表'!$A$1:$CD$1,0)),""))</f>
        <v>0</v>
      </c>
      <c r="C2060">
        <f>IF(ISBLANK(IFERROR(INDEX('2-3 引出列表'!$A$2:$CE$8700,$A2060,MATCH(C$1,'2-3 引出列表'!$A$1:$CD$1,0)),"")),"",IFERROR(INDEX('2-3 引出列表'!$A$2:$CE$8700,$A2060,MATCH(C$1,'2-3 引出列表'!$A$1:$CD$1,0)),""))</f>
        <v>0</v>
      </c>
      <c r="D2060">
        <f>IF(ISBLANK(IFERROR(INDEX('2-3 引出列表'!$A$2:$CE$8700,$A2060,MATCH(D$1,'2-3 引出列表'!$A$1:$CD$1,0)),"")),"",IFERROR(INDEX('2-3 引出列表'!$A$2:$CE$8700,$A2060,MATCH(D$1,'2-3 引出列表'!$A$1:$CD$1,0)),""))</f>
        <v>0</v>
      </c>
      <c r="E2060">
        <f>IF(ISBLANK(IFERROR(INDEX('2-3 引出列表'!$A$2:$CE$8700,$A2060,MATCH(E$1,'2-3 引出列表'!$A$1:$CD$1,0)),"")),"",IFERROR(INDEX('2-3 引出列表'!$A$2:$CE$8700,$A2060,MATCH(E$1,'2-3 引出列表'!$A$1:$CD$1,0)),""))</f>
        <v>0</v>
      </c>
      <c r="F2060" t="str">
        <f t="shared" si="32"/>
        <v>0</v>
      </c>
      <c r="G2060">
        <f>IF(ISBLANK(IFERROR(INDEX('2-3 引出列表'!$A$2:$CE$8700,$A2060,MATCH(G$1,'2-3 引出列表'!$A$1:$CD$1,0)),"")),"",IFERROR(INDEX('2-3 引出列表'!$A$2:$CE$8700,$A2060,MATCH(G$1,'2-3 引出列表'!$A$1:$CD$1,0)),""))</f>
        <v>0</v>
      </c>
      <c r="H2060">
        <f>IF(ISBLANK(IFERROR(INDEX('2-3 引出列表'!$A$2:$CE$8700,$A2060,MATCH(H$1,'2-3 引出列表'!$A$1:$CD$1,0)),"")),"",IFERROR(INDEX('2-3 引出列表'!$A$2:$CE$8700,$A2060,MATCH(H$1,'2-3 引出列表'!$A$1:$CD$1,0)),""))</f>
        <v>0</v>
      </c>
      <c r="I2060">
        <f>IF(ISBLANK(IFERROR(INDEX('2-3 引出列表'!$A$2:$CE$8700,$A2060,MATCH(I$1,'2-3 引出列表'!$A$1:$CD$1,0)),"")),"",IFERROR(INDEX('2-3 引出列表'!$A$2:$CE$8700,$A2060,MATCH(I$1,'2-3 引出列表'!$A$1:$CD$1,0)),""))</f>
        <v>0</v>
      </c>
    </row>
    <row r="2061" customFormat="1" spans="1:9">
      <c r="A2061">
        <v>2060</v>
      </c>
      <c r="B2061">
        <f>IF(ISBLANK(IFERROR(INDEX('2-3 引出列表'!$A$2:$CE$8700,$A2061,MATCH(B$1,'2-3 引出列表'!$A$1:$CD$1,0)),"")),"",IFERROR(INDEX('2-3 引出列表'!$A$2:$CE$8700,$A2061,MATCH(B$1,'2-3 引出列表'!$A$1:$CD$1,0)),""))</f>
        <v>0</v>
      </c>
      <c r="C2061">
        <f>IF(ISBLANK(IFERROR(INDEX('2-3 引出列表'!$A$2:$CE$8700,$A2061,MATCH(C$1,'2-3 引出列表'!$A$1:$CD$1,0)),"")),"",IFERROR(INDEX('2-3 引出列表'!$A$2:$CE$8700,$A2061,MATCH(C$1,'2-3 引出列表'!$A$1:$CD$1,0)),""))</f>
        <v>0</v>
      </c>
      <c r="D2061">
        <f>IF(ISBLANK(IFERROR(INDEX('2-3 引出列表'!$A$2:$CE$8700,$A2061,MATCH(D$1,'2-3 引出列表'!$A$1:$CD$1,0)),"")),"",IFERROR(INDEX('2-3 引出列表'!$A$2:$CE$8700,$A2061,MATCH(D$1,'2-3 引出列表'!$A$1:$CD$1,0)),""))</f>
        <v>0</v>
      </c>
      <c r="E2061">
        <f>IF(ISBLANK(IFERROR(INDEX('2-3 引出列表'!$A$2:$CE$8700,$A2061,MATCH(E$1,'2-3 引出列表'!$A$1:$CD$1,0)),"")),"",IFERROR(INDEX('2-3 引出列表'!$A$2:$CE$8700,$A2061,MATCH(E$1,'2-3 引出列表'!$A$1:$CD$1,0)),""))</f>
        <v>0</v>
      </c>
      <c r="F2061" t="str">
        <f t="shared" si="32"/>
        <v>0</v>
      </c>
      <c r="G2061">
        <f>IF(ISBLANK(IFERROR(INDEX('2-3 引出列表'!$A$2:$CE$8700,$A2061,MATCH(G$1,'2-3 引出列表'!$A$1:$CD$1,0)),"")),"",IFERROR(INDEX('2-3 引出列表'!$A$2:$CE$8700,$A2061,MATCH(G$1,'2-3 引出列表'!$A$1:$CD$1,0)),""))</f>
        <v>0</v>
      </c>
      <c r="H2061">
        <f>IF(ISBLANK(IFERROR(INDEX('2-3 引出列表'!$A$2:$CE$8700,$A2061,MATCH(H$1,'2-3 引出列表'!$A$1:$CD$1,0)),"")),"",IFERROR(INDEX('2-3 引出列表'!$A$2:$CE$8700,$A2061,MATCH(H$1,'2-3 引出列表'!$A$1:$CD$1,0)),""))</f>
        <v>0</v>
      </c>
      <c r="I2061">
        <f>IF(ISBLANK(IFERROR(INDEX('2-3 引出列表'!$A$2:$CE$8700,$A2061,MATCH(I$1,'2-3 引出列表'!$A$1:$CD$1,0)),"")),"",IFERROR(INDEX('2-3 引出列表'!$A$2:$CE$8700,$A2061,MATCH(I$1,'2-3 引出列表'!$A$1:$CD$1,0)),""))</f>
        <v>0</v>
      </c>
    </row>
    <row r="2062" customFormat="1" spans="1:9">
      <c r="A2062">
        <v>2061</v>
      </c>
      <c r="B2062">
        <f>IF(ISBLANK(IFERROR(INDEX('2-3 引出列表'!$A$2:$CE$8700,$A2062,MATCH(B$1,'2-3 引出列表'!$A$1:$CD$1,0)),"")),"",IFERROR(INDEX('2-3 引出列表'!$A$2:$CE$8700,$A2062,MATCH(B$1,'2-3 引出列表'!$A$1:$CD$1,0)),""))</f>
        <v>0</v>
      </c>
      <c r="C2062">
        <f>IF(ISBLANK(IFERROR(INDEX('2-3 引出列表'!$A$2:$CE$8700,$A2062,MATCH(C$1,'2-3 引出列表'!$A$1:$CD$1,0)),"")),"",IFERROR(INDEX('2-3 引出列表'!$A$2:$CE$8700,$A2062,MATCH(C$1,'2-3 引出列表'!$A$1:$CD$1,0)),""))</f>
        <v>0</v>
      </c>
      <c r="D2062">
        <f>IF(ISBLANK(IFERROR(INDEX('2-3 引出列表'!$A$2:$CE$8700,$A2062,MATCH(D$1,'2-3 引出列表'!$A$1:$CD$1,0)),"")),"",IFERROR(INDEX('2-3 引出列表'!$A$2:$CE$8700,$A2062,MATCH(D$1,'2-3 引出列表'!$A$1:$CD$1,0)),""))</f>
        <v>0</v>
      </c>
      <c r="E2062">
        <f>IF(ISBLANK(IFERROR(INDEX('2-3 引出列表'!$A$2:$CE$8700,$A2062,MATCH(E$1,'2-3 引出列表'!$A$1:$CD$1,0)),"")),"",IFERROR(INDEX('2-3 引出列表'!$A$2:$CE$8700,$A2062,MATCH(E$1,'2-3 引出列表'!$A$1:$CD$1,0)),""))</f>
        <v>0</v>
      </c>
      <c r="F2062" t="str">
        <f t="shared" si="32"/>
        <v>0</v>
      </c>
      <c r="G2062">
        <f>IF(ISBLANK(IFERROR(INDEX('2-3 引出列表'!$A$2:$CE$8700,$A2062,MATCH(G$1,'2-3 引出列表'!$A$1:$CD$1,0)),"")),"",IFERROR(INDEX('2-3 引出列表'!$A$2:$CE$8700,$A2062,MATCH(G$1,'2-3 引出列表'!$A$1:$CD$1,0)),""))</f>
        <v>0</v>
      </c>
      <c r="H2062">
        <f>IF(ISBLANK(IFERROR(INDEX('2-3 引出列表'!$A$2:$CE$8700,$A2062,MATCH(H$1,'2-3 引出列表'!$A$1:$CD$1,0)),"")),"",IFERROR(INDEX('2-3 引出列表'!$A$2:$CE$8700,$A2062,MATCH(H$1,'2-3 引出列表'!$A$1:$CD$1,0)),""))</f>
        <v>0</v>
      </c>
      <c r="I2062">
        <f>IF(ISBLANK(IFERROR(INDEX('2-3 引出列表'!$A$2:$CE$8700,$A2062,MATCH(I$1,'2-3 引出列表'!$A$1:$CD$1,0)),"")),"",IFERROR(INDEX('2-3 引出列表'!$A$2:$CE$8700,$A2062,MATCH(I$1,'2-3 引出列表'!$A$1:$CD$1,0)),""))</f>
        <v>0</v>
      </c>
    </row>
    <row r="2063" customFormat="1" spans="1:9">
      <c r="A2063">
        <v>2062</v>
      </c>
      <c r="B2063">
        <f>IF(ISBLANK(IFERROR(INDEX('2-3 引出列表'!$A$2:$CE$8700,$A2063,MATCH(B$1,'2-3 引出列表'!$A$1:$CD$1,0)),"")),"",IFERROR(INDEX('2-3 引出列表'!$A$2:$CE$8700,$A2063,MATCH(B$1,'2-3 引出列表'!$A$1:$CD$1,0)),""))</f>
        <v>0</v>
      </c>
      <c r="C2063">
        <f>IF(ISBLANK(IFERROR(INDEX('2-3 引出列表'!$A$2:$CE$8700,$A2063,MATCH(C$1,'2-3 引出列表'!$A$1:$CD$1,0)),"")),"",IFERROR(INDEX('2-3 引出列表'!$A$2:$CE$8700,$A2063,MATCH(C$1,'2-3 引出列表'!$A$1:$CD$1,0)),""))</f>
        <v>0</v>
      </c>
      <c r="D2063">
        <f>IF(ISBLANK(IFERROR(INDEX('2-3 引出列表'!$A$2:$CE$8700,$A2063,MATCH(D$1,'2-3 引出列表'!$A$1:$CD$1,0)),"")),"",IFERROR(INDEX('2-3 引出列表'!$A$2:$CE$8700,$A2063,MATCH(D$1,'2-3 引出列表'!$A$1:$CD$1,0)),""))</f>
        <v>0</v>
      </c>
      <c r="E2063">
        <f>IF(ISBLANK(IFERROR(INDEX('2-3 引出列表'!$A$2:$CE$8700,$A2063,MATCH(E$1,'2-3 引出列表'!$A$1:$CD$1,0)),"")),"",IFERROR(INDEX('2-3 引出列表'!$A$2:$CE$8700,$A2063,MATCH(E$1,'2-3 引出列表'!$A$1:$CD$1,0)),""))</f>
        <v>0</v>
      </c>
      <c r="F2063" t="str">
        <f t="shared" si="32"/>
        <v>0</v>
      </c>
      <c r="G2063">
        <f>IF(ISBLANK(IFERROR(INDEX('2-3 引出列表'!$A$2:$CE$8700,$A2063,MATCH(G$1,'2-3 引出列表'!$A$1:$CD$1,0)),"")),"",IFERROR(INDEX('2-3 引出列表'!$A$2:$CE$8700,$A2063,MATCH(G$1,'2-3 引出列表'!$A$1:$CD$1,0)),""))</f>
        <v>0</v>
      </c>
      <c r="H2063">
        <f>IF(ISBLANK(IFERROR(INDEX('2-3 引出列表'!$A$2:$CE$8700,$A2063,MATCH(H$1,'2-3 引出列表'!$A$1:$CD$1,0)),"")),"",IFERROR(INDEX('2-3 引出列表'!$A$2:$CE$8700,$A2063,MATCH(H$1,'2-3 引出列表'!$A$1:$CD$1,0)),""))</f>
        <v>0</v>
      </c>
      <c r="I2063">
        <f>IF(ISBLANK(IFERROR(INDEX('2-3 引出列表'!$A$2:$CE$8700,$A2063,MATCH(I$1,'2-3 引出列表'!$A$1:$CD$1,0)),"")),"",IFERROR(INDEX('2-3 引出列表'!$A$2:$CE$8700,$A2063,MATCH(I$1,'2-3 引出列表'!$A$1:$CD$1,0)),""))</f>
        <v>0</v>
      </c>
    </row>
    <row r="2064" customFormat="1" spans="1:9">
      <c r="A2064">
        <v>2063</v>
      </c>
      <c r="B2064">
        <f>IF(ISBLANK(IFERROR(INDEX('2-3 引出列表'!$A$2:$CE$8700,$A2064,MATCH(B$1,'2-3 引出列表'!$A$1:$CD$1,0)),"")),"",IFERROR(INDEX('2-3 引出列表'!$A$2:$CE$8700,$A2064,MATCH(B$1,'2-3 引出列表'!$A$1:$CD$1,0)),""))</f>
        <v>0</v>
      </c>
      <c r="C2064">
        <f>IF(ISBLANK(IFERROR(INDEX('2-3 引出列表'!$A$2:$CE$8700,$A2064,MATCH(C$1,'2-3 引出列表'!$A$1:$CD$1,0)),"")),"",IFERROR(INDEX('2-3 引出列表'!$A$2:$CE$8700,$A2064,MATCH(C$1,'2-3 引出列表'!$A$1:$CD$1,0)),""))</f>
        <v>0</v>
      </c>
      <c r="D2064">
        <f>IF(ISBLANK(IFERROR(INDEX('2-3 引出列表'!$A$2:$CE$8700,$A2064,MATCH(D$1,'2-3 引出列表'!$A$1:$CD$1,0)),"")),"",IFERROR(INDEX('2-3 引出列表'!$A$2:$CE$8700,$A2064,MATCH(D$1,'2-3 引出列表'!$A$1:$CD$1,0)),""))</f>
        <v>0</v>
      </c>
      <c r="E2064">
        <f>IF(ISBLANK(IFERROR(INDEX('2-3 引出列表'!$A$2:$CE$8700,$A2064,MATCH(E$1,'2-3 引出列表'!$A$1:$CD$1,0)),"")),"",IFERROR(INDEX('2-3 引出列表'!$A$2:$CE$8700,$A2064,MATCH(E$1,'2-3 引出列表'!$A$1:$CD$1,0)),""))</f>
        <v>0</v>
      </c>
      <c r="F2064" t="str">
        <f t="shared" si="32"/>
        <v>0</v>
      </c>
      <c r="G2064">
        <f>IF(ISBLANK(IFERROR(INDEX('2-3 引出列表'!$A$2:$CE$8700,$A2064,MATCH(G$1,'2-3 引出列表'!$A$1:$CD$1,0)),"")),"",IFERROR(INDEX('2-3 引出列表'!$A$2:$CE$8700,$A2064,MATCH(G$1,'2-3 引出列表'!$A$1:$CD$1,0)),""))</f>
        <v>0</v>
      </c>
      <c r="H2064">
        <f>IF(ISBLANK(IFERROR(INDEX('2-3 引出列表'!$A$2:$CE$8700,$A2064,MATCH(H$1,'2-3 引出列表'!$A$1:$CD$1,0)),"")),"",IFERROR(INDEX('2-3 引出列表'!$A$2:$CE$8700,$A2064,MATCH(H$1,'2-3 引出列表'!$A$1:$CD$1,0)),""))</f>
        <v>0</v>
      </c>
      <c r="I2064">
        <f>IF(ISBLANK(IFERROR(INDEX('2-3 引出列表'!$A$2:$CE$8700,$A2064,MATCH(I$1,'2-3 引出列表'!$A$1:$CD$1,0)),"")),"",IFERROR(INDEX('2-3 引出列表'!$A$2:$CE$8700,$A2064,MATCH(I$1,'2-3 引出列表'!$A$1:$CD$1,0)),""))</f>
        <v>0</v>
      </c>
    </row>
    <row r="2065" customFormat="1" spans="1:9">
      <c r="A2065">
        <v>2064</v>
      </c>
      <c r="B2065">
        <f>IF(ISBLANK(IFERROR(INDEX('2-3 引出列表'!$A$2:$CE$8700,$A2065,MATCH(B$1,'2-3 引出列表'!$A$1:$CD$1,0)),"")),"",IFERROR(INDEX('2-3 引出列表'!$A$2:$CE$8700,$A2065,MATCH(B$1,'2-3 引出列表'!$A$1:$CD$1,0)),""))</f>
        <v>0</v>
      </c>
      <c r="C2065">
        <f>IF(ISBLANK(IFERROR(INDEX('2-3 引出列表'!$A$2:$CE$8700,$A2065,MATCH(C$1,'2-3 引出列表'!$A$1:$CD$1,0)),"")),"",IFERROR(INDEX('2-3 引出列表'!$A$2:$CE$8700,$A2065,MATCH(C$1,'2-3 引出列表'!$A$1:$CD$1,0)),""))</f>
        <v>0</v>
      </c>
      <c r="D2065">
        <f>IF(ISBLANK(IFERROR(INDEX('2-3 引出列表'!$A$2:$CE$8700,$A2065,MATCH(D$1,'2-3 引出列表'!$A$1:$CD$1,0)),"")),"",IFERROR(INDEX('2-3 引出列表'!$A$2:$CE$8700,$A2065,MATCH(D$1,'2-3 引出列表'!$A$1:$CD$1,0)),""))</f>
        <v>0</v>
      </c>
      <c r="E2065">
        <f>IF(ISBLANK(IFERROR(INDEX('2-3 引出列表'!$A$2:$CE$8700,$A2065,MATCH(E$1,'2-3 引出列表'!$A$1:$CD$1,0)),"")),"",IFERROR(INDEX('2-3 引出列表'!$A$2:$CE$8700,$A2065,MATCH(E$1,'2-3 引出列表'!$A$1:$CD$1,0)),""))</f>
        <v>0</v>
      </c>
      <c r="F2065" t="str">
        <f t="shared" si="32"/>
        <v>0</v>
      </c>
      <c r="G2065">
        <f>IF(ISBLANK(IFERROR(INDEX('2-3 引出列表'!$A$2:$CE$8700,$A2065,MATCH(G$1,'2-3 引出列表'!$A$1:$CD$1,0)),"")),"",IFERROR(INDEX('2-3 引出列表'!$A$2:$CE$8700,$A2065,MATCH(G$1,'2-3 引出列表'!$A$1:$CD$1,0)),""))</f>
        <v>0</v>
      </c>
      <c r="H2065">
        <f>IF(ISBLANK(IFERROR(INDEX('2-3 引出列表'!$A$2:$CE$8700,$A2065,MATCH(H$1,'2-3 引出列表'!$A$1:$CD$1,0)),"")),"",IFERROR(INDEX('2-3 引出列表'!$A$2:$CE$8700,$A2065,MATCH(H$1,'2-3 引出列表'!$A$1:$CD$1,0)),""))</f>
        <v>0</v>
      </c>
      <c r="I2065">
        <f>IF(ISBLANK(IFERROR(INDEX('2-3 引出列表'!$A$2:$CE$8700,$A2065,MATCH(I$1,'2-3 引出列表'!$A$1:$CD$1,0)),"")),"",IFERROR(INDEX('2-3 引出列表'!$A$2:$CE$8700,$A2065,MATCH(I$1,'2-3 引出列表'!$A$1:$CD$1,0)),""))</f>
        <v>0</v>
      </c>
    </row>
    <row r="2066" customFormat="1" spans="1:9">
      <c r="A2066">
        <v>2065</v>
      </c>
      <c r="B2066">
        <f>IF(ISBLANK(IFERROR(INDEX('2-3 引出列表'!$A$2:$CE$8700,$A2066,MATCH(B$1,'2-3 引出列表'!$A$1:$CD$1,0)),"")),"",IFERROR(INDEX('2-3 引出列表'!$A$2:$CE$8700,$A2066,MATCH(B$1,'2-3 引出列表'!$A$1:$CD$1,0)),""))</f>
        <v>0</v>
      </c>
      <c r="C2066">
        <f>IF(ISBLANK(IFERROR(INDEX('2-3 引出列表'!$A$2:$CE$8700,$A2066,MATCH(C$1,'2-3 引出列表'!$A$1:$CD$1,0)),"")),"",IFERROR(INDEX('2-3 引出列表'!$A$2:$CE$8700,$A2066,MATCH(C$1,'2-3 引出列表'!$A$1:$CD$1,0)),""))</f>
        <v>0</v>
      </c>
      <c r="D2066">
        <f>IF(ISBLANK(IFERROR(INDEX('2-3 引出列表'!$A$2:$CE$8700,$A2066,MATCH(D$1,'2-3 引出列表'!$A$1:$CD$1,0)),"")),"",IFERROR(INDEX('2-3 引出列表'!$A$2:$CE$8700,$A2066,MATCH(D$1,'2-3 引出列表'!$A$1:$CD$1,0)),""))</f>
        <v>0</v>
      </c>
      <c r="E2066">
        <f>IF(ISBLANK(IFERROR(INDEX('2-3 引出列表'!$A$2:$CE$8700,$A2066,MATCH(E$1,'2-3 引出列表'!$A$1:$CD$1,0)),"")),"",IFERROR(INDEX('2-3 引出列表'!$A$2:$CE$8700,$A2066,MATCH(E$1,'2-3 引出列表'!$A$1:$CD$1,0)),""))</f>
        <v>0</v>
      </c>
      <c r="F2066" t="str">
        <f t="shared" si="32"/>
        <v>0</v>
      </c>
      <c r="G2066">
        <f>IF(ISBLANK(IFERROR(INDEX('2-3 引出列表'!$A$2:$CE$8700,$A2066,MATCH(G$1,'2-3 引出列表'!$A$1:$CD$1,0)),"")),"",IFERROR(INDEX('2-3 引出列表'!$A$2:$CE$8700,$A2066,MATCH(G$1,'2-3 引出列表'!$A$1:$CD$1,0)),""))</f>
        <v>0</v>
      </c>
      <c r="H2066">
        <f>IF(ISBLANK(IFERROR(INDEX('2-3 引出列表'!$A$2:$CE$8700,$A2066,MATCH(H$1,'2-3 引出列表'!$A$1:$CD$1,0)),"")),"",IFERROR(INDEX('2-3 引出列表'!$A$2:$CE$8700,$A2066,MATCH(H$1,'2-3 引出列表'!$A$1:$CD$1,0)),""))</f>
        <v>0</v>
      </c>
      <c r="I2066">
        <f>IF(ISBLANK(IFERROR(INDEX('2-3 引出列表'!$A$2:$CE$8700,$A2066,MATCH(I$1,'2-3 引出列表'!$A$1:$CD$1,0)),"")),"",IFERROR(INDEX('2-3 引出列表'!$A$2:$CE$8700,$A2066,MATCH(I$1,'2-3 引出列表'!$A$1:$CD$1,0)),""))</f>
        <v>0</v>
      </c>
    </row>
    <row r="2067" customFormat="1" spans="1:9">
      <c r="A2067">
        <v>2066</v>
      </c>
      <c r="B2067">
        <f>IF(ISBLANK(IFERROR(INDEX('2-3 引出列表'!$A$2:$CE$8700,$A2067,MATCH(B$1,'2-3 引出列表'!$A$1:$CD$1,0)),"")),"",IFERROR(INDEX('2-3 引出列表'!$A$2:$CE$8700,$A2067,MATCH(B$1,'2-3 引出列表'!$A$1:$CD$1,0)),""))</f>
        <v>0</v>
      </c>
      <c r="C2067">
        <f>IF(ISBLANK(IFERROR(INDEX('2-3 引出列表'!$A$2:$CE$8700,$A2067,MATCH(C$1,'2-3 引出列表'!$A$1:$CD$1,0)),"")),"",IFERROR(INDEX('2-3 引出列表'!$A$2:$CE$8700,$A2067,MATCH(C$1,'2-3 引出列表'!$A$1:$CD$1,0)),""))</f>
        <v>0</v>
      </c>
      <c r="D2067">
        <f>IF(ISBLANK(IFERROR(INDEX('2-3 引出列表'!$A$2:$CE$8700,$A2067,MATCH(D$1,'2-3 引出列表'!$A$1:$CD$1,0)),"")),"",IFERROR(INDEX('2-3 引出列表'!$A$2:$CE$8700,$A2067,MATCH(D$1,'2-3 引出列表'!$A$1:$CD$1,0)),""))</f>
        <v>0</v>
      </c>
      <c r="E2067">
        <f>IF(ISBLANK(IFERROR(INDEX('2-3 引出列表'!$A$2:$CE$8700,$A2067,MATCH(E$1,'2-3 引出列表'!$A$1:$CD$1,0)),"")),"",IFERROR(INDEX('2-3 引出列表'!$A$2:$CE$8700,$A2067,MATCH(E$1,'2-3 引出列表'!$A$1:$CD$1,0)),""))</f>
        <v>0</v>
      </c>
      <c r="F2067" t="str">
        <f t="shared" si="32"/>
        <v>0</v>
      </c>
      <c r="G2067">
        <f>IF(ISBLANK(IFERROR(INDEX('2-3 引出列表'!$A$2:$CE$8700,$A2067,MATCH(G$1,'2-3 引出列表'!$A$1:$CD$1,0)),"")),"",IFERROR(INDEX('2-3 引出列表'!$A$2:$CE$8700,$A2067,MATCH(G$1,'2-3 引出列表'!$A$1:$CD$1,0)),""))</f>
        <v>0</v>
      </c>
      <c r="H2067">
        <f>IF(ISBLANK(IFERROR(INDEX('2-3 引出列表'!$A$2:$CE$8700,$A2067,MATCH(H$1,'2-3 引出列表'!$A$1:$CD$1,0)),"")),"",IFERROR(INDEX('2-3 引出列表'!$A$2:$CE$8700,$A2067,MATCH(H$1,'2-3 引出列表'!$A$1:$CD$1,0)),""))</f>
        <v>0</v>
      </c>
      <c r="I2067">
        <f>IF(ISBLANK(IFERROR(INDEX('2-3 引出列表'!$A$2:$CE$8700,$A2067,MATCH(I$1,'2-3 引出列表'!$A$1:$CD$1,0)),"")),"",IFERROR(INDEX('2-3 引出列表'!$A$2:$CE$8700,$A2067,MATCH(I$1,'2-3 引出列表'!$A$1:$CD$1,0)),""))</f>
        <v>0</v>
      </c>
    </row>
    <row r="2068" customFormat="1" spans="1:9">
      <c r="A2068">
        <v>2067</v>
      </c>
      <c r="B2068">
        <f>IF(ISBLANK(IFERROR(INDEX('2-3 引出列表'!$A$2:$CE$8700,$A2068,MATCH(B$1,'2-3 引出列表'!$A$1:$CD$1,0)),"")),"",IFERROR(INDEX('2-3 引出列表'!$A$2:$CE$8700,$A2068,MATCH(B$1,'2-3 引出列表'!$A$1:$CD$1,0)),""))</f>
        <v>0</v>
      </c>
      <c r="C2068">
        <f>IF(ISBLANK(IFERROR(INDEX('2-3 引出列表'!$A$2:$CE$8700,$A2068,MATCH(C$1,'2-3 引出列表'!$A$1:$CD$1,0)),"")),"",IFERROR(INDEX('2-3 引出列表'!$A$2:$CE$8700,$A2068,MATCH(C$1,'2-3 引出列表'!$A$1:$CD$1,0)),""))</f>
        <v>0</v>
      </c>
      <c r="D2068">
        <f>IF(ISBLANK(IFERROR(INDEX('2-3 引出列表'!$A$2:$CE$8700,$A2068,MATCH(D$1,'2-3 引出列表'!$A$1:$CD$1,0)),"")),"",IFERROR(INDEX('2-3 引出列表'!$A$2:$CE$8700,$A2068,MATCH(D$1,'2-3 引出列表'!$A$1:$CD$1,0)),""))</f>
        <v>0</v>
      </c>
      <c r="E2068">
        <f>IF(ISBLANK(IFERROR(INDEX('2-3 引出列表'!$A$2:$CE$8700,$A2068,MATCH(E$1,'2-3 引出列表'!$A$1:$CD$1,0)),"")),"",IFERROR(INDEX('2-3 引出列表'!$A$2:$CE$8700,$A2068,MATCH(E$1,'2-3 引出列表'!$A$1:$CD$1,0)),""))</f>
        <v>0</v>
      </c>
      <c r="F2068" t="str">
        <f t="shared" si="32"/>
        <v>0</v>
      </c>
      <c r="G2068">
        <f>IF(ISBLANK(IFERROR(INDEX('2-3 引出列表'!$A$2:$CE$8700,$A2068,MATCH(G$1,'2-3 引出列表'!$A$1:$CD$1,0)),"")),"",IFERROR(INDEX('2-3 引出列表'!$A$2:$CE$8700,$A2068,MATCH(G$1,'2-3 引出列表'!$A$1:$CD$1,0)),""))</f>
        <v>0</v>
      </c>
      <c r="H2068">
        <f>IF(ISBLANK(IFERROR(INDEX('2-3 引出列表'!$A$2:$CE$8700,$A2068,MATCH(H$1,'2-3 引出列表'!$A$1:$CD$1,0)),"")),"",IFERROR(INDEX('2-3 引出列表'!$A$2:$CE$8700,$A2068,MATCH(H$1,'2-3 引出列表'!$A$1:$CD$1,0)),""))</f>
        <v>0</v>
      </c>
      <c r="I2068">
        <f>IF(ISBLANK(IFERROR(INDEX('2-3 引出列表'!$A$2:$CE$8700,$A2068,MATCH(I$1,'2-3 引出列表'!$A$1:$CD$1,0)),"")),"",IFERROR(INDEX('2-3 引出列表'!$A$2:$CE$8700,$A2068,MATCH(I$1,'2-3 引出列表'!$A$1:$CD$1,0)),""))</f>
        <v>0</v>
      </c>
    </row>
    <row r="2069" customFormat="1" spans="1:9">
      <c r="A2069">
        <v>2068</v>
      </c>
      <c r="B2069">
        <f>IF(ISBLANK(IFERROR(INDEX('2-3 引出列表'!$A$2:$CE$8700,$A2069,MATCH(B$1,'2-3 引出列表'!$A$1:$CD$1,0)),"")),"",IFERROR(INDEX('2-3 引出列表'!$A$2:$CE$8700,$A2069,MATCH(B$1,'2-3 引出列表'!$A$1:$CD$1,0)),""))</f>
        <v>0</v>
      </c>
      <c r="C2069">
        <f>IF(ISBLANK(IFERROR(INDEX('2-3 引出列表'!$A$2:$CE$8700,$A2069,MATCH(C$1,'2-3 引出列表'!$A$1:$CD$1,0)),"")),"",IFERROR(INDEX('2-3 引出列表'!$A$2:$CE$8700,$A2069,MATCH(C$1,'2-3 引出列表'!$A$1:$CD$1,0)),""))</f>
        <v>0</v>
      </c>
      <c r="D2069">
        <f>IF(ISBLANK(IFERROR(INDEX('2-3 引出列表'!$A$2:$CE$8700,$A2069,MATCH(D$1,'2-3 引出列表'!$A$1:$CD$1,0)),"")),"",IFERROR(INDEX('2-3 引出列表'!$A$2:$CE$8700,$A2069,MATCH(D$1,'2-3 引出列表'!$A$1:$CD$1,0)),""))</f>
        <v>0</v>
      </c>
      <c r="E2069">
        <f>IF(ISBLANK(IFERROR(INDEX('2-3 引出列表'!$A$2:$CE$8700,$A2069,MATCH(E$1,'2-3 引出列表'!$A$1:$CD$1,0)),"")),"",IFERROR(INDEX('2-3 引出列表'!$A$2:$CE$8700,$A2069,MATCH(E$1,'2-3 引出列表'!$A$1:$CD$1,0)),""))</f>
        <v>0</v>
      </c>
      <c r="F2069" t="str">
        <f t="shared" si="32"/>
        <v>0</v>
      </c>
      <c r="G2069">
        <f>IF(ISBLANK(IFERROR(INDEX('2-3 引出列表'!$A$2:$CE$8700,$A2069,MATCH(G$1,'2-3 引出列表'!$A$1:$CD$1,0)),"")),"",IFERROR(INDEX('2-3 引出列表'!$A$2:$CE$8700,$A2069,MATCH(G$1,'2-3 引出列表'!$A$1:$CD$1,0)),""))</f>
        <v>0</v>
      </c>
      <c r="H2069">
        <f>IF(ISBLANK(IFERROR(INDEX('2-3 引出列表'!$A$2:$CE$8700,$A2069,MATCH(H$1,'2-3 引出列表'!$A$1:$CD$1,0)),"")),"",IFERROR(INDEX('2-3 引出列表'!$A$2:$CE$8700,$A2069,MATCH(H$1,'2-3 引出列表'!$A$1:$CD$1,0)),""))</f>
        <v>0</v>
      </c>
      <c r="I2069">
        <f>IF(ISBLANK(IFERROR(INDEX('2-3 引出列表'!$A$2:$CE$8700,$A2069,MATCH(I$1,'2-3 引出列表'!$A$1:$CD$1,0)),"")),"",IFERROR(INDEX('2-3 引出列表'!$A$2:$CE$8700,$A2069,MATCH(I$1,'2-3 引出列表'!$A$1:$CD$1,0)),""))</f>
        <v>0</v>
      </c>
    </row>
    <row r="2070" customFormat="1" spans="1:9">
      <c r="A2070">
        <v>2069</v>
      </c>
      <c r="B2070">
        <f>IF(ISBLANK(IFERROR(INDEX('2-3 引出列表'!$A$2:$CE$8700,$A2070,MATCH(B$1,'2-3 引出列表'!$A$1:$CD$1,0)),"")),"",IFERROR(INDEX('2-3 引出列表'!$A$2:$CE$8700,$A2070,MATCH(B$1,'2-3 引出列表'!$A$1:$CD$1,0)),""))</f>
        <v>0</v>
      </c>
      <c r="C2070">
        <f>IF(ISBLANK(IFERROR(INDEX('2-3 引出列表'!$A$2:$CE$8700,$A2070,MATCH(C$1,'2-3 引出列表'!$A$1:$CD$1,0)),"")),"",IFERROR(INDEX('2-3 引出列表'!$A$2:$CE$8700,$A2070,MATCH(C$1,'2-3 引出列表'!$A$1:$CD$1,0)),""))</f>
        <v>0</v>
      </c>
      <c r="D2070">
        <f>IF(ISBLANK(IFERROR(INDEX('2-3 引出列表'!$A$2:$CE$8700,$A2070,MATCH(D$1,'2-3 引出列表'!$A$1:$CD$1,0)),"")),"",IFERROR(INDEX('2-3 引出列表'!$A$2:$CE$8700,$A2070,MATCH(D$1,'2-3 引出列表'!$A$1:$CD$1,0)),""))</f>
        <v>0</v>
      </c>
      <c r="E2070">
        <f>IF(ISBLANK(IFERROR(INDEX('2-3 引出列表'!$A$2:$CE$8700,$A2070,MATCH(E$1,'2-3 引出列表'!$A$1:$CD$1,0)),"")),"",IFERROR(INDEX('2-3 引出列表'!$A$2:$CE$8700,$A2070,MATCH(E$1,'2-3 引出列表'!$A$1:$CD$1,0)),""))</f>
        <v>0</v>
      </c>
      <c r="F2070" t="str">
        <f t="shared" si="32"/>
        <v>0</v>
      </c>
      <c r="G2070">
        <f>IF(ISBLANK(IFERROR(INDEX('2-3 引出列表'!$A$2:$CE$8700,$A2070,MATCH(G$1,'2-3 引出列表'!$A$1:$CD$1,0)),"")),"",IFERROR(INDEX('2-3 引出列表'!$A$2:$CE$8700,$A2070,MATCH(G$1,'2-3 引出列表'!$A$1:$CD$1,0)),""))</f>
        <v>0</v>
      </c>
      <c r="H2070">
        <f>IF(ISBLANK(IFERROR(INDEX('2-3 引出列表'!$A$2:$CE$8700,$A2070,MATCH(H$1,'2-3 引出列表'!$A$1:$CD$1,0)),"")),"",IFERROR(INDEX('2-3 引出列表'!$A$2:$CE$8700,$A2070,MATCH(H$1,'2-3 引出列表'!$A$1:$CD$1,0)),""))</f>
        <v>0</v>
      </c>
      <c r="I2070">
        <f>IF(ISBLANK(IFERROR(INDEX('2-3 引出列表'!$A$2:$CE$8700,$A2070,MATCH(I$1,'2-3 引出列表'!$A$1:$CD$1,0)),"")),"",IFERROR(INDEX('2-3 引出列表'!$A$2:$CE$8700,$A2070,MATCH(I$1,'2-3 引出列表'!$A$1:$CD$1,0)),""))</f>
        <v>0</v>
      </c>
    </row>
    <row r="2071" customFormat="1" spans="1:9">
      <c r="A2071">
        <v>2070</v>
      </c>
      <c r="B2071">
        <f>IF(ISBLANK(IFERROR(INDEX('2-3 引出列表'!$A$2:$CE$8700,$A2071,MATCH(B$1,'2-3 引出列表'!$A$1:$CD$1,0)),"")),"",IFERROR(INDEX('2-3 引出列表'!$A$2:$CE$8700,$A2071,MATCH(B$1,'2-3 引出列表'!$A$1:$CD$1,0)),""))</f>
        <v>0</v>
      </c>
      <c r="C2071">
        <f>IF(ISBLANK(IFERROR(INDEX('2-3 引出列表'!$A$2:$CE$8700,$A2071,MATCH(C$1,'2-3 引出列表'!$A$1:$CD$1,0)),"")),"",IFERROR(INDEX('2-3 引出列表'!$A$2:$CE$8700,$A2071,MATCH(C$1,'2-3 引出列表'!$A$1:$CD$1,0)),""))</f>
        <v>0</v>
      </c>
      <c r="D2071">
        <f>IF(ISBLANK(IFERROR(INDEX('2-3 引出列表'!$A$2:$CE$8700,$A2071,MATCH(D$1,'2-3 引出列表'!$A$1:$CD$1,0)),"")),"",IFERROR(INDEX('2-3 引出列表'!$A$2:$CE$8700,$A2071,MATCH(D$1,'2-3 引出列表'!$A$1:$CD$1,0)),""))</f>
        <v>0</v>
      </c>
      <c r="E2071">
        <f>IF(ISBLANK(IFERROR(INDEX('2-3 引出列表'!$A$2:$CE$8700,$A2071,MATCH(E$1,'2-3 引出列表'!$A$1:$CD$1,0)),"")),"",IFERROR(INDEX('2-3 引出列表'!$A$2:$CE$8700,$A2071,MATCH(E$1,'2-3 引出列表'!$A$1:$CD$1,0)),""))</f>
        <v>0</v>
      </c>
      <c r="F2071" t="str">
        <f t="shared" si="32"/>
        <v>0</v>
      </c>
      <c r="G2071">
        <f>IF(ISBLANK(IFERROR(INDEX('2-3 引出列表'!$A$2:$CE$8700,$A2071,MATCH(G$1,'2-3 引出列表'!$A$1:$CD$1,0)),"")),"",IFERROR(INDEX('2-3 引出列表'!$A$2:$CE$8700,$A2071,MATCH(G$1,'2-3 引出列表'!$A$1:$CD$1,0)),""))</f>
        <v>0</v>
      </c>
      <c r="H2071">
        <f>IF(ISBLANK(IFERROR(INDEX('2-3 引出列表'!$A$2:$CE$8700,$A2071,MATCH(H$1,'2-3 引出列表'!$A$1:$CD$1,0)),"")),"",IFERROR(INDEX('2-3 引出列表'!$A$2:$CE$8700,$A2071,MATCH(H$1,'2-3 引出列表'!$A$1:$CD$1,0)),""))</f>
        <v>0</v>
      </c>
      <c r="I2071">
        <f>IF(ISBLANK(IFERROR(INDEX('2-3 引出列表'!$A$2:$CE$8700,$A2071,MATCH(I$1,'2-3 引出列表'!$A$1:$CD$1,0)),"")),"",IFERROR(INDEX('2-3 引出列表'!$A$2:$CE$8700,$A2071,MATCH(I$1,'2-3 引出列表'!$A$1:$CD$1,0)),""))</f>
        <v>0</v>
      </c>
    </row>
    <row r="2072" customFormat="1" spans="1:9">
      <c r="A2072">
        <v>2071</v>
      </c>
      <c r="B2072">
        <f>IF(ISBLANK(IFERROR(INDEX('2-3 引出列表'!$A$2:$CE$8700,$A2072,MATCH(B$1,'2-3 引出列表'!$A$1:$CD$1,0)),"")),"",IFERROR(INDEX('2-3 引出列表'!$A$2:$CE$8700,$A2072,MATCH(B$1,'2-3 引出列表'!$A$1:$CD$1,0)),""))</f>
        <v>0</v>
      </c>
      <c r="C2072">
        <f>IF(ISBLANK(IFERROR(INDEX('2-3 引出列表'!$A$2:$CE$8700,$A2072,MATCH(C$1,'2-3 引出列表'!$A$1:$CD$1,0)),"")),"",IFERROR(INDEX('2-3 引出列表'!$A$2:$CE$8700,$A2072,MATCH(C$1,'2-3 引出列表'!$A$1:$CD$1,0)),""))</f>
        <v>0</v>
      </c>
      <c r="D2072">
        <f>IF(ISBLANK(IFERROR(INDEX('2-3 引出列表'!$A$2:$CE$8700,$A2072,MATCH(D$1,'2-3 引出列表'!$A$1:$CD$1,0)),"")),"",IFERROR(INDEX('2-3 引出列表'!$A$2:$CE$8700,$A2072,MATCH(D$1,'2-3 引出列表'!$A$1:$CD$1,0)),""))</f>
        <v>0</v>
      </c>
      <c r="E2072">
        <f>IF(ISBLANK(IFERROR(INDEX('2-3 引出列表'!$A$2:$CE$8700,$A2072,MATCH(E$1,'2-3 引出列表'!$A$1:$CD$1,0)),"")),"",IFERROR(INDEX('2-3 引出列表'!$A$2:$CE$8700,$A2072,MATCH(E$1,'2-3 引出列表'!$A$1:$CD$1,0)),""))</f>
        <v>0</v>
      </c>
      <c r="F2072" t="str">
        <f t="shared" si="32"/>
        <v>0</v>
      </c>
      <c r="G2072">
        <f>IF(ISBLANK(IFERROR(INDEX('2-3 引出列表'!$A$2:$CE$8700,$A2072,MATCH(G$1,'2-3 引出列表'!$A$1:$CD$1,0)),"")),"",IFERROR(INDEX('2-3 引出列表'!$A$2:$CE$8700,$A2072,MATCH(G$1,'2-3 引出列表'!$A$1:$CD$1,0)),""))</f>
        <v>0</v>
      </c>
      <c r="H2072">
        <f>IF(ISBLANK(IFERROR(INDEX('2-3 引出列表'!$A$2:$CE$8700,$A2072,MATCH(H$1,'2-3 引出列表'!$A$1:$CD$1,0)),"")),"",IFERROR(INDEX('2-3 引出列表'!$A$2:$CE$8700,$A2072,MATCH(H$1,'2-3 引出列表'!$A$1:$CD$1,0)),""))</f>
        <v>0</v>
      </c>
      <c r="I2072">
        <f>IF(ISBLANK(IFERROR(INDEX('2-3 引出列表'!$A$2:$CE$8700,$A2072,MATCH(I$1,'2-3 引出列表'!$A$1:$CD$1,0)),"")),"",IFERROR(INDEX('2-3 引出列表'!$A$2:$CE$8700,$A2072,MATCH(I$1,'2-3 引出列表'!$A$1:$CD$1,0)),""))</f>
        <v>0</v>
      </c>
    </row>
    <row r="2073" customFormat="1" spans="1:9">
      <c r="A2073">
        <v>2072</v>
      </c>
      <c r="B2073">
        <f>IF(ISBLANK(IFERROR(INDEX('2-3 引出列表'!$A$2:$CE$8700,$A2073,MATCH(B$1,'2-3 引出列表'!$A$1:$CD$1,0)),"")),"",IFERROR(INDEX('2-3 引出列表'!$A$2:$CE$8700,$A2073,MATCH(B$1,'2-3 引出列表'!$A$1:$CD$1,0)),""))</f>
        <v>0</v>
      </c>
      <c r="C2073">
        <f>IF(ISBLANK(IFERROR(INDEX('2-3 引出列表'!$A$2:$CE$8700,$A2073,MATCH(C$1,'2-3 引出列表'!$A$1:$CD$1,0)),"")),"",IFERROR(INDEX('2-3 引出列表'!$A$2:$CE$8700,$A2073,MATCH(C$1,'2-3 引出列表'!$A$1:$CD$1,0)),""))</f>
        <v>0</v>
      </c>
      <c r="D2073">
        <f>IF(ISBLANK(IFERROR(INDEX('2-3 引出列表'!$A$2:$CE$8700,$A2073,MATCH(D$1,'2-3 引出列表'!$A$1:$CD$1,0)),"")),"",IFERROR(INDEX('2-3 引出列表'!$A$2:$CE$8700,$A2073,MATCH(D$1,'2-3 引出列表'!$A$1:$CD$1,0)),""))</f>
        <v>0</v>
      </c>
      <c r="E2073">
        <f>IF(ISBLANK(IFERROR(INDEX('2-3 引出列表'!$A$2:$CE$8700,$A2073,MATCH(E$1,'2-3 引出列表'!$A$1:$CD$1,0)),"")),"",IFERROR(INDEX('2-3 引出列表'!$A$2:$CE$8700,$A2073,MATCH(E$1,'2-3 引出列表'!$A$1:$CD$1,0)),""))</f>
        <v>0</v>
      </c>
      <c r="F2073" t="str">
        <f t="shared" si="32"/>
        <v>0</v>
      </c>
      <c r="G2073">
        <f>IF(ISBLANK(IFERROR(INDEX('2-3 引出列表'!$A$2:$CE$8700,$A2073,MATCH(G$1,'2-3 引出列表'!$A$1:$CD$1,0)),"")),"",IFERROR(INDEX('2-3 引出列表'!$A$2:$CE$8700,$A2073,MATCH(G$1,'2-3 引出列表'!$A$1:$CD$1,0)),""))</f>
        <v>0</v>
      </c>
      <c r="H2073">
        <f>IF(ISBLANK(IFERROR(INDEX('2-3 引出列表'!$A$2:$CE$8700,$A2073,MATCH(H$1,'2-3 引出列表'!$A$1:$CD$1,0)),"")),"",IFERROR(INDEX('2-3 引出列表'!$A$2:$CE$8700,$A2073,MATCH(H$1,'2-3 引出列表'!$A$1:$CD$1,0)),""))</f>
        <v>0</v>
      </c>
      <c r="I2073">
        <f>IF(ISBLANK(IFERROR(INDEX('2-3 引出列表'!$A$2:$CE$8700,$A2073,MATCH(I$1,'2-3 引出列表'!$A$1:$CD$1,0)),"")),"",IFERROR(INDEX('2-3 引出列表'!$A$2:$CE$8700,$A2073,MATCH(I$1,'2-3 引出列表'!$A$1:$CD$1,0)),""))</f>
        <v>0</v>
      </c>
    </row>
    <row r="2074" customFormat="1" spans="1:9">
      <c r="A2074">
        <v>2073</v>
      </c>
      <c r="B2074">
        <f>IF(ISBLANK(IFERROR(INDEX('2-3 引出列表'!$A$2:$CE$8700,$A2074,MATCH(B$1,'2-3 引出列表'!$A$1:$CD$1,0)),"")),"",IFERROR(INDEX('2-3 引出列表'!$A$2:$CE$8700,$A2074,MATCH(B$1,'2-3 引出列表'!$A$1:$CD$1,0)),""))</f>
        <v>0</v>
      </c>
      <c r="C2074">
        <f>IF(ISBLANK(IFERROR(INDEX('2-3 引出列表'!$A$2:$CE$8700,$A2074,MATCH(C$1,'2-3 引出列表'!$A$1:$CD$1,0)),"")),"",IFERROR(INDEX('2-3 引出列表'!$A$2:$CE$8700,$A2074,MATCH(C$1,'2-3 引出列表'!$A$1:$CD$1,0)),""))</f>
        <v>0</v>
      </c>
      <c r="D2074">
        <f>IF(ISBLANK(IFERROR(INDEX('2-3 引出列表'!$A$2:$CE$8700,$A2074,MATCH(D$1,'2-3 引出列表'!$A$1:$CD$1,0)),"")),"",IFERROR(INDEX('2-3 引出列表'!$A$2:$CE$8700,$A2074,MATCH(D$1,'2-3 引出列表'!$A$1:$CD$1,0)),""))</f>
        <v>0</v>
      </c>
      <c r="E2074">
        <f>IF(ISBLANK(IFERROR(INDEX('2-3 引出列表'!$A$2:$CE$8700,$A2074,MATCH(E$1,'2-3 引出列表'!$A$1:$CD$1,0)),"")),"",IFERROR(INDEX('2-3 引出列表'!$A$2:$CE$8700,$A2074,MATCH(E$1,'2-3 引出列表'!$A$1:$CD$1,0)),""))</f>
        <v>0</v>
      </c>
      <c r="F2074" t="str">
        <f t="shared" si="32"/>
        <v>0</v>
      </c>
      <c r="G2074">
        <f>IF(ISBLANK(IFERROR(INDEX('2-3 引出列表'!$A$2:$CE$8700,$A2074,MATCH(G$1,'2-3 引出列表'!$A$1:$CD$1,0)),"")),"",IFERROR(INDEX('2-3 引出列表'!$A$2:$CE$8700,$A2074,MATCH(G$1,'2-3 引出列表'!$A$1:$CD$1,0)),""))</f>
        <v>0</v>
      </c>
      <c r="H2074">
        <f>IF(ISBLANK(IFERROR(INDEX('2-3 引出列表'!$A$2:$CE$8700,$A2074,MATCH(H$1,'2-3 引出列表'!$A$1:$CD$1,0)),"")),"",IFERROR(INDEX('2-3 引出列表'!$A$2:$CE$8700,$A2074,MATCH(H$1,'2-3 引出列表'!$A$1:$CD$1,0)),""))</f>
        <v>0</v>
      </c>
      <c r="I2074">
        <f>IF(ISBLANK(IFERROR(INDEX('2-3 引出列表'!$A$2:$CE$8700,$A2074,MATCH(I$1,'2-3 引出列表'!$A$1:$CD$1,0)),"")),"",IFERROR(INDEX('2-3 引出列表'!$A$2:$CE$8700,$A2074,MATCH(I$1,'2-3 引出列表'!$A$1:$CD$1,0)),""))</f>
        <v>0</v>
      </c>
    </row>
    <row r="2075" customFormat="1" spans="1:9">
      <c r="A2075">
        <v>2074</v>
      </c>
      <c r="B2075">
        <f>IF(ISBLANK(IFERROR(INDEX('2-3 引出列表'!$A$2:$CE$8700,$A2075,MATCH(B$1,'2-3 引出列表'!$A$1:$CD$1,0)),"")),"",IFERROR(INDEX('2-3 引出列表'!$A$2:$CE$8700,$A2075,MATCH(B$1,'2-3 引出列表'!$A$1:$CD$1,0)),""))</f>
        <v>0</v>
      </c>
      <c r="C2075">
        <f>IF(ISBLANK(IFERROR(INDEX('2-3 引出列表'!$A$2:$CE$8700,$A2075,MATCH(C$1,'2-3 引出列表'!$A$1:$CD$1,0)),"")),"",IFERROR(INDEX('2-3 引出列表'!$A$2:$CE$8700,$A2075,MATCH(C$1,'2-3 引出列表'!$A$1:$CD$1,0)),""))</f>
        <v>0</v>
      </c>
      <c r="D2075">
        <f>IF(ISBLANK(IFERROR(INDEX('2-3 引出列表'!$A$2:$CE$8700,$A2075,MATCH(D$1,'2-3 引出列表'!$A$1:$CD$1,0)),"")),"",IFERROR(INDEX('2-3 引出列表'!$A$2:$CE$8700,$A2075,MATCH(D$1,'2-3 引出列表'!$A$1:$CD$1,0)),""))</f>
        <v>0</v>
      </c>
      <c r="E2075">
        <f>IF(ISBLANK(IFERROR(INDEX('2-3 引出列表'!$A$2:$CE$8700,$A2075,MATCH(E$1,'2-3 引出列表'!$A$1:$CD$1,0)),"")),"",IFERROR(INDEX('2-3 引出列表'!$A$2:$CE$8700,$A2075,MATCH(E$1,'2-3 引出列表'!$A$1:$CD$1,0)),""))</f>
        <v>0</v>
      </c>
      <c r="F2075" t="str">
        <f t="shared" si="32"/>
        <v>0</v>
      </c>
      <c r="G2075">
        <f>IF(ISBLANK(IFERROR(INDEX('2-3 引出列表'!$A$2:$CE$8700,$A2075,MATCH(G$1,'2-3 引出列表'!$A$1:$CD$1,0)),"")),"",IFERROR(INDEX('2-3 引出列表'!$A$2:$CE$8700,$A2075,MATCH(G$1,'2-3 引出列表'!$A$1:$CD$1,0)),""))</f>
        <v>0</v>
      </c>
      <c r="H2075">
        <f>IF(ISBLANK(IFERROR(INDEX('2-3 引出列表'!$A$2:$CE$8700,$A2075,MATCH(H$1,'2-3 引出列表'!$A$1:$CD$1,0)),"")),"",IFERROR(INDEX('2-3 引出列表'!$A$2:$CE$8700,$A2075,MATCH(H$1,'2-3 引出列表'!$A$1:$CD$1,0)),""))</f>
        <v>0</v>
      </c>
      <c r="I2075">
        <f>IF(ISBLANK(IFERROR(INDEX('2-3 引出列表'!$A$2:$CE$8700,$A2075,MATCH(I$1,'2-3 引出列表'!$A$1:$CD$1,0)),"")),"",IFERROR(INDEX('2-3 引出列表'!$A$2:$CE$8700,$A2075,MATCH(I$1,'2-3 引出列表'!$A$1:$CD$1,0)),""))</f>
        <v>0</v>
      </c>
    </row>
    <row r="2076" customFormat="1" spans="1:9">
      <c r="A2076">
        <v>2075</v>
      </c>
      <c r="B2076">
        <f>IF(ISBLANK(IFERROR(INDEX('2-3 引出列表'!$A$2:$CE$8700,$A2076,MATCH(B$1,'2-3 引出列表'!$A$1:$CD$1,0)),"")),"",IFERROR(INDEX('2-3 引出列表'!$A$2:$CE$8700,$A2076,MATCH(B$1,'2-3 引出列表'!$A$1:$CD$1,0)),""))</f>
        <v>0</v>
      </c>
      <c r="C2076">
        <f>IF(ISBLANK(IFERROR(INDEX('2-3 引出列表'!$A$2:$CE$8700,$A2076,MATCH(C$1,'2-3 引出列表'!$A$1:$CD$1,0)),"")),"",IFERROR(INDEX('2-3 引出列表'!$A$2:$CE$8700,$A2076,MATCH(C$1,'2-3 引出列表'!$A$1:$CD$1,0)),""))</f>
        <v>0</v>
      </c>
      <c r="D2076">
        <f>IF(ISBLANK(IFERROR(INDEX('2-3 引出列表'!$A$2:$CE$8700,$A2076,MATCH(D$1,'2-3 引出列表'!$A$1:$CD$1,0)),"")),"",IFERROR(INDEX('2-3 引出列表'!$A$2:$CE$8700,$A2076,MATCH(D$1,'2-3 引出列表'!$A$1:$CD$1,0)),""))</f>
        <v>0</v>
      </c>
      <c r="E2076">
        <f>IF(ISBLANK(IFERROR(INDEX('2-3 引出列表'!$A$2:$CE$8700,$A2076,MATCH(E$1,'2-3 引出列表'!$A$1:$CD$1,0)),"")),"",IFERROR(INDEX('2-3 引出列表'!$A$2:$CE$8700,$A2076,MATCH(E$1,'2-3 引出列表'!$A$1:$CD$1,0)),""))</f>
        <v>0</v>
      </c>
      <c r="F2076" t="str">
        <f t="shared" si="32"/>
        <v>0</v>
      </c>
      <c r="G2076">
        <f>IF(ISBLANK(IFERROR(INDEX('2-3 引出列表'!$A$2:$CE$8700,$A2076,MATCH(G$1,'2-3 引出列表'!$A$1:$CD$1,0)),"")),"",IFERROR(INDEX('2-3 引出列表'!$A$2:$CE$8700,$A2076,MATCH(G$1,'2-3 引出列表'!$A$1:$CD$1,0)),""))</f>
        <v>0</v>
      </c>
      <c r="H2076">
        <f>IF(ISBLANK(IFERROR(INDEX('2-3 引出列表'!$A$2:$CE$8700,$A2076,MATCH(H$1,'2-3 引出列表'!$A$1:$CD$1,0)),"")),"",IFERROR(INDEX('2-3 引出列表'!$A$2:$CE$8700,$A2076,MATCH(H$1,'2-3 引出列表'!$A$1:$CD$1,0)),""))</f>
        <v>0</v>
      </c>
      <c r="I2076">
        <f>IF(ISBLANK(IFERROR(INDEX('2-3 引出列表'!$A$2:$CE$8700,$A2076,MATCH(I$1,'2-3 引出列表'!$A$1:$CD$1,0)),"")),"",IFERROR(INDEX('2-3 引出列表'!$A$2:$CE$8700,$A2076,MATCH(I$1,'2-3 引出列表'!$A$1:$CD$1,0)),""))</f>
        <v>0</v>
      </c>
    </row>
    <row r="2077" customFormat="1" spans="1:9">
      <c r="A2077">
        <v>2076</v>
      </c>
      <c r="B2077">
        <f>IF(ISBLANK(IFERROR(INDEX('2-3 引出列表'!$A$2:$CE$8700,$A2077,MATCH(B$1,'2-3 引出列表'!$A$1:$CD$1,0)),"")),"",IFERROR(INDEX('2-3 引出列表'!$A$2:$CE$8700,$A2077,MATCH(B$1,'2-3 引出列表'!$A$1:$CD$1,0)),""))</f>
        <v>0</v>
      </c>
      <c r="C2077">
        <f>IF(ISBLANK(IFERROR(INDEX('2-3 引出列表'!$A$2:$CE$8700,$A2077,MATCH(C$1,'2-3 引出列表'!$A$1:$CD$1,0)),"")),"",IFERROR(INDEX('2-3 引出列表'!$A$2:$CE$8700,$A2077,MATCH(C$1,'2-3 引出列表'!$A$1:$CD$1,0)),""))</f>
        <v>0</v>
      </c>
      <c r="D2077">
        <f>IF(ISBLANK(IFERROR(INDEX('2-3 引出列表'!$A$2:$CE$8700,$A2077,MATCH(D$1,'2-3 引出列表'!$A$1:$CD$1,0)),"")),"",IFERROR(INDEX('2-3 引出列表'!$A$2:$CE$8700,$A2077,MATCH(D$1,'2-3 引出列表'!$A$1:$CD$1,0)),""))</f>
        <v>0</v>
      </c>
      <c r="E2077">
        <f>IF(ISBLANK(IFERROR(INDEX('2-3 引出列表'!$A$2:$CE$8700,$A2077,MATCH(E$1,'2-3 引出列表'!$A$1:$CD$1,0)),"")),"",IFERROR(INDEX('2-3 引出列表'!$A$2:$CE$8700,$A2077,MATCH(E$1,'2-3 引出列表'!$A$1:$CD$1,0)),""))</f>
        <v>0</v>
      </c>
      <c r="F2077" t="str">
        <f t="shared" si="32"/>
        <v>0</v>
      </c>
      <c r="G2077">
        <f>IF(ISBLANK(IFERROR(INDEX('2-3 引出列表'!$A$2:$CE$8700,$A2077,MATCH(G$1,'2-3 引出列表'!$A$1:$CD$1,0)),"")),"",IFERROR(INDEX('2-3 引出列表'!$A$2:$CE$8700,$A2077,MATCH(G$1,'2-3 引出列表'!$A$1:$CD$1,0)),""))</f>
        <v>0</v>
      </c>
      <c r="H2077">
        <f>IF(ISBLANK(IFERROR(INDEX('2-3 引出列表'!$A$2:$CE$8700,$A2077,MATCH(H$1,'2-3 引出列表'!$A$1:$CD$1,0)),"")),"",IFERROR(INDEX('2-3 引出列表'!$A$2:$CE$8700,$A2077,MATCH(H$1,'2-3 引出列表'!$A$1:$CD$1,0)),""))</f>
        <v>0</v>
      </c>
      <c r="I2077">
        <f>IF(ISBLANK(IFERROR(INDEX('2-3 引出列表'!$A$2:$CE$8700,$A2077,MATCH(I$1,'2-3 引出列表'!$A$1:$CD$1,0)),"")),"",IFERROR(INDEX('2-3 引出列表'!$A$2:$CE$8700,$A2077,MATCH(I$1,'2-3 引出列表'!$A$1:$CD$1,0)),""))</f>
        <v>0</v>
      </c>
    </row>
    <row r="2078" customFormat="1" spans="1:9">
      <c r="A2078">
        <v>2077</v>
      </c>
      <c r="B2078">
        <f>IF(ISBLANK(IFERROR(INDEX('2-3 引出列表'!$A$2:$CE$8700,$A2078,MATCH(B$1,'2-3 引出列表'!$A$1:$CD$1,0)),"")),"",IFERROR(INDEX('2-3 引出列表'!$A$2:$CE$8700,$A2078,MATCH(B$1,'2-3 引出列表'!$A$1:$CD$1,0)),""))</f>
        <v>0</v>
      </c>
      <c r="C2078">
        <f>IF(ISBLANK(IFERROR(INDEX('2-3 引出列表'!$A$2:$CE$8700,$A2078,MATCH(C$1,'2-3 引出列表'!$A$1:$CD$1,0)),"")),"",IFERROR(INDEX('2-3 引出列表'!$A$2:$CE$8700,$A2078,MATCH(C$1,'2-3 引出列表'!$A$1:$CD$1,0)),""))</f>
        <v>0</v>
      </c>
      <c r="D2078">
        <f>IF(ISBLANK(IFERROR(INDEX('2-3 引出列表'!$A$2:$CE$8700,$A2078,MATCH(D$1,'2-3 引出列表'!$A$1:$CD$1,0)),"")),"",IFERROR(INDEX('2-3 引出列表'!$A$2:$CE$8700,$A2078,MATCH(D$1,'2-3 引出列表'!$A$1:$CD$1,0)),""))</f>
        <v>0</v>
      </c>
      <c r="E2078">
        <f>IF(ISBLANK(IFERROR(INDEX('2-3 引出列表'!$A$2:$CE$8700,$A2078,MATCH(E$1,'2-3 引出列表'!$A$1:$CD$1,0)),"")),"",IFERROR(INDEX('2-3 引出列表'!$A$2:$CE$8700,$A2078,MATCH(E$1,'2-3 引出列表'!$A$1:$CD$1,0)),""))</f>
        <v>0</v>
      </c>
      <c r="F2078" t="str">
        <f t="shared" si="32"/>
        <v>0</v>
      </c>
      <c r="G2078">
        <f>IF(ISBLANK(IFERROR(INDEX('2-3 引出列表'!$A$2:$CE$8700,$A2078,MATCH(G$1,'2-3 引出列表'!$A$1:$CD$1,0)),"")),"",IFERROR(INDEX('2-3 引出列表'!$A$2:$CE$8700,$A2078,MATCH(G$1,'2-3 引出列表'!$A$1:$CD$1,0)),""))</f>
        <v>0</v>
      </c>
      <c r="H2078">
        <f>IF(ISBLANK(IFERROR(INDEX('2-3 引出列表'!$A$2:$CE$8700,$A2078,MATCH(H$1,'2-3 引出列表'!$A$1:$CD$1,0)),"")),"",IFERROR(INDEX('2-3 引出列表'!$A$2:$CE$8700,$A2078,MATCH(H$1,'2-3 引出列表'!$A$1:$CD$1,0)),""))</f>
        <v>0</v>
      </c>
      <c r="I2078">
        <f>IF(ISBLANK(IFERROR(INDEX('2-3 引出列表'!$A$2:$CE$8700,$A2078,MATCH(I$1,'2-3 引出列表'!$A$1:$CD$1,0)),"")),"",IFERROR(INDEX('2-3 引出列表'!$A$2:$CE$8700,$A2078,MATCH(I$1,'2-3 引出列表'!$A$1:$CD$1,0)),""))</f>
        <v>0</v>
      </c>
    </row>
    <row r="2079" customFormat="1" spans="1:9">
      <c r="A2079">
        <v>2078</v>
      </c>
      <c r="B2079">
        <f>IF(ISBLANK(IFERROR(INDEX('2-3 引出列表'!$A$2:$CE$8700,$A2079,MATCH(B$1,'2-3 引出列表'!$A$1:$CD$1,0)),"")),"",IFERROR(INDEX('2-3 引出列表'!$A$2:$CE$8700,$A2079,MATCH(B$1,'2-3 引出列表'!$A$1:$CD$1,0)),""))</f>
        <v>0</v>
      </c>
      <c r="C2079">
        <f>IF(ISBLANK(IFERROR(INDEX('2-3 引出列表'!$A$2:$CE$8700,$A2079,MATCH(C$1,'2-3 引出列表'!$A$1:$CD$1,0)),"")),"",IFERROR(INDEX('2-3 引出列表'!$A$2:$CE$8700,$A2079,MATCH(C$1,'2-3 引出列表'!$A$1:$CD$1,0)),""))</f>
        <v>0</v>
      </c>
      <c r="D2079">
        <f>IF(ISBLANK(IFERROR(INDEX('2-3 引出列表'!$A$2:$CE$8700,$A2079,MATCH(D$1,'2-3 引出列表'!$A$1:$CD$1,0)),"")),"",IFERROR(INDEX('2-3 引出列表'!$A$2:$CE$8700,$A2079,MATCH(D$1,'2-3 引出列表'!$A$1:$CD$1,0)),""))</f>
        <v>0</v>
      </c>
      <c r="E2079">
        <f>IF(ISBLANK(IFERROR(INDEX('2-3 引出列表'!$A$2:$CE$8700,$A2079,MATCH(E$1,'2-3 引出列表'!$A$1:$CD$1,0)),"")),"",IFERROR(INDEX('2-3 引出列表'!$A$2:$CE$8700,$A2079,MATCH(E$1,'2-3 引出列表'!$A$1:$CD$1,0)),""))</f>
        <v>0</v>
      </c>
      <c r="F2079" t="str">
        <f t="shared" si="32"/>
        <v>0</v>
      </c>
      <c r="G2079">
        <f>IF(ISBLANK(IFERROR(INDEX('2-3 引出列表'!$A$2:$CE$8700,$A2079,MATCH(G$1,'2-3 引出列表'!$A$1:$CD$1,0)),"")),"",IFERROR(INDEX('2-3 引出列表'!$A$2:$CE$8700,$A2079,MATCH(G$1,'2-3 引出列表'!$A$1:$CD$1,0)),""))</f>
        <v>0</v>
      </c>
      <c r="H2079">
        <f>IF(ISBLANK(IFERROR(INDEX('2-3 引出列表'!$A$2:$CE$8700,$A2079,MATCH(H$1,'2-3 引出列表'!$A$1:$CD$1,0)),"")),"",IFERROR(INDEX('2-3 引出列表'!$A$2:$CE$8700,$A2079,MATCH(H$1,'2-3 引出列表'!$A$1:$CD$1,0)),""))</f>
        <v>0</v>
      </c>
      <c r="I2079">
        <f>IF(ISBLANK(IFERROR(INDEX('2-3 引出列表'!$A$2:$CE$8700,$A2079,MATCH(I$1,'2-3 引出列表'!$A$1:$CD$1,0)),"")),"",IFERROR(INDEX('2-3 引出列表'!$A$2:$CE$8700,$A2079,MATCH(I$1,'2-3 引出列表'!$A$1:$CD$1,0)),""))</f>
        <v>0</v>
      </c>
    </row>
    <row r="2080" customFormat="1" spans="1:9">
      <c r="A2080">
        <v>2079</v>
      </c>
      <c r="B2080">
        <f>IF(ISBLANK(IFERROR(INDEX('2-3 引出列表'!$A$2:$CE$8700,$A2080,MATCH(B$1,'2-3 引出列表'!$A$1:$CD$1,0)),"")),"",IFERROR(INDEX('2-3 引出列表'!$A$2:$CE$8700,$A2080,MATCH(B$1,'2-3 引出列表'!$A$1:$CD$1,0)),""))</f>
        <v>0</v>
      </c>
      <c r="C2080">
        <f>IF(ISBLANK(IFERROR(INDEX('2-3 引出列表'!$A$2:$CE$8700,$A2080,MATCH(C$1,'2-3 引出列表'!$A$1:$CD$1,0)),"")),"",IFERROR(INDEX('2-3 引出列表'!$A$2:$CE$8700,$A2080,MATCH(C$1,'2-3 引出列表'!$A$1:$CD$1,0)),""))</f>
        <v>0</v>
      </c>
      <c r="D2080">
        <f>IF(ISBLANK(IFERROR(INDEX('2-3 引出列表'!$A$2:$CE$8700,$A2080,MATCH(D$1,'2-3 引出列表'!$A$1:$CD$1,0)),"")),"",IFERROR(INDEX('2-3 引出列表'!$A$2:$CE$8700,$A2080,MATCH(D$1,'2-3 引出列表'!$A$1:$CD$1,0)),""))</f>
        <v>0</v>
      </c>
      <c r="E2080">
        <f>IF(ISBLANK(IFERROR(INDEX('2-3 引出列表'!$A$2:$CE$8700,$A2080,MATCH(E$1,'2-3 引出列表'!$A$1:$CD$1,0)),"")),"",IFERROR(INDEX('2-3 引出列表'!$A$2:$CE$8700,$A2080,MATCH(E$1,'2-3 引出列表'!$A$1:$CD$1,0)),""))</f>
        <v>0</v>
      </c>
      <c r="F2080" t="str">
        <f t="shared" si="32"/>
        <v>0</v>
      </c>
      <c r="G2080">
        <f>IF(ISBLANK(IFERROR(INDEX('2-3 引出列表'!$A$2:$CE$8700,$A2080,MATCH(G$1,'2-3 引出列表'!$A$1:$CD$1,0)),"")),"",IFERROR(INDEX('2-3 引出列表'!$A$2:$CE$8700,$A2080,MATCH(G$1,'2-3 引出列表'!$A$1:$CD$1,0)),""))</f>
        <v>0</v>
      </c>
      <c r="H2080">
        <f>IF(ISBLANK(IFERROR(INDEX('2-3 引出列表'!$A$2:$CE$8700,$A2080,MATCH(H$1,'2-3 引出列表'!$A$1:$CD$1,0)),"")),"",IFERROR(INDEX('2-3 引出列表'!$A$2:$CE$8700,$A2080,MATCH(H$1,'2-3 引出列表'!$A$1:$CD$1,0)),""))</f>
        <v>0</v>
      </c>
      <c r="I2080">
        <f>IF(ISBLANK(IFERROR(INDEX('2-3 引出列表'!$A$2:$CE$8700,$A2080,MATCH(I$1,'2-3 引出列表'!$A$1:$CD$1,0)),"")),"",IFERROR(INDEX('2-3 引出列表'!$A$2:$CE$8700,$A2080,MATCH(I$1,'2-3 引出列表'!$A$1:$CD$1,0)),""))</f>
        <v>0</v>
      </c>
    </row>
    <row r="2081" customFormat="1" spans="1:9">
      <c r="A2081">
        <v>2080</v>
      </c>
      <c r="B2081">
        <f>IF(ISBLANK(IFERROR(INDEX('2-3 引出列表'!$A$2:$CE$8700,$A2081,MATCH(B$1,'2-3 引出列表'!$A$1:$CD$1,0)),"")),"",IFERROR(INDEX('2-3 引出列表'!$A$2:$CE$8700,$A2081,MATCH(B$1,'2-3 引出列表'!$A$1:$CD$1,0)),""))</f>
        <v>0</v>
      </c>
      <c r="C2081">
        <f>IF(ISBLANK(IFERROR(INDEX('2-3 引出列表'!$A$2:$CE$8700,$A2081,MATCH(C$1,'2-3 引出列表'!$A$1:$CD$1,0)),"")),"",IFERROR(INDEX('2-3 引出列表'!$A$2:$CE$8700,$A2081,MATCH(C$1,'2-3 引出列表'!$A$1:$CD$1,0)),""))</f>
        <v>0</v>
      </c>
      <c r="D2081">
        <f>IF(ISBLANK(IFERROR(INDEX('2-3 引出列表'!$A$2:$CE$8700,$A2081,MATCH(D$1,'2-3 引出列表'!$A$1:$CD$1,0)),"")),"",IFERROR(INDEX('2-3 引出列表'!$A$2:$CE$8700,$A2081,MATCH(D$1,'2-3 引出列表'!$A$1:$CD$1,0)),""))</f>
        <v>0</v>
      </c>
      <c r="E2081">
        <f>IF(ISBLANK(IFERROR(INDEX('2-3 引出列表'!$A$2:$CE$8700,$A2081,MATCH(E$1,'2-3 引出列表'!$A$1:$CD$1,0)),"")),"",IFERROR(INDEX('2-3 引出列表'!$A$2:$CE$8700,$A2081,MATCH(E$1,'2-3 引出列表'!$A$1:$CD$1,0)),""))</f>
        <v>0</v>
      </c>
      <c r="F2081" t="str">
        <f t="shared" si="32"/>
        <v>0</v>
      </c>
      <c r="G2081">
        <f>IF(ISBLANK(IFERROR(INDEX('2-3 引出列表'!$A$2:$CE$8700,$A2081,MATCH(G$1,'2-3 引出列表'!$A$1:$CD$1,0)),"")),"",IFERROR(INDEX('2-3 引出列表'!$A$2:$CE$8700,$A2081,MATCH(G$1,'2-3 引出列表'!$A$1:$CD$1,0)),""))</f>
        <v>0</v>
      </c>
      <c r="H2081">
        <f>IF(ISBLANK(IFERROR(INDEX('2-3 引出列表'!$A$2:$CE$8700,$A2081,MATCH(H$1,'2-3 引出列表'!$A$1:$CD$1,0)),"")),"",IFERROR(INDEX('2-3 引出列表'!$A$2:$CE$8700,$A2081,MATCH(H$1,'2-3 引出列表'!$A$1:$CD$1,0)),""))</f>
        <v>0</v>
      </c>
      <c r="I2081">
        <f>IF(ISBLANK(IFERROR(INDEX('2-3 引出列表'!$A$2:$CE$8700,$A2081,MATCH(I$1,'2-3 引出列表'!$A$1:$CD$1,0)),"")),"",IFERROR(INDEX('2-3 引出列表'!$A$2:$CE$8700,$A2081,MATCH(I$1,'2-3 引出列表'!$A$1:$CD$1,0)),""))</f>
        <v>0</v>
      </c>
    </row>
    <row r="2082" customFormat="1" spans="1:9">
      <c r="A2082">
        <v>2081</v>
      </c>
      <c r="B2082">
        <f>IF(ISBLANK(IFERROR(INDEX('2-3 引出列表'!$A$2:$CE$8700,$A2082,MATCH(B$1,'2-3 引出列表'!$A$1:$CD$1,0)),"")),"",IFERROR(INDEX('2-3 引出列表'!$A$2:$CE$8700,$A2082,MATCH(B$1,'2-3 引出列表'!$A$1:$CD$1,0)),""))</f>
        <v>0</v>
      </c>
      <c r="C2082">
        <f>IF(ISBLANK(IFERROR(INDEX('2-3 引出列表'!$A$2:$CE$8700,$A2082,MATCH(C$1,'2-3 引出列表'!$A$1:$CD$1,0)),"")),"",IFERROR(INDEX('2-3 引出列表'!$A$2:$CE$8700,$A2082,MATCH(C$1,'2-3 引出列表'!$A$1:$CD$1,0)),""))</f>
        <v>0</v>
      </c>
      <c r="D2082">
        <f>IF(ISBLANK(IFERROR(INDEX('2-3 引出列表'!$A$2:$CE$8700,$A2082,MATCH(D$1,'2-3 引出列表'!$A$1:$CD$1,0)),"")),"",IFERROR(INDEX('2-3 引出列表'!$A$2:$CE$8700,$A2082,MATCH(D$1,'2-3 引出列表'!$A$1:$CD$1,0)),""))</f>
        <v>0</v>
      </c>
      <c r="E2082">
        <f>IF(ISBLANK(IFERROR(INDEX('2-3 引出列表'!$A$2:$CE$8700,$A2082,MATCH(E$1,'2-3 引出列表'!$A$1:$CD$1,0)),"")),"",IFERROR(INDEX('2-3 引出列表'!$A$2:$CE$8700,$A2082,MATCH(E$1,'2-3 引出列表'!$A$1:$CD$1,0)),""))</f>
        <v>0</v>
      </c>
      <c r="F2082" t="str">
        <f t="shared" si="32"/>
        <v>0</v>
      </c>
      <c r="G2082">
        <f>IF(ISBLANK(IFERROR(INDEX('2-3 引出列表'!$A$2:$CE$8700,$A2082,MATCH(G$1,'2-3 引出列表'!$A$1:$CD$1,0)),"")),"",IFERROR(INDEX('2-3 引出列表'!$A$2:$CE$8700,$A2082,MATCH(G$1,'2-3 引出列表'!$A$1:$CD$1,0)),""))</f>
        <v>0</v>
      </c>
      <c r="H2082">
        <f>IF(ISBLANK(IFERROR(INDEX('2-3 引出列表'!$A$2:$CE$8700,$A2082,MATCH(H$1,'2-3 引出列表'!$A$1:$CD$1,0)),"")),"",IFERROR(INDEX('2-3 引出列表'!$A$2:$CE$8700,$A2082,MATCH(H$1,'2-3 引出列表'!$A$1:$CD$1,0)),""))</f>
        <v>0</v>
      </c>
      <c r="I2082">
        <f>IF(ISBLANK(IFERROR(INDEX('2-3 引出列表'!$A$2:$CE$8700,$A2082,MATCH(I$1,'2-3 引出列表'!$A$1:$CD$1,0)),"")),"",IFERROR(INDEX('2-3 引出列表'!$A$2:$CE$8700,$A2082,MATCH(I$1,'2-3 引出列表'!$A$1:$CD$1,0)),""))</f>
        <v>0</v>
      </c>
    </row>
    <row r="2083" customFormat="1" spans="1:9">
      <c r="A2083">
        <v>2082</v>
      </c>
      <c r="B2083">
        <f>IF(ISBLANK(IFERROR(INDEX('2-3 引出列表'!$A$2:$CE$8700,$A2083,MATCH(B$1,'2-3 引出列表'!$A$1:$CD$1,0)),"")),"",IFERROR(INDEX('2-3 引出列表'!$A$2:$CE$8700,$A2083,MATCH(B$1,'2-3 引出列表'!$A$1:$CD$1,0)),""))</f>
        <v>0</v>
      </c>
      <c r="C2083">
        <f>IF(ISBLANK(IFERROR(INDEX('2-3 引出列表'!$A$2:$CE$8700,$A2083,MATCH(C$1,'2-3 引出列表'!$A$1:$CD$1,0)),"")),"",IFERROR(INDEX('2-3 引出列表'!$A$2:$CE$8700,$A2083,MATCH(C$1,'2-3 引出列表'!$A$1:$CD$1,0)),""))</f>
        <v>0</v>
      </c>
      <c r="D2083">
        <f>IF(ISBLANK(IFERROR(INDEX('2-3 引出列表'!$A$2:$CE$8700,$A2083,MATCH(D$1,'2-3 引出列表'!$A$1:$CD$1,0)),"")),"",IFERROR(INDEX('2-3 引出列表'!$A$2:$CE$8700,$A2083,MATCH(D$1,'2-3 引出列表'!$A$1:$CD$1,0)),""))</f>
        <v>0</v>
      </c>
      <c r="E2083">
        <f>IF(ISBLANK(IFERROR(INDEX('2-3 引出列表'!$A$2:$CE$8700,$A2083,MATCH(E$1,'2-3 引出列表'!$A$1:$CD$1,0)),"")),"",IFERROR(INDEX('2-3 引出列表'!$A$2:$CE$8700,$A2083,MATCH(E$1,'2-3 引出列表'!$A$1:$CD$1,0)),""))</f>
        <v>0</v>
      </c>
      <c r="F2083" t="str">
        <f t="shared" si="32"/>
        <v>0</v>
      </c>
      <c r="G2083">
        <f>IF(ISBLANK(IFERROR(INDEX('2-3 引出列表'!$A$2:$CE$8700,$A2083,MATCH(G$1,'2-3 引出列表'!$A$1:$CD$1,0)),"")),"",IFERROR(INDEX('2-3 引出列表'!$A$2:$CE$8700,$A2083,MATCH(G$1,'2-3 引出列表'!$A$1:$CD$1,0)),""))</f>
        <v>0</v>
      </c>
      <c r="H2083">
        <f>IF(ISBLANK(IFERROR(INDEX('2-3 引出列表'!$A$2:$CE$8700,$A2083,MATCH(H$1,'2-3 引出列表'!$A$1:$CD$1,0)),"")),"",IFERROR(INDEX('2-3 引出列表'!$A$2:$CE$8700,$A2083,MATCH(H$1,'2-3 引出列表'!$A$1:$CD$1,0)),""))</f>
        <v>0</v>
      </c>
      <c r="I2083">
        <f>IF(ISBLANK(IFERROR(INDEX('2-3 引出列表'!$A$2:$CE$8700,$A2083,MATCH(I$1,'2-3 引出列表'!$A$1:$CD$1,0)),"")),"",IFERROR(INDEX('2-3 引出列表'!$A$2:$CE$8700,$A2083,MATCH(I$1,'2-3 引出列表'!$A$1:$CD$1,0)),""))</f>
        <v>0</v>
      </c>
    </row>
    <row r="2084" customFormat="1" spans="1:9">
      <c r="A2084">
        <v>2083</v>
      </c>
      <c r="B2084">
        <f>IF(ISBLANK(IFERROR(INDEX('2-3 引出列表'!$A$2:$CE$8700,$A2084,MATCH(B$1,'2-3 引出列表'!$A$1:$CD$1,0)),"")),"",IFERROR(INDEX('2-3 引出列表'!$A$2:$CE$8700,$A2084,MATCH(B$1,'2-3 引出列表'!$A$1:$CD$1,0)),""))</f>
        <v>0</v>
      </c>
      <c r="C2084">
        <f>IF(ISBLANK(IFERROR(INDEX('2-3 引出列表'!$A$2:$CE$8700,$A2084,MATCH(C$1,'2-3 引出列表'!$A$1:$CD$1,0)),"")),"",IFERROR(INDEX('2-3 引出列表'!$A$2:$CE$8700,$A2084,MATCH(C$1,'2-3 引出列表'!$A$1:$CD$1,0)),""))</f>
        <v>0</v>
      </c>
      <c r="D2084">
        <f>IF(ISBLANK(IFERROR(INDEX('2-3 引出列表'!$A$2:$CE$8700,$A2084,MATCH(D$1,'2-3 引出列表'!$A$1:$CD$1,0)),"")),"",IFERROR(INDEX('2-3 引出列表'!$A$2:$CE$8700,$A2084,MATCH(D$1,'2-3 引出列表'!$A$1:$CD$1,0)),""))</f>
        <v>0</v>
      </c>
      <c r="E2084">
        <f>IF(ISBLANK(IFERROR(INDEX('2-3 引出列表'!$A$2:$CE$8700,$A2084,MATCH(E$1,'2-3 引出列表'!$A$1:$CD$1,0)),"")),"",IFERROR(INDEX('2-3 引出列表'!$A$2:$CE$8700,$A2084,MATCH(E$1,'2-3 引出列表'!$A$1:$CD$1,0)),""))</f>
        <v>0</v>
      </c>
      <c r="F2084" t="str">
        <f t="shared" si="32"/>
        <v>0</v>
      </c>
      <c r="G2084">
        <f>IF(ISBLANK(IFERROR(INDEX('2-3 引出列表'!$A$2:$CE$8700,$A2084,MATCH(G$1,'2-3 引出列表'!$A$1:$CD$1,0)),"")),"",IFERROR(INDEX('2-3 引出列表'!$A$2:$CE$8700,$A2084,MATCH(G$1,'2-3 引出列表'!$A$1:$CD$1,0)),""))</f>
        <v>0</v>
      </c>
      <c r="H2084">
        <f>IF(ISBLANK(IFERROR(INDEX('2-3 引出列表'!$A$2:$CE$8700,$A2084,MATCH(H$1,'2-3 引出列表'!$A$1:$CD$1,0)),"")),"",IFERROR(INDEX('2-3 引出列表'!$A$2:$CE$8700,$A2084,MATCH(H$1,'2-3 引出列表'!$A$1:$CD$1,0)),""))</f>
        <v>0</v>
      </c>
      <c r="I2084">
        <f>IF(ISBLANK(IFERROR(INDEX('2-3 引出列表'!$A$2:$CE$8700,$A2084,MATCH(I$1,'2-3 引出列表'!$A$1:$CD$1,0)),"")),"",IFERROR(INDEX('2-3 引出列表'!$A$2:$CE$8700,$A2084,MATCH(I$1,'2-3 引出列表'!$A$1:$CD$1,0)),""))</f>
        <v>0</v>
      </c>
    </row>
    <row r="2085" customFormat="1" spans="1:9">
      <c r="A2085">
        <v>2084</v>
      </c>
      <c r="B2085">
        <f>IF(ISBLANK(IFERROR(INDEX('2-3 引出列表'!$A$2:$CE$8700,$A2085,MATCH(B$1,'2-3 引出列表'!$A$1:$CD$1,0)),"")),"",IFERROR(INDEX('2-3 引出列表'!$A$2:$CE$8700,$A2085,MATCH(B$1,'2-3 引出列表'!$A$1:$CD$1,0)),""))</f>
        <v>0</v>
      </c>
      <c r="C2085">
        <f>IF(ISBLANK(IFERROR(INDEX('2-3 引出列表'!$A$2:$CE$8700,$A2085,MATCH(C$1,'2-3 引出列表'!$A$1:$CD$1,0)),"")),"",IFERROR(INDEX('2-3 引出列表'!$A$2:$CE$8700,$A2085,MATCH(C$1,'2-3 引出列表'!$A$1:$CD$1,0)),""))</f>
        <v>0</v>
      </c>
      <c r="D2085">
        <f>IF(ISBLANK(IFERROR(INDEX('2-3 引出列表'!$A$2:$CE$8700,$A2085,MATCH(D$1,'2-3 引出列表'!$A$1:$CD$1,0)),"")),"",IFERROR(INDEX('2-3 引出列表'!$A$2:$CE$8700,$A2085,MATCH(D$1,'2-3 引出列表'!$A$1:$CD$1,0)),""))</f>
        <v>0</v>
      </c>
      <c r="E2085">
        <f>IF(ISBLANK(IFERROR(INDEX('2-3 引出列表'!$A$2:$CE$8700,$A2085,MATCH(E$1,'2-3 引出列表'!$A$1:$CD$1,0)),"")),"",IFERROR(INDEX('2-3 引出列表'!$A$2:$CE$8700,$A2085,MATCH(E$1,'2-3 引出列表'!$A$1:$CD$1,0)),""))</f>
        <v>0</v>
      </c>
      <c r="F2085" t="str">
        <f t="shared" si="32"/>
        <v>0</v>
      </c>
      <c r="G2085">
        <f>IF(ISBLANK(IFERROR(INDEX('2-3 引出列表'!$A$2:$CE$8700,$A2085,MATCH(G$1,'2-3 引出列表'!$A$1:$CD$1,0)),"")),"",IFERROR(INDEX('2-3 引出列表'!$A$2:$CE$8700,$A2085,MATCH(G$1,'2-3 引出列表'!$A$1:$CD$1,0)),""))</f>
        <v>0</v>
      </c>
      <c r="H2085">
        <f>IF(ISBLANK(IFERROR(INDEX('2-3 引出列表'!$A$2:$CE$8700,$A2085,MATCH(H$1,'2-3 引出列表'!$A$1:$CD$1,0)),"")),"",IFERROR(INDEX('2-3 引出列表'!$A$2:$CE$8700,$A2085,MATCH(H$1,'2-3 引出列表'!$A$1:$CD$1,0)),""))</f>
        <v>0</v>
      </c>
      <c r="I2085">
        <f>IF(ISBLANK(IFERROR(INDEX('2-3 引出列表'!$A$2:$CE$8700,$A2085,MATCH(I$1,'2-3 引出列表'!$A$1:$CD$1,0)),"")),"",IFERROR(INDEX('2-3 引出列表'!$A$2:$CE$8700,$A2085,MATCH(I$1,'2-3 引出列表'!$A$1:$CD$1,0)),""))</f>
        <v>0</v>
      </c>
    </row>
    <row r="2086" customFormat="1" spans="1:9">
      <c r="A2086">
        <v>2085</v>
      </c>
      <c r="B2086">
        <f>IF(ISBLANK(IFERROR(INDEX('2-3 引出列表'!$A$2:$CE$8700,$A2086,MATCH(B$1,'2-3 引出列表'!$A$1:$CD$1,0)),"")),"",IFERROR(INDEX('2-3 引出列表'!$A$2:$CE$8700,$A2086,MATCH(B$1,'2-3 引出列表'!$A$1:$CD$1,0)),""))</f>
        <v>0</v>
      </c>
      <c r="C2086">
        <f>IF(ISBLANK(IFERROR(INDEX('2-3 引出列表'!$A$2:$CE$8700,$A2086,MATCH(C$1,'2-3 引出列表'!$A$1:$CD$1,0)),"")),"",IFERROR(INDEX('2-3 引出列表'!$A$2:$CE$8700,$A2086,MATCH(C$1,'2-3 引出列表'!$A$1:$CD$1,0)),""))</f>
        <v>0</v>
      </c>
      <c r="D2086">
        <f>IF(ISBLANK(IFERROR(INDEX('2-3 引出列表'!$A$2:$CE$8700,$A2086,MATCH(D$1,'2-3 引出列表'!$A$1:$CD$1,0)),"")),"",IFERROR(INDEX('2-3 引出列表'!$A$2:$CE$8700,$A2086,MATCH(D$1,'2-3 引出列表'!$A$1:$CD$1,0)),""))</f>
        <v>0</v>
      </c>
      <c r="E2086">
        <f>IF(ISBLANK(IFERROR(INDEX('2-3 引出列表'!$A$2:$CE$8700,$A2086,MATCH(E$1,'2-3 引出列表'!$A$1:$CD$1,0)),"")),"",IFERROR(INDEX('2-3 引出列表'!$A$2:$CE$8700,$A2086,MATCH(E$1,'2-3 引出列表'!$A$1:$CD$1,0)),""))</f>
        <v>0</v>
      </c>
      <c r="F2086" t="str">
        <f t="shared" si="32"/>
        <v>0</v>
      </c>
      <c r="G2086">
        <f>IF(ISBLANK(IFERROR(INDEX('2-3 引出列表'!$A$2:$CE$8700,$A2086,MATCH(G$1,'2-3 引出列表'!$A$1:$CD$1,0)),"")),"",IFERROR(INDEX('2-3 引出列表'!$A$2:$CE$8700,$A2086,MATCH(G$1,'2-3 引出列表'!$A$1:$CD$1,0)),""))</f>
        <v>0</v>
      </c>
      <c r="H2086">
        <f>IF(ISBLANK(IFERROR(INDEX('2-3 引出列表'!$A$2:$CE$8700,$A2086,MATCH(H$1,'2-3 引出列表'!$A$1:$CD$1,0)),"")),"",IFERROR(INDEX('2-3 引出列表'!$A$2:$CE$8700,$A2086,MATCH(H$1,'2-3 引出列表'!$A$1:$CD$1,0)),""))</f>
        <v>0</v>
      </c>
      <c r="I2086">
        <f>IF(ISBLANK(IFERROR(INDEX('2-3 引出列表'!$A$2:$CE$8700,$A2086,MATCH(I$1,'2-3 引出列表'!$A$1:$CD$1,0)),"")),"",IFERROR(INDEX('2-3 引出列表'!$A$2:$CE$8700,$A2086,MATCH(I$1,'2-3 引出列表'!$A$1:$CD$1,0)),""))</f>
        <v>0</v>
      </c>
    </row>
    <row r="2087" customFormat="1" spans="1:9">
      <c r="A2087">
        <v>2086</v>
      </c>
      <c r="B2087">
        <f>IF(ISBLANK(IFERROR(INDEX('2-3 引出列表'!$A$2:$CE$8700,$A2087,MATCH(B$1,'2-3 引出列表'!$A$1:$CD$1,0)),"")),"",IFERROR(INDEX('2-3 引出列表'!$A$2:$CE$8700,$A2087,MATCH(B$1,'2-3 引出列表'!$A$1:$CD$1,0)),""))</f>
        <v>0</v>
      </c>
      <c r="C2087">
        <f>IF(ISBLANK(IFERROR(INDEX('2-3 引出列表'!$A$2:$CE$8700,$A2087,MATCH(C$1,'2-3 引出列表'!$A$1:$CD$1,0)),"")),"",IFERROR(INDEX('2-3 引出列表'!$A$2:$CE$8700,$A2087,MATCH(C$1,'2-3 引出列表'!$A$1:$CD$1,0)),""))</f>
        <v>0</v>
      </c>
      <c r="D2087">
        <f>IF(ISBLANK(IFERROR(INDEX('2-3 引出列表'!$A$2:$CE$8700,$A2087,MATCH(D$1,'2-3 引出列表'!$A$1:$CD$1,0)),"")),"",IFERROR(INDEX('2-3 引出列表'!$A$2:$CE$8700,$A2087,MATCH(D$1,'2-3 引出列表'!$A$1:$CD$1,0)),""))</f>
        <v>0</v>
      </c>
      <c r="E2087">
        <f>IF(ISBLANK(IFERROR(INDEX('2-3 引出列表'!$A$2:$CE$8700,$A2087,MATCH(E$1,'2-3 引出列表'!$A$1:$CD$1,0)),"")),"",IFERROR(INDEX('2-3 引出列表'!$A$2:$CE$8700,$A2087,MATCH(E$1,'2-3 引出列表'!$A$1:$CD$1,0)),""))</f>
        <v>0</v>
      </c>
      <c r="F2087" t="str">
        <f t="shared" si="32"/>
        <v>0</v>
      </c>
      <c r="G2087">
        <f>IF(ISBLANK(IFERROR(INDEX('2-3 引出列表'!$A$2:$CE$8700,$A2087,MATCH(G$1,'2-3 引出列表'!$A$1:$CD$1,0)),"")),"",IFERROR(INDEX('2-3 引出列表'!$A$2:$CE$8700,$A2087,MATCH(G$1,'2-3 引出列表'!$A$1:$CD$1,0)),""))</f>
        <v>0</v>
      </c>
      <c r="H2087">
        <f>IF(ISBLANK(IFERROR(INDEX('2-3 引出列表'!$A$2:$CE$8700,$A2087,MATCH(H$1,'2-3 引出列表'!$A$1:$CD$1,0)),"")),"",IFERROR(INDEX('2-3 引出列表'!$A$2:$CE$8700,$A2087,MATCH(H$1,'2-3 引出列表'!$A$1:$CD$1,0)),""))</f>
        <v>0</v>
      </c>
      <c r="I2087">
        <f>IF(ISBLANK(IFERROR(INDEX('2-3 引出列表'!$A$2:$CE$8700,$A2087,MATCH(I$1,'2-3 引出列表'!$A$1:$CD$1,0)),"")),"",IFERROR(INDEX('2-3 引出列表'!$A$2:$CE$8700,$A2087,MATCH(I$1,'2-3 引出列表'!$A$1:$CD$1,0)),""))</f>
        <v>0</v>
      </c>
    </row>
    <row r="2088" customFormat="1" spans="1:9">
      <c r="A2088">
        <v>2087</v>
      </c>
      <c r="B2088">
        <f>IF(ISBLANK(IFERROR(INDEX('2-3 引出列表'!$A$2:$CE$8700,$A2088,MATCH(B$1,'2-3 引出列表'!$A$1:$CD$1,0)),"")),"",IFERROR(INDEX('2-3 引出列表'!$A$2:$CE$8700,$A2088,MATCH(B$1,'2-3 引出列表'!$A$1:$CD$1,0)),""))</f>
        <v>0</v>
      </c>
      <c r="C2088">
        <f>IF(ISBLANK(IFERROR(INDEX('2-3 引出列表'!$A$2:$CE$8700,$A2088,MATCH(C$1,'2-3 引出列表'!$A$1:$CD$1,0)),"")),"",IFERROR(INDEX('2-3 引出列表'!$A$2:$CE$8700,$A2088,MATCH(C$1,'2-3 引出列表'!$A$1:$CD$1,0)),""))</f>
        <v>0</v>
      </c>
      <c r="D2088">
        <f>IF(ISBLANK(IFERROR(INDEX('2-3 引出列表'!$A$2:$CE$8700,$A2088,MATCH(D$1,'2-3 引出列表'!$A$1:$CD$1,0)),"")),"",IFERROR(INDEX('2-3 引出列表'!$A$2:$CE$8700,$A2088,MATCH(D$1,'2-3 引出列表'!$A$1:$CD$1,0)),""))</f>
        <v>0</v>
      </c>
      <c r="E2088">
        <f>IF(ISBLANK(IFERROR(INDEX('2-3 引出列表'!$A$2:$CE$8700,$A2088,MATCH(E$1,'2-3 引出列表'!$A$1:$CD$1,0)),"")),"",IFERROR(INDEX('2-3 引出列表'!$A$2:$CE$8700,$A2088,MATCH(E$1,'2-3 引出列表'!$A$1:$CD$1,0)),""))</f>
        <v>0</v>
      </c>
      <c r="F2088" t="str">
        <f t="shared" si="32"/>
        <v>0</v>
      </c>
      <c r="G2088">
        <f>IF(ISBLANK(IFERROR(INDEX('2-3 引出列表'!$A$2:$CE$8700,$A2088,MATCH(G$1,'2-3 引出列表'!$A$1:$CD$1,0)),"")),"",IFERROR(INDEX('2-3 引出列表'!$A$2:$CE$8700,$A2088,MATCH(G$1,'2-3 引出列表'!$A$1:$CD$1,0)),""))</f>
        <v>0</v>
      </c>
      <c r="H2088">
        <f>IF(ISBLANK(IFERROR(INDEX('2-3 引出列表'!$A$2:$CE$8700,$A2088,MATCH(H$1,'2-3 引出列表'!$A$1:$CD$1,0)),"")),"",IFERROR(INDEX('2-3 引出列表'!$A$2:$CE$8700,$A2088,MATCH(H$1,'2-3 引出列表'!$A$1:$CD$1,0)),""))</f>
        <v>0</v>
      </c>
      <c r="I2088">
        <f>IF(ISBLANK(IFERROR(INDEX('2-3 引出列表'!$A$2:$CE$8700,$A2088,MATCH(I$1,'2-3 引出列表'!$A$1:$CD$1,0)),"")),"",IFERROR(INDEX('2-3 引出列表'!$A$2:$CE$8700,$A2088,MATCH(I$1,'2-3 引出列表'!$A$1:$CD$1,0)),""))</f>
        <v>0</v>
      </c>
    </row>
    <row r="2089" customFormat="1" spans="1:9">
      <c r="A2089">
        <v>2088</v>
      </c>
      <c r="B2089">
        <f>IF(ISBLANK(IFERROR(INDEX('2-3 引出列表'!$A$2:$CE$8700,$A2089,MATCH(B$1,'2-3 引出列表'!$A$1:$CD$1,0)),"")),"",IFERROR(INDEX('2-3 引出列表'!$A$2:$CE$8700,$A2089,MATCH(B$1,'2-3 引出列表'!$A$1:$CD$1,0)),""))</f>
        <v>0</v>
      </c>
      <c r="C2089">
        <f>IF(ISBLANK(IFERROR(INDEX('2-3 引出列表'!$A$2:$CE$8700,$A2089,MATCH(C$1,'2-3 引出列表'!$A$1:$CD$1,0)),"")),"",IFERROR(INDEX('2-3 引出列表'!$A$2:$CE$8700,$A2089,MATCH(C$1,'2-3 引出列表'!$A$1:$CD$1,0)),""))</f>
        <v>0</v>
      </c>
      <c r="D2089">
        <f>IF(ISBLANK(IFERROR(INDEX('2-3 引出列表'!$A$2:$CE$8700,$A2089,MATCH(D$1,'2-3 引出列表'!$A$1:$CD$1,0)),"")),"",IFERROR(INDEX('2-3 引出列表'!$A$2:$CE$8700,$A2089,MATCH(D$1,'2-3 引出列表'!$A$1:$CD$1,0)),""))</f>
        <v>0</v>
      </c>
      <c r="E2089">
        <f>IF(ISBLANK(IFERROR(INDEX('2-3 引出列表'!$A$2:$CE$8700,$A2089,MATCH(E$1,'2-3 引出列表'!$A$1:$CD$1,0)),"")),"",IFERROR(INDEX('2-3 引出列表'!$A$2:$CE$8700,$A2089,MATCH(E$1,'2-3 引出列表'!$A$1:$CD$1,0)),""))</f>
        <v>0</v>
      </c>
      <c r="F2089" t="str">
        <f t="shared" si="32"/>
        <v>0</v>
      </c>
      <c r="G2089">
        <f>IF(ISBLANK(IFERROR(INDEX('2-3 引出列表'!$A$2:$CE$8700,$A2089,MATCH(G$1,'2-3 引出列表'!$A$1:$CD$1,0)),"")),"",IFERROR(INDEX('2-3 引出列表'!$A$2:$CE$8700,$A2089,MATCH(G$1,'2-3 引出列表'!$A$1:$CD$1,0)),""))</f>
        <v>0</v>
      </c>
      <c r="H2089">
        <f>IF(ISBLANK(IFERROR(INDEX('2-3 引出列表'!$A$2:$CE$8700,$A2089,MATCH(H$1,'2-3 引出列表'!$A$1:$CD$1,0)),"")),"",IFERROR(INDEX('2-3 引出列表'!$A$2:$CE$8700,$A2089,MATCH(H$1,'2-3 引出列表'!$A$1:$CD$1,0)),""))</f>
        <v>0</v>
      </c>
      <c r="I2089">
        <f>IF(ISBLANK(IFERROR(INDEX('2-3 引出列表'!$A$2:$CE$8700,$A2089,MATCH(I$1,'2-3 引出列表'!$A$1:$CD$1,0)),"")),"",IFERROR(INDEX('2-3 引出列表'!$A$2:$CE$8700,$A2089,MATCH(I$1,'2-3 引出列表'!$A$1:$CD$1,0)),""))</f>
        <v>0</v>
      </c>
    </row>
    <row r="2090" customFormat="1" spans="1:9">
      <c r="A2090">
        <v>2089</v>
      </c>
      <c r="B2090">
        <f>IF(ISBLANK(IFERROR(INDEX('2-3 引出列表'!$A$2:$CE$8700,$A2090,MATCH(B$1,'2-3 引出列表'!$A$1:$CD$1,0)),"")),"",IFERROR(INDEX('2-3 引出列表'!$A$2:$CE$8700,$A2090,MATCH(B$1,'2-3 引出列表'!$A$1:$CD$1,0)),""))</f>
        <v>0</v>
      </c>
      <c r="C2090">
        <f>IF(ISBLANK(IFERROR(INDEX('2-3 引出列表'!$A$2:$CE$8700,$A2090,MATCH(C$1,'2-3 引出列表'!$A$1:$CD$1,0)),"")),"",IFERROR(INDEX('2-3 引出列表'!$A$2:$CE$8700,$A2090,MATCH(C$1,'2-3 引出列表'!$A$1:$CD$1,0)),""))</f>
        <v>0</v>
      </c>
      <c r="D2090">
        <f>IF(ISBLANK(IFERROR(INDEX('2-3 引出列表'!$A$2:$CE$8700,$A2090,MATCH(D$1,'2-3 引出列表'!$A$1:$CD$1,0)),"")),"",IFERROR(INDEX('2-3 引出列表'!$A$2:$CE$8700,$A2090,MATCH(D$1,'2-3 引出列表'!$A$1:$CD$1,0)),""))</f>
        <v>0</v>
      </c>
      <c r="E2090">
        <f>IF(ISBLANK(IFERROR(INDEX('2-3 引出列表'!$A$2:$CE$8700,$A2090,MATCH(E$1,'2-3 引出列表'!$A$1:$CD$1,0)),"")),"",IFERROR(INDEX('2-3 引出列表'!$A$2:$CE$8700,$A2090,MATCH(E$1,'2-3 引出列表'!$A$1:$CD$1,0)),""))</f>
        <v>0</v>
      </c>
      <c r="F2090" t="str">
        <f t="shared" si="32"/>
        <v>0</v>
      </c>
      <c r="G2090">
        <f>IF(ISBLANK(IFERROR(INDEX('2-3 引出列表'!$A$2:$CE$8700,$A2090,MATCH(G$1,'2-3 引出列表'!$A$1:$CD$1,0)),"")),"",IFERROR(INDEX('2-3 引出列表'!$A$2:$CE$8700,$A2090,MATCH(G$1,'2-3 引出列表'!$A$1:$CD$1,0)),""))</f>
        <v>0</v>
      </c>
      <c r="H2090">
        <f>IF(ISBLANK(IFERROR(INDEX('2-3 引出列表'!$A$2:$CE$8700,$A2090,MATCH(H$1,'2-3 引出列表'!$A$1:$CD$1,0)),"")),"",IFERROR(INDEX('2-3 引出列表'!$A$2:$CE$8700,$A2090,MATCH(H$1,'2-3 引出列表'!$A$1:$CD$1,0)),""))</f>
        <v>0</v>
      </c>
      <c r="I2090">
        <f>IF(ISBLANK(IFERROR(INDEX('2-3 引出列表'!$A$2:$CE$8700,$A2090,MATCH(I$1,'2-3 引出列表'!$A$1:$CD$1,0)),"")),"",IFERROR(INDEX('2-3 引出列表'!$A$2:$CE$8700,$A2090,MATCH(I$1,'2-3 引出列表'!$A$1:$CD$1,0)),""))</f>
        <v>0</v>
      </c>
    </row>
    <row r="2091" customFormat="1" spans="1:9">
      <c r="A2091">
        <v>2090</v>
      </c>
      <c r="B2091">
        <f>IF(ISBLANK(IFERROR(INDEX('2-3 引出列表'!$A$2:$CE$8700,$A2091,MATCH(B$1,'2-3 引出列表'!$A$1:$CD$1,0)),"")),"",IFERROR(INDEX('2-3 引出列表'!$A$2:$CE$8700,$A2091,MATCH(B$1,'2-3 引出列表'!$A$1:$CD$1,0)),""))</f>
        <v>0</v>
      </c>
      <c r="C2091">
        <f>IF(ISBLANK(IFERROR(INDEX('2-3 引出列表'!$A$2:$CE$8700,$A2091,MATCH(C$1,'2-3 引出列表'!$A$1:$CD$1,0)),"")),"",IFERROR(INDEX('2-3 引出列表'!$A$2:$CE$8700,$A2091,MATCH(C$1,'2-3 引出列表'!$A$1:$CD$1,0)),""))</f>
        <v>0</v>
      </c>
      <c r="D2091">
        <f>IF(ISBLANK(IFERROR(INDEX('2-3 引出列表'!$A$2:$CE$8700,$A2091,MATCH(D$1,'2-3 引出列表'!$A$1:$CD$1,0)),"")),"",IFERROR(INDEX('2-3 引出列表'!$A$2:$CE$8700,$A2091,MATCH(D$1,'2-3 引出列表'!$A$1:$CD$1,0)),""))</f>
        <v>0</v>
      </c>
      <c r="E2091">
        <f>IF(ISBLANK(IFERROR(INDEX('2-3 引出列表'!$A$2:$CE$8700,$A2091,MATCH(E$1,'2-3 引出列表'!$A$1:$CD$1,0)),"")),"",IFERROR(INDEX('2-3 引出列表'!$A$2:$CE$8700,$A2091,MATCH(E$1,'2-3 引出列表'!$A$1:$CD$1,0)),""))</f>
        <v>0</v>
      </c>
      <c r="F2091" t="str">
        <f t="shared" si="32"/>
        <v>0</v>
      </c>
      <c r="G2091">
        <f>IF(ISBLANK(IFERROR(INDEX('2-3 引出列表'!$A$2:$CE$8700,$A2091,MATCH(G$1,'2-3 引出列表'!$A$1:$CD$1,0)),"")),"",IFERROR(INDEX('2-3 引出列表'!$A$2:$CE$8700,$A2091,MATCH(G$1,'2-3 引出列表'!$A$1:$CD$1,0)),""))</f>
        <v>0</v>
      </c>
      <c r="H2091">
        <f>IF(ISBLANK(IFERROR(INDEX('2-3 引出列表'!$A$2:$CE$8700,$A2091,MATCH(H$1,'2-3 引出列表'!$A$1:$CD$1,0)),"")),"",IFERROR(INDEX('2-3 引出列表'!$A$2:$CE$8700,$A2091,MATCH(H$1,'2-3 引出列表'!$A$1:$CD$1,0)),""))</f>
        <v>0</v>
      </c>
      <c r="I2091">
        <f>IF(ISBLANK(IFERROR(INDEX('2-3 引出列表'!$A$2:$CE$8700,$A2091,MATCH(I$1,'2-3 引出列表'!$A$1:$CD$1,0)),"")),"",IFERROR(INDEX('2-3 引出列表'!$A$2:$CE$8700,$A2091,MATCH(I$1,'2-3 引出列表'!$A$1:$CD$1,0)),""))</f>
        <v>0</v>
      </c>
    </row>
    <row r="2092" customFormat="1" spans="1:9">
      <c r="A2092">
        <v>2091</v>
      </c>
      <c r="B2092">
        <f>IF(ISBLANK(IFERROR(INDEX('2-3 引出列表'!$A$2:$CE$8700,$A2092,MATCH(B$1,'2-3 引出列表'!$A$1:$CD$1,0)),"")),"",IFERROR(INDEX('2-3 引出列表'!$A$2:$CE$8700,$A2092,MATCH(B$1,'2-3 引出列表'!$A$1:$CD$1,0)),""))</f>
        <v>0</v>
      </c>
      <c r="C2092">
        <f>IF(ISBLANK(IFERROR(INDEX('2-3 引出列表'!$A$2:$CE$8700,$A2092,MATCH(C$1,'2-3 引出列表'!$A$1:$CD$1,0)),"")),"",IFERROR(INDEX('2-3 引出列表'!$A$2:$CE$8700,$A2092,MATCH(C$1,'2-3 引出列表'!$A$1:$CD$1,0)),""))</f>
        <v>0</v>
      </c>
      <c r="D2092">
        <f>IF(ISBLANK(IFERROR(INDEX('2-3 引出列表'!$A$2:$CE$8700,$A2092,MATCH(D$1,'2-3 引出列表'!$A$1:$CD$1,0)),"")),"",IFERROR(INDEX('2-3 引出列表'!$A$2:$CE$8700,$A2092,MATCH(D$1,'2-3 引出列表'!$A$1:$CD$1,0)),""))</f>
        <v>0</v>
      </c>
      <c r="E2092">
        <f>IF(ISBLANK(IFERROR(INDEX('2-3 引出列表'!$A$2:$CE$8700,$A2092,MATCH(E$1,'2-3 引出列表'!$A$1:$CD$1,0)),"")),"",IFERROR(INDEX('2-3 引出列表'!$A$2:$CE$8700,$A2092,MATCH(E$1,'2-3 引出列表'!$A$1:$CD$1,0)),""))</f>
        <v>0</v>
      </c>
      <c r="F2092" t="str">
        <f t="shared" si="32"/>
        <v>0</v>
      </c>
      <c r="G2092">
        <f>IF(ISBLANK(IFERROR(INDEX('2-3 引出列表'!$A$2:$CE$8700,$A2092,MATCH(G$1,'2-3 引出列表'!$A$1:$CD$1,0)),"")),"",IFERROR(INDEX('2-3 引出列表'!$A$2:$CE$8700,$A2092,MATCH(G$1,'2-3 引出列表'!$A$1:$CD$1,0)),""))</f>
        <v>0</v>
      </c>
      <c r="H2092">
        <f>IF(ISBLANK(IFERROR(INDEX('2-3 引出列表'!$A$2:$CE$8700,$A2092,MATCH(H$1,'2-3 引出列表'!$A$1:$CD$1,0)),"")),"",IFERROR(INDEX('2-3 引出列表'!$A$2:$CE$8700,$A2092,MATCH(H$1,'2-3 引出列表'!$A$1:$CD$1,0)),""))</f>
        <v>0</v>
      </c>
      <c r="I2092">
        <f>IF(ISBLANK(IFERROR(INDEX('2-3 引出列表'!$A$2:$CE$8700,$A2092,MATCH(I$1,'2-3 引出列表'!$A$1:$CD$1,0)),"")),"",IFERROR(INDEX('2-3 引出列表'!$A$2:$CE$8700,$A2092,MATCH(I$1,'2-3 引出列表'!$A$1:$CD$1,0)),""))</f>
        <v>0</v>
      </c>
    </row>
    <row r="2093" customFormat="1" spans="1:9">
      <c r="A2093">
        <v>2092</v>
      </c>
      <c r="B2093">
        <f>IF(ISBLANK(IFERROR(INDEX('2-3 引出列表'!$A$2:$CE$8700,$A2093,MATCH(B$1,'2-3 引出列表'!$A$1:$CD$1,0)),"")),"",IFERROR(INDEX('2-3 引出列表'!$A$2:$CE$8700,$A2093,MATCH(B$1,'2-3 引出列表'!$A$1:$CD$1,0)),""))</f>
        <v>0</v>
      </c>
      <c r="C2093">
        <f>IF(ISBLANK(IFERROR(INDEX('2-3 引出列表'!$A$2:$CE$8700,$A2093,MATCH(C$1,'2-3 引出列表'!$A$1:$CD$1,0)),"")),"",IFERROR(INDEX('2-3 引出列表'!$A$2:$CE$8700,$A2093,MATCH(C$1,'2-3 引出列表'!$A$1:$CD$1,0)),""))</f>
        <v>0</v>
      </c>
      <c r="D2093">
        <f>IF(ISBLANK(IFERROR(INDEX('2-3 引出列表'!$A$2:$CE$8700,$A2093,MATCH(D$1,'2-3 引出列表'!$A$1:$CD$1,0)),"")),"",IFERROR(INDEX('2-3 引出列表'!$A$2:$CE$8700,$A2093,MATCH(D$1,'2-3 引出列表'!$A$1:$CD$1,0)),""))</f>
        <v>0</v>
      </c>
      <c r="E2093">
        <f>IF(ISBLANK(IFERROR(INDEX('2-3 引出列表'!$A$2:$CE$8700,$A2093,MATCH(E$1,'2-3 引出列表'!$A$1:$CD$1,0)),"")),"",IFERROR(INDEX('2-3 引出列表'!$A$2:$CE$8700,$A2093,MATCH(E$1,'2-3 引出列表'!$A$1:$CD$1,0)),""))</f>
        <v>0</v>
      </c>
      <c r="F2093" t="str">
        <f t="shared" si="32"/>
        <v>0</v>
      </c>
      <c r="G2093">
        <f>IF(ISBLANK(IFERROR(INDEX('2-3 引出列表'!$A$2:$CE$8700,$A2093,MATCH(G$1,'2-3 引出列表'!$A$1:$CD$1,0)),"")),"",IFERROR(INDEX('2-3 引出列表'!$A$2:$CE$8700,$A2093,MATCH(G$1,'2-3 引出列表'!$A$1:$CD$1,0)),""))</f>
        <v>0</v>
      </c>
      <c r="H2093">
        <f>IF(ISBLANK(IFERROR(INDEX('2-3 引出列表'!$A$2:$CE$8700,$A2093,MATCH(H$1,'2-3 引出列表'!$A$1:$CD$1,0)),"")),"",IFERROR(INDEX('2-3 引出列表'!$A$2:$CE$8700,$A2093,MATCH(H$1,'2-3 引出列表'!$A$1:$CD$1,0)),""))</f>
        <v>0</v>
      </c>
      <c r="I2093">
        <f>IF(ISBLANK(IFERROR(INDEX('2-3 引出列表'!$A$2:$CE$8700,$A2093,MATCH(I$1,'2-3 引出列表'!$A$1:$CD$1,0)),"")),"",IFERROR(INDEX('2-3 引出列表'!$A$2:$CE$8700,$A2093,MATCH(I$1,'2-3 引出列表'!$A$1:$CD$1,0)),""))</f>
        <v>0</v>
      </c>
    </row>
    <row r="2094" customFormat="1" spans="1:9">
      <c r="A2094">
        <v>2093</v>
      </c>
      <c r="B2094">
        <f>IF(ISBLANK(IFERROR(INDEX('2-3 引出列表'!$A$2:$CE$8700,$A2094,MATCH(B$1,'2-3 引出列表'!$A$1:$CD$1,0)),"")),"",IFERROR(INDEX('2-3 引出列表'!$A$2:$CE$8700,$A2094,MATCH(B$1,'2-3 引出列表'!$A$1:$CD$1,0)),""))</f>
        <v>0</v>
      </c>
      <c r="C2094">
        <f>IF(ISBLANK(IFERROR(INDEX('2-3 引出列表'!$A$2:$CE$8700,$A2094,MATCH(C$1,'2-3 引出列表'!$A$1:$CD$1,0)),"")),"",IFERROR(INDEX('2-3 引出列表'!$A$2:$CE$8700,$A2094,MATCH(C$1,'2-3 引出列表'!$A$1:$CD$1,0)),""))</f>
        <v>0</v>
      </c>
      <c r="D2094">
        <f>IF(ISBLANK(IFERROR(INDEX('2-3 引出列表'!$A$2:$CE$8700,$A2094,MATCH(D$1,'2-3 引出列表'!$A$1:$CD$1,0)),"")),"",IFERROR(INDEX('2-3 引出列表'!$A$2:$CE$8700,$A2094,MATCH(D$1,'2-3 引出列表'!$A$1:$CD$1,0)),""))</f>
        <v>0</v>
      </c>
      <c r="E2094">
        <f>IF(ISBLANK(IFERROR(INDEX('2-3 引出列表'!$A$2:$CE$8700,$A2094,MATCH(E$1,'2-3 引出列表'!$A$1:$CD$1,0)),"")),"",IFERROR(INDEX('2-3 引出列表'!$A$2:$CE$8700,$A2094,MATCH(E$1,'2-3 引出列表'!$A$1:$CD$1,0)),""))</f>
        <v>0</v>
      </c>
      <c r="F2094" t="str">
        <f t="shared" si="32"/>
        <v>0</v>
      </c>
      <c r="G2094">
        <f>IF(ISBLANK(IFERROR(INDEX('2-3 引出列表'!$A$2:$CE$8700,$A2094,MATCH(G$1,'2-3 引出列表'!$A$1:$CD$1,0)),"")),"",IFERROR(INDEX('2-3 引出列表'!$A$2:$CE$8700,$A2094,MATCH(G$1,'2-3 引出列表'!$A$1:$CD$1,0)),""))</f>
        <v>0</v>
      </c>
      <c r="H2094">
        <f>IF(ISBLANK(IFERROR(INDEX('2-3 引出列表'!$A$2:$CE$8700,$A2094,MATCH(H$1,'2-3 引出列表'!$A$1:$CD$1,0)),"")),"",IFERROR(INDEX('2-3 引出列表'!$A$2:$CE$8700,$A2094,MATCH(H$1,'2-3 引出列表'!$A$1:$CD$1,0)),""))</f>
        <v>0</v>
      </c>
      <c r="I2094">
        <f>IF(ISBLANK(IFERROR(INDEX('2-3 引出列表'!$A$2:$CE$8700,$A2094,MATCH(I$1,'2-3 引出列表'!$A$1:$CD$1,0)),"")),"",IFERROR(INDEX('2-3 引出列表'!$A$2:$CE$8700,$A2094,MATCH(I$1,'2-3 引出列表'!$A$1:$CD$1,0)),""))</f>
        <v>0</v>
      </c>
    </row>
    <row r="2095" customFormat="1" spans="1:9">
      <c r="A2095">
        <v>2094</v>
      </c>
      <c r="B2095">
        <f>IF(ISBLANK(IFERROR(INDEX('2-3 引出列表'!$A$2:$CE$8700,$A2095,MATCH(B$1,'2-3 引出列表'!$A$1:$CD$1,0)),"")),"",IFERROR(INDEX('2-3 引出列表'!$A$2:$CE$8700,$A2095,MATCH(B$1,'2-3 引出列表'!$A$1:$CD$1,0)),""))</f>
        <v>0</v>
      </c>
      <c r="C2095">
        <f>IF(ISBLANK(IFERROR(INDEX('2-3 引出列表'!$A$2:$CE$8700,$A2095,MATCH(C$1,'2-3 引出列表'!$A$1:$CD$1,0)),"")),"",IFERROR(INDEX('2-3 引出列表'!$A$2:$CE$8700,$A2095,MATCH(C$1,'2-3 引出列表'!$A$1:$CD$1,0)),""))</f>
        <v>0</v>
      </c>
      <c r="D2095">
        <f>IF(ISBLANK(IFERROR(INDEX('2-3 引出列表'!$A$2:$CE$8700,$A2095,MATCH(D$1,'2-3 引出列表'!$A$1:$CD$1,0)),"")),"",IFERROR(INDEX('2-3 引出列表'!$A$2:$CE$8700,$A2095,MATCH(D$1,'2-3 引出列表'!$A$1:$CD$1,0)),""))</f>
        <v>0</v>
      </c>
      <c r="E2095">
        <f>IF(ISBLANK(IFERROR(INDEX('2-3 引出列表'!$A$2:$CE$8700,$A2095,MATCH(E$1,'2-3 引出列表'!$A$1:$CD$1,0)),"")),"",IFERROR(INDEX('2-3 引出列表'!$A$2:$CE$8700,$A2095,MATCH(E$1,'2-3 引出列表'!$A$1:$CD$1,0)),""))</f>
        <v>0</v>
      </c>
      <c r="F2095" t="str">
        <f t="shared" si="32"/>
        <v>0</v>
      </c>
      <c r="G2095">
        <f>IF(ISBLANK(IFERROR(INDEX('2-3 引出列表'!$A$2:$CE$8700,$A2095,MATCH(G$1,'2-3 引出列表'!$A$1:$CD$1,0)),"")),"",IFERROR(INDEX('2-3 引出列表'!$A$2:$CE$8700,$A2095,MATCH(G$1,'2-3 引出列表'!$A$1:$CD$1,0)),""))</f>
        <v>0</v>
      </c>
      <c r="H2095">
        <f>IF(ISBLANK(IFERROR(INDEX('2-3 引出列表'!$A$2:$CE$8700,$A2095,MATCH(H$1,'2-3 引出列表'!$A$1:$CD$1,0)),"")),"",IFERROR(INDEX('2-3 引出列表'!$A$2:$CE$8700,$A2095,MATCH(H$1,'2-3 引出列表'!$A$1:$CD$1,0)),""))</f>
        <v>0</v>
      </c>
      <c r="I2095">
        <f>IF(ISBLANK(IFERROR(INDEX('2-3 引出列表'!$A$2:$CE$8700,$A2095,MATCH(I$1,'2-3 引出列表'!$A$1:$CD$1,0)),"")),"",IFERROR(INDEX('2-3 引出列表'!$A$2:$CE$8700,$A2095,MATCH(I$1,'2-3 引出列表'!$A$1:$CD$1,0)),""))</f>
        <v>0</v>
      </c>
    </row>
    <row r="2096" customFormat="1" spans="1:9">
      <c r="A2096">
        <v>2095</v>
      </c>
      <c r="B2096">
        <f>IF(ISBLANK(IFERROR(INDEX('2-3 引出列表'!$A$2:$CE$8700,$A2096,MATCH(B$1,'2-3 引出列表'!$A$1:$CD$1,0)),"")),"",IFERROR(INDEX('2-3 引出列表'!$A$2:$CE$8700,$A2096,MATCH(B$1,'2-3 引出列表'!$A$1:$CD$1,0)),""))</f>
        <v>0</v>
      </c>
      <c r="C2096">
        <f>IF(ISBLANK(IFERROR(INDEX('2-3 引出列表'!$A$2:$CE$8700,$A2096,MATCH(C$1,'2-3 引出列表'!$A$1:$CD$1,0)),"")),"",IFERROR(INDEX('2-3 引出列表'!$A$2:$CE$8700,$A2096,MATCH(C$1,'2-3 引出列表'!$A$1:$CD$1,0)),""))</f>
        <v>0</v>
      </c>
      <c r="D2096">
        <f>IF(ISBLANK(IFERROR(INDEX('2-3 引出列表'!$A$2:$CE$8700,$A2096,MATCH(D$1,'2-3 引出列表'!$A$1:$CD$1,0)),"")),"",IFERROR(INDEX('2-3 引出列表'!$A$2:$CE$8700,$A2096,MATCH(D$1,'2-3 引出列表'!$A$1:$CD$1,0)),""))</f>
        <v>0</v>
      </c>
      <c r="E2096">
        <f>IF(ISBLANK(IFERROR(INDEX('2-3 引出列表'!$A$2:$CE$8700,$A2096,MATCH(E$1,'2-3 引出列表'!$A$1:$CD$1,0)),"")),"",IFERROR(INDEX('2-3 引出列表'!$A$2:$CE$8700,$A2096,MATCH(E$1,'2-3 引出列表'!$A$1:$CD$1,0)),""))</f>
        <v>0</v>
      </c>
      <c r="F2096" t="str">
        <f t="shared" si="32"/>
        <v>0</v>
      </c>
      <c r="G2096">
        <f>IF(ISBLANK(IFERROR(INDEX('2-3 引出列表'!$A$2:$CE$8700,$A2096,MATCH(G$1,'2-3 引出列表'!$A$1:$CD$1,0)),"")),"",IFERROR(INDEX('2-3 引出列表'!$A$2:$CE$8700,$A2096,MATCH(G$1,'2-3 引出列表'!$A$1:$CD$1,0)),""))</f>
        <v>0</v>
      </c>
      <c r="H2096">
        <f>IF(ISBLANK(IFERROR(INDEX('2-3 引出列表'!$A$2:$CE$8700,$A2096,MATCH(H$1,'2-3 引出列表'!$A$1:$CD$1,0)),"")),"",IFERROR(INDEX('2-3 引出列表'!$A$2:$CE$8700,$A2096,MATCH(H$1,'2-3 引出列表'!$A$1:$CD$1,0)),""))</f>
        <v>0</v>
      </c>
      <c r="I2096">
        <f>IF(ISBLANK(IFERROR(INDEX('2-3 引出列表'!$A$2:$CE$8700,$A2096,MATCH(I$1,'2-3 引出列表'!$A$1:$CD$1,0)),"")),"",IFERROR(INDEX('2-3 引出列表'!$A$2:$CE$8700,$A2096,MATCH(I$1,'2-3 引出列表'!$A$1:$CD$1,0)),""))</f>
        <v>0</v>
      </c>
    </row>
    <row r="2097" customFormat="1" spans="1:9">
      <c r="A2097">
        <v>2096</v>
      </c>
      <c r="B2097">
        <f>IF(ISBLANK(IFERROR(INDEX('2-3 引出列表'!$A$2:$CE$8700,$A2097,MATCH(B$1,'2-3 引出列表'!$A$1:$CD$1,0)),"")),"",IFERROR(INDEX('2-3 引出列表'!$A$2:$CE$8700,$A2097,MATCH(B$1,'2-3 引出列表'!$A$1:$CD$1,0)),""))</f>
        <v>0</v>
      </c>
      <c r="C2097">
        <f>IF(ISBLANK(IFERROR(INDEX('2-3 引出列表'!$A$2:$CE$8700,$A2097,MATCH(C$1,'2-3 引出列表'!$A$1:$CD$1,0)),"")),"",IFERROR(INDEX('2-3 引出列表'!$A$2:$CE$8700,$A2097,MATCH(C$1,'2-3 引出列表'!$A$1:$CD$1,0)),""))</f>
        <v>0</v>
      </c>
      <c r="D2097">
        <f>IF(ISBLANK(IFERROR(INDEX('2-3 引出列表'!$A$2:$CE$8700,$A2097,MATCH(D$1,'2-3 引出列表'!$A$1:$CD$1,0)),"")),"",IFERROR(INDEX('2-3 引出列表'!$A$2:$CE$8700,$A2097,MATCH(D$1,'2-3 引出列表'!$A$1:$CD$1,0)),""))</f>
        <v>0</v>
      </c>
      <c r="E2097">
        <f>IF(ISBLANK(IFERROR(INDEX('2-3 引出列表'!$A$2:$CE$8700,$A2097,MATCH(E$1,'2-3 引出列表'!$A$1:$CD$1,0)),"")),"",IFERROR(INDEX('2-3 引出列表'!$A$2:$CE$8700,$A2097,MATCH(E$1,'2-3 引出列表'!$A$1:$CD$1,0)),""))</f>
        <v>0</v>
      </c>
      <c r="F2097" t="str">
        <f t="shared" si="32"/>
        <v>0</v>
      </c>
      <c r="G2097">
        <f>IF(ISBLANK(IFERROR(INDEX('2-3 引出列表'!$A$2:$CE$8700,$A2097,MATCH(G$1,'2-3 引出列表'!$A$1:$CD$1,0)),"")),"",IFERROR(INDEX('2-3 引出列表'!$A$2:$CE$8700,$A2097,MATCH(G$1,'2-3 引出列表'!$A$1:$CD$1,0)),""))</f>
        <v>0</v>
      </c>
      <c r="H2097">
        <f>IF(ISBLANK(IFERROR(INDEX('2-3 引出列表'!$A$2:$CE$8700,$A2097,MATCH(H$1,'2-3 引出列表'!$A$1:$CD$1,0)),"")),"",IFERROR(INDEX('2-3 引出列表'!$A$2:$CE$8700,$A2097,MATCH(H$1,'2-3 引出列表'!$A$1:$CD$1,0)),""))</f>
        <v>0</v>
      </c>
      <c r="I2097">
        <f>IF(ISBLANK(IFERROR(INDEX('2-3 引出列表'!$A$2:$CE$8700,$A2097,MATCH(I$1,'2-3 引出列表'!$A$1:$CD$1,0)),"")),"",IFERROR(INDEX('2-3 引出列表'!$A$2:$CE$8700,$A2097,MATCH(I$1,'2-3 引出列表'!$A$1:$CD$1,0)),""))</f>
        <v>0</v>
      </c>
    </row>
    <row r="2098" customFormat="1" spans="1:9">
      <c r="A2098">
        <v>2097</v>
      </c>
      <c r="B2098">
        <f>IF(ISBLANK(IFERROR(INDEX('2-3 引出列表'!$A$2:$CE$8700,$A2098,MATCH(B$1,'2-3 引出列表'!$A$1:$CD$1,0)),"")),"",IFERROR(INDEX('2-3 引出列表'!$A$2:$CE$8700,$A2098,MATCH(B$1,'2-3 引出列表'!$A$1:$CD$1,0)),""))</f>
        <v>0</v>
      </c>
      <c r="C2098">
        <f>IF(ISBLANK(IFERROR(INDEX('2-3 引出列表'!$A$2:$CE$8700,$A2098,MATCH(C$1,'2-3 引出列表'!$A$1:$CD$1,0)),"")),"",IFERROR(INDEX('2-3 引出列表'!$A$2:$CE$8700,$A2098,MATCH(C$1,'2-3 引出列表'!$A$1:$CD$1,0)),""))</f>
        <v>0</v>
      </c>
      <c r="D2098">
        <f>IF(ISBLANK(IFERROR(INDEX('2-3 引出列表'!$A$2:$CE$8700,$A2098,MATCH(D$1,'2-3 引出列表'!$A$1:$CD$1,0)),"")),"",IFERROR(INDEX('2-3 引出列表'!$A$2:$CE$8700,$A2098,MATCH(D$1,'2-3 引出列表'!$A$1:$CD$1,0)),""))</f>
        <v>0</v>
      </c>
      <c r="E2098">
        <f>IF(ISBLANK(IFERROR(INDEX('2-3 引出列表'!$A$2:$CE$8700,$A2098,MATCH(E$1,'2-3 引出列表'!$A$1:$CD$1,0)),"")),"",IFERROR(INDEX('2-3 引出列表'!$A$2:$CE$8700,$A2098,MATCH(E$1,'2-3 引出列表'!$A$1:$CD$1,0)),""))</f>
        <v>0</v>
      </c>
      <c r="F2098" t="str">
        <f t="shared" si="32"/>
        <v>0</v>
      </c>
      <c r="G2098">
        <f>IF(ISBLANK(IFERROR(INDEX('2-3 引出列表'!$A$2:$CE$8700,$A2098,MATCH(G$1,'2-3 引出列表'!$A$1:$CD$1,0)),"")),"",IFERROR(INDEX('2-3 引出列表'!$A$2:$CE$8700,$A2098,MATCH(G$1,'2-3 引出列表'!$A$1:$CD$1,0)),""))</f>
        <v>0</v>
      </c>
      <c r="H2098">
        <f>IF(ISBLANK(IFERROR(INDEX('2-3 引出列表'!$A$2:$CE$8700,$A2098,MATCH(H$1,'2-3 引出列表'!$A$1:$CD$1,0)),"")),"",IFERROR(INDEX('2-3 引出列表'!$A$2:$CE$8700,$A2098,MATCH(H$1,'2-3 引出列表'!$A$1:$CD$1,0)),""))</f>
        <v>0</v>
      </c>
      <c r="I2098">
        <f>IF(ISBLANK(IFERROR(INDEX('2-3 引出列表'!$A$2:$CE$8700,$A2098,MATCH(I$1,'2-3 引出列表'!$A$1:$CD$1,0)),"")),"",IFERROR(INDEX('2-3 引出列表'!$A$2:$CE$8700,$A2098,MATCH(I$1,'2-3 引出列表'!$A$1:$CD$1,0)),""))</f>
        <v>0</v>
      </c>
    </row>
    <row r="2099" customFormat="1" spans="1:9">
      <c r="A2099">
        <v>2098</v>
      </c>
      <c r="B2099">
        <f>IF(ISBLANK(IFERROR(INDEX('2-3 引出列表'!$A$2:$CE$8700,$A2099,MATCH(B$1,'2-3 引出列表'!$A$1:$CD$1,0)),"")),"",IFERROR(INDEX('2-3 引出列表'!$A$2:$CE$8700,$A2099,MATCH(B$1,'2-3 引出列表'!$A$1:$CD$1,0)),""))</f>
        <v>0</v>
      </c>
      <c r="C2099">
        <f>IF(ISBLANK(IFERROR(INDEX('2-3 引出列表'!$A$2:$CE$8700,$A2099,MATCH(C$1,'2-3 引出列表'!$A$1:$CD$1,0)),"")),"",IFERROR(INDEX('2-3 引出列表'!$A$2:$CE$8700,$A2099,MATCH(C$1,'2-3 引出列表'!$A$1:$CD$1,0)),""))</f>
        <v>0</v>
      </c>
      <c r="D2099">
        <f>IF(ISBLANK(IFERROR(INDEX('2-3 引出列表'!$A$2:$CE$8700,$A2099,MATCH(D$1,'2-3 引出列表'!$A$1:$CD$1,0)),"")),"",IFERROR(INDEX('2-3 引出列表'!$A$2:$CE$8700,$A2099,MATCH(D$1,'2-3 引出列表'!$A$1:$CD$1,0)),""))</f>
        <v>0</v>
      </c>
      <c r="E2099">
        <f>IF(ISBLANK(IFERROR(INDEX('2-3 引出列表'!$A$2:$CE$8700,$A2099,MATCH(E$1,'2-3 引出列表'!$A$1:$CD$1,0)),"")),"",IFERROR(INDEX('2-3 引出列表'!$A$2:$CE$8700,$A2099,MATCH(E$1,'2-3 引出列表'!$A$1:$CD$1,0)),""))</f>
        <v>0</v>
      </c>
      <c r="F2099" t="str">
        <f t="shared" si="32"/>
        <v>0</v>
      </c>
      <c r="G2099">
        <f>IF(ISBLANK(IFERROR(INDEX('2-3 引出列表'!$A$2:$CE$8700,$A2099,MATCH(G$1,'2-3 引出列表'!$A$1:$CD$1,0)),"")),"",IFERROR(INDEX('2-3 引出列表'!$A$2:$CE$8700,$A2099,MATCH(G$1,'2-3 引出列表'!$A$1:$CD$1,0)),""))</f>
        <v>0</v>
      </c>
      <c r="H2099">
        <f>IF(ISBLANK(IFERROR(INDEX('2-3 引出列表'!$A$2:$CE$8700,$A2099,MATCH(H$1,'2-3 引出列表'!$A$1:$CD$1,0)),"")),"",IFERROR(INDEX('2-3 引出列表'!$A$2:$CE$8700,$A2099,MATCH(H$1,'2-3 引出列表'!$A$1:$CD$1,0)),""))</f>
        <v>0</v>
      </c>
      <c r="I2099">
        <f>IF(ISBLANK(IFERROR(INDEX('2-3 引出列表'!$A$2:$CE$8700,$A2099,MATCH(I$1,'2-3 引出列表'!$A$1:$CD$1,0)),"")),"",IFERROR(INDEX('2-3 引出列表'!$A$2:$CE$8700,$A2099,MATCH(I$1,'2-3 引出列表'!$A$1:$CD$1,0)),""))</f>
        <v>0</v>
      </c>
    </row>
    <row r="2100" customFormat="1" spans="1:9">
      <c r="A2100">
        <v>2099</v>
      </c>
      <c r="B2100">
        <f>IF(ISBLANK(IFERROR(INDEX('2-3 引出列表'!$A$2:$CE$8700,$A2100,MATCH(B$1,'2-3 引出列表'!$A$1:$CD$1,0)),"")),"",IFERROR(INDEX('2-3 引出列表'!$A$2:$CE$8700,$A2100,MATCH(B$1,'2-3 引出列表'!$A$1:$CD$1,0)),""))</f>
        <v>0</v>
      </c>
      <c r="C2100">
        <f>IF(ISBLANK(IFERROR(INDEX('2-3 引出列表'!$A$2:$CE$8700,$A2100,MATCH(C$1,'2-3 引出列表'!$A$1:$CD$1,0)),"")),"",IFERROR(INDEX('2-3 引出列表'!$A$2:$CE$8700,$A2100,MATCH(C$1,'2-3 引出列表'!$A$1:$CD$1,0)),""))</f>
        <v>0</v>
      </c>
      <c r="D2100">
        <f>IF(ISBLANK(IFERROR(INDEX('2-3 引出列表'!$A$2:$CE$8700,$A2100,MATCH(D$1,'2-3 引出列表'!$A$1:$CD$1,0)),"")),"",IFERROR(INDEX('2-3 引出列表'!$A$2:$CE$8700,$A2100,MATCH(D$1,'2-3 引出列表'!$A$1:$CD$1,0)),""))</f>
        <v>0</v>
      </c>
      <c r="E2100">
        <f>IF(ISBLANK(IFERROR(INDEX('2-3 引出列表'!$A$2:$CE$8700,$A2100,MATCH(E$1,'2-3 引出列表'!$A$1:$CD$1,0)),"")),"",IFERROR(INDEX('2-3 引出列表'!$A$2:$CE$8700,$A2100,MATCH(E$1,'2-3 引出列表'!$A$1:$CD$1,0)),""))</f>
        <v>0</v>
      </c>
      <c r="F2100" t="str">
        <f t="shared" si="32"/>
        <v>0</v>
      </c>
      <c r="G2100">
        <f>IF(ISBLANK(IFERROR(INDEX('2-3 引出列表'!$A$2:$CE$8700,$A2100,MATCH(G$1,'2-3 引出列表'!$A$1:$CD$1,0)),"")),"",IFERROR(INDEX('2-3 引出列表'!$A$2:$CE$8700,$A2100,MATCH(G$1,'2-3 引出列表'!$A$1:$CD$1,0)),""))</f>
        <v>0</v>
      </c>
      <c r="H2100">
        <f>IF(ISBLANK(IFERROR(INDEX('2-3 引出列表'!$A$2:$CE$8700,$A2100,MATCH(H$1,'2-3 引出列表'!$A$1:$CD$1,0)),"")),"",IFERROR(INDEX('2-3 引出列表'!$A$2:$CE$8700,$A2100,MATCH(H$1,'2-3 引出列表'!$A$1:$CD$1,0)),""))</f>
        <v>0</v>
      </c>
      <c r="I2100">
        <f>IF(ISBLANK(IFERROR(INDEX('2-3 引出列表'!$A$2:$CE$8700,$A2100,MATCH(I$1,'2-3 引出列表'!$A$1:$CD$1,0)),"")),"",IFERROR(INDEX('2-3 引出列表'!$A$2:$CE$8700,$A2100,MATCH(I$1,'2-3 引出列表'!$A$1:$CD$1,0)),""))</f>
        <v>0</v>
      </c>
    </row>
    <row r="2101" customFormat="1" spans="1:9">
      <c r="A2101">
        <v>2100</v>
      </c>
      <c r="B2101">
        <f>IF(ISBLANK(IFERROR(INDEX('2-3 引出列表'!$A$2:$CE$8700,$A2101,MATCH(B$1,'2-3 引出列表'!$A$1:$CD$1,0)),"")),"",IFERROR(INDEX('2-3 引出列表'!$A$2:$CE$8700,$A2101,MATCH(B$1,'2-3 引出列表'!$A$1:$CD$1,0)),""))</f>
        <v>0</v>
      </c>
      <c r="C2101">
        <f>IF(ISBLANK(IFERROR(INDEX('2-3 引出列表'!$A$2:$CE$8700,$A2101,MATCH(C$1,'2-3 引出列表'!$A$1:$CD$1,0)),"")),"",IFERROR(INDEX('2-3 引出列表'!$A$2:$CE$8700,$A2101,MATCH(C$1,'2-3 引出列表'!$A$1:$CD$1,0)),""))</f>
        <v>0</v>
      </c>
      <c r="D2101">
        <f>IF(ISBLANK(IFERROR(INDEX('2-3 引出列表'!$A$2:$CE$8700,$A2101,MATCH(D$1,'2-3 引出列表'!$A$1:$CD$1,0)),"")),"",IFERROR(INDEX('2-3 引出列表'!$A$2:$CE$8700,$A2101,MATCH(D$1,'2-3 引出列表'!$A$1:$CD$1,0)),""))</f>
        <v>0</v>
      </c>
      <c r="E2101">
        <f>IF(ISBLANK(IFERROR(INDEX('2-3 引出列表'!$A$2:$CE$8700,$A2101,MATCH(E$1,'2-3 引出列表'!$A$1:$CD$1,0)),"")),"",IFERROR(INDEX('2-3 引出列表'!$A$2:$CE$8700,$A2101,MATCH(E$1,'2-3 引出列表'!$A$1:$CD$1,0)),""))</f>
        <v>0</v>
      </c>
      <c r="F2101" t="str">
        <f t="shared" si="32"/>
        <v>0</v>
      </c>
      <c r="G2101">
        <f>IF(ISBLANK(IFERROR(INDEX('2-3 引出列表'!$A$2:$CE$8700,$A2101,MATCH(G$1,'2-3 引出列表'!$A$1:$CD$1,0)),"")),"",IFERROR(INDEX('2-3 引出列表'!$A$2:$CE$8700,$A2101,MATCH(G$1,'2-3 引出列表'!$A$1:$CD$1,0)),""))</f>
        <v>0</v>
      </c>
      <c r="H2101">
        <f>IF(ISBLANK(IFERROR(INDEX('2-3 引出列表'!$A$2:$CE$8700,$A2101,MATCH(H$1,'2-3 引出列表'!$A$1:$CD$1,0)),"")),"",IFERROR(INDEX('2-3 引出列表'!$A$2:$CE$8700,$A2101,MATCH(H$1,'2-3 引出列表'!$A$1:$CD$1,0)),""))</f>
        <v>0</v>
      </c>
      <c r="I2101">
        <f>IF(ISBLANK(IFERROR(INDEX('2-3 引出列表'!$A$2:$CE$8700,$A2101,MATCH(I$1,'2-3 引出列表'!$A$1:$CD$1,0)),"")),"",IFERROR(INDEX('2-3 引出列表'!$A$2:$CE$8700,$A2101,MATCH(I$1,'2-3 引出列表'!$A$1:$CD$1,0)),""))</f>
        <v>0</v>
      </c>
    </row>
    <row r="2102" customFormat="1" spans="1:9">
      <c r="A2102">
        <v>2101</v>
      </c>
      <c r="B2102">
        <f>IF(ISBLANK(IFERROR(INDEX('2-3 引出列表'!$A$2:$CE$8700,$A2102,MATCH(B$1,'2-3 引出列表'!$A$1:$CD$1,0)),"")),"",IFERROR(INDEX('2-3 引出列表'!$A$2:$CE$8700,$A2102,MATCH(B$1,'2-3 引出列表'!$A$1:$CD$1,0)),""))</f>
        <v>0</v>
      </c>
      <c r="C2102">
        <f>IF(ISBLANK(IFERROR(INDEX('2-3 引出列表'!$A$2:$CE$8700,$A2102,MATCH(C$1,'2-3 引出列表'!$A$1:$CD$1,0)),"")),"",IFERROR(INDEX('2-3 引出列表'!$A$2:$CE$8700,$A2102,MATCH(C$1,'2-3 引出列表'!$A$1:$CD$1,0)),""))</f>
        <v>0</v>
      </c>
      <c r="D2102">
        <f>IF(ISBLANK(IFERROR(INDEX('2-3 引出列表'!$A$2:$CE$8700,$A2102,MATCH(D$1,'2-3 引出列表'!$A$1:$CD$1,0)),"")),"",IFERROR(INDEX('2-3 引出列表'!$A$2:$CE$8700,$A2102,MATCH(D$1,'2-3 引出列表'!$A$1:$CD$1,0)),""))</f>
        <v>0</v>
      </c>
      <c r="E2102">
        <f>IF(ISBLANK(IFERROR(INDEX('2-3 引出列表'!$A$2:$CE$8700,$A2102,MATCH(E$1,'2-3 引出列表'!$A$1:$CD$1,0)),"")),"",IFERROR(INDEX('2-3 引出列表'!$A$2:$CE$8700,$A2102,MATCH(E$1,'2-3 引出列表'!$A$1:$CD$1,0)),""))</f>
        <v>0</v>
      </c>
      <c r="F2102" t="str">
        <f t="shared" si="32"/>
        <v>0</v>
      </c>
      <c r="G2102">
        <f>IF(ISBLANK(IFERROR(INDEX('2-3 引出列表'!$A$2:$CE$8700,$A2102,MATCH(G$1,'2-3 引出列表'!$A$1:$CD$1,0)),"")),"",IFERROR(INDEX('2-3 引出列表'!$A$2:$CE$8700,$A2102,MATCH(G$1,'2-3 引出列表'!$A$1:$CD$1,0)),""))</f>
        <v>0</v>
      </c>
      <c r="H2102">
        <f>IF(ISBLANK(IFERROR(INDEX('2-3 引出列表'!$A$2:$CE$8700,$A2102,MATCH(H$1,'2-3 引出列表'!$A$1:$CD$1,0)),"")),"",IFERROR(INDEX('2-3 引出列表'!$A$2:$CE$8700,$A2102,MATCH(H$1,'2-3 引出列表'!$A$1:$CD$1,0)),""))</f>
        <v>0</v>
      </c>
      <c r="I2102">
        <f>IF(ISBLANK(IFERROR(INDEX('2-3 引出列表'!$A$2:$CE$8700,$A2102,MATCH(I$1,'2-3 引出列表'!$A$1:$CD$1,0)),"")),"",IFERROR(INDEX('2-3 引出列表'!$A$2:$CE$8700,$A2102,MATCH(I$1,'2-3 引出列表'!$A$1:$CD$1,0)),""))</f>
        <v>0</v>
      </c>
    </row>
    <row r="2103" customFormat="1" spans="1:9">
      <c r="A2103">
        <v>2102</v>
      </c>
      <c r="B2103">
        <f>IF(ISBLANK(IFERROR(INDEX('2-3 引出列表'!$A$2:$CE$8700,$A2103,MATCH(B$1,'2-3 引出列表'!$A$1:$CD$1,0)),"")),"",IFERROR(INDEX('2-3 引出列表'!$A$2:$CE$8700,$A2103,MATCH(B$1,'2-3 引出列表'!$A$1:$CD$1,0)),""))</f>
        <v>0</v>
      </c>
      <c r="C2103">
        <f>IF(ISBLANK(IFERROR(INDEX('2-3 引出列表'!$A$2:$CE$8700,$A2103,MATCH(C$1,'2-3 引出列表'!$A$1:$CD$1,0)),"")),"",IFERROR(INDEX('2-3 引出列表'!$A$2:$CE$8700,$A2103,MATCH(C$1,'2-3 引出列表'!$A$1:$CD$1,0)),""))</f>
        <v>0</v>
      </c>
      <c r="D2103">
        <f>IF(ISBLANK(IFERROR(INDEX('2-3 引出列表'!$A$2:$CE$8700,$A2103,MATCH(D$1,'2-3 引出列表'!$A$1:$CD$1,0)),"")),"",IFERROR(INDEX('2-3 引出列表'!$A$2:$CE$8700,$A2103,MATCH(D$1,'2-3 引出列表'!$A$1:$CD$1,0)),""))</f>
        <v>0</v>
      </c>
      <c r="E2103">
        <f>IF(ISBLANK(IFERROR(INDEX('2-3 引出列表'!$A$2:$CE$8700,$A2103,MATCH(E$1,'2-3 引出列表'!$A$1:$CD$1,0)),"")),"",IFERROR(INDEX('2-3 引出列表'!$A$2:$CE$8700,$A2103,MATCH(E$1,'2-3 引出列表'!$A$1:$CD$1,0)),""))</f>
        <v>0</v>
      </c>
      <c r="F2103" t="str">
        <f t="shared" si="32"/>
        <v>0</v>
      </c>
      <c r="G2103">
        <f>IF(ISBLANK(IFERROR(INDEX('2-3 引出列表'!$A$2:$CE$8700,$A2103,MATCH(G$1,'2-3 引出列表'!$A$1:$CD$1,0)),"")),"",IFERROR(INDEX('2-3 引出列表'!$A$2:$CE$8700,$A2103,MATCH(G$1,'2-3 引出列表'!$A$1:$CD$1,0)),""))</f>
        <v>0</v>
      </c>
      <c r="H2103">
        <f>IF(ISBLANK(IFERROR(INDEX('2-3 引出列表'!$A$2:$CE$8700,$A2103,MATCH(H$1,'2-3 引出列表'!$A$1:$CD$1,0)),"")),"",IFERROR(INDEX('2-3 引出列表'!$A$2:$CE$8700,$A2103,MATCH(H$1,'2-3 引出列表'!$A$1:$CD$1,0)),""))</f>
        <v>0</v>
      </c>
      <c r="I2103">
        <f>IF(ISBLANK(IFERROR(INDEX('2-3 引出列表'!$A$2:$CE$8700,$A2103,MATCH(I$1,'2-3 引出列表'!$A$1:$CD$1,0)),"")),"",IFERROR(INDEX('2-3 引出列表'!$A$2:$CE$8700,$A2103,MATCH(I$1,'2-3 引出列表'!$A$1:$CD$1,0)),""))</f>
        <v>0</v>
      </c>
    </row>
    <row r="2104" customFormat="1" spans="1:9">
      <c r="A2104">
        <v>2103</v>
      </c>
      <c r="B2104">
        <f>IF(ISBLANK(IFERROR(INDEX('2-3 引出列表'!$A$2:$CE$8700,$A2104,MATCH(B$1,'2-3 引出列表'!$A$1:$CD$1,0)),"")),"",IFERROR(INDEX('2-3 引出列表'!$A$2:$CE$8700,$A2104,MATCH(B$1,'2-3 引出列表'!$A$1:$CD$1,0)),""))</f>
        <v>0</v>
      </c>
      <c r="C2104">
        <f>IF(ISBLANK(IFERROR(INDEX('2-3 引出列表'!$A$2:$CE$8700,$A2104,MATCH(C$1,'2-3 引出列表'!$A$1:$CD$1,0)),"")),"",IFERROR(INDEX('2-3 引出列表'!$A$2:$CE$8700,$A2104,MATCH(C$1,'2-3 引出列表'!$A$1:$CD$1,0)),""))</f>
        <v>0</v>
      </c>
      <c r="D2104">
        <f>IF(ISBLANK(IFERROR(INDEX('2-3 引出列表'!$A$2:$CE$8700,$A2104,MATCH(D$1,'2-3 引出列表'!$A$1:$CD$1,0)),"")),"",IFERROR(INDEX('2-3 引出列表'!$A$2:$CE$8700,$A2104,MATCH(D$1,'2-3 引出列表'!$A$1:$CD$1,0)),""))</f>
        <v>0</v>
      </c>
      <c r="E2104">
        <f>IF(ISBLANK(IFERROR(INDEX('2-3 引出列表'!$A$2:$CE$8700,$A2104,MATCH(E$1,'2-3 引出列表'!$A$1:$CD$1,0)),"")),"",IFERROR(INDEX('2-3 引出列表'!$A$2:$CE$8700,$A2104,MATCH(E$1,'2-3 引出列表'!$A$1:$CD$1,0)),""))</f>
        <v>0</v>
      </c>
      <c r="F2104" t="str">
        <f t="shared" si="32"/>
        <v>0</v>
      </c>
      <c r="G2104">
        <f>IF(ISBLANK(IFERROR(INDEX('2-3 引出列表'!$A$2:$CE$8700,$A2104,MATCH(G$1,'2-3 引出列表'!$A$1:$CD$1,0)),"")),"",IFERROR(INDEX('2-3 引出列表'!$A$2:$CE$8700,$A2104,MATCH(G$1,'2-3 引出列表'!$A$1:$CD$1,0)),""))</f>
        <v>0</v>
      </c>
      <c r="H2104">
        <f>IF(ISBLANK(IFERROR(INDEX('2-3 引出列表'!$A$2:$CE$8700,$A2104,MATCH(H$1,'2-3 引出列表'!$A$1:$CD$1,0)),"")),"",IFERROR(INDEX('2-3 引出列表'!$A$2:$CE$8700,$A2104,MATCH(H$1,'2-3 引出列表'!$A$1:$CD$1,0)),""))</f>
        <v>0</v>
      </c>
      <c r="I2104">
        <f>IF(ISBLANK(IFERROR(INDEX('2-3 引出列表'!$A$2:$CE$8700,$A2104,MATCH(I$1,'2-3 引出列表'!$A$1:$CD$1,0)),"")),"",IFERROR(INDEX('2-3 引出列表'!$A$2:$CE$8700,$A2104,MATCH(I$1,'2-3 引出列表'!$A$1:$CD$1,0)),""))</f>
        <v>0</v>
      </c>
    </row>
    <row r="2105" customFormat="1" spans="1:9">
      <c r="A2105">
        <v>2104</v>
      </c>
      <c r="B2105">
        <f>IF(ISBLANK(IFERROR(INDEX('2-3 引出列表'!$A$2:$CE$8700,$A2105,MATCH(B$1,'2-3 引出列表'!$A$1:$CD$1,0)),"")),"",IFERROR(INDEX('2-3 引出列表'!$A$2:$CE$8700,$A2105,MATCH(B$1,'2-3 引出列表'!$A$1:$CD$1,0)),""))</f>
        <v>0</v>
      </c>
      <c r="C2105">
        <f>IF(ISBLANK(IFERROR(INDEX('2-3 引出列表'!$A$2:$CE$8700,$A2105,MATCH(C$1,'2-3 引出列表'!$A$1:$CD$1,0)),"")),"",IFERROR(INDEX('2-3 引出列表'!$A$2:$CE$8700,$A2105,MATCH(C$1,'2-3 引出列表'!$A$1:$CD$1,0)),""))</f>
        <v>0</v>
      </c>
      <c r="D2105">
        <f>IF(ISBLANK(IFERROR(INDEX('2-3 引出列表'!$A$2:$CE$8700,$A2105,MATCH(D$1,'2-3 引出列表'!$A$1:$CD$1,0)),"")),"",IFERROR(INDEX('2-3 引出列表'!$A$2:$CE$8700,$A2105,MATCH(D$1,'2-3 引出列表'!$A$1:$CD$1,0)),""))</f>
        <v>0</v>
      </c>
      <c r="E2105">
        <f>IF(ISBLANK(IFERROR(INDEX('2-3 引出列表'!$A$2:$CE$8700,$A2105,MATCH(E$1,'2-3 引出列表'!$A$1:$CD$1,0)),"")),"",IFERROR(INDEX('2-3 引出列表'!$A$2:$CE$8700,$A2105,MATCH(E$1,'2-3 引出列表'!$A$1:$CD$1,0)),""))</f>
        <v>0</v>
      </c>
      <c r="F2105" t="str">
        <f t="shared" si="32"/>
        <v>0</v>
      </c>
      <c r="G2105">
        <f>IF(ISBLANK(IFERROR(INDEX('2-3 引出列表'!$A$2:$CE$8700,$A2105,MATCH(G$1,'2-3 引出列表'!$A$1:$CD$1,0)),"")),"",IFERROR(INDEX('2-3 引出列表'!$A$2:$CE$8700,$A2105,MATCH(G$1,'2-3 引出列表'!$A$1:$CD$1,0)),""))</f>
        <v>0</v>
      </c>
      <c r="H2105">
        <f>IF(ISBLANK(IFERROR(INDEX('2-3 引出列表'!$A$2:$CE$8700,$A2105,MATCH(H$1,'2-3 引出列表'!$A$1:$CD$1,0)),"")),"",IFERROR(INDEX('2-3 引出列表'!$A$2:$CE$8700,$A2105,MATCH(H$1,'2-3 引出列表'!$A$1:$CD$1,0)),""))</f>
        <v>0</v>
      </c>
      <c r="I2105">
        <f>IF(ISBLANK(IFERROR(INDEX('2-3 引出列表'!$A$2:$CE$8700,$A2105,MATCH(I$1,'2-3 引出列表'!$A$1:$CD$1,0)),"")),"",IFERROR(INDEX('2-3 引出列表'!$A$2:$CE$8700,$A2105,MATCH(I$1,'2-3 引出列表'!$A$1:$CD$1,0)),""))</f>
        <v>0</v>
      </c>
    </row>
    <row r="2106" customFormat="1" spans="1:9">
      <c r="A2106">
        <v>2105</v>
      </c>
      <c r="B2106">
        <f>IF(ISBLANK(IFERROR(INDEX('2-3 引出列表'!$A$2:$CE$8700,$A2106,MATCH(B$1,'2-3 引出列表'!$A$1:$CD$1,0)),"")),"",IFERROR(INDEX('2-3 引出列表'!$A$2:$CE$8700,$A2106,MATCH(B$1,'2-3 引出列表'!$A$1:$CD$1,0)),""))</f>
        <v>0</v>
      </c>
      <c r="C2106">
        <f>IF(ISBLANK(IFERROR(INDEX('2-3 引出列表'!$A$2:$CE$8700,$A2106,MATCH(C$1,'2-3 引出列表'!$A$1:$CD$1,0)),"")),"",IFERROR(INDEX('2-3 引出列表'!$A$2:$CE$8700,$A2106,MATCH(C$1,'2-3 引出列表'!$A$1:$CD$1,0)),""))</f>
        <v>0</v>
      </c>
      <c r="D2106">
        <f>IF(ISBLANK(IFERROR(INDEX('2-3 引出列表'!$A$2:$CE$8700,$A2106,MATCH(D$1,'2-3 引出列表'!$A$1:$CD$1,0)),"")),"",IFERROR(INDEX('2-3 引出列表'!$A$2:$CE$8700,$A2106,MATCH(D$1,'2-3 引出列表'!$A$1:$CD$1,0)),""))</f>
        <v>0</v>
      </c>
      <c r="E2106">
        <f>IF(ISBLANK(IFERROR(INDEX('2-3 引出列表'!$A$2:$CE$8700,$A2106,MATCH(E$1,'2-3 引出列表'!$A$1:$CD$1,0)),"")),"",IFERROR(INDEX('2-3 引出列表'!$A$2:$CE$8700,$A2106,MATCH(E$1,'2-3 引出列表'!$A$1:$CD$1,0)),""))</f>
        <v>0</v>
      </c>
      <c r="F2106" t="str">
        <f t="shared" si="32"/>
        <v>0</v>
      </c>
      <c r="G2106">
        <f>IF(ISBLANK(IFERROR(INDEX('2-3 引出列表'!$A$2:$CE$8700,$A2106,MATCH(G$1,'2-3 引出列表'!$A$1:$CD$1,0)),"")),"",IFERROR(INDEX('2-3 引出列表'!$A$2:$CE$8700,$A2106,MATCH(G$1,'2-3 引出列表'!$A$1:$CD$1,0)),""))</f>
        <v>0</v>
      </c>
      <c r="H2106">
        <f>IF(ISBLANK(IFERROR(INDEX('2-3 引出列表'!$A$2:$CE$8700,$A2106,MATCH(H$1,'2-3 引出列表'!$A$1:$CD$1,0)),"")),"",IFERROR(INDEX('2-3 引出列表'!$A$2:$CE$8700,$A2106,MATCH(H$1,'2-3 引出列表'!$A$1:$CD$1,0)),""))</f>
        <v>0</v>
      </c>
      <c r="I2106">
        <f>IF(ISBLANK(IFERROR(INDEX('2-3 引出列表'!$A$2:$CE$8700,$A2106,MATCH(I$1,'2-3 引出列表'!$A$1:$CD$1,0)),"")),"",IFERROR(INDEX('2-3 引出列表'!$A$2:$CE$8700,$A2106,MATCH(I$1,'2-3 引出列表'!$A$1:$CD$1,0)),""))</f>
        <v>0</v>
      </c>
    </row>
    <row r="2107" customFormat="1" spans="1:9">
      <c r="A2107">
        <v>2106</v>
      </c>
      <c r="B2107">
        <f>IF(ISBLANK(IFERROR(INDEX('2-3 引出列表'!$A$2:$CE$8700,$A2107,MATCH(B$1,'2-3 引出列表'!$A$1:$CD$1,0)),"")),"",IFERROR(INDEX('2-3 引出列表'!$A$2:$CE$8700,$A2107,MATCH(B$1,'2-3 引出列表'!$A$1:$CD$1,0)),""))</f>
        <v>0</v>
      </c>
      <c r="C2107">
        <f>IF(ISBLANK(IFERROR(INDEX('2-3 引出列表'!$A$2:$CE$8700,$A2107,MATCH(C$1,'2-3 引出列表'!$A$1:$CD$1,0)),"")),"",IFERROR(INDEX('2-3 引出列表'!$A$2:$CE$8700,$A2107,MATCH(C$1,'2-3 引出列表'!$A$1:$CD$1,0)),""))</f>
        <v>0</v>
      </c>
      <c r="D2107">
        <f>IF(ISBLANK(IFERROR(INDEX('2-3 引出列表'!$A$2:$CE$8700,$A2107,MATCH(D$1,'2-3 引出列表'!$A$1:$CD$1,0)),"")),"",IFERROR(INDEX('2-3 引出列表'!$A$2:$CE$8700,$A2107,MATCH(D$1,'2-3 引出列表'!$A$1:$CD$1,0)),""))</f>
        <v>0</v>
      </c>
      <c r="E2107">
        <f>IF(ISBLANK(IFERROR(INDEX('2-3 引出列表'!$A$2:$CE$8700,$A2107,MATCH(E$1,'2-3 引出列表'!$A$1:$CD$1,0)),"")),"",IFERROR(INDEX('2-3 引出列表'!$A$2:$CE$8700,$A2107,MATCH(E$1,'2-3 引出列表'!$A$1:$CD$1,0)),""))</f>
        <v>0</v>
      </c>
      <c r="F2107" t="str">
        <f t="shared" si="32"/>
        <v>0</v>
      </c>
      <c r="G2107">
        <f>IF(ISBLANK(IFERROR(INDEX('2-3 引出列表'!$A$2:$CE$8700,$A2107,MATCH(G$1,'2-3 引出列表'!$A$1:$CD$1,0)),"")),"",IFERROR(INDEX('2-3 引出列表'!$A$2:$CE$8700,$A2107,MATCH(G$1,'2-3 引出列表'!$A$1:$CD$1,0)),""))</f>
        <v>0</v>
      </c>
      <c r="H2107">
        <f>IF(ISBLANK(IFERROR(INDEX('2-3 引出列表'!$A$2:$CE$8700,$A2107,MATCH(H$1,'2-3 引出列表'!$A$1:$CD$1,0)),"")),"",IFERROR(INDEX('2-3 引出列表'!$A$2:$CE$8700,$A2107,MATCH(H$1,'2-3 引出列表'!$A$1:$CD$1,0)),""))</f>
        <v>0</v>
      </c>
      <c r="I2107">
        <f>IF(ISBLANK(IFERROR(INDEX('2-3 引出列表'!$A$2:$CE$8700,$A2107,MATCH(I$1,'2-3 引出列表'!$A$1:$CD$1,0)),"")),"",IFERROR(INDEX('2-3 引出列表'!$A$2:$CE$8700,$A2107,MATCH(I$1,'2-3 引出列表'!$A$1:$CD$1,0)),""))</f>
        <v>0</v>
      </c>
    </row>
    <row r="2108" customFormat="1" spans="1:9">
      <c r="A2108">
        <v>2107</v>
      </c>
      <c r="B2108">
        <f>IF(ISBLANK(IFERROR(INDEX('2-3 引出列表'!$A$2:$CE$8700,$A2108,MATCH(B$1,'2-3 引出列表'!$A$1:$CD$1,0)),"")),"",IFERROR(INDEX('2-3 引出列表'!$A$2:$CE$8700,$A2108,MATCH(B$1,'2-3 引出列表'!$A$1:$CD$1,0)),""))</f>
        <v>0</v>
      </c>
      <c r="C2108">
        <f>IF(ISBLANK(IFERROR(INDEX('2-3 引出列表'!$A$2:$CE$8700,$A2108,MATCH(C$1,'2-3 引出列表'!$A$1:$CD$1,0)),"")),"",IFERROR(INDEX('2-3 引出列表'!$A$2:$CE$8700,$A2108,MATCH(C$1,'2-3 引出列表'!$A$1:$CD$1,0)),""))</f>
        <v>0</v>
      </c>
      <c r="D2108">
        <f>IF(ISBLANK(IFERROR(INDEX('2-3 引出列表'!$A$2:$CE$8700,$A2108,MATCH(D$1,'2-3 引出列表'!$A$1:$CD$1,0)),"")),"",IFERROR(INDEX('2-3 引出列表'!$A$2:$CE$8700,$A2108,MATCH(D$1,'2-3 引出列表'!$A$1:$CD$1,0)),""))</f>
        <v>0</v>
      </c>
      <c r="E2108">
        <f>IF(ISBLANK(IFERROR(INDEX('2-3 引出列表'!$A$2:$CE$8700,$A2108,MATCH(E$1,'2-3 引出列表'!$A$1:$CD$1,0)),"")),"",IFERROR(INDEX('2-3 引出列表'!$A$2:$CE$8700,$A2108,MATCH(E$1,'2-3 引出列表'!$A$1:$CD$1,0)),""))</f>
        <v>0</v>
      </c>
      <c r="F2108" t="str">
        <f t="shared" si="32"/>
        <v>0</v>
      </c>
      <c r="G2108">
        <f>IF(ISBLANK(IFERROR(INDEX('2-3 引出列表'!$A$2:$CE$8700,$A2108,MATCH(G$1,'2-3 引出列表'!$A$1:$CD$1,0)),"")),"",IFERROR(INDEX('2-3 引出列表'!$A$2:$CE$8700,$A2108,MATCH(G$1,'2-3 引出列表'!$A$1:$CD$1,0)),""))</f>
        <v>0</v>
      </c>
      <c r="H2108">
        <f>IF(ISBLANK(IFERROR(INDEX('2-3 引出列表'!$A$2:$CE$8700,$A2108,MATCH(H$1,'2-3 引出列表'!$A$1:$CD$1,0)),"")),"",IFERROR(INDEX('2-3 引出列表'!$A$2:$CE$8700,$A2108,MATCH(H$1,'2-3 引出列表'!$A$1:$CD$1,0)),""))</f>
        <v>0</v>
      </c>
      <c r="I2108">
        <f>IF(ISBLANK(IFERROR(INDEX('2-3 引出列表'!$A$2:$CE$8700,$A2108,MATCH(I$1,'2-3 引出列表'!$A$1:$CD$1,0)),"")),"",IFERROR(INDEX('2-3 引出列表'!$A$2:$CE$8700,$A2108,MATCH(I$1,'2-3 引出列表'!$A$1:$CD$1,0)),""))</f>
        <v>0</v>
      </c>
    </row>
    <row r="2109" customFormat="1" spans="1:9">
      <c r="A2109">
        <v>2108</v>
      </c>
      <c r="B2109">
        <f>IF(ISBLANK(IFERROR(INDEX('2-3 引出列表'!$A$2:$CE$8700,$A2109,MATCH(B$1,'2-3 引出列表'!$A$1:$CD$1,0)),"")),"",IFERROR(INDEX('2-3 引出列表'!$A$2:$CE$8700,$A2109,MATCH(B$1,'2-3 引出列表'!$A$1:$CD$1,0)),""))</f>
        <v>0</v>
      </c>
      <c r="C2109">
        <f>IF(ISBLANK(IFERROR(INDEX('2-3 引出列表'!$A$2:$CE$8700,$A2109,MATCH(C$1,'2-3 引出列表'!$A$1:$CD$1,0)),"")),"",IFERROR(INDEX('2-3 引出列表'!$A$2:$CE$8700,$A2109,MATCH(C$1,'2-3 引出列表'!$A$1:$CD$1,0)),""))</f>
        <v>0</v>
      </c>
      <c r="D2109">
        <f>IF(ISBLANK(IFERROR(INDEX('2-3 引出列表'!$A$2:$CE$8700,$A2109,MATCH(D$1,'2-3 引出列表'!$A$1:$CD$1,0)),"")),"",IFERROR(INDEX('2-3 引出列表'!$A$2:$CE$8700,$A2109,MATCH(D$1,'2-3 引出列表'!$A$1:$CD$1,0)),""))</f>
        <v>0</v>
      </c>
      <c r="E2109">
        <f>IF(ISBLANK(IFERROR(INDEX('2-3 引出列表'!$A$2:$CE$8700,$A2109,MATCH(E$1,'2-3 引出列表'!$A$1:$CD$1,0)),"")),"",IFERROR(INDEX('2-3 引出列表'!$A$2:$CE$8700,$A2109,MATCH(E$1,'2-3 引出列表'!$A$1:$CD$1,0)),""))</f>
        <v>0</v>
      </c>
      <c r="F2109" t="str">
        <f t="shared" si="32"/>
        <v>0</v>
      </c>
      <c r="G2109">
        <f>IF(ISBLANK(IFERROR(INDEX('2-3 引出列表'!$A$2:$CE$8700,$A2109,MATCH(G$1,'2-3 引出列表'!$A$1:$CD$1,0)),"")),"",IFERROR(INDEX('2-3 引出列表'!$A$2:$CE$8700,$A2109,MATCH(G$1,'2-3 引出列表'!$A$1:$CD$1,0)),""))</f>
        <v>0</v>
      </c>
      <c r="H2109">
        <f>IF(ISBLANK(IFERROR(INDEX('2-3 引出列表'!$A$2:$CE$8700,$A2109,MATCH(H$1,'2-3 引出列表'!$A$1:$CD$1,0)),"")),"",IFERROR(INDEX('2-3 引出列表'!$A$2:$CE$8700,$A2109,MATCH(H$1,'2-3 引出列表'!$A$1:$CD$1,0)),""))</f>
        <v>0</v>
      </c>
      <c r="I2109">
        <f>IF(ISBLANK(IFERROR(INDEX('2-3 引出列表'!$A$2:$CE$8700,$A2109,MATCH(I$1,'2-3 引出列表'!$A$1:$CD$1,0)),"")),"",IFERROR(INDEX('2-3 引出列表'!$A$2:$CE$8700,$A2109,MATCH(I$1,'2-3 引出列表'!$A$1:$CD$1,0)),""))</f>
        <v>0</v>
      </c>
    </row>
    <row r="2110" customFormat="1" spans="1:9">
      <c r="A2110">
        <v>2109</v>
      </c>
      <c r="B2110">
        <f>IF(ISBLANK(IFERROR(INDEX('2-3 引出列表'!$A$2:$CE$8700,$A2110,MATCH(B$1,'2-3 引出列表'!$A$1:$CD$1,0)),"")),"",IFERROR(INDEX('2-3 引出列表'!$A$2:$CE$8700,$A2110,MATCH(B$1,'2-3 引出列表'!$A$1:$CD$1,0)),""))</f>
        <v>0</v>
      </c>
      <c r="C2110">
        <f>IF(ISBLANK(IFERROR(INDEX('2-3 引出列表'!$A$2:$CE$8700,$A2110,MATCH(C$1,'2-3 引出列表'!$A$1:$CD$1,0)),"")),"",IFERROR(INDEX('2-3 引出列表'!$A$2:$CE$8700,$A2110,MATCH(C$1,'2-3 引出列表'!$A$1:$CD$1,0)),""))</f>
        <v>0</v>
      </c>
      <c r="D2110">
        <f>IF(ISBLANK(IFERROR(INDEX('2-3 引出列表'!$A$2:$CE$8700,$A2110,MATCH(D$1,'2-3 引出列表'!$A$1:$CD$1,0)),"")),"",IFERROR(INDEX('2-3 引出列表'!$A$2:$CE$8700,$A2110,MATCH(D$1,'2-3 引出列表'!$A$1:$CD$1,0)),""))</f>
        <v>0</v>
      </c>
      <c r="E2110">
        <f>IF(ISBLANK(IFERROR(INDEX('2-3 引出列表'!$A$2:$CE$8700,$A2110,MATCH(E$1,'2-3 引出列表'!$A$1:$CD$1,0)),"")),"",IFERROR(INDEX('2-3 引出列表'!$A$2:$CE$8700,$A2110,MATCH(E$1,'2-3 引出列表'!$A$1:$CD$1,0)),""))</f>
        <v>0</v>
      </c>
      <c r="F2110" t="str">
        <f t="shared" si="32"/>
        <v>0</v>
      </c>
      <c r="G2110">
        <f>IF(ISBLANK(IFERROR(INDEX('2-3 引出列表'!$A$2:$CE$8700,$A2110,MATCH(G$1,'2-3 引出列表'!$A$1:$CD$1,0)),"")),"",IFERROR(INDEX('2-3 引出列表'!$A$2:$CE$8700,$A2110,MATCH(G$1,'2-3 引出列表'!$A$1:$CD$1,0)),""))</f>
        <v>0</v>
      </c>
      <c r="H2110">
        <f>IF(ISBLANK(IFERROR(INDEX('2-3 引出列表'!$A$2:$CE$8700,$A2110,MATCH(H$1,'2-3 引出列表'!$A$1:$CD$1,0)),"")),"",IFERROR(INDEX('2-3 引出列表'!$A$2:$CE$8700,$A2110,MATCH(H$1,'2-3 引出列表'!$A$1:$CD$1,0)),""))</f>
        <v>0</v>
      </c>
      <c r="I2110">
        <f>IF(ISBLANK(IFERROR(INDEX('2-3 引出列表'!$A$2:$CE$8700,$A2110,MATCH(I$1,'2-3 引出列表'!$A$1:$CD$1,0)),"")),"",IFERROR(INDEX('2-3 引出列表'!$A$2:$CE$8700,$A2110,MATCH(I$1,'2-3 引出列表'!$A$1:$CD$1,0)),""))</f>
        <v>0</v>
      </c>
    </row>
    <row r="2111" customFormat="1" spans="1:9">
      <c r="A2111">
        <v>2110</v>
      </c>
      <c r="B2111">
        <f>IF(ISBLANK(IFERROR(INDEX('2-3 引出列表'!$A$2:$CE$8700,$A2111,MATCH(B$1,'2-3 引出列表'!$A$1:$CD$1,0)),"")),"",IFERROR(INDEX('2-3 引出列表'!$A$2:$CE$8700,$A2111,MATCH(B$1,'2-3 引出列表'!$A$1:$CD$1,0)),""))</f>
        <v>0</v>
      </c>
      <c r="C2111">
        <f>IF(ISBLANK(IFERROR(INDEX('2-3 引出列表'!$A$2:$CE$8700,$A2111,MATCH(C$1,'2-3 引出列表'!$A$1:$CD$1,0)),"")),"",IFERROR(INDEX('2-3 引出列表'!$A$2:$CE$8700,$A2111,MATCH(C$1,'2-3 引出列表'!$A$1:$CD$1,0)),""))</f>
        <v>0</v>
      </c>
      <c r="D2111">
        <f>IF(ISBLANK(IFERROR(INDEX('2-3 引出列表'!$A$2:$CE$8700,$A2111,MATCH(D$1,'2-3 引出列表'!$A$1:$CD$1,0)),"")),"",IFERROR(INDEX('2-3 引出列表'!$A$2:$CE$8700,$A2111,MATCH(D$1,'2-3 引出列表'!$A$1:$CD$1,0)),""))</f>
        <v>0</v>
      </c>
      <c r="E2111">
        <f>IF(ISBLANK(IFERROR(INDEX('2-3 引出列表'!$A$2:$CE$8700,$A2111,MATCH(E$1,'2-3 引出列表'!$A$1:$CD$1,0)),"")),"",IFERROR(INDEX('2-3 引出列表'!$A$2:$CE$8700,$A2111,MATCH(E$1,'2-3 引出列表'!$A$1:$CD$1,0)),""))</f>
        <v>0</v>
      </c>
      <c r="F2111" t="str">
        <f t="shared" si="32"/>
        <v>0</v>
      </c>
      <c r="G2111">
        <f>IF(ISBLANK(IFERROR(INDEX('2-3 引出列表'!$A$2:$CE$8700,$A2111,MATCH(G$1,'2-3 引出列表'!$A$1:$CD$1,0)),"")),"",IFERROR(INDEX('2-3 引出列表'!$A$2:$CE$8700,$A2111,MATCH(G$1,'2-3 引出列表'!$A$1:$CD$1,0)),""))</f>
        <v>0</v>
      </c>
      <c r="H2111">
        <f>IF(ISBLANK(IFERROR(INDEX('2-3 引出列表'!$A$2:$CE$8700,$A2111,MATCH(H$1,'2-3 引出列表'!$A$1:$CD$1,0)),"")),"",IFERROR(INDEX('2-3 引出列表'!$A$2:$CE$8700,$A2111,MATCH(H$1,'2-3 引出列表'!$A$1:$CD$1,0)),""))</f>
        <v>0</v>
      </c>
      <c r="I2111">
        <f>IF(ISBLANK(IFERROR(INDEX('2-3 引出列表'!$A$2:$CE$8700,$A2111,MATCH(I$1,'2-3 引出列表'!$A$1:$CD$1,0)),"")),"",IFERROR(INDEX('2-3 引出列表'!$A$2:$CE$8700,$A2111,MATCH(I$1,'2-3 引出列表'!$A$1:$CD$1,0)),""))</f>
        <v>0</v>
      </c>
    </row>
    <row r="2112" customFormat="1" spans="1:9">
      <c r="A2112">
        <v>2111</v>
      </c>
      <c r="B2112">
        <f>IF(ISBLANK(IFERROR(INDEX('2-3 引出列表'!$A$2:$CE$8700,$A2112,MATCH(B$1,'2-3 引出列表'!$A$1:$CD$1,0)),"")),"",IFERROR(INDEX('2-3 引出列表'!$A$2:$CE$8700,$A2112,MATCH(B$1,'2-3 引出列表'!$A$1:$CD$1,0)),""))</f>
        <v>0</v>
      </c>
      <c r="C2112">
        <f>IF(ISBLANK(IFERROR(INDEX('2-3 引出列表'!$A$2:$CE$8700,$A2112,MATCH(C$1,'2-3 引出列表'!$A$1:$CD$1,0)),"")),"",IFERROR(INDEX('2-3 引出列表'!$A$2:$CE$8700,$A2112,MATCH(C$1,'2-3 引出列表'!$A$1:$CD$1,0)),""))</f>
        <v>0</v>
      </c>
      <c r="D2112">
        <f>IF(ISBLANK(IFERROR(INDEX('2-3 引出列表'!$A$2:$CE$8700,$A2112,MATCH(D$1,'2-3 引出列表'!$A$1:$CD$1,0)),"")),"",IFERROR(INDEX('2-3 引出列表'!$A$2:$CE$8700,$A2112,MATCH(D$1,'2-3 引出列表'!$A$1:$CD$1,0)),""))</f>
        <v>0</v>
      </c>
      <c r="E2112">
        <f>IF(ISBLANK(IFERROR(INDEX('2-3 引出列表'!$A$2:$CE$8700,$A2112,MATCH(E$1,'2-3 引出列表'!$A$1:$CD$1,0)),"")),"",IFERROR(INDEX('2-3 引出列表'!$A$2:$CE$8700,$A2112,MATCH(E$1,'2-3 引出列表'!$A$1:$CD$1,0)),""))</f>
        <v>0</v>
      </c>
      <c r="F2112" t="str">
        <f t="shared" si="32"/>
        <v>0</v>
      </c>
      <c r="G2112">
        <f>IF(ISBLANK(IFERROR(INDEX('2-3 引出列表'!$A$2:$CE$8700,$A2112,MATCH(G$1,'2-3 引出列表'!$A$1:$CD$1,0)),"")),"",IFERROR(INDEX('2-3 引出列表'!$A$2:$CE$8700,$A2112,MATCH(G$1,'2-3 引出列表'!$A$1:$CD$1,0)),""))</f>
        <v>0</v>
      </c>
      <c r="H2112">
        <f>IF(ISBLANK(IFERROR(INDEX('2-3 引出列表'!$A$2:$CE$8700,$A2112,MATCH(H$1,'2-3 引出列表'!$A$1:$CD$1,0)),"")),"",IFERROR(INDEX('2-3 引出列表'!$A$2:$CE$8700,$A2112,MATCH(H$1,'2-3 引出列表'!$A$1:$CD$1,0)),""))</f>
        <v>0</v>
      </c>
      <c r="I2112">
        <f>IF(ISBLANK(IFERROR(INDEX('2-3 引出列表'!$A$2:$CE$8700,$A2112,MATCH(I$1,'2-3 引出列表'!$A$1:$CD$1,0)),"")),"",IFERROR(INDEX('2-3 引出列表'!$A$2:$CE$8700,$A2112,MATCH(I$1,'2-3 引出列表'!$A$1:$CD$1,0)),""))</f>
        <v>0</v>
      </c>
    </row>
    <row r="2113" customFormat="1" spans="1:9">
      <c r="A2113">
        <v>2112</v>
      </c>
      <c r="B2113">
        <f>IF(ISBLANK(IFERROR(INDEX('2-3 引出列表'!$A$2:$CE$8700,$A2113,MATCH(B$1,'2-3 引出列表'!$A$1:$CD$1,0)),"")),"",IFERROR(INDEX('2-3 引出列表'!$A$2:$CE$8700,$A2113,MATCH(B$1,'2-3 引出列表'!$A$1:$CD$1,0)),""))</f>
        <v>0</v>
      </c>
      <c r="C2113">
        <f>IF(ISBLANK(IFERROR(INDEX('2-3 引出列表'!$A$2:$CE$8700,$A2113,MATCH(C$1,'2-3 引出列表'!$A$1:$CD$1,0)),"")),"",IFERROR(INDEX('2-3 引出列表'!$A$2:$CE$8700,$A2113,MATCH(C$1,'2-3 引出列表'!$A$1:$CD$1,0)),""))</f>
        <v>0</v>
      </c>
      <c r="D2113">
        <f>IF(ISBLANK(IFERROR(INDEX('2-3 引出列表'!$A$2:$CE$8700,$A2113,MATCH(D$1,'2-3 引出列表'!$A$1:$CD$1,0)),"")),"",IFERROR(INDEX('2-3 引出列表'!$A$2:$CE$8700,$A2113,MATCH(D$1,'2-3 引出列表'!$A$1:$CD$1,0)),""))</f>
        <v>0</v>
      </c>
      <c r="E2113">
        <f>IF(ISBLANK(IFERROR(INDEX('2-3 引出列表'!$A$2:$CE$8700,$A2113,MATCH(E$1,'2-3 引出列表'!$A$1:$CD$1,0)),"")),"",IFERROR(INDEX('2-3 引出列表'!$A$2:$CE$8700,$A2113,MATCH(E$1,'2-3 引出列表'!$A$1:$CD$1,0)),""))</f>
        <v>0</v>
      </c>
      <c r="F2113" t="str">
        <f t="shared" si="32"/>
        <v>0</v>
      </c>
      <c r="G2113">
        <f>IF(ISBLANK(IFERROR(INDEX('2-3 引出列表'!$A$2:$CE$8700,$A2113,MATCH(G$1,'2-3 引出列表'!$A$1:$CD$1,0)),"")),"",IFERROR(INDEX('2-3 引出列表'!$A$2:$CE$8700,$A2113,MATCH(G$1,'2-3 引出列表'!$A$1:$CD$1,0)),""))</f>
        <v>0</v>
      </c>
      <c r="H2113">
        <f>IF(ISBLANK(IFERROR(INDEX('2-3 引出列表'!$A$2:$CE$8700,$A2113,MATCH(H$1,'2-3 引出列表'!$A$1:$CD$1,0)),"")),"",IFERROR(INDEX('2-3 引出列表'!$A$2:$CE$8700,$A2113,MATCH(H$1,'2-3 引出列表'!$A$1:$CD$1,0)),""))</f>
        <v>0</v>
      </c>
      <c r="I2113">
        <f>IF(ISBLANK(IFERROR(INDEX('2-3 引出列表'!$A$2:$CE$8700,$A2113,MATCH(I$1,'2-3 引出列表'!$A$1:$CD$1,0)),"")),"",IFERROR(INDEX('2-3 引出列表'!$A$2:$CE$8700,$A2113,MATCH(I$1,'2-3 引出列表'!$A$1:$CD$1,0)),""))</f>
        <v>0</v>
      </c>
    </row>
    <row r="2114" customFormat="1" spans="1:9">
      <c r="A2114">
        <v>2113</v>
      </c>
      <c r="B2114">
        <f>IF(ISBLANK(IFERROR(INDEX('2-3 引出列表'!$A$2:$CE$8700,$A2114,MATCH(B$1,'2-3 引出列表'!$A$1:$CD$1,0)),"")),"",IFERROR(INDEX('2-3 引出列表'!$A$2:$CE$8700,$A2114,MATCH(B$1,'2-3 引出列表'!$A$1:$CD$1,0)),""))</f>
        <v>0</v>
      </c>
      <c r="C2114">
        <f>IF(ISBLANK(IFERROR(INDEX('2-3 引出列表'!$A$2:$CE$8700,$A2114,MATCH(C$1,'2-3 引出列表'!$A$1:$CD$1,0)),"")),"",IFERROR(INDEX('2-3 引出列表'!$A$2:$CE$8700,$A2114,MATCH(C$1,'2-3 引出列表'!$A$1:$CD$1,0)),""))</f>
        <v>0</v>
      </c>
      <c r="D2114">
        <f>IF(ISBLANK(IFERROR(INDEX('2-3 引出列表'!$A$2:$CE$8700,$A2114,MATCH(D$1,'2-3 引出列表'!$A$1:$CD$1,0)),"")),"",IFERROR(INDEX('2-3 引出列表'!$A$2:$CE$8700,$A2114,MATCH(D$1,'2-3 引出列表'!$A$1:$CD$1,0)),""))</f>
        <v>0</v>
      </c>
      <c r="E2114">
        <f>IF(ISBLANK(IFERROR(INDEX('2-3 引出列表'!$A$2:$CE$8700,$A2114,MATCH(E$1,'2-3 引出列表'!$A$1:$CD$1,0)),"")),"",IFERROR(INDEX('2-3 引出列表'!$A$2:$CE$8700,$A2114,MATCH(E$1,'2-3 引出列表'!$A$1:$CD$1,0)),""))</f>
        <v>0</v>
      </c>
      <c r="F2114" t="str">
        <f t="shared" ref="F2114:F2177" si="33">LEFT(E2114,7)</f>
        <v>0</v>
      </c>
      <c r="G2114">
        <f>IF(ISBLANK(IFERROR(INDEX('2-3 引出列表'!$A$2:$CE$8700,$A2114,MATCH(G$1,'2-3 引出列表'!$A$1:$CD$1,0)),"")),"",IFERROR(INDEX('2-3 引出列表'!$A$2:$CE$8700,$A2114,MATCH(G$1,'2-3 引出列表'!$A$1:$CD$1,0)),""))</f>
        <v>0</v>
      </c>
      <c r="H2114">
        <f>IF(ISBLANK(IFERROR(INDEX('2-3 引出列表'!$A$2:$CE$8700,$A2114,MATCH(H$1,'2-3 引出列表'!$A$1:$CD$1,0)),"")),"",IFERROR(INDEX('2-3 引出列表'!$A$2:$CE$8700,$A2114,MATCH(H$1,'2-3 引出列表'!$A$1:$CD$1,0)),""))</f>
        <v>0</v>
      </c>
      <c r="I2114">
        <f>IF(ISBLANK(IFERROR(INDEX('2-3 引出列表'!$A$2:$CE$8700,$A2114,MATCH(I$1,'2-3 引出列表'!$A$1:$CD$1,0)),"")),"",IFERROR(INDEX('2-3 引出列表'!$A$2:$CE$8700,$A2114,MATCH(I$1,'2-3 引出列表'!$A$1:$CD$1,0)),""))</f>
        <v>0</v>
      </c>
    </row>
    <row r="2115" customFormat="1" spans="1:9">
      <c r="A2115">
        <v>2114</v>
      </c>
      <c r="B2115">
        <f>IF(ISBLANK(IFERROR(INDEX('2-3 引出列表'!$A$2:$CE$8700,$A2115,MATCH(B$1,'2-3 引出列表'!$A$1:$CD$1,0)),"")),"",IFERROR(INDEX('2-3 引出列表'!$A$2:$CE$8700,$A2115,MATCH(B$1,'2-3 引出列表'!$A$1:$CD$1,0)),""))</f>
        <v>0</v>
      </c>
      <c r="C2115">
        <f>IF(ISBLANK(IFERROR(INDEX('2-3 引出列表'!$A$2:$CE$8700,$A2115,MATCH(C$1,'2-3 引出列表'!$A$1:$CD$1,0)),"")),"",IFERROR(INDEX('2-3 引出列表'!$A$2:$CE$8700,$A2115,MATCH(C$1,'2-3 引出列表'!$A$1:$CD$1,0)),""))</f>
        <v>0</v>
      </c>
      <c r="D2115">
        <f>IF(ISBLANK(IFERROR(INDEX('2-3 引出列表'!$A$2:$CE$8700,$A2115,MATCH(D$1,'2-3 引出列表'!$A$1:$CD$1,0)),"")),"",IFERROR(INDEX('2-3 引出列表'!$A$2:$CE$8700,$A2115,MATCH(D$1,'2-3 引出列表'!$A$1:$CD$1,0)),""))</f>
        <v>0</v>
      </c>
      <c r="E2115">
        <f>IF(ISBLANK(IFERROR(INDEX('2-3 引出列表'!$A$2:$CE$8700,$A2115,MATCH(E$1,'2-3 引出列表'!$A$1:$CD$1,0)),"")),"",IFERROR(INDEX('2-3 引出列表'!$A$2:$CE$8700,$A2115,MATCH(E$1,'2-3 引出列表'!$A$1:$CD$1,0)),""))</f>
        <v>0</v>
      </c>
      <c r="F2115" t="str">
        <f t="shared" si="33"/>
        <v>0</v>
      </c>
      <c r="G2115">
        <f>IF(ISBLANK(IFERROR(INDEX('2-3 引出列表'!$A$2:$CE$8700,$A2115,MATCH(G$1,'2-3 引出列表'!$A$1:$CD$1,0)),"")),"",IFERROR(INDEX('2-3 引出列表'!$A$2:$CE$8700,$A2115,MATCH(G$1,'2-3 引出列表'!$A$1:$CD$1,0)),""))</f>
        <v>0</v>
      </c>
      <c r="H2115">
        <f>IF(ISBLANK(IFERROR(INDEX('2-3 引出列表'!$A$2:$CE$8700,$A2115,MATCH(H$1,'2-3 引出列表'!$A$1:$CD$1,0)),"")),"",IFERROR(INDEX('2-3 引出列表'!$A$2:$CE$8700,$A2115,MATCH(H$1,'2-3 引出列表'!$A$1:$CD$1,0)),""))</f>
        <v>0</v>
      </c>
      <c r="I2115">
        <f>IF(ISBLANK(IFERROR(INDEX('2-3 引出列表'!$A$2:$CE$8700,$A2115,MATCH(I$1,'2-3 引出列表'!$A$1:$CD$1,0)),"")),"",IFERROR(INDEX('2-3 引出列表'!$A$2:$CE$8700,$A2115,MATCH(I$1,'2-3 引出列表'!$A$1:$CD$1,0)),""))</f>
        <v>0</v>
      </c>
    </row>
    <row r="2116" customFormat="1" spans="1:9">
      <c r="A2116">
        <v>2115</v>
      </c>
      <c r="B2116">
        <f>IF(ISBLANK(IFERROR(INDEX('2-3 引出列表'!$A$2:$CE$8700,$A2116,MATCH(B$1,'2-3 引出列表'!$A$1:$CD$1,0)),"")),"",IFERROR(INDEX('2-3 引出列表'!$A$2:$CE$8700,$A2116,MATCH(B$1,'2-3 引出列表'!$A$1:$CD$1,0)),""))</f>
        <v>0</v>
      </c>
      <c r="C2116">
        <f>IF(ISBLANK(IFERROR(INDEX('2-3 引出列表'!$A$2:$CE$8700,$A2116,MATCH(C$1,'2-3 引出列表'!$A$1:$CD$1,0)),"")),"",IFERROR(INDEX('2-3 引出列表'!$A$2:$CE$8700,$A2116,MATCH(C$1,'2-3 引出列表'!$A$1:$CD$1,0)),""))</f>
        <v>0</v>
      </c>
      <c r="D2116">
        <f>IF(ISBLANK(IFERROR(INDEX('2-3 引出列表'!$A$2:$CE$8700,$A2116,MATCH(D$1,'2-3 引出列表'!$A$1:$CD$1,0)),"")),"",IFERROR(INDEX('2-3 引出列表'!$A$2:$CE$8700,$A2116,MATCH(D$1,'2-3 引出列表'!$A$1:$CD$1,0)),""))</f>
        <v>0</v>
      </c>
      <c r="E2116">
        <f>IF(ISBLANK(IFERROR(INDEX('2-3 引出列表'!$A$2:$CE$8700,$A2116,MATCH(E$1,'2-3 引出列表'!$A$1:$CD$1,0)),"")),"",IFERROR(INDEX('2-3 引出列表'!$A$2:$CE$8700,$A2116,MATCH(E$1,'2-3 引出列表'!$A$1:$CD$1,0)),""))</f>
        <v>0</v>
      </c>
      <c r="F2116" t="str">
        <f t="shared" si="33"/>
        <v>0</v>
      </c>
      <c r="G2116">
        <f>IF(ISBLANK(IFERROR(INDEX('2-3 引出列表'!$A$2:$CE$8700,$A2116,MATCH(G$1,'2-3 引出列表'!$A$1:$CD$1,0)),"")),"",IFERROR(INDEX('2-3 引出列表'!$A$2:$CE$8700,$A2116,MATCH(G$1,'2-3 引出列表'!$A$1:$CD$1,0)),""))</f>
        <v>0</v>
      </c>
      <c r="H2116">
        <f>IF(ISBLANK(IFERROR(INDEX('2-3 引出列表'!$A$2:$CE$8700,$A2116,MATCH(H$1,'2-3 引出列表'!$A$1:$CD$1,0)),"")),"",IFERROR(INDEX('2-3 引出列表'!$A$2:$CE$8700,$A2116,MATCH(H$1,'2-3 引出列表'!$A$1:$CD$1,0)),""))</f>
        <v>0</v>
      </c>
      <c r="I2116">
        <f>IF(ISBLANK(IFERROR(INDEX('2-3 引出列表'!$A$2:$CE$8700,$A2116,MATCH(I$1,'2-3 引出列表'!$A$1:$CD$1,0)),"")),"",IFERROR(INDEX('2-3 引出列表'!$A$2:$CE$8700,$A2116,MATCH(I$1,'2-3 引出列表'!$A$1:$CD$1,0)),""))</f>
        <v>0</v>
      </c>
    </row>
    <row r="2117" customFormat="1" spans="1:9">
      <c r="A2117">
        <v>2116</v>
      </c>
      <c r="B2117">
        <f>IF(ISBLANK(IFERROR(INDEX('2-3 引出列表'!$A$2:$CE$8700,$A2117,MATCH(B$1,'2-3 引出列表'!$A$1:$CD$1,0)),"")),"",IFERROR(INDEX('2-3 引出列表'!$A$2:$CE$8700,$A2117,MATCH(B$1,'2-3 引出列表'!$A$1:$CD$1,0)),""))</f>
        <v>0</v>
      </c>
      <c r="C2117">
        <f>IF(ISBLANK(IFERROR(INDEX('2-3 引出列表'!$A$2:$CE$8700,$A2117,MATCH(C$1,'2-3 引出列表'!$A$1:$CD$1,0)),"")),"",IFERROR(INDEX('2-3 引出列表'!$A$2:$CE$8700,$A2117,MATCH(C$1,'2-3 引出列表'!$A$1:$CD$1,0)),""))</f>
        <v>0</v>
      </c>
      <c r="D2117">
        <f>IF(ISBLANK(IFERROR(INDEX('2-3 引出列表'!$A$2:$CE$8700,$A2117,MATCH(D$1,'2-3 引出列表'!$A$1:$CD$1,0)),"")),"",IFERROR(INDEX('2-3 引出列表'!$A$2:$CE$8700,$A2117,MATCH(D$1,'2-3 引出列表'!$A$1:$CD$1,0)),""))</f>
        <v>0</v>
      </c>
      <c r="E2117">
        <f>IF(ISBLANK(IFERROR(INDEX('2-3 引出列表'!$A$2:$CE$8700,$A2117,MATCH(E$1,'2-3 引出列表'!$A$1:$CD$1,0)),"")),"",IFERROR(INDEX('2-3 引出列表'!$A$2:$CE$8700,$A2117,MATCH(E$1,'2-3 引出列表'!$A$1:$CD$1,0)),""))</f>
        <v>0</v>
      </c>
      <c r="F2117" t="str">
        <f t="shared" si="33"/>
        <v>0</v>
      </c>
      <c r="G2117">
        <f>IF(ISBLANK(IFERROR(INDEX('2-3 引出列表'!$A$2:$CE$8700,$A2117,MATCH(G$1,'2-3 引出列表'!$A$1:$CD$1,0)),"")),"",IFERROR(INDEX('2-3 引出列表'!$A$2:$CE$8700,$A2117,MATCH(G$1,'2-3 引出列表'!$A$1:$CD$1,0)),""))</f>
        <v>0</v>
      </c>
      <c r="H2117">
        <f>IF(ISBLANK(IFERROR(INDEX('2-3 引出列表'!$A$2:$CE$8700,$A2117,MATCH(H$1,'2-3 引出列表'!$A$1:$CD$1,0)),"")),"",IFERROR(INDEX('2-3 引出列表'!$A$2:$CE$8700,$A2117,MATCH(H$1,'2-3 引出列表'!$A$1:$CD$1,0)),""))</f>
        <v>0</v>
      </c>
      <c r="I2117">
        <f>IF(ISBLANK(IFERROR(INDEX('2-3 引出列表'!$A$2:$CE$8700,$A2117,MATCH(I$1,'2-3 引出列表'!$A$1:$CD$1,0)),"")),"",IFERROR(INDEX('2-3 引出列表'!$A$2:$CE$8700,$A2117,MATCH(I$1,'2-3 引出列表'!$A$1:$CD$1,0)),""))</f>
        <v>0</v>
      </c>
    </row>
    <row r="2118" customFormat="1" spans="1:9">
      <c r="A2118">
        <v>2117</v>
      </c>
      <c r="B2118">
        <f>IF(ISBLANK(IFERROR(INDEX('2-3 引出列表'!$A$2:$CE$8700,$A2118,MATCH(B$1,'2-3 引出列表'!$A$1:$CD$1,0)),"")),"",IFERROR(INDEX('2-3 引出列表'!$A$2:$CE$8700,$A2118,MATCH(B$1,'2-3 引出列表'!$A$1:$CD$1,0)),""))</f>
        <v>0</v>
      </c>
      <c r="C2118">
        <f>IF(ISBLANK(IFERROR(INDEX('2-3 引出列表'!$A$2:$CE$8700,$A2118,MATCH(C$1,'2-3 引出列表'!$A$1:$CD$1,0)),"")),"",IFERROR(INDEX('2-3 引出列表'!$A$2:$CE$8700,$A2118,MATCH(C$1,'2-3 引出列表'!$A$1:$CD$1,0)),""))</f>
        <v>0</v>
      </c>
      <c r="D2118">
        <f>IF(ISBLANK(IFERROR(INDEX('2-3 引出列表'!$A$2:$CE$8700,$A2118,MATCH(D$1,'2-3 引出列表'!$A$1:$CD$1,0)),"")),"",IFERROR(INDEX('2-3 引出列表'!$A$2:$CE$8700,$A2118,MATCH(D$1,'2-3 引出列表'!$A$1:$CD$1,0)),""))</f>
        <v>0</v>
      </c>
      <c r="E2118">
        <f>IF(ISBLANK(IFERROR(INDEX('2-3 引出列表'!$A$2:$CE$8700,$A2118,MATCH(E$1,'2-3 引出列表'!$A$1:$CD$1,0)),"")),"",IFERROR(INDEX('2-3 引出列表'!$A$2:$CE$8700,$A2118,MATCH(E$1,'2-3 引出列表'!$A$1:$CD$1,0)),""))</f>
        <v>0</v>
      </c>
      <c r="F2118" t="str">
        <f t="shared" si="33"/>
        <v>0</v>
      </c>
      <c r="G2118">
        <f>IF(ISBLANK(IFERROR(INDEX('2-3 引出列表'!$A$2:$CE$8700,$A2118,MATCH(G$1,'2-3 引出列表'!$A$1:$CD$1,0)),"")),"",IFERROR(INDEX('2-3 引出列表'!$A$2:$CE$8700,$A2118,MATCH(G$1,'2-3 引出列表'!$A$1:$CD$1,0)),""))</f>
        <v>0</v>
      </c>
      <c r="H2118">
        <f>IF(ISBLANK(IFERROR(INDEX('2-3 引出列表'!$A$2:$CE$8700,$A2118,MATCH(H$1,'2-3 引出列表'!$A$1:$CD$1,0)),"")),"",IFERROR(INDEX('2-3 引出列表'!$A$2:$CE$8700,$A2118,MATCH(H$1,'2-3 引出列表'!$A$1:$CD$1,0)),""))</f>
        <v>0</v>
      </c>
      <c r="I2118">
        <f>IF(ISBLANK(IFERROR(INDEX('2-3 引出列表'!$A$2:$CE$8700,$A2118,MATCH(I$1,'2-3 引出列表'!$A$1:$CD$1,0)),"")),"",IFERROR(INDEX('2-3 引出列表'!$A$2:$CE$8700,$A2118,MATCH(I$1,'2-3 引出列表'!$A$1:$CD$1,0)),""))</f>
        <v>0</v>
      </c>
    </row>
    <row r="2119" customFormat="1" spans="1:9">
      <c r="A2119">
        <v>2118</v>
      </c>
      <c r="B2119">
        <f>IF(ISBLANK(IFERROR(INDEX('2-3 引出列表'!$A$2:$CE$8700,$A2119,MATCH(B$1,'2-3 引出列表'!$A$1:$CD$1,0)),"")),"",IFERROR(INDEX('2-3 引出列表'!$A$2:$CE$8700,$A2119,MATCH(B$1,'2-3 引出列表'!$A$1:$CD$1,0)),""))</f>
        <v>0</v>
      </c>
      <c r="C2119">
        <f>IF(ISBLANK(IFERROR(INDEX('2-3 引出列表'!$A$2:$CE$8700,$A2119,MATCH(C$1,'2-3 引出列表'!$A$1:$CD$1,0)),"")),"",IFERROR(INDEX('2-3 引出列表'!$A$2:$CE$8700,$A2119,MATCH(C$1,'2-3 引出列表'!$A$1:$CD$1,0)),""))</f>
        <v>0</v>
      </c>
      <c r="D2119">
        <f>IF(ISBLANK(IFERROR(INDEX('2-3 引出列表'!$A$2:$CE$8700,$A2119,MATCH(D$1,'2-3 引出列表'!$A$1:$CD$1,0)),"")),"",IFERROR(INDEX('2-3 引出列表'!$A$2:$CE$8700,$A2119,MATCH(D$1,'2-3 引出列表'!$A$1:$CD$1,0)),""))</f>
        <v>0</v>
      </c>
      <c r="E2119">
        <f>IF(ISBLANK(IFERROR(INDEX('2-3 引出列表'!$A$2:$CE$8700,$A2119,MATCH(E$1,'2-3 引出列表'!$A$1:$CD$1,0)),"")),"",IFERROR(INDEX('2-3 引出列表'!$A$2:$CE$8700,$A2119,MATCH(E$1,'2-3 引出列表'!$A$1:$CD$1,0)),""))</f>
        <v>0</v>
      </c>
      <c r="F2119" t="str">
        <f t="shared" si="33"/>
        <v>0</v>
      </c>
      <c r="G2119">
        <f>IF(ISBLANK(IFERROR(INDEX('2-3 引出列表'!$A$2:$CE$8700,$A2119,MATCH(G$1,'2-3 引出列表'!$A$1:$CD$1,0)),"")),"",IFERROR(INDEX('2-3 引出列表'!$A$2:$CE$8700,$A2119,MATCH(G$1,'2-3 引出列表'!$A$1:$CD$1,0)),""))</f>
        <v>0</v>
      </c>
      <c r="H2119">
        <f>IF(ISBLANK(IFERROR(INDEX('2-3 引出列表'!$A$2:$CE$8700,$A2119,MATCH(H$1,'2-3 引出列表'!$A$1:$CD$1,0)),"")),"",IFERROR(INDEX('2-3 引出列表'!$A$2:$CE$8700,$A2119,MATCH(H$1,'2-3 引出列表'!$A$1:$CD$1,0)),""))</f>
        <v>0</v>
      </c>
      <c r="I2119">
        <f>IF(ISBLANK(IFERROR(INDEX('2-3 引出列表'!$A$2:$CE$8700,$A2119,MATCH(I$1,'2-3 引出列表'!$A$1:$CD$1,0)),"")),"",IFERROR(INDEX('2-3 引出列表'!$A$2:$CE$8700,$A2119,MATCH(I$1,'2-3 引出列表'!$A$1:$CD$1,0)),""))</f>
        <v>0</v>
      </c>
    </row>
    <row r="2120" customFormat="1" spans="1:9">
      <c r="A2120">
        <v>2119</v>
      </c>
      <c r="B2120">
        <f>IF(ISBLANK(IFERROR(INDEX('2-3 引出列表'!$A$2:$CE$8700,$A2120,MATCH(B$1,'2-3 引出列表'!$A$1:$CD$1,0)),"")),"",IFERROR(INDEX('2-3 引出列表'!$A$2:$CE$8700,$A2120,MATCH(B$1,'2-3 引出列表'!$A$1:$CD$1,0)),""))</f>
        <v>0</v>
      </c>
      <c r="C2120">
        <f>IF(ISBLANK(IFERROR(INDEX('2-3 引出列表'!$A$2:$CE$8700,$A2120,MATCH(C$1,'2-3 引出列表'!$A$1:$CD$1,0)),"")),"",IFERROR(INDEX('2-3 引出列表'!$A$2:$CE$8700,$A2120,MATCH(C$1,'2-3 引出列表'!$A$1:$CD$1,0)),""))</f>
        <v>0</v>
      </c>
      <c r="D2120">
        <f>IF(ISBLANK(IFERROR(INDEX('2-3 引出列表'!$A$2:$CE$8700,$A2120,MATCH(D$1,'2-3 引出列表'!$A$1:$CD$1,0)),"")),"",IFERROR(INDEX('2-3 引出列表'!$A$2:$CE$8700,$A2120,MATCH(D$1,'2-3 引出列表'!$A$1:$CD$1,0)),""))</f>
        <v>0</v>
      </c>
      <c r="E2120">
        <f>IF(ISBLANK(IFERROR(INDEX('2-3 引出列表'!$A$2:$CE$8700,$A2120,MATCH(E$1,'2-3 引出列表'!$A$1:$CD$1,0)),"")),"",IFERROR(INDEX('2-3 引出列表'!$A$2:$CE$8700,$A2120,MATCH(E$1,'2-3 引出列表'!$A$1:$CD$1,0)),""))</f>
        <v>0</v>
      </c>
      <c r="F2120" t="str">
        <f t="shared" si="33"/>
        <v>0</v>
      </c>
      <c r="G2120">
        <f>IF(ISBLANK(IFERROR(INDEX('2-3 引出列表'!$A$2:$CE$8700,$A2120,MATCH(G$1,'2-3 引出列表'!$A$1:$CD$1,0)),"")),"",IFERROR(INDEX('2-3 引出列表'!$A$2:$CE$8700,$A2120,MATCH(G$1,'2-3 引出列表'!$A$1:$CD$1,0)),""))</f>
        <v>0</v>
      </c>
      <c r="H2120">
        <f>IF(ISBLANK(IFERROR(INDEX('2-3 引出列表'!$A$2:$CE$8700,$A2120,MATCH(H$1,'2-3 引出列表'!$A$1:$CD$1,0)),"")),"",IFERROR(INDEX('2-3 引出列表'!$A$2:$CE$8700,$A2120,MATCH(H$1,'2-3 引出列表'!$A$1:$CD$1,0)),""))</f>
        <v>0</v>
      </c>
      <c r="I2120">
        <f>IF(ISBLANK(IFERROR(INDEX('2-3 引出列表'!$A$2:$CE$8700,$A2120,MATCH(I$1,'2-3 引出列表'!$A$1:$CD$1,0)),"")),"",IFERROR(INDEX('2-3 引出列表'!$A$2:$CE$8700,$A2120,MATCH(I$1,'2-3 引出列表'!$A$1:$CD$1,0)),""))</f>
        <v>0</v>
      </c>
    </row>
    <row r="2121" customFormat="1" spans="1:9">
      <c r="A2121">
        <v>2120</v>
      </c>
      <c r="B2121">
        <f>IF(ISBLANK(IFERROR(INDEX('2-3 引出列表'!$A$2:$CE$8700,$A2121,MATCH(B$1,'2-3 引出列表'!$A$1:$CD$1,0)),"")),"",IFERROR(INDEX('2-3 引出列表'!$A$2:$CE$8700,$A2121,MATCH(B$1,'2-3 引出列表'!$A$1:$CD$1,0)),""))</f>
        <v>0</v>
      </c>
      <c r="C2121">
        <f>IF(ISBLANK(IFERROR(INDEX('2-3 引出列表'!$A$2:$CE$8700,$A2121,MATCH(C$1,'2-3 引出列表'!$A$1:$CD$1,0)),"")),"",IFERROR(INDEX('2-3 引出列表'!$A$2:$CE$8700,$A2121,MATCH(C$1,'2-3 引出列表'!$A$1:$CD$1,0)),""))</f>
        <v>0</v>
      </c>
      <c r="D2121">
        <f>IF(ISBLANK(IFERROR(INDEX('2-3 引出列表'!$A$2:$CE$8700,$A2121,MATCH(D$1,'2-3 引出列表'!$A$1:$CD$1,0)),"")),"",IFERROR(INDEX('2-3 引出列表'!$A$2:$CE$8700,$A2121,MATCH(D$1,'2-3 引出列表'!$A$1:$CD$1,0)),""))</f>
        <v>0</v>
      </c>
      <c r="E2121">
        <f>IF(ISBLANK(IFERROR(INDEX('2-3 引出列表'!$A$2:$CE$8700,$A2121,MATCH(E$1,'2-3 引出列表'!$A$1:$CD$1,0)),"")),"",IFERROR(INDEX('2-3 引出列表'!$A$2:$CE$8700,$A2121,MATCH(E$1,'2-3 引出列表'!$A$1:$CD$1,0)),""))</f>
        <v>0</v>
      </c>
      <c r="F2121" t="str">
        <f t="shared" si="33"/>
        <v>0</v>
      </c>
      <c r="G2121">
        <f>IF(ISBLANK(IFERROR(INDEX('2-3 引出列表'!$A$2:$CE$8700,$A2121,MATCH(G$1,'2-3 引出列表'!$A$1:$CD$1,0)),"")),"",IFERROR(INDEX('2-3 引出列表'!$A$2:$CE$8700,$A2121,MATCH(G$1,'2-3 引出列表'!$A$1:$CD$1,0)),""))</f>
        <v>0</v>
      </c>
      <c r="H2121">
        <f>IF(ISBLANK(IFERROR(INDEX('2-3 引出列表'!$A$2:$CE$8700,$A2121,MATCH(H$1,'2-3 引出列表'!$A$1:$CD$1,0)),"")),"",IFERROR(INDEX('2-3 引出列表'!$A$2:$CE$8700,$A2121,MATCH(H$1,'2-3 引出列表'!$A$1:$CD$1,0)),""))</f>
        <v>0</v>
      </c>
      <c r="I2121">
        <f>IF(ISBLANK(IFERROR(INDEX('2-3 引出列表'!$A$2:$CE$8700,$A2121,MATCH(I$1,'2-3 引出列表'!$A$1:$CD$1,0)),"")),"",IFERROR(INDEX('2-3 引出列表'!$A$2:$CE$8700,$A2121,MATCH(I$1,'2-3 引出列表'!$A$1:$CD$1,0)),""))</f>
        <v>0</v>
      </c>
    </row>
    <row r="2122" customFormat="1" spans="1:9">
      <c r="A2122">
        <v>2121</v>
      </c>
      <c r="B2122">
        <f>IF(ISBLANK(IFERROR(INDEX('2-3 引出列表'!$A$2:$CE$8700,$A2122,MATCH(B$1,'2-3 引出列表'!$A$1:$CD$1,0)),"")),"",IFERROR(INDEX('2-3 引出列表'!$A$2:$CE$8700,$A2122,MATCH(B$1,'2-3 引出列表'!$A$1:$CD$1,0)),""))</f>
        <v>0</v>
      </c>
      <c r="C2122">
        <f>IF(ISBLANK(IFERROR(INDEX('2-3 引出列表'!$A$2:$CE$8700,$A2122,MATCH(C$1,'2-3 引出列表'!$A$1:$CD$1,0)),"")),"",IFERROR(INDEX('2-3 引出列表'!$A$2:$CE$8700,$A2122,MATCH(C$1,'2-3 引出列表'!$A$1:$CD$1,0)),""))</f>
        <v>0</v>
      </c>
      <c r="D2122">
        <f>IF(ISBLANK(IFERROR(INDEX('2-3 引出列表'!$A$2:$CE$8700,$A2122,MATCH(D$1,'2-3 引出列表'!$A$1:$CD$1,0)),"")),"",IFERROR(INDEX('2-3 引出列表'!$A$2:$CE$8700,$A2122,MATCH(D$1,'2-3 引出列表'!$A$1:$CD$1,0)),""))</f>
        <v>0</v>
      </c>
      <c r="E2122">
        <f>IF(ISBLANK(IFERROR(INDEX('2-3 引出列表'!$A$2:$CE$8700,$A2122,MATCH(E$1,'2-3 引出列表'!$A$1:$CD$1,0)),"")),"",IFERROR(INDEX('2-3 引出列表'!$A$2:$CE$8700,$A2122,MATCH(E$1,'2-3 引出列表'!$A$1:$CD$1,0)),""))</f>
        <v>0</v>
      </c>
      <c r="F2122" t="str">
        <f t="shared" si="33"/>
        <v>0</v>
      </c>
      <c r="G2122">
        <f>IF(ISBLANK(IFERROR(INDEX('2-3 引出列表'!$A$2:$CE$8700,$A2122,MATCH(G$1,'2-3 引出列表'!$A$1:$CD$1,0)),"")),"",IFERROR(INDEX('2-3 引出列表'!$A$2:$CE$8700,$A2122,MATCH(G$1,'2-3 引出列表'!$A$1:$CD$1,0)),""))</f>
        <v>0</v>
      </c>
      <c r="H2122">
        <f>IF(ISBLANK(IFERROR(INDEX('2-3 引出列表'!$A$2:$CE$8700,$A2122,MATCH(H$1,'2-3 引出列表'!$A$1:$CD$1,0)),"")),"",IFERROR(INDEX('2-3 引出列表'!$A$2:$CE$8700,$A2122,MATCH(H$1,'2-3 引出列表'!$A$1:$CD$1,0)),""))</f>
        <v>0</v>
      </c>
      <c r="I2122">
        <f>IF(ISBLANK(IFERROR(INDEX('2-3 引出列表'!$A$2:$CE$8700,$A2122,MATCH(I$1,'2-3 引出列表'!$A$1:$CD$1,0)),"")),"",IFERROR(INDEX('2-3 引出列表'!$A$2:$CE$8700,$A2122,MATCH(I$1,'2-3 引出列表'!$A$1:$CD$1,0)),""))</f>
        <v>0</v>
      </c>
    </row>
    <row r="2123" customFormat="1" spans="1:9">
      <c r="A2123">
        <v>2122</v>
      </c>
      <c r="B2123">
        <f>IF(ISBLANK(IFERROR(INDEX('2-3 引出列表'!$A$2:$CE$8700,$A2123,MATCH(B$1,'2-3 引出列表'!$A$1:$CD$1,0)),"")),"",IFERROR(INDEX('2-3 引出列表'!$A$2:$CE$8700,$A2123,MATCH(B$1,'2-3 引出列表'!$A$1:$CD$1,0)),""))</f>
        <v>0</v>
      </c>
      <c r="C2123">
        <f>IF(ISBLANK(IFERROR(INDEX('2-3 引出列表'!$A$2:$CE$8700,$A2123,MATCH(C$1,'2-3 引出列表'!$A$1:$CD$1,0)),"")),"",IFERROR(INDEX('2-3 引出列表'!$A$2:$CE$8700,$A2123,MATCH(C$1,'2-3 引出列表'!$A$1:$CD$1,0)),""))</f>
        <v>0</v>
      </c>
      <c r="D2123">
        <f>IF(ISBLANK(IFERROR(INDEX('2-3 引出列表'!$A$2:$CE$8700,$A2123,MATCH(D$1,'2-3 引出列表'!$A$1:$CD$1,0)),"")),"",IFERROR(INDEX('2-3 引出列表'!$A$2:$CE$8700,$A2123,MATCH(D$1,'2-3 引出列表'!$A$1:$CD$1,0)),""))</f>
        <v>0</v>
      </c>
      <c r="E2123">
        <f>IF(ISBLANK(IFERROR(INDEX('2-3 引出列表'!$A$2:$CE$8700,$A2123,MATCH(E$1,'2-3 引出列表'!$A$1:$CD$1,0)),"")),"",IFERROR(INDEX('2-3 引出列表'!$A$2:$CE$8700,$A2123,MATCH(E$1,'2-3 引出列表'!$A$1:$CD$1,0)),""))</f>
        <v>0</v>
      </c>
      <c r="F2123" t="str">
        <f t="shared" si="33"/>
        <v>0</v>
      </c>
      <c r="G2123">
        <f>IF(ISBLANK(IFERROR(INDEX('2-3 引出列表'!$A$2:$CE$8700,$A2123,MATCH(G$1,'2-3 引出列表'!$A$1:$CD$1,0)),"")),"",IFERROR(INDEX('2-3 引出列表'!$A$2:$CE$8700,$A2123,MATCH(G$1,'2-3 引出列表'!$A$1:$CD$1,0)),""))</f>
        <v>0</v>
      </c>
      <c r="H2123">
        <f>IF(ISBLANK(IFERROR(INDEX('2-3 引出列表'!$A$2:$CE$8700,$A2123,MATCH(H$1,'2-3 引出列表'!$A$1:$CD$1,0)),"")),"",IFERROR(INDEX('2-3 引出列表'!$A$2:$CE$8700,$A2123,MATCH(H$1,'2-3 引出列表'!$A$1:$CD$1,0)),""))</f>
        <v>0</v>
      </c>
      <c r="I2123">
        <f>IF(ISBLANK(IFERROR(INDEX('2-3 引出列表'!$A$2:$CE$8700,$A2123,MATCH(I$1,'2-3 引出列表'!$A$1:$CD$1,0)),"")),"",IFERROR(INDEX('2-3 引出列表'!$A$2:$CE$8700,$A2123,MATCH(I$1,'2-3 引出列表'!$A$1:$CD$1,0)),""))</f>
        <v>0</v>
      </c>
    </row>
    <row r="2124" customFormat="1" spans="1:9">
      <c r="A2124">
        <v>2123</v>
      </c>
      <c r="B2124">
        <f>IF(ISBLANK(IFERROR(INDEX('2-3 引出列表'!$A$2:$CE$8700,$A2124,MATCH(B$1,'2-3 引出列表'!$A$1:$CD$1,0)),"")),"",IFERROR(INDEX('2-3 引出列表'!$A$2:$CE$8700,$A2124,MATCH(B$1,'2-3 引出列表'!$A$1:$CD$1,0)),""))</f>
        <v>0</v>
      </c>
      <c r="C2124">
        <f>IF(ISBLANK(IFERROR(INDEX('2-3 引出列表'!$A$2:$CE$8700,$A2124,MATCH(C$1,'2-3 引出列表'!$A$1:$CD$1,0)),"")),"",IFERROR(INDEX('2-3 引出列表'!$A$2:$CE$8700,$A2124,MATCH(C$1,'2-3 引出列表'!$A$1:$CD$1,0)),""))</f>
        <v>0</v>
      </c>
      <c r="D2124">
        <f>IF(ISBLANK(IFERROR(INDEX('2-3 引出列表'!$A$2:$CE$8700,$A2124,MATCH(D$1,'2-3 引出列表'!$A$1:$CD$1,0)),"")),"",IFERROR(INDEX('2-3 引出列表'!$A$2:$CE$8700,$A2124,MATCH(D$1,'2-3 引出列表'!$A$1:$CD$1,0)),""))</f>
        <v>0</v>
      </c>
      <c r="E2124">
        <f>IF(ISBLANK(IFERROR(INDEX('2-3 引出列表'!$A$2:$CE$8700,$A2124,MATCH(E$1,'2-3 引出列表'!$A$1:$CD$1,0)),"")),"",IFERROR(INDEX('2-3 引出列表'!$A$2:$CE$8700,$A2124,MATCH(E$1,'2-3 引出列表'!$A$1:$CD$1,0)),""))</f>
        <v>0</v>
      </c>
      <c r="F2124" t="str">
        <f t="shared" si="33"/>
        <v>0</v>
      </c>
      <c r="G2124">
        <f>IF(ISBLANK(IFERROR(INDEX('2-3 引出列表'!$A$2:$CE$8700,$A2124,MATCH(G$1,'2-3 引出列表'!$A$1:$CD$1,0)),"")),"",IFERROR(INDEX('2-3 引出列表'!$A$2:$CE$8700,$A2124,MATCH(G$1,'2-3 引出列表'!$A$1:$CD$1,0)),""))</f>
        <v>0</v>
      </c>
      <c r="H2124">
        <f>IF(ISBLANK(IFERROR(INDEX('2-3 引出列表'!$A$2:$CE$8700,$A2124,MATCH(H$1,'2-3 引出列表'!$A$1:$CD$1,0)),"")),"",IFERROR(INDEX('2-3 引出列表'!$A$2:$CE$8700,$A2124,MATCH(H$1,'2-3 引出列表'!$A$1:$CD$1,0)),""))</f>
        <v>0</v>
      </c>
      <c r="I2124">
        <f>IF(ISBLANK(IFERROR(INDEX('2-3 引出列表'!$A$2:$CE$8700,$A2124,MATCH(I$1,'2-3 引出列表'!$A$1:$CD$1,0)),"")),"",IFERROR(INDEX('2-3 引出列表'!$A$2:$CE$8700,$A2124,MATCH(I$1,'2-3 引出列表'!$A$1:$CD$1,0)),""))</f>
        <v>0</v>
      </c>
    </row>
    <row r="2125" customFormat="1" spans="1:9">
      <c r="A2125">
        <v>2124</v>
      </c>
      <c r="B2125">
        <f>IF(ISBLANK(IFERROR(INDEX('2-3 引出列表'!$A$2:$CE$8700,$A2125,MATCH(B$1,'2-3 引出列表'!$A$1:$CD$1,0)),"")),"",IFERROR(INDEX('2-3 引出列表'!$A$2:$CE$8700,$A2125,MATCH(B$1,'2-3 引出列表'!$A$1:$CD$1,0)),""))</f>
        <v>0</v>
      </c>
      <c r="C2125">
        <f>IF(ISBLANK(IFERROR(INDEX('2-3 引出列表'!$A$2:$CE$8700,$A2125,MATCH(C$1,'2-3 引出列表'!$A$1:$CD$1,0)),"")),"",IFERROR(INDEX('2-3 引出列表'!$A$2:$CE$8700,$A2125,MATCH(C$1,'2-3 引出列表'!$A$1:$CD$1,0)),""))</f>
        <v>0</v>
      </c>
      <c r="D2125">
        <f>IF(ISBLANK(IFERROR(INDEX('2-3 引出列表'!$A$2:$CE$8700,$A2125,MATCH(D$1,'2-3 引出列表'!$A$1:$CD$1,0)),"")),"",IFERROR(INDEX('2-3 引出列表'!$A$2:$CE$8700,$A2125,MATCH(D$1,'2-3 引出列表'!$A$1:$CD$1,0)),""))</f>
        <v>0</v>
      </c>
      <c r="E2125">
        <f>IF(ISBLANK(IFERROR(INDEX('2-3 引出列表'!$A$2:$CE$8700,$A2125,MATCH(E$1,'2-3 引出列表'!$A$1:$CD$1,0)),"")),"",IFERROR(INDEX('2-3 引出列表'!$A$2:$CE$8700,$A2125,MATCH(E$1,'2-3 引出列表'!$A$1:$CD$1,0)),""))</f>
        <v>0</v>
      </c>
      <c r="F2125" t="str">
        <f t="shared" si="33"/>
        <v>0</v>
      </c>
      <c r="G2125">
        <f>IF(ISBLANK(IFERROR(INDEX('2-3 引出列表'!$A$2:$CE$8700,$A2125,MATCH(G$1,'2-3 引出列表'!$A$1:$CD$1,0)),"")),"",IFERROR(INDEX('2-3 引出列表'!$A$2:$CE$8700,$A2125,MATCH(G$1,'2-3 引出列表'!$A$1:$CD$1,0)),""))</f>
        <v>0</v>
      </c>
      <c r="H2125">
        <f>IF(ISBLANK(IFERROR(INDEX('2-3 引出列表'!$A$2:$CE$8700,$A2125,MATCH(H$1,'2-3 引出列表'!$A$1:$CD$1,0)),"")),"",IFERROR(INDEX('2-3 引出列表'!$A$2:$CE$8700,$A2125,MATCH(H$1,'2-3 引出列表'!$A$1:$CD$1,0)),""))</f>
        <v>0</v>
      </c>
      <c r="I2125">
        <f>IF(ISBLANK(IFERROR(INDEX('2-3 引出列表'!$A$2:$CE$8700,$A2125,MATCH(I$1,'2-3 引出列表'!$A$1:$CD$1,0)),"")),"",IFERROR(INDEX('2-3 引出列表'!$A$2:$CE$8700,$A2125,MATCH(I$1,'2-3 引出列表'!$A$1:$CD$1,0)),""))</f>
        <v>0</v>
      </c>
    </row>
    <row r="2126" customFormat="1" spans="1:9">
      <c r="A2126">
        <v>2125</v>
      </c>
      <c r="B2126">
        <f>IF(ISBLANK(IFERROR(INDEX('2-3 引出列表'!$A$2:$CE$8700,$A2126,MATCH(B$1,'2-3 引出列表'!$A$1:$CD$1,0)),"")),"",IFERROR(INDEX('2-3 引出列表'!$A$2:$CE$8700,$A2126,MATCH(B$1,'2-3 引出列表'!$A$1:$CD$1,0)),""))</f>
        <v>0</v>
      </c>
      <c r="C2126">
        <f>IF(ISBLANK(IFERROR(INDEX('2-3 引出列表'!$A$2:$CE$8700,$A2126,MATCH(C$1,'2-3 引出列表'!$A$1:$CD$1,0)),"")),"",IFERROR(INDEX('2-3 引出列表'!$A$2:$CE$8700,$A2126,MATCH(C$1,'2-3 引出列表'!$A$1:$CD$1,0)),""))</f>
        <v>0</v>
      </c>
      <c r="D2126">
        <f>IF(ISBLANK(IFERROR(INDEX('2-3 引出列表'!$A$2:$CE$8700,$A2126,MATCH(D$1,'2-3 引出列表'!$A$1:$CD$1,0)),"")),"",IFERROR(INDEX('2-3 引出列表'!$A$2:$CE$8700,$A2126,MATCH(D$1,'2-3 引出列表'!$A$1:$CD$1,0)),""))</f>
        <v>0</v>
      </c>
      <c r="E2126">
        <f>IF(ISBLANK(IFERROR(INDEX('2-3 引出列表'!$A$2:$CE$8700,$A2126,MATCH(E$1,'2-3 引出列表'!$A$1:$CD$1,0)),"")),"",IFERROR(INDEX('2-3 引出列表'!$A$2:$CE$8700,$A2126,MATCH(E$1,'2-3 引出列表'!$A$1:$CD$1,0)),""))</f>
        <v>0</v>
      </c>
      <c r="F2126" t="str">
        <f t="shared" si="33"/>
        <v>0</v>
      </c>
      <c r="G2126">
        <f>IF(ISBLANK(IFERROR(INDEX('2-3 引出列表'!$A$2:$CE$8700,$A2126,MATCH(G$1,'2-3 引出列表'!$A$1:$CD$1,0)),"")),"",IFERROR(INDEX('2-3 引出列表'!$A$2:$CE$8700,$A2126,MATCH(G$1,'2-3 引出列表'!$A$1:$CD$1,0)),""))</f>
        <v>0</v>
      </c>
      <c r="H2126">
        <f>IF(ISBLANK(IFERROR(INDEX('2-3 引出列表'!$A$2:$CE$8700,$A2126,MATCH(H$1,'2-3 引出列表'!$A$1:$CD$1,0)),"")),"",IFERROR(INDEX('2-3 引出列表'!$A$2:$CE$8700,$A2126,MATCH(H$1,'2-3 引出列表'!$A$1:$CD$1,0)),""))</f>
        <v>0</v>
      </c>
      <c r="I2126">
        <f>IF(ISBLANK(IFERROR(INDEX('2-3 引出列表'!$A$2:$CE$8700,$A2126,MATCH(I$1,'2-3 引出列表'!$A$1:$CD$1,0)),"")),"",IFERROR(INDEX('2-3 引出列表'!$A$2:$CE$8700,$A2126,MATCH(I$1,'2-3 引出列表'!$A$1:$CD$1,0)),""))</f>
        <v>0</v>
      </c>
    </row>
    <row r="2127" customFormat="1" spans="1:9">
      <c r="A2127">
        <v>2126</v>
      </c>
      <c r="B2127">
        <f>IF(ISBLANK(IFERROR(INDEX('2-3 引出列表'!$A$2:$CE$8700,$A2127,MATCH(B$1,'2-3 引出列表'!$A$1:$CD$1,0)),"")),"",IFERROR(INDEX('2-3 引出列表'!$A$2:$CE$8700,$A2127,MATCH(B$1,'2-3 引出列表'!$A$1:$CD$1,0)),""))</f>
        <v>0</v>
      </c>
      <c r="C2127">
        <f>IF(ISBLANK(IFERROR(INDEX('2-3 引出列表'!$A$2:$CE$8700,$A2127,MATCH(C$1,'2-3 引出列表'!$A$1:$CD$1,0)),"")),"",IFERROR(INDEX('2-3 引出列表'!$A$2:$CE$8700,$A2127,MATCH(C$1,'2-3 引出列表'!$A$1:$CD$1,0)),""))</f>
        <v>0</v>
      </c>
      <c r="D2127">
        <f>IF(ISBLANK(IFERROR(INDEX('2-3 引出列表'!$A$2:$CE$8700,$A2127,MATCH(D$1,'2-3 引出列表'!$A$1:$CD$1,0)),"")),"",IFERROR(INDEX('2-3 引出列表'!$A$2:$CE$8700,$A2127,MATCH(D$1,'2-3 引出列表'!$A$1:$CD$1,0)),""))</f>
        <v>0</v>
      </c>
      <c r="E2127">
        <f>IF(ISBLANK(IFERROR(INDEX('2-3 引出列表'!$A$2:$CE$8700,$A2127,MATCH(E$1,'2-3 引出列表'!$A$1:$CD$1,0)),"")),"",IFERROR(INDEX('2-3 引出列表'!$A$2:$CE$8700,$A2127,MATCH(E$1,'2-3 引出列表'!$A$1:$CD$1,0)),""))</f>
        <v>0</v>
      </c>
      <c r="F2127" t="str">
        <f t="shared" si="33"/>
        <v>0</v>
      </c>
      <c r="G2127">
        <f>IF(ISBLANK(IFERROR(INDEX('2-3 引出列表'!$A$2:$CE$8700,$A2127,MATCH(G$1,'2-3 引出列表'!$A$1:$CD$1,0)),"")),"",IFERROR(INDEX('2-3 引出列表'!$A$2:$CE$8700,$A2127,MATCH(G$1,'2-3 引出列表'!$A$1:$CD$1,0)),""))</f>
        <v>0</v>
      </c>
      <c r="H2127">
        <f>IF(ISBLANK(IFERROR(INDEX('2-3 引出列表'!$A$2:$CE$8700,$A2127,MATCH(H$1,'2-3 引出列表'!$A$1:$CD$1,0)),"")),"",IFERROR(INDEX('2-3 引出列表'!$A$2:$CE$8700,$A2127,MATCH(H$1,'2-3 引出列表'!$A$1:$CD$1,0)),""))</f>
        <v>0</v>
      </c>
      <c r="I2127">
        <f>IF(ISBLANK(IFERROR(INDEX('2-3 引出列表'!$A$2:$CE$8700,$A2127,MATCH(I$1,'2-3 引出列表'!$A$1:$CD$1,0)),"")),"",IFERROR(INDEX('2-3 引出列表'!$A$2:$CE$8700,$A2127,MATCH(I$1,'2-3 引出列表'!$A$1:$CD$1,0)),""))</f>
        <v>0</v>
      </c>
    </row>
    <row r="2128" customFormat="1" spans="1:9">
      <c r="A2128">
        <v>2127</v>
      </c>
      <c r="B2128">
        <f>IF(ISBLANK(IFERROR(INDEX('2-3 引出列表'!$A$2:$CE$8700,$A2128,MATCH(B$1,'2-3 引出列表'!$A$1:$CD$1,0)),"")),"",IFERROR(INDEX('2-3 引出列表'!$A$2:$CE$8700,$A2128,MATCH(B$1,'2-3 引出列表'!$A$1:$CD$1,0)),""))</f>
        <v>0</v>
      </c>
      <c r="C2128">
        <f>IF(ISBLANK(IFERROR(INDEX('2-3 引出列表'!$A$2:$CE$8700,$A2128,MATCH(C$1,'2-3 引出列表'!$A$1:$CD$1,0)),"")),"",IFERROR(INDEX('2-3 引出列表'!$A$2:$CE$8700,$A2128,MATCH(C$1,'2-3 引出列表'!$A$1:$CD$1,0)),""))</f>
        <v>0</v>
      </c>
      <c r="D2128">
        <f>IF(ISBLANK(IFERROR(INDEX('2-3 引出列表'!$A$2:$CE$8700,$A2128,MATCH(D$1,'2-3 引出列表'!$A$1:$CD$1,0)),"")),"",IFERROR(INDEX('2-3 引出列表'!$A$2:$CE$8700,$A2128,MATCH(D$1,'2-3 引出列表'!$A$1:$CD$1,0)),""))</f>
        <v>0</v>
      </c>
      <c r="E2128">
        <f>IF(ISBLANK(IFERROR(INDEX('2-3 引出列表'!$A$2:$CE$8700,$A2128,MATCH(E$1,'2-3 引出列表'!$A$1:$CD$1,0)),"")),"",IFERROR(INDEX('2-3 引出列表'!$A$2:$CE$8700,$A2128,MATCH(E$1,'2-3 引出列表'!$A$1:$CD$1,0)),""))</f>
        <v>0</v>
      </c>
      <c r="F2128" t="str">
        <f t="shared" si="33"/>
        <v>0</v>
      </c>
      <c r="G2128">
        <f>IF(ISBLANK(IFERROR(INDEX('2-3 引出列表'!$A$2:$CE$8700,$A2128,MATCH(G$1,'2-3 引出列表'!$A$1:$CD$1,0)),"")),"",IFERROR(INDEX('2-3 引出列表'!$A$2:$CE$8700,$A2128,MATCH(G$1,'2-3 引出列表'!$A$1:$CD$1,0)),""))</f>
        <v>0</v>
      </c>
      <c r="H2128">
        <f>IF(ISBLANK(IFERROR(INDEX('2-3 引出列表'!$A$2:$CE$8700,$A2128,MATCH(H$1,'2-3 引出列表'!$A$1:$CD$1,0)),"")),"",IFERROR(INDEX('2-3 引出列表'!$A$2:$CE$8700,$A2128,MATCH(H$1,'2-3 引出列表'!$A$1:$CD$1,0)),""))</f>
        <v>0</v>
      </c>
      <c r="I2128">
        <f>IF(ISBLANK(IFERROR(INDEX('2-3 引出列表'!$A$2:$CE$8700,$A2128,MATCH(I$1,'2-3 引出列表'!$A$1:$CD$1,0)),"")),"",IFERROR(INDEX('2-3 引出列表'!$A$2:$CE$8700,$A2128,MATCH(I$1,'2-3 引出列表'!$A$1:$CD$1,0)),""))</f>
        <v>0</v>
      </c>
    </row>
    <row r="2129" customFormat="1" spans="1:9">
      <c r="A2129">
        <v>2128</v>
      </c>
      <c r="B2129">
        <f>IF(ISBLANK(IFERROR(INDEX('2-3 引出列表'!$A$2:$CE$8700,$A2129,MATCH(B$1,'2-3 引出列表'!$A$1:$CD$1,0)),"")),"",IFERROR(INDEX('2-3 引出列表'!$A$2:$CE$8700,$A2129,MATCH(B$1,'2-3 引出列表'!$A$1:$CD$1,0)),""))</f>
        <v>0</v>
      </c>
      <c r="C2129">
        <f>IF(ISBLANK(IFERROR(INDEX('2-3 引出列表'!$A$2:$CE$8700,$A2129,MATCH(C$1,'2-3 引出列表'!$A$1:$CD$1,0)),"")),"",IFERROR(INDEX('2-3 引出列表'!$A$2:$CE$8700,$A2129,MATCH(C$1,'2-3 引出列表'!$A$1:$CD$1,0)),""))</f>
        <v>0</v>
      </c>
      <c r="D2129">
        <f>IF(ISBLANK(IFERROR(INDEX('2-3 引出列表'!$A$2:$CE$8700,$A2129,MATCH(D$1,'2-3 引出列表'!$A$1:$CD$1,0)),"")),"",IFERROR(INDEX('2-3 引出列表'!$A$2:$CE$8700,$A2129,MATCH(D$1,'2-3 引出列表'!$A$1:$CD$1,0)),""))</f>
        <v>0</v>
      </c>
      <c r="E2129">
        <f>IF(ISBLANK(IFERROR(INDEX('2-3 引出列表'!$A$2:$CE$8700,$A2129,MATCH(E$1,'2-3 引出列表'!$A$1:$CD$1,0)),"")),"",IFERROR(INDEX('2-3 引出列表'!$A$2:$CE$8700,$A2129,MATCH(E$1,'2-3 引出列表'!$A$1:$CD$1,0)),""))</f>
        <v>0</v>
      </c>
      <c r="F2129" t="str">
        <f t="shared" si="33"/>
        <v>0</v>
      </c>
      <c r="G2129">
        <f>IF(ISBLANK(IFERROR(INDEX('2-3 引出列表'!$A$2:$CE$8700,$A2129,MATCH(G$1,'2-3 引出列表'!$A$1:$CD$1,0)),"")),"",IFERROR(INDEX('2-3 引出列表'!$A$2:$CE$8700,$A2129,MATCH(G$1,'2-3 引出列表'!$A$1:$CD$1,0)),""))</f>
        <v>0</v>
      </c>
      <c r="H2129">
        <f>IF(ISBLANK(IFERROR(INDEX('2-3 引出列表'!$A$2:$CE$8700,$A2129,MATCH(H$1,'2-3 引出列表'!$A$1:$CD$1,0)),"")),"",IFERROR(INDEX('2-3 引出列表'!$A$2:$CE$8700,$A2129,MATCH(H$1,'2-3 引出列表'!$A$1:$CD$1,0)),""))</f>
        <v>0</v>
      </c>
      <c r="I2129">
        <f>IF(ISBLANK(IFERROR(INDEX('2-3 引出列表'!$A$2:$CE$8700,$A2129,MATCH(I$1,'2-3 引出列表'!$A$1:$CD$1,0)),"")),"",IFERROR(INDEX('2-3 引出列表'!$A$2:$CE$8700,$A2129,MATCH(I$1,'2-3 引出列表'!$A$1:$CD$1,0)),""))</f>
        <v>0</v>
      </c>
    </row>
    <row r="2130" customFormat="1" spans="1:9">
      <c r="A2130">
        <v>2129</v>
      </c>
      <c r="B2130">
        <f>IF(ISBLANK(IFERROR(INDEX('2-3 引出列表'!$A$2:$CE$8700,$A2130,MATCH(B$1,'2-3 引出列表'!$A$1:$CD$1,0)),"")),"",IFERROR(INDEX('2-3 引出列表'!$A$2:$CE$8700,$A2130,MATCH(B$1,'2-3 引出列表'!$A$1:$CD$1,0)),""))</f>
        <v>0</v>
      </c>
      <c r="C2130">
        <f>IF(ISBLANK(IFERROR(INDEX('2-3 引出列表'!$A$2:$CE$8700,$A2130,MATCH(C$1,'2-3 引出列表'!$A$1:$CD$1,0)),"")),"",IFERROR(INDEX('2-3 引出列表'!$A$2:$CE$8700,$A2130,MATCH(C$1,'2-3 引出列表'!$A$1:$CD$1,0)),""))</f>
        <v>0</v>
      </c>
      <c r="D2130">
        <f>IF(ISBLANK(IFERROR(INDEX('2-3 引出列表'!$A$2:$CE$8700,$A2130,MATCH(D$1,'2-3 引出列表'!$A$1:$CD$1,0)),"")),"",IFERROR(INDEX('2-3 引出列表'!$A$2:$CE$8700,$A2130,MATCH(D$1,'2-3 引出列表'!$A$1:$CD$1,0)),""))</f>
        <v>0</v>
      </c>
      <c r="E2130">
        <f>IF(ISBLANK(IFERROR(INDEX('2-3 引出列表'!$A$2:$CE$8700,$A2130,MATCH(E$1,'2-3 引出列表'!$A$1:$CD$1,0)),"")),"",IFERROR(INDEX('2-3 引出列表'!$A$2:$CE$8700,$A2130,MATCH(E$1,'2-3 引出列表'!$A$1:$CD$1,0)),""))</f>
        <v>0</v>
      </c>
      <c r="F2130" t="str">
        <f t="shared" si="33"/>
        <v>0</v>
      </c>
      <c r="G2130">
        <f>IF(ISBLANK(IFERROR(INDEX('2-3 引出列表'!$A$2:$CE$8700,$A2130,MATCH(G$1,'2-3 引出列表'!$A$1:$CD$1,0)),"")),"",IFERROR(INDEX('2-3 引出列表'!$A$2:$CE$8700,$A2130,MATCH(G$1,'2-3 引出列表'!$A$1:$CD$1,0)),""))</f>
        <v>0</v>
      </c>
      <c r="H2130">
        <f>IF(ISBLANK(IFERROR(INDEX('2-3 引出列表'!$A$2:$CE$8700,$A2130,MATCH(H$1,'2-3 引出列表'!$A$1:$CD$1,0)),"")),"",IFERROR(INDEX('2-3 引出列表'!$A$2:$CE$8700,$A2130,MATCH(H$1,'2-3 引出列表'!$A$1:$CD$1,0)),""))</f>
        <v>0</v>
      </c>
      <c r="I2130">
        <f>IF(ISBLANK(IFERROR(INDEX('2-3 引出列表'!$A$2:$CE$8700,$A2130,MATCH(I$1,'2-3 引出列表'!$A$1:$CD$1,0)),"")),"",IFERROR(INDEX('2-3 引出列表'!$A$2:$CE$8700,$A2130,MATCH(I$1,'2-3 引出列表'!$A$1:$CD$1,0)),""))</f>
        <v>0</v>
      </c>
    </row>
    <row r="2131" customFormat="1" spans="1:9">
      <c r="A2131">
        <v>2130</v>
      </c>
      <c r="B2131">
        <f>IF(ISBLANK(IFERROR(INDEX('2-3 引出列表'!$A$2:$CE$8700,$A2131,MATCH(B$1,'2-3 引出列表'!$A$1:$CD$1,0)),"")),"",IFERROR(INDEX('2-3 引出列表'!$A$2:$CE$8700,$A2131,MATCH(B$1,'2-3 引出列表'!$A$1:$CD$1,0)),""))</f>
        <v>0</v>
      </c>
      <c r="C2131">
        <f>IF(ISBLANK(IFERROR(INDEX('2-3 引出列表'!$A$2:$CE$8700,$A2131,MATCH(C$1,'2-3 引出列表'!$A$1:$CD$1,0)),"")),"",IFERROR(INDEX('2-3 引出列表'!$A$2:$CE$8700,$A2131,MATCH(C$1,'2-3 引出列表'!$A$1:$CD$1,0)),""))</f>
        <v>0</v>
      </c>
      <c r="D2131">
        <f>IF(ISBLANK(IFERROR(INDEX('2-3 引出列表'!$A$2:$CE$8700,$A2131,MATCH(D$1,'2-3 引出列表'!$A$1:$CD$1,0)),"")),"",IFERROR(INDEX('2-3 引出列表'!$A$2:$CE$8700,$A2131,MATCH(D$1,'2-3 引出列表'!$A$1:$CD$1,0)),""))</f>
        <v>0</v>
      </c>
      <c r="E2131">
        <f>IF(ISBLANK(IFERROR(INDEX('2-3 引出列表'!$A$2:$CE$8700,$A2131,MATCH(E$1,'2-3 引出列表'!$A$1:$CD$1,0)),"")),"",IFERROR(INDEX('2-3 引出列表'!$A$2:$CE$8700,$A2131,MATCH(E$1,'2-3 引出列表'!$A$1:$CD$1,0)),""))</f>
        <v>0</v>
      </c>
      <c r="F2131" t="str">
        <f t="shared" si="33"/>
        <v>0</v>
      </c>
      <c r="G2131">
        <f>IF(ISBLANK(IFERROR(INDEX('2-3 引出列表'!$A$2:$CE$8700,$A2131,MATCH(G$1,'2-3 引出列表'!$A$1:$CD$1,0)),"")),"",IFERROR(INDEX('2-3 引出列表'!$A$2:$CE$8700,$A2131,MATCH(G$1,'2-3 引出列表'!$A$1:$CD$1,0)),""))</f>
        <v>0</v>
      </c>
      <c r="H2131">
        <f>IF(ISBLANK(IFERROR(INDEX('2-3 引出列表'!$A$2:$CE$8700,$A2131,MATCH(H$1,'2-3 引出列表'!$A$1:$CD$1,0)),"")),"",IFERROR(INDEX('2-3 引出列表'!$A$2:$CE$8700,$A2131,MATCH(H$1,'2-3 引出列表'!$A$1:$CD$1,0)),""))</f>
        <v>0</v>
      </c>
      <c r="I2131">
        <f>IF(ISBLANK(IFERROR(INDEX('2-3 引出列表'!$A$2:$CE$8700,$A2131,MATCH(I$1,'2-3 引出列表'!$A$1:$CD$1,0)),"")),"",IFERROR(INDEX('2-3 引出列表'!$A$2:$CE$8700,$A2131,MATCH(I$1,'2-3 引出列表'!$A$1:$CD$1,0)),""))</f>
        <v>0</v>
      </c>
    </row>
    <row r="2132" customFormat="1" spans="1:9">
      <c r="A2132">
        <v>2131</v>
      </c>
      <c r="B2132">
        <f>IF(ISBLANK(IFERROR(INDEX('2-3 引出列表'!$A$2:$CE$8700,$A2132,MATCH(B$1,'2-3 引出列表'!$A$1:$CD$1,0)),"")),"",IFERROR(INDEX('2-3 引出列表'!$A$2:$CE$8700,$A2132,MATCH(B$1,'2-3 引出列表'!$A$1:$CD$1,0)),""))</f>
        <v>0</v>
      </c>
      <c r="C2132">
        <f>IF(ISBLANK(IFERROR(INDEX('2-3 引出列表'!$A$2:$CE$8700,$A2132,MATCH(C$1,'2-3 引出列表'!$A$1:$CD$1,0)),"")),"",IFERROR(INDEX('2-3 引出列表'!$A$2:$CE$8700,$A2132,MATCH(C$1,'2-3 引出列表'!$A$1:$CD$1,0)),""))</f>
        <v>0</v>
      </c>
      <c r="D2132">
        <f>IF(ISBLANK(IFERROR(INDEX('2-3 引出列表'!$A$2:$CE$8700,$A2132,MATCH(D$1,'2-3 引出列表'!$A$1:$CD$1,0)),"")),"",IFERROR(INDEX('2-3 引出列表'!$A$2:$CE$8700,$A2132,MATCH(D$1,'2-3 引出列表'!$A$1:$CD$1,0)),""))</f>
        <v>0</v>
      </c>
      <c r="E2132">
        <f>IF(ISBLANK(IFERROR(INDEX('2-3 引出列表'!$A$2:$CE$8700,$A2132,MATCH(E$1,'2-3 引出列表'!$A$1:$CD$1,0)),"")),"",IFERROR(INDEX('2-3 引出列表'!$A$2:$CE$8700,$A2132,MATCH(E$1,'2-3 引出列表'!$A$1:$CD$1,0)),""))</f>
        <v>0</v>
      </c>
      <c r="F2132" t="str">
        <f t="shared" si="33"/>
        <v>0</v>
      </c>
      <c r="G2132">
        <f>IF(ISBLANK(IFERROR(INDEX('2-3 引出列表'!$A$2:$CE$8700,$A2132,MATCH(G$1,'2-3 引出列表'!$A$1:$CD$1,0)),"")),"",IFERROR(INDEX('2-3 引出列表'!$A$2:$CE$8700,$A2132,MATCH(G$1,'2-3 引出列表'!$A$1:$CD$1,0)),""))</f>
        <v>0</v>
      </c>
      <c r="H2132">
        <f>IF(ISBLANK(IFERROR(INDEX('2-3 引出列表'!$A$2:$CE$8700,$A2132,MATCH(H$1,'2-3 引出列表'!$A$1:$CD$1,0)),"")),"",IFERROR(INDEX('2-3 引出列表'!$A$2:$CE$8700,$A2132,MATCH(H$1,'2-3 引出列表'!$A$1:$CD$1,0)),""))</f>
        <v>0</v>
      </c>
      <c r="I2132">
        <f>IF(ISBLANK(IFERROR(INDEX('2-3 引出列表'!$A$2:$CE$8700,$A2132,MATCH(I$1,'2-3 引出列表'!$A$1:$CD$1,0)),"")),"",IFERROR(INDEX('2-3 引出列表'!$A$2:$CE$8700,$A2132,MATCH(I$1,'2-3 引出列表'!$A$1:$CD$1,0)),""))</f>
        <v>0</v>
      </c>
    </row>
    <row r="2133" customFormat="1" spans="1:9">
      <c r="A2133">
        <v>2132</v>
      </c>
      <c r="B2133">
        <f>IF(ISBLANK(IFERROR(INDEX('2-3 引出列表'!$A$2:$CE$8700,$A2133,MATCH(B$1,'2-3 引出列表'!$A$1:$CD$1,0)),"")),"",IFERROR(INDEX('2-3 引出列表'!$A$2:$CE$8700,$A2133,MATCH(B$1,'2-3 引出列表'!$A$1:$CD$1,0)),""))</f>
        <v>0</v>
      </c>
      <c r="C2133">
        <f>IF(ISBLANK(IFERROR(INDEX('2-3 引出列表'!$A$2:$CE$8700,$A2133,MATCH(C$1,'2-3 引出列表'!$A$1:$CD$1,0)),"")),"",IFERROR(INDEX('2-3 引出列表'!$A$2:$CE$8700,$A2133,MATCH(C$1,'2-3 引出列表'!$A$1:$CD$1,0)),""))</f>
        <v>0</v>
      </c>
      <c r="D2133">
        <f>IF(ISBLANK(IFERROR(INDEX('2-3 引出列表'!$A$2:$CE$8700,$A2133,MATCH(D$1,'2-3 引出列表'!$A$1:$CD$1,0)),"")),"",IFERROR(INDEX('2-3 引出列表'!$A$2:$CE$8700,$A2133,MATCH(D$1,'2-3 引出列表'!$A$1:$CD$1,0)),""))</f>
        <v>0</v>
      </c>
      <c r="E2133">
        <f>IF(ISBLANK(IFERROR(INDEX('2-3 引出列表'!$A$2:$CE$8700,$A2133,MATCH(E$1,'2-3 引出列表'!$A$1:$CD$1,0)),"")),"",IFERROR(INDEX('2-3 引出列表'!$A$2:$CE$8700,$A2133,MATCH(E$1,'2-3 引出列表'!$A$1:$CD$1,0)),""))</f>
        <v>0</v>
      </c>
      <c r="F2133" t="str">
        <f t="shared" si="33"/>
        <v>0</v>
      </c>
      <c r="G2133">
        <f>IF(ISBLANK(IFERROR(INDEX('2-3 引出列表'!$A$2:$CE$8700,$A2133,MATCH(G$1,'2-3 引出列表'!$A$1:$CD$1,0)),"")),"",IFERROR(INDEX('2-3 引出列表'!$A$2:$CE$8700,$A2133,MATCH(G$1,'2-3 引出列表'!$A$1:$CD$1,0)),""))</f>
        <v>0</v>
      </c>
      <c r="H2133">
        <f>IF(ISBLANK(IFERROR(INDEX('2-3 引出列表'!$A$2:$CE$8700,$A2133,MATCH(H$1,'2-3 引出列表'!$A$1:$CD$1,0)),"")),"",IFERROR(INDEX('2-3 引出列表'!$A$2:$CE$8700,$A2133,MATCH(H$1,'2-3 引出列表'!$A$1:$CD$1,0)),""))</f>
        <v>0</v>
      </c>
      <c r="I2133">
        <f>IF(ISBLANK(IFERROR(INDEX('2-3 引出列表'!$A$2:$CE$8700,$A2133,MATCH(I$1,'2-3 引出列表'!$A$1:$CD$1,0)),"")),"",IFERROR(INDEX('2-3 引出列表'!$A$2:$CE$8700,$A2133,MATCH(I$1,'2-3 引出列表'!$A$1:$CD$1,0)),""))</f>
        <v>0</v>
      </c>
    </row>
    <row r="2134" customFormat="1" spans="1:9">
      <c r="A2134">
        <v>2133</v>
      </c>
      <c r="B2134">
        <f>IF(ISBLANK(IFERROR(INDEX('2-3 引出列表'!$A$2:$CE$8700,$A2134,MATCH(B$1,'2-3 引出列表'!$A$1:$CD$1,0)),"")),"",IFERROR(INDEX('2-3 引出列表'!$A$2:$CE$8700,$A2134,MATCH(B$1,'2-3 引出列表'!$A$1:$CD$1,0)),""))</f>
        <v>0</v>
      </c>
      <c r="C2134">
        <f>IF(ISBLANK(IFERROR(INDEX('2-3 引出列表'!$A$2:$CE$8700,$A2134,MATCH(C$1,'2-3 引出列表'!$A$1:$CD$1,0)),"")),"",IFERROR(INDEX('2-3 引出列表'!$A$2:$CE$8700,$A2134,MATCH(C$1,'2-3 引出列表'!$A$1:$CD$1,0)),""))</f>
        <v>0</v>
      </c>
      <c r="D2134">
        <f>IF(ISBLANK(IFERROR(INDEX('2-3 引出列表'!$A$2:$CE$8700,$A2134,MATCH(D$1,'2-3 引出列表'!$A$1:$CD$1,0)),"")),"",IFERROR(INDEX('2-3 引出列表'!$A$2:$CE$8700,$A2134,MATCH(D$1,'2-3 引出列表'!$A$1:$CD$1,0)),""))</f>
        <v>0</v>
      </c>
      <c r="E2134">
        <f>IF(ISBLANK(IFERROR(INDEX('2-3 引出列表'!$A$2:$CE$8700,$A2134,MATCH(E$1,'2-3 引出列表'!$A$1:$CD$1,0)),"")),"",IFERROR(INDEX('2-3 引出列表'!$A$2:$CE$8700,$A2134,MATCH(E$1,'2-3 引出列表'!$A$1:$CD$1,0)),""))</f>
        <v>0</v>
      </c>
      <c r="F2134" t="str">
        <f t="shared" si="33"/>
        <v>0</v>
      </c>
      <c r="G2134">
        <f>IF(ISBLANK(IFERROR(INDEX('2-3 引出列表'!$A$2:$CE$8700,$A2134,MATCH(G$1,'2-3 引出列表'!$A$1:$CD$1,0)),"")),"",IFERROR(INDEX('2-3 引出列表'!$A$2:$CE$8700,$A2134,MATCH(G$1,'2-3 引出列表'!$A$1:$CD$1,0)),""))</f>
        <v>0</v>
      </c>
      <c r="H2134">
        <f>IF(ISBLANK(IFERROR(INDEX('2-3 引出列表'!$A$2:$CE$8700,$A2134,MATCH(H$1,'2-3 引出列表'!$A$1:$CD$1,0)),"")),"",IFERROR(INDEX('2-3 引出列表'!$A$2:$CE$8700,$A2134,MATCH(H$1,'2-3 引出列表'!$A$1:$CD$1,0)),""))</f>
        <v>0</v>
      </c>
      <c r="I2134">
        <f>IF(ISBLANK(IFERROR(INDEX('2-3 引出列表'!$A$2:$CE$8700,$A2134,MATCH(I$1,'2-3 引出列表'!$A$1:$CD$1,0)),"")),"",IFERROR(INDEX('2-3 引出列表'!$A$2:$CE$8700,$A2134,MATCH(I$1,'2-3 引出列表'!$A$1:$CD$1,0)),""))</f>
        <v>0</v>
      </c>
    </row>
    <row r="2135" customFormat="1" spans="1:9">
      <c r="A2135">
        <v>2134</v>
      </c>
      <c r="B2135">
        <f>IF(ISBLANK(IFERROR(INDEX('2-3 引出列表'!$A$2:$CE$8700,$A2135,MATCH(B$1,'2-3 引出列表'!$A$1:$CD$1,0)),"")),"",IFERROR(INDEX('2-3 引出列表'!$A$2:$CE$8700,$A2135,MATCH(B$1,'2-3 引出列表'!$A$1:$CD$1,0)),""))</f>
        <v>0</v>
      </c>
      <c r="C2135">
        <f>IF(ISBLANK(IFERROR(INDEX('2-3 引出列表'!$A$2:$CE$8700,$A2135,MATCH(C$1,'2-3 引出列表'!$A$1:$CD$1,0)),"")),"",IFERROR(INDEX('2-3 引出列表'!$A$2:$CE$8700,$A2135,MATCH(C$1,'2-3 引出列表'!$A$1:$CD$1,0)),""))</f>
        <v>0</v>
      </c>
      <c r="D2135">
        <f>IF(ISBLANK(IFERROR(INDEX('2-3 引出列表'!$A$2:$CE$8700,$A2135,MATCH(D$1,'2-3 引出列表'!$A$1:$CD$1,0)),"")),"",IFERROR(INDEX('2-3 引出列表'!$A$2:$CE$8700,$A2135,MATCH(D$1,'2-3 引出列表'!$A$1:$CD$1,0)),""))</f>
        <v>0</v>
      </c>
      <c r="E2135">
        <f>IF(ISBLANK(IFERROR(INDEX('2-3 引出列表'!$A$2:$CE$8700,$A2135,MATCH(E$1,'2-3 引出列表'!$A$1:$CD$1,0)),"")),"",IFERROR(INDEX('2-3 引出列表'!$A$2:$CE$8700,$A2135,MATCH(E$1,'2-3 引出列表'!$A$1:$CD$1,0)),""))</f>
        <v>0</v>
      </c>
      <c r="F2135" t="str">
        <f t="shared" si="33"/>
        <v>0</v>
      </c>
      <c r="G2135">
        <f>IF(ISBLANK(IFERROR(INDEX('2-3 引出列表'!$A$2:$CE$8700,$A2135,MATCH(G$1,'2-3 引出列表'!$A$1:$CD$1,0)),"")),"",IFERROR(INDEX('2-3 引出列表'!$A$2:$CE$8700,$A2135,MATCH(G$1,'2-3 引出列表'!$A$1:$CD$1,0)),""))</f>
        <v>0</v>
      </c>
      <c r="H2135">
        <f>IF(ISBLANK(IFERROR(INDEX('2-3 引出列表'!$A$2:$CE$8700,$A2135,MATCH(H$1,'2-3 引出列表'!$A$1:$CD$1,0)),"")),"",IFERROR(INDEX('2-3 引出列表'!$A$2:$CE$8700,$A2135,MATCH(H$1,'2-3 引出列表'!$A$1:$CD$1,0)),""))</f>
        <v>0</v>
      </c>
      <c r="I2135">
        <f>IF(ISBLANK(IFERROR(INDEX('2-3 引出列表'!$A$2:$CE$8700,$A2135,MATCH(I$1,'2-3 引出列表'!$A$1:$CD$1,0)),"")),"",IFERROR(INDEX('2-3 引出列表'!$A$2:$CE$8700,$A2135,MATCH(I$1,'2-3 引出列表'!$A$1:$CD$1,0)),""))</f>
        <v>0</v>
      </c>
    </row>
    <row r="2136" customFormat="1" spans="1:9">
      <c r="A2136">
        <v>2135</v>
      </c>
      <c r="B2136">
        <f>IF(ISBLANK(IFERROR(INDEX('2-3 引出列表'!$A$2:$CE$8700,$A2136,MATCH(B$1,'2-3 引出列表'!$A$1:$CD$1,0)),"")),"",IFERROR(INDEX('2-3 引出列表'!$A$2:$CE$8700,$A2136,MATCH(B$1,'2-3 引出列表'!$A$1:$CD$1,0)),""))</f>
        <v>0</v>
      </c>
      <c r="C2136">
        <f>IF(ISBLANK(IFERROR(INDEX('2-3 引出列表'!$A$2:$CE$8700,$A2136,MATCH(C$1,'2-3 引出列表'!$A$1:$CD$1,0)),"")),"",IFERROR(INDEX('2-3 引出列表'!$A$2:$CE$8700,$A2136,MATCH(C$1,'2-3 引出列表'!$A$1:$CD$1,0)),""))</f>
        <v>0</v>
      </c>
      <c r="D2136">
        <f>IF(ISBLANK(IFERROR(INDEX('2-3 引出列表'!$A$2:$CE$8700,$A2136,MATCH(D$1,'2-3 引出列表'!$A$1:$CD$1,0)),"")),"",IFERROR(INDEX('2-3 引出列表'!$A$2:$CE$8700,$A2136,MATCH(D$1,'2-3 引出列表'!$A$1:$CD$1,0)),""))</f>
        <v>0</v>
      </c>
      <c r="E2136">
        <f>IF(ISBLANK(IFERROR(INDEX('2-3 引出列表'!$A$2:$CE$8700,$A2136,MATCH(E$1,'2-3 引出列表'!$A$1:$CD$1,0)),"")),"",IFERROR(INDEX('2-3 引出列表'!$A$2:$CE$8700,$A2136,MATCH(E$1,'2-3 引出列表'!$A$1:$CD$1,0)),""))</f>
        <v>0</v>
      </c>
      <c r="F2136" t="str">
        <f t="shared" si="33"/>
        <v>0</v>
      </c>
      <c r="G2136">
        <f>IF(ISBLANK(IFERROR(INDEX('2-3 引出列表'!$A$2:$CE$8700,$A2136,MATCH(G$1,'2-3 引出列表'!$A$1:$CD$1,0)),"")),"",IFERROR(INDEX('2-3 引出列表'!$A$2:$CE$8700,$A2136,MATCH(G$1,'2-3 引出列表'!$A$1:$CD$1,0)),""))</f>
        <v>0</v>
      </c>
      <c r="H2136">
        <f>IF(ISBLANK(IFERROR(INDEX('2-3 引出列表'!$A$2:$CE$8700,$A2136,MATCH(H$1,'2-3 引出列表'!$A$1:$CD$1,0)),"")),"",IFERROR(INDEX('2-3 引出列表'!$A$2:$CE$8700,$A2136,MATCH(H$1,'2-3 引出列表'!$A$1:$CD$1,0)),""))</f>
        <v>0</v>
      </c>
      <c r="I2136">
        <f>IF(ISBLANK(IFERROR(INDEX('2-3 引出列表'!$A$2:$CE$8700,$A2136,MATCH(I$1,'2-3 引出列表'!$A$1:$CD$1,0)),"")),"",IFERROR(INDEX('2-3 引出列表'!$A$2:$CE$8700,$A2136,MATCH(I$1,'2-3 引出列表'!$A$1:$CD$1,0)),""))</f>
        <v>0</v>
      </c>
    </row>
    <row r="2137" customFormat="1" spans="1:9">
      <c r="A2137">
        <v>2136</v>
      </c>
      <c r="B2137">
        <f>IF(ISBLANK(IFERROR(INDEX('2-3 引出列表'!$A$2:$CE$8700,$A2137,MATCH(B$1,'2-3 引出列表'!$A$1:$CD$1,0)),"")),"",IFERROR(INDEX('2-3 引出列表'!$A$2:$CE$8700,$A2137,MATCH(B$1,'2-3 引出列表'!$A$1:$CD$1,0)),""))</f>
        <v>0</v>
      </c>
      <c r="C2137">
        <f>IF(ISBLANK(IFERROR(INDEX('2-3 引出列表'!$A$2:$CE$8700,$A2137,MATCH(C$1,'2-3 引出列表'!$A$1:$CD$1,0)),"")),"",IFERROR(INDEX('2-3 引出列表'!$A$2:$CE$8700,$A2137,MATCH(C$1,'2-3 引出列表'!$A$1:$CD$1,0)),""))</f>
        <v>0</v>
      </c>
      <c r="D2137">
        <f>IF(ISBLANK(IFERROR(INDEX('2-3 引出列表'!$A$2:$CE$8700,$A2137,MATCH(D$1,'2-3 引出列表'!$A$1:$CD$1,0)),"")),"",IFERROR(INDEX('2-3 引出列表'!$A$2:$CE$8700,$A2137,MATCH(D$1,'2-3 引出列表'!$A$1:$CD$1,0)),""))</f>
        <v>0</v>
      </c>
      <c r="E2137">
        <f>IF(ISBLANK(IFERROR(INDEX('2-3 引出列表'!$A$2:$CE$8700,$A2137,MATCH(E$1,'2-3 引出列表'!$A$1:$CD$1,0)),"")),"",IFERROR(INDEX('2-3 引出列表'!$A$2:$CE$8700,$A2137,MATCH(E$1,'2-3 引出列表'!$A$1:$CD$1,0)),""))</f>
        <v>0</v>
      </c>
      <c r="F2137" t="str">
        <f t="shared" si="33"/>
        <v>0</v>
      </c>
      <c r="G2137">
        <f>IF(ISBLANK(IFERROR(INDEX('2-3 引出列表'!$A$2:$CE$8700,$A2137,MATCH(G$1,'2-3 引出列表'!$A$1:$CD$1,0)),"")),"",IFERROR(INDEX('2-3 引出列表'!$A$2:$CE$8700,$A2137,MATCH(G$1,'2-3 引出列表'!$A$1:$CD$1,0)),""))</f>
        <v>0</v>
      </c>
      <c r="H2137">
        <f>IF(ISBLANK(IFERROR(INDEX('2-3 引出列表'!$A$2:$CE$8700,$A2137,MATCH(H$1,'2-3 引出列表'!$A$1:$CD$1,0)),"")),"",IFERROR(INDEX('2-3 引出列表'!$A$2:$CE$8700,$A2137,MATCH(H$1,'2-3 引出列表'!$A$1:$CD$1,0)),""))</f>
        <v>0</v>
      </c>
      <c r="I2137">
        <f>IF(ISBLANK(IFERROR(INDEX('2-3 引出列表'!$A$2:$CE$8700,$A2137,MATCH(I$1,'2-3 引出列表'!$A$1:$CD$1,0)),"")),"",IFERROR(INDEX('2-3 引出列表'!$A$2:$CE$8700,$A2137,MATCH(I$1,'2-3 引出列表'!$A$1:$CD$1,0)),""))</f>
        <v>0</v>
      </c>
    </row>
    <row r="2138" customFormat="1" spans="1:9">
      <c r="A2138">
        <v>2137</v>
      </c>
      <c r="B2138">
        <f>IF(ISBLANK(IFERROR(INDEX('2-3 引出列表'!$A$2:$CE$8700,$A2138,MATCH(B$1,'2-3 引出列表'!$A$1:$CD$1,0)),"")),"",IFERROR(INDEX('2-3 引出列表'!$A$2:$CE$8700,$A2138,MATCH(B$1,'2-3 引出列表'!$A$1:$CD$1,0)),""))</f>
        <v>0</v>
      </c>
      <c r="C2138">
        <f>IF(ISBLANK(IFERROR(INDEX('2-3 引出列表'!$A$2:$CE$8700,$A2138,MATCH(C$1,'2-3 引出列表'!$A$1:$CD$1,0)),"")),"",IFERROR(INDEX('2-3 引出列表'!$A$2:$CE$8700,$A2138,MATCH(C$1,'2-3 引出列表'!$A$1:$CD$1,0)),""))</f>
        <v>0</v>
      </c>
      <c r="D2138">
        <f>IF(ISBLANK(IFERROR(INDEX('2-3 引出列表'!$A$2:$CE$8700,$A2138,MATCH(D$1,'2-3 引出列表'!$A$1:$CD$1,0)),"")),"",IFERROR(INDEX('2-3 引出列表'!$A$2:$CE$8700,$A2138,MATCH(D$1,'2-3 引出列表'!$A$1:$CD$1,0)),""))</f>
        <v>0</v>
      </c>
      <c r="E2138">
        <f>IF(ISBLANK(IFERROR(INDEX('2-3 引出列表'!$A$2:$CE$8700,$A2138,MATCH(E$1,'2-3 引出列表'!$A$1:$CD$1,0)),"")),"",IFERROR(INDEX('2-3 引出列表'!$A$2:$CE$8700,$A2138,MATCH(E$1,'2-3 引出列表'!$A$1:$CD$1,0)),""))</f>
        <v>0</v>
      </c>
      <c r="F2138" t="str">
        <f t="shared" si="33"/>
        <v>0</v>
      </c>
      <c r="G2138">
        <f>IF(ISBLANK(IFERROR(INDEX('2-3 引出列表'!$A$2:$CE$8700,$A2138,MATCH(G$1,'2-3 引出列表'!$A$1:$CD$1,0)),"")),"",IFERROR(INDEX('2-3 引出列表'!$A$2:$CE$8700,$A2138,MATCH(G$1,'2-3 引出列表'!$A$1:$CD$1,0)),""))</f>
        <v>0</v>
      </c>
      <c r="H2138">
        <f>IF(ISBLANK(IFERROR(INDEX('2-3 引出列表'!$A$2:$CE$8700,$A2138,MATCH(H$1,'2-3 引出列表'!$A$1:$CD$1,0)),"")),"",IFERROR(INDEX('2-3 引出列表'!$A$2:$CE$8700,$A2138,MATCH(H$1,'2-3 引出列表'!$A$1:$CD$1,0)),""))</f>
        <v>0</v>
      </c>
      <c r="I2138">
        <f>IF(ISBLANK(IFERROR(INDEX('2-3 引出列表'!$A$2:$CE$8700,$A2138,MATCH(I$1,'2-3 引出列表'!$A$1:$CD$1,0)),"")),"",IFERROR(INDEX('2-3 引出列表'!$A$2:$CE$8700,$A2138,MATCH(I$1,'2-3 引出列表'!$A$1:$CD$1,0)),""))</f>
        <v>0</v>
      </c>
    </row>
    <row r="2139" customFormat="1" spans="1:9">
      <c r="A2139">
        <v>2138</v>
      </c>
      <c r="B2139">
        <f>IF(ISBLANK(IFERROR(INDEX('2-3 引出列表'!$A$2:$CE$8700,$A2139,MATCH(B$1,'2-3 引出列表'!$A$1:$CD$1,0)),"")),"",IFERROR(INDEX('2-3 引出列表'!$A$2:$CE$8700,$A2139,MATCH(B$1,'2-3 引出列表'!$A$1:$CD$1,0)),""))</f>
        <v>0</v>
      </c>
      <c r="C2139">
        <f>IF(ISBLANK(IFERROR(INDEX('2-3 引出列表'!$A$2:$CE$8700,$A2139,MATCH(C$1,'2-3 引出列表'!$A$1:$CD$1,0)),"")),"",IFERROR(INDEX('2-3 引出列表'!$A$2:$CE$8700,$A2139,MATCH(C$1,'2-3 引出列表'!$A$1:$CD$1,0)),""))</f>
        <v>0</v>
      </c>
      <c r="D2139">
        <f>IF(ISBLANK(IFERROR(INDEX('2-3 引出列表'!$A$2:$CE$8700,$A2139,MATCH(D$1,'2-3 引出列表'!$A$1:$CD$1,0)),"")),"",IFERROR(INDEX('2-3 引出列表'!$A$2:$CE$8700,$A2139,MATCH(D$1,'2-3 引出列表'!$A$1:$CD$1,0)),""))</f>
        <v>0</v>
      </c>
      <c r="E2139">
        <f>IF(ISBLANK(IFERROR(INDEX('2-3 引出列表'!$A$2:$CE$8700,$A2139,MATCH(E$1,'2-3 引出列表'!$A$1:$CD$1,0)),"")),"",IFERROR(INDEX('2-3 引出列表'!$A$2:$CE$8700,$A2139,MATCH(E$1,'2-3 引出列表'!$A$1:$CD$1,0)),""))</f>
        <v>0</v>
      </c>
      <c r="F2139" t="str">
        <f t="shared" si="33"/>
        <v>0</v>
      </c>
      <c r="G2139">
        <f>IF(ISBLANK(IFERROR(INDEX('2-3 引出列表'!$A$2:$CE$8700,$A2139,MATCH(G$1,'2-3 引出列表'!$A$1:$CD$1,0)),"")),"",IFERROR(INDEX('2-3 引出列表'!$A$2:$CE$8700,$A2139,MATCH(G$1,'2-3 引出列表'!$A$1:$CD$1,0)),""))</f>
        <v>0</v>
      </c>
      <c r="H2139">
        <f>IF(ISBLANK(IFERROR(INDEX('2-3 引出列表'!$A$2:$CE$8700,$A2139,MATCH(H$1,'2-3 引出列表'!$A$1:$CD$1,0)),"")),"",IFERROR(INDEX('2-3 引出列表'!$A$2:$CE$8700,$A2139,MATCH(H$1,'2-3 引出列表'!$A$1:$CD$1,0)),""))</f>
        <v>0</v>
      </c>
      <c r="I2139">
        <f>IF(ISBLANK(IFERROR(INDEX('2-3 引出列表'!$A$2:$CE$8700,$A2139,MATCH(I$1,'2-3 引出列表'!$A$1:$CD$1,0)),"")),"",IFERROR(INDEX('2-3 引出列表'!$A$2:$CE$8700,$A2139,MATCH(I$1,'2-3 引出列表'!$A$1:$CD$1,0)),""))</f>
        <v>0</v>
      </c>
    </row>
    <row r="2140" customFormat="1" spans="1:9">
      <c r="A2140">
        <v>2139</v>
      </c>
      <c r="B2140">
        <f>IF(ISBLANK(IFERROR(INDEX('2-3 引出列表'!$A$2:$CE$8700,$A2140,MATCH(B$1,'2-3 引出列表'!$A$1:$CD$1,0)),"")),"",IFERROR(INDEX('2-3 引出列表'!$A$2:$CE$8700,$A2140,MATCH(B$1,'2-3 引出列表'!$A$1:$CD$1,0)),""))</f>
        <v>0</v>
      </c>
      <c r="C2140">
        <f>IF(ISBLANK(IFERROR(INDEX('2-3 引出列表'!$A$2:$CE$8700,$A2140,MATCH(C$1,'2-3 引出列表'!$A$1:$CD$1,0)),"")),"",IFERROR(INDEX('2-3 引出列表'!$A$2:$CE$8700,$A2140,MATCH(C$1,'2-3 引出列表'!$A$1:$CD$1,0)),""))</f>
        <v>0</v>
      </c>
      <c r="D2140">
        <f>IF(ISBLANK(IFERROR(INDEX('2-3 引出列表'!$A$2:$CE$8700,$A2140,MATCH(D$1,'2-3 引出列表'!$A$1:$CD$1,0)),"")),"",IFERROR(INDEX('2-3 引出列表'!$A$2:$CE$8700,$A2140,MATCH(D$1,'2-3 引出列表'!$A$1:$CD$1,0)),""))</f>
        <v>0</v>
      </c>
      <c r="E2140">
        <f>IF(ISBLANK(IFERROR(INDEX('2-3 引出列表'!$A$2:$CE$8700,$A2140,MATCH(E$1,'2-3 引出列表'!$A$1:$CD$1,0)),"")),"",IFERROR(INDEX('2-3 引出列表'!$A$2:$CE$8700,$A2140,MATCH(E$1,'2-3 引出列表'!$A$1:$CD$1,0)),""))</f>
        <v>0</v>
      </c>
      <c r="F2140" t="str">
        <f t="shared" si="33"/>
        <v>0</v>
      </c>
      <c r="G2140">
        <f>IF(ISBLANK(IFERROR(INDEX('2-3 引出列表'!$A$2:$CE$8700,$A2140,MATCH(G$1,'2-3 引出列表'!$A$1:$CD$1,0)),"")),"",IFERROR(INDEX('2-3 引出列表'!$A$2:$CE$8700,$A2140,MATCH(G$1,'2-3 引出列表'!$A$1:$CD$1,0)),""))</f>
        <v>0</v>
      </c>
      <c r="H2140">
        <f>IF(ISBLANK(IFERROR(INDEX('2-3 引出列表'!$A$2:$CE$8700,$A2140,MATCH(H$1,'2-3 引出列表'!$A$1:$CD$1,0)),"")),"",IFERROR(INDEX('2-3 引出列表'!$A$2:$CE$8700,$A2140,MATCH(H$1,'2-3 引出列表'!$A$1:$CD$1,0)),""))</f>
        <v>0</v>
      </c>
      <c r="I2140">
        <f>IF(ISBLANK(IFERROR(INDEX('2-3 引出列表'!$A$2:$CE$8700,$A2140,MATCH(I$1,'2-3 引出列表'!$A$1:$CD$1,0)),"")),"",IFERROR(INDEX('2-3 引出列表'!$A$2:$CE$8700,$A2140,MATCH(I$1,'2-3 引出列表'!$A$1:$CD$1,0)),""))</f>
        <v>0</v>
      </c>
    </row>
    <row r="2141" customFormat="1" spans="1:9">
      <c r="A2141">
        <v>2140</v>
      </c>
      <c r="B2141">
        <f>IF(ISBLANK(IFERROR(INDEX('2-3 引出列表'!$A$2:$CE$8700,$A2141,MATCH(B$1,'2-3 引出列表'!$A$1:$CD$1,0)),"")),"",IFERROR(INDEX('2-3 引出列表'!$A$2:$CE$8700,$A2141,MATCH(B$1,'2-3 引出列表'!$A$1:$CD$1,0)),""))</f>
        <v>0</v>
      </c>
      <c r="C2141">
        <f>IF(ISBLANK(IFERROR(INDEX('2-3 引出列表'!$A$2:$CE$8700,$A2141,MATCH(C$1,'2-3 引出列表'!$A$1:$CD$1,0)),"")),"",IFERROR(INDEX('2-3 引出列表'!$A$2:$CE$8700,$A2141,MATCH(C$1,'2-3 引出列表'!$A$1:$CD$1,0)),""))</f>
        <v>0</v>
      </c>
      <c r="D2141">
        <f>IF(ISBLANK(IFERROR(INDEX('2-3 引出列表'!$A$2:$CE$8700,$A2141,MATCH(D$1,'2-3 引出列表'!$A$1:$CD$1,0)),"")),"",IFERROR(INDEX('2-3 引出列表'!$A$2:$CE$8700,$A2141,MATCH(D$1,'2-3 引出列表'!$A$1:$CD$1,0)),""))</f>
        <v>0</v>
      </c>
      <c r="E2141">
        <f>IF(ISBLANK(IFERROR(INDEX('2-3 引出列表'!$A$2:$CE$8700,$A2141,MATCH(E$1,'2-3 引出列表'!$A$1:$CD$1,0)),"")),"",IFERROR(INDEX('2-3 引出列表'!$A$2:$CE$8700,$A2141,MATCH(E$1,'2-3 引出列表'!$A$1:$CD$1,0)),""))</f>
        <v>0</v>
      </c>
      <c r="F2141" t="str">
        <f t="shared" si="33"/>
        <v>0</v>
      </c>
      <c r="G2141">
        <f>IF(ISBLANK(IFERROR(INDEX('2-3 引出列表'!$A$2:$CE$8700,$A2141,MATCH(G$1,'2-3 引出列表'!$A$1:$CD$1,0)),"")),"",IFERROR(INDEX('2-3 引出列表'!$A$2:$CE$8700,$A2141,MATCH(G$1,'2-3 引出列表'!$A$1:$CD$1,0)),""))</f>
        <v>0</v>
      </c>
      <c r="H2141">
        <f>IF(ISBLANK(IFERROR(INDEX('2-3 引出列表'!$A$2:$CE$8700,$A2141,MATCH(H$1,'2-3 引出列表'!$A$1:$CD$1,0)),"")),"",IFERROR(INDEX('2-3 引出列表'!$A$2:$CE$8700,$A2141,MATCH(H$1,'2-3 引出列表'!$A$1:$CD$1,0)),""))</f>
        <v>0</v>
      </c>
      <c r="I2141">
        <f>IF(ISBLANK(IFERROR(INDEX('2-3 引出列表'!$A$2:$CE$8700,$A2141,MATCH(I$1,'2-3 引出列表'!$A$1:$CD$1,0)),"")),"",IFERROR(INDEX('2-3 引出列表'!$A$2:$CE$8700,$A2141,MATCH(I$1,'2-3 引出列表'!$A$1:$CD$1,0)),""))</f>
        <v>0</v>
      </c>
    </row>
    <row r="2142" customFormat="1" spans="1:9">
      <c r="A2142">
        <v>2141</v>
      </c>
      <c r="B2142">
        <f>IF(ISBLANK(IFERROR(INDEX('2-3 引出列表'!$A$2:$CE$8700,$A2142,MATCH(B$1,'2-3 引出列表'!$A$1:$CD$1,0)),"")),"",IFERROR(INDEX('2-3 引出列表'!$A$2:$CE$8700,$A2142,MATCH(B$1,'2-3 引出列表'!$A$1:$CD$1,0)),""))</f>
        <v>0</v>
      </c>
      <c r="C2142">
        <f>IF(ISBLANK(IFERROR(INDEX('2-3 引出列表'!$A$2:$CE$8700,$A2142,MATCH(C$1,'2-3 引出列表'!$A$1:$CD$1,0)),"")),"",IFERROR(INDEX('2-3 引出列表'!$A$2:$CE$8700,$A2142,MATCH(C$1,'2-3 引出列表'!$A$1:$CD$1,0)),""))</f>
        <v>0</v>
      </c>
      <c r="D2142">
        <f>IF(ISBLANK(IFERROR(INDEX('2-3 引出列表'!$A$2:$CE$8700,$A2142,MATCH(D$1,'2-3 引出列表'!$A$1:$CD$1,0)),"")),"",IFERROR(INDEX('2-3 引出列表'!$A$2:$CE$8700,$A2142,MATCH(D$1,'2-3 引出列表'!$A$1:$CD$1,0)),""))</f>
        <v>0</v>
      </c>
      <c r="E2142">
        <f>IF(ISBLANK(IFERROR(INDEX('2-3 引出列表'!$A$2:$CE$8700,$A2142,MATCH(E$1,'2-3 引出列表'!$A$1:$CD$1,0)),"")),"",IFERROR(INDEX('2-3 引出列表'!$A$2:$CE$8700,$A2142,MATCH(E$1,'2-3 引出列表'!$A$1:$CD$1,0)),""))</f>
        <v>0</v>
      </c>
      <c r="F2142" t="str">
        <f t="shared" si="33"/>
        <v>0</v>
      </c>
      <c r="G2142">
        <f>IF(ISBLANK(IFERROR(INDEX('2-3 引出列表'!$A$2:$CE$8700,$A2142,MATCH(G$1,'2-3 引出列表'!$A$1:$CD$1,0)),"")),"",IFERROR(INDEX('2-3 引出列表'!$A$2:$CE$8700,$A2142,MATCH(G$1,'2-3 引出列表'!$A$1:$CD$1,0)),""))</f>
        <v>0</v>
      </c>
      <c r="H2142">
        <f>IF(ISBLANK(IFERROR(INDEX('2-3 引出列表'!$A$2:$CE$8700,$A2142,MATCH(H$1,'2-3 引出列表'!$A$1:$CD$1,0)),"")),"",IFERROR(INDEX('2-3 引出列表'!$A$2:$CE$8700,$A2142,MATCH(H$1,'2-3 引出列表'!$A$1:$CD$1,0)),""))</f>
        <v>0</v>
      </c>
      <c r="I2142">
        <f>IF(ISBLANK(IFERROR(INDEX('2-3 引出列表'!$A$2:$CE$8700,$A2142,MATCH(I$1,'2-3 引出列表'!$A$1:$CD$1,0)),"")),"",IFERROR(INDEX('2-3 引出列表'!$A$2:$CE$8700,$A2142,MATCH(I$1,'2-3 引出列表'!$A$1:$CD$1,0)),""))</f>
        <v>0</v>
      </c>
    </row>
    <row r="2143" customFormat="1" spans="1:9">
      <c r="A2143">
        <v>2142</v>
      </c>
      <c r="B2143">
        <f>IF(ISBLANK(IFERROR(INDEX('2-3 引出列表'!$A$2:$CE$8700,$A2143,MATCH(B$1,'2-3 引出列表'!$A$1:$CD$1,0)),"")),"",IFERROR(INDEX('2-3 引出列表'!$A$2:$CE$8700,$A2143,MATCH(B$1,'2-3 引出列表'!$A$1:$CD$1,0)),""))</f>
        <v>0</v>
      </c>
      <c r="C2143">
        <f>IF(ISBLANK(IFERROR(INDEX('2-3 引出列表'!$A$2:$CE$8700,$A2143,MATCH(C$1,'2-3 引出列表'!$A$1:$CD$1,0)),"")),"",IFERROR(INDEX('2-3 引出列表'!$A$2:$CE$8700,$A2143,MATCH(C$1,'2-3 引出列表'!$A$1:$CD$1,0)),""))</f>
        <v>0</v>
      </c>
      <c r="D2143">
        <f>IF(ISBLANK(IFERROR(INDEX('2-3 引出列表'!$A$2:$CE$8700,$A2143,MATCH(D$1,'2-3 引出列表'!$A$1:$CD$1,0)),"")),"",IFERROR(INDEX('2-3 引出列表'!$A$2:$CE$8700,$A2143,MATCH(D$1,'2-3 引出列表'!$A$1:$CD$1,0)),""))</f>
        <v>0</v>
      </c>
      <c r="E2143">
        <f>IF(ISBLANK(IFERROR(INDEX('2-3 引出列表'!$A$2:$CE$8700,$A2143,MATCH(E$1,'2-3 引出列表'!$A$1:$CD$1,0)),"")),"",IFERROR(INDEX('2-3 引出列表'!$A$2:$CE$8700,$A2143,MATCH(E$1,'2-3 引出列表'!$A$1:$CD$1,0)),""))</f>
        <v>0</v>
      </c>
      <c r="F2143" t="str">
        <f t="shared" si="33"/>
        <v>0</v>
      </c>
      <c r="G2143">
        <f>IF(ISBLANK(IFERROR(INDEX('2-3 引出列表'!$A$2:$CE$8700,$A2143,MATCH(G$1,'2-3 引出列表'!$A$1:$CD$1,0)),"")),"",IFERROR(INDEX('2-3 引出列表'!$A$2:$CE$8700,$A2143,MATCH(G$1,'2-3 引出列表'!$A$1:$CD$1,0)),""))</f>
        <v>0</v>
      </c>
      <c r="H2143">
        <f>IF(ISBLANK(IFERROR(INDEX('2-3 引出列表'!$A$2:$CE$8700,$A2143,MATCH(H$1,'2-3 引出列表'!$A$1:$CD$1,0)),"")),"",IFERROR(INDEX('2-3 引出列表'!$A$2:$CE$8700,$A2143,MATCH(H$1,'2-3 引出列表'!$A$1:$CD$1,0)),""))</f>
        <v>0</v>
      </c>
      <c r="I2143">
        <f>IF(ISBLANK(IFERROR(INDEX('2-3 引出列表'!$A$2:$CE$8700,$A2143,MATCH(I$1,'2-3 引出列表'!$A$1:$CD$1,0)),"")),"",IFERROR(INDEX('2-3 引出列表'!$A$2:$CE$8700,$A2143,MATCH(I$1,'2-3 引出列表'!$A$1:$CD$1,0)),""))</f>
        <v>0</v>
      </c>
    </row>
    <row r="2144" customFormat="1" spans="1:9">
      <c r="A2144">
        <v>2143</v>
      </c>
      <c r="B2144">
        <f>IF(ISBLANK(IFERROR(INDEX('2-3 引出列表'!$A$2:$CE$8700,$A2144,MATCH(B$1,'2-3 引出列表'!$A$1:$CD$1,0)),"")),"",IFERROR(INDEX('2-3 引出列表'!$A$2:$CE$8700,$A2144,MATCH(B$1,'2-3 引出列表'!$A$1:$CD$1,0)),""))</f>
        <v>0</v>
      </c>
      <c r="C2144">
        <f>IF(ISBLANK(IFERROR(INDEX('2-3 引出列表'!$A$2:$CE$8700,$A2144,MATCH(C$1,'2-3 引出列表'!$A$1:$CD$1,0)),"")),"",IFERROR(INDEX('2-3 引出列表'!$A$2:$CE$8700,$A2144,MATCH(C$1,'2-3 引出列表'!$A$1:$CD$1,0)),""))</f>
        <v>0</v>
      </c>
      <c r="D2144">
        <f>IF(ISBLANK(IFERROR(INDEX('2-3 引出列表'!$A$2:$CE$8700,$A2144,MATCH(D$1,'2-3 引出列表'!$A$1:$CD$1,0)),"")),"",IFERROR(INDEX('2-3 引出列表'!$A$2:$CE$8700,$A2144,MATCH(D$1,'2-3 引出列表'!$A$1:$CD$1,0)),""))</f>
        <v>0</v>
      </c>
      <c r="E2144">
        <f>IF(ISBLANK(IFERROR(INDEX('2-3 引出列表'!$A$2:$CE$8700,$A2144,MATCH(E$1,'2-3 引出列表'!$A$1:$CD$1,0)),"")),"",IFERROR(INDEX('2-3 引出列表'!$A$2:$CE$8700,$A2144,MATCH(E$1,'2-3 引出列表'!$A$1:$CD$1,0)),""))</f>
        <v>0</v>
      </c>
      <c r="F2144" t="str">
        <f t="shared" si="33"/>
        <v>0</v>
      </c>
      <c r="G2144">
        <f>IF(ISBLANK(IFERROR(INDEX('2-3 引出列表'!$A$2:$CE$8700,$A2144,MATCH(G$1,'2-3 引出列表'!$A$1:$CD$1,0)),"")),"",IFERROR(INDEX('2-3 引出列表'!$A$2:$CE$8700,$A2144,MATCH(G$1,'2-3 引出列表'!$A$1:$CD$1,0)),""))</f>
        <v>0</v>
      </c>
      <c r="H2144">
        <f>IF(ISBLANK(IFERROR(INDEX('2-3 引出列表'!$A$2:$CE$8700,$A2144,MATCH(H$1,'2-3 引出列表'!$A$1:$CD$1,0)),"")),"",IFERROR(INDEX('2-3 引出列表'!$A$2:$CE$8700,$A2144,MATCH(H$1,'2-3 引出列表'!$A$1:$CD$1,0)),""))</f>
        <v>0</v>
      </c>
      <c r="I2144">
        <f>IF(ISBLANK(IFERROR(INDEX('2-3 引出列表'!$A$2:$CE$8700,$A2144,MATCH(I$1,'2-3 引出列表'!$A$1:$CD$1,0)),"")),"",IFERROR(INDEX('2-3 引出列表'!$A$2:$CE$8700,$A2144,MATCH(I$1,'2-3 引出列表'!$A$1:$CD$1,0)),""))</f>
        <v>0</v>
      </c>
    </row>
    <row r="2145" customFormat="1" spans="1:9">
      <c r="A2145">
        <v>2144</v>
      </c>
      <c r="B2145">
        <f>IF(ISBLANK(IFERROR(INDEX('2-3 引出列表'!$A$2:$CE$8700,$A2145,MATCH(B$1,'2-3 引出列表'!$A$1:$CD$1,0)),"")),"",IFERROR(INDEX('2-3 引出列表'!$A$2:$CE$8700,$A2145,MATCH(B$1,'2-3 引出列表'!$A$1:$CD$1,0)),""))</f>
        <v>0</v>
      </c>
      <c r="C2145">
        <f>IF(ISBLANK(IFERROR(INDEX('2-3 引出列表'!$A$2:$CE$8700,$A2145,MATCH(C$1,'2-3 引出列表'!$A$1:$CD$1,0)),"")),"",IFERROR(INDEX('2-3 引出列表'!$A$2:$CE$8700,$A2145,MATCH(C$1,'2-3 引出列表'!$A$1:$CD$1,0)),""))</f>
        <v>0</v>
      </c>
      <c r="D2145">
        <f>IF(ISBLANK(IFERROR(INDEX('2-3 引出列表'!$A$2:$CE$8700,$A2145,MATCH(D$1,'2-3 引出列表'!$A$1:$CD$1,0)),"")),"",IFERROR(INDEX('2-3 引出列表'!$A$2:$CE$8700,$A2145,MATCH(D$1,'2-3 引出列表'!$A$1:$CD$1,0)),""))</f>
        <v>0</v>
      </c>
      <c r="E2145">
        <f>IF(ISBLANK(IFERROR(INDEX('2-3 引出列表'!$A$2:$CE$8700,$A2145,MATCH(E$1,'2-3 引出列表'!$A$1:$CD$1,0)),"")),"",IFERROR(INDEX('2-3 引出列表'!$A$2:$CE$8700,$A2145,MATCH(E$1,'2-3 引出列表'!$A$1:$CD$1,0)),""))</f>
        <v>0</v>
      </c>
      <c r="F2145" t="str">
        <f t="shared" si="33"/>
        <v>0</v>
      </c>
      <c r="G2145">
        <f>IF(ISBLANK(IFERROR(INDEX('2-3 引出列表'!$A$2:$CE$8700,$A2145,MATCH(G$1,'2-3 引出列表'!$A$1:$CD$1,0)),"")),"",IFERROR(INDEX('2-3 引出列表'!$A$2:$CE$8700,$A2145,MATCH(G$1,'2-3 引出列表'!$A$1:$CD$1,0)),""))</f>
        <v>0</v>
      </c>
      <c r="H2145">
        <f>IF(ISBLANK(IFERROR(INDEX('2-3 引出列表'!$A$2:$CE$8700,$A2145,MATCH(H$1,'2-3 引出列表'!$A$1:$CD$1,0)),"")),"",IFERROR(INDEX('2-3 引出列表'!$A$2:$CE$8700,$A2145,MATCH(H$1,'2-3 引出列表'!$A$1:$CD$1,0)),""))</f>
        <v>0</v>
      </c>
      <c r="I2145">
        <f>IF(ISBLANK(IFERROR(INDEX('2-3 引出列表'!$A$2:$CE$8700,$A2145,MATCH(I$1,'2-3 引出列表'!$A$1:$CD$1,0)),"")),"",IFERROR(INDEX('2-3 引出列表'!$A$2:$CE$8700,$A2145,MATCH(I$1,'2-3 引出列表'!$A$1:$CD$1,0)),""))</f>
        <v>0</v>
      </c>
    </row>
    <row r="2146" customFormat="1" spans="1:9">
      <c r="A2146">
        <v>2145</v>
      </c>
      <c r="B2146">
        <f>IF(ISBLANK(IFERROR(INDEX('2-3 引出列表'!$A$2:$CE$8700,$A2146,MATCH(B$1,'2-3 引出列表'!$A$1:$CD$1,0)),"")),"",IFERROR(INDEX('2-3 引出列表'!$A$2:$CE$8700,$A2146,MATCH(B$1,'2-3 引出列表'!$A$1:$CD$1,0)),""))</f>
        <v>0</v>
      </c>
      <c r="C2146">
        <f>IF(ISBLANK(IFERROR(INDEX('2-3 引出列表'!$A$2:$CE$8700,$A2146,MATCH(C$1,'2-3 引出列表'!$A$1:$CD$1,0)),"")),"",IFERROR(INDEX('2-3 引出列表'!$A$2:$CE$8700,$A2146,MATCH(C$1,'2-3 引出列表'!$A$1:$CD$1,0)),""))</f>
        <v>0</v>
      </c>
      <c r="D2146">
        <f>IF(ISBLANK(IFERROR(INDEX('2-3 引出列表'!$A$2:$CE$8700,$A2146,MATCH(D$1,'2-3 引出列表'!$A$1:$CD$1,0)),"")),"",IFERROR(INDEX('2-3 引出列表'!$A$2:$CE$8700,$A2146,MATCH(D$1,'2-3 引出列表'!$A$1:$CD$1,0)),""))</f>
        <v>0</v>
      </c>
      <c r="E2146">
        <f>IF(ISBLANK(IFERROR(INDEX('2-3 引出列表'!$A$2:$CE$8700,$A2146,MATCH(E$1,'2-3 引出列表'!$A$1:$CD$1,0)),"")),"",IFERROR(INDEX('2-3 引出列表'!$A$2:$CE$8700,$A2146,MATCH(E$1,'2-3 引出列表'!$A$1:$CD$1,0)),""))</f>
        <v>0</v>
      </c>
      <c r="F2146" t="str">
        <f t="shared" si="33"/>
        <v>0</v>
      </c>
      <c r="G2146">
        <f>IF(ISBLANK(IFERROR(INDEX('2-3 引出列表'!$A$2:$CE$8700,$A2146,MATCH(G$1,'2-3 引出列表'!$A$1:$CD$1,0)),"")),"",IFERROR(INDEX('2-3 引出列表'!$A$2:$CE$8700,$A2146,MATCH(G$1,'2-3 引出列表'!$A$1:$CD$1,0)),""))</f>
        <v>0</v>
      </c>
      <c r="H2146">
        <f>IF(ISBLANK(IFERROR(INDEX('2-3 引出列表'!$A$2:$CE$8700,$A2146,MATCH(H$1,'2-3 引出列表'!$A$1:$CD$1,0)),"")),"",IFERROR(INDEX('2-3 引出列表'!$A$2:$CE$8700,$A2146,MATCH(H$1,'2-3 引出列表'!$A$1:$CD$1,0)),""))</f>
        <v>0</v>
      </c>
      <c r="I2146">
        <f>IF(ISBLANK(IFERROR(INDEX('2-3 引出列表'!$A$2:$CE$8700,$A2146,MATCH(I$1,'2-3 引出列表'!$A$1:$CD$1,0)),"")),"",IFERROR(INDEX('2-3 引出列表'!$A$2:$CE$8700,$A2146,MATCH(I$1,'2-3 引出列表'!$A$1:$CD$1,0)),""))</f>
        <v>0</v>
      </c>
    </row>
    <row r="2147" customFormat="1" spans="1:9">
      <c r="A2147">
        <v>2146</v>
      </c>
      <c r="B2147">
        <f>IF(ISBLANK(IFERROR(INDEX('2-3 引出列表'!$A$2:$CE$8700,$A2147,MATCH(B$1,'2-3 引出列表'!$A$1:$CD$1,0)),"")),"",IFERROR(INDEX('2-3 引出列表'!$A$2:$CE$8700,$A2147,MATCH(B$1,'2-3 引出列表'!$A$1:$CD$1,0)),""))</f>
        <v>0</v>
      </c>
      <c r="C2147">
        <f>IF(ISBLANK(IFERROR(INDEX('2-3 引出列表'!$A$2:$CE$8700,$A2147,MATCH(C$1,'2-3 引出列表'!$A$1:$CD$1,0)),"")),"",IFERROR(INDEX('2-3 引出列表'!$A$2:$CE$8700,$A2147,MATCH(C$1,'2-3 引出列表'!$A$1:$CD$1,0)),""))</f>
        <v>0</v>
      </c>
      <c r="D2147">
        <f>IF(ISBLANK(IFERROR(INDEX('2-3 引出列表'!$A$2:$CE$8700,$A2147,MATCH(D$1,'2-3 引出列表'!$A$1:$CD$1,0)),"")),"",IFERROR(INDEX('2-3 引出列表'!$A$2:$CE$8700,$A2147,MATCH(D$1,'2-3 引出列表'!$A$1:$CD$1,0)),""))</f>
        <v>0</v>
      </c>
      <c r="E2147">
        <f>IF(ISBLANK(IFERROR(INDEX('2-3 引出列表'!$A$2:$CE$8700,$A2147,MATCH(E$1,'2-3 引出列表'!$A$1:$CD$1,0)),"")),"",IFERROR(INDEX('2-3 引出列表'!$A$2:$CE$8700,$A2147,MATCH(E$1,'2-3 引出列表'!$A$1:$CD$1,0)),""))</f>
        <v>0</v>
      </c>
      <c r="F2147" t="str">
        <f t="shared" si="33"/>
        <v>0</v>
      </c>
      <c r="G2147">
        <f>IF(ISBLANK(IFERROR(INDEX('2-3 引出列表'!$A$2:$CE$8700,$A2147,MATCH(G$1,'2-3 引出列表'!$A$1:$CD$1,0)),"")),"",IFERROR(INDEX('2-3 引出列表'!$A$2:$CE$8700,$A2147,MATCH(G$1,'2-3 引出列表'!$A$1:$CD$1,0)),""))</f>
        <v>0</v>
      </c>
      <c r="H2147">
        <f>IF(ISBLANK(IFERROR(INDEX('2-3 引出列表'!$A$2:$CE$8700,$A2147,MATCH(H$1,'2-3 引出列表'!$A$1:$CD$1,0)),"")),"",IFERROR(INDEX('2-3 引出列表'!$A$2:$CE$8700,$A2147,MATCH(H$1,'2-3 引出列表'!$A$1:$CD$1,0)),""))</f>
        <v>0</v>
      </c>
      <c r="I2147">
        <f>IF(ISBLANK(IFERROR(INDEX('2-3 引出列表'!$A$2:$CE$8700,$A2147,MATCH(I$1,'2-3 引出列表'!$A$1:$CD$1,0)),"")),"",IFERROR(INDEX('2-3 引出列表'!$A$2:$CE$8700,$A2147,MATCH(I$1,'2-3 引出列表'!$A$1:$CD$1,0)),""))</f>
        <v>0</v>
      </c>
    </row>
    <row r="2148" customFormat="1" spans="1:9">
      <c r="A2148">
        <v>2147</v>
      </c>
      <c r="B2148">
        <f>IF(ISBLANK(IFERROR(INDEX('2-3 引出列表'!$A$2:$CE$8700,$A2148,MATCH(B$1,'2-3 引出列表'!$A$1:$CD$1,0)),"")),"",IFERROR(INDEX('2-3 引出列表'!$A$2:$CE$8700,$A2148,MATCH(B$1,'2-3 引出列表'!$A$1:$CD$1,0)),""))</f>
        <v>0</v>
      </c>
      <c r="C2148">
        <f>IF(ISBLANK(IFERROR(INDEX('2-3 引出列表'!$A$2:$CE$8700,$A2148,MATCH(C$1,'2-3 引出列表'!$A$1:$CD$1,0)),"")),"",IFERROR(INDEX('2-3 引出列表'!$A$2:$CE$8700,$A2148,MATCH(C$1,'2-3 引出列表'!$A$1:$CD$1,0)),""))</f>
        <v>0</v>
      </c>
      <c r="D2148">
        <f>IF(ISBLANK(IFERROR(INDEX('2-3 引出列表'!$A$2:$CE$8700,$A2148,MATCH(D$1,'2-3 引出列表'!$A$1:$CD$1,0)),"")),"",IFERROR(INDEX('2-3 引出列表'!$A$2:$CE$8700,$A2148,MATCH(D$1,'2-3 引出列表'!$A$1:$CD$1,0)),""))</f>
        <v>0</v>
      </c>
      <c r="E2148">
        <f>IF(ISBLANK(IFERROR(INDEX('2-3 引出列表'!$A$2:$CE$8700,$A2148,MATCH(E$1,'2-3 引出列表'!$A$1:$CD$1,0)),"")),"",IFERROR(INDEX('2-3 引出列表'!$A$2:$CE$8700,$A2148,MATCH(E$1,'2-3 引出列表'!$A$1:$CD$1,0)),""))</f>
        <v>0</v>
      </c>
      <c r="F2148" t="str">
        <f t="shared" si="33"/>
        <v>0</v>
      </c>
      <c r="G2148">
        <f>IF(ISBLANK(IFERROR(INDEX('2-3 引出列表'!$A$2:$CE$8700,$A2148,MATCH(G$1,'2-3 引出列表'!$A$1:$CD$1,0)),"")),"",IFERROR(INDEX('2-3 引出列表'!$A$2:$CE$8700,$A2148,MATCH(G$1,'2-3 引出列表'!$A$1:$CD$1,0)),""))</f>
        <v>0</v>
      </c>
      <c r="H2148">
        <f>IF(ISBLANK(IFERROR(INDEX('2-3 引出列表'!$A$2:$CE$8700,$A2148,MATCH(H$1,'2-3 引出列表'!$A$1:$CD$1,0)),"")),"",IFERROR(INDEX('2-3 引出列表'!$A$2:$CE$8700,$A2148,MATCH(H$1,'2-3 引出列表'!$A$1:$CD$1,0)),""))</f>
        <v>0</v>
      </c>
      <c r="I2148">
        <f>IF(ISBLANK(IFERROR(INDEX('2-3 引出列表'!$A$2:$CE$8700,$A2148,MATCH(I$1,'2-3 引出列表'!$A$1:$CD$1,0)),"")),"",IFERROR(INDEX('2-3 引出列表'!$A$2:$CE$8700,$A2148,MATCH(I$1,'2-3 引出列表'!$A$1:$CD$1,0)),""))</f>
        <v>0</v>
      </c>
    </row>
    <row r="2149" customFormat="1" spans="1:9">
      <c r="A2149">
        <v>2148</v>
      </c>
      <c r="B2149">
        <f>IF(ISBLANK(IFERROR(INDEX('2-3 引出列表'!$A$2:$CE$8700,$A2149,MATCH(B$1,'2-3 引出列表'!$A$1:$CD$1,0)),"")),"",IFERROR(INDEX('2-3 引出列表'!$A$2:$CE$8700,$A2149,MATCH(B$1,'2-3 引出列表'!$A$1:$CD$1,0)),""))</f>
        <v>0</v>
      </c>
      <c r="C2149">
        <f>IF(ISBLANK(IFERROR(INDEX('2-3 引出列表'!$A$2:$CE$8700,$A2149,MATCH(C$1,'2-3 引出列表'!$A$1:$CD$1,0)),"")),"",IFERROR(INDEX('2-3 引出列表'!$A$2:$CE$8700,$A2149,MATCH(C$1,'2-3 引出列表'!$A$1:$CD$1,0)),""))</f>
        <v>0</v>
      </c>
      <c r="D2149">
        <f>IF(ISBLANK(IFERROR(INDEX('2-3 引出列表'!$A$2:$CE$8700,$A2149,MATCH(D$1,'2-3 引出列表'!$A$1:$CD$1,0)),"")),"",IFERROR(INDEX('2-3 引出列表'!$A$2:$CE$8700,$A2149,MATCH(D$1,'2-3 引出列表'!$A$1:$CD$1,0)),""))</f>
        <v>0</v>
      </c>
      <c r="E2149">
        <f>IF(ISBLANK(IFERROR(INDEX('2-3 引出列表'!$A$2:$CE$8700,$A2149,MATCH(E$1,'2-3 引出列表'!$A$1:$CD$1,0)),"")),"",IFERROR(INDEX('2-3 引出列表'!$A$2:$CE$8700,$A2149,MATCH(E$1,'2-3 引出列表'!$A$1:$CD$1,0)),""))</f>
        <v>0</v>
      </c>
      <c r="F2149" t="str">
        <f t="shared" si="33"/>
        <v>0</v>
      </c>
      <c r="G2149">
        <f>IF(ISBLANK(IFERROR(INDEX('2-3 引出列表'!$A$2:$CE$8700,$A2149,MATCH(G$1,'2-3 引出列表'!$A$1:$CD$1,0)),"")),"",IFERROR(INDEX('2-3 引出列表'!$A$2:$CE$8700,$A2149,MATCH(G$1,'2-3 引出列表'!$A$1:$CD$1,0)),""))</f>
        <v>0</v>
      </c>
      <c r="H2149">
        <f>IF(ISBLANK(IFERROR(INDEX('2-3 引出列表'!$A$2:$CE$8700,$A2149,MATCH(H$1,'2-3 引出列表'!$A$1:$CD$1,0)),"")),"",IFERROR(INDEX('2-3 引出列表'!$A$2:$CE$8700,$A2149,MATCH(H$1,'2-3 引出列表'!$A$1:$CD$1,0)),""))</f>
        <v>0</v>
      </c>
      <c r="I2149">
        <f>IF(ISBLANK(IFERROR(INDEX('2-3 引出列表'!$A$2:$CE$8700,$A2149,MATCH(I$1,'2-3 引出列表'!$A$1:$CD$1,0)),"")),"",IFERROR(INDEX('2-3 引出列表'!$A$2:$CE$8700,$A2149,MATCH(I$1,'2-3 引出列表'!$A$1:$CD$1,0)),""))</f>
        <v>0</v>
      </c>
    </row>
    <row r="2150" customFormat="1" spans="1:9">
      <c r="A2150">
        <v>2149</v>
      </c>
      <c r="B2150">
        <f>IF(ISBLANK(IFERROR(INDEX('2-3 引出列表'!$A$2:$CE$8700,$A2150,MATCH(B$1,'2-3 引出列表'!$A$1:$CD$1,0)),"")),"",IFERROR(INDEX('2-3 引出列表'!$A$2:$CE$8700,$A2150,MATCH(B$1,'2-3 引出列表'!$A$1:$CD$1,0)),""))</f>
        <v>0</v>
      </c>
      <c r="C2150">
        <f>IF(ISBLANK(IFERROR(INDEX('2-3 引出列表'!$A$2:$CE$8700,$A2150,MATCH(C$1,'2-3 引出列表'!$A$1:$CD$1,0)),"")),"",IFERROR(INDEX('2-3 引出列表'!$A$2:$CE$8700,$A2150,MATCH(C$1,'2-3 引出列表'!$A$1:$CD$1,0)),""))</f>
        <v>0</v>
      </c>
      <c r="D2150">
        <f>IF(ISBLANK(IFERROR(INDEX('2-3 引出列表'!$A$2:$CE$8700,$A2150,MATCH(D$1,'2-3 引出列表'!$A$1:$CD$1,0)),"")),"",IFERROR(INDEX('2-3 引出列表'!$A$2:$CE$8700,$A2150,MATCH(D$1,'2-3 引出列表'!$A$1:$CD$1,0)),""))</f>
        <v>0</v>
      </c>
      <c r="E2150">
        <f>IF(ISBLANK(IFERROR(INDEX('2-3 引出列表'!$A$2:$CE$8700,$A2150,MATCH(E$1,'2-3 引出列表'!$A$1:$CD$1,0)),"")),"",IFERROR(INDEX('2-3 引出列表'!$A$2:$CE$8700,$A2150,MATCH(E$1,'2-3 引出列表'!$A$1:$CD$1,0)),""))</f>
        <v>0</v>
      </c>
      <c r="F2150" t="str">
        <f t="shared" si="33"/>
        <v>0</v>
      </c>
      <c r="G2150">
        <f>IF(ISBLANK(IFERROR(INDEX('2-3 引出列表'!$A$2:$CE$8700,$A2150,MATCH(G$1,'2-3 引出列表'!$A$1:$CD$1,0)),"")),"",IFERROR(INDEX('2-3 引出列表'!$A$2:$CE$8700,$A2150,MATCH(G$1,'2-3 引出列表'!$A$1:$CD$1,0)),""))</f>
        <v>0</v>
      </c>
      <c r="H2150">
        <f>IF(ISBLANK(IFERROR(INDEX('2-3 引出列表'!$A$2:$CE$8700,$A2150,MATCH(H$1,'2-3 引出列表'!$A$1:$CD$1,0)),"")),"",IFERROR(INDEX('2-3 引出列表'!$A$2:$CE$8700,$A2150,MATCH(H$1,'2-3 引出列表'!$A$1:$CD$1,0)),""))</f>
        <v>0</v>
      </c>
      <c r="I2150">
        <f>IF(ISBLANK(IFERROR(INDEX('2-3 引出列表'!$A$2:$CE$8700,$A2150,MATCH(I$1,'2-3 引出列表'!$A$1:$CD$1,0)),"")),"",IFERROR(INDEX('2-3 引出列表'!$A$2:$CE$8700,$A2150,MATCH(I$1,'2-3 引出列表'!$A$1:$CD$1,0)),""))</f>
        <v>0</v>
      </c>
    </row>
    <row r="2151" customFormat="1" spans="1:9">
      <c r="A2151">
        <v>2150</v>
      </c>
      <c r="B2151">
        <f>IF(ISBLANK(IFERROR(INDEX('2-3 引出列表'!$A$2:$CE$8700,$A2151,MATCH(B$1,'2-3 引出列表'!$A$1:$CD$1,0)),"")),"",IFERROR(INDEX('2-3 引出列表'!$A$2:$CE$8700,$A2151,MATCH(B$1,'2-3 引出列表'!$A$1:$CD$1,0)),""))</f>
        <v>0</v>
      </c>
      <c r="C2151">
        <f>IF(ISBLANK(IFERROR(INDEX('2-3 引出列表'!$A$2:$CE$8700,$A2151,MATCH(C$1,'2-3 引出列表'!$A$1:$CD$1,0)),"")),"",IFERROR(INDEX('2-3 引出列表'!$A$2:$CE$8700,$A2151,MATCH(C$1,'2-3 引出列表'!$A$1:$CD$1,0)),""))</f>
        <v>0</v>
      </c>
      <c r="D2151">
        <f>IF(ISBLANK(IFERROR(INDEX('2-3 引出列表'!$A$2:$CE$8700,$A2151,MATCH(D$1,'2-3 引出列表'!$A$1:$CD$1,0)),"")),"",IFERROR(INDEX('2-3 引出列表'!$A$2:$CE$8700,$A2151,MATCH(D$1,'2-3 引出列表'!$A$1:$CD$1,0)),""))</f>
        <v>0</v>
      </c>
      <c r="E2151">
        <f>IF(ISBLANK(IFERROR(INDEX('2-3 引出列表'!$A$2:$CE$8700,$A2151,MATCH(E$1,'2-3 引出列表'!$A$1:$CD$1,0)),"")),"",IFERROR(INDEX('2-3 引出列表'!$A$2:$CE$8700,$A2151,MATCH(E$1,'2-3 引出列表'!$A$1:$CD$1,0)),""))</f>
        <v>0</v>
      </c>
      <c r="F2151" t="str">
        <f t="shared" si="33"/>
        <v>0</v>
      </c>
      <c r="G2151">
        <f>IF(ISBLANK(IFERROR(INDEX('2-3 引出列表'!$A$2:$CE$8700,$A2151,MATCH(G$1,'2-3 引出列表'!$A$1:$CD$1,0)),"")),"",IFERROR(INDEX('2-3 引出列表'!$A$2:$CE$8700,$A2151,MATCH(G$1,'2-3 引出列表'!$A$1:$CD$1,0)),""))</f>
        <v>0</v>
      </c>
      <c r="H2151">
        <f>IF(ISBLANK(IFERROR(INDEX('2-3 引出列表'!$A$2:$CE$8700,$A2151,MATCH(H$1,'2-3 引出列表'!$A$1:$CD$1,0)),"")),"",IFERROR(INDEX('2-3 引出列表'!$A$2:$CE$8700,$A2151,MATCH(H$1,'2-3 引出列表'!$A$1:$CD$1,0)),""))</f>
        <v>0</v>
      </c>
      <c r="I2151">
        <f>IF(ISBLANK(IFERROR(INDEX('2-3 引出列表'!$A$2:$CE$8700,$A2151,MATCH(I$1,'2-3 引出列表'!$A$1:$CD$1,0)),"")),"",IFERROR(INDEX('2-3 引出列表'!$A$2:$CE$8700,$A2151,MATCH(I$1,'2-3 引出列表'!$A$1:$CD$1,0)),""))</f>
        <v>0</v>
      </c>
    </row>
    <row r="2152" customFormat="1" spans="1:9">
      <c r="A2152">
        <v>2151</v>
      </c>
      <c r="B2152">
        <f>IF(ISBLANK(IFERROR(INDEX('2-3 引出列表'!$A$2:$CE$8700,$A2152,MATCH(B$1,'2-3 引出列表'!$A$1:$CD$1,0)),"")),"",IFERROR(INDEX('2-3 引出列表'!$A$2:$CE$8700,$A2152,MATCH(B$1,'2-3 引出列表'!$A$1:$CD$1,0)),""))</f>
        <v>0</v>
      </c>
      <c r="C2152">
        <f>IF(ISBLANK(IFERROR(INDEX('2-3 引出列表'!$A$2:$CE$8700,$A2152,MATCH(C$1,'2-3 引出列表'!$A$1:$CD$1,0)),"")),"",IFERROR(INDEX('2-3 引出列表'!$A$2:$CE$8700,$A2152,MATCH(C$1,'2-3 引出列表'!$A$1:$CD$1,0)),""))</f>
        <v>0</v>
      </c>
      <c r="D2152">
        <f>IF(ISBLANK(IFERROR(INDEX('2-3 引出列表'!$A$2:$CE$8700,$A2152,MATCH(D$1,'2-3 引出列表'!$A$1:$CD$1,0)),"")),"",IFERROR(INDEX('2-3 引出列表'!$A$2:$CE$8700,$A2152,MATCH(D$1,'2-3 引出列表'!$A$1:$CD$1,0)),""))</f>
        <v>0</v>
      </c>
      <c r="E2152">
        <f>IF(ISBLANK(IFERROR(INDEX('2-3 引出列表'!$A$2:$CE$8700,$A2152,MATCH(E$1,'2-3 引出列表'!$A$1:$CD$1,0)),"")),"",IFERROR(INDEX('2-3 引出列表'!$A$2:$CE$8700,$A2152,MATCH(E$1,'2-3 引出列表'!$A$1:$CD$1,0)),""))</f>
        <v>0</v>
      </c>
      <c r="F2152" t="str">
        <f t="shared" si="33"/>
        <v>0</v>
      </c>
      <c r="G2152">
        <f>IF(ISBLANK(IFERROR(INDEX('2-3 引出列表'!$A$2:$CE$8700,$A2152,MATCH(G$1,'2-3 引出列表'!$A$1:$CD$1,0)),"")),"",IFERROR(INDEX('2-3 引出列表'!$A$2:$CE$8700,$A2152,MATCH(G$1,'2-3 引出列表'!$A$1:$CD$1,0)),""))</f>
        <v>0</v>
      </c>
      <c r="H2152">
        <f>IF(ISBLANK(IFERROR(INDEX('2-3 引出列表'!$A$2:$CE$8700,$A2152,MATCH(H$1,'2-3 引出列表'!$A$1:$CD$1,0)),"")),"",IFERROR(INDEX('2-3 引出列表'!$A$2:$CE$8700,$A2152,MATCH(H$1,'2-3 引出列表'!$A$1:$CD$1,0)),""))</f>
        <v>0</v>
      </c>
      <c r="I2152">
        <f>IF(ISBLANK(IFERROR(INDEX('2-3 引出列表'!$A$2:$CE$8700,$A2152,MATCH(I$1,'2-3 引出列表'!$A$1:$CD$1,0)),"")),"",IFERROR(INDEX('2-3 引出列表'!$A$2:$CE$8700,$A2152,MATCH(I$1,'2-3 引出列表'!$A$1:$CD$1,0)),""))</f>
        <v>0</v>
      </c>
    </row>
    <row r="2153" customFormat="1" spans="1:9">
      <c r="A2153">
        <v>2152</v>
      </c>
      <c r="B2153">
        <f>IF(ISBLANK(IFERROR(INDEX('2-3 引出列表'!$A$2:$CE$8700,$A2153,MATCH(B$1,'2-3 引出列表'!$A$1:$CD$1,0)),"")),"",IFERROR(INDEX('2-3 引出列表'!$A$2:$CE$8700,$A2153,MATCH(B$1,'2-3 引出列表'!$A$1:$CD$1,0)),""))</f>
        <v>0</v>
      </c>
      <c r="C2153">
        <f>IF(ISBLANK(IFERROR(INDEX('2-3 引出列表'!$A$2:$CE$8700,$A2153,MATCH(C$1,'2-3 引出列表'!$A$1:$CD$1,0)),"")),"",IFERROR(INDEX('2-3 引出列表'!$A$2:$CE$8700,$A2153,MATCH(C$1,'2-3 引出列表'!$A$1:$CD$1,0)),""))</f>
        <v>0</v>
      </c>
      <c r="D2153">
        <f>IF(ISBLANK(IFERROR(INDEX('2-3 引出列表'!$A$2:$CE$8700,$A2153,MATCH(D$1,'2-3 引出列表'!$A$1:$CD$1,0)),"")),"",IFERROR(INDEX('2-3 引出列表'!$A$2:$CE$8700,$A2153,MATCH(D$1,'2-3 引出列表'!$A$1:$CD$1,0)),""))</f>
        <v>0</v>
      </c>
      <c r="E2153">
        <f>IF(ISBLANK(IFERROR(INDEX('2-3 引出列表'!$A$2:$CE$8700,$A2153,MATCH(E$1,'2-3 引出列表'!$A$1:$CD$1,0)),"")),"",IFERROR(INDEX('2-3 引出列表'!$A$2:$CE$8700,$A2153,MATCH(E$1,'2-3 引出列表'!$A$1:$CD$1,0)),""))</f>
        <v>0</v>
      </c>
      <c r="F2153" t="str">
        <f t="shared" si="33"/>
        <v>0</v>
      </c>
      <c r="G2153">
        <f>IF(ISBLANK(IFERROR(INDEX('2-3 引出列表'!$A$2:$CE$8700,$A2153,MATCH(G$1,'2-3 引出列表'!$A$1:$CD$1,0)),"")),"",IFERROR(INDEX('2-3 引出列表'!$A$2:$CE$8700,$A2153,MATCH(G$1,'2-3 引出列表'!$A$1:$CD$1,0)),""))</f>
        <v>0</v>
      </c>
      <c r="H2153">
        <f>IF(ISBLANK(IFERROR(INDEX('2-3 引出列表'!$A$2:$CE$8700,$A2153,MATCH(H$1,'2-3 引出列表'!$A$1:$CD$1,0)),"")),"",IFERROR(INDEX('2-3 引出列表'!$A$2:$CE$8700,$A2153,MATCH(H$1,'2-3 引出列表'!$A$1:$CD$1,0)),""))</f>
        <v>0</v>
      </c>
      <c r="I2153">
        <f>IF(ISBLANK(IFERROR(INDEX('2-3 引出列表'!$A$2:$CE$8700,$A2153,MATCH(I$1,'2-3 引出列表'!$A$1:$CD$1,0)),"")),"",IFERROR(INDEX('2-3 引出列表'!$A$2:$CE$8700,$A2153,MATCH(I$1,'2-3 引出列表'!$A$1:$CD$1,0)),""))</f>
        <v>0</v>
      </c>
    </row>
    <row r="2154" customFormat="1" spans="1:9">
      <c r="A2154">
        <v>2153</v>
      </c>
      <c r="B2154">
        <f>IF(ISBLANK(IFERROR(INDEX('2-3 引出列表'!$A$2:$CE$8700,$A2154,MATCH(B$1,'2-3 引出列表'!$A$1:$CD$1,0)),"")),"",IFERROR(INDEX('2-3 引出列表'!$A$2:$CE$8700,$A2154,MATCH(B$1,'2-3 引出列表'!$A$1:$CD$1,0)),""))</f>
        <v>0</v>
      </c>
      <c r="C2154">
        <f>IF(ISBLANK(IFERROR(INDEX('2-3 引出列表'!$A$2:$CE$8700,$A2154,MATCH(C$1,'2-3 引出列表'!$A$1:$CD$1,0)),"")),"",IFERROR(INDEX('2-3 引出列表'!$A$2:$CE$8700,$A2154,MATCH(C$1,'2-3 引出列表'!$A$1:$CD$1,0)),""))</f>
        <v>0</v>
      </c>
      <c r="D2154">
        <f>IF(ISBLANK(IFERROR(INDEX('2-3 引出列表'!$A$2:$CE$8700,$A2154,MATCH(D$1,'2-3 引出列表'!$A$1:$CD$1,0)),"")),"",IFERROR(INDEX('2-3 引出列表'!$A$2:$CE$8700,$A2154,MATCH(D$1,'2-3 引出列表'!$A$1:$CD$1,0)),""))</f>
        <v>0</v>
      </c>
      <c r="E2154">
        <f>IF(ISBLANK(IFERROR(INDEX('2-3 引出列表'!$A$2:$CE$8700,$A2154,MATCH(E$1,'2-3 引出列表'!$A$1:$CD$1,0)),"")),"",IFERROR(INDEX('2-3 引出列表'!$A$2:$CE$8700,$A2154,MATCH(E$1,'2-3 引出列表'!$A$1:$CD$1,0)),""))</f>
        <v>0</v>
      </c>
      <c r="F2154" t="str">
        <f t="shared" si="33"/>
        <v>0</v>
      </c>
      <c r="G2154">
        <f>IF(ISBLANK(IFERROR(INDEX('2-3 引出列表'!$A$2:$CE$8700,$A2154,MATCH(G$1,'2-3 引出列表'!$A$1:$CD$1,0)),"")),"",IFERROR(INDEX('2-3 引出列表'!$A$2:$CE$8700,$A2154,MATCH(G$1,'2-3 引出列表'!$A$1:$CD$1,0)),""))</f>
        <v>0</v>
      </c>
      <c r="H2154">
        <f>IF(ISBLANK(IFERROR(INDEX('2-3 引出列表'!$A$2:$CE$8700,$A2154,MATCH(H$1,'2-3 引出列表'!$A$1:$CD$1,0)),"")),"",IFERROR(INDEX('2-3 引出列表'!$A$2:$CE$8700,$A2154,MATCH(H$1,'2-3 引出列表'!$A$1:$CD$1,0)),""))</f>
        <v>0</v>
      </c>
      <c r="I2154">
        <f>IF(ISBLANK(IFERROR(INDEX('2-3 引出列表'!$A$2:$CE$8700,$A2154,MATCH(I$1,'2-3 引出列表'!$A$1:$CD$1,0)),"")),"",IFERROR(INDEX('2-3 引出列表'!$A$2:$CE$8700,$A2154,MATCH(I$1,'2-3 引出列表'!$A$1:$CD$1,0)),""))</f>
        <v>0</v>
      </c>
    </row>
    <row r="2155" customFormat="1" spans="1:9">
      <c r="A2155">
        <v>2154</v>
      </c>
      <c r="B2155">
        <f>IF(ISBLANK(IFERROR(INDEX('2-3 引出列表'!$A$2:$CE$8700,$A2155,MATCH(B$1,'2-3 引出列表'!$A$1:$CD$1,0)),"")),"",IFERROR(INDEX('2-3 引出列表'!$A$2:$CE$8700,$A2155,MATCH(B$1,'2-3 引出列表'!$A$1:$CD$1,0)),""))</f>
        <v>0</v>
      </c>
      <c r="C2155">
        <f>IF(ISBLANK(IFERROR(INDEX('2-3 引出列表'!$A$2:$CE$8700,$A2155,MATCH(C$1,'2-3 引出列表'!$A$1:$CD$1,0)),"")),"",IFERROR(INDEX('2-3 引出列表'!$A$2:$CE$8700,$A2155,MATCH(C$1,'2-3 引出列表'!$A$1:$CD$1,0)),""))</f>
        <v>0</v>
      </c>
      <c r="D2155">
        <f>IF(ISBLANK(IFERROR(INDEX('2-3 引出列表'!$A$2:$CE$8700,$A2155,MATCH(D$1,'2-3 引出列表'!$A$1:$CD$1,0)),"")),"",IFERROR(INDEX('2-3 引出列表'!$A$2:$CE$8700,$A2155,MATCH(D$1,'2-3 引出列表'!$A$1:$CD$1,0)),""))</f>
        <v>0</v>
      </c>
      <c r="E2155">
        <f>IF(ISBLANK(IFERROR(INDEX('2-3 引出列表'!$A$2:$CE$8700,$A2155,MATCH(E$1,'2-3 引出列表'!$A$1:$CD$1,0)),"")),"",IFERROR(INDEX('2-3 引出列表'!$A$2:$CE$8700,$A2155,MATCH(E$1,'2-3 引出列表'!$A$1:$CD$1,0)),""))</f>
        <v>0</v>
      </c>
      <c r="F2155" t="str">
        <f t="shared" si="33"/>
        <v>0</v>
      </c>
      <c r="G2155">
        <f>IF(ISBLANK(IFERROR(INDEX('2-3 引出列表'!$A$2:$CE$8700,$A2155,MATCH(G$1,'2-3 引出列表'!$A$1:$CD$1,0)),"")),"",IFERROR(INDEX('2-3 引出列表'!$A$2:$CE$8700,$A2155,MATCH(G$1,'2-3 引出列表'!$A$1:$CD$1,0)),""))</f>
        <v>0</v>
      </c>
      <c r="H2155">
        <f>IF(ISBLANK(IFERROR(INDEX('2-3 引出列表'!$A$2:$CE$8700,$A2155,MATCH(H$1,'2-3 引出列表'!$A$1:$CD$1,0)),"")),"",IFERROR(INDEX('2-3 引出列表'!$A$2:$CE$8700,$A2155,MATCH(H$1,'2-3 引出列表'!$A$1:$CD$1,0)),""))</f>
        <v>0</v>
      </c>
      <c r="I2155">
        <f>IF(ISBLANK(IFERROR(INDEX('2-3 引出列表'!$A$2:$CE$8700,$A2155,MATCH(I$1,'2-3 引出列表'!$A$1:$CD$1,0)),"")),"",IFERROR(INDEX('2-3 引出列表'!$A$2:$CE$8700,$A2155,MATCH(I$1,'2-3 引出列表'!$A$1:$CD$1,0)),""))</f>
        <v>0</v>
      </c>
    </row>
    <row r="2156" customFormat="1" spans="1:9">
      <c r="A2156">
        <v>2155</v>
      </c>
      <c r="B2156">
        <f>IF(ISBLANK(IFERROR(INDEX('2-3 引出列表'!$A$2:$CE$8700,$A2156,MATCH(B$1,'2-3 引出列表'!$A$1:$CD$1,0)),"")),"",IFERROR(INDEX('2-3 引出列表'!$A$2:$CE$8700,$A2156,MATCH(B$1,'2-3 引出列表'!$A$1:$CD$1,0)),""))</f>
        <v>0</v>
      </c>
      <c r="C2156">
        <f>IF(ISBLANK(IFERROR(INDEX('2-3 引出列表'!$A$2:$CE$8700,$A2156,MATCH(C$1,'2-3 引出列表'!$A$1:$CD$1,0)),"")),"",IFERROR(INDEX('2-3 引出列表'!$A$2:$CE$8700,$A2156,MATCH(C$1,'2-3 引出列表'!$A$1:$CD$1,0)),""))</f>
        <v>0</v>
      </c>
      <c r="D2156">
        <f>IF(ISBLANK(IFERROR(INDEX('2-3 引出列表'!$A$2:$CE$8700,$A2156,MATCH(D$1,'2-3 引出列表'!$A$1:$CD$1,0)),"")),"",IFERROR(INDEX('2-3 引出列表'!$A$2:$CE$8700,$A2156,MATCH(D$1,'2-3 引出列表'!$A$1:$CD$1,0)),""))</f>
        <v>0</v>
      </c>
      <c r="E2156">
        <f>IF(ISBLANK(IFERROR(INDEX('2-3 引出列表'!$A$2:$CE$8700,$A2156,MATCH(E$1,'2-3 引出列表'!$A$1:$CD$1,0)),"")),"",IFERROR(INDEX('2-3 引出列表'!$A$2:$CE$8700,$A2156,MATCH(E$1,'2-3 引出列表'!$A$1:$CD$1,0)),""))</f>
        <v>0</v>
      </c>
      <c r="F2156" t="str">
        <f t="shared" si="33"/>
        <v>0</v>
      </c>
      <c r="G2156">
        <f>IF(ISBLANK(IFERROR(INDEX('2-3 引出列表'!$A$2:$CE$8700,$A2156,MATCH(G$1,'2-3 引出列表'!$A$1:$CD$1,0)),"")),"",IFERROR(INDEX('2-3 引出列表'!$A$2:$CE$8700,$A2156,MATCH(G$1,'2-3 引出列表'!$A$1:$CD$1,0)),""))</f>
        <v>0</v>
      </c>
      <c r="H2156">
        <f>IF(ISBLANK(IFERROR(INDEX('2-3 引出列表'!$A$2:$CE$8700,$A2156,MATCH(H$1,'2-3 引出列表'!$A$1:$CD$1,0)),"")),"",IFERROR(INDEX('2-3 引出列表'!$A$2:$CE$8700,$A2156,MATCH(H$1,'2-3 引出列表'!$A$1:$CD$1,0)),""))</f>
        <v>0</v>
      </c>
      <c r="I2156">
        <f>IF(ISBLANK(IFERROR(INDEX('2-3 引出列表'!$A$2:$CE$8700,$A2156,MATCH(I$1,'2-3 引出列表'!$A$1:$CD$1,0)),"")),"",IFERROR(INDEX('2-3 引出列表'!$A$2:$CE$8700,$A2156,MATCH(I$1,'2-3 引出列表'!$A$1:$CD$1,0)),""))</f>
        <v>0</v>
      </c>
    </row>
    <row r="2157" customFormat="1" spans="1:9">
      <c r="A2157">
        <v>2156</v>
      </c>
      <c r="B2157">
        <f>IF(ISBLANK(IFERROR(INDEX('2-3 引出列表'!$A$2:$CE$8700,$A2157,MATCH(B$1,'2-3 引出列表'!$A$1:$CD$1,0)),"")),"",IFERROR(INDEX('2-3 引出列表'!$A$2:$CE$8700,$A2157,MATCH(B$1,'2-3 引出列表'!$A$1:$CD$1,0)),""))</f>
        <v>0</v>
      </c>
      <c r="C2157">
        <f>IF(ISBLANK(IFERROR(INDEX('2-3 引出列表'!$A$2:$CE$8700,$A2157,MATCH(C$1,'2-3 引出列表'!$A$1:$CD$1,0)),"")),"",IFERROR(INDEX('2-3 引出列表'!$A$2:$CE$8700,$A2157,MATCH(C$1,'2-3 引出列表'!$A$1:$CD$1,0)),""))</f>
        <v>0</v>
      </c>
      <c r="D2157">
        <f>IF(ISBLANK(IFERROR(INDEX('2-3 引出列表'!$A$2:$CE$8700,$A2157,MATCH(D$1,'2-3 引出列表'!$A$1:$CD$1,0)),"")),"",IFERROR(INDEX('2-3 引出列表'!$A$2:$CE$8700,$A2157,MATCH(D$1,'2-3 引出列表'!$A$1:$CD$1,0)),""))</f>
        <v>0</v>
      </c>
      <c r="E2157">
        <f>IF(ISBLANK(IFERROR(INDEX('2-3 引出列表'!$A$2:$CE$8700,$A2157,MATCH(E$1,'2-3 引出列表'!$A$1:$CD$1,0)),"")),"",IFERROR(INDEX('2-3 引出列表'!$A$2:$CE$8700,$A2157,MATCH(E$1,'2-3 引出列表'!$A$1:$CD$1,0)),""))</f>
        <v>0</v>
      </c>
      <c r="F2157" t="str">
        <f t="shared" si="33"/>
        <v>0</v>
      </c>
      <c r="G2157">
        <f>IF(ISBLANK(IFERROR(INDEX('2-3 引出列表'!$A$2:$CE$8700,$A2157,MATCH(G$1,'2-3 引出列表'!$A$1:$CD$1,0)),"")),"",IFERROR(INDEX('2-3 引出列表'!$A$2:$CE$8700,$A2157,MATCH(G$1,'2-3 引出列表'!$A$1:$CD$1,0)),""))</f>
        <v>0</v>
      </c>
      <c r="H2157">
        <f>IF(ISBLANK(IFERROR(INDEX('2-3 引出列表'!$A$2:$CE$8700,$A2157,MATCH(H$1,'2-3 引出列表'!$A$1:$CD$1,0)),"")),"",IFERROR(INDEX('2-3 引出列表'!$A$2:$CE$8700,$A2157,MATCH(H$1,'2-3 引出列表'!$A$1:$CD$1,0)),""))</f>
        <v>0</v>
      </c>
      <c r="I2157">
        <f>IF(ISBLANK(IFERROR(INDEX('2-3 引出列表'!$A$2:$CE$8700,$A2157,MATCH(I$1,'2-3 引出列表'!$A$1:$CD$1,0)),"")),"",IFERROR(INDEX('2-3 引出列表'!$A$2:$CE$8700,$A2157,MATCH(I$1,'2-3 引出列表'!$A$1:$CD$1,0)),""))</f>
        <v>0</v>
      </c>
    </row>
    <row r="2158" customFormat="1" spans="1:9">
      <c r="A2158">
        <v>2157</v>
      </c>
      <c r="B2158">
        <f>IF(ISBLANK(IFERROR(INDEX('2-3 引出列表'!$A$2:$CE$8700,$A2158,MATCH(B$1,'2-3 引出列表'!$A$1:$CD$1,0)),"")),"",IFERROR(INDEX('2-3 引出列表'!$A$2:$CE$8700,$A2158,MATCH(B$1,'2-3 引出列表'!$A$1:$CD$1,0)),""))</f>
        <v>0</v>
      </c>
      <c r="C2158">
        <f>IF(ISBLANK(IFERROR(INDEX('2-3 引出列表'!$A$2:$CE$8700,$A2158,MATCH(C$1,'2-3 引出列表'!$A$1:$CD$1,0)),"")),"",IFERROR(INDEX('2-3 引出列表'!$A$2:$CE$8700,$A2158,MATCH(C$1,'2-3 引出列表'!$A$1:$CD$1,0)),""))</f>
        <v>0</v>
      </c>
      <c r="D2158">
        <f>IF(ISBLANK(IFERROR(INDEX('2-3 引出列表'!$A$2:$CE$8700,$A2158,MATCH(D$1,'2-3 引出列表'!$A$1:$CD$1,0)),"")),"",IFERROR(INDEX('2-3 引出列表'!$A$2:$CE$8700,$A2158,MATCH(D$1,'2-3 引出列表'!$A$1:$CD$1,0)),""))</f>
        <v>0</v>
      </c>
      <c r="E2158">
        <f>IF(ISBLANK(IFERROR(INDEX('2-3 引出列表'!$A$2:$CE$8700,$A2158,MATCH(E$1,'2-3 引出列表'!$A$1:$CD$1,0)),"")),"",IFERROR(INDEX('2-3 引出列表'!$A$2:$CE$8700,$A2158,MATCH(E$1,'2-3 引出列表'!$A$1:$CD$1,0)),""))</f>
        <v>0</v>
      </c>
      <c r="F2158" t="str">
        <f t="shared" si="33"/>
        <v>0</v>
      </c>
      <c r="G2158">
        <f>IF(ISBLANK(IFERROR(INDEX('2-3 引出列表'!$A$2:$CE$8700,$A2158,MATCH(G$1,'2-3 引出列表'!$A$1:$CD$1,0)),"")),"",IFERROR(INDEX('2-3 引出列表'!$A$2:$CE$8700,$A2158,MATCH(G$1,'2-3 引出列表'!$A$1:$CD$1,0)),""))</f>
        <v>0</v>
      </c>
      <c r="H2158">
        <f>IF(ISBLANK(IFERROR(INDEX('2-3 引出列表'!$A$2:$CE$8700,$A2158,MATCH(H$1,'2-3 引出列表'!$A$1:$CD$1,0)),"")),"",IFERROR(INDEX('2-3 引出列表'!$A$2:$CE$8700,$A2158,MATCH(H$1,'2-3 引出列表'!$A$1:$CD$1,0)),""))</f>
        <v>0</v>
      </c>
      <c r="I2158">
        <f>IF(ISBLANK(IFERROR(INDEX('2-3 引出列表'!$A$2:$CE$8700,$A2158,MATCH(I$1,'2-3 引出列表'!$A$1:$CD$1,0)),"")),"",IFERROR(INDEX('2-3 引出列表'!$A$2:$CE$8700,$A2158,MATCH(I$1,'2-3 引出列表'!$A$1:$CD$1,0)),""))</f>
        <v>0</v>
      </c>
    </row>
    <row r="2159" customFormat="1" spans="1:9">
      <c r="A2159">
        <v>2158</v>
      </c>
      <c r="B2159">
        <f>IF(ISBLANK(IFERROR(INDEX('2-3 引出列表'!$A$2:$CE$8700,$A2159,MATCH(B$1,'2-3 引出列表'!$A$1:$CD$1,0)),"")),"",IFERROR(INDEX('2-3 引出列表'!$A$2:$CE$8700,$A2159,MATCH(B$1,'2-3 引出列表'!$A$1:$CD$1,0)),""))</f>
        <v>0</v>
      </c>
      <c r="C2159">
        <f>IF(ISBLANK(IFERROR(INDEX('2-3 引出列表'!$A$2:$CE$8700,$A2159,MATCH(C$1,'2-3 引出列表'!$A$1:$CD$1,0)),"")),"",IFERROR(INDEX('2-3 引出列表'!$A$2:$CE$8700,$A2159,MATCH(C$1,'2-3 引出列表'!$A$1:$CD$1,0)),""))</f>
        <v>0</v>
      </c>
      <c r="D2159">
        <f>IF(ISBLANK(IFERROR(INDEX('2-3 引出列表'!$A$2:$CE$8700,$A2159,MATCH(D$1,'2-3 引出列表'!$A$1:$CD$1,0)),"")),"",IFERROR(INDEX('2-3 引出列表'!$A$2:$CE$8700,$A2159,MATCH(D$1,'2-3 引出列表'!$A$1:$CD$1,0)),""))</f>
        <v>0</v>
      </c>
      <c r="E2159">
        <f>IF(ISBLANK(IFERROR(INDEX('2-3 引出列表'!$A$2:$CE$8700,$A2159,MATCH(E$1,'2-3 引出列表'!$A$1:$CD$1,0)),"")),"",IFERROR(INDEX('2-3 引出列表'!$A$2:$CE$8700,$A2159,MATCH(E$1,'2-3 引出列表'!$A$1:$CD$1,0)),""))</f>
        <v>0</v>
      </c>
      <c r="F2159" t="str">
        <f t="shared" si="33"/>
        <v>0</v>
      </c>
      <c r="G2159">
        <f>IF(ISBLANK(IFERROR(INDEX('2-3 引出列表'!$A$2:$CE$8700,$A2159,MATCH(G$1,'2-3 引出列表'!$A$1:$CD$1,0)),"")),"",IFERROR(INDEX('2-3 引出列表'!$A$2:$CE$8700,$A2159,MATCH(G$1,'2-3 引出列表'!$A$1:$CD$1,0)),""))</f>
        <v>0</v>
      </c>
      <c r="H2159">
        <f>IF(ISBLANK(IFERROR(INDEX('2-3 引出列表'!$A$2:$CE$8700,$A2159,MATCH(H$1,'2-3 引出列表'!$A$1:$CD$1,0)),"")),"",IFERROR(INDEX('2-3 引出列表'!$A$2:$CE$8700,$A2159,MATCH(H$1,'2-3 引出列表'!$A$1:$CD$1,0)),""))</f>
        <v>0</v>
      </c>
      <c r="I2159">
        <f>IF(ISBLANK(IFERROR(INDEX('2-3 引出列表'!$A$2:$CE$8700,$A2159,MATCH(I$1,'2-3 引出列表'!$A$1:$CD$1,0)),"")),"",IFERROR(INDEX('2-3 引出列表'!$A$2:$CE$8700,$A2159,MATCH(I$1,'2-3 引出列表'!$A$1:$CD$1,0)),""))</f>
        <v>0</v>
      </c>
    </row>
    <row r="2160" customFormat="1" spans="1:9">
      <c r="A2160">
        <v>2159</v>
      </c>
      <c r="B2160">
        <f>IF(ISBLANK(IFERROR(INDEX('2-3 引出列表'!$A$2:$CE$8700,$A2160,MATCH(B$1,'2-3 引出列表'!$A$1:$CD$1,0)),"")),"",IFERROR(INDEX('2-3 引出列表'!$A$2:$CE$8700,$A2160,MATCH(B$1,'2-3 引出列表'!$A$1:$CD$1,0)),""))</f>
        <v>0</v>
      </c>
      <c r="C2160">
        <f>IF(ISBLANK(IFERROR(INDEX('2-3 引出列表'!$A$2:$CE$8700,$A2160,MATCH(C$1,'2-3 引出列表'!$A$1:$CD$1,0)),"")),"",IFERROR(INDEX('2-3 引出列表'!$A$2:$CE$8700,$A2160,MATCH(C$1,'2-3 引出列表'!$A$1:$CD$1,0)),""))</f>
        <v>0</v>
      </c>
      <c r="D2160">
        <f>IF(ISBLANK(IFERROR(INDEX('2-3 引出列表'!$A$2:$CE$8700,$A2160,MATCH(D$1,'2-3 引出列表'!$A$1:$CD$1,0)),"")),"",IFERROR(INDEX('2-3 引出列表'!$A$2:$CE$8700,$A2160,MATCH(D$1,'2-3 引出列表'!$A$1:$CD$1,0)),""))</f>
        <v>0</v>
      </c>
      <c r="E2160">
        <f>IF(ISBLANK(IFERROR(INDEX('2-3 引出列表'!$A$2:$CE$8700,$A2160,MATCH(E$1,'2-3 引出列表'!$A$1:$CD$1,0)),"")),"",IFERROR(INDEX('2-3 引出列表'!$A$2:$CE$8700,$A2160,MATCH(E$1,'2-3 引出列表'!$A$1:$CD$1,0)),""))</f>
        <v>0</v>
      </c>
      <c r="F2160" t="str">
        <f t="shared" si="33"/>
        <v>0</v>
      </c>
      <c r="G2160">
        <f>IF(ISBLANK(IFERROR(INDEX('2-3 引出列表'!$A$2:$CE$8700,$A2160,MATCH(G$1,'2-3 引出列表'!$A$1:$CD$1,0)),"")),"",IFERROR(INDEX('2-3 引出列表'!$A$2:$CE$8700,$A2160,MATCH(G$1,'2-3 引出列表'!$A$1:$CD$1,0)),""))</f>
        <v>0</v>
      </c>
      <c r="H2160">
        <f>IF(ISBLANK(IFERROR(INDEX('2-3 引出列表'!$A$2:$CE$8700,$A2160,MATCH(H$1,'2-3 引出列表'!$A$1:$CD$1,0)),"")),"",IFERROR(INDEX('2-3 引出列表'!$A$2:$CE$8700,$A2160,MATCH(H$1,'2-3 引出列表'!$A$1:$CD$1,0)),""))</f>
        <v>0</v>
      </c>
      <c r="I2160">
        <f>IF(ISBLANK(IFERROR(INDEX('2-3 引出列表'!$A$2:$CE$8700,$A2160,MATCH(I$1,'2-3 引出列表'!$A$1:$CD$1,0)),"")),"",IFERROR(INDEX('2-3 引出列表'!$A$2:$CE$8700,$A2160,MATCH(I$1,'2-3 引出列表'!$A$1:$CD$1,0)),""))</f>
        <v>0</v>
      </c>
    </row>
    <row r="2161" customFormat="1" spans="1:9">
      <c r="A2161">
        <v>2160</v>
      </c>
      <c r="B2161">
        <f>IF(ISBLANK(IFERROR(INDEX('2-3 引出列表'!$A$2:$CE$8700,$A2161,MATCH(B$1,'2-3 引出列表'!$A$1:$CD$1,0)),"")),"",IFERROR(INDEX('2-3 引出列表'!$A$2:$CE$8700,$A2161,MATCH(B$1,'2-3 引出列表'!$A$1:$CD$1,0)),""))</f>
        <v>0</v>
      </c>
      <c r="C2161">
        <f>IF(ISBLANK(IFERROR(INDEX('2-3 引出列表'!$A$2:$CE$8700,$A2161,MATCH(C$1,'2-3 引出列表'!$A$1:$CD$1,0)),"")),"",IFERROR(INDEX('2-3 引出列表'!$A$2:$CE$8700,$A2161,MATCH(C$1,'2-3 引出列表'!$A$1:$CD$1,0)),""))</f>
        <v>0</v>
      </c>
      <c r="D2161">
        <f>IF(ISBLANK(IFERROR(INDEX('2-3 引出列表'!$A$2:$CE$8700,$A2161,MATCH(D$1,'2-3 引出列表'!$A$1:$CD$1,0)),"")),"",IFERROR(INDEX('2-3 引出列表'!$A$2:$CE$8700,$A2161,MATCH(D$1,'2-3 引出列表'!$A$1:$CD$1,0)),""))</f>
        <v>0</v>
      </c>
      <c r="E2161">
        <f>IF(ISBLANK(IFERROR(INDEX('2-3 引出列表'!$A$2:$CE$8700,$A2161,MATCH(E$1,'2-3 引出列表'!$A$1:$CD$1,0)),"")),"",IFERROR(INDEX('2-3 引出列表'!$A$2:$CE$8700,$A2161,MATCH(E$1,'2-3 引出列表'!$A$1:$CD$1,0)),""))</f>
        <v>0</v>
      </c>
      <c r="F2161" t="str">
        <f t="shared" si="33"/>
        <v>0</v>
      </c>
      <c r="G2161">
        <f>IF(ISBLANK(IFERROR(INDEX('2-3 引出列表'!$A$2:$CE$8700,$A2161,MATCH(G$1,'2-3 引出列表'!$A$1:$CD$1,0)),"")),"",IFERROR(INDEX('2-3 引出列表'!$A$2:$CE$8700,$A2161,MATCH(G$1,'2-3 引出列表'!$A$1:$CD$1,0)),""))</f>
        <v>0</v>
      </c>
      <c r="H2161">
        <f>IF(ISBLANK(IFERROR(INDEX('2-3 引出列表'!$A$2:$CE$8700,$A2161,MATCH(H$1,'2-3 引出列表'!$A$1:$CD$1,0)),"")),"",IFERROR(INDEX('2-3 引出列表'!$A$2:$CE$8700,$A2161,MATCH(H$1,'2-3 引出列表'!$A$1:$CD$1,0)),""))</f>
        <v>0</v>
      </c>
      <c r="I2161">
        <f>IF(ISBLANK(IFERROR(INDEX('2-3 引出列表'!$A$2:$CE$8700,$A2161,MATCH(I$1,'2-3 引出列表'!$A$1:$CD$1,0)),"")),"",IFERROR(INDEX('2-3 引出列表'!$A$2:$CE$8700,$A2161,MATCH(I$1,'2-3 引出列表'!$A$1:$CD$1,0)),""))</f>
        <v>0</v>
      </c>
    </row>
    <row r="2162" customFormat="1" spans="1:9">
      <c r="A2162">
        <v>2161</v>
      </c>
      <c r="B2162">
        <f>IF(ISBLANK(IFERROR(INDEX('2-3 引出列表'!$A$2:$CE$8700,$A2162,MATCH(B$1,'2-3 引出列表'!$A$1:$CD$1,0)),"")),"",IFERROR(INDEX('2-3 引出列表'!$A$2:$CE$8700,$A2162,MATCH(B$1,'2-3 引出列表'!$A$1:$CD$1,0)),""))</f>
        <v>0</v>
      </c>
      <c r="C2162">
        <f>IF(ISBLANK(IFERROR(INDEX('2-3 引出列表'!$A$2:$CE$8700,$A2162,MATCH(C$1,'2-3 引出列表'!$A$1:$CD$1,0)),"")),"",IFERROR(INDEX('2-3 引出列表'!$A$2:$CE$8700,$A2162,MATCH(C$1,'2-3 引出列表'!$A$1:$CD$1,0)),""))</f>
        <v>0</v>
      </c>
      <c r="D2162">
        <f>IF(ISBLANK(IFERROR(INDEX('2-3 引出列表'!$A$2:$CE$8700,$A2162,MATCH(D$1,'2-3 引出列表'!$A$1:$CD$1,0)),"")),"",IFERROR(INDEX('2-3 引出列表'!$A$2:$CE$8700,$A2162,MATCH(D$1,'2-3 引出列表'!$A$1:$CD$1,0)),""))</f>
        <v>0</v>
      </c>
      <c r="E2162">
        <f>IF(ISBLANK(IFERROR(INDEX('2-3 引出列表'!$A$2:$CE$8700,$A2162,MATCH(E$1,'2-3 引出列表'!$A$1:$CD$1,0)),"")),"",IFERROR(INDEX('2-3 引出列表'!$A$2:$CE$8700,$A2162,MATCH(E$1,'2-3 引出列表'!$A$1:$CD$1,0)),""))</f>
        <v>0</v>
      </c>
      <c r="F2162" t="str">
        <f t="shared" si="33"/>
        <v>0</v>
      </c>
      <c r="G2162">
        <f>IF(ISBLANK(IFERROR(INDEX('2-3 引出列表'!$A$2:$CE$8700,$A2162,MATCH(G$1,'2-3 引出列表'!$A$1:$CD$1,0)),"")),"",IFERROR(INDEX('2-3 引出列表'!$A$2:$CE$8700,$A2162,MATCH(G$1,'2-3 引出列表'!$A$1:$CD$1,0)),""))</f>
        <v>0</v>
      </c>
      <c r="H2162">
        <f>IF(ISBLANK(IFERROR(INDEX('2-3 引出列表'!$A$2:$CE$8700,$A2162,MATCH(H$1,'2-3 引出列表'!$A$1:$CD$1,0)),"")),"",IFERROR(INDEX('2-3 引出列表'!$A$2:$CE$8700,$A2162,MATCH(H$1,'2-3 引出列表'!$A$1:$CD$1,0)),""))</f>
        <v>0</v>
      </c>
      <c r="I2162">
        <f>IF(ISBLANK(IFERROR(INDEX('2-3 引出列表'!$A$2:$CE$8700,$A2162,MATCH(I$1,'2-3 引出列表'!$A$1:$CD$1,0)),"")),"",IFERROR(INDEX('2-3 引出列表'!$A$2:$CE$8700,$A2162,MATCH(I$1,'2-3 引出列表'!$A$1:$CD$1,0)),""))</f>
        <v>0</v>
      </c>
    </row>
    <row r="2163" customFormat="1" spans="1:9">
      <c r="A2163">
        <v>2162</v>
      </c>
      <c r="B2163">
        <f>IF(ISBLANK(IFERROR(INDEX('2-3 引出列表'!$A$2:$CE$8700,$A2163,MATCH(B$1,'2-3 引出列表'!$A$1:$CD$1,0)),"")),"",IFERROR(INDEX('2-3 引出列表'!$A$2:$CE$8700,$A2163,MATCH(B$1,'2-3 引出列表'!$A$1:$CD$1,0)),""))</f>
        <v>0</v>
      </c>
      <c r="C2163">
        <f>IF(ISBLANK(IFERROR(INDEX('2-3 引出列表'!$A$2:$CE$8700,$A2163,MATCH(C$1,'2-3 引出列表'!$A$1:$CD$1,0)),"")),"",IFERROR(INDEX('2-3 引出列表'!$A$2:$CE$8700,$A2163,MATCH(C$1,'2-3 引出列表'!$A$1:$CD$1,0)),""))</f>
        <v>0</v>
      </c>
      <c r="D2163">
        <f>IF(ISBLANK(IFERROR(INDEX('2-3 引出列表'!$A$2:$CE$8700,$A2163,MATCH(D$1,'2-3 引出列表'!$A$1:$CD$1,0)),"")),"",IFERROR(INDEX('2-3 引出列表'!$A$2:$CE$8700,$A2163,MATCH(D$1,'2-3 引出列表'!$A$1:$CD$1,0)),""))</f>
        <v>0</v>
      </c>
      <c r="E2163">
        <f>IF(ISBLANK(IFERROR(INDEX('2-3 引出列表'!$A$2:$CE$8700,$A2163,MATCH(E$1,'2-3 引出列表'!$A$1:$CD$1,0)),"")),"",IFERROR(INDEX('2-3 引出列表'!$A$2:$CE$8700,$A2163,MATCH(E$1,'2-3 引出列表'!$A$1:$CD$1,0)),""))</f>
        <v>0</v>
      </c>
      <c r="F2163" t="str">
        <f t="shared" si="33"/>
        <v>0</v>
      </c>
      <c r="G2163">
        <f>IF(ISBLANK(IFERROR(INDEX('2-3 引出列表'!$A$2:$CE$8700,$A2163,MATCH(G$1,'2-3 引出列表'!$A$1:$CD$1,0)),"")),"",IFERROR(INDEX('2-3 引出列表'!$A$2:$CE$8700,$A2163,MATCH(G$1,'2-3 引出列表'!$A$1:$CD$1,0)),""))</f>
        <v>0</v>
      </c>
      <c r="H2163">
        <f>IF(ISBLANK(IFERROR(INDEX('2-3 引出列表'!$A$2:$CE$8700,$A2163,MATCH(H$1,'2-3 引出列表'!$A$1:$CD$1,0)),"")),"",IFERROR(INDEX('2-3 引出列表'!$A$2:$CE$8700,$A2163,MATCH(H$1,'2-3 引出列表'!$A$1:$CD$1,0)),""))</f>
        <v>0</v>
      </c>
      <c r="I2163">
        <f>IF(ISBLANK(IFERROR(INDEX('2-3 引出列表'!$A$2:$CE$8700,$A2163,MATCH(I$1,'2-3 引出列表'!$A$1:$CD$1,0)),"")),"",IFERROR(INDEX('2-3 引出列表'!$A$2:$CE$8700,$A2163,MATCH(I$1,'2-3 引出列表'!$A$1:$CD$1,0)),""))</f>
        <v>0</v>
      </c>
    </row>
    <row r="2164" customFormat="1" spans="1:9">
      <c r="A2164">
        <v>2163</v>
      </c>
      <c r="B2164">
        <f>IF(ISBLANK(IFERROR(INDEX('2-3 引出列表'!$A$2:$CE$8700,$A2164,MATCH(B$1,'2-3 引出列表'!$A$1:$CD$1,0)),"")),"",IFERROR(INDEX('2-3 引出列表'!$A$2:$CE$8700,$A2164,MATCH(B$1,'2-3 引出列表'!$A$1:$CD$1,0)),""))</f>
        <v>0</v>
      </c>
      <c r="C2164">
        <f>IF(ISBLANK(IFERROR(INDEX('2-3 引出列表'!$A$2:$CE$8700,$A2164,MATCH(C$1,'2-3 引出列表'!$A$1:$CD$1,0)),"")),"",IFERROR(INDEX('2-3 引出列表'!$A$2:$CE$8700,$A2164,MATCH(C$1,'2-3 引出列表'!$A$1:$CD$1,0)),""))</f>
        <v>0</v>
      </c>
      <c r="D2164">
        <f>IF(ISBLANK(IFERROR(INDEX('2-3 引出列表'!$A$2:$CE$8700,$A2164,MATCH(D$1,'2-3 引出列表'!$A$1:$CD$1,0)),"")),"",IFERROR(INDEX('2-3 引出列表'!$A$2:$CE$8700,$A2164,MATCH(D$1,'2-3 引出列表'!$A$1:$CD$1,0)),""))</f>
        <v>0</v>
      </c>
      <c r="E2164">
        <f>IF(ISBLANK(IFERROR(INDEX('2-3 引出列表'!$A$2:$CE$8700,$A2164,MATCH(E$1,'2-3 引出列表'!$A$1:$CD$1,0)),"")),"",IFERROR(INDEX('2-3 引出列表'!$A$2:$CE$8700,$A2164,MATCH(E$1,'2-3 引出列表'!$A$1:$CD$1,0)),""))</f>
        <v>0</v>
      </c>
      <c r="F2164" t="str">
        <f t="shared" si="33"/>
        <v>0</v>
      </c>
      <c r="G2164">
        <f>IF(ISBLANK(IFERROR(INDEX('2-3 引出列表'!$A$2:$CE$8700,$A2164,MATCH(G$1,'2-3 引出列表'!$A$1:$CD$1,0)),"")),"",IFERROR(INDEX('2-3 引出列表'!$A$2:$CE$8700,$A2164,MATCH(G$1,'2-3 引出列表'!$A$1:$CD$1,0)),""))</f>
        <v>0</v>
      </c>
      <c r="H2164">
        <f>IF(ISBLANK(IFERROR(INDEX('2-3 引出列表'!$A$2:$CE$8700,$A2164,MATCH(H$1,'2-3 引出列表'!$A$1:$CD$1,0)),"")),"",IFERROR(INDEX('2-3 引出列表'!$A$2:$CE$8700,$A2164,MATCH(H$1,'2-3 引出列表'!$A$1:$CD$1,0)),""))</f>
        <v>0</v>
      </c>
      <c r="I2164">
        <f>IF(ISBLANK(IFERROR(INDEX('2-3 引出列表'!$A$2:$CE$8700,$A2164,MATCH(I$1,'2-3 引出列表'!$A$1:$CD$1,0)),"")),"",IFERROR(INDEX('2-3 引出列表'!$A$2:$CE$8700,$A2164,MATCH(I$1,'2-3 引出列表'!$A$1:$CD$1,0)),""))</f>
        <v>0</v>
      </c>
    </row>
    <row r="2165" customFormat="1" spans="1:9">
      <c r="A2165">
        <v>2164</v>
      </c>
      <c r="B2165">
        <f>IF(ISBLANK(IFERROR(INDEX('2-3 引出列表'!$A$2:$CE$8700,$A2165,MATCH(B$1,'2-3 引出列表'!$A$1:$CD$1,0)),"")),"",IFERROR(INDEX('2-3 引出列表'!$A$2:$CE$8700,$A2165,MATCH(B$1,'2-3 引出列表'!$A$1:$CD$1,0)),""))</f>
        <v>0</v>
      </c>
      <c r="C2165">
        <f>IF(ISBLANK(IFERROR(INDEX('2-3 引出列表'!$A$2:$CE$8700,$A2165,MATCH(C$1,'2-3 引出列表'!$A$1:$CD$1,0)),"")),"",IFERROR(INDEX('2-3 引出列表'!$A$2:$CE$8700,$A2165,MATCH(C$1,'2-3 引出列表'!$A$1:$CD$1,0)),""))</f>
        <v>0</v>
      </c>
      <c r="D2165">
        <f>IF(ISBLANK(IFERROR(INDEX('2-3 引出列表'!$A$2:$CE$8700,$A2165,MATCH(D$1,'2-3 引出列表'!$A$1:$CD$1,0)),"")),"",IFERROR(INDEX('2-3 引出列表'!$A$2:$CE$8700,$A2165,MATCH(D$1,'2-3 引出列表'!$A$1:$CD$1,0)),""))</f>
        <v>0</v>
      </c>
      <c r="E2165">
        <f>IF(ISBLANK(IFERROR(INDEX('2-3 引出列表'!$A$2:$CE$8700,$A2165,MATCH(E$1,'2-3 引出列表'!$A$1:$CD$1,0)),"")),"",IFERROR(INDEX('2-3 引出列表'!$A$2:$CE$8700,$A2165,MATCH(E$1,'2-3 引出列表'!$A$1:$CD$1,0)),""))</f>
        <v>0</v>
      </c>
      <c r="F2165" t="str">
        <f t="shared" si="33"/>
        <v>0</v>
      </c>
      <c r="G2165">
        <f>IF(ISBLANK(IFERROR(INDEX('2-3 引出列表'!$A$2:$CE$8700,$A2165,MATCH(G$1,'2-3 引出列表'!$A$1:$CD$1,0)),"")),"",IFERROR(INDEX('2-3 引出列表'!$A$2:$CE$8700,$A2165,MATCH(G$1,'2-3 引出列表'!$A$1:$CD$1,0)),""))</f>
        <v>0</v>
      </c>
      <c r="H2165">
        <f>IF(ISBLANK(IFERROR(INDEX('2-3 引出列表'!$A$2:$CE$8700,$A2165,MATCH(H$1,'2-3 引出列表'!$A$1:$CD$1,0)),"")),"",IFERROR(INDEX('2-3 引出列表'!$A$2:$CE$8700,$A2165,MATCH(H$1,'2-3 引出列表'!$A$1:$CD$1,0)),""))</f>
        <v>0</v>
      </c>
      <c r="I2165">
        <f>IF(ISBLANK(IFERROR(INDEX('2-3 引出列表'!$A$2:$CE$8700,$A2165,MATCH(I$1,'2-3 引出列表'!$A$1:$CD$1,0)),"")),"",IFERROR(INDEX('2-3 引出列表'!$A$2:$CE$8700,$A2165,MATCH(I$1,'2-3 引出列表'!$A$1:$CD$1,0)),""))</f>
        <v>0</v>
      </c>
    </row>
    <row r="2166" customFormat="1" spans="1:9">
      <c r="A2166">
        <v>2165</v>
      </c>
      <c r="B2166">
        <f>IF(ISBLANK(IFERROR(INDEX('2-3 引出列表'!$A$2:$CE$8700,$A2166,MATCH(B$1,'2-3 引出列表'!$A$1:$CD$1,0)),"")),"",IFERROR(INDEX('2-3 引出列表'!$A$2:$CE$8700,$A2166,MATCH(B$1,'2-3 引出列表'!$A$1:$CD$1,0)),""))</f>
        <v>0</v>
      </c>
      <c r="C2166">
        <f>IF(ISBLANK(IFERROR(INDEX('2-3 引出列表'!$A$2:$CE$8700,$A2166,MATCH(C$1,'2-3 引出列表'!$A$1:$CD$1,0)),"")),"",IFERROR(INDEX('2-3 引出列表'!$A$2:$CE$8700,$A2166,MATCH(C$1,'2-3 引出列表'!$A$1:$CD$1,0)),""))</f>
        <v>0</v>
      </c>
      <c r="D2166">
        <f>IF(ISBLANK(IFERROR(INDEX('2-3 引出列表'!$A$2:$CE$8700,$A2166,MATCH(D$1,'2-3 引出列表'!$A$1:$CD$1,0)),"")),"",IFERROR(INDEX('2-3 引出列表'!$A$2:$CE$8700,$A2166,MATCH(D$1,'2-3 引出列表'!$A$1:$CD$1,0)),""))</f>
        <v>0</v>
      </c>
      <c r="E2166">
        <f>IF(ISBLANK(IFERROR(INDEX('2-3 引出列表'!$A$2:$CE$8700,$A2166,MATCH(E$1,'2-3 引出列表'!$A$1:$CD$1,0)),"")),"",IFERROR(INDEX('2-3 引出列表'!$A$2:$CE$8700,$A2166,MATCH(E$1,'2-3 引出列表'!$A$1:$CD$1,0)),""))</f>
        <v>0</v>
      </c>
      <c r="F2166" t="str">
        <f t="shared" si="33"/>
        <v>0</v>
      </c>
      <c r="G2166">
        <f>IF(ISBLANK(IFERROR(INDEX('2-3 引出列表'!$A$2:$CE$8700,$A2166,MATCH(G$1,'2-3 引出列表'!$A$1:$CD$1,0)),"")),"",IFERROR(INDEX('2-3 引出列表'!$A$2:$CE$8700,$A2166,MATCH(G$1,'2-3 引出列表'!$A$1:$CD$1,0)),""))</f>
        <v>0</v>
      </c>
      <c r="H2166">
        <f>IF(ISBLANK(IFERROR(INDEX('2-3 引出列表'!$A$2:$CE$8700,$A2166,MATCH(H$1,'2-3 引出列表'!$A$1:$CD$1,0)),"")),"",IFERROR(INDEX('2-3 引出列表'!$A$2:$CE$8700,$A2166,MATCH(H$1,'2-3 引出列表'!$A$1:$CD$1,0)),""))</f>
        <v>0</v>
      </c>
      <c r="I2166">
        <f>IF(ISBLANK(IFERROR(INDEX('2-3 引出列表'!$A$2:$CE$8700,$A2166,MATCH(I$1,'2-3 引出列表'!$A$1:$CD$1,0)),"")),"",IFERROR(INDEX('2-3 引出列表'!$A$2:$CE$8700,$A2166,MATCH(I$1,'2-3 引出列表'!$A$1:$CD$1,0)),""))</f>
        <v>0</v>
      </c>
    </row>
    <row r="2167" customFormat="1" spans="1:9">
      <c r="A2167">
        <v>2166</v>
      </c>
      <c r="B2167">
        <f>IF(ISBLANK(IFERROR(INDEX('2-3 引出列表'!$A$2:$CE$8700,$A2167,MATCH(B$1,'2-3 引出列表'!$A$1:$CD$1,0)),"")),"",IFERROR(INDEX('2-3 引出列表'!$A$2:$CE$8700,$A2167,MATCH(B$1,'2-3 引出列表'!$A$1:$CD$1,0)),""))</f>
        <v>0</v>
      </c>
      <c r="C2167">
        <f>IF(ISBLANK(IFERROR(INDEX('2-3 引出列表'!$A$2:$CE$8700,$A2167,MATCH(C$1,'2-3 引出列表'!$A$1:$CD$1,0)),"")),"",IFERROR(INDEX('2-3 引出列表'!$A$2:$CE$8700,$A2167,MATCH(C$1,'2-3 引出列表'!$A$1:$CD$1,0)),""))</f>
        <v>0</v>
      </c>
      <c r="D2167">
        <f>IF(ISBLANK(IFERROR(INDEX('2-3 引出列表'!$A$2:$CE$8700,$A2167,MATCH(D$1,'2-3 引出列表'!$A$1:$CD$1,0)),"")),"",IFERROR(INDEX('2-3 引出列表'!$A$2:$CE$8700,$A2167,MATCH(D$1,'2-3 引出列表'!$A$1:$CD$1,0)),""))</f>
        <v>0</v>
      </c>
      <c r="E2167">
        <f>IF(ISBLANK(IFERROR(INDEX('2-3 引出列表'!$A$2:$CE$8700,$A2167,MATCH(E$1,'2-3 引出列表'!$A$1:$CD$1,0)),"")),"",IFERROR(INDEX('2-3 引出列表'!$A$2:$CE$8700,$A2167,MATCH(E$1,'2-3 引出列表'!$A$1:$CD$1,0)),""))</f>
        <v>0</v>
      </c>
      <c r="F2167" t="str">
        <f t="shared" si="33"/>
        <v>0</v>
      </c>
      <c r="G2167">
        <f>IF(ISBLANK(IFERROR(INDEX('2-3 引出列表'!$A$2:$CE$8700,$A2167,MATCH(G$1,'2-3 引出列表'!$A$1:$CD$1,0)),"")),"",IFERROR(INDEX('2-3 引出列表'!$A$2:$CE$8700,$A2167,MATCH(G$1,'2-3 引出列表'!$A$1:$CD$1,0)),""))</f>
        <v>0</v>
      </c>
      <c r="H2167">
        <f>IF(ISBLANK(IFERROR(INDEX('2-3 引出列表'!$A$2:$CE$8700,$A2167,MATCH(H$1,'2-3 引出列表'!$A$1:$CD$1,0)),"")),"",IFERROR(INDEX('2-3 引出列表'!$A$2:$CE$8700,$A2167,MATCH(H$1,'2-3 引出列表'!$A$1:$CD$1,0)),""))</f>
        <v>0</v>
      </c>
      <c r="I2167">
        <f>IF(ISBLANK(IFERROR(INDEX('2-3 引出列表'!$A$2:$CE$8700,$A2167,MATCH(I$1,'2-3 引出列表'!$A$1:$CD$1,0)),"")),"",IFERROR(INDEX('2-3 引出列表'!$A$2:$CE$8700,$A2167,MATCH(I$1,'2-3 引出列表'!$A$1:$CD$1,0)),""))</f>
        <v>0</v>
      </c>
    </row>
    <row r="2168" customFormat="1" spans="1:9">
      <c r="A2168">
        <v>2167</v>
      </c>
      <c r="B2168">
        <f>IF(ISBLANK(IFERROR(INDEX('2-3 引出列表'!$A$2:$CE$8700,$A2168,MATCH(B$1,'2-3 引出列表'!$A$1:$CD$1,0)),"")),"",IFERROR(INDEX('2-3 引出列表'!$A$2:$CE$8700,$A2168,MATCH(B$1,'2-3 引出列表'!$A$1:$CD$1,0)),""))</f>
        <v>0</v>
      </c>
      <c r="C2168">
        <f>IF(ISBLANK(IFERROR(INDEX('2-3 引出列表'!$A$2:$CE$8700,$A2168,MATCH(C$1,'2-3 引出列表'!$A$1:$CD$1,0)),"")),"",IFERROR(INDEX('2-3 引出列表'!$A$2:$CE$8700,$A2168,MATCH(C$1,'2-3 引出列表'!$A$1:$CD$1,0)),""))</f>
        <v>0</v>
      </c>
      <c r="D2168">
        <f>IF(ISBLANK(IFERROR(INDEX('2-3 引出列表'!$A$2:$CE$8700,$A2168,MATCH(D$1,'2-3 引出列表'!$A$1:$CD$1,0)),"")),"",IFERROR(INDEX('2-3 引出列表'!$A$2:$CE$8700,$A2168,MATCH(D$1,'2-3 引出列表'!$A$1:$CD$1,0)),""))</f>
        <v>0</v>
      </c>
      <c r="E2168">
        <f>IF(ISBLANK(IFERROR(INDEX('2-3 引出列表'!$A$2:$CE$8700,$A2168,MATCH(E$1,'2-3 引出列表'!$A$1:$CD$1,0)),"")),"",IFERROR(INDEX('2-3 引出列表'!$A$2:$CE$8700,$A2168,MATCH(E$1,'2-3 引出列表'!$A$1:$CD$1,0)),""))</f>
        <v>0</v>
      </c>
      <c r="F2168" t="str">
        <f t="shared" si="33"/>
        <v>0</v>
      </c>
      <c r="G2168">
        <f>IF(ISBLANK(IFERROR(INDEX('2-3 引出列表'!$A$2:$CE$8700,$A2168,MATCH(G$1,'2-3 引出列表'!$A$1:$CD$1,0)),"")),"",IFERROR(INDEX('2-3 引出列表'!$A$2:$CE$8700,$A2168,MATCH(G$1,'2-3 引出列表'!$A$1:$CD$1,0)),""))</f>
        <v>0</v>
      </c>
      <c r="H2168">
        <f>IF(ISBLANK(IFERROR(INDEX('2-3 引出列表'!$A$2:$CE$8700,$A2168,MATCH(H$1,'2-3 引出列表'!$A$1:$CD$1,0)),"")),"",IFERROR(INDEX('2-3 引出列表'!$A$2:$CE$8700,$A2168,MATCH(H$1,'2-3 引出列表'!$A$1:$CD$1,0)),""))</f>
        <v>0</v>
      </c>
      <c r="I2168">
        <f>IF(ISBLANK(IFERROR(INDEX('2-3 引出列表'!$A$2:$CE$8700,$A2168,MATCH(I$1,'2-3 引出列表'!$A$1:$CD$1,0)),"")),"",IFERROR(INDEX('2-3 引出列表'!$A$2:$CE$8700,$A2168,MATCH(I$1,'2-3 引出列表'!$A$1:$CD$1,0)),""))</f>
        <v>0</v>
      </c>
    </row>
    <row r="2169" customFormat="1" spans="1:9">
      <c r="A2169">
        <v>2168</v>
      </c>
      <c r="B2169">
        <f>IF(ISBLANK(IFERROR(INDEX('2-3 引出列表'!$A$2:$CE$8700,$A2169,MATCH(B$1,'2-3 引出列表'!$A$1:$CD$1,0)),"")),"",IFERROR(INDEX('2-3 引出列表'!$A$2:$CE$8700,$A2169,MATCH(B$1,'2-3 引出列表'!$A$1:$CD$1,0)),""))</f>
        <v>0</v>
      </c>
      <c r="C2169">
        <f>IF(ISBLANK(IFERROR(INDEX('2-3 引出列表'!$A$2:$CE$8700,$A2169,MATCH(C$1,'2-3 引出列表'!$A$1:$CD$1,0)),"")),"",IFERROR(INDEX('2-3 引出列表'!$A$2:$CE$8700,$A2169,MATCH(C$1,'2-3 引出列表'!$A$1:$CD$1,0)),""))</f>
        <v>0</v>
      </c>
      <c r="D2169">
        <f>IF(ISBLANK(IFERROR(INDEX('2-3 引出列表'!$A$2:$CE$8700,$A2169,MATCH(D$1,'2-3 引出列表'!$A$1:$CD$1,0)),"")),"",IFERROR(INDEX('2-3 引出列表'!$A$2:$CE$8700,$A2169,MATCH(D$1,'2-3 引出列表'!$A$1:$CD$1,0)),""))</f>
        <v>0</v>
      </c>
      <c r="E2169">
        <f>IF(ISBLANK(IFERROR(INDEX('2-3 引出列表'!$A$2:$CE$8700,$A2169,MATCH(E$1,'2-3 引出列表'!$A$1:$CD$1,0)),"")),"",IFERROR(INDEX('2-3 引出列表'!$A$2:$CE$8700,$A2169,MATCH(E$1,'2-3 引出列表'!$A$1:$CD$1,0)),""))</f>
        <v>0</v>
      </c>
      <c r="F2169" t="str">
        <f t="shared" si="33"/>
        <v>0</v>
      </c>
      <c r="G2169">
        <f>IF(ISBLANK(IFERROR(INDEX('2-3 引出列表'!$A$2:$CE$8700,$A2169,MATCH(G$1,'2-3 引出列表'!$A$1:$CD$1,0)),"")),"",IFERROR(INDEX('2-3 引出列表'!$A$2:$CE$8700,$A2169,MATCH(G$1,'2-3 引出列表'!$A$1:$CD$1,0)),""))</f>
        <v>0</v>
      </c>
      <c r="H2169">
        <f>IF(ISBLANK(IFERROR(INDEX('2-3 引出列表'!$A$2:$CE$8700,$A2169,MATCH(H$1,'2-3 引出列表'!$A$1:$CD$1,0)),"")),"",IFERROR(INDEX('2-3 引出列表'!$A$2:$CE$8700,$A2169,MATCH(H$1,'2-3 引出列表'!$A$1:$CD$1,0)),""))</f>
        <v>0</v>
      </c>
      <c r="I2169">
        <f>IF(ISBLANK(IFERROR(INDEX('2-3 引出列表'!$A$2:$CE$8700,$A2169,MATCH(I$1,'2-3 引出列表'!$A$1:$CD$1,0)),"")),"",IFERROR(INDEX('2-3 引出列表'!$A$2:$CE$8700,$A2169,MATCH(I$1,'2-3 引出列表'!$A$1:$CD$1,0)),""))</f>
        <v>0</v>
      </c>
    </row>
    <row r="2170" customFormat="1" spans="1:9">
      <c r="A2170">
        <v>2169</v>
      </c>
      <c r="B2170">
        <f>IF(ISBLANK(IFERROR(INDEX('2-3 引出列表'!$A$2:$CE$8700,$A2170,MATCH(B$1,'2-3 引出列表'!$A$1:$CD$1,0)),"")),"",IFERROR(INDEX('2-3 引出列表'!$A$2:$CE$8700,$A2170,MATCH(B$1,'2-3 引出列表'!$A$1:$CD$1,0)),""))</f>
        <v>0</v>
      </c>
      <c r="C2170">
        <f>IF(ISBLANK(IFERROR(INDEX('2-3 引出列表'!$A$2:$CE$8700,$A2170,MATCH(C$1,'2-3 引出列表'!$A$1:$CD$1,0)),"")),"",IFERROR(INDEX('2-3 引出列表'!$A$2:$CE$8700,$A2170,MATCH(C$1,'2-3 引出列表'!$A$1:$CD$1,0)),""))</f>
        <v>0</v>
      </c>
      <c r="D2170">
        <f>IF(ISBLANK(IFERROR(INDEX('2-3 引出列表'!$A$2:$CE$8700,$A2170,MATCH(D$1,'2-3 引出列表'!$A$1:$CD$1,0)),"")),"",IFERROR(INDEX('2-3 引出列表'!$A$2:$CE$8700,$A2170,MATCH(D$1,'2-3 引出列表'!$A$1:$CD$1,0)),""))</f>
        <v>0</v>
      </c>
      <c r="E2170">
        <f>IF(ISBLANK(IFERROR(INDEX('2-3 引出列表'!$A$2:$CE$8700,$A2170,MATCH(E$1,'2-3 引出列表'!$A$1:$CD$1,0)),"")),"",IFERROR(INDEX('2-3 引出列表'!$A$2:$CE$8700,$A2170,MATCH(E$1,'2-3 引出列表'!$A$1:$CD$1,0)),""))</f>
        <v>0</v>
      </c>
      <c r="F2170" t="str">
        <f t="shared" si="33"/>
        <v>0</v>
      </c>
      <c r="G2170">
        <f>IF(ISBLANK(IFERROR(INDEX('2-3 引出列表'!$A$2:$CE$8700,$A2170,MATCH(G$1,'2-3 引出列表'!$A$1:$CD$1,0)),"")),"",IFERROR(INDEX('2-3 引出列表'!$A$2:$CE$8700,$A2170,MATCH(G$1,'2-3 引出列表'!$A$1:$CD$1,0)),""))</f>
        <v>0</v>
      </c>
      <c r="H2170">
        <f>IF(ISBLANK(IFERROR(INDEX('2-3 引出列表'!$A$2:$CE$8700,$A2170,MATCH(H$1,'2-3 引出列表'!$A$1:$CD$1,0)),"")),"",IFERROR(INDEX('2-3 引出列表'!$A$2:$CE$8700,$A2170,MATCH(H$1,'2-3 引出列表'!$A$1:$CD$1,0)),""))</f>
        <v>0</v>
      </c>
      <c r="I2170">
        <f>IF(ISBLANK(IFERROR(INDEX('2-3 引出列表'!$A$2:$CE$8700,$A2170,MATCH(I$1,'2-3 引出列表'!$A$1:$CD$1,0)),"")),"",IFERROR(INDEX('2-3 引出列表'!$A$2:$CE$8700,$A2170,MATCH(I$1,'2-3 引出列表'!$A$1:$CD$1,0)),""))</f>
        <v>0</v>
      </c>
    </row>
    <row r="2171" customFormat="1" spans="1:9">
      <c r="A2171">
        <v>2170</v>
      </c>
      <c r="B2171">
        <f>IF(ISBLANK(IFERROR(INDEX('2-3 引出列表'!$A$2:$CE$8700,$A2171,MATCH(B$1,'2-3 引出列表'!$A$1:$CD$1,0)),"")),"",IFERROR(INDEX('2-3 引出列表'!$A$2:$CE$8700,$A2171,MATCH(B$1,'2-3 引出列表'!$A$1:$CD$1,0)),""))</f>
        <v>0</v>
      </c>
      <c r="C2171">
        <f>IF(ISBLANK(IFERROR(INDEX('2-3 引出列表'!$A$2:$CE$8700,$A2171,MATCH(C$1,'2-3 引出列表'!$A$1:$CD$1,0)),"")),"",IFERROR(INDEX('2-3 引出列表'!$A$2:$CE$8700,$A2171,MATCH(C$1,'2-3 引出列表'!$A$1:$CD$1,0)),""))</f>
        <v>0</v>
      </c>
      <c r="D2171">
        <f>IF(ISBLANK(IFERROR(INDEX('2-3 引出列表'!$A$2:$CE$8700,$A2171,MATCH(D$1,'2-3 引出列表'!$A$1:$CD$1,0)),"")),"",IFERROR(INDEX('2-3 引出列表'!$A$2:$CE$8700,$A2171,MATCH(D$1,'2-3 引出列表'!$A$1:$CD$1,0)),""))</f>
        <v>0</v>
      </c>
      <c r="E2171">
        <f>IF(ISBLANK(IFERROR(INDEX('2-3 引出列表'!$A$2:$CE$8700,$A2171,MATCH(E$1,'2-3 引出列表'!$A$1:$CD$1,0)),"")),"",IFERROR(INDEX('2-3 引出列表'!$A$2:$CE$8700,$A2171,MATCH(E$1,'2-3 引出列表'!$A$1:$CD$1,0)),""))</f>
        <v>0</v>
      </c>
      <c r="F2171" t="str">
        <f t="shared" si="33"/>
        <v>0</v>
      </c>
      <c r="G2171">
        <f>IF(ISBLANK(IFERROR(INDEX('2-3 引出列表'!$A$2:$CE$8700,$A2171,MATCH(G$1,'2-3 引出列表'!$A$1:$CD$1,0)),"")),"",IFERROR(INDEX('2-3 引出列表'!$A$2:$CE$8700,$A2171,MATCH(G$1,'2-3 引出列表'!$A$1:$CD$1,0)),""))</f>
        <v>0</v>
      </c>
      <c r="H2171">
        <f>IF(ISBLANK(IFERROR(INDEX('2-3 引出列表'!$A$2:$CE$8700,$A2171,MATCH(H$1,'2-3 引出列表'!$A$1:$CD$1,0)),"")),"",IFERROR(INDEX('2-3 引出列表'!$A$2:$CE$8700,$A2171,MATCH(H$1,'2-3 引出列表'!$A$1:$CD$1,0)),""))</f>
        <v>0</v>
      </c>
      <c r="I2171">
        <f>IF(ISBLANK(IFERROR(INDEX('2-3 引出列表'!$A$2:$CE$8700,$A2171,MATCH(I$1,'2-3 引出列表'!$A$1:$CD$1,0)),"")),"",IFERROR(INDEX('2-3 引出列表'!$A$2:$CE$8700,$A2171,MATCH(I$1,'2-3 引出列表'!$A$1:$CD$1,0)),""))</f>
        <v>0</v>
      </c>
    </row>
    <row r="2172" customFormat="1" spans="1:9">
      <c r="A2172">
        <v>2171</v>
      </c>
      <c r="B2172">
        <f>IF(ISBLANK(IFERROR(INDEX('2-3 引出列表'!$A$2:$CE$8700,$A2172,MATCH(B$1,'2-3 引出列表'!$A$1:$CD$1,0)),"")),"",IFERROR(INDEX('2-3 引出列表'!$A$2:$CE$8700,$A2172,MATCH(B$1,'2-3 引出列表'!$A$1:$CD$1,0)),""))</f>
        <v>0</v>
      </c>
      <c r="C2172">
        <f>IF(ISBLANK(IFERROR(INDEX('2-3 引出列表'!$A$2:$CE$8700,$A2172,MATCH(C$1,'2-3 引出列表'!$A$1:$CD$1,0)),"")),"",IFERROR(INDEX('2-3 引出列表'!$A$2:$CE$8700,$A2172,MATCH(C$1,'2-3 引出列表'!$A$1:$CD$1,0)),""))</f>
        <v>0</v>
      </c>
      <c r="D2172">
        <f>IF(ISBLANK(IFERROR(INDEX('2-3 引出列表'!$A$2:$CE$8700,$A2172,MATCH(D$1,'2-3 引出列表'!$A$1:$CD$1,0)),"")),"",IFERROR(INDEX('2-3 引出列表'!$A$2:$CE$8700,$A2172,MATCH(D$1,'2-3 引出列表'!$A$1:$CD$1,0)),""))</f>
        <v>0</v>
      </c>
      <c r="E2172">
        <f>IF(ISBLANK(IFERROR(INDEX('2-3 引出列表'!$A$2:$CE$8700,$A2172,MATCH(E$1,'2-3 引出列表'!$A$1:$CD$1,0)),"")),"",IFERROR(INDEX('2-3 引出列表'!$A$2:$CE$8700,$A2172,MATCH(E$1,'2-3 引出列表'!$A$1:$CD$1,0)),""))</f>
        <v>0</v>
      </c>
      <c r="F2172" t="str">
        <f t="shared" si="33"/>
        <v>0</v>
      </c>
      <c r="G2172">
        <f>IF(ISBLANK(IFERROR(INDEX('2-3 引出列表'!$A$2:$CE$8700,$A2172,MATCH(G$1,'2-3 引出列表'!$A$1:$CD$1,0)),"")),"",IFERROR(INDEX('2-3 引出列表'!$A$2:$CE$8700,$A2172,MATCH(G$1,'2-3 引出列表'!$A$1:$CD$1,0)),""))</f>
        <v>0</v>
      </c>
      <c r="H2172">
        <f>IF(ISBLANK(IFERROR(INDEX('2-3 引出列表'!$A$2:$CE$8700,$A2172,MATCH(H$1,'2-3 引出列表'!$A$1:$CD$1,0)),"")),"",IFERROR(INDEX('2-3 引出列表'!$A$2:$CE$8700,$A2172,MATCH(H$1,'2-3 引出列表'!$A$1:$CD$1,0)),""))</f>
        <v>0</v>
      </c>
      <c r="I2172">
        <f>IF(ISBLANK(IFERROR(INDEX('2-3 引出列表'!$A$2:$CE$8700,$A2172,MATCH(I$1,'2-3 引出列表'!$A$1:$CD$1,0)),"")),"",IFERROR(INDEX('2-3 引出列表'!$A$2:$CE$8700,$A2172,MATCH(I$1,'2-3 引出列表'!$A$1:$CD$1,0)),""))</f>
        <v>0</v>
      </c>
    </row>
    <row r="2173" customFormat="1" spans="1:9">
      <c r="A2173">
        <v>2172</v>
      </c>
      <c r="B2173">
        <f>IF(ISBLANK(IFERROR(INDEX('2-3 引出列表'!$A$2:$CE$8700,$A2173,MATCH(B$1,'2-3 引出列表'!$A$1:$CD$1,0)),"")),"",IFERROR(INDEX('2-3 引出列表'!$A$2:$CE$8700,$A2173,MATCH(B$1,'2-3 引出列表'!$A$1:$CD$1,0)),""))</f>
        <v>0</v>
      </c>
      <c r="C2173">
        <f>IF(ISBLANK(IFERROR(INDEX('2-3 引出列表'!$A$2:$CE$8700,$A2173,MATCH(C$1,'2-3 引出列表'!$A$1:$CD$1,0)),"")),"",IFERROR(INDEX('2-3 引出列表'!$A$2:$CE$8700,$A2173,MATCH(C$1,'2-3 引出列表'!$A$1:$CD$1,0)),""))</f>
        <v>0</v>
      </c>
      <c r="D2173">
        <f>IF(ISBLANK(IFERROR(INDEX('2-3 引出列表'!$A$2:$CE$8700,$A2173,MATCH(D$1,'2-3 引出列表'!$A$1:$CD$1,0)),"")),"",IFERROR(INDEX('2-3 引出列表'!$A$2:$CE$8700,$A2173,MATCH(D$1,'2-3 引出列表'!$A$1:$CD$1,0)),""))</f>
        <v>0</v>
      </c>
      <c r="E2173">
        <f>IF(ISBLANK(IFERROR(INDEX('2-3 引出列表'!$A$2:$CE$8700,$A2173,MATCH(E$1,'2-3 引出列表'!$A$1:$CD$1,0)),"")),"",IFERROR(INDEX('2-3 引出列表'!$A$2:$CE$8700,$A2173,MATCH(E$1,'2-3 引出列表'!$A$1:$CD$1,0)),""))</f>
        <v>0</v>
      </c>
      <c r="F2173" t="str">
        <f t="shared" si="33"/>
        <v>0</v>
      </c>
      <c r="G2173">
        <f>IF(ISBLANK(IFERROR(INDEX('2-3 引出列表'!$A$2:$CE$8700,$A2173,MATCH(G$1,'2-3 引出列表'!$A$1:$CD$1,0)),"")),"",IFERROR(INDEX('2-3 引出列表'!$A$2:$CE$8700,$A2173,MATCH(G$1,'2-3 引出列表'!$A$1:$CD$1,0)),""))</f>
        <v>0</v>
      </c>
      <c r="H2173">
        <f>IF(ISBLANK(IFERROR(INDEX('2-3 引出列表'!$A$2:$CE$8700,$A2173,MATCH(H$1,'2-3 引出列表'!$A$1:$CD$1,0)),"")),"",IFERROR(INDEX('2-3 引出列表'!$A$2:$CE$8700,$A2173,MATCH(H$1,'2-3 引出列表'!$A$1:$CD$1,0)),""))</f>
        <v>0</v>
      </c>
      <c r="I2173">
        <f>IF(ISBLANK(IFERROR(INDEX('2-3 引出列表'!$A$2:$CE$8700,$A2173,MATCH(I$1,'2-3 引出列表'!$A$1:$CD$1,0)),"")),"",IFERROR(INDEX('2-3 引出列表'!$A$2:$CE$8700,$A2173,MATCH(I$1,'2-3 引出列表'!$A$1:$CD$1,0)),""))</f>
        <v>0</v>
      </c>
    </row>
    <row r="2174" customFormat="1" spans="1:9">
      <c r="A2174">
        <v>2173</v>
      </c>
      <c r="B2174">
        <f>IF(ISBLANK(IFERROR(INDEX('2-3 引出列表'!$A$2:$CE$8700,$A2174,MATCH(B$1,'2-3 引出列表'!$A$1:$CD$1,0)),"")),"",IFERROR(INDEX('2-3 引出列表'!$A$2:$CE$8700,$A2174,MATCH(B$1,'2-3 引出列表'!$A$1:$CD$1,0)),""))</f>
        <v>0</v>
      </c>
      <c r="C2174">
        <f>IF(ISBLANK(IFERROR(INDEX('2-3 引出列表'!$A$2:$CE$8700,$A2174,MATCH(C$1,'2-3 引出列表'!$A$1:$CD$1,0)),"")),"",IFERROR(INDEX('2-3 引出列表'!$A$2:$CE$8700,$A2174,MATCH(C$1,'2-3 引出列表'!$A$1:$CD$1,0)),""))</f>
        <v>0</v>
      </c>
      <c r="D2174">
        <f>IF(ISBLANK(IFERROR(INDEX('2-3 引出列表'!$A$2:$CE$8700,$A2174,MATCH(D$1,'2-3 引出列表'!$A$1:$CD$1,0)),"")),"",IFERROR(INDEX('2-3 引出列表'!$A$2:$CE$8700,$A2174,MATCH(D$1,'2-3 引出列表'!$A$1:$CD$1,0)),""))</f>
        <v>0</v>
      </c>
      <c r="E2174">
        <f>IF(ISBLANK(IFERROR(INDEX('2-3 引出列表'!$A$2:$CE$8700,$A2174,MATCH(E$1,'2-3 引出列表'!$A$1:$CD$1,0)),"")),"",IFERROR(INDEX('2-3 引出列表'!$A$2:$CE$8700,$A2174,MATCH(E$1,'2-3 引出列表'!$A$1:$CD$1,0)),""))</f>
        <v>0</v>
      </c>
      <c r="F2174" t="str">
        <f t="shared" si="33"/>
        <v>0</v>
      </c>
      <c r="G2174">
        <f>IF(ISBLANK(IFERROR(INDEX('2-3 引出列表'!$A$2:$CE$8700,$A2174,MATCH(G$1,'2-3 引出列表'!$A$1:$CD$1,0)),"")),"",IFERROR(INDEX('2-3 引出列表'!$A$2:$CE$8700,$A2174,MATCH(G$1,'2-3 引出列表'!$A$1:$CD$1,0)),""))</f>
        <v>0</v>
      </c>
      <c r="H2174">
        <f>IF(ISBLANK(IFERROR(INDEX('2-3 引出列表'!$A$2:$CE$8700,$A2174,MATCH(H$1,'2-3 引出列表'!$A$1:$CD$1,0)),"")),"",IFERROR(INDEX('2-3 引出列表'!$A$2:$CE$8700,$A2174,MATCH(H$1,'2-3 引出列表'!$A$1:$CD$1,0)),""))</f>
        <v>0</v>
      </c>
      <c r="I2174">
        <f>IF(ISBLANK(IFERROR(INDEX('2-3 引出列表'!$A$2:$CE$8700,$A2174,MATCH(I$1,'2-3 引出列表'!$A$1:$CD$1,0)),"")),"",IFERROR(INDEX('2-3 引出列表'!$A$2:$CE$8700,$A2174,MATCH(I$1,'2-3 引出列表'!$A$1:$CD$1,0)),""))</f>
        <v>0</v>
      </c>
    </row>
    <row r="2175" customFormat="1" spans="1:9">
      <c r="A2175">
        <v>2174</v>
      </c>
      <c r="B2175">
        <f>IF(ISBLANK(IFERROR(INDEX('2-3 引出列表'!$A$2:$CE$8700,$A2175,MATCH(B$1,'2-3 引出列表'!$A$1:$CD$1,0)),"")),"",IFERROR(INDEX('2-3 引出列表'!$A$2:$CE$8700,$A2175,MATCH(B$1,'2-3 引出列表'!$A$1:$CD$1,0)),""))</f>
        <v>0</v>
      </c>
      <c r="C2175">
        <f>IF(ISBLANK(IFERROR(INDEX('2-3 引出列表'!$A$2:$CE$8700,$A2175,MATCH(C$1,'2-3 引出列表'!$A$1:$CD$1,0)),"")),"",IFERROR(INDEX('2-3 引出列表'!$A$2:$CE$8700,$A2175,MATCH(C$1,'2-3 引出列表'!$A$1:$CD$1,0)),""))</f>
        <v>0</v>
      </c>
      <c r="D2175">
        <f>IF(ISBLANK(IFERROR(INDEX('2-3 引出列表'!$A$2:$CE$8700,$A2175,MATCH(D$1,'2-3 引出列表'!$A$1:$CD$1,0)),"")),"",IFERROR(INDEX('2-3 引出列表'!$A$2:$CE$8700,$A2175,MATCH(D$1,'2-3 引出列表'!$A$1:$CD$1,0)),""))</f>
        <v>0</v>
      </c>
      <c r="E2175">
        <f>IF(ISBLANK(IFERROR(INDEX('2-3 引出列表'!$A$2:$CE$8700,$A2175,MATCH(E$1,'2-3 引出列表'!$A$1:$CD$1,0)),"")),"",IFERROR(INDEX('2-3 引出列表'!$A$2:$CE$8700,$A2175,MATCH(E$1,'2-3 引出列表'!$A$1:$CD$1,0)),""))</f>
        <v>0</v>
      </c>
      <c r="F2175" t="str">
        <f t="shared" si="33"/>
        <v>0</v>
      </c>
      <c r="G2175">
        <f>IF(ISBLANK(IFERROR(INDEX('2-3 引出列表'!$A$2:$CE$8700,$A2175,MATCH(G$1,'2-3 引出列表'!$A$1:$CD$1,0)),"")),"",IFERROR(INDEX('2-3 引出列表'!$A$2:$CE$8700,$A2175,MATCH(G$1,'2-3 引出列表'!$A$1:$CD$1,0)),""))</f>
        <v>0</v>
      </c>
      <c r="H2175">
        <f>IF(ISBLANK(IFERROR(INDEX('2-3 引出列表'!$A$2:$CE$8700,$A2175,MATCH(H$1,'2-3 引出列表'!$A$1:$CD$1,0)),"")),"",IFERROR(INDEX('2-3 引出列表'!$A$2:$CE$8700,$A2175,MATCH(H$1,'2-3 引出列表'!$A$1:$CD$1,0)),""))</f>
        <v>0</v>
      </c>
      <c r="I2175">
        <f>IF(ISBLANK(IFERROR(INDEX('2-3 引出列表'!$A$2:$CE$8700,$A2175,MATCH(I$1,'2-3 引出列表'!$A$1:$CD$1,0)),"")),"",IFERROR(INDEX('2-3 引出列表'!$A$2:$CE$8700,$A2175,MATCH(I$1,'2-3 引出列表'!$A$1:$CD$1,0)),""))</f>
        <v>0</v>
      </c>
    </row>
    <row r="2176" customFormat="1" spans="1:9">
      <c r="A2176">
        <v>2175</v>
      </c>
      <c r="B2176">
        <f>IF(ISBLANK(IFERROR(INDEX('2-3 引出列表'!$A$2:$CE$8700,$A2176,MATCH(B$1,'2-3 引出列表'!$A$1:$CD$1,0)),"")),"",IFERROR(INDEX('2-3 引出列表'!$A$2:$CE$8700,$A2176,MATCH(B$1,'2-3 引出列表'!$A$1:$CD$1,0)),""))</f>
        <v>0</v>
      </c>
      <c r="C2176">
        <f>IF(ISBLANK(IFERROR(INDEX('2-3 引出列表'!$A$2:$CE$8700,$A2176,MATCH(C$1,'2-3 引出列表'!$A$1:$CD$1,0)),"")),"",IFERROR(INDEX('2-3 引出列表'!$A$2:$CE$8700,$A2176,MATCH(C$1,'2-3 引出列表'!$A$1:$CD$1,0)),""))</f>
        <v>0</v>
      </c>
      <c r="D2176">
        <f>IF(ISBLANK(IFERROR(INDEX('2-3 引出列表'!$A$2:$CE$8700,$A2176,MATCH(D$1,'2-3 引出列表'!$A$1:$CD$1,0)),"")),"",IFERROR(INDEX('2-3 引出列表'!$A$2:$CE$8700,$A2176,MATCH(D$1,'2-3 引出列表'!$A$1:$CD$1,0)),""))</f>
        <v>0</v>
      </c>
      <c r="E2176">
        <f>IF(ISBLANK(IFERROR(INDEX('2-3 引出列表'!$A$2:$CE$8700,$A2176,MATCH(E$1,'2-3 引出列表'!$A$1:$CD$1,0)),"")),"",IFERROR(INDEX('2-3 引出列表'!$A$2:$CE$8700,$A2176,MATCH(E$1,'2-3 引出列表'!$A$1:$CD$1,0)),""))</f>
        <v>0</v>
      </c>
      <c r="F2176" t="str">
        <f t="shared" si="33"/>
        <v>0</v>
      </c>
      <c r="G2176">
        <f>IF(ISBLANK(IFERROR(INDEX('2-3 引出列表'!$A$2:$CE$8700,$A2176,MATCH(G$1,'2-3 引出列表'!$A$1:$CD$1,0)),"")),"",IFERROR(INDEX('2-3 引出列表'!$A$2:$CE$8700,$A2176,MATCH(G$1,'2-3 引出列表'!$A$1:$CD$1,0)),""))</f>
        <v>0</v>
      </c>
      <c r="H2176">
        <f>IF(ISBLANK(IFERROR(INDEX('2-3 引出列表'!$A$2:$CE$8700,$A2176,MATCH(H$1,'2-3 引出列表'!$A$1:$CD$1,0)),"")),"",IFERROR(INDEX('2-3 引出列表'!$A$2:$CE$8700,$A2176,MATCH(H$1,'2-3 引出列表'!$A$1:$CD$1,0)),""))</f>
        <v>0</v>
      </c>
      <c r="I2176">
        <f>IF(ISBLANK(IFERROR(INDEX('2-3 引出列表'!$A$2:$CE$8700,$A2176,MATCH(I$1,'2-3 引出列表'!$A$1:$CD$1,0)),"")),"",IFERROR(INDEX('2-3 引出列表'!$A$2:$CE$8700,$A2176,MATCH(I$1,'2-3 引出列表'!$A$1:$CD$1,0)),""))</f>
        <v>0</v>
      </c>
    </row>
    <row r="2177" customFormat="1" spans="1:9">
      <c r="A2177">
        <v>2176</v>
      </c>
      <c r="B2177">
        <f>IF(ISBLANK(IFERROR(INDEX('2-3 引出列表'!$A$2:$CE$8700,$A2177,MATCH(B$1,'2-3 引出列表'!$A$1:$CD$1,0)),"")),"",IFERROR(INDEX('2-3 引出列表'!$A$2:$CE$8700,$A2177,MATCH(B$1,'2-3 引出列表'!$A$1:$CD$1,0)),""))</f>
        <v>0</v>
      </c>
      <c r="C2177">
        <f>IF(ISBLANK(IFERROR(INDEX('2-3 引出列表'!$A$2:$CE$8700,$A2177,MATCH(C$1,'2-3 引出列表'!$A$1:$CD$1,0)),"")),"",IFERROR(INDEX('2-3 引出列表'!$A$2:$CE$8700,$A2177,MATCH(C$1,'2-3 引出列表'!$A$1:$CD$1,0)),""))</f>
        <v>0</v>
      </c>
      <c r="D2177">
        <f>IF(ISBLANK(IFERROR(INDEX('2-3 引出列表'!$A$2:$CE$8700,$A2177,MATCH(D$1,'2-3 引出列表'!$A$1:$CD$1,0)),"")),"",IFERROR(INDEX('2-3 引出列表'!$A$2:$CE$8700,$A2177,MATCH(D$1,'2-3 引出列表'!$A$1:$CD$1,0)),""))</f>
        <v>0</v>
      </c>
      <c r="E2177">
        <f>IF(ISBLANK(IFERROR(INDEX('2-3 引出列表'!$A$2:$CE$8700,$A2177,MATCH(E$1,'2-3 引出列表'!$A$1:$CD$1,0)),"")),"",IFERROR(INDEX('2-3 引出列表'!$A$2:$CE$8700,$A2177,MATCH(E$1,'2-3 引出列表'!$A$1:$CD$1,0)),""))</f>
        <v>0</v>
      </c>
      <c r="F2177" t="str">
        <f t="shared" si="33"/>
        <v>0</v>
      </c>
      <c r="G2177">
        <f>IF(ISBLANK(IFERROR(INDEX('2-3 引出列表'!$A$2:$CE$8700,$A2177,MATCH(G$1,'2-3 引出列表'!$A$1:$CD$1,0)),"")),"",IFERROR(INDEX('2-3 引出列表'!$A$2:$CE$8700,$A2177,MATCH(G$1,'2-3 引出列表'!$A$1:$CD$1,0)),""))</f>
        <v>0</v>
      </c>
      <c r="H2177">
        <f>IF(ISBLANK(IFERROR(INDEX('2-3 引出列表'!$A$2:$CE$8700,$A2177,MATCH(H$1,'2-3 引出列表'!$A$1:$CD$1,0)),"")),"",IFERROR(INDEX('2-3 引出列表'!$A$2:$CE$8700,$A2177,MATCH(H$1,'2-3 引出列表'!$A$1:$CD$1,0)),""))</f>
        <v>0</v>
      </c>
      <c r="I2177">
        <f>IF(ISBLANK(IFERROR(INDEX('2-3 引出列表'!$A$2:$CE$8700,$A2177,MATCH(I$1,'2-3 引出列表'!$A$1:$CD$1,0)),"")),"",IFERROR(INDEX('2-3 引出列表'!$A$2:$CE$8700,$A2177,MATCH(I$1,'2-3 引出列表'!$A$1:$CD$1,0)),""))</f>
        <v>0</v>
      </c>
    </row>
    <row r="2178" customFormat="1" spans="1:9">
      <c r="A2178">
        <v>2177</v>
      </c>
      <c r="B2178">
        <f>IF(ISBLANK(IFERROR(INDEX('2-3 引出列表'!$A$2:$CE$8700,$A2178,MATCH(B$1,'2-3 引出列表'!$A$1:$CD$1,0)),"")),"",IFERROR(INDEX('2-3 引出列表'!$A$2:$CE$8700,$A2178,MATCH(B$1,'2-3 引出列表'!$A$1:$CD$1,0)),""))</f>
        <v>0</v>
      </c>
      <c r="C2178">
        <f>IF(ISBLANK(IFERROR(INDEX('2-3 引出列表'!$A$2:$CE$8700,$A2178,MATCH(C$1,'2-3 引出列表'!$A$1:$CD$1,0)),"")),"",IFERROR(INDEX('2-3 引出列表'!$A$2:$CE$8700,$A2178,MATCH(C$1,'2-3 引出列表'!$A$1:$CD$1,0)),""))</f>
        <v>0</v>
      </c>
      <c r="D2178">
        <f>IF(ISBLANK(IFERROR(INDEX('2-3 引出列表'!$A$2:$CE$8700,$A2178,MATCH(D$1,'2-3 引出列表'!$A$1:$CD$1,0)),"")),"",IFERROR(INDEX('2-3 引出列表'!$A$2:$CE$8700,$A2178,MATCH(D$1,'2-3 引出列表'!$A$1:$CD$1,0)),""))</f>
        <v>0</v>
      </c>
      <c r="E2178">
        <f>IF(ISBLANK(IFERROR(INDEX('2-3 引出列表'!$A$2:$CE$8700,$A2178,MATCH(E$1,'2-3 引出列表'!$A$1:$CD$1,0)),"")),"",IFERROR(INDEX('2-3 引出列表'!$A$2:$CE$8700,$A2178,MATCH(E$1,'2-3 引出列表'!$A$1:$CD$1,0)),""))</f>
        <v>0</v>
      </c>
      <c r="F2178" t="str">
        <f t="shared" ref="F2178:F2231" si="34">LEFT(E2178,7)</f>
        <v>0</v>
      </c>
      <c r="G2178">
        <f>IF(ISBLANK(IFERROR(INDEX('2-3 引出列表'!$A$2:$CE$8700,$A2178,MATCH(G$1,'2-3 引出列表'!$A$1:$CD$1,0)),"")),"",IFERROR(INDEX('2-3 引出列表'!$A$2:$CE$8700,$A2178,MATCH(G$1,'2-3 引出列表'!$A$1:$CD$1,0)),""))</f>
        <v>0</v>
      </c>
      <c r="H2178">
        <f>IF(ISBLANK(IFERROR(INDEX('2-3 引出列表'!$A$2:$CE$8700,$A2178,MATCH(H$1,'2-3 引出列表'!$A$1:$CD$1,0)),"")),"",IFERROR(INDEX('2-3 引出列表'!$A$2:$CE$8700,$A2178,MATCH(H$1,'2-3 引出列表'!$A$1:$CD$1,0)),""))</f>
        <v>0</v>
      </c>
      <c r="I2178">
        <f>IF(ISBLANK(IFERROR(INDEX('2-3 引出列表'!$A$2:$CE$8700,$A2178,MATCH(I$1,'2-3 引出列表'!$A$1:$CD$1,0)),"")),"",IFERROR(INDEX('2-3 引出列表'!$A$2:$CE$8700,$A2178,MATCH(I$1,'2-3 引出列表'!$A$1:$CD$1,0)),""))</f>
        <v>0</v>
      </c>
    </row>
    <row r="2179" customFormat="1" spans="1:9">
      <c r="A2179">
        <v>2178</v>
      </c>
      <c r="B2179">
        <f>IF(ISBLANK(IFERROR(INDEX('2-3 引出列表'!$A$2:$CE$8700,$A2179,MATCH(B$1,'2-3 引出列表'!$A$1:$CD$1,0)),"")),"",IFERROR(INDEX('2-3 引出列表'!$A$2:$CE$8700,$A2179,MATCH(B$1,'2-3 引出列表'!$A$1:$CD$1,0)),""))</f>
        <v>0</v>
      </c>
      <c r="C2179">
        <f>IF(ISBLANK(IFERROR(INDEX('2-3 引出列表'!$A$2:$CE$8700,$A2179,MATCH(C$1,'2-3 引出列表'!$A$1:$CD$1,0)),"")),"",IFERROR(INDEX('2-3 引出列表'!$A$2:$CE$8700,$A2179,MATCH(C$1,'2-3 引出列表'!$A$1:$CD$1,0)),""))</f>
        <v>0</v>
      </c>
      <c r="D2179">
        <f>IF(ISBLANK(IFERROR(INDEX('2-3 引出列表'!$A$2:$CE$8700,$A2179,MATCH(D$1,'2-3 引出列表'!$A$1:$CD$1,0)),"")),"",IFERROR(INDEX('2-3 引出列表'!$A$2:$CE$8700,$A2179,MATCH(D$1,'2-3 引出列表'!$A$1:$CD$1,0)),""))</f>
        <v>0</v>
      </c>
      <c r="E2179">
        <f>IF(ISBLANK(IFERROR(INDEX('2-3 引出列表'!$A$2:$CE$8700,$A2179,MATCH(E$1,'2-3 引出列表'!$A$1:$CD$1,0)),"")),"",IFERROR(INDEX('2-3 引出列表'!$A$2:$CE$8700,$A2179,MATCH(E$1,'2-3 引出列表'!$A$1:$CD$1,0)),""))</f>
        <v>0</v>
      </c>
      <c r="F2179" t="str">
        <f t="shared" si="34"/>
        <v>0</v>
      </c>
      <c r="G2179">
        <f>IF(ISBLANK(IFERROR(INDEX('2-3 引出列表'!$A$2:$CE$8700,$A2179,MATCH(G$1,'2-3 引出列表'!$A$1:$CD$1,0)),"")),"",IFERROR(INDEX('2-3 引出列表'!$A$2:$CE$8700,$A2179,MATCH(G$1,'2-3 引出列表'!$A$1:$CD$1,0)),""))</f>
        <v>0</v>
      </c>
      <c r="H2179">
        <f>IF(ISBLANK(IFERROR(INDEX('2-3 引出列表'!$A$2:$CE$8700,$A2179,MATCH(H$1,'2-3 引出列表'!$A$1:$CD$1,0)),"")),"",IFERROR(INDEX('2-3 引出列表'!$A$2:$CE$8700,$A2179,MATCH(H$1,'2-3 引出列表'!$A$1:$CD$1,0)),""))</f>
        <v>0</v>
      </c>
      <c r="I2179">
        <f>IF(ISBLANK(IFERROR(INDEX('2-3 引出列表'!$A$2:$CE$8700,$A2179,MATCH(I$1,'2-3 引出列表'!$A$1:$CD$1,0)),"")),"",IFERROR(INDEX('2-3 引出列表'!$A$2:$CE$8700,$A2179,MATCH(I$1,'2-3 引出列表'!$A$1:$CD$1,0)),""))</f>
        <v>0</v>
      </c>
    </row>
    <row r="2180" customFormat="1" spans="1:9">
      <c r="A2180">
        <v>2179</v>
      </c>
      <c r="B2180">
        <f>IF(ISBLANK(IFERROR(INDEX('2-3 引出列表'!$A$2:$CE$8700,$A2180,MATCH(B$1,'2-3 引出列表'!$A$1:$CD$1,0)),"")),"",IFERROR(INDEX('2-3 引出列表'!$A$2:$CE$8700,$A2180,MATCH(B$1,'2-3 引出列表'!$A$1:$CD$1,0)),""))</f>
        <v>0</v>
      </c>
      <c r="C2180">
        <f>IF(ISBLANK(IFERROR(INDEX('2-3 引出列表'!$A$2:$CE$8700,$A2180,MATCH(C$1,'2-3 引出列表'!$A$1:$CD$1,0)),"")),"",IFERROR(INDEX('2-3 引出列表'!$A$2:$CE$8700,$A2180,MATCH(C$1,'2-3 引出列表'!$A$1:$CD$1,0)),""))</f>
        <v>0</v>
      </c>
      <c r="D2180">
        <f>IF(ISBLANK(IFERROR(INDEX('2-3 引出列表'!$A$2:$CE$8700,$A2180,MATCH(D$1,'2-3 引出列表'!$A$1:$CD$1,0)),"")),"",IFERROR(INDEX('2-3 引出列表'!$A$2:$CE$8700,$A2180,MATCH(D$1,'2-3 引出列表'!$A$1:$CD$1,0)),""))</f>
        <v>0</v>
      </c>
      <c r="E2180">
        <f>IF(ISBLANK(IFERROR(INDEX('2-3 引出列表'!$A$2:$CE$8700,$A2180,MATCH(E$1,'2-3 引出列表'!$A$1:$CD$1,0)),"")),"",IFERROR(INDEX('2-3 引出列表'!$A$2:$CE$8700,$A2180,MATCH(E$1,'2-3 引出列表'!$A$1:$CD$1,0)),""))</f>
        <v>0</v>
      </c>
      <c r="F2180" t="str">
        <f t="shared" si="34"/>
        <v>0</v>
      </c>
      <c r="G2180">
        <f>IF(ISBLANK(IFERROR(INDEX('2-3 引出列表'!$A$2:$CE$8700,$A2180,MATCH(G$1,'2-3 引出列表'!$A$1:$CD$1,0)),"")),"",IFERROR(INDEX('2-3 引出列表'!$A$2:$CE$8700,$A2180,MATCH(G$1,'2-3 引出列表'!$A$1:$CD$1,0)),""))</f>
        <v>0</v>
      </c>
      <c r="H2180">
        <f>IF(ISBLANK(IFERROR(INDEX('2-3 引出列表'!$A$2:$CE$8700,$A2180,MATCH(H$1,'2-3 引出列表'!$A$1:$CD$1,0)),"")),"",IFERROR(INDEX('2-3 引出列表'!$A$2:$CE$8700,$A2180,MATCH(H$1,'2-3 引出列表'!$A$1:$CD$1,0)),""))</f>
        <v>0</v>
      </c>
      <c r="I2180">
        <f>IF(ISBLANK(IFERROR(INDEX('2-3 引出列表'!$A$2:$CE$8700,$A2180,MATCH(I$1,'2-3 引出列表'!$A$1:$CD$1,0)),"")),"",IFERROR(INDEX('2-3 引出列表'!$A$2:$CE$8700,$A2180,MATCH(I$1,'2-3 引出列表'!$A$1:$CD$1,0)),""))</f>
        <v>0</v>
      </c>
    </row>
    <row r="2181" customFormat="1" spans="1:9">
      <c r="A2181">
        <v>2180</v>
      </c>
      <c r="B2181">
        <f>IF(ISBLANK(IFERROR(INDEX('2-3 引出列表'!$A$2:$CE$8700,$A2181,MATCH(B$1,'2-3 引出列表'!$A$1:$CD$1,0)),"")),"",IFERROR(INDEX('2-3 引出列表'!$A$2:$CE$8700,$A2181,MATCH(B$1,'2-3 引出列表'!$A$1:$CD$1,0)),""))</f>
        <v>0</v>
      </c>
      <c r="C2181">
        <f>IF(ISBLANK(IFERROR(INDEX('2-3 引出列表'!$A$2:$CE$8700,$A2181,MATCH(C$1,'2-3 引出列表'!$A$1:$CD$1,0)),"")),"",IFERROR(INDEX('2-3 引出列表'!$A$2:$CE$8700,$A2181,MATCH(C$1,'2-3 引出列表'!$A$1:$CD$1,0)),""))</f>
        <v>0</v>
      </c>
      <c r="D2181">
        <f>IF(ISBLANK(IFERROR(INDEX('2-3 引出列表'!$A$2:$CE$8700,$A2181,MATCH(D$1,'2-3 引出列表'!$A$1:$CD$1,0)),"")),"",IFERROR(INDEX('2-3 引出列表'!$A$2:$CE$8700,$A2181,MATCH(D$1,'2-3 引出列表'!$A$1:$CD$1,0)),""))</f>
        <v>0</v>
      </c>
      <c r="E2181">
        <f>IF(ISBLANK(IFERROR(INDEX('2-3 引出列表'!$A$2:$CE$8700,$A2181,MATCH(E$1,'2-3 引出列表'!$A$1:$CD$1,0)),"")),"",IFERROR(INDEX('2-3 引出列表'!$A$2:$CE$8700,$A2181,MATCH(E$1,'2-3 引出列表'!$A$1:$CD$1,0)),""))</f>
        <v>0</v>
      </c>
      <c r="F2181" t="str">
        <f t="shared" si="34"/>
        <v>0</v>
      </c>
      <c r="G2181">
        <f>IF(ISBLANK(IFERROR(INDEX('2-3 引出列表'!$A$2:$CE$8700,$A2181,MATCH(G$1,'2-3 引出列表'!$A$1:$CD$1,0)),"")),"",IFERROR(INDEX('2-3 引出列表'!$A$2:$CE$8700,$A2181,MATCH(G$1,'2-3 引出列表'!$A$1:$CD$1,0)),""))</f>
        <v>0</v>
      </c>
      <c r="H2181">
        <f>IF(ISBLANK(IFERROR(INDEX('2-3 引出列表'!$A$2:$CE$8700,$A2181,MATCH(H$1,'2-3 引出列表'!$A$1:$CD$1,0)),"")),"",IFERROR(INDEX('2-3 引出列表'!$A$2:$CE$8700,$A2181,MATCH(H$1,'2-3 引出列表'!$A$1:$CD$1,0)),""))</f>
        <v>0</v>
      </c>
      <c r="I2181">
        <f>IF(ISBLANK(IFERROR(INDEX('2-3 引出列表'!$A$2:$CE$8700,$A2181,MATCH(I$1,'2-3 引出列表'!$A$1:$CD$1,0)),"")),"",IFERROR(INDEX('2-3 引出列表'!$A$2:$CE$8700,$A2181,MATCH(I$1,'2-3 引出列表'!$A$1:$CD$1,0)),""))</f>
        <v>0</v>
      </c>
    </row>
    <row r="2182" customFormat="1" spans="1:9">
      <c r="A2182">
        <v>2181</v>
      </c>
      <c r="B2182">
        <f>IF(ISBLANK(IFERROR(INDEX('2-3 引出列表'!$A$2:$CE$8700,$A2182,MATCH(B$1,'2-3 引出列表'!$A$1:$CD$1,0)),"")),"",IFERROR(INDEX('2-3 引出列表'!$A$2:$CE$8700,$A2182,MATCH(B$1,'2-3 引出列表'!$A$1:$CD$1,0)),""))</f>
        <v>0</v>
      </c>
      <c r="C2182">
        <f>IF(ISBLANK(IFERROR(INDEX('2-3 引出列表'!$A$2:$CE$8700,$A2182,MATCH(C$1,'2-3 引出列表'!$A$1:$CD$1,0)),"")),"",IFERROR(INDEX('2-3 引出列表'!$A$2:$CE$8700,$A2182,MATCH(C$1,'2-3 引出列表'!$A$1:$CD$1,0)),""))</f>
        <v>0</v>
      </c>
      <c r="D2182">
        <f>IF(ISBLANK(IFERROR(INDEX('2-3 引出列表'!$A$2:$CE$8700,$A2182,MATCH(D$1,'2-3 引出列表'!$A$1:$CD$1,0)),"")),"",IFERROR(INDEX('2-3 引出列表'!$A$2:$CE$8700,$A2182,MATCH(D$1,'2-3 引出列表'!$A$1:$CD$1,0)),""))</f>
        <v>0</v>
      </c>
      <c r="E2182">
        <f>IF(ISBLANK(IFERROR(INDEX('2-3 引出列表'!$A$2:$CE$8700,$A2182,MATCH(E$1,'2-3 引出列表'!$A$1:$CD$1,0)),"")),"",IFERROR(INDEX('2-3 引出列表'!$A$2:$CE$8700,$A2182,MATCH(E$1,'2-3 引出列表'!$A$1:$CD$1,0)),""))</f>
        <v>0</v>
      </c>
      <c r="F2182" t="str">
        <f t="shared" si="34"/>
        <v>0</v>
      </c>
      <c r="G2182">
        <f>IF(ISBLANK(IFERROR(INDEX('2-3 引出列表'!$A$2:$CE$8700,$A2182,MATCH(G$1,'2-3 引出列表'!$A$1:$CD$1,0)),"")),"",IFERROR(INDEX('2-3 引出列表'!$A$2:$CE$8700,$A2182,MATCH(G$1,'2-3 引出列表'!$A$1:$CD$1,0)),""))</f>
        <v>0</v>
      </c>
      <c r="H2182">
        <f>IF(ISBLANK(IFERROR(INDEX('2-3 引出列表'!$A$2:$CE$8700,$A2182,MATCH(H$1,'2-3 引出列表'!$A$1:$CD$1,0)),"")),"",IFERROR(INDEX('2-3 引出列表'!$A$2:$CE$8700,$A2182,MATCH(H$1,'2-3 引出列表'!$A$1:$CD$1,0)),""))</f>
        <v>0</v>
      </c>
      <c r="I2182">
        <f>IF(ISBLANK(IFERROR(INDEX('2-3 引出列表'!$A$2:$CE$8700,$A2182,MATCH(I$1,'2-3 引出列表'!$A$1:$CD$1,0)),"")),"",IFERROR(INDEX('2-3 引出列表'!$A$2:$CE$8700,$A2182,MATCH(I$1,'2-3 引出列表'!$A$1:$CD$1,0)),""))</f>
        <v>0</v>
      </c>
    </row>
    <row r="2183" customFormat="1" spans="1:9">
      <c r="A2183">
        <v>2182</v>
      </c>
      <c r="B2183">
        <f>IF(ISBLANK(IFERROR(INDEX('2-3 引出列表'!$A$2:$CE$8700,$A2183,MATCH(B$1,'2-3 引出列表'!$A$1:$CD$1,0)),"")),"",IFERROR(INDEX('2-3 引出列表'!$A$2:$CE$8700,$A2183,MATCH(B$1,'2-3 引出列表'!$A$1:$CD$1,0)),""))</f>
        <v>0</v>
      </c>
      <c r="C2183">
        <f>IF(ISBLANK(IFERROR(INDEX('2-3 引出列表'!$A$2:$CE$8700,$A2183,MATCH(C$1,'2-3 引出列表'!$A$1:$CD$1,0)),"")),"",IFERROR(INDEX('2-3 引出列表'!$A$2:$CE$8700,$A2183,MATCH(C$1,'2-3 引出列表'!$A$1:$CD$1,0)),""))</f>
        <v>0</v>
      </c>
      <c r="D2183">
        <f>IF(ISBLANK(IFERROR(INDEX('2-3 引出列表'!$A$2:$CE$8700,$A2183,MATCH(D$1,'2-3 引出列表'!$A$1:$CD$1,0)),"")),"",IFERROR(INDEX('2-3 引出列表'!$A$2:$CE$8700,$A2183,MATCH(D$1,'2-3 引出列表'!$A$1:$CD$1,0)),""))</f>
        <v>0</v>
      </c>
      <c r="E2183">
        <f>IF(ISBLANK(IFERROR(INDEX('2-3 引出列表'!$A$2:$CE$8700,$A2183,MATCH(E$1,'2-3 引出列表'!$A$1:$CD$1,0)),"")),"",IFERROR(INDEX('2-3 引出列表'!$A$2:$CE$8700,$A2183,MATCH(E$1,'2-3 引出列表'!$A$1:$CD$1,0)),""))</f>
        <v>0</v>
      </c>
      <c r="F2183" t="str">
        <f t="shared" si="34"/>
        <v>0</v>
      </c>
      <c r="G2183">
        <f>IF(ISBLANK(IFERROR(INDEX('2-3 引出列表'!$A$2:$CE$8700,$A2183,MATCH(G$1,'2-3 引出列表'!$A$1:$CD$1,0)),"")),"",IFERROR(INDEX('2-3 引出列表'!$A$2:$CE$8700,$A2183,MATCH(G$1,'2-3 引出列表'!$A$1:$CD$1,0)),""))</f>
        <v>0</v>
      </c>
      <c r="H2183">
        <f>IF(ISBLANK(IFERROR(INDEX('2-3 引出列表'!$A$2:$CE$8700,$A2183,MATCH(H$1,'2-3 引出列表'!$A$1:$CD$1,0)),"")),"",IFERROR(INDEX('2-3 引出列表'!$A$2:$CE$8700,$A2183,MATCH(H$1,'2-3 引出列表'!$A$1:$CD$1,0)),""))</f>
        <v>0</v>
      </c>
      <c r="I2183">
        <f>IF(ISBLANK(IFERROR(INDEX('2-3 引出列表'!$A$2:$CE$8700,$A2183,MATCH(I$1,'2-3 引出列表'!$A$1:$CD$1,0)),"")),"",IFERROR(INDEX('2-3 引出列表'!$A$2:$CE$8700,$A2183,MATCH(I$1,'2-3 引出列表'!$A$1:$CD$1,0)),""))</f>
        <v>0</v>
      </c>
    </row>
    <row r="2184" customFormat="1" spans="1:9">
      <c r="A2184">
        <v>2183</v>
      </c>
      <c r="B2184">
        <f>IF(ISBLANK(IFERROR(INDEX('2-3 引出列表'!$A$2:$CE$8700,$A2184,MATCH(B$1,'2-3 引出列表'!$A$1:$CD$1,0)),"")),"",IFERROR(INDEX('2-3 引出列表'!$A$2:$CE$8700,$A2184,MATCH(B$1,'2-3 引出列表'!$A$1:$CD$1,0)),""))</f>
        <v>0</v>
      </c>
      <c r="C2184">
        <f>IF(ISBLANK(IFERROR(INDEX('2-3 引出列表'!$A$2:$CE$8700,$A2184,MATCH(C$1,'2-3 引出列表'!$A$1:$CD$1,0)),"")),"",IFERROR(INDEX('2-3 引出列表'!$A$2:$CE$8700,$A2184,MATCH(C$1,'2-3 引出列表'!$A$1:$CD$1,0)),""))</f>
        <v>0</v>
      </c>
      <c r="D2184">
        <f>IF(ISBLANK(IFERROR(INDEX('2-3 引出列表'!$A$2:$CE$8700,$A2184,MATCH(D$1,'2-3 引出列表'!$A$1:$CD$1,0)),"")),"",IFERROR(INDEX('2-3 引出列表'!$A$2:$CE$8700,$A2184,MATCH(D$1,'2-3 引出列表'!$A$1:$CD$1,0)),""))</f>
        <v>0</v>
      </c>
      <c r="E2184">
        <f>IF(ISBLANK(IFERROR(INDEX('2-3 引出列表'!$A$2:$CE$8700,$A2184,MATCH(E$1,'2-3 引出列表'!$A$1:$CD$1,0)),"")),"",IFERROR(INDEX('2-3 引出列表'!$A$2:$CE$8700,$A2184,MATCH(E$1,'2-3 引出列表'!$A$1:$CD$1,0)),""))</f>
        <v>0</v>
      </c>
      <c r="F2184" t="str">
        <f t="shared" si="34"/>
        <v>0</v>
      </c>
      <c r="G2184">
        <f>IF(ISBLANK(IFERROR(INDEX('2-3 引出列表'!$A$2:$CE$8700,$A2184,MATCH(G$1,'2-3 引出列表'!$A$1:$CD$1,0)),"")),"",IFERROR(INDEX('2-3 引出列表'!$A$2:$CE$8700,$A2184,MATCH(G$1,'2-3 引出列表'!$A$1:$CD$1,0)),""))</f>
        <v>0</v>
      </c>
      <c r="H2184">
        <f>IF(ISBLANK(IFERROR(INDEX('2-3 引出列表'!$A$2:$CE$8700,$A2184,MATCH(H$1,'2-3 引出列表'!$A$1:$CD$1,0)),"")),"",IFERROR(INDEX('2-3 引出列表'!$A$2:$CE$8700,$A2184,MATCH(H$1,'2-3 引出列表'!$A$1:$CD$1,0)),""))</f>
        <v>0</v>
      </c>
      <c r="I2184">
        <f>IF(ISBLANK(IFERROR(INDEX('2-3 引出列表'!$A$2:$CE$8700,$A2184,MATCH(I$1,'2-3 引出列表'!$A$1:$CD$1,0)),"")),"",IFERROR(INDEX('2-3 引出列表'!$A$2:$CE$8700,$A2184,MATCH(I$1,'2-3 引出列表'!$A$1:$CD$1,0)),""))</f>
        <v>0</v>
      </c>
    </row>
    <row r="2185" customFormat="1" spans="1:9">
      <c r="A2185">
        <v>2184</v>
      </c>
      <c r="B2185">
        <f>IF(ISBLANK(IFERROR(INDEX('2-3 引出列表'!$A$2:$CE$8700,$A2185,MATCH(B$1,'2-3 引出列表'!$A$1:$CD$1,0)),"")),"",IFERROR(INDEX('2-3 引出列表'!$A$2:$CE$8700,$A2185,MATCH(B$1,'2-3 引出列表'!$A$1:$CD$1,0)),""))</f>
        <v>0</v>
      </c>
      <c r="C2185">
        <f>IF(ISBLANK(IFERROR(INDEX('2-3 引出列表'!$A$2:$CE$8700,$A2185,MATCH(C$1,'2-3 引出列表'!$A$1:$CD$1,0)),"")),"",IFERROR(INDEX('2-3 引出列表'!$A$2:$CE$8700,$A2185,MATCH(C$1,'2-3 引出列表'!$A$1:$CD$1,0)),""))</f>
        <v>0</v>
      </c>
      <c r="D2185">
        <f>IF(ISBLANK(IFERROR(INDEX('2-3 引出列表'!$A$2:$CE$8700,$A2185,MATCH(D$1,'2-3 引出列表'!$A$1:$CD$1,0)),"")),"",IFERROR(INDEX('2-3 引出列表'!$A$2:$CE$8700,$A2185,MATCH(D$1,'2-3 引出列表'!$A$1:$CD$1,0)),""))</f>
        <v>0</v>
      </c>
      <c r="E2185">
        <f>IF(ISBLANK(IFERROR(INDEX('2-3 引出列表'!$A$2:$CE$8700,$A2185,MATCH(E$1,'2-3 引出列表'!$A$1:$CD$1,0)),"")),"",IFERROR(INDEX('2-3 引出列表'!$A$2:$CE$8700,$A2185,MATCH(E$1,'2-3 引出列表'!$A$1:$CD$1,0)),""))</f>
        <v>0</v>
      </c>
      <c r="F2185" t="str">
        <f t="shared" si="34"/>
        <v>0</v>
      </c>
      <c r="G2185">
        <f>IF(ISBLANK(IFERROR(INDEX('2-3 引出列表'!$A$2:$CE$8700,$A2185,MATCH(G$1,'2-3 引出列表'!$A$1:$CD$1,0)),"")),"",IFERROR(INDEX('2-3 引出列表'!$A$2:$CE$8700,$A2185,MATCH(G$1,'2-3 引出列表'!$A$1:$CD$1,0)),""))</f>
        <v>0</v>
      </c>
      <c r="H2185">
        <f>IF(ISBLANK(IFERROR(INDEX('2-3 引出列表'!$A$2:$CE$8700,$A2185,MATCH(H$1,'2-3 引出列表'!$A$1:$CD$1,0)),"")),"",IFERROR(INDEX('2-3 引出列表'!$A$2:$CE$8700,$A2185,MATCH(H$1,'2-3 引出列表'!$A$1:$CD$1,0)),""))</f>
        <v>0</v>
      </c>
      <c r="I2185">
        <f>IF(ISBLANK(IFERROR(INDEX('2-3 引出列表'!$A$2:$CE$8700,$A2185,MATCH(I$1,'2-3 引出列表'!$A$1:$CD$1,0)),"")),"",IFERROR(INDEX('2-3 引出列表'!$A$2:$CE$8700,$A2185,MATCH(I$1,'2-3 引出列表'!$A$1:$CD$1,0)),""))</f>
        <v>0</v>
      </c>
    </row>
    <row r="2186" customFormat="1" spans="1:9">
      <c r="A2186">
        <v>2185</v>
      </c>
      <c r="B2186">
        <f>IF(ISBLANK(IFERROR(INDEX('2-3 引出列表'!$A$2:$CE$8700,$A2186,MATCH(B$1,'2-3 引出列表'!$A$1:$CD$1,0)),"")),"",IFERROR(INDEX('2-3 引出列表'!$A$2:$CE$8700,$A2186,MATCH(B$1,'2-3 引出列表'!$A$1:$CD$1,0)),""))</f>
        <v>0</v>
      </c>
      <c r="C2186">
        <f>IF(ISBLANK(IFERROR(INDEX('2-3 引出列表'!$A$2:$CE$8700,$A2186,MATCH(C$1,'2-3 引出列表'!$A$1:$CD$1,0)),"")),"",IFERROR(INDEX('2-3 引出列表'!$A$2:$CE$8700,$A2186,MATCH(C$1,'2-3 引出列表'!$A$1:$CD$1,0)),""))</f>
        <v>0</v>
      </c>
      <c r="D2186">
        <f>IF(ISBLANK(IFERROR(INDEX('2-3 引出列表'!$A$2:$CE$8700,$A2186,MATCH(D$1,'2-3 引出列表'!$A$1:$CD$1,0)),"")),"",IFERROR(INDEX('2-3 引出列表'!$A$2:$CE$8700,$A2186,MATCH(D$1,'2-3 引出列表'!$A$1:$CD$1,0)),""))</f>
        <v>0</v>
      </c>
      <c r="E2186">
        <f>IF(ISBLANK(IFERROR(INDEX('2-3 引出列表'!$A$2:$CE$8700,$A2186,MATCH(E$1,'2-3 引出列表'!$A$1:$CD$1,0)),"")),"",IFERROR(INDEX('2-3 引出列表'!$A$2:$CE$8700,$A2186,MATCH(E$1,'2-3 引出列表'!$A$1:$CD$1,0)),""))</f>
        <v>0</v>
      </c>
      <c r="F2186" t="str">
        <f t="shared" si="34"/>
        <v>0</v>
      </c>
      <c r="G2186">
        <f>IF(ISBLANK(IFERROR(INDEX('2-3 引出列表'!$A$2:$CE$8700,$A2186,MATCH(G$1,'2-3 引出列表'!$A$1:$CD$1,0)),"")),"",IFERROR(INDEX('2-3 引出列表'!$A$2:$CE$8700,$A2186,MATCH(G$1,'2-3 引出列表'!$A$1:$CD$1,0)),""))</f>
        <v>0</v>
      </c>
      <c r="H2186">
        <f>IF(ISBLANK(IFERROR(INDEX('2-3 引出列表'!$A$2:$CE$8700,$A2186,MATCH(H$1,'2-3 引出列表'!$A$1:$CD$1,0)),"")),"",IFERROR(INDEX('2-3 引出列表'!$A$2:$CE$8700,$A2186,MATCH(H$1,'2-3 引出列表'!$A$1:$CD$1,0)),""))</f>
        <v>0</v>
      </c>
      <c r="I2186">
        <f>IF(ISBLANK(IFERROR(INDEX('2-3 引出列表'!$A$2:$CE$8700,$A2186,MATCH(I$1,'2-3 引出列表'!$A$1:$CD$1,0)),"")),"",IFERROR(INDEX('2-3 引出列表'!$A$2:$CE$8700,$A2186,MATCH(I$1,'2-3 引出列表'!$A$1:$CD$1,0)),""))</f>
        <v>0</v>
      </c>
    </row>
    <row r="2187" customFormat="1" spans="1:9">
      <c r="A2187">
        <v>2186</v>
      </c>
      <c r="B2187">
        <f>IF(ISBLANK(IFERROR(INDEX('2-3 引出列表'!$A$2:$CE$8700,$A2187,MATCH(B$1,'2-3 引出列表'!$A$1:$CD$1,0)),"")),"",IFERROR(INDEX('2-3 引出列表'!$A$2:$CE$8700,$A2187,MATCH(B$1,'2-3 引出列表'!$A$1:$CD$1,0)),""))</f>
        <v>0</v>
      </c>
      <c r="C2187">
        <f>IF(ISBLANK(IFERROR(INDEX('2-3 引出列表'!$A$2:$CE$8700,$A2187,MATCH(C$1,'2-3 引出列表'!$A$1:$CD$1,0)),"")),"",IFERROR(INDEX('2-3 引出列表'!$A$2:$CE$8700,$A2187,MATCH(C$1,'2-3 引出列表'!$A$1:$CD$1,0)),""))</f>
        <v>0</v>
      </c>
      <c r="D2187">
        <f>IF(ISBLANK(IFERROR(INDEX('2-3 引出列表'!$A$2:$CE$8700,$A2187,MATCH(D$1,'2-3 引出列表'!$A$1:$CD$1,0)),"")),"",IFERROR(INDEX('2-3 引出列表'!$A$2:$CE$8700,$A2187,MATCH(D$1,'2-3 引出列表'!$A$1:$CD$1,0)),""))</f>
        <v>0</v>
      </c>
      <c r="E2187">
        <f>IF(ISBLANK(IFERROR(INDEX('2-3 引出列表'!$A$2:$CE$8700,$A2187,MATCH(E$1,'2-3 引出列表'!$A$1:$CD$1,0)),"")),"",IFERROR(INDEX('2-3 引出列表'!$A$2:$CE$8700,$A2187,MATCH(E$1,'2-3 引出列表'!$A$1:$CD$1,0)),""))</f>
        <v>0</v>
      </c>
      <c r="F2187" t="str">
        <f t="shared" si="34"/>
        <v>0</v>
      </c>
      <c r="G2187">
        <f>IF(ISBLANK(IFERROR(INDEX('2-3 引出列表'!$A$2:$CE$8700,$A2187,MATCH(G$1,'2-3 引出列表'!$A$1:$CD$1,0)),"")),"",IFERROR(INDEX('2-3 引出列表'!$A$2:$CE$8700,$A2187,MATCH(G$1,'2-3 引出列表'!$A$1:$CD$1,0)),""))</f>
        <v>0</v>
      </c>
      <c r="H2187">
        <f>IF(ISBLANK(IFERROR(INDEX('2-3 引出列表'!$A$2:$CE$8700,$A2187,MATCH(H$1,'2-3 引出列表'!$A$1:$CD$1,0)),"")),"",IFERROR(INDEX('2-3 引出列表'!$A$2:$CE$8700,$A2187,MATCH(H$1,'2-3 引出列表'!$A$1:$CD$1,0)),""))</f>
        <v>0</v>
      </c>
      <c r="I2187">
        <f>IF(ISBLANK(IFERROR(INDEX('2-3 引出列表'!$A$2:$CE$8700,$A2187,MATCH(I$1,'2-3 引出列表'!$A$1:$CD$1,0)),"")),"",IFERROR(INDEX('2-3 引出列表'!$A$2:$CE$8700,$A2187,MATCH(I$1,'2-3 引出列表'!$A$1:$CD$1,0)),""))</f>
        <v>0</v>
      </c>
    </row>
    <row r="2188" customFormat="1" spans="1:9">
      <c r="A2188">
        <v>2187</v>
      </c>
      <c r="B2188">
        <f>IF(ISBLANK(IFERROR(INDEX('2-3 引出列表'!$A$2:$CE$8700,$A2188,MATCH(B$1,'2-3 引出列表'!$A$1:$CD$1,0)),"")),"",IFERROR(INDEX('2-3 引出列表'!$A$2:$CE$8700,$A2188,MATCH(B$1,'2-3 引出列表'!$A$1:$CD$1,0)),""))</f>
        <v>0</v>
      </c>
      <c r="C2188">
        <f>IF(ISBLANK(IFERROR(INDEX('2-3 引出列表'!$A$2:$CE$8700,$A2188,MATCH(C$1,'2-3 引出列表'!$A$1:$CD$1,0)),"")),"",IFERROR(INDEX('2-3 引出列表'!$A$2:$CE$8700,$A2188,MATCH(C$1,'2-3 引出列表'!$A$1:$CD$1,0)),""))</f>
        <v>0</v>
      </c>
      <c r="D2188">
        <f>IF(ISBLANK(IFERROR(INDEX('2-3 引出列表'!$A$2:$CE$8700,$A2188,MATCH(D$1,'2-3 引出列表'!$A$1:$CD$1,0)),"")),"",IFERROR(INDEX('2-3 引出列表'!$A$2:$CE$8700,$A2188,MATCH(D$1,'2-3 引出列表'!$A$1:$CD$1,0)),""))</f>
        <v>0</v>
      </c>
      <c r="E2188">
        <f>IF(ISBLANK(IFERROR(INDEX('2-3 引出列表'!$A$2:$CE$8700,$A2188,MATCH(E$1,'2-3 引出列表'!$A$1:$CD$1,0)),"")),"",IFERROR(INDEX('2-3 引出列表'!$A$2:$CE$8700,$A2188,MATCH(E$1,'2-3 引出列表'!$A$1:$CD$1,0)),""))</f>
        <v>0</v>
      </c>
      <c r="F2188" t="str">
        <f t="shared" si="34"/>
        <v>0</v>
      </c>
      <c r="G2188">
        <f>IF(ISBLANK(IFERROR(INDEX('2-3 引出列表'!$A$2:$CE$8700,$A2188,MATCH(G$1,'2-3 引出列表'!$A$1:$CD$1,0)),"")),"",IFERROR(INDEX('2-3 引出列表'!$A$2:$CE$8700,$A2188,MATCH(G$1,'2-3 引出列表'!$A$1:$CD$1,0)),""))</f>
        <v>0</v>
      </c>
      <c r="H2188">
        <f>IF(ISBLANK(IFERROR(INDEX('2-3 引出列表'!$A$2:$CE$8700,$A2188,MATCH(H$1,'2-3 引出列表'!$A$1:$CD$1,0)),"")),"",IFERROR(INDEX('2-3 引出列表'!$A$2:$CE$8700,$A2188,MATCH(H$1,'2-3 引出列表'!$A$1:$CD$1,0)),""))</f>
        <v>0</v>
      </c>
      <c r="I2188">
        <f>IF(ISBLANK(IFERROR(INDEX('2-3 引出列表'!$A$2:$CE$8700,$A2188,MATCH(I$1,'2-3 引出列表'!$A$1:$CD$1,0)),"")),"",IFERROR(INDEX('2-3 引出列表'!$A$2:$CE$8700,$A2188,MATCH(I$1,'2-3 引出列表'!$A$1:$CD$1,0)),""))</f>
        <v>0</v>
      </c>
    </row>
    <row r="2189" customFormat="1" spans="1:9">
      <c r="A2189">
        <v>2188</v>
      </c>
      <c r="B2189">
        <f>IF(ISBLANK(IFERROR(INDEX('2-3 引出列表'!$A$2:$CE$8700,$A2189,MATCH(B$1,'2-3 引出列表'!$A$1:$CD$1,0)),"")),"",IFERROR(INDEX('2-3 引出列表'!$A$2:$CE$8700,$A2189,MATCH(B$1,'2-3 引出列表'!$A$1:$CD$1,0)),""))</f>
        <v>0</v>
      </c>
      <c r="C2189">
        <f>IF(ISBLANK(IFERROR(INDEX('2-3 引出列表'!$A$2:$CE$8700,$A2189,MATCH(C$1,'2-3 引出列表'!$A$1:$CD$1,0)),"")),"",IFERROR(INDEX('2-3 引出列表'!$A$2:$CE$8700,$A2189,MATCH(C$1,'2-3 引出列表'!$A$1:$CD$1,0)),""))</f>
        <v>0</v>
      </c>
      <c r="D2189">
        <f>IF(ISBLANK(IFERROR(INDEX('2-3 引出列表'!$A$2:$CE$8700,$A2189,MATCH(D$1,'2-3 引出列表'!$A$1:$CD$1,0)),"")),"",IFERROR(INDEX('2-3 引出列表'!$A$2:$CE$8700,$A2189,MATCH(D$1,'2-3 引出列表'!$A$1:$CD$1,0)),""))</f>
        <v>0</v>
      </c>
      <c r="E2189">
        <f>IF(ISBLANK(IFERROR(INDEX('2-3 引出列表'!$A$2:$CE$8700,$A2189,MATCH(E$1,'2-3 引出列表'!$A$1:$CD$1,0)),"")),"",IFERROR(INDEX('2-3 引出列表'!$A$2:$CE$8700,$A2189,MATCH(E$1,'2-3 引出列表'!$A$1:$CD$1,0)),""))</f>
        <v>0</v>
      </c>
      <c r="F2189" t="str">
        <f t="shared" si="34"/>
        <v>0</v>
      </c>
      <c r="G2189">
        <f>IF(ISBLANK(IFERROR(INDEX('2-3 引出列表'!$A$2:$CE$8700,$A2189,MATCH(G$1,'2-3 引出列表'!$A$1:$CD$1,0)),"")),"",IFERROR(INDEX('2-3 引出列表'!$A$2:$CE$8700,$A2189,MATCH(G$1,'2-3 引出列表'!$A$1:$CD$1,0)),""))</f>
        <v>0</v>
      </c>
      <c r="H2189">
        <f>IF(ISBLANK(IFERROR(INDEX('2-3 引出列表'!$A$2:$CE$8700,$A2189,MATCH(H$1,'2-3 引出列表'!$A$1:$CD$1,0)),"")),"",IFERROR(INDEX('2-3 引出列表'!$A$2:$CE$8700,$A2189,MATCH(H$1,'2-3 引出列表'!$A$1:$CD$1,0)),""))</f>
        <v>0</v>
      </c>
      <c r="I2189">
        <f>IF(ISBLANK(IFERROR(INDEX('2-3 引出列表'!$A$2:$CE$8700,$A2189,MATCH(I$1,'2-3 引出列表'!$A$1:$CD$1,0)),"")),"",IFERROR(INDEX('2-3 引出列表'!$A$2:$CE$8700,$A2189,MATCH(I$1,'2-3 引出列表'!$A$1:$CD$1,0)),""))</f>
        <v>0</v>
      </c>
    </row>
    <row r="2190" customFormat="1" spans="1:9">
      <c r="A2190">
        <v>2189</v>
      </c>
      <c r="B2190">
        <f>IF(ISBLANK(IFERROR(INDEX('2-3 引出列表'!$A$2:$CE$8700,$A2190,MATCH(B$1,'2-3 引出列表'!$A$1:$CD$1,0)),"")),"",IFERROR(INDEX('2-3 引出列表'!$A$2:$CE$8700,$A2190,MATCH(B$1,'2-3 引出列表'!$A$1:$CD$1,0)),""))</f>
        <v>0</v>
      </c>
      <c r="C2190">
        <f>IF(ISBLANK(IFERROR(INDEX('2-3 引出列表'!$A$2:$CE$8700,$A2190,MATCH(C$1,'2-3 引出列表'!$A$1:$CD$1,0)),"")),"",IFERROR(INDEX('2-3 引出列表'!$A$2:$CE$8700,$A2190,MATCH(C$1,'2-3 引出列表'!$A$1:$CD$1,0)),""))</f>
        <v>0</v>
      </c>
      <c r="D2190">
        <f>IF(ISBLANK(IFERROR(INDEX('2-3 引出列表'!$A$2:$CE$8700,$A2190,MATCH(D$1,'2-3 引出列表'!$A$1:$CD$1,0)),"")),"",IFERROR(INDEX('2-3 引出列表'!$A$2:$CE$8700,$A2190,MATCH(D$1,'2-3 引出列表'!$A$1:$CD$1,0)),""))</f>
        <v>0</v>
      </c>
      <c r="E2190">
        <f>IF(ISBLANK(IFERROR(INDEX('2-3 引出列表'!$A$2:$CE$8700,$A2190,MATCH(E$1,'2-3 引出列表'!$A$1:$CD$1,0)),"")),"",IFERROR(INDEX('2-3 引出列表'!$A$2:$CE$8700,$A2190,MATCH(E$1,'2-3 引出列表'!$A$1:$CD$1,0)),""))</f>
        <v>0</v>
      </c>
      <c r="F2190" t="str">
        <f t="shared" si="34"/>
        <v>0</v>
      </c>
      <c r="G2190">
        <f>IF(ISBLANK(IFERROR(INDEX('2-3 引出列表'!$A$2:$CE$8700,$A2190,MATCH(G$1,'2-3 引出列表'!$A$1:$CD$1,0)),"")),"",IFERROR(INDEX('2-3 引出列表'!$A$2:$CE$8700,$A2190,MATCH(G$1,'2-3 引出列表'!$A$1:$CD$1,0)),""))</f>
        <v>0</v>
      </c>
      <c r="H2190">
        <f>IF(ISBLANK(IFERROR(INDEX('2-3 引出列表'!$A$2:$CE$8700,$A2190,MATCH(H$1,'2-3 引出列表'!$A$1:$CD$1,0)),"")),"",IFERROR(INDEX('2-3 引出列表'!$A$2:$CE$8700,$A2190,MATCH(H$1,'2-3 引出列表'!$A$1:$CD$1,0)),""))</f>
        <v>0</v>
      </c>
      <c r="I2190">
        <f>IF(ISBLANK(IFERROR(INDEX('2-3 引出列表'!$A$2:$CE$8700,$A2190,MATCH(I$1,'2-3 引出列表'!$A$1:$CD$1,0)),"")),"",IFERROR(INDEX('2-3 引出列表'!$A$2:$CE$8700,$A2190,MATCH(I$1,'2-3 引出列表'!$A$1:$CD$1,0)),""))</f>
        <v>0</v>
      </c>
    </row>
    <row r="2191" customFormat="1" spans="1:9">
      <c r="A2191">
        <v>2190</v>
      </c>
      <c r="B2191">
        <f>IF(ISBLANK(IFERROR(INDEX('2-3 引出列表'!$A$2:$CE$8700,$A2191,MATCH(B$1,'2-3 引出列表'!$A$1:$CD$1,0)),"")),"",IFERROR(INDEX('2-3 引出列表'!$A$2:$CE$8700,$A2191,MATCH(B$1,'2-3 引出列表'!$A$1:$CD$1,0)),""))</f>
        <v>0</v>
      </c>
      <c r="C2191">
        <f>IF(ISBLANK(IFERROR(INDEX('2-3 引出列表'!$A$2:$CE$8700,$A2191,MATCH(C$1,'2-3 引出列表'!$A$1:$CD$1,0)),"")),"",IFERROR(INDEX('2-3 引出列表'!$A$2:$CE$8700,$A2191,MATCH(C$1,'2-3 引出列表'!$A$1:$CD$1,0)),""))</f>
        <v>0</v>
      </c>
      <c r="D2191">
        <f>IF(ISBLANK(IFERROR(INDEX('2-3 引出列表'!$A$2:$CE$8700,$A2191,MATCH(D$1,'2-3 引出列表'!$A$1:$CD$1,0)),"")),"",IFERROR(INDEX('2-3 引出列表'!$A$2:$CE$8700,$A2191,MATCH(D$1,'2-3 引出列表'!$A$1:$CD$1,0)),""))</f>
        <v>0</v>
      </c>
      <c r="E2191">
        <f>IF(ISBLANK(IFERROR(INDEX('2-3 引出列表'!$A$2:$CE$8700,$A2191,MATCH(E$1,'2-3 引出列表'!$A$1:$CD$1,0)),"")),"",IFERROR(INDEX('2-3 引出列表'!$A$2:$CE$8700,$A2191,MATCH(E$1,'2-3 引出列表'!$A$1:$CD$1,0)),""))</f>
        <v>0</v>
      </c>
      <c r="F2191" t="str">
        <f t="shared" si="34"/>
        <v>0</v>
      </c>
      <c r="G2191">
        <f>IF(ISBLANK(IFERROR(INDEX('2-3 引出列表'!$A$2:$CE$8700,$A2191,MATCH(G$1,'2-3 引出列表'!$A$1:$CD$1,0)),"")),"",IFERROR(INDEX('2-3 引出列表'!$A$2:$CE$8700,$A2191,MATCH(G$1,'2-3 引出列表'!$A$1:$CD$1,0)),""))</f>
        <v>0</v>
      </c>
      <c r="H2191">
        <f>IF(ISBLANK(IFERROR(INDEX('2-3 引出列表'!$A$2:$CE$8700,$A2191,MATCH(H$1,'2-3 引出列表'!$A$1:$CD$1,0)),"")),"",IFERROR(INDEX('2-3 引出列表'!$A$2:$CE$8700,$A2191,MATCH(H$1,'2-3 引出列表'!$A$1:$CD$1,0)),""))</f>
        <v>0</v>
      </c>
      <c r="I2191">
        <f>IF(ISBLANK(IFERROR(INDEX('2-3 引出列表'!$A$2:$CE$8700,$A2191,MATCH(I$1,'2-3 引出列表'!$A$1:$CD$1,0)),"")),"",IFERROR(INDEX('2-3 引出列表'!$A$2:$CE$8700,$A2191,MATCH(I$1,'2-3 引出列表'!$A$1:$CD$1,0)),""))</f>
        <v>0</v>
      </c>
    </row>
    <row r="2192" customFormat="1" spans="1:9">
      <c r="A2192">
        <v>2191</v>
      </c>
      <c r="B2192">
        <f>IF(ISBLANK(IFERROR(INDEX('2-3 引出列表'!$A$2:$CE$8700,$A2192,MATCH(B$1,'2-3 引出列表'!$A$1:$CD$1,0)),"")),"",IFERROR(INDEX('2-3 引出列表'!$A$2:$CE$8700,$A2192,MATCH(B$1,'2-3 引出列表'!$A$1:$CD$1,0)),""))</f>
        <v>0</v>
      </c>
      <c r="C2192">
        <f>IF(ISBLANK(IFERROR(INDEX('2-3 引出列表'!$A$2:$CE$8700,$A2192,MATCH(C$1,'2-3 引出列表'!$A$1:$CD$1,0)),"")),"",IFERROR(INDEX('2-3 引出列表'!$A$2:$CE$8700,$A2192,MATCH(C$1,'2-3 引出列表'!$A$1:$CD$1,0)),""))</f>
        <v>0</v>
      </c>
      <c r="D2192">
        <f>IF(ISBLANK(IFERROR(INDEX('2-3 引出列表'!$A$2:$CE$8700,$A2192,MATCH(D$1,'2-3 引出列表'!$A$1:$CD$1,0)),"")),"",IFERROR(INDEX('2-3 引出列表'!$A$2:$CE$8700,$A2192,MATCH(D$1,'2-3 引出列表'!$A$1:$CD$1,0)),""))</f>
        <v>0</v>
      </c>
      <c r="E2192">
        <f>IF(ISBLANK(IFERROR(INDEX('2-3 引出列表'!$A$2:$CE$8700,$A2192,MATCH(E$1,'2-3 引出列表'!$A$1:$CD$1,0)),"")),"",IFERROR(INDEX('2-3 引出列表'!$A$2:$CE$8700,$A2192,MATCH(E$1,'2-3 引出列表'!$A$1:$CD$1,0)),""))</f>
        <v>0</v>
      </c>
      <c r="F2192" t="str">
        <f t="shared" si="34"/>
        <v>0</v>
      </c>
      <c r="G2192">
        <f>IF(ISBLANK(IFERROR(INDEX('2-3 引出列表'!$A$2:$CE$8700,$A2192,MATCH(G$1,'2-3 引出列表'!$A$1:$CD$1,0)),"")),"",IFERROR(INDEX('2-3 引出列表'!$A$2:$CE$8700,$A2192,MATCH(G$1,'2-3 引出列表'!$A$1:$CD$1,0)),""))</f>
        <v>0</v>
      </c>
      <c r="H2192">
        <f>IF(ISBLANK(IFERROR(INDEX('2-3 引出列表'!$A$2:$CE$8700,$A2192,MATCH(H$1,'2-3 引出列表'!$A$1:$CD$1,0)),"")),"",IFERROR(INDEX('2-3 引出列表'!$A$2:$CE$8700,$A2192,MATCH(H$1,'2-3 引出列表'!$A$1:$CD$1,0)),""))</f>
        <v>0</v>
      </c>
      <c r="I2192">
        <f>IF(ISBLANK(IFERROR(INDEX('2-3 引出列表'!$A$2:$CE$8700,$A2192,MATCH(I$1,'2-3 引出列表'!$A$1:$CD$1,0)),"")),"",IFERROR(INDEX('2-3 引出列表'!$A$2:$CE$8700,$A2192,MATCH(I$1,'2-3 引出列表'!$A$1:$CD$1,0)),""))</f>
        <v>0</v>
      </c>
    </row>
    <row r="2193" customFormat="1" spans="1:9">
      <c r="A2193">
        <v>2192</v>
      </c>
      <c r="B2193">
        <f>IF(ISBLANK(IFERROR(INDEX('2-3 引出列表'!$A$2:$CE$8700,$A2193,MATCH(B$1,'2-3 引出列表'!$A$1:$CD$1,0)),"")),"",IFERROR(INDEX('2-3 引出列表'!$A$2:$CE$8700,$A2193,MATCH(B$1,'2-3 引出列表'!$A$1:$CD$1,0)),""))</f>
        <v>0</v>
      </c>
      <c r="C2193">
        <f>IF(ISBLANK(IFERROR(INDEX('2-3 引出列表'!$A$2:$CE$8700,$A2193,MATCH(C$1,'2-3 引出列表'!$A$1:$CD$1,0)),"")),"",IFERROR(INDEX('2-3 引出列表'!$A$2:$CE$8700,$A2193,MATCH(C$1,'2-3 引出列表'!$A$1:$CD$1,0)),""))</f>
        <v>0</v>
      </c>
      <c r="D2193">
        <f>IF(ISBLANK(IFERROR(INDEX('2-3 引出列表'!$A$2:$CE$8700,$A2193,MATCH(D$1,'2-3 引出列表'!$A$1:$CD$1,0)),"")),"",IFERROR(INDEX('2-3 引出列表'!$A$2:$CE$8700,$A2193,MATCH(D$1,'2-3 引出列表'!$A$1:$CD$1,0)),""))</f>
        <v>0</v>
      </c>
      <c r="E2193">
        <f>IF(ISBLANK(IFERROR(INDEX('2-3 引出列表'!$A$2:$CE$8700,$A2193,MATCH(E$1,'2-3 引出列表'!$A$1:$CD$1,0)),"")),"",IFERROR(INDEX('2-3 引出列表'!$A$2:$CE$8700,$A2193,MATCH(E$1,'2-3 引出列表'!$A$1:$CD$1,0)),""))</f>
        <v>0</v>
      </c>
      <c r="F2193" t="str">
        <f t="shared" si="34"/>
        <v>0</v>
      </c>
      <c r="G2193">
        <f>IF(ISBLANK(IFERROR(INDEX('2-3 引出列表'!$A$2:$CE$8700,$A2193,MATCH(G$1,'2-3 引出列表'!$A$1:$CD$1,0)),"")),"",IFERROR(INDEX('2-3 引出列表'!$A$2:$CE$8700,$A2193,MATCH(G$1,'2-3 引出列表'!$A$1:$CD$1,0)),""))</f>
        <v>0</v>
      </c>
      <c r="H2193">
        <f>IF(ISBLANK(IFERROR(INDEX('2-3 引出列表'!$A$2:$CE$8700,$A2193,MATCH(H$1,'2-3 引出列表'!$A$1:$CD$1,0)),"")),"",IFERROR(INDEX('2-3 引出列表'!$A$2:$CE$8700,$A2193,MATCH(H$1,'2-3 引出列表'!$A$1:$CD$1,0)),""))</f>
        <v>0</v>
      </c>
      <c r="I2193">
        <f>IF(ISBLANK(IFERROR(INDEX('2-3 引出列表'!$A$2:$CE$8700,$A2193,MATCH(I$1,'2-3 引出列表'!$A$1:$CD$1,0)),"")),"",IFERROR(INDEX('2-3 引出列表'!$A$2:$CE$8700,$A2193,MATCH(I$1,'2-3 引出列表'!$A$1:$CD$1,0)),""))</f>
        <v>0</v>
      </c>
    </row>
    <row r="2194" customFormat="1" spans="1:9">
      <c r="A2194">
        <v>2193</v>
      </c>
      <c r="B2194">
        <f>IF(ISBLANK(IFERROR(INDEX('2-3 引出列表'!$A$2:$CE$8700,$A2194,MATCH(B$1,'2-3 引出列表'!$A$1:$CD$1,0)),"")),"",IFERROR(INDEX('2-3 引出列表'!$A$2:$CE$8700,$A2194,MATCH(B$1,'2-3 引出列表'!$A$1:$CD$1,0)),""))</f>
        <v>0</v>
      </c>
      <c r="C2194">
        <f>IF(ISBLANK(IFERROR(INDEX('2-3 引出列表'!$A$2:$CE$8700,$A2194,MATCH(C$1,'2-3 引出列表'!$A$1:$CD$1,0)),"")),"",IFERROR(INDEX('2-3 引出列表'!$A$2:$CE$8700,$A2194,MATCH(C$1,'2-3 引出列表'!$A$1:$CD$1,0)),""))</f>
        <v>0</v>
      </c>
      <c r="D2194">
        <f>IF(ISBLANK(IFERROR(INDEX('2-3 引出列表'!$A$2:$CE$8700,$A2194,MATCH(D$1,'2-3 引出列表'!$A$1:$CD$1,0)),"")),"",IFERROR(INDEX('2-3 引出列表'!$A$2:$CE$8700,$A2194,MATCH(D$1,'2-3 引出列表'!$A$1:$CD$1,0)),""))</f>
        <v>0</v>
      </c>
      <c r="E2194">
        <f>IF(ISBLANK(IFERROR(INDEX('2-3 引出列表'!$A$2:$CE$8700,$A2194,MATCH(E$1,'2-3 引出列表'!$A$1:$CD$1,0)),"")),"",IFERROR(INDEX('2-3 引出列表'!$A$2:$CE$8700,$A2194,MATCH(E$1,'2-3 引出列表'!$A$1:$CD$1,0)),""))</f>
        <v>0</v>
      </c>
      <c r="F2194" t="str">
        <f t="shared" si="34"/>
        <v>0</v>
      </c>
      <c r="G2194">
        <f>IF(ISBLANK(IFERROR(INDEX('2-3 引出列表'!$A$2:$CE$8700,$A2194,MATCH(G$1,'2-3 引出列表'!$A$1:$CD$1,0)),"")),"",IFERROR(INDEX('2-3 引出列表'!$A$2:$CE$8700,$A2194,MATCH(G$1,'2-3 引出列表'!$A$1:$CD$1,0)),""))</f>
        <v>0</v>
      </c>
      <c r="H2194">
        <f>IF(ISBLANK(IFERROR(INDEX('2-3 引出列表'!$A$2:$CE$8700,$A2194,MATCH(H$1,'2-3 引出列表'!$A$1:$CD$1,0)),"")),"",IFERROR(INDEX('2-3 引出列表'!$A$2:$CE$8700,$A2194,MATCH(H$1,'2-3 引出列表'!$A$1:$CD$1,0)),""))</f>
        <v>0</v>
      </c>
      <c r="I2194">
        <f>IF(ISBLANK(IFERROR(INDEX('2-3 引出列表'!$A$2:$CE$8700,$A2194,MATCH(I$1,'2-3 引出列表'!$A$1:$CD$1,0)),"")),"",IFERROR(INDEX('2-3 引出列表'!$A$2:$CE$8700,$A2194,MATCH(I$1,'2-3 引出列表'!$A$1:$CD$1,0)),""))</f>
        <v>0</v>
      </c>
    </row>
    <row r="2195" customFormat="1" spans="1:9">
      <c r="A2195">
        <v>2194</v>
      </c>
      <c r="B2195">
        <f>IF(ISBLANK(IFERROR(INDEX('2-3 引出列表'!$A$2:$CE$8700,$A2195,MATCH(B$1,'2-3 引出列表'!$A$1:$CD$1,0)),"")),"",IFERROR(INDEX('2-3 引出列表'!$A$2:$CE$8700,$A2195,MATCH(B$1,'2-3 引出列表'!$A$1:$CD$1,0)),""))</f>
        <v>0</v>
      </c>
      <c r="C2195">
        <f>IF(ISBLANK(IFERROR(INDEX('2-3 引出列表'!$A$2:$CE$8700,$A2195,MATCH(C$1,'2-3 引出列表'!$A$1:$CD$1,0)),"")),"",IFERROR(INDEX('2-3 引出列表'!$A$2:$CE$8700,$A2195,MATCH(C$1,'2-3 引出列表'!$A$1:$CD$1,0)),""))</f>
        <v>0</v>
      </c>
      <c r="D2195">
        <f>IF(ISBLANK(IFERROR(INDEX('2-3 引出列表'!$A$2:$CE$8700,$A2195,MATCH(D$1,'2-3 引出列表'!$A$1:$CD$1,0)),"")),"",IFERROR(INDEX('2-3 引出列表'!$A$2:$CE$8700,$A2195,MATCH(D$1,'2-3 引出列表'!$A$1:$CD$1,0)),""))</f>
        <v>0</v>
      </c>
      <c r="E2195">
        <f>IF(ISBLANK(IFERROR(INDEX('2-3 引出列表'!$A$2:$CE$8700,$A2195,MATCH(E$1,'2-3 引出列表'!$A$1:$CD$1,0)),"")),"",IFERROR(INDEX('2-3 引出列表'!$A$2:$CE$8700,$A2195,MATCH(E$1,'2-3 引出列表'!$A$1:$CD$1,0)),""))</f>
        <v>0</v>
      </c>
      <c r="F2195" t="str">
        <f t="shared" si="34"/>
        <v>0</v>
      </c>
      <c r="G2195">
        <f>IF(ISBLANK(IFERROR(INDEX('2-3 引出列表'!$A$2:$CE$8700,$A2195,MATCH(G$1,'2-3 引出列表'!$A$1:$CD$1,0)),"")),"",IFERROR(INDEX('2-3 引出列表'!$A$2:$CE$8700,$A2195,MATCH(G$1,'2-3 引出列表'!$A$1:$CD$1,0)),""))</f>
        <v>0</v>
      </c>
      <c r="H2195">
        <f>IF(ISBLANK(IFERROR(INDEX('2-3 引出列表'!$A$2:$CE$8700,$A2195,MATCH(H$1,'2-3 引出列表'!$A$1:$CD$1,0)),"")),"",IFERROR(INDEX('2-3 引出列表'!$A$2:$CE$8700,$A2195,MATCH(H$1,'2-3 引出列表'!$A$1:$CD$1,0)),""))</f>
        <v>0</v>
      </c>
      <c r="I2195">
        <f>IF(ISBLANK(IFERROR(INDEX('2-3 引出列表'!$A$2:$CE$8700,$A2195,MATCH(I$1,'2-3 引出列表'!$A$1:$CD$1,0)),"")),"",IFERROR(INDEX('2-3 引出列表'!$A$2:$CE$8700,$A2195,MATCH(I$1,'2-3 引出列表'!$A$1:$CD$1,0)),""))</f>
        <v>0</v>
      </c>
    </row>
    <row r="2196" customFormat="1" spans="1:9">
      <c r="A2196">
        <v>2195</v>
      </c>
      <c r="B2196">
        <f>IF(ISBLANK(IFERROR(INDEX('2-3 引出列表'!$A$2:$CE$8700,$A2196,MATCH(B$1,'2-3 引出列表'!$A$1:$CD$1,0)),"")),"",IFERROR(INDEX('2-3 引出列表'!$A$2:$CE$8700,$A2196,MATCH(B$1,'2-3 引出列表'!$A$1:$CD$1,0)),""))</f>
        <v>0</v>
      </c>
      <c r="C2196">
        <f>IF(ISBLANK(IFERROR(INDEX('2-3 引出列表'!$A$2:$CE$8700,$A2196,MATCH(C$1,'2-3 引出列表'!$A$1:$CD$1,0)),"")),"",IFERROR(INDEX('2-3 引出列表'!$A$2:$CE$8700,$A2196,MATCH(C$1,'2-3 引出列表'!$A$1:$CD$1,0)),""))</f>
        <v>0</v>
      </c>
      <c r="D2196">
        <f>IF(ISBLANK(IFERROR(INDEX('2-3 引出列表'!$A$2:$CE$8700,$A2196,MATCH(D$1,'2-3 引出列表'!$A$1:$CD$1,0)),"")),"",IFERROR(INDEX('2-3 引出列表'!$A$2:$CE$8700,$A2196,MATCH(D$1,'2-3 引出列表'!$A$1:$CD$1,0)),""))</f>
        <v>0</v>
      </c>
      <c r="E2196">
        <f>IF(ISBLANK(IFERROR(INDEX('2-3 引出列表'!$A$2:$CE$8700,$A2196,MATCH(E$1,'2-3 引出列表'!$A$1:$CD$1,0)),"")),"",IFERROR(INDEX('2-3 引出列表'!$A$2:$CE$8700,$A2196,MATCH(E$1,'2-3 引出列表'!$A$1:$CD$1,0)),""))</f>
        <v>0</v>
      </c>
      <c r="F2196" t="str">
        <f t="shared" si="34"/>
        <v>0</v>
      </c>
      <c r="G2196">
        <f>IF(ISBLANK(IFERROR(INDEX('2-3 引出列表'!$A$2:$CE$8700,$A2196,MATCH(G$1,'2-3 引出列表'!$A$1:$CD$1,0)),"")),"",IFERROR(INDEX('2-3 引出列表'!$A$2:$CE$8700,$A2196,MATCH(G$1,'2-3 引出列表'!$A$1:$CD$1,0)),""))</f>
        <v>0</v>
      </c>
      <c r="H2196">
        <f>IF(ISBLANK(IFERROR(INDEX('2-3 引出列表'!$A$2:$CE$8700,$A2196,MATCH(H$1,'2-3 引出列表'!$A$1:$CD$1,0)),"")),"",IFERROR(INDEX('2-3 引出列表'!$A$2:$CE$8700,$A2196,MATCH(H$1,'2-3 引出列表'!$A$1:$CD$1,0)),""))</f>
        <v>0</v>
      </c>
      <c r="I2196">
        <f>IF(ISBLANK(IFERROR(INDEX('2-3 引出列表'!$A$2:$CE$8700,$A2196,MATCH(I$1,'2-3 引出列表'!$A$1:$CD$1,0)),"")),"",IFERROR(INDEX('2-3 引出列表'!$A$2:$CE$8700,$A2196,MATCH(I$1,'2-3 引出列表'!$A$1:$CD$1,0)),""))</f>
        <v>0</v>
      </c>
    </row>
    <row r="2197" customFormat="1" spans="1:9">
      <c r="A2197">
        <v>2196</v>
      </c>
      <c r="B2197">
        <f>IF(ISBLANK(IFERROR(INDEX('2-3 引出列表'!$A$2:$CE$8700,$A2197,MATCH(B$1,'2-3 引出列表'!$A$1:$CD$1,0)),"")),"",IFERROR(INDEX('2-3 引出列表'!$A$2:$CE$8700,$A2197,MATCH(B$1,'2-3 引出列表'!$A$1:$CD$1,0)),""))</f>
        <v>0</v>
      </c>
      <c r="C2197">
        <f>IF(ISBLANK(IFERROR(INDEX('2-3 引出列表'!$A$2:$CE$8700,$A2197,MATCH(C$1,'2-3 引出列表'!$A$1:$CD$1,0)),"")),"",IFERROR(INDEX('2-3 引出列表'!$A$2:$CE$8700,$A2197,MATCH(C$1,'2-3 引出列表'!$A$1:$CD$1,0)),""))</f>
        <v>0</v>
      </c>
      <c r="D2197">
        <f>IF(ISBLANK(IFERROR(INDEX('2-3 引出列表'!$A$2:$CE$8700,$A2197,MATCH(D$1,'2-3 引出列表'!$A$1:$CD$1,0)),"")),"",IFERROR(INDEX('2-3 引出列表'!$A$2:$CE$8700,$A2197,MATCH(D$1,'2-3 引出列表'!$A$1:$CD$1,0)),""))</f>
        <v>0</v>
      </c>
      <c r="E2197">
        <f>IF(ISBLANK(IFERROR(INDEX('2-3 引出列表'!$A$2:$CE$8700,$A2197,MATCH(E$1,'2-3 引出列表'!$A$1:$CD$1,0)),"")),"",IFERROR(INDEX('2-3 引出列表'!$A$2:$CE$8700,$A2197,MATCH(E$1,'2-3 引出列表'!$A$1:$CD$1,0)),""))</f>
        <v>0</v>
      </c>
      <c r="F2197" t="str">
        <f t="shared" si="34"/>
        <v>0</v>
      </c>
      <c r="G2197">
        <f>IF(ISBLANK(IFERROR(INDEX('2-3 引出列表'!$A$2:$CE$8700,$A2197,MATCH(G$1,'2-3 引出列表'!$A$1:$CD$1,0)),"")),"",IFERROR(INDEX('2-3 引出列表'!$A$2:$CE$8700,$A2197,MATCH(G$1,'2-3 引出列表'!$A$1:$CD$1,0)),""))</f>
        <v>0</v>
      </c>
      <c r="H2197">
        <f>IF(ISBLANK(IFERROR(INDEX('2-3 引出列表'!$A$2:$CE$8700,$A2197,MATCH(H$1,'2-3 引出列表'!$A$1:$CD$1,0)),"")),"",IFERROR(INDEX('2-3 引出列表'!$A$2:$CE$8700,$A2197,MATCH(H$1,'2-3 引出列表'!$A$1:$CD$1,0)),""))</f>
        <v>0</v>
      </c>
      <c r="I2197">
        <f>IF(ISBLANK(IFERROR(INDEX('2-3 引出列表'!$A$2:$CE$8700,$A2197,MATCH(I$1,'2-3 引出列表'!$A$1:$CD$1,0)),"")),"",IFERROR(INDEX('2-3 引出列表'!$A$2:$CE$8700,$A2197,MATCH(I$1,'2-3 引出列表'!$A$1:$CD$1,0)),""))</f>
        <v>0</v>
      </c>
    </row>
    <row r="2198" customFormat="1" spans="1:9">
      <c r="A2198">
        <v>2197</v>
      </c>
      <c r="B2198">
        <f>IF(ISBLANK(IFERROR(INDEX('2-3 引出列表'!$A$2:$CE$8700,$A2198,MATCH(B$1,'2-3 引出列表'!$A$1:$CD$1,0)),"")),"",IFERROR(INDEX('2-3 引出列表'!$A$2:$CE$8700,$A2198,MATCH(B$1,'2-3 引出列表'!$A$1:$CD$1,0)),""))</f>
        <v>0</v>
      </c>
      <c r="C2198">
        <f>IF(ISBLANK(IFERROR(INDEX('2-3 引出列表'!$A$2:$CE$8700,$A2198,MATCH(C$1,'2-3 引出列表'!$A$1:$CD$1,0)),"")),"",IFERROR(INDEX('2-3 引出列表'!$A$2:$CE$8700,$A2198,MATCH(C$1,'2-3 引出列表'!$A$1:$CD$1,0)),""))</f>
        <v>0</v>
      </c>
      <c r="D2198">
        <f>IF(ISBLANK(IFERROR(INDEX('2-3 引出列表'!$A$2:$CE$8700,$A2198,MATCH(D$1,'2-3 引出列表'!$A$1:$CD$1,0)),"")),"",IFERROR(INDEX('2-3 引出列表'!$A$2:$CE$8700,$A2198,MATCH(D$1,'2-3 引出列表'!$A$1:$CD$1,0)),""))</f>
        <v>0</v>
      </c>
      <c r="E2198">
        <f>IF(ISBLANK(IFERROR(INDEX('2-3 引出列表'!$A$2:$CE$8700,$A2198,MATCH(E$1,'2-3 引出列表'!$A$1:$CD$1,0)),"")),"",IFERROR(INDEX('2-3 引出列表'!$A$2:$CE$8700,$A2198,MATCH(E$1,'2-3 引出列表'!$A$1:$CD$1,0)),""))</f>
        <v>0</v>
      </c>
      <c r="F2198" t="str">
        <f t="shared" si="34"/>
        <v>0</v>
      </c>
      <c r="G2198">
        <f>IF(ISBLANK(IFERROR(INDEX('2-3 引出列表'!$A$2:$CE$8700,$A2198,MATCH(G$1,'2-3 引出列表'!$A$1:$CD$1,0)),"")),"",IFERROR(INDEX('2-3 引出列表'!$A$2:$CE$8700,$A2198,MATCH(G$1,'2-3 引出列表'!$A$1:$CD$1,0)),""))</f>
        <v>0</v>
      </c>
      <c r="H2198">
        <f>IF(ISBLANK(IFERROR(INDEX('2-3 引出列表'!$A$2:$CE$8700,$A2198,MATCH(H$1,'2-3 引出列表'!$A$1:$CD$1,0)),"")),"",IFERROR(INDEX('2-3 引出列表'!$A$2:$CE$8700,$A2198,MATCH(H$1,'2-3 引出列表'!$A$1:$CD$1,0)),""))</f>
        <v>0</v>
      </c>
      <c r="I2198">
        <f>IF(ISBLANK(IFERROR(INDEX('2-3 引出列表'!$A$2:$CE$8700,$A2198,MATCH(I$1,'2-3 引出列表'!$A$1:$CD$1,0)),"")),"",IFERROR(INDEX('2-3 引出列表'!$A$2:$CE$8700,$A2198,MATCH(I$1,'2-3 引出列表'!$A$1:$CD$1,0)),""))</f>
        <v>0</v>
      </c>
    </row>
    <row r="2199" customFormat="1" spans="1:9">
      <c r="A2199">
        <v>2198</v>
      </c>
      <c r="B2199">
        <f>IF(ISBLANK(IFERROR(INDEX('2-3 引出列表'!$A$2:$CE$8700,$A2199,MATCH(B$1,'2-3 引出列表'!$A$1:$CD$1,0)),"")),"",IFERROR(INDEX('2-3 引出列表'!$A$2:$CE$8700,$A2199,MATCH(B$1,'2-3 引出列表'!$A$1:$CD$1,0)),""))</f>
        <v>0</v>
      </c>
      <c r="C2199">
        <f>IF(ISBLANK(IFERROR(INDEX('2-3 引出列表'!$A$2:$CE$8700,$A2199,MATCH(C$1,'2-3 引出列表'!$A$1:$CD$1,0)),"")),"",IFERROR(INDEX('2-3 引出列表'!$A$2:$CE$8700,$A2199,MATCH(C$1,'2-3 引出列表'!$A$1:$CD$1,0)),""))</f>
        <v>0</v>
      </c>
      <c r="D2199">
        <f>IF(ISBLANK(IFERROR(INDEX('2-3 引出列表'!$A$2:$CE$8700,$A2199,MATCH(D$1,'2-3 引出列表'!$A$1:$CD$1,0)),"")),"",IFERROR(INDEX('2-3 引出列表'!$A$2:$CE$8700,$A2199,MATCH(D$1,'2-3 引出列表'!$A$1:$CD$1,0)),""))</f>
        <v>0</v>
      </c>
      <c r="E2199">
        <f>IF(ISBLANK(IFERROR(INDEX('2-3 引出列表'!$A$2:$CE$8700,$A2199,MATCH(E$1,'2-3 引出列表'!$A$1:$CD$1,0)),"")),"",IFERROR(INDEX('2-3 引出列表'!$A$2:$CE$8700,$A2199,MATCH(E$1,'2-3 引出列表'!$A$1:$CD$1,0)),""))</f>
        <v>0</v>
      </c>
      <c r="F2199" t="str">
        <f t="shared" si="34"/>
        <v>0</v>
      </c>
      <c r="G2199">
        <f>IF(ISBLANK(IFERROR(INDEX('2-3 引出列表'!$A$2:$CE$8700,$A2199,MATCH(G$1,'2-3 引出列表'!$A$1:$CD$1,0)),"")),"",IFERROR(INDEX('2-3 引出列表'!$A$2:$CE$8700,$A2199,MATCH(G$1,'2-3 引出列表'!$A$1:$CD$1,0)),""))</f>
        <v>0</v>
      </c>
      <c r="H2199">
        <f>IF(ISBLANK(IFERROR(INDEX('2-3 引出列表'!$A$2:$CE$8700,$A2199,MATCH(H$1,'2-3 引出列表'!$A$1:$CD$1,0)),"")),"",IFERROR(INDEX('2-3 引出列表'!$A$2:$CE$8700,$A2199,MATCH(H$1,'2-3 引出列表'!$A$1:$CD$1,0)),""))</f>
        <v>0</v>
      </c>
      <c r="I2199">
        <f>IF(ISBLANK(IFERROR(INDEX('2-3 引出列表'!$A$2:$CE$8700,$A2199,MATCH(I$1,'2-3 引出列表'!$A$1:$CD$1,0)),"")),"",IFERROR(INDEX('2-3 引出列表'!$A$2:$CE$8700,$A2199,MATCH(I$1,'2-3 引出列表'!$A$1:$CD$1,0)),""))</f>
        <v>0</v>
      </c>
    </row>
    <row r="2200" customFormat="1" spans="1:9">
      <c r="A2200">
        <v>2199</v>
      </c>
      <c r="B2200">
        <f>IF(ISBLANK(IFERROR(INDEX('2-3 引出列表'!$A$2:$CE$8700,$A2200,MATCH(B$1,'2-3 引出列表'!$A$1:$CD$1,0)),"")),"",IFERROR(INDEX('2-3 引出列表'!$A$2:$CE$8700,$A2200,MATCH(B$1,'2-3 引出列表'!$A$1:$CD$1,0)),""))</f>
        <v>0</v>
      </c>
      <c r="C2200">
        <f>IF(ISBLANK(IFERROR(INDEX('2-3 引出列表'!$A$2:$CE$8700,$A2200,MATCH(C$1,'2-3 引出列表'!$A$1:$CD$1,0)),"")),"",IFERROR(INDEX('2-3 引出列表'!$A$2:$CE$8700,$A2200,MATCH(C$1,'2-3 引出列表'!$A$1:$CD$1,0)),""))</f>
        <v>0</v>
      </c>
      <c r="D2200">
        <f>IF(ISBLANK(IFERROR(INDEX('2-3 引出列表'!$A$2:$CE$8700,$A2200,MATCH(D$1,'2-3 引出列表'!$A$1:$CD$1,0)),"")),"",IFERROR(INDEX('2-3 引出列表'!$A$2:$CE$8700,$A2200,MATCH(D$1,'2-3 引出列表'!$A$1:$CD$1,0)),""))</f>
        <v>0</v>
      </c>
      <c r="E2200">
        <f>IF(ISBLANK(IFERROR(INDEX('2-3 引出列表'!$A$2:$CE$8700,$A2200,MATCH(E$1,'2-3 引出列表'!$A$1:$CD$1,0)),"")),"",IFERROR(INDEX('2-3 引出列表'!$A$2:$CE$8700,$A2200,MATCH(E$1,'2-3 引出列表'!$A$1:$CD$1,0)),""))</f>
        <v>0</v>
      </c>
      <c r="F2200" t="str">
        <f t="shared" si="34"/>
        <v>0</v>
      </c>
      <c r="G2200">
        <f>IF(ISBLANK(IFERROR(INDEX('2-3 引出列表'!$A$2:$CE$8700,$A2200,MATCH(G$1,'2-3 引出列表'!$A$1:$CD$1,0)),"")),"",IFERROR(INDEX('2-3 引出列表'!$A$2:$CE$8700,$A2200,MATCH(G$1,'2-3 引出列表'!$A$1:$CD$1,0)),""))</f>
        <v>0</v>
      </c>
      <c r="H2200">
        <f>IF(ISBLANK(IFERROR(INDEX('2-3 引出列表'!$A$2:$CE$8700,$A2200,MATCH(H$1,'2-3 引出列表'!$A$1:$CD$1,0)),"")),"",IFERROR(INDEX('2-3 引出列表'!$A$2:$CE$8700,$A2200,MATCH(H$1,'2-3 引出列表'!$A$1:$CD$1,0)),""))</f>
        <v>0</v>
      </c>
      <c r="I2200">
        <f>IF(ISBLANK(IFERROR(INDEX('2-3 引出列表'!$A$2:$CE$8700,$A2200,MATCH(I$1,'2-3 引出列表'!$A$1:$CD$1,0)),"")),"",IFERROR(INDEX('2-3 引出列表'!$A$2:$CE$8700,$A2200,MATCH(I$1,'2-3 引出列表'!$A$1:$CD$1,0)),""))</f>
        <v>0</v>
      </c>
    </row>
    <row r="2201" customFormat="1" spans="1:9">
      <c r="A2201">
        <v>2200</v>
      </c>
      <c r="B2201">
        <f>IF(ISBLANK(IFERROR(INDEX('2-3 引出列表'!$A$2:$CE$8700,$A2201,MATCH(B$1,'2-3 引出列表'!$A$1:$CD$1,0)),"")),"",IFERROR(INDEX('2-3 引出列表'!$A$2:$CE$8700,$A2201,MATCH(B$1,'2-3 引出列表'!$A$1:$CD$1,0)),""))</f>
        <v>0</v>
      </c>
      <c r="C2201">
        <f>IF(ISBLANK(IFERROR(INDEX('2-3 引出列表'!$A$2:$CE$8700,$A2201,MATCH(C$1,'2-3 引出列表'!$A$1:$CD$1,0)),"")),"",IFERROR(INDEX('2-3 引出列表'!$A$2:$CE$8700,$A2201,MATCH(C$1,'2-3 引出列表'!$A$1:$CD$1,0)),""))</f>
        <v>0</v>
      </c>
      <c r="D2201">
        <f>IF(ISBLANK(IFERROR(INDEX('2-3 引出列表'!$A$2:$CE$8700,$A2201,MATCH(D$1,'2-3 引出列表'!$A$1:$CD$1,0)),"")),"",IFERROR(INDEX('2-3 引出列表'!$A$2:$CE$8700,$A2201,MATCH(D$1,'2-3 引出列表'!$A$1:$CD$1,0)),""))</f>
        <v>0</v>
      </c>
      <c r="E2201">
        <f>IF(ISBLANK(IFERROR(INDEX('2-3 引出列表'!$A$2:$CE$8700,$A2201,MATCH(E$1,'2-3 引出列表'!$A$1:$CD$1,0)),"")),"",IFERROR(INDEX('2-3 引出列表'!$A$2:$CE$8700,$A2201,MATCH(E$1,'2-3 引出列表'!$A$1:$CD$1,0)),""))</f>
        <v>0</v>
      </c>
      <c r="F2201" t="str">
        <f t="shared" si="34"/>
        <v>0</v>
      </c>
      <c r="G2201">
        <f>IF(ISBLANK(IFERROR(INDEX('2-3 引出列表'!$A$2:$CE$8700,$A2201,MATCH(G$1,'2-3 引出列表'!$A$1:$CD$1,0)),"")),"",IFERROR(INDEX('2-3 引出列表'!$A$2:$CE$8700,$A2201,MATCH(G$1,'2-3 引出列表'!$A$1:$CD$1,0)),""))</f>
        <v>0</v>
      </c>
      <c r="H2201">
        <f>IF(ISBLANK(IFERROR(INDEX('2-3 引出列表'!$A$2:$CE$8700,$A2201,MATCH(H$1,'2-3 引出列表'!$A$1:$CD$1,0)),"")),"",IFERROR(INDEX('2-3 引出列表'!$A$2:$CE$8700,$A2201,MATCH(H$1,'2-3 引出列表'!$A$1:$CD$1,0)),""))</f>
        <v>0</v>
      </c>
      <c r="I2201">
        <f>IF(ISBLANK(IFERROR(INDEX('2-3 引出列表'!$A$2:$CE$8700,$A2201,MATCH(I$1,'2-3 引出列表'!$A$1:$CD$1,0)),"")),"",IFERROR(INDEX('2-3 引出列表'!$A$2:$CE$8700,$A2201,MATCH(I$1,'2-3 引出列表'!$A$1:$CD$1,0)),""))</f>
        <v>0</v>
      </c>
    </row>
    <row r="2202" customFormat="1" spans="1:9">
      <c r="A2202">
        <v>2201</v>
      </c>
      <c r="B2202">
        <f>IF(ISBLANK(IFERROR(INDEX('2-3 引出列表'!$A$2:$CE$8700,$A2202,MATCH(B$1,'2-3 引出列表'!$A$1:$CD$1,0)),"")),"",IFERROR(INDEX('2-3 引出列表'!$A$2:$CE$8700,$A2202,MATCH(B$1,'2-3 引出列表'!$A$1:$CD$1,0)),""))</f>
        <v>0</v>
      </c>
      <c r="C2202">
        <f>IF(ISBLANK(IFERROR(INDEX('2-3 引出列表'!$A$2:$CE$8700,$A2202,MATCH(C$1,'2-3 引出列表'!$A$1:$CD$1,0)),"")),"",IFERROR(INDEX('2-3 引出列表'!$A$2:$CE$8700,$A2202,MATCH(C$1,'2-3 引出列表'!$A$1:$CD$1,0)),""))</f>
        <v>0</v>
      </c>
      <c r="D2202">
        <f>IF(ISBLANK(IFERROR(INDEX('2-3 引出列表'!$A$2:$CE$8700,$A2202,MATCH(D$1,'2-3 引出列表'!$A$1:$CD$1,0)),"")),"",IFERROR(INDEX('2-3 引出列表'!$A$2:$CE$8700,$A2202,MATCH(D$1,'2-3 引出列表'!$A$1:$CD$1,0)),""))</f>
        <v>0</v>
      </c>
      <c r="E2202">
        <f>IF(ISBLANK(IFERROR(INDEX('2-3 引出列表'!$A$2:$CE$8700,$A2202,MATCH(E$1,'2-3 引出列表'!$A$1:$CD$1,0)),"")),"",IFERROR(INDEX('2-3 引出列表'!$A$2:$CE$8700,$A2202,MATCH(E$1,'2-3 引出列表'!$A$1:$CD$1,0)),""))</f>
        <v>0</v>
      </c>
      <c r="F2202" t="str">
        <f t="shared" si="34"/>
        <v>0</v>
      </c>
      <c r="G2202">
        <f>IF(ISBLANK(IFERROR(INDEX('2-3 引出列表'!$A$2:$CE$8700,$A2202,MATCH(G$1,'2-3 引出列表'!$A$1:$CD$1,0)),"")),"",IFERROR(INDEX('2-3 引出列表'!$A$2:$CE$8700,$A2202,MATCH(G$1,'2-3 引出列表'!$A$1:$CD$1,0)),""))</f>
        <v>0</v>
      </c>
      <c r="H2202">
        <f>IF(ISBLANK(IFERROR(INDEX('2-3 引出列表'!$A$2:$CE$8700,$A2202,MATCH(H$1,'2-3 引出列表'!$A$1:$CD$1,0)),"")),"",IFERROR(INDEX('2-3 引出列表'!$A$2:$CE$8700,$A2202,MATCH(H$1,'2-3 引出列表'!$A$1:$CD$1,0)),""))</f>
        <v>0</v>
      </c>
      <c r="I2202">
        <f>IF(ISBLANK(IFERROR(INDEX('2-3 引出列表'!$A$2:$CE$8700,$A2202,MATCH(I$1,'2-3 引出列表'!$A$1:$CD$1,0)),"")),"",IFERROR(INDEX('2-3 引出列表'!$A$2:$CE$8700,$A2202,MATCH(I$1,'2-3 引出列表'!$A$1:$CD$1,0)),""))</f>
        <v>0</v>
      </c>
    </row>
    <row r="2203" customFormat="1" spans="1:9">
      <c r="A2203">
        <v>2202</v>
      </c>
      <c r="B2203">
        <f>IF(ISBLANK(IFERROR(INDEX('2-3 引出列表'!$A$2:$CE$8700,$A2203,MATCH(B$1,'2-3 引出列表'!$A$1:$CD$1,0)),"")),"",IFERROR(INDEX('2-3 引出列表'!$A$2:$CE$8700,$A2203,MATCH(B$1,'2-3 引出列表'!$A$1:$CD$1,0)),""))</f>
        <v>0</v>
      </c>
      <c r="C2203">
        <f>IF(ISBLANK(IFERROR(INDEX('2-3 引出列表'!$A$2:$CE$8700,$A2203,MATCH(C$1,'2-3 引出列表'!$A$1:$CD$1,0)),"")),"",IFERROR(INDEX('2-3 引出列表'!$A$2:$CE$8700,$A2203,MATCH(C$1,'2-3 引出列表'!$A$1:$CD$1,0)),""))</f>
        <v>0</v>
      </c>
      <c r="D2203">
        <f>IF(ISBLANK(IFERROR(INDEX('2-3 引出列表'!$A$2:$CE$8700,$A2203,MATCH(D$1,'2-3 引出列表'!$A$1:$CD$1,0)),"")),"",IFERROR(INDEX('2-3 引出列表'!$A$2:$CE$8700,$A2203,MATCH(D$1,'2-3 引出列表'!$A$1:$CD$1,0)),""))</f>
        <v>0</v>
      </c>
      <c r="E2203">
        <f>IF(ISBLANK(IFERROR(INDEX('2-3 引出列表'!$A$2:$CE$8700,$A2203,MATCH(E$1,'2-3 引出列表'!$A$1:$CD$1,0)),"")),"",IFERROR(INDEX('2-3 引出列表'!$A$2:$CE$8700,$A2203,MATCH(E$1,'2-3 引出列表'!$A$1:$CD$1,0)),""))</f>
        <v>0</v>
      </c>
      <c r="F2203" t="str">
        <f t="shared" si="34"/>
        <v>0</v>
      </c>
      <c r="G2203">
        <f>IF(ISBLANK(IFERROR(INDEX('2-3 引出列表'!$A$2:$CE$8700,$A2203,MATCH(G$1,'2-3 引出列表'!$A$1:$CD$1,0)),"")),"",IFERROR(INDEX('2-3 引出列表'!$A$2:$CE$8700,$A2203,MATCH(G$1,'2-3 引出列表'!$A$1:$CD$1,0)),""))</f>
        <v>0</v>
      </c>
      <c r="H2203">
        <f>IF(ISBLANK(IFERROR(INDEX('2-3 引出列表'!$A$2:$CE$8700,$A2203,MATCH(H$1,'2-3 引出列表'!$A$1:$CD$1,0)),"")),"",IFERROR(INDEX('2-3 引出列表'!$A$2:$CE$8700,$A2203,MATCH(H$1,'2-3 引出列表'!$A$1:$CD$1,0)),""))</f>
        <v>0</v>
      </c>
      <c r="I2203">
        <f>IF(ISBLANK(IFERROR(INDEX('2-3 引出列表'!$A$2:$CE$8700,$A2203,MATCH(I$1,'2-3 引出列表'!$A$1:$CD$1,0)),"")),"",IFERROR(INDEX('2-3 引出列表'!$A$2:$CE$8700,$A2203,MATCH(I$1,'2-3 引出列表'!$A$1:$CD$1,0)),""))</f>
        <v>0</v>
      </c>
    </row>
    <row r="2204" customFormat="1" spans="1:9">
      <c r="A2204">
        <v>2203</v>
      </c>
      <c r="B2204">
        <f>IF(ISBLANK(IFERROR(INDEX('2-3 引出列表'!$A$2:$CE$8700,$A2204,MATCH(B$1,'2-3 引出列表'!$A$1:$CD$1,0)),"")),"",IFERROR(INDEX('2-3 引出列表'!$A$2:$CE$8700,$A2204,MATCH(B$1,'2-3 引出列表'!$A$1:$CD$1,0)),""))</f>
        <v>0</v>
      </c>
      <c r="C2204">
        <f>IF(ISBLANK(IFERROR(INDEX('2-3 引出列表'!$A$2:$CE$8700,$A2204,MATCH(C$1,'2-3 引出列表'!$A$1:$CD$1,0)),"")),"",IFERROR(INDEX('2-3 引出列表'!$A$2:$CE$8700,$A2204,MATCH(C$1,'2-3 引出列表'!$A$1:$CD$1,0)),""))</f>
        <v>0</v>
      </c>
      <c r="D2204">
        <f>IF(ISBLANK(IFERROR(INDEX('2-3 引出列表'!$A$2:$CE$8700,$A2204,MATCH(D$1,'2-3 引出列表'!$A$1:$CD$1,0)),"")),"",IFERROR(INDEX('2-3 引出列表'!$A$2:$CE$8700,$A2204,MATCH(D$1,'2-3 引出列表'!$A$1:$CD$1,0)),""))</f>
        <v>0</v>
      </c>
      <c r="E2204">
        <f>IF(ISBLANK(IFERROR(INDEX('2-3 引出列表'!$A$2:$CE$8700,$A2204,MATCH(E$1,'2-3 引出列表'!$A$1:$CD$1,0)),"")),"",IFERROR(INDEX('2-3 引出列表'!$A$2:$CE$8700,$A2204,MATCH(E$1,'2-3 引出列表'!$A$1:$CD$1,0)),""))</f>
        <v>0</v>
      </c>
      <c r="F2204" t="str">
        <f t="shared" si="34"/>
        <v>0</v>
      </c>
      <c r="G2204">
        <f>IF(ISBLANK(IFERROR(INDEX('2-3 引出列表'!$A$2:$CE$8700,$A2204,MATCH(G$1,'2-3 引出列表'!$A$1:$CD$1,0)),"")),"",IFERROR(INDEX('2-3 引出列表'!$A$2:$CE$8700,$A2204,MATCH(G$1,'2-3 引出列表'!$A$1:$CD$1,0)),""))</f>
        <v>0</v>
      </c>
      <c r="H2204">
        <f>IF(ISBLANK(IFERROR(INDEX('2-3 引出列表'!$A$2:$CE$8700,$A2204,MATCH(H$1,'2-3 引出列表'!$A$1:$CD$1,0)),"")),"",IFERROR(INDEX('2-3 引出列表'!$A$2:$CE$8700,$A2204,MATCH(H$1,'2-3 引出列表'!$A$1:$CD$1,0)),""))</f>
        <v>0</v>
      </c>
      <c r="I2204">
        <f>IF(ISBLANK(IFERROR(INDEX('2-3 引出列表'!$A$2:$CE$8700,$A2204,MATCH(I$1,'2-3 引出列表'!$A$1:$CD$1,0)),"")),"",IFERROR(INDEX('2-3 引出列表'!$A$2:$CE$8700,$A2204,MATCH(I$1,'2-3 引出列表'!$A$1:$CD$1,0)),""))</f>
        <v>0</v>
      </c>
    </row>
    <row r="2205" customFormat="1" spans="1:9">
      <c r="A2205">
        <v>2204</v>
      </c>
      <c r="B2205">
        <f>IF(ISBLANK(IFERROR(INDEX('2-3 引出列表'!$A$2:$CE$8700,$A2205,MATCH(B$1,'2-3 引出列表'!$A$1:$CD$1,0)),"")),"",IFERROR(INDEX('2-3 引出列表'!$A$2:$CE$8700,$A2205,MATCH(B$1,'2-3 引出列表'!$A$1:$CD$1,0)),""))</f>
        <v>0</v>
      </c>
      <c r="C2205">
        <f>IF(ISBLANK(IFERROR(INDEX('2-3 引出列表'!$A$2:$CE$8700,$A2205,MATCH(C$1,'2-3 引出列表'!$A$1:$CD$1,0)),"")),"",IFERROR(INDEX('2-3 引出列表'!$A$2:$CE$8700,$A2205,MATCH(C$1,'2-3 引出列表'!$A$1:$CD$1,0)),""))</f>
        <v>0</v>
      </c>
      <c r="D2205">
        <f>IF(ISBLANK(IFERROR(INDEX('2-3 引出列表'!$A$2:$CE$8700,$A2205,MATCH(D$1,'2-3 引出列表'!$A$1:$CD$1,0)),"")),"",IFERROR(INDEX('2-3 引出列表'!$A$2:$CE$8700,$A2205,MATCH(D$1,'2-3 引出列表'!$A$1:$CD$1,0)),""))</f>
        <v>0</v>
      </c>
      <c r="E2205">
        <f>IF(ISBLANK(IFERROR(INDEX('2-3 引出列表'!$A$2:$CE$8700,$A2205,MATCH(E$1,'2-3 引出列表'!$A$1:$CD$1,0)),"")),"",IFERROR(INDEX('2-3 引出列表'!$A$2:$CE$8700,$A2205,MATCH(E$1,'2-3 引出列表'!$A$1:$CD$1,0)),""))</f>
        <v>0</v>
      </c>
      <c r="F2205" t="str">
        <f t="shared" si="34"/>
        <v>0</v>
      </c>
      <c r="G2205">
        <f>IF(ISBLANK(IFERROR(INDEX('2-3 引出列表'!$A$2:$CE$8700,$A2205,MATCH(G$1,'2-3 引出列表'!$A$1:$CD$1,0)),"")),"",IFERROR(INDEX('2-3 引出列表'!$A$2:$CE$8700,$A2205,MATCH(G$1,'2-3 引出列表'!$A$1:$CD$1,0)),""))</f>
        <v>0</v>
      </c>
      <c r="H2205">
        <f>IF(ISBLANK(IFERROR(INDEX('2-3 引出列表'!$A$2:$CE$8700,$A2205,MATCH(H$1,'2-3 引出列表'!$A$1:$CD$1,0)),"")),"",IFERROR(INDEX('2-3 引出列表'!$A$2:$CE$8700,$A2205,MATCH(H$1,'2-3 引出列表'!$A$1:$CD$1,0)),""))</f>
        <v>0</v>
      </c>
      <c r="I2205">
        <f>IF(ISBLANK(IFERROR(INDEX('2-3 引出列表'!$A$2:$CE$8700,$A2205,MATCH(I$1,'2-3 引出列表'!$A$1:$CD$1,0)),"")),"",IFERROR(INDEX('2-3 引出列表'!$A$2:$CE$8700,$A2205,MATCH(I$1,'2-3 引出列表'!$A$1:$CD$1,0)),""))</f>
        <v>0</v>
      </c>
    </row>
    <row r="2206" customFormat="1" spans="1:9">
      <c r="A2206">
        <v>2205</v>
      </c>
      <c r="B2206">
        <f>IF(ISBLANK(IFERROR(INDEX('2-3 引出列表'!$A$2:$CE$8700,$A2206,MATCH(B$1,'2-3 引出列表'!$A$1:$CD$1,0)),"")),"",IFERROR(INDEX('2-3 引出列表'!$A$2:$CE$8700,$A2206,MATCH(B$1,'2-3 引出列表'!$A$1:$CD$1,0)),""))</f>
        <v>0</v>
      </c>
      <c r="C2206">
        <f>IF(ISBLANK(IFERROR(INDEX('2-3 引出列表'!$A$2:$CE$8700,$A2206,MATCH(C$1,'2-3 引出列表'!$A$1:$CD$1,0)),"")),"",IFERROR(INDEX('2-3 引出列表'!$A$2:$CE$8700,$A2206,MATCH(C$1,'2-3 引出列表'!$A$1:$CD$1,0)),""))</f>
        <v>0</v>
      </c>
      <c r="D2206">
        <f>IF(ISBLANK(IFERROR(INDEX('2-3 引出列表'!$A$2:$CE$8700,$A2206,MATCH(D$1,'2-3 引出列表'!$A$1:$CD$1,0)),"")),"",IFERROR(INDEX('2-3 引出列表'!$A$2:$CE$8700,$A2206,MATCH(D$1,'2-3 引出列表'!$A$1:$CD$1,0)),""))</f>
        <v>0</v>
      </c>
      <c r="E2206">
        <f>IF(ISBLANK(IFERROR(INDEX('2-3 引出列表'!$A$2:$CE$8700,$A2206,MATCH(E$1,'2-3 引出列表'!$A$1:$CD$1,0)),"")),"",IFERROR(INDEX('2-3 引出列表'!$A$2:$CE$8700,$A2206,MATCH(E$1,'2-3 引出列表'!$A$1:$CD$1,0)),""))</f>
        <v>0</v>
      </c>
      <c r="F2206" t="str">
        <f t="shared" si="34"/>
        <v>0</v>
      </c>
      <c r="G2206">
        <f>IF(ISBLANK(IFERROR(INDEX('2-3 引出列表'!$A$2:$CE$8700,$A2206,MATCH(G$1,'2-3 引出列表'!$A$1:$CD$1,0)),"")),"",IFERROR(INDEX('2-3 引出列表'!$A$2:$CE$8700,$A2206,MATCH(G$1,'2-3 引出列表'!$A$1:$CD$1,0)),""))</f>
        <v>0</v>
      </c>
      <c r="H2206">
        <f>IF(ISBLANK(IFERROR(INDEX('2-3 引出列表'!$A$2:$CE$8700,$A2206,MATCH(H$1,'2-3 引出列表'!$A$1:$CD$1,0)),"")),"",IFERROR(INDEX('2-3 引出列表'!$A$2:$CE$8700,$A2206,MATCH(H$1,'2-3 引出列表'!$A$1:$CD$1,0)),""))</f>
        <v>0</v>
      </c>
      <c r="I2206">
        <f>IF(ISBLANK(IFERROR(INDEX('2-3 引出列表'!$A$2:$CE$8700,$A2206,MATCH(I$1,'2-3 引出列表'!$A$1:$CD$1,0)),"")),"",IFERROR(INDEX('2-3 引出列表'!$A$2:$CE$8700,$A2206,MATCH(I$1,'2-3 引出列表'!$A$1:$CD$1,0)),""))</f>
        <v>0</v>
      </c>
    </row>
    <row r="2207" customFormat="1" spans="1:9">
      <c r="A2207">
        <v>2206</v>
      </c>
      <c r="B2207">
        <f>IF(ISBLANK(IFERROR(INDEX('2-3 引出列表'!$A$2:$CE$8700,$A2207,MATCH(B$1,'2-3 引出列表'!$A$1:$CD$1,0)),"")),"",IFERROR(INDEX('2-3 引出列表'!$A$2:$CE$8700,$A2207,MATCH(B$1,'2-3 引出列表'!$A$1:$CD$1,0)),""))</f>
        <v>0</v>
      </c>
      <c r="C2207">
        <f>IF(ISBLANK(IFERROR(INDEX('2-3 引出列表'!$A$2:$CE$8700,$A2207,MATCH(C$1,'2-3 引出列表'!$A$1:$CD$1,0)),"")),"",IFERROR(INDEX('2-3 引出列表'!$A$2:$CE$8700,$A2207,MATCH(C$1,'2-3 引出列表'!$A$1:$CD$1,0)),""))</f>
        <v>0</v>
      </c>
      <c r="D2207">
        <f>IF(ISBLANK(IFERROR(INDEX('2-3 引出列表'!$A$2:$CE$8700,$A2207,MATCH(D$1,'2-3 引出列表'!$A$1:$CD$1,0)),"")),"",IFERROR(INDEX('2-3 引出列表'!$A$2:$CE$8700,$A2207,MATCH(D$1,'2-3 引出列表'!$A$1:$CD$1,0)),""))</f>
        <v>0</v>
      </c>
      <c r="E2207">
        <f>IF(ISBLANK(IFERROR(INDEX('2-3 引出列表'!$A$2:$CE$8700,$A2207,MATCH(E$1,'2-3 引出列表'!$A$1:$CD$1,0)),"")),"",IFERROR(INDEX('2-3 引出列表'!$A$2:$CE$8700,$A2207,MATCH(E$1,'2-3 引出列表'!$A$1:$CD$1,0)),""))</f>
        <v>0</v>
      </c>
      <c r="F2207" t="str">
        <f t="shared" si="34"/>
        <v>0</v>
      </c>
      <c r="G2207">
        <f>IF(ISBLANK(IFERROR(INDEX('2-3 引出列表'!$A$2:$CE$8700,$A2207,MATCH(G$1,'2-3 引出列表'!$A$1:$CD$1,0)),"")),"",IFERROR(INDEX('2-3 引出列表'!$A$2:$CE$8700,$A2207,MATCH(G$1,'2-3 引出列表'!$A$1:$CD$1,0)),""))</f>
        <v>0</v>
      </c>
      <c r="H2207">
        <f>IF(ISBLANK(IFERROR(INDEX('2-3 引出列表'!$A$2:$CE$8700,$A2207,MATCH(H$1,'2-3 引出列表'!$A$1:$CD$1,0)),"")),"",IFERROR(INDEX('2-3 引出列表'!$A$2:$CE$8700,$A2207,MATCH(H$1,'2-3 引出列表'!$A$1:$CD$1,0)),""))</f>
        <v>0</v>
      </c>
      <c r="I2207">
        <f>IF(ISBLANK(IFERROR(INDEX('2-3 引出列表'!$A$2:$CE$8700,$A2207,MATCH(I$1,'2-3 引出列表'!$A$1:$CD$1,0)),"")),"",IFERROR(INDEX('2-3 引出列表'!$A$2:$CE$8700,$A2207,MATCH(I$1,'2-3 引出列表'!$A$1:$CD$1,0)),""))</f>
        <v>0</v>
      </c>
    </row>
    <row r="2208" customFormat="1" spans="1:9">
      <c r="A2208">
        <v>2207</v>
      </c>
      <c r="B2208">
        <f>IF(ISBLANK(IFERROR(INDEX('2-3 引出列表'!$A$2:$CE$8700,$A2208,MATCH(B$1,'2-3 引出列表'!$A$1:$CD$1,0)),"")),"",IFERROR(INDEX('2-3 引出列表'!$A$2:$CE$8700,$A2208,MATCH(B$1,'2-3 引出列表'!$A$1:$CD$1,0)),""))</f>
        <v>0</v>
      </c>
      <c r="C2208">
        <f>IF(ISBLANK(IFERROR(INDEX('2-3 引出列表'!$A$2:$CE$8700,$A2208,MATCH(C$1,'2-3 引出列表'!$A$1:$CD$1,0)),"")),"",IFERROR(INDEX('2-3 引出列表'!$A$2:$CE$8700,$A2208,MATCH(C$1,'2-3 引出列表'!$A$1:$CD$1,0)),""))</f>
        <v>0</v>
      </c>
      <c r="D2208">
        <f>IF(ISBLANK(IFERROR(INDEX('2-3 引出列表'!$A$2:$CE$8700,$A2208,MATCH(D$1,'2-3 引出列表'!$A$1:$CD$1,0)),"")),"",IFERROR(INDEX('2-3 引出列表'!$A$2:$CE$8700,$A2208,MATCH(D$1,'2-3 引出列表'!$A$1:$CD$1,0)),""))</f>
        <v>0</v>
      </c>
      <c r="E2208">
        <f>IF(ISBLANK(IFERROR(INDEX('2-3 引出列表'!$A$2:$CE$8700,$A2208,MATCH(E$1,'2-3 引出列表'!$A$1:$CD$1,0)),"")),"",IFERROR(INDEX('2-3 引出列表'!$A$2:$CE$8700,$A2208,MATCH(E$1,'2-3 引出列表'!$A$1:$CD$1,0)),""))</f>
        <v>0</v>
      </c>
      <c r="F2208" t="str">
        <f t="shared" si="34"/>
        <v>0</v>
      </c>
      <c r="G2208">
        <f>IF(ISBLANK(IFERROR(INDEX('2-3 引出列表'!$A$2:$CE$8700,$A2208,MATCH(G$1,'2-3 引出列表'!$A$1:$CD$1,0)),"")),"",IFERROR(INDEX('2-3 引出列表'!$A$2:$CE$8700,$A2208,MATCH(G$1,'2-3 引出列表'!$A$1:$CD$1,0)),""))</f>
        <v>0</v>
      </c>
      <c r="H2208">
        <f>IF(ISBLANK(IFERROR(INDEX('2-3 引出列表'!$A$2:$CE$8700,$A2208,MATCH(H$1,'2-3 引出列表'!$A$1:$CD$1,0)),"")),"",IFERROR(INDEX('2-3 引出列表'!$A$2:$CE$8700,$A2208,MATCH(H$1,'2-3 引出列表'!$A$1:$CD$1,0)),""))</f>
        <v>0</v>
      </c>
      <c r="I2208">
        <f>IF(ISBLANK(IFERROR(INDEX('2-3 引出列表'!$A$2:$CE$8700,$A2208,MATCH(I$1,'2-3 引出列表'!$A$1:$CD$1,0)),"")),"",IFERROR(INDEX('2-3 引出列表'!$A$2:$CE$8700,$A2208,MATCH(I$1,'2-3 引出列表'!$A$1:$CD$1,0)),""))</f>
        <v>0</v>
      </c>
    </row>
    <row r="2209" customFormat="1" spans="1:9">
      <c r="A2209">
        <v>2208</v>
      </c>
      <c r="B2209">
        <f>IF(ISBLANK(IFERROR(INDEX('2-3 引出列表'!$A$2:$CE$8700,$A2209,MATCH(B$1,'2-3 引出列表'!$A$1:$CD$1,0)),"")),"",IFERROR(INDEX('2-3 引出列表'!$A$2:$CE$8700,$A2209,MATCH(B$1,'2-3 引出列表'!$A$1:$CD$1,0)),""))</f>
        <v>0</v>
      </c>
      <c r="C2209">
        <f>IF(ISBLANK(IFERROR(INDEX('2-3 引出列表'!$A$2:$CE$8700,$A2209,MATCH(C$1,'2-3 引出列表'!$A$1:$CD$1,0)),"")),"",IFERROR(INDEX('2-3 引出列表'!$A$2:$CE$8700,$A2209,MATCH(C$1,'2-3 引出列表'!$A$1:$CD$1,0)),""))</f>
        <v>0</v>
      </c>
      <c r="D2209">
        <f>IF(ISBLANK(IFERROR(INDEX('2-3 引出列表'!$A$2:$CE$8700,$A2209,MATCH(D$1,'2-3 引出列表'!$A$1:$CD$1,0)),"")),"",IFERROR(INDEX('2-3 引出列表'!$A$2:$CE$8700,$A2209,MATCH(D$1,'2-3 引出列表'!$A$1:$CD$1,0)),""))</f>
        <v>0</v>
      </c>
      <c r="E2209">
        <f>IF(ISBLANK(IFERROR(INDEX('2-3 引出列表'!$A$2:$CE$8700,$A2209,MATCH(E$1,'2-3 引出列表'!$A$1:$CD$1,0)),"")),"",IFERROR(INDEX('2-3 引出列表'!$A$2:$CE$8700,$A2209,MATCH(E$1,'2-3 引出列表'!$A$1:$CD$1,0)),""))</f>
        <v>0</v>
      </c>
      <c r="F2209" t="str">
        <f t="shared" si="34"/>
        <v>0</v>
      </c>
      <c r="G2209">
        <f>IF(ISBLANK(IFERROR(INDEX('2-3 引出列表'!$A$2:$CE$8700,$A2209,MATCH(G$1,'2-3 引出列表'!$A$1:$CD$1,0)),"")),"",IFERROR(INDEX('2-3 引出列表'!$A$2:$CE$8700,$A2209,MATCH(G$1,'2-3 引出列表'!$A$1:$CD$1,0)),""))</f>
        <v>0</v>
      </c>
      <c r="H2209">
        <f>IF(ISBLANK(IFERROR(INDEX('2-3 引出列表'!$A$2:$CE$8700,$A2209,MATCH(H$1,'2-3 引出列表'!$A$1:$CD$1,0)),"")),"",IFERROR(INDEX('2-3 引出列表'!$A$2:$CE$8700,$A2209,MATCH(H$1,'2-3 引出列表'!$A$1:$CD$1,0)),""))</f>
        <v>0</v>
      </c>
      <c r="I2209">
        <f>IF(ISBLANK(IFERROR(INDEX('2-3 引出列表'!$A$2:$CE$8700,$A2209,MATCH(I$1,'2-3 引出列表'!$A$1:$CD$1,0)),"")),"",IFERROR(INDEX('2-3 引出列表'!$A$2:$CE$8700,$A2209,MATCH(I$1,'2-3 引出列表'!$A$1:$CD$1,0)),""))</f>
        <v>0</v>
      </c>
    </row>
    <row r="2210" customFormat="1" spans="1:9">
      <c r="A2210">
        <v>2209</v>
      </c>
      <c r="B2210">
        <f>IF(ISBLANK(IFERROR(INDEX('2-3 引出列表'!$A$2:$CE$8700,$A2210,MATCH(B$1,'2-3 引出列表'!$A$1:$CD$1,0)),"")),"",IFERROR(INDEX('2-3 引出列表'!$A$2:$CE$8700,$A2210,MATCH(B$1,'2-3 引出列表'!$A$1:$CD$1,0)),""))</f>
        <v>0</v>
      </c>
      <c r="C2210">
        <f>IF(ISBLANK(IFERROR(INDEX('2-3 引出列表'!$A$2:$CE$8700,$A2210,MATCH(C$1,'2-3 引出列表'!$A$1:$CD$1,0)),"")),"",IFERROR(INDEX('2-3 引出列表'!$A$2:$CE$8700,$A2210,MATCH(C$1,'2-3 引出列表'!$A$1:$CD$1,0)),""))</f>
        <v>0</v>
      </c>
      <c r="D2210">
        <f>IF(ISBLANK(IFERROR(INDEX('2-3 引出列表'!$A$2:$CE$8700,$A2210,MATCH(D$1,'2-3 引出列表'!$A$1:$CD$1,0)),"")),"",IFERROR(INDEX('2-3 引出列表'!$A$2:$CE$8700,$A2210,MATCH(D$1,'2-3 引出列表'!$A$1:$CD$1,0)),""))</f>
        <v>0</v>
      </c>
      <c r="E2210">
        <f>IF(ISBLANK(IFERROR(INDEX('2-3 引出列表'!$A$2:$CE$8700,$A2210,MATCH(E$1,'2-3 引出列表'!$A$1:$CD$1,0)),"")),"",IFERROR(INDEX('2-3 引出列表'!$A$2:$CE$8700,$A2210,MATCH(E$1,'2-3 引出列表'!$A$1:$CD$1,0)),""))</f>
        <v>0</v>
      </c>
      <c r="F2210" t="str">
        <f t="shared" si="34"/>
        <v>0</v>
      </c>
      <c r="G2210">
        <f>IF(ISBLANK(IFERROR(INDEX('2-3 引出列表'!$A$2:$CE$8700,$A2210,MATCH(G$1,'2-3 引出列表'!$A$1:$CD$1,0)),"")),"",IFERROR(INDEX('2-3 引出列表'!$A$2:$CE$8700,$A2210,MATCH(G$1,'2-3 引出列表'!$A$1:$CD$1,0)),""))</f>
        <v>0</v>
      </c>
      <c r="H2210">
        <f>IF(ISBLANK(IFERROR(INDEX('2-3 引出列表'!$A$2:$CE$8700,$A2210,MATCH(H$1,'2-3 引出列表'!$A$1:$CD$1,0)),"")),"",IFERROR(INDEX('2-3 引出列表'!$A$2:$CE$8700,$A2210,MATCH(H$1,'2-3 引出列表'!$A$1:$CD$1,0)),""))</f>
        <v>0</v>
      </c>
      <c r="I2210">
        <f>IF(ISBLANK(IFERROR(INDEX('2-3 引出列表'!$A$2:$CE$8700,$A2210,MATCH(I$1,'2-3 引出列表'!$A$1:$CD$1,0)),"")),"",IFERROR(INDEX('2-3 引出列表'!$A$2:$CE$8700,$A2210,MATCH(I$1,'2-3 引出列表'!$A$1:$CD$1,0)),""))</f>
        <v>0</v>
      </c>
    </row>
    <row r="2211" customFormat="1" spans="1:9">
      <c r="A2211">
        <v>2210</v>
      </c>
      <c r="B2211">
        <f>IF(ISBLANK(IFERROR(INDEX('2-3 引出列表'!$A$2:$CE$8700,$A2211,MATCH(B$1,'2-3 引出列表'!$A$1:$CD$1,0)),"")),"",IFERROR(INDEX('2-3 引出列表'!$A$2:$CE$8700,$A2211,MATCH(B$1,'2-3 引出列表'!$A$1:$CD$1,0)),""))</f>
        <v>0</v>
      </c>
      <c r="C2211">
        <f>IF(ISBLANK(IFERROR(INDEX('2-3 引出列表'!$A$2:$CE$8700,$A2211,MATCH(C$1,'2-3 引出列表'!$A$1:$CD$1,0)),"")),"",IFERROR(INDEX('2-3 引出列表'!$A$2:$CE$8700,$A2211,MATCH(C$1,'2-3 引出列表'!$A$1:$CD$1,0)),""))</f>
        <v>0</v>
      </c>
      <c r="D2211">
        <f>IF(ISBLANK(IFERROR(INDEX('2-3 引出列表'!$A$2:$CE$8700,$A2211,MATCH(D$1,'2-3 引出列表'!$A$1:$CD$1,0)),"")),"",IFERROR(INDEX('2-3 引出列表'!$A$2:$CE$8700,$A2211,MATCH(D$1,'2-3 引出列表'!$A$1:$CD$1,0)),""))</f>
        <v>0</v>
      </c>
      <c r="E2211">
        <f>IF(ISBLANK(IFERROR(INDEX('2-3 引出列表'!$A$2:$CE$8700,$A2211,MATCH(E$1,'2-3 引出列表'!$A$1:$CD$1,0)),"")),"",IFERROR(INDEX('2-3 引出列表'!$A$2:$CE$8700,$A2211,MATCH(E$1,'2-3 引出列表'!$A$1:$CD$1,0)),""))</f>
        <v>0</v>
      </c>
      <c r="F2211" t="str">
        <f t="shared" si="34"/>
        <v>0</v>
      </c>
      <c r="G2211">
        <f>IF(ISBLANK(IFERROR(INDEX('2-3 引出列表'!$A$2:$CE$8700,$A2211,MATCH(G$1,'2-3 引出列表'!$A$1:$CD$1,0)),"")),"",IFERROR(INDEX('2-3 引出列表'!$A$2:$CE$8700,$A2211,MATCH(G$1,'2-3 引出列表'!$A$1:$CD$1,0)),""))</f>
        <v>0</v>
      </c>
      <c r="H2211">
        <f>IF(ISBLANK(IFERROR(INDEX('2-3 引出列表'!$A$2:$CE$8700,$A2211,MATCH(H$1,'2-3 引出列表'!$A$1:$CD$1,0)),"")),"",IFERROR(INDEX('2-3 引出列表'!$A$2:$CE$8700,$A2211,MATCH(H$1,'2-3 引出列表'!$A$1:$CD$1,0)),""))</f>
        <v>0</v>
      </c>
      <c r="I2211">
        <f>IF(ISBLANK(IFERROR(INDEX('2-3 引出列表'!$A$2:$CE$8700,$A2211,MATCH(I$1,'2-3 引出列表'!$A$1:$CD$1,0)),"")),"",IFERROR(INDEX('2-3 引出列表'!$A$2:$CE$8700,$A2211,MATCH(I$1,'2-3 引出列表'!$A$1:$CD$1,0)),""))</f>
        <v>0</v>
      </c>
    </row>
    <row r="2212" customFormat="1" spans="1:9">
      <c r="A2212">
        <v>2211</v>
      </c>
      <c r="B2212">
        <f>IF(ISBLANK(IFERROR(INDEX('2-3 引出列表'!$A$2:$CE$8700,$A2212,MATCH(B$1,'2-3 引出列表'!$A$1:$CD$1,0)),"")),"",IFERROR(INDEX('2-3 引出列表'!$A$2:$CE$8700,$A2212,MATCH(B$1,'2-3 引出列表'!$A$1:$CD$1,0)),""))</f>
        <v>0</v>
      </c>
      <c r="C2212">
        <f>IF(ISBLANK(IFERROR(INDEX('2-3 引出列表'!$A$2:$CE$8700,$A2212,MATCH(C$1,'2-3 引出列表'!$A$1:$CD$1,0)),"")),"",IFERROR(INDEX('2-3 引出列表'!$A$2:$CE$8700,$A2212,MATCH(C$1,'2-3 引出列表'!$A$1:$CD$1,0)),""))</f>
        <v>0</v>
      </c>
      <c r="D2212">
        <f>IF(ISBLANK(IFERROR(INDEX('2-3 引出列表'!$A$2:$CE$8700,$A2212,MATCH(D$1,'2-3 引出列表'!$A$1:$CD$1,0)),"")),"",IFERROR(INDEX('2-3 引出列表'!$A$2:$CE$8700,$A2212,MATCH(D$1,'2-3 引出列表'!$A$1:$CD$1,0)),""))</f>
        <v>0</v>
      </c>
      <c r="E2212">
        <f>IF(ISBLANK(IFERROR(INDEX('2-3 引出列表'!$A$2:$CE$8700,$A2212,MATCH(E$1,'2-3 引出列表'!$A$1:$CD$1,0)),"")),"",IFERROR(INDEX('2-3 引出列表'!$A$2:$CE$8700,$A2212,MATCH(E$1,'2-3 引出列表'!$A$1:$CD$1,0)),""))</f>
        <v>0</v>
      </c>
      <c r="F2212" t="str">
        <f t="shared" si="34"/>
        <v>0</v>
      </c>
      <c r="G2212">
        <f>IF(ISBLANK(IFERROR(INDEX('2-3 引出列表'!$A$2:$CE$8700,$A2212,MATCH(G$1,'2-3 引出列表'!$A$1:$CD$1,0)),"")),"",IFERROR(INDEX('2-3 引出列表'!$A$2:$CE$8700,$A2212,MATCH(G$1,'2-3 引出列表'!$A$1:$CD$1,0)),""))</f>
        <v>0</v>
      </c>
      <c r="H2212">
        <f>IF(ISBLANK(IFERROR(INDEX('2-3 引出列表'!$A$2:$CE$8700,$A2212,MATCH(H$1,'2-3 引出列表'!$A$1:$CD$1,0)),"")),"",IFERROR(INDEX('2-3 引出列表'!$A$2:$CE$8700,$A2212,MATCH(H$1,'2-3 引出列表'!$A$1:$CD$1,0)),""))</f>
        <v>0</v>
      </c>
      <c r="I2212">
        <f>IF(ISBLANK(IFERROR(INDEX('2-3 引出列表'!$A$2:$CE$8700,$A2212,MATCH(I$1,'2-3 引出列表'!$A$1:$CD$1,0)),"")),"",IFERROR(INDEX('2-3 引出列表'!$A$2:$CE$8700,$A2212,MATCH(I$1,'2-3 引出列表'!$A$1:$CD$1,0)),""))</f>
        <v>0</v>
      </c>
    </row>
    <row r="2213" customFormat="1" spans="1:9">
      <c r="A2213">
        <v>2212</v>
      </c>
      <c r="B2213">
        <f>IF(ISBLANK(IFERROR(INDEX('2-3 引出列表'!$A$2:$CE$8700,$A2213,MATCH(B$1,'2-3 引出列表'!$A$1:$CD$1,0)),"")),"",IFERROR(INDEX('2-3 引出列表'!$A$2:$CE$8700,$A2213,MATCH(B$1,'2-3 引出列表'!$A$1:$CD$1,0)),""))</f>
        <v>0</v>
      </c>
      <c r="C2213">
        <f>IF(ISBLANK(IFERROR(INDEX('2-3 引出列表'!$A$2:$CE$8700,$A2213,MATCH(C$1,'2-3 引出列表'!$A$1:$CD$1,0)),"")),"",IFERROR(INDEX('2-3 引出列表'!$A$2:$CE$8700,$A2213,MATCH(C$1,'2-3 引出列表'!$A$1:$CD$1,0)),""))</f>
        <v>0</v>
      </c>
      <c r="D2213">
        <f>IF(ISBLANK(IFERROR(INDEX('2-3 引出列表'!$A$2:$CE$8700,$A2213,MATCH(D$1,'2-3 引出列表'!$A$1:$CD$1,0)),"")),"",IFERROR(INDEX('2-3 引出列表'!$A$2:$CE$8700,$A2213,MATCH(D$1,'2-3 引出列表'!$A$1:$CD$1,0)),""))</f>
        <v>0</v>
      </c>
      <c r="E2213">
        <f>IF(ISBLANK(IFERROR(INDEX('2-3 引出列表'!$A$2:$CE$8700,$A2213,MATCH(E$1,'2-3 引出列表'!$A$1:$CD$1,0)),"")),"",IFERROR(INDEX('2-3 引出列表'!$A$2:$CE$8700,$A2213,MATCH(E$1,'2-3 引出列表'!$A$1:$CD$1,0)),""))</f>
        <v>0</v>
      </c>
      <c r="F2213" t="str">
        <f t="shared" si="34"/>
        <v>0</v>
      </c>
      <c r="G2213">
        <f>IF(ISBLANK(IFERROR(INDEX('2-3 引出列表'!$A$2:$CE$8700,$A2213,MATCH(G$1,'2-3 引出列表'!$A$1:$CD$1,0)),"")),"",IFERROR(INDEX('2-3 引出列表'!$A$2:$CE$8700,$A2213,MATCH(G$1,'2-3 引出列表'!$A$1:$CD$1,0)),""))</f>
        <v>0</v>
      </c>
      <c r="H2213">
        <f>IF(ISBLANK(IFERROR(INDEX('2-3 引出列表'!$A$2:$CE$8700,$A2213,MATCH(H$1,'2-3 引出列表'!$A$1:$CD$1,0)),"")),"",IFERROR(INDEX('2-3 引出列表'!$A$2:$CE$8700,$A2213,MATCH(H$1,'2-3 引出列表'!$A$1:$CD$1,0)),""))</f>
        <v>0</v>
      </c>
      <c r="I2213">
        <f>IF(ISBLANK(IFERROR(INDEX('2-3 引出列表'!$A$2:$CE$8700,$A2213,MATCH(I$1,'2-3 引出列表'!$A$1:$CD$1,0)),"")),"",IFERROR(INDEX('2-3 引出列表'!$A$2:$CE$8700,$A2213,MATCH(I$1,'2-3 引出列表'!$A$1:$CD$1,0)),""))</f>
        <v>0</v>
      </c>
    </row>
    <row r="2214" customFormat="1" spans="1:9">
      <c r="A2214">
        <v>2213</v>
      </c>
      <c r="B2214">
        <f>IF(ISBLANK(IFERROR(INDEX('2-3 引出列表'!$A$2:$CE$8700,$A2214,MATCH(B$1,'2-3 引出列表'!$A$1:$CD$1,0)),"")),"",IFERROR(INDEX('2-3 引出列表'!$A$2:$CE$8700,$A2214,MATCH(B$1,'2-3 引出列表'!$A$1:$CD$1,0)),""))</f>
        <v>0</v>
      </c>
      <c r="C2214">
        <f>IF(ISBLANK(IFERROR(INDEX('2-3 引出列表'!$A$2:$CE$8700,$A2214,MATCH(C$1,'2-3 引出列表'!$A$1:$CD$1,0)),"")),"",IFERROR(INDEX('2-3 引出列表'!$A$2:$CE$8700,$A2214,MATCH(C$1,'2-3 引出列表'!$A$1:$CD$1,0)),""))</f>
        <v>0</v>
      </c>
      <c r="D2214">
        <f>IF(ISBLANK(IFERROR(INDEX('2-3 引出列表'!$A$2:$CE$8700,$A2214,MATCH(D$1,'2-3 引出列表'!$A$1:$CD$1,0)),"")),"",IFERROR(INDEX('2-3 引出列表'!$A$2:$CE$8700,$A2214,MATCH(D$1,'2-3 引出列表'!$A$1:$CD$1,0)),""))</f>
        <v>0</v>
      </c>
      <c r="E2214">
        <f>IF(ISBLANK(IFERROR(INDEX('2-3 引出列表'!$A$2:$CE$8700,$A2214,MATCH(E$1,'2-3 引出列表'!$A$1:$CD$1,0)),"")),"",IFERROR(INDEX('2-3 引出列表'!$A$2:$CE$8700,$A2214,MATCH(E$1,'2-3 引出列表'!$A$1:$CD$1,0)),""))</f>
        <v>0</v>
      </c>
      <c r="F2214" t="str">
        <f t="shared" si="34"/>
        <v>0</v>
      </c>
      <c r="G2214">
        <f>IF(ISBLANK(IFERROR(INDEX('2-3 引出列表'!$A$2:$CE$8700,$A2214,MATCH(G$1,'2-3 引出列表'!$A$1:$CD$1,0)),"")),"",IFERROR(INDEX('2-3 引出列表'!$A$2:$CE$8700,$A2214,MATCH(G$1,'2-3 引出列表'!$A$1:$CD$1,0)),""))</f>
        <v>0</v>
      </c>
      <c r="H2214">
        <f>IF(ISBLANK(IFERROR(INDEX('2-3 引出列表'!$A$2:$CE$8700,$A2214,MATCH(H$1,'2-3 引出列表'!$A$1:$CD$1,0)),"")),"",IFERROR(INDEX('2-3 引出列表'!$A$2:$CE$8700,$A2214,MATCH(H$1,'2-3 引出列表'!$A$1:$CD$1,0)),""))</f>
        <v>0</v>
      </c>
      <c r="I2214">
        <f>IF(ISBLANK(IFERROR(INDEX('2-3 引出列表'!$A$2:$CE$8700,$A2214,MATCH(I$1,'2-3 引出列表'!$A$1:$CD$1,0)),"")),"",IFERROR(INDEX('2-3 引出列表'!$A$2:$CE$8700,$A2214,MATCH(I$1,'2-3 引出列表'!$A$1:$CD$1,0)),""))</f>
        <v>0</v>
      </c>
    </row>
    <row r="2215" customFormat="1" spans="1:9">
      <c r="A2215">
        <v>2214</v>
      </c>
      <c r="B2215">
        <f>IF(ISBLANK(IFERROR(INDEX('2-3 引出列表'!$A$2:$CE$8700,$A2215,MATCH(B$1,'2-3 引出列表'!$A$1:$CD$1,0)),"")),"",IFERROR(INDEX('2-3 引出列表'!$A$2:$CE$8700,$A2215,MATCH(B$1,'2-3 引出列表'!$A$1:$CD$1,0)),""))</f>
        <v>0</v>
      </c>
      <c r="C2215">
        <f>IF(ISBLANK(IFERROR(INDEX('2-3 引出列表'!$A$2:$CE$8700,$A2215,MATCH(C$1,'2-3 引出列表'!$A$1:$CD$1,0)),"")),"",IFERROR(INDEX('2-3 引出列表'!$A$2:$CE$8700,$A2215,MATCH(C$1,'2-3 引出列表'!$A$1:$CD$1,0)),""))</f>
        <v>0</v>
      </c>
      <c r="D2215">
        <f>IF(ISBLANK(IFERROR(INDEX('2-3 引出列表'!$A$2:$CE$8700,$A2215,MATCH(D$1,'2-3 引出列表'!$A$1:$CD$1,0)),"")),"",IFERROR(INDEX('2-3 引出列表'!$A$2:$CE$8700,$A2215,MATCH(D$1,'2-3 引出列表'!$A$1:$CD$1,0)),""))</f>
        <v>0</v>
      </c>
      <c r="E2215">
        <f>IF(ISBLANK(IFERROR(INDEX('2-3 引出列表'!$A$2:$CE$8700,$A2215,MATCH(E$1,'2-3 引出列表'!$A$1:$CD$1,0)),"")),"",IFERROR(INDEX('2-3 引出列表'!$A$2:$CE$8700,$A2215,MATCH(E$1,'2-3 引出列表'!$A$1:$CD$1,0)),""))</f>
        <v>0</v>
      </c>
      <c r="F2215" t="str">
        <f t="shared" si="34"/>
        <v>0</v>
      </c>
      <c r="G2215">
        <f>IF(ISBLANK(IFERROR(INDEX('2-3 引出列表'!$A$2:$CE$8700,$A2215,MATCH(G$1,'2-3 引出列表'!$A$1:$CD$1,0)),"")),"",IFERROR(INDEX('2-3 引出列表'!$A$2:$CE$8700,$A2215,MATCH(G$1,'2-3 引出列表'!$A$1:$CD$1,0)),""))</f>
        <v>0</v>
      </c>
      <c r="H2215">
        <f>IF(ISBLANK(IFERROR(INDEX('2-3 引出列表'!$A$2:$CE$8700,$A2215,MATCH(H$1,'2-3 引出列表'!$A$1:$CD$1,0)),"")),"",IFERROR(INDEX('2-3 引出列表'!$A$2:$CE$8700,$A2215,MATCH(H$1,'2-3 引出列表'!$A$1:$CD$1,0)),""))</f>
        <v>0</v>
      </c>
      <c r="I2215">
        <f>IF(ISBLANK(IFERROR(INDEX('2-3 引出列表'!$A$2:$CE$8700,$A2215,MATCH(I$1,'2-3 引出列表'!$A$1:$CD$1,0)),"")),"",IFERROR(INDEX('2-3 引出列表'!$A$2:$CE$8700,$A2215,MATCH(I$1,'2-3 引出列表'!$A$1:$CD$1,0)),""))</f>
        <v>0</v>
      </c>
    </row>
    <row r="2216" customFormat="1" spans="1:9">
      <c r="A2216">
        <v>2215</v>
      </c>
      <c r="B2216">
        <f>IF(ISBLANK(IFERROR(INDEX('2-3 引出列表'!$A$2:$CE$8700,$A2216,MATCH(B$1,'2-3 引出列表'!$A$1:$CD$1,0)),"")),"",IFERROR(INDEX('2-3 引出列表'!$A$2:$CE$8700,$A2216,MATCH(B$1,'2-3 引出列表'!$A$1:$CD$1,0)),""))</f>
        <v>0</v>
      </c>
      <c r="C2216">
        <f>IF(ISBLANK(IFERROR(INDEX('2-3 引出列表'!$A$2:$CE$8700,$A2216,MATCH(C$1,'2-3 引出列表'!$A$1:$CD$1,0)),"")),"",IFERROR(INDEX('2-3 引出列表'!$A$2:$CE$8700,$A2216,MATCH(C$1,'2-3 引出列表'!$A$1:$CD$1,0)),""))</f>
        <v>0</v>
      </c>
      <c r="D2216">
        <f>IF(ISBLANK(IFERROR(INDEX('2-3 引出列表'!$A$2:$CE$8700,$A2216,MATCH(D$1,'2-3 引出列表'!$A$1:$CD$1,0)),"")),"",IFERROR(INDEX('2-3 引出列表'!$A$2:$CE$8700,$A2216,MATCH(D$1,'2-3 引出列表'!$A$1:$CD$1,0)),""))</f>
        <v>0</v>
      </c>
      <c r="E2216">
        <f>IF(ISBLANK(IFERROR(INDEX('2-3 引出列表'!$A$2:$CE$8700,$A2216,MATCH(E$1,'2-3 引出列表'!$A$1:$CD$1,0)),"")),"",IFERROR(INDEX('2-3 引出列表'!$A$2:$CE$8700,$A2216,MATCH(E$1,'2-3 引出列表'!$A$1:$CD$1,0)),""))</f>
        <v>0</v>
      </c>
      <c r="F2216" t="str">
        <f t="shared" si="34"/>
        <v>0</v>
      </c>
      <c r="G2216">
        <f>IF(ISBLANK(IFERROR(INDEX('2-3 引出列表'!$A$2:$CE$8700,$A2216,MATCH(G$1,'2-3 引出列表'!$A$1:$CD$1,0)),"")),"",IFERROR(INDEX('2-3 引出列表'!$A$2:$CE$8700,$A2216,MATCH(G$1,'2-3 引出列表'!$A$1:$CD$1,0)),""))</f>
        <v>0</v>
      </c>
      <c r="H2216">
        <f>IF(ISBLANK(IFERROR(INDEX('2-3 引出列表'!$A$2:$CE$8700,$A2216,MATCH(H$1,'2-3 引出列表'!$A$1:$CD$1,0)),"")),"",IFERROR(INDEX('2-3 引出列表'!$A$2:$CE$8700,$A2216,MATCH(H$1,'2-3 引出列表'!$A$1:$CD$1,0)),""))</f>
        <v>0</v>
      </c>
      <c r="I2216">
        <f>IF(ISBLANK(IFERROR(INDEX('2-3 引出列表'!$A$2:$CE$8700,$A2216,MATCH(I$1,'2-3 引出列表'!$A$1:$CD$1,0)),"")),"",IFERROR(INDEX('2-3 引出列表'!$A$2:$CE$8700,$A2216,MATCH(I$1,'2-3 引出列表'!$A$1:$CD$1,0)),""))</f>
        <v>0</v>
      </c>
    </row>
    <row r="2217" customFormat="1" spans="1:9">
      <c r="A2217">
        <v>2216</v>
      </c>
      <c r="B2217">
        <f>IF(ISBLANK(IFERROR(INDEX('2-3 引出列表'!$A$2:$CE$8700,$A2217,MATCH(B$1,'2-3 引出列表'!$A$1:$CD$1,0)),"")),"",IFERROR(INDEX('2-3 引出列表'!$A$2:$CE$8700,$A2217,MATCH(B$1,'2-3 引出列表'!$A$1:$CD$1,0)),""))</f>
        <v>0</v>
      </c>
      <c r="C2217">
        <f>IF(ISBLANK(IFERROR(INDEX('2-3 引出列表'!$A$2:$CE$8700,$A2217,MATCH(C$1,'2-3 引出列表'!$A$1:$CD$1,0)),"")),"",IFERROR(INDEX('2-3 引出列表'!$A$2:$CE$8700,$A2217,MATCH(C$1,'2-3 引出列表'!$A$1:$CD$1,0)),""))</f>
        <v>0</v>
      </c>
      <c r="D2217">
        <f>IF(ISBLANK(IFERROR(INDEX('2-3 引出列表'!$A$2:$CE$8700,$A2217,MATCH(D$1,'2-3 引出列表'!$A$1:$CD$1,0)),"")),"",IFERROR(INDEX('2-3 引出列表'!$A$2:$CE$8700,$A2217,MATCH(D$1,'2-3 引出列表'!$A$1:$CD$1,0)),""))</f>
        <v>0</v>
      </c>
      <c r="E2217">
        <f>IF(ISBLANK(IFERROR(INDEX('2-3 引出列表'!$A$2:$CE$8700,$A2217,MATCH(E$1,'2-3 引出列表'!$A$1:$CD$1,0)),"")),"",IFERROR(INDEX('2-3 引出列表'!$A$2:$CE$8700,$A2217,MATCH(E$1,'2-3 引出列表'!$A$1:$CD$1,0)),""))</f>
        <v>0</v>
      </c>
      <c r="F2217" t="str">
        <f t="shared" si="34"/>
        <v>0</v>
      </c>
      <c r="G2217">
        <f>IF(ISBLANK(IFERROR(INDEX('2-3 引出列表'!$A$2:$CE$8700,$A2217,MATCH(G$1,'2-3 引出列表'!$A$1:$CD$1,0)),"")),"",IFERROR(INDEX('2-3 引出列表'!$A$2:$CE$8700,$A2217,MATCH(G$1,'2-3 引出列表'!$A$1:$CD$1,0)),""))</f>
        <v>0</v>
      </c>
      <c r="H2217">
        <f>IF(ISBLANK(IFERROR(INDEX('2-3 引出列表'!$A$2:$CE$8700,$A2217,MATCH(H$1,'2-3 引出列表'!$A$1:$CD$1,0)),"")),"",IFERROR(INDEX('2-3 引出列表'!$A$2:$CE$8700,$A2217,MATCH(H$1,'2-3 引出列表'!$A$1:$CD$1,0)),""))</f>
        <v>0</v>
      </c>
      <c r="I2217">
        <f>IF(ISBLANK(IFERROR(INDEX('2-3 引出列表'!$A$2:$CE$8700,$A2217,MATCH(I$1,'2-3 引出列表'!$A$1:$CD$1,0)),"")),"",IFERROR(INDEX('2-3 引出列表'!$A$2:$CE$8700,$A2217,MATCH(I$1,'2-3 引出列表'!$A$1:$CD$1,0)),""))</f>
        <v>0</v>
      </c>
    </row>
    <row r="2218" customFormat="1" spans="1:9">
      <c r="A2218">
        <v>2217</v>
      </c>
      <c r="B2218">
        <f>IF(ISBLANK(IFERROR(INDEX('2-3 引出列表'!$A$2:$CE$8700,$A2218,MATCH(B$1,'2-3 引出列表'!$A$1:$CD$1,0)),"")),"",IFERROR(INDEX('2-3 引出列表'!$A$2:$CE$8700,$A2218,MATCH(B$1,'2-3 引出列表'!$A$1:$CD$1,0)),""))</f>
        <v>0</v>
      </c>
      <c r="C2218">
        <f>IF(ISBLANK(IFERROR(INDEX('2-3 引出列表'!$A$2:$CE$8700,$A2218,MATCH(C$1,'2-3 引出列表'!$A$1:$CD$1,0)),"")),"",IFERROR(INDEX('2-3 引出列表'!$A$2:$CE$8700,$A2218,MATCH(C$1,'2-3 引出列表'!$A$1:$CD$1,0)),""))</f>
        <v>0</v>
      </c>
      <c r="D2218">
        <f>IF(ISBLANK(IFERROR(INDEX('2-3 引出列表'!$A$2:$CE$8700,$A2218,MATCH(D$1,'2-3 引出列表'!$A$1:$CD$1,0)),"")),"",IFERROR(INDEX('2-3 引出列表'!$A$2:$CE$8700,$A2218,MATCH(D$1,'2-3 引出列表'!$A$1:$CD$1,0)),""))</f>
        <v>0</v>
      </c>
      <c r="E2218">
        <f>IF(ISBLANK(IFERROR(INDEX('2-3 引出列表'!$A$2:$CE$8700,$A2218,MATCH(E$1,'2-3 引出列表'!$A$1:$CD$1,0)),"")),"",IFERROR(INDEX('2-3 引出列表'!$A$2:$CE$8700,$A2218,MATCH(E$1,'2-3 引出列表'!$A$1:$CD$1,0)),""))</f>
        <v>0</v>
      </c>
      <c r="F2218" t="str">
        <f t="shared" si="34"/>
        <v>0</v>
      </c>
      <c r="G2218">
        <f>IF(ISBLANK(IFERROR(INDEX('2-3 引出列表'!$A$2:$CE$8700,$A2218,MATCH(G$1,'2-3 引出列表'!$A$1:$CD$1,0)),"")),"",IFERROR(INDEX('2-3 引出列表'!$A$2:$CE$8700,$A2218,MATCH(G$1,'2-3 引出列表'!$A$1:$CD$1,0)),""))</f>
        <v>0</v>
      </c>
      <c r="H2218">
        <f>IF(ISBLANK(IFERROR(INDEX('2-3 引出列表'!$A$2:$CE$8700,$A2218,MATCH(H$1,'2-3 引出列表'!$A$1:$CD$1,0)),"")),"",IFERROR(INDEX('2-3 引出列表'!$A$2:$CE$8700,$A2218,MATCH(H$1,'2-3 引出列表'!$A$1:$CD$1,0)),""))</f>
        <v>0</v>
      </c>
      <c r="I2218">
        <f>IF(ISBLANK(IFERROR(INDEX('2-3 引出列表'!$A$2:$CE$8700,$A2218,MATCH(I$1,'2-3 引出列表'!$A$1:$CD$1,0)),"")),"",IFERROR(INDEX('2-3 引出列表'!$A$2:$CE$8700,$A2218,MATCH(I$1,'2-3 引出列表'!$A$1:$CD$1,0)),""))</f>
        <v>0</v>
      </c>
    </row>
    <row r="2219" customFormat="1" spans="1:9">
      <c r="A2219">
        <v>2218</v>
      </c>
      <c r="B2219">
        <f>IF(ISBLANK(IFERROR(INDEX('2-3 引出列表'!$A$2:$CE$8700,$A2219,MATCH(B$1,'2-3 引出列表'!$A$1:$CD$1,0)),"")),"",IFERROR(INDEX('2-3 引出列表'!$A$2:$CE$8700,$A2219,MATCH(B$1,'2-3 引出列表'!$A$1:$CD$1,0)),""))</f>
        <v>0</v>
      </c>
      <c r="C2219">
        <f>IF(ISBLANK(IFERROR(INDEX('2-3 引出列表'!$A$2:$CE$8700,$A2219,MATCH(C$1,'2-3 引出列表'!$A$1:$CD$1,0)),"")),"",IFERROR(INDEX('2-3 引出列表'!$A$2:$CE$8700,$A2219,MATCH(C$1,'2-3 引出列表'!$A$1:$CD$1,0)),""))</f>
        <v>0</v>
      </c>
      <c r="D2219">
        <f>IF(ISBLANK(IFERROR(INDEX('2-3 引出列表'!$A$2:$CE$8700,$A2219,MATCH(D$1,'2-3 引出列表'!$A$1:$CD$1,0)),"")),"",IFERROR(INDEX('2-3 引出列表'!$A$2:$CE$8700,$A2219,MATCH(D$1,'2-3 引出列表'!$A$1:$CD$1,0)),""))</f>
        <v>0</v>
      </c>
      <c r="E2219">
        <f>IF(ISBLANK(IFERROR(INDEX('2-3 引出列表'!$A$2:$CE$8700,$A2219,MATCH(E$1,'2-3 引出列表'!$A$1:$CD$1,0)),"")),"",IFERROR(INDEX('2-3 引出列表'!$A$2:$CE$8700,$A2219,MATCH(E$1,'2-3 引出列表'!$A$1:$CD$1,0)),""))</f>
        <v>0</v>
      </c>
      <c r="F2219" t="str">
        <f t="shared" si="34"/>
        <v>0</v>
      </c>
      <c r="G2219">
        <f>IF(ISBLANK(IFERROR(INDEX('2-3 引出列表'!$A$2:$CE$8700,$A2219,MATCH(G$1,'2-3 引出列表'!$A$1:$CD$1,0)),"")),"",IFERROR(INDEX('2-3 引出列表'!$A$2:$CE$8700,$A2219,MATCH(G$1,'2-3 引出列表'!$A$1:$CD$1,0)),""))</f>
        <v>0</v>
      </c>
      <c r="H2219">
        <f>IF(ISBLANK(IFERROR(INDEX('2-3 引出列表'!$A$2:$CE$8700,$A2219,MATCH(H$1,'2-3 引出列表'!$A$1:$CD$1,0)),"")),"",IFERROR(INDEX('2-3 引出列表'!$A$2:$CE$8700,$A2219,MATCH(H$1,'2-3 引出列表'!$A$1:$CD$1,0)),""))</f>
        <v>0</v>
      </c>
      <c r="I2219">
        <f>IF(ISBLANK(IFERROR(INDEX('2-3 引出列表'!$A$2:$CE$8700,$A2219,MATCH(I$1,'2-3 引出列表'!$A$1:$CD$1,0)),"")),"",IFERROR(INDEX('2-3 引出列表'!$A$2:$CE$8700,$A2219,MATCH(I$1,'2-3 引出列表'!$A$1:$CD$1,0)),""))</f>
        <v>0</v>
      </c>
    </row>
    <row r="2220" customFormat="1" spans="1:9">
      <c r="A2220">
        <v>2219</v>
      </c>
      <c r="B2220">
        <f>IF(ISBLANK(IFERROR(INDEX('2-3 引出列表'!$A$2:$CE$8700,$A2220,MATCH(B$1,'2-3 引出列表'!$A$1:$CD$1,0)),"")),"",IFERROR(INDEX('2-3 引出列表'!$A$2:$CE$8700,$A2220,MATCH(B$1,'2-3 引出列表'!$A$1:$CD$1,0)),""))</f>
        <v>0</v>
      </c>
      <c r="C2220">
        <f>IF(ISBLANK(IFERROR(INDEX('2-3 引出列表'!$A$2:$CE$8700,$A2220,MATCH(C$1,'2-3 引出列表'!$A$1:$CD$1,0)),"")),"",IFERROR(INDEX('2-3 引出列表'!$A$2:$CE$8700,$A2220,MATCH(C$1,'2-3 引出列表'!$A$1:$CD$1,0)),""))</f>
        <v>0</v>
      </c>
      <c r="D2220">
        <f>IF(ISBLANK(IFERROR(INDEX('2-3 引出列表'!$A$2:$CE$8700,$A2220,MATCH(D$1,'2-3 引出列表'!$A$1:$CD$1,0)),"")),"",IFERROR(INDEX('2-3 引出列表'!$A$2:$CE$8700,$A2220,MATCH(D$1,'2-3 引出列表'!$A$1:$CD$1,0)),""))</f>
        <v>0</v>
      </c>
      <c r="E2220">
        <f>IF(ISBLANK(IFERROR(INDEX('2-3 引出列表'!$A$2:$CE$8700,$A2220,MATCH(E$1,'2-3 引出列表'!$A$1:$CD$1,0)),"")),"",IFERROR(INDEX('2-3 引出列表'!$A$2:$CE$8700,$A2220,MATCH(E$1,'2-3 引出列表'!$A$1:$CD$1,0)),""))</f>
        <v>0</v>
      </c>
      <c r="F2220" t="str">
        <f t="shared" si="34"/>
        <v>0</v>
      </c>
      <c r="G2220">
        <f>IF(ISBLANK(IFERROR(INDEX('2-3 引出列表'!$A$2:$CE$8700,$A2220,MATCH(G$1,'2-3 引出列表'!$A$1:$CD$1,0)),"")),"",IFERROR(INDEX('2-3 引出列表'!$A$2:$CE$8700,$A2220,MATCH(G$1,'2-3 引出列表'!$A$1:$CD$1,0)),""))</f>
        <v>0</v>
      </c>
      <c r="H2220">
        <f>IF(ISBLANK(IFERROR(INDEX('2-3 引出列表'!$A$2:$CE$8700,$A2220,MATCH(H$1,'2-3 引出列表'!$A$1:$CD$1,0)),"")),"",IFERROR(INDEX('2-3 引出列表'!$A$2:$CE$8700,$A2220,MATCH(H$1,'2-3 引出列表'!$A$1:$CD$1,0)),""))</f>
        <v>0</v>
      </c>
      <c r="I2220">
        <f>IF(ISBLANK(IFERROR(INDEX('2-3 引出列表'!$A$2:$CE$8700,$A2220,MATCH(I$1,'2-3 引出列表'!$A$1:$CD$1,0)),"")),"",IFERROR(INDEX('2-3 引出列表'!$A$2:$CE$8700,$A2220,MATCH(I$1,'2-3 引出列表'!$A$1:$CD$1,0)),""))</f>
        <v>0</v>
      </c>
    </row>
    <row r="2221" customFormat="1" spans="1:9">
      <c r="A2221">
        <v>2220</v>
      </c>
      <c r="B2221">
        <f>IF(ISBLANK(IFERROR(INDEX('2-3 引出列表'!$A$2:$CE$8700,$A2221,MATCH(B$1,'2-3 引出列表'!$A$1:$CD$1,0)),"")),"",IFERROR(INDEX('2-3 引出列表'!$A$2:$CE$8700,$A2221,MATCH(B$1,'2-3 引出列表'!$A$1:$CD$1,0)),""))</f>
        <v>0</v>
      </c>
      <c r="C2221">
        <f>IF(ISBLANK(IFERROR(INDEX('2-3 引出列表'!$A$2:$CE$8700,$A2221,MATCH(C$1,'2-3 引出列表'!$A$1:$CD$1,0)),"")),"",IFERROR(INDEX('2-3 引出列表'!$A$2:$CE$8700,$A2221,MATCH(C$1,'2-3 引出列表'!$A$1:$CD$1,0)),""))</f>
        <v>0</v>
      </c>
      <c r="D2221">
        <f>IF(ISBLANK(IFERROR(INDEX('2-3 引出列表'!$A$2:$CE$8700,$A2221,MATCH(D$1,'2-3 引出列表'!$A$1:$CD$1,0)),"")),"",IFERROR(INDEX('2-3 引出列表'!$A$2:$CE$8700,$A2221,MATCH(D$1,'2-3 引出列表'!$A$1:$CD$1,0)),""))</f>
        <v>0</v>
      </c>
      <c r="E2221">
        <f>IF(ISBLANK(IFERROR(INDEX('2-3 引出列表'!$A$2:$CE$8700,$A2221,MATCH(E$1,'2-3 引出列表'!$A$1:$CD$1,0)),"")),"",IFERROR(INDEX('2-3 引出列表'!$A$2:$CE$8700,$A2221,MATCH(E$1,'2-3 引出列表'!$A$1:$CD$1,0)),""))</f>
        <v>0</v>
      </c>
      <c r="F2221" t="str">
        <f t="shared" si="34"/>
        <v>0</v>
      </c>
      <c r="G2221">
        <f>IF(ISBLANK(IFERROR(INDEX('2-3 引出列表'!$A$2:$CE$8700,$A2221,MATCH(G$1,'2-3 引出列表'!$A$1:$CD$1,0)),"")),"",IFERROR(INDEX('2-3 引出列表'!$A$2:$CE$8700,$A2221,MATCH(G$1,'2-3 引出列表'!$A$1:$CD$1,0)),""))</f>
        <v>0</v>
      </c>
      <c r="H2221">
        <f>IF(ISBLANK(IFERROR(INDEX('2-3 引出列表'!$A$2:$CE$8700,$A2221,MATCH(H$1,'2-3 引出列表'!$A$1:$CD$1,0)),"")),"",IFERROR(INDEX('2-3 引出列表'!$A$2:$CE$8700,$A2221,MATCH(H$1,'2-3 引出列表'!$A$1:$CD$1,0)),""))</f>
        <v>0</v>
      </c>
      <c r="I2221">
        <f>IF(ISBLANK(IFERROR(INDEX('2-3 引出列表'!$A$2:$CE$8700,$A2221,MATCH(I$1,'2-3 引出列表'!$A$1:$CD$1,0)),"")),"",IFERROR(INDEX('2-3 引出列表'!$A$2:$CE$8700,$A2221,MATCH(I$1,'2-3 引出列表'!$A$1:$CD$1,0)),""))</f>
        <v>0</v>
      </c>
    </row>
    <row r="2222" customFormat="1" spans="1:9">
      <c r="A2222">
        <v>2221</v>
      </c>
      <c r="B2222">
        <f>IF(ISBLANK(IFERROR(INDEX('2-3 引出列表'!$A$2:$CE$8700,$A2222,MATCH(B$1,'2-3 引出列表'!$A$1:$CD$1,0)),"")),"",IFERROR(INDEX('2-3 引出列表'!$A$2:$CE$8700,$A2222,MATCH(B$1,'2-3 引出列表'!$A$1:$CD$1,0)),""))</f>
        <v>0</v>
      </c>
      <c r="C2222">
        <f>IF(ISBLANK(IFERROR(INDEX('2-3 引出列表'!$A$2:$CE$8700,$A2222,MATCH(C$1,'2-3 引出列表'!$A$1:$CD$1,0)),"")),"",IFERROR(INDEX('2-3 引出列表'!$A$2:$CE$8700,$A2222,MATCH(C$1,'2-3 引出列表'!$A$1:$CD$1,0)),""))</f>
        <v>0</v>
      </c>
      <c r="D2222">
        <f>IF(ISBLANK(IFERROR(INDEX('2-3 引出列表'!$A$2:$CE$8700,$A2222,MATCH(D$1,'2-3 引出列表'!$A$1:$CD$1,0)),"")),"",IFERROR(INDEX('2-3 引出列表'!$A$2:$CE$8700,$A2222,MATCH(D$1,'2-3 引出列表'!$A$1:$CD$1,0)),""))</f>
        <v>0</v>
      </c>
      <c r="E2222">
        <f>IF(ISBLANK(IFERROR(INDEX('2-3 引出列表'!$A$2:$CE$8700,$A2222,MATCH(E$1,'2-3 引出列表'!$A$1:$CD$1,0)),"")),"",IFERROR(INDEX('2-3 引出列表'!$A$2:$CE$8700,$A2222,MATCH(E$1,'2-3 引出列表'!$A$1:$CD$1,0)),""))</f>
        <v>0</v>
      </c>
      <c r="F2222" t="str">
        <f t="shared" si="34"/>
        <v>0</v>
      </c>
      <c r="G2222">
        <f>IF(ISBLANK(IFERROR(INDEX('2-3 引出列表'!$A$2:$CE$8700,$A2222,MATCH(G$1,'2-3 引出列表'!$A$1:$CD$1,0)),"")),"",IFERROR(INDEX('2-3 引出列表'!$A$2:$CE$8700,$A2222,MATCH(G$1,'2-3 引出列表'!$A$1:$CD$1,0)),""))</f>
        <v>0</v>
      </c>
      <c r="H2222">
        <f>IF(ISBLANK(IFERROR(INDEX('2-3 引出列表'!$A$2:$CE$8700,$A2222,MATCH(H$1,'2-3 引出列表'!$A$1:$CD$1,0)),"")),"",IFERROR(INDEX('2-3 引出列表'!$A$2:$CE$8700,$A2222,MATCH(H$1,'2-3 引出列表'!$A$1:$CD$1,0)),""))</f>
        <v>0</v>
      </c>
      <c r="I2222">
        <f>IF(ISBLANK(IFERROR(INDEX('2-3 引出列表'!$A$2:$CE$8700,$A2222,MATCH(I$1,'2-3 引出列表'!$A$1:$CD$1,0)),"")),"",IFERROR(INDEX('2-3 引出列表'!$A$2:$CE$8700,$A2222,MATCH(I$1,'2-3 引出列表'!$A$1:$CD$1,0)),""))</f>
        <v>0</v>
      </c>
    </row>
    <row r="2223" customFormat="1" spans="1:9">
      <c r="A2223">
        <v>2222</v>
      </c>
      <c r="B2223">
        <f>IF(ISBLANK(IFERROR(INDEX('2-3 引出列表'!$A$2:$CE$8700,$A2223,MATCH(B$1,'2-3 引出列表'!$A$1:$CD$1,0)),"")),"",IFERROR(INDEX('2-3 引出列表'!$A$2:$CE$8700,$A2223,MATCH(B$1,'2-3 引出列表'!$A$1:$CD$1,0)),""))</f>
        <v>0</v>
      </c>
      <c r="C2223">
        <f>IF(ISBLANK(IFERROR(INDEX('2-3 引出列表'!$A$2:$CE$8700,$A2223,MATCH(C$1,'2-3 引出列表'!$A$1:$CD$1,0)),"")),"",IFERROR(INDEX('2-3 引出列表'!$A$2:$CE$8700,$A2223,MATCH(C$1,'2-3 引出列表'!$A$1:$CD$1,0)),""))</f>
        <v>0</v>
      </c>
      <c r="D2223">
        <f>IF(ISBLANK(IFERROR(INDEX('2-3 引出列表'!$A$2:$CE$8700,$A2223,MATCH(D$1,'2-3 引出列表'!$A$1:$CD$1,0)),"")),"",IFERROR(INDEX('2-3 引出列表'!$A$2:$CE$8700,$A2223,MATCH(D$1,'2-3 引出列表'!$A$1:$CD$1,0)),""))</f>
        <v>0</v>
      </c>
      <c r="E2223">
        <f>IF(ISBLANK(IFERROR(INDEX('2-3 引出列表'!$A$2:$CE$8700,$A2223,MATCH(E$1,'2-3 引出列表'!$A$1:$CD$1,0)),"")),"",IFERROR(INDEX('2-3 引出列表'!$A$2:$CE$8700,$A2223,MATCH(E$1,'2-3 引出列表'!$A$1:$CD$1,0)),""))</f>
        <v>0</v>
      </c>
      <c r="F2223" t="str">
        <f t="shared" si="34"/>
        <v>0</v>
      </c>
      <c r="G2223">
        <f>IF(ISBLANK(IFERROR(INDEX('2-3 引出列表'!$A$2:$CE$8700,$A2223,MATCH(G$1,'2-3 引出列表'!$A$1:$CD$1,0)),"")),"",IFERROR(INDEX('2-3 引出列表'!$A$2:$CE$8700,$A2223,MATCH(G$1,'2-3 引出列表'!$A$1:$CD$1,0)),""))</f>
        <v>0</v>
      </c>
      <c r="H2223">
        <f>IF(ISBLANK(IFERROR(INDEX('2-3 引出列表'!$A$2:$CE$8700,$A2223,MATCH(H$1,'2-3 引出列表'!$A$1:$CD$1,0)),"")),"",IFERROR(INDEX('2-3 引出列表'!$A$2:$CE$8700,$A2223,MATCH(H$1,'2-3 引出列表'!$A$1:$CD$1,0)),""))</f>
        <v>0</v>
      </c>
      <c r="I2223">
        <f>IF(ISBLANK(IFERROR(INDEX('2-3 引出列表'!$A$2:$CE$8700,$A2223,MATCH(I$1,'2-3 引出列表'!$A$1:$CD$1,0)),"")),"",IFERROR(INDEX('2-3 引出列表'!$A$2:$CE$8700,$A2223,MATCH(I$1,'2-3 引出列表'!$A$1:$CD$1,0)),""))</f>
        <v>0</v>
      </c>
    </row>
    <row r="2224" customFormat="1" spans="1:9">
      <c r="A2224">
        <v>2223</v>
      </c>
      <c r="B2224">
        <f>IF(ISBLANK(IFERROR(INDEX('2-3 引出列表'!$A$2:$CE$8700,$A2224,MATCH(B$1,'2-3 引出列表'!$A$1:$CD$1,0)),"")),"",IFERROR(INDEX('2-3 引出列表'!$A$2:$CE$8700,$A2224,MATCH(B$1,'2-3 引出列表'!$A$1:$CD$1,0)),""))</f>
        <v>0</v>
      </c>
      <c r="C2224">
        <f>IF(ISBLANK(IFERROR(INDEX('2-3 引出列表'!$A$2:$CE$8700,$A2224,MATCH(C$1,'2-3 引出列表'!$A$1:$CD$1,0)),"")),"",IFERROR(INDEX('2-3 引出列表'!$A$2:$CE$8700,$A2224,MATCH(C$1,'2-3 引出列表'!$A$1:$CD$1,0)),""))</f>
        <v>0</v>
      </c>
      <c r="D2224">
        <f>IF(ISBLANK(IFERROR(INDEX('2-3 引出列表'!$A$2:$CE$8700,$A2224,MATCH(D$1,'2-3 引出列表'!$A$1:$CD$1,0)),"")),"",IFERROR(INDEX('2-3 引出列表'!$A$2:$CE$8700,$A2224,MATCH(D$1,'2-3 引出列表'!$A$1:$CD$1,0)),""))</f>
        <v>0</v>
      </c>
      <c r="E2224">
        <f>IF(ISBLANK(IFERROR(INDEX('2-3 引出列表'!$A$2:$CE$8700,$A2224,MATCH(E$1,'2-3 引出列表'!$A$1:$CD$1,0)),"")),"",IFERROR(INDEX('2-3 引出列表'!$A$2:$CE$8700,$A2224,MATCH(E$1,'2-3 引出列表'!$A$1:$CD$1,0)),""))</f>
        <v>0</v>
      </c>
      <c r="F2224" t="str">
        <f t="shared" si="34"/>
        <v>0</v>
      </c>
      <c r="G2224">
        <f>IF(ISBLANK(IFERROR(INDEX('2-3 引出列表'!$A$2:$CE$8700,$A2224,MATCH(G$1,'2-3 引出列表'!$A$1:$CD$1,0)),"")),"",IFERROR(INDEX('2-3 引出列表'!$A$2:$CE$8700,$A2224,MATCH(G$1,'2-3 引出列表'!$A$1:$CD$1,0)),""))</f>
        <v>0</v>
      </c>
      <c r="H2224">
        <f>IF(ISBLANK(IFERROR(INDEX('2-3 引出列表'!$A$2:$CE$8700,$A2224,MATCH(H$1,'2-3 引出列表'!$A$1:$CD$1,0)),"")),"",IFERROR(INDEX('2-3 引出列表'!$A$2:$CE$8700,$A2224,MATCH(H$1,'2-3 引出列表'!$A$1:$CD$1,0)),""))</f>
        <v>0</v>
      </c>
      <c r="I2224">
        <f>IF(ISBLANK(IFERROR(INDEX('2-3 引出列表'!$A$2:$CE$8700,$A2224,MATCH(I$1,'2-3 引出列表'!$A$1:$CD$1,0)),"")),"",IFERROR(INDEX('2-3 引出列表'!$A$2:$CE$8700,$A2224,MATCH(I$1,'2-3 引出列表'!$A$1:$CD$1,0)),""))</f>
        <v>0</v>
      </c>
    </row>
    <row r="2225" customFormat="1" spans="1:9">
      <c r="A2225">
        <v>2224</v>
      </c>
      <c r="B2225">
        <f>IF(ISBLANK(IFERROR(INDEX('2-3 引出列表'!$A$2:$CE$8700,$A2225,MATCH(B$1,'2-3 引出列表'!$A$1:$CD$1,0)),"")),"",IFERROR(INDEX('2-3 引出列表'!$A$2:$CE$8700,$A2225,MATCH(B$1,'2-3 引出列表'!$A$1:$CD$1,0)),""))</f>
        <v>0</v>
      </c>
      <c r="C2225">
        <f>IF(ISBLANK(IFERROR(INDEX('2-3 引出列表'!$A$2:$CE$8700,$A2225,MATCH(C$1,'2-3 引出列表'!$A$1:$CD$1,0)),"")),"",IFERROR(INDEX('2-3 引出列表'!$A$2:$CE$8700,$A2225,MATCH(C$1,'2-3 引出列表'!$A$1:$CD$1,0)),""))</f>
        <v>0</v>
      </c>
      <c r="D2225">
        <f>IF(ISBLANK(IFERROR(INDEX('2-3 引出列表'!$A$2:$CE$8700,$A2225,MATCH(D$1,'2-3 引出列表'!$A$1:$CD$1,0)),"")),"",IFERROR(INDEX('2-3 引出列表'!$A$2:$CE$8700,$A2225,MATCH(D$1,'2-3 引出列表'!$A$1:$CD$1,0)),""))</f>
        <v>0</v>
      </c>
      <c r="E2225">
        <f>IF(ISBLANK(IFERROR(INDEX('2-3 引出列表'!$A$2:$CE$8700,$A2225,MATCH(E$1,'2-3 引出列表'!$A$1:$CD$1,0)),"")),"",IFERROR(INDEX('2-3 引出列表'!$A$2:$CE$8700,$A2225,MATCH(E$1,'2-3 引出列表'!$A$1:$CD$1,0)),""))</f>
        <v>0</v>
      </c>
      <c r="F2225" t="str">
        <f t="shared" si="34"/>
        <v>0</v>
      </c>
      <c r="G2225">
        <f>IF(ISBLANK(IFERROR(INDEX('2-3 引出列表'!$A$2:$CE$8700,$A2225,MATCH(G$1,'2-3 引出列表'!$A$1:$CD$1,0)),"")),"",IFERROR(INDEX('2-3 引出列表'!$A$2:$CE$8700,$A2225,MATCH(G$1,'2-3 引出列表'!$A$1:$CD$1,0)),""))</f>
        <v>0</v>
      </c>
      <c r="H2225">
        <f>IF(ISBLANK(IFERROR(INDEX('2-3 引出列表'!$A$2:$CE$8700,$A2225,MATCH(H$1,'2-3 引出列表'!$A$1:$CD$1,0)),"")),"",IFERROR(INDEX('2-3 引出列表'!$A$2:$CE$8700,$A2225,MATCH(H$1,'2-3 引出列表'!$A$1:$CD$1,0)),""))</f>
        <v>0</v>
      </c>
      <c r="I2225">
        <f>IF(ISBLANK(IFERROR(INDEX('2-3 引出列表'!$A$2:$CE$8700,$A2225,MATCH(I$1,'2-3 引出列表'!$A$1:$CD$1,0)),"")),"",IFERROR(INDEX('2-3 引出列表'!$A$2:$CE$8700,$A2225,MATCH(I$1,'2-3 引出列表'!$A$1:$CD$1,0)),""))</f>
        <v>0</v>
      </c>
    </row>
    <row r="2226" customFormat="1" spans="1:9">
      <c r="A2226">
        <v>2225</v>
      </c>
      <c r="B2226">
        <f>IF(ISBLANK(IFERROR(INDEX('2-3 引出列表'!$A$2:$CE$8700,$A2226,MATCH(B$1,'2-3 引出列表'!$A$1:$CD$1,0)),"")),"",IFERROR(INDEX('2-3 引出列表'!$A$2:$CE$8700,$A2226,MATCH(B$1,'2-3 引出列表'!$A$1:$CD$1,0)),""))</f>
        <v>0</v>
      </c>
      <c r="C2226">
        <f>IF(ISBLANK(IFERROR(INDEX('2-3 引出列表'!$A$2:$CE$8700,$A2226,MATCH(C$1,'2-3 引出列表'!$A$1:$CD$1,0)),"")),"",IFERROR(INDEX('2-3 引出列表'!$A$2:$CE$8700,$A2226,MATCH(C$1,'2-3 引出列表'!$A$1:$CD$1,0)),""))</f>
        <v>0</v>
      </c>
      <c r="D2226">
        <f>IF(ISBLANK(IFERROR(INDEX('2-3 引出列表'!$A$2:$CE$8700,$A2226,MATCH(D$1,'2-3 引出列表'!$A$1:$CD$1,0)),"")),"",IFERROR(INDEX('2-3 引出列表'!$A$2:$CE$8700,$A2226,MATCH(D$1,'2-3 引出列表'!$A$1:$CD$1,0)),""))</f>
        <v>0</v>
      </c>
      <c r="E2226">
        <f>IF(ISBLANK(IFERROR(INDEX('2-3 引出列表'!$A$2:$CE$8700,$A2226,MATCH(E$1,'2-3 引出列表'!$A$1:$CD$1,0)),"")),"",IFERROR(INDEX('2-3 引出列表'!$A$2:$CE$8700,$A2226,MATCH(E$1,'2-3 引出列表'!$A$1:$CD$1,0)),""))</f>
        <v>0</v>
      </c>
      <c r="F2226" t="str">
        <f t="shared" si="34"/>
        <v>0</v>
      </c>
      <c r="G2226">
        <f>IF(ISBLANK(IFERROR(INDEX('2-3 引出列表'!$A$2:$CE$8700,$A2226,MATCH(G$1,'2-3 引出列表'!$A$1:$CD$1,0)),"")),"",IFERROR(INDEX('2-3 引出列表'!$A$2:$CE$8700,$A2226,MATCH(G$1,'2-3 引出列表'!$A$1:$CD$1,0)),""))</f>
        <v>0</v>
      </c>
      <c r="H2226">
        <f>IF(ISBLANK(IFERROR(INDEX('2-3 引出列表'!$A$2:$CE$8700,$A2226,MATCH(H$1,'2-3 引出列表'!$A$1:$CD$1,0)),"")),"",IFERROR(INDEX('2-3 引出列表'!$A$2:$CE$8700,$A2226,MATCH(H$1,'2-3 引出列表'!$A$1:$CD$1,0)),""))</f>
        <v>0</v>
      </c>
      <c r="I2226">
        <f>IF(ISBLANK(IFERROR(INDEX('2-3 引出列表'!$A$2:$CE$8700,$A2226,MATCH(I$1,'2-3 引出列表'!$A$1:$CD$1,0)),"")),"",IFERROR(INDEX('2-3 引出列表'!$A$2:$CE$8700,$A2226,MATCH(I$1,'2-3 引出列表'!$A$1:$CD$1,0)),""))</f>
        <v>0</v>
      </c>
    </row>
    <row r="2227" customFormat="1" spans="1:9">
      <c r="A2227">
        <v>2226</v>
      </c>
      <c r="B2227">
        <f>IF(ISBLANK(IFERROR(INDEX('2-3 引出列表'!$A$2:$CE$8700,$A2227,MATCH(B$1,'2-3 引出列表'!$A$1:$CD$1,0)),"")),"",IFERROR(INDEX('2-3 引出列表'!$A$2:$CE$8700,$A2227,MATCH(B$1,'2-3 引出列表'!$A$1:$CD$1,0)),""))</f>
        <v>0</v>
      </c>
      <c r="C2227">
        <f>IF(ISBLANK(IFERROR(INDEX('2-3 引出列表'!$A$2:$CE$8700,$A2227,MATCH(C$1,'2-3 引出列表'!$A$1:$CD$1,0)),"")),"",IFERROR(INDEX('2-3 引出列表'!$A$2:$CE$8700,$A2227,MATCH(C$1,'2-3 引出列表'!$A$1:$CD$1,0)),""))</f>
        <v>0</v>
      </c>
      <c r="D2227">
        <f>IF(ISBLANK(IFERROR(INDEX('2-3 引出列表'!$A$2:$CE$8700,$A2227,MATCH(D$1,'2-3 引出列表'!$A$1:$CD$1,0)),"")),"",IFERROR(INDEX('2-3 引出列表'!$A$2:$CE$8700,$A2227,MATCH(D$1,'2-3 引出列表'!$A$1:$CD$1,0)),""))</f>
        <v>0</v>
      </c>
      <c r="E2227">
        <f>IF(ISBLANK(IFERROR(INDEX('2-3 引出列表'!$A$2:$CE$8700,$A2227,MATCH(E$1,'2-3 引出列表'!$A$1:$CD$1,0)),"")),"",IFERROR(INDEX('2-3 引出列表'!$A$2:$CE$8700,$A2227,MATCH(E$1,'2-3 引出列表'!$A$1:$CD$1,0)),""))</f>
        <v>0</v>
      </c>
      <c r="F2227" t="str">
        <f t="shared" si="34"/>
        <v>0</v>
      </c>
      <c r="G2227">
        <f>IF(ISBLANK(IFERROR(INDEX('2-3 引出列表'!$A$2:$CE$8700,$A2227,MATCH(G$1,'2-3 引出列表'!$A$1:$CD$1,0)),"")),"",IFERROR(INDEX('2-3 引出列表'!$A$2:$CE$8700,$A2227,MATCH(G$1,'2-3 引出列表'!$A$1:$CD$1,0)),""))</f>
        <v>0</v>
      </c>
      <c r="H2227">
        <f>IF(ISBLANK(IFERROR(INDEX('2-3 引出列表'!$A$2:$CE$8700,$A2227,MATCH(H$1,'2-3 引出列表'!$A$1:$CD$1,0)),"")),"",IFERROR(INDEX('2-3 引出列表'!$A$2:$CE$8700,$A2227,MATCH(H$1,'2-3 引出列表'!$A$1:$CD$1,0)),""))</f>
        <v>0</v>
      </c>
      <c r="I2227">
        <f>IF(ISBLANK(IFERROR(INDEX('2-3 引出列表'!$A$2:$CE$8700,$A2227,MATCH(I$1,'2-3 引出列表'!$A$1:$CD$1,0)),"")),"",IFERROR(INDEX('2-3 引出列表'!$A$2:$CE$8700,$A2227,MATCH(I$1,'2-3 引出列表'!$A$1:$CD$1,0)),""))</f>
        <v>0</v>
      </c>
    </row>
    <row r="2228" customFormat="1" spans="1:9">
      <c r="A2228">
        <v>2227</v>
      </c>
      <c r="B2228">
        <f>IF(ISBLANK(IFERROR(INDEX('2-3 引出列表'!$A$2:$CE$8700,$A2228,MATCH(B$1,'2-3 引出列表'!$A$1:$CD$1,0)),"")),"",IFERROR(INDEX('2-3 引出列表'!$A$2:$CE$8700,$A2228,MATCH(B$1,'2-3 引出列表'!$A$1:$CD$1,0)),""))</f>
        <v>0</v>
      </c>
      <c r="C2228">
        <f>IF(ISBLANK(IFERROR(INDEX('2-3 引出列表'!$A$2:$CE$8700,$A2228,MATCH(C$1,'2-3 引出列表'!$A$1:$CD$1,0)),"")),"",IFERROR(INDEX('2-3 引出列表'!$A$2:$CE$8700,$A2228,MATCH(C$1,'2-3 引出列表'!$A$1:$CD$1,0)),""))</f>
        <v>0</v>
      </c>
      <c r="D2228">
        <f>IF(ISBLANK(IFERROR(INDEX('2-3 引出列表'!$A$2:$CE$8700,$A2228,MATCH(D$1,'2-3 引出列表'!$A$1:$CD$1,0)),"")),"",IFERROR(INDEX('2-3 引出列表'!$A$2:$CE$8700,$A2228,MATCH(D$1,'2-3 引出列表'!$A$1:$CD$1,0)),""))</f>
        <v>0</v>
      </c>
      <c r="E2228">
        <f>IF(ISBLANK(IFERROR(INDEX('2-3 引出列表'!$A$2:$CE$8700,$A2228,MATCH(E$1,'2-3 引出列表'!$A$1:$CD$1,0)),"")),"",IFERROR(INDEX('2-3 引出列表'!$A$2:$CE$8700,$A2228,MATCH(E$1,'2-3 引出列表'!$A$1:$CD$1,0)),""))</f>
        <v>0</v>
      </c>
      <c r="F2228" t="str">
        <f t="shared" si="34"/>
        <v>0</v>
      </c>
      <c r="G2228">
        <f>IF(ISBLANK(IFERROR(INDEX('2-3 引出列表'!$A$2:$CE$8700,$A2228,MATCH(G$1,'2-3 引出列表'!$A$1:$CD$1,0)),"")),"",IFERROR(INDEX('2-3 引出列表'!$A$2:$CE$8700,$A2228,MATCH(G$1,'2-3 引出列表'!$A$1:$CD$1,0)),""))</f>
        <v>0</v>
      </c>
      <c r="H2228">
        <f>IF(ISBLANK(IFERROR(INDEX('2-3 引出列表'!$A$2:$CE$8700,$A2228,MATCH(H$1,'2-3 引出列表'!$A$1:$CD$1,0)),"")),"",IFERROR(INDEX('2-3 引出列表'!$A$2:$CE$8700,$A2228,MATCH(H$1,'2-3 引出列表'!$A$1:$CD$1,0)),""))</f>
        <v>0</v>
      </c>
      <c r="I2228">
        <f>IF(ISBLANK(IFERROR(INDEX('2-3 引出列表'!$A$2:$CE$8700,$A2228,MATCH(I$1,'2-3 引出列表'!$A$1:$CD$1,0)),"")),"",IFERROR(INDEX('2-3 引出列表'!$A$2:$CE$8700,$A2228,MATCH(I$1,'2-3 引出列表'!$A$1:$CD$1,0)),""))</f>
        <v>0</v>
      </c>
    </row>
    <row r="2229" customFormat="1" spans="1:9">
      <c r="A2229">
        <v>2228</v>
      </c>
      <c r="B2229">
        <f>IF(ISBLANK(IFERROR(INDEX('2-3 引出列表'!$A$2:$CE$8700,$A2229,MATCH(B$1,'2-3 引出列表'!$A$1:$CD$1,0)),"")),"",IFERROR(INDEX('2-3 引出列表'!$A$2:$CE$8700,$A2229,MATCH(B$1,'2-3 引出列表'!$A$1:$CD$1,0)),""))</f>
        <v>0</v>
      </c>
      <c r="C2229">
        <f>IF(ISBLANK(IFERROR(INDEX('2-3 引出列表'!$A$2:$CE$8700,$A2229,MATCH(C$1,'2-3 引出列表'!$A$1:$CD$1,0)),"")),"",IFERROR(INDEX('2-3 引出列表'!$A$2:$CE$8700,$A2229,MATCH(C$1,'2-3 引出列表'!$A$1:$CD$1,0)),""))</f>
        <v>0</v>
      </c>
      <c r="D2229">
        <f>IF(ISBLANK(IFERROR(INDEX('2-3 引出列表'!$A$2:$CE$8700,$A2229,MATCH(D$1,'2-3 引出列表'!$A$1:$CD$1,0)),"")),"",IFERROR(INDEX('2-3 引出列表'!$A$2:$CE$8700,$A2229,MATCH(D$1,'2-3 引出列表'!$A$1:$CD$1,0)),""))</f>
        <v>0</v>
      </c>
      <c r="E2229">
        <f>IF(ISBLANK(IFERROR(INDEX('2-3 引出列表'!$A$2:$CE$8700,$A2229,MATCH(E$1,'2-3 引出列表'!$A$1:$CD$1,0)),"")),"",IFERROR(INDEX('2-3 引出列表'!$A$2:$CE$8700,$A2229,MATCH(E$1,'2-3 引出列表'!$A$1:$CD$1,0)),""))</f>
        <v>0</v>
      </c>
      <c r="F2229" t="str">
        <f t="shared" si="34"/>
        <v>0</v>
      </c>
      <c r="G2229">
        <f>IF(ISBLANK(IFERROR(INDEX('2-3 引出列表'!$A$2:$CE$8700,$A2229,MATCH(G$1,'2-3 引出列表'!$A$1:$CD$1,0)),"")),"",IFERROR(INDEX('2-3 引出列表'!$A$2:$CE$8700,$A2229,MATCH(G$1,'2-3 引出列表'!$A$1:$CD$1,0)),""))</f>
        <v>0</v>
      </c>
      <c r="H2229">
        <f>IF(ISBLANK(IFERROR(INDEX('2-3 引出列表'!$A$2:$CE$8700,$A2229,MATCH(H$1,'2-3 引出列表'!$A$1:$CD$1,0)),"")),"",IFERROR(INDEX('2-3 引出列表'!$A$2:$CE$8700,$A2229,MATCH(H$1,'2-3 引出列表'!$A$1:$CD$1,0)),""))</f>
        <v>0</v>
      </c>
      <c r="I2229">
        <f>IF(ISBLANK(IFERROR(INDEX('2-3 引出列表'!$A$2:$CE$8700,$A2229,MATCH(I$1,'2-3 引出列表'!$A$1:$CD$1,0)),"")),"",IFERROR(INDEX('2-3 引出列表'!$A$2:$CE$8700,$A2229,MATCH(I$1,'2-3 引出列表'!$A$1:$CD$1,0)),""))</f>
        <v>0</v>
      </c>
    </row>
    <row r="2230" customFormat="1" spans="1:9">
      <c r="A2230">
        <v>2229</v>
      </c>
      <c r="B2230">
        <f>IF(ISBLANK(IFERROR(INDEX('2-3 引出列表'!$A$2:$CE$8700,$A2230,MATCH(B$1,'2-3 引出列表'!$A$1:$CD$1,0)),"")),"",IFERROR(INDEX('2-3 引出列表'!$A$2:$CE$8700,$A2230,MATCH(B$1,'2-3 引出列表'!$A$1:$CD$1,0)),""))</f>
        <v>0</v>
      </c>
      <c r="C2230">
        <f>IF(ISBLANK(IFERROR(INDEX('2-3 引出列表'!$A$2:$CE$8700,$A2230,MATCH(C$1,'2-3 引出列表'!$A$1:$CD$1,0)),"")),"",IFERROR(INDEX('2-3 引出列表'!$A$2:$CE$8700,$A2230,MATCH(C$1,'2-3 引出列表'!$A$1:$CD$1,0)),""))</f>
        <v>0</v>
      </c>
      <c r="D2230">
        <f>IF(ISBLANK(IFERROR(INDEX('2-3 引出列表'!$A$2:$CE$8700,$A2230,MATCH(D$1,'2-3 引出列表'!$A$1:$CD$1,0)),"")),"",IFERROR(INDEX('2-3 引出列表'!$A$2:$CE$8700,$A2230,MATCH(D$1,'2-3 引出列表'!$A$1:$CD$1,0)),""))</f>
        <v>0</v>
      </c>
      <c r="E2230">
        <f>IF(ISBLANK(IFERROR(INDEX('2-3 引出列表'!$A$2:$CE$8700,$A2230,MATCH(E$1,'2-3 引出列表'!$A$1:$CD$1,0)),"")),"",IFERROR(INDEX('2-3 引出列表'!$A$2:$CE$8700,$A2230,MATCH(E$1,'2-3 引出列表'!$A$1:$CD$1,0)),""))</f>
        <v>0</v>
      </c>
      <c r="F2230" t="str">
        <f t="shared" si="34"/>
        <v>0</v>
      </c>
      <c r="G2230">
        <f>IF(ISBLANK(IFERROR(INDEX('2-3 引出列表'!$A$2:$CE$8700,$A2230,MATCH(G$1,'2-3 引出列表'!$A$1:$CD$1,0)),"")),"",IFERROR(INDEX('2-3 引出列表'!$A$2:$CE$8700,$A2230,MATCH(G$1,'2-3 引出列表'!$A$1:$CD$1,0)),""))</f>
        <v>0</v>
      </c>
      <c r="H2230">
        <f>IF(ISBLANK(IFERROR(INDEX('2-3 引出列表'!$A$2:$CE$8700,$A2230,MATCH(H$1,'2-3 引出列表'!$A$1:$CD$1,0)),"")),"",IFERROR(INDEX('2-3 引出列表'!$A$2:$CE$8700,$A2230,MATCH(H$1,'2-3 引出列表'!$A$1:$CD$1,0)),""))</f>
        <v>0</v>
      </c>
      <c r="I2230">
        <f>IF(ISBLANK(IFERROR(INDEX('2-3 引出列表'!$A$2:$CE$8700,$A2230,MATCH(I$1,'2-3 引出列表'!$A$1:$CD$1,0)),"")),"",IFERROR(INDEX('2-3 引出列表'!$A$2:$CE$8700,$A2230,MATCH(I$1,'2-3 引出列表'!$A$1:$CD$1,0)),""))</f>
        <v>0</v>
      </c>
    </row>
    <row r="2231" customFormat="1" spans="1:9">
      <c r="A2231">
        <v>2230</v>
      </c>
      <c r="B2231">
        <f>IF(ISBLANK(IFERROR(INDEX('2-3 引出列表'!$A$2:$CE$8700,$A2231,MATCH(B$1,'2-3 引出列表'!$A$1:$CD$1,0)),"")),"",IFERROR(INDEX('2-3 引出列表'!$A$2:$CE$8700,$A2231,MATCH(B$1,'2-3 引出列表'!$A$1:$CD$1,0)),""))</f>
        <v>0</v>
      </c>
      <c r="C2231">
        <f>IF(ISBLANK(IFERROR(INDEX('2-3 引出列表'!$A$2:$CE$8700,$A2231,MATCH(C$1,'2-3 引出列表'!$A$1:$CD$1,0)),"")),"",IFERROR(INDEX('2-3 引出列表'!$A$2:$CE$8700,$A2231,MATCH(C$1,'2-3 引出列表'!$A$1:$CD$1,0)),""))</f>
        <v>0</v>
      </c>
      <c r="D2231">
        <f>IF(ISBLANK(IFERROR(INDEX('2-3 引出列表'!$A$2:$CE$8700,$A2231,MATCH(D$1,'2-3 引出列表'!$A$1:$CD$1,0)),"")),"",IFERROR(INDEX('2-3 引出列表'!$A$2:$CE$8700,$A2231,MATCH(D$1,'2-3 引出列表'!$A$1:$CD$1,0)),""))</f>
        <v>0</v>
      </c>
      <c r="E2231">
        <f>IF(ISBLANK(IFERROR(INDEX('2-3 引出列表'!$A$2:$CE$8700,$A2231,MATCH(E$1,'2-3 引出列表'!$A$1:$CD$1,0)),"")),"",IFERROR(INDEX('2-3 引出列表'!$A$2:$CE$8700,$A2231,MATCH(E$1,'2-3 引出列表'!$A$1:$CD$1,0)),""))</f>
        <v>0</v>
      </c>
      <c r="F2231" t="str">
        <f t="shared" si="34"/>
        <v>0</v>
      </c>
      <c r="G2231">
        <f>IF(ISBLANK(IFERROR(INDEX('2-3 引出列表'!$A$2:$CE$8700,$A2231,MATCH(G$1,'2-3 引出列表'!$A$1:$CD$1,0)),"")),"",IFERROR(INDEX('2-3 引出列表'!$A$2:$CE$8700,$A2231,MATCH(G$1,'2-3 引出列表'!$A$1:$CD$1,0)),""))</f>
        <v>0</v>
      </c>
      <c r="H2231">
        <f>IF(ISBLANK(IFERROR(INDEX('2-3 引出列表'!$A$2:$CE$8700,$A2231,MATCH(H$1,'2-3 引出列表'!$A$1:$CD$1,0)),"")),"",IFERROR(INDEX('2-3 引出列表'!$A$2:$CE$8700,$A2231,MATCH(H$1,'2-3 引出列表'!$A$1:$CD$1,0)),""))</f>
        <v>0</v>
      </c>
      <c r="I2231">
        <f>IF(ISBLANK(IFERROR(INDEX('2-3 引出列表'!$A$2:$CE$8700,$A2231,MATCH(I$1,'2-3 引出列表'!$A$1:$CD$1,0)),"")),"",IFERROR(INDEX('2-3 引出列表'!$A$2:$CE$8700,$A2231,MATCH(I$1,'2-3 引出列表'!$A$1:$CD$1,0)),""))</f>
        <v>0</v>
      </c>
    </row>
  </sheetData>
  <autoFilter xmlns:etc="http://www.wps.cn/officeDocument/2017/etCustomData" ref="A1:J2231"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F283"/>
  <sheetViews>
    <sheetView workbookViewId="0">
      <selection activeCell="K1" sqref="K$1:K$1048576"/>
    </sheetView>
  </sheetViews>
  <sheetFormatPr defaultColWidth="9" defaultRowHeight="14"/>
  <cols>
    <col min="1" max="16384" width="9" style="58"/>
  </cols>
  <sheetData>
    <row r="1" s="58" customFormat="1" spans="1:84">
      <c r="A1" s="59" t="s">
        <v>5641</v>
      </c>
      <c r="B1" s="59" t="s">
        <v>5649</v>
      </c>
      <c r="C1" s="59" t="s">
        <v>5642</v>
      </c>
      <c r="D1" s="59" t="s">
        <v>5650</v>
      </c>
      <c r="E1" s="59" t="s">
        <v>5651</v>
      </c>
      <c r="F1" s="59" t="s">
        <v>5652</v>
      </c>
      <c r="G1" s="59" t="s">
        <v>712</v>
      </c>
      <c r="H1" s="59" t="s">
        <v>5653</v>
      </c>
      <c r="I1" s="59" t="s">
        <v>5643</v>
      </c>
      <c r="J1" s="59" t="s">
        <v>5654</v>
      </c>
      <c r="K1" s="59" t="s">
        <v>5655</v>
      </c>
      <c r="L1" s="59" t="s">
        <v>5644</v>
      </c>
      <c r="M1" s="59" t="s">
        <v>5645</v>
      </c>
      <c r="N1" s="59" t="s">
        <v>5646</v>
      </c>
      <c r="O1" s="59" t="s">
        <v>5656</v>
      </c>
      <c r="P1" s="59" t="s">
        <v>5657</v>
      </c>
      <c r="Q1" s="59" t="s">
        <v>5658</v>
      </c>
      <c r="R1" s="59" t="s">
        <v>5659</v>
      </c>
      <c r="S1" s="59" t="s">
        <v>5660</v>
      </c>
      <c r="T1" s="59" t="s">
        <v>5648</v>
      </c>
      <c r="U1" s="59" t="s">
        <v>5661</v>
      </c>
      <c r="V1" s="59" t="s">
        <v>5662</v>
      </c>
      <c r="W1" s="59" t="s">
        <v>5663</v>
      </c>
      <c r="X1" s="59" t="s">
        <v>5664</v>
      </c>
      <c r="Y1" s="59" t="s">
        <v>5665</v>
      </c>
      <c r="Z1" s="59" t="s">
        <v>3050</v>
      </c>
      <c r="AA1" s="59" t="s">
        <v>5666</v>
      </c>
      <c r="AB1" s="59" t="s">
        <v>5667</v>
      </c>
      <c r="AC1" s="59" t="s">
        <v>5668</v>
      </c>
      <c r="AD1" s="59" t="s">
        <v>5669</v>
      </c>
      <c r="AE1" s="59" t="s">
        <v>5670</v>
      </c>
      <c r="AF1" s="59" t="s">
        <v>5671</v>
      </c>
      <c r="AG1" s="59" t="s">
        <v>5672</v>
      </c>
      <c r="AH1" s="59" t="s">
        <v>5673</v>
      </c>
      <c r="AI1" s="59" t="s">
        <v>5674</v>
      </c>
      <c r="AJ1" s="59" t="s">
        <v>5675</v>
      </c>
      <c r="AK1" s="59" t="s">
        <v>5676</v>
      </c>
      <c r="AL1" s="59" t="s">
        <v>5677</v>
      </c>
      <c r="AM1" s="59" t="s">
        <v>5678</v>
      </c>
      <c r="AN1" s="59" t="s">
        <v>5679</v>
      </c>
      <c r="AO1" s="59" t="s">
        <v>5680</v>
      </c>
      <c r="AP1" s="59" t="s">
        <v>3052</v>
      </c>
      <c r="AQ1" s="59" t="s">
        <v>5681</v>
      </c>
      <c r="AR1" s="59" t="s">
        <v>5682</v>
      </c>
      <c r="AS1" s="59" t="s">
        <v>5683</v>
      </c>
      <c r="AT1" s="59" t="s">
        <v>5684</v>
      </c>
      <c r="AU1" s="59" t="s">
        <v>5685</v>
      </c>
      <c r="AV1" s="59" t="s">
        <v>5686</v>
      </c>
      <c r="AW1" s="59" t="s">
        <v>3051</v>
      </c>
      <c r="AX1" s="59" t="s">
        <v>5687</v>
      </c>
      <c r="AY1" s="59" t="s">
        <v>5688</v>
      </c>
      <c r="AZ1" s="59" t="s">
        <v>5689</v>
      </c>
      <c r="BA1" s="59" t="s">
        <v>5690</v>
      </c>
      <c r="BB1" s="59" t="s">
        <v>5691</v>
      </c>
      <c r="BC1" s="59" t="s">
        <v>5692</v>
      </c>
      <c r="BD1" s="59" t="s">
        <v>5647</v>
      </c>
      <c r="BE1" s="59" t="s">
        <v>3020</v>
      </c>
      <c r="BF1" s="59" t="s">
        <v>5693</v>
      </c>
      <c r="BG1" s="59" t="s">
        <v>5694</v>
      </c>
      <c r="BH1" s="59" t="s">
        <v>5695</v>
      </c>
      <c r="BI1" s="59" t="s">
        <v>5696</v>
      </c>
      <c r="BJ1" s="59" t="s">
        <v>5697</v>
      </c>
      <c r="BK1" s="59" t="s">
        <v>5698</v>
      </c>
      <c r="BL1" s="59" t="s">
        <v>5699</v>
      </c>
      <c r="BM1" s="59" t="s">
        <v>5700</v>
      </c>
      <c r="BN1" s="59" t="s">
        <v>5701</v>
      </c>
      <c r="BO1" s="59" t="s">
        <v>5702</v>
      </c>
      <c r="BP1" s="59" t="s">
        <v>5703</v>
      </c>
      <c r="BQ1" s="59" t="s">
        <v>5704</v>
      </c>
      <c r="BR1" s="59" t="s">
        <v>5705</v>
      </c>
      <c r="BS1" s="59" t="s">
        <v>5706</v>
      </c>
      <c r="BT1" s="59" t="s">
        <v>5707</v>
      </c>
      <c r="BU1" s="59" t="s">
        <v>5708</v>
      </c>
      <c r="BV1" s="59" t="s">
        <v>5709</v>
      </c>
      <c r="BW1" s="59" t="s">
        <v>5710</v>
      </c>
      <c r="BX1" s="59" t="s">
        <v>5711</v>
      </c>
      <c r="BY1" s="59" t="s">
        <v>5712</v>
      </c>
      <c r="BZ1" s="59" t="s">
        <v>5713</v>
      </c>
      <c r="CA1" s="59" t="s">
        <v>5714</v>
      </c>
      <c r="CB1" s="59" t="s">
        <v>5715</v>
      </c>
      <c r="CC1" s="59" t="s">
        <v>5716</v>
      </c>
      <c r="CD1" s="59" t="s">
        <v>5717</v>
      </c>
      <c r="CE1" s="59" t="s">
        <v>5718</v>
      </c>
      <c r="CF1" s="59" t="s">
        <v>5719</v>
      </c>
    </row>
    <row r="2" s="58" customFormat="1" spans="1:84">
      <c r="A2" s="58">
        <v>777</v>
      </c>
      <c r="B2" s="58" t="s">
        <v>3071</v>
      </c>
      <c r="C2" s="58" t="s">
        <v>5720</v>
      </c>
      <c r="D2" s="58" t="s">
        <v>3071</v>
      </c>
      <c r="E2" s="58" t="s">
        <v>5721</v>
      </c>
      <c r="F2" s="58" t="s">
        <v>5722</v>
      </c>
      <c r="G2" s="58" t="s">
        <v>714</v>
      </c>
      <c r="H2" s="58" t="s">
        <v>4850</v>
      </c>
      <c r="I2" s="58">
        <v>1240</v>
      </c>
      <c r="J2" s="58" t="s">
        <v>3071</v>
      </c>
      <c r="K2" s="58" t="s">
        <v>3071</v>
      </c>
      <c r="L2" s="58" t="s">
        <v>5721</v>
      </c>
      <c r="M2" s="58" t="s">
        <v>5723</v>
      </c>
      <c r="N2" s="58" t="s">
        <v>5723</v>
      </c>
      <c r="O2" s="58" t="s">
        <v>3071</v>
      </c>
      <c r="P2" s="58" t="s">
        <v>3071</v>
      </c>
      <c r="Q2" s="58" t="s">
        <v>4850</v>
      </c>
      <c r="R2" s="58" t="s">
        <v>5724</v>
      </c>
      <c r="S2" s="58" t="s">
        <v>5725</v>
      </c>
      <c r="T2" s="58" t="s">
        <v>5726</v>
      </c>
      <c r="U2" s="58" t="s">
        <v>3071</v>
      </c>
      <c r="V2" s="58" t="s">
        <v>3068</v>
      </c>
      <c r="W2" s="58" t="s">
        <v>3071</v>
      </c>
      <c r="X2" s="58" t="s">
        <v>5727</v>
      </c>
      <c r="Y2" s="58" t="s">
        <v>5728</v>
      </c>
      <c r="Z2" s="58" t="s">
        <v>5729</v>
      </c>
      <c r="AA2" s="58" t="s">
        <v>3071</v>
      </c>
      <c r="AB2" s="58" t="s">
        <v>3071</v>
      </c>
      <c r="AC2" s="58" t="s">
        <v>3071</v>
      </c>
      <c r="AD2" s="58" t="s">
        <v>3071</v>
      </c>
      <c r="AE2" s="58" t="s">
        <v>3071</v>
      </c>
      <c r="AF2" s="58" t="s">
        <v>3071</v>
      </c>
      <c r="AG2" s="58" t="s">
        <v>3071</v>
      </c>
      <c r="AH2" s="58" t="s">
        <v>3071</v>
      </c>
      <c r="AI2" s="58" t="s">
        <v>3071</v>
      </c>
      <c r="AJ2" s="58" t="s">
        <v>3071</v>
      </c>
      <c r="AK2" s="58" t="s">
        <v>3071</v>
      </c>
      <c r="AL2" s="58" t="s">
        <v>3071</v>
      </c>
      <c r="AM2" s="58" t="s">
        <v>3071</v>
      </c>
      <c r="AN2" s="58" t="s">
        <v>3071</v>
      </c>
      <c r="AO2" s="58" t="s">
        <v>3071</v>
      </c>
      <c r="AP2" s="60">
        <v>45895.6996875</v>
      </c>
      <c r="AQ2" s="58" t="s">
        <v>3071</v>
      </c>
      <c r="AR2" s="58" t="s">
        <v>3071</v>
      </c>
      <c r="AS2" s="58" t="s">
        <v>3098</v>
      </c>
      <c r="AT2" s="58" t="s">
        <v>5730</v>
      </c>
      <c r="AU2" s="58" t="s">
        <v>3071</v>
      </c>
      <c r="AV2" s="58" t="s">
        <v>3071</v>
      </c>
      <c r="AW2" s="60">
        <v>45895.6235185185</v>
      </c>
      <c r="AX2" s="58" t="s">
        <v>3071</v>
      </c>
      <c r="AY2" s="58" t="s">
        <v>5731</v>
      </c>
      <c r="AZ2" s="58" t="s">
        <v>3071</v>
      </c>
      <c r="BA2" s="58" t="s">
        <v>3071</v>
      </c>
      <c r="BB2" s="58" t="s">
        <v>3071</v>
      </c>
      <c r="BC2" s="58" t="s">
        <v>1931</v>
      </c>
      <c r="BD2" s="58" t="s">
        <v>5732</v>
      </c>
      <c r="BE2" s="58" t="s">
        <v>5733</v>
      </c>
      <c r="BF2" s="58" t="s">
        <v>5734</v>
      </c>
      <c r="BG2" s="58" t="s">
        <v>3071</v>
      </c>
      <c r="BH2" s="58" t="s">
        <v>3071</v>
      </c>
      <c r="BI2" s="58" t="s">
        <v>2803</v>
      </c>
      <c r="BJ2" s="58" t="s">
        <v>3071</v>
      </c>
      <c r="BK2" s="58" t="s">
        <v>3071</v>
      </c>
      <c r="BL2" s="58">
        <v>3687325</v>
      </c>
      <c r="BM2" s="58" t="s">
        <v>5735</v>
      </c>
      <c r="BN2" s="58">
        <v>1240</v>
      </c>
      <c r="BO2" s="58" t="s">
        <v>3071</v>
      </c>
      <c r="BP2" s="58" t="s">
        <v>3071</v>
      </c>
      <c r="BQ2" s="58" t="s">
        <v>3071</v>
      </c>
      <c r="BR2" s="58" t="s">
        <v>5736</v>
      </c>
      <c r="BS2" s="58" t="s">
        <v>1286</v>
      </c>
      <c r="BT2" s="58" t="s">
        <v>3071</v>
      </c>
      <c r="BU2" s="58" t="s">
        <v>3071</v>
      </c>
      <c r="BV2" s="58" t="s">
        <v>5737</v>
      </c>
      <c r="BW2" s="58" t="s">
        <v>3071</v>
      </c>
      <c r="BX2" s="58">
        <v>1240</v>
      </c>
      <c r="BY2" s="58" t="s">
        <v>3071</v>
      </c>
      <c r="BZ2" s="58" t="s">
        <v>3071</v>
      </c>
      <c r="CA2" s="58" t="s">
        <v>3071</v>
      </c>
      <c r="CB2" s="58" t="s">
        <v>3071</v>
      </c>
      <c r="CC2" s="58" t="s">
        <v>3071</v>
      </c>
      <c r="CD2" s="58" t="s">
        <v>3071</v>
      </c>
      <c r="CE2" s="58" t="s">
        <v>5738</v>
      </c>
      <c r="CF2" s="58" t="s">
        <v>5739</v>
      </c>
    </row>
    <row r="3" s="58" customFormat="1" spans="1:84">
      <c r="A3" s="58">
        <v>778</v>
      </c>
      <c r="B3" s="58" t="s">
        <v>3071</v>
      </c>
      <c r="C3" s="58" t="s">
        <v>5740</v>
      </c>
      <c r="D3" s="58" t="s">
        <v>3071</v>
      </c>
      <c r="E3" s="58" t="s">
        <v>5721</v>
      </c>
      <c r="F3" s="58" t="s">
        <v>5741</v>
      </c>
      <c r="G3" s="58" t="s">
        <v>714</v>
      </c>
      <c r="H3" s="58" t="s">
        <v>4825</v>
      </c>
      <c r="I3" s="58">
        <v>2630.89</v>
      </c>
      <c r="J3" s="58" t="s">
        <v>3071</v>
      </c>
      <c r="K3" s="58" t="s">
        <v>3071</v>
      </c>
      <c r="L3" s="58" t="s">
        <v>5721</v>
      </c>
      <c r="M3" s="58" t="s">
        <v>5723</v>
      </c>
      <c r="N3" s="58" t="s">
        <v>5723</v>
      </c>
      <c r="O3" s="58" t="s">
        <v>3071</v>
      </c>
      <c r="P3" s="58" t="s">
        <v>3071</v>
      </c>
      <c r="Q3" s="58" t="s">
        <v>4825</v>
      </c>
      <c r="R3" s="58" t="s">
        <v>5742</v>
      </c>
      <c r="S3" s="58" t="s">
        <v>5743</v>
      </c>
      <c r="T3" s="58" t="s">
        <v>5726</v>
      </c>
      <c r="U3" s="58" t="s">
        <v>3071</v>
      </c>
      <c r="V3" s="58" t="s">
        <v>3068</v>
      </c>
      <c r="W3" s="58" t="s">
        <v>3071</v>
      </c>
      <c r="X3" s="58" t="s">
        <v>5744</v>
      </c>
      <c r="Y3" s="58" t="s">
        <v>5728</v>
      </c>
      <c r="Z3" s="58" t="s">
        <v>5729</v>
      </c>
      <c r="AA3" s="58" t="s">
        <v>3071</v>
      </c>
      <c r="AB3" s="58" t="s">
        <v>3071</v>
      </c>
      <c r="AC3" s="58" t="s">
        <v>3071</v>
      </c>
      <c r="AD3" s="58" t="s">
        <v>3071</v>
      </c>
      <c r="AE3" s="58" t="s">
        <v>3071</v>
      </c>
      <c r="AF3" s="58" t="s">
        <v>3071</v>
      </c>
      <c r="AG3" s="58" t="s">
        <v>3071</v>
      </c>
      <c r="AH3" s="58" t="s">
        <v>3071</v>
      </c>
      <c r="AI3" s="58" t="s">
        <v>3071</v>
      </c>
      <c r="AJ3" s="58" t="s">
        <v>3071</v>
      </c>
      <c r="AK3" s="58" t="s">
        <v>3071</v>
      </c>
      <c r="AL3" s="58" t="s">
        <v>3071</v>
      </c>
      <c r="AM3" s="58" t="s">
        <v>3071</v>
      </c>
      <c r="AN3" s="58" t="s">
        <v>3071</v>
      </c>
      <c r="AO3" s="58" t="s">
        <v>3071</v>
      </c>
      <c r="AP3" s="60">
        <v>45895.6996875</v>
      </c>
      <c r="AQ3" s="58" t="s">
        <v>3071</v>
      </c>
      <c r="AR3" s="58" t="s">
        <v>3071</v>
      </c>
      <c r="AS3" s="58" t="s">
        <v>3098</v>
      </c>
      <c r="AT3" s="58" t="s">
        <v>5730</v>
      </c>
      <c r="AU3" s="58" t="s">
        <v>3071</v>
      </c>
      <c r="AV3" s="58" t="s">
        <v>3071</v>
      </c>
      <c r="AW3" s="60">
        <v>45895.6278587963</v>
      </c>
      <c r="AX3" s="58" t="s">
        <v>3071</v>
      </c>
      <c r="AY3" s="58" t="s">
        <v>5731</v>
      </c>
      <c r="AZ3" s="58" t="s">
        <v>3071</v>
      </c>
      <c r="BA3" s="58" t="s">
        <v>3071</v>
      </c>
      <c r="BB3" s="58" t="s">
        <v>3071</v>
      </c>
      <c r="BC3" s="58" t="s">
        <v>5745</v>
      </c>
      <c r="BD3" s="58" t="s">
        <v>5732</v>
      </c>
      <c r="BE3" s="58" t="s">
        <v>5746</v>
      </c>
      <c r="BF3" s="58" t="s">
        <v>5734</v>
      </c>
      <c r="BG3" s="58" t="s">
        <v>3071</v>
      </c>
      <c r="BH3" s="58" t="s">
        <v>3071</v>
      </c>
      <c r="BI3" s="58" t="s">
        <v>2803</v>
      </c>
      <c r="BJ3" s="58" t="s">
        <v>3071</v>
      </c>
      <c r="BK3" s="58" t="s">
        <v>3071</v>
      </c>
      <c r="BL3" s="58">
        <v>3687320</v>
      </c>
      <c r="BM3" s="58" t="s">
        <v>5747</v>
      </c>
      <c r="BN3" s="58">
        <v>1600</v>
      </c>
      <c r="BO3" s="58" t="s">
        <v>3071</v>
      </c>
      <c r="BP3" s="58" t="s">
        <v>3071</v>
      </c>
      <c r="BQ3" s="58" t="s">
        <v>3071</v>
      </c>
      <c r="BR3" s="58" t="s">
        <v>5748</v>
      </c>
      <c r="BS3" s="58" t="s">
        <v>1286</v>
      </c>
      <c r="BT3" s="58" t="s">
        <v>3071</v>
      </c>
      <c r="BU3" s="58" t="s">
        <v>3071</v>
      </c>
      <c r="BV3" s="58" t="s">
        <v>5737</v>
      </c>
      <c r="BW3" s="58" t="s">
        <v>3071</v>
      </c>
      <c r="BX3" s="58">
        <v>1600</v>
      </c>
      <c r="BY3" s="58" t="s">
        <v>3071</v>
      </c>
      <c r="BZ3" s="58" t="s">
        <v>3071</v>
      </c>
      <c r="CA3" s="58" t="s">
        <v>3071</v>
      </c>
      <c r="CB3" s="58" t="s">
        <v>3071</v>
      </c>
      <c r="CC3" s="58" t="s">
        <v>3071</v>
      </c>
      <c r="CD3" s="58" t="s">
        <v>3071</v>
      </c>
      <c r="CE3" s="58" t="s">
        <v>5738</v>
      </c>
      <c r="CF3" s="58" t="s">
        <v>5739</v>
      </c>
    </row>
    <row r="4" s="58" customFormat="1" spans="1:84">
      <c r="A4" s="58">
        <v>927</v>
      </c>
      <c r="B4" s="58" t="s">
        <v>5749</v>
      </c>
      <c r="C4" s="58" t="s">
        <v>3071</v>
      </c>
      <c r="D4" s="58" t="s">
        <v>5750</v>
      </c>
      <c r="E4" s="58" t="s">
        <v>5721</v>
      </c>
      <c r="F4" s="58" t="s">
        <v>5751</v>
      </c>
      <c r="G4" s="58" t="s">
        <v>714</v>
      </c>
      <c r="H4" s="58" t="s">
        <v>3110</v>
      </c>
      <c r="I4" s="58">
        <v>830</v>
      </c>
      <c r="J4" s="58" t="s">
        <v>3071</v>
      </c>
      <c r="K4" s="58" t="s">
        <v>3071</v>
      </c>
      <c r="L4" s="58" t="s">
        <v>5721</v>
      </c>
      <c r="M4" s="58" t="s">
        <v>5723</v>
      </c>
      <c r="N4" s="58" t="s">
        <v>5723</v>
      </c>
      <c r="O4" s="58" t="s">
        <v>3071</v>
      </c>
      <c r="P4" s="58" t="s">
        <v>3071</v>
      </c>
      <c r="Q4" s="58" t="s">
        <v>3110</v>
      </c>
      <c r="R4" s="58" t="s">
        <v>5752</v>
      </c>
      <c r="S4" s="58" t="s">
        <v>5753</v>
      </c>
      <c r="T4" s="58" t="s">
        <v>3071</v>
      </c>
      <c r="U4" s="58" t="s">
        <v>3071</v>
      </c>
      <c r="V4" s="58" t="s">
        <v>3068</v>
      </c>
      <c r="W4" s="58" t="s">
        <v>3071</v>
      </c>
      <c r="X4" s="58" t="s">
        <v>5754</v>
      </c>
      <c r="Y4" s="58" t="s">
        <v>5728</v>
      </c>
      <c r="Z4" s="58" t="s">
        <v>5723</v>
      </c>
      <c r="AA4" s="58" t="s">
        <v>3071</v>
      </c>
      <c r="AB4" s="58" t="s">
        <v>5755</v>
      </c>
      <c r="AC4" s="58" t="s">
        <v>5756</v>
      </c>
      <c r="AD4" s="58" t="s">
        <v>3071</v>
      </c>
      <c r="AE4" s="58" t="s">
        <v>3071</v>
      </c>
      <c r="AF4" s="58" t="s">
        <v>5756</v>
      </c>
      <c r="AG4" s="58" t="s">
        <v>3071</v>
      </c>
      <c r="AH4" s="58" t="s">
        <v>3071</v>
      </c>
      <c r="AI4" s="58" t="s">
        <v>5756</v>
      </c>
      <c r="AJ4" s="58" t="s">
        <v>3071</v>
      </c>
      <c r="AK4" s="58" t="s">
        <v>3071</v>
      </c>
      <c r="AL4" s="58" t="s">
        <v>3071</v>
      </c>
      <c r="AM4" s="58" t="s">
        <v>3071</v>
      </c>
      <c r="AN4" s="58" t="s">
        <v>3071</v>
      </c>
      <c r="AO4" s="58" t="s">
        <v>3071</v>
      </c>
      <c r="AP4" s="60">
        <v>45894.6985648148</v>
      </c>
      <c r="AQ4" s="58" t="s">
        <v>3071</v>
      </c>
      <c r="AR4" s="58" t="s">
        <v>3071</v>
      </c>
      <c r="AS4" s="58" t="s">
        <v>3071</v>
      </c>
      <c r="AT4" s="58" t="s">
        <v>5757</v>
      </c>
      <c r="AU4" s="58" t="s">
        <v>3071</v>
      </c>
      <c r="AV4" s="58" t="s">
        <v>5750</v>
      </c>
      <c r="AW4" s="60">
        <v>45894.6485185185</v>
      </c>
      <c r="AX4" s="58" t="s">
        <v>3071</v>
      </c>
      <c r="AY4" s="58" t="s">
        <v>5731</v>
      </c>
      <c r="AZ4" s="58" t="s">
        <v>3071</v>
      </c>
      <c r="BA4" s="58" t="s">
        <v>3071</v>
      </c>
      <c r="BB4" s="58" t="s">
        <v>3071</v>
      </c>
      <c r="BC4" s="58" t="s">
        <v>3071</v>
      </c>
      <c r="BD4" s="58" t="s">
        <v>5758</v>
      </c>
      <c r="BE4" s="58" t="s">
        <v>3071</v>
      </c>
      <c r="BF4" s="58" t="s">
        <v>5734</v>
      </c>
      <c r="BG4" s="58" t="s">
        <v>3071</v>
      </c>
      <c r="BH4" s="58" t="s">
        <v>3071</v>
      </c>
      <c r="BI4" s="58" t="s">
        <v>5759</v>
      </c>
      <c r="BJ4" s="58" t="s">
        <v>3071</v>
      </c>
      <c r="BK4" s="58" t="s">
        <v>3071</v>
      </c>
      <c r="BL4" s="58" t="s">
        <v>3071</v>
      </c>
      <c r="BM4" s="58" t="s">
        <v>3071</v>
      </c>
      <c r="BN4" s="58">
        <v>830</v>
      </c>
      <c r="BO4" s="58" t="s">
        <v>3071</v>
      </c>
      <c r="BP4" s="58" t="s">
        <v>3071</v>
      </c>
      <c r="BQ4" s="58" t="s">
        <v>3071</v>
      </c>
      <c r="BR4" s="58" t="s">
        <v>3071</v>
      </c>
      <c r="BS4" s="58" t="s">
        <v>3071</v>
      </c>
      <c r="BT4" s="58" t="s">
        <v>1286</v>
      </c>
      <c r="BU4" s="58" t="s">
        <v>3071</v>
      </c>
      <c r="BV4" s="58" t="s">
        <v>5737</v>
      </c>
      <c r="BW4" s="58" t="s">
        <v>3071</v>
      </c>
      <c r="BX4" s="58">
        <v>830</v>
      </c>
      <c r="BY4" s="58" t="s">
        <v>3071</v>
      </c>
      <c r="BZ4" s="58" t="s">
        <v>714</v>
      </c>
      <c r="CA4" s="58" t="s">
        <v>3071</v>
      </c>
      <c r="CB4" s="58" t="s">
        <v>3071</v>
      </c>
      <c r="CC4" s="58" t="s">
        <v>3071</v>
      </c>
      <c r="CD4" s="58" t="s">
        <v>3071</v>
      </c>
      <c r="CE4" s="58" t="s">
        <v>5738</v>
      </c>
      <c r="CF4" s="58" t="s">
        <v>5739</v>
      </c>
    </row>
    <row r="5" s="58" customFormat="1" spans="1:84">
      <c r="A5" s="58">
        <v>1064</v>
      </c>
      <c r="B5" s="58" t="s">
        <v>3071</v>
      </c>
      <c r="C5" s="58" t="s">
        <v>5760</v>
      </c>
      <c r="D5" s="58" t="s">
        <v>3071</v>
      </c>
      <c r="E5" s="58" t="s">
        <v>5721</v>
      </c>
      <c r="F5" s="58" t="s">
        <v>5761</v>
      </c>
      <c r="G5" s="58" t="s">
        <v>714</v>
      </c>
      <c r="H5" s="58" t="s">
        <v>4843</v>
      </c>
      <c r="I5" s="58">
        <v>7120</v>
      </c>
      <c r="J5" s="58" t="s">
        <v>3071</v>
      </c>
      <c r="K5" s="58" t="s">
        <v>3071</v>
      </c>
      <c r="L5" s="58" t="s">
        <v>5721</v>
      </c>
      <c r="M5" s="58" t="s">
        <v>5762</v>
      </c>
      <c r="N5" s="58" t="s">
        <v>5762</v>
      </c>
      <c r="O5" s="58" t="s">
        <v>3071</v>
      </c>
      <c r="P5" s="58" t="s">
        <v>3071</v>
      </c>
      <c r="Q5" s="58" t="s">
        <v>4843</v>
      </c>
      <c r="R5" s="58" t="s">
        <v>5763</v>
      </c>
      <c r="S5" s="58" t="s">
        <v>5764</v>
      </c>
      <c r="T5" s="58" t="s">
        <v>5726</v>
      </c>
      <c r="U5" s="58" t="s">
        <v>3071</v>
      </c>
      <c r="V5" s="58" t="s">
        <v>3068</v>
      </c>
      <c r="W5" s="58" t="s">
        <v>3071</v>
      </c>
      <c r="X5" s="58" t="s">
        <v>5765</v>
      </c>
      <c r="Y5" s="58" t="s">
        <v>5728</v>
      </c>
      <c r="Z5" s="58" t="s">
        <v>5723</v>
      </c>
      <c r="AA5" s="58" t="s">
        <v>3071</v>
      </c>
      <c r="AB5" s="58" t="s">
        <v>3071</v>
      </c>
      <c r="AC5" s="58" t="s">
        <v>3071</v>
      </c>
      <c r="AD5" s="58" t="s">
        <v>3071</v>
      </c>
      <c r="AE5" s="58" t="s">
        <v>3071</v>
      </c>
      <c r="AF5" s="58" t="s">
        <v>3071</v>
      </c>
      <c r="AG5" s="58" t="s">
        <v>3071</v>
      </c>
      <c r="AH5" s="58" t="s">
        <v>3071</v>
      </c>
      <c r="AI5" s="58" t="s">
        <v>3071</v>
      </c>
      <c r="AJ5" s="58" t="s">
        <v>3071</v>
      </c>
      <c r="AK5" s="58" t="s">
        <v>3071</v>
      </c>
      <c r="AL5" s="58" t="s">
        <v>3071</v>
      </c>
      <c r="AM5" s="58" t="s">
        <v>3071</v>
      </c>
      <c r="AN5" s="58" t="s">
        <v>3071</v>
      </c>
      <c r="AO5" s="58" t="s">
        <v>3071</v>
      </c>
      <c r="AP5" s="60">
        <v>45894.9480092593</v>
      </c>
      <c r="AQ5" s="58" t="s">
        <v>3071</v>
      </c>
      <c r="AR5" s="58" t="s">
        <v>3071</v>
      </c>
      <c r="AS5" s="58" t="s">
        <v>3098</v>
      </c>
      <c r="AT5" s="58" t="s">
        <v>5730</v>
      </c>
      <c r="AU5" s="58" t="s">
        <v>3071</v>
      </c>
      <c r="AV5" s="58" t="s">
        <v>3071</v>
      </c>
      <c r="AW5" s="60">
        <v>45894.8747106482</v>
      </c>
      <c r="AX5" s="58" t="s">
        <v>3071</v>
      </c>
      <c r="AY5" s="58" t="s">
        <v>5731</v>
      </c>
      <c r="AZ5" s="58" t="s">
        <v>3071</v>
      </c>
      <c r="BA5" s="58" t="s">
        <v>3071</v>
      </c>
      <c r="BB5" s="58" t="s">
        <v>3071</v>
      </c>
      <c r="BC5" s="58" t="s">
        <v>5766</v>
      </c>
      <c r="BD5" s="58" t="s">
        <v>5732</v>
      </c>
      <c r="BE5" s="58" t="s">
        <v>5767</v>
      </c>
      <c r="BF5" s="58" t="s">
        <v>5734</v>
      </c>
      <c r="BG5" s="58" t="s">
        <v>3071</v>
      </c>
      <c r="BH5" s="58" t="s">
        <v>3071</v>
      </c>
      <c r="BI5" s="58" t="s">
        <v>2803</v>
      </c>
      <c r="BJ5" s="58" t="s">
        <v>3071</v>
      </c>
      <c r="BK5" s="58" t="s">
        <v>3071</v>
      </c>
      <c r="BL5" s="58">
        <v>3687324</v>
      </c>
      <c r="BM5" s="58" t="s">
        <v>5768</v>
      </c>
      <c r="BN5" s="58">
        <v>7120</v>
      </c>
      <c r="BO5" s="58" t="s">
        <v>3071</v>
      </c>
      <c r="BP5" s="58" t="s">
        <v>3071</v>
      </c>
      <c r="BQ5" s="58" t="s">
        <v>3071</v>
      </c>
      <c r="BR5" s="58" t="s">
        <v>5769</v>
      </c>
      <c r="BS5" s="58" t="s">
        <v>1286</v>
      </c>
      <c r="BT5" s="58" t="s">
        <v>3071</v>
      </c>
      <c r="BU5" s="58" t="s">
        <v>3071</v>
      </c>
      <c r="BV5" s="58" t="s">
        <v>5737</v>
      </c>
      <c r="BW5" s="58" t="s">
        <v>3071</v>
      </c>
      <c r="BX5" s="58">
        <v>7120</v>
      </c>
      <c r="BY5" s="58" t="s">
        <v>3071</v>
      </c>
      <c r="BZ5" s="58" t="s">
        <v>3071</v>
      </c>
      <c r="CA5" s="58" t="s">
        <v>3071</v>
      </c>
      <c r="CB5" s="58" t="s">
        <v>3071</v>
      </c>
      <c r="CC5" s="58" t="s">
        <v>3071</v>
      </c>
      <c r="CD5" s="58" t="s">
        <v>3071</v>
      </c>
      <c r="CE5" s="58" t="s">
        <v>5738</v>
      </c>
      <c r="CF5" s="58" t="s">
        <v>5739</v>
      </c>
    </row>
    <row r="6" s="58" customFormat="1" spans="1:84">
      <c r="A6" s="58">
        <v>1260</v>
      </c>
      <c r="B6" s="58" t="s">
        <v>3071</v>
      </c>
      <c r="C6" s="58" t="s">
        <v>5770</v>
      </c>
      <c r="D6" s="58" t="s">
        <v>3071</v>
      </c>
      <c r="E6" s="58" t="s">
        <v>5721</v>
      </c>
      <c r="F6" s="58" t="s">
        <v>5771</v>
      </c>
      <c r="G6" s="58" t="s">
        <v>714</v>
      </c>
      <c r="H6" s="58" t="s">
        <v>5772</v>
      </c>
      <c r="I6" s="58">
        <v>49200</v>
      </c>
      <c r="J6" s="58" t="s">
        <v>3071</v>
      </c>
      <c r="K6" s="58" t="s">
        <v>3071</v>
      </c>
      <c r="L6" s="58" t="s">
        <v>5773</v>
      </c>
      <c r="M6" s="58" t="s">
        <v>5774</v>
      </c>
      <c r="N6" s="58" t="s">
        <v>5774</v>
      </c>
      <c r="O6" s="58" t="s">
        <v>3071</v>
      </c>
      <c r="P6" s="58" t="s">
        <v>3071</v>
      </c>
      <c r="Q6" s="58" t="s">
        <v>5775</v>
      </c>
      <c r="R6" s="58" t="s">
        <v>5776</v>
      </c>
      <c r="S6" s="58" t="s">
        <v>5777</v>
      </c>
      <c r="T6" s="58" t="s">
        <v>5778</v>
      </c>
      <c r="U6" s="58" t="s">
        <v>3071</v>
      </c>
      <c r="V6" s="58" t="s">
        <v>3068</v>
      </c>
      <c r="W6" s="58" t="s">
        <v>3071</v>
      </c>
      <c r="X6" s="58" t="s">
        <v>3071</v>
      </c>
      <c r="Y6" s="58" t="s">
        <v>5728</v>
      </c>
      <c r="Z6" s="58" t="s">
        <v>5774</v>
      </c>
      <c r="AA6" s="58" t="s">
        <v>5723</v>
      </c>
      <c r="AB6" s="58" t="s">
        <v>3071</v>
      </c>
      <c r="AC6" s="58" t="s">
        <v>5779</v>
      </c>
      <c r="AD6" s="58" t="s">
        <v>3071</v>
      </c>
      <c r="AE6" s="58" t="s">
        <v>3071</v>
      </c>
      <c r="AF6" s="58" t="s">
        <v>3071</v>
      </c>
      <c r="AG6" s="58" t="s">
        <v>3071</v>
      </c>
      <c r="AH6" s="58" t="s">
        <v>3071</v>
      </c>
      <c r="AI6" s="58" t="s">
        <v>3071</v>
      </c>
      <c r="AJ6" s="58" t="s">
        <v>3071</v>
      </c>
      <c r="AK6" s="58" t="s">
        <v>1286</v>
      </c>
      <c r="AL6" s="58" t="s">
        <v>5780</v>
      </c>
      <c r="AM6" s="58" t="s">
        <v>3071</v>
      </c>
      <c r="AN6" s="58" t="s">
        <v>5781</v>
      </c>
      <c r="AO6" s="58" t="s">
        <v>3071</v>
      </c>
      <c r="AP6" s="60">
        <v>45894.6355324074</v>
      </c>
      <c r="AQ6" s="58" t="s">
        <v>3071</v>
      </c>
      <c r="AR6" s="58" t="s">
        <v>3825</v>
      </c>
      <c r="AS6" s="58" t="s">
        <v>3098</v>
      </c>
      <c r="AT6" s="58" t="s">
        <v>5782</v>
      </c>
      <c r="AU6" s="58" t="s">
        <v>5783</v>
      </c>
      <c r="AV6" s="58" t="s">
        <v>3071</v>
      </c>
      <c r="AW6" s="60">
        <v>45890.4356944444</v>
      </c>
      <c r="AX6" s="58" t="s">
        <v>5780</v>
      </c>
      <c r="AY6" s="58" t="s">
        <v>5731</v>
      </c>
      <c r="AZ6" s="58" t="s">
        <v>3071</v>
      </c>
      <c r="BA6" s="58" t="s">
        <v>3071</v>
      </c>
      <c r="BB6" s="58" t="s">
        <v>3071</v>
      </c>
      <c r="BC6" s="58" t="s">
        <v>5784</v>
      </c>
      <c r="BD6" s="58" t="s">
        <v>5785</v>
      </c>
      <c r="BE6" s="58" t="s">
        <v>3071</v>
      </c>
      <c r="BF6" s="58" t="s">
        <v>5734</v>
      </c>
      <c r="BG6" s="58" t="s">
        <v>5786</v>
      </c>
      <c r="BH6" s="58" t="s">
        <v>3071</v>
      </c>
      <c r="BI6" s="58" t="s">
        <v>5787</v>
      </c>
      <c r="BJ6" s="58" t="s">
        <v>3071</v>
      </c>
      <c r="BK6" s="58" t="s">
        <v>3071</v>
      </c>
      <c r="BL6" s="58" t="s">
        <v>3071</v>
      </c>
      <c r="BM6" s="58" t="s">
        <v>3071</v>
      </c>
      <c r="BN6" s="58">
        <v>49200</v>
      </c>
      <c r="BO6" s="58" t="s">
        <v>3071</v>
      </c>
      <c r="BP6" s="58" t="s">
        <v>5788</v>
      </c>
      <c r="BQ6" s="58" t="s">
        <v>5789</v>
      </c>
      <c r="BR6" s="58" t="s">
        <v>3071</v>
      </c>
      <c r="BS6" s="58" t="s">
        <v>1286</v>
      </c>
      <c r="BT6" s="58" t="s">
        <v>1286</v>
      </c>
      <c r="BU6" s="58" t="s">
        <v>3071</v>
      </c>
      <c r="BV6" s="58" t="s">
        <v>5737</v>
      </c>
      <c r="BW6" s="58" t="s">
        <v>3071</v>
      </c>
      <c r="BX6" s="58">
        <v>49200</v>
      </c>
      <c r="BY6" s="58" t="s">
        <v>3071</v>
      </c>
      <c r="BZ6" s="58" t="s">
        <v>3071</v>
      </c>
      <c r="CA6" s="58" t="s">
        <v>3071</v>
      </c>
      <c r="CB6" s="58" t="s">
        <v>3071</v>
      </c>
      <c r="CC6" s="58" t="s">
        <v>3071</v>
      </c>
      <c r="CD6" s="58" t="s">
        <v>3071</v>
      </c>
      <c r="CE6" s="58" t="s">
        <v>5738</v>
      </c>
      <c r="CF6" s="58" t="s">
        <v>5739</v>
      </c>
    </row>
    <row r="7" s="58" customFormat="1" spans="1:84">
      <c r="A7" s="58">
        <v>2528</v>
      </c>
      <c r="B7" s="58" t="s">
        <v>3071</v>
      </c>
      <c r="C7" s="58" t="s">
        <v>5790</v>
      </c>
      <c r="D7" s="58" t="s">
        <v>3071</v>
      </c>
      <c r="E7" s="58" t="s">
        <v>5721</v>
      </c>
      <c r="F7" s="58" t="s">
        <v>5791</v>
      </c>
      <c r="G7" s="58" t="s">
        <v>714</v>
      </c>
      <c r="H7" s="58" t="s">
        <v>4818</v>
      </c>
      <c r="I7" s="58">
        <v>966.75</v>
      </c>
      <c r="J7" s="58" t="s">
        <v>3071</v>
      </c>
      <c r="K7" s="58" t="s">
        <v>3071</v>
      </c>
      <c r="L7" s="58" t="s">
        <v>5721</v>
      </c>
      <c r="M7" s="58" t="s">
        <v>3107</v>
      </c>
      <c r="N7" s="58" t="s">
        <v>3107</v>
      </c>
      <c r="O7" s="58" t="s">
        <v>3071</v>
      </c>
      <c r="P7" s="58" t="s">
        <v>3071</v>
      </c>
      <c r="Q7" s="58" t="s">
        <v>4818</v>
      </c>
      <c r="R7" s="58" t="s">
        <v>5792</v>
      </c>
      <c r="S7" s="58" t="s">
        <v>5793</v>
      </c>
      <c r="T7" s="58" t="s">
        <v>5726</v>
      </c>
      <c r="U7" s="58" t="s">
        <v>3071</v>
      </c>
      <c r="V7" s="58" t="s">
        <v>3068</v>
      </c>
      <c r="W7" s="58" t="s">
        <v>3071</v>
      </c>
      <c r="X7" s="58" t="s">
        <v>5794</v>
      </c>
      <c r="Y7" s="58" t="s">
        <v>5728</v>
      </c>
      <c r="Z7" s="58" t="s">
        <v>5723</v>
      </c>
      <c r="AA7" s="58" t="s">
        <v>3071</v>
      </c>
      <c r="AB7" s="58" t="s">
        <v>3071</v>
      </c>
      <c r="AC7" s="58" t="s">
        <v>3071</v>
      </c>
      <c r="AD7" s="58" t="s">
        <v>3071</v>
      </c>
      <c r="AE7" s="58" t="s">
        <v>3071</v>
      </c>
      <c r="AF7" s="58" t="s">
        <v>3071</v>
      </c>
      <c r="AG7" s="58" t="s">
        <v>3071</v>
      </c>
      <c r="AH7" s="58" t="s">
        <v>3071</v>
      </c>
      <c r="AI7" s="58" t="s">
        <v>3071</v>
      </c>
      <c r="AJ7" s="58" t="s">
        <v>3071</v>
      </c>
      <c r="AK7" s="58" t="s">
        <v>3071</v>
      </c>
      <c r="AL7" s="58" t="s">
        <v>3071</v>
      </c>
      <c r="AM7" s="58" t="s">
        <v>3071</v>
      </c>
      <c r="AN7" s="58" t="s">
        <v>3071</v>
      </c>
      <c r="AO7" s="58" t="s">
        <v>3071</v>
      </c>
      <c r="AP7" s="60">
        <v>45894.6147685185</v>
      </c>
      <c r="AQ7" s="58" t="s">
        <v>3071</v>
      </c>
      <c r="AR7" s="58" t="s">
        <v>3071</v>
      </c>
      <c r="AS7" s="58" t="s">
        <v>3098</v>
      </c>
      <c r="AT7" s="58" t="s">
        <v>5730</v>
      </c>
      <c r="AU7" s="58" t="s">
        <v>3071</v>
      </c>
      <c r="AV7" s="58" t="s">
        <v>3071</v>
      </c>
      <c r="AW7" s="60">
        <v>45894.6051967593</v>
      </c>
      <c r="AX7" s="58" t="s">
        <v>3071</v>
      </c>
      <c r="AY7" s="58" t="s">
        <v>5731</v>
      </c>
      <c r="AZ7" s="58" t="s">
        <v>3071</v>
      </c>
      <c r="BA7" s="58" t="s">
        <v>3071</v>
      </c>
      <c r="BB7" s="58" t="s">
        <v>3071</v>
      </c>
      <c r="BC7" s="58" t="s">
        <v>2149</v>
      </c>
      <c r="BD7" s="58" t="s">
        <v>5732</v>
      </c>
      <c r="BE7" s="58" t="s">
        <v>5795</v>
      </c>
      <c r="BF7" s="58" t="s">
        <v>5734</v>
      </c>
      <c r="BG7" s="58" t="s">
        <v>3071</v>
      </c>
      <c r="BH7" s="58" t="s">
        <v>3071</v>
      </c>
      <c r="BI7" s="58" t="s">
        <v>2803</v>
      </c>
      <c r="BJ7" s="58" t="s">
        <v>3071</v>
      </c>
      <c r="BK7" s="58" t="s">
        <v>3071</v>
      </c>
      <c r="BL7" s="58">
        <v>3685238</v>
      </c>
      <c r="BM7" s="58" t="s">
        <v>5796</v>
      </c>
      <c r="BN7" s="58">
        <v>54.6</v>
      </c>
      <c r="BO7" s="58" t="s">
        <v>3071</v>
      </c>
      <c r="BP7" s="58" t="s">
        <v>3071</v>
      </c>
      <c r="BQ7" s="58" t="s">
        <v>3071</v>
      </c>
      <c r="BR7" s="58" t="s">
        <v>5797</v>
      </c>
      <c r="BS7" s="58" t="s">
        <v>1286</v>
      </c>
      <c r="BT7" s="58" t="s">
        <v>3071</v>
      </c>
      <c r="BU7" s="58" t="s">
        <v>3071</v>
      </c>
      <c r="BV7" s="58" t="s">
        <v>5737</v>
      </c>
      <c r="BW7" s="58" t="s">
        <v>3071</v>
      </c>
      <c r="BX7" s="58">
        <v>54.6</v>
      </c>
      <c r="BY7" s="58" t="s">
        <v>3071</v>
      </c>
      <c r="BZ7" s="58" t="s">
        <v>3071</v>
      </c>
      <c r="CA7" s="58" t="s">
        <v>3071</v>
      </c>
      <c r="CB7" s="58" t="s">
        <v>3071</v>
      </c>
      <c r="CC7" s="58" t="s">
        <v>3071</v>
      </c>
      <c r="CD7" s="58" t="s">
        <v>3071</v>
      </c>
      <c r="CE7" s="58" t="s">
        <v>5738</v>
      </c>
      <c r="CF7" s="58" t="s">
        <v>5739</v>
      </c>
    </row>
    <row r="8" s="58" customFormat="1" spans="1:84">
      <c r="A8" s="58">
        <v>2666</v>
      </c>
      <c r="B8" s="58" t="s">
        <v>5749</v>
      </c>
      <c r="C8" s="58" t="s">
        <v>3071</v>
      </c>
      <c r="D8" s="58" t="s">
        <v>5798</v>
      </c>
      <c r="E8" s="58" t="s">
        <v>5721</v>
      </c>
      <c r="F8" s="58" t="s">
        <v>5799</v>
      </c>
      <c r="G8" s="58" t="s">
        <v>714</v>
      </c>
      <c r="H8" s="58" t="s">
        <v>3110</v>
      </c>
      <c r="I8" s="58">
        <v>720</v>
      </c>
      <c r="J8" s="58" t="s">
        <v>3071</v>
      </c>
      <c r="K8" s="58" t="s">
        <v>3071</v>
      </c>
      <c r="L8" s="58" t="s">
        <v>5721</v>
      </c>
      <c r="M8" s="58" t="s">
        <v>3107</v>
      </c>
      <c r="N8" s="58" t="s">
        <v>3107</v>
      </c>
      <c r="O8" s="58" t="s">
        <v>3071</v>
      </c>
      <c r="P8" s="58" t="s">
        <v>3071</v>
      </c>
      <c r="Q8" s="58" t="s">
        <v>3110</v>
      </c>
      <c r="R8" s="58" t="s">
        <v>5752</v>
      </c>
      <c r="S8" s="58" t="s">
        <v>5753</v>
      </c>
      <c r="T8" s="58" t="s">
        <v>3071</v>
      </c>
      <c r="U8" s="58" t="s">
        <v>3071</v>
      </c>
      <c r="V8" s="58" t="s">
        <v>3068</v>
      </c>
      <c r="W8" s="58" t="s">
        <v>3071</v>
      </c>
      <c r="X8" s="58" t="s">
        <v>5800</v>
      </c>
      <c r="Y8" s="58" t="s">
        <v>5728</v>
      </c>
      <c r="Z8" s="58" t="s">
        <v>3107</v>
      </c>
      <c r="AA8" s="58" t="s">
        <v>3071</v>
      </c>
      <c r="AB8" s="58" t="s">
        <v>5755</v>
      </c>
      <c r="AC8" s="58" t="s">
        <v>5756</v>
      </c>
      <c r="AD8" s="58" t="s">
        <v>3071</v>
      </c>
      <c r="AE8" s="58" t="s">
        <v>3071</v>
      </c>
      <c r="AF8" s="58" t="s">
        <v>5756</v>
      </c>
      <c r="AG8" s="58" t="s">
        <v>3071</v>
      </c>
      <c r="AH8" s="58" t="s">
        <v>3071</v>
      </c>
      <c r="AI8" s="58" t="s">
        <v>5756</v>
      </c>
      <c r="AJ8" s="58" t="s">
        <v>3071</v>
      </c>
      <c r="AK8" s="58" t="s">
        <v>3071</v>
      </c>
      <c r="AL8" s="58" t="s">
        <v>3071</v>
      </c>
      <c r="AM8" s="58" t="s">
        <v>3071</v>
      </c>
      <c r="AN8" s="58" t="s">
        <v>3071</v>
      </c>
      <c r="AO8" s="58" t="s">
        <v>3071</v>
      </c>
      <c r="AP8" s="60">
        <v>45887.6988425926</v>
      </c>
      <c r="AQ8" s="58" t="s">
        <v>3071</v>
      </c>
      <c r="AR8" s="58" t="s">
        <v>3071</v>
      </c>
      <c r="AS8" s="58" t="s">
        <v>3071</v>
      </c>
      <c r="AT8" s="58" t="s">
        <v>5757</v>
      </c>
      <c r="AU8" s="58" t="s">
        <v>3071</v>
      </c>
      <c r="AV8" s="58" t="s">
        <v>5798</v>
      </c>
      <c r="AW8" s="60">
        <v>45887.5994791667</v>
      </c>
      <c r="AX8" s="58" t="s">
        <v>3071</v>
      </c>
      <c r="AY8" s="58" t="s">
        <v>5731</v>
      </c>
      <c r="AZ8" s="58" t="s">
        <v>3071</v>
      </c>
      <c r="BA8" s="58" t="s">
        <v>3071</v>
      </c>
      <c r="BB8" s="58" t="s">
        <v>3071</v>
      </c>
      <c r="BC8" s="58" t="s">
        <v>3071</v>
      </c>
      <c r="BD8" s="58" t="s">
        <v>5758</v>
      </c>
      <c r="BE8" s="58" t="s">
        <v>3071</v>
      </c>
      <c r="BF8" s="58" t="s">
        <v>5734</v>
      </c>
      <c r="BG8" s="58" t="s">
        <v>3071</v>
      </c>
      <c r="BH8" s="58" t="s">
        <v>3071</v>
      </c>
      <c r="BI8" s="58" t="s">
        <v>5759</v>
      </c>
      <c r="BJ8" s="58" t="s">
        <v>3071</v>
      </c>
      <c r="BK8" s="58" t="s">
        <v>3071</v>
      </c>
      <c r="BL8" s="58" t="s">
        <v>3071</v>
      </c>
      <c r="BM8" s="58" t="s">
        <v>3071</v>
      </c>
      <c r="BN8" s="58">
        <v>720</v>
      </c>
      <c r="BO8" s="58" t="s">
        <v>3071</v>
      </c>
      <c r="BP8" s="58" t="s">
        <v>3071</v>
      </c>
      <c r="BQ8" s="58" t="s">
        <v>3071</v>
      </c>
      <c r="BR8" s="58" t="s">
        <v>3071</v>
      </c>
      <c r="BS8" s="58" t="s">
        <v>3071</v>
      </c>
      <c r="BT8" s="58" t="s">
        <v>1286</v>
      </c>
      <c r="BU8" s="58" t="s">
        <v>3071</v>
      </c>
      <c r="BV8" s="58" t="s">
        <v>5737</v>
      </c>
      <c r="BW8" s="58" t="s">
        <v>3071</v>
      </c>
      <c r="BX8" s="58">
        <v>720</v>
      </c>
      <c r="BY8" s="58" t="s">
        <v>3071</v>
      </c>
      <c r="BZ8" s="58" t="s">
        <v>714</v>
      </c>
      <c r="CA8" s="58" t="s">
        <v>3071</v>
      </c>
      <c r="CB8" s="58" t="s">
        <v>3071</v>
      </c>
      <c r="CC8" s="58" t="s">
        <v>3071</v>
      </c>
      <c r="CD8" s="58" t="s">
        <v>3071</v>
      </c>
      <c r="CE8" s="58" t="s">
        <v>5738</v>
      </c>
      <c r="CF8" s="58" t="s">
        <v>5739</v>
      </c>
    </row>
    <row r="9" s="58" customFormat="1" spans="1:84">
      <c r="A9" s="58">
        <v>2667</v>
      </c>
      <c r="B9" s="58" t="s">
        <v>5801</v>
      </c>
      <c r="C9" s="58" t="s">
        <v>3071</v>
      </c>
      <c r="D9" s="58" t="s">
        <v>5802</v>
      </c>
      <c r="E9" s="58" t="s">
        <v>5721</v>
      </c>
      <c r="F9" s="58" t="s">
        <v>5803</v>
      </c>
      <c r="G9" s="58" t="s">
        <v>714</v>
      </c>
      <c r="H9" s="58" t="s">
        <v>5804</v>
      </c>
      <c r="I9" s="58">
        <v>91.2</v>
      </c>
      <c r="J9" s="58" t="s">
        <v>3071</v>
      </c>
      <c r="K9" s="58" t="s">
        <v>3071</v>
      </c>
      <c r="L9" s="58" t="s">
        <v>4723</v>
      </c>
      <c r="M9" s="58" t="s">
        <v>3107</v>
      </c>
      <c r="N9" s="58" t="s">
        <v>3107</v>
      </c>
      <c r="O9" s="58" t="s">
        <v>3071</v>
      </c>
      <c r="P9" s="58" t="s">
        <v>3071</v>
      </c>
      <c r="Q9" s="58" t="s">
        <v>5805</v>
      </c>
      <c r="R9" s="58" t="s">
        <v>5806</v>
      </c>
      <c r="S9" s="58" t="s">
        <v>5807</v>
      </c>
      <c r="T9" s="58" t="s">
        <v>3071</v>
      </c>
      <c r="U9" s="58" t="s">
        <v>3071</v>
      </c>
      <c r="V9" s="58" t="s">
        <v>5808</v>
      </c>
      <c r="W9" s="58" t="s">
        <v>3071</v>
      </c>
      <c r="X9" s="58" t="s">
        <v>5809</v>
      </c>
      <c r="Y9" s="58" t="s">
        <v>3071</v>
      </c>
      <c r="Z9" s="58" t="s">
        <v>3071</v>
      </c>
      <c r="AA9" s="58" t="s">
        <v>3071</v>
      </c>
      <c r="AB9" s="58" t="s">
        <v>5755</v>
      </c>
      <c r="AC9" s="58" t="s">
        <v>5756</v>
      </c>
      <c r="AD9" s="58" t="s">
        <v>3071</v>
      </c>
      <c r="AE9" s="58" t="s">
        <v>3071</v>
      </c>
      <c r="AF9" s="58" t="s">
        <v>5756</v>
      </c>
      <c r="AG9" s="58" t="s">
        <v>3071</v>
      </c>
      <c r="AH9" s="58" t="s">
        <v>3071</v>
      </c>
      <c r="AI9" s="58" t="s">
        <v>5756</v>
      </c>
      <c r="AJ9" s="58" t="s">
        <v>3071</v>
      </c>
      <c r="AK9" s="58" t="s">
        <v>3071</v>
      </c>
      <c r="AL9" s="58" t="s">
        <v>3071</v>
      </c>
      <c r="AM9" s="58" t="s">
        <v>3071</v>
      </c>
      <c r="AN9" s="58" t="s">
        <v>3071</v>
      </c>
      <c r="AO9" s="58" t="s">
        <v>3071</v>
      </c>
      <c r="AP9" s="60">
        <v>45887.454525463</v>
      </c>
      <c r="AQ9" s="58" t="s">
        <v>3071</v>
      </c>
      <c r="AR9" s="58" t="s">
        <v>3071</v>
      </c>
      <c r="AS9" s="58" t="s">
        <v>3098</v>
      </c>
      <c r="AT9" s="58" t="s">
        <v>5730</v>
      </c>
      <c r="AU9" s="58" t="s">
        <v>3071</v>
      </c>
      <c r="AV9" s="58" t="s">
        <v>3071</v>
      </c>
      <c r="AW9" s="60">
        <v>45887.454525463</v>
      </c>
      <c r="AX9" s="58" t="s">
        <v>3071</v>
      </c>
      <c r="AY9" s="58" t="s">
        <v>5731</v>
      </c>
      <c r="AZ9" s="58" t="s">
        <v>3071</v>
      </c>
      <c r="BA9" s="58" t="s">
        <v>3071</v>
      </c>
      <c r="BB9" s="58" t="s">
        <v>3071</v>
      </c>
      <c r="BC9" s="58" t="s">
        <v>3071</v>
      </c>
      <c r="BD9" s="58" t="s">
        <v>5810</v>
      </c>
      <c r="BE9" s="58" t="s">
        <v>3071</v>
      </c>
      <c r="BF9" s="58" t="s">
        <v>5734</v>
      </c>
      <c r="BG9" s="58" t="s">
        <v>3071</v>
      </c>
      <c r="BH9" s="58" t="s">
        <v>3071</v>
      </c>
      <c r="BI9" s="58" t="s">
        <v>2803</v>
      </c>
      <c r="BJ9" s="58" t="s">
        <v>3071</v>
      </c>
      <c r="BK9" s="58" t="s">
        <v>3071</v>
      </c>
      <c r="BL9" s="58" t="s">
        <v>3071</v>
      </c>
      <c r="BM9" s="58" t="s">
        <v>3071</v>
      </c>
      <c r="BN9" s="58" t="s">
        <v>3071</v>
      </c>
      <c r="BO9" s="58" t="s">
        <v>3071</v>
      </c>
      <c r="BP9" s="58" t="s">
        <v>3071</v>
      </c>
      <c r="BQ9" s="58" t="s">
        <v>3071</v>
      </c>
      <c r="BR9" s="58" t="s">
        <v>3071</v>
      </c>
      <c r="BS9" s="58" t="s">
        <v>3071</v>
      </c>
      <c r="BT9" s="58" t="s">
        <v>3071</v>
      </c>
      <c r="BU9" s="58" t="s">
        <v>3071</v>
      </c>
      <c r="BV9" s="58" t="s">
        <v>5737</v>
      </c>
      <c r="BW9" s="58" t="s">
        <v>3071</v>
      </c>
      <c r="BX9" s="58" t="s">
        <v>3071</v>
      </c>
      <c r="BY9" s="58" t="s">
        <v>3071</v>
      </c>
      <c r="BZ9" s="58" t="s">
        <v>3071</v>
      </c>
      <c r="CA9" s="58" t="s">
        <v>5811</v>
      </c>
      <c r="CB9" s="58" t="s">
        <v>5811</v>
      </c>
      <c r="CC9" s="58" t="s">
        <v>3071</v>
      </c>
      <c r="CD9" s="58" t="s">
        <v>3071</v>
      </c>
      <c r="CE9" s="58" t="s">
        <v>5738</v>
      </c>
      <c r="CF9" s="58" t="s">
        <v>5739</v>
      </c>
    </row>
    <row r="10" s="58" customFormat="1" spans="1:84">
      <c r="A10" s="58">
        <v>2821</v>
      </c>
      <c r="B10" s="58" t="s">
        <v>3071</v>
      </c>
      <c r="C10" s="58" t="s">
        <v>5812</v>
      </c>
      <c r="D10" s="58" t="s">
        <v>3071</v>
      </c>
      <c r="E10" s="58" t="s">
        <v>5721</v>
      </c>
      <c r="F10" s="58" t="s">
        <v>5813</v>
      </c>
      <c r="G10" s="58" t="s">
        <v>714</v>
      </c>
      <c r="H10" s="58" t="s">
        <v>3422</v>
      </c>
      <c r="I10" s="58">
        <v>2376.5</v>
      </c>
      <c r="J10" s="58" t="s">
        <v>3071</v>
      </c>
      <c r="K10" s="58" t="s">
        <v>3071</v>
      </c>
      <c r="L10" s="58" t="s">
        <v>5721</v>
      </c>
      <c r="M10" s="58" t="s">
        <v>5814</v>
      </c>
      <c r="N10" s="58" t="s">
        <v>5814</v>
      </c>
      <c r="O10" s="58" t="s">
        <v>3071</v>
      </c>
      <c r="P10" s="58" t="s">
        <v>3071</v>
      </c>
      <c r="Q10" s="58" t="s">
        <v>3422</v>
      </c>
      <c r="R10" s="58" t="s">
        <v>5815</v>
      </c>
      <c r="S10" s="58" t="s">
        <v>5816</v>
      </c>
      <c r="T10" s="58" t="s">
        <v>5726</v>
      </c>
      <c r="U10" s="58" t="s">
        <v>3071</v>
      </c>
      <c r="V10" s="58" t="s">
        <v>3068</v>
      </c>
      <c r="W10" s="58" t="s">
        <v>3071</v>
      </c>
      <c r="X10" s="58" t="s">
        <v>5817</v>
      </c>
      <c r="Y10" s="58" t="s">
        <v>5728</v>
      </c>
      <c r="Z10" s="58" t="s">
        <v>5723</v>
      </c>
      <c r="AA10" s="58" t="s">
        <v>3071</v>
      </c>
      <c r="AB10" s="58" t="s">
        <v>3071</v>
      </c>
      <c r="AC10" s="58" t="s">
        <v>3071</v>
      </c>
      <c r="AD10" s="58" t="s">
        <v>3071</v>
      </c>
      <c r="AE10" s="58" t="s">
        <v>3071</v>
      </c>
      <c r="AF10" s="58" t="s">
        <v>3071</v>
      </c>
      <c r="AG10" s="58" t="s">
        <v>3071</v>
      </c>
      <c r="AH10" s="58" t="s">
        <v>3071</v>
      </c>
      <c r="AI10" s="58" t="s">
        <v>3071</v>
      </c>
      <c r="AJ10" s="58" t="s">
        <v>3071</v>
      </c>
      <c r="AK10" s="58" t="s">
        <v>3071</v>
      </c>
      <c r="AL10" s="58" t="s">
        <v>3071</v>
      </c>
      <c r="AM10" s="58" t="s">
        <v>3071</v>
      </c>
      <c r="AN10" s="58" t="s">
        <v>3071</v>
      </c>
      <c r="AO10" s="58" t="s">
        <v>3071</v>
      </c>
      <c r="AP10" s="60">
        <v>45894.7820717593</v>
      </c>
      <c r="AQ10" s="58" t="s">
        <v>3071</v>
      </c>
      <c r="AR10" s="58" t="s">
        <v>3071</v>
      </c>
      <c r="AS10" s="58" t="s">
        <v>3098</v>
      </c>
      <c r="AT10" s="58" t="s">
        <v>5730</v>
      </c>
      <c r="AU10" s="58" t="s">
        <v>3071</v>
      </c>
      <c r="AV10" s="58" t="s">
        <v>3071</v>
      </c>
      <c r="AW10" s="60">
        <v>45894.6067361111</v>
      </c>
      <c r="AX10" s="58" t="s">
        <v>3071</v>
      </c>
      <c r="AY10" s="58" t="s">
        <v>5731</v>
      </c>
      <c r="AZ10" s="58" t="s">
        <v>3071</v>
      </c>
      <c r="BA10" s="58" t="s">
        <v>3071</v>
      </c>
      <c r="BB10" s="58" t="s">
        <v>3071</v>
      </c>
      <c r="BC10" s="58" t="s">
        <v>5079</v>
      </c>
      <c r="BD10" s="58" t="s">
        <v>5818</v>
      </c>
      <c r="BE10" s="58" t="s">
        <v>2848</v>
      </c>
      <c r="BF10" s="58" t="s">
        <v>5734</v>
      </c>
      <c r="BG10" s="58" t="s">
        <v>3071</v>
      </c>
      <c r="BH10" s="58" t="s">
        <v>3071</v>
      </c>
      <c r="BI10" s="58" t="s">
        <v>2803</v>
      </c>
      <c r="BJ10" s="58" t="s">
        <v>3071</v>
      </c>
      <c r="BK10" s="58" t="s">
        <v>3071</v>
      </c>
      <c r="BL10" s="58">
        <v>3642816</v>
      </c>
      <c r="BM10" s="58" t="s">
        <v>5819</v>
      </c>
      <c r="BN10" s="58">
        <v>2376.5</v>
      </c>
      <c r="BO10" s="58" t="s">
        <v>3071</v>
      </c>
      <c r="BP10" s="58" t="s">
        <v>3071</v>
      </c>
      <c r="BQ10" s="58" t="s">
        <v>3071</v>
      </c>
      <c r="BR10" s="58" t="s">
        <v>5820</v>
      </c>
      <c r="BS10" s="58" t="s">
        <v>1286</v>
      </c>
      <c r="BT10" s="58" t="s">
        <v>3071</v>
      </c>
      <c r="BU10" s="58" t="s">
        <v>3071</v>
      </c>
      <c r="BV10" s="58" t="s">
        <v>5737</v>
      </c>
      <c r="BW10" s="58" t="s">
        <v>3071</v>
      </c>
      <c r="BX10" s="58">
        <v>2376.5</v>
      </c>
      <c r="BY10" s="58" t="s">
        <v>3071</v>
      </c>
      <c r="BZ10" s="58" t="s">
        <v>3071</v>
      </c>
      <c r="CA10" s="58" t="s">
        <v>3071</v>
      </c>
      <c r="CB10" s="58" t="s">
        <v>3071</v>
      </c>
      <c r="CC10" s="58" t="s">
        <v>3071</v>
      </c>
      <c r="CD10" s="58" t="s">
        <v>3071</v>
      </c>
      <c r="CE10" s="58" t="s">
        <v>5738</v>
      </c>
      <c r="CF10" s="58" t="s">
        <v>5739</v>
      </c>
    </row>
    <row r="11" s="58" customFormat="1" spans="1:84">
      <c r="A11" s="58">
        <v>2890</v>
      </c>
      <c r="B11" s="58" t="s">
        <v>3071</v>
      </c>
      <c r="C11" s="58" t="s">
        <v>5821</v>
      </c>
      <c r="D11" s="58" t="s">
        <v>3071</v>
      </c>
      <c r="E11" s="58" t="s">
        <v>5721</v>
      </c>
      <c r="F11" s="58" t="s">
        <v>5822</v>
      </c>
      <c r="G11" s="58" t="s">
        <v>714</v>
      </c>
      <c r="H11" s="58" t="s">
        <v>3407</v>
      </c>
      <c r="I11" s="58">
        <v>826.8</v>
      </c>
      <c r="J11" s="58" t="s">
        <v>3071</v>
      </c>
      <c r="K11" s="58" t="s">
        <v>3071</v>
      </c>
      <c r="L11" s="58" t="s">
        <v>5721</v>
      </c>
      <c r="M11" s="58" t="s">
        <v>5814</v>
      </c>
      <c r="N11" s="58" t="s">
        <v>5814</v>
      </c>
      <c r="O11" s="58" t="s">
        <v>3071</v>
      </c>
      <c r="P11" s="58" t="s">
        <v>3071</v>
      </c>
      <c r="Q11" s="58" t="s">
        <v>3407</v>
      </c>
      <c r="R11" s="58" t="s">
        <v>5823</v>
      </c>
      <c r="S11" s="58" t="s">
        <v>5824</v>
      </c>
      <c r="T11" s="58" t="s">
        <v>5726</v>
      </c>
      <c r="U11" s="58" t="s">
        <v>3071</v>
      </c>
      <c r="V11" s="58" t="s">
        <v>3068</v>
      </c>
      <c r="W11" s="58" t="s">
        <v>3071</v>
      </c>
      <c r="X11" s="58" t="s">
        <v>5825</v>
      </c>
      <c r="Y11" s="58" t="s">
        <v>5728</v>
      </c>
      <c r="Z11" s="58" t="s">
        <v>5826</v>
      </c>
      <c r="AA11" s="58" t="s">
        <v>3071</v>
      </c>
      <c r="AB11" s="58" t="s">
        <v>3071</v>
      </c>
      <c r="AC11" s="58" t="s">
        <v>3071</v>
      </c>
      <c r="AD11" s="58" t="s">
        <v>3071</v>
      </c>
      <c r="AE11" s="58" t="s">
        <v>3071</v>
      </c>
      <c r="AF11" s="58" t="s">
        <v>3071</v>
      </c>
      <c r="AG11" s="58" t="s">
        <v>3071</v>
      </c>
      <c r="AH11" s="58" t="s">
        <v>3071</v>
      </c>
      <c r="AI11" s="58" t="s">
        <v>3071</v>
      </c>
      <c r="AJ11" s="58" t="s">
        <v>3071</v>
      </c>
      <c r="AK11" s="58" t="s">
        <v>3071</v>
      </c>
      <c r="AL11" s="58" t="s">
        <v>3071</v>
      </c>
      <c r="AM11" s="58" t="s">
        <v>3071</v>
      </c>
      <c r="AN11" s="58" t="s">
        <v>3071</v>
      </c>
      <c r="AO11" s="58" t="s">
        <v>3071</v>
      </c>
      <c r="AP11" s="60">
        <v>45889.6982638889</v>
      </c>
      <c r="AQ11" s="58" t="s">
        <v>3071</v>
      </c>
      <c r="AR11" s="58" t="s">
        <v>3071</v>
      </c>
      <c r="AS11" s="58" t="s">
        <v>3098</v>
      </c>
      <c r="AT11" s="58" t="s">
        <v>5730</v>
      </c>
      <c r="AU11" s="58" t="s">
        <v>3071</v>
      </c>
      <c r="AV11" s="58" t="s">
        <v>3071</v>
      </c>
      <c r="AW11" s="60">
        <v>45889.6592592593</v>
      </c>
      <c r="AX11" s="58" t="s">
        <v>3071</v>
      </c>
      <c r="AY11" s="58" t="s">
        <v>5731</v>
      </c>
      <c r="AZ11" s="58" t="s">
        <v>3071</v>
      </c>
      <c r="BA11" s="58" t="s">
        <v>3071</v>
      </c>
      <c r="BB11" s="58" t="s">
        <v>3071</v>
      </c>
      <c r="BC11" s="58" t="s">
        <v>5079</v>
      </c>
      <c r="BD11" s="58" t="s">
        <v>5818</v>
      </c>
      <c r="BE11" s="58" t="s">
        <v>3071</v>
      </c>
      <c r="BF11" s="58" t="s">
        <v>5734</v>
      </c>
      <c r="BG11" s="58" t="s">
        <v>3071</v>
      </c>
      <c r="BH11" s="58" t="s">
        <v>3071</v>
      </c>
      <c r="BI11" s="58" t="s">
        <v>2803</v>
      </c>
      <c r="BJ11" s="58" t="s">
        <v>3071</v>
      </c>
      <c r="BK11" s="58" t="s">
        <v>3071</v>
      </c>
      <c r="BL11" s="58">
        <v>3601947</v>
      </c>
      <c r="BM11" s="58" t="s">
        <v>5827</v>
      </c>
      <c r="BN11" s="58">
        <v>826.8</v>
      </c>
      <c r="BO11" s="58" t="s">
        <v>3071</v>
      </c>
      <c r="BP11" s="58" t="s">
        <v>3071</v>
      </c>
      <c r="BQ11" s="58" t="s">
        <v>3071</v>
      </c>
      <c r="BR11" s="58" t="s">
        <v>5828</v>
      </c>
      <c r="BS11" s="58" t="s">
        <v>1286</v>
      </c>
      <c r="BT11" s="58" t="s">
        <v>3071</v>
      </c>
      <c r="BU11" s="58" t="s">
        <v>3071</v>
      </c>
      <c r="BV11" s="58" t="s">
        <v>5737</v>
      </c>
      <c r="BW11" s="58" t="s">
        <v>3071</v>
      </c>
      <c r="BX11" s="58">
        <v>826.8</v>
      </c>
      <c r="BY11" s="58" t="s">
        <v>3071</v>
      </c>
      <c r="BZ11" s="58" t="s">
        <v>3071</v>
      </c>
      <c r="CA11" s="58" t="s">
        <v>3071</v>
      </c>
      <c r="CB11" s="58" t="s">
        <v>3071</v>
      </c>
      <c r="CC11" s="58" t="s">
        <v>3071</v>
      </c>
      <c r="CD11" s="58" t="s">
        <v>3071</v>
      </c>
      <c r="CE11" s="58" t="s">
        <v>5738</v>
      </c>
      <c r="CF11" s="58" t="s">
        <v>5739</v>
      </c>
    </row>
    <row r="12" s="58" customFormat="1" spans="1:84">
      <c r="A12" s="58">
        <v>3522</v>
      </c>
      <c r="B12" s="58" t="s">
        <v>3071</v>
      </c>
      <c r="C12" s="58" t="s">
        <v>5829</v>
      </c>
      <c r="D12" s="58" t="s">
        <v>3071</v>
      </c>
      <c r="E12" s="58" t="s">
        <v>5721</v>
      </c>
      <c r="F12" s="58" t="s">
        <v>5830</v>
      </c>
      <c r="G12" s="58" t="s">
        <v>714</v>
      </c>
      <c r="H12" s="58" t="s">
        <v>5831</v>
      </c>
      <c r="I12" s="58">
        <v>35000</v>
      </c>
      <c r="J12" s="58" t="s">
        <v>3071</v>
      </c>
      <c r="K12" s="58" t="s">
        <v>3071</v>
      </c>
      <c r="L12" s="58" t="s">
        <v>5721</v>
      </c>
      <c r="M12" s="58" t="s">
        <v>5832</v>
      </c>
      <c r="N12" s="58" t="s">
        <v>5832</v>
      </c>
      <c r="O12" s="58" t="s">
        <v>3071</v>
      </c>
      <c r="P12" s="58" t="s">
        <v>3071</v>
      </c>
      <c r="Q12" s="58" t="s">
        <v>5775</v>
      </c>
      <c r="R12" s="58" t="s">
        <v>5833</v>
      </c>
      <c r="S12" s="58" t="s">
        <v>5834</v>
      </c>
      <c r="T12" s="58" t="s">
        <v>5778</v>
      </c>
      <c r="U12" s="58" t="s">
        <v>3071</v>
      </c>
      <c r="V12" s="58" t="s">
        <v>3068</v>
      </c>
      <c r="W12" s="58" t="s">
        <v>3071</v>
      </c>
      <c r="X12" s="58" t="s">
        <v>3071</v>
      </c>
      <c r="Y12" s="58" t="s">
        <v>5728</v>
      </c>
      <c r="Z12" s="58" t="s">
        <v>5832</v>
      </c>
      <c r="AA12" s="58" t="s">
        <v>3071</v>
      </c>
      <c r="AB12" s="58" t="s">
        <v>3071</v>
      </c>
      <c r="AC12" s="58" t="s">
        <v>3071</v>
      </c>
      <c r="AD12" s="58" t="s">
        <v>3071</v>
      </c>
      <c r="AE12" s="58" t="s">
        <v>3071</v>
      </c>
      <c r="AF12" s="58" t="s">
        <v>3071</v>
      </c>
      <c r="AG12" s="58" t="s">
        <v>3071</v>
      </c>
      <c r="AH12" s="58" t="s">
        <v>3071</v>
      </c>
      <c r="AI12" s="58" t="s">
        <v>3071</v>
      </c>
      <c r="AJ12" s="58" t="s">
        <v>3071</v>
      </c>
      <c r="AK12" s="58" t="s">
        <v>3071</v>
      </c>
      <c r="AL12" s="58" t="s">
        <v>3071</v>
      </c>
      <c r="AM12" s="58" t="s">
        <v>3071</v>
      </c>
      <c r="AN12" s="58" t="s">
        <v>3071</v>
      </c>
      <c r="AO12" s="58" t="s">
        <v>3071</v>
      </c>
      <c r="AP12" s="60">
        <v>45883.7815277778</v>
      </c>
      <c r="AQ12" s="58" t="s">
        <v>3071</v>
      </c>
      <c r="AR12" s="58" t="s">
        <v>3071</v>
      </c>
      <c r="AS12" s="58" t="s">
        <v>3098</v>
      </c>
      <c r="AT12" s="58" t="s">
        <v>5782</v>
      </c>
      <c r="AU12" s="58" t="s">
        <v>3071</v>
      </c>
      <c r="AV12" s="58" t="s">
        <v>3071</v>
      </c>
      <c r="AW12" s="60">
        <v>45883.7068171296</v>
      </c>
      <c r="AX12" s="58" t="s">
        <v>3071</v>
      </c>
      <c r="AY12" s="58" t="s">
        <v>5731</v>
      </c>
      <c r="AZ12" s="58" t="s">
        <v>3071</v>
      </c>
      <c r="BA12" s="58" t="s">
        <v>3071</v>
      </c>
      <c r="BB12" s="58" t="s">
        <v>3071</v>
      </c>
      <c r="BC12" s="58" t="s">
        <v>5835</v>
      </c>
      <c r="BD12" s="58" t="s">
        <v>5785</v>
      </c>
      <c r="BE12" s="58" t="s">
        <v>3071</v>
      </c>
      <c r="BF12" s="58" t="s">
        <v>5734</v>
      </c>
      <c r="BG12" s="58" t="s">
        <v>5786</v>
      </c>
      <c r="BH12" s="58" t="s">
        <v>5836</v>
      </c>
      <c r="BI12" s="58" t="s">
        <v>5787</v>
      </c>
      <c r="BJ12" s="58" t="s">
        <v>3071</v>
      </c>
      <c r="BK12" s="58" t="s">
        <v>3071</v>
      </c>
      <c r="BL12" s="58" t="s">
        <v>3071</v>
      </c>
      <c r="BM12" s="58" t="s">
        <v>3071</v>
      </c>
      <c r="BN12" s="58">
        <v>30000</v>
      </c>
      <c r="BO12" s="58" t="s">
        <v>3071</v>
      </c>
      <c r="BP12" s="58" t="s">
        <v>3071</v>
      </c>
      <c r="BQ12" s="58" t="s">
        <v>5789</v>
      </c>
      <c r="BR12" s="58" t="s">
        <v>3071</v>
      </c>
      <c r="BS12" s="58" t="s">
        <v>1286</v>
      </c>
      <c r="BT12" s="58" t="s">
        <v>1286</v>
      </c>
      <c r="BU12" s="58" t="s">
        <v>3071</v>
      </c>
      <c r="BV12" s="58" t="s">
        <v>5737</v>
      </c>
      <c r="BW12" s="58" t="s">
        <v>3071</v>
      </c>
      <c r="BX12" s="58">
        <v>30000</v>
      </c>
      <c r="BY12" s="58" t="s">
        <v>3071</v>
      </c>
      <c r="BZ12" s="58" t="s">
        <v>3071</v>
      </c>
      <c r="CA12" s="58" t="s">
        <v>3071</v>
      </c>
      <c r="CB12" s="58" t="s">
        <v>3071</v>
      </c>
      <c r="CC12" s="58" t="s">
        <v>3071</v>
      </c>
      <c r="CD12" s="58" t="s">
        <v>3071</v>
      </c>
      <c r="CE12" s="58" t="s">
        <v>5738</v>
      </c>
      <c r="CF12" s="58" t="s">
        <v>5739</v>
      </c>
    </row>
    <row r="13" s="58" customFormat="1" spans="1:84">
      <c r="A13" s="58">
        <v>3524</v>
      </c>
      <c r="B13" s="58" t="s">
        <v>3071</v>
      </c>
      <c r="C13" s="58" t="s">
        <v>5837</v>
      </c>
      <c r="D13" s="58" t="s">
        <v>3071</v>
      </c>
      <c r="E13" s="58" t="s">
        <v>5721</v>
      </c>
      <c r="F13" s="58" t="s">
        <v>5838</v>
      </c>
      <c r="G13" s="58" t="s">
        <v>714</v>
      </c>
      <c r="H13" s="58" t="s">
        <v>5839</v>
      </c>
      <c r="I13" s="58">
        <v>150</v>
      </c>
      <c r="J13" s="58" t="s">
        <v>3071</v>
      </c>
      <c r="K13" s="58" t="s">
        <v>3071</v>
      </c>
      <c r="L13" s="58" t="s">
        <v>5721</v>
      </c>
      <c r="M13" s="58" t="s">
        <v>5832</v>
      </c>
      <c r="N13" s="58" t="s">
        <v>5832</v>
      </c>
      <c r="O13" s="58" t="s">
        <v>3071</v>
      </c>
      <c r="P13" s="58" t="s">
        <v>3071</v>
      </c>
      <c r="Q13" s="58" t="s">
        <v>5775</v>
      </c>
      <c r="R13" s="58" t="s">
        <v>5840</v>
      </c>
      <c r="S13" s="58" t="s">
        <v>5841</v>
      </c>
      <c r="T13" s="58" t="s">
        <v>5778</v>
      </c>
      <c r="U13" s="58" t="s">
        <v>3071</v>
      </c>
      <c r="V13" s="58" t="s">
        <v>3068</v>
      </c>
      <c r="W13" s="58" t="s">
        <v>3071</v>
      </c>
      <c r="X13" s="58" t="s">
        <v>3071</v>
      </c>
      <c r="Y13" s="58" t="s">
        <v>5728</v>
      </c>
      <c r="Z13" s="58" t="s">
        <v>5832</v>
      </c>
      <c r="AA13" s="58" t="s">
        <v>3071</v>
      </c>
      <c r="AB13" s="58" t="s">
        <v>3071</v>
      </c>
      <c r="AC13" s="58" t="s">
        <v>3071</v>
      </c>
      <c r="AD13" s="58" t="s">
        <v>3071</v>
      </c>
      <c r="AE13" s="58" t="s">
        <v>3071</v>
      </c>
      <c r="AF13" s="58" t="s">
        <v>3071</v>
      </c>
      <c r="AG13" s="58" t="s">
        <v>3071</v>
      </c>
      <c r="AH13" s="58" t="s">
        <v>3071</v>
      </c>
      <c r="AI13" s="58" t="s">
        <v>3071</v>
      </c>
      <c r="AJ13" s="58" t="s">
        <v>3071</v>
      </c>
      <c r="AK13" s="58" t="s">
        <v>3071</v>
      </c>
      <c r="AL13" s="58" t="s">
        <v>3071</v>
      </c>
      <c r="AM13" s="58" t="s">
        <v>3071</v>
      </c>
      <c r="AN13" s="58" t="s">
        <v>3071</v>
      </c>
      <c r="AO13" s="58" t="s">
        <v>3071</v>
      </c>
      <c r="AP13" s="60">
        <v>45883.7819675926</v>
      </c>
      <c r="AQ13" s="58" t="s">
        <v>3071</v>
      </c>
      <c r="AR13" s="58" t="s">
        <v>3071</v>
      </c>
      <c r="AS13" s="58" t="s">
        <v>3098</v>
      </c>
      <c r="AT13" s="58" t="s">
        <v>5782</v>
      </c>
      <c r="AU13" s="58" t="s">
        <v>3071</v>
      </c>
      <c r="AV13" s="58" t="s">
        <v>3071</v>
      </c>
      <c r="AW13" s="60">
        <v>45883.7068171296</v>
      </c>
      <c r="AX13" s="58" t="s">
        <v>3071</v>
      </c>
      <c r="AY13" s="58" t="s">
        <v>5731</v>
      </c>
      <c r="AZ13" s="58" t="s">
        <v>3071</v>
      </c>
      <c r="BA13" s="58" t="s">
        <v>3071</v>
      </c>
      <c r="BB13" s="58" t="s">
        <v>3071</v>
      </c>
      <c r="BC13" s="58" t="s">
        <v>5842</v>
      </c>
      <c r="BD13" s="58" t="s">
        <v>5785</v>
      </c>
      <c r="BE13" s="58" t="s">
        <v>3071</v>
      </c>
      <c r="BF13" s="58" t="s">
        <v>5734</v>
      </c>
      <c r="BG13" s="58" t="s">
        <v>5786</v>
      </c>
      <c r="BH13" s="58" t="s">
        <v>5843</v>
      </c>
      <c r="BI13" s="58" t="s">
        <v>5787</v>
      </c>
      <c r="BJ13" s="58" t="s">
        <v>3071</v>
      </c>
      <c r="BK13" s="58" t="s">
        <v>3071</v>
      </c>
      <c r="BL13" s="58" t="s">
        <v>3071</v>
      </c>
      <c r="BM13" s="58" t="s">
        <v>3071</v>
      </c>
      <c r="BN13" s="58">
        <v>150</v>
      </c>
      <c r="BO13" s="58" t="s">
        <v>3071</v>
      </c>
      <c r="BP13" s="58" t="s">
        <v>3071</v>
      </c>
      <c r="BQ13" s="58" t="s">
        <v>5789</v>
      </c>
      <c r="BR13" s="58" t="s">
        <v>3071</v>
      </c>
      <c r="BS13" s="58" t="s">
        <v>1286</v>
      </c>
      <c r="BT13" s="58" t="s">
        <v>1286</v>
      </c>
      <c r="BU13" s="58" t="s">
        <v>3071</v>
      </c>
      <c r="BV13" s="58" t="s">
        <v>5737</v>
      </c>
      <c r="BW13" s="58" t="s">
        <v>3071</v>
      </c>
      <c r="BX13" s="58">
        <v>150</v>
      </c>
      <c r="BY13" s="58" t="s">
        <v>3071</v>
      </c>
      <c r="BZ13" s="58" t="s">
        <v>3071</v>
      </c>
      <c r="CA13" s="58" t="s">
        <v>3071</v>
      </c>
      <c r="CB13" s="58" t="s">
        <v>3071</v>
      </c>
      <c r="CC13" s="58" t="s">
        <v>3071</v>
      </c>
      <c r="CD13" s="58" t="s">
        <v>3071</v>
      </c>
      <c r="CE13" s="58" t="s">
        <v>5738</v>
      </c>
      <c r="CF13" s="58" t="s">
        <v>5739</v>
      </c>
    </row>
    <row r="14" s="58" customFormat="1" spans="1:84">
      <c r="A14" s="58">
        <v>3846</v>
      </c>
      <c r="B14" s="58" t="s">
        <v>3071</v>
      </c>
      <c r="C14" s="58" t="s">
        <v>5844</v>
      </c>
      <c r="D14" s="58" t="s">
        <v>3071</v>
      </c>
      <c r="E14" s="58" t="s">
        <v>5721</v>
      </c>
      <c r="F14" s="58" t="s">
        <v>5845</v>
      </c>
      <c r="G14" s="58" t="s">
        <v>714</v>
      </c>
      <c r="H14" s="58" t="s">
        <v>3853</v>
      </c>
      <c r="I14" s="58">
        <v>3180</v>
      </c>
      <c r="J14" s="58" t="s">
        <v>3071</v>
      </c>
      <c r="K14" s="58" t="s">
        <v>3071</v>
      </c>
      <c r="L14" s="58" t="s">
        <v>5721</v>
      </c>
      <c r="M14" s="58" t="s">
        <v>5846</v>
      </c>
      <c r="N14" s="58" t="s">
        <v>5846</v>
      </c>
      <c r="O14" s="58" t="s">
        <v>3071</v>
      </c>
      <c r="P14" s="58" t="s">
        <v>3071</v>
      </c>
      <c r="Q14" s="58" t="s">
        <v>3853</v>
      </c>
      <c r="R14" s="58" t="s">
        <v>5847</v>
      </c>
      <c r="S14" s="58" t="s">
        <v>5848</v>
      </c>
      <c r="T14" s="58" t="s">
        <v>5726</v>
      </c>
      <c r="U14" s="58" t="s">
        <v>3071</v>
      </c>
      <c r="V14" s="58" t="s">
        <v>3068</v>
      </c>
      <c r="W14" s="58" t="s">
        <v>3071</v>
      </c>
      <c r="X14" s="58" t="s">
        <v>5849</v>
      </c>
      <c r="Y14" s="58" t="s">
        <v>5728</v>
      </c>
      <c r="Z14" s="58" t="s">
        <v>5814</v>
      </c>
      <c r="AA14" s="58" t="s">
        <v>3071</v>
      </c>
      <c r="AB14" s="58" t="s">
        <v>3071</v>
      </c>
      <c r="AC14" s="58" t="s">
        <v>3071</v>
      </c>
      <c r="AD14" s="58" t="s">
        <v>3071</v>
      </c>
      <c r="AE14" s="58" t="s">
        <v>3071</v>
      </c>
      <c r="AF14" s="58" t="s">
        <v>3071</v>
      </c>
      <c r="AG14" s="58" t="s">
        <v>3071</v>
      </c>
      <c r="AH14" s="58" t="s">
        <v>3071</v>
      </c>
      <c r="AI14" s="58" t="s">
        <v>3071</v>
      </c>
      <c r="AJ14" s="58" t="s">
        <v>3071</v>
      </c>
      <c r="AK14" s="58" t="s">
        <v>3071</v>
      </c>
      <c r="AL14" s="58" t="s">
        <v>3071</v>
      </c>
      <c r="AM14" s="58" t="s">
        <v>3071</v>
      </c>
      <c r="AN14" s="58" t="s">
        <v>3071</v>
      </c>
      <c r="AO14" s="58" t="s">
        <v>3071</v>
      </c>
      <c r="AP14" s="60">
        <v>45884.6982407407</v>
      </c>
      <c r="AQ14" s="58" t="s">
        <v>3071</v>
      </c>
      <c r="AR14" s="58" t="s">
        <v>3071</v>
      </c>
      <c r="AS14" s="58" t="s">
        <v>3098</v>
      </c>
      <c r="AT14" s="58" t="s">
        <v>5730</v>
      </c>
      <c r="AU14" s="58" t="s">
        <v>3071</v>
      </c>
      <c r="AV14" s="58" t="s">
        <v>3071</v>
      </c>
      <c r="AW14" s="60">
        <v>45884.6784027778</v>
      </c>
      <c r="AX14" s="58" t="s">
        <v>3071</v>
      </c>
      <c r="AY14" s="58" t="s">
        <v>5731</v>
      </c>
      <c r="AZ14" s="58" t="s">
        <v>3071</v>
      </c>
      <c r="BA14" s="58" t="s">
        <v>3071</v>
      </c>
      <c r="BB14" s="58" t="s">
        <v>3071</v>
      </c>
      <c r="BC14" s="58" t="s">
        <v>5098</v>
      </c>
      <c r="BD14" s="58" t="s">
        <v>5850</v>
      </c>
      <c r="BE14" s="58" t="s">
        <v>2847</v>
      </c>
      <c r="BF14" s="58" t="s">
        <v>5734</v>
      </c>
      <c r="BG14" s="58" t="s">
        <v>3071</v>
      </c>
      <c r="BH14" s="58" t="s">
        <v>3071</v>
      </c>
      <c r="BI14" s="58" t="s">
        <v>2803</v>
      </c>
      <c r="BJ14" s="58" t="s">
        <v>3071</v>
      </c>
      <c r="BK14" s="58" t="s">
        <v>3071</v>
      </c>
      <c r="BL14" s="58">
        <v>3314233</v>
      </c>
      <c r="BM14" s="58" t="s">
        <v>5851</v>
      </c>
      <c r="BN14" s="58">
        <v>3180</v>
      </c>
      <c r="BO14" s="58" t="s">
        <v>3071</v>
      </c>
      <c r="BP14" s="58" t="s">
        <v>3071</v>
      </c>
      <c r="BQ14" s="58" t="s">
        <v>3071</v>
      </c>
      <c r="BR14" s="58" t="s">
        <v>5852</v>
      </c>
      <c r="BS14" s="58" t="s">
        <v>1286</v>
      </c>
      <c r="BT14" s="58" t="s">
        <v>3071</v>
      </c>
      <c r="BU14" s="58" t="s">
        <v>3071</v>
      </c>
      <c r="BV14" s="58" t="s">
        <v>5737</v>
      </c>
      <c r="BW14" s="58" t="s">
        <v>3071</v>
      </c>
      <c r="BX14" s="58">
        <v>3180</v>
      </c>
      <c r="BY14" s="58" t="s">
        <v>3071</v>
      </c>
      <c r="BZ14" s="58" t="s">
        <v>3071</v>
      </c>
      <c r="CA14" s="58" t="s">
        <v>3071</v>
      </c>
      <c r="CB14" s="58" t="s">
        <v>3071</v>
      </c>
      <c r="CC14" s="58" t="s">
        <v>3071</v>
      </c>
      <c r="CD14" s="58" t="s">
        <v>3071</v>
      </c>
      <c r="CE14" s="58" t="s">
        <v>5738</v>
      </c>
      <c r="CF14" s="58" t="s">
        <v>5739</v>
      </c>
    </row>
    <row r="15" s="58" customFormat="1" spans="1:84">
      <c r="A15" s="58">
        <v>4135</v>
      </c>
      <c r="B15" s="58" t="s">
        <v>5801</v>
      </c>
      <c r="C15" s="58" t="s">
        <v>3071</v>
      </c>
      <c r="D15" s="58" t="s">
        <v>5853</v>
      </c>
      <c r="E15" s="58" t="s">
        <v>5721</v>
      </c>
      <c r="F15" s="58" t="s">
        <v>5854</v>
      </c>
      <c r="G15" s="58" t="s">
        <v>714</v>
      </c>
      <c r="H15" s="58" t="s">
        <v>5855</v>
      </c>
      <c r="I15" s="58">
        <v>95336.26</v>
      </c>
      <c r="J15" s="58" t="s">
        <v>3071</v>
      </c>
      <c r="K15" s="58" t="s">
        <v>3071</v>
      </c>
      <c r="L15" s="58" t="s">
        <v>5773</v>
      </c>
      <c r="M15" s="58" t="s">
        <v>5846</v>
      </c>
      <c r="N15" s="58" t="s">
        <v>5846</v>
      </c>
      <c r="O15" s="58" t="s">
        <v>3071</v>
      </c>
      <c r="P15" s="58" t="s">
        <v>3071</v>
      </c>
      <c r="Q15" s="58" t="s">
        <v>5855</v>
      </c>
      <c r="R15" s="58" t="s">
        <v>5856</v>
      </c>
      <c r="S15" s="58" t="s">
        <v>5857</v>
      </c>
      <c r="T15" s="58" t="s">
        <v>3071</v>
      </c>
      <c r="U15" s="58" t="s">
        <v>3071</v>
      </c>
      <c r="V15" s="58" t="s">
        <v>3068</v>
      </c>
      <c r="W15" s="58" t="s">
        <v>3071</v>
      </c>
      <c r="X15" s="58" t="s">
        <v>5858</v>
      </c>
      <c r="Y15" s="58" t="s">
        <v>5728</v>
      </c>
      <c r="Z15" s="58" t="s">
        <v>5846</v>
      </c>
      <c r="AA15" s="58" t="s">
        <v>5859</v>
      </c>
      <c r="AB15" s="58" t="s">
        <v>5755</v>
      </c>
      <c r="AC15" s="58" t="s">
        <v>5779</v>
      </c>
      <c r="AD15" s="58" t="s">
        <v>3071</v>
      </c>
      <c r="AE15" s="58" t="s">
        <v>3071</v>
      </c>
      <c r="AF15" s="58" t="s">
        <v>5756</v>
      </c>
      <c r="AG15" s="58" t="s">
        <v>3071</v>
      </c>
      <c r="AH15" s="58" t="s">
        <v>3071</v>
      </c>
      <c r="AI15" s="58" t="s">
        <v>5756</v>
      </c>
      <c r="AJ15" s="58" t="s">
        <v>3071</v>
      </c>
      <c r="AK15" s="58" t="s">
        <v>1286</v>
      </c>
      <c r="AL15" s="58" t="s">
        <v>5860</v>
      </c>
      <c r="AM15" s="58" t="s">
        <v>3071</v>
      </c>
      <c r="AN15" s="58" t="s">
        <v>5861</v>
      </c>
      <c r="AO15" s="58" t="s">
        <v>3071</v>
      </c>
      <c r="AP15" s="60">
        <v>45896.7491666667</v>
      </c>
      <c r="AQ15" s="58" t="s">
        <v>3071</v>
      </c>
      <c r="AR15" s="58" t="s">
        <v>3156</v>
      </c>
      <c r="AS15" s="58" t="s">
        <v>3098</v>
      </c>
      <c r="AT15" s="58" t="s">
        <v>5730</v>
      </c>
      <c r="AU15" s="58" t="s">
        <v>5862</v>
      </c>
      <c r="AV15" s="58" t="s">
        <v>3071</v>
      </c>
      <c r="AW15" s="60">
        <v>45882.6009490741</v>
      </c>
      <c r="AX15" s="58" t="s">
        <v>5860</v>
      </c>
      <c r="AY15" s="58" t="s">
        <v>5731</v>
      </c>
      <c r="AZ15" s="58" t="s">
        <v>3071</v>
      </c>
      <c r="BA15" s="58" t="s">
        <v>3071</v>
      </c>
      <c r="BB15" s="58" t="s">
        <v>3071</v>
      </c>
      <c r="BC15" s="58" t="s">
        <v>3071</v>
      </c>
      <c r="BD15" s="58" t="s">
        <v>5863</v>
      </c>
      <c r="BE15" s="58" t="s">
        <v>3071</v>
      </c>
      <c r="BF15" s="58" t="s">
        <v>5734</v>
      </c>
      <c r="BG15" s="58" t="s">
        <v>3071</v>
      </c>
      <c r="BH15" s="58" t="s">
        <v>3071</v>
      </c>
      <c r="BI15" s="58" t="s">
        <v>2803</v>
      </c>
      <c r="BJ15" s="58" t="s">
        <v>3071</v>
      </c>
      <c r="BK15" s="58" t="s">
        <v>3071</v>
      </c>
      <c r="BL15" s="58" t="s">
        <v>3071</v>
      </c>
      <c r="BM15" s="58" t="s">
        <v>3071</v>
      </c>
      <c r="BN15" s="58">
        <v>95336.26</v>
      </c>
      <c r="BO15" s="58" t="s">
        <v>3071</v>
      </c>
      <c r="BP15" s="58" t="s">
        <v>5864</v>
      </c>
      <c r="BQ15" s="58" t="s">
        <v>3071</v>
      </c>
      <c r="BR15" s="58" t="s">
        <v>3071</v>
      </c>
      <c r="BS15" s="58" t="s">
        <v>3071</v>
      </c>
      <c r="BT15" s="58" t="s">
        <v>3071</v>
      </c>
      <c r="BU15" s="58" t="s">
        <v>3071</v>
      </c>
      <c r="BV15" s="58" t="s">
        <v>5737</v>
      </c>
      <c r="BW15" s="58" t="s">
        <v>3071</v>
      </c>
      <c r="BX15" s="58">
        <v>95336.26</v>
      </c>
      <c r="BY15" s="58" t="s">
        <v>3071</v>
      </c>
      <c r="BZ15" s="58" t="s">
        <v>3071</v>
      </c>
      <c r="CA15" s="58" t="s">
        <v>5811</v>
      </c>
      <c r="CB15" s="58" t="s">
        <v>5811</v>
      </c>
      <c r="CC15" s="58" t="s">
        <v>3071</v>
      </c>
      <c r="CD15" s="58" t="s">
        <v>3071</v>
      </c>
      <c r="CE15" s="58" t="s">
        <v>5738</v>
      </c>
      <c r="CF15" s="58" t="s">
        <v>5739</v>
      </c>
    </row>
    <row r="16" s="58" customFormat="1" spans="1:84">
      <c r="A16" s="58">
        <v>4445</v>
      </c>
      <c r="B16" s="58" t="s">
        <v>3071</v>
      </c>
      <c r="C16" s="58" t="s">
        <v>5865</v>
      </c>
      <c r="D16" s="58" t="s">
        <v>3071</v>
      </c>
      <c r="E16" s="58" t="s">
        <v>5721</v>
      </c>
      <c r="F16" s="58" t="s">
        <v>5866</v>
      </c>
      <c r="G16" s="58" t="s">
        <v>714</v>
      </c>
      <c r="H16" s="58" t="s">
        <v>4825</v>
      </c>
      <c r="I16" s="58">
        <v>4125.6</v>
      </c>
      <c r="J16" s="58" t="s">
        <v>3071</v>
      </c>
      <c r="K16" s="58" t="s">
        <v>3071</v>
      </c>
      <c r="L16" s="58" t="s">
        <v>5721</v>
      </c>
      <c r="M16" s="58" t="s">
        <v>5867</v>
      </c>
      <c r="N16" s="58" t="s">
        <v>5867</v>
      </c>
      <c r="O16" s="58" t="s">
        <v>3071</v>
      </c>
      <c r="P16" s="58" t="s">
        <v>3071</v>
      </c>
      <c r="Q16" s="58" t="s">
        <v>4825</v>
      </c>
      <c r="R16" s="58" t="s">
        <v>5742</v>
      </c>
      <c r="S16" s="58" t="s">
        <v>5743</v>
      </c>
      <c r="T16" s="58" t="s">
        <v>5726</v>
      </c>
      <c r="U16" s="58" t="s">
        <v>3071</v>
      </c>
      <c r="V16" s="58" t="s">
        <v>3068</v>
      </c>
      <c r="W16" s="58" t="s">
        <v>3071</v>
      </c>
      <c r="X16" s="58" t="s">
        <v>5868</v>
      </c>
      <c r="Y16" s="58" t="s">
        <v>5728</v>
      </c>
      <c r="Z16" s="58" t="s">
        <v>5832</v>
      </c>
      <c r="AA16" s="58" t="s">
        <v>3071</v>
      </c>
      <c r="AB16" s="58" t="s">
        <v>3071</v>
      </c>
      <c r="AC16" s="58" t="s">
        <v>3071</v>
      </c>
      <c r="AD16" s="58" t="s">
        <v>3071</v>
      </c>
      <c r="AE16" s="58" t="s">
        <v>3071</v>
      </c>
      <c r="AF16" s="58" t="s">
        <v>3071</v>
      </c>
      <c r="AG16" s="58" t="s">
        <v>3071</v>
      </c>
      <c r="AH16" s="58" t="s">
        <v>3071</v>
      </c>
      <c r="AI16" s="58" t="s">
        <v>3071</v>
      </c>
      <c r="AJ16" s="58" t="s">
        <v>3071</v>
      </c>
      <c r="AK16" s="58" t="s">
        <v>3071</v>
      </c>
      <c r="AL16" s="58" t="s">
        <v>3071</v>
      </c>
      <c r="AM16" s="58" t="s">
        <v>3071</v>
      </c>
      <c r="AN16" s="58" t="s">
        <v>3071</v>
      </c>
      <c r="AO16" s="58" t="s">
        <v>3071</v>
      </c>
      <c r="AP16" s="60">
        <v>45883.6981828704</v>
      </c>
      <c r="AQ16" s="58" t="s">
        <v>3071</v>
      </c>
      <c r="AR16" s="58" t="s">
        <v>3071</v>
      </c>
      <c r="AS16" s="58" t="s">
        <v>3098</v>
      </c>
      <c r="AT16" s="58" t="s">
        <v>5730</v>
      </c>
      <c r="AU16" s="58" t="s">
        <v>3071</v>
      </c>
      <c r="AV16" s="58" t="s">
        <v>3071</v>
      </c>
      <c r="AW16" s="60">
        <v>45883.6252314815</v>
      </c>
      <c r="AX16" s="58" t="s">
        <v>3071</v>
      </c>
      <c r="AY16" s="58" t="s">
        <v>5731</v>
      </c>
      <c r="AZ16" s="58" t="s">
        <v>3071</v>
      </c>
      <c r="BA16" s="58" t="s">
        <v>3071</v>
      </c>
      <c r="BB16" s="58" t="s">
        <v>3071</v>
      </c>
      <c r="BC16" s="58" t="s">
        <v>5745</v>
      </c>
      <c r="BD16" s="58" t="s">
        <v>5732</v>
      </c>
      <c r="BE16" s="58" t="s">
        <v>5746</v>
      </c>
      <c r="BF16" s="58" t="s">
        <v>5734</v>
      </c>
      <c r="BG16" s="58" t="s">
        <v>3071</v>
      </c>
      <c r="BH16" s="58" t="s">
        <v>3071</v>
      </c>
      <c r="BI16" s="58" t="s">
        <v>2803</v>
      </c>
      <c r="BJ16" s="58" t="s">
        <v>3071</v>
      </c>
      <c r="BK16" s="58" t="s">
        <v>3071</v>
      </c>
      <c r="BL16" s="58">
        <v>3651391</v>
      </c>
      <c r="BM16" s="58" t="s">
        <v>5869</v>
      </c>
      <c r="BN16" s="58">
        <v>246</v>
      </c>
      <c r="BO16" s="58" t="s">
        <v>3071</v>
      </c>
      <c r="BP16" s="58" t="s">
        <v>3071</v>
      </c>
      <c r="BQ16" s="58" t="s">
        <v>3071</v>
      </c>
      <c r="BR16" s="58" t="s">
        <v>5870</v>
      </c>
      <c r="BS16" s="58" t="s">
        <v>1286</v>
      </c>
      <c r="BT16" s="58" t="s">
        <v>3071</v>
      </c>
      <c r="BU16" s="58" t="s">
        <v>3071</v>
      </c>
      <c r="BV16" s="58" t="s">
        <v>5737</v>
      </c>
      <c r="BW16" s="58" t="s">
        <v>3071</v>
      </c>
      <c r="BX16" s="58">
        <v>246</v>
      </c>
      <c r="BY16" s="58" t="s">
        <v>3071</v>
      </c>
      <c r="BZ16" s="58" t="s">
        <v>3071</v>
      </c>
      <c r="CA16" s="58" t="s">
        <v>3071</v>
      </c>
      <c r="CB16" s="58" t="s">
        <v>3071</v>
      </c>
      <c r="CC16" s="58" t="s">
        <v>3071</v>
      </c>
      <c r="CD16" s="58" t="s">
        <v>3071</v>
      </c>
      <c r="CE16" s="58" t="s">
        <v>5738</v>
      </c>
      <c r="CF16" s="58" t="s">
        <v>5739</v>
      </c>
    </row>
    <row r="17" s="58" customFormat="1" spans="1:84">
      <c r="A17" s="58">
        <v>4449</v>
      </c>
      <c r="B17" s="58" t="s">
        <v>3071</v>
      </c>
      <c r="C17" s="58" t="s">
        <v>5871</v>
      </c>
      <c r="D17" s="58" t="s">
        <v>3071</v>
      </c>
      <c r="E17" s="58" t="s">
        <v>5721</v>
      </c>
      <c r="F17" s="58" t="s">
        <v>5872</v>
      </c>
      <c r="G17" s="58" t="s">
        <v>714</v>
      </c>
      <c r="H17" s="58" t="s">
        <v>4810</v>
      </c>
      <c r="I17" s="58">
        <v>2588.32</v>
      </c>
      <c r="J17" s="58" t="s">
        <v>3071</v>
      </c>
      <c r="K17" s="58" t="s">
        <v>3071</v>
      </c>
      <c r="L17" s="58" t="s">
        <v>5721</v>
      </c>
      <c r="M17" s="58" t="s">
        <v>5867</v>
      </c>
      <c r="N17" s="58" t="s">
        <v>5867</v>
      </c>
      <c r="O17" s="58" t="s">
        <v>3071</v>
      </c>
      <c r="P17" s="58" t="s">
        <v>3071</v>
      </c>
      <c r="Q17" s="58" t="s">
        <v>4810</v>
      </c>
      <c r="R17" s="58" t="s">
        <v>5873</v>
      </c>
      <c r="S17" s="58" t="s">
        <v>5874</v>
      </c>
      <c r="T17" s="58" t="s">
        <v>5726</v>
      </c>
      <c r="U17" s="58" t="s">
        <v>3071</v>
      </c>
      <c r="V17" s="58" t="s">
        <v>3068</v>
      </c>
      <c r="W17" s="58" t="s">
        <v>3071</v>
      </c>
      <c r="X17" s="58" t="s">
        <v>5875</v>
      </c>
      <c r="Y17" s="58" t="s">
        <v>5728</v>
      </c>
      <c r="Z17" s="58" t="s">
        <v>3107</v>
      </c>
      <c r="AA17" s="58" t="s">
        <v>3071</v>
      </c>
      <c r="AB17" s="58" t="s">
        <v>3071</v>
      </c>
      <c r="AC17" s="58" t="s">
        <v>3071</v>
      </c>
      <c r="AD17" s="58" t="s">
        <v>3071</v>
      </c>
      <c r="AE17" s="58" t="s">
        <v>3071</v>
      </c>
      <c r="AF17" s="58" t="s">
        <v>3071</v>
      </c>
      <c r="AG17" s="58" t="s">
        <v>3071</v>
      </c>
      <c r="AH17" s="58" t="s">
        <v>3071</v>
      </c>
      <c r="AI17" s="58" t="s">
        <v>3071</v>
      </c>
      <c r="AJ17" s="58" t="s">
        <v>3071</v>
      </c>
      <c r="AK17" s="58" t="s">
        <v>3071</v>
      </c>
      <c r="AL17" s="58" t="s">
        <v>3071</v>
      </c>
      <c r="AM17" s="58" t="s">
        <v>3071</v>
      </c>
      <c r="AN17" s="58" t="s">
        <v>3071</v>
      </c>
      <c r="AO17" s="58" t="s">
        <v>3071</v>
      </c>
      <c r="AP17" s="60">
        <v>45887.7814467593</v>
      </c>
      <c r="AQ17" s="58" t="s">
        <v>3071</v>
      </c>
      <c r="AR17" s="58" t="s">
        <v>3071</v>
      </c>
      <c r="AS17" s="58" t="s">
        <v>3098</v>
      </c>
      <c r="AT17" s="58" t="s">
        <v>5730</v>
      </c>
      <c r="AU17" s="58" t="s">
        <v>3071</v>
      </c>
      <c r="AV17" s="58" t="s">
        <v>3071</v>
      </c>
      <c r="AW17" s="60">
        <v>45887.7548958333</v>
      </c>
      <c r="AX17" s="58" t="s">
        <v>3071</v>
      </c>
      <c r="AY17" s="58" t="s">
        <v>5731</v>
      </c>
      <c r="AZ17" s="58" t="s">
        <v>3071</v>
      </c>
      <c r="BA17" s="58" t="s">
        <v>3071</v>
      </c>
      <c r="BB17" s="58" t="s">
        <v>3071</v>
      </c>
      <c r="BC17" s="58" t="s">
        <v>1665</v>
      </c>
      <c r="BD17" s="58" t="s">
        <v>5732</v>
      </c>
      <c r="BE17" s="58" t="s">
        <v>5876</v>
      </c>
      <c r="BF17" s="58" t="s">
        <v>5734</v>
      </c>
      <c r="BG17" s="58" t="s">
        <v>3071</v>
      </c>
      <c r="BH17" s="58" t="s">
        <v>3071</v>
      </c>
      <c r="BI17" s="58" t="s">
        <v>2803</v>
      </c>
      <c r="BJ17" s="58" t="s">
        <v>3071</v>
      </c>
      <c r="BK17" s="58" t="s">
        <v>3071</v>
      </c>
      <c r="BL17" s="58">
        <v>3651387</v>
      </c>
      <c r="BM17" s="58" t="s">
        <v>5877</v>
      </c>
      <c r="BN17" s="58">
        <v>469.04</v>
      </c>
      <c r="BO17" s="58" t="s">
        <v>3071</v>
      </c>
      <c r="BP17" s="58" t="s">
        <v>3071</v>
      </c>
      <c r="BQ17" s="58" t="s">
        <v>3071</v>
      </c>
      <c r="BR17" s="58" t="s">
        <v>5878</v>
      </c>
      <c r="BS17" s="58" t="s">
        <v>1286</v>
      </c>
      <c r="BT17" s="58" t="s">
        <v>3071</v>
      </c>
      <c r="BU17" s="58" t="s">
        <v>3071</v>
      </c>
      <c r="BV17" s="58" t="s">
        <v>5737</v>
      </c>
      <c r="BW17" s="58" t="s">
        <v>3071</v>
      </c>
      <c r="BX17" s="58">
        <v>469.04</v>
      </c>
      <c r="BY17" s="58" t="s">
        <v>3071</v>
      </c>
      <c r="BZ17" s="58" t="s">
        <v>3071</v>
      </c>
      <c r="CA17" s="58" t="s">
        <v>3071</v>
      </c>
      <c r="CB17" s="58" t="s">
        <v>3071</v>
      </c>
      <c r="CC17" s="58" t="s">
        <v>3071</v>
      </c>
      <c r="CD17" s="58" t="s">
        <v>3071</v>
      </c>
      <c r="CE17" s="58" t="s">
        <v>5738</v>
      </c>
      <c r="CF17" s="58" t="s">
        <v>5739</v>
      </c>
    </row>
    <row r="18" s="58" customFormat="1" spans="1:84">
      <c r="A18" s="58">
        <v>4490</v>
      </c>
      <c r="B18" s="58" t="s">
        <v>3071</v>
      </c>
      <c r="C18" s="58" t="s">
        <v>5879</v>
      </c>
      <c r="D18" s="58" t="s">
        <v>3071</v>
      </c>
      <c r="E18" s="58" t="s">
        <v>5721</v>
      </c>
      <c r="F18" s="58" t="s">
        <v>5880</v>
      </c>
      <c r="G18" s="58" t="s">
        <v>714</v>
      </c>
      <c r="H18" s="58" t="s">
        <v>3261</v>
      </c>
      <c r="I18" s="58">
        <v>1817.84</v>
      </c>
      <c r="J18" s="58" t="s">
        <v>3071</v>
      </c>
      <c r="K18" s="58" t="s">
        <v>3071</v>
      </c>
      <c r="L18" s="58" t="s">
        <v>5721</v>
      </c>
      <c r="M18" s="58" t="s">
        <v>5881</v>
      </c>
      <c r="N18" s="58" t="s">
        <v>5881</v>
      </c>
      <c r="O18" s="58" t="s">
        <v>3071</v>
      </c>
      <c r="P18" s="58" t="s">
        <v>3071</v>
      </c>
      <c r="Q18" s="58" t="s">
        <v>3261</v>
      </c>
      <c r="R18" s="58" t="s">
        <v>5882</v>
      </c>
      <c r="S18" s="58" t="s">
        <v>5848</v>
      </c>
      <c r="T18" s="58" t="s">
        <v>5726</v>
      </c>
      <c r="U18" s="58" t="s">
        <v>3071</v>
      </c>
      <c r="V18" s="58" t="s">
        <v>3068</v>
      </c>
      <c r="W18" s="58" t="s">
        <v>3071</v>
      </c>
      <c r="X18" s="58" t="s">
        <v>5883</v>
      </c>
      <c r="Y18" s="58" t="s">
        <v>5728</v>
      </c>
      <c r="Z18" s="58" t="s">
        <v>5832</v>
      </c>
      <c r="AA18" s="58" t="s">
        <v>3071</v>
      </c>
      <c r="AB18" s="58" t="s">
        <v>3071</v>
      </c>
      <c r="AC18" s="58" t="s">
        <v>3071</v>
      </c>
      <c r="AD18" s="58" t="s">
        <v>3071</v>
      </c>
      <c r="AE18" s="58" t="s">
        <v>3071</v>
      </c>
      <c r="AF18" s="58" t="s">
        <v>3071</v>
      </c>
      <c r="AG18" s="58" t="s">
        <v>3071</v>
      </c>
      <c r="AH18" s="58" t="s">
        <v>3071</v>
      </c>
      <c r="AI18" s="58" t="s">
        <v>3071</v>
      </c>
      <c r="AJ18" s="58" t="s">
        <v>3071</v>
      </c>
      <c r="AK18" s="58" t="s">
        <v>3071</v>
      </c>
      <c r="AL18" s="58" t="s">
        <v>3071</v>
      </c>
      <c r="AM18" s="58" t="s">
        <v>3071</v>
      </c>
      <c r="AN18" s="58" t="s">
        <v>3071</v>
      </c>
      <c r="AO18" s="58" t="s">
        <v>3071</v>
      </c>
      <c r="AP18" s="60">
        <v>45883.698599537</v>
      </c>
      <c r="AQ18" s="58" t="s">
        <v>3071</v>
      </c>
      <c r="AR18" s="58" t="s">
        <v>3071</v>
      </c>
      <c r="AS18" s="58" t="s">
        <v>3098</v>
      </c>
      <c r="AT18" s="58" t="s">
        <v>5730</v>
      </c>
      <c r="AU18" s="58" t="s">
        <v>3071</v>
      </c>
      <c r="AV18" s="58" t="s">
        <v>3071</v>
      </c>
      <c r="AW18" s="60">
        <v>45883.6250578704</v>
      </c>
      <c r="AX18" s="58" t="s">
        <v>3071</v>
      </c>
      <c r="AY18" s="58" t="s">
        <v>5731</v>
      </c>
      <c r="AZ18" s="58" t="s">
        <v>3071</v>
      </c>
      <c r="BA18" s="58" t="s">
        <v>3071</v>
      </c>
      <c r="BB18" s="58" t="s">
        <v>3071</v>
      </c>
      <c r="BC18" s="58" t="s">
        <v>3250</v>
      </c>
      <c r="BD18" s="58" t="s">
        <v>5884</v>
      </c>
      <c r="BE18" s="58" t="s">
        <v>2854</v>
      </c>
      <c r="BF18" s="58" t="s">
        <v>5734</v>
      </c>
      <c r="BG18" s="58" t="s">
        <v>3071</v>
      </c>
      <c r="BH18" s="58" t="s">
        <v>3071</v>
      </c>
      <c r="BI18" s="58" t="s">
        <v>2803</v>
      </c>
      <c r="BJ18" s="58" t="s">
        <v>3071</v>
      </c>
      <c r="BK18" s="58" t="s">
        <v>3071</v>
      </c>
      <c r="BL18" s="58">
        <v>3642763</v>
      </c>
      <c r="BM18" s="58" t="s">
        <v>5885</v>
      </c>
      <c r="BN18" s="58">
        <v>1817.84</v>
      </c>
      <c r="BO18" s="58" t="s">
        <v>3071</v>
      </c>
      <c r="BP18" s="58" t="s">
        <v>3071</v>
      </c>
      <c r="BQ18" s="58" t="s">
        <v>3071</v>
      </c>
      <c r="BR18" s="58" t="s">
        <v>5886</v>
      </c>
      <c r="BS18" s="58" t="s">
        <v>1286</v>
      </c>
      <c r="BT18" s="58" t="s">
        <v>3071</v>
      </c>
      <c r="BU18" s="58" t="s">
        <v>3071</v>
      </c>
      <c r="BV18" s="58" t="s">
        <v>5737</v>
      </c>
      <c r="BW18" s="58" t="s">
        <v>3071</v>
      </c>
      <c r="BX18" s="58">
        <v>1817.84</v>
      </c>
      <c r="BY18" s="58" t="s">
        <v>3071</v>
      </c>
      <c r="BZ18" s="58" t="s">
        <v>3071</v>
      </c>
      <c r="CA18" s="58" t="s">
        <v>3071</v>
      </c>
      <c r="CB18" s="58" t="s">
        <v>3071</v>
      </c>
      <c r="CC18" s="58" t="s">
        <v>3071</v>
      </c>
      <c r="CD18" s="58" t="s">
        <v>3071</v>
      </c>
      <c r="CE18" s="58" t="s">
        <v>5738</v>
      </c>
      <c r="CF18" s="58" t="s">
        <v>5739</v>
      </c>
    </row>
    <row r="19" s="58" customFormat="1" spans="1:84">
      <c r="A19" s="58">
        <v>4502</v>
      </c>
      <c r="B19" s="58" t="s">
        <v>3071</v>
      </c>
      <c r="C19" s="58" t="s">
        <v>5887</v>
      </c>
      <c r="D19" s="58" t="s">
        <v>3071</v>
      </c>
      <c r="E19" s="58" t="s">
        <v>5721</v>
      </c>
      <c r="F19" s="58" t="s">
        <v>5888</v>
      </c>
      <c r="G19" s="58" t="s">
        <v>714</v>
      </c>
      <c r="H19" s="58" t="s">
        <v>3276</v>
      </c>
      <c r="I19" s="58">
        <v>2076.41</v>
      </c>
      <c r="J19" s="58" t="s">
        <v>3071</v>
      </c>
      <c r="K19" s="58" t="s">
        <v>3071</v>
      </c>
      <c r="L19" s="58" t="s">
        <v>5721</v>
      </c>
      <c r="M19" s="58" t="s">
        <v>5881</v>
      </c>
      <c r="N19" s="58" t="s">
        <v>5881</v>
      </c>
      <c r="O19" s="58" t="s">
        <v>3071</v>
      </c>
      <c r="P19" s="58" t="s">
        <v>3071</v>
      </c>
      <c r="Q19" s="58" t="s">
        <v>3276</v>
      </c>
      <c r="R19" s="58" t="s">
        <v>5889</v>
      </c>
      <c r="S19" s="58" t="s">
        <v>5890</v>
      </c>
      <c r="T19" s="58" t="s">
        <v>5726</v>
      </c>
      <c r="U19" s="58" t="s">
        <v>3071</v>
      </c>
      <c r="V19" s="58" t="s">
        <v>3068</v>
      </c>
      <c r="W19" s="58" t="s">
        <v>3071</v>
      </c>
      <c r="X19" s="58" t="s">
        <v>5891</v>
      </c>
      <c r="Y19" s="58" t="s">
        <v>5728</v>
      </c>
      <c r="Z19" s="58" t="s">
        <v>5832</v>
      </c>
      <c r="AA19" s="58" t="s">
        <v>3071</v>
      </c>
      <c r="AB19" s="58" t="s">
        <v>3071</v>
      </c>
      <c r="AC19" s="58" t="s">
        <v>3071</v>
      </c>
      <c r="AD19" s="58" t="s">
        <v>3071</v>
      </c>
      <c r="AE19" s="58" t="s">
        <v>3071</v>
      </c>
      <c r="AF19" s="58" t="s">
        <v>3071</v>
      </c>
      <c r="AG19" s="58" t="s">
        <v>3071</v>
      </c>
      <c r="AH19" s="58" t="s">
        <v>3071</v>
      </c>
      <c r="AI19" s="58" t="s">
        <v>3071</v>
      </c>
      <c r="AJ19" s="58" t="s">
        <v>3071</v>
      </c>
      <c r="AK19" s="58" t="s">
        <v>3071</v>
      </c>
      <c r="AL19" s="58" t="s">
        <v>3071</v>
      </c>
      <c r="AM19" s="58" t="s">
        <v>3071</v>
      </c>
      <c r="AN19" s="58" t="s">
        <v>3071</v>
      </c>
      <c r="AO19" s="58" t="s">
        <v>3071</v>
      </c>
      <c r="AP19" s="60">
        <v>45883.698599537</v>
      </c>
      <c r="AQ19" s="58" t="s">
        <v>3071</v>
      </c>
      <c r="AR19" s="58" t="s">
        <v>3071</v>
      </c>
      <c r="AS19" s="58" t="s">
        <v>3098</v>
      </c>
      <c r="AT19" s="58" t="s">
        <v>5730</v>
      </c>
      <c r="AU19" s="58" t="s">
        <v>3071</v>
      </c>
      <c r="AV19" s="58" t="s">
        <v>3071</v>
      </c>
      <c r="AW19" s="60">
        <v>45883.6242476852</v>
      </c>
      <c r="AX19" s="58" t="s">
        <v>3071</v>
      </c>
      <c r="AY19" s="58" t="s">
        <v>5731</v>
      </c>
      <c r="AZ19" s="58" t="s">
        <v>3071</v>
      </c>
      <c r="BA19" s="58" t="s">
        <v>3071</v>
      </c>
      <c r="BB19" s="58" t="s">
        <v>3071</v>
      </c>
      <c r="BC19" s="58" t="s">
        <v>3265</v>
      </c>
      <c r="BD19" s="58" t="s">
        <v>5892</v>
      </c>
      <c r="BE19" s="58" t="s">
        <v>2850</v>
      </c>
      <c r="BF19" s="58" t="s">
        <v>5734</v>
      </c>
      <c r="BG19" s="58" t="s">
        <v>3071</v>
      </c>
      <c r="BH19" s="58" t="s">
        <v>3071</v>
      </c>
      <c r="BI19" s="58" t="s">
        <v>2803</v>
      </c>
      <c r="BJ19" s="58" t="s">
        <v>3071</v>
      </c>
      <c r="BK19" s="58" t="s">
        <v>3071</v>
      </c>
      <c r="BL19" s="58">
        <v>3633688</v>
      </c>
      <c r="BM19" s="58" t="s">
        <v>5893</v>
      </c>
      <c r="BN19" s="58">
        <v>2076.41</v>
      </c>
      <c r="BO19" s="58" t="s">
        <v>3071</v>
      </c>
      <c r="BP19" s="58" t="s">
        <v>3071</v>
      </c>
      <c r="BQ19" s="58" t="s">
        <v>3071</v>
      </c>
      <c r="BR19" s="58" t="s">
        <v>5894</v>
      </c>
      <c r="BS19" s="58" t="s">
        <v>1286</v>
      </c>
      <c r="BT19" s="58" t="s">
        <v>3071</v>
      </c>
      <c r="BU19" s="58" t="s">
        <v>3071</v>
      </c>
      <c r="BV19" s="58" t="s">
        <v>5737</v>
      </c>
      <c r="BW19" s="58" t="s">
        <v>3071</v>
      </c>
      <c r="BX19" s="58">
        <v>2076.41</v>
      </c>
      <c r="BY19" s="58" t="s">
        <v>3071</v>
      </c>
      <c r="BZ19" s="58" t="s">
        <v>3071</v>
      </c>
      <c r="CA19" s="58" t="s">
        <v>3071</v>
      </c>
      <c r="CB19" s="58" t="s">
        <v>3071</v>
      </c>
      <c r="CC19" s="58" t="s">
        <v>3071</v>
      </c>
      <c r="CD19" s="58" t="s">
        <v>3071</v>
      </c>
      <c r="CE19" s="58" t="s">
        <v>5738</v>
      </c>
      <c r="CF19" s="58" t="s">
        <v>5739</v>
      </c>
    </row>
    <row r="20" s="58" customFormat="1" spans="1:84">
      <c r="A20" s="58">
        <v>4525</v>
      </c>
      <c r="B20" s="58" t="s">
        <v>3071</v>
      </c>
      <c r="C20" s="58" t="s">
        <v>5895</v>
      </c>
      <c r="D20" s="58" t="s">
        <v>3071</v>
      </c>
      <c r="E20" s="58" t="s">
        <v>5721</v>
      </c>
      <c r="F20" s="58" t="s">
        <v>5896</v>
      </c>
      <c r="G20" s="58" t="s">
        <v>714</v>
      </c>
      <c r="H20" s="58" t="s">
        <v>5897</v>
      </c>
      <c r="I20" s="58">
        <v>2376.52</v>
      </c>
      <c r="J20" s="58" t="s">
        <v>3071</v>
      </c>
      <c r="K20" s="58" t="s">
        <v>3071</v>
      </c>
      <c r="L20" s="58" t="s">
        <v>5721</v>
      </c>
      <c r="M20" s="58" t="s">
        <v>5881</v>
      </c>
      <c r="N20" s="58" t="s">
        <v>5881</v>
      </c>
      <c r="O20" s="58" t="s">
        <v>3071</v>
      </c>
      <c r="P20" s="58" t="s">
        <v>3071</v>
      </c>
      <c r="Q20" s="58" t="s">
        <v>3631</v>
      </c>
      <c r="R20" s="58" t="s">
        <v>5898</v>
      </c>
      <c r="S20" s="58" t="s">
        <v>5899</v>
      </c>
      <c r="T20" s="58" t="s">
        <v>5726</v>
      </c>
      <c r="U20" s="58" t="s">
        <v>3071</v>
      </c>
      <c r="V20" s="58" t="s">
        <v>3068</v>
      </c>
      <c r="W20" s="58" t="s">
        <v>3071</v>
      </c>
      <c r="X20" s="58" t="s">
        <v>5900</v>
      </c>
      <c r="Y20" s="58" t="s">
        <v>5728</v>
      </c>
      <c r="Z20" s="58" t="s">
        <v>5832</v>
      </c>
      <c r="AA20" s="58" t="s">
        <v>3071</v>
      </c>
      <c r="AB20" s="58" t="s">
        <v>3071</v>
      </c>
      <c r="AC20" s="58" t="s">
        <v>3071</v>
      </c>
      <c r="AD20" s="58" t="s">
        <v>3071</v>
      </c>
      <c r="AE20" s="58" t="s">
        <v>3071</v>
      </c>
      <c r="AF20" s="58" t="s">
        <v>3071</v>
      </c>
      <c r="AG20" s="58" t="s">
        <v>3071</v>
      </c>
      <c r="AH20" s="58" t="s">
        <v>3071</v>
      </c>
      <c r="AI20" s="58" t="s">
        <v>3071</v>
      </c>
      <c r="AJ20" s="58" t="s">
        <v>3071</v>
      </c>
      <c r="AK20" s="58" t="s">
        <v>3071</v>
      </c>
      <c r="AL20" s="58" t="s">
        <v>3071</v>
      </c>
      <c r="AM20" s="58" t="s">
        <v>3071</v>
      </c>
      <c r="AN20" s="58" t="s">
        <v>3071</v>
      </c>
      <c r="AO20" s="58" t="s">
        <v>3071</v>
      </c>
      <c r="AP20" s="60">
        <v>45883.7815277778</v>
      </c>
      <c r="AQ20" s="58" t="s">
        <v>3071</v>
      </c>
      <c r="AR20" s="58" t="s">
        <v>3071</v>
      </c>
      <c r="AS20" s="58" t="s">
        <v>3098</v>
      </c>
      <c r="AT20" s="58" t="s">
        <v>5730</v>
      </c>
      <c r="AU20" s="58" t="s">
        <v>3071</v>
      </c>
      <c r="AV20" s="58" t="s">
        <v>3071</v>
      </c>
      <c r="AW20" s="60">
        <v>45883.7019444444</v>
      </c>
      <c r="AX20" s="58" t="s">
        <v>3071</v>
      </c>
      <c r="AY20" s="58" t="s">
        <v>5731</v>
      </c>
      <c r="AZ20" s="58" t="s">
        <v>3071</v>
      </c>
      <c r="BA20" s="58" t="s">
        <v>3071</v>
      </c>
      <c r="BB20" s="58" t="s">
        <v>3071</v>
      </c>
      <c r="BC20" s="58" t="s">
        <v>5901</v>
      </c>
      <c r="BD20" s="58" t="s">
        <v>5902</v>
      </c>
      <c r="BE20" s="58" t="s">
        <v>2827</v>
      </c>
      <c r="BF20" s="58" t="s">
        <v>5734</v>
      </c>
      <c r="BG20" s="58" t="s">
        <v>3071</v>
      </c>
      <c r="BH20" s="58" t="s">
        <v>3071</v>
      </c>
      <c r="BI20" s="58" t="s">
        <v>2803</v>
      </c>
      <c r="BJ20" s="58" t="s">
        <v>3071</v>
      </c>
      <c r="BK20" s="58" t="s">
        <v>3071</v>
      </c>
      <c r="BL20" s="58">
        <v>3350750</v>
      </c>
      <c r="BM20" s="58" t="s">
        <v>5903</v>
      </c>
      <c r="BN20" s="58">
        <v>2376.52</v>
      </c>
      <c r="BO20" s="58" t="s">
        <v>3071</v>
      </c>
      <c r="BP20" s="58" t="s">
        <v>3071</v>
      </c>
      <c r="BQ20" s="58" t="s">
        <v>3071</v>
      </c>
      <c r="BR20" s="58" t="s">
        <v>5904</v>
      </c>
      <c r="BS20" s="58" t="s">
        <v>1286</v>
      </c>
      <c r="BT20" s="58" t="s">
        <v>3071</v>
      </c>
      <c r="BU20" s="58" t="s">
        <v>3071</v>
      </c>
      <c r="BV20" s="58" t="s">
        <v>5737</v>
      </c>
      <c r="BW20" s="58" t="s">
        <v>3071</v>
      </c>
      <c r="BX20" s="58">
        <v>2376.52</v>
      </c>
      <c r="BY20" s="58" t="s">
        <v>3071</v>
      </c>
      <c r="BZ20" s="58" t="s">
        <v>3071</v>
      </c>
      <c r="CA20" s="58" t="s">
        <v>3071</v>
      </c>
      <c r="CB20" s="58" t="s">
        <v>3071</v>
      </c>
      <c r="CC20" s="58" t="s">
        <v>3071</v>
      </c>
      <c r="CD20" s="58" t="s">
        <v>3071</v>
      </c>
      <c r="CE20" s="58" t="s">
        <v>5738</v>
      </c>
      <c r="CF20" s="58" t="s">
        <v>5739</v>
      </c>
    </row>
    <row r="21" s="58" customFormat="1" spans="1:84">
      <c r="A21" s="58">
        <v>4536</v>
      </c>
      <c r="B21" s="58" t="s">
        <v>3071</v>
      </c>
      <c r="C21" s="58" t="s">
        <v>5905</v>
      </c>
      <c r="D21" s="58" t="s">
        <v>3071</v>
      </c>
      <c r="E21" s="58" t="s">
        <v>5721</v>
      </c>
      <c r="F21" s="58" t="s">
        <v>5906</v>
      </c>
      <c r="G21" s="58" t="s">
        <v>714</v>
      </c>
      <c r="H21" s="58" t="s">
        <v>5897</v>
      </c>
      <c r="I21" s="58">
        <v>4060</v>
      </c>
      <c r="J21" s="58" t="s">
        <v>3071</v>
      </c>
      <c r="K21" s="58" t="s">
        <v>3071</v>
      </c>
      <c r="L21" s="58" t="s">
        <v>5721</v>
      </c>
      <c r="M21" s="58" t="s">
        <v>5881</v>
      </c>
      <c r="N21" s="58" t="s">
        <v>5881</v>
      </c>
      <c r="O21" s="58" t="s">
        <v>3071</v>
      </c>
      <c r="P21" s="58" t="s">
        <v>3071</v>
      </c>
      <c r="Q21" s="58" t="s">
        <v>3631</v>
      </c>
      <c r="R21" s="58" t="s">
        <v>5898</v>
      </c>
      <c r="S21" s="58" t="s">
        <v>5899</v>
      </c>
      <c r="T21" s="58" t="s">
        <v>5726</v>
      </c>
      <c r="U21" s="58" t="s">
        <v>3071</v>
      </c>
      <c r="V21" s="58" t="s">
        <v>3068</v>
      </c>
      <c r="W21" s="58" t="s">
        <v>3071</v>
      </c>
      <c r="X21" s="58" t="s">
        <v>5907</v>
      </c>
      <c r="Y21" s="58" t="s">
        <v>5728</v>
      </c>
      <c r="Z21" s="58" t="s">
        <v>5832</v>
      </c>
      <c r="AA21" s="58" t="s">
        <v>3071</v>
      </c>
      <c r="AB21" s="58" t="s">
        <v>3071</v>
      </c>
      <c r="AC21" s="58" t="s">
        <v>3071</v>
      </c>
      <c r="AD21" s="58" t="s">
        <v>3071</v>
      </c>
      <c r="AE21" s="58" t="s">
        <v>3071</v>
      </c>
      <c r="AF21" s="58" t="s">
        <v>3071</v>
      </c>
      <c r="AG21" s="58" t="s">
        <v>3071</v>
      </c>
      <c r="AH21" s="58" t="s">
        <v>3071</v>
      </c>
      <c r="AI21" s="58" t="s">
        <v>3071</v>
      </c>
      <c r="AJ21" s="58" t="s">
        <v>3071</v>
      </c>
      <c r="AK21" s="58" t="s">
        <v>3071</v>
      </c>
      <c r="AL21" s="58" t="s">
        <v>3071</v>
      </c>
      <c r="AM21" s="58" t="s">
        <v>3071</v>
      </c>
      <c r="AN21" s="58" t="s">
        <v>3071</v>
      </c>
      <c r="AO21" s="58" t="s">
        <v>3071</v>
      </c>
      <c r="AP21" s="60">
        <v>45883.6981828704</v>
      </c>
      <c r="AQ21" s="58" t="s">
        <v>3071</v>
      </c>
      <c r="AR21" s="58" t="s">
        <v>3071</v>
      </c>
      <c r="AS21" s="58" t="s">
        <v>3098</v>
      </c>
      <c r="AT21" s="58" t="s">
        <v>5730</v>
      </c>
      <c r="AU21" s="58" t="s">
        <v>3071</v>
      </c>
      <c r="AV21" s="58" t="s">
        <v>3071</v>
      </c>
      <c r="AW21" s="60">
        <v>45883.6241087963</v>
      </c>
      <c r="AX21" s="58" t="s">
        <v>3071</v>
      </c>
      <c r="AY21" s="58" t="s">
        <v>5731</v>
      </c>
      <c r="AZ21" s="58" t="s">
        <v>3071</v>
      </c>
      <c r="BA21" s="58" t="s">
        <v>3071</v>
      </c>
      <c r="BB21" s="58" t="s">
        <v>3071</v>
      </c>
      <c r="BC21" s="58" t="s">
        <v>5901</v>
      </c>
      <c r="BD21" s="58" t="s">
        <v>5902</v>
      </c>
      <c r="BE21" s="58" t="s">
        <v>2828</v>
      </c>
      <c r="BF21" s="58" t="s">
        <v>5734</v>
      </c>
      <c r="BG21" s="58" t="s">
        <v>3071</v>
      </c>
      <c r="BH21" s="58" t="s">
        <v>3071</v>
      </c>
      <c r="BI21" s="58" t="s">
        <v>2803</v>
      </c>
      <c r="BJ21" s="58" t="s">
        <v>3071</v>
      </c>
      <c r="BK21" s="58" t="s">
        <v>3071</v>
      </c>
      <c r="BL21" s="58">
        <v>3349182</v>
      </c>
      <c r="BM21" s="58" t="s">
        <v>5908</v>
      </c>
      <c r="BN21" s="58">
        <v>4060</v>
      </c>
      <c r="BO21" s="58" t="s">
        <v>3071</v>
      </c>
      <c r="BP21" s="58" t="s">
        <v>3071</v>
      </c>
      <c r="BQ21" s="58" t="s">
        <v>3071</v>
      </c>
      <c r="BR21" s="58" t="s">
        <v>5909</v>
      </c>
      <c r="BS21" s="58" t="s">
        <v>1286</v>
      </c>
      <c r="BT21" s="58" t="s">
        <v>3071</v>
      </c>
      <c r="BU21" s="58" t="s">
        <v>3071</v>
      </c>
      <c r="BV21" s="58" t="s">
        <v>5737</v>
      </c>
      <c r="BW21" s="58" t="s">
        <v>3071</v>
      </c>
      <c r="BX21" s="58">
        <v>4060</v>
      </c>
      <c r="BY21" s="58" t="s">
        <v>3071</v>
      </c>
      <c r="BZ21" s="58" t="s">
        <v>3071</v>
      </c>
      <c r="CA21" s="58" t="s">
        <v>3071</v>
      </c>
      <c r="CB21" s="58" t="s">
        <v>3071</v>
      </c>
      <c r="CC21" s="58" t="s">
        <v>3071</v>
      </c>
      <c r="CD21" s="58" t="s">
        <v>3071</v>
      </c>
      <c r="CE21" s="58" t="s">
        <v>5738</v>
      </c>
      <c r="CF21" s="58" t="s">
        <v>5739</v>
      </c>
    </row>
    <row r="22" s="58" customFormat="1" spans="1:84">
      <c r="A22" s="58">
        <v>5574</v>
      </c>
      <c r="B22" s="58" t="s">
        <v>5749</v>
      </c>
      <c r="C22" s="58" t="s">
        <v>3071</v>
      </c>
      <c r="D22" s="58" t="s">
        <v>5910</v>
      </c>
      <c r="E22" s="58" t="s">
        <v>5721</v>
      </c>
      <c r="F22" s="58" t="s">
        <v>5911</v>
      </c>
      <c r="G22" s="58" t="s">
        <v>714</v>
      </c>
      <c r="H22" s="58" t="s">
        <v>3336</v>
      </c>
      <c r="I22" s="58">
        <v>1166.03</v>
      </c>
      <c r="J22" s="58" t="s">
        <v>3071</v>
      </c>
      <c r="K22" s="58" t="s">
        <v>3071</v>
      </c>
      <c r="L22" s="58" t="s">
        <v>5773</v>
      </c>
      <c r="M22" s="58" t="s">
        <v>5881</v>
      </c>
      <c r="N22" s="58" t="s">
        <v>5881</v>
      </c>
      <c r="O22" s="58" t="s">
        <v>3071</v>
      </c>
      <c r="P22" s="58" t="s">
        <v>3071</v>
      </c>
      <c r="Q22" s="58" t="s">
        <v>3336</v>
      </c>
      <c r="R22" s="58" t="s">
        <v>5912</v>
      </c>
      <c r="S22" s="58" t="s">
        <v>5913</v>
      </c>
      <c r="T22" s="58" t="s">
        <v>3071</v>
      </c>
      <c r="U22" s="58" t="s">
        <v>3071</v>
      </c>
      <c r="V22" s="58" t="s">
        <v>3068</v>
      </c>
      <c r="W22" s="58" t="s">
        <v>3071</v>
      </c>
      <c r="X22" s="58" t="s">
        <v>5914</v>
      </c>
      <c r="Y22" s="58" t="s">
        <v>5915</v>
      </c>
      <c r="Z22" s="58" t="s">
        <v>5814</v>
      </c>
      <c r="AA22" s="58" t="s">
        <v>5774</v>
      </c>
      <c r="AB22" s="58" t="s">
        <v>5755</v>
      </c>
      <c r="AC22" s="58" t="s">
        <v>5779</v>
      </c>
      <c r="AD22" s="58" t="s">
        <v>3071</v>
      </c>
      <c r="AE22" s="58" t="s">
        <v>3071</v>
      </c>
      <c r="AF22" s="58" t="s">
        <v>5756</v>
      </c>
      <c r="AG22" s="58" t="s">
        <v>3071</v>
      </c>
      <c r="AH22" s="58" t="s">
        <v>3071</v>
      </c>
      <c r="AI22" s="58" t="s">
        <v>5756</v>
      </c>
      <c r="AJ22" s="58" t="s">
        <v>3071</v>
      </c>
      <c r="AK22" s="58" t="s">
        <v>1286</v>
      </c>
      <c r="AL22" s="58" t="s">
        <v>5916</v>
      </c>
      <c r="AM22" s="58" t="s">
        <v>3071</v>
      </c>
      <c r="AN22" s="58" t="s">
        <v>5917</v>
      </c>
      <c r="AO22" s="58" t="s">
        <v>3071</v>
      </c>
      <c r="AP22" s="60">
        <v>45890.5951736111</v>
      </c>
      <c r="AQ22" s="58" t="s">
        <v>3071</v>
      </c>
      <c r="AR22" s="58" t="s">
        <v>3825</v>
      </c>
      <c r="AS22" s="58" t="s">
        <v>3071</v>
      </c>
      <c r="AT22" s="58" t="s">
        <v>5757</v>
      </c>
      <c r="AU22" s="58" t="s">
        <v>5918</v>
      </c>
      <c r="AV22" s="58" t="s">
        <v>5910</v>
      </c>
      <c r="AW22" s="60">
        <v>45877.417349537</v>
      </c>
      <c r="AX22" s="58" t="s">
        <v>5916</v>
      </c>
      <c r="AY22" s="58" t="s">
        <v>5731</v>
      </c>
      <c r="AZ22" s="58" t="s">
        <v>3071</v>
      </c>
      <c r="BA22" s="58" t="s">
        <v>3071</v>
      </c>
      <c r="BB22" s="58" t="s">
        <v>3071</v>
      </c>
      <c r="BC22" s="58" t="s">
        <v>3071</v>
      </c>
      <c r="BD22" s="58" t="s">
        <v>5919</v>
      </c>
      <c r="BE22" s="58" t="s">
        <v>3071</v>
      </c>
      <c r="BF22" s="58" t="s">
        <v>5734</v>
      </c>
      <c r="BG22" s="58" t="s">
        <v>3071</v>
      </c>
      <c r="BH22" s="58" t="s">
        <v>3071</v>
      </c>
      <c r="BI22" s="58" t="s">
        <v>5759</v>
      </c>
      <c r="BJ22" s="58" t="s">
        <v>3071</v>
      </c>
      <c r="BK22" s="58" t="s">
        <v>3071</v>
      </c>
      <c r="BL22" s="58" t="s">
        <v>3071</v>
      </c>
      <c r="BM22" s="58" t="s">
        <v>3071</v>
      </c>
      <c r="BN22" s="58">
        <v>1166.03</v>
      </c>
      <c r="BO22" s="58" t="s">
        <v>3071</v>
      </c>
      <c r="BP22" s="58" t="s">
        <v>5788</v>
      </c>
      <c r="BQ22" s="58" t="s">
        <v>3071</v>
      </c>
      <c r="BR22" s="58" t="s">
        <v>3071</v>
      </c>
      <c r="BS22" s="58" t="s">
        <v>3071</v>
      </c>
      <c r="BT22" s="58" t="s">
        <v>1286</v>
      </c>
      <c r="BU22" s="58" t="s">
        <v>3071</v>
      </c>
      <c r="BV22" s="58" t="s">
        <v>5737</v>
      </c>
      <c r="BW22" s="58" t="s">
        <v>3071</v>
      </c>
      <c r="BX22" s="58">
        <v>1166.03</v>
      </c>
      <c r="BY22" s="58" t="s">
        <v>3071</v>
      </c>
      <c r="BZ22" s="58" t="s">
        <v>714</v>
      </c>
      <c r="CA22" s="58" t="s">
        <v>3071</v>
      </c>
      <c r="CB22" s="58" t="s">
        <v>3071</v>
      </c>
      <c r="CC22" s="58" t="s">
        <v>3071</v>
      </c>
      <c r="CD22" s="58" t="s">
        <v>3071</v>
      </c>
      <c r="CE22" s="58" t="s">
        <v>5738</v>
      </c>
      <c r="CF22" s="58" t="s">
        <v>5739</v>
      </c>
    </row>
    <row r="23" s="58" customFormat="1" spans="1:84">
      <c r="A23" s="58">
        <v>5575</v>
      </c>
      <c r="B23" s="58" t="s">
        <v>5801</v>
      </c>
      <c r="C23" s="58" t="s">
        <v>3071</v>
      </c>
      <c r="D23" s="58" t="s">
        <v>5920</v>
      </c>
      <c r="E23" s="58" t="s">
        <v>5721</v>
      </c>
      <c r="F23" s="58" t="s">
        <v>5921</v>
      </c>
      <c r="G23" s="58" t="s">
        <v>714</v>
      </c>
      <c r="H23" s="58" t="s">
        <v>5804</v>
      </c>
      <c r="I23" s="58">
        <v>12377.88</v>
      </c>
      <c r="J23" s="58" t="s">
        <v>3071</v>
      </c>
      <c r="K23" s="58" t="s">
        <v>3071</v>
      </c>
      <c r="L23" s="58" t="s">
        <v>5773</v>
      </c>
      <c r="M23" s="58" t="s">
        <v>5881</v>
      </c>
      <c r="N23" s="58" t="s">
        <v>5881</v>
      </c>
      <c r="O23" s="58" t="s">
        <v>3071</v>
      </c>
      <c r="P23" s="58" t="s">
        <v>3071</v>
      </c>
      <c r="Q23" s="58" t="s">
        <v>5805</v>
      </c>
      <c r="R23" s="58" t="s">
        <v>5806</v>
      </c>
      <c r="S23" s="58" t="s">
        <v>5807</v>
      </c>
      <c r="T23" s="58" t="s">
        <v>3071</v>
      </c>
      <c r="U23" s="58" t="s">
        <v>3071</v>
      </c>
      <c r="V23" s="58" t="s">
        <v>5808</v>
      </c>
      <c r="W23" s="58" t="s">
        <v>3071</v>
      </c>
      <c r="X23" s="58" t="s">
        <v>5922</v>
      </c>
      <c r="Y23" s="58" t="s">
        <v>5915</v>
      </c>
      <c r="Z23" s="58" t="s">
        <v>5814</v>
      </c>
      <c r="AA23" s="58" t="s">
        <v>5923</v>
      </c>
      <c r="AB23" s="58" t="s">
        <v>5755</v>
      </c>
      <c r="AC23" s="58" t="s">
        <v>5779</v>
      </c>
      <c r="AD23" s="58" t="s">
        <v>3071</v>
      </c>
      <c r="AE23" s="58" t="s">
        <v>3071</v>
      </c>
      <c r="AF23" s="58" t="s">
        <v>5756</v>
      </c>
      <c r="AG23" s="58" t="s">
        <v>3071</v>
      </c>
      <c r="AH23" s="58" t="s">
        <v>3071</v>
      </c>
      <c r="AI23" s="58" t="s">
        <v>5756</v>
      </c>
      <c r="AJ23" s="58" t="s">
        <v>3071</v>
      </c>
      <c r="AK23" s="58" t="s">
        <v>1286</v>
      </c>
      <c r="AL23" s="58" t="s">
        <v>5924</v>
      </c>
      <c r="AM23" s="58" t="s">
        <v>3071</v>
      </c>
      <c r="AN23" s="58" t="s">
        <v>5925</v>
      </c>
      <c r="AO23" s="58" t="s">
        <v>3071</v>
      </c>
      <c r="AP23" s="60">
        <v>45890.4633101852</v>
      </c>
      <c r="AQ23" s="58" t="s">
        <v>3071</v>
      </c>
      <c r="AR23" s="58" t="s">
        <v>3825</v>
      </c>
      <c r="AS23" s="58" t="s">
        <v>3098</v>
      </c>
      <c r="AT23" s="58" t="s">
        <v>5730</v>
      </c>
      <c r="AU23" s="58" t="s">
        <v>5926</v>
      </c>
      <c r="AV23" s="58" t="s">
        <v>3071</v>
      </c>
      <c r="AW23" s="60">
        <v>45877.3820949074</v>
      </c>
      <c r="AX23" s="58" t="s">
        <v>5924</v>
      </c>
      <c r="AY23" s="58" t="s">
        <v>5731</v>
      </c>
      <c r="AZ23" s="58" t="s">
        <v>3071</v>
      </c>
      <c r="BA23" s="58" t="s">
        <v>3071</v>
      </c>
      <c r="BB23" s="58" t="s">
        <v>3071</v>
      </c>
      <c r="BC23" s="58" t="s">
        <v>3071</v>
      </c>
      <c r="BD23" s="58" t="s">
        <v>5927</v>
      </c>
      <c r="BE23" s="58" t="s">
        <v>3071</v>
      </c>
      <c r="BF23" s="58" t="s">
        <v>5734</v>
      </c>
      <c r="BG23" s="58" t="s">
        <v>3071</v>
      </c>
      <c r="BH23" s="58" t="s">
        <v>3071</v>
      </c>
      <c r="BI23" s="58" t="s">
        <v>2803</v>
      </c>
      <c r="BJ23" s="58" t="s">
        <v>3071</v>
      </c>
      <c r="BK23" s="58" t="s">
        <v>3071</v>
      </c>
      <c r="BL23" s="58" t="s">
        <v>3071</v>
      </c>
      <c r="BM23" s="58" t="s">
        <v>3071</v>
      </c>
      <c r="BN23" s="58">
        <v>12377.88</v>
      </c>
      <c r="BO23" s="58" t="s">
        <v>3071</v>
      </c>
      <c r="BP23" s="58" t="s">
        <v>5788</v>
      </c>
      <c r="BQ23" s="58" t="s">
        <v>3071</v>
      </c>
      <c r="BR23" s="58" t="s">
        <v>3071</v>
      </c>
      <c r="BS23" s="58" t="s">
        <v>3071</v>
      </c>
      <c r="BT23" s="58" t="s">
        <v>3071</v>
      </c>
      <c r="BU23" s="58" t="s">
        <v>3071</v>
      </c>
      <c r="BV23" s="58" t="s">
        <v>5811</v>
      </c>
      <c r="BW23" s="58" t="s">
        <v>3071</v>
      </c>
      <c r="BX23" s="58">
        <v>12377.88</v>
      </c>
      <c r="BY23" s="58" t="s">
        <v>3071</v>
      </c>
      <c r="BZ23" s="58" t="s">
        <v>3071</v>
      </c>
      <c r="CA23" s="58" t="s">
        <v>5811</v>
      </c>
      <c r="CB23" s="58" t="s">
        <v>5811</v>
      </c>
      <c r="CC23" s="58" t="s">
        <v>3071</v>
      </c>
      <c r="CD23" s="58" t="s">
        <v>3071</v>
      </c>
      <c r="CE23" s="58" t="s">
        <v>5738</v>
      </c>
      <c r="CF23" s="58" t="s">
        <v>5739</v>
      </c>
    </row>
    <row r="24" s="58" customFormat="1" spans="1:84">
      <c r="A24" s="58">
        <v>5692</v>
      </c>
      <c r="B24" s="58" t="s">
        <v>3071</v>
      </c>
      <c r="C24" s="58" t="s">
        <v>5928</v>
      </c>
      <c r="D24" s="58" t="s">
        <v>3071</v>
      </c>
      <c r="E24" s="58" t="s">
        <v>5721</v>
      </c>
      <c r="F24" s="58" t="s">
        <v>5929</v>
      </c>
      <c r="G24" s="58" t="s">
        <v>714</v>
      </c>
      <c r="H24" s="58" t="s">
        <v>5930</v>
      </c>
      <c r="I24" s="58">
        <v>78080</v>
      </c>
      <c r="J24" s="58" t="s">
        <v>3071</v>
      </c>
      <c r="K24" s="58" t="s">
        <v>3071</v>
      </c>
      <c r="L24" s="58" t="s">
        <v>5773</v>
      </c>
      <c r="M24" s="58" t="s">
        <v>5931</v>
      </c>
      <c r="N24" s="58" t="s">
        <v>5931</v>
      </c>
      <c r="O24" s="58" t="s">
        <v>3071</v>
      </c>
      <c r="P24" s="58" t="s">
        <v>3071</v>
      </c>
      <c r="Q24" s="58" t="s">
        <v>5775</v>
      </c>
      <c r="R24" s="58" t="s">
        <v>5932</v>
      </c>
      <c r="S24" s="58" t="s">
        <v>5933</v>
      </c>
      <c r="T24" s="58" t="s">
        <v>5778</v>
      </c>
      <c r="U24" s="58" t="s">
        <v>3071</v>
      </c>
      <c r="V24" s="58" t="s">
        <v>3068</v>
      </c>
      <c r="W24" s="58" t="s">
        <v>3071</v>
      </c>
      <c r="X24" s="58" t="s">
        <v>3071</v>
      </c>
      <c r="Y24" s="58" t="s">
        <v>5728</v>
      </c>
      <c r="Z24" s="58" t="s">
        <v>5931</v>
      </c>
      <c r="AA24" s="58" t="s">
        <v>5859</v>
      </c>
      <c r="AB24" s="58" t="s">
        <v>3071</v>
      </c>
      <c r="AC24" s="58" t="s">
        <v>5779</v>
      </c>
      <c r="AD24" s="58" t="s">
        <v>3071</v>
      </c>
      <c r="AE24" s="58" t="s">
        <v>3071</v>
      </c>
      <c r="AF24" s="58" t="s">
        <v>3071</v>
      </c>
      <c r="AG24" s="58" t="s">
        <v>3071</v>
      </c>
      <c r="AH24" s="58" t="s">
        <v>3071</v>
      </c>
      <c r="AI24" s="58" t="s">
        <v>3071</v>
      </c>
      <c r="AJ24" s="58" t="s">
        <v>3071</v>
      </c>
      <c r="AK24" s="58" t="s">
        <v>1286</v>
      </c>
      <c r="AL24" s="58" t="s">
        <v>5934</v>
      </c>
      <c r="AM24" s="58" t="s">
        <v>3071</v>
      </c>
      <c r="AN24" s="58" t="s">
        <v>5935</v>
      </c>
      <c r="AO24" s="58" t="s">
        <v>3071</v>
      </c>
      <c r="AP24" s="60">
        <v>45896.7491898148</v>
      </c>
      <c r="AQ24" s="58" t="s">
        <v>3071</v>
      </c>
      <c r="AR24" s="58" t="s">
        <v>3156</v>
      </c>
      <c r="AS24" s="58" t="s">
        <v>3098</v>
      </c>
      <c r="AT24" s="58" t="s">
        <v>5782</v>
      </c>
      <c r="AU24" s="58" t="s">
        <v>5936</v>
      </c>
      <c r="AV24" s="58" t="s">
        <v>3071</v>
      </c>
      <c r="AW24" s="60">
        <v>45876.4252430556</v>
      </c>
      <c r="AX24" s="58" t="s">
        <v>5934</v>
      </c>
      <c r="AY24" s="58" t="s">
        <v>5731</v>
      </c>
      <c r="AZ24" s="58" t="s">
        <v>3071</v>
      </c>
      <c r="BA24" s="58" t="s">
        <v>3071</v>
      </c>
      <c r="BB24" s="58" t="s">
        <v>3071</v>
      </c>
      <c r="BC24" s="58" t="s">
        <v>5784</v>
      </c>
      <c r="BD24" s="58" t="s">
        <v>5785</v>
      </c>
      <c r="BE24" s="58" t="s">
        <v>3071</v>
      </c>
      <c r="BF24" s="58" t="s">
        <v>5734</v>
      </c>
      <c r="BG24" s="58" t="s">
        <v>5786</v>
      </c>
      <c r="BH24" s="58" t="s">
        <v>3071</v>
      </c>
      <c r="BI24" s="58" t="s">
        <v>5787</v>
      </c>
      <c r="BJ24" s="58" t="s">
        <v>3071</v>
      </c>
      <c r="BK24" s="58" t="s">
        <v>3071</v>
      </c>
      <c r="BL24" s="58" t="s">
        <v>3071</v>
      </c>
      <c r="BM24" s="58" t="s">
        <v>3071</v>
      </c>
      <c r="BN24" s="58">
        <v>78080</v>
      </c>
      <c r="BO24" s="58" t="s">
        <v>3071</v>
      </c>
      <c r="BP24" s="58" t="s">
        <v>5864</v>
      </c>
      <c r="BQ24" s="58" t="s">
        <v>5789</v>
      </c>
      <c r="BR24" s="58" t="s">
        <v>3071</v>
      </c>
      <c r="BS24" s="58" t="s">
        <v>1286</v>
      </c>
      <c r="BT24" s="58" t="s">
        <v>1286</v>
      </c>
      <c r="BU24" s="58" t="s">
        <v>3071</v>
      </c>
      <c r="BV24" s="58" t="s">
        <v>5737</v>
      </c>
      <c r="BW24" s="58" t="s">
        <v>3071</v>
      </c>
      <c r="BX24" s="58">
        <v>78080</v>
      </c>
      <c r="BY24" s="58" t="s">
        <v>3071</v>
      </c>
      <c r="BZ24" s="58" t="s">
        <v>3071</v>
      </c>
      <c r="CA24" s="58" t="s">
        <v>3071</v>
      </c>
      <c r="CB24" s="58" t="s">
        <v>3071</v>
      </c>
      <c r="CC24" s="58" t="s">
        <v>3071</v>
      </c>
      <c r="CD24" s="58" t="s">
        <v>3071</v>
      </c>
      <c r="CE24" s="58" t="s">
        <v>5738</v>
      </c>
      <c r="CF24" s="58" t="s">
        <v>5739</v>
      </c>
    </row>
    <row r="25" s="58" customFormat="1" spans="1:84">
      <c r="A25" s="58">
        <v>6578</v>
      </c>
      <c r="B25" s="58" t="s">
        <v>5801</v>
      </c>
      <c r="C25" s="58" t="s">
        <v>3071</v>
      </c>
      <c r="D25" s="58" t="s">
        <v>5937</v>
      </c>
      <c r="E25" s="58" t="s">
        <v>5721</v>
      </c>
      <c r="F25" s="58" t="s">
        <v>5938</v>
      </c>
      <c r="G25" s="58" t="s">
        <v>714</v>
      </c>
      <c r="H25" s="58" t="s">
        <v>5804</v>
      </c>
      <c r="I25" s="58">
        <v>358484.74</v>
      </c>
      <c r="J25" s="58" t="s">
        <v>3071</v>
      </c>
      <c r="K25" s="58" t="s">
        <v>3071</v>
      </c>
      <c r="L25" s="58" t="s">
        <v>5773</v>
      </c>
      <c r="M25" s="58" t="s">
        <v>5939</v>
      </c>
      <c r="N25" s="58" t="s">
        <v>5939</v>
      </c>
      <c r="O25" s="58" t="s">
        <v>3071</v>
      </c>
      <c r="P25" s="58" t="s">
        <v>3071</v>
      </c>
      <c r="Q25" s="58" t="s">
        <v>5805</v>
      </c>
      <c r="R25" s="58" t="s">
        <v>5806</v>
      </c>
      <c r="S25" s="58" t="s">
        <v>5807</v>
      </c>
      <c r="T25" s="58" t="s">
        <v>3071</v>
      </c>
      <c r="U25" s="58" t="s">
        <v>3071</v>
      </c>
      <c r="V25" s="58" t="s">
        <v>5808</v>
      </c>
      <c r="W25" s="58" t="s">
        <v>3071</v>
      </c>
      <c r="X25" s="58" t="s">
        <v>5940</v>
      </c>
      <c r="Y25" s="58" t="s">
        <v>5915</v>
      </c>
      <c r="Z25" s="58" t="s">
        <v>5814</v>
      </c>
      <c r="AA25" s="58" t="s">
        <v>5923</v>
      </c>
      <c r="AB25" s="58" t="s">
        <v>5755</v>
      </c>
      <c r="AC25" s="58" t="s">
        <v>5779</v>
      </c>
      <c r="AD25" s="58" t="s">
        <v>3071</v>
      </c>
      <c r="AE25" s="58" t="s">
        <v>3071</v>
      </c>
      <c r="AF25" s="58" t="s">
        <v>5756</v>
      </c>
      <c r="AG25" s="58" t="s">
        <v>3071</v>
      </c>
      <c r="AH25" s="58" t="s">
        <v>3071</v>
      </c>
      <c r="AI25" s="58" t="s">
        <v>5756</v>
      </c>
      <c r="AJ25" s="58" t="s">
        <v>3071</v>
      </c>
      <c r="AK25" s="58" t="s">
        <v>1286</v>
      </c>
      <c r="AL25" s="58" t="s">
        <v>5941</v>
      </c>
      <c r="AM25" s="58" t="s">
        <v>3071</v>
      </c>
      <c r="AN25" s="58" t="s">
        <v>5942</v>
      </c>
      <c r="AO25" s="58" t="s">
        <v>3071</v>
      </c>
      <c r="AP25" s="60">
        <v>45890.4632986111</v>
      </c>
      <c r="AQ25" s="58" t="s">
        <v>3071</v>
      </c>
      <c r="AR25" s="58" t="s">
        <v>3825</v>
      </c>
      <c r="AS25" s="58" t="s">
        <v>3098</v>
      </c>
      <c r="AT25" s="58" t="s">
        <v>5730</v>
      </c>
      <c r="AU25" s="58" t="s">
        <v>5943</v>
      </c>
      <c r="AV25" s="58" t="s">
        <v>3071</v>
      </c>
      <c r="AW25" s="60">
        <v>45873.6849305556</v>
      </c>
      <c r="AX25" s="58" t="s">
        <v>5941</v>
      </c>
      <c r="AY25" s="58" t="s">
        <v>5731</v>
      </c>
      <c r="AZ25" s="58" t="s">
        <v>3071</v>
      </c>
      <c r="BA25" s="58" t="s">
        <v>3071</v>
      </c>
      <c r="BB25" s="58" t="s">
        <v>3071</v>
      </c>
      <c r="BC25" s="58" t="s">
        <v>3071</v>
      </c>
      <c r="BD25" s="58" t="s">
        <v>5944</v>
      </c>
      <c r="BE25" s="58" t="s">
        <v>3071</v>
      </c>
      <c r="BF25" s="58" t="s">
        <v>5734</v>
      </c>
      <c r="BG25" s="58" t="s">
        <v>3071</v>
      </c>
      <c r="BH25" s="58" t="s">
        <v>3071</v>
      </c>
      <c r="BI25" s="58" t="s">
        <v>2803</v>
      </c>
      <c r="BJ25" s="58" t="s">
        <v>3071</v>
      </c>
      <c r="BK25" s="58" t="s">
        <v>3071</v>
      </c>
      <c r="BL25" s="58" t="s">
        <v>3071</v>
      </c>
      <c r="BM25" s="58" t="s">
        <v>3071</v>
      </c>
      <c r="BN25" s="58">
        <v>358484.74</v>
      </c>
      <c r="BO25" s="58" t="s">
        <v>3071</v>
      </c>
      <c r="BP25" s="58" t="s">
        <v>5788</v>
      </c>
      <c r="BQ25" s="58" t="s">
        <v>3071</v>
      </c>
      <c r="BR25" s="58" t="s">
        <v>3071</v>
      </c>
      <c r="BS25" s="58" t="s">
        <v>3071</v>
      </c>
      <c r="BT25" s="58" t="s">
        <v>3071</v>
      </c>
      <c r="BU25" s="58" t="s">
        <v>3071</v>
      </c>
      <c r="BV25" s="58" t="s">
        <v>5811</v>
      </c>
      <c r="BW25" s="58" t="s">
        <v>3071</v>
      </c>
      <c r="BX25" s="58">
        <v>358484.74</v>
      </c>
      <c r="BY25" s="58" t="s">
        <v>3071</v>
      </c>
      <c r="BZ25" s="58" t="s">
        <v>3071</v>
      </c>
      <c r="CA25" s="58" t="s">
        <v>5811</v>
      </c>
      <c r="CB25" s="58" t="s">
        <v>5811</v>
      </c>
      <c r="CC25" s="58" t="s">
        <v>3071</v>
      </c>
      <c r="CD25" s="58" t="s">
        <v>3071</v>
      </c>
      <c r="CE25" s="58" t="s">
        <v>5738</v>
      </c>
      <c r="CF25" s="58" t="s">
        <v>5739</v>
      </c>
    </row>
    <row r="26" s="58" customFormat="1" spans="1:84">
      <c r="A26" s="58">
        <v>6579</v>
      </c>
      <c r="B26" s="58" t="s">
        <v>5749</v>
      </c>
      <c r="C26" s="58" t="s">
        <v>3071</v>
      </c>
      <c r="D26" s="58" t="s">
        <v>5945</v>
      </c>
      <c r="E26" s="58" t="s">
        <v>5721</v>
      </c>
      <c r="F26" s="58" t="s">
        <v>5946</v>
      </c>
      <c r="G26" s="58" t="s">
        <v>714</v>
      </c>
      <c r="H26" s="58" t="s">
        <v>3336</v>
      </c>
      <c r="I26" s="58">
        <v>543.64</v>
      </c>
      <c r="J26" s="58" t="s">
        <v>3071</v>
      </c>
      <c r="K26" s="58" t="s">
        <v>3071</v>
      </c>
      <c r="L26" s="58" t="s">
        <v>5773</v>
      </c>
      <c r="M26" s="58" t="s">
        <v>5939</v>
      </c>
      <c r="N26" s="58" t="s">
        <v>5939</v>
      </c>
      <c r="O26" s="58" t="s">
        <v>3071</v>
      </c>
      <c r="P26" s="58" t="s">
        <v>3071</v>
      </c>
      <c r="Q26" s="58" t="s">
        <v>3336</v>
      </c>
      <c r="R26" s="58" t="s">
        <v>5912</v>
      </c>
      <c r="S26" s="58" t="s">
        <v>5913</v>
      </c>
      <c r="T26" s="58" t="s">
        <v>3071</v>
      </c>
      <c r="U26" s="58" t="s">
        <v>3071</v>
      </c>
      <c r="V26" s="58" t="s">
        <v>3068</v>
      </c>
      <c r="W26" s="58" t="s">
        <v>3071</v>
      </c>
      <c r="X26" s="58" t="s">
        <v>5947</v>
      </c>
      <c r="Y26" s="58" t="s">
        <v>5728</v>
      </c>
      <c r="Z26" s="58" t="s">
        <v>5939</v>
      </c>
      <c r="AA26" s="58" t="s">
        <v>3107</v>
      </c>
      <c r="AB26" s="58" t="s">
        <v>5755</v>
      </c>
      <c r="AC26" s="58" t="s">
        <v>5779</v>
      </c>
      <c r="AD26" s="58" t="s">
        <v>3071</v>
      </c>
      <c r="AE26" s="58" t="s">
        <v>3071</v>
      </c>
      <c r="AF26" s="58" t="s">
        <v>5756</v>
      </c>
      <c r="AG26" s="58" t="s">
        <v>3071</v>
      </c>
      <c r="AH26" s="58" t="s">
        <v>3071</v>
      </c>
      <c r="AI26" s="58" t="s">
        <v>5756</v>
      </c>
      <c r="AJ26" s="58" t="s">
        <v>3071</v>
      </c>
      <c r="AK26" s="58" t="s">
        <v>1286</v>
      </c>
      <c r="AL26" s="58" t="s">
        <v>5948</v>
      </c>
      <c r="AM26" s="58" t="s">
        <v>3071</v>
      </c>
      <c r="AN26" s="58" t="s">
        <v>5949</v>
      </c>
      <c r="AO26" s="58" t="s">
        <v>3071</v>
      </c>
      <c r="AP26" s="60">
        <v>45887.6780324074</v>
      </c>
      <c r="AQ26" s="58" t="s">
        <v>3071</v>
      </c>
      <c r="AR26" s="58" t="s">
        <v>3825</v>
      </c>
      <c r="AS26" s="58" t="s">
        <v>3071</v>
      </c>
      <c r="AT26" s="58" t="s">
        <v>5757</v>
      </c>
      <c r="AU26" s="58" t="s">
        <v>5950</v>
      </c>
      <c r="AV26" s="58" t="s">
        <v>5945</v>
      </c>
      <c r="AW26" s="60">
        <v>45873.6111342593</v>
      </c>
      <c r="AX26" s="58" t="s">
        <v>5948</v>
      </c>
      <c r="AY26" s="58" t="s">
        <v>5731</v>
      </c>
      <c r="AZ26" s="58" t="s">
        <v>3071</v>
      </c>
      <c r="BA26" s="58" t="s">
        <v>3071</v>
      </c>
      <c r="BB26" s="58" t="s">
        <v>3071</v>
      </c>
      <c r="BC26" s="58" t="s">
        <v>3071</v>
      </c>
      <c r="BD26" s="58" t="s">
        <v>5758</v>
      </c>
      <c r="BE26" s="58" t="s">
        <v>3071</v>
      </c>
      <c r="BF26" s="58" t="s">
        <v>5734</v>
      </c>
      <c r="BG26" s="58" t="s">
        <v>3071</v>
      </c>
      <c r="BH26" s="58" t="s">
        <v>3071</v>
      </c>
      <c r="BI26" s="58" t="s">
        <v>5759</v>
      </c>
      <c r="BJ26" s="58" t="s">
        <v>3071</v>
      </c>
      <c r="BK26" s="58" t="s">
        <v>3071</v>
      </c>
      <c r="BL26" s="58" t="s">
        <v>3071</v>
      </c>
      <c r="BM26" s="58" t="s">
        <v>3071</v>
      </c>
      <c r="BN26" s="58">
        <v>543.64</v>
      </c>
      <c r="BO26" s="58" t="s">
        <v>3071</v>
      </c>
      <c r="BP26" s="58" t="s">
        <v>5788</v>
      </c>
      <c r="BQ26" s="58" t="s">
        <v>3071</v>
      </c>
      <c r="BR26" s="58" t="s">
        <v>3071</v>
      </c>
      <c r="BS26" s="58" t="s">
        <v>3071</v>
      </c>
      <c r="BT26" s="58" t="s">
        <v>1286</v>
      </c>
      <c r="BU26" s="58" t="s">
        <v>3071</v>
      </c>
      <c r="BV26" s="58" t="s">
        <v>5737</v>
      </c>
      <c r="BW26" s="58" t="s">
        <v>3071</v>
      </c>
      <c r="BX26" s="58">
        <v>543.64</v>
      </c>
      <c r="BY26" s="58" t="s">
        <v>3071</v>
      </c>
      <c r="BZ26" s="58" t="s">
        <v>714</v>
      </c>
      <c r="CA26" s="58" t="s">
        <v>3071</v>
      </c>
      <c r="CB26" s="58" t="s">
        <v>3071</v>
      </c>
      <c r="CC26" s="58" t="s">
        <v>3071</v>
      </c>
      <c r="CD26" s="58" t="s">
        <v>3071</v>
      </c>
      <c r="CE26" s="58" t="s">
        <v>5738</v>
      </c>
      <c r="CF26" s="58" t="s">
        <v>5739</v>
      </c>
    </row>
    <row r="27" s="58" customFormat="1" spans="1:84">
      <c r="A27" s="58">
        <v>7041</v>
      </c>
      <c r="B27" s="58" t="s">
        <v>3071</v>
      </c>
      <c r="C27" s="58" t="s">
        <v>5951</v>
      </c>
      <c r="D27" s="58" t="s">
        <v>3071</v>
      </c>
      <c r="E27" s="58" t="s">
        <v>5721</v>
      </c>
      <c r="F27" s="58" t="s">
        <v>5952</v>
      </c>
      <c r="G27" s="58" t="s">
        <v>714</v>
      </c>
      <c r="H27" s="58" t="s">
        <v>4818</v>
      </c>
      <c r="I27" s="58">
        <v>18764.88</v>
      </c>
      <c r="J27" s="58" t="s">
        <v>3071</v>
      </c>
      <c r="K27" s="58" t="s">
        <v>3071</v>
      </c>
      <c r="L27" s="58" t="s">
        <v>5721</v>
      </c>
      <c r="M27" s="58" t="s">
        <v>5953</v>
      </c>
      <c r="N27" s="58" t="s">
        <v>5953</v>
      </c>
      <c r="O27" s="58" t="s">
        <v>3071</v>
      </c>
      <c r="P27" s="58" t="s">
        <v>3071</v>
      </c>
      <c r="Q27" s="58" t="s">
        <v>4818</v>
      </c>
      <c r="R27" s="58" t="s">
        <v>5792</v>
      </c>
      <c r="S27" s="58" t="s">
        <v>5793</v>
      </c>
      <c r="T27" s="58" t="s">
        <v>5726</v>
      </c>
      <c r="U27" s="58" t="s">
        <v>3071</v>
      </c>
      <c r="V27" s="58" t="s">
        <v>3068</v>
      </c>
      <c r="W27" s="58" t="s">
        <v>3071</v>
      </c>
      <c r="X27" s="58" t="s">
        <v>5954</v>
      </c>
      <c r="Y27" s="58" t="s">
        <v>5728</v>
      </c>
      <c r="Z27" s="58" t="s">
        <v>5931</v>
      </c>
      <c r="AA27" s="58" t="s">
        <v>3071</v>
      </c>
      <c r="AB27" s="58" t="s">
        <v>3071</v>
      </c>
      <c r="AC27" s="58" t="s">
        <v>3071</v>
      </c>
      <c r="AD27" s="58" t="s">
        <v>3071</v>
      </c>
      <c r="AE27" s="58" t="s">
        <v>3071</v>
      </c>
      <c r="AF27" s="58" t="s">
        <v>3071</v>
      </c>
      <c r="AG27" s="58" t="s">
        <v>3071</v>
      </c>
      <c r="AH27" s="58" t="s">
        <v>3071</v>
      </c>
      <c r="AI27" s="58" t="s">
        <v>3071</v>
      </c>
      <c r="AJ27" s="58" t="s">
        <v>3071</v>
      </c>
      <c r="AK27" s="58" t="s">
        <v>3071</v>
      </c>
      <c r="AL27" s="58" t="s">
        <v>3071</v>
      </c>
      <c r="AM27" s="58" t="s">
        <v>3071</v>
      </c>
      <c r="AN27" s="58" t="s">
        <v>3071</v>
      </c>
      <c r="AO27" s="58" t="s">
        <v>3071</v>
      </c>
      <c r="AP27" s="60">
        <v>45876.8649074074</v>
      </c>
      <c r="AQ27" s="58" t="s">
        <v>3071</v>
      </c>
      <c r="AR27" s="58" t="s">
        <v>3071</v>
      </c>
      <c r="AS27" s="58" t="s">
        <v>3098</v>
      </c>
      <c r="AT27" s="58" t="s">
        <v>5730</v>
      </c>
      <c r="AU27" s="58" t="s">
        <v>3071</v>
      </c>
      <c r="AV27" s="58" t="s">
        <v>3071</v>
      </c>
      <c r="AW27" s="60">
        <v>45876.7799421296</v>
      </c>
      <c r="AX27" s="58" t="s">
        <v>3071</v>
      </c>
      <c r="AY27" s="58" t="s">
        <v>5731</v>
      </c>
      <c r="AZ27" s="58" t="s">
        <v>3071</v>
      </c>
      <c r="BA27" s="58" t="s">
        <v>3071</v>
      </c>
      <c r="BB27" s="58" t="s">
        <v>3071</v>
      </c>
      <c r="BC27" s="58" t="s">
        <v>2149</v>
      </c>
      <c r="BD27" s="58" t="s">
        <v>5732</v>
      </c>
      <c r="BE27" s="58" t="s">
        <v>5795</v>
      </c>
      <c r="BF27" s="58" t="s">
        <v>5734</v>
      </c>
      <c r="BG27" s="58" t="s">
        <v>3071</v>
      </c>
      <c r="BH27" s="58" t="s">
        <v>3071</v>
      </c>
      <c r="BI27" s="58" t="s">
        <v>2803</v>
      </c>
      <c r="BJ27" s="58" t="s">
        <v>3071</v>
      </c>
      <c r="BK27" s="58" t="s">
        <v>3071</v>
      </c>
      <c r="BL27" s="58">
        <v>3648308</v>
      </c>
      <c r="BM27" s="58" t="s">
        <v>5955</v>
      </c>
      <c r="BN27" s="58">
        <v>378</v>
      </c>
      <c r="BO27" s="58" t="s">
        <v>3071</v>
      </c>
      <c r="BP27" s="58" t="s">
        <v>3071</v>
      </c>
      <c r="BQ27" s="58" t="s">
        <v>3071</v>
      </c>
      <c r="BR27" s="58" t="s">
        <v>5956</v>
      </c>
      <c r="BS27" s="58" t="s">
        <v>1286</v>
      </c>
      <c r="BT27" s="58" t="s">
        <v>3071</v>
      </c>
      <c r="BU27" s="58" t="s">
        <v>3071</v>
      </c>
      <c r="BV27" s="58" t="s">
        <v>5737</v>
      </c>
      <c r="BW27" s="58" t="s">
        <v>3071</v>
      </c>
      <c r="BX27" s="58">
        <v>378</v>
      </c>
      <c r="BY27" s="58" t="s">
        <v>3071</v>
      </c>
      <c r="BZ27" s="58" t="s">
        <v>3071</v>
      </c>
      <c r="CA27" s="58" t="s">
        <v>3071</v>
      </c>
      <c r="CB27" s="58" t="s">
        <v>3071</v>
      </c>
      <c r="CC27" s="58" t="s">
        <v>3071</v>
      </c>
      <c r="CD27" s="58" t="s">
        <v>3071</v>
      </c>
      <c r="CE27" s="58" t="s">
        <v>5738</v>
      </c>
      <c r="CF27" s="58" t="s">
        <v>5739</v>
      </c>
    </row>
    <row r="28" s="58" customFormat="1" spans="1:84">
      <c r="A28" s="58">
        <v>8063</v>
      </c>
      <c r="B28" s="58" t="s">
        <v>3071</v>
      </c>
      <c r="C28" s="58" t="s">
        <v>5957</v>
      </c>
      <c r="D28" s="58" t="s">
        <v>3071</v>
      </c>
      <c r="E28" s="58" t="s">
        <v>5721</v>
      </c>
      <c r="F28" s="58" t="s">
        <v>5958</v>
      </c>
      <c r="G28" s="58" t="s">
        <v>714</v>
      </c>
      <c r="H28" s="58" t="s">
        <v>3593</v>
      </c>
      <c r="I28" s="58">
        <v>1903</v>
      </c>
      <c r="J28" s="58" t="s">
        <v>3071</v>
      </c>
      <c r="K28" s="58" t="s">
        <v>3071</v>
      </c>
      <c r="L28" s="58" t="s">
        <v>5721</v>
      </c>
      <c r="M28" s="58" t="s">
        <v>5959</v>
      </c>
      <c r="N28" s="58" t="s">
        <v>5959</v>
      </c>
      <c r="O28" s="58" t="s">
        <v>3071</v>
      </c>
      <c r="P28" s="58" t="s">
        <v>3071</v>
      </c>
      <c r="Q28" s="58" t="s">
        <v>3593</v>
      </c>
      <c r="R28" s="58" t="s">
        <v>5960</v>
      </c>
      <c r="S28" s="58" t="s">
        <v>5961</v>
      </c>
      <c r="T28" s="58" t="s">
        <v>5726</v>
      </c>
      <c r="U28" s="58" t="s">
        <v>3071</v>
      </c>
      <c r="V28" s="58" t="s">
        <v>3068</v>
      </c>
      <c r="W28" s="58" t="s">
        <v>3071</v>
      </c>
      <c r="X28" s="58" t="s">
        <v>5962</v>
      </c>
      <c r="Y28" s="58" t="s">
        <v>5728</v>
      </c>
      <c r="Z28" s="58" t="s">
        <v>5939</v>
      </c>
      <c r="AA28" s="58" t="s">
        <v>3071</v>
      </c>
      <c r="AB28" s="58" t="s">
        <v>3071</v>
      </c>
      <c r="AC28" s="58" t="s">
        <v>3071</v>
      </c>
      <c r="AD28" s="58" t="s">
        <v>3071</v>
      </c>
      <c r="AE28" s="58" t="s">
        <v>3071</v>
      </c>
      <c r="AF28" s="58" t="s">
        <v>3071</v>
      </c>
      <c r="AG28" s="58" t="s">
        <v>3071</v>
      </c>
      <c r="AH28" s="58" t="s">
        <v>3071</v>
      </c>
      <c r="AI28" s="58" t="s">
        <v>3071</v>
      </c>
      <c r="AJ28" s="58" t="s">
        <v>3071</v>
      </c>
      <c r="AK28" s="58" t="s">
        <v>3071</v>
      </c>
      <c r="AL28" s="58" t="s">
        <v>3071</v>
      </c>
      <c r="AM28" s="58" t="s">
        <v>3071</v>
      </c>
      <c r="AN28" s="58" t="s">
        <v>3071</v>
      </c>
      <c r="AO28" s="58" t="s">
        <v>3071</v>
      </c>
      <c r="AP28" s="60">
        <v>45873.6988541667</v>
      </c>
      <c r="AQ28" s="58" t="s">
        <v>3071</v>
      </c>
      <c r="AR28" s="58" t="s">
        <v>3071</v>
      </c>
      <c r="AS28" s="58" t="s">
        <v>3098</v>
      </c>
      <c r="AT28" s="58" t="s">
        <v>5730</v>
      </c>
      <c r="AU28" s="58" t="s">
        <v>3071</v>
      </c>
      <c r="AV28" s="58" t="s">
        <v>3071</v>
      </c>
      <c r="AW28" s="60">
        <v>45873.6233101852</v>
      </c>
      <c r="AX28" s="58" t="s">
        <v>3071</v>
      </c>
      <c r="AY28" s="58" t="s">
        <v>5731</v>
      </c>
      <c r="AZ28" s="58" t="s">
        <v>3071</v>
      </c>
      <c r="BA28" s="58" t="s">
        <v>3071</v>
      </c>
      <c r="BB28" s="58" t="s">
        <v>3071</v>
      </c>
      <c r="BC28" s="58" t="s">
        <v>3138</v>
      </c>
      <c r="BD28" s="58" t="s">
        <v>5963</v>
      </c>
      <c r="BE28" s="58" t="s">
        <v>2920</v>
      </c>
      <c r="BF28" s="58" t="s">
        <v>5734</v>
      </c>
      <c r="BG28" s="58" t="s">
        <v>3071</v>
      </c>
      <c r="BH28" s="58" t="s">
        <v>3071</v>
      </c>
      <c r="BI28" s="58" t="s">
        <v>2803</v>
      </c>
      <c r="BJ28" s="58" t="s">
        <v>3071</v>
      </c>
      <c r="BK28" s="58" t="s">
        <v>3071</v>
      </c>
      <c r="BL28" s="58">
        <v>3512945</v>
      </c>
      <c r="BM28" s="58" t="s">
        <v>5964</v>
      </c>
      <c r="BN28" s="58">
        <v>645</v>
      </c>
      <c r="BO28" s="58" t="s">
        <v>3071</v>
      </c>
      <c r="BP28" s="58" t="s">
        <v>3071</v>
      </c>
      <c r="BQ28" s="58" t="s">
        <v>3071</v>
      </c>
      <c r="BR28" s="58" t="s">
        <v>5965</v>
      </c>
      <c r="BS28" s="58" t="s">
        <v>1286</v>
      </c>
      <c r="BT28" s="58" t="s">
        <v>3071</v>
      </c>
      <c r="BU28" s="58" t="s">
        <v>3071</v>
      </c>
      <c r="BV28" s="58" t="s">
        <v>5737</v>
      </c>
      <c r="BW28" s="58" t="s">
        <v>3071</v>
      </c>
      <c r="BX28" s="58">
        <v>645</v>
      </c>
      <c r="BY28" s="58" t="s">
        <v>3071</v>
      </c>
      <c r="BZ28" s="58" t="s">
        <v>3071</v>
      </c>
      <c r="CA28" s="58" t="s">
        <v>3071</v>
      </c>
      <c r="CB28" s="58" t="s">
        <v>3071</v>
      </c>
      <c r="CC28" s="58" t="s">
        <v>3071</v>
      </c>
      <c r="CD28" s="58" t="s">
        <v>3071</v>
      </c>
      <c r="CE28" s="58" t="s">
        <v>5738</v>
      </c>
      <c r="CF28" s="58" t="s">
        <v>5739</v>
      </c>
    </row>
    <row r="29" s="58" customFormat="1" spans="1:84">
      <c r="A29" s="58">
        <v>8119</v>
      </c>
      <c r="B29" s="58" t="s">
        <v>3071</v>
      </c>
      <c r="C29" s="58" t="s">
        <v>5966</v>
      </c>
      <c r="D29" s="58" t="s">
        <v>3071</v>
      </c>
      <c r="E29" s="58" t="s">
        <v>5721</v>
      </c>
      <c r="F29" s="58" t="s">
        <v>5967</v>
      </c>
      <c r="G29" s="58" t="s">
        <v>714</v>
      </c>
      <c r="H29" s="58" t="s">
        <v>5024</v>
      </c>
      <c r="I29" s="58">
        <v>640</v>
      </c>
      <c r="J29" s="58" t="s">
        <v>3071</v>
      </c>
      <c r="K29" s="58" t="s">
        <v>3071</v>
      </c>
      <c r="L29" s="58" t="s">
        <v>5721</v>
      </c>
      <c r="M29" s="58" t="s">
        <v>5959</v>
      </c>
      <c r="N29" s="58" t="s">
        <v>5959</v>
      </c>
      <c r="O29" s="58" t="s">
        <v>3071</v>
      </c>
      <c r="P29" s="58" t="s">
        <v>3071</v>
      </c>
      <c r="Q29" s="58" t="s">
        <v>5024</v>
      </c>
      <c r="R29" s="58" t="s">
        <v>5968</v>
      </c>
      <c r="S29" s="58" t="s">
        <v>5969</v>
      </c>
      <c r="T29" s="58" t="s">
        <v>5726</v>
      </c>
      <c r="U29" s="58" t="s">
        <v>3071</v>
      </c>
      <c r="V29" s="58" t="s">
        <v>3068</v>
      </c>
      <c r="W29" s="58" t="s">
        <v>3071</v>
      </c>
      <c r="X29" s="58" t="s">
        <v>5970</v>
      </c>
      <c r="Y29" s="58" t="s">
        <v>5728</v>
      </c>
      <c r="Z29" s="58" t="s">
        <v>3521</v>
      </c>
      <c r="AA29" s="58" t="s">
        <v>3071</v>
      </c>
      <c r="AB29" s="58" t="s">
        <v>3071</v>
      </c>
      <c r="AC29" s="58" t="s">
        <v>3071</v>
      </c>
      <c r="AD29" s="58" t="s">
        <v>3071</v>
      </c>
      <c r="AE29" s="58" t="s">
        <v>3071</v>
      </c>
      <c r="AF29" s="58" t="s">
        <v>3071</v>
      </c>
      <c r="AG29" s="58" t="s">
        <v>3071</v>
      </c>
      <c r="AH29" s="58" t="s">
        <v>3071</v>
      </c>
      <c r="AI29" s="58" t="s">
        <v>3071</v>
      </c>
      <c r="AJ29" s="58" t="s">
        <v>3071</v>
      </c>
      <c r="AK29" s="58" t="s">
        <v>3071</v>
      </c>
      <c r="AL29" s="58" t="s">
        <v>3071</v>
      </c>
      <c r="AM29" s="58" t="s">
        <v>3071</v>
      </c>
      <c r="AN29" s="58" t="s">
        <v>3071</v>
      </c>
      <c r="AO29" s="58" t="s">
        <v>3071</v>
      </c>
      <c r="AP29" s="60">
        <v>45869.6153703704</v>
      </c>
      <c r="AQ29" s="58" t="s">
        <v>3071</v>
      </c>
      <c r="AR29" s="58" t="s">
        <v>3071</v>
      </c>
      <c r="AS29" s="58" t="s">
        <v>3098</v>
      </c>
      <c r="AT29" s="58" t="s">
        <v>5730</v>
      </c>
      <c r="AU29" s="58" t="s">
        <v>3071</v>
      </c>
      <c r="AV29" s="58" t="s">
        <v>3071</v>
      </c>
      <c r="AW29" s="60">
        <v>45869.5954050926</v>
      </c>
      <c r="AX29" s="58" t="s">
        <v>3071</v>
      </c>
      <c r="AY29" s="58" t="s">
        <v>5731</v>
      </c>
      <c r="AZ29" s="58" t="s">
        <v>3071</v>
      </c>
      <c r="BA29" s="58" t="s">
        <v>3071</v>
      </c>
      <c r="BB29" s="58" t="s">
        <v>3071</v>
      </c>
      <c r="BC29" s="58" t="s">
        <v>2132</v>
      </c>
      <c r="BD29" s="58" t="s">
        <v>5732</v>
      </c>
      <c r="BE29" s="58" t="s">
        <v>5971</v>
      </c>
      <c r="BF29" s="58" t="s">
        <v>5734</v>
      </c>
      <c r="BG29" s="58" t="s">
        <v>3071</v>
      </c>
      <c r="BH29" s="58" t="s">
        <v>3071</v>
      </c>
      <c r="BI29" s="58" t="s">
        <v>2803</v>
      </c>
      <c r="BJ29" s="58" t="s">
        <v>3071</v>
      </c>
      <c r="BK29" s="58" t="s">
        <v>3071</v>
      </c>
      <c r="BL29" s="58">
        <v>3651393</v>
      </c>
      <c r="BM29" s="58" t="s">
        <v>5972</v>
      </c>
      <c r="BN29" s="58">
        <v>640</v>
      </c>
      <c r="BO29" s="58" t="s">
        <v>3071</v>
      </c>
      <c r="BP29" s="58" t="s">
        <v>3071</v>
      </c>
      <c r="BQ29" s="58" t="s">
        <v>3071</v>
      </c>
      <c r="BR29" s="58" t="s">
        <v>5973</v>
      </c>
      <c r="BS29" s="58" t="s">
        <v>1286</v>
      </c>
      <c r="BT29" s="58" t="s">
        <v>3071</v>
      </c>
      <c r="BU29" s="58" t="s">
        <v>3071</v>
      </c>
      <c r="BV29" s="58" t="s">
        <v>5737</v>
      </c>
      <c r="BW29" s="58" t="s">
        <v>3071</v>
      </c>
      <c r="BX29" s="58">
        <v>640</v>
      </c>
      <c r="BY29" s="58" t="s">
        <v>3071</v>
      </c>
      <c r="BZ29" s="58" t="s">
        <v>3071</v>
      </c>
      <c r="CA29" s="58" t="s">
        <v>3071</v>
      </c>
      <c r="CB29" s="58" t="s">
        <v>3071</v>
      </c>
      <c r="CC29" s="58" t="s">
        <v>3071</v>
      </c>
      <c r="CD29" s="58" t="s">
        <v>3071</v>
      </c>
      <c r="CE29" s="58" t="s">
        <v>5738</v>
      </c>
      <c r="CF29" s="58" t="s">
        <v>5739</v>
      </c>
    </row>
    <row r="30" s="58" customFormat="1" spans="1:84">
      <c r="A30" s="58">
        <v>8372</v>
      </c>
      <c r="B30" s="58" t="s">
        <v>5801</v>
      </c>
      <c r="C30" s="58" t="s">
        <v>3071</v>
      </c>
      <c r="D30" s="58" t="s">
        <v>5974</v>
      </c>
      <c r="E30" s="58" t="s">
        <v>5721</v>
      </c>
      <c r="F30" s="58" t="s">
        <v>5975</v>
      </c>
      <c r="G30" s="58" t="s">
        <v>714</v>
      </c>
      <c r="H30" s="58" t="s">
        <v>5976</v>
      </c>
      <c r="I30" s="58">
        <v>21600</v>
      </c>
      <c r="J30" s="58" t="s">
        <v>3071</v>
      </c>
      <c r="K30" s="58" t="s">
        <v>3071</v>
      </c>
      <c r="L30" s="58" t="s">
        <v>5773</v>
      </c>
      <c r="M30" s="58" t="s">
        <v>5959</v>
      </c>
      <c r="N30" s="58" t="s">
        <v>5959</v>
      </c>
      <c r="O30" s="58" t="s">
        <v>3071</v>
      </c>
      <c r="P30" s="58" t="s">
        <v>3071</v>
      </c>
      <c r="Q30" s="58" t="s">
        <v>5976</v>
      </c>
      <c r="R30" s="58" t="s">
        <v>5977</v>
      </c>
      <c r="S30" s="58" t="s">
        <v>5978</v>
      </c>
      <c r="T30" s="58" t="s">
        <v>3071</v>
      </c>
      <c r="U30" s="58" t="s">
        <v>3071</v>
      </c>
      <c r="V30" s="58" t="s">
        <v>3068</v>
      </c>
      <c r="W30" s="58" t="s">
        <v>3071</v>
      </c>
      <c r="X30" s="58" t="s">
        <v>5979</v>
      </c>
      <c r="Y30" s="58" t="s">
        <v>5728</v>
      </c>
      <c r="Z30" s="58" t="s">
        <v>5959</v>
      </c>
      <c r="AA30" s="58" t="s">
        <v>3107</v>
      </c>
      <c r="AB30" s="58" t="s">
        <v>5755</v>
      </c>
      <c r="AC30" s="58" t="s">
        <v>5779</v>
      </c>
      <c r="AD30" s="58" t="s">
        <v>3071</v>
      </c>
      <c r="AE30" s="58" t="s">
        <v>3071</v>
      </c>
      <c r="AF30" s="58" t="s">
        <v>5756</v>
      </c>
      <c r="AG30" s="58" t="s">
        <v>3071</v>
      </c>
      <c r="AH30" s="58" t="s">
        <v>3071</v>
      </c>
      <c r="AI30" s="58" t="s">
        <v>5756</v>
      </c>
      <c r="AJ30" s="58" t="s">
        <v>3071</v>
      </c>
      <c r="AK30" s="58" t="s">
        <v>1286</v>
      </c>
      <c r="AL30" s="58" t="s">
        <v>5980</v>
      </c>
      <c r="AM30" s="58" t="s">
        <v>3071</v>
      </c>
      <c r="AN30" s="58" t="s">
        <v>5981</v>
      </c>
      <c r="AO30" s="58" t="s">
        <v>3071</v>
      </c>
      <c r="AP30" s="60">
        <v>45887.6779976852</v>
      </c>
      <c r="AQ30" s="58" t="s">
        <v>3071</v>
      </c>
      <c r="AR30" s="58" t="s">
        <v>3825</v>
      </c>
      <c r="AS30" s="58" t="s">
        <v>3098</v>
      </c>
      <c r="AT30" s="58" t="s">
        <v>5730</v>
      </c>
      <c r="AU30" s="58" t="s">
        <v>5982</v>
      </c>
      <c r="AV30" s="58" t="s">
        <v>3071</v>
      </c>
      <c r="AW30" s="60">
        <v>45862.8323148148</v>
      </c>
      <c r="AX30" s="58" t="s">
        <v>5980</v>
      </c>
      <c r="AY30" s="58" t="s">
        <v>5731</v>
      </c>
      <c r="AZ30" s="58" t="s">
        <v>3071</v>
      </c>
      <c r="BA30" s="58" t="s">
        <v>3071</v>
      </c>
      <c r="BB30" s="58" t="s">
        <v>3071</v>
      </c>
      <c r="BC30" s="58" t="s">
        <v>3071</v>
      </c>
      <c r="BD30" s="58" t="s">
        <v>5983</v>
      </c>
      <c r="BE30" s="58" t="s">
        <v>5984</v>
      </c>
      <c r="BF30" s="58" t="s">
        <v>5734</v>
      </c>
      <c r="BG30" s="58" t="s">
        <v>3071</v>
      </c>
      <c r="BH30" s="58" t="s">
        <v>3071</v>
      </c>
      <c r="BI30" s="58" t="s">
        <v>2803</v>
      </c>
      <c r="BJ30" s="58" t="s">
        <v>3071</v>
      </c>
      <c r="BK30" s="58" t="s">
        <v>3071</v>
      </c>
      <c r="BL30" s="58" t="s">
        <v>3071</v>
      </c>
      <c r="BM30" s="58" t="s">
        <v>3071</v>
      </c>
      <c r="BN30" s="58">
        <v>21600</v>
      </c>
      <c r="BO30" s="58" t="s">
        <v>3071</v>
      </c>
      <c r="BP30" s="58" t="s">
        <v>5788</v>
      </c>
      <c r="BQ30" s="58" t="s">
        <v>3071</v>
      </c>
      <c r="BR30" s="58" t="s">
        <v>3071</v>
      </c>
      <c r="BS30" s="58" t="s">
        <v>3071</v>
      </c>
      <c r="BT30" s="58" t="s">
        <v>1286</v>
      </c>
      <c r="BU30" s="58" t="s">
        <v>3071</v>
      </c>
      <c r="BV30" s="58" t="s">
        <v>5737</v>
      </c>
      <c r="BW30" s="58" t="s">
        <v>3071</v>
      </c>
      <c r="BX30" s="58">
        <v>21600</v>
      </c>
      <c r="BY30" s="58" t="s">
        <v>3071</v>
      </c>
      <c r="BZ30" s="58" t="s">
        <v>3071</v>
      </c>
      <c r="CA30" s="58" t="s">
        <v>5811</v>
      </c>
      <c r="CB30" s="58" t="s">
        <v>5811</v>
      </c>
      <c r="CC30" s="58" t="s">
        <v>3071</v>
      </c>
      <c r="CD30" s="58" t="s">
        <v>3071</v>
      </c>
      <c r="CE30" s="58" t="s">
        <v>5738</v>
      </c>
      <c r="CF30" s="58" t="s">
        <v>5739</v>
      </c>
    </row>
    <row r="31" s="58" customFormat="1" spans="1:84">
      <c r="A31" s="58">
        <v>8530</v>
      </c>
      <c r="B31" s="58" t="s">
        <v>3071</v>
      </c>
      <c r="C31" s="58" t="s">
        <v>5985</v>
      </c>
      <c r="D31" s="58" t="s">
        <v>3071</v>
      </c>
      <c r="E31" s="58" t="s">
        <v>5721</v>
      </c>
      <c r="F31" s="58" t="s">
        <v>5986</v>
      </c>
      <c r="G31" s="58" t="s">
        <v>714</v>
      </c>
      <c r="H31" s="58" t="s">
        <v>4865</v>
      </c>
      <c r="I31" s="58">
        <v>260</v>
      </c>
      <c r="J31" s="58" t="s">
        <v>3071</v>
      </c>
      <c r="K31" s="58" t="s">
        <v>3071</v>
      </c>
      <c r="L31" s="58" t="s">
        <v>5721</v>
      </c>
      <c r="M31" s="58" t="s">
        <v>5987</v>
      </c>
      <c r="N31" s="58" t="s">
        <v>5987</v>
      </c>
      <c r="O31" s="58" t="s">
        <v>3071</v>
      </c>
      <c r="P31" s="58" t="s">
        <v>3071</v>
      </c>
      <c r="Q31" s="58" t="s">
        <v>4865</v>
      </c>
      <c r="R31" s="58" t="s">
        <v>5988</v>
      </c>
      <c r="S31" s="58" t="s">
        <v>5989</v>
      </c>
      <c r="T31" s="58" t="s">
        <v>5726</v>
      </c>
      <c r="U31" s="58" t="s">
        <v>3071</v>
      </c>
      <c r="V31" s="58" t="s">
        <v>3068</v>
      </c>
      <c r="W31" s="58" t="s">
        <v>3071</v>
      </c>
      <c r="X31" s="58" t="s">
        <v>5990</v>
      </c>
      <c r="Y31" s="58" t="s">
        <v>5728</v>
      </c>
      <c r="Z31" s="58" t="s">
        <v>3521</v>
      </c>
      <c r="AA31" s="58" t="s">
        <v>3071</v>
      </c>
      <c r="AB31" s="58" t="s">
        <v>3071</v>
      </c>
      <c r="AC31" s="58" t="s">
        <v>3071</v>
      </c>
      <c r="AD31" s="58" t="s">
        <v>3071</v>
      </c>
      <c r="AE31" s="58" t="s">
        <v>3071</v>
      </c>
      <c r="AF31" s="58" t="s">
        <v>3071</v>
      </c>
      <c r="AG31" s="58" t="s">
        <v>3071</v>
      </c>
      <c r="AH31" s="58" t="s">
        <v>3071</v>
      </c>
      <c r="AI31" s="58" t="s">
        <v>3071</v>
      </c>
      <c r="AJ31" s="58" t="s">
        <v>3071</v>
      </c>
      <c r="AK31" s="58" t="s">
        <v>3071</v>
      </c>
      <c r="AL31" s="58" t="s">
        <v>3071</v>
      </c>
      <c r="AM31" s="58" t="s">
        <v>3071</v>
      </c>
      <c r="AN31" s="58" t="s">
        <v>3071</v>
      </c>
      <c r="AO31" s="58" t="s">
        <v>3071</v>
      </c>
      <c r="AP31" s="60">
        <v>45869.6153703704</v>
      </c>
      <c r="AQ31" s="58" t="s">
        <v>3071</v>
      </c>
      <c r="AR31" s="58" t="s">
        <v>3071</v>
      </c>
      <c r="AS31" s="58" t="s">
        <v>3098</v>
      </c>
      <c r="AT31" s="58" t="s">
        <v>5730</v>
      </c>
      <c r="AU31" s="58" t="s">
        <v>3071</v>
      </c>
      <c r="AV31" s="58" t="s">
        <v>3071</v>
      </c>
      <c r="AW31" s="60">
        <v>45869.5916319444</v>
      </c>
      <c r="AX31" s="58" t="s">
        <v>3071</v>
      </c>
      <c r="AY31" s="58" t="s">
        <v>5731</v>
      </c>
      <c r="AZ31" s="58" t="s">
        <v>3071</v>
      </c>
      <c r="BA31" s="58" t="s">
        <v>3071</v>
      </c>
      <c r="BB31" s="58" t="s">
        <v>3071</v>
      </c>
      <c r="BC31" s="58" t="s">
        <v>2143</v>
      </c>
      <c r="BD31" s="58" t="s">
        <v>5732</v>
      </c>
      <c r="BE31" s="58" t="s">
        <v>5991</v>
      </c>
      <c r="BF31" s="58" t="s">
        <v>5734</v>
      </c>
      <c r="BG31" s="58" t="s">
        <v>3071</v>
      </c>
      <c r="BH31" s="58" t="s">
        <v>3071</v>
      </c>
      <c r="BI31" s="58" t="s">
        <v>2803</v>
      </c>
      <c r="BJ31" s="58" t="s">
        <v>3071</v>
      </c>
      <c r="BK31" s="58" t="s">
        <v>3071</v>
      </c>
      <c r="BL31" s="58">
        <v>3651394</v>
      </c>
      <c r="BM31" s="58" t="s">
        <v>5992</v>
      </c>
      <c r="BN31" s="58">
        <v>260</v>
      </c>
      <c r="BO31" s="58" t="s">
        <v>3071</v>
      </c>
      <c r="BP31" s="58" t="s">
        <v>3071</v>
      </c>
      <c r="BQ31" s="58" t="s">
        <v>3071</v>
      </c>
      <c r="BR31" s="58" t="s">
        <v>5993</v>
      </c>
      <c r="BS31" s="58" t="s">
        <v>1286</v>
      </c>
      <c r="BT31" s="58" t="s">
        <v>3071</v>
      </c>
      <c r="BU31" s="58" t="s">
        <v>3071</v>
      </c>
      <c r="BV31" s="58" t="s">
        <v>5737</v>
      </c>
      <c r="BW31" s="58" t="s">
        <v>3071</v>
      </c>
      <c r="BX31" s="58">
        <v>260</v>
      </c>
      <c r="BY31" s="58" t="s">
        <v>3071</v>
      </c>
      <c r="BZ31" s="58" t="s">
        <v>3071</v>
      </c>
      <c r="CA31" s="58" t="s">
        <v>3071</v>
      </c>
      <c r="CB31" s="58" t="s">
        <v>3071</v>
      </c>
      <c r="CC31" s="58" t="s">
        <v>3071</v>
      </c>
      <c r="CD31" s="58" t="s">
        <v>3071</v>
      </c>
      <c r="CE31" s="58" t="s">
        <v>5738</v>
      </c>
      <c r="CF31" s="58" t="s">
        <v>5739</v>
      </c>
    </row>
    <row r="32" s="58" customFormat="1" spans="1:84">
      <c r="A32" s="58">
        <v>8988</v>
      </c>
      <c r="B32" s="58" t="s">
        <v>3071</v>
      </c>
      <c r="C32" s="58" t="s">
        <v>5994</v>
      </c>
      <c r="D32" s="58" t="s">
        <v>3071</v>
      </c>
      <c r="E32" s="58" t="s">
        <v>5721</v>
      </c>
      <c r="F32" s="58" t="s">
        <v>5995</v>
      </c>
      <c r="G32" s="58" t="s">
        <v>714</v>
      </c>
      <c r="H32" s="58" t="s">
        <v>5996</v>
      </c>
      <c r="I32" s="58">
        <v>13581.18</v>
      </c>
      <c r="J32" s="58" t="s">
        <v>3071</v>
      </c>
      <c r="K32" s="58" t="s">
        <v>3071</v>
      </c>
      <c r="L32" s="58" t="s">
        <v>5773</v>
      </c>
      <c r="M32" s="58" t="s">
        <v>5997</v>
      </c>
      <c r="N32" s="58" t="s">
        <v>5997</v>
      </c>
      <c r="O32" s="58" t="s">
        <v>3071</v>
      </c>
      <c r="P32" s="58" t="s">
        <v>3071</v>
      </c>
      <c r="Q32" s="58" t="s">
        <v>5775</v>
      </c>
      <c r="R32" s="58" t="s">
        <v>5998</v>
      </c>
      <c r="S32" s="58" t="s">
        <v>5999</v>
      </c>
      <c r="T32" s="58" t="s">
        <v>5778</v>
      </c>
      <c r="U32" s="58" t="s">
        <v>3071</v>
      </c>
      <c r="V32" s="58" t="s">
        <v>3068</v>
      </c>
      <c r="W32" s="58" t="s">
        <v>3071</v>
      </c>
      <c r="X32" s="58" t="s">
        <v>3071</v>
      </c>
      <c r="Y32" s="58" t="s">
        <v>5728</v>
      </c>
      <c r="Z32" s="58" t="s">
        <v>5997</v>
      </c>
      <c r="AA32" s="58" t="s">
        <v>3107</v>
      </c>
      <c r="AB32" s="58" t="s">
        <v>3071</v>
      </c>
      <c r="AC32" s="58" t="s">
        <v>5779</v>
      </c>
      <c r="AD32" s="58" t="s">
        <v>3071</v>
      </c>
      <c r="AE32" s="58" t="s">
        <v>3071</v>
      </c>
      <c r="AF32" s="58" t="s">
        <v>3071</v>
      </c>
      <c r="AG32" s="58" t="s">
        <v>3071</v>
      </c>
      <c r="AH32" s="58" t="s">
        <v>3071</v>
      </c>
      <c r="AI32" s="58" t="s">
        <v>3071</v>
      </c>
      <c r="AJ32" s="58" t="s">
        <v>3071</v>
      </c>
      <c r="AK32" s="58" t="s">
        <v>1286</v>
      </c>
      <c r="AL32" s="58" t="s">
        <v>6000</v>
      </c>
      <c r="AM32" s="58" t="s">
        <v>3071</v>
      </c>
      <c r="AN32" s="58" t="s">
        <v>6001</v>
      </c>
      <c r="AO32" s="58" t="s">
        <v>3071</v>
      </c>
      <c r="AP32" s="60">
        <v>45887.6779398148</v>
      </c>
      <c r="AQ32" s="58" t="s">
        <v>3071</v>
      </c>
      <c r="AR32" s="58" t="s">
        <v>3825</v>
      </c>
      <c r="AS32" s="58" t="s">
        <v>3098</v>
      </c>
      <c r="AT32" s="58" t="s">
        <v>5782</v>
      </c>
      <c r="AU32" s="58" t="s">
        <v>6002</v>
      </c>
      <c r="AV32" s="58" t="s">
        <v>3071</v>
      </c>
      <c r="AW32" s="60">
        <v>45859.6248958333</v>
      </c>
      <c r="AX32" s="58" t="s">
        <v>6000</v>
      </c>
      <c r="AY32" s="58" t="s">
        <v>5731</v>
      </c>
      <c r="AZ32" s="58" t="s">
        <v>3071</v>
      </c>
      <c r="BA32" s="58" t="s">
        <v>3071</v>
      </c>
      <c r="BB32" s="58" t="s">
        <v>3071</v>
      </c>
      <c r="BC32" s="58" t="s">
        <v>5784</v>
      </c>
      <c r="BD32" s="58" t="s">
        <v>5785</v>
      </c>
      <c r="BE32" s="58" t="s">
        <v>3071</v>
      </c>
      <c r="BF32" s="58" t="s">
        <v>5734</v>
      </c>
      <c r="BG32" s="58" t="s">
        <v>5786</v>
      </c>
      <c r="BH32" s="58" t="s">
        <v>6003</v>
      </c>
      <c r="BI32" s="58" t="s">
        <v>5787</v>
      </c>
      <c r="BJ32" s="58" t="s">
        <v>3071</v>
      </c>
      <c r="BK32" s="58" t="s">
        <v>3071</v>
      </c>
      <c r="BL32" s="58" t="s">
        <v>3071</v>
      </c>
      <c r="BM32" s="58" t="s">
        <v>3071</v>
      </c>
      <c r="BN32" s="58">
        <v>13581.18</v>
      </c>
      <c r="BO32" s="58" t="s">
        <v>3071</v>
      </c>
      <c r="BP32" s="58" t="s">
        <v>5788</v>
      </c>
      <c r="BQ32" s="58" t="s">
        <v>5789</v>
      </c>
      <c r="BR32" s="58" t="s">
        <v>3071</v>
      </c>
      <c r="BS32" s="58" t="s">
        <v>1286</v>
      </c>
      <c r="BT32" s="58" t="s">
        <v>1286</v>
      </c>
      <c r="BU32" s="58" t="s">
        <v>3071</v>
      </c>
      <c r="BV32" s="58" t="s">
        <v>5737</v>
      </c>
      <c r="BW32" s="58" t="s">
        <v>3071</v>
      </c>
      <c r="BX32" s="58">
        <v>13581.18</v>
      </c>
      <c r="BY32" s="58" t="s">
        <v>3071</v>
      </c>
      <c r="BZ32" s="58" t="s">
        <v>3071</v>
      </c>
      <c r="CA32" s="58" t="s">
        <v>3071</v>
      </c>
      <c r="CB32" s="58" t="s">
        <v>3071</v>
      </c>
      <c r="CC32" s="58" t="s">
        <v>3071</v>
      </c>
      <c r="CD32" s="58" t="s">
        <v>3071</v>
      </c>
      <c r="CE32" s="58" t="s">
        <v>5738</v>
      </c>
      <c r="CF32" s="58" t="s">
        <v>5739</v>
      </c>
    </row>
    <row r="33" s="58" customFormat="1" spans="1:84">
      <c r="A33" s="58">
        <v>9465</v>
      </c>
      <c r="B33" s="58" t="s">
        <v>5801</v>
      </c>
      <c r="C33" s="58" t="s">
        <v>3071</v>
      </c>
      <c r="D33" s="58" t="s">
        <v>6004</v>
      </c>
      <c r="E33" s="58" t="s">
        <v>5721</v>
      </c>
      <c r="F33" s="58" t="s">
        <v>6005</v>
      </c>
      <c r="G33" s="58" t="s">
        <v>714</v>
      </c>
      <c r="H33" s="58" t="s">
        <v>5804</v>
      </c>
      <c r="I33" s="58">
        <v>91.42</v>
      </c>
      <c r="J33" s="58" t="s">
        <v>3071</v>
      </c>
      <c r="K33" s="58" t="s">
        <v>3071</v>
      </c>
      <c r="L33" s="58" t="s">
        <v>5773</v>
      </c>
      <c r="M33" s="58" t="s">
        <v>3219</v>
      </c>
      <c r="N33" s="58" t="s">
        <v>3219</v>
      </c>
      <c r="O33" s="58" t="s">
        <v>3071</v>
      </c>
      <c r="P33" s="58" t="s">
        <v>3071</v>
      </c>
      <c r="Q33" s="58" t="s">
        <v>5805</v>
      </c>
      <c r="R33" s="58" t="s">
        <v>5806</v>
      </c>
      <c r="S33" s="58" t="s">
        <v>5807</v>
      </c>
      <c r="T33" s="58" t="s">
        <v>3071</v>
      </c>
      <c r="U33" s="58" t="s">
        <v>3071</v>
      </c>
      <c r="V33" s="58" t="s">
        <v>5808</v>
      </c>
      <c r="W33" s="58" t="s">
        <v>3071</v>
      </c>
      <c r="X33" s="58" t="s">
        <v>6006</v>
      </c>
      <c r="Y33" s="58" t="s">
        <v>5915</v>
      </c>
      <c r="Z33" s="58" t="s">
        <v>3187</v>
      </c>
      <c r="AA33" s="58" t="s">
        <v>3170</v>
      </c>
      <c r="AB33" s="58" t="s">
        <v>5755</v>
      </c>
      <c r="AC33" s="58" t="s">
        <v>5779</v>
      </c>
      <c r="AD33" s="58" t="s">
        <v>3071</v>
      </c>
      <c r="AE33" s="58" t="s">
        <v>3071</v>
      </c>
      <c r="AF33" s="58" t="s">
        <v>5756</v>
      </c>
      <c r="AG33" s="58" t="s">
        <v>3071</v>
      </c>
      <c r="AH33" s="58" t="s">
        <v>3071</v>
      </c>
      <c r="AI33" s="58" t="s">
        <v>5756</v>
      </c>
      <c r="AJ33" s="58" t="s">
        <v>3071</v>
      </c>
      <c r="AK33" s="58" t="s">
        <v>1286</v>
      </c>
      <c r="AL33" s="58" t="s">
        <v>6007</v>
      </c>
      <c r="AM33" s="58" t="s">
        <v>3071</v>
      </c>
      <c r="AN33" s="58" t="s">
        <v>6008</v>
      </c>
      <c r="AO33" s="58" t="s">
        <v>3071</v>
      </c>
      <c r="AP33" s="60">
        <v>45877.4379861111</v>
      </c>
      <c r="AQ33" s="58" t="s">
        <v>3071</v>
      </c>
      <c r="AR33" s="58" t="s">
        <v>3825</v>
      </c>
      <c r="AS33" s="58" t="s">
        <v>3098</v>
      </c>
      <c r="AT33" s="58" t="s">
        <v>5730</v>
      </c>
      <c r="AU33" s="58" t="s">
        <v>6009</v>
      </c>
      <c r="AV33" s="58" t="s">
        <v>3071</v>
      </c>
      <c r="AW33" s="60">
        <v>45856.6716203704</v>
      </c>
      <c r="AX33" s="58" t="s">
        <v>6007</v>
      </c>
      <c r="AY33" s="58" t="s">
        <v>5731</v>
      </c>
      <c r="AZ33" s="58" t="s">
        <v>3071</v>
      </c>
      <c r="BA33" s="58" t="s">
        <v>3071</v>
      </c>
      <c r="BB33" s="58" t="s">
        <v>3071</v>
      </c>
      <c r="BC33" s="58" t="s">
        <v>3071</v>
      </c>
      <c r="BD33" s="58" t="s">
        <v>5810</v>
      </c>
      <c r="BE33" s="58" t="s">
        <v>3071</v>
      </c>
      <c r="BF33" s="58" t="s">
        <v>5734</v>
      </c>
      <c r="BG33" s="58" t="s">
        <v>3071</v>
      </c>
      <c r="BH33" s="58" t="s">
        <v>3071</v>
      </c>
      <c r="BI33" s="58" t="s">
        <v>2803</v>
      </c>
      <c r="BJ33" s="58" t="s">
        <v>3071</v>
      </c>
      <c r="BK33" s="58" t="s">
        <v>3071</v>
      </c>
      <c r="BL33" s="58" t="s">
        <v>3071</v>
      </c>
      <c r="BM33" s="58" t="s">
        <v>3071</v>
      </c>
      <c r="BN33" s="58">
        <v>91.42</v>
      </c>
      <c r="BO33" s="58" t="s">
        <v>3071</v>
      </c>
      <c r="BP33" s="58" t="s">
        <v>5788</v>
      </c>
      <c r="BQ33" s="58" t="s">
        <v>3071</v>
      </c>
      <c r="BR33" s="58" t="s">
        <v>3071</v>
      </c>
      <c r="BS33" s="58" t="s">
        <v>3071</v>
      </c>
      <c r="BT33" s="58" t="s">
        <v>3071</v>
      </c>
      <c r="BU33" s="58" t="s">
        <v>3071</v>
      </c>
      <c r="BV33" s="58" t="s">
        <v>5811</v>
      </c>
      <c r="BW33" s="58" t="s">
        <v>3071</v>
      </c>
      <c r="BX33" s="58">
        <v>91.42</v>
      </c>
      <c r="BY33" s="58" t="s">
        <v>3071</v>
      </c>
      <c r="BZ33" s="58" t="s">
        <v>3071</v>
      </c>
      <c r="CA33" s="58" t="s">
        <v>5811</v>
      </c>
      <c r="CB33" s="58" t="s">
        <v>5811</v>
      </c>
      <c r="CC33" s="58" t="s">
        <v>3071</v>
      </c>
      <c r="CD33" s="58" t="s">
        <v>3071</v>
      </c>
      <c r="CE33" s="58" t="s">
        <v>5738</v>
      </c>
      <c r="CF33" s="58" t="s">
        <v>5739</v>
      </c>
    </row>
    <row r="34" s="58" customFormat="1" spans="1:84">
      <c r="A34" s="58">
        <v>9652</v>
      </c>
      <c r="B34" s="58" t="s">
        <v>3071</v>
      </c>
      <c r="C34" s="58" t="s">
        <v>6010</v>
      </c>
      <c r="D34" s="58" t="s">
        <v>3071</v>
      </c>
      <c r="E34" s="58" t="s">
        <v>5721</v>
      </c>
      <c r="F34" s="58" t="s">
        <v>6011</v>
      </c>
      <c r="G34" s="58" t="s">
        <v>714</v>
      </c>
      <c r="H34" s="58" t="s">
        <v>4881</v>
      </c>
      <c r="I34" s="58">
        <v>1078.84</v>
      </c>
      <c r="J34" s="58" t="s">
        <v>3071</v>
      </c>
      <c r="K34" s="58" t="s">
        <v>3071</v>
      </c>
      <c r="L34" s="58" t="s">
        <v>5721</v>
      </c>
      <c r="M34" s="58" t="s">
        <v>3204</v>
      </c>
      <c r="N34" s="58" t="s">
        <v>3204</v>
      </c>
      <c r="O34" s="58" t="s">
        <v>3071</v>
      </c>
      <c r="P34" s="58" t="s">
        <v>3071</v>
      </c>
      <c r="Q34" s="58" t="s">
        <v>4881</v>
      </c>
      <c r="R34" s="58" t="s">
        <v>6012</v>
      </c>
      <c r="S34" s="58" t="s">
        <v>6013</v>
      </c>
      <c r="T34" s="58" t="s">
        <v>5726</v>
      </c>
      <c r="U34" s="58" t="s">
        <v>3071</v>
      </c>
      <c r="V34" s="58" t="s">
        <v>3068</v>
      </c>
      <c r="W34" s="58" t="s">
        <v>3071</v>
      </c>
      <c r="X34" s="58" t="s">
        <v>6014</v>
      </c>
      <c r="Y34" s="58" t="s">
        <v>5728</v>
      </c>
      <c r="Z34" s="58" t="s">
        <v>5997</v>
      </c>
      <c r="AA34" s="58" t="s">
        <v>3071</v>
      </c>
      <c r="AB34" s="58" t="s">
        <v>3071</v>
      </c>
      <c r="AC34" s="58" t="s">
        <v>3071</v>
      </c>
      <c r="AD34" s="58" t="s">
        <v>3071</v>
      </c>
      <c r="AE34" s="58" t="s">
        <v>3071</v>
      </c>
      <c r="AF34" s="58" t="s">
        <v>3071</v>
      </c>
      <c r="AG34" s="58" t="s">
        <v>3071</v>
      </c>
      <c r="AH34" s="58" t="s">
        <v>3071</v>
      </c>
      <c r="AI34" s="58" t="s">
        <v>3071</v>
      </c>
      <c r="AJ34" s="58" t="s">
        <v>3071</v>
      </c>
      <c r="AK34" s="58" t="s">
        <v>3071</v>
      </c>
      <c r="AL34" s="58" t="s">
        <v>3071</v>
      </c>
      <c r="AM34" s="58" t="s">
        <v>3071</v>
      </c>
      <c r="AN34" s="58" t="s">
        <v>3071</v>
      </c>
      <c r="AO34" s="58" t="s">
        <v>3071</v>
      </c>
      <c r="AP34" s="60">
        <v>45859.69875</v>
      </c>
      <c r="AQ34" s="58" t="s">
        <v>3071</v>
      </c>
      <c r="AR34" s="58" t="s">
        <v>3071</v>
      </c>
      <c r="AS34" s="58" t="s">
        <v>3098</v>
      </c>
      <c r="AT34" s="58" t="s">
        <v>5730</v>
      </c>
      <c r="AU34" s="58" t="s">
        <v>3071</v>
      </c>
      <c r="AV34" s="58" t="s">
        <v>3071</v>
      </c>
      <c r="AW34" s="60">
        <v>45859.6316319444</v>
      </c>
      <c r="AX34" s="58" t="s">
        <v>3071</v>
      </c>
      <c r="AY34" s="58" t="s">
        <v>5731</v>
      </c>
      <c r="AZ34" s="58" t="s">
        <v>3071</v>
      </c>
      <c r="BA34" s="58" t="s">
        <v>3071</v>
      </c>
      <c r="BB34" s="58" t="s">
        <v>3071</v>
      </c>
      <c r="BC34" s="58" t="s">
        <v>2141</v>
      </c>
      <c r="BD34" s="58" t="s">
        <v>5732</v>
      </c>
      <c r="BE34" s="58" t="s">
        <v>3071</v>
      </c>
      <c r="BF34" s="58" t="s">
        <v>5734</v>
      </c>
      <c r="BG34" s="58" t="s">
        <v>3071</v>
      </c>
      <c r="BH34" s="58" t="s">
        <v>3071</v>
      </c>
      <c r="BI34" s="58" t="s">
        <v>2803</v>
      </c>
      <c r="BJ34" s="58" t="s">
        <v>3071</v>
      </c>
      <c r="BK34" s="58" t="s">
        <v>3071</v>
      </c>
      <c r="BL34" s="58">
        <v>3622737</v>
      </c>
      <c r="BM34" s="58" t="s">
        <v>6015</v>
      </c>
      <c r="BN34" s="58">
        <v>694</v>
      </c>
      <c r="BO34" s="58" t="s">
        <v>3071</v>
      </c>
      <c r="BP34" s="58" t="s">
        <v>3071</v>
      </c>
      <c r="BQ34" s="58" t="s">
        <v>3071</v>
      </c>
      <c r="BR34" s="58" t="s">
        <v>6016</v>
      </c>
      <c r="BS34" s="58" t="s">
        <v>1286</v>
      </c>
      <c r="BT34" s="58" t="s">
        <v>3071</v>
      </c>
      <c r="BU34" s="58" t="s">
        <v>3071</v>
      </c>
      <c r="BV34" s="58" t="s">
        <v>5737</v>
      </c>
      <c r="BW34" s="58" t="s">
        <v>3071</v>
      </c>
      <c r="BX34" s="58">
        <v>694</v>
      </c>
      <c r="BY34" s="58" t="s">
        <v>3071</v>
      </c>
      <c r="BZ34" s="58" t="s">
        <v>3071</v>
      </c>
      <c r="CA34" s="58" t="s">
        <v>3071</v>
      </c>
      <c r="CB34" s="58" t="s">
        <v>3071</v>
      </c>
      <c r="CC34" s="58" t="s">
        <v>3071</v>
      </c>
      <c r="CD34" s="58" t="s">
        <v>3071</v>
      </c>
      <c r="CE34" s="58" t="s">
        <v>5738</v>
      </c>
      <c r="CF34" s="58" t="s">
        <v>5739</v>
      </c>
    </row>
    <row r="35" s="58" customFormat="1" spans="1:84">
      <c r="A35" s="58">
        <v>9849</v>
      </c>
      <c r="B35" s="58" t="s">
        <v>3071</v>
      </c>
      <c r="C35" s="58" t="s">
        <v>6017</v>
      </c>
      <c r="D35" s="58" t="s">
        <v>3071</v>
      </c>
      <c r="E35" s="58" t="s">
        <v>5721</v>
      </c>
      <c r="F35" s="58" t="s">
        <v>6018</v>
      </c>
      <c r="G35" s="58" t="s">
        <v>714</v>
      </c>
      <c r="H35" s="58" t="s">
        <v>6019</v>
      </c>
      <c r="I35" s="58">
        <v>15249.06</v>
      </c>
      <c r="J35" s="58" t="s">
        <v>3071</v>
      </c>
      <c r="K35" s="58" t="s">
        <v>3071</v>
      </c>
      <c r="L35" s="58" t="s">
        <v>5773</v>
      </c>
      <c r="M35" s="58" t="s">
        <v>6020</v>
      </c>
      <c r="N35" s="58" t="s">
        <v>6020</v>
      </c>
      <c r="O35" s="58" t="s">
        <v>3071</v>
      </c>
      <c r="P35" s="58" t="s">
        <v>3071</v>
      </c>
      <c r="Q35" s="58" t="s">
        <v>5775</v>
      </c>
      <c r="R35" s="58" t="s">
        <v>6021</v>
      </c>
      <c r="S35" s="58" t="s">
        <v>6022</v>
      </c>
      <c r="T35" s="58" t="s">
        <v>5778</v>
      </c>
      <c r="U35" s="58" t="s">
        <v>3071</v>
      </c>
      <c r="V35" s="58" t="s">
        <v>3068</v>
      </c>
      <c r="W35" s="58" t="s">
        <v>3071</v>
      </c>
      <c r="X35" s="58" t="s">
        <v>3071</v>
      </c>
      <c r="Y35" s="58" t="s">
        <v>5728</v>
      </c>
      <c r="Z35" s="58" t="s">
        <v>6020</v>
      </c>
      <c r="AA35" s="58" t="s">
        <v>5826</v>
      </c>
      <c r="AB35" s="58" t="s">
        <v>3071</v>
      </c>
      <c r="AC35" s="58" t="s">
        <v>5779</v>
      </c>
      <c r="AD35" s="58" t="s">
        <v>3071</v>
      </c>
      <c r="AE35" s="58" t="s">
        <v>3071</v>
      </c>
      <c r="AF35" s="58" t="s">
        <v>3071</v>
      </c>
      <c r="AG35" s="58" t="s">
        <v>3071</v>
      </c>
      <c r="AH35" s="58" t="s">
        <v>3071</v>
      </c>
      <c r="AI35" s="58" t="s">
        <v>3071</v>
      </c>
      <c r="AJ35" s="58" t="s">
        <v>3071</v>
      </c>
      <c r="AK35" s="58" t="s">
        <v>1286</v>
      </c>
      <c r="AL35" s="58" t="s">
        <v>6023</v>
      </c>
      <c r="AM35" s="58" t="s">
        <v>3071</v>
      </c>
      <c r="AN35" s="58" t="s">
        <v>6024</v>
      </c>
      <c r="AO35" s="58" t="s">
        <v>3071</v>
      </c>
      <c r="AP35" s="60">
        <v>45889.5070138889</v>
      </c>
      <c r="AQ35" s="58" t="s">
        <v>3071</v>
      </c>
      <c r="AR35" s="58" t="s">
        <v>3825</v>
      </c>
      <c r="AS35" s="58" t="s">
        <v>3098</v>
      </c>
      <c r="AT35" s="58" t="s">
        <v>5782</v>
      </c>
      <c r="AU35" s="58" t="s">
        <v>6025</v>
      </c>
      <c r="AV35" s="58" t="s">
        <v>3071</v>
      </c>
      <c r="AW35" s="60">
        <v>45854.4962152778</v>
      </c>
      <c r="AX35" s="58" t="s">
        <v>6023</v>
      </c>
      <c r="AY35" s="58" t="s">
        <v>5731</v>
      </c>
      <c r="AZ35" s="58" t="s">
        <v>3071</v>
      </c>
      <c r="BA35" s="58" t="s">
        <v>3071</v>
      </c>
      <c r="BB35" s="58" t="s">
        <v>3071</v>
      </c>
      <c r="BC35" s="58" t="s">
        <v>5784</v>
      </c>
      <c r="BD35" s="58" t="s">
        <v>5785</v>
      </c>
      <c r="BE35" s="58" t="s">
        <v>3071</v>
      </c>
      <c r="BF35" s="58" t="s">
        <v>5734</v>
      </c>
      <c r="BG35" s="58" t="s">
        <v>5786</v>
      </c>
      <c r="BH35" s="58" t="s">
        <v>3071</v>
      </c>
      <c r="BI35" s="58" t="s">
        <v>5787</v>
      </c>
      <c r="BJ35" s="58" t="s">
        <v>3071</v>
      </c>
      <c r="BK35" s="58" t="s">
        <v>3071</v>
      </c>
      <c r="BL35" s="58" t="s">
        <v>3071</v>
      </c>
      <c r="BM35" s="58" t="s">
        <v>3071</v>
      </c>
      <c r="BN35" s="58">
        <v>15249.06</v>
      </c>
      <c r="BO35" s="58" t="s">
        <v>3071</v>
      </c>
      <c r="BP35" s="58" t="s">
        <v>5788</v>
      </c>
      <c r="BQ35" s="58" t="s">
        <v>5789</v>
      </c>
      <c r="BR35" s="58" t="s">
        <v>3071</v>
      </c>
      <c r="BS35" s="58" t="s">
        <v>1286</v>
      </c>
      <c r="BT35" s="58" t="s">
        <v>1286</v>
      </c>
      <c r="BU35" s="58" t="s">
        <v>3071</v>
      </c>
      <c r="BV35" s="58" t="s">
        <v>5737</v>
      </c>
      <c r="BW35" s="58" t="s">
        <v>3071</v>
      </c>
      <c r="BX35" s="58">
        <v>15249.06</v>
      </c>
      <c r="BY35" s="58" t="s">
        <v>3071</v>
      </c>
      <c r="BZ35" s="58" t="s">
        <v>3071</v>
      </c>
      <c r="CA35" s="58" t="s">
        <v>3071</v>
      </c>
      <c r="CB35" s="58" t="s">
        <v>3071</v>
      </c>
      <c r="CC35" s="58" t="s">
        <v>3071</v>
      </c>
      <c r="CD35" s="58" t="s">
        <v>3071</v>
      </c>
      <c r="CE35" s="58" t="s">
        <v>5738</v>
      </c>
      <c r="CF35" s="58" t="s">
        <v>5739</v>
      </c>
    </row>
    <row r="36" s="58" customFormat="1" spans="1:84">
      <c r="A36" s="58">
        <v>11075</v>
      </c>
      <c r="B36" s="58" t="s">
        <v>5801</v>
      </c>
      <c r="C36" s="58" t="s">
        <v>3071</v>
      </c>
      <c r="D36" s="58" t="s">
        <v>6026</v>
      </c>
      <c r="E36" s="58" t="s">
        <v>5721</v>
      </c>
      <c r="F36" s="58" t="s">
        <v>6027</v>
      </c>
      <c r="G36" s="58" t="s">
        <v>714</v>
      </c>
      <c r="H36" s="58" t="s">
        <v>5804</v>
      </c>
      <c r="I36" s="58">
        <v>334911.67</v>
      </c>
      <c r="J36" s="58" t="s">
        <v>3071</v>
      </c>
      <c r="K36" s="58" t="s">
        <v>3071</v>
      </c>
      <c r="L36" s="58" t="s">
        <v>5773</v>
      </c>
      <c r="M36" s="58" t="s">
        <v>3218</v>
      </c>
      <c r="N36" s="58" t="s">
        <v>3218</v>
      </c>
      <c r="O36" s="58" t="s">
        <v>3071</v>
      </c>
      <c r="P36" s="58" t="s">
        <v>3071</v>
      </c>
      <c r="Q36" s="58" t="s">
        <v>5805</v>
      </c>
      <c r="R36" s="58" t="s">
        <v>5806</v>
      </c>
      <c r="S36" s="58" t="s">
        <v>5807</v>
      </c>
      <c r="T36" s="58" t="s">
        <v>3071</v>
      </c>
      <c r="U36" s="58" t="s">
        <v>3071</v>
      </c>
      <c r="V36" s="58" t="s">
        <v>5808</v>
      </c>
      <c r="W36" s="58" t="s">
        <v>3071</v>
      </c>
      <c r="X36" s="58" t="s">
        <v>6028</v>
      </c>
      <c r="Y36" s="58" t="s">
        <v>5915</v>
      </c>
      <c r="Z36" s="58" t="s">
        <v>3187</v>
      </c>
      <c r="AA36" s="58" t="s">
        <v>3170</v>
      </c>
      <c r="AB36" s="58" t="s">
        <v>5755</v>
      </c>
      <c r="AC36" s="58" t="s">
        <v>5779</v>
      </c>
      <c r="AD36" s="58" t="s">
        <v>3071</v>
      </c>
      <c r="AE36" s="58" t="s">
        <v>3071</v>
      </c>
      <c r="AF36" s="58" t="s">
        <v>5756</v>
      </c>
      <c r="AG36" s="58" t="s">
        <v>3071</v>
      </c>
      <c r="AH36" s="58" t="s">
        <v>3071</v>
      </c>
      <c r="AI36" s="58" t="s">
        <v>5756</v>
      </c>
      <c r="AJ36" s="58" t="s">
        <v>3071</v>
      </c>
      <c r="AK36" s="58" t="s">
        <v>1286</v>
      </c>
      <c r="AL36" s="58" t="s">
        <v>6029</v>
      </c>
      <c r="AM36" s="58" t="s">
        <v>3071</v>
      </c>
      <c r="AN36" s="58" t="s">
        <v>6030</v>
      </c>
      <c r="AO36" s="58" t="s">
        <v>3071</v>
      </c>
      <c r="AP36" s="60">
        <v>45877.437962963</v>
      </c>
      <c r="AQ36" s="58" t="s">
        <v>3071</v>
      </c>
      <c r="AR36" s="58" t="s">
        <v>3825</v>
      </c>
      <c r="AS36" s="58" t="s">
        <v>3098</v>
      </c>
      <c r="AT36" s="58" t="s">
        <v>5730</v>
      </c>
      <c r="AU36" s="58" t="s">
        <v>6031</v>
      </c>
      <c r="AV36" s="58" t="s">
        <v>3071</v>
      </c>
      <c r="AW36" s="60">
        <v>45853.3813310185</v>
      </c>
      <c r="AX36" s="58" t="s">
        <v>6029</v>
      </c>
      <c r="AY36" s="58" t="s">
        <v>5731</v>
      </c>
      <c r="AZ36" s="58" t="s">
        <v>3071</v>
      </c>
      <c r="BA36" s="58" t="s">
        <v>3071</v>
      </c>
      <c r="BB36" s="58" t="s">
        <v>3071</v>
      </c>
      <c r="BC36" s="58" t="s">
        <v>3071</v>
      </c>
      <c r="BD36" s="58" t="s">
        <v>5944</v>
      </c>
      <c r="BE36" s="58" t="s">
        <v>3071</v>
      </c>
      <c r="BF36" s="58" t="s">
        <v>5734</v>
      </c>
      <c r="BG36" s="58" t="s">
        <v>3071</v>
      </c>
      <c r="BH36" s="58" t="s">
        <v>3071</v>
      </c>
      <c r="BI36" s="58" t="s">
        <v>2803</v>
      </c>
      <c r="BJ36" s="58" t="s">
        <v>3071</v>
      </c>
      <c r="BK36" s="58" t="s">
        <v>3071</v>
      </c>
      <c r="BL36" s="58" t="s">
        <v>3071</v>
      </c>
      <c r="BM36" s="58" t="s">
        <v>3071</v>
      </c>
      <c r="BN36" s="58">
        <v>334911.67</v>
      </c>
      <c r="BO36" s="58" t="s">
        <v>3071</v>
      </c>
      <c r="BP36" s="58" t="s">
        <v>5788</v>
      </c>
      <c r="BQ36" s="58" t="s">
        <v>3071</v>
      </c>
      <c r="BR36" s="58" t="s">
        <v>3071</v>
      </c>
      <c r="BS36" s="58" t="s">
        <v>3071</v>
      </c>
      <c r="BT36" s="58" t="s">
        <v>3071</v>
      </c>
      <c r="BU36" s="58" t="s">
        <v>3071</v>
      </c>
      <c r="BV36" s="58" t="s">
        <v>5811</v>
      </c>
      <c r="BW36" s="58" t="s">
        <v>3071</v>
      </c>
      <c r="BX36" s="58">
        <v>334911.67</v>
      </c>
      <c r="BY36" s="58" t="s">
        <v>3071</v>
      </c>
      <c r="BZ36" s="58" t="s">
        <v>3071</v>
      </c>
      <c r="CA36" s="58" t="s">
        <v>5811</v>
      </c>
      <c r="CB36" s="58" t="s">
        <v>5811</v>
      </c>
      <c r="CC36" s="58" t="s">
        <v>3071</v>
      </c>
      <c r="CD36" s="58" t="s">
        <v>3071</v>
      </c>
      <c r="CE36" s="58" t="s">
        <v>5738</v>
      </c>
      <c r="CF36" s="58" t="s">
        <v>5739</v>
      </c>
    </row>
    <row r="37" s="58" customFormat="1" spans="1:84">
      <c r="A37" s="58">
        <v>11323</v>
      </c>
      <c r="B37" s="58" t="s">
        <v>5801</v>
      </c>
      <c r="C37" s="58" t="s">
        <v>3071</v>
      </c>
      <c r="D37" s="58" t="s">
        <v>6032</v>
      </c>
      <c r="E37" s="58" t="s">
        <v>5721</v>
      </c>
      <c r="F37" s="58" t="s">
        <v>6033</v>
      </c>
      <c r="G37" s="58" t="s">
        <v>714</v>
      </c>
      <c r="H37" s="58" t="s">
        <v>5855</v>
      </c>
      <c r="I37" s="58">
        <v>94326.49</v>
      </c>
      <c r="J37" s="58" t="s">
        <v>3071</v>
      </c>
      <c r="K37" s="58" t="s">
        <v>3071</v>
      </c>
      <c r="L37" s="58" t="s">
        <v>5773</v>
      </c>
      <c r="M37" s="58" t="s">
        <v>6034</v>
      </c>
      <c r="N37" s="58" t="s">
        <v>6034</v>
      </c>
      <c r="O37" s="58" t="s">
        <v>3071</v>
      </c>
      <c r="P37" s="58" t="s">
        <v>3071</v>
      </c>
      <c r="Q37" s="58" t="s">
        <v>5855</v>
      </c>
      <c r="R37" s="58" t="s">
        <v>5856</v>
      </c>
      <c r="S37" s="58" t="s">
        <v>5857</v>
      </c>
      <c r="T37" s="58" t="s">
        <v>3071</v>
      </c>
      <c r="U37" s="58" t="s">
        <v>3071</v>
      </c>
      <c r="V37" s="58" t="s">
        <v>3068</v>
      </c>
      <c r="W37" s="58" t="s">
        <v>3071</v>
      </c>
      <c r="X37" s="58" t="s">
        <v>6035</v>
      </c>
      <c r="Y37" s="58" t="s">
        <v>5728</v>
      </c>
      <c r="Z37" s="58" t="s">
        <v>6034</v>
      </c>
      <c r="AA37" s="58" t="s">
        <v>5959</v>
      </c>
      <c r="AB37" s="58" t="s">
        <v>5755</v>
      </c>
      <c r="AC37" s="58" t="s">
        <v>6036</v>
      </c>
      <c r="AD37" s="58" t="s">
        <v>3071</v>
      </c>
      <c r="AE37" s="58" t="s">
        <v>3071</v>
      </c>
      <c r="AF37" s="58" t="s">
        <v>5756</v>
      </c>
      <c r="AG37" s="58" t="s">
        <v>3071</v>
      </c>
      <c r="AH37" s="58" t="s">
        <v>3071</v>
      </c>
      <c r="AI37" s="58" t="s">
        <v>5756</v>
      </c>
      <c r="AJ37" s="58" t="s">
        <v>3071</v>
      </c>
      <c r="AK37" s="58" t="s">
        <v>1286</v>
      </c>
      <c r="AL37" s="58" t="s">
        <v>6037</v>
      </c>
      <c r="AM37" s="58" t="s">
        <v>3071</v>
      </c>
      <c r="AN37" s="58" t="s">
        <v>6038</v>
      </c>
      <c r="AO37" s="58" t="s">
        <v>3071</v>
      </c>
      <c r="AP37" s="60">
        <v>45862.6317361111</v>
      </c>
      <c r="AQ37" s="58" t="s">
        <v>3071</v>
      </c>
      <c r="AR37" s="58" t="s">
        <v>3521</v>
      </c>
      <c r="AS37" s="58" t="s">
        <v>3098</v>
      </c>
      <c r="AT37" s="58" t="s">
        <v>5730</v>
      </c>
      <c r="AU37" s="58" t="s">
        <v>6039</v>
      </c>
      <c r="AV37" s="58" t="s">
        <v>3071</v>
      </c>
      <c r="AW37" s="60">
        <v>45852.381400463</v>
      </c>
      <c r="AX37" s="58" t="s">
        <v>6037</v>
      </c>
      <c r="AY37" s="58" t="s">
        <v>5731</v>
      </c>
      <c r="AZ37" s="58" t="s">
        <v>3071</v>
      </c>
      <c r="BA37" s="58" t="s">
        <v>3071</v>
      </c>
      <c r="BB37" s="58" t="s">
        <v>3071</v>
      </c>
      <c r="BC37" s="58" t="s">
        <v>3071</v>
      </c>
      <c r="BD37" s="58" t="s">
        <v>5863</v>
      </c>
      <c r="BE37" s="58" t="s">
        <v>3071</v>
      </c>
      <c r="BF37" s="58" t="s">
        <v>5734</v>
      </c>
      <c r="BG37" s="58" t="s">
        <v>3071</v>
      </c>
      <c r="BH37" s="58" t="s">
        <v>3071</v>
      </c>
      <c r="BI37" s="58" t="s">
        <v>2803</v>
      </c>
      <c r="BJ37" s="58" t="s">
        <v>3071</v>
      </c>
      <c r="BK37" s="58" t="s">
        <v>3071</v>
      </c>
      <c r="BL37" s="58" t="s">
        <v>3071</v>
      </c>
      <c r="BM37" s="58" t="s">
        <v>3071</v>
      </c>
      <c r="BN37" s="58">
        <v>94326.49</v>
      </c>
      <c r="BO37" s="58" t="s">
        <v>3071</v>
      </c>
      <c r="BP37" s="58" t="s">
        <v>6040</v>
      </c>
      <c r="BQ37" s="58" t="s">
        <v>3071</v>
      </c>
      <c r="BR37" s="58" t="s">
        <v>3071</v>
      </c>
      <c r="BS37" s="58" t="s">
        <v>3071</v>
      </c>
      <c r="BT37" s="58" t="s">
        <v>3071</v>
      </c>
      <c r="BU37" s="58" t="s">
        <v>3071</v>
      </c>
      <c r="BV37" s="58" t="s">
        <v>5737</v>
      </c>
      <c r="BW37" s="58" t="s">
        <v>3071</v>
      </c>
      <c r="BX37" s="58">
        <v>94326.49</v>
      </c>
      <c r="BY37" s="58" t="s">
        <v>3071</v>
      </c>
      <c r="BZ37" s="58" t="s">
        <v>3071</v>
      </c>
      <c r="CA37" s="58" t="s">
        <v>5811</v>
      </c>
      <c r="CB37" s="58" t="s">
        <v>5811</v>
      </c>
      <c r="CC37" s="58" t="s">
        <v>3071</v>
      </c>
      <c r="CD37" s="58" t="s">
        <v>3071</v>
      </c>
      <c r="CE37" s="58" t="s">
        <v>5738</v>
      </c>
      <c r="CF37" s="58" t="s">
        <v>5739</v>
      </c>
    </row>
    <row r="38" s="58" customFormat="1" spans="1:84">
      <c r="A38" s="58">
        <v>11889</v>
      </c>
      <c r="B38" s="58" t="s">
        <v>3071</v>
      </c>
      <c r="C38" s="58" t="s">
        <v>6041</v>
      </c>
      <c r="D38" s="58" t="s">
        <v>3071</v>
      </c>
      <c r="E38" s="58" t="s">
        <v>5721</v>
      </c>
      <c r="F38" s="58" t="s">
        <v>6042</v>
      </c>
      <c r="G38" s="58" t="s">
        <v>714</v>
      </c>
      <c r="H38" s="58" t="s">
        <v>3657</v>
      </c>
      <c r="I38" s="58">
        <v>14049.99</v>
      </c>
      <c r="J38" s="58" t="s">
        <v>3071</v>
      </c>
      <c r="K38" s="58" t="s">
        <v>3071</v>
      </c>
      <c r="L38" s="58" t="s">
        <v>5721</v>
      </c>
      <c r="M38" s="58" t="s">
        <v>6043</v>
      </c>
      <c r="N38" s="58" t="s">
        <v>6043</v>
      </c>
      <c r="O38" s="58" t="s">
        <v>3071</v>
      </c>
      <c r="P38" s="58" t="s">
        <v>3071</v>
      </c>
      <c r="Q38" s="58" t="s">
        <v>3657</v>
      </c>
      <c r="R38" s="58" t="s">
        <v>6044</v>
      </c>
      <c r="S38" s="58" t="s">
        <v>6045</v>
      </c>
      <c r="T38" s="58" t="s">
        <v>5726</v>
      </c>
      <c r="U38" s="58" t="s">
        <v>3071</v>
      </c>
      <c r="V38" s="58" t="s">
        <v>3068</v>
      </c>
      <c r="W38" s="58" t="s">
        <v>3071</v>
      </c>
      <c r="X38" s="58" t="s">
        <v>6046</v>
      </c>
      <c r="Y38" s="58" t="s">
        <v>5728</v>
      </c>
      <c r="Z38" s="58" t="s">
        <v>3218</v>
      </c>
      <c r="AA38" s="58" t="s">
        <v>3071</v>
      </c>
      <c r="AB38" s="58" t="s">
        <v>3071</v>
      </c>
      <c r="AC38" s="58" t="s">
        <v>3071</v>
      </c>
      <c r="AD38" s="58" t="s">
        <v>3071</v>
      </c>
      <c r="AE38" s="58" t="s">
        <v>3071</v>
      </c>
      <c r="AF38" s="58" t="s">
        <v>3071</v>
      </c>
      <c r="AG38" s="58" t="s">
        <v>3071</v>
      </c>
      <c r="AH38" s="58" t="s">
        <v>3071</v>
      </c>
      <c r="AI38" s="58" t="s">
        <v>3071</v>
      </c>
      <c r="AJ38" s="58" t="s">
        <v>3071</v>
      </c>
      <c r="AK38" s="58" t="s">
        <v>3071</v>
      </c>
      <c r="AL38" s="58" t="s">
        <v>3071</v>
      </c>
      <c r="AM38" s="58" t="s">
        <v>3071</v>
      </c>
      <c r="AN38" s="58" t="s">
        <v>3071</v>
      </c>
      <c r="AO38" s="58" t="s">
        <v>3071</v>
      </c>
      <c r="AP38" s="60">
        <v>45853.4485763889</v>
      </c>
      <c r="AQ38" s="58" t="s">
        <v>3071</v>
      </c>
      <c r="AR38" s="58" t="s">
        <v>3071</v>
      </c>
      <c r="AS38" s="58" t="s">
        <v>3098</v>
      </c>
      <c r="AT38" s="58" t="s">
        <v>5730</v>
      </c>
      <c r="AU38" s="58" t="s">
        <v>3071</v>
      </c>
      <c r="AV38" s="58" t="s">
        <v>3071</v>
      </c>
      <c r="AW38" s="60">
        <v>45853.4047222222</v>
      </c>
      <c r="AX38" s="58" t="s">
        <v>3071</v>
      </c>
      <c r="AY38" s="58" t="s">
        <v>5731</v>
      </c>
      <c r="AZ38" s="58" t="s">
        <v>3071</v>
      </c>
      <c r="BA38" s="58" t="s">
        <v>3071</v>
      </c>
      <c r="BB38" s="58" t="s">
        <v>3071</v>
      </c>
      <c r="BC38" s="58" t="s">
        <v>4918</v>
      </c>
      <c r="BD38" s="58" t="s">
        <v>6047</v>
      </c>
      <c r="BE38" s="58" t="s">
        <v>2840</v>
      </c>
      <c r="BF38" s="58" t="s">
        <v>5734</v>
      </c>
      <c r="BG38" s="58" t="s">
        <v>3071</v>
      </c>
      <c r="BH38" s="58" t="s">
        <v>3071</v>
      </c>
      <c r="BI38" s="58" t="s">
        <v>2803</v>
      </c>
      <c r="BJ38" s="58" t="s">
        <v>3071</v>
      </c>
      <c r="BK38" s="58" t="s">
        <v>3071</v>
      </c>
      <c r="BL38" s="58">
        <v>3450866</v>
      </c>
      <c r="BM38" s="58" t="s">
        <v>6048</v>
      </c>
      <c r="BN38" s="58">
        <v>4683.33</v>
      </c>
      <c r="BO38" s="58" t="s">
        <v>3071</v>
      </c>
      <c r="BP38" s="58" t="s">
        <v>3071</v>
      </c>
      <c r="BQ38" s="58" t="s">
        <v>3071</v>
      </c>
      <c r="BR38" s="58" t="s">
        <v>6049</v>
      </c>
      <c r="BS38" s="58" t="s">
        <v>1286</v>
      </c>
      <c r="BT38" s="58" t="s">
        <v>3071</v>
      </c>
      <c r="BU38" s="58" t="s">
        <v>3071</v>
      </c>
      <c r="BV38" s="58" t="s">
        <v>5737</v>
      </c>
      <c r="BW38" s="58" t="s">
        <v>3071</v>
      </c>
      <c r="BX38" s="58">
        <v>4683.33</v>
      </c>
      <c r="BY38" s="58" t="s">
        <v>3071</v>
      </c>
      <c r="BZ38" s="58" t="s">
        <v>3071</v>
      </c>
      <c r="CA38" s="58" t="s">
        <v>3071</v>
      </c>
      <c r="CB38" s="58" t="s">
        <v>3071</v>
      </c>
      <c r="CC38" s="58" t="s">
        <v>3071</v>
      </c>
      <c r="CD38" s="58" t="s">
        <v>3071</v>
      </c>
      <c r="CE38" s="58" t="s">
        <v>5738</v>
      </c>
      <c r="CF38" s="58" t="s">
        <v>5739</v>
      </c>
    </row>
    <row r="39" s="58" customFormat="1" spans="1:84">
      <c r="A39" s="58">
        <v>11898</v>
      </c>
      <c r="B39" s="58" t="s">
        <v>3071</v>
      </c>
      <c r="C39" s="58" t="s">
        <v>6050</v>
      </c>
      <c r="D39" s="58" t="s">
        <v>3071</v>
      </c>
      <c r="E39" s="58" t="s">
        <v>5721</v>
      </c>
      <c r="F39" s="58" t="s">
        <v>6051</v>
      </c>
      <c r="G39" s="58" t="s">
        <v>714</v>
      </c>
      <c r="H39" s="58" t="s">
        <v>3101</v>
      </c>
      <c r="I39" s="58">
        <v>115512</v>
      </c>
      <c r="J39" s="58" t="s">
        <v>3071</v>
      </c>
      <c r="K39" s="58" t="s">
        <v>3071</v>
      </c>
      <c r="L39" s="58" t="s">
        <v>5721</v>
      </c>
      <c r="M39" s="58" t="s">
        <v>6043</v>
      </c>
      <c r="N39" s="58" t="s">
        <v>6043</v>
      </c>
      <c r="O39" s="58" t="s">
        <v>3071</v>
      </c>
      <c r="P39" s="58" t="s">
        <v>3071</v>
      </c>
      <c r="Q39" s="58" t="s">
        <v>3101</v>
      </c>
      <c r="R39" s="58" t="s">
        <v>6052</v>
      </c>
      <c r="S39" s="58" t="s">
        <v>6053</v>
      </c>
      <c r="T39" s="58" t="s">
        <v>5726</v>
      </c>
      <c r="U39" s="58" t="s">
        <v>3071</v>
      </c>
      <c r="V39" s="58" t="s">
        <v>3068</v>
      </c>
      <c r="W39" s="58" t="s">
        <v>3071</v>
      </c>
      <c r="X39" s="58" t="s">
        <v>6054</v>
      </c>
      <c r="Y39" s="58" t="s">
        <v>5728</v>
      </c>
      <c r="Z39" s="58" t="s">
        <v>3218</v>
      </c>
      <c r="AA39" s="58" t="s">
        <v>3071</v>
      </c>
      <c r="AB39" s="58" t="s">
        <v>3071</v>
      </c>
      <c r="AC39" s="58" t="s">
        <v>3071</v>
      </c>
      <c r="AD39" s="58" t="s">
        <v>3071</v>
      </c>
      <c r="AE39" s="58" t="s">
        <v>3071</v>
      </c>
      <c r="AF39" s="58" t="s">
        <v>3071</v>
      </c>
      <c r="AG39" s="58" t="s">
        <v>3071</v>
      </c>
      <c r="AH39" s="58" t="s">
        <v>3071</v>
      </c>
      <c r="AI39" s="58" t="s">
        <v>3071</v>
      </c>
      <c r="AJ39" s="58" t="s">
        <v>3071</v>
      </c>
      <c r="AK39" s="58" t="s">
        <v>3071</v>
      </c>
      <c r="AL39" s="58" t="s">
        <v>3071</v>
      </c>
      <c r="AM39" s="58" t="s">
        <v>3071</v>
      </c>
      <c r="AN39" s="58" t="s">
        <v>3071</v>
      </c>
      <c r="AO39" s="58" t="s">
        <v>3071</v>
      </c>
      <c r="AP39" s="60">
        <v>45853.4484143518</v>
      </c>
      <c r="AQ39" s="58" t="s">
        <v>3071</v>
      </c>
      <c r="AR39" s="58" t="s">
        <v>3071</v>
      </c>
      <c r="AS39" s="58" t="s">
        <v>3098</v>
      </c>
      <c r="AT39" s="58" t="s">
        <v>5730</v>
      </c>
      <c r="AU39" s="58" t="s">
        <v>3071</v>
      </c>
      <c r="AV39" s="58" t="s">
        <v>3071</v>
      </c>
      <c r="AW39" s="60">
        <v>45853.4052546296</v>
      </c>
      <c r="AX39" s="58" t="s">
        <v>3071</v>
      </c>
      <c r="AY39" s="58" t="s">
        <v>5731</v>
      </c>
      <c r="AZ39" s="58" t="s">
        <v>3071</v>
      </c>
      <c r="BA39" s="58" t="s">
        <v>3071</v>
      </c>
      <c r="BB39" s="58" t="s">
        <v>3071</v>
      </c>
      <c r="BC39" s="58" t="s">
        <v>3086</v>
      </c>
      <c r="BD39" s="58" t="s">
        <v>6055</v>
      </c>
      <c r="BE39" s="58" t="s">
        <v>2836</v>
      </c>
      <c r="BF39" s="58" t="s">
        <v>5734</v>
      </c>
      <c r="BG39" s="58" t="s">
        <v>3071</v>
      </c>
      <c r="BH39" s="58" t="s">
        <v>3071</v>
      </c>
      <c r="BI39" s="58" t="s">
        <v>2803</v>
      </c>
      <c r="BJ39" s="58" t="s">
        <v>3071</v>
      </c>
      <c r="BK39" s="58" t="s">
        <v>3071</v>
      </c>
      <c r="BL39" s="58">
        <v>3324346</v>
      </c>
      <c r="BM39" s="58" t="s">
        <v>6056</v>
      </c>
      <c r="BN39" s="58">
        <v>38504</v>
      </c>
      <c r="BO39" s="58" t="s">
        <v>3071</v>
      </c>
      <c r="BP39" s="58" t="s">
        <v>3071</v>
      </c>
      <c r="BQ39" s="58" t="s">
        <v>3071</v>
      </c>
      <c r="BR39" s="58" t="s">
        <v>6057</v>
      </c>
      <c r="BS39" s="58" t="s">
        <v>1286</v>
      </c>
      <c r="BT39" s="58" t="s">
        <v>3071</v>
      </c>
      <c r="BU39" s="58" t="s">
        <v>3071</v>
      </c>
      <c r="BV39" s="58" t="s">
        <v>5737</v>
      </c>
      <c r="BW39" s="58" t="s">
        <v>3071</v>
      </c>
      <c r="BX39" s="58">
        <v>38504</v>
      </c>
      <c r="BY39" s="58" t="s">
        <v>3071</v>
      </c>
      <c r="BZ39" s="58" t="s">
        <v>3071</v>
      </c>
      <c r="CA39" s="58" t="s">
        <v>3071</v>
      </c>
      <c r="CB39" s="58" t="s">
        <v>3071</v>
      </c>
      <c r="CC39" s="58" t="s">
        <v>3071</v>
      </c>
      <c r="CD39" s="58" t="s">
        <v>3071</v>
      </c>
      <c r="CE39" s="58" t="s">
        <v>5738</v>
      </c>
      <c r="CF39" s="58" t="s">
        <v>5739</v>
      </c>
    </row>
    <row r="40" s="58" customFormat="1" spans="1:84">
      <c r="A40" s="58">
        <v>11911</v>
      </c>
      <c r="B40" s="58" t="s">
        <v>3071</v>
      </c>
      <c r="C40" s="58" t="s">
        <v>6058</v>
      </c>
      <c r="D40" s="58" t="s">
        <v>3071</v>
      </c>
      <c r="E40" s="58" t="s">
        <v>5721</v>
      </c>
      <c r="F40" s="58" t="s">
        <v>6059</v>
      </c>
      <c r="G40" s="58" t="s">
        <v>714</v>
      </c>
      <c r="H40" s="58" t="s">
        <v>6060</v>
      </c>
      <c r="I40" s="58">
        <v>6283</v>
      </c>
      <c r="J40" s="58" t="s">
        <v>3071</v>
      </c>
      <c r="K40" s="58" t="s">
        <v>3071</v>
      </c>
      <c r="L40" s="58" t="s">
        <v>5773</v>
      </c>
      <c r="M40" s="58" t="s">
        <v>6043</v>
      </c>
      <c r="N40" s="58" t="s">
        <v>6043</v>
      </c>
      <c r="O40" s="58" t="s">
        <v>3071</v>
      </c>
      <c r="P40" s="58" t="s">
        <v>3071</v>
      </c>
      <c r="Q40" s="58" t="s">
        <v>5114</v>
      </c>
      <c r="R40" s="58" t="s">
        <v>6061</v>
      </c>
      <c r="S40" s="58" t="s">
        <v>6062</v>
      </c>
      <c r="T40" s="58" t="s">
        <v>5726</v>
      </c>
      <c r="U40" s="58" t="s">
        <v>3071</v>
      </c>
      <c r="V40" s="58" t="s">
        <v>3068</v>
      </c>
      <c r="W40" s="58" t="s">
        <v>3071</v>
      </c>
      <c r="X40" s="58" t="s">
        <v>6063</v>
      </c>
      <c r="Y40" s="58" t="s">
        <v>5728</v>
      </c>
      <c r="Z40" s="58" t="s">
        <v>3218</v>
      </c>
      <c r="AA40" s="58" t="s">
        <v>3107</v>
      </c>
      <c r="AB40" s="58" t="s">
        <v>3071</v>
      </c>
      <c r="AC40" s="58" t="s">
        <v>5779</v>
      </c>
      <c r="AD40" s="58" t="s">
        <v>3071</v>
      </c>
      <c r="AE40" s="58" t="s">
        <v>3071</v>
      </c>
      <c r="AF40" s="58" t="s">
        <v>3071</v>
      </c>
      <c r="AG40" s="58" t="s">
        <v>3071</v>
      </c>
      <c r="AH40" s="58" t="s">
        <v>3071</v>
      </c>
      <c r="AI40" s="58" t="s">
        <v>3071</v>
      </c>
      <c r="AJ40" s="58" t="s">
        <v>3071</v>
      </c>
      <c r="AK40" s="58" t="s">
        <v>1286</v>
      </c>
      <c r="AL40" s="58" t="s">
        <v>6064</v>
      </c>
      <c r="AM40" s="58" t="s">
        <v>3071</v>
      </c>
      <c r="AN40" s="58" t="s">
        <v>6065</v>
      </c>
      <c r="AO40" s="58" t="s">
        <v>3071</v>
      </c>
      <c r="AP40" s="60">
        <v>45887.677962963</v>
      </c>
      <c r="AQ40" s="58" t="s">
        <v>3071</v>
      </c>
      <c r="AR40" s="58" t="s">
        <v>3825</v>
      </c>
      <c r="AS40" s="58" t="s">
        <v>3098</v>
      </c>
      <c r="AT40" s="58" t="s">
        <v>5730</v>
      </c>
      <c r="AU40" s="58" t="s">
        <v>6066</v>
      </c>
      <c r="AV40" s="58" t="s">
        <v>3071</v>
      </c>
      <c r="AW40" s="60">
        <v>45853.4045833333</v>
      </c>
      <c r="AX40" s="58" t="s">
        <v>6064</v>
      </c>
      <c r="AY40" s="58" t="s">
        <v>5731</v>
      </c>
      <c r="AZ40" s="58" t="s">
        <v>3071</v>
      </c>
      <c r="BA40" s="58" t="s">
        <v>3071</v>
      </c>
      <c r="BB40" s="58" t="s">
        <v>3071</v>
      </c>
      <c r="BC40" s="58" t="s">
        <v>6067</v>
      </c>
      <c r="BD40" s="58" t="s">
        <v>5732</v>
      </c>
      <c r="BE40" s="58" t="s">
        <v>3071</v>
      </c>
      <c r="BF40" s="58" t="s">
        <v>5734</v>
      </c>
      <c r="BG40" s="58" t="s">
        <v>3071</v>
      </c>
      <c r="BH40" s="58" t="s">
        <v>3071</v>
      </c>
      <c r="BI40" s="58" t="s">
        <v>2803</v>
      </c>
      <c r="BJ40" s="58" t="s">
        <v>3071</v>
      </c>
      <c r="BK40" s="58" t="s">
        <v>3071</v>
      </c>
      <c r="BL40" s="58">
        <v>3643596</v>
      </c>
      <c r="BM40" s="58" t="s">
        <v>6068</v>
      </c>
      <c r="BN40" s="58" t="s">
        <v>3071</v>
      </c>
      <c r="BO40" s="58">
        <v>5383</v>
      </c>
      <c r="BP40" s="58" t="s">
        <v>5788</v>
      </c>
      <c r="BQ40" s="58" t="s">
        <v>3071</v>
      </c>
      <c r="BR40" s="58" t="s">
        <v>6069</v>
      </c>
      <c r="BS40" s="58" t="s">
        <v>1286</v>
      </c>
      <c r="BT40" s="58" t="s">
        <v>1286</v>
      </c>
      <c r="BU40" s="58" t="s">
        <v>3071</v>
      </c>
      <c r="BV40" s="58" t="s">
        <v>5737</v>
      </c>
      <c r="BW40" s="58" t="s">
        <v>3071</v>
      </c>
      <c r="BX40" s="58">
        <v>5383</v>
      </c>
      <c r="BY40" s="58" t="s">
        <v>3071</v>
      </c>
      <c r="BZ40" s="58" t="s">
        <v>3071</v>
      </c>
      <c r="CA40" s="58" t="s">
        <v>3071</v>
      </c>
      <c r="CB40" s="58" t="s">
        <v>3071</v>
      </c>
      <c r="CC40" s="58" t="s">
        <v>3071</v>
      </c>
      <c r="CD40" s="58" t="s">
        <v>3071</v>
      </c>
      <c r="CE40" s="58" t="s">
        <v>5738</v>
      </c>
      <c r="CF40" s="58" t="s">
        <v>5739</v>
      </c>
    </row>
    <row r="41" s="58" customFormat="1" spans="1:84">
      <c r="A41" s="58">
        <v>12928</v>
      </c>
      <c r="B41" s="58" t="s">
        <v>3071</v>
      </c>
      <c r="C41" s="58" t="s">
        <v>6070</v>
      </c>
      <c r="D41" s="58" t="s">
        <v>3071</v>
      </c>
      <c r="E41" s="58" t="s">
        <v>5721</v>
      </c>
      <c r="F41" s="58" t="s">
        <v>6071</v>
      </c>
      <c r="G41" s="58" t="s">
        <v>714</v>
      </c>
      <c r="H41" s="58" t="s">
        <v>3261</v>
      </c>
      <c r="I41" s="58">
        <v>1844.4</v>
      </c>
      <c r="J41" s="58" t="s">
        <v>3071</v>
      </c>
      <c r="K41" s="58" t="s">
        <v>3071</v>
      </c>
      <c r="L41" s="58" t="s">
        <v>5721</v>
      </c>
      <c r="M41" s="58" t="s">
        <v>6072</v>
      </c>
      <c r="N41" s="58" t="s">
        <v>6072</v>
      </c>
      <c r="O41" s="58" t="s">
        <v>3071</v>
      </c>
      <c r="P41" s="58" t="s">
        <v>3071</v>
      </c>
      <c r="Q41" s="58" t="s">
        <v>3261</v>
      </c>
      <c r="R41" s="58" t="s">
        <v>5882</v>
      </c>
      <c r="S41" s="58" t="s">
        <v>5848</v>
      </c>
      <c r="T41" s="58" t="s">
        <v>5726</v>
      </c>
      <c r="U41" s="58" t="s">
        <v>3071</v>
      </c>
      <c r="V41" s="58" t="s">
        <v>3068</v>
      </c>
      <c r="W41" s="58" t="s">
        <v>3071</v>
      </c>
      <c r="X41" s="58" t="s">
        <v>6073</v>
      </c>
      <c r="Y41" s="58" t="s">
        <v>5728</v>
      </c>
      <c r="Z41" s="58" t="s">
        <v>3218</v>
      </c>
      <c r="AA41" s="58" t="s">
        <v>3071</v>
      </c>
      <c r="AB41" s="58" t="s">
        <v>3071</v>
      </c>
      <c r="AC41" s="58" t="s">
        <v>3071</v>
      </c>
      <c r="AD41" s="58" t="s">
        <v>3071</v>
      </c>
      <c r="AE41" s="58" t="s">
        <v>3071</v>
      </c>
      <c r="AF41" s="58" t="s">
        <v>3071</v>
      </c>
      <c r="AG41" s="58" t="s">
        <v>3071</v>
      </c>
      <c r="AH41" s="58" t="s">
        <v>3071</v>
      </c>
      <c r="AI41" s="58" t="s">
        <v>3071</v>
      </c>
      <c r="AJ41" s="58" t="s">
        <v>3071</v>
      </c>
      <c r="AK41" s="58" t="s">
        <v>3071</v>
      </c>
      <c r="AL41" s="58" t="s">
        <v>3071</v>
      </c>
      <c r="AM41" s="58" t="s">
        <v>3071</v>
      </c>
      <c r="AN41" s="58" t="s">
        <v>3071</v>
      </c>
      <c r="AO41" s="58" t="s">
        <v>3071</v>
      </c>
      <c r="AP41" s="60">
        <v>45853.4479282407</v>
      </c>
      <c r="AQ41" s="58" t="s">
        <v>3071</v>
      </c>
      <c r="AR41" s="58" t="s">
        <v>3071</v>
      </c>
      <c r="AS41" s="58" t="s">
        <v>3098</v>
      </c>
      <c r="AT41" s="58" t="s">
        <v>5730</v>
      </c>
      <c r="AU41" s="58" t="s">
        <v>3071</v>
      </c>
      <c r="AV41" s="58" t="s">
        <v>3071</v>
      </c>
      <c r="AW41" s="60">
        <v>45852.7453125</v>
      </c>
      <c r="AX41" s="58" t="s">
        <v>3071</v>
      </c>
      <c r="AY41" s="58" t="s">
        <v>5731</v>
      </c>
      <c r="AZ41" s="58" t="s">
        <v>3071</v>
      </c>
      <c r="BA41" s="58" t="s">
        <v>3071</v>
      </c>
      <c r="BB41" s="58" t="s">
        <v>3071</v>
      </c>
      <c r="BC41" s="58" t="s">
        <v>3250</v>
      </c>
      <c r="BD41" s="58" t="s">
        <v>5884</v>
      </c>
      <c r="BE41" s="58" t="s">
        <v>2855</v>
      </c>
      <c r="BF41" s="58" t="s">
        <v>5734</v>
      </c>
      <c r="BG41" s="58" t="s">
        <v>3071</v>
      </c>
      <c r="BH41" s="58" t="s">
        <v>3071</v>
      </c>
      <c r="BI41" s="58" t="s">
        <v>2803</v>
      </c>
      <c r="BJ41" s="58" t="s">
        <v>3071</v>
      </c>
      <c r="BK41" s="58" t="s">
        <v>3071</v>
      </c>
      <c r="BL41" s="58">
        <v>3118247</v>
      </c>
      <c r="BM41" s="58" t="s">
        <v>6074</v>
      </c>
      <c r="BN41" s="58">
        <v>1844.4</v>
      </c>
      <c r="BO41" s="58" t="s">
        <v>3071</v>
      </c>
      <c r="BP41" s="58" t="s">
        <v>3071</v>
      </c>
      <c r="BQ41" s="58" t="s">
        <v>3071</v>
      </c>
      <c r="BR41" s="58" t="s">
        <v>6075</v>
      </c>
      <c r="BS41" s="58" t="s">
        <v>1286</v>
      </c>
      <c r="BT41" s="58" t="s">
        <v>3071</v>
      </c>
      <c r="BU41" s="58" t="s">
        <v>3071</v>
      </c>
      <c r="BV41" s="58" t="s">
        <v>5737</v>
      </c>
      <c r="BW41" s="58" t="s">
        <v>3071</v>
      </c>
      <c r="BX41" s="58">
        <v>1844.4</v>
      </c>
      <c r="BY41" s="58" t="s">
        <v>3071</v>
      </c>
      <c r="BZ41" s="58" t="s">
        <v>3071</v>
      </c>
      <c r="CA41" s="58" t="s">
        <v>3071</v>
      </c>
      <c r="CB41" s="58" t="s">
        <v>3071</v>
      </c>
      <c r="CC41" s="58" t="s">
        <v>3071</v>
      </c>
      <c r="CD41" s="58" t="s">
        <v>3071</v>
      </c>
      <c r="CE41" s="58" t="s">
        <v>5738</v>
      </c>
      <c r="CF41" s="58" t="s">
        <v>5739</v>
      </c>
    </row>
    <row r="42" s="58" customFormat="1" spans="1:84">
      <c r="A42" s="58">
        <v>12929</v>
      </c>
      <c r="B42" s="58" t="s">
        <v>3071</v>
      </c>
      <c r="C42" s="58" t="s">
        <v>6076</v>
      </c>
      <c r="D42" s="58" t="s">
        <v>3071</v>
      </c>
      <c r="E42" s="58" t="s">
        <v>5721</v>
      </c>
      <c r="F42" s="58" t="s">
        <v>6077</v>
      </c>
      <c r="G42" s="58" t="s">
        <v>714</v>
      </c>
      <c r="H42" s="58" t="s">
        <v>3276</v>
      </c>
      <c r="I42" s="58">
        <v>2140.63</v>
      </c>
      <c r="J42" s="58" t="s">
        <v>3071</v>
      </c>
      <c r="K42" s="58" t="s">
        <v>3071</v>
      </c>
      <c r="L42" s="58" t="s">
        <v>5773</v>
      </c>
      <c r="M42" s="58" t="s">
        <v>6072</v>
      </c>
      <c r="N42" s="58" t="s">
        <v>6072</v>
      </c>
      <c r="O42" s="58" t="s">
        <v>3071</v>
      </c>
      <c r="P42" s="58" t="s">
        <v>3071</v>
      </c>
      <c r="Q42" s="58" t="s">
        <v>3276</v>
      </c>
      <c r="R42" s="58" t="s">
        <v>5889</v>
      </c>
      <c r="S42" s="58" t="s">
        <v>5890</v>
      </c>
      <c r="T42" s="58" t="s">
        <v>5726</v>
      </c>
      <c r="U42" s="58" t="s">
        <v>3071</v>
      </c>
      <c r="V42" s="58" t="s">
        <v>3068</v>
      </c>
      <c r="W42" s="58" t="s">
        <v>3071</v>
      </c>
      <c r="X42" s="58" t="s">
        <v>6078</v>
      </c>
      <c r="Y42" s="58" t="s">
        <v>5728</v>
      </c>
      <c r="Z42" s="58" t="s">
        <v>6079</v>
      </c>
      <c r="AA42" s="58" t="s">
        <v>5859</v>
      </c>
      <c r="AB42" s="58" t="s">
        <v>3071</v>
      </c>
      <c r="AC42" s="58" t="s">
        <v>5779</v>
      </c>
      <c r="AD42" s="58" t="s">
        <v>3071</v>
      </c>
      <c r="AE42" s="58" t="s">
        <v>3071</v>
      </c>
      <c r="AF42" s="58" t="s">
        <v>3071</v>
      </c>
      <c r="AG42" s="58" t="s">
        <v>3071</v>
      </c>
      <c r="AH42" s="58" t="s">
        <v>3071</v>
      </c>
      <c r="AI42" s="58" t="s">
        <v>3071</v>
      </c>
      <c r="AJ42" s="58" t="s">
        <v>3071</v>
      </c>
      <c r="AK42" s="58" t="s">
        <v>1286</v>
      </c>
      <c r="AL42" s="58" t="s">
        <v>6080</v>
      </c>
      <c r="AM42" s="58" t="s">
        <v>3071</v>
      </c>
      <c r="AN42" s="58" t="s">
        <v>6081</v>
      </c>
      <c r="AO42" s="58" t="s">
        <v>3071</v>
      </c>
      <c r="AP42" s="60">
        <v>45896.7493287037</v>
      </c>
      <c r="AQ42" s="58" t="s">
        <v>3071</v>
      </c>
      <c r="AR42" s="58" t="s">
        <v>3156</v>
      </c>
      <c r="AS42" s="58" t="s">
        <v>3098</v>
      </c>
      <c r="AT42" s="58" t="s">
        <v>5730</v>
      </c>
      <c r="AU42" s="58" t="s">
        <v>6082</v>
      </c>
      <c r="AV42" s="58" t="s">
        <v>3071</v>
      </c>
      <c r="AW42" s="60">
        <v>45849.6888310185</v>
      </c>
      <c r="AX42" s="58" t="s">
        <v>6080</v>
      </c>
      <c r="AY42" s="58" t="s">
        <v>5731</v>
      </c>
      <c r="AZ42" s="58" t="s">
        <v>3071</v>
      </c>
      <c r="BA42" s="58" t="s">
        <v>3071</v>
      </c>
      <c r="BB42" s="58" t="s">
        <v>3071</v>
      </c>
      <c r="BC42" s="58" t="s">
        <v>3265</v>
      </c>
      <c r="BD42" s="58" t="s">
        <v>5892</v>
      </c>
      <c r="BE42" s="58" t="s">
        <v>2851</v>
      </c>
      <c r="BF42" s="58" t="s">
        <v>5734</v>
      </c>
      <c r="BG42" s="58" t="s">
        <v>3071</v>
      </c>
      <c r="BH42" s="58" t="s">
        <v>3071</v>
      </c>
      <c r="BI42" s="58" t="s">
        <v>2803</v>
      </c>
      <c r="BJ42" s="58" t="s">
        <v>3071</v>
      </c>
      <c r="BK42" s="58" t="s">
        <v>3071</v>
      </c>
      <c r="BL42" s="58">
        <v>3118246</v>
      </c>
      <c r="BM42" s="58" t="s">
        <v>6083</v>
      </c>
      <c r="BN42" s="58" t="s">
        <v>3071</v>
      </c>
      <c r="BO42" s="58">
        <v>2140.63</v>
      </c>
      <c r="BP42" s="58" t="s">
        <v>5864</v>
      </c>
      <c r="BQ42" s="58" t="s">
        <v>3071</v>
      </c>
      <c r="BR42" s="58" t="s">
        <v>6084</v>
      </c>
      <c r="BS42" s="58" t="s">
        <v>1286</v>
      </c>
      <c r="BT42" s="58" t="s">
        <v>3071</v>
      </c>
      <c r="BU42" s="58" t="s">
        <v>3071</v>
      </c>
      <c r="BV42" s="58" t="s">
        <v>5737</v>
      </c>
      <c r="BW42" s="58" t="s">
        <v>3071</v>
      </c>
      <c r="BX42" s="58">
        <v>2140.63</v>
      </c>
      <c r="BY42" s="58" t="s">
        <v>3071</v>
      </c>
      <c r="BZ42" s="58" t="s">
        <v>3071</v>
      </c>
      <c r="CA42" s="58" t="s">
        <v>3071</v>
      </c>
      <c r="CB42" s="58" t="s">
        <v>3071</v>
      </c>
      <c r="CC42" s="58" t="s">
        <v>3071</v>
      </c>
      <c r="CD42" s="58" t="s">
        <v>3071</v>
      </c>
      <c r="CE42" s="58" t="s">
        <v>5738</v>
      </c>
      <c r="CF42" s="58" t="s">
        <v>5739</v>
      </c>
    </row>
    <row r="43" s="58" customFormat="1" spans="1:84">
      <c r="A43" s="58">
        <v>12930</v>
      </c>
      <c r="B43" s="58" t="s">
        <v>3071</v>
      </c>
      <c r="C43" s="58" t="s">
        <v>6085</v>
      </c>
      <c r="D43" s="58" t="s">
        <v>3071</v>
      </c>
      <c r="E43" s="58" t="s">
        <v>5721</v>
      </c>
      <c r="F43" s="58" t="s">
        <v>6086</v>
      </c>
      <c r="G43" s="58" t="s">
        <v>714</v>
      </c>
      <c r="H43" s="58" t="s">
        <v>3963</v>
      </c>
      <c r="I43" s="58">
        <v>4200</v>
      </c>
      <c r="J43" s="58" t="s">
        <v>3071</v>
      </c>
      <c r="K43" s="58" t="s">
        <v>3071</v>
      </c>
      <c r="L43" s="58" t="s">
        <v>5773</v>
      </c>
      <c r="M43" s="58" t="s">
        <v>6072</v>
      </c>
      <c r="N43" s="58" t="s">
        <v>6072</v>
      </c>
      <c r="O43" s="58" t="s">
        <v>3071</v>
      </c>
      <c r="P43" s="58" t="s">
        <v>3071</v>
      </c>
      <c r="Q43" s="58" t="s">
        <v>3963</v>
      </c>
      <c r="R43" s="58" t="s">
        <v>6087</v>
      </c>
      <c r="S43" s="58" t="s">
        <v>6088</v>
      </c>
      <c r="T43" s="58" t="s">
        <v>5726</v>
      </c>
      <c r="U43" s="58" t="s">
        <v>3071</v>
      </c>
      <c r="V43" s="58" t="s">
        <v>3068</v>
      </c>
      <c r="W43" s="58" t="s">
        <v>3071</v>
      </c>
      <c r="X43" s="58" t="s">
        <v>6089</v>
      </c>
      <c r="Y43" s="58" t="s">
        <v>5728</v>
      </c>
      <c r="Z43" s="58" t="s">
        <v>3218</v>
      </c>
      <c r="AA43" s="58" t="s">
        <v>5859</v>
      </c>
      <c r="AB43" s="58" t="s">
        <v>3071</v>
      </c>
      <c r="AC43" s="58" t="s">
        <v>5779</v>
      </c>
      <c r="AD43" s="58" t="s">
        <v>3071</v>
      </c>
      <c r="AE43" s="58" t="s">
        <v>3071</v>
      </c>
      <c r="AF43" s="58" t="s">
        <v>3071</v>
      </c>
      <c r="AG43" s="58" t="s">
        <v>3071</v>
      </c>
      <c r="AH43" s="58" t="s">
        <v>3071</v>
      </c>
      <c r="AI43" s="58" t="s">
        <v>3071</v>
      </c>
      <c r="AJ43" s="58" t="s">
        <v>3071</v>
      </c>
      <c r="AK43" s="58" t="s">
        <v>1286</v>
      </c>
      <c r="AL43" s="58" t="s">
        <v>6090</v>
      </c>
      <c r="AM43" s="58" t="s">
        <v>3071</v>
      </c>
      <c r="AN43" s="58" t="s">
        <v>6091</v>
      </c>
      <c r="AO43" s="58" t="s">
        <v>3071</v>
      </c>
      <c r="AP43" s="60">
        <v>45896.7493055556</v>
      </c>
      <c r="AQ43" s="58" t="s">
        <v>3071</v>
      </c>
      <c r="AR43" s="58" t="s">
        <v>3156</v>
      </c>
      <c r="AS43" s="58" t="s">
        <v>3098</v>
      </c>
      <c r="AT43" s="58" t="s">
        <v>5730</v>
      </c>
      <c r="AU43" s="58" t="s">
        <v>6092</v>
      </c>
      <c r="AV43" s="58" t="s">
        <v>3071</v>
      </c>
      <c r="AW43" s="60">
        <v>45852.7465277778</v>
      </c>
      <c r="AX43" s="58" t="s">
        <v>6090</v>
      </c>
      <c r="AY43" s="58" t="s">
        <v>5731</v>
      </c>
      <c r="AZ43" s="58" t="s">
        <v>3071</v>
      </c>
      <c r="BA43" s="58" t="s">
        <v>3071</v>
      </c>
      <c r="BB43" s="58" t="s">
        <v>3071</v>
      </c>
      <c r="BC43" s="58" t="s">
        <v>3952</v>
      </c>
      <c r="BD43" s="58" t="s">
        <v>5963</v>
      </c>
      <c r="BE43" s="58" t="s">
        <v>2857</v>
      </c>
      <c r="BF43" s="58" t="s">
        <v>5734</v>
      </c>
      <c r="BG43" s="58" t="s">
        <v>3071</v>
      </c>
      <c r="BH43" s="58" t="s">
        <v>3071</v>
      </c>
      <c r="BI43" s="58" t="s">
        <v>2803</v>
      </c>
      <c r="BJ43" s="58" t="s">
        <v>3071</v>
      </c>
      <c r="BK43" s="58" t="s">
        <v>3071</v>
      </c>
      <c r="BL43" s="58">
        <v>3108813</v>
      </c>
      <c r="BM43" s="58" t="s">
        <v>6093</v>
      </c>
      <c r="BN43" s="58" t="s">
        <v>3071</v>
      </c>
      <c r="BO43" s="58">
        <v>4200</v>
      </c>
      <c r="BP43" s="58" t="s">
        <v>5864</v>
      </c>
      <c r="BQ43" s="58" t="s">
        <v>3071</v>
      </c>
      <c r="BR43" s="58" t="s">
        <v>6094</v>
      </c>
      <c r="BS43" s="58" t="s">
        <v>1286</v>
      </c>
      <c r="BT43" s="58" t="s">
        <v>3071</v>
      </c>
      <c r="BU43" s="58" t="s">
        <v>3071</v>
      </c>
      <c r="BV43" s="58" t="s">
        <v>5737</v>
      </c>
      <c r="BW43" s="58" t="s">
        <v>3071</v>
      </c>
      <c r="BX43" s="58">
        <v>4200</v>
      </c>
      <c r="BY43" s="58" t="s">
        <v>3071</v>
      </c>
      <c r="BZ43" s="58" t="s">
        <v>3071</v>
      </c>
      <c r="CA43" s="58" t="s">
        <v>3071</v>
      </c>
      <c r="CB43" s="58" t="s">
        <v>3071</v>
      </c>
      <c r="CC43" s="58" t="s">
        <v>3071</v>
      </c>
      <c r="CD43" s="58" t="s">
        <v>3071</v>
      </c>
      <c r="CE43" s="58" t="s">
        <v>5738</v>
      </c>
      <c r="CF43" s="58" t="s">
        <v>5739</v>
      </c>
    </row>
    <row r="44" s="58" customFormat="1" spans="1:84">
      <c r="A44" s="58">
        <v>12931</v>
      </c>
      <c r="B44" s="58" t="s">
        <v>3071</v>
      </c>
      <c r="C44" s="58" t="s">
        <v>6095</v>
      </c>
      <c r="D44" s="58" t="s">
        <v>3071</v>
      </c>
      <c r="E44" s="58" t="s">
        <v>5721</v>
      </c>
      <c r="F44" s="58" t="s">
        <v>6096</v>
      </c>
      <c r="G44" s="58" t="s">
        <v>714</v>
      </c>
      <c r="H44" s="58" t="s">
        <v>5897</v>
      </c>
      <c r="I44" s="58">
        <v>2376.52</v>
      </c>
      <c r="J44" s="58" t="s">
        <v>3071</v>
      </c>
      <c r="K44" s="58" t="s">
        <v>3071</v>
      </c>
      <c r="L44" s="58" t="s">
        <v>5773</v>
      </c>
      <c r="M44" s="58" t="s">
        <v>6072</v>
      </c>
      <c r="N44" s="58" t="s">
        <v>6072</v>
      </c>
      <c r="O44" s="58" t="s">
        <v>3071</v>
      </c>
      <c r="P44" s="58" t="s">
        <v>3071</v>
      </c>
      <c r="Q44" s="58" t="s">
        <v>3631</v>
      </c>
      <c r="R44" s="58" t="s">
        <v>5898</v>
      </c>
      <c r="S44" s="58" t="s">
        <v>5899</v>
      </c>
      <c r="T44" s="58" t="s">
        <v>5726</v>
      </c>
      <c r="U44" s="58" t="s">
        <v>3071</v>
      </c>
      <c r="V44" s="58" t="s">
        <v>3068</v>
      </c>
      <c r="W44" s="58" t="s">
        <v>3071</v>
      </c>
      <c r="X44" s="58" t="s">
        <v>6097</v>
      </c>
      <c r="Y44" s="58" t="s">
        <v>5728</v>
      </c>
      <c r="Z44" s="58" t="s">
        <v>6043</v>
      </c>
      <c r="AA44" s="58" t="s">
        <v>5859</v>
      </c>
      <c r="AB44" s="58" t="s">
        <v>3071</v>
      </c>
      <c r="AC44" s="58" t="s">
        <v>5779</v>
      </c>
      <c r="AD44" s="58" t="s">
        <v>3071</v>
      </c>
      <c r="AE44" s="58" t="s">
        <v>3071</v>
      </c>
      <c r="AF44" s="58" t="s">
        <v>3071</v>
      </c>
      <c r="AG44" s="58" t="s">
        <v>3071</v>
      </c>
      <c r="AH44" s="58" t="s">
        <v>3071</v>
      </c>
      <c r="AI44" s="58" t="s">
        <v>3071</v>
      </c>
      <c r="AJ44" s="58" t="s">
        <v>3071</v>
      </c>
      <c r="AK44" s="58" t="s">
        <v>1286</v>
      </c>
      <c r="AL44" s="58" t="s">
        <v>6098</v>
      </c>
      <c r="AM44" s="58" t="s">
        <v>3071</v>
      </c>
      <c r="AN44" s="58" t="s">
        <v>6099</v>
      </c>
      <c r="AO44" s="58" t="s">
        <v>3071</v>
      </c>
      <c r="AP44" s="60">
        <v>45896.7492824074</v>
      </c>
      <c r="AQ44" s="58" t="s">
        <v>3071</v>
      </c>
      <c r="AR44" s="58" t="s">
        <v>3156</v>
      </c>
      <c r="AS44" s="58" t="s">
        <v>3098</v>
      </c>
      <c r="AT44" s="58" t="s">
        <v>5730</v>
      </c>
      <c r="AU44" s="58" t="s">
        <v>6100</v>
      </c>
      <c r="AV44" s="58" t="s">
        <v>3071</v>
      </c>
      <c r="AW44" s="60">
        <v>45848.627337963</v>
      </c>
      <c r="AX44" s="58" t="s">
        <v>6098</v>
      </c>
      <c r="AY44" s="58" t="s">
        <v>5731</v>
      </c>
      <c r="AZ44" s="58" t="s">
        <v>3071</v>
      </c>
      <c r="BA44" s="58" t="s">
        <v>3071</v>
      </c>
      <c r="BB44" s="58" t="s">
        <v>3071</v>
      </c>
      <c r="BC44" s="58" t="s">
        <v>5901</v>
      </c>
      <c r="BD44" s="58" t="s">
        <v>5902</v>
      </c>
      <c r="BE44" s="58" t="s">
        <v>2827</v>
      </c>
      <c r="BF44" s="58" t="s">
        <v>5734</v>
      </c>
      <c r="BG44" s="58" t="s">
        <v>3071</v>
      </c>
      <c r="BH44" s="58" t="s">
        <v>3071</v>
      </c>
      <c r="BI44" s="58" t="s">
        <v>2803</v>
      </c>
      <c r="BJ44" s="58" t="s">
        <v>3071</v>
      </c>
      <c r="BK44" s="58" t="s">
        <v>3071</v>
      </c>
      <c r="BL44" s="58">
        <v>3350750</v>
      </c>
      <c r="BM44" s="58" t="s">
        <v>6101</v>
      </c>
      <c r="BN44" s="58" t="s">
        <v>3071</v>
      </c>
      <c r="BO44" s="58">
        <v>2376.52</v>
      </c>
      <c r="BP44" s="58" t="s">
        <v>5864</v>
      </c>
      <c r="BQ44" s="58" t="s">
        <v>3071</v>
      </c>
      <c r="BR44" s="58" t="s">
        <v>6102</v>
      </c>
      <c r="BS44" s="58" t="s">
        <v>1286</v>
      </c>
      <c r="BT44" s="58" t="s">
        <v>3071</v>
      </c>
      <c r="BU44" s="58" t="s">
        <v>3071</v>
      </c>
      <c r="BV44" s="58" t="s">
        <v>5737</v>
      </c>
      <c r="BW44" s="58" t="s">
        <v>3071</v>
      </c>
      <c r="BX44" s="58">
        <v>2376.52</v>
      </c>
      <c r="BY44" s="58" t="s">
        <v>3071</v>
      </c>
      <c r="BZ44" s="58" t="s">
        <v>3071</v>
      </c>
      <c r="CA44" s="58" t="s">
        <v>3071</v>
      </c>
      <c r="CB44" s="58" t="s">
        <v>3071</v>
      </c>
      <c r="CC44" s="58" t="s">
        <v>3071</v>
      </c>
      <c r="CD44" s="58" t="s">
        <v>3071</v>
      </c>
      <c r="CE44" s="58" t="s">
        <v>5738</v>
      </c>
      <c r="CF44" s="58" t="s">
        <v>5739</v>
      </c>
    </row>
    <row r="45" s="58" customFormat="1" spans="1:84">
      <c r="A45" s="58">
        <v>12932</v>
      </c>
      <c r="B45" s="58" t="s">
        <v>3071</v>
      </c>
      <c r="C45" s="58" t="s">
        <v>6103</v>
      </c>
      <c r="D45" s="58" t="s">
        <v>3071</v>
      </c>
      <c r="E45" s="58" t="s">
        <v>5721</v>
      </c>
      <c r="F45" s="58" t="s">
        <v>6104</v>
      </c>
      <c r="G45" s="58" t="s">
        <v>714</v>
      </c>
      <c r="H45" s="58" t="s">
        <v>5897</v>
      </c>
      <c r="I45" s="58">
        <v>4060</v>
      </c>
      <c r="J45" s="58" t="s">
        <v>3071</v>
      </c>
      <c r="K45" s="58" t="s">
        <v>3071</v>
      </c>
      <c r="L45" s="58" t="s">
        <v>5773</v>
      </c>
      <c r="M45" s="58" t="s">
        <v>6072</v>
      </c>
      <c r="N45" s="58" t="s">
        <v>6072</v>
      </c>
      <c r="O45" s="58" t="s">
        <v>3071</v>
      </c>
      <c r="P45" s="58" t="s">
        <v>3071</v>
      </c>
      <c r="Q45" s="58" t="s">
        <v>3631</v>
      </c>
      <c r="R45" s="58" t="s">
        <v>5898</v>
      </c>
      <c r="S45" s="58" t="s">
        <v>5899</v>
      </c>
      <c r="T45" s="58" t="s">
        <v>5726</v>
      </c>
      <c r="U45" s="58" t="s">
        <v>3071</v>
      </c>
      <c r="V45" s="58" t="s">
        <v>3068</v>
      </c>
      <c r="W45" s="58" t="s">
        <v>3071</v>
      </c>
      <c r="X45" s="58" t="s">
        <v>6105</v>
      </c>
      <c r="Y45" s="58" t="s">
        <v>5728</v>
      </c>
      <c r="Z45" s="58" t="s">
        <v>6043</v>
      </c>
      <c r="AA45" s="58" t="s">
        <v>5859</v>
      </c>
      <c r="AB45" s="58" t="s">
        <v>3071</v>
      </c>
      <c r="AC45" s="58" t="s">
        <v>5779</v>
      </c>
      <c r="AD45" s="58" t="s">
        <v>3071</v>
      </c>
      <c r="AE45" s="58" t="s">
        <v>3071</v>
      </c>
      <c r="AF45" s="58" t="s">
        <v>3071</v>
      </c>
      <c r="AG45" s="58" t="s">
        <v>3071</v>
      </c>
      <c r="AH45" s="58" t="s">
        <v>3071</v>
      </c>
      <c r="AI45" s="58" t="s">
        <v>3071</v>
      </c>
      <c r="AJ45" s="58" t="s">
        <v>3071</v>
      </c>
      <c r="AK45" s="58" t="s">
        <v>1286</v>
      </c>
      <c r="AL45" s="58" t="s">
        <v>6106</v>
      </c>
      <c r="AM45" s="58" t="s">
        <v>3071</v>
      </c>
      <c r="AN45" s="58" t="s">
        <v>6107</v>
      </c>
      <c r="AO45" s="58" t="s">
        <v>3071</v>
      </c>
      <c r="AP45" s="60">
        <v>45896.7492708333</v>
      </c>
      <c r="AQ45" s="58" t="s">
        <v>3071</v>
      </c>
      <c r="AR45" s="58" t="s">
        <v>3156</v>
      </c>
      <c r="AS45" s="58" t="s">
        <v>3098</v>
      </c>
      <c r="AT45" s="58" t="s">
        <v>5730</v>
      </c>
      <c r="AU45" s="58" t="s">
        <v>6108</v>
      </c>
      <c r="AV45" s="58" t="s">
        <v>3071</v>
      </c>
      <c r="AW45" s="60">
        <v>45848.6272222222</v>
      </c>
      <c r="AX45" s="58" t="s">
        <v>6106</v>
      </c>
      <c r="AY45" s="58" t="s">
        <v>5731</v>
      </c>
      <c r="AZ45" s="58" t="s">
        <v>3071</v>
      </c>
      <c r="BA45" s="58" t="s">
        <v>3071</v>
      </c>
      <c r="BB45" s="58" t="s">
        <v>3071</v>
      </c>
      <c r="BC45" s="58" t="s">
        <v>5901</v>
      </c>
      <c r="BD45" s="58" t="s">
        <v>5902</v>
      </c>
      <c r="BE45" s="58" t="s">
        <v>2828</v>
      </c>
      <c r="BF45" s="58" t="s">
        <v>5734</v>
      </c>
      <c r="BG45" s="58" t="s">
        <v>3071</v>
      </c>
      <c r="BH45" s="58" t="s">
        <v>3071</v>
      </c>
      <c r="BI45" s="58" t="s">
        <v>2803</v>
      </c>
      <c r="BJ45" s="58" t="s">
        <v>3071</v>
      </c>
      <c r="BK45" s="58" t="s">
        <v>3071</v>
      </c>
      <c r="BL45" s="58">
        <v>3349182</v>
      </c>
      <c r="BM45" s="58" t="s">
        <v>6109</v>
      </c>
      <c r="BN45" s="58" t="s">
        <v>3071</v>
      </c>
      <c r="BO45" s="58">
        <v>4060</v>
      </c>
      <c r="BP45" s="58" t="s">
        <v>5864</v>
      </c>
      <c r="BQ45" s="58" t="s">
        <v>3071</v>
      </c>
      <c r="BR45" s="58" t="s">
        <v>6110</v>
      </c>
      <c r="BS45" s="58" t="s">
        <v>1286</v>
      </c>
      <c r="BT45" s="58" t="s">
        <v>3071</v>
      </c>
      <c r="BU45" s="58" t="s">
        <v>3071</v>
      </c>
      <c r="BV45" s="58" t="s">
        <v>5737</v>
      </c>
      <c r="BW45" s="58" t="s">
        <v>3071</v>
      </c>
      <c r="BX45" s="58">
        <v>4060</v>
      </c>
      <c r="BY45" s="58" t="s">
        <v>3071</v>
      </c>
      <c r="BZ45" s="58" t="s">
        <v>3071</v>
      </c>
      <c r="CA45" s="58" t="s">
        <v>3071</v>
      </c>
      <c r="CB45" s="58" t="s">
        <v>3071</v>
      </c>
      <c r="CC45" s="58" t="s">
        <v>3071</v>
      </c>
      <c r="CD45" s="58" t="s">
        <v>3071</v>
      </c>
      <c r="CE45" s="58" t="s">
        <v>5738</v>
      </c>
      <c r="CF45" s="58" t="s">
        <v>5739</v>
      </c>
    </row>
    <row r="46" s="58" customFormat="1" spans="1:84">
      <c r="A46" s="58">
        <v>13324</v>
      </c>
      <c r="B46" s="58" t="s">
        <v>5801</v>
      </c>
      <c r="C46" s="58" t="s">
        <v>3071</v>
      </c>
      <c r="D46" s="58" t="s">
        <v>6111</v>
      </c>
      <c r="E46" s="58" t="s">
        <v>5721</v>
      </c>
      <c r="F46" s="58" t="s">
        <v>6112</v>
      </c>
      <c r="G46" s="58" t="s">
        <v>714</v>
      </c>
      <c r="H46" s="58" t="s">
        <v>5804</v>
      </c>
      <c r="I46" s="58">
        <v>91.4</v>
      </c>
      <c r="J46" s="58" t="s">
        <v>3071</v>
      </c>
      <c r="K46" s="58" t="s">
        <v>3071</v>
      </c>
      <c r="L46" s="58" t="s">
        <v>5773</v>
      </c>
      <c r="M46" s="58" t="s">
        <v>6113</v>
      </c>
      <c r="N46" s="58" t="s">
        <v>6113</v>
      </c>
      <c r="O46" s="58" t="s">
        <v>3071</v>
      </c>
      <c r="P46" s="58" t="s">
        <v>3071</v>
      </c>
      <c r="Q46" s="58" t="s">
        <v>5805</v>
      </c>
      <c r="R46" s="58" t="s">
        <v>5806</v>
      </c>
      <c r="S46" s="58" t="s">
        <v>5807</v>
      </c>
      <c r="T46" s="58" t="s">
        <v>3071</v>
      </c>
      <c r="U46" s="58" t="s">
        <v>3071</v>
      </c>
      <c r="V46" s="58" t="s">
        <v>5808</v>
      </c>
      <c r="W46" s="58" t="s">
        <v>3071</v>
      </c>
      <c r="X46" s="58" t="s">
        <v>6114</v>
      </c>
      <c r="Y46" s="58" t="s">
        <v>5915</v>
      </c>
      <c r="Z46" s="58" t="s">
        <v>6043</v>
      </c>
      <c r="AA46" s="58" t="s">
        <v>3218</v>
      </c>
      <c r="AB46" s="58" t="s">
        <v>5755</v>
      </c>
      <c r="AC46" s="58" t="s">
        <v>6036</v>
      </c>
      <c r="AD46" s="58" t="s">
        <v>3071</v>
      </c>
      <c r="AE46" s="58" t="s">
        <v>3071</v>
      </c>
      <c r="AF46" s="58" t="s">
        <v>5756</v>
      </c>
      <c r="AG46" s="58" t="s">
        <v>3071</v>
      </c>
      <c r="AH46" s="58" t="s">
        <v>3071</v>
      </c>
      <c r="AI46" s="58" t="s">
        <v>5756</v>
      </c>
      <c r="AJ46" s="58" t="s">
        <v>3071</v>
      </c>
      <c r="AK46" s="58" t="s">
        <v>1286</v>
      </c>
      <c r="AL46" s="58" t="s">
        <v>6115</v>
      </c>
      <c r="AM46" s="58" t="s">
        <v>3071</v>
      </c>
      <c r="AN46" s="58" t="s">
        <v>6116</v>
      </c>
      <c r="AO46" s="58" t="s">
        <v>3071</v>
      </c>
      <c r="AP46" s="60">
        <v>45854.4883564815</v>
      </c>
      <c r="AQ46" s="58" t="s">
        <v>3071</v>
      </c>
      <c r="AR46" s="58" t="s">
        <v>3521</v>
      </c>
      <c r="AS46" s="58" t="s">
        <v>3098</v>
      </c>
      <c r="AT46" s="58" t="s">
        <v>5730</v>
      </c>
      <c r="AU46" s="58" t="s">
        <v>6117</v>
      </c>
      <c r="AV46" s="58" t="s">
        <v>3071</v>
      </c>
      <c r="AW46" s="60">
        <v>45842.4383101852</v>
      </c>
      <c r="AX46" s="58" t="s">
        <v>6115</v>
      </c>
      <c r="AY46" s="58" t="s">
        <v>5731</v>
      </c>
      <c r="AZ46" s="58" t="s">
        <v>3071</v>
      </c>
      <c r="BA46" s="58" t="s">
        <v>3071</v>
      </c>
      <c r="BB46" s="58" t="s">
        <v>3071</v>
      </c>
      <c r="BC46" s="58" t="s">
        <v>3071</v>
      </c>
      <c r="BD46" s="58" t="s">
        <v>5810</v>
      </c>
      <c r="BE46" s="58" t="s">
        <v>3071</v>
      </c>
      <c r="BF46" s="58" t="s">
        <v>5734</v>
      </c>
      <c r="BG46" s="58" t="s">
        <v>3071</v>
      </c>
      <c r="BH46" s="58" t="s">
        <v>3071</v>
      </c>
      <c r="BI46" s="58" t="s">
        <v>2803</v>
      </c>
      <c r="BJ46" s="58" t="s">
        <v>3071</v>
      </c>
      <c r="BK46" s="58" t="s">
        <v>3071</v>
      </c>
      <c r="BL46" s="58" t="s">
        <v>3071</v>
      </c>
      <c r="BM46" s="58" t="s">
        <v>3071</v>
      </c>
      <c r="BN46" s="58">
        <v>91.4</v>
      </c>
      <c r="BO46" s="58" t="s">
        <v>3071</v>
      </c>
      <c r="BP46" s="58" t="s">
        <v>6040</v>
      </c>
      <c r="BQ46" s="58" t="s">
        <v>3071</v>
      </c>
      <c r="BR46" s="58" t="s">
        <v>3071</v>
      </c>
      <c r="BS46" s="58" t="s">
        <v>3071</v>
      </c>
      <c r="BT46" s="58" t="s">
        <v>3071</v>
      </c>
      <c r="BU46" s="58" t="s">
        <v>3071</v>
      </c>
      <c r="BV46" s="58" t="s">
        <v>5811</v>
      </c>
      <c r="BW46" s="58" t="s">
        <v>3071</v>
      </c>
      <c r="BX46" s="58">
        <v>91.4</v>
      </c>
      <c r="BY46" s="58" t="s">
        <v>3071</v>
      </c>
      <c r="BZ46" s="58" t="s">
        <v>3071</v>
      </c>
      <c r="CA46" s="58" t="s">
        <v>5811</v>
      </c>
      <c r="CB46" s="58" t="s">
        <v>5811</v>
      </c>
      <c r="CC46" s="58" t="s">
        <v>3071</v>
      </c>
      <c r="CD46" s="58" t="s">
        <v>3071</v>
      </c>
      <c r="CE46" s="58" t="s">
        <v>5738</v>
      </c>
      <c r="CF46" s="58" t="s">
        <v>5739</v>
      </c>
    </row>
    <row r="47" s="58" customFormat="1" spans="1:84">
      <c r="A47" s="58">
        <v>13656</v>
      </c>
      <c r="B47" s="58" t="s">
        <v>3071</v>
      </c>
      <c r="C47" s="58" t="s">
        <v>6118</v>
      </c>
      <c r="D47" s="58" t="s">
        <v>3071</v>
      </c>
      <c r="E47" s="58" t="s">
        <v>5721</v>
      </c>
      <c r="F47" s="58" t="s">
        <v>6119</v>
      </c>
      <c r="G47" s="58" t="s">
        <v>714</v>
      </c>
      <c r="H47" s="58" t="s">
        <v>5146</v>
      </c>
      <c r="I47" s="58">
        <v>6700</v>
      </c>
      <c r="J47" s="58" t="s">
        <v>3071</v>
      </c>
      <c r="K47" s="58" t="s">
        <v>3071</v>
      </c>
      <c r="L47" s="58" t="s">
        <v>5773</v>
      </c>
      <c r="M47" s="58" t="s">
        <v>3856</v>
      </c>
      <c r="N47" s="58" t="s">
        <v>3856</v>
      </c>
      <c r="O47" s="58" t="s">
        <v>3071</v>
      </c>
      <c r="P47" s="58" t="s">
        <v>3071</v>
      </c>
      <c r="Q47" s="58" t="s">
        <v>5146</v>
      </c>
      <c r="R47" s="58" t="s">
        <v>6120</v>
      </c>
      <c r="S47" s="58" t="s">
        <v>6121</v>
      </c>
      <c r="T47" s="58" t="s">
        <v>5726</v>
      </c>
      <c r="U47" s="58" t="s">
        <v>3071</v>
      </c>
      <c r="V47" s="58" t="s">
        <v>3068</v>
      </c>
      <c r="W47" s="58" t="s">
        <v>3071</v>
      </c>
      <c r="X47" s="58" t="s">
        <v>6122</v>
      </c>
      <c r="Y47" s="58" t="s">
        <v>5728</v>
      </c>
      <c r="Z47" s="58" t="s">
        <v>6123</v>
      </c>
      <c r="AA47" s="58" t="s">
        <v>6020</v>
      </c>
      <c r="AB47" s="58" t="s">
        <v>3071</v>
      </c>
      <c r="AC47" s="58" t="s">
        <v>6036</v>
      </c>
      <c r="AD47" s="58" t="s">
        <v>3071</v>
      </c>
      <c r="AE47" s="58" t="s">
        <v>3071</v>
      </c>
      <c r="AF47" s="58" t="s">
        <v>3071</v>
      </c>
      <c r="AG47" s="58" t="s">
        <v>3071</v>
      </c>
      <c r="AH47" s="58" t="s">
        <v>3071</v>
      </c>
      <c r="AI47" s="58" t="s">
        <v>3071</v>
      </c>
      <c r="AJ47" s="58" t="s">
        <v>3071</v>
      </c>
      <c r="AK47" s="58" t="s">
        <v>1286</v>
      </c>
      <c r="AL47" s="58" t="s">
        <v>6124</v>
      </c>
      <c r="AM47" s="58" t="s">
        <v>3071</v>
      </c>
      <c r="AN47" s="58" t="s">
        <v>6125</v>
      </c>
      <c r="AO47" s="58" t="s">
        <v>3071</v>
      </c>
      <c r="AP47" s="60">
        <v>45854.8023032407</v>
      </c>
      <c r="AQ47" s="58" t="s">
        <v>3071</v>
      </c>
      <c r="AR47" s="58" t="s">
        <v>3521</v>
      </c>
      <c r="AS47" s="58" t="s">
        <v>3098</v>
      </c>
      <c r="AT47" s="58" t="s">
        <v>5730</v>
      </c>
      <c r="AU47" s="58" t="s">
        <v>6126</v>
      </c>
      <c r="AV47" s="58" t="s">
        <v>3071</v>
      </c>
      <c r="AW47" s="60">
        <v>45841.7612152778</v>
      </c>
      <c r="AX47" s="58" t="s">
        <v>6124</v>
      </c>
      <c r="AY47" s="58" t="s">
        <v>5731</v>
      </c>
      <c r="AZ47" s="58" t="s">
        <v>3071</v>
      </c>
      <c r="BA47" s="58" t="s">
        <v>3071</v>
      </c>
      <c r="BB47" s="58" t="s">
        <v>3071</v>
      </c>
      <c r="BC47" s="58" t="s">
        <v>5766</v>
      </c>
      <c r="BD47" s="58" t="s">
        <v>5732</v>
      </c>
      <c r="BE47" s="58" t="s">
        <v>6127</v>
      </c>
      <c r="BF47" s="58" t="s">
        <v>5734</v>
      </c>
      <c r="BG47" s="58" t="s">
        <v>3071</v>
      </c>
      <c r="BH47" s="58" t="s">
        <v>3071</v>
      </c>
      <c r="BI47" s="58" t="s">
        <v>2803</v>
      </c>
      <c r="BJ47" s="58" t="s">
        <v>3071</v>
      </c>
      <c r="BK47" s="58" t="s">
        <v>3071</v>
      </c>
      <c r="BL47" s="58">
        <v>3606590</v>
      </c>
      <c r="BM47" s="58" t="s">
        <v>6128</v>
      </c>
      <c r="BN47" s="58" t="s">
        <v>3071</v>
      </c>
      <c r="BO47" s="58">
        <v>6700</v>
      </c>
      <c r="BP47" s="58" t="s">
        <v>6040</v>
      </c>
      <c r="BQ47" s="58" t="s">
        <v>3071</v>
      </c>
      <c r="BR47" s="58" t="s">
        <v>6129</v>
      </c>
      <c r="BS47" s="58" t="s">
        <v>1286</v>
      </c>
      <c r="BT47" s="58" t="s">
        <v>3071</v>
      </c>
      <c r="BU47" s="58" t="s">
        <v>3071</v>
      </c>
      <c r="BV47" s="58" t="s">
        <v>5737</v>
      </c>
      <c r="BW47" s="58" t="s">
        <v>3071</v>
      </c>
      <c r="BX47" s="58">
        <v>6700</v>
      </c>
      <c r="BY47" s="58" t="s">
        <v>3071</v>
      </c>
      <c r="BZ47" s="58" t="s">
        <v>3071</v>
      </c>
      <c r="CA47" s="58" t="s">
        <v>3071</v>
      </c>
      <c r="CB47" s="58" t="s">
        <v>3071</v>
      </c>
      <c r="CC47" s="58" t="s">
        <v>3071</v>
      </c>
      <c r="CD47" s="58" t="s">
        <v>3071</v>
      </c>
      <c r="CE47" s="58" t="s">
        <v>5738</v>
      </c>
      <c r="CF47" s="58" t="s">
        <v>5739</v>
      </c>
    </row>
    <row r="48" s="58" customFormat="1" spans="1:84">
      <c r="A48" s="58">
        <v>13736</v>
      </c>
      <c r="B48" s="58" t="s">
        <v>3071</v>
      </c>
      <c r="C48" s="58" t="s">
        <v>6130</v>
      </c>
      <c r="D48" s="58" t="s">
        <v>3071</v>
      </c>
      <c r="E48" s="58" t="s">
        <v>5721</v>
      </c>
      <c r="F48" s="58" t="s">
        <v>6131</v>
      </c>
      <c r="G48" s="58" t="s">
        <v>714</v>
      </c>
      <c r="H48" s="58" t="s">
        <v>4825</v>
      </c>
      <c r="I48" s="58">
        <v>17203.89</v>
      </c>
      <c r="J48" s="58" t="s">
        <v>3071</v>
      </c>
      <c r="K48" s="58" t="s">
        <v>3071</v>
      </c>
      <c r="L48" s="58" t="s">
        <v>5773</v>
      </c>
      <c r="M48" s="58" t="s">
        <v>3856</v>
      </c>
      <c r="N48" s="58" t="s">
        <v>3856</v>
      </c>
      <c r="O48" s="58" t="s">
        <v>3071</v>
      </c>
      <c r="P48" s="58" t="s">
        <v>3071</v>
      </c>
      <c r="Q48" s="58" t="s">
        <v>4825</v>
      </c>
      <c r="R48" s="58" t="s">
        <v>5742</v>
      </c>
      <c r="S48" s="58" t="s">
        <v>5743</v>
      </c>
      <c r="T48" s="58" t="s">
        <v>5726</v>
      </c>
      <c r="U48" s="58" t="s">
        <v>3071</v>
      </c>
      <c r="V48" s="58" t="s">
        <v>3068</v>
      </c>
      <c r="W48" s="58" t="s">
        <v>3071</v>
      </c>
      <c r="X48" s="58" t="s">
        <v>6132</v>
      </c>
      <c r="Y48" s="58" t="s">
        <v>5728</v>
      </c>
      <c r="Z48" s="58" t="s">
        <v>6123</v>
      </c>
      <c r="AA48" s="58" t="s">
        <v>6020</v>
      </c>
      <c r="AB48" s="58" t="s">
        <v>3071</v>
      </c>
      <c r="AC48" s="58" t="s">
        <v>6036</v>
      </c>
      <c r="AD48" s="58" t="s">
        <v>3071</v>
      </c>
      <c r="AE48" s="58" t="s">
        <v>3071</v>
      </c>
      <c r="AF48" s="58" t="s">
        <v>3071</v>
      </c>
      <c r="AG48" s="58" t="s">
        <v>3071</v>
      </c>
      <c r="AH48" s="58" t="s">
        <v>3071</v>
      </c>
      <c r="AI48" s="58" t="s">
        <v>3071</v>
      </c>
      <c r="AJ48" s="58" t="s">
        <v>3071</v>
      </c>
      <c r="AK48" s="58" t="s">
        <v>1286</v>
      </c>
      <c r="AL48" s="58" t="s">
        <v>6133</v>
      </c>
      <c r="AM48" s="58" t="s">
        <v>3071</v>
      </c>
      <c r="AN48" s="58" t="s">
        <v>6134</v>
      </c>
      <c r="AO48" s="58" t="s">
        <v>3071</v>
      </c>
      <c r="AP48" s="60">
        <v>45854.8023263889</v>
      </c>
      <c r="AQ48" s="58" t="s">
        <v>3071</v>
      </c>
      <c r="AR48" s="58" t="s">
        <v>3521</v>
      </c>
      <c r="AS48" s="58" t="s">
        <v>3098</v>
      </c>
      <c r="AT48" s="58" t="s">
        <v>5730</v>
      </c>
      <c r="AU48" s="58" t="s">
        <v>6135</v>
      </c>
      <c r="AV48" s="58" t="s">
        <v>3071</v>
      </c>
      <c r="AW48" s="60">
        <v>45841.7608333333</v>
      </c>
      <c r="AX48" s="58" t="s">
        <v>6133</v>
      </c>
      <c r="AY48" s="58" t="s">
        <v>5731</v>
      </c>
      <c r="AZ48" s="58" t="s">
        <v>3071</v>
      </c>
      <c r="BA48" s="58" t="s">
        <v>3071</v>
      </c>
      <c r="BB48" s="58" t="s">
        <v>3071</v>
      </c>
      <c r="BC48" s="58" t="s">
        <v>5745</v>
      </c>
      <c r="BD48" s="58" t="s">
        <v>5732</v>
      </c>
      <c r="BE48" s="58" t="s">
        <v>5746</v>
      </c>
      <c r="BF48" s="58" t="s">
        <v>5734</v>
      </c>
      <c r="BG48" s="58" t="s">
        <v>3071</v>
      </c>
      <c r="BH48" s="58" t="s">
        <v>3071</v>
      </c>
      <c r="BI48" s="58" t="s">
        <v>2803</v>
      </c>
      <c r="BJ48" s="58" t="s">
        <v>3071</v>
      </c>
      <c r="BK48" s="58" t="s">
        <v>3071</v>
      </c>
      <c r="BL48" s="58">
        <v>3598454</v>
      </c>
      <c r="BM48" s="58" t="s">
        <v>6136</v>
      </c>
      <c r="BN48" s="58" t="s">
        <v>3071</v>
      </c>
      <c r="BO48" s="58">
        <v>1590</v>
      </c>
      <c r="BP48" s="58" t="s">
        <v>6040</v>
      </c>
      <c r="BQ48" s="58" t="s">
        <v>3071</v>
      </c>
      <c r="BR48" s="58" t="s">
        <v>6137</v>
      </c>
      <c r="BS48" s="58" t="s">
        <v>1286</v>
      </c>
      <c r="BT48" s="58" t="s">
        <v>3071</v>
      </c>
      <c r="BU48" s="58" t="s">
        <v>3071</v>
      </c>
      <c r="BV48" s="58" t="s">
        <v>5737</v>
      </c>
      <c r="BW48" s="58" t="s">
        <v>3071</v>
      </c>
      <c r="BX48" s="58">
        <v>1590</v>
      </c>
      <c r="BY48" s="58" t="s">
        <v>3071</v>
      </c>
      <c r="BZ48" s="58" t="s">
        <v>3071</v>
      </c>
      <c r="CA48" s="58" t="s">
        <v>3071</v>
      </c>
      <c r="CB48" s="58" t="s">
        <v>3071</v>
      </c>
      <c r="CC48" s="58" t="s">
        <v>3071</v>
      </c>
      <c r="CD48" s="58" t="s">
        <v>3071</v>
      </c>
      <c r="CE48" s="58" t="s">
        <v>5738</v>
      </c>
      <c r="CF48" s="58" t="s">
        <v>5739</v>
      </c>
    </row>
    <row r="49" s="58" customFormat="1" spans="1:84">
      <c r="A49" s="58">
        <v>13744</v>
      </c>
      <c r="B49" s="58" t="s">
        <v>3071</v>
      </c>
      <c r="C49" s="58" t="s">
        <v>6138</v>
      </c>
      <c r="D49" s="58" t="s">
        <v>3071</v>
      </c>
      <c r="E49" s="58" t="s">
        <v>5721</v>
      </c>
      <c r="F49" s="58" t="s">
        <v>6139</v>
      </c>
      <c r="G49" s="58" t="s">
        <v>714</v>
      </c>
      <c r="H49" s="58" t="s">
        <v>6140</v>
      </c>
      <c r="I49" s="58">
        <v>76762.83</v>
      </c>
      <c r="J49" s="58" t="s">
        <v>3071</v>
      </c>
      <c r="K49" s="58" t="s">
        <v>3071</v>
      </c>
      <c r="L49" s="58" t="s">
        <v>5773</v>
      </c>
      <c r="M49" s="58" t="s">
        <v>3856</v>
      </c>
      <c r="N49" s="58" t="s">
        <v>3856</v>
      </c>
      <c r="O49" s="58" t="s">
        <v>3071</v>
      </c>
      <c r="P49" s="58" t="s">
        <v>3071</v>
      </c>
      <c r="Q49" s="58" t="s">
        <v>5775</v>
      </c>
      <c r="R49" s="58" t="s">
        <v>6141</v>
      </c>
      <c r="S49" s="58" t="s">
        <v>6142</v>
      </c>
      <c r="T49" s="58" t="s">
        <v>5778</v>
      </c>
      <c r="U49" s="58" t="s">
        <v>3071</v>
      </c>
      <c r="V49" s="58" t="s">
        <v>3068</v>
      </c>
      <c r="W49" s="58" t="s">
        <v>3071</v>
      </c>
      <c r="X49" s="58" t="s">
        <v>3071</v>
      </c>
      <c r="Y49" s="58" t="s">
        <v>5728</v>
      </c>
      <c r="Z49" s="58" t="s">
        <v>3856</v>
      </c>
      <c r="AA49" s="58" t="s">
        <v>6020</v>
      </c>
      <c r="AB49" s="58" t="s">
        <v>3071</v>
      </c>
      <c r="AC49" s="58" t="s">
        <v>6036</v>
      </c>
      <c r="AD49" s="58" t="s">
        <v>3071</v>
      </c>
      <c r="AE49" s="58" t="s">
        <v>3071</v>
      </c>
      <c r="AF49" s="58" t="s">
        <v>3071</v>
      </c>
      <c r="AG49" s="58" t="s">
        <v>3071</v>
      </c>
      <c r="AH49" s="58" t="s">
        <v>3071</v>
      </c>
      <c r="AI49" s="58" t="s">
        <v>3071</v>
      </c>
      <c r="AJ49" s="58" t="s">
        <v>3071</v>
      </c>
      <c r="AK49" s="58" t="s">
        <v>1286</v>
      </c>
      <c r="AL49" s="58" t="s">
        <v>6143</v>
      </c>
      <c r="AM49" s="58" t="s">
        <v>3071</v>
      </c>
      <c r="AN49" s="58" t="s">
        <v>6144</v>
      </c>
      <c r="AO49" s="58" t="s">
        <v>3071</v>
      </c>
      <c r="AP49" s="60">
        <v>45854.8026967593</v>
      </c>
      <c r="AQ49" s="58" t="s">
        <v>3071</v>
      </c>
      <c r="AR49" s="58" t="s">
        <v>3521</v>
      </c>
      <c r="AS49" s="58" t="s">
        <v>3098</v>
      </c>
      <c r="AT49" s="58" t="s">
        <v>5782</v>
      </c>
      <c r="AU49" s="58" t="s">
        <v>6145</v>
      </c>
      <c r="AV49" s="58" t="s">
        <v>3071</v>
      </c>
      <c r="AW49" s="60">
        <v>45838.426724537</v>
      </c>
      <c r="AX49" s="58" t="s">
        <v>6143</v>
      </c>
      <c r="AY49" s="58" t="s">
        <v>5731</v>
      </c>
      <c r="AZ49" s="58" t="s">
        <v>3071</v>
      </c>
      <c r="BA49" s="58" t="s">
        <v>3071</v>
      </c>
      <c r="BB49" s="58" t="s">
        <v>3071</v>
      </c>
      <c r="BC49" s="58" t="s">
        <v>5784</v>
      </c>
      <c r="BD49" s="58" t="s">
        <v>5785</v>
      </c>
      <c r="BE49" s="58" t="s">
        <v>3071</v>
      </c>
      <c r="BF49" s="58" t="s">
        <v>5734</v>
      </c>
      <c r="BG49" s="58" t="s">
        <v>5786</v>
      </c>
      <c r="BH49" s="58" t="s">
        <v>3071</v>
      </c>
      <c r="BI49" s="58" t="s">
        <v>5787</v>
      </c>
      <c r="BJ49" s="58" t="s">
        <v>3071</v>
      </c>
      <c r="BK49" s="58" t="s">
        <v>3071</v>
      </c>
      <c r="BL49" s="58" t="s">
        <v>3071</v>
      </c>
      <c r="BM49" s="58" t="s">
        <v>3071</v>
      </c>
      <c r="BN49" s="58">
        <v>76762.83</v>
      </c>
      <c r="BO49" s="58" t="s">
        <v>3071</v>
      </c>
      <c r="BP49" s="58" t="s">
        <v>6040</v>
      </c>
      <c r="BQ49" s="58" t="s">
        <v>5789</v>
      </c>
      <c r="BR49" s="58" t="s">
        <v>3071</v>
      </c>
      <c r="BS49" s="58" t="s">
        <v>1286</v>
      </c>
      <c r="BT49" s="58" t="s">
        <v>1286</v>
      </c>
      <c r="BU49" s="58" t="s">
        <v>3071</v>
      </c>
      <c r="BV49" s="58" t="s">
        <v>5737</v>
      </c>
      <c r="BW49" s="58" t="s">
        <v>3071</v>
      </c>
      <c r="BX49" s="58">
        <v>76762.83</v>
      </c>
      <c r="BY49" s="58" t="s">
        <v>3071</v>
      </c>
      <c r="BZ49" s="58" t="s">
        <v>3071</v>
      </c>
      <c r="CA49" s="58" t="s">
        <v>3071</v>
      </c>
      <c r="CB49" s="58" t="s">
        <v>3071</v>
      </c>
      <c r="CC49" s="58" t="s">
        <v>3071</v>
      </c>
      <c r="CD49" s="58" t="s">
        <v>3071</v>
      </c>
      <c r="CE49" s="58" t="s">
        <v>5738</v>
      </c>
      <c r="CF49" s="58" t="s">
        <v>5739</v>
      </c>
    </row>
    <row r="50" s="58" customFormat="1" spans="1:84">
      <c r="A50" s="58">
        <v>13951</v>
      </c>
      <c r="B50" s="58" t="s">
        <v>3071</v>
      </c>
      <c r="C50" s="58" t="s">
        <v>6146</v>
      </c>
      <c r="D50" s="58" t="s">
        <v>3071</v>
      </c>
      <c r="E50" s="58" t="s">
        <v>5721</v>
      </c>
      <c r="F50" s="58" t="s">
        <v>6147</v>
      </c>
      <c r="G50" s="58" t="s">
        <v>714</v>
      </c>
      <c r="H50" s="58" t="s">
        <v>6148</v>
      </c>
      <c r="I50" s="58">
        <v>113603.74</v>
      </c>
      <c r="J50" s="58" t="s">
        <v>3071</v>
      </c>
      <c r="K50" s="58" t="s">
        <v>3071</v>
      </c>
      <c r="L50" s="58" t="s">
        <v>5773</v>
      </c>
      <c r="M50" s="58" t="s">
        <v>6149</v>
      </c>
      <c r="N50" s="58" t="s">
        <v>6149</v>
      </c>
      <c r="O50" s="58" t="s">
        <v>3071</v>
      </c>
      <c r="P50" s="58" t="s">
        <v>3071</v>
      </c>
      <c r="Q50" s="58" t="s">
        <v>5775</v>
      </c>
      <c r="R50" s="58" t="s">
        <v>6150</v>
      </c>
      <c r="S50" s="58" t="s">
        <v>6151</v>
      </c>
      <c r="T50" s="58" t="s">
        <v>5778</v>
      </c>
      <c r="U50" s="58" t="s">
        <v>3071</v>
      </c>
      <c r="V50" s="58" t="s">
        <v>3068</v>
      </c>
      <c r="W50" s="58" t="s">
        <v>3071</v>
      </c>
      <c r="X50" s="58" t="s">
        <v>3071</v>
      </c>
      <c r="Y50" s="58" t="s">
        <v>5728</v>
      </c>
      <c r="Z50" s="58" t="s">
        <v>6149</v>
      </c>
      <c r="AA50" s="58" t="s">
        <v>6020</v>
      </c>
      <c r="AB50" s="58" t="s">
        <v>3071</v>
      </c>
      <c r="AC50" s="58" t="s">
        <v>6036</v>
      </c>
      <c r="AD50" s="58" t="s">
        <v>3071</v>
      </c>
      <c r="AE50" s="58" t="s">
        <v>3071</v>
      </c>
      <c r="AF50" s="58" t="s">
        <v>3071</v>
      </c>
      <c r="AG50" s="58" t="s">
        <v>3071</v>
      </c>
      <c r="AH50" s="58" t="s">
        <v>3071</v>
      </c>
      <c r="AI50" s="58" t="s">
        <v>3071</v>
      </c>
      <c r="AJ50" s="58" t="s">
        <v>3071</v>
      </c>
      <c r="AK50" s="58" t="s">
        <v>1286</v>
      </c>
      <c r="AL50" s="58" t="s">
        <v>6152</v>
      </c>
      <c r="AM50" s="58" t="s">
        <v>3071</v>
      </c>
      <c r="AN50" s="58" t="s">
        <v>6153</v>
      </c>
      <c r="AO50" s="58" t="s">
        <v>3071</v>
      </c>
      <c r="AP50" s="60">
        <v>45854.8026736111</v>
      </c>
      <c r="AQ50" s="58" t="s">
        <v>3071</v>
      </c>
      <c r="AR50" s="58" t="s">
        <v>3521</v>
      </c>
      <c r="AS50" s="58" t="s">
        <v>3098</v>
      </c>
      <c r="AT50" s="58" t="s">
        <v>5782</v>
      </c>
      <c r="AU50" s="58" t="s">
        <v>6154</v>
      </c>
      <c r="AV50" s="58" t="s">
        <v>3071</v>
      </c>
      <c r="AW50" s="60">
        <v>45835.4804166667</v>
      </c>
      <c r="AX50" s="58" t="s">
        <v>6152</v>
      </c>
      <c r="AY50" s="58" t="s">
        <v>5731</v>
      </c>
      <c r="AZ50" s="58" t="s">
        <v>3071</v>
      </c>
      <c r="BA50" s="58" t="s">
        <v>3071</v>
      </c>
      <c r="BB50" s="58" t="s">
        <v>3071</v>
      </c>
      <c r="BC50" s="58" t="s">
        <v>5784</v>
      </c>
      <c r="BD50" s="58" t="s">
        <v>5785</v>
      </c>
      <c r="BE50" s="58" t="s">
        <v>3071</v>
      </c>
      <c r="BF50" s="58" t="s">
        <v>5734</v>
      </c>
      <c r="BG50" s="58" t="s">
        <v>5786</v>
      </c>
      <c r="BH50" s="58" t="s">
        <v>3071</v>
      </c>
      <c r="BI50" s="58" t="s">
        <v>5787</v>
      </c>
      <c r="BJ50" s="58" t="s">
        <v>3071</v>
      </c>
      <c r="BK50" s="58" t="s">
        <v>3071</v>
      </c>
      <c r="BL50" s="58" t="s">
        <v>3071</v>
      </c>
      <c r="BM50" s="58" t="s">
        <v>3071</v>
      </c>
      <c r="BN50" s="58">
        <v>39850</v>
      </c>
      <c r="BO50" s="58" t="s">
        <v>3071</v>
      </c>
      <c r="BP50" s="58" t="s">
        <v>6040</v>
      </c>
      <c r="BQ50" s="58" t="s">
        <v>5789</v>
      </c>
      <c r="BR50" s="58" t="s">
        <v>3071</v>
      </c>
      <c r="BS50" s="58" t="s">
        <v>1286</v>
      </c>
      <c r="BT50" s="58" t="s">
        <v>1286</v>
      </c>
      <c r="BU50" s="58" t="s">
        <v>3071</v>
      </c>
      <c r="BV50" s="58" t="s">
        <v>5737</v>
      </c>
      <c r="BW50" s="58" t="s">
        <v>3071</v>
      </c>
      <c r="BX50" s="58">
        <v>39850</v>
      </c>
      <c r="BY50" s="58" t="s">
        <v>3071</v>
      </c>
      <c r="BZ50" s="58" t="s">
        <v>3071</v>
      </c>
      <c r="CA50" s="58" t="s">
        <v>3071</v>
      </c>
      <c r="CB50" s="58" t="s">
        <v>3071</v>
      </c>
      <c r="CC50" s="58" t="s">
        <v>3071</v>
      </c>
      <c r="CD50" s="58" t="s">
        <v>3071</v>
      </c>
      <c r="CE50" s="58" t="s">
        <v>5738</v>
      </c>
      <c r="CF50" s="58" t="s">
        <v>5739</v>
      </c>
    </row>
    <row r="51" s="58" customFormat="1" spans="1:84">
      <c r="A51" s="58">
        <v>14584</v>
      </c>
      <c r="B51" s="58" t="s">
        <v>5749</v>
      </c>
      <c r="C51" s="58" t="s">
        <v>3071</v>
      </c>
      <c r="D51" s="58" t="s">
        <v>6155</v>
      </c>
      <c r="E51" s="58" t="s">
        <v>5721</v>
      </c>
      <c r="F51" s="58" t="s">
        <v>6156</v>
      </c>
      <c r="G51" s="58" t="s">
        <v>714</v>
      </c>
      <c r="H51" s="58" t="s">
        <v>6157</v>
      </c>
      <c r="I51" s="58">
        <v>236</v>
      </c>
      <c r="J51" s="58" t="s">
        <v>3071</v>
      </c>
      <c r="K51" s="58" t="s">
        <v>3071</v>
      </c>
      <c r="L51" s="58" t="s">
        <v>5773</v>
      </c>
      <c r="M51" s="58" t="s">
        <v>6158</v>
      </c>
      <c r="N51" s="58" t="s">
        <v>6158</v>
      </c>
      <c r="O51" s="58" t="s">
        <v>3071</v>
      </c>
      <c r="P51" s="58" t="s">
        <v>3071</v>
      </c>
      <c r="Q51" s="58" t="s">
        <v>6157</v>
      </c>
      <c r="R51" s="58" t="s">
        <v>6159</v>
      </c>
      <c r="S51" s="58" t="s">
        <v>6160</v>
      </c>
      <c r="T51" s="58" t="s">
        <v>3071</v>
      </c>
      <c r="U51" s="58" t="s">
        <v>3071</v>
      </c>
      <c r="V51" s="58" t="s">
        <v>3068</v>
      </c>
      <c r="W51" s="58" t="s">
        <v>3071</v>
      </c>
      <c r="X51" s="58" t="s">
        <v>6161</v>
      </c>
      <c r="Y51" s="58" t="s">
        <v>5915</v>
      </c>
      <c r="Z51" s="58" t="s">
        <v>3204</v>
      </c>
      <c r="AA51" s="58" t="s">
        <v>5959</v>
      </c>
      <c r="AB51" s="58" t="s">
        <v>5755</v>
      </c>
      <c r="AC51" s="58" t="s">
        <v>6036</v>
      </c>
      <c r="AD51" s="58" t="s">
        <v>3071</v>
      </c>
      <c r="AE51" s="58" t="s">
        <v>3071</v>
      </c>
      <c r="AF51" s="58" t="s">
        <v>5756</v>
      </c>
      <c r="AG51" s="58" t="s">
        <v>3071</v>
      </c>
      <c r="AH51" s="58" t="s">
        <v>3071</v>
      </c>
      <c r="AI51" s="58" t="s">
        <v>5756</v>
      </c>
      <c r="AJ51" s="58" t="s">
        <v>3071</v>
      </c>
      <c r="AK51" s="58" t="s">
        <v>1286</v>
      </c>
      <c r="AL51" s="58" t="s">
        <v>6162</v>
      </c>
      <c r="AM51" s="58" t="s">
        <v>3071</v>
      </c>
      <c r="AN51" s="58" t="s">
        <v>6163</v>
      </c>
      <c r="AO51" s="58" t="s">
        <v>3071</v>
      </c>
      <c r="AP51" s="60">
        <v>45862.6316898148</v>
      </c>
      <c r="AQ51" s="58" t="s">
        <v>3071</v>
      </c>
      <c r="AR51" s="58" t="s">
        <v>3521</v>
      </c>
      <c r="AS51" s="58" t="s">
        <v>3071</v>
      </c>
      <c r="AT51" s="58" t="s">
        <v>5757</v>
      </c>
      <c r="AU51" s="58" t="s">
        <v>6164</v>
      </c>
      <c r="AV51" s="58" t="s">
        <v>6155</v>
      </c>
      <c r="AW51" s="60">
        <v>45833.4148842593</v>
      </c>
      <c r="AX51" s="58" t="s">
        <v>6162</v>
      </c>
      <c r="AY51" s="58" t="s">
        <v>5731</v>
      </c>
      <c r="AZ51" s="58" t="s">
        <v>3071</v>
      </c>
      <c r="BA51" s="58" t="s">
        <v>3071</v>
      </c>
      <c r="BB51" s="58" t="s">
        <v>3071</v>
      </c>
      <c r="BC51" s="58" t="s">
        <v>3071</v>
      </c>
      <c r="BD51" s="58" t="s">
        <v>5758</v>
      </c>
      <c r="BE51" s="58" t="s">
        <v>3071</v>
      </c>
      <c r="BF51" s="58" t="s">
        <v>5734</v>
      </c>
      <c r="BG51" s="58" t="s">
        <v>3071</v>
      </c>
      <c r="BH51" s="58" t="s">
        <v>3071</v>
      </c>
      <c r="BI51" s="58" t="s">
        <v>5759</v>
      </c>
      <c r="BJ51" s="58" t="s">
        <v>3071</v>
      </c>
      <c r="BK51" s="58" t="s">
        <v>3071</v>
      </c>
      <c r="BL51" s="58" t="s">
        <v>3071</v>
      </c>
      <c r="BM51" s="58" t="s">
        <v>3071</v>
      </c>
      <c r="BN51" s="58">
        <v>236</v>
      </c>
      <c r="BO51" s="58" t="s">
        <v>3071</v>
      </c>
      <c r="BP51" s="58" t="s">
        <v>6040</v>
      </c>
      <c r="BQ51" s="58" t="s">
        <v>3071</v>
      </c>
      <c r="BR51" s="58" t="s">
        <v>3071</v>
      </c>
      <c r="BS51" s="58" t="s">
        <v>3071</v>
      </c>
      <c r="BT51" s="58" t="s">
        <v>1286</v>
      </c>
      <c r="BU51" s="58" t="s">
        <v>3071</v>
      </c>
      <c r="BV51" s="58" t="s">
        <v>5737</v>
      </c>
      <c r="BW51" s="58" t="s">
        <v>3071</v>
      </c>
      <c r="BX51" s="58">
        <v>236</v>
      </c>
      <c r="BY51" s="58" t="s">
        <v>3071</v>
      </c>
      <c r="BZ51" s="58" t="s">
        <v>714</v>
      </c>
      <c r="CA51" s="58" t="s">
        <v>3071</v>
      </c>
      <c r="CB51" s="58" t="s">
        <v>3071</v>
      </c>
      <c r="CC51" s="58" t="s">
        <v>3071</v>
      </c>
      <c r="CD51" s="58" t="s">
        <v>3071</v>
      </c>
      <c r="CE51" s="58" t="s">
        <v>5738</v>
      </c>
      <c r="CF51" s="58" t="s">
        <v>5739</v>
      </c>
    </row>
    <row r="52" s="58" customFormat="1" spans="1:84">
      <c r="A52" s="58">
        <v>14667</v>
      </c>
      <c r="B52" s="58" t="s">
        <v>5801</v>
      </c>
      <c r="C52" s="58" t="s">
        <v>3071</v>
      </c>
      <c r="D52" s="58" t="s">
        <v>6165</v>
      </c>
      <c r="E52" s="58" t="s">
        <v>5721</v>
      </c>
      <c r="F52" s="58" t="s">
        <v>6166</v>
      </c>
      <c r="G52" s="58" t="s">
        <v>714</v>
      </c>
      <c r="H52" s="58" t="s">
        <v>6167</v>
      </c>
      <c r="I52" s="58">
        <v>4722</v>
      </c>
      <c r="J52" s="58" t="s">
        <v>3071</v>
      </c>
      <c r="K52" s="58" t="s">
        <v>3071</v>
      </c>
      <c r="L52" s="58" t="s">
        <v>5773</v>
      </c>
      <c r="M52" s="58" t="s">
        <v>6168</v>
      </c>
      <c r="N52" s="58" t="s">
        <v>6168</v>
      </c>
      <c r="O52" s="58" t="s">
        <v>3071</v>
      </c>
      <c r="P52" s="58" t="s">
        <v>3071</v>
      </c>
      <c r="Q52" s="58" t="s">
        <v>6167</v>
      </c>
      <c r="R52" s="58" t="s">
        <v>6169</v>
      </c>
      <c r="S52" s="58" t="s">
        <v>6170</v>
      </c>
      <c r="T52" s="58" t="s">
        <v>3071</v>
      </c>
      <c r="U52" s="58" t="s">
        <v>3071</v>
      </c>
      <c r="V52" s="58" t="s">
        <v>3068</v>
      </c>
      <c r="W52" s="58" t="s">
        <v>3071</v>
      </c>
      <c r="X52" s="58" t="s">
        <v>6171</v>
      </c>
      <c r="Y52" s="58" t="s">
        <v>5728</v>
      </c>
      <c r="Z52" s="58" t="s">
        <v>6168</v>
      </c>
      <c r="AA52" s="58" t="s">
        <v>6079</v>
      </c>
      <c r="AB52" s="58" t="s">
        <v>5755</v>
      </c>
      <c r="AC52" s="58" t="s">
        <v>6036</v>
      </c>
      <c r="AD52" s="58" t="s">
        <v>3071</v>
      </c>
      <c r="AE52" s="58" t="s">
        <v>3071</v>
      </c>
      <c r="AF52" s="58" t="s">
        <v>5756</v>
      </c>
      <c r="AG52" s="58" t="s">
        <v>3071</v>
      </c>
      <c r="AH52" s="58" t="s">
        <v>3071</v>
      </c>
      <c r="AI52" s="58" t="s">
        <v>5756</v>
      </c>
      <c r="AJ52" s="58" t="s">
        <v>3071</v>
      </c>
      <c r="AK52" s="58" t="s">
        <v>1286</v>
      </c>
      <c r="AL52" s="58" t="s">
        <v>6172</v>
      </c>
      <c r="AM52" s="58" t="s">
        <v>3071</v>
      </c>
      <c r="AN52" s="58" t="s">
        <v>6173</v>
      </c>
      <c r="AO52" s="58" t="s">
        <v>3071</v>
      </c>
      <c r="AP52" s="60">
        <v>45849.7382291667</v>
      </c>
      <c r="AQ52" s="58" t="s">
        <v>3071</v>
      </c>
      <c r="AR52" s="58" t="s">
        <v>3521</v>
      </c>
      <c r="AS52" s="58" t="s">
        <v>3098</v>
      </c>
      <c r="AT52" s="58" t="s">
        <v>5730</v>
      </c>
      <c r="AU52" s="58" t="s">
        <v>6174</v>
      </c>
      <c r="AV52" s="58" t="s">
        <v>3071</v>
      </c>
      <c r="AW52" s="60">
        <v>45832.720150463</v>
      </c>
      <c r="AX52" s="58" t="s">
        <v>6172</v>
      </c>
      <c r="AY52" s="58" t="s">
        <v>5731</v>
      </c>
      <c r="AZ52" s="58" t="s">
        <v>3071</v>
      </c>
      <c r="BA52" s="58" t="s">
        <v>3071</v>
      </c>
      <c r="BB52" s="58" t="s">
        <v>3071</v>
      </c>
      <c r="BC52" s="58" t="s">
        <v>3071</v>
      </c>
      <c r="BD52" s="58" t="s">
        <v>5983</v>
      </c>
      <c r="BE52" s="58" t="s">
        <v>6175</v>
      </c>
      <c r="BF52" s="58" t="s">
        <v>5734</v>
      </c>
      <c r="BG52" s="58" t="s">
        <v>3071</v>
      </c>
      <c r="BH52" s="58" t="s">
        <v>3071</v>
      </c>
      <c r="BI52" s="58" t="s">
        <v>2803</v>
      </c>
      <c r="BJ52" s="58" t="s">
        <v>3071</v>
      </c>
      <c r="BK52" s="58" t="s">
        <v>3071</v>
      </c>
      <c r="BL52" s="58" t="s">
        <v>3071</v>
      </c>
      <c r="BM52" s="58" t="s">
        <v>3071</v>
      </c>
      <c r="BN52" s="58">
        <v>4722</v>
      </c>
      <c r="BO52" s="58" t="s">
        <v>3071</v>
      </c>
      <c r="BP52" s="58" t="s">
        <v>6040</v>
      </c>
      <c r="BQ52" s="58" t="s">
        <v>3071</v>
      </c>
      <c r="BR52" s="58" t="s">
        <v>3071</v>
      </c>
      <c r="BS52" s="58" t="s">
        <v>3071</v>
      </c>
      <c r="BT52" s="58" t="s">
        <v>3071</v>
      </c>
      <c r="BU52" s="58" t="s">
        <v>3071</v>
      </c>
      <c r="BV52" s="58" t="s">
        <v>5737</v>
      </c>
      <c r="BW52" s="58" t="s">
        <v>3071</v>
      </c>
      <c r="BX52" s="58">
        <v>4722</v>
      </c>
      <c r="BY52" s="58" t="s">
        <v>3071</v>
      </c>
      <c r="BZ52" s="58" t="s">
        <v>3071</v>
      </c>
      <c r="CA52" s="58" t="s">
        <v>5811</v>
      </c>
      <c r="CB52" s="58" t="s">
        <v>5811</v>
      </c>
      <c r="CC52" s="58" t="s">
        <v>3071</v>
      </c>
      <c r="CD52" s="58" t="s">
        <v>3071</v>
      </c>
      <c r="CE52" s="58" t="s">
        <v>5738</v>
      </c>
      <c r="CF52" s="58" t="s">
        <v>5739</v>
      </c>
    </row>
    <row r="53" s="58" customFormat="1" spans="1:84">
      <c r="A53" s="58">
        <v>14701</v>
      </c>
      <c r="B53" s="58" t="s">
        <v>3071</v>
      </c>
      <c r="C53" s="58" t="s">
        <v>6176</v>
      </c>
      <c r="D53" s="58" t="s">
        <v>3071</v>
      </c>
      <c r="E53" s="58" t="s">
        <v>5721</v>
      </c>
      <c r="F53" s="58" t="s">
        <v>6177</v>
      </c>
      <c r="G53" s="58" t="s">
        <v>714</v>
      </c>
      <c r="H53" s="58" t="s">
        <v>3407</v>
      </c>
      <c r="I53" s="58">
        <v>6982.5</v>
      </c>
      <c r="J53" s="58" t="s">
        <v>3071</v>
      </c>
      <c r="K53" s="58" t="s">
        <v>3071</v>
      </c>
      <c r="L53" s="58" t="s">
        <v>5773</v>
      </c>
      <c r="M53" s="58" t="s">
        <v>6178</v>
      </c>
      <c r="N53" s="58" t="s">
        <v>6178</v>
      </c>
      <c r="O53" s="58" t="s">
        <v>3071</v>
      </c>
      <c r="P53" s="58" t="s">
        <v>3071</v>
      </c>
      <c r="Q53" s="58" t="s">
        <v>3407</v>
      </c>
      <c r="R53" s="58" t="s">
        <v>5823</v>
      </c>
      <c r="S53" s="58" t="s">
        <v>5824</v>
      </c>
      <c r="T53" s="58" t="s">
        <v>5726</v>
      </c>
      <c r="U53" s="58" t="s">
        <v>3071</v>
      </c>
      <c r="V53" s="58" t="s">
        <v>3068</v>
      </c>
      <c r="W53" s="58" t="s">
        <v>3071</v>
      </c>
      <c r="X53" s="58" t="s">
        <v>6179</v>
      </c>
      <c r="Y53" s="58" t="s">
        <v>5728</v>
      </c>
      <c r="Z53" s="58" t="s">
        <v>3856</v>
      </c>
      <c r="AA53" s="58" t="s">
        <v>6020</v>
      </c>
      <c r="AB53" s="58" t="s">
        <v>3071</v>
      </c>
      <c r="AC53" s="58" t="s">
        <v>6036</v>
      </c>
      <c r="AD53" s="58" t="s">
        <v>3071</v>
      </c>
      <c r="AE53" s="58" t="s">
        <v>3071</v>
      </c>
      <c r="AF53" s="58" t="s">
        <v>3071</v>
      </c>
      <c r="AG53" s="58" t="s">
        <v>3071</v>
      </c>
      <c r="AH53" s="58" t="s">
        <v>3071</v>
      </c>
      <c r="AI53" s="58" t="s">
        <v>3071</v>
      </c>
      <c r="AJ53" s="58" t="s">
        <v>3071</v>
      </c>
      <c r="AK53" s="58" t="s">
        <v>1286</v>
      </c>
      <c r="AL53" s="58" t="s">
        <v>6180</v>
      </c>
      <c r="AM53" s="58" t="s">
        <v>3071</v>
      </c>
      <c r="AN53" s="58" t="s">
        <v>6181</v>
      </c>
      <c r="AO53" s="58" t="s">
        <v>3071</v>
      </c>
      <c r="AP53" s="60">
        <v>45854.8027546296</v>
      </c>
      <c r="AQ53" s="58" t="s">
        <v>3071</v>
      </c>
      <c r="AR53" s="58" t="s">
        <v>3521</v>
      </c>
      <c r="AS53" s="58" t="s">
        <v>3098</v>
      </c>
      <c r="AT53" s="58" t="s">
        <v>5730</v>
      </c>
      <c r="AU53" s="58" t="s">
        <v>6182</v>
      </c>
      <c r="AV53" s="58" t="s">
        <v>3071</v>
      </c>
      <c r="AW53" s="60">
        <v>45835.7521412037</v>
      </c>
      <c r="AX53" s="58" t="s">
        <v>6180</v>
      </c>
      <c r="AY53" s="58" t="s">
        <v>5731</v>
      </c>
      <c r="AZ53" s="58" t="s">
        <v>3071</v>
      </c>
      <c r="BA53" s="58" t="s">
        <v>3071</v>
      </c>
      <c r="BB53" s="58" t="s">
        <v>3071</v>
      </c>
      <c r="BC53" s="58" t="s">
        <v>3396</v>
      </c>
      <c r="BD53" s="58" t="s">
        <v>5818</v>
      </c>
      <c r="BE53" s="58" t="s">
        <v>2844</v>
      </c>
      <c r="BF53" s="58" t="s">
        <v>5734</v>
      </c>
      <c r="BG53" s="58" t="s">
        <v>3071</v>
      </c>
      <c r="BH53" s="58" t="s">
        <v>3071</v>
      </c>
      <c r="BI53" s="58" t="s">
        <v>2803</v>
      </c>
      <c r="BJ53" s="58" t="s">
        <v>3071</v>
      </c>
      <c r="BK53" s="58" t="s">
        <v>3071</v>
      </c>
      <c r="BL53" s="58">
        <v>3584655</v>
      </c>
      <c r="BM53" s="58" t="s">
        <v>6183</v>
      </c>
      <c r="BN53" s="58" t="s">
        <v>3071</v>
      </c>
      <c r="BO53" s="58">
        <v>2327.5</v>
      </c>
      <c r="BP53" s="58" t="s">
        <v>6040</v>
      </c>
      <c r="BQ53" s="58" t="s">
        <v>3071</v>
      </c>
      <c r="BR53" s="58" t="s">
        <v>6184</v>
      </c>
      <c r="BS53" s="58" t="s">
        <v>1286</v>
      </c>
      <c r="BT53" s="58" t="s">
        <v>3071</v>
      </c>
      <c r="BU53" s="58" t="s">
        <v>3071</v>
      </c>
      <c r="BV53" s="58" t="s">
        <v>5737</v>
      </c>
      <c r="BW53" s="58" t="s">
        <v>3071</v>
      </c>
      <c r="BX53" s="58">
        <v>2327.5</v>
      </c>
      <c r="BY53" s="58" t="s">
        <v>3071</v>
      </c>
      <c r="BZ53" s="58" t="s">
        <v>3071</v>
      </c>
      <c r="CA53" s="58" t="s">
        <v>3071</v>
      </c>
      <c r="CB53" s="58" t="s">
        <v>3071</v>
      </c>
      <c r="CC53" s="58" t="s">
        <v>3071</v>
      </c>
      <c r="CD53" s="58" t="s">
        <v>3071</v>
      </c>
      <c r="CE53" s="58" t="s">
        <v>5738</v>
      </c>
      <c r="CF53" s="58" t="s">
        <v>5739</v>
      </c>
    </row>
    <row r="54" s="58" customFormat="1" spans="1:84">
      <c r="A54" s="58">
        <v>14707</v>
      </c>
      <c r="B54" s="58" t="s">
        <v>3071</v>
      </c>
      <c r="C54" s="58" t="s">
        <v>6185</v>
      </c>
      <c r="D54" s="58" t="s">
        <v>3071</v>
      </c>
      <c r="E54" s="58" t="s">
        <v>5721</v>
      </c>
      <c r="F54" s="58" t="s">
        <v>6186</v>
      </c>
      <c r="G54" s="58" t="s">
        <v>714</v>
      </c>
      <c r="H54" s="58" t="s">
        <v>3407</v>
      </c>
      <c r="I54" s="58">
        <v>10217.49</v>
      </c>
      <c r="J54" s="58" t="s">
        <v>3071</v>
      </c>
      <c r="K54" s="58" t="s">
        <v>3071</v>
      </c>
      <c r="L54" s="58" t="s">
        <v>5773</v>
      </c>
      <c r="M54" s="58" t="s">
        <v>6178</v>
      </c>
      <c r="N54" s="58" t="s">
        <v>6178</v>
      </c>
      <c r="O54" s="58" t="s">
        <v>3071</v>
      </c>
      <c r="P54" s="58" t="s">
        <v>3071</v>
      </c>
      <c r="Q54" s="58" t="s">
        <v>3407</v>
      </c>
      <c r="R54" s="58" t="s">
        <v>5823</v>
      </c>
      <c r="S54" s="58" t="s">
        <v>5824</v>
      </c>
      <c r="T54" s="58" t="s">
        <v>5726</v>
      </c>
      <c r="U54" s="58" t="s">
        <v>3071</v>
      </c>
      <c r="V54" s="58" t="s">
        <v>3068</v>
      </c>
      <c r="W54" s="58" t="s">
        <v>3071</v>
      </c>
      <c r="X54" s="58" t="s">
        <v>6187</v>
      </c>
      <c r="Y54" s="58" t="s">
        <v>5728</v>
      </c>
      <c r="Z54" s="58" t="s">
        <v>3856</v>
      </c>
      <c r="AA54" s="58" t="s">
        <v>6020</v>
      </c>
      <c r="AB54" s="58" t="s">
        <v>3071</v>
      </c>
      <c r="AC54" s="58" t="s">
        <v>6036</v>
      </c>
      <c r="AD54" s="58" t="s">
        <v>3071</v>
      </c>
      <c r="AE54" s="58" t="s">
        <v>3071</v>
      </c>
      <c r="AF54" s="58" t="s">
        <v>3071</v>
      </c>
      <c r="AG54" s="58" t="s">
        <v>3071</v>
      </c>
      <c r="AH54" s="58" t="s">
        <v>3071</v>
      </c>
      <c r="AI54" s="58" t="s">
        <v>3071</v>
      </c>
      <c r="AJ54" s="58" t="s">
        <v>3071</v>
      </c>
      <c r="AK54" s="58" t="s">
        <v>1286</v>
      </c>
      <c r="AL54" s="58" t="s">
        <v>6188</v>
      </c>
      <c r="AM54" s="58" t="s">
        <v>3071</v>
      </c>
      <c r="AN54" s="58" t="s">
        <v>6189</v>
      </c>
      <c r="AO54" s="58" t="s">
        <v>3071</v>
      </c>
      <c r="AP54" s="60">
        <v>45854.8027430556</v>
      </c>
      <c r="AQ54" s="58" t="s">
        <v>3071</v>
      </c>
      <c r="AR54" s="58" t="s">
        <v>3521</v>
      </c>
      <c r="AS54" s="58" t="s">
        <v>3098</v>
      </c>
      <c r="AT54" s="58" t="s">
        <v>5730</v>
      </c>
      <c r="AU54" s="58" t="s">
        <v>6190</v>
      </c>
      <c r="AV54" s="58" t="s">
        <v>3071</v>
      </c>
      <c r="AW54" s="60">
        <v>45835.7513773148</v>
      </c>
      <c r="AX54" s="58" t="s">
        <v>6188</v>
      </c>
      <c r="AY54" s="58" t="s">
        <v>5731</v>
      </c>
      <c r="AZ54" s="58" t="s">
        <v>3071</v>
      </c>
      <c r="BA54" s="58" t="s">
        <v>3071</v>
      </c>
      <c r="BB54" s="58" t="s">
        <v>3071</v>
      </c>
      <c r="BC54" s="58" t="s">
        <v>3396</v>
      </c>
      <c r="BD54" s="58" t="s">
        <v>5818</v>
      </c>
      <c r="BE54" s="58" t="s">
        <v>2844</v>
      </c>
      <c r="BF54" s="58" t="s">
        <v>5734</v>
      </c>
      <c r="BG54" s="58" t="s">
        <v>3071</v>
      </c>
      <c r="BH54" s="58" t="s">
        <v>3071</v>
      </c>
      <c r="BI54" s="58" t="s">
        <v>2803</v>
      </c>
      <c r="BJ54" s="58" t="s">
        <v>3071</v>
      </c>
      <c r="BK54" s="58" t="s">
        <v>3071</v>
      </c>
      <c r="BL54" s="58">
        <v>3584656</v>
      </c>
      <c r="BM54" s="58" t="s">
        <v>6191</v>
      </c>
      <c r="BN54" s="58" t="s">
        <v>3071</v>
      </c>
      <c r="BO54" s="58">
        <v>3405.83</v>
      </c>
      <c r="BP54" s="58" t="s">
        <v>6040</v>
      </c>
      <c r="BQ54" s="58" t="s">
        <v>3071</v>
      </c>
      <c r="BR54" s="58" t="s">
        <v>6192</v>
      </c>
      <c r="BS54" s="58" t="s">
        <v>1286</v>
      </c>
      <c r="BT54" s="58" t="s">
        <v>3071</v>
      </c>
      <c r="BU54" s="58" t="s">
        <v>3071</v>
      </c>
      <c r="BV54" s="58" t="s">
        <v>5737</v>
      </c>
      <c r="BW54" s="58" t="s">
        <v>3071</v>
      </c>
      <c r="BX54" s="58">
        <v>3405.83</v>
      </c>
      <c r="BY54" s="58" t="s">
        <v>3071</v>
      </c>
      <c r="BZ54" s="58" t="s">
        <v>3071</v>
      </c>
      <c r="CA54" s="58" t="s">
        <v>3071</v>
      </c>
      <c r="CB54" s="58" t="s">
        <v>3071</v>
      </c>
      <c r="CC54" s="58" t="s">
        <v>3071</v>
      </c>
      <c r="CD54" s="58" t="s">
        <v>3071</v>
      </c>
      <c r="CE54" s="58" t="s">
        <v>5738</v>
      </c>
      <c r="CF54" s="58" t="s">
        <v>5739</v>
      </c>
    </row>
    <row r="55" s="58" customFormat="1" spans="1:84">
      <c r="A55" s="58">
        <v>14792</v>
      </c>
      <c r="B55" s="58" t="s">
        <v>3071</v>
      </c>
      <c r="C55" s="58" t="s">
        <v>6193</v>
      </c>
      <c r="D55" s="58" t="s">
        <v>3071</v>
      </c>
      <c r="E55" s="58" t="s">
        <v>5721</v>
      </c>
      <c r="F55" s="58" t="s">
        <v>6194</v>
      </c>
      <c r="G55" s="58" t="s">
        <v>714</v>
      </c>
      <c r="H55" s="58" t="s">
        <v>3422</v>
      </c>
      <c r="I55" s="58">
        <v>11700</v>
      </c>
      <c r="J55" s="58" t="s">
        <v>3071</v>
      </c>
      <c r="K55" s="58" t="s">
        <v>3071</v>
      </c>
      <c r="L55" s="58" t="s">
        <v>5773</v>
      </c>
      <c r="M55" s="58" t="s">
        <v>6178</v>
      </c>
      <c r="N55" s="58" t="s">
        <v>6178</v>
      </c>
      <c r="O55" s="58" t="s">
        <v>3071</v>
      </c>
      <c r="P55" s="58" t="s">
        <v>3071</v>
      </c>
      <c r="Q55" s="58" t="s">
        <v>3422</v>
      </c>
      <c r="R55" s="58" t="s">
        <v>5815</v>
      </c>
      <c r="S55" s="58" t="s">
        <v>5816</v>
      </c>
      <c r="T55" s="58" t="s">
        <v>5726</v>
      </c>
      <c r="U55" s="58" t="s">
        <v>3071</v>
      </c>
      <c r="V55" s="58" t="s">
        <v>3068</v>
      </c>
      <c r="W55" s="58" t="s">
        <v>3071</v>
      </c>
      <c r="X55" s="58" t="s">
        <v>6195</v>
      </c>
      <c r="Y55" s="58" t="s">
        <v>5728</v>
      </c>
      <c r="Z55" s="58" t="s">
        <v>3856</v>
      </c>
      <c r="AA55" s="58" t="s">
        <v>6020</v>
      </c>
      <c r="AB55" s="58" t="s">
        <v>3071</v>
      </c>
      <c r="AC55" s="58" t="s">
        <v>6036</v>
      </c>
      <c r="AD55" s="58" t="s">
        <v>3071</v>
      </c>
      <c r="AE55" s="58" t="s">
        <v>3071</v>
      </c>
      <c r="AF55" s="58" t="s">
        <v>3071</v>
      </c>
      <c r="AG55" s="58" t="s">
        <v>3071</v>
      </c>
      <c r="AH55" s="58" t="s">
        <v>3071</v>
      </c>
      <c r="AI55" s="58" t="s">
        <v>3071</v>
      </c>
      <c r="AJ55" s="58" t="s">
        <v>3071</v>
      </c>
      <c r="AK55" s="58" t="s">
        <v>1286</v>
      </c>
      <c r="AL55" s="58" t="s">
        <v>6196</v>
      </c>
      <c r="AM55" s="58" t="s">
        <v>3071</v>
      </c>
      <c r="AN55" s="58" t="s">
        <v>6197</v>
      </c>
      <c r="AO55" s="58" t="s">
        <v>3071</v>
      </c>
      <c r="AP55" s="60">
        <v>45854.8023611111</v>
      </c>
      <c r="AQ55" s="58" t="s">
        <v>3071</v>
      </c>
      <c r="AR55" s="58" t="s">
        <v>3521</v>
      </c>
      <c r="AS55" s="58" t="s">
        <v>3098</v>
      </c>
      <c r="AT55" s="58" t="s">
        <v>5730</v>
      </c>
      <c r="AU55" s="58" t="s">
        <v>6198</v>
      </c>
      <c r="AV55" s="58" t="s">
        <v>3071</v>
      </c>
      <c r="AW55" s="60">
        <v>45835.7519444444</v>
      </c>
      <c r="AX55" s="58" t="s">
        <v>6196</v>
      </c>
      <c r="AY55" s="58" t="s">
        <v>5731</v>
      </c>
      <c r="AZ55" s="58" t="s">
        <v>3071</v>
      </c>
      <c r="BA55" s="58" t="s">
        <v>3071</v>
      </c>
      <c r="BB55" s="58" t="s">
        <v>3071</v>
      </c>
      <c r="BC55" s="58" t="s">
        <v>4135</v>
      </c>
      <c r="BD55" s="58" t="s">
        <v>6199</v>
      </c>
      <c r="BE55" s="58" t="s">
        <v>2911</v>
      </c>
      <c r="BF55" s="58" t="s">
        <v>5734</v>
      </c>
      <c r="BG55" s="58" t="s">
        <v>3071</v>
      </c>
      <c r="BH55" s="58" t="s">
        <v>3071</v>
      </c>
      <c r="BI55" s="58" t="s">
        <v>2803</v>
      </c>
      <c r="BJ55" s="58" t="s">
        <v>3071</v>
      </c>
      <c r="BK55" s="58" t="s">
        <v>3071</v>
      </c>
      <c r="BL55" s="58">
        <v>3052424</v>
      </c>
      <c r="BM55" s="58" t="s">
        <v>6200</v>
      </c>
      <c r="BN55" s="58" t="s">
        <v>3071</v>
      </c>
      <c r="BO55" s="58">
        <v>3900</v>
      </c>
      <c r="BP55" s="58" t="s">
        <v>6040</v>
      </c>
      <c r="BQ55" s="58" t="s">
        <v>3071</v>
      </c>
      <c r="BR55" s="58" t="s">
        <v>6201</v>
      </c>
      <c r="BS55" s="58" t="s">
        <v>1286</v>
      </c>
      <c r="BT55" s="58" t="s">
        <v>3071</v>
      </c>
      <c r="BU55" s="58" t="s">
        <v>3071</v>
      </c>
      <c r="BV55" s="58" t="s">
        <v>5737</v>
      </c>
      <c r="BW55" s="58" t="s">
        <v>3071</v>
      </c>
      <c r="BX55" s="58">
        <v>3900</v>
      </c>
      <c r="BY55" s="58" t="s">
        <v>3071</v>
      </c>
      <c r="BZ55" s="58" t="s">
        <v>3071</v>
      </c>
      <c r="CA55" s="58" t="s">
        <v>3071</v>
      </c>
      <c r="CB55" s="58" t="s">
        <v>3071</v>
      </c>
      <c r="CC55" s="58" t="s">
        <v>3071</v>
      </c>
      <c r="CD55" s="58" t="s">
        <v>3071</v>
      </c>
      <c r="CE55" s="58" t="s">
        <v>5738</v>
      </c>
      <c r="CF55" s="58" t="s">
        <v>5739</v>
      </c>
    </row>
    <row r="56" s="58" customFormat="1" spans="1:84">
      <c r="A56" s="58">
        <v>16319</v>
      </c>
      <c r="B56" s="58" t="s">
        <v>5801</v>
      </c>
      <c r="C56" s="58" t="s">
        <v>3071</v>
      </c>
      <c r="D56" s="58" t="s">
        <v>6202</v>
      </c>
      <c r="E56" s="58" t="s">
        <v>5721</v>
      </c>
      <c r="F56" s="58" t="s">
        <v>6203</v>
      </c>
      <c r="G56" s="58" t="s">
        <v>714</v>
      </c>
      <c r="H56" s="58" t="s">
        <v>5804</v>
      </c>
      <c r="I56" s="58">
        <v>301346.51</v>
      </c>
      <c r="J56" s="58" t="s">
        <v>3071</v>
      </c>
      <c r="K56" s="58" t="s">
        <v>3071</v>
      </c>
      <c r="L56" s="58" t="s">
        <v>5773</v>
      </c>
      <c r="M56" s="58" t="s">
        <v>4171</v>
      </c>
      <c r="N56" s="58" t="s">
        <v>4171</v>
      </c>
      <c r="O56" s="58" t="s">
        <v>3071</v>
      </c>
      <c r="P56" s="58" t="s">
        <v>3071</v>
      </c>
      <c r="Q56" s="58" t="s">
        <v>5805</v>
      </c>
      <c r="R56" s="58" t="s">
        <v>5806</v>
      </c>
      <c r="S56" s="58" t="s">
        <v>5807</v>
      </c>
      <c r="T56" s="58" t="s">
        <v>3071</v>
      </c>
      <c r="U56" s="58" t="s">
        <v>3071</v>
      </c>
      <c r="V56" s="58" t="s">
        <v>5808</v>
      </c>
      <c r="W56" s="58" t="s">
        <v>3071</v>
      </c>
      <c r="X56" s="58" t="s">
        <v>6204</v>
      </c>
      <c r="Y56" s="58" t="s">
        <v>5915</v>
      </c>
      <c r="Z56" s="58" t="s">
        <v>6043</v>
      </c>
      <c r="AA56" s="58" t="s">
        <v>3218</v>
      </c>
      <c r="AB56" s="58" t="s">
        <v>5755</v>
      </c>
      <c r="AC56" s="58" t="s">
        <v>6036</v>
      </c>
      <c r="AD56" s="58" t="s">
        <v>3071</v>
      </c>
      <c r="AE56" s="58" t="s">
        <v>3071</v>
      </c>
      <c r="AF56" s="58" t="s">
        <v>5756</v>
      </c>
      <c r="AG56" s="58" t="s">
        <v>3071</v>
      </c>
      <c r="AH56" s="58" t="s">
        <v>3071</v>
      </c>
      <c r="AI56" s="58" t="s">
        <v>5756</v>
      </c>
      <c r="AJ56" s="58" t="s">
        <v>3071</v>
      </c>
      <c r="AK56" s="58" t="s">
        <v>1286</v>
      </c>
      <c r="AL56" s="58" t="s">
        <v>6205</v>
      </c>
      <c r="AM56" s="58" t="s">
        <v>3071</v>
      </c>
      <c r="AN56" s="58" t="s">
        <v>6206</v>
      </c>
      <c r="AO56" s="58" t="s">
        <v>3071</v>
      </c>
      <c r="AP56" s="60">
        <v>45854.488287037</v>
      </c>
      <c r="AQ56" s="58" t="s">
        <v>3071</v>
      </c>
      <c r="AR56" s="58" t="s">
        <v>3521</v>
      </c>
      <c r="AS56" s="58" t="s">
        <v>3098</v>
      </c>
      <c r="AT56" s="58" t="s">
        <v>5730</v>
      </c>
      <c r="AU56" s="58" t="s">
        <v>6207</v>
      </c>
      <c r="AV56" s="58" t="s">
        <v>3071</v>
      </c>
      <c r="AW56" s="60">
        <v>45827.4661921296</v>
      </c>
      <c r="AX56" s="58" t="s">
        <v>6205</v>
      </c>
      <c r="AY56" s="58" t="s">
        <v>5731</v>
      </c>
      <c r="AZ56" s="58" t="s">
        <v>3071</v>
      </c>
      <c r="BA56" s="58" t="s">
        <v>3071</v>
      </c>
      <c r="BB56" s="58" t="s">
        <v>3071</v>
      </c>
      <c r="BC56" s="58" t="s">
        <v>3071</v>
      </c>
      <c r="BD56" s="58" t="s">
        <v>5944</v>
      </c>
      <c r="BE56" s="58" t="s">
        <v>3071</v>
      </c>
      <c r="BF56" s="58" t="s">
        <v>5734</v>
      </c>
      <c r="BG56" s="58" t="s">
        <v>3071</v>
      </c>
      <c r="BH56" s="58" t="s">
        <v>3071</v>
      </c>
      <c r="BI56" s="58" t="s">
        <v>2803</v>
      </c>
      <c r="BJ56" s="58" t="s">
        <v>3071</v>
      </c>
      <c r="BK56" s="58" t="s">
        <v>3071</v>
      </c>
      <c r="BL56" s="58" t="s">
        <v>3071</v>
      </c>
      <c r="BM56" s="58" t="s">
        <v>3071</v>
      </c>
      <c r="BN56" s="58">
        <v>301346.51</v>
      </c>
      <c r="BO56" s="58" t="s">
        <v>3071</v>
      </c>
      <c r="BP56" s="58" t="s">
        <v>6040</v>
      </c>
      <c r="BQ56" s="58" t="s">
        <v>3071</v>
      </c>
      <c r="BR56" s="58" t="s">
        <v>3071</v>
      </c>
      <c r="BS56" s="58" t="s">
        <v>3071</v>
      </c>
      <c r="BT56" s="58" t="s">
        <v>3071</v>
      </c>
      <c r="BU56" s="58" t="s">
        <v>3071</v>
      </c>
      <c r="BV56" s="58" t="s">
        <v>5811</v>
      </c>
      <c r="BW56" s="58" t="s">
        <v>3071</v>
      </c>
      <c r="BX56" s="58">
        <v>301346.51</v>
      </c>
      <c r="BY56" s="58" t="s">
        <v>3071</v>
      </c>
      <c r="BZ56" s="58" t="s">
        <v>3071</v>
      </c>
      <c r="CA56" s="58" t="s">
        <v>5811</v>
      </c>
      <c r="CB56" s="58" t="s">
        <v>5811</v>
      </c>
      <c r="CC56" s="58" t="s">
        <v>3071</v>
      </c>
      <c r="CD56" s="58" t="s">
        <v>3071</v>
      </c>
      <c r="CE56" s="58" t="s">
        <v>5738</v>
      </c>
      <c r="CF56" s="58" t="s">
        <v>5739</v>
      </c>
    </row>
    <row r="57" s="58" customFormat="1" spans="1:84">
      <c r="A57" s="58">
        <v>16320</v>
      </c>
      <c r="B57" s="58" t="s">
        <v>5801</v>
      </c>
      <c r="C57" s="58" t="s">
        <v>3071</v>
      </c>
      <c r="D57" s="58" t="s">
        <v>6208</v>
      </c>
      <c r="E57" s="58" t="s">
        <v>5721</v>
      </c>
      <c r="F57" s="58" t="s">
        <v>6209</v>
      </c>
      <c r="G57" s="58" t="s">
        <v>714</v>
      </c>
      <c r="H57" s="58" t="s">
        <v>5804</v>
      </c>
      <c r="I57" s="58">
        <v>279029.94</v>
      </c>
      <c r="J57" s="58" t="s">
        <v>3071</v>
      </c>
      <c r="K57" s="58" t="s">
        <v>3071</v>
      </c>
      <c r="L57" s="58" t="s">
        <v>5773</v>
      </c>
      <c r="M57" s="58" t="s">
        <v>4171</v>
      </c>
      <c r="N57" s="58" t="s">
        <v>4171</v>
      </c>
      <c r="O57" s="58" t="s">
        <v>3071</v>
      </c>
      <c r="P57" s="58" t="s">
        <v>3071</v>
      </c>
      <c r="Q57" s="58" t="s">
        <v>5805</v>
      </c>
      <c r="R57" s="58" t="s">
        <v>5806</v>
      </c>
      <c r="S57" s="58" t="s">
        <v>5807</v>
      </c>
      <c r="T57" s="58" t="s">
        <v>3071</v>
      </c>
      <c r="U57" s="58" t="s">
        <v>3071</v>
      </c>
      <c r="V57" s="58" t="s">
        <v>5808</v>
      </c>
      <c r="W57" s="58" t="s">
        <v>3071</v>
      </c>
      <c r="X57" s="58" t="s">
        <v>6210</v>
      </c>
      <c r="Y57" s="58" t="s">
        <v>5915</v>
      </c>
      <c r="Z57" s="58" t="s">
        <v>6043</v>
      </c>
      <c r="AA57" s="58" t="s">
        <v>3218</v>
      </c>
      <c r="AB57" s="58" t="s">
        <v>5755</v>
      </c>
      <c r="AC57" s="58" t="s">
        <v>6036</v>
      </c>
      <c r="AD57" s="58" t="s">
        <v>3071</v>
      </c>
      <c r="AE57" s="58" t="s">
        <v>3071</v>
      </c>
      <c r="AF57" s="58" t="s">
        <v>5756</v>
      </c>
      <c r="AG57" s="58" t="s">
        <v>3071</v>
      </c>
      <c r="AH57" s="58" t="s">
        <v>3071</v>
      </c>
      <c r="AI57" s="58" t="s">
        <v>5756</v>
      </c>
      <c r="AJ57" s="58" t="s">
        <v>3071</v>
      </c>
      <c r="AK57" s="58" t="s">
        <v>1286</v>
      </c>
      <c r="AL57" s="58" t="s">
        <v>6211</v>
      </c>
      <c r="AM57" s="58" t="s">
        <v>3071</v>
      </c>
      <c r="AN57" s="58" t="s">
        <v>6212</v>
      </c>
      <c r="AO57" s="58" t="s">
        <v>3071</v>
      </c>
      <c r="AP57" s="60">
        <v>45854.4883449074</v>
      </c>
      <c r="AQ57" s="58" t="s">
        <v>3071</v>
      </c>
      <c r="AR57" s="58" t="s">
        <v>3521</v>
      </c>
      <c r="AS57" s="58" t="s">
        <v>3098</v>
      </c>
      <c r="AT57" s="58" t="s">
        <v>5730</v>
      </c>
      <c r="AU57" s="58" t="s">
        <v>6213</v>
      </c>
      <c r="AV57" s="58" t="s">
        <v>3071</v>
      </c>
      <c r="AW57" s="60">
        <v>45827.3864814815</v>
      </c>
      <c r="AX57" s="58" t="s">
        <v>6211</v>
      </c>
      <c r="AY57" s="58" t="s">
        <v>5731</v>
      </c>
      <c r="AZ57" s="58" t="s">
        <v>3071</v>
      </c>
      <c r="BA57" s="58" t="s">
        <v>3071</v>
      </c>
      <c r="BB57" s="58" t="s">
        <v>3071</v>
      </c>
      <c r="BC57" s="58" t="s">
        <v>3071</v>
      </c>
      <c r="BD57" s="58" t="s">
        <v>5944</v>
      </c>
      <c r="BE57" s="58" t="s">
        <v>3071</v>
      </c>
      <c r="BF57" s="58" t="s">
        <v>5734</v>
      </c>
      <c r="BG57" s="58" t="s">
        <v>3071</v>
      </c>
      <c r="BH57" s="58" t="s">
        <v>3071</v>
      </c>
      <c r="BI57" s="58" t="s">
        <v>2803</v>
      </c>
      <c r="BJ57" s="58" t="s">
        <v>3071</v>
      </c>
      <c r="BK57" s="58" t="s">
        <v>3071</v>
      </c>
      <c r="BL57" s="58" t="s">
        <v>3071</v>
      </c>
      <c r="BM57" s="58" t="s">
        <v>3071</v>
      </c>
      <c r="BN57" s="58">
        <v>279029.94</v>
      </c>
      <c r="BO57" s="58" t="s">
        <v>3071</v>
      </c>
      <c r="BP57" s="58" t="s">
        <v>6040</v>
      </c>
      <c r="BQ57" s="58" t="s">
        <v>3071</v>
      </c>
      <c r="BR57" s="58" t="s">
        <v>3071</v>
      </c>
      <c r="BS57" s="58" t="s">
        <v>3071</v>
      </c>
      <c r="BT57" s="58" t="s">
        <v>3071</v>
      </c>
      <c r="BU57" s="58" t="s">
        <v>3071</v>
      </c>
      <c r="BV57" s="58" t="s">
        <v>5811</v>
      </c>
      <c r="BW57" s="58" t="s">
        <v>3071</v>
      </c>
      <c r="BX57" s="58">
        <v>279029.94</v>
      </c>
      <c r="BY57" s="58" t="s">
        <v>3071</v>
      </c>
      <c r="BZ57" s="58" t="s">
        <v>3071</v>
      </c>
      <c r="CA57" s="58" t="s">
        <v>5811</v>
      </c>
      <c r="CB57" s="58" t="s">
        <v>5811</v>
      </c>
      <c r="CC57" s="58" t="s">
        <v>3071</v>
      </c>
      <c r="CD57" s="58" t="s">
        <v>3071</v>
      </c>
      <c r="CE57" s="58" t="s">
        <v>5738</v>
      </c>
      <c r="CF57" s="58" t="s">
        <v>5739</v>
      </c>
    </row>
    <row r="58" s="58" customFormat="1" spans="1:84">
      <c r="A58" s="58">
        <v>16936</v>
      </c>
      <c r="B58" s="58" t="s">
        <v>3071</v>
      </c>
      <c r="C58" s="58" t="s">
        <v>6214</v>
      </c>
      <c r="D58" s="58" t="s">
        <v>3071</v>
      </c>
      <c r="E58" s="58" t="s">
        <v>5721</v>
      </c>
      <c r="F58" s="58" t="s">
        <v>6215</v>
      </c>
      <c r="G58" s="58" t="s">
        <v>714</v>
      </c>
      <c r="H58" s="58" t="s">
        <v>5168</v>
      </c>
      <c r="I58" s="58">
        <v>1960.55</v>
      </c>
      <c r="J58" s="58" t="s">
        <v>3071</v>
      </c>
      <c r="K58" s="58" t="s">
        <v>3071</v>
      </c>
      <c r="L58" s="58" t="s">
        <v>5773</v>
      </c>
      <c r="M58" s="58" t="s">
        <v>6216</v>
      </c>
      <c r="N58" s="58" t="s">
        <v>6216</v>
      </c>
      <c r="O58" s="58" t="s">
        <v>3071</v>
      </c>
      <c r="P58" s="58" t="s">
        <v>3071</v>
      </c>
      <c r="Q58" s="58" t="s">
        <v>5168</v>
      </c>
      <c r="R58" s="58" t="s">
        <v>6217</v>
      </c>
      <c r="S58" s="58" t="s">
        <v>6218</v>
      </c>
      <c r="T58" s="58" t="s">
        <v>5726</v>
      </c>
      <c r="U58" s="58" t="s">
        <v>3071</v>
      </c>
      <c r="V58" s="58" t="s">
        <v>3068</v>
      </c>
      <c r="W58" s="58" t="s">
        <v>3071</v>
      </c>
      <c r="X58" s="58" t="s">
        <v>6219</v>
      </c>
      <c r="Y58" s="58" t="s">
        <v>5728</v>
      </c>
      <c r="Z58" s="58" t="s">
        <v>6168</v>
      </c>
      <c r="AA58" s="58" t="s">
        <v>6020</v>
      </c>
      <c r="AB58" s="58" t="s">
        <v>3071</v>
      </c>
      <c r="AC58" s="58" t="s">
        <v>6036</v>
      </c>
      <c r="AD58" s="58" t="s">
        <v>3071</v>
      </c>
      <c r="AE58" s="58" t="s">
        <v>3071</v>
      </c>
      <c r="AF58" s="58" t="s">
        <v>3071</v>
      </c>
      <c r="AG58" s="58" t="s">
        <v>3071</v>
      </c>
      <c r="AH58" s="58" t="s">
        <v>3071</v>
      </c>
      <c r="AI58" s="58" t="s">
        <v>3071</v>
      </c>
      <c r="AJ58" s="58" t="s">
        <v>3071</v>
      </c>
      <c r="AK58" s="58" t="s">
        <v>1286</v>
      </c>
      <c r="AL58" s="58" t="s">
        <v>6220</v>
      </c>
      <c r="AM58" s="58" t="s">
        <v>3071</v>
      </c>
      <c r="AN58" s="58" t="s">
        <v>6221</v>
      </c>
      <c r="AO58" s="58" t="s">
        <v>3071</v>
      </c>
      <c r="AP58" s="60">
        <v>45854.8026736111</v>
      </c>
      <c r="AQ58" s="58" t="s">
        <v>3071</v>
      </c>
      <c r="AR58" s="58" t="s">
        <v>3521</v>
      </c>
      <c r="AS58" s="58" t="s">
        <v>3098</v>
      </c>
      <c r="AT58" s="58" t="s">
        <v>5730</v>
      </c>
      <c r="AU58" s="58" t="s">
        <v>6222</v>
      </c>
      <c r="AV58" s="58" t="s">
        <v>3071</v>
      </c>
      <c r="AW58" s="60">
        <v>45832.7274421296</v>
      </c>
      <c r="AX58" s="58" t="s">
        <v>6220</v>
      </c>
      <c r="AY58" s="58" t="s">
        <v>5731</v>
      </c>
      <c r="AZ58" s="58" t="s">
        <v>3071</v>
      </c>
      <c r="BA58" s="58" t="s">
        <v>3071</v>
      </c>
      <c r="BB58" s="58" t="s">
        <v>3071</v>
      </c>
      <c r="BC58" s="58" t="s">
        <v>1665</v>
      </c>
      <c r="BD58" s="58" t="s">
        <v>5732</v>
      </c>
      <c r="BE58" s="58" t="s">
        <v>6223</v>
      </c>
      <c r="BF58" s="58" t="s">
        <v>5734</v>
      </c>
      <c r="BG58" s="58" t="s">
        <v>3071</v>
      </c>
      <c r="BH58" s="58" t="s">
        <v>3071</v>
      </c>
      <c r="BI58" s="58" t="s">
        <v>2803</v>
      </c>
      <c r="BJ58" s="58" t="s">
        <v>3071</v>
      </c>
      <c r="BK58" s="58" t="s">
        <v>3071</v>
      </c>
      <c r="BL58" s="58">
        <v>3606582</v>
      </c>
      <c r="BM58" s="58" t="s">
        <v>6224</v>
      </c>
      <c r="BN58" s="58" t="s">
        <v>3071</v>
      </c>
      <c r="BO58" s="58">
        <v>1808</v>
      </c>
      <c r="BP58" s="58" t="s">
        <v>6040</v>
      </c>
      <c r="BQ58" s="58" t="s">
        <v>3071</v>
      </c>
      <c r="BR58" s="58" t="s">
        <v>6225</v>
      </c>
      <c r="BS58" s="58" t="s">
        <v>1286</v>
      </c>
      <c r="BT58" s="58" t="s">
        <v>3071</v>
      </c>
      <c r="BU58" s="58" t="s">
        <v>3071</v>
      </c>
      <c r="BV58" s="58" t="s">
        <v>5737</v>
      </c>
      <c r="BW58" s="58" t="s">
        <v>3071</v>
      </c>
      <c r="BX58" s="58">
        <v>1808</v>
      </c>
      <c r="BY58" s="58" t="s">
        <v>3071</v>
      </c>
      <c r="BZ58" s="58" t="s">
        <v>3071</v>
      </c>
      <c r="CA58" s="58" t="s">
        <v>3071</v>
      </c>
      <c r="CB58" s="58" t="s">
        <v>3071</v>
      </c>
      <c r="CC58" s="58" t="s">
        <v>3071</v>
      </c>
      <c r="CD58" s="58" t="s">
        <v>3071</v>
      </c>
      <c r="CE58" s="58" t="s">
        <v>5738</v>
      </c>
      <c r="CF58" s="58" t="s">
        <v>5739</v>
      </c>
    </row>
    <row r="59" s="58" customFormat="1" spans="1:84">
      <c r="A59" s="58">
        <v>16948</v>
      </c>
      <c r="B59" s="58" t="s">
        <v>3071</v>
      </c>
      <c r="C59" s="58" t="s">
        <v>6226</v>
      </c>
      <c r="D59" s="58" t="s">
        <v>3071</v>
      </c>
      <c r="E59" s="58" t="s">
        <v>5721</v>
      </c>
      <c r="F59" s="58" t="s">
        <v>6227</v>
      </c>
      <c r="G59" s="58" t="s">
        <v>714</v>
      </c>
      <c r="H59" s="58" t="s">
        <v>4865</v>
      </c>
      <c r="I59" s="58">
        <v>1660</v>
      </c>
      <c r="J59" s="58" t="s">
        <v>3071</v>
      </c>
      <c r="K59" s="58" t="s">
        <v>3071</v>
      </c>
      <c r="L59" s="58" t="s">
        <v>5773</v>
      </c>
      <c r="M59" s="58" t="s">
        <v>6216</v>
      </c>
      <c r="N59" s="58" t="s">
        <v>6216</v>
      </c>
      <c r="O59" s="58" t="s">
        <v>3071</v>
      </c>
      <c r="P59" s="58" t="s">
        <v>3071</v>
      </c>
      <c r="Q59" s="58" t="s">
        <v>4865</v>
      </c>
      <c r="R59" s="58" t="s">
        <v>5988</v>
      </c>
      <c r="S59" s="58" t="s">
        <v>5989</v>
      </c>
      <c r="T59" s="58" t="s">
        <v>5726</v>
      </c>
      <c r="U59" s="58" t="s">
        <v>3071</v>
      </c>
      <c r="V59" s="58" t="s">
        <v>3068</v>
      </c>
      <c r="W59" s="58" t="s">
        <v>3071</v>
      </c>
      <c r="X59" s="58" t="s">
        <v>6228</v>
      </c>
      <c r="Y59" s="58" t="s">
        <v>5728</v>
      </c>
      <c r="Z59" s="58" t="s">
        <v>6168</v>
      </c>
      <c r="AA59" s="58" t="s">
        <v>6020</v>
      </c>
      <c r="AB59" s="58" t="s">
        <v>3071</v>
      </c>
      <c r="AC59" s="58" t="s">
        <v>6036</v>
      </c>
      <c r="AD59" s="58" t="s">
        <v>3071</v>
      </c>
      <c r="AE59" s="58" t="s">
        <v>3071</v>
      </c>
      <c r="AF59" s="58" t="s">
        <v>3071</v>
      </c>
      <c r="AG59" s="58" t="s">
        <v>3071</v>
      </c>
      <c r="AH59" s="58" t="s">
        <v>3071</v>
      </c>
      <c r="AI59" s="58" t="s">
        <v>3071</v>
      </c>
      <c r="AJ59" s="58" t="s">
        <v>3071</v>
      </c>
      <c r="AK59" s="58" t="s">
        <v>1286</v>
      </c>
      <c r="AL59" s="58" t="s">
        <v>6229</v>
      </c>
      <c r="AM59" s="58" t="s">
        <v>3071</v>
      </c>
      <c r="AN59" s="58" t="s">
        <v>6230</v>
      </c>
      <c r="AO59" s="58" t="s">
        <v>3071</v>
      </c>
      <c r="AP59" s="60">
        <v>45854.8026273148</v>
      </c>
      <c r="AQ59" s="58" t="s">
        <v>3071</v>
      </c>
      <c r="AR59" s="58" t="s">
        <v>3521</v>
      </c>
      <c r="AS59" s="58" t="s">
        <v>3098</v>
      </c>
      <c r="AT59" s="58" t="s">
        <v>5730</v>
      </c>
      <c r="AU59" s="58" t="s">
        <v>6231</v>
      </c>
      <c r="AV59" s="58" t="s">
        <v>3071</v>
      </c>
      <c r="AW59" s="60">
        <v>45832.7275694444</v>
      </c>
      <c r="AX59" s="58" t="s">
        <v>6229</v>
      </c>
      <c r="AY59" s="58" t="s">
        <v>5731</v>
      </c>
      <c r="AZ59" s="58" t="s">
        <v>3071</v>
      </c>
      <c r="BA59" s="58" t="s">
        <v>3071</v>
      </c>
      <c r="BB59" s="58" t="s">
        <v>3071</v>
      </c>
      <c r="BC59" s="58" t="s">
        <v>6232</v>
      </c>
      <c r="BD59" s="58" t="s">
        <v>5732</v>
      </c>
      <c r="BE59" s="58" t="s">
        <v>3071</v>
      </c>
      <c r="BF59" s="58" t="s">
        <v>5734</v>
      </c>
      <c r="BG59" s="58" t="s">
        <v>3071</v>
      </c>
      <c r="BH59" s="58" t="s">
        <v>3071</v>
      </c>
      <c r="BI59" s="58" t="s">
        <v>2803</v>
      </c>
      <c r="BJ59" s="58" t="s">
        <v>3071</v>
      </c>
      <c r="BK59" s="58" t="s">
        <v>3071</v>
      </c>
      <c r="BL59" s="58">
        <v>3608042</v>
      </c>
      <c r="BM59" s="58" t="s">
        <v>6233</v>
      </c>
      <c r="BN59" s="58" t="s">
        <v>3071</v>
      </c>
      <c r="BO59" s="58">
        <v>840</v>
      </c>
      <c r="BP59" s="58" t="s">
        <v>6040</v>
      </c>
      <c r="BQ59" s="58" t="s">
        <v>3071</v>
      </c>
      <c r="BR59" s="58" t="s">
        <v>6234</v>
      </c>
      <c r="BS59" s="58" t="s">
        <v>1286</v>
      </c>
      <c r="BT59" s="58" t="s">
        <v>3071</v>
      </c>
      <c r="BU59" s="58" t="s">
        <v>3071</v>
      </c>
      <c r="BV59" s="58" t="s">
        <v>5737</v>
      </c>
      <c r="BW59" s="58" t="s">
        <v>3071</v>
      </c>
      <c r="BX59" s="58">
        <v>840</v>
      </c>
      <c r="BY59" s="58" t="s">
        <v>3071</v>
      </c>
      <c r="BZ59" s="58" t="s">
        <v>3071</v>
      </c>
      <c r="CA59" s="58" t="s">
        <v>3071</v>
      </c>
      <c r="CB59" s="58" t="s">
        <v>3071</v>
      </c>
      <c r="CC59" s="58" t="s">
        <v>3071</v>
      </c>
      <c r="CD59" s="58" t="s">
        <v>3071</v>
      </c>
      <c r="CE59" s="58" t="s">
        <v>5738</v>
      </c>
      <c r="CF59" s="58" t="s">
        <v>5739</v>
      </c>
    </row>
    <row r="60" s="58" customFormat="1" spans="1:84">
      <c r="A60" s="58">
        <v>16957</v>
      </c>
      <c r="B60" s="58" t="s">
        <v>3071</v>
      </c>
      <c r="C60" s="58" t="s">
        <v>6235</v>
      </c>
      <c r="D60" s="58" t="s">
        <v>3071</v>
      </c>
      <c r="E60" s="58" t="s">
        <v>5721</v>
      </c>
      <c r="F60" s="58" t="s">
        <v>6236</v>
      </c>
      <c r="G60" s="58" t="s">
        <v>714</v>
      </c>
      <c r="H60" s="58" t="s">
        <v>4843</v>
      </c>
      <c r="I60" s="58">
        <v>35090</v>
      </c>
      <c r="J60" s="58" t="s">
        <v>3071</v>
      </c>
      <c r="K60" s="58" t="s">
        <v>3071</v>
      </c>
      <c r="L60" s="58" t="s">
        <v>5773</v>
      </c>
      <c r="M60" s="58" t="s">
        <v>6216</v>
      </c>
      <c r="N60" s="58" t="s">
        <v>6216</v>
      </c>
      <c r="O60" s="58" t="s">
        <v>3071</v>
      </c>
      <c r="P60" s="58" t="s">
        <v>3071</v>
      </c>
      <c r="Q60" s="58" t="s">
        <v>4843</v>
      </c>
      <c r="R60" s="58" t="s">
        <v>5763</v>
      </c>
      <c r="S60" s="58" t="s">
        <v>5764</v>
      </c>
      <c r="T60" s="58" t="s">
        <v>5726</v>
      </c>
      <c r="U60" s="58" t="s">
        <v>3071</v>
      </c>
      <c r="V60" s="58" t="s">
        <v>3068</v>
      </c>
      <c r="W60" s="58" t="s">
        <v>3071</v>
      </c>
      <c r="X60" s="58" t="s">
        <v>6237</v>
      </c>
      <c r="Y60" s="58" t="s">
        <v>5728</v>
      </c>
      <c r="Z60" s="58" t="s">
        <v>6168</v>
      </c>
      <c r="AA60" s="58" t="s">
        <v>6020</v>
      </c>
      <c r="AB60" s="58" t="s">
        <v>3071</v>
      </c>
      <c r="AC60" s="58" t="s">
        <v>6036</v>
      </c>
      <c r="AD60" s="58" t="s">
        <v>3071</v>
      </c>
      <c r="AE60" s="58" t="s">
        <v>3071</v>
      </c>
      <c r="AF60" s="58" t="s">
        <v>3071</v>
      </c>
      <c r="AG60" s="58" t="s">
        <v>3071</v>
      </c>
      <c r="AH60" s="58" t="s">
        <v>3071</v>
      </c>
      <c r="AI60" s="58" t="s">
        <v>3071</v>
      </c>
      <c r="AJ60" s="58" t="s">
        <v>3071</v>
      </c>
      <c r="AK60" s="58" t="s">
        <v>1286</v>
      </c>
      <c r="AL60" s="58" t="s">
        <v>6238</v>
      </c>
      <c r="AM60" s="58" t="s">
        <v>3071</v>
      </c>
      <c r="AN60" s="58" t="s">
        <v>6239</v>
      </c>
      <c r="AO60" s="58" t="s">
        <v>3071</v>
      </c>
      <c r="AP60" s="60">
        <v>45854.8027199074</v>
      </c>
      <c r="AQ60" s="58" t="s">
        <v>3071</v>
      </c>
      <c r="AR60" s="58" t="s">
        <v>3521</v>
      </c>
      <c r="AS60" s="58" t="s">
        <v>3098</v>
      </c>
      <c r="AT60" s="58" t="s">
        <v>5730</v>
      </c>
      <c r="AU60" s="58" t="s">
        <v>6240</v>
      </c>
      <c r="AV60" s="58" t="s">
        <v>3071</v>
      </c>
      <c r="AW60" s="60">
        <v>45832.8599074074</v>
      </c>
      <c r="AX60" s="58" t="s">
        <v>6238</v>
      </c>
      <c r="AY60" s="58" t="s">
        <v>5731</v>
      </c>
      <c r="AZ60" s="58" t="s">
        <v>3071</v>
      </c>
      <c r="BA60" s="58" t="s">
        <v>3071</v>
      </c>
      <c r="BB60" s="58" t="s">
        <v>3071</v>
      </c>
      <c r="BC60" s="58" t="s">
        <v>5766</v>
      </c>
      <c r="BD60" s="58" t="s">
        <v>5732</v>
      </c>
      <c r="BE60" s="58" t="s">
        <v>5767</v>
      </c>
      <c r="BF60" s="58" t="s">
        <v>5734</v>
      </c>
      <c r="BG60" s="58" t="s">
        <v>3071</v>
      </c>
      <c r="BH60" s="58" t="s">
        <v>3071</v>
      </c>
      <c r="BI60" s="58" t="s">
        <v>2803</v>
      </c>
      <c r="BJ60" s="58" t="s">
        <v>3071</v>
      </c>
      <c r="BK60" s="58" t="s">
        <v>3071</v>
      </c>
      <c r="BL60" s="58">
        <v>3606587</v>
      </c>
      <c r="BM60" s="58" t="s">
        <v>6241</v>
      </c>
      <c r="BN60" s="58" t="s">
        <v>3071</v>
      </c>
      <c r="BO60" s="58">
        <v>20850</v>
      </c>
      <c r="BP60" s="58" t="s">
        <v>6040</v>
      </c>
      <c r="BQ60" s="58" t="s">
        <v>3071</v>
      </c>
      <c r="BR60" s="58" t="s">
        <v>6242</v>
      </c>
      <c r="BS60" s="58" t="s">
        <v>1286</v>
      </c>
      <c r="BT60" s="58" t="s">
        <v>3071</v>
      </c>
      <c r="BU60" s="58" t="s">
        <v>3071</v>
      </c>
      <c r="BV60" s="58" t="s">
        <v>5737</v>
      </c>
      <c r="BW60" s="58" t="s">
        <v>3071</v>
      </c>
      <c r="BX60" s="58">
        <v>20850</v>
      </c>
      <c r="BY60" s="58" t="s">
        <v>3071</v>
      </c>
      <c r="BZ60" s="58" t="s">
        <v>3071</v>
      </c>
      <c r="CA60" s="58" t="s">
        <v>3071</v>
      </c>
      <c r="CB60" s="58" t="s">
        <v>3071</v>
      </c>
      <c r="CC60" s="58" t="s">
        <v>3071</v>
      </c>
      <c r="CD60" s="58" t="s">
        <v>3071</v>
      </c>
      <c r="CE60" s="58" t="s">
        <v>5738</v>
      </c>
      <c r="CF60" s="58" t="s">
        <v>5739</v>
      </c>
    </row>
    <row r="61" s="58" customFormat="1" spans="1:84">
      <c r="A61" s="58">
        <v>16962</v>
      </c>
      <c r="B61" s="58" t="s">
        <v>3071</v>
      </c>
      <c r="C61" s="58" t="s">
        <v>6243</v>
      </c>
      <c r="D61" s="58" t="s">
        <v>3071</v>
      </c>
      <c r="E61" s="58" t="s">
        <v>5721</v>
      </c>
      <c r="F61" s="58" t="s">
        <v>6244</v>
      </c>
      <c r="G61" s="58" t="s">
        <v>714</v>
      </c>
      <c r="H61" s="58" t="s">
        <v>5220</v>
      </c>
      <c r="I61" s="58">
        <v>2200</v>
      </c>
      <c r="J61" s="58" t="s">
        <v>3071</v>
      </c>
      <c r="K61" s="58" t="s">
        <v>3071</v>
      </c>
      <c r="L61" s="58" t="s">
        <v>5773</v>
      </c>
      <c r="M61" s="58" t="s">
        <v>6216</v>
      </c>
      <c r="N61" s="58" t="s">
        <v>6216</v>
      </c>
      <c r="O61" s="58" t="s">
        <v>3071</v>
      </c>
      <c r="P61" s="58" t="s">
        <v>3071</v>
      </c>
      <c r="Q61" s="58" t="s">
        <v>5220</v>
      </c>
      <c r="R61" s="58" t="s">
        <v>6245</v>
      </c>
      <c r="S61" s="58" t="s">
        <v>6246</v>
      </c>
      <c r="T61" s="58" t="s">
        <v>5726</v>
      </c>
      <c r="U61" s="58" t="s">
        <v>3071</v>
      </c>
      <c r="V61" s="58" t="s">
        <v>3068</v>
      </c>
      <c r="W61" s="58" t="s">
        <v>3071</v>
      </c>
      <c r="X61" s="58" t="s">
        <v>6247</v>
      </c>
      <c r="Y61" s="58" t="s">
        <v>5728</v>
      </c>
      <c r="Z61" s="58" t="s">
        <v>6168</v>
      </c>
      <c r="AA61" s="58" t="s">
        <v>6020</v>
      </c>
      <c r="AB61" s="58" t="s">
        <v>3071</v>
      </c>
      <c r="AC61" s="58" t="s">
        <v>6036</v>
      </c>
      <c r="AD61" s="58" t="s">
        <v>3071</v>
      </c>
      <c r="AE61" s="58" t="s">
        <v>3071</v>
      </c>
      <c r="AF61" s="58" t="s">
        <v>3071</v>
      </c>
      <c r="AG61" s="58" t="s">
        <v>3071</v>
      </c>
      <c r="AH61" s="58" t="s">
        <v>3071</v>
      </c>
      <c r="AI61" s="58" t="s">
        <v>3071</v>
      </c>
      <c r="AJ61" s="58" t="s">
        <v>3071</v>
      </c>
      <c r="AK61" s="58" t="s">
        <v>1286</v>
      </c>
      <c r="AL61" s="58" t="s">
        <v>6248</v>
      </c>
      <c r="AM61" s="58" t="s">
        <v>3071</v>
      </c>
      <c r="AN61" s="58" t="s">
        <v>6249</v>
      </c>
      <c r="AO61" s="58" t="s">
        <v>3071</v>
      </c>
      <c r="AP61" s="60">
        <v>45854.8027083333</v>
      </c>
      <c r="AQ61" s="58" t="s">
        <v>3071</v>
      </c>
      <c r="AR61" s="58" t="s">
        <v>3521</v>
      </c>
      <c r="AS61" s="58" t="s">
        <v>3098</v>
      </c>
      <c r="AT61" s="58" t="s">
        <v>5730</v>
      </c>
      <c r="AU61" s="58" t="s">
        <v>6250</v>
      </c>
      <c r="AV61" s="58" t="s">
        <v>3071</v>
      </c>
      <c r="AW61" s="60">
        <v>45832.7292708333</v>
      </c>
      <c r="AX61" s="58" t="s">
        <v>6248</v>
      </c>
      <c r="AY61" s="58" t="s">
        <v>5731</v>
      </c>
      <c r="AZ61" s="58" t="s">
        <v>3071</v>
      </c>
      <c r="BA61" s="58" t="s">
        <v>3071</v>
      </c>
      <c r="BB61" s="58" t="s">
        <v>3071</v>
      </c>
      <c r="BC61" s="58" t="s">
        <v>6251</v>
      </c>
      <c r="BD61" s="58" t="s">
        <v>5732</v>
      </c>
      <c r="BE61" s="58" t="s">
        <v>6252</v>
      </c>
      <c r="BF61" s="58" t="s">
        <v>5734</v>
      </c>
      <c r="BG61" s="58" t="s">
        <v>3071</v>
      </c>
      <c r="BH61" s="58" t="s">
        <v>3071</v>
      </c>
      <c r="BI61" s="58" t="s">
        <v>2803</v>
      </c>
      <c r="BJ61" s="58" t="s">
        <v>3071</v>
      </c>
      <c r="BK61" s="58" t="s">
        <v>3071</v>
      </c>
      <c r="BL61" s="58">
        <v>3598451</v>
      </c>
      <c r="BM61" s="58" t="s">
        <v>6253</v>
      </c>
      <c r="BN61" s="58" t="s">
        <v>3071</v>
      </c>
      <c r="BO61" s="58">
        <v>2200</v>
      </c>
      <c r="BP61" s="58" t="s">
        <v>6040</v>
      </c>
      <c r="BQ61" s="58" t="s">
        <v>3071</v>
      </c>
      <c r="BR61" s="58" t="s">
        <v>6254</v>
      </c>
      <c r="BS61" s="58" t="s">
        <v>1286</v>
      </c>
      <c r="BT61" s="58" t="s">
        <v>3071</v>
      </c>
      <c r="BU61" s="58" t="s">
        <v>3071</v>
      </c>
      <c r="BV61" s="58" t="s">
        <v>5737</v>
      </c>
      <c r="BW61" s="58" t="s">
        <v>3071</v>
      </c>
      <c r="BX61" s="58">
        <v>2200</v>
      </c>
      <c r="BY61" s="58" t="s">
        <v>3071</v>
      </c>
      <c r="BZ61" s="58" t="s">
        <v>3071</v>
      </c>
      <c r="CA61" s="58" t="s">
        <v>3071</v>
      </c>
      <c r="CB61" s="58" t="s">
        <v>3071</v>
      </c>
      <c r="CC61" s="58" t="s">
        <v>3071</v>
      </c>
      <c r="CD61" s="58" t="s">
        <v>3071</v>
      </c>
      <c r="CE61" s="58" t="s">
        <v>5738</v>
      </c>
      <c r="CF61" s="58" t="s">
        <v>5739</v>
      </c>
    </row>
    <row r="62" s="58" customFormat="1" spans="1:84">
      <c r="A62" s="58">
        <v>16964</v>
      </c>
      <c r="B62" s="58" t="s">
        <v>3071</v>
      </c>
      <c r="C62" s="58" t="s">
        <v>6255</v>
      </c>
      <c r="D62" s="58" t="s">
        <v>3071</v>
      </c>
      <c r="E62" s="58" t="s">
        <v>5721</v>
      </c>
      <c r="F62" s="58" t="s">
        <v>6256</v>
      </c>
      <c r="G62" s="58" t="s">
        <v>714</v>
      </c>
      <c r="H62" s="58" t="s">
        <v>5024</v>
      </c>
      <c r="I62" s="58">
        <v>383</v>
      </c>
      <c r="J62" s="58" t="s">
        <v>3071</v>
      </c>
      <c r="K62" s="58" t="s">
        <v>3071</v>
      </c>
      <c r="L62" s="58" t="s">
        <v>5773</v>
      </c>
      <c r="M62" s="58" t="s">
        <v>6216</v>
      </c>
      <c r="N62" s="58" t="s">
        <v>6216</v>
      </c>
      <c r="O62" s="58" t="s">
        <v>3071</v>
      </c>
      <c r="P62" s="58" t="s">
        <v>3071</v>
      </c>
      <c r="Q62" s="58" t="s">
        <v>5024</v>
      </c>
      <c r="R62" s="58" t="s">
        <v>5968</v>
      </c>
      <c r="S62" s="58" t="s">
        <v>5969</v>
      </c>
      <c r="T62" s="58" t="s">
        <v>5726</v>
      </c>
      <c r="U62" s="58" t="s">
        <v>3071</v>
      </c>
      <c r="V62" s="58" t="s">
        <v>3068</v>
      </c>
      <c r="W62" s="58" t="s">
        <v>3071</v>
      </c>
      <c r="X62" s="58" t="s">
        <v>6257</v>
      </c>
      <c r="Y62" s="58" t="s">
        <v>5728</v>
      </c>
      <c r="Z62" s="58" t="s">
        <v>6168</v>
      </c>
      <c r="AA62" s="58" t="s">
        <v>6020</v>
      </c>
      <c r="AB62" s="58" t="s">
        <v>3071</v>
      </c>
      <c r="AC62" s="58" t="s">
        <v>6036</v>
      </c>
      <c r="AD62" s="58" t="s">
        <v>3071</v>
      </c>
      <c r="AE62" s="58" t="s">
        <v>3071</v>
      </c>
      <c r="AF62" s="58" t="s">
        <v>3071</v>
      </c>
      <c r="AG62" s="58" t="s">
        <v>3071</v>
      </c>
      <c r="AH62" s="58" t="s">
        <v>3071</v>
      </c>
      <c r="AI62" s="58" t="s">
        <v>3071</v>
      </c>
      <c r="AJ62" s="58" t="s">
        <v>3071</v>
      </c>
      <c r="AK62" s="58" t="s">
        <v>1286</v>
      </c>
      <c r="AL62" s="58" t="s">
        <v>6258</v>
      </c>
      <c r="AM62" s="58" t="s">
        <v>3071</v>
      </c>
      <c r="AN62" s="58" t="s">
        <v>6259</v>
      </c>
      <c r="AO62" s="58" t="s">
        <v>3071</v>
      </c>
      <c r="AP62" s="60">
        <v>45854.802650463</v>
      </c>
      <c r="AQ62" s="58" t="s">
        <v>3071</v>
      </c>
      <c r="AR62" s="58" t="s">
        <v>3521</v>
      </c>
      <c r="AS62" s="58" t="s">
        <v>3098</v>
      </c>
      <c r="AT62" s="58" t="s">
        <v>5730</v>
      </c>
      <c r="AU62" s="58" t="s">
        <v>6260</v>
      </c>
      <c r="AV62" s="58" t="s">
        <v>3071</v>
      </c>
      <c r="AW62" s="60">
        <v>45832.7278472222</v>
      </c>
      <c r="AX62" s="58" t="s">
        <v>6258</v>
      </c>
      <c r="AY62" s="58" t="s">
        <v>5731</v>
      </c>
      <c r="AZ62" s="58" t="s">
        <v>3071</v>
      </c>
      <c r="BA62" s="58" t="s">
        <v>3071</v>
      </c>
      <c r="BB62" s="58" t="s">
        <v>3071</v>
      </c>
      <c r="BC62" s="58" t="s">
        <v>2132</v>
      </c>
      <c r="BD62" s="58" t="s">
        <v>5732</v>
      </c>
      <c r="BE62" s="58" t="s">
        <v>5971</v>
      </c>
      <c r="BF62" s="58" t="s">
        <v>5734</v>
      </c>
      <c r="BG62" s="58" t="s">
        <v>3071</v>
      </c>
      <c r="BH62" s="58" t="s">
        <v>3071</v>
      </c>
      <c r="BI62" s="58" t="s">
        <v>2803</v>
      </c>
      <c r="BJ62" s="58" t="s">
        <v>3071</v>
      </c>
      <c r="BK62" s="58" t="s">
        <v>3071</v>
      </c>
      <c r="BL62" s="58">
        <v>3606586</v>
      </c>
      <c r="BM62" s="58" t="s">
        <v>6261</v>
      </c>
      <c r="BN62" s="58" t="s">
        <v>3071</v>
      </c>
      <c r="BO62" s="58">
        <v>233</v>
      </c>
      <c r="BP62" s="58" t="s">
        <v>6040</v>
      </c>
      <c r="BQ62" s="58" t="s">
        <v>3071</v>
      </c>
      <c r="BR62" s="58" t="s">
        <v>6262</v>
      </c>
      <c r="BS62" s="58" t="s">
        <v>1286</v>
      </c>
      <c r="BT62" s="58" t="s">
        <v>3071</v>
      </c>
      <c r="BU62" s="58" t="s">
        <v>3071</v>
      </c>
      <c r="BV62" s="58" t="s">
        <v>5737</v>
      </c>
      <c r="BW62" s="58" t="s">
        <v>3071</v>
      </c>
      <c r="BX62" s="58">
        <v>233</v>
      </c>
      <c r="BY62" s="58" t="s">
        <v>3071</v>
      </c>
      <c r="BZ62" s="58" t="s">
        <v>3071</v>
      </c>
      <c r="CA62" s="58" t="s">
        <v>3071</v>
      </c>
      <c r="CB62" s="58" t="s">
        <v>3071</v>
      </c>
      <c r="CC62" s="58" t="s">
        <v>3071</v>
      </c>
      <c r="CD62" s="58" t="s">
        <v>3071</v>
      </c>
      <c r="CE62" s="58" t="s">
        <v>5738</v>
      </c>
      <c r="CF62" s="58" t="s">
        <v>5739</v>
      </c>
    </row>
    <row r="63" s="58" customFormat="1" spans="1:84">
      <c r="A63" s="58">
        <v>16966</v>
      </c>
      <c r="B63" s="58" t="s">
        <v>3071</v>
      </c>
      <c r="C63" s="58" t="s">
        <v>6263</v>
      </c>
      <c r="D63" s="58" t="s">
        <v>3071</v>
      </c>
      <c r="E63" s="58" t="s">
        <v>5721</v>
      </c>
      <c r="F63" s="58" t="s">
        <v>6264</v>
      </c>
      <c r="G63" s="58" t="s">
        <v>714</v>
      </c>
      <c r="H63" s="58" t="s">
        <v>5153</v>
      </c>
      <c r="I63" s="58">
        <v>4464</v>
      </c>
      <c r="J63" s="58" t="s">
        <v>3071</v>
      </c>
      <c r="K63" s="58" t="s">
        <v>3071</v>
      </c>
      <c r="L63" s="58" t="s">
        <v>5773</v>
      </c>
      <c r="M63" s="58" t="s">
        <v>6216</v>
      </c>
      <c r="N63" s="58" t="s">
        <v>6216</v>
      </c>
      <c r="O63" s="58" t="s">
        <v>3071</v>
      </c>
      <c r="P63" s="58" t="s">
        <v>3071</v>
      </c>
      <c r="Q63" s="58" t="s">
        <v>5153</v>
      </c>
      <c r="R63" s="58" t="s">
        <v>6265</v>
      </c>
      <c r="S63" s="58" t="s">
        <v>6266</v>
      </c>
      <c r="T63" s="58" t="s">
        <v>5726</v>
      </c>
      <c r="U63" s="58" t="s">
        <v>3071</v>
      </c>
      <c r="V63" s="58" t="s">
        <v>3068</v>
      </c>
      <c r="W63" s="58" t="s">
        <v>3071</v>
      </c>
      <c r="X63" s="58" t="s">
        <v>6267</v>
      </c>
      <c r="Y63" s="58" t="s">
        <v>5728</v>
      </c>
      <c r="Z63" s="58" t="s">
        <v>6168</v>
      </c>
      <c r="AA63" s="58" t="s">
        <v>6020</v>
      </c>
      <c r="AB63" s="58" t="s">
        <v>3071</v>
      </c>
      <c r="AC63" s="58" t="s">
        <v>6036</v>
      </c>
      <c r="AD63" s="58" t="s">
        <v>3071</v>
      </c>
      <c r="AE63" s="58" t="s">
        <v>3071</v>
      </c>
      <c r="AF63" s="58" t="s">
        <v>3071</v>
      </c>
      <c r="AG63" s="58" t="s">
        <v>3071</v>
      </c>
      <c r="AH63" s="58" t="s">
        <v>3071</v>
      </c>
      <c r="AI63" s="58" t="s">
        <v>3071</v>
      </c>
      <c r="AJ63" s="58" t="s">
        <v>3071</v>
      </c>
      <c r="AK63" s="58" t="s">
        <v>1286</v>
      </c>
      <c r="AL63" s="58" t="s">
        <v>6268</v>
      </c>
      <c r="AM63" s="58" t="s">
        <v>3071</v>
      </c>
      <c r="AN63" s="58" t="s">
        <v>6269</v>
      </c>
      <c r="AO63" s="58" t="s">
        <v>3071</v>
      </c>
      <c r="AP63" s="60">
        <v>45854.8026388889</v>
      </c>
      <c r="AQ63" s="58" t="s">
        <v>3071</v>
      </c>
      <c r="AR63" s="58" t="s">
        <v>3521</v>
      </c>
      <c r="AS63" s="58" t="s">
        <v>3098</v>
      </c>
      <c r="AT63" s="58" t="s">
        <v>5730</v>
      </c>
      <c r="AU63" s="58" t="s">
        <v>6270</v>
      </c>
      <c r="AV63" s="58" t="s">
        <v>3071</v>
      </c>
      <c r="AW63" s="60">
        <v>45832.7279398148</v>
      </c>
      <c r="AX63" s="58" t="s">
        <v>6268</v>
      </c>
      <c r="AY63" s="58" t="s">
        <v>5731</v>
      </c>
      <c r="AZ63" s="58" t="s">
        <v>3071</v>
      </c>
      <c r="BA63" s="58" t="s">
        <v>3071</v>
      </c>
      <c r="BB63" s="58" t="s">
        <v>3071</v>
      </c>
      <c r="BC63" s="58" t="s">
        <v>6271</v>
      </c>
      <c r="BD63" s="58" t="s">
        <v>5732</v>
      </c>
      <c r="BE63" s="58" t="s">
        <v>6272</v>
      </c>
      <c r="BF63" s="58" t="s">
        <v>5734</v>
      </c>
      <c r="BG63" s="58" t="s">
        <v>3071</v>
      </c>
      <c r="BH63" s="58" t="s">
        <v>3071</v>
      </c>
      <c r="BI63" s="58" t="s">
        <v>2803</v>
      </c>
      <c r="BJ63" s="58" t="s">
        <v>3071</v>
      </c>
      <c r="BK63" s="58" t="s">
        <v>3071</v>
      </c>
      <c r="BL63" s="58">
        <v>3606589</v>
      </c>
      <c r="BM63" s="58" t="s">
        <v>6273</v>
      </c>
      <c r="BN63" s="58" t="s">
        <v>3071</v>
      </c>
      <c r="BO63" s="58">
        <v>4464</v>
      </c>
      <c r="BP63" s="58" t="s">
        <v>6040</v>
      </c>
      <c r="BQ63" s="58" t="s">
        <v>3071</v>
      </c>
      <c r="BR63" s="58" t="s">
        <v>6274</v>
      </c>
      <c r="BS63" s="58" t="s">
        <v>1286</v>
      </c>
      <c r="BT63" s="58" t="s">
        <v>3071</v>
      </c>
      <c r="BU63" s="58" t="s">
        <v>3071</v>
      </c>
      <c r="BV63" s="58" t="s">
        <v>5737</v>
      </c>
      <c r="BW63" s="58" t="s">
        <v>3071</v>
      </c>
      <c r="BX63" s="58">
        <v>4464</v>
      </c>
      <c r="BY63" s="58" t="s">
        <v>3071</v>
      </c>
      <c r="BZ63" s="58" t="s">
        <v>3071</v>
      </c>
      <c r="CA63" s="58" t="s">
        <v>3071</v>
      </c>
      <c r="CB63" s="58" t="s">
        <v>3071</v>
      </c>
      <c r="CC63" s="58" t="s">
        <v>3071</v>
      </c>
      <c r="CD63" s="58" t="s">
        <v>3071</v>
      </c>
      <c r="CE63" s="58" t="s">
        <v>5738</v>
      </c>
      <c r="CF63" s="58" t="s">
        <v>5739</v>
      </c>
    </row>
    <row r="64" s="58" customFormat="1" spans="1:84">
      <c r="A64" s="58">
        <v>17088</v>
      </c>
      <c r="B64" s="58" t="s">
        <v>3071</v>
      </c>
      <c r="C64" s="58" t="s">
        <v>6275</v>
      </c>
      <c r="D64" s="58" t="s">
        <v>3071</v>
      </c>
      <c r="E64" s="58" t="s">
        <v>5721</v>
      </c>
      <c r="F64" s="58" t="s">
        <v>6276</v>
      </c>
      <c r="G64" s="58" t="s">
        <v>714</v>
      </c>
      <c r="H64" s="58" t="s">
        <v>5195</v>
      </c>
      <c r="I64" s="58">
        <v>548</v>
      </c>
      <c r="J64" s="58" t="s">
        <v>3071</v>
      </c>
      <c r="K64" s="58" t="s">
        <v>3071</v>
      </c>
      <c r="L64" s="58" t="s">
        <v>5773</v>
      </c>
      <c r="M64" s="58" t="s">
        <v>6277</v>
      </c>
      <c r="N64" s="58" t="s">
        <v>6277</v>
      </c>
      <c r="O64" s="58" t="s">
        <v>3071</v>
      </c>
      <c r="P64" s="58" t="s">
        <v>3071</v>
      </c>
      <c r="Q64" s="58" t="s">
        <v>5195</v>
      </c>
      <c r="R64" s="58" t="s">
        <v>6278</v>
      </c>
      <c r="S64" s="58" t="s">
        <v>6279</v>
      </c>
      <c r="T64" s="58" t="s">
        <v>5726</v>
      </c>
      <c r="U64" s="58" t="s">
        <v>3071</v>
      </c>
      <c r="V64" s="58" t="s">
        <v>3068</v>
      </c>
      <c r="W64" s="58" t="s">
        <v>3071</v>
      </c>
      <c r="X64" s="58" t="s">
        <v>6280</v>
      </c>
      <c r="Y64" s="58" t="s">
        <v>5728</v>
      </c>
      <c r="Z64" s="58" t="s">
        <v>6158</v>
      </c>
      <c r="AA64" s="58" t="s">
        <v>6020</v>
      </c>
      <c r="AB64" s="58" t="s">
        <v>3071</v>
      </c>
      <c r="AC64" s="58" t="s">
        <v>6036</v>
      </c>
      <c r="AD64" s="58" t="s">
        <v>3071</v>
      </c>
      <c r="AE64" s="58" t="s">
        <v>3071</v>
      </c>
      <c r="AF64" s="58" t="s">
        <v>3071</v>
      </c>
      <c r="AG64" s="58" t="s">
        <v>3071</v>
      </c>
      <c r="AH64" s="58" t="s">
        <v>3071</v>
      </c>
      <c r="AI64" s="58" t="s">
        <v>3071</v>
      </c>
      <c r="AJ64" s="58" t="s">
        <v>3071</v>
      </c>
      <c r="AK64" s="58" t="s">
        <v>1286</v>
      </c>
      <c r="AL64" s="58" t="s">
        <v>6281</v>
      </c>
      <c r="AM64" s="58" t="s">
        <v>3071</v>
      </c>
      <c r="AN64" s="58" t="s">
        <v>6282</v>
      </c>
      <c r="AO64" s="58" t="s">
        <v>3071</v>
      </c>
      <c r="AP64" s="60">
        <v>45854.8026851852</v>
      </c>
      <c r="AQ64" s="58" t="s">
        <v>3071</v>
      </c>
      <c r="AR64" s="58" t="s">
        <v>3521</v>
      </c>
      <c r="AS64" s="58" t="s">
        <v>3098</v>
      </c>
      <c r="AT64" s="58" t="s">
        <v>5730</v>
      </c>
      <c r="AU64" s="58" t="s">
        <v>6283</v>
      </c>
      <c r="AV64" s="58" t="s">
        <v>3071</v>
      </c>
      <c r="AW64" s="60">
        <v>45833.7143518518</v>
      </c>
      <c r="AX64" s="58" t="s">
        <v>6281</v>
      </c>
      <c r="AY64" s="58" t="s">
        <v>5731</v>
      </c>
      <c r="AZ64" s="58" t="s">
        <v>3071</v>
      </c>
      <c r="BA64" s="58" t="s">
        <v>3071</v>
      </c>
      <c r="BB64" s="58" t="s">
        <v>3071</v>
      </c>
      <c r="BC64" s="58" t="s">
        <v>1915</v>
      </c>
      <c r="BD64" s="58" t="s">
        <v>5732</v>
      </c>
      <c r="BE64" s="58" t="s">
        <v>6284</v>
      </c>
      <c r="BF64" s="58" t="s">
        <v>5734</v>
      </c>
      <c r="BG64" s="58" t="s">
        <v>3071</v>
      </c>
      <c r="BH64" s="58" t="s">
        <v>3071</v>
      </c>
      <c r="BI64" s="58" t="s">
        <v>2803</v>
      </c>
      <c r="BJ64" s="58" t="s">
        <v>3071</v>
      </c>
      <c r="BK64" s="58" t="s">
        <v>3071</v>
      </c>
      <c r="BL64" s="58">
        <v>3606580</v>
      </c>
      <c r="BM64" s="58" t="s">
        <v>6285</v>
      </c>
      <c r="BN64" s="58" t="s">
        <v>3071</v>
      </c>
      <c r="BO64" s="58">
        <v>308</v>
      </c>
      <c r="BP64" s="58" t="s">
        <v>6040</v>
      </c>
      <c r="BQ64" s="58" t="s">
        <v>3071</v>
      </c>
      <c r="BR64" s="58" t="s">
        <v>6286</v>
      </c>
      <c r="BS64" s="58" t="s">
        <v>1286</v>
      </c>
      <c r="BT64" s="58" t="s">
        <v>3071</v>
      </c>
      <c r="BU64" s="58" t="s">
        <v>3071</v>
      </c>
      <c r="BV64" s="58" t="s">
        <v>5737</v>
      </c>
      <c r="BW64" s="58" t="s">
        <v>3071</v>
      </c>
      <c r="BX64" s="58">
        <v>308</v>
      </c>
      <c r="BY64" s="58" t="s">
        <v>3071</v>
      </c>
      <c r="BZ64" s="58" t="s">
        <v>3071</v>
      </c>
      <c r="CA64" s="58" t="s">
        <v>3071</v>
      </c>
      <c r="CB64" s="58" t="s">
        <v>3071</v>
      </c>
      <c r="CC64" s="58" t="s">
        <v>3071</v>
      </c>
      <c r="CD64" s="58" t="s">
        <v>3071</v>
      </c>
      <c r="CE64" s="58" t="s">
        <v>5738</v>
      </c>
      <c r="CF64" s="58" t="s">
        <v>5739</v>
      </c>
    </row>
    <row r="65" s="58" customFormat="1" spans="1:84">
      <c r="A65" s="58">
        <v>17230</v>
      </c>
      <c r="B65" s="58" t="s">
        <v>5801</v>
      </c>
      <c r="C65" s="58" t="s">
        <v>3071</v>
      </c>
      <c r="D65" s="58" t="s">
        <v>6287</v>
      </c>
      <c r="E65" s="58" t="s">
        <v>5721</v>
      </c>
      <c r="F65" s="58" t="s">
        <v>6288</v>
      </c>
      <c r="G65" s="58" t="s">
        <v>714</v>
      </c>
      <c r="H65" s="58" t="s">
        <v>5855</v>
      </c>
      <c r="I65" s="58">
        <v>93899.66</v>
      </c>
      <c r="J65" s="58" t="s">
        <v>3071</v>
      </c>
      <c r="K65" s="58" t="s">
        <v>3071</v>
      </c>
      <c r="L65" s="58" t="s">
        <v>5773</v>
      </c>
      <c r="M65" s="58" t="s">
        <v>6277</v>
      </c>
      <c r="N65" s="58" t="s">
        <v>6277</v>
      </c>
      <c r="O65" s="58" t="s">
        <v>3071</v>
      </c>
      <c r="P65" s="58" t="s">
        <v>3071</v>
      </c>
      <c r="Q65" s="58" t="s">
        <v>5855</v>
      </c>
      <c r="R65" s="58" t="s">
        <v>5856</v>
      </c>
      <c r="S65" s="58" t="s">
        <v>5857</v>
      </c>
      <c r="T65" s="58" t="s">
        <v>3071</v>
      </c>
      <c r="U65" s="58" t="s">
        <v>3071</v>
      </c>
      <c r="V65" s="58" t="s">
        <v>3068</v>
      </c>
      <c r="W65" s="58" t="s">
        <v>3071</v>
      </c>
      <c r="X65" s="58" t="s">
        <v>6289</v>
      </c>
      <c r="Y65" s="58" t="s">
        <v>5728</v>
      </c>
      <c r="Z65" s="58" t="s">
        <v>6277</v>
      </c>
      <c r="AA65" s="58" t="s">
        <v>6178</v>
      </c>
      <c r="AB65" s="58" t="s">
        <v>5755</v>
      </c>
      <c r="AC65" s="58" t="s">
        <v>6036</v>
      </c>
      <c r="AD65" s="58" t="s">
        <v>3071</v>
      </c>
      <c r="AE65" s="58" t="s">
        <v>3071</v>
      </c>
      <c r="AF65" s="58" t="s">
        <v>5756</v>
      </c>
      <c r="AG65" s="58" t="s">
        <v>3071</v>
      </c>
      <c r="AH65" s="58" t="s">
        <v>3071</v>
      </c>
      <c r="AI65" s="58" t="s">
        <v>5756</v>
      </c>
      <c r="AJ65" s="58" t="s">
        <v>3071</v>
      </c>
      <c r="AK65" s="58" t="s">
        <v>1286</v>
      </c>
      <c r="AL65" s="58" t="s">
        <v>6290</v>
      </c>
      <c r="AM65" s="58" t="s">
        <v>3071</v>
      </c>
      <c r="AN65" s="58" t="s">
        <v>6291</v>
      </c>
      <c r="AO65" s="58" t="s">
        <v>3071</v>
      </c>
      <c r="AP65" s="60">
        <v>45831.5246875</v>
      </c>
      <c r="AQ65" s="58" t="s">
        <v>3071</v>
      </c>
      <c r="AR65" s="58" t="s">
        <v>3856</v>
      </c>
      <c r="AS65" s="58" t="s">
        <v>3098</v>
      </c>
      <c r="AT65" s="58" t="s">
        <v>5730</v>
      </c>
      <c r="AU65" s="58" t="s">
        <v>6292</v>
      </c>
      <c r="AV65" s="58" t="s">
        <v>3071</v>
      </c>
      <c r="AW65" s="60">
        <v>45824.4333333333</v>
      </c>
      <c r="AX65" s="58" t="s">
        <v>6290</v>
      </c>
      <c r="AY65" s="58" t="s">
        <v>5731</v>
      </c>
      <c r="AZ65" s="58" t="s">
        <v>3071</v>
      </c>
      <c r="BA65" s="58" t="s">
        <v>3071</v>
      </c>
      <c r="BB65" s="58" t="s">
        <v>3071</v>
      </c>
      <c r="BC65" s="58" t="s">
        <v>3071</v>
      </c>
      <c r="BD65" s="58" t="s">
        <v>5863</v>
      </c>
      <c r="BE65" s="58" t="s">
        <v>3071</v>
      </c>
      <c r="BF65" s="58" t="s">
        <v>5734</v>
      </c>
      <c r="BG65" s="58" t="s">
        <v>3071</v>
      </c>
      <c r="BH65" s="58" t="s">
        <v>3071</v>
      </c>
      <c r="BI65" s="58" t="s">
        <v>2803</v>
      </c>
      <c r="BJ65" s="58" t="s">
        <v>3071</v>
      </c>
      <c r="BK65" s="58" t="s">
        <v>3071</v>
      </c>
      <c r="BL65" s="58" t="s">
        <v>3071</v>
      </c>
      <c r="BM65" s="58" t="s">
        <v>3071</v>
      </c>
      <c r="BN65" s="58">
        <v>93899.66</v>
      </c>
      <c r="BO65" s="58" t="s">
        <v>3071</v>
      </c>
      <c r="BP65" s="58" t="s">
        <v>6293</v>
      </c>
      <c r="BQ65" s="58" t="s">
        <v>3071</v>
      </c>
      <c r="BR65" s="58" t="s">
        <v>3071</v>
      </c>
      <c r="BS65" s="58" t="s">
        <v>3071</v>
      </c>
      <c r="BT65" s="58" t="s">
        <v>3071</v>
      </c>
      <c r="BU65" s="58" t="s">
        <v>3071</v>
      </c>
      <c r="BV65" s="58" t="s">
        <v>5737</v>
      </c>
      <c r="BW65" s="58" t="s">
        <v>3071</v>
      </c>
      <c r="BX65" s="58">
        <v>93899.66</v>
      </c>
      <c r="BY65" s="58" t="s">
        <v>3071</v>
      </c>
      <c r="BZ65" s="58" t="s">
        <v>3071</v>
      </c>
      <c r="CA65" s="58" t="s">
        <v>5811</v>
      </c>
      <c r="CB65" s="58" t="s">
        <v>5811</v>
      </c>
      <c r="CC65" s="58" t="s">
        <v>3071</v>
      </c>
      <c r="CD65" s="58" t="s">
        <v>3071</v>
      </c>
      <c r="CE65" s="58" t="s">
        <v>5738</v>
      </c>
      <c r="CF65" s="58" t="s">
        <v>5739</v>
      </c>
    </row>
    <row r="66" s="58" customFormat="1" spans="1:84">
      <c r="A66" s="58">
        <v>18406</v>
      </c>
      <c r="B66" s="58" t="s">
        <v>5749</v>
      </c>
      <c r="C66" s="58" t="s">
        <v>3071</v>
      </c>
      <c r="D66" s="58" t="s">
        <v>6294</v>
      </c>
      <c r="E66" s="58" t="s">
        <v>5721</v>
      </c>
      <c r="F66" s="58" t="s">
        <v>6295</v>
      </c>
      <c r="G66" s="58" t="s">
        <v>714</v>
      </c>
      <c r="H66" s="58" t="s">
        <v>3110</v>
      </c>
      <c r="I66" s="58">
        <v>2000</v>
      </c>
      <c r="J66" s="58" t="s">
        <v>3071</v>
      </c>
      <c r="K66" s="58" t="s">
        <v>3071</v>
      </c>
      <c r="L66" s="58" t="s">
        <v>5773</v>
      </c>
      <c r="M66" s="58" t="s">
        <v>6296</v>
      </c>
      <c r="N66" s="58" t="s">
        <v>6296</v>
      </c>
      <c r="O66" s="58" t="s">
        <v>3071</v>
      </c>
      <c r="P66" s="58" t="s">
        <v>3071</v>
      </c>
      <c r="Q66" s="58" t="s">
        <v>3110</v>
      </c>
      <c r="R66" s="58" t="s">
        <v>5752</v>
      </c>
      <c r="S66" s="58" t="s">
        <v>5753</v>
      </c>
      <c r="T66" s="58" t="s">
        <v>3071</v>
      </c>
      <c r="U66" s="58" t="s">
        <v>3071</v>
      </c>
      <c r="V66" s="58" t="s">
        <v>3068</v>
      </c>
      <c r="W66" s="58" t="s">
        <v>3071</v>
      </c>
      <c r="X66" s="58" t="s">
        <v>6297</v>
      </c>
      <c r="Y66" s="58" t="s">
        <v>5728</v>
      </c>
      <c r="Z66" s="58" t="s">
        <v>6296</v>
      </c>
      <c r="AA66" s="58" t="s">
        <v>6079</v>
      </c>
      <c r="AB66" s="58" t="s">
        <v>5755</v>
      </c>
      <c r="AC66" s="58" t="s">
        <v>6036</v>
      </c>
      <c r="AD66" s="58" t="s">
        <v>3071</v>
      </c>
      <c r="AE66" s="58" t="s">
        <v>3071</v>
      </c>
      <c r="AF66" s="58" t="s">
        <v>5756</v>
      </c>
      <c r="AG66" s="58" t="s">
        <v>3071</v>
      </c>
      <c r="AH66" s="58" t="s">
        <v>3071</v>
      </c>
      <c r="AI66" s="58" t="s">
        <v>5756</v>
      </c>
      <c r="AJ66" s="58" t="s">
        <v>3071</v>
      </c>
      <c r="AK66" s="58" t="s">
        <v>1286</v>
      </c>
      <c r="AL66" s="58" t="s">
        <v>6298</v>
      </c>
      <c r="AM66" s="58" t="s">
        <v>3071</v>
      </c>
      <c r="AN66" s="58" t="s">
        <v>6299</v>
      </c>
      <c r="AO66" s="58" t="s">
        <v>3071</v>
      </c>
      <c r="AP66" s="60">
        <v>45849.7379166667</v>
      </c>
      <c r="AQ66" s="58" t="s">
        <v>3071</v>
      </c>
      <c r="AR66" s="58" t="s">
        <v>3521</v>
      </c>
      <c r="AS66" s="58" t="s">
        <v>3071</v>
      </c>
      <c r="AT66" s="58" t="s">
        <v>5757</v>
      </c>
      <c r="AU66" s="58" t="s">
        <v>6300</v>
      </c>
      <c r="AV66" s="58" t="s">
        <v>6294</v>
      </c>
      <c r="AW66" s="60">
        <v>45820.4101273148</v>
      </c>
      <c r="AX66" s="58" t="s">
        <v>6298</v>
      </c>
      <c r="AY66" s="58" t="s">
        <v>5731</v>
      </c>
      <c r="AZ66" s="58" t="s">
        <v>3071</v>
      </c>
      <c r="BA66" s="58" t="s">
        <v>3071</v>
      </c>
      <c r="BB66" s="58" t="s">
        <v>3071</v>
      </c>
      <c r="BC66" s="58" t="s">
        <v>3071</v>
      </c>
      <c r="BD66" s="58" t="s">
        <v>6301</v>
      </c>
      <c r="BE66" s="58" t="s">
        <v>3071</v>
      </c>
      <c r="BF66" s="58" t="s">
        <v>5734</v>
      </c>
      <c r="BG66" s="58" t="s">
        <v>3071</v>
      </c>
      <c r="BH66" s="58" t="s">
        <v>3071</v>
      </c>
      <c r="BI66" s="58" t="s">
        <v>5759</v>
      </c>
      <c r="BJ66" s="58" t="s">
        <v>3071</v>
      </c>
      <c r="BK66" s="58" t="s">
        <v>3071</v>
      </c>
      <c r="BL66" s="58" t="s">
        <v>3071</v>
      </c>
      <c r="BM66" s="58" t="s">
        <v>3071</v>
      </c>
      <c r="BN66" s="58">
        <v>2000</v>
      </c>
      <c r="BO66" s="58" t="s">
        <v>3071</v>
      </c>
      <c r="BP66" s="58" t="s">
        <v>6040</v>
      </c>
      <c r="BQ66" s="58" t="s">
        <v>3071</v>
      </c>
      <c r="BR66" s="58" t="s">
        <v>3071</v>
      </c>
      <c r="BS66" s="58" t="s">
        <v>3071</v>
      </c>
      <c r="BT66" s="58" t="s">
        <v>1286</v>
      </c>
      <c r="BU66" s="58" t="s">
        <v>3071</v>
      </c>
      <c r="BV66" s="58" t="s">
        <v>5737</v>
      </c>
      <c r="BW66" s="58" t="s">
        <v>3071</v>
      </c>
      <c r="BX66" s="58">
        <v>2000</v>
      </c>
      <c r="BY66" s="58" t="s">
        <v>3071</v>
      </c>
      <c r="BZ66" s="58" t="s">
        <v>714</v>
      </c>
      <c r="CA66" s="58" t="s">
        <v>3071</v>
      </c>
      <c r="CB66" s="58" t="s">
        <v>3071</v>
      </c>
      <c r="CC66" s="58" t="s">
        <v>3071</v>
      </c>
      <c r="CD66" s="58" t="s">
        <v>3071</v>
      </c>
      <c r="CE66" s="58" t="s">
        <v>5738</v>
      </c>
      <c r="CF66" s="58" t="s">
        <v>5739</v>
      </c>
    </row>
    <row r="67" s="58" customFormat="1" spans="1:84">
      <c r="A67" s="58">
        <v>18505</v>
      </c>
      <c r="B67" s="58" t="s">
        <v>3071</v>
      </c>
      <c r="C67" s="58" t="s">
        <v>6302</v>
      </c>
      <c r="D67" s="58" t="s">
        <v>3071</v>
      </c>
      <c r="E67" s="58" t="s">
        <v>5721</v>
      </c>
      <c r="F67" s="58" t="s">
        <v>6303</v>
      </c>
      <c r="G67" s="58" t="s">
        <v>714</v>
      </c>
      <c r="H67" s="58" t="s">
        <v>3459</v>
      </c>
      <c r="I67" s="58">
        <v>73863.96</v>
      </c>
      <c r="J67" s="58" t="s">
        <v>3071</v>
      </c>
      <c r="K67" s="58" t="s">
        <v>3071</v>
      </c>
      <c r="L67" s="58" t="s">
        <v>5773</v>
      </c>
      <c r="M67" s="58" t="s">
        <v>6304</v>
      </c>
      <c r="N67" s="58" t="s">
        <v>6304</v>
      </c>
      <c r="O67" s="58" t="s">
        <v>3071</v>
      </c>
      <c r="P67" s="58" t="s">
        <v>3071</v>
      </c>
      <c r="Q67" s="58" t="s">
        <v>5775</v>
      </c>
      <c r="R67" s="58" t="s">
        <v>6305</v>
      </c>
      <c r="S67" s="58" t="s">
        <v>6306</v>
      </c>
      <c r="T67" s="58" t="s">
        <v>5778</v>
      </c>
      <c r="U67" s="58" t="s">
        <v>3071</v>
      </c>
      <c r="V67" s="58" t="s">
        <v>3068</v>
      </c>
      <c r="W67" s="58" t="s">
        <v>3071</v>
      </c>
      <c r="X67" s="58" t="s">
        <v>3071</v>
      </c>
      <c r="Y67" s="58" t="s">
        <v>5728</v>
      </c>
      <c r="Z67" s="58" t="s">
        <v>6304</v>
      </c>
      <c r="AA67" s="58" t="s">
        <v>6020</v>
      </c>
      <c r="AB67" s="58" t="s">
        <v>3071</v>
      </c>
      <c r="AC67" s="58" t="s">
        <v>6036</v>
      </c>
      <c r="AD67" s="58" t="s">
        <v>3071</v>
      </c>
      <c r="AE67" s="58" t="s">
        <v>3071</v>
      </c>
      <c r="AF67" s="58" t="s">
        <v>3071</v>
      </c>
      <c r="AG67" s="58" t="s">
        <v>3071</v>
      </c>
      <c r="AH67" s="58" t="s">
        <v>3071</v>
      </c>
      <c r="AI67" s="58" t="s">
        <v>3071</v>
      </c>
      <c r="AJ67" s="58" t="s">
        <v>3071</v>
      </c>
      <c r="AK67" s="58" t="s">
        <v>1286</v>
      </c>
      <c r="AL67" s="58" t="s">
        <v>6307</v>
      </c>
      <c r="AM67" s="58" t="s">
        <v>3071</v>
      </c>
      <c r="AN67" s="58" t="s">
        <v>6308</v>
      </c>
      <c r="AO67" s="58" t="s">
        <v>3071</v>
      </c>
      <c r="AP67" s="60">
        <v>45854.8022453704</v>
      </c>
      <c r="AQ67" s="58" t="s">
        <v>3071</v>
      </c>
      <c r="AR67" s="58" t="s">
        <v>3521</v>
      </c>
      <c r="AS67" s="58" t="s">
        <v>3098</v>
      </c>
      <c r="AT67" s="58" t="s">
        <v>5782</v>
      </c>
      <c r="AU67" s="58" t="s">
        <v>6309</v>
      </c>
      <c r="AV67" s="58" t="s">
        <v>3071</v>
      </c>
      <c r="AW67" s="60">
        <v>45819.4350231482</v>
      </c>
      <c r="AX67" s="58" t="s">
        <v>6307</v>
      </c>
      <c r="AY67" s="58" t="s">
        <v>5731</v>
      </c>
      <c r="AZ67" s="58" t="s">
        <v>3071</v>
      </c>
      <c r="BA67" s="58" t="s">
        <v>3071</v>
      </c>
      <c r="BB67" s="58" t="s">
        <v>3071</v>
      </c>
      <c r="BC67" s="58" t="s">
        <v>5784</v>
      </c>
      <c r="BD67" s="58" t="s">
        <v>5785</v>
      </c>
      <c r="BE67" s="58" t="s">
        <v>3071</v>
      </c>
      <c r="BF67" s="58" t="s">
        <v>5734</v>
      </c>
      <c r="BG67" s="58" t="s">
        <v>5786</v>
      </c>
      <c r="BH67" s="58" t="s">
        <v>3071</v>
      </c>
      <c r="BI67" s="58" t="s">
        <v>5787</v>
      </c>
      <c r="BJ67" s="58" t="s">
        <v>3071</v>
      </c>
      <c r="BK67" s="58" t="s">
        <v>3071</v>
      </c>
      <c r="BL67" s="58" t="s">
        <v>3071</v>
      </c>
      <c r="BM67" s="58" t="s">
        <v>3071</v>
      </c>
      <c r="BN67" s="58">
        <v>64449.06</v>
      </c>
      <c r="BO67" s="58" t="s">
        <v>3071</v>
      </c>
      <c r="BP67" s="58" t="s">
        <v>6040</v>
      </c>
      <c r="BQ67" s="58" t="s">
        <v>5789</v>
      </c>
      <c r="BR67" s="58" t="s">
        <v>3071</v>
      </c>
      <c r="BS67" s="58" t="s">
        <v>1286</v>
      </c>
      <c r="BT67" s="58" t="s">
        <v>1286</v>
      </c>
      <c r="BU67" s="58" t="s">
        <v>3071</v>
      </c>
      <c r="BV67" s="58" t="s">
        <v>5737</v>
      </c>
      <c r="BW67" s="58" t="s">
        <v>3071</v>
      </c>
      <c r="BX67" s="58">
        <v>64449.06</v>
      </c>
      <c r="BY67" s="58" t="s">
        <v>3071</v>
      </c>
      <c r="BZ67" s="58" t="s">
        <v>3071</v>
      </c>
      <c r="CA67" s="58" t="s">
        <v>3071</v>
      </c>
      <c r="CB67" s="58" t="s">
        <v>3071</v>
      </c>
      <c r="CC67" s="58" t="s">
        <v>3071</v>
      </c>
      <c r="CD67" s="58" t="s">
        <v>3071</v>
      </c>
      <c r="CE67" s="58" t="s">
        <v>5738</v>
      </c>
      <c r="CF67" s="58" t="s">
        <v>5739</v>
      </c>
    </row>
    <row r="68" s="58" customFormat="1" spans="1:84">
      <c r="A68" s="58">
        <v>18562</v>
      </c>
      <c r="B68" s="58" t="s">
        <v>3071</v>
      </c>
      <c r="C68" s="58" t="s">
        <v>6310</v>
      </c>
      <c r="D68" s="58" t="s">
        <v>3071</v>
      </c>
      <c r="E68" s="58" t="s">
        <v>5721</v>
      </c>
      <c r="F68" s="58" t="s">
        <v>6311</v>
      </c>
      <c r="G68" s="58" t="s">
        <v>714</v>
      </c>
      <c r="H68" s="58" t="s">
        <v>5897</v>
      </c>
      <c r="I68" s="58">
        <v>4060</v>
      </c>
      <c r="J68" s="58" t="s">
        <v>3071</v>
      </c>
      <c r="K68" s="58" t="s">
        <v>3071</v>
      </c>
      <c r="L68" s="58" t="s">
        <v>5773</v>
      </c>
      <c r="M68" s="58" t="s">
        <v>6312</v>
      </c>
      <c r="N68" s="58" t="s">
        <v>6312</v>
      </c>
      <c r="O68" s="58" t="s">
        <v>3071</v>
      </c>
      <c r="P68" s="58" t="s">
        <v>3071</v>
      </c>
      <c r="Q68" s="58" t="s">
        <v>3631</v>
      </c>
      <c r="R68" s="58" t="s">
        <v>5898</v>
      </c>
      <c r="S68" s="58" t="s">
        <v>5899</v>
      </c>
      <c r="T68" s="58" t="s">
        <v>5726</v>
      </c>
      <c r="U68" s="58" t="s">
        <v>3071</v>
      </c>
      <c r="V68" s="58" t="s">
        <v>3068</v>
      </c>
      <c r="W68" s="58" t="s">
        <v>3071</v>
      </c>
      <c r="X68" s="58" t="s">
        <v>6313</v>
      </c>
      <c r="Y68" s="58" t="s">
        <v>5728</v>
      </c>
      <c r="Z68" s="58" t="s">
        <v>6296</v>
      </c>
      <c r="AA68" s="58" t="s">
        <v>5959</v>
      </c>
      <c r="AB68" s="58" t="s">
        <v>3071</v>
      </c>
      <c r="AC68" s="58" t="s">
        <v>6036</v>
      </c>
      <c r="AD68" s="58" t="s">
        <v>3071</v>
      </c>
      <c r="AE68" s="58" t="s">
        <v>3071</v>
      </c>
      <c r="AF68" s="58" t="s">
        <v>3071</v>
      </c>
      <c r="AG68" s="58" t="s">
        <v>3071</v>
      </c>
      <c r="AH68" s="58" t="s">
        <v>3071</v>
      </c>
      <c r="AI68" s="58" t="s">
        <v>3071</v>
      </c>
      <c r="AJ68" s="58" t="s">
        <v>3071</v>
      </c>
      <c r="AK68" s="58" t="s">
        <v>1286</v>
      </c>
      <c r="AL68" s="58" t="s">
        <v>6314</v>
      </c>
      <c r="AM68" s="58" t="s">
        <v>3071</v>
      </c>
      <c r="AN68" s="58" t="s">
        <v>6315</v>
      </c>
      <c r="AO68" s="58" t="s">
        <v>3071</v>
      </c>
      <c r="AP68" s="60">
        <v>45862.6315625</v>
      </c>
      <c r="AQ68" s="58" t="s">
        <v>3071</v>
      </c>
      <c r="AR68" s="58" t="s">
        <v>3521</v>
      </c>
      <c r="AS68" s="58" t="s">
        <v>3098</v>
      </c>
      <c r="AT68" s="58" t="s">
        <v>5730</v>
      </c>
      <c r="AU68" s="58" t="s">
        <v>6316</v>
      </c>
      <c r="AV68" s="58" t="s">
        <v>3071</v>
      </c>
      <c r="AW68" s="60">
        <v>45820.6746180556</v>
      </c>
      <c r="AX68" s="58" t="s">
        <v>6314</v>
      </c>
      <c r="AY68" s="58" t="s">
        <v>5731</v>
      </c>
      <c r="AZ68" s="58" t="s">
        <v>3071</v>
      </c>
      <c r="BA68" s="58" t="s">
        <v>3071</v>
      </c>
      <c r="BB68" s="58" t="s">
        <v>3071</v>
      </c>
      <c r="BC68" s="58" t="s">
        <v>5901</v>
      </c>
      <c r="BD68" s="58" t="s">
        <v>5902</v>
      </c>
      <c r="BE68" s="58" t="s">
        <v>2828</v>
      </c>
      <c r="BF68" s="58" t="s">
        <v>5734</v>
      </c>
      <c r="BG68" s="58" t="s">
        <v>3071</v>
      </c>
      <c r="BH68" s="58" t="s">
        <v>3071</v>
      </c>
      <c r="BI68" s="58" t="s">
        <v>2803</v>
      </c>
      <c r="BJ68" s="58" t="s">
        <v>3071</v>
      </c>
      <c r="BK68" s="58" t="s">
        <v>3071</v>
      </c>
      <c r="BL68" s="58">
        <v>3349182</v>
      </c>
      <c r="BM68" s="58" t="s">
        <v>6317</v>
      </c>
      <c r="BN68" s="58" t="s">
        <v>3071</v>
      </c>
      <c r="BO68" s="58">
        <v>4060</v>
      </c>
      <c r="BP68" s="58" t="s">
        <v>6040</v>
      </c>
      <c r="BQ68" s="58" t="s">
        <v>3071</v>
      </c>
      <c r="BR68" s="58" t="s">
        <v>6318</v>
      </c>
      <c r="BS68" s="58" t="s">
        <v>1286</v>
      </c>
      <c r="BT68" s="58" t="s">
        <v>3071</v>
      </c>
      <c r="BU68" s="58" t="s">
        <v>3071</v>
      </c>
      <c r="BV68" s="58" t="s">
        <v>5737</v>
      </c>
      <c r="BW68" s="58" t="s">
        <v>3071</v>
      </c>
      <c r="BX68" s="58">
        <v>4060</v>
      </c>
      <c r="BY68" s="58" t="s">
        <v>3071</v>
      </c>
      <c r="BZ68" s="58" t="s">
        <v>3071</v>
      </c>
      <c r="CA68" s="58" t="s">
        <v>3071</v>
      </c>
      <c r="CB68" s="58" t="s">
        <v>3071</v>
      </c>
      <c r="CC68" s="58" t="s">
        <v>3071</v>
      </c>
      <c r="CD68" s="58" t="s">
        <v>3071</v>
      </c>
      <c r="CE68" s="58" t="s">
        <v>5738</v>
      </c>
      <c r="CF68" s="58" t="s">
        <v>5739</v>
      </c>
    </row>
    <row r="69" s="58" customFormat="1" spans="1:84">
      <c r="A69" s="58">
        <v>18828</v>
      </c>
      <c r="B69" s="58" t="s">
        <v>3071</v>
      </c>
      <c r="C69" s="58" t="s">
        <v>6319</v>
      </c>
      <c r="D69" s="58" t="s">
        <v>3071</v>
      </c>
      <c r="E69" s="58" t="s">
        <v>5721</v>
      </c>
      <c r="F69" s="58" t="s">
        <v>6320</v>
      </c>
      <c r="G69" s="58" t="s">
        <v>714</v>
      </c>
      <c r="H69" s="58" t="s">
        <v>3963</v>
      </c>
      <c r="I69" s="58">
        <v>4200</v>
      </c>
      <c r="J69" s="58" t="s">
        <v>3071</v>
      </c>
      <c r="K69" s="58" t="s">
        <v>3071</v>
      </c>
      <c r="L69" s="58" t="s">
        <v>5773</v>
      </c>
      <c r="M69" s="58" t="s">
        <v>6321</v>
      </c>
      <c r="N69" s="58" t="s">
        <v>6321</v>
      </c>
      <c r="O69" s="58" t="s">
        <v>3071</v>
      </c>
      <c r="P69" s="58" t="s">
        <v>3071</v>
      </c>
      <c r="Q69" s="58" t="s">
        <v>3963</v>
      </c>
      <c r="R69" s="58" t="s">
        <v>6087</v>
      </c>
      <c r="S69" s="58" t="s">
        <v>6088</v>
      </c>
      <c r="T69" s="58" t="s">
        <v>5726</v>
      </c>
      <c r="U69" s="58" t="s">
        <v>3071</v>
      </c>
      <c r="V69" s="58" t="s">
        <v>3068</v>
      </c>
      <c r="W69" s="58" t="s">
        <v>3071</v>
      </c>
      <c r="X69" s="58" t="s">
        <v>6322</v>
      </c>
      <c r="Y69" s="58" t="s">
        <v>5728</v>
      </c>
      <c r="Z69" s="58" t="s">
        <v>6296</v>
      </c>
      <c r="AA69" s="58" t="s">
        <v>5959</v>
      </c>
      <c r="AB69" s="58" t="s">
        <v>3071</v>
      </c>
      <c r="AC69" s="58" t="s">
        <v>6036</v>
      </c>
      <c r="AD69" s="58" t="s">
        <v>3071</v>
      </c>
      <c r="AE69" s="58" t="s">
        <v>3071</v>
      </c>
      <c r="AF69" s="58" t="s">
        <v>3071</v>
      </c>
      <c r="AG69" s="58" t="s">
        <v>3071</v>
      </c>
      <c r="AH69" s="58" t="s">
        <v>3071</v>
      </c>
      <c r="AI69" s="58" t="s">
        <v>3071</v>
      </c>
      <c r="AJ69" s="58" t="s">
        <v>3071</v>
      </c>
      <c r="AK69" s="58" t="s">
        <v>1286</v>
      </c>
      <c r="AL69" s="58" t="s">
        <v>6323</v>
      </c>
      <c r="AM69" s="58" t="s">
        <v>3071</v>
      </c>
      <c r="AN69" s="58" t="s">
        <v>6324</v>
      </c>
      <c r="AO69" s="58" t="s">
        <v>3071</v>
      </c>
      <c r="AP69" s="60">
        <v>45862.6315740741</v>
      </c>
      <c r="AQ69" s="58" t="s">
        <v>3071</v>
      </c>
      <c r="AR69" s="58" t="s">
        <v>3521</v>
      </c>
      <c r="AS69" s="58" t="s">
        <v>3098</v>
      </c>
      <c r="AT69" s="58" t="s">
        <v>5730</v>
      </c>
      <c r="AU69" s="58" t="s">
        <v>6325</v>
      </c>
      <c r="AV69" s="58" t="s">
        <v>3071</v>
      </c>
      <c r="AW69" s="60">
        <v>45820.6502662037</v>
      </c>
      <c r="AX69" s="58" t="s">
        <v>6323</v>
      </c>
      <c r="AY69" s="58" t="s">
        <v>5731</v>
      </c>
      <c r="AZ69" s="58" t="s">
        <v>3071</v>
      </c>
      <c r="BA69" s="58" t="s">
        <v>3071</v>
      </c>
      <c r="BB69" s="58" t="s">
        <v>3071</v>
      </c>
      <c r="BC69" s="58" t="s">
        <v>3952</v>
      </c>
      <c r="BD69" s="58" t="s">
        <v>5963</v>
      </c>
      <c r="BE69" s="58" t="s">
        <v>2857</v>
      </c>
      <c r="BF69" s="58" t="s">
        <v>5734</v>
      </c>
      <c r="BG69" s="58" t="s">
        <v>3071</v>
      </c>
      <c r="BH69" s="58" t="s">
        <v>3071</v>
      </c>
      <c r="BI69" s="58" t="s">
        <v>2803</v>
      </c>
      <c r="BJ69" s="58" t="s">
        <v>3071</v>
      </c>
      <c r="BK69" s="58" t="s">
        <v>3071</v>
      </c>
      <c r="BL69" s="58">
        <v>3108813</v>
      </c>
      <c r="BM69" s="58" t="s">
        <v>6326</v>
      </c>
      <c r="BN69" s="58" t="s">
        <v>3071</v>
      </c>
      <c r="BO69" s="58">
        <v>4200</v>
      </c>
      <c r="BP69" s="58" t="s">
        <v>6040</v>
      </c>
      <c r="BQ69" s="58" t="s">
        <v>3071</v>
      </c>
      <c r="BR69" s="58" t="s">
        <v>6327</v>
      </c>
      <c r="BS69" s="58" t="s">
        <v>1286</v>
      </c>
      <c r="BT69" s="58" t="s">
        <v>3071</v>
      </c>
      <c r="BU69" s="58" t="s">
        <v>3071</v>
      </c>
      <c r="BV69" s="58" t="s">
        <v>5737</v>
      </c>
      <c r="BW69" s="58" t="s">
        <v>3071</v>
      </c>
      <c r="BX69" s="58">
        <v>4200</v>
      </c>
      <c r="BY69" s="58" t="s">
        <v>3071</v>
      </c>
      <c r="BZ69" s="58" t="s">
        <v>3071</v>
      </c>
      <c r="CA69" s="58" t="s">
        <v>3071</v>
      </c>
      <c r="CB69" s="58" t="s">
        <v>3071</v>
      </c>
      <c r="CC69" s="58" t="s">
        <v>3071</v>
      </c>
      <c r="CD69" s="58" t="s">
        <v>3071</v>
      </c>
      <c r="CE69" s="58" t="s">
        <v>5738</v>
      </c>
      <c r="CF69" s="58" t="s">
        <v>5739</v>
      </c>
    </row>
    <row r="70" s="58" customFormat="1" spans="1:84">
      <c r="A70" s="58">
        <v>19006</v>
      </c>
      <c r="B70" s="58" t="s">
        <v>3071</v>
      </c>
      <c r="C70" s="58" t="s">
        <v>6328</v>
      </c>
      <c r="D70" s="58" t="s">
        <v>3071</v>
      </c>
      <c r="E70" s="58" t="s">
        <v>5721</v>
      </c>
      <c r="F70" s="58" t="s">
        <v>6329</v>
      </c>
      <c r="G70" s="58" t="s">
        <v>714</v>
      </c>
      <c r="H70" s="58" t="s">
        <v>3261</v>
      </c>
      <c r="I70" s="58">
        <v>1701.3</v>
      </c>
      <c r="J70" s="58" t="s">
        <v>3071</v>
      </c>
      <c r="K70" s="58" t="s">
        <v>3071</v>
      </c>
      <c r="L70" s="58" t="s">
        <v>5773</v>
      </c>
      <c r="M70" s="58" t="s">
        <v>6330</v>
      </c>
      <c r="N70" s="58" t="s">
        <v>6330</v>
      </c>
      <c r="O70" s="58" t="s">
        <v>3071</v>
      </c>
      <c r="P70" s="58" t="s">
        <v>3071</v>
      </c>
      <c r="Q70" s="58" t="s">
        <v>3261</v>
      </c>
      <c r="R70" s="58" t="s">
        <v>5882</v>
      </c>
      <c r="S70" s="58" t="s">
        <v>5848</v>
      </c>
      <c r="T70" s="58" t="s">
        <v>5726</v>
      </c>
      <c r="U70" s="58" t="s">
        <v>3071</v>
      </c>
      <c r="V70" s="58" t="s">
        <v>3068</v>
      </c>
      <c r="W70" s="58" t="s">
        <v>3071</v>
      </c>
      <c r="X70" s="58" t="s">
        <v>6331</v>
      </c>
      <c r="Y70" s="58" t="s">
        <v>5728</v>
      </c>
      <c r="Z70" s="58" t="s">
        <v>6296</v>
      </c>
      <c r="AA70" s="58" t="s">
        <v>5959</v>
      </c>
      <c r="AB70" s="58" t="s">
        <v>3071</v>
      </c>
      <c r="AC70" s="58" t="s">
        <v>6036</v>
      </c>
      <c r="AD70" s="58" t="s">
        <v>3071</v>
      </c>
      <c r="AE70" s="58" t="s">
        <v>3071</v>
      </c>
      <c r="AF70" s="58" t="s">
        <v>3071</v>
      </c>
      <c r="AG70" s="58" t="s">
        <v>3071</v>
      </c>
      <c r="AH70" s="58" t="s">
        <v>3071</v>
      </c>
      <c r="AI70" s="58" t="s">
        <v>3071</v>
      </c>
      <c r="AJ70" s="58" t="s">
        <v>3071</v>
      </c>
      <c r="AK70" s="58" t="s">
        <v>1286</v>
      </c>
      <c r="AL70" s="58" t="s">
        <v>6332</v>
      </c>
      <c r="AM70" s="58" t="s">
        <v>3071</v>
      </c>
      <c r="AN70" s="58" t="s">
        <v>6333</v>
      </c>
      <c r="AO70" s="58" t="s">
        <v>3071</v>
      </c>
      <c r="AP70" s="60">
        <v>45862.6316666667</v>
      </c>
      <c r="AQ70" s="58" t="s">
        <v>3071</v>
      </c>
      <c r="AR70" s="58" t="s">
        <v>3521</v>
      </c>
      <c r="AS70" s="58" t="s">
        <v>3098</v>
      </c>
      <c r="AT70" s="58" t="s">
        <v>5730</v>
      </c>
      <c r="AU70" s="58" t="s">
        <v>6334</v>
      </c>
      <c r="AV70" s="58" t="s">
        <v>3071</v>
      </c>
      <c r="AW70" s="60">
        <v>45820.6472106482</v>
      </c>
      <c r="AX70" s="58" t="s">
        <v>6332</v>
      </c>
      <c r="AY70" s="58" t="s">
        <v>5731</v>
      </c>
      <c r="AZ70" s="58" t="s">
        <v>3071</v>
      </c>
      <c r="BA70" s="58" t="s">
        <v>3071</v>
      </c>
      <c r="BB70" s="58" t="s">
        <v>3071</v>
      </c>
      <c r="BC70" s="58" t="s">
        <v>3250</v>
      </c>
      <c r="BD70" s="58" t="s">
        <v>5884</v>
      </c>
      <c r="BE70" s="58" t="s">
        <v>2855</v>
      </c>
      <c r="BF70" s="58" t="s">
        <v>5734</v>
      </c>
      <c r="BG70" s="58" t="s">
        <v>3071</v>
      </c>
      <c r="BH70" s="58" t="s">
        <v>3071</v>
      </c>
      <c r="BI70" s="58" t="s">
        <v>2803</v>
      </c>
      <c r="BJ70" s="58" t="s">
        <v>3071</v>
      </c>
      <c r="BK70" s="58" t="s">
        <v>3071</v>
      </c>
      <c r="BL70" s="58">
        <v>3118247</v>
      </c>
      <c r="BM70" s="58" t="s">
        <v>6335</v>
      </c>
      <c r="BN70" s="58" t="s">
        <v>3071</v>
      </c>
      <c r="BO70" s="58">
        <v>1701.3</v>
      </c>
      <c r="BP70" s="58" t="s">
        <v>6040</v>
      </c>
      <c r="BQ70" s="58" t="s">
        <v>3071</v>
      </c>
      <c r="BR70" s="58" t="s">
        <v>6336</v>
      </c>
      <c r="BS70" s="58" t="s">
        <v>1286</v>
      </c>
      <c r="BT70" s="58" t="s">
        <v>3071</v>
      </c>
      <c r="BU70" s="58" t="s">
        <v>3071</v>
      </c>
      <c r="BV70" s="58" t="s">
        <v>5737</v>
      </c>
      <c r="BW70" s="58" t="s">
        <v>3071</v>
      </c>
      <c r="BX70" s="58">
        <v>1701.3</v>
      </c>
      <c r="BY70" s="58" t="s">
        <v>3071</v>
      </c>
      <c r="BZ70" s="58" t="s">
        <v>3071</v>
      </c>
      <c r="CA70" s="58" t="s">
        <v>3071</v>
      </c>
      <c r="CB70" s="58" t="s">
        <v>3071</v>
      </c>
      <c r="CC70" s="58" t="s">
        <v>3071</v>
      </c>
      <c r="CD70" s="58" t="s">
        <v>3071</v>
      </c>
      <c r="CE70" s="58" t="s">
        <v>5738</v>
      </c>
      <c r="CF70" s="58" t="s">
        <v>5739</v>
      </c>
    </row>
    <row r="71" s="58" customFormat="1" spans="1:84">
      <c r="A71" s="58">
        <v>19008</v>
      </c>
      <c r="B71" s="58" t="s">
        <v>3071</v>
      </c>
      <c r="C71" s="58" t="s">
        <v>6337</v>
      </c>
      <c r="D71" s="58" t="s">
        <v>3071</v>
      </c>
      <c r="E71" s="58" t="s">
        <v>5721</v>
      </c>
      <c r="F71" s="58" t="s">
        <v>6338</v>
      </c>
      <c r="G71" s="58" t="s">
        <v>714</v>
      </c>
      <c r="H71" s="58" t="s">
        <v>5897</v>
      </c>
      <c r="I71" s="58">
        <v>2269.91</v>
      </c>
      <c r="J71" s="58" t="s">
        <v>3071</v>
      </c>
      <c r="K71" s="58" t="s">
        <v>3071</v>
      </c>
      <c r="L71" s="58" t="s">
        <v>5773</v>
      </c>
      <c r="M71" s="58" t="s">
        <v>6330</v>
      </c>
      <c r="N71" s="58" t="s">
        <v>6330</v>
      </c>
      <c r="O71" s="58" t="s">
        <v>3071</v>
      </c>
      <c r="P71" s="58" t="s">
        <v>3071</v>
      </c>
      <c r="Q71" s="58" t="s">
        <v>3631</v>
      </c>
      <c r="R71" s="58" t="s">
        <v>5898</v>
      </c>
      <c r="S71" s="58" t="s">
        <v>5899</v>
      </c>
      <c r="T71" s="58" t="s">
        <v>5726</v>
      </c>
      <c r="U71" s="58" t="s">
        <v>3071</v>
      </c>
      <c r="V71" s="58" t="s">
        <v>3068</v>
      </c>
      <c r="W71" s="58" t="s">
        <v>3071</v>
      </c>
      <c r="X71" s="58" t="s">
        <v>6339</v>
      </c>
      <c r="Y71" s="58" t="s">
        <v>5728</v>
      </c>
      <c r="Z71" s="58" t="s">
        <v>6296</v>
      </c>
      <c r="AA71" s="58" t="s">
        <v>5959</v>
      </c>
      <c r="AB71" s="58" t="s">
        <v>3071</v>
      </c>
      <c r="AC71" s="58" t="s">
        <v>6036</v>
      </c>
      <c r="AD71" s="58" t="s">
        <v>3071</v>
      </c>
      <c r="AE71" s="58" t="s">
        <v>3071</v>
      </c>
      <c r="AF71" s="58" t="s">
        <v>3071</v>
      </c>
      <c r="AG71" s="58" t="s">
        <v>3071</v>
      </c>
      <c r="AH71" s="58" t="s">
        <v>3071</v>
      </c>
      <c r="AI71" s="58" t="s">
        <v>3071</v>
      </c>
      <c r="AJ71" s="58" t="s">
        <v>3071</v>
      </c>
      <c r="AK71" s="58" t="s">
        <v>1286</v>
      </c>
      <c r="AL71" s="58" t="s">
        <v>6340</v>
      </c>
      <c r="AM71" s="58" t="s">
        <v>3071</v>
      </c>
      <c r="AN71" s="58" t="s">
        <v>6341</v>
      </c>
      <c r="AO71" s="58" t="s">
        <v>3071</v>
      </c>
      <c r="AP71" s="60">
        <v>45862.6316435185</v>
      </c>
      <c r="AQ71" s="58" t="s">
        <v>3071</v>
      </c>
      <c r="AR71" s="58" t="s">
        <v>3521</v>
      </c>
      <c r="AS71" s="58" t="s">
        <v>3098</v>
      </c>
      <c r="AT71" s="58" t="s">
        <v>5730</v>
      </c>
      <c r="AU71" s="58" t="s">
        <v>6342</v>
      </c>
      <c r="AV71" s="58" t="s">
        <v>3071</v>
      </c>
      <c r="AW71" s="60">
        <v>45820.6470023148</v>
      </c>
      <c r="AX71" s="58" t="s">
        <v>6340</v>
      </c>
      <c r="AY71" s="58" t="s">
        <v>5731</v>
      </c>
      <c r="AZ71" s="58" t="s">
        <v>3071</v>
      </c>
      <c r="BA71" s="58" t="s">
        <v>3071</v>
      </c>
      <c r="BB71" s="58" t="s">
        <v>3071</v>
      </c>
      <c r="BC71" s="58" t="s">
        <v>5901</v>
      </c>
      <c r="BD71" s="58" t="s">
        <v>5902</v>
      </c>
      <c r="BE71" s="58" t="s">
        <v>2827</v>
      </c>
      <c r="BF71" s="58" t="s">
        <v>5734</v>
      </c>
      <c r="BG71" s="58" t="s">
        <v>3071</v>
      </c>
      <c r="BH71" s="58" t="s">
        <v>3071</v>
      </c>
      <c r="BI71" s="58" t="s">
        <v>2803</v>
      </c>
      <c r="BJ71" s="58" t="s">
        <v>3071</v>
      </c>
      <c r="BK71" s="58" t="s">
        <v>3071</v>
      </c>
      <c r="BL71" s="58">
        <v>3350750</v>
      </c>
      <c r="BM71" s="58" t="s">
        <v>6343</v>
      </c>
      <c r="BN71" s="58" t="s">
        <v>3071</v>
      </c>
      <c r="BO71" s="58">
        <v>2269.91</v>
      </c>
      <c r="BP71" s="58" t="s">
        <v>6040</v>
      </c>
      <c r="BQ71" s="58" t="s">
        <v>3071</v>
      </c>
      <c r="BR71" s="58" t="s">
        <v>6344</v>
      </c>
      <c r="BS71" s="58" t="s">
        <v>1286</v>
      </c>
      <c r="BT71" s="58" t="s">
        <v>3071</v>
      </c>
      <c r="BU71" s="58" t="s">
        <v>3071</v>
      </c>
      <c r="BV71" s="58" t="s">
        <v>5737</v>
      </c>
      <c r="BW71" s="58" t="s">
        <v>3071</v>
      </c>
      <c r="BX71" s="58">
        <v>2269.91</v>
      </c>
      <c r="BY71" s="58" t="s">
        <v>3071</v>
      </c>
      <c r="BZ71" s="58" t="s">
        <v>3071</v>
      </c>
      <c r="CA71" s="58" t="s">
        <v>3071</v>
      </c>
      <c r="CB71" s="58" t="s">
        <v>3071</v>
      </c>
      <c r="CC71" s="58" t="s">
        <v>3071</v>
      </c>
      <c r="CD71" s="58" t="s">
        <v>3071</v>
      </c>
      <c r="CE71" s="58" t="s">
        <v>5738</v>
      </c>
      <c r="CF71" s="58" t="s">
        <v>5739</v>
      </c>
    </row>
    <row r="72" s="58" customFormat="1" spans="1:84">
      <c r="A72" s="58">
        <v>19026</v>
      </c>
      <c r="B72" s="58" t="s">
        <v>3071</v>
      </c>
      <c r="C72" s="58" t="s">
        <v>6345</v>
      </c>
      <c r="D72" s="58" t="s">
        <v>3071</v>
      </c>
      <c r="E72" s="58" t="s">
        <v>5721</v>
      </c>
      <c r="F72" s="58" t="s">
        <v>6346</v>
      </c>
      <c r="G72" s="58" t="s">
        <v>714</v>
      </c>
      <c r="H72" s="58" t="s">
        <v>3407</v>
      </c>
      <c r="I72" s="58">
        <v>10217.49</v>
      </c>
      <c r="J72" s="58" t="s">
        <v>3071</v>
      </c>
      <c r="K72" s="58" t="s">
        <v>3071</v>
      </c>
      <c r="L72" s="58" t="s">
        <v>5773</v>
      </c>
      <c r="M72" s="58" t="s">
        <v>6330</v>
      </c>
      <c r="N72" s="58" t="s">
        <v>6330</v>
      </c>
      <c r="O72" s="58" t="s">
        <v>3071</v>
      </c>
      <c r="P72" s="58" t="s">
        <v>3071</v>
      </c>
      <c r="Q72" s="58" t="s">
        <v>3407</v>
      </c>
      <c r="R72" s="58" t="s">
        <v>5823</v>
      </c>
      <c r="S72" s="58" t="s">
        <v>5824</v>
      </c>
      <c r="T72" s="58" t="s">
        <v>5726</v>
      </c>
      <c r="U72" s="58" t="s">
        <v>3071</v>
      </c>
      <c r="V72" s="58" t="s">
        <v>3068</v>
      </c>
      <c r="W72" s="58" t="s">
        <v>3071</v>
      </c>
      <c r="X72" s="58" t="s">
        <v>6347</v>
      </c>
      <c r="Y72" s="58" t="s">
        <v>5728</v>
      </c>
      <c r="Z72" s="58" t="s">
        <v>6277</v>
      </c>
      <c r="AA72" s="58" t="s">
        <v>5959</v>
      </c>
      <c r="AB72" s="58" t="s">
        <v>3071</v>
      </c>
      <c r="AC72" s="58" t="s">
        <v>6036</v>
      </c>
      <c r="AD72" s="58" t="s">
        <v>3071</v>
      </c>
      <c r="AE72" s="58" t="s">
        <v>3071</v>
      </c>
      <c r="AF72" s="58" t="s">
        <v>3071</v>
      </c>
      <c r="AG72" s="58" t="s">
        <v>3071</v>
      </c>
      <c r="AH72" s="58" t="s">
        <v>3071</v>
      </c>
      <c r="AI72" s="58" t="s">
        <v>3071</v>
      </c>
      <c r="AJ72" s="58" t="s">
        <v>3071</v>
      </c>
      <c r="AK72" s="58" t="s">
        <v>1286</v>
      </c>
      <c r="AL72" s="58" t="s">
        <v>6348</v>
      </c>
      <c r="AM72" s="58" t="s">
        <v>3071</v>
      </c>
      <c r="AN72" s="58" t="s">
        <v>6349</v>
      </c>
      <c r="AO72" s="58" t="s">
        <v>3071</v>
      </c>
      <c r="AP72" s="60">
        <v>45862.6315162037</v>
      </c>
      <c r="AQ72" s="58" t="s">
        <v>3071</v>
      </c>
      <c r="AR72" s="58" t="s">
        <v>3521</v>
      </c>
      <c r="AS72" s="58" t="s">
        <v>3098</v>
      </c>
      <c r="AT72" s="58" t="s">
        <v>5730</v>
      </c>
      <c r="AU72" s="58" t="s">
        <v>6350</v>
      </c>
      <c r="AV72" s="58" t="s">
        <v>3071</v>
      </c>
      <c r="AW72" s="60">
        <v>45823.6181365741</v>
      </c>
      <c r="AX72" s="58" t="s">
        <v>6348</v>
      </c>
      <c r="AY72" s="58" t="s">
        <v>5731</v>
      </c>
      <c r="AZ72" s="58" t="s">
        <v>3071</v>
      </c>
      <c r="BA72" s="58" t="s">
        <v>3071</v>
      </c>
      <c r="BB72" s="58" t="s">
        <v>3071</v>
      </c>
      <c r="BC72" s="58" t="s">
        <v>3396</v>
      </c>
      <c r="BD72" s="58" t="s">
        <v>5818</v>
      </c>
      <c r="BE72" s="58" t="s">
        <v>2844</v>
      </c>
      <c r="BF72" s="58" t="s">
        <v>5734</v>
      </c>
      <c r="BG72" s="58" t="s">
        <v>3071</v>
      </c>
      <c r="BH72" s="58" t="s">
        <v>3071</v>
      </c>
      <c r="BI72" s="58" t="s">
        <v>2803</v>
      </c>
      <c r="BJ72" s="58" t="s">
        <v>3071</v>
      </c>
      <c r="BK72" s="58" t="s">
        <v>3071</v>
      </c>
      <c r="BL72" s="58">
        <v>3584656</v>
      </c>
      <c r="BM72" s="58" t="s">
        <v>6351</v>
      </c>
      <c r="BN72" s="58" t="s">
        <v>3071</v>
      </c>
      <c r="BO72" s="58">
        <v>3405.83</v>
      </c>
      <c r="BP72" s="58" t="s">
        <v>6040</v>
      </c>
      <c r="BQ72" s="58" t="s">
        <v>3071</v>
      </c>
      <c r="BR72" s="58" t="s">
        <v>6352</v>
      </c>
      <c r="BS72" s="58" t="s">
        <v>1286</v>
      </c>
      <c r="BT72" s="58" t="s">
        <v>3071</v>
      </c>
      <c r="BU72" s="58" t="s">
        <v>3071</v>
      </c>
      <c r="BV72" s="58" t="s">
        <v>5737</v>
      </c>
      <c r="BW72" s="58" t="s">
        <v>3071</v>
      </c>
      <c r="BX72" s="58">
        <v>3405.83</v>
      </c>
      <c r="BY72" s="58" t="s">
        <v>3071</v>
      </c>
      <c r="BZ72" s="58" t="s">
        <v>3071</v>
      </c>
      <c r="CA72" s="58" t="s">
        <v>3071</v>
      </c>
      <c r="CB72" s="58" t="s">
        <v>3071</v>
      </c>
      <c r="CC72" s="58" t="s">
        <v>3071</v>
      </c>
      <c r="CD72" s="58" t="s">
        <v>3071</v>
      </c>
      <c r="CE72" s="58" t="s">
        <v>5738</v>
      </c>
      <c r="CF72" s="58" t="s">
        <v>5739</v>
      </c>
    </row>
    <row r="73" s="58" customFormat="1" spans="1:84">
      <c r="A73" s="58">
        <v>19150</v>
      </c>
      <c r="B73" s="58" t="s">
        <v>3071</v>
      </c>
      <c r="C73" s="58" t="s">
        <v>6353</v>
      </c>
      <c r="D73" s="58" t="s">
        <v>3071</v>
      </c>
      <c r="E73" s="58" t="s">
        <v>5721</v>
      </c>
      <c r="F73" s="58" t="s">
        <v>6354</v>
      </c>
      <c r="G73" s="58" t="s">
        <v>714</v>
      </c>
      <c r="H73" s="58" t="s">
        <v>3276</v>
      </c>
      <c r="I73" s="58">
        <v>2140.63</v>
      </c>
      <c r="J73" s="58" t="s">
        <v>3071</v>
      </c>
      <c r="K73" s="58" t="s">
        <v>3071</v>
      </c>
      <c r="L73" s="58" t="s">
        <v>5773</v>
      </c>
      <c r="M73" s="58" t="s">
        <v>3247</v>
      </c>
      <c r="N73" s="58" t="s">
        <v>3247</v>
      </c>
      <c r="O73" s="58" t="s">
        <v>3071</v>
      </c>
      <c r="P73" s="58" t="s">
        <v>3071</v>
      </c>
      <c r="Q73" s="58" t="s">
        <v>3276</v>
      </c>
      <c r="R73" s="58" t="s">
        <v>5889</v>
      </c>
      <c r="S73" s="58" t="s">
        <v>5890</v>
      </c>
      <c r="T73" s="58" t="s">
        <v>5726</v>
      </c>
      <c r="U73" s="58" t="s">
        <v>3071</v>
      </c>
      <c r="V73" s="58" t="s">
        <v>3068</v>
      </c>
      <c r="W73" s="58" t="s">
        <v>3071</v>
      </c>
      <c r="X73" s="58" t="s">
        <v>6355</v>
      </c>
      <c r="Y73" s="58" t="s">
        <v>5728</v>
      </c>
      <c r="Z73" s="58" t="s">
        <v>6296</v>
      </c>
      <c r="AA73" s="58" t="s">
        <v>5959</v>
      </c>
      <c r="AB73" s="58" t="s">
        <v>3071</v>
      </c>
      <c r="AC73" s="58" t="s">
        <v>6036</v>
      </c>
      <c r="AD73" s="58" t="s">
        <v>3071</v>
      </c>
      <c r="AE73" s="58" t="s">
        <v>3071</v>
      </c>
      <c r="AF73" s="58" t="s">
        <v>3071</v>
      </c>
      <c r="AG73" s="58" t="s">
        <v>3071</v>
      </c>
      <c r="AH73" s="58" t="s">
        <v>3071</v>
      </c>
      <c r="AI73" s="58" t="s">
        <v>3071</v>
      </c>
      <c r="AJ73" s="58" t="s">
        <v>3071</v>
      </c>
      <c r="AK73" s="58" t="s">
        <v>1286</v>
      </c>
      <c r="AL73" s="58" t="s">
        <v>6356</v>
      </c>
      <c r="AM73" s="58" t="s">
        <v>3071</v>
      </c>
      <c r="AN73" s="58" t="s">
        <v>6357</v>
      </c>
      <c r="AO73" s="58" t="s">
        <v>3071</v>
      </c>
      <c r="AP73" s="60">
        <v>45862.6316782407</v>
      </c>
      <c r="AQ73" s="58" t="s">
        <v>3071</v>
      </c>
      <c r="AR73" s="58" t="s">
        <v>3521</v>
      </c>
      <c r="AS73" s="58" t="s">
        <v>3098</v>
      </c>
      <c r="AT73" s="58" t="s">
        <v>5730</v>
      </c>
      <c r="AU73" s="58" t="s">
        <v>6358</v>
      </c>
      <c r="AV73" s="58" t="s">
        <v>3071</v>
      </c>
      <c r="AW73" s="60">
        <v>45820.6653472222</v>
      </c>
      <c r="AX73" s="58" t="s">
        <v>6356</v>
      </c>
      <c r="AY73" s="58" t="s">
        <v>5731</v>
      </c>
      <c r="AZ73" s="58" t="s">
        <v>3071</v>
      </c>
      <c r="BA73" s="58" t="s">
        <v>3071</v>
      </c>
      <c r="BB73" s="58" t="s">
        <v>3071</v>
      </c>
      <c r="BC73" s="58" t="s">
        <v>3265</v>
      </c>
      <c r="BD73" s="58" t="s">
        <v>5892</v>
      </c>
      <c r="BE73" s="58" t="s">
        <v>2851</v>
      </c>
      <c r="BF73" s="58" t="s">
        <v>5734</v>
      </c>
      <c r="BG73" s="58" t="s">
        <v>3071</v>
      </c>
      <c r="BH73" s="58" t="s">
        <v>3071</v>
      </c>
      <c r="BI73" s="58" t="s">
        <v>2803</v>
      </c>
      <c r="BJ73" s="58" t="s">
        <v>3071</v>
      </c>
      <c r="BK73" s="58" t="s">
        <v>3071</v>
      </c>
      <c r="BL73" s="58">
        <v>3118246</v>
      </c>
      <c r="BM73" s="58" t="s">
        <v>6359</v>
      </c>
      <c r="BN73" s="58" t="s">
        <v>3071</v>
      </c>
      <c r="BO73" s="58">
        <v>2140.63</v>
      </c>
      <c r="BP73" s="58" t="s">
        <v>6040</v>
      </c>
      <c r="BQ73" s="58" t="s">
        <v>3071</v>
      </c>
      <c r="BR73" s="58" t="s">
        <v>6360</v>
      </c>
      <c r="BS73" s="58" t="s">
        <v>1286</v>
      </c>
      <c r="BT73" s="58" t="s">
        <v>3071</v>
      </c>
      <c r="BU73" s="58" t="s">
        <v>3071</v>
      </c>
      <c r="BV73" s="58" t="s">
        <v>5737</v>
      </c>
      <c r="BW73" s="58" t="s">
        <v>3071</v>
      </c>
      <c r="BX73" s="58">
        <v>2140.63</v>
      </c>
      <c r="BY73" s="58" t="s">
        <v>3071</v>
      </c>
      <c r="BZ73" s="58" t="s">
        <v>3071</v>
      </c>
      <c r="CA73" s="58" t="s">
        <v>3071</v>
      </c>
      <c r="CB73" s="58" t="s">
        <v>3071</v>
      </c>
      <c r="CC73" s="58" t="s">
        <v>3071</v>
      </c>
      <c r="CD73" s="58" t="s">
        <v>3071</v>
      </c>
      <c r="CE73" s="58" t="s">
        <v>5738</v>
      </c>
      <c r="CF73" s="58" t="s">
        <v>5739</v>
      </c>
    </row>
    <row r="74" s="58" customFormat="1" spans="1:84">
      <c r="A74" s="58">
        <v>19517</v>
      </c>
      <c r="B74" s="58" t="s">
        <v>3071</v>
      </c>
      <c r="C74" s="58" t="s">
        <v>6361</v>
      </c>
      <c r="D74" s="58" t="s">
        <v>3071</v>
      </c>
      <c r="E74" s="58" t="s">
        <v>5721</v>
      </c>
      <c r="F74" s="58" t="s">
        <v>6362</v>
      </c>
      <c r="G74" s="58" t="s">
        <v>714</v>
      </c>
      <c r="H74" s="58" t="s">
        <v>3101</v>
      </c>
      <c r="I74" s="58">
        <v>8197.92</v>
      </c>
      <c r="J74" s="58" t="s">
        <v>3071</v>
      </c>
      <c r="K74" s="58" t="s">
        <v>3071</v>
      </c>
      <c r="L74" s="58" t="s">
        <v>5773</v>
      </c>
      <c r="M74" s="58" t="s">
        <v>6363</v>
      </c>
      <c r="N74" s="58" t="s">
        <v>6363</v>
      </c>
      <c r="O74" s="58" t="s">
        <v>3071</v>
      </c>
      <c r="P74" s="58" t="s">
        <v>3071</v>
      </c>
      <c r="Q74" s="58" t="s">
        <v>3101</v>
      </c>
      <c r="R74" s="58" t="s">
        <v>6052</v>
      </c>
      <c r="S74" s="58" t="s">
        <v>6053</v>
      </c>
      <c r="T74" s="58" t="s">
        <v>5726</v>
      </c>
      <c r="U74" s="58" t="s">
        <v>3071</v>
      </c>
      <c r="V74" s="58" t="s">
        <v>3068</v>
      </c>
      <c r="W74" s="58" t="s">
        <v>3071</v>
      </c>
      <c r="X74" s="58" t="s">
        <v>6364</v>
      </c>
      <c r="Y74" s="58" t="s">
        <v>5728</v>
      </c>
      <c r="Z74" s="58" t="s">
        <v>3309</v>
      </c>
      <c r="AA74" s="58" t="s">
        <v>6020</v>
      </c>
      <c r="AB74" s="58" t="s">
        <v>3071</v>
      </c>
      <c r="AC74" s="58" t="s">
        <v>6036</v>
      </c>
      <c r="AD74" s="58" t="s">
        <v>3071</v>
      </c>
      <c r="AE74" s="58" t="s">
        <v>3071</v>
      </c>
      <c r="AF74" s="58" t="s">
        <v>3071</v>
      </c>
      <c r="AG74" s="58" t="s">
        <v>3071</v>
      </c>
      <c r="AH74" s="58" t="s">
        <v>3071</v>
      </c>
      <c r="AI74" s="58" t="s">
        <v>3071</v>
      </c>
      <c r="AJ74" s="58" t="s">
        <v>3071</v>
      </c>
      <c r="AK74" s="58" t="s">
        <v>1286</v>
      </c>
      <c r="AL74" s="58" t="s">
        <v>6365</v>
      </c>
      <c r="AM74" s="58" t="s">
        <v>3071</v>
      </c>
      <c r="AN74" s="58" t="s">
        <v>6366</v>
      </c>
      <c r="AO74" s="58" t="s">
        <v>3071</v>
      </c>
      <c r="AP74" s="60">
        <v>45854.8024189815</v>
      </c>
      <c r="AQ74" s="58" t="s">
        <v>3071</v>
      </c>
      <c r="AR74" s="58" t="s">
        <v>3521</v>
      </c>
      <c r="AS74" s="58" t="s">
        <v>3098</v>
      </c>
      <c r="AT74" s="58" t="s">
        <v>5730</v>
      </c>
      <c r="AU74" s="58" t="s">
        <v>6367</v>
      </c>
      <c r="AV74" s="58" t="s">
        <v>3071</v>
      </c>
      <c r="AW74" s="60">
        <v>45812.4658680556</v>
      </c>
      <c r="AX74" s="58" t="s">
        <v>6365</v>
      </c>
      <c r="AY74" s="58" t="s">
        <v>5731</v>
      </c>
      <c r="AZ74" s="58" t="s">
        <v>3071</v>
      </c>
      <c r="BA74" s="58" t="s">
        <v>1286</v>
      </c>
      <c r="BB74" s="58" t="s">
        <v>3071</v>
      </c>
      <c r="BC74" s="58" t="s">
        <v>5087</v>
      </c>
      <c r="BD74" s="58" t="s">
        <v>6055</v>
      </c>
      <c r="BE74" s="58" t="s">
        <v>3071</v>
      </c>
      <c r="BF74" s="58" t="s">
        <v>5734</v>
      </c>
      <c r="BG74" s="58" t="s">
        <v>3071</v>
      </c>
      <c r="BH74" s="58" t="s">
        <v>3071</v>
      </c>
      <c r="BI74" s="58" t="s">
        <v>2803</v>
      </c>
      <c r="BJ74" s="58" t="s">
        <v>3071</v>
      </c>
      <c r="BK74" s="58" t="s">
        <v>3071</v>
      </c>
      <c r="BL74" s="58">
        <v>3485621</v>
      </c>
      <c r="BM74" s="58" t="s">
        <v>6368</v>
      </c>
      <c r="BN74" s="58" t="s">
        <v>3071</v>
      </c>
      <c r="BO74" s="58">
        <v>8197.92</v>
      </c>
      <c r="BP74" s="58" t="s">
        <v>6040</v>
      </c>
      <c r="BQ74" s="58" t="s">
        <v>3071</v>
      </c>
      <c r="BR74" s="58" t="s">
        <v>6369</v>
      </c>
      <c r="BS74" s="58" t="s">
        <v>1286</v>
      </c>
      <c r="BT74" s="58" t="s">
        <v>3071</v>
      </c>
      <c r="BU74" s="58" t="s">
        <v>3071</v>
      </c>
      <c r="BV74" s="58" t="s">
        <v>5737</v>
      </c>
      <c r="BW74" s="58" t="s">
        <v>3071</v>
      </c>
      <c r="BX74" s="58">
        <v>8197.92</v>
      </c>
      <c r="BY74" s="58" t="s">
        <v>3071</v>
      </c>
      <c r="BZ74" s="58" t="s">
        <v>3071</v>
      </c>
      <c r="CA74" s="58" t="s">
        <v>3071</v>
      </c>
      <c r="CB74" s="58" t="s">
        <v>3071</v>
      </c>
      <c r="CC74" s="58" t="s">
        <v>3071</v>
      </c>
      <c r="CD74" s="58" t="s">
        <v>3071</v>
      </c>
      <c r="CE74" s="58" t="s">
        <v>5738</v>
      </c>
      <c r="CF74" s="58" t="s">
        <v>5739</v>
      </c>
    </row>
    <row r="75" s="58" customFormat="1" spans="1:84">
      <c r="A75" s="58">
        <v>19518</v>
      </c>
      <c r="B75" s="58" t="s">
        <v>3071</v>
      </c>
      <c r="C75" s="58" t="s">
        <v>6370</v>
      </c>
      <c r="D75" s="58" t="s">
        <v>3071</v>
      </c>
      <c r="E75" s="58" t="s">
        <v>5721</v>
      </c>
      <c r="F75" s="58" t="s">
        <v>6371</v>
      </c>
      <c r="G75" s="58" t="s">
        <v>714</v>
      </c>
      <c r="H75" s="58" t="s">
        <v>3495</v>
      </c>
      <c r="I75" s="58">
        <v>9125</v>
      </c>
      <c r="J75" s="58" t="s">
        <v>3071</v>
      </c>
      <c r="K75" s="58" t="s">
        <v>3071</v>
      </c>
      <c r="L75" s="58" t="s">
        <v>5773</v>
      </c>
      <c r="M75" s="58" t="s">
        <v>6363</v>
      </c>
      <c r="N75" s="58" t="s">
        <v>6363</v>
      </c>
      <c r="O75" s="58" t="s">
        <v>3071</v>
      </c>
      <c r="P75" s="58" t="s">
        <v>3071</v>
      </c>
      <c r="Q75" s="58" t="s">
        <v>3495</v>
      </c>
      <c r="R75" s="58" t="s">
        <v>6372</v>
      </c>
      <c r="S75" s="58" t="s">
        <v>6373</v>
      </c>
      <c r="T75" s="58" t="s">
        <v>5726</v>
      </c>
      <c r="U75" s="58" t="s">
        <v>3071</v>
      </c>
      <c r="V75" s="58" t="s">
        <v>3068</v>
      </c>
      <c r="W75" s="58" t="s">
        <v>3071</v>
      </c>
      <c r="X75" s="58" t="s">
        <v>6374</v>
      </c>
      <c r="Y75" s="58" t="s">
        <v>5728</v>
      </c>
      <c r="Z75" s="58" t="s">
        <v>3309</v>
      </c>
      <c r="AA75" s="58" t="s">
        <v>6020</v>
      </c>
      <c r="AB75" s="58" t="s">
        <v>3071</v>
      </c>
      <c r="AC75" s="58" t="s">
        <v>6036</v>
      </c>
      <c r="AD75" s="58" t="s">
        <v>3071</v>
      </c>
      <c r="AE75" s="58" t="s">
        <v>3071</v>
      </c>
      <c r="AF75" s="58" t="s">
        <v>3071</v>
      </c>
      <c r="AG75" s="58" t="s">
        <v>3071</v>
      </c>
      <c r="AH75" s="58" t="s">
        <v>3071</v>
      </c>
      <c r="AI75" s="58" t="s">
        <v>3071</v>
      </c>
      <c r="AJ75" s="58" t="s">
        <v>3071</v>
      </c>
      <c r="AK75" s="58" t="s">
        <v>1286</v>
      </c>
      <c r="AL75" s="58" t="s">
        <v>6375</v>
      </c>
      <c r="AM75" s="58" t="s">
        <v>3071</v>
      </c>
      <c r="AN75" s="58" t="s">
        <v>6376</v>
      </c>
      <c r="AO75" s="58" t="s">
        <v>3071</v>
      </c>
      <c r="AP75" s="60">
        <v>45854.8023726852</v>
      </c>
      <c r="AQ75" s="58" t="s">
        <v>3071</v>
      </c>
      <c r="AR75" s="58" t="s">
        <v>3521</v>
      </c>
      <c r="AS75" s="58" t="s">
        <v>3098</v>
      </c>
      <c r="AT75" s="58" t="s">
        <v>5730</v>
      </c>
      <c r="AU75" s="58" t="s">
        <v>6377</v>
      </c>
      <c r="AV75" s="58" t="s">
        <v>3071</v>
      </c>
      <c r="AW75" s="60">
        <v>45811.8497106481</v>
      </c>
      <c r="AX75" s="58" t="s">
        <v>6375</v>
      </c>
      <c r="AY75" s="58" t="s">
        <v>5731</v>
      </c>
      <c r="AZ75" s="58" t="s">
        <v>3071</v>
      </c>
      <c r="BA75" s="58" t="s">
        <v>3071</v>
      </c>
      <c r="BB75" s="58" t="s">
        <v>3071</v>
      </c>
      <c r="BC75" s="58" t="s">
        <v>5079</v>
      </c>
      <c r="BD75" s="58" t="s">
        <v>5818</v>
      </c>
      <c r="BE75" s="58" t="s">
        <v>3071</v>
      </c>
      <c r="BF75" s="58" t="s">
        <v>5734</v>
      </c>
      <c r="BG75" s="58" t="s">
        <v>3071</v>
      </c>
      <c r="BH75" s="58" t="s">
        <v>3071</v>
      </c>
      <c r="BI75" s="58" t="s">
        <v>2803</v>
      </c>
      <c r="BJ75" s="58" t="s">
        <v>3071</v>
      </c>
      <c r="BK75" s="58" t="s">
        <v>3071</v>
      </c>
      <c r="BL75" s="58">
        <v>3538468</v>
      </c>
      <c r="BM75" s="58" t="s">
        <v>6378</v>
      </c>
      <c r="BN75" s="58" t="s">
        <v>3071</v>
      </c>
      <c r="BO75" s="58">
        <v>9125</v>
      </c>
      <c r="BP75" s="58" t="s">
        <v>6040</v>
      </c>
      <c r="BQ75" s="58" t="s">
        <v>3071</v>
      </c>
      <c r="BR75" s="58" t="s">
        <v>6379</v>
      </c>
      <c r="BS75" s="58" t="s">
        <v>1286</v>
      </c>
      <c r="BT75" s="58" t="s">
        <v>3071</v>
      </c>
      <c r="BU75" s="58" t="s">
        <v>3071</v>
      </c>
      <c r="BV75" s="58" t="s">
        <v>5737</v>
      </c>
      <c r="BW75" s="58" t="s">
        <v>3071</v>
      </c>
      <c r="BX75" s="58">
        <v>9125</v>
      </c>
      <c r="BY75" s="58" t="s">
        <v>3071</v>
      </c>
      <c r="BZ75" s="58" t="s">
        <v>3071</v>
      </c>
      <c r="CA75" s="58" t="s">
        <v>3071</v>
      </c>
      <c r="CB75" s="58" t="s">
        <v>3071</v>
      </c>
      <c r="CC75" s="58" t="s">
        <v>3071</v>
      </c>
      <c r="CD75" s="58" t="s">
        <v>3071</v>
      </c>
      <c r="CE75" s="58" t="s">
        <v>5738</v>
      </c>
      <c r="CF75" s="58" t="s">
        <v>5739</v>
      </c>
    </row>
    <row r="76" s="58" customFormat="1" spans="1:84">
      <c r="A76" s="58">
        <v>19560</v>
      </c>
      <c r="B76" s="58" t="s">
        <v>3071</v>
      </c>
      <c r="C76" s="58" t="s">
        <v>6380</v>
      </c>
      <c r="D76" s="58" t="s">
        <v>3071</v>
      </c>
      <c r="E76" s="58" t="s">
        <v>5721</v>
      </c>
      <c r="F76" s="58" t="s">
        <v>6381</v>
      </c>
      <c r="G76" s="58" t="s">
        <v>714</v>
      </c>
      <c r="H76" s="58" t="s">
        <v>3407</v>
      </c>
      <c r="I76" s="58">
        <v>6982.5</v>
      </c>
      <c r="J76" s="58" t="s">
        <v>3071</v>
      </c>
      <c r="K76" s="58" t="s">
        <v>3071</v>
      </c>
      <c r="L76" s="58" t="s">
        <v>5773</v>
      </c>
      <c r="M76" s="58" t="s">
        <v>6363</v>
      </c>
      <c r="N76" s="58" t="s">
        <v>6363</v>
      </c>
      <c r="O76" s="58" t="s">
        <v>3071</v>
      </c>
      <c r="P76" s="58" t="s">
        <v>3071</v>
      </c>
      <c r="Q76" s="58" t="s">
        <v>3407</v>
      </c>
      <c r="R76" s="58" t="s">
        <v>5823</v>
      </c>
      <c r="S76" s="58" t="s">
        <v>5824</v>
      </c>
      <c r="T76" s="58" t="s">
        <v>5726</v>
      </c>
      <c r="U76" s="58" t="s">
        <v>3071</v>
      </c>
      <c r="V76" s="58" t="s">
        <v>3068</v>
      </c>
      <c r="W76" s="58" t="s">
        <v>3071</v>
      </c>
      <c r="X76" s="58" t="s">
        <v>6382</v>
      </c>
      <c r="Y76" s="58" t="s">
        <v>5728</v>
      </c>
      <c r="Z76" s="58" t="s">
        <v>3309</v>
      </c>
      <c r="AA76" s="58" t="s">
        <v>6020</v>
      </c>
      <c r="AB76" s="58" t="s">
        <v>3071</v>
      </c>
      <c r="AC76" s="58" t="s">
        <v>6036</v>
      </c>
      <c r="AD76" s="58" t="s">
        <v>3071</v>
      </c>
      <c r="AE76" s="58" t="s">
        <v>3071</v>
      </c>
      <c r="AF76" s="58" t="s">
        <v>3071</v>
      </c>
      <c r="AG76" s="58" t="s">
        <v>3071</v>
      </c>
      <c r="AH76" s="58" t="s">
        <v>3071</v>
      </c>
      <c r="AI76" s="58" t="s">
        <v>3071</v>
      </c>
      <c r="AJ76" s="58" t="s">
        <v>3071</v>
      </c>
      <c r="AK76" s="58" t="s">
        <v>1286</v>
      </c>
      <c r="AL76" s="58" t="s">
        <v>6383</v>
      </c>
      <c r="AM76" s="58" t="s">
        <v>3071</v>
      </c>
      <c r="AN76" s="58" t="s">
        <v>6384</v>
      </c>
      <c r="AO76" s="58" t="s">
        <v>3071</v>
      </c>
      <c r="AP76" s="60">
        <v>45854.8024421296</v>
      </c>
      <c r="AQ76" s="58" t="s">
        <v>3071</v>
      </c>
      <c r="AR76" s="58" t="s">
        <v>3521</v>
      </c>
      <c r="AS76" s="58" t="s">
        <v>3098</v>
      </c>
      <c r="AT76" s="58" t="s">
        <v>5730</v>
      </c>
      <c r="AU76" s="58" t="s">
        <v>6385</v>
      </c>
      <c r="AV76" s="58" t="s">
        <v>3071</v>
      </c>
      <c r="AW76" s="60">
        <v>45811.8496412037</v>
      </c>
      <c r="AX76" s="58" t="s">
        <v>6383</v>
      </c>
      <c r="AY76" s="58" t="s">
        <v>5731</v>
      </c>
      <c r="AZ76" s="58" t="s">
        <v>3071</v>
      </c>
      <c r="BA76" s="58" t="s">
        <v>3071</v>
      </c>
      <c r="BB76" s="58" t="s">
        <v>3071</v>
      </c>
      <c r="BC76" s="58" t="s">
        <v>3396</v>
      </c>
      <c r="BD76" s="58" t="s">
        <v>5818</v>
      </c>
      <c r="BE76" s="58" t="s">
        <v>2844</v>
      </c>
      <c r="BF76" s="58" t="s">
        <v>5734</v>
      </c>
      <c r="BG76" s="58" t="s">
        <v>3071</v>
      </c>
      <c r="BH76" s="58" t="s">
        <v>3071</v>
      </c>
      <c r="BI76" s="58" t="s">
        <v>2803</v>
      </c>
      <c r="BJ76" s="58" t="s">
        <v>3071</v>
      </c>
      <c r="BK76" s="58" t="s">
        <v>3071</v>
      </c>
      <c r="BL76" s="58">
        <v>3584655</v>
      </c>
      <c r="BM76" s="58" t="s">
        <v>6386</v>
      </c>
      <c r="BN76" s="58" t="s">
        <v>3071</v>
      </c>
      <c r="BO76" s="58">
        <v>2327.5</v>
      </c>
      <c r="BP76" s="58" t="s">
        <v>6040</v>
      </c>
      <c r="BQ76" s="58" t="s">
        <v>3071</v>
      </c>
      <c r="BR76" s="58" t="s">
        <v>6387</v>
      </c>
      <c r="BS76" s="58" t="s">
        <v>1286</v>
      </c>
      <c r="BT76" s="58" t="s">
        <v>3071</v>
      </c>
      <c r="BU76" s="58" t="s">
        <v>3071</v>
      </c>
      <c r="BV76" s="58" t="s">
        <v>5737</v>
      </c>
      <c r="BW76" s="58" t="s">
        <v>3071</v>
      </c>
      <c r="BX76" s="58">
        <v>2327.5</v>
      </c>
      <c r="BY76" s="58" t="s">
        <v>3071</v>
      </c>
      <c r="BZ76" s="58" t="s">
        <v>3071</v>
      </c>
      <c r="CA76" s="58" t="s">
        <v>3071</v>
      </c>
      <c r="CB76" s="58" t="s">
        <v>3071</v>
      </c>
      <c r="CC76" s="58" t="s">
        <v>3071</v>
      </c>
      <c r="CD76" s="58" t="s">
        <v>3071</v>
      </c>
      <c r="CE76" s="58" t="s">
        <v>5738</v>
      </c>
      <c r="CF76" s="58" t="s">
        <v>5739</v>
      </c>
    </row>
    <row r="77" s="58" customFormat="1" spans="1:84">
      <c r="A77" s="58">
        <v>19711</v>
      </c>
      <c r="B77" s="58" t="s">
        <v>3071</v>
      </c>
      <c r="C77" s="58" t="s">
        <v>6388</v>
      </c>
      <c r="D77" s="58" t="s">
        <v>3071</v>
      </c>
      <c r="E77" s="58" t="s">
        <v>5721</v>
      </c>
      <c r="F77" s="58" t="s">
        <v>6389</v>
      </c>
      <c r="G77" s="58" t="s">
        <v>714</v>
      </c>
      <c r="H77" s="58" t="s">
        <v>6390</v>
      </c>
      <c r="I77" s="58">
        <v>35000</v>
      </c>
      <c r="J77" s="58" t="s">
        <v>3071</v>
      </c>
      <c r="K77" s="58" t="s">
        <v>3071</v>
      </c>
      <c r="L77" s="58" t="s">
        <v>5773</v>
      </c>
      <c r="M77" s="58" t="s">
        <v>6391</v>
      </c>
      <c r="N77" s="58" t="s">
        <v>6391</v>
      </c>
      <c r="O77" s="58" t="s">
        <v>3071</v>
      </c>
      <c r="P77" s="58" t="s">
        <v>3071</v>
      </c>
      <c r="Q77" s="58" t="s">
        <v>5775</v>
      </c>
      <c r="R77" s="58" t="s">
        <v>6392</v>
      </c>
      <c r="S77" s="58" t="s">
        <v>6393</v>
      </c>
      <c r="T77" s="58" t="s">
        <v>5778</v>
      </c>
      <c r="U77" s="58" t="s">
        <v>3071</v>
      </c>
      <c r="V77" s="58" t="s">
        <v>3068</v>
      </c>
      <c r="W77" s="58" t="s">
        <v>3071</v>
      </c>
      <c r="X77" s="58" t="s">
        <v>3071</v>
      </c>
      <c r="Y77" s="58" t="s">
        <v>5728</v>
      </c>
      <c r="Z77" s="58" t="s">
        <v>6391</v>
      </c>
      <c r="AA77" s="58" t="s">
        <v>6394</v>
      </c>
      <c r="AB77" s="58" t="s">
        <v>3071</v>
      </c>
      <c r="AC77" s="58" t="s">
        <v>6036</v>
      </c>
      <c r="AD77" s="58" t="s">
        <v>3071</v>
      </c>
      <c r="AE77" s="58" t="s">
        <v>3071</v>
      </c>
      <c r="AF77" s="58" t="s">
        <v>3071</v>
      </c>
      <c r="AG77" s="58" t="s">
        <v>3071</v>
      </c>
      <c r="AH77" s="58" t="s">
        <v>3071</v>
      </c>
      <c r="AI77" s="58" t="s">
        <v>3071</v>
      </c>
      <c r="AJ77" s="58" t="s">
        <v>3071</v>
      </c>
      <c r="AK77" s="58" t="s">
        <v>1286</v>
      </c>
      <c r="AL77" s="58" t="s">
        <v>6395</v>
      </c>
      <c r="AM77" s="58" t="s">
        <v>3071</v>
      </c>
      <c r="AN77" s="58" t="s">
        <v>6396</v>
      </c>
      <c r="AO77" s="58" t="s">
        <v>3071</v>
      </c>
      <c r="AP77" s="60">
        <v>45821.7436342593</v>
      </c>
      <c r="AQ77" s="58" t="s">
        <v>3071</v>
      </c>
      <c r="AR77" s="58" t="s">
        <v>3856</v>
      </c>
      <c r="AS77" s="58" t="s">
        <v>3098</v>
      </c>
      <c r="AT77" s="58" t="s">
        <v>5782</v>
      </c>
      <c r="AU77" s="58" t="s">
        <v>6397</v>
      </c>
      <c r="AV77" s="58" t="s">
        <v>3071</v>
      </c>
      <c r="AW77" s="60">
        <v>45804.4258680556</v>
      </c>
      <c r="AX77" s="58" t="s">
        <v>6395</v>
      </c>
      <c r="AY77" s="58" t="s">
        <v>5731</v>
      </c>
      <c r="AZ77" s="58" t="s">
        <v>3071</v>
      </c>
      <c r="BA77" s="58" t="s">
        <v>3071</v>
      </c>
      <c r="BB77" s="58" t="s">
        <v>3071</v>
      </c>
      <c r="BC77" s="58" t="s">
        <v>5784</v>
      </c>
      <c r="BD77" s="58" t="s">
        <v>5785</v>
      </c>
      <c r="BE77" s="58" t="s">
        <v>3071</v>
      </c>
      <c r="BF77" s="58" t="s">
        <v>5734</v>
      </c>
      <c r="BG77" s="58" t="s">
        <v>5786</v>
      </c>
      <c r="BH77" s="58" t="s">
        <v>6398</v>
      </c>
      <c r="BI77" s="58" t="s">
        <v>5787</v>
      </c>
      <c r="BJ77" s="58" t="s">
        <v>3071</v>
      </c>
      <c r="BK77" s="58" t="s">
        <v>3071</v>
      </c>
      <c r="BL77" s="58" t="s">
        <v>3071</v>
      </c>
      <c r="BM77" s="58" t="s">
        <v>3071</v>
      </c>
      <c r="BN77" s="58">
        <v>5000</v>
      </c>
      <c r="BO77" s="58" t="s">
        <v>3071</v>
      </c>
      <c r="BP77" s="58" t="s">
        <v>6293</v>
      </c>
      <c r="BQ77" s="58" t="s">
        <v>5789</v>
      </c>
      <c r="BR77" s="58" t="s">
        <v>3071</v>
      </c>
      <c r="BS77" s="58" t="s">
        <v>1286</v>
      </c>
      <c r="BT77" s="58" t="s">
        <v>1286</v>
      </c>
      <c r="BU77" s="58" t="s">
        <v>3071</v>
      </c>
      <c r="BV77" s="58" t="s">
        <v>5737</v>
      </c>
      <c r="BW77" s="58" t="s">
        <v>3071</v>
      </c>
      <c r="BX77" s="58">
        <v>5000</v>
      </c>
      <c r="BY77" s="58" t="s">
        <v>3071</v>
      </c>
      <c r="BZ77" s="58" t="s">
        <v>3071</v>
      </c>
      <c r="CA77" s="58" t="s">
        <v>3071</v>
      </c>
      <c r="CB77" s="58" t="s">
        <v>3071</v>
      </c>
      <c r="CC77" s="58" t="s">
        <v>3071</v>
      </c>
      <c r="CD77" s="58" t="s">
        <v>3071</v>
      </c>
      <c r="CE77" s="58" t="s">
        <v>5738</v>
      </c>
      <c r="CF77" s="58" t="s">
        <v>5739</v>
      </c>
    </row>
    <row r="78" s="58" customFormat="1" spans="1:84">
      <c r="A78" s="58">
        <v>19788</v>
      </c>
      <c r="B78" s="58" t="s">
        <v>3071</v>
      </c>
      <c r="C78" s="58" t="s">
        <v>6399</v>
      </c>
      <c r="D78" s="58" t="s">
        <v>3071</v>
      </c>
      <c r="E78" s="58" t="s">
        <v>5721</v>
      </c>
      <c r="F78" s="58" t="s">
        <v>6400</v>
      </c>
      <c r="G78" s="58" t="s">
        <v>714</v>
      </c>
      <c r="H78" s="58" t="s">
        <v>5308</v>
      </c>
      <c r="I78" s="58">
        <v>1190</v>
      </c>
      <c r="J78" s="58" t="s">
        <v>3071</v>
      </c>
      <c r="K78" s="58" t="s">
        <v>3071</v>
      </c>
      <c r="L78" s="58" t="s">
        <v>5773</v>
      </c>
      <c r="M78" s="58" t="s">
        <v>6401</v>
      </c>
      <c r="N78" s="58" t="s">
        <v>6401</v>
      </c>
      <c r="O78" s="58" t="s">
        <v>3071</v>
      </c>
      <c r="P78" s="58" t="s">
        <v>3071</v>
      </c>
      <c r="Q78" s="58" t="s">
        <v>5308</v>
      </c>
      <c r="R78" s="58" t="s">
        <v>6402</v>
      </c>
      <c r="S78" s="58" t="s">
        <v>6403</v>
      </c>
      <c r="T78" s="58" t="s">
        <v>5726</v>
      </c>
      <c r="U78" s="58" t="s">
        <v>3071</v>
      </c>
      <c r="V78" s="58" t="s">
        <v>3068</v>
      </c>
      <c r="W78" s="58" t="s">
        <v>3071</v>
      </c>
      <c r="X78" s="58" t="s">
        <v>6404</v>
      </c>
      <c r="Y78" s="58" t="s">
        <v>5728</v>
      </c>
      <c r="Z78" s="58" t="s">
        <v>6391</v>
      </c>
      <c r="AA78" s="58" t="s">
        <v>5774</v>
      </c>
      <c r="AB78" s="58" t="s">
        <v>3071</v>
      </c>
      <c r="AC78" s="58" t="s">
        <v>5779</v>
      </c>
      <c r="AD78" s="58" t="s">
        <v>3071</v>
      </c>
      <c r="AE78" s="58" t="s">
        <v>3071</v>
      </c>
      <c r="AF78" s="58" t="s">
        <v>3071</v>
      </c>
      <c r="AG78" s="58" t="s">
        <v>3071</v>
      </c>
      <c r="AH78" s="58" t="s">
        <v>3071</v>
      </c>
      <c r="AI78" s="58" t="s">
        <v>3071</v>
      </c>
      <c r="AJ78" s="58" t="s">
        <v>3071</v>
      </c>
      <c r="AK78" s="58" t="s">
        <v>1286</v>
      </c>
      <c r="AL78" s="58" t="s">
        <v>6405</v>
      </c>
      <c r="AM78" s="58" t="s">
        <v>3071</v>
      </c>
      <c r="AN78" s="58" t="s">
        <v>6406</v>
      </c>
      <c r="AO78" s="58" t="s">
        <v>3071</v>
      </c>
      <c r="AP78" s="60">
        <v>45890.5973148148</v>
      </c>
      <c r="AQ78" s="58" t="s">
        <v>3071</v>
      </c>
      <c r="AR78" s="58" t="s">
        <v>3825</v>
      </c>
      <c r="AS78" s="58" t="s">
        <v>3098</v>
      </c>
      <c r="AT78" s="58" t="s">
        <v>5730</v>
      </c>
      <c r="AU78" s="58" t="s">
        <v>6407</v>
      </c>
      <c r="AV78" s="58" t="s">
        <v>3071</v>
      </c>
      <c r="AW78" s="60">
        <v>45804.478900463</v>
      </c>
      <c r="AX78" s="58" t="s">
        <v>6405</v>
      </c>
      <c r="AY78" s="58" t="s">
        <v>5731</v>
      </c>
      <c r="AZ78" s="58" t="s">
        <v>3071</v>
      </c>
      <c r="BA78" s="58" t="s">
        <v>3071</v>
      </c>
      <c r="BB78" s="58" t="s">
        <v>3071</v>
      </c>
      <c r="BC78" s="58" t="s">
        <v>6408</v>
      </c>
      <c r="BD78" s="58" t="s">
        <v>5732</v>
      </c>
      <c r="BE78" s="58" t="s">
        <v>3071</v>
      </c>
      <c r="BF78" s="58" t="s">
        <v>5734</v>
      </c>
      <c r="BG78" s="58" t="s">
        <v>3071</v>
      </c>
      <c r="BH78" s="58" t="s">
        <v>3071</v>
      </c>
      <c r="BI78" s="58" t="s">
        <v>2803</v>
      </c>
      <c r="BJ78" s="58" t="s">
        <v>3071</v>
      </c>
      <c r="BK78" s="58" t="s">
        <v>3071</v>
      </c>
      <c r="BL78" s="58">
        <v>3572155</v>
      </c>
      <c r="BM78" s="58" t="s">
        <v>6409</v>
      </c>
      <c r="BN78" s="58" t="s">
        <v>3071</v>
      </c>
      <c r="BO78" s="58">
        <v>80</v>
      </c>
      <c r="BP78" s="58" t="s">
        <v>5788</v>
      </c>
      <c r="BQ78" s="58" t="s">
        <v>3071</v>
      </c>
      <c r="BR78" s="58" t="s">
        <v>6410</v>
      </c>
      <c r="BS78" s="58" t="s">
        <v>1286</v>
      </c>
      <c r="BT78" s="58" t="s">
        <v>3071</v>
      </c>
      <c r="BU78" s="58" t="s">
        <v>3071</v>
      </c>
      <c r="BV78" s="58" t="s">
        <v>5737</v>
      </c>
      <c r="BW78" s="58" t="s">
        <v>3071</v>
      </c>
      <c r="BX78" s="58">
        <v>80</v>
      </c>
      <c r="BY78" s="58" t="s">
        <v>3071</v>
      </c>
      <c r="BZ78" s="58" t="s">
        <v>3071</v>
      </c>
      <c r="CA78" s="58" t="s">
        <v>3071</v>
      </c>
      <c r="CB78" s="58" t="s">
        <v>3071</v>
      </c>
      <c r="CC78" s="58" t="s">
        <v>3071</v>
      </c>
      <c r="CD78" s="58" t="s">
        <v>3071</v>
      </c>
      <c r="CE78" s="58" t="s">
        <v>5738</v>
      </c>
      <c r="CF78" s="58" t="s">
        <v>5739</v>
      </c>
    </row>
    <row r="79" s="58" customFormat="1" spans="1:84">
      <c r="A79" s="58">
        <v>19881</v>
      </c>
      <c r="B79" s="58" t="s">
        <v>3071</v>
      </c>
      <c r="C79" s="58" t="s">
        <v>6411</v>
      </c>
      <c r="D79" s="58" t="s">
        <v>3071</v>
      </c>
      <c r="E79" s="58" t="s">
        <v>5721</v>
      </c>
      <c r="F79" s="58" t="s">
        <v>6412</v>
      </c>
      <c r="G79" s="58" t="s">
        <v>714</v>
      </c>
      <c r="H79" s="58" t="s">
        <v>4825</v>
      </c>
      <c r="I79" s="58">
        <v>1440</v>
      </c>
      <c r="J79" s="58" t="s">
        <v>3071</v>
      </c>
      <c r="K79" s="58" t="s">
        <v>3071</v>
      </c>
      <c r="L79" s="58" t="s">
        <v>5773</v>
      </c>
      <c r="M79" s="58" t="s">
        <v>6413</v>
      </c>
      <c r="N79" s="58" t="s">
        <v>6413</v>
      </c>
      <c r="O79" s="58" t="s">
        <v>3071</v>
      </c>
      <c r="P79" s="58" t="s">
        <v>3071</v>
      </c>
      <c r="Q79" s="58" t="s">
        <v>4825</v>
      </c>
      <c r="R79" s="58" t="s">
        <v>5742</v>
      </c>
      <c r="S79" s="58" t="s">
        <v>5743</v>
      </c>
      <c r="T79" s="58" t="s">
        <v>5726</v>
      </c>
      <c r="U79" s="58" t="s">
        <v>3071</v>
      </c>
      <c r="V79" s="58" t="s">
        <v>3068</v>
      </c>
      <c r="W79" s="58" t="s">
        <v>3071</v>
      </c>
      <c r="X79" s="58" t="s">
        <v>6414</v>
      </c>
      <c r="Y79" s="58" t="s">
        <v>5728</v>
      </c>
      <c r="Z79" s="58" t="s">
        <v>6391</v>
      </c>
      <c r="AA79" s="58" t="s">
        <v>5774</v>
      </c>
      <c r="AB79" s="58" t="s">
        <v>3071</v>
      </c>
      <c r="AC79" s="58" t="s">
        <v>5779</v>
      </c>
      <c r="AD79" s="58" t="s">
        <v>3071</v>
      </c>
      <c r="AE79" s="58" t="s">
        <v>3071</v>
      </c>
      <c r="AF79" s="58" t="s">
        <v>3071</v>
      </c>
      <c r="AG79" s="58" t="s">
        <v>3071</v>
      </c>
      <c r="AH79" s="58" t="s">
        <v>3071</v>
      </c>
      <c r="AI79" s="58" t="s">
        <v>3071</v>
      </c>
      <c r="AJ79" s="58" t="s">
        <v>3071</v>
      </c>
      <c r="AK79" s="58" t="s">
        <v>1286</v>
      </c>
      <c r="AL79" s="58" t="s">
        <v>6415</v>
      </c>
      <c r="AM79" s="58" t="s">
        <v>3071</v>
      </c>
      <c r="AN79" s="58" t="s">
        <v>6189</v>
      </c>
      <c r="AO79" s="58" t="s">
        <v>3071</v>
      </c>
      <c r="AP79" s="60">
        <v>45890.597349537</v>
      </c>
      <c r="AQ79" s="58" t="s">
        <v>3071</v>
      </c>
      <c r="AR79" s="58" t="s">
        <v>3825</v>
      </c>
      <c r="AS79" s="58" t="s">
        <v>3098</v>
      </c>
      <c r="AT79" s="58" t="s">
        <v>5730</v>
      </c>
      <c r="AU79" s="58" t="s">
        <v>6416</v>
      </c>
      <c r="AV79" s="58" t="s">
        <v>3071</v>
      </c>
      <c r="AW79" s="60">
        <v>45804.6524074074</v>
      </c>
      <c r="AX79" s="58" t="s">
        <v>6415</v>
      </c>
      <c r="AY79" s="58" t="s">
        <v>5731</v>
      </c>
      <c r="AZ79" s="58" t="s">
        <v>3071</v>
      </c>
      <c r="BA79" s="58" t="s">
        <v>3071</v>
      </c>
      <c r="BB79" s="58" t="s">
        <v>3071</v>
      </c>
      <c r="BC79" s="58" t="s">
        <v>1761</v>
      </c>
      <c r="BD79" s="58" t="s">
        <v>5732</v>
      </c>
      <c r="BE79" s="58" t="s">
        <v>5746</v>
      </c>
      <c r="BF79" s="58" t="s">
        <v>5734</v>
      </c>
      <c r="BG79" s="58" t="s">
        <v>3071</v>
      </c>
      <c r="BH79" s="58" t="s">
        <v>3071</v>
      </c>
      <c r="BI79" s="58" t="s">
        <v>2803</v>
      </c>
      <c r="BJ79" s="58" t="s">
        <v>3071</v>
      </c>
      <c r="BK79" s="58" t="s">
        <v>3071</v>
      </c>
      <c r="BL79" s="58">
        <v>3570304</v>
      </c>
      <c r="BM79" s="58" t="s">
        <v>6417</v>
      </c>
      <c r="BN79" s="58" t="s">
        <v>3071</v>
      </c>
      <c r="BO79" s="58">
        <v>1440</v>
      </c>
      <c r="BP79" s="58" t="s">
        <v>5788</v>
      </c>
      <c r="BQ79" s="58" t="s">
        <v>3071</v>
      </c>
      <c r="BR79" s="58" t="s">
        <v>6418</v>
      </c>
      <c r="BS79" s="58" t="s">
        <v>1286</v>
      </c>
      <c r="BT79" s="58" t="s">
        <v>3071</v>
      </c>
      <c r="BU79" s="58" t="s">
        <v>3071</v>
      </c>
      <c r="BV79" s="58" t="s">
        <v>5737</v>
      </c>
      <c r="BW79" s="58" t="s">
        <v>3071</v>
      </c>
      <c r="BX79" s="58">
        <v>1440</v>
      </c>
      <c r="BY79" s="58" t="s">
        <v>3071</v>
      </c>
      <c r="BZ79" s="58" t="s">
        <v>3071</v>
      </c>
      <c r="CA79" s="58" t="s">
        <v>3071</v>
      </c>
      <c r="CB79" s="58" t="s">
        <v>3071</v>
      </c>
      <c r="CC79" s="58" t="s">
        <v>3071</v>
      </c>
      <c r="CD79" s="58" t="s">
        <v>3071</v>
      </c>
      <c r="CE79" s="58" t="s">
        <v>5738</v>
      </c>
      <c r="CF79" s="58" t="s">
        <v>5739</v>
      </c>
    </row>
    <row r="80" s="58" customFormat="1" spans="1:84">
      <c r="A80" s="58">
        <v>20645</v>
      </c>
      <c r="B80" s="58" t="s">
        <v>5801</v>
      </c>
      <c r="C80" s="58" t="s">
        <v>3071</v>
      </c>
      <c r="D80" s="58" t="s">
        <v>6419</v>
      </c>
      <c r="E80" s="58" t="s">
        <v>5721</v>
      </c>
      <c r="F80" s="58" t="s">
        <v>6420</v>
      </c>
      <c r="G80" s="58" t="s">
        <v>714</v>
      </c>
      <c r="H80" s="58" t="s">
        <v>6421</v>
      </c>
      <c r="I80" s="58">
        <v>2800</v>
      </c>
      <c r="J80" s="58" t="s">
        <v>3071</v>
      </c>
      <c r="K80" s="58" t="s">
        <v>3071</v>
      </c>
      <c r="L80" s="58" t="s">
        <v>5773</v>
      </c>
      <c r="M80" s="58" t="s">
        <v>6413</v>
      </c>
      <c r="N80" s="58" t="s">
        <v>6413</v>
      </c>
      <c r="O80" s="58" t="s">
        <v>3071</v>
      </c>
      <c r="P80" s="58" t="s">
        <v>3071</v>
      </c>
      <c r="Q80" s="58" t="s">
        <v>6421</v>
      </c>
      <c r="R80" s="58" t="s">
        <v>6422</v>
      </c>
      <c r="S80" s="58" t="s">
        <v>6423</v>
      </c>
      <c r="T80" s="58" t="s">
        <v>3071</v>
      </c>
      <c r="U80" s="58" t="s">
        <v>3071</v>
      </c>
      <c r="V80" s="58" t="s">
        <v>3068</v>
      </c>
      <c r="W80" s="58" t="s">
        <v>3071</v>
      </c>
      <c r="X80" s="58" t="s">
        <v>6424</v>
      </c>
      <c r="Y80" s="58" t="s">
        <v>5728</v>
      </c>
      <c r="Z80" s="58" t="s">
        <v>6413</v>
      </c>
      <c r="AA80" s="58" t="s">
        <v>6394</v>
      </c>
      <c r="AB80" s="58" t="s">
        <v>5755</v>
      </c>
      <c r="AC80" s="58" t="s">
        <v>6036</v>
      </c>
      <c r="AD80" s="58" t="s">
        <v>3071</v>
      </c>
      <c r="AE80" s="58" t="s">
        <v>3071</v>
      </c>
      <c r="AF80" s="58" t="s">
        <v>5756</v>
      </c>
      <c r="AG80" s="58" t="s">
        <v>3071</v>
      </c>
      <c r="AH80" s="58" t="s">
        <v>3071</v>
      </c>
      <c r="AI80" s="58" t="s">
        <v>5756</v>
      </c>
      <c r="AJ80" s="58" t="s">
        <v>3071</v>
      </c>
      <c r="AK80" s="58" t="s">
        <v>1286</v>
      </c>
      <c r="AL80" s="58" t="s">
        <v>6425</v>
      </c>
      <c r="AM80" s="58" t="s">
        <v>3071</v>
      </c>
      <c r="AN80" s="58" t="s">
        <v>6426</v>
      </c>
      <c r="AO80" s="58" t="s">
        <v>3071</v>
      </c>
      <c r="AP80" s="60">
        <v>45821.7437384259</v>
      </c>
      <c r="AQ80" s="58" t="s">
        <v>3071</v>
      </c>
      <c r="AR80" s="58" t="s">
        <v>3856</v>
      </c>
      <c r="AS80" s="58" t="s">
        <v>3098</v>
      </c>
      <c r="AT80" s="58" t="s">
        <v>5730</v>
      </c>
      <c r="AU80" s="58" t="s">
        <v>6427</v>
      </c>
      <c r="AV80" s="58" t="s">
        <v>3071</v>
      </c>
      <c r="AW80" s="60">
        <v>45800.6432523148</v>
      </c>
      <c r="AX80" s="58" t="s">
        <v>6425</v>
      </c>
      <c r="AY80" s="58" t="s">
        <v>5731</v>
      </c>
      <c r="AZ80" s="58" t="s">
        <v>3071</v>
      </c>
      <c r="BA80" s="58" t="s">
        <v>3071</v>
      </c>
      <c r="BB80" s="58" t="s">
        <v>3071</v>
      </c>
      <c r="BC80" s="58" t="s">
        <v>3071</v>
      </c>
      <c r="BD80" s="58" t="s">
        <v>5983</v>
      </c>
      <c r="BE80" s="58" t="s">
        <v>3071</v>
      </c>
      <c r="BF80" s="58" t="s">
        <v>5734</v>
      </c>
      <c r="BG80" s="58" t="s">
        <v>3071</v>
      </c>
      <c r="BH80" s="58" t="s">
        <v>3071</v>
      </c>
      <c r="BI80" s="58" t="s">
        <v>2803</v>
      </c>
      <c r="BJ80" s="58" t="s">
        <v>3071</v>
      </c>
      <c r="BK80" s="58" t="s">
        <v>3071</v>
      </c>
      <c r="BL80" s="58" t="s">
        <v>3071</v>
      </c>
      <c r="BM80" s="58" t="s">
        <v>3071</v>
      </c>
      <c r="BN80" s="58">
        <v>2800</v>
      </c>
      <c r="BO80" s="58" t="s">
        <v>3071</v>
      </c>
      <c r="BP80" s="58" t="s">
        <v>6293</v>
      </c>
      <c r="BQ80" s="58" t="s">
        <v>3071</v>
      </c>
      <c r="BR80" s="58" t="s">
        <v>3071</v>
      </c>
      <c r="BS80" s="58" t="s">
        <v>3071</v>
      </c>
      <c r="BT80" s="58" t="s">
        <v>3071</v>
      </c>
      <c r="BU80" s="58" t="s">
        <v>3071</v>
      </c>
      <c r="BV80" s="58" t="s">
        <v>5737</v>
      </c>
      <c r="BW80" s="58" t="s">
        <v>3071</v>
      </c>
      <c r="BX80" s="58">
        <v>2800</v>
      </c>
      <c r="BY80" s="58" t="s">
        <v>3071</v>
      </c>
      <c r="BZ80" s="58" t="s">
        <v>3071</v>
      </c>
      <c r="CA80" s="58" t="s">
        <v>5811</v>
      </c>
      <c r="CB80" s="58" t="s">
        <v>5811</v>
      </c>
      <c r="CC80" s="58" t="s">
        <v>3071</v>
      </c>
      <c r="CD80" s="58" t="s">
        <v>3071</v>
      </c>
      <c r="CE80" s="58" t="s">
        <v>5738</v>
      </c>
      <c r="CF80" s="58" t="s">
        <v>5739</v>
      </c>
    </row>
    <row r="81" s="58" customFormat="1" spans="1:84">
      <c r="A81" s="58">
        <v>21029</v>
      </c>
      <c r="B81" s="58" t="s">
        <v>3071</v>
      </c>
      <c r="C81" s="58" t="s">
        <v>6428</v>
      </c>
      <c r="D81" s="58" t="s">
        <v>3071</v>
      </c>
      <c r="E81" s="58" t="s">
        <v>5721</v>
      </c>
      <c r="F81" s="58" t="s">
        <v>6429</v>
      </c>
      <c r="G81" s="58" t="s">
        <v>714</v>
      </c>
      <c r="H81" s="58" t="s">
        <v>5153</v>
      </c>
      <c r="I81" s="58">
        <v>2328</v>
      </c>
      <c r="J81" s="58" t="s">
        <v>3071</v>
      </c>
      <c r="K81" s="58" t="s">
        <v>3071</v>
      </c>
      <c r="L81" s="58" t="s">
        <v>5773</v>
      </c>
      <c r="M81" s="58" t="s">
        <v>6430</v>
      </c>
      <c r="N81" s="58" t="s">
        <v>6430</v>
      </c>
      <c r="O81" s="58" t="s">
        <v>3071</v>
      </c>
      <c r="P81" s="58" t="s">
        <v>3071</v>
      </c>
      <c r="Q81" s="58" t="s">
        <v>5153</v>
      </c>
      <c r="R81" s="58" t="s">
        <v>6265</v>
      </c>
      <c r="S81" s="58" t="s">
        <v>6266</v>
      </c>
      <c r="T81" s="58" t="s">
        <v>5726</v>
      </c>
      <c r="U81" s="58" t="s">
        <v>3071</v>
      </c>
      <c r="V81" s="58" t="s">
        <v>3068</v>
      </c>
      <c r="W81" s="58" t="s">
        <v>3071</v>
      </c>
      <c r="X81" s="58" t="s">
        <v>6431</v>
      </c>
      <c r="Y81" s="58" t="s">
        <v>5728</v>
      </c>
      <c r="Z81" s="58" t="s">
        <v>6391</v>
      </c>
      <c r="AA81" s="58" t="s">
        <v>5774</v>
      </c>
      <c r="AB81" s="58" t="s">
        <v>3071</v>
      </c>
      <c r="AC81" s="58" t="s">
        <v>5779</v>
      </c>
      <c r="AD81" s="58" t="s">
        <v>3071</v>
      </c>
      <c r="AE81" s="58" t="s">
        <v>3071</v>
      </c>
      <c r="AF81" s="58" t="s">
        <v>3071</v>
      </c>
      <c r="AG81" s="58" t="s">
        <v>3071</v>
      </c>
      <c r="AH81" s="58" t="s">
        <v>3071</v>
      </c>
      <c r="AI81" s="58" t="s">
        <v>3071</v>
      </c>
      <c r="AJ81" s="58" t="s">
        <v>3071</v>
      </c>
      <c r="AK81" s="58" t="s">
        <v>1286</v>
      </c>
      <c r="AL81" s="58" t="s">
        <v>6432</v>
      </c>
      <c r="AM81" s="58" t="s">
        <v>3071</v>
      </c>
      <c r="AN81" s="58" t="s">
        <v>6433</v>
      </c>
      <c r="AO81" s="58" t="s">
        <v>3071</v>
      </c>
      <c r="AP81" s="60">
        <v>45890.5972916667</v>
      </c>
      <c r="AQ81" s="58" t="s">
        <v>3071</v>
      </c>
      <c r="AR81" s="58" t="s">
        <v>3825</v>
      </c>
      <c r="AS81" s="58" t="s">
        <v>3098</v>
      </c>
      <c r="AT81" s="58" t="s">
        <v>5730</v>
      </c>
      <c r="AU81" s="58" t="s">
        <v>6434</v>
      </c>
      <c r="AV81" s="58" t="s">
        <v>3071</v>
      </c>
      <c r="AW81" s="60">
        <v>45804.6349537037</v>
      </c>
      <c r="AX81" s="58" t="s">
        <v>6432</v>
      </c>
      <c r="AY81" s="58" t="s">
        <v>5731</v>
      </c>
      <c r="AZ81" s="58" t="s">
        <v>3071</v>
      </c>
      <c r="BA81" s="58" t="s">
        <v>3071</v>
      </c>
      <c r="BB81" s="58" t="s">
        <v>3071</v>
      </c>
      <c r="BC81" s="58" t="s">
        <v>6271</v>
      </c>
      <c r="BD81" s="58" t="s">
        <v>5732</v>
      </c>
      <c r="BE81" s="58" t="s">
        <v>6272</v>
      </c>
      <c r="BF81" s="58" t="s">
        <v>5734</v>
      </c>
      <c r="BG81" s="58" t="s">
        <v>3071</v>
      </c>
      <c r="BH81" s="58" t="s">
        <v>3071</v>
      </c>
      <c r="BI81" s="58" t="s">
        <v>2803</v>
      </c>
      <c r="BJ81" s="58" t="s">
        <v>3071</v>
      </c>
      <c r="BK81" s="58" t="s">
        <v>3071</v>
      </c>
      <c r="BL81" s="58">
        <v>3570309</v>
      </c>
      <c r="BM81" s="58" t="s">
        <v>6435</v>
      </c>
      <c r="BN81" s="58" t="s">
        <v>3071</v>
      </c>
      <c r="BO81" s="58">
        <v>2328</v>
      </c>
      <c r="BP81" s="58" t="s">
        <v>5788</v>
      </c>
      <c r="BQ81" s="58" t="s">
        <v>3071</v>
      </c>
      <c r="BR81" s="58" t="s">
        <v>6436</v>
      </c>
      <c r="BS81" s="58" t="s">
        <v>1286</v>
      </c>
      <c r="BT81" s="58" t="s">
        <v>3071</v>
      </c>
      <c r="BU81" s="58" t="s">
        <v>3071</v>
      </c>
      <c r="BV81" s="58" t="s">
        <v>5737</v>
      </c>
      <c r="BW81" s="58" t="s">
        <v>3071</v>
      </c>
      <c r="BX81" s="58">
        <v>2328</v>
      </c>
      <c r="BY81" s="58" t="s">
        <v>3071</v>
      </c>
      <c r="BZ81" s="58" t="s">
        <v>3071</v>
      </c>
      <c r="CA81" s="58" t="s">
        <v>3071</v>
      </c>
      <c r="CB81" s="58" t="s">
        <v>3071</v>
      </c>
      <c r="CC81" s="58" t="s">
        <v>3071</v>
      </c>
      <c r="CD81" s="58" t="s">
        <v>3071</v>
      </c>
      <c r="CE81" s="58" t="s">
        <v>5738</v>
      </c>
      <c r="CF81" s="58" t="s">
        <v>5739</v>
      </c>
    </row>
    <row r="82" s="58" customFormat="1" spans="1:84">
      <c r="A82" s="58">
        <v>21080</v>
      </c>
      <c r="B82" s="58" t="s">
        <v>3071</v>
      </c>
      <c r="C82" s="58" t="s">
        <v>6437</v>
      </c>
      <c r="D82" s="58" t="s">
        <v>3071</v>
      </c>
      <c r="E82" s="58" t="s">
        <v>5721</v>
      </c>
      <c r="F82" s="58" t="s">
        <v>6438</v>
      </c>
      <c r="G82" s="58" t="s">
        <v>714</v>
      </c>
      <c r="H82" s="58" t="s">
        <v>5447</v>
      </c>
      <c r="I82" s="58">
        <v>1260</v>
      </c>
      <c r="J82" s="58" t="s">
        <v>3071</v>
      </c>
      <c r="K82" s="58" t="s">
        <v>3071</v>
      </c>
      <c r="L82" s="58" t="s">
        <v>5773</v>
      </c>
      <c r="M82" s="58" t="s">
        <v>6439</v>
      </c>
      <c r="N82" s="58" t="s">
        <v>6439</v>
      </c>
      <c r="O82" s="58" t="s">
        <v>3071</v>
      </c>
      <c r="P82" s="58" t="s">
        <v>3071</v>
      </c>
      <c r="Q82" s="58" t="s">
        <v>5447</v>
      </c>
      <c r="R82" s="58" t="s">
        <v>6440</v>
      </c>
      <c r="S82" s="58" t="s">
        <v>6441</v>
      </c>
      <c r="T82" s="58" t="s">
        <v>5726</v>
      </c>
      <c r="U82" s="58" t="s">
        <v>3071</v>
      </c>
      <c r="V82" s="58" t="s">
        <v>3068</v>
      </c>
      <c r="W82" s="58" t="s">
        <v>3071</v>
      </c>
      <c r="X82" s="58" t="s">
        <v>6442</v>
      </c>
      <c r="Y82" s="58" t="s">
        <v>5728</v>
      </c>
      <c r="Z82" s="58" t="s">
        <v>6413</v>
      </c>
      <c r="AA82" s="58" t="s">
        <v>6079</v>
      </c>
      <c r="AB82" s="58" t="s">
        <v>3071</v>
      </c>
      <c r="AC82" s="58" t="s">
        <v>6036</v>
      </c>
      <c r="AD82" s="58" t="s">
        <v>3071</v>
      </c>
      <c r="AE82" s="58" t="s">
        <v>3071</v>
      </c>
      <c r="AF82" s="58" t="s">
        <v>3071</v>
      </c>
      <c r="AG82" s="58" t="s">
        <v>3071</v>
      </c>
      <c r="AH82" s="58" t="s">
        <v>3071</v>
      </c>
      <c r="AI82" s="58" t="s">
        <v>3071</v>
      </c>
      <c r="AJ82" s="58" t="s">
        <v>3071</v>
      </c>
      <c r="AK82" s="58" t="s">
        <v>1286</v>
      </c>
      <c r="AL82" s="58" t="s">
        <v>6443</v>
      </c>
      <c r="AM82" s="58" t="s">
        <v>3071</v>
      </c>
      <c r="AN82" s="58" t="s">
        <v>6444</v>
      </c>
      <c r="AO82" s="58" t="s">
        <v>3071</v>
      </c>
      <c r="AP82" s="60">
        <v>45849.7381481481</v>
      </c>
      <c r="AQ82" s="58" t="s">
        <v>3071</v>
      </c>
      <c r="AR82" s="58" t="s">
        <v>3521</v>
      </c>
      <c r="AS82" s="58" t="s">
        <v>3098</v>
      </c>
      <c r="AT82" s="58" t="s">
        <v>5730</v>
      </c>
      <c r="AU82" s="58" t="s">
        <v>6445</v>
      </c>
      <c r="AV82" s="58" t="s">
        <v>3071</v>
      </c>
      <c r="AW82" s="60">
        <v>45800.6827662037</v>
      </c>
      <c r="AX82" s="58" t="s">
        <v>6443</v>
      </c>
      <c r="AY82" s="58" t="s">
        <v>5731</v>
      </c>
      <c r="AZ82" s="58" t="s">
        <v>3071</v>
      </c>
      <c r="BA82" s="58" t="s">
        <v>3071</v>
      </c>
      <c r="BB82" s="58" t="s">
        <v>3071</v>
      </c>
      <c r="BC82" s="58" t="s">
        <v>3281</v>
      </c>
      <c r="BD82" s="58" t="s">
        <v>5818</v>
      </c>
      <c r="BE82" s="58" t="s">
        <v>3071</v>
      </c>
      <c r="BF82" s="58" t="s">
        <v>5734</v>
      </c>
      <c r="BG82" s="58" t="s">
        <v>3071</v>
      </c>
      <c r="BH82" s="58" t="s">
        <v>3071</v>
      </c>
      <c r="BI82" s="58" t="s">
        <v>2803</v>
      </c>
      <c r="BJ82" s="58" t="s">
        <v>3071</v>
      </c>
      <c r="BK82" s="58" t="s">
        <v>3071</v>
      </c>
      <c r="BL82" s="58">
        <v>3550424</v>
      </c>
      <c r="BM82" s="58" t="s">
        <v>6446</v>
      </c>
      <c r="BN82" s="58" t="s">
        <v>3071</v>
      </c>
      <c r="BO82" s="58">
        <v>1260</v>
      </c>
      <c r="BP82" s="58" t="s">
        <v>6040</v>
      </c>
      <c r="BQ82" s="58" t="s">
        <v>3071</v>
      </c>
      <c r="BR82" s="58" t="s">
        <v>6447</v>
      </c>
      <c r="BS82" s="58" t="s">
        <v>1286</v>
      </c>
      <c r="BT82" s="58" t="s">
        <v>3071</v>
      </c>
      <c r="BU82" s="58" t="s">
        <v>3071</v>
      </c>
      <c r="BV82" s="58" t="s">
        <v>5737</v>
      </c>
      <c r="BW82" s="58" t="s">
        <v>3071</v>
      </c>
      <c r="BX82" s="58">
        <v>1260</v>
      </c>
      <c r="BY82" s="58" t="s">
        <v>3071</v>
      </c>
      <c r="BZ82" s="58" t="s">
        <v>3071</v>
      </c>
      <c r="CA82" s="58" t="s">
        <v>3071</v>
      </c>
      <c r="CB82" s="58" t="s">
        <v>3071</v>
      </c>
      <c r="CC82" s="58" t="s">
        <v>3071</v>
      </c>
      <c r="CD82" s="58" t="s">
        <v>3071</v>
      </c>
      <c r="CE82" s="58" t="s">
        <v>5738</v>
      </c>
      <c r="CF82" s="58" t="s">
        <v>5739</v>
      </c>
    </row>
    <row r="83" s="58" customFormat="1" spans="1:84">
      <c r="A83" s="58">
        <v>21121</v>
      </c>
      <c r="B83" s="58" t="s">
        <v>3071</v>
      </c>
      <c r="C83" s="58" t="s">
        <v>6448</v>
      </c>
      <c r="D83" s="58" t="s">
        <v>3071</v>
      </c>
      <c r="E83" s="58" t="s">
        <v>5721</v>
      </c>
      <c r="F83" s="58" t="s">
        <v>6449</v>
      </c>
      <c r="G83" s="58" t="s">
        <v>714</v>
      </c>
      <c r="H83" s="58" t="s">
        <v>4818</v>
      </c>
      <c r="I83" s="58">
        <v>2060.62</v>
      </c>
      <c r="J83" s="58" t="s">
        <v>3071</v>
      </c>
      <c r="K83" s="58" t="s">
        <v>3071</v>
      </c>
      <c r="L83" s="58" t="s">
        <v>5773</v>
      </c>
      <c r="M83" s="58" t="s">
        <v>6439</v>
      </c>
      <c r="N83" s="58" t="s">
        <v>6439</v>
      </c>
      <c r="O83" s="58" t="s">
        <v>3071</v>
      </c>
      <c r="P83" s="58" t="s">
        <v>3071</v>
      </c>
      <c r="Q83" s="58" t="s">
        <v>4818</v>
      </c>
      <c r="R83" s="58" t="s">
        <v>5792</v>
      </c>
      <c r="S83" s="58" t="s">
        <v>5793</v>
      </c>
      <c r="T83" s="58" t="s">
        <v>5726</v>
      </c>
      <c r="U83" s="58" t="s">
        <v>3071</v>
      </c>
      <c r="V83" s="58" t="s">
        <v>3068</v>
      </c>
      <c r="W83" s="58" t="s">
        <v>3071</v>
      </c>
      <c r="X83" s="58" t="s">
        <v>6450</v>
      </c>
      <c r="Y83" s="58" t="s">
        <v>5728</v>
      </c>
      <c r="Z83" s="58" t="s">
        <v>6413</v>
      </c>
      <c r="AA83" s="58" t="s">
        <v>5774</v>
      </c>
      <c r="AB83" s="58" t="s">
        <v>3071</v>
      </c>
      <c r="AC83" s="58" t="s">
        <v>5779</v>
      </c>
      <c r="AD83" s="58" t="s">
        <v>3071</v>
      </c>
      <c r="AE83" s="58" t="s">
        <v>3071</v>
      </c>
      <c r="AF83" s="58" t="s">
        <v>3071</v>
      </c>
      <c r="AG83" s="58" t="s">
        <v>3071</v>
      </c>
      <c r="AH83" s="58" t="s">
        <v>3071</v>
      </c>
      <c r="AI83" s="58" t="s">
        <v>3071</v>
      </c>
      <c r="AJ83" s="58" t="s">
        <v>3071</v>
      </c>
      <c r="AK83" s="58" t="s">
        <v>1286</v>
      </c>
      <c r="AL83" s="58" t="s">
        <v>6451</v>
      </c>
      <c r="AM83" s="58" t="s">
        <v>3071</v>
      </c>
      <c r="AN83" s="58" t="s">
        <v>6384</v>
      </c>
      <c r="AO83" s="58" t="s">
        <v>3071</v>
      </c>
      <c r="AP83" s="60">
        <v>45890.5946759259</v>
      </c>
      <c r="AQ83" s="58" t="s">
        <v>3071</v>
      </c>
      <c r="AR83" s="58" t="s">
        <v>3825</v>
      </c>
      <c r="AS83" s="58" t="s">
        <v>3098</v>
      </c>
      <c r="AT83" s="58" t="s">
        <v>5730</v>
      </c>
      <c r="AU83" s="58" t="s">
        <v>6452</v>
      </c>
      <c r="AV83" s="58" t="s">
        <v>3071</v>
      </c>
      <c r="AW83" s="60">
        <v>45800.6774884259</v>
      </c>
      <c r="AX83" s="58" t="s">
        <v>6451</v>
      </c>
      <c r="AY83" s="58" t="s">
        <v>5731</v>
      </c>
      <c r="AZ83" s="58" t="s">
        <v>3071</v>
      </c>
      <c r="BA83" s="58" t="s">
        <v>3071</v>
      </c>
      <c r="BB83" s="58" t="s">
        <v>3071</v>
      </c>
      <c r="BC83" s="58" t="s">
        <v>6453</v>
      </c>
      <c r="BD83" s="58" t="s">
        <v>5732</v>
      </c>
      <c r="BE83" s="58" t="s">
        <v>5795</v>
      </c>
      <c r="BF83" s="58" t="s">
        <v>5734</v>
      </c>
      <c r="BG83" s="58" t="s">
        <v>3071</v>
      </c>
      <c r="BH83" s="58" t="s">
        <v>3071</v>
      </c>
      <c r="BI83" s="58" t="s">
        <v>2803</v>
      </c>
      <c r="BJ83" s="58" t="s">
        <v>3071</v>
      </c>
      <c r="BK83" s="58" t="s">
        <v>3071</v>
      </c>
      <c r="BL83" s="58">
        <v>3567957</v>
      </c>
      <c r="BM83" s="58" t="s">
        <v>6454</v>
      </c>
      <c r="BN83" s="58" t="s">
        <v>3071</v>
      </c>
      <c r="BO83" s="58">
        <v>680</v>
      </c>
      <c r="BP83" s="58" t="s">
        <v>5788</v>
      </c>
      <c r="BQ83" s="58" t="s">
        <v>3071</v>
      </c>
      <c r="BR83" s="58" t="s">
        <v>6455</v>
      </c>
      <c r="BS83" s="58" t="s">
        <v>1286</v>
      </c>
      <c r="BT83" s="58" t="s">
        <v>3071</v>
      </c>
      <c r="BU83" s="58" t="s">
        <v>3071</v>
      </c>
      <c r="BV83" s="58" t="s">
        <v>5737</v>
      </c>
      <c r="BW83" s="58" t="s">
        <v>3071</v>
      </c>
      <c r="BX83" s="58">
        <v>680</v>
      </c>
      <c r="BY83" s="58" t="s">
        <v>3071</v>
      </c>
      <c r="BZ83" s="58" t="s">
        <v>3071</v>
      </c>
      <c r="CA83" s="58" t="s">
        <v>3071</v>
      </c>
      <c r="CB83" s="58" t="s">
        <v>3071</v>
      </c>
      <c r="CC83" s="58" t="s">
        <v>3071</v>
      </c>
      <c r="CD83" s="58" t="s">
        <v>3071</v>
      </c>
      <c r="CE83" s="58" t="s">
        <v>5738</v>
      </c>
      <c r="CF83" s="58" t="s">
        <v>5739</v>
      </c>
    </row>
    <row r="84" s="58" customFormat="1" spans="1:84">
      <c r="A84" s="58">
        <v>21139</v>
      </c>
      <c r="B84" s="58" t="s">
        <v>3071</v>
      </c>
      <c r="C84" s="58" t="s">
        <v>6456</v>
      </c>
      <c r="D84" s="58" t="s">
        <v>3071</v>
      </c>
      <c r="E84" s="58" t="s">
        <v>5721</v>
      </c>
      <c r="F84" s="58" t="s">
        <v>6457</v>
      </c>
      <c r="G84" s="58" t="s">
        <v>714</v>
      </c>
      <c r="H84" s="58" t="s">
        <v>5195</v>
      </c>
      <c r="I84" s="58">
        <v>527</v>
      </c>
      <c r="J84" s="58" t="s">
        <v>3071</v>
      </c>
      <c r="K84" s="58" t="s">
        <v>3071</v>
      </c>
      <c r="L84" s="58" t="s">
        <v>5773</v>
      </c>
      <c r="M84" s="58" t="s">
        <v>6439</v>
      </c>
      <c r="N84" s="58" t="s">
        <v>6439</v>
      </c>
      <c r="O84" s="58" t="s">
        <v>3071</v>
      </c>
      <c r="P84" s="58" t="s">
        <v>3071</v>
      </c>
      <c r="Q84" s="58" t="s">
        <v>5195</v>
      </c>
      <c r="R84" s="58" t="s">
        <v>6278</v>
      </c>
      <c r="S84" s="58" t="s">
        <v>6279</v>
      </c>
      <c r="T84" s="58" t="s">
        <v>5726</v>
      </c>
      <c r="U84" s="58" t="s">
        <v>3071</v>
      </c>
      <c r="V84" s="58" t="s">
        <v>3068</v>
      </c>
      <c r="W84" s="58" t="s">
        <v>3071</v>
      </c>
      <c r="X84" s="58" t="s">
        <v>6458</v>
      </c>
      <c r="Y84" s="58" t="s">
        <v>5728</v>
      </c>
      <c r="Z84" s="58" t="s">
        <v>6391</v>
      </c>
      <c r="AA84" s="58" t="s">
        <v>3107</v>
      </c>
      <c r="AB84" s="58" t="s">
        <v>3071</v>
      </c>
      <c r="AC84" s="58" t="s">
        <v>5779</v>
      </c>
      <c r="AD84" s="58" t="s">
        <v>3071</v>
      </c>
      <c r="AE84" s="58" t="s">
        <v>3071</v>
      </c>
      <c r="AF84" s="58" t="s">
        <v>3071</v>
      </c>
      <c r="AG84" s="58" t="s">
        <v>3071</v>
      </c>
      <c r="AH84" s="58" t="s">
        <v>3071</v>
      </c>
      <c r="AI84" s="58" t="s">
        <v>3071</v>
      </c>
      <c r="AJ84" s="58" t="s">
        <v>3071</v>
      </c>
      <c r="AK84" s="58" t="s">
        <v>1286</v>
      </c>
      <c r="AL84" s="58" t="s">
        <v>6459</v>
      </c>
      <c r="AM84" s="58" t="s">
        <v>3071</v>
      </c>
      <c r="AN84" s="58" t="s">
        <v>6460</v>
      </c>
      <c r="AO84" s="58" t="s">
        <v>3071</v>
      </c>
      <c r="AP84" s="60">
        <v>45887.6780787037</v>
      </c>
      <c r="AQ84" s="58" t="s">
        <v>3071</v>
      </c>
      <c r="AR84" s="58" t="s">
        <v>3825</v>
      </c>
      <c r="AS84" s="58" t="s">
        <v>3098</v>
      </c>
      <c r="AT84" s="58" t="s">
        <v>5730</v>
      </c>
      <c r="AU84" s="58" t="s">
        <v>6461</v>
      </c>
      <c r="AV84" s="58" t="s">
        <v>3071</v>
      </c>
      <c r="AW84" s="60">
        <v>45804.6522569444</v>
      </c>
      <c r="AX84" s="58" t="s">
        <v>6459</v>
      </c>
      <c r="AY84" s="58" t="s">
        <v>5731</v>
      </c>
      <c r="AZ84" s="58" t="s">
        <v>3071</v>
      </c>
      <c r="BA84" s="58" t="s">
        <v>3071</v>
      </c>
      <c r="BB84" s="58" t="s">
        <v>3071</v>
      </c>
      <c r="BC84" s="58" t="s">
        <v>1931</v>
      </c>
      <c r="BD84" s="58" t="s">
        <v>5732</v>
      </c>
      <c r="BE84" s="58" t="s">
        <v>6462</v>
      </c>
      <c r="BF84" s="58" t="s">
        <v>5734</v>
      </c>
      <c r="BG84" s="58" t="s">
        <v>3071</v>
      </c>
      <c r="BH84" s="58" t="s">
        <v>3071</v>
      </c>
      <c r="BI84" s="58" t="s">
        <v>2803</v>
      </c>
      <c r="BJ84" s="58" t="s">
        <v>3071</v>
      </c>
      <c r="BK84" s="58" t="s">
        <v>3071</v>
      </c>
      <c r="BL84" s="58">
        <v>3570305</v>
      </c>
      <c r="BM84" s="58" t="s">
        <v>6463</v>
      </c>
      <c r="BN84" s="58" t="s">
        <v>3071</v>
      </c>
      <c r="BO84" s="58">
        <v>72</v>
      </c>
      <c r="BP84" s="58" t="s">
        <v>5788</v>
      </c>
      <c r="BQ84" s="58" t="s">
        <v>3071</v>
      </c>
      <c r="BR84" s="58" t="s">
        <v>6464</v>
      </c>
      <c r="BS84" s="58" t="s">
        <v>1286</v>
      </c>
      <c r="BT84" s="58" t="s">
        <v>3071</v>
      </c>
      <c r="BU84" s="58" t="s">
        <v>3071</v>
      </c>
      <c r="BV84" s="58" t="s">
        <v>5737</v>
      </c>
      <c r="BW84" s="58" t="s">
        <v>3071</v>
      </c>
      <c r="BX84" s="58">
        <v>72</v>
      </c>
      <c r="BY84" s="58" t="s">
        <v>3071</v>
      </c>
      <c r="BZ84" s="58" t="s">
        <v>3071</v>
      </c>
      <c r="CA84" s="58" t="s">
        <v>3071</v>
      </c>
      <c r="CB84" s="58" t="s">
        <v>3071</v>
      </c>
      <c r="CC84" s="58" t="s">
        <v>3071</v>
      </c>
      <c r="CD84" s="58" t="s">
        <v>3071</v>
      </c>
      <c r="CE84" s="58" t="s">
        <v>5738</v>
      </c>
      <c r="CF84" s="58" t="s">
        <v>5739</v>
      </c>
    </row>
    <row r="85" s="58" customFormat="1" spans="1:84">
      <c r="A85" s="58">
        <v>21147</v>
      </c>
      <c r="B85" s="58" t="s">
        <v>3071</v>
      </c>
      <c r="C85" s="58" t="s">
        <v>6465</v>
      </c>
      <c r="D85" s="58" t="s">
        <v>3071</v>
      </c>
      <c r="E85" s="58" t="s">
        <v>5721</v>
      </c>
      <c r="F85" s="58" t="s">
        <v>6466</v>
      </c>
      <c r="G85" s="58" t="s">
        <v>714</v>
      </c>
      <c r="H85" s="58" t="s">
        <v>5168</v>
      </c>
      <c r="I85" s="58">
        <v>542.4</v>
      </c>
      <c r="J85" s="58" t="s">
        <v>3071</v>
      </c>
      <c r="K85" s="58" t="s">
        <v>3071</v>
      </c>
      <c r="L85" s="58" t="s">
        <v>5773</v>
      </c>
      <c r="M85" s="58" t="s">
        <v>6439</v>
      </c>
      <c r="N85" s="58" t="s">
        <v>6439</v>
      </c>
      <c r="O85" s="58" t="s">
        <v>3071</v>
      </c>
      <c r="P85" s="58" t="s">
        <v>3071</v>
      </c>
      <c r="Q85" s="58" t="s">
        <v>5168</v>
      </c>
      <c r="R85" s="58" t="s">
        <v>6217</v>
      </c>
      <c r="S85" s="58" t="s">
        <v>6218</v>
      </c>
      <c r="T85" s="58" t="s">
        <v>5726</v>
      </c>
      <c r="U85" s="58" t="s">
        <v>3071</v>
      </c>
      <c r="V85" s="58" t="s">
        <v>3068</v>
      </c>
      <c r="W85" s="58" t="s">
        <v>3071</v>
      </c>
      <c r="X85" s="58" t="s">
        <v>6467</v>
      </c>
      <c r="Y85" s="58" t="s">
        <v>5728</v>
      </c>
      <c r="Z85" s="58" t="s">
        <v>6391</v>
      </c>
      <c r="AA85" s="58" t="s">
        <v>5774</v>
      </c>
      <c r="AB85" s="58" t="s">
        <v>3071</v>
      </c>
      <c r="AC85" s="58" t="s">
        <v>5779</v>
      </c>
      <c r="AD85" s="58" t="s">
        <v>3071</v>
      </c>
      <c r="AE85" s="58" t="s">
        <v>3071</v>
      </c>
      <c r="AF85" s="58" t="s">
        <v>3071</v>
      </c>
      <c r="AG85" s="58" t="s">
        <v>3071</v>
      </c>
      <c r="AH85" s="58" t="s">
        <v>3071</v>
      </c>
      <c r="AI85" s="58" t="s">
        <v>3071</v>
      </c>
      <c r="AJ85" s="58" t="s">
        <v>3071</v>
      </c>
      <c r="AK85" s="58" t="s">
        <v>1286</v>
      </c>
      <c r="AL85" s="58" t="s">
        <v>6468</v>
      </c>
      <c r="AM85" s="58" t="s">
        <v>3071</v>
      </c>
      <c r="AN85" s="58" t="s">
        <v>6197</v>
      </c>
      <c r="AO85" s="58" t="s">
        <v>3071</v>
      </c>
      <c r="AP85" s="60">
        <v>45890.5973263889</v>
      </c>
      <c r="AQ85" s="58" t="s">
        <v>3071</v>
      </c>
      <c r="AR85" s="58" t="s">
        <v>3825</v>
      </c>
      <c r="AS85" s="58" t="s">
        <v>3098</v>
      </c>
      <c r="AT85" s="58" t="s">
        <v>5730</v>
      </c>
      <c r="AU85" s="58" t="s">
        <v>6469</v>
      </c>
      <c r="AV85" s="58" t="s">
        <v>3071</v>
      </c>
      <c r="AW85" s="60">
        <v>45804.6669328704</v>
      </c>
      <c r="AX85" s="58" t="s">
        <v>6468</v>
      </c>
      <c r="AY85" s="58" t="s">
        <v>5731</v>
      </c>
      <c r="AZ85" s="58" t="s">
        <v>3071</v>
      </c>
      <c r="BA85" s="58" t="s">
        <v>3071</v>
      </c>
      <c r="BB85" s="58" t="s">
        <v>3071</v>
      </c>
      <c r="BC85" s="58" t="s">
        <v>1665</v>
      </c>
      <c r="BD85" s="58" t="s">
        <v>5732</v>
      </c>
      <c r="BE85" s="58" t="s">
        <v>6223</v>
      </c>
      <c r="BF85" s="58" t="s">
        <v>5734</v>
      </c>
      <c r="BG85" s="58" t="s">
        <v>3071</v>
      </c>
      <c r="BH85" s="58" t="s">
        <v>3071</v>
      </c>
      <c r="BI85" s="58" t="s">
        <v>2803</v>
      </c>
      <c r="BJ85" s="58" t="s">
        <v>3071</v>
      </c>
      <c r="BK85" s="58" t="s">
        <v>3071</v>
      </c>
      <c r="BL85" s="58">
        <v>3570308</v>
      </c>
      <c r="BM85" s="58" t="s">
        <v>6470</v>
      </c>
      <c r="BN85" s="58" t="s">
        <v>3071</v>
      </c>
      <c r="BO85" s="58">
        <v>542.4</v>
      </c>
      <c r="BP85" s="58" t="s">
        <v>5788</v>
      </c>
      <c r="BQ85" s="58" t="s">
        <v>3071</v>
      </c>
      <c r="BR85" s="58" t="s">
        <v>6471</v>
      </c>
      <c r="BS85" s="58" t="s">
        <v>1286</v>
      </c>
      <c r="BT85" s="58" t="s">
        <v>3071</v>
      </c>
      <c r="BU85" s="58" t="s">
        <v>3071</v>
      </c>
      <c r="BV85" s="58" t="s">
        <v>5737</v>
      </c>
      <c r="BW85" s="58" t="s">
        <v>3071</v>
      </c>
      <c r="BX85" s="58">
        <v>542.4</v>
      </c>
      <c r="BY85" s="58" t="s">
        <v>3071</v>
      </c>
      <c r="BZ85" s="58" t="s">
        <v>3071</v>
      </c>
      <c r="CA85" s="58" t="s">
        <v>3071</v>
      </c>
      <c r="CB85" s="58" t="s">
        <v>3071</v>
      </c>
      <c r="CC85" s="58" t="s">
        <v>3071</v>
      </c>
      <c r="CD85" s="58" t="s">
        <v>3071</v>
      </c>
      <c r="CE85" s="58" t="s">
        <v>5738</v>
      </c>
      <c r="CF85" s="58" t="s">
        <v>5739</v>
      </c>
    </row>
    <row r="86" s="58" customFormat="1" spans="1:84">
      <c r="A86" s="58">
        <v>21377</v>
      </c>
      <c r="B86" s="58" t="s">
        <v>3071</v>
      </c>
      <c r="C86" s="58" t="s">
        <v>6472</v>
      </c>
      <c r="D86" s="58" t="s">
        <v>3071</v>
      </c>
      <c r="E86" s="58" t="s">
        <v>5721</v>
      </c>
      <c r="F86" s="58" t="s">
        <v>6473</v>
      </c>
      <c r="G86" s="58" t="s">
        <v>714</v>
      </c>
      <c r="H86" s="58" t="s">
        <v>3459</v>
      </c>
      <c r="I86" s="58">
        <v>30000</v>
      </c>
      <c r="J86" s="58" t="s">
        <v>3071</v>
      </c>
      <c r="K86" s="58" t="s">
        <v>3071</v>
      </c>
      <c r="L86" s="58" t="s">
        <v>5773</v>
      </c>
      <c r="M86" s="58" t="s">
        <v>6474</v>
      </c>
      <c r="N86" s="58" t="s">
        <v>6474</v>
      </c>
      <c r="O86" s="58" t="s">
        <v>3071</v>
      </c>
      <c r="P86" s="58" t="s">
        <v>3071</v>
      </c>
      <c r="Q86" s="58" t="s">
        <v>5775</v>
      </c>
      <c r="R86" s="58" t="s">
        <v>6305</v>
      </c>
      <c r="S86" s="58" t="s">
        <v>6306</v>
      </c>
      <c r="T86" s="58" t="s">
        <v>5778</v>
      </c>
      <c r="U86" s="58" t="s">
        <v>3071</v>
      </c>
      <c r="V86" s="58" t="s">
        <v>3068</v>
      </c>
      <c r="W86" s="58" t="s">
        <v>3071</v>
      </c>
      <c r="X86" s="58" t="s">
        <v>3071</v>
      </c>
      <c r="Y86" s="58" t="s">
        <v>5728</v>
      </c>
      <c r="Z86" s="58" t="s">
        <v>6474</v>
      </c>
      <c r="AA86" s="58" t="s">
        <v>6394</v>
      </c>
      <c r="AB86" s="58" t="s">
        <v>3071</v>
      </c>
      <c r="AC86" s="58" t="s">
        <v>6036</v>
      </c>
      <c r="AD86" s="58" t="s">
        <v>3071</v>
      </c>
      <c r="AE86" s="58" t="s">
        <v>3071</v>
      </c>
      <c r="AF86" s="58" t="s">
        <v>3071</v>
      </c>
      <c r="AG86" s="58" t="s">
        <v>3071</v>
      </c>
      <c r="AH86" s="58" t="s">
        <v>3071</v>
      </c>
      <c r="AI86" s="58" t="s">
        <v>3071</v>
      </c>
      <c r="AJ86" s="58" t="s">
        <v>3071</v>
      </c>
      <c r="AK86" s="58" t="s">
        <v>1286</v>
      </c>
      <c r="AL86" s="58" t="s">
        <v>6475</v>
      </c>
      <c r="AM86" s="58" t="s">
        <v>3071</v>
      </c>
      <c r="AN86" s="58" t="s">
        <v>6476</v>
      </c>
      <c r="AO86" s="58" t="s">
        <v>3071</v>
      </c>
      <c r="AP86" s="60">
        <v>45821.7436805556</v>
      </c>
      <c r="AQ86" s="58" t="s">
        <v>3071</v>
      </c>
      <c r="AR86" s="58" t="s">
        <v>3856</v>
      </c>
      <c r="AS86" s="58" t="s">
        <v>3098</v>
      </c>
      <c r="AT86" s="58" t="s">
        <v>5782</v>
      </c>
      <c r="AU86" s="58" t="s">
        <v>6477</v>
      </c>
      <c r="AV86" s="58" t="s">
        <v>3071</v>
      </c>
      <c r="AW86" s="60">
        <v>45796.6194328704</v>
      </c>
      <c r="AX86" s="58" t="s">
        <v>6475</v>
      </c>
      <c r="AY86" s="58" t="s">
        <v>5731</v>
      </c>
      <c r="AZ86" s="58" t="s">
        <v>3071</v>
      </c>
      <c r="BA86" s="58" t="s">
        <v>3071</v>
      </c>
      <c r="BB86" s="58" t="s">
        <v>3071</v>
      </c>
      <c r="BC86" s="58" t="s">
        <v>5835</v>
      </c>
      <c r="BD86" s="58" t="s">
        <v>5785</v>
      </c>
      <c r="BE86" s="58" t="s">
        <v>3071</v>
      </c>
      <c r="BF86" s="58" t="s">
        <v>5734</v>
      </c>
      <c r="BG86" s="58" t="s">
        <v>5786</v>
      </c>
      <c r="BH86" s="58" t="s">
        <v>6478</v>
      </c>
      <c r="BI86" s="58" t="s">
        <v>5787</v>
      </c>
      <c r="BJ86" s="58" t="s">
        <v>3071</v>
      </c>
      <c r="BK86" s="58" t="s">
        <v>3071</v>
      </c>
      <c r="BL86" s="58" t="s">
        <v>3071</v>
      </c>
      <c r="BM86" s="58" t="s">
        <v>3071</v>
      </c>
      <c r="BN86" s="58">
        <v>30000</v>
      </c>
      <c r="BO86" s="58" t="s">
        <v>3071</v>
      </c>
      <c r="BP86" s="58" t="s">
        <v>6293</v>
      </c>
      <c r="BQ86" s="58" t="s">
        <v>5789</v>
      </c>
      <c r="BR86" s="58" t="s">
        <v>3071</v>
      </c>
      <c r="BS86" s="58" t="s">
        <v>1286</v>
      </c>
      <c r="BT86" s="58" t="s">
        <v>1286</v>
      </c>
      <c r="BU86" s="58" t="s">
        <v>3071</v>
      </c>
      <c r="BV86" s="58" t="s">
        <v>5737</v>
      </c>
      <c r="BW86" s="58" t="s">
        <v>3071</v>
      </c>
      <c r="BX86" s="58">
        <v>30000</v>
      </c>
      <c r="BY86" s="58" t="s">
        <v>3071</v>
      </c>
      <c r="BZ86" s="58" t="s">
        <v>3071</v>
      </c>
      <c r="CA86" s="58" t="s">
        <v>3071</v>
      </c>
      <c r="CB86" s="58" t="s">
        <v>3071</v>
      </c>
      <c r="CC86" s="58" t="s">
        <v>3071</v>
      </c>
      <c r="CD86" s="58" t="s">
        <v>3071</v>
      </c>
      <c r="CE86" s="58" t="s">
        <v>5738</v>
      </c>
      <c r="CF86" s="58" t="s">
        <v>5739</v>
      </c>
    </row>
    <row r="87" s="58" customFormat="1" spans="1:84">
      <c r="A87" s="58">
        <v>22339</v>
      </c>
      <c r="B87" s="58" t="s">
        <v>6479</v>
      </c>
      <c r="C87" s="58" t="s">
        <v>3071</v>
      </c>
      <c r="D87" s="58" t="s">
        <v>6480</v>
      </c>
      <c r="E87" s="58" t="s">
        <v>5721</v>
      </c>
      <c r="F87" s="58" t="s">
        <v>6481</v>
      </c>
      <c r="G87" s="58" t="s">
        <v>714</v>
      </c>
      <c r="H87" s="58" t="s">
        <v>3465</v>
      </c>
      <c r="I87" s="58">
        <v>14400</v>
      </c>
      <c r="J87" s="58" t="s">
        <v>3071</v>
      </c>
      <c r="K87" s="58" t="s">
        <v>3071</v>
      </c>
      <c r="L87" s="58" t="s">
        <v>5773</v>
      </c>
      <c r="M87" s="58" t="s">
        <v>6482</v>
      </c>
      <c r="N87" s="58" t="s">
        <v>6482</v>
      </c>
      <c r="O87" s="58" t="s">
        <v>3071</v>
      </c>
      <c r="P87" s="58" t="s">
        <v>3071</v>
      </c>
      <c r="Q87" s="58" t="s">
        <v>3465</v>
      </c>
      <c r="R87" s="58" t="s">
        <v>6483</v>
      </c>
      <c r="S87" s="58" t="s">
        <v>6484</v>
      </c>
      <c r="T87" s="58" t="s">
        <v>3071</v>
      </c>
      <c r="U87" s="58" t="s">
        <v>3071</v>
      </c>
      <c r="V87" s="58" t="s">
        <v>3068</v>
      </c>
      <c r="W87" s="58" t="s">
        <v>3071</v>
      </c>
      <c r="X87" s="58" t="s">
        <v>6485</v>
      </c>
      <c r="Y87" s="58" t="s">
        <v>5728</v>
      </c>
      <c r="Z87" s="58" t="s">
        <v>6482</v>
      </c>
      <c r="AA87" s="58" t="s">
        <v>6363</v>
      </c>
      <c r="AB87" s="58" t="s">
        <v>5755</v>
      </c>
      <c r="AC87" s="58" t="s">
        <v>6486</v>
      </c>
      <c r="AD87" s="58" t="s">
        <v>3071</v>
      </c>
      <c r="AE87" s="58" t="s">
        <v>3071</v>
      </c>
      <c r="AF87" s="58" t="s">
        <v>5756</v>
      </c>
      <c r="AG87" s="58" t="s">
        <v>3071</v>
      </c>
      <c r="AH87" s="58" t="s">
        <v>3071</v>
      </c>
      <c r="AI87" s="58" t="s">
        <v>5756</v>
      </c>
      <c r="AJ87" s="58" t="s">
        <v>3071</v>
      </c>
      <c r="AK87" s="58" t="s">
        <v>1286</v>
      </c>
      <c r="AL87" s="58" t="s">
        <v>6487</v>
      </c>
      <c r="AM87" s="58" t="s">
        <v>3071</v>
      </c>
      <c r="AN87" s="58" t="s">
        <v>3071</v>
      </c>
      <c r="AO87" s="58" t="s">
        <v>3071</v>
      </c>
      <c r="AP87" s="60">
        <v>45806.7400231482</v>
      </c>
      <c r="AQ87" s="58" t="s">
        <v>3071</v>
      </c>
      <c r="AR87" s="58" t="s">
        <v>3071</v>
      </c>
      <c r="AS87" s="58" t="s">
        <v>3071</v>
      </c>
      <c r="AT87" s="58" t="s">
        <v>6488</v>
      </c>
      <c r="AU87" s="58" t="s">
        <v>6489</v>
      </c>
      <c r="AV87" s="58" t="s">
        <v>6480</v>
      </c>
      <c r="AW87" s="60">
        <v>45792.7740046296</v>
      </c>
      <c r="AX87" s="58" t="s">
        <v>6487</v>
      </c>
      <c r="AY87" s="58" t="s">
        <v>5731</v>
      </c>
      <c r="AZ87" s="58" t="s">
        <v>3071</v>
      </c>
      <c r="BA87" s="58" t="s">
        <v>3071</v>
      </c>
      <c r="BB87" s="58" t="s">
        <v>3071</v>
      </c>
      <c r="BC87" s="58" t="s">
        <v>3071</v>
      </c>
      <c r="BD87" s="58" t="s">
        <v>6490</v>
      </c>
      <c r="BE87" s="58" t="s">
        <v>3071</v>
      </c>
      <c r="BF87" s="58" t="s">
        <v>5734</v>
      </c>
      <c r="BG87" s="58" t="s">
        <v>3071</v>
      </c>
      <c r="BH87" s="58" t="s">
        <v>3071</v>
      </c>
      <c r="BI87" s="58" t="s">
        <v>5759</v>
      </c>
      <c r="BJ87" s="58" t="s">
        <v>3071</v>
      </c>
      <c r="BK87" s="58" t="s">
        <v>3071</v>
      </c>
      <c r="BL87" s="58" t="s">
        <v>3071</v>
      </c>
      <c r="BM87" s="58" t="s">
        <v>3071</v>
      </c>
      <c r="BN87" s="58">
        <v>14400</v>
      </c>
      <c r="BO87" s="58" t="s">
        <v>3071</v>
      </c>
      <c r="BP87" s="58" t="s">
        <v>6293</v>
      </c>
      <c r="BQ87" s="58" t="s">
        <v>3071</v>
      </c>
      <c r="BR87" s="58" t="s">
        <v>3071</v>
      </c>
      <c r="BS87" s="58" t="s">
        <v>3071</v>
      </c>
      <c r="BT87" s="58" t="s">
        <v>1286</v>
      </c>
      <c r="BU87" s="58" t="s">
        <v>3071</v>
      </c>
      <c r="BV87" s="58" t="s">
        <v>5737</v>
      </c>
      <c r="BW87" s="58" t="s">
        <v>3071</v>
      </c>
      <c r="BX87" s="58">
        <v>14400</v>
      </c>
      <c r="BY87" s="58" t="s">
        <v>3071</v>
      </c>
      <c r="BZ87" s="58" t="s">
        <v>714</v>
      </c>
      <c r="CA87" s="58" t="s">
        <v>3071</v>
      </c>
      <c r="CB87" s="58" t="s">
        <v>3071</v>
      </c>
      <c r="CC87" s="58" t="s">
        <v>3071</v>
      </c>
      <c r="CD87" s="58" t="s">
        <v>3071</v>
      </c>
      <c r="CE87" s="58" t="s">
        <v>5738</v>
      </c>
      <c r="CF87" s="58" t="s">
        <v>5739</v>
      </c>
    </row>
    <row r="88" s="58" customFormat="1" spans="1:84">
      <c r="A88" s="58">
        <v>22340</v>
      </c>
      <c r="B88" s="58" t="s">
        <v>5801</v>
      </c>
      <c r="C88" s="58" t="s">
        <v>3071</v>
      </c>
      <c r="D88" s="58" t="s">
        <v>6491</v>
      </c>
      <c r="E88" s="58" t="s">
        <v>5721</v>
      </c>
      <c r="F88" s="58" t="s">
        <v>6492</v>
      </c>
      <c r="G88" s="58" t="s">
        <v>714</v>
      </c>
      <c r="H88" s="58" t="s">
        <v>6167</v>
      </c>
      <c r="I88" s="58">
        <v>4722</v>
      </c>
      <c r="J88" s="58" t="s">
        <v>3071</v>
      </c>
      <c r="K88" s="58" t="s">
        <v>3071</v>
      </c>
      <c r="L88" s="58" t="s">
        <v>5773</v>
      </c>
      <c r="M88" s="58" t="s">
        <v>6482</v>
      </c>
      <c r="N88" s="58" t="s">
        <v>6482</v>
      </c>
      <c r="O88" s="58" t="s">
        <v>3071</v>
      </c>
      <c r="P88" s="58" t="s">
        <v>3071</v>
      </c>
      <c r="Q88" s="58" t="s">
        <v>6167</v>
      </c>
      <c r="R88" s="58" t="s">
        <v>6169</v>
      </c>
      <c r="S88" s="58" t="s">
        <v>6170</v>
      </c>
      <c r="T88" s="58" t="s">
        <v>3071</v>
      </c>
      <c r="U88" s="58" t="s">
        <v>3071</v>
      </c>
      <c r="V88" s="58" t="s">
        <v>3068</v>
      </c>
      <c r="W88" s="58" t="s">
        <v>3071</v>
      </c>
      <c r="X88" s="58" t="s">
        <v>6493</v>
      </c>
      <c r="Y88" s="58" t="s">
        <v>5728</v>
      </c>
      <c r="Z88" s="58" t="s">
        <v>6482</v>
      </c>
      <c r="AA88" s="58" t="s">
        <v>6394</v>
      </c>
      <c r="AB88" s="58" t="s">
        <v>5755</v>
      </c>
      <c r="AC88" s="58" t="s">
        <v>6036</v>
      </c>
      <c r="AD88" s="58" t="s">
        <v>3071</v>
      </c>
      <c r="AE88" s="58" t="s">
        <v>3071</v>
      </c>
      <c r="AF88" s="58" t="s">
        <v>5756</v>
      </c>
      <c r="AG88" s="58" t="s">
        <v>3071</v>
      </c>
      <c r="AH88" s="58" t="s">
        <v>3071</v>
      </c>
      <c r="AI88" s="58" t="s">
        <v>5756</v>
      </c>
      <c r="AJ88" s="58" t="s">
        <v>3071</v>
      </c>
      <c r="AK88" s="58" t="s">
        <v>1286</v>
      </c>
      <c r="AL88" s="58" t="s">
        <v>6494</v>
      </c>
      <c r="AM88" s="58" t="s">
        <v>3071</v>
      </c>
      <c r="AN88" s="58" t="s">
        <v>6495</v>
      </c>
      <c r="AO88" s="58" t="s">
        <v>3071</v>
      </c>
      <c r="AP88" s="60">
        <v>45821.7437152778</v>
      </c>
      <c r="AQ88" s="58" t="s">
        <v>3071</v>
      </c>
      <c r="AR88" s="58" t="s">
        <v>3856</v>
      </c>
      <c r="AS88" s="58" t="s">
        <v>3098</v>
      </c>
      <c r="AT88" s="58" t="s">
        <v>5730</v>
      </c>
      <c r="AU88" s="58" t="s">
        <v>6496</v>
      </c>
      <c r="AV88" s="58" t="s">
        <v>3071</v>
      </c>
      <c r="AW88" s="60">
        <v>45792.4448842593</v>
      </c>
      <c r="AX88" s="58" t="s">
        <v>6494</v>
      </c>
      <c r="AY88" s="58" t="s">
        <v>5731</v>
      </c>
      <c r="AZ88" s="58" t="s">
        <v>3071</v>
      </c>
      <c r="BA88" s="58" t="s">
        <v>3071</v>
      </c>
      <c r="BB88" s="58" t="s">
        <v>3071</v>
      </c>
      <c r="BC88" s="58" t="s">
        <v>3071</v>
      </c>
      <c r="BD88" s="58" t="s">
        <v>5983</v>
      </c>
      <c r="BE88" s="58" t="s">
        <v>3071</v>
      </c>
      <c r="BF88" s="58" t="s">
        <v>5734</v>
      </c>
      <c r="BG88" s="58" t="s">
        <v>3071</v>
      </c>
      <c r="BH88" s="58" t="s">
        <v>3071</v>
      </c>
      <c r="BI88" s="58" t="s">
        <v>2803</v>
      </c>
      <c r="BJ88" s="58" t="s">
        <v>3071</v>
      </c>
      <c r="BK88" s="58" t="s">
        <v>3071</v>
      </c>
      <c r="BL88" s="58" t="s">
        <v>3071</v>
      </c>
      <c r="BM88" s="58" t="s">
        <v>3071</v>
      </c>
      <c r="BN88" s="58">
        <v>4722</v>
      </c>
      <c r="BO88" s="58" t="s">
        <v>3071</v>
      </c>
      <c r="BP88" s="58" t="s">
        <v>6293</v>
      </c>
      <c r="BQ88" s="58" t="s">
        <v>3071</v>
      </c>
      <c r="BR88" s="58" t="s">
        <v>3071</v>
      </c>
      <c r="BS88" s="58" t="s">
        <v>3071</v>
      </c>
      <c r="BT88" s="58" t="s">
        <v>3071</v>
      </c>
      <c r="BU88" s="58" t="s">
        <v>3071</v>
      </c>
      <c r="BV88" s="58" t="s">
        <v>5737</v>
      </c>
      <c r="BW88" s="58" t="s">
        <v>3071</v>
      </c>
      <c r="BX88" s="58">
        <v>4722</v>
      </c>
      <c r="BY88" s="58" t="s">
        <v>3071</v>
      </c>
      <c r="BZ88" s="58" t="s">
        <v>3071</v>
      </c>
      <c r="CA88" s="58" t="s">
        <v>5811</v>
      </c>
      <c r="CB88" s="58" t="s">
        <v>5811</v>
      </c>
      <c r="CC88" s="58" t="s">
        <v>3071</v>
      </c>
      <c r="CD88" s="58" t="s">
        <v>3071</v>
      </c>
      <c r="CE88" s="58" t="s">
        <v>5738</v>
      </c>
      <c r="CF88" s="58" t="s">
        <v>5739</v>
      </c>
    </row>
    <row r="89" s="58" customFormat="1" spans="1:84">
      <c r="A89" s="58">
        <v>22715</v>
      </c>
      <c r="B89" s="58" t="s">
        <v>3071</v>
      </c>
      <c r="C89" s="58" t="s">
        <v>6497</v>
      </c>
      <c r="D89" s="58" t="s">
        <v>3071</v>
      </c>
      <c r="E89" s="58" t="s">
        <v>5721</v>
      </c>
      <c r="F89" s="58" t="s">
        <v>6498</v>
      </c>
      <c r="G89" s="58" t="s">
        <v>714</v>
      </c>
      <c r="H89" s="58" t="s">
        <v>5153</v>
      </c>
      <c r="I89" s="58">
        <v>2208</v>
      </c>
      <c r="J89" s="58" t="s">
        <v>3071</v>
      </c>
      <c r="K89" s="58" t="s">
        <v>3071</v>
      </c>
      <c r="L89" s="58" t="s">
        <v>5773</v>
      </c>
      <c r="M89" s="58" t="s">
        <v>6499</v>
      </c>
      <c r="N89" s="58" t="s">
        <v>6499</v>
      </c>
      <c r="O89" s="58" t="s">
        <v>3071</v>
      </c>
      <c r="P89" s="58" t="s">
        <v>3071</v>
      </c>
      <c r="Q89" s="58" t="s">
        <v>5153</v>
      </c>
      <c r="R89" s="58" t="s">
        <v>6265</v>
      </c>
      <c r="S89" s="58" t="s">
        <v>6266</v>
      </c>
      <c r="T89" s="58" t="s">
        <v>5726</v>
      </c>
      <c r="U89" s="58" t="s">
        <v>3071</v>
      </c>
      <c r="V89" s="58" t="s">
        <v>3068</v>
      </c>
      <c r="W89" s="58" t="s">
        <v>3071</v>
      </c>
      <c r="X89" s="58" t="s">
        <v>6500</v>
      </c>
      <c r="Y89" s="58" t="s">
        <v>5728</v>
      </c>
      <c r="Z89" s="58" t="s">
        <v>6474</v>
      </c>
      <c r="AA89" s="58" t="s">
        <v>5774</v>
      </c>
      <c r="AB89" s="58" t="s">
        <v>3071</v>
      </c>
      <c r="AC89" s="58" t="s">
        <v>5779</v>
      </c>
      <c r="AD89" s="58" t="s">
        <v>3071</v>
      </c>
      <c r="AE89" s="58" t="s">
        <v>3071</v>
      </c>
      <c r="AF89" s="58" t="s">
        <v>3071</v>
      </c>
      <c r="AG89" s="58" t="s">
        <v>3071</v>
      </c>
      <c r="AH89" s="58" t="s">
        <v>3071</v>
      </c>
      <c r="AI89" s="58" t="s">
        <v>3071</v>
      </c>
      <c r="AJ89" s="58" t="s">
        <v>3071</v>
      </c>
      <c r="AK89" s="58" t="s">
        <v>1286</v>
      </c>
      <c r="AL89" s="58" t="s">
        <v>6501</v>
      </c>
      <c r="AM89" s="58" t="s">
        <v>3071</v>
      </c>
      <c r="AN89" s="58" t="s">
        <v>6502</v>
      </c>
      <c r="AO89" s="58" t="s">
        <v>3071</v>
      </c>
      <c r="AP89" s="60">
        <v>45890.5946990741</v>
      </c>
      <c r="AQ89" s="58" t="s">
        <v>3071</v>
      </c>
      <c r="AR89" s="58" t="s">
        <v>3825</v>
      </c>
      <c r="AS89" s="58" t="s">
        <v>3098</v>
      </c>
      <c r="AT89" s="58" t="s">
        <v>5730</v>
      </c>
      <c r="AU89" s="58" t="s">
        <v>6503</v>
      </c>
      <c r="AV89" s="58" t="s">
        <v>3071</v>
      </c>
      <c r="AW89" s="60">
        <v>45796.6747685185</v>
      </c>
      <c r="AX89" s="58" t="s">
        <v>6501</v>
      </c>
      <c r="AY89" s="58" t="s">
        <v>5731</v>
      </c>
      <c r="AZ89" s="58" t="s">
        <v>3071</v>
      </c>
      <c r="BA89" s="58" t="s">
        <v>3071</v>
      </c>
      <c r="BB89" s="58" t="s">
        <v>3071</v>
      </c>
      <c r="BC89" s="58" t="s">
        <v>6271</v>
      </c>
      <c r="BD89" s="58" t="s">
        <v>5732</v>
      </c>
      <c r="BE89" s="58" t="s">
        <v>6272</v>
      </c>
      <c r="BF89" s="58" t="s">
        <v>5734</v>
      </c>
      <c r="BG89" s="58" t="s">
        <v>3071</v>
      </c>
      <c r="BH89" s="58" t="s">
        <v>3071</v>
      </c>
      <c r="BI89" s="58" t="s">
        <v>2803</v>
      </c>
      <c r="BJ89" s="58" t="s">
        <v>3071</v>
      </c>
      <c r="BK89" s="58" t="s">
        <v>3071</v>
      </c>
      <c r="BL89" s="58">
        <v>3562481</v>
      </c>
      <c r="BM89" s="58" t="s">
        <v>6504</v>
      </c>
      <c r="BN89" s="58" t="s">
        <v>3071</v>
      </c>
      <c r="BO89" s="58">
        <v>1488</v>
      </c>
      <c r="BP89" s="58" t="s">
        <v>5788</v>
      </c>
      <c r="BQ89" s="58" t="s">
        <v>3071</v>
      </c>
      <c r="BR89" s="58" t="s">
        <v>6505</v>
      </c>
      <c r="BS89" s="58" t="s">
        <v>1286</v>
      </c>
      <c r="BT89" s="58" t="s">
        <v>3071</v>
      </c>
      <c r="BU89" s="58" t="s">
        <v>3071</v>
      </c>
      <c r="BV89" s="58" t="s">
        <v>5737</v>
      </c>
      <c r="BW89" s="58" t="s">
        <v>3071</v>
      </c>
      <c r="BX89" s="58">
        <v>1488</v>
      </c>
      <c r="BY89" s="58" t="s">
        <v>3071</v>
      </c>
      <c r="BZ89" s="58" t="s">
        <v>3071</v>
      </c>
      <c r="CA89" s="58" t="s">
        <v>3071</v>
      </c>
      <c r="CB89" s="58" t="s">
        <v>3071</v>
      </c>
      <c r="CC89" s="58" t="s">
        <v>3071</v>
      </c>
      <c r="CD89" s="58" t="s">
        <v>3071</v>
      </c>
      <c r="CE89" s="58" t="s">
        <v>5738</v>
      </c>
      <c r="CF89" s="58" t="s">
        <v>5739</v>
      </c>
    </row>
    <row r="90" s="58" customFormat="1" spans="1:84">
      <c r="A90" s="58">
        <v>22976</v>
      </c>
      <c r="B90" s="58" t="s">
        <v>5801</v>
      </c>
      <c r="C90" s="58" t="s">
        <v>3071</v>
      </c>
      <c r="D90" s="58" t="s">
        <v>6506</v>
      </c>
      <c r="E90" s="58" t="s">
        <v>5721</v>
      </c>
      <c r="F90" s="58" t="s">
        <v>6507</v>
      </c>
      <c r="G90" s="58" t="s">
        <v>714</v>
      </c>
      <c r="H90" s="58" t="s">
        <v>5976</v>
      </c>
      <c r="I90" s="58">
        <v>21600</v>
      </c>
      <c r="J90" s="58" t="s">
        <v>3071</v>
      </c>
      <c r="K90" s="58" t="s">
        <v>3071</v>
      </c>
      <c r="L90" s="58" t="s">
        <v>5773</v>
      </c>
      <c r="M90" s="58" t="s">
        <v>6499</v>
      </c>
      <c r="N90" s="58" t="s">
        <v>6499</v>
      </c>
      <c r="O90" s="58" t="s">
        <v>3071</v>
      </c>
      <c r="P90" s="58" t="s">
        <v>3071</v>
      </c>
      <c r="Q90" s="58" t="s">
        <v>5976</v>
      </c>
      <c r="R90" s="58" t="s">
        <v>5977</v>
      </c>
      <c r="S90" s="58" t="s">
        <v>5978</v>
      </c>
      <c r="T90" s="58" t="s">
        <v>3071</v>
      </c>
      <c r="U90" s="58" t="s">
        <v>3071</v>
      </c>
      <c r="V90" s="58" t="s">
        <v>3068</v>
      </c>
      <c r="W90" s="58" t="s">
        <v>3071</v>
      </c>
      <c r="X90" s="58" t="s">
        <v>6508</v>
      </c>
      <c r="Y90" s="58" t="s">
        <v>5728</v>
      </c>
      <c r="Z90" s="58" t="s">
        <v>6499</v>
      </c>
      <c r="AA90" s="58" t="s">
        <v>6363</v>
      </c>
      <c r="AB90" s="58" t="s">
        <v>5755</v>
      </c>
      <c r="AC90" s="58" t="s">
        <v>6486</v>
      </c>
      <c r="AD90" s="58" t="s">
        <v>3071</v>
      </c>
      <c r="AE90" s="58" t="s">
        <v>3071</v>
      </c>
      <c r="AF90" s="58" t="s">
        <v>5756</v>
      </c>
      <c r="AG90" s="58" t="s">
        <v>3071</v>
      </c>
      <c r="AH90" s="58" t="s">
        <v>3071</v>
      </c>
      <c r="AI90" s="58" t="s">
        <v>5756</v>
      </c>
      <c r="AJ90" s="58" t="s">
        <v>3071</v>
      </c>
      <c r="AK90" s="58" t="s">
        <v>1286</v>
      </c>
      <c r="AL90" s="58" t="s">
        <v>6509</v>
      </c>
      <c r="AM90" s="58" t="s">
        <v>3071</v>
      </c>
      <c r="AN90" s="58" t="s">
        <v>3071</v>
      </c>
      <c r="AO90" s="58" t="s">
        <v>3071</v>
      </c>
      <c r="AP90" s="60">
        <v>45806.74</v>
      </c>
      <c r="AQ90" s="58" t="s">
        <v>3071</v>
      </c>
      <c r="AR90" s="58" t="s">
        <v>3071</v>
      </c>
      <c r="AS90" s="58" t="s">
        <v>3098</v>
      </c>
      <c r="AT90" s="58" t="s">
        <v>5730</v>
      </c>
      <c r="AU90" s="58" t="s">
        <v>6510</v>
      </c>
      <c r="AV90" s="58" t="s">
        <v>3071</v>
      </c>
      <c r="AW90" s="60">
        <v>45790.7418518519</v>
      </c>
      <c r="AX90" s="58" t="s">
        <v>6509</v>
      </c>
      <c r="AY90" s="58" t="s">
        <v>5731</v>
      </c>
      <c r="AZ90" s="58" t="s">
        <v>3071</v>
      </c>
      <c r="BA90" s="58" t="s">
        <v>3071</v>
      </c>
      <c r="BB90" s="58" t="s">
        <v>3071</v>
      </c>
      <c r="BC90" s="58" t="s">
        <v>3071</v>
      </c>
      <c r="BD90" s="58" t="s">
        <v>5983</v>
      </c>
      <c r="BE90" s="58" t="s">
        <v>5984</v>
      </c>
      <c r="BF90" s="58" t="s">
        <v>5734</v>
      </c>
      <c r="BG90" s="58" t="s">
        <v>3071</v>
      </c>
      <c r="BH90" s="58" t="s">
        <v>3071</v>
      </c>
      <c r="BI90" s="58" t="s">
        <v>2803</v>
      </c>
      <c r="BJ90" s="58" t="s">
        <v>3071</v>
      </c>
      <c r="BK90" s="58" t="s">
        <v>3071</v>
      </c>
      <c r="BL90" s="58" t="s">
        <v>3071</v>
      </c>
      <c r="BM90" s="58" t="s">
        <v>3071</v>
      </c>
      <c r="BN90" s="58">
        <v>21600</v>
      </c>
      <c r="BO90" s="58" t="s">
        <v>3071</v>
      </c>
      <c r="BP90" s="58" t="s">
        <v>6293</v>
      </c>
      <c r="BQ90" s="58" t="s">
        <v>3071</v>
      </c>
      <c r="BR90" s="58" t="s">
        <v>3071</v>
      </c>
      <c r="BS90" s="58" t="s">
        <v>3071</v>
      </c>
      <c r="BT90" s="58" t="s">
        <v>1286</v>
      </c>
      <c r="BU90" s="58" t="s">
        <v>3071</v>
      </c>
      <c r="BV90" s="58" t="s">
        <v>5737</v>
      </c>
      <c r="BW90" s="58" t="s">
        <v>3071</v>
      </c>
      <c r="BX90" s="58">
        <v>21600</v>
      </c>
      <c r="BY90" s="58" t="s">
        <v>3071</v>
      </c>
      <c r="BZ90" s="58" t="s">
        <v>3071</v>
      </c>
      <c r="CA90" s="58" t="s">
        <v>5811</v>
      </c>
      <c r="CB90" s="58" t="s">
        <v>5811</v>
      </c>
      <c r="CC90" s="58" t="s">
        <v>3071</v>
      </c>
      <c r="CD90" s="58" t="s">
        <v>3071</v>
      </c>
      <c r="CE90" s="58" t="s">
        <v>5738</v>
      </c>
      <c r="CF90" s="58" t="s">
        <v>5739</v>
      </c>
    </row>
    <row r="91" s="58" customFormat="1" spans="1:84">
      <c r="A91" s="58">
        <v>23063</v>
      </c>
      <c r="B91" s="58" t="s">
        <v>3071</v>
      </c>
      <c r="C91" s="58" t="s">
        <v>6511</v>
      </c>
      <c r="D91" s="58" t="s">
        <v>3071</v>
      </c>
      <c r="E91" s="58" t="s">
        <v>5721</v>
      </c>
      <c r="F91" s="58" t="s">
        <v>6512</v>
      </c>
      <c r="G91" s="58" t="s">
        <v>714</v>
      </c>
      <c r="H91" s="58" t="s">
        <v>3261</v>
      </c>
      <c r="I91" s="58">
        <v>1812.6</v>
      </c>
      <c r="J91" s="58" t="s">
        <v>3071</v>
      </c>
      <c r="K91" s="58" t="s">
        <v>3071</v>
      </c>
      <c r="L91" s="58" t="s">
        <v>5773</v>
      </c>
      <c r="M91" s="58" t="s">
        <v>6513</v>
      </c>
      <c r="N91" s="58" t="s">
        <v>6513</v>
      </c>
      <c r="O91" s="58" t="s">
        <v>3071</v>
      </c>
      <c r="P91" s="58" t="s">
        <v>3071</v>
      </c>
      <c r="Q91" s="58" t="s">
        <v>3261</v>
      </c>
      <c r="R91" s="58" t="s">
        <v>5882</v>
      </c>
      <c r="S91" s="58" t="s">
        <v>5848</v>
      </c>
      <c r="T91" s="58" t="s">
        <v>5726</v>
      </c>
      <c r="U91" s="58" t="s">
        <v>3071</v>
      </c>
      <c r="V91" s="58" t="s">
        <v>3068</v>
      </c>
      <c r="W91" s="58" t="s">
        <v>3071</v>
      </c>
      <c r="X91" s="58" t="s">
        <v>6514</v>
      </c>
      <c r="Y91" s="58" t="s">
        <v>5728</v>
      </c>
      <c r="Z91" s="58" t="s">
        <v>6474</v>
      </c>
      <c r="AA91" s="58" t="s">
        <v>6079</v>
      </c>
      <c r="AB91" s="58" t="s">
        <v>3071</v>
      </c>
      <c r="AC91" s="58" t="s">
        <v>6036</v>
      </c>
      <c r="AD91" s="58" t="s">
        <v>3071</v>
      </c>
      <c r="AE91" s="58" t="s">
        <v>3071</v>
      </c>
      <c r="AF91" s="58" t="s">
        <v>3071</v>
      </c>
      <c r="AG91" s="58" t="s">
        <v>3071</v>
      </c>
      <c r="AH91" s="58" t="s">
        <v>3071</v>
      </c>
      <c r="AI91" s="58" t="s">
        <v>3071</v>
      </c>
      <c r="AJ91" s="58" t="s">
        <v>3071</v>
      </c>
      <c r="AK91" s="58" t="s">
        <v>1286</v>
      </c>
      <c r="AL91" s="58" t="s">
        <v>6515</v>
      </c>
      <c r="AM91" s="58" t="s">
        <v>3071</v>
      </c>
      <c r="AN91" s="58" t="s">
        <v>6426</v>
      </c>
      <c r="AO91" s="58" t="s">
        <v>3071</v>
      </c>
      <c r="AP91" s="60">
        <v>45849.7381828704</v>
      </c>
      <c r="AQ91" s="58" t="s">
        <v>3071</v>
      </c>
      <c r="AR91" s="58" t="s">
        <v>3521</v>
      </c>
      <c r="AS91" s="58" t="s">
        <v>3098</v>
      </c>
      <c r="AT91" s="58" t="s">
        <v>5730</v>
      </c>
      <c r="AU91" s="58" t="s">
        <v>6516</v>
      </c>
      <c r="AV91" s="58" t="s">
        <v>3071</v>
      </c>
      <c r="AW91" s="60">
        <v>45796.6215162037</v>
      </c>
      <c r="AX91" s="58" t="s">
        <v>6515</v>
      </c>
      <c r="AY91" s="58" t="s">
        <v>5731</v>
      </c>
      <c r="AZ91" s="58" t="s">
        <v>3071</v>
      </c>
      <c r="BA91" s="58" t="s">
        <v>3071</v>
      </c>
      <c r="BB91" s="58" t="s">
        <v>3071</v>
      </c>
      <c r="BC91" s="58" t="s">
        <v>3250</v>
      </c>
      <c r="BD91" s="58" t="s">
        <v>5884</v>
      </c>
      <c r="BE91" s="58" t="s">
        <v>2855</v>
      </c>
      <c r="BF91" s="58" t="s">
        <v>5734</v>
      </c>
      <c r="BG91" s="58" t="s">
        <v>3071</v>
      </c>
      <c r="BH91" s="58" t="s">
        <v>3071</v>
      </c>
      <c r="BI91" s="58" t="s">
        <v>2803</v>
      </c>
      <c r="BJ91" s="58" t="s">
        <v>3071</v>
      </c>
      <c r="BK91" s="58" t="s">
        <v>3071</v>
      </c>
      <c r="BL91" s="58">
        <v>3118247</v>
      </c>
      <c r="BM91" s="58" t="s">
        <v>6517</v>
      </c>
      <c r="BN91" s="58" t="s">
        <v>3071</v>
      </c>
      <c r="BO91" s="58">
        <v>1812.6</v>
      </c>
      <c r="BP91" s="58" t="s">
        <v>6040</v>
      </c>
      <c r="BQ91" s="58" t="s">
        <v>3071</v>
      </c>
      <c r="BR91" s="58" t="s">
        <v>6518</v>
      </c>
      <c r="BS91" s="58" t="s">
        <v>1286</v>
      </c>
      <c r="BT91" s="58" t="s">
        <v>3071</v>
      </c>
      <c r="BU91" s="58" t="s">
        <v>3071</v>
      </c>
      <c r="BV91" s="58" t="s">
        <v>5737</v>
      </c>
      <c r="BW91" s="58" t="s">
        <v>3071</v>
      </c>
      <c r="BX91" s="58">
        <v>1812.6</v>
      </c>
      <c r="BY91" s="58" t="s">
        <v>3071</v>
      </c>
      <c r="BZ91" s="58" t="s">
        <v>3071</v>
      </c>
      <c r="CA91" s="58" t="s">
        <v>3071</v>
      </c>
      <c r="CB91" s="58" t="s">
        <v>3071</v>
      </c>
      <c r="CC91" s="58" t="s">
        <v>3071</v>
      </c>
      <c r="CD91" s="58" t="s">
        <v>3071</v>
      </c>
      <c r="CE91" s="58" t="s">
        <v>5738</v>
      </c>
      <c r="CF91" s="58" t="s">
        <v>5739</v>
      </c>
    </row>
    <row r="92" s="58" customFormat="1" spans="1:84">
      <c r="A92" s="58">
        <v>23943</v>
      </c>
      <c r="B92" s="58" t="s">
        <v>5801</v>
      </c>
      <c r="C92" s="58" t="s">
        <v>3071</v>
      </c>
      <c r="D92" s="58" t="s">
        <v>6519</v>
      </c>
      <c r="E92" s="58" t="s">
        <v>5721</v>
      </c>
      <c r="F92" s="58" t="s">
        <v>6520</v>
      </c>
      <c r="G92" s="58" t="s">
        <v>714</v>
      </c>
      <c r="H92" s="58" t="s">
        <v>5855</v>
      </c>
      <c r="I92" s="58">
        <v>98965.65</v>
      </c>
      <c r="J92" s="58" t="s">
        <v>3071</v>
      </c>
      <c r="K92" s="58" t="s">
        <v>3071</v>
      </c>
      <c r="L92" s="58" t="s">
        <v>5773</v>
      </c>
      <c r="M92" s="58" t="s">
        <v>6521</v>
      </c>
      <c r="N92" s="58" t="s">
        <v>6521</v>
      </c>
      <c r="O92" s="58" t="s">
        <v>3071</v>
      </c>
      <c r="P92" s="58" t="s">
        <v>3071</v>
      </c>
      <c r="Q92" s="58" t="s">
        <v>5855</v>
      </c>
      <c r="R92" s="58" t="s">
        <v>5856</v>
      </c>
      <c r="S92" s="58" t="s">
        <v>5857</v>
      </c>
      <c r="T92" s="58" t="s">
        <v>3071</v>
      </c>
      <c r="U92" s="58" t="s">
        <v>3071</v>
      </c>
      <c r="V92" s="58" t="s">
        <v>3068</v>
      </c>
      <c r="W92" s="58" t="s">
        <v>3071</v>
      </c>
      <c r="X92" s="58" t="s">
        <v>6522</v>
      </c>
      <c r="Y92" s="58" t="s">
        <v>5915</v>
      </c>
      <c r="Z92" s="58" t="s">
        <v>6521</v>
      </c>
      <c r="AA92" s="58" t="s">
        <v>6523</v>
      </c>
      <c r="AB92" s="58" t="s">
        <v>5755</v>
      </c>
      <c r="AC92" s="58" t="s">
        <v>6036</v>
      </c>
      <c r="AD92" s="58" t="s">
        <v>3071</v>
      </c>
      <c r="AE92" s="58" t="s">
        <v>3071</v>
      </c>
      <c r="AF92" s="58" t="s">
        <v>5756</v>
      </c>
      <c r="AG92" s="58" t="s">
        <v>3071</v>
      </c>
      <c r="AH92" s="58" t="s">
        <v>3071</v>
      </c>
      <c r="AI92" s="58" t="s">
        <v>5756</v>
      </c>
      <c r="AJ92" s="58" t="s">
        <v>3071</v>
      </c>
      <c r="AK92" s="58" t="s">
        <v>1286</v>
      </c>
      <c r="AL92" s="58" t="s">
        <v>6524</v>
      </c>
      <c r="AM92" s="58" t="s">
        <v>3071</v>
      </c>
      <c r="AN92" s="58" t="s">
        <v>6525</v>
      </c>
      <c r="AO92" s="58" t="s">
        <v>3071</v>
      </c>
      <c r="AP92" s="60">
        <v>45793.6712731482</v>
      </c>
      <c r="AQ92" s="58" t="s">
        <v>3071</v>
      </c>
      <c r="AR92" s="58" t="s">
        <v>4456</v>
      </c>
      <c r="AS92" s="58" t="s">
        <v>3098</v>
      </c>
      <c r="AT92" s="58" t="s">
        <v>5730</v>
      </c>
      <c r="AU92" s="58" t="s">
        <v>6526</v>
      </c>
      <c r="AV92" s="58" t="s">
        <v>3071</v>
      </c>
      <c r="AW92" s="60">
        <v>45786.5689351852</v>
      </c>
      <c r="AX92" s="58" t="s">
        <v>6524</v>
      </c>
      <c r="AY92" s="58" t="s">
        <v>5731</v>
      </c>
      <c r="AZ92" s="58" t="s">
        <v>3071</v>
      </c>
      <c r="BA92" s="58" t="s">
        <v>3071</v>
      </c>
      <c r="BB92" s="58" t="s">
        <v>3071</v>
      </c>
      <c r="BC92" s="58" t="s">
        <v>3071</v>
      </c>
      <c r="BD92" s="58" t="s">
        <v>5863</v>
      </c>
      <c r="BE92" s="58" t="s">
        <v>3071</v>
      </c>
      <c r="BF92" s="58" t="s">
        <v>5734</v>
      </c>
      <c r="BG92" s="58" t="s">
        <v>3071</v>
      </c>
      <c r="BH92" s="58" t="s">
        <v>3071</v>
      </c>
      <c r="BI92" s="58" t="s">
        <v>2803</v>
      </c>
      <c r="BJ92" s="58" t="s">
        <v>3071</v>
      </c>
      <c r="BK92" s="58" t="s">
        <v>3071</v>
      </c>
      <c r="BL92" s="58" t="s">
        <v>3071</v>
      </c>
      <c r="BM92" s="58" t="s">
        <v>3071</v>
      </c>
      <c r="BN92" s="58">
        <v>98965.65</v>
      </c>
      <c r="BO92" s="58" t="s">
        <v>3071</v>
      </c>
      <c r="BP92" s="58" t="s">
        <v>6527</v>
      </c>
      <c r="BQ92" s="58" t="s">
        <v>3071</v>
      </c>
      <c r="BR92" s="58" t="s">
        <v>3071</v>
      </c>
      <c r="BS92" s="58" t="s">
        <v>3071</v>
      </c>
      <c r="BT92" s="58" t="s">
        <v>3071</v>
      </c>
      <c r="BU92" s="58" t="s">
        <v>3071</v>
      </c>
      <c r="BV92" s="58" t="s">
        <v>5737</v>
      </c>
      <c r="BW92" s="58" t="s">
        <v>3071</v>
      </c>
      <c r="BX92" s="58">
        <v>98965.65</v>
      </c>
      <c r="BY92" s="58" t="s">
        <v>3071</v>
      </c>
      <c r="BZ92" s="58" t="s">
        <v>3071</v>
      </c>
      <c r="CA92" s="58" t="s">
        <v>5811</v>
      </c>
      <c r="CB92" s="58" t="s">
        <v>5811</v>
      </c>
      <c r="CC92" s="58" t="s">
        <v>3071</v>
      </c>
      <c r="CD92" s="58" t="s">
        <v>3071</v>
      </c>
      <c r="CE92" s="58" t="s">
        <v>5738</v>
      </c>
      <c r="CF92" s="58" t="s">
        <v>5739</v>
      </c>
    </row>
    <row r="93" s="58" customFormat="1" spans="1:84">
      <c r="A93" s="58">
        <v>24263</v>
      </c>
      <c r="B93" s="58" t="s">
        <v>3071</v>
      </c>
      <c r="C93" s="58" t="s">
        <v>6528</v>
      </c>
      <c r="D93" s="58" t="s">
        <v>3071</v>
      </c>
      <c r="E93" s="58" t="s">
        <v>5721</v>
      </c>
      <c r="F93" s="58" t="s">
        <v>6529</v>
      </c>
      <c r="G93" s="58" t="s">
        <v>714</v>
      </c>
      <c r="H93" s="58" t="s">
        <v>5635</v>
      </c>
      <c r="I93" s="58">
        <v>4800</v>
      </c>
      <c r="J93" s="58" t="s">
        <v>3071</v>
      </c>
      <c r="K93" s="58" t="s">
        <v>3071</v>
      </c>
      <c r="L93" s="58" t="s">
        <v>5773</v>
      </c>
      <c r="M93" s="58" t="s">
        <v>6530</v>
      </c>
      <c r="N93" s="58" t="s">
        <v>6530</v>
      </c>
      <c r="O93" s="58" t="s">
        <v>3071</v>
      </c>
      <c r="P93" s="58" t="s">
        <v>3071</v>
      </c>
      <c r="Q93" s="58" t="s">
        <v>5635</v>
      </c>
      <c r="R93" s="58" t="s">
        <v>6531</v>
      </c>
      <c r="S93" s="58" t="s">
        <v>6532</v>
      </c>
      <c r="T93" s="58" t="s">
        <v>5726</v>
      </c>
      <c r="U93" s="58" t="s">
        <v>3071</v>
      </c>
      <c r="V93" s="58" t="s">
        <v>3068</v>
      </c>
      <c r="W93" s="58" t="s">
        <v>3071</v>
      </c>
      <c r="X93" s="58" t="s">
        <v>6533</v>
      </c>
      <c r="Y93" s="58" t="s">
        <v>5728</v>
      </c>
      <c r="Z93" s="58" t="s">
        <v>6413</v>
      </c>
      <c r="AA93" s="58" t="s">
        <v>6394</v>
      </c>
      <c r="AB93" s="58" t="s">
        <v>3071</v>
      </c>
      <c r="AC93" s="58" t="s">
        <v>6036</v>
      </c>
      <c r="AD93" s="58" t="s">
        <v>3071</v>
      </c>
      <c r="AE93" s="58" t="s">
        <v>3071</v>
      </c>
      <c r="AF93" s="58" t="s">
        <v>3071</v>
      </c>
      <c r="AG93" s="58" t="s">
        <v>3071</v>
      </c>
      <c r="AH93" s="58" t="s">
        <v>3071</v>
      </c>
      <c r="AI93" s="58" t="s">
        <v>3071</v>
      </c>
      <c r="AJ93" s="58" t="s">
        <v>3071</v>
      </c>
      <c r="AK93" s="58" t="s">
        <v>1286</v>
      </c>
      <c r="AL93" s="58" t="s">
        <v>6534</v>
      </c>
      <c r="AM93" s="58" t="s">
        <v>3071</v>
      </c>
      <c r="AN93" s="58" t="s">
        <v>6535</v>
      </c>
      <c r="AO93" s="58" t="s">
        <v>3071</v>
      </c>
      <c r="AP93" s="60">
        <v>45821.74375</v>
      </c>
      <c r="AQ93" s="58" t="s">
        <v>3071</v>
      </c>
      <c r="AR93" s="58" t="s">
        <v>3856</v>
      </c>
      <c r="AS93" s="58" t="s">
        <v>3098</v>
      </c>
      <c r="AT93" s="58" t="s">
        <v>5730</v>
      </c>
      <c r="AU93" s="58" t="s">
        <v>6536</v>
      </c>
      <c r="AV93" s="58" t="s">
        <v>3071</v>
      </c>
      <c r="AW93" s="60">
        <v>45800.6090625</v>
      </c>
      <c r="AX93" s="58" t="s">
        <v>6534</v>
      </c>
      <c r="AY93" s="58" t="s">
        <v>5731</v>
      </c>
      <c r="AZ93" s="58" t="s">
        <v>3071</v>
      </c>
      <c r="BA93" s="58" t="s">
        <v>3071</v>
      </c>
      <c r="BB93" s="58" t="s">
        <v>3071</v>
      </c>
      <c r="BC93" s="58" t="s">
        <v>5634</v>
      </c>
      <c r="BD93" s="58" t="s">
        <v>6537</v>
      </c>
      <c r="BE93" s="58" t="s">
        <v>6538</v>
      </c>
      <c r="BF93" s="58" t="s">
        <v>5734</v>
      </c>
      <c r="BG93" s="58" t="s">
        <v>3071</v>
      </c>
      <c r="BH93" s="58" t="s">
        <v>3071</v>
      </c>
      <c r="BI93" s="58" t="s">
        <v>2803</v>
      </c>
      <c r="BJ93" s="58" t="s">
        <v>3071</v>
      </c>
      <c r="BK93" s="58" t="s">
        <v>3071</v>
      </c>
      <c r="BL93" s="58">
        <v>3463360</v>
      </c>
      <c r="BM93" s="58" t="s">
        <v>6539</v>
      </c>
      <c r="BN93" s="58" t="s">
        <v>3071</v>
      </c>
      <c r="BO93" s="58">
        <v>4800</v>
      </c>
      <c r="BP93" s="58" t="s">
        <v>6293</v>
      </c>
      <c r="BQ93" s="58" t="s">
        <v>3071</v>
      </c>
      <c r="BR93" s="58" t="s">
        <v>6540</v>
      </c>
      <c r="BS93" s="58" t="s">
        <v>1286</v>
      </c>
      <c r="BT93" s="58" t="s">
        <v>3071</v>
      </c>
      <c r="BU93" s="58" t="s">
        <v>3071</v>
      </c>
      <c r="BV93" s="58" t="s">
        <v>5737</v>
      </c>
      <c r="BW93" s="58" t="s">
        <v>3071</v>
      </c>
      <c r="BX93" s="58">
        <v>4800</v>
      </c>
      <c r="BY93" s="58" t="s">
        <v>3071</v>
      </c>
      <c r="BZ93" s="58" t="s">
        <v>3071</v>
      </c>
      <c r="CA93" s="58" t="s">
        <v>3071</v>
      </c>
      <c r="CB93" s="58" t="s">
        <v>3071</v>
      </c>
      <c r="CC93" s="58" t="s">
        <v>3071</v>
      </c>
      <c r="CD93" s="58" t="s">
        <v>3071</v>
      </c>
      <c r="CE93" s="58" t="s">
        <v>5738</v>
      </c>
      <c r="CF93" s="58" t="s">
        <v>5739</v>
      </c>
    </row>
    <row r="94" s="58" customFormat="1" spans="1:84">
      <c r="A94" s="58">
        <v>24487</v>
      </c>
      <c r="B94" s="58" t="s">
        <v>3071</v>
      </c>
      <c r="C94" s="58" t="s">
        <v>6541</v>
      </c>
      <c r="D94" s="58" t="s">
        <v>3071</v>
      </c>
      <c r="E94" s="58" t="s">
        <v>5721</v>
      </c>
      <c r="F94" s="58" t="s">
        <v>6542</v>
      </c>
      <c r="G94" s="58" t="s">
        <v>714</v>
      </c>
      <c r="H94" s="58" t="s">
        <v>5472</v>
      </c>
      <c r="I94" s="58">
        <v>2400</v>
      </c>
      <c r="J94" s="58" t="s">
        <v>3071</v>
      </c>
      <c r="K94" s="58" t="s">
        <v>3071</v>
      </c>
      <c r="L94" s="58" t="s">
        <v>5773</v>
      </c>
      <c r="M94" s="58" t="s">
        <v>6543</v>
      </c>
      <c r="N94" s="58" t="s">
        <v>6543</v>
      </c>
      <c r="O94" s="58" t="s">
        <v>3071</v>
      </c>
      <c r="P94" s="58" t="s">
        <v>3071</v>
      </c>
      <c r="Q94" s="58" t="s">
        <v>5472</v>
      </c>
      <c r="R94" s="58" t="s">
        <v>6544</v>
      </c>
      <c r="S94" s="58" t="s">
        <v>6545</v>
      </c>
      <c r="T94" s="58" t="s">
        <v>5726</v>
      </c>
      <c r="U94" s="58" t="s">
        <v>3071</v>
      </c>
      <c r="V94" s="58" t="s">
        <v>3068</v>
      </c>
      <c r="W94" s="58" t="s">
        <v>3071</v>
      </c>
      <c r="X94" s="58" t="s">
        <v>6546</v>
      </c>
      <c r="Y94" s="58" t="s">
        <v>5728</v>
      </c>
      <c r="Z94" s="58" t="s">
        <v>6547</v>
      </c>
      <c r="AA94" s="58" t="s">
        <v>6020</v>
      </c>
      <c r="AB94" s="58" t="s">
        <v>3071</v>
      </c>
      <c r="AC94" s="58" t="s">
        <v>6036</v>
      </c>
      <c r="AD94" s="58" t="s">
        <v>3071</v>
      </c>
      <c r="AE94" s="58" t="s">
        <v>3071</v>
      </c>
      <c r="AF94" s="58" t="s">
        <v>3071</v>
      </c>
      <c r="AG94" s="58" t="s">
        <v>3071</v>
      </c>
      <c r="AH94" s="58" t="s">
        <v>3071</v>
      </c>
      <c r="AI94" s="58" t="s">
        <v>3071</v>
      </c>
      <c r="AJ94" s="58" t="s">
        <v>3071</v>
      </c>
      <c r="AK94" s="58" t="s">
        <v>1286</v>
      </c>
      <c r="AL94" s="58" t="s">
        <v>6548</v>
      </c>
      <c r="AM94" s="58" t="s">
        <v>3071</v>
      </c>
      <c r="AN94" s="58" t="s">
        <v>6549</v>
      </c>
      <c r="AO94" s="58" t="s">
        <v>3071</v>
      </c>
      <c r="AP94" s="60">
        <v>45854.8025347222</v>
      </c>
      <c r="AQ94" s="58" t="s">
        <v>3071</v>
      </c>
      <c r="AR94" s="58" t="s">
        <v>3521</v>
      </c>
      <c r="AS94" s="58" t="s">
        <v>3098</v>
      </c>
      <c r="AT94" s="58" t="s">
        <v>5730</v>
      </c>
      <c r="AU94" s="58" t="s">
        <v>6550</v>
      </c>
      <c r="AV94" s="58" t="s">
        <v>3071</v>
      </c>
      <c r="AW94" s="60">
        <v>45785.7451736111</v>
      </c>
      <c r="AX94" s="58" t="s">
        <v>6548</v>
      </c>
      <c r="AY94" s="58" t="s">
        <v>5731</v>
      </c>
      <c r="AZ94" s="58" t="s">
        <v>3071</v>
      </c>
      <c r="BA94" s="58" t="s">
        <v>3071</v>
      </c>
      <c r="BB94" s="58" t="s">
        <v>3071</v>
      </c>
      <c r="BC94" s="58" t="s">
        <v>2149</v>
      </c>
      <c r="BD94" s="58" t="s">
        <v>5732</v>
      </c>
      <c r="BE94" s="58" t="s">
        <v>3071</v>
      </c>
      <c r="BF94" s="58" t="s">
        <v>5734</v>
      </c>
      <c r="BG94" s="58" t="s">
        <v>3071</v>
      </c>
      <c r="BH94" s="58" t="s">
        <v>3071</v>
      </c>
      <c r="BI94" s="58" t="s">
        <v>2803</v>
      </c>
      <c r="BJ94" s="58" t="s">
        <v>3071</v>
      </c>
      <c r="BK94" s="58" t="s">
        <v>3071</v>
      </c>
      <c r="BL94" s="58">
        <v>3539695</v>
      </c>
      <c r="BM94" s="58" t="s">
        <v>6551</v>
      </c>
      <c r="BN94" s="58" t="s">
        <v>3071</v>
      </c>
      <c r="BO94" s="58">
        <v>2400</v>
      </c>
      <c r="BP94" s="58" t="s">
        <v>6040</v>
      </c>
      <c r="BQ94" s="58" t="s">
        <v>3071</v>
      </c>
      <c r="BR94" s="58" t="s">
        <v>6552</v>
      </c>
      <c r="BS94" s="58" t="s">
        <v>1286</v>
      </c>
      <c r="BT94" s="58" t="s">
        <v>3071</v>
      </c>
      <c r="BU94" s="58" t="s">
        <v>3071</v>
      </c>
      <c r="BV94" s="58" t="s">
        <v>5737</v>
      </c>
      <c r="BW94" s="58" t="s">
        <v>3071</v>
      </c>
      <c r="BX94" s="58">
        <v>2400</v>
      </c>
      <c r="BY94" s="58" t="s">
        <v>3071</v>
      </c>
      <c r="BZ94" s="58" t="s">
        <v>3071</v>
      </c>
      <c r="CA94" s="58" t="s">
        <v>3071</v>
      </c>
      <c r="CB94" s="58" t="s">
        <v>3071</v>
      </c>
      <c r="CC94" s="58" t="s">
        <v>3071</v>
      </c>
      <c r="CD94" s="58" t="s">
        <v>3071</v>
      </c>
      <c r="CE94" s="58" t="s">
        <v>5738</v>
      </c>
      <c r="CF94" s="58" t="s">
        <v>5739</v>
      </c>
    </row>
    <row r="95" s="58" customFormat="1" spans="1:84">
      <c r="A95" s="58">
        <v>24494</v>
      </c>
      <c r="B95" s="58" t="s">
        <v>3071</v>
      </c>
      <c r="C95" s="58" t="s">
        <v>6553</v>
      </c>
      <c r="D95" s="58" t="s">
        <v>3071</v>
      </c>
      <c r="E95" s="58" t="s">
        <v>5721</v>
      </c>
      <c r="F95" s="58" t="s">
        <v>6554</v>
      </c>
      <c r="G95" s="58" t="s">
        <v>714</v>
      </c>
      <c r="H95" s="58" t="s">
        <v>5358</v>
      </c>
      <c r="I95" s="58">
        <v>212.5</v>
      </c>
      <c r="J95" s="58" t="s">
        <v>3071</v>
      </c>
      <c r="K95" s="58" t="s">
        <v>3071</v>
      </c>
      <c r="L95" s="58" t="s">
        <v>5773</v>
      </c>
      <c r="M95" s="58" t="s">
        <v>6543</v>
      </c>
      <c r="N95" s="58" t="s">
        <v>6543</v>
      </c>
      <c r="O95" s="58" t="s">
        <v>3071</v>
      </c>
      <c r="P95" s="58" t="s">
        <v>3071</v>
      </c>
      <c r="Q95" s="58" t="s">
        <v>5358</v>
      </c>
      <c r="R95" s="58" t="s">
        <v>6555</v>
      </c>
      <c r="S95" s="58" t="s">
        <v>6556</v>
      </c>
      <c r="T95" s="58" t="s">
        <v>5726</v>
      </c>
      <c r="U95" s="58" t="s">
        <v>3071</v>
      </c>
      <c r="V95" s="58" t="s">
        <v>3068</v>
      </c>
      <c r="W95" s="58" t="s">
        <v>3071</v>
      </c>
      <c r="X95" s="58" t="s">
        <v>6557</v>
      </c>
      <c r="Y95" s="58" t="s">
        <v>5728</v>
      </c>
      <c r="Z95" s="58" t="s">
        <v>6547</v>
      </c>
      <c r="AA95" s="58" t="s">
        <v>6020</v>
      </c>
      <c r="AB95" s="58" t="s">
        <v>3071</v>
      </c>
      <c r="AC95" s="58" t="s">
        <v>6036</v>
      </c>
      <c r="AD95" s="58" t="s">
        <v>3071</v>
      </c>
      <c r="AE95" s="58" t="s">
        <v>3071</v>
      </c>
      <c r="AF95" s="58" t="s">
        <v>3071</v>
      </c>
      <c r="AG95" s="58" t="s">
        <v>3071</v>
      </c>
      <c r="AH95" s="58" t="s">
        <v>3071</v>
      </c>
      <c r="AI95" s="58" t="s">
        <v>3071</v>
      </c>
      <c r="AJ95" s="58" t="s">
        <v>3071</v>
      </c>
      <c r="AK95" s="58" t="s">
        <v>1286</v>
      </c>
      <c r="AL95" s="58" t="s">
        <v>6558</v>
      </c>
      <c r="AM95" s="58" t="s">
        <v>3071</v>
      </c>
      <c r="AN95" s="58" t="s">
        <v>6535</v>
      </c>
      <c r="AO95" s="58" t="s">
        <v>3071</v>
      </c>
      <c r="AP95" s="60">
        <v>45854.8025578704</v>
      </c>
      <c r="AQ95" s="58" t="s">
        <v>3071</v>
      </c>
      <c r="AR95" s="58" t="s">
        <v>3521</v>
      </c>
      <c r="AS95" s="58" t="s">
        <v>3098</v>
      </c>
      <c r="AT95" s="58" t="s">
        <v>5730</v>
      </c>
      <c r="AU95" s="58" t="s">
        <v>6559</v>
      </c>
      <c r="AV95" s="58" t="s">
        <v>3071</v>
      </c>
      <c r="AW95" s="60">
        <v>45785.7453356481</v>
      </c>
      <c r="AX95" s="58" t="s">
        <v>6558</v>
      </c>
      <c r="AY95" s="58" t="s">
        <v>5731</v>
      </c>
      <c r="AZ95" s="58" t="s">
        <v>3071</v>
      </c>
      <c r="BA95" s="58" t="s">
        <v>3071</v>
      </c>
      <c r="BB95" s="58" t="s">
        <v>3071</v>
      </c>
      <c r="BC95" s="58" t="s">
        <v>138</v>
      </c>
      <c r="BD95" s="58" t="s">
        <v>5732</v>
      </c>
      <c r="BE95" s="58" t="s">
        <v>6560</v>
      </c>
      <c r="BF95" s="58" t="s">
        <v>5734</v>
      </c>
      <c r="BG95" s="58" t="s">
        <v>3071</v>
      </c>
      <c r="BH95" s="58" t="s">
        <v>3071</v>
      </c>
      <c r="BI95" s="58" t="s">
        <v>2803</v>
      </c>
      <c r="BJ95" s="58" t="s">
        <v>3071</v>
      </c>
      <c r="BK95" s="58" t="s">
        <v>3071</v>
      </c>
      <c r="BL95" s="58">
        <v>3539783</v>
      </c>
      <c r="BM95" s="58" t="s">
        <v>6561</v>
      </c>
      <c r="BN95" s="58" t="s">
        <v>3071</v>
      </c>
      <c r="BO95" s="58">
        <v>212.5</v>
      </c>
      <c r="BP95" s="58" t="s">
        <v>6040</v>
      </c>
      <c r="BQ95" s="58" t="s">
        <v>3071</v>
      </c>
      <c r="BR95" s="58" t="s">
        <v>6562</v>
      </c>
      <c r="BS95" s="58" t="s">
        <v>1286</v>
      </c>
      <c r="BT95" s="58" t="s">
        <v>3071</v>
      </c>
      <c r="BU95" s="58" t="s">
        <v>3071</v>
      </c>
      <c r="BV95" s="58" t="s">
        <v>5737</v>
      </c>
      <c r="BW95" s="58" t="s">
        <v>3071</v>
      </c>
      <c r="BX95" s="58">
        <v>212.5</v>
      </c>
      <c r="BY95" s="58" t="s">
        <v>3071</v>
      </c>
      <c r="BZ95" s="58" t="s">
        <v>3071</v>
      </c>
      <c r="CA95" s="58" t="s">
        <v>3071</v>
      </c>
      <c r="CB95" s="58" t="s">
        <v>3071</v>
      </c>
      <c r="CC95" s="58" t="s">
        <v>3071</v>
      </c>
      <c r="CD95" s="58" t="s">
        <v>3071</v>
      </c>
      <c r="CE95" s="58" t="s">
        <v>5738</v>
      </c>
      <c r="CF95" s="58" t="s">
        <v>5739</v>
      </c>
    </row>
    <row r="96" s="58" customFormat="1" spans="1:84">
      <c r="A96" s="58">
        <v>24496</v>
      </c>
      <c r="B96" s="58" t="s">
        <v>3071</v>
      </c>
      <c r="C96" s="58" t="s">
        <v>6563</v>
      </c>
      <c r="D96" s="58" t="s">
        <v>3071</v>
      </c>
      <c r="E96" s="58" t="s">
        <v>5721</v>
      </c>
      <c r="F96" s="58" t="s">
        <v>6564</v>
      </c>
      <c r="G96" s="58" t="s">
        <v>714</v>
      </c>
      <c r="H96" s="58" t="s">
        <v>5376</v>
      </c>
      <c r="I96" s="58">
        <v>162</v>
      </c>
      <c r="J96" s="58" t="s">
        <v>3071</v>
      </c>
      <c r="K96" s="58" t="s">
        <v>3071</v>
      </c>
      <c r="L96" s="58" t="s">
        <v>5773</v>
      </c>
      <c r="M96" s="58" t="s">
        <v>6543</v>
      </c>
      <c r="N96" s="58" t="s">
        <v>6543</v>
      </c>
      <c r="O96" s="58" t="s">
        <v>3071</v>
      </c>
      <c r="P96" s="58" t="s">
        <v>3071</v>
      </c>
      <c r="Q96" s="58" t="s">
        <v>5376</v>
      </c>
      <c r="R96" s="58" t="s">
        <v>6565</v>
      </c>
      <c r="S96" s="58" t="s">
        <v>6566</v>
      </c>
      <c r="T96" s="58" t="s">
        <v>5726</v>
      </c>
      <c r="U96" s="58" t="s">
        <v>3071</v>
      </c>
      <c r="V96" s="58" t="s">
        <v>3068</v>
      </c>
      <c r="W96" s="58" t="s">
        <v>3071</v>
      </c>
      <c r="X96" s="58" t="s">
        <v>6567</v>
      </c>
      <c r="Y96" s="58" t="s">
        <v>5728</v>
      </c>
      <c r="Z96" s="58" t="s">
        <v>6547</v>
      </c>
      <c r="AA96" s="58" t="s">
        <v>6020</v>
      </c>
      <c r="AB96" s="58" t="s">
        <v>3071</v>
      </c>
      <c r="AC96" s="58" t="s">
        <v>6036</v>
      </c>
      <c r="AD96" s="58" t="s">
        <v>3071</v>
      </c>
      <c r="AE96" s="58" t="s">
        <v>3071</v>
      </c>
      <c r="AF96" s="58" t="s">
        <v>3071</v>
      </c>
      <c r="AG96" s="58" t="s">
        <v>3071</v>
      </c>
      <c r="AH96" s="58" t="s">
        <v>3071</v>
      </c>
      <c r="AI96" s="58" t="s">
        <v>3071</v>
      </c>
      <c r="AJ96" s="58" t="s">
        <v>3071</v>
      </c>
      <c r="AK96" s="58" t="s">
        <v>1286</v>
      </c>
      <c r="AL96" s="58" t="s">
        <v>6568</v>
      </c>
      <c r="AM96" s="58" t="s">
        <v>3071</v>
      </c>
      <c r="AN96" s="58" t="s">
        <v>6569</v>
      </c>
      <c r="AO96" s="58" t="s">
        <v>3071</v>
      </c>
      <c r="AP96" s="60">
        <v>45854.8026041667</v>
      </c>
      <c r="AQ96" s="58" t="s">
        <v>3071</v>
      </c>
      <c r="AR96" s="58" t="s">
        <v>3521</v>
      </c>
      <c r="AS96" s="58" t="s">
        <v>3098</v>
      </c>
      <c r="AT96" s="58" t="s">
        <v>5730</v>
      </c>
      <c r="AU96" s="58" t="s">
        <v>6570</v>
      </c>
      <c r="AV96" s="58" t="s">
        <v>3071</v>
      </c>
      <c r="AW96" s="60">
        <v>45785.744849537</v>
      </c>
      <c r="AX96" s="58" t="s">
        <v>6568</v>
      </c>
      <c r="AY96" s="58" t="s">
        <v>5731</v>
      </c>
      <c r="AZ96" s="58" t="s">
        <v>3071</v>
      </c>
      <c r="BA96" s="58" t="s">
        <v>3071</v>
      </c>
      <c r="BB96" s="58" t="s">
        <v>3071</v>
      </c>
      <c r="BC96" s="58" t="s">
        <v>138</v>
      </c>
      <c r="BD96" s="58" t="s">
        <v>5732</v>
      </c>
      <c r="BE96" s="58" t="s">
        <v>6571</v>
      </c>
      <c r="BF96" s="58" t="s">
        <v>5734</v>
      </c>
      <c r="BG96" s="58" t="s">
        <v>3071</v>
      </c>
      <c r="BH96" s="58" t="s">
        <v>3071</v>
      </c>
      <c r="BI96" s="58" t="s">
        <v>2803</v>
      </c>
      <c r="BJ96" s="58" t="s">
        <v>3071</v>
      </c>
      <c r="BK96" s="58" t="s">
        <v>3071</v>
      </c>
      <c r="BL96" s="58">
        <v>3539782</v>
      </c>
      <c r="BM96" s="58" t="s">
        <v>6572</v>
      </c>
      <c r="BN96" s="58" t="s">
        <v>3071</v>
      </c>
      <c r="BO96" s="58">
        <v>162</v>
      </c>
      <c r="BP96" s="58" t="s">
        <v>6040</v>
      </c>
      <c r="BQ96" s="58" t="s">
        <v>3071</v>
      </c>
      <c r="BR96" s="58" t="s">
        <v>6573</v>
      </c>
      <c r="BS96" s="58" t="s">
        <v>1286</v>
      </c>
      <c r="BT96" s="58" t="s">
        <v>3071</v>
      </c>
      <c r="BU96" s="58" t="s">
        <v>3071</v>
      </c>
      <c r="BV96" s="58" t="s">
        <v>5737</v>
      </c>
      <c r="BW96" s="58" t="s">
        <v>3071</v>
      </c>
      <c r="BX96" s="58">
        <v>162</v>
      </c>
      <c r="BY96" s="58" t="s">
        <v>3071</v>
      </c>
      <c r="BZ96" s="58" t="s">
        <v>3071</v>
      </c>
      <c r="CA96" s="58" t="s">
        <v>3071</v>
      </c>
      <c r="CB96" s="58" t="s">
        <v>3071</v>
      </c>
      <c r="CC96" s="58" t="s">
        <v>3071</v>
      </c>
      <c r="CD96" s="58" t="s">
        <v>3071</v>
      </c>
      <c r="CE96" s="58" t="s">
        <v>5738</v>
      </c>
      <c r="CF96" s="58" t="s">
        <v>5739</v>
      </c>
    </row>
    <row r="97" s="58" customFormat="1" spans="1:84">
      <c r="A97" s="58">
        <v>24711</v>
      </c>
      <c r="B97" s="58" t="s">
        <v>3071</v>
      </c>
      <c r="C97" s="58" t="s">
        <v>6574</v>
      </c>
      <c r="D97" s="58" t="s">
        <v>3071</v>
      </c>
      <c r="E97" s="58" t="s">
        <v>5721</v>
      </c>
      <c r="F97" s="58" t="s">
        <v>6575</v>
      </c>
      <c r="G97" s="58" t="s">
        <v>714</v>
      </c>
      <c r="H97" s="58" t="s">
        <v>4825</v>
      </c>
      <c r="I97" s="58">
        <v>3323.2</v>
      </c>
      <c r="J97" s="58" t="s">
        <v>3071</v>
      </c>
      <c r="K97" s="58" t="s">
        <v>3071</v>
      </c>
      <c r="L97" s="58" t="s">
        <v>5773</v>
      </c>
      <c r="M97" s="58" t="s">
        <v>6576</v>
      </c>
      <c r="N97" s="58" t="s">
        <v>6576</v>
      </c>
      <c r="O97" s="58" t="s">
        <v>3071</v>
      </c>
      <c r="P97" s="58" t="s">
        <v>3071</v>
      </c>
      <c r="Q97" s="58" t="s">
        <v>4825</v>
      </c>
      <c r="R97" s="58" t="s">
        <v>5742</v>
      </c>
      <c r="S97" s="58" t="s">
        <v>5743</v>
      </c>
      <c r="T97" s="58" t="s">
        <v>5726</v>
      </c>
      <c r="U97" s="58" t="s">
        <v>3071</v>
      </c>
      <c r="V97" s="58" t="s">
        <v>3068</v>
      </c>
      <c r="W97" s="58" t="s">
        <v>3071</v>
      </c>
      <c r="X97" s="58" t="s">
        <v>6577</v>
      </c>
      <c r="Y97" s="58" t="s">
        <v>5728</v>
      </c>
      <c r="Z97" s="58" t="s">
        <v>6543</v>
      </c>
      <c r="AA97" s="58" t="s">
        <v>6020</v>
      </c>
      <c r="AB97" s="58" t="s">
        <v>3071</v>
      </c>
      <c r="AC97" s="58" t="s">
        <v>6036</v>
      </c>
      <c r="AD97" s="58" t="s">
        <v>3071</v>
      </c>
      <c r="AE97" s="58" t="s">
        <v>3071</v>
      </c>
      <c r="AF97" s="58" t="s">
        <v>3071</v>
      </c>
      <c r="AG97" s="58" t="s">
        <v>3071</v>
      </c>
      <c r="AH97" s="58" t="s">
        <v>3071</v>
      </c>
      <c r="AI97" s="58" t="s">
        <v>3071</v>
      </c>
      <c r="AJ97" s="58" t="s">
        <v>3071</v>
      </c>
      <c r="AK97" s="58" t="s">
        <v>1286</v>
      </c>
      <c r="AL97" s="58" t="s">
        <v>6578</v>
      </c>
      <c r="AM97" s="58" t="s">
        <v>3071</v>
      </c>
      <c r="AN97" s="58" t="s">
        <v>6579</v>
      </c>
      <c r="AO97" s="58" t="s">
        <v>3071</v>
      </c>
      <c r="AP97" s="60">
        <v>45854.8023611111</v>
      </c>
      <c r="AQ97" s="58" t="s">
        <v>3071</v>
      </c>
      <c r="AR97" s="58" t="s">
        <v>3521</v>
      </c>
      <c r="AS97" s="58" t="s">
        <v>3098</v>
      </c>
      <c r="AT97" s="58" t="s">
        <v>5730</v>
      </c>
      <c r="AU97" s="58" t="s">
        <v>6580</v>
      </c>
      <c r="AV97" s="58" t="s">
        <v>3071</v>
      </c>
      <c r="AW97" s="60">
        <v>45783.6284606481</v>
      </c>
      <c r="AX97" s="58" t="s">
        <v>6578</v>
      </c>
      <c r="AY97" s="58" t="s">
        <v>5731</v>
      </c>
      <c r="AZ97" s="58" t="s">
        <v>3071</v>
      </c>
      <c r="BA97" s="58" t="s">
        <v>3071</v>
      </c>
      <c r="BB97" s="58" t="s">
        <v>3071</v>
      </c>
      <c r="BC97" s="58" t="s">
        <v>5745</v>
      </c>
      <c r="BD97" s="58" t="s">
        <v>5732</v>
      </c>
      <c r="BE97" s="58" t="s">
        <v>5746</v>
      </c>
      <c r="BF97" s="58" t="s">
        <v>5734</v>
      </c>
      <c r="BG97" s="58" t="s">
        <v>3071</v>
      </c>
      <c r="BH97" s="58" t="s">
        <v>3071</v>
      </c>
      <c r="BI97" s="58" t="s">
        <v>2803</v>
      </c>
      <c r="BJ97" s="58" t="s">
        <v>3071</v>
      </c>
      <c r="BK97" s="58" t="s">
        <v>3071</v>
      </c>
      <c r="BL97" s="58">
        <v>3539469</v>
      </c>
      <c r="BM97" s="58" t="s">
        <v>6581</v>
      </c>
      <c r="BN97" s="58" t="s">
        <v>3071</v>
      </c>
      <c r="BO97" s="58">
        <v>89</v>
      </c>
      <c r="BP97" s="58" t="s">
        <v>6040</v>
      </c>
      <c r="BQ97" s="58" t="s">
        <v>3071</v>
      </c>
      <c r="BR97" s="58" t="s">
        <v>6582</v>
      </c>
      <c r="BS97" s="58" t="s">
        <v>1286</v>
      </c>
      <c r="BT97" s="58" t="s">
        <v>3071</v>
      </c>
      <c r="BU97" s="58" t="s">
        <v>3071</v>
      </c>
      <c r="BV97" s="58" t="s">
        <v>5737</v>
      </c>
      <c r="BW97" s="58" t="s">
        <v>3071</v>
      </c>
      <c r="BX97" s="58">
        <v>89</v>
      </c>
      <c r="BY97" s="58" t="s">
        <v>3071</v>
      </c>
      <c r="BZ97" s="58" t="s">
        <v>3071</v>
      </c>
      <c r="CA97" s="58" t="s">
        <v>3071</v>
      </c>
      <c r="CB97" s="58" t="s">
        <v>3071</v>
      </c>
      <c r="CC97" s="58" t="s">
        <v>3071</v>
      </c>
      <c r="CD97" s="58" t="s">
        <v>3071</v>
      </c>
      <c r="CE97" s="58" t="s">
        <v>5738</v>
      </c>
      <c r="CF97" s="58" t="s">
        <v>5739</v>
      </c>
    </row>
    <row r="98" s="58" customFormat="1" spans="1:84">
      <c r="A98" s="58">
        <v>24760</v>
      </c>
      <c r="B98" s="58" t="s">
        <v>3071</v>
      </c>
      <c r="C98" s="58" t="s">
        <v>6583</v>
      </c>
      <c r="D98" s="58" t="s">
        <v>3071</v>
      </c>
      <c r="E98" s="58" t="s">
        <v>5721</v>
      </c>
      <c r="F98" s="58" t="s">
        <v>6584</v>
      </c>
      <c r="G98" s="58" t="s">
        <v>714</v>
      </c>
      <c r="H98" s="58" t="s">
        <v>3963</v>
      </c>
      <c r="I98" s="58">
        <v>4200</v>
      </c>
      <c r="J98" s="58" t="s">
        <v>3071</v>
      </c>
      <c r="K98" s="58" t="s">
        <v>3071</v>
      </c>
      <c r="L98" s="58" t="s">
        <v>5773</v>
      </c>
      <c r="M98" s="58" t="s">
        <v>6576</v>
      </c>
      <c r="N98" s="58" t="s">
        <v>6576</v>
      </c>
      <c r="O98" s="58" t="s">
        <v>3071</v>
      </c>
      <c r="P98" s="58" t="s">
        <v>3071</v>
      </c>
      <c r="Q98" s="58" t="s">
        <v>3963</v>
      </c>
      <c r="R98" s="58" t="s">
        <v>6087</v>
      </c>
      <c r="S98" s="58" t="s">
        <v>6088</v>
      </c>
      <c r="T98" s="58" t="s">
        <v>5726</v>
      </c>
      <c r="U98" s="58" t="s">
        <v>3071</v>
      </c>
      <c r="V98" s="58" t="s">
        <v>3068</v>
      </c>
      <c r="W98" s="58" t="s">
        <v>3071</v>
      </c>
      <c r="X98" s="58" t="s">
        <v>6585</v>
      </c>
      <c r="Y98" s="58" t="s">
        <v>5728</v>
      </c>
      <c r="Z98" s="58" t="s">
        <v>6543</v>
      </c>
      <c r="AA98" s="58" t="s">
        <v>6586</v>
      </c>
      <c r="AB98" s="58" t="s">
        <v>3071</v>
      </c>
      <c r="AC98" s="58" t="s">
        <v>6036</v>
      </c>
      <c r="AD98" s="58" t="s">
        <v>3071</v>
      </c>
      <c r="AE98" s="58" t="s">
        <v>3071</v>
      </c>
      <c r="AF98" s="58" t="s">
        <v>3071</v>
      </c>
      <c r="AG98" s="58" t="s">
        <v>3071</v>
      </c>
      <c r="AH98" s="58" t="s">
        <v>3071</v>
      </c>
      <c r="AI98" s="58" t="s">
        <v>3071</v>
      </c>
      <c r="AJ98" s="58" t="s">
        <v>3071</v>
      </c>
      <c r="AK98" s="58" t="s">
        <v>1286</v>
      </c>
      <c r="AL98" s="58" t="s">
        <v>6587</v>
      </c>
      <c r="AM98" s="58" t="s">
        <v>3071</v>
      </c>
      <c r="AN98" s="58" t="s">
        <v>6588</v>
      </c>
      <c r="AO98" s="58" t="s">
        <v>3071</v>
      </c>
      <c r="AP98" s="60">
        <v>45826.7961342593</v>
      </c>
      <c r="AQ98" s="58" t="s">
        <v>3071</v>
      </c>
      <c r="AR98" s="58" t="s">
        <v>3856</v>
      </c>
      <c r="AS98" s="58" t="s">
        <v>3098</v>
      </c>
      <c r="AT98" s="58" t="s">
        <v>5730</v>
      </c>
      <c r="AU98" s="58" t="s">
        <v>6589</v>
      </c>
      <c r="AV98" s="58" t="s">
        <v>3071</v>
      </c>
      <c r="AW98" s="60">
        <v>45783.4130439815</v>
      </c>
      <c r="AX98" s="58" t="s">
        <v>6587</v>
      </c>
      <c r="AY98" s="58" t="s">
        <v>5731</v>
      </c>
      <c r="AZ98" s="58" t="s">
        <v>3071</v>
      </c>
      <c r="BA98" s="58" t="s">
        <v>3071</v>
      </c>
      <c r="BB98" s="58" t="s">
        <v>3071</v>
      </c>
      <c r="BC98" s="58" t="s">
        <v>3952</v>
      </c>
      <c r="BD98" s="58" t="s">
        <v>5963</v>
      </c>
      <c r="BE98" s="58" t="s">
        <v>2857</v>
      </c>
      <c r="BF98" s="58" t="s">
        <v>5734</v>
      </c>
      <c r="BG98" s="58" t="s">
        <v>3071</v>
      </c>
      <c r="BH98" s="58" t="s">
        <v>3071</v>
      </c>
      <c r="BI98" s="58" t="s">
        <v>2803</v>
      </c>
      <c r="BJ98" s="58" t="s">
        <v>3071</v>
      </c>
      <c r="BK98" s="58" t="s">
        <v>3071</v>
      </c>
      <c r="BL98" s="58">
        <v>3108813</v>
      </c>
      <c r="BM98" s="58" t="s">
        <v>6590</v>
      </c>
      <c r="BN98" s="58" t="s">
        <v>3071</v>
      </c>
      <c r="BO98" s="58">
        <v>4200</v>
      </c>
      <c r="BP98" s="58" t="s">
        <v>6293</v>
      </c>
      <c r="BQ98" s="58" t="s">
        <v>3071</v>
      </c>
      <c r="BR98" s="58" t="s">
        <v>6591</v>
      </c>
      <c r="BS98" s="58" t="s">
        <v>1286</v>
      </c>
      <c r="BT98" s="58" t="s">
        <v>3071</v>
      </c>
      <c r="BU98" s="58" t="s">
        <v>3071</v>
      </c>
      <c r="BV98" s="58" t="s">
        <v>5737</v>
      </c>
      <c r="BW98" s="58" t="s">
        <v>3071</v>
      </c>
      <c r="BX98" s="58">
        <v>4200</v>
      </c>
      <c r="BY98" s="58" t="s">
        <v>3071</v>
      </c>
      <c r="BZ98" s="58" t="s">
        <v>3071</v>
      </c>
      <c r="CA98" s="58" t="s">
        <v>3071</v>
      </c>
      <c r="CB98" s="58" t="s">
        <v>3071</v>
      </c>
      <c r="CC98" s="58" t="s">
        <v>3071</v>
      </c>
      <c r="CD98" s="58" t="s">
        <v>3071</v>
      </c>
      <c r="CE98" s="58" t="s">
        <v>5738</v>
      </c>
      <c r="CF98" s="58" t="s">
        <v>5739</v>
      </c>
    </row>
    <row r="99" s="58" customFormat="1" spans="1:84">
      <c r="A99" s="58">
        <v>24761</v>
      </c>
      <c r="B99" s="58" t="s">
        <v>3071</v>
      </c>
      <c r="C99" s="58" t="s">
        <v>6592</v>
      </c>
      <c r="D99" s="58" t="s">
        <v>3071</v>
      </c>
      <c r="E99" s="58" t="s">
        <v>5721</v>
      </c>
      <c r="F99" s="58" t="s">
        <v>6593</v>
      </c>
      <c r="G99" s="58" t="s">
        <v>714</v>
      </c>
      <c r="H99" s="58" t="s">
        <v>5897</v>
      </c>
      <c r="I99" s="58">
        <v>4060</v>
      </c>
      <c r="J99" s="58" t="s">
        <v>3071</v>
      </c>
      <c r="K99" s="58" t="s">
        <v>3071</v>
      </c>
      <c r="L99" s="58" t="s">
        <v>5773</v>
      </c>
      <c r="M99" s="58" t="s">
        <v>6576</v>
      </c>
      <c r="N99" s="58" t="s">
        <v>6576</v>
      </c>
      <c r="O99" s="58" t="s">
        <v>3071</v>
      </c>
      <c r="P99" s="58" t="s">
        <v>3071</v>
      </c>
      <c r="Q99" s="58" t="s">
        <v>3631</v>
      </c>
      <c r="R99" s="58" t="s">
        <v>5898</v>
      </c>
      <c r="S99" s="58" t="s">
        <v>5899</v>
      </c>
      <c r="T99" s="58" t="s">
        <v>5726</v>
      </c>
      <c r="U99" s="58" t="s">
        <v>3071</v>
      </c>
      <c r="V99" s="58" t="s">
        <v>3068</v>
      </c>
      <c r="W99" s="58" t="s">
        <v>3071</v>
      </c>
      <c r="X99" s="58" t="s">
        <v>6594</v>
      </c>
      <c r="Y99" s="58" t="s">
        <v>5728</v>
      </c>
      <c r="Z99" s="58" t="s">
        <v>6543</v>
      </c>
      <c r="AA99" s="58" t="s">
        <v>6586</v>
      </c>
      <c r="AB99" s="58" t="s">
        <v>3071</v>
      </c>
      <c r="AC99" s="58" t="s">
        <v>6036</v>
      </c>
      <c r="AD99" s="58" t="s">
        <v>3071</v>
      </c>
      <c r="AE99" s="58" t="s">
        <v>3071</v>
      </c>
      <c r="AF99" s="58" t="s">
        <v>3071</v>
      </c>
      <c r="AG99" s="58" t="s">
        <v>3071</v>
      </c>
      <c r="AH99" s="58" t="s">
        <v>3071</v>
      </c>
      <c r="AI99" s="58" t="s">
        <v>3071</v>
      </c>
      <c r="AJ99" s="58" t="s">
        <v>3071</v>
      </c>
      <c r="AK99" s="58" t="s">
        <v>1286</v>
      </c>
      <c r="AL99" s="58" t="s">
        <v>6595</v>
      </c>
      <c r="AM99" s="58" t="s">
        <v>3071</v>
      </c>
      <c r="AN99" s="58" t="s">
        <v>6333</v>
      </c>
      <c r="AO99" s="58" t="s">
        <v>3071</v>
      </c>
      <c r="AP99" s="60">
        <v>45826.7961111111</v>
      </c>
      <c r="AQ99" s="58" t="s">
        <v>3071</v>
      </c>
      <c r="AR99" s="58" t="s">
        <v>3856</v>
      </c>
      <c r="AS99" s="58" t="s">
        <v>3098</v>
      </c>
      <c r="AT99" s="58" t="s">
        <v>5730</v>
      </c>
      <c r="AU99" s="58" t="s">
        <v>6596</v>
      </c>
      <c r="AV99" s="58" t="s">
        <v>3071</v>
      </c>
      <c r="AW99" s="60">
        <v>45783.626724537</v>
      </c>
      <c r="AX99" s="58" t="s">
        <v>6595</v>
      </c>
      <c r="AY99" s="58" t="s">
        <v>5731</v>
      </c>
      <c r="AZ99" s="58" t="s">
        <v>3071</v>
      </c>
      <c r="BA99" s="58" t="s">
        <v>3071</v>
      </c>
      <c r="BB99" s="58" t="s">
        <v>3071</v>
      </c>
      <c r="BC99" s="58" t="s">
        <v>5901</v>
      </c>
      <c r="BD99" s="58" t="s">
        <v>5902</v>
      </c>
      <c r="BE99" s="58" t="s">
        <v>2828</v>
      </c>
      <c r="BF99" s="58" t="s">
        <v>5734</v>
      </c>
      <c r="BG99" s="58" t="s">
        <v>3071</v>
      </c>
      <c r="BH99" s="58" t="s">
        <v>3071</v>
      </c>
      <c r="BI99" s="58" t="s">
        <v>2803</v>
      </c>
      <c r="BJ99" s="58" t="s">
        <v>3071</v>
      </c>
      <c r="BK99" s="58" t="s">
        <v>3071</v>
      </c>
      <c r="BL99" s="58">
        <v>3349182</v>
      </c>
      <c r="BM99" s="58" t="s">
        <v>6597</v>
      </c>
      <c r="BN99" s="58" t="s">
        <v>3071</v>
      </c>
      <c r="BO99" s="58">
        <v>4060</v>
      </c>
      <c r="BP99" s="58" t="s">
        <v>6293</v>
      </c>
      <c r="BQ99" s="58" t="s">
        <v>3071</v>
      </c>
      <c r="BR99" s="58" t="s">
        <v>6598</v>
      </c>
      <c r="BS99" s="58" t="s">
        <v>1286</v>
      </c>
      <c r="BT99" s="58" t="s">
        <v>3071</v>
      </c>
      <c r="BU99" s="58" t="s">
        <v>3071</v>
      </c>
      <c r="BV99" s="58" t="s">
        <v>5737</v>
      </c>
      <c r="BW99" s="58" t="s">
        <v>3071</v>
      </c>
      <c r="BX99" s="58">
        <v>4060</v>
      </c>
      <c r="BY99" s="58" t="s">
        <v>3071</v>
      </c>
      <c r="BZ99" s="58" t="s">
        <v>3071</v>
      </c>
      <c r="CA99" s="58" t="s">
        <v>3071</v>
      </c>
      <c r="CB99" s="58" t="s">
        <v>3071</v>
      </c>
      <c r="CC99" s="58" t="s">
        <v>3071</v>
      </c>
      <c r="CD99" s="58" t="s">
        <v>3071</v>
      </c>
      <c r="CE99" s="58" t="s">
        <v>5738</v>
      </c>
      <c r="CF99" s="58" t="s">
        <v>5739</v>
      </c>
    </row>
    <row r="100" s="58" customFormat="1" spans="1:84">
      <c r="A100" s="58">
        <v>24762</v>
      </c>
      <c r="B100" s="58" t="s">
        <v>3071</v>
      </c>
      <c r="C100" s="58" t="s">
        <v>6599</v>
      </c>
      <c r="D100" s="58" t="s">
        <v>3071</v>
      </c>
      <c r="E100" s="58" t="s">
        <v>5721</v>
      </c>
      <c r="F100" s="58" t="s">
        <v>6600</v>
      </c>
      <c r="G100" s="58" t="s">
        <v>714</v>
      </c>
      <c r="H100" s="58" t="s">
        <v>5897</v>
      </c>
      <c r="I100" s="58">
        <v>2269.91</v>
      </c>
      <c r="J100" s="58" t="s">
        <v>3071</v>
      </c>
      <c r="K100" s="58" t="s">
        <v>3071</v>
      </c>
      <c r="L100" s="58" t="s">
        <v>5773</v>
      </c>
      <c r="M100" s="58" t="s">
        <v>6576</v>
      </c>
      <c r="N100" s="58" t="s">
        <v>6576</v>
      </c>
      <c r="O100" s="58" t="s">
        <v>3071</v>
      </c>
      <c r="P100" s="58" t="s">
        <v>3071</v>
      </c>
      <c r="Q100" s="58" t="s">
        <v>3631</v>
      </c>
      <c r="R100" s="58" t="s">
        <v>5898</v>
      </c>
      <c r="S100" s="58" t="s">
        <v>5899</v>
      </c>
      <c r="T100" s="58" t="s">
        <v>5726</v>
      </c>
      <c r="U100" s="58" t="s">
        <v>3071</v>
      </c>
      <c r="V100" s="58" t="s">
        <v>3068</v>
      </c>
      <c r="W100" s="58" t="s">
        <v>3071</v>
      </c>
      <c r="X100" s="58" t="s">
        <v>6601</v>
      </c>
      <c r="Y100" s="58" t="s">
        <v>5728</v>
      </c>
      <c r="Z100" s="58" t="s">
        <v>6543</v>
      </c>
      <c r="AA100" s="58" t="s">
        <v>6586</v>
      </c>
      <c r="AB100" s="58" t="s">
        <v>3071</v>
      </c>
      <c r="AC100" s="58" t="s">
        <v>6036</v>
      </c>
      <c r="AD100" s="58" t="s">
        <v>3071</v>
      </c>
      <c r="AE100" s="58" t="s">
        <v>3071</v>
      </c>
      <c r="AF100" s="58" t="s">
        <v>3071</v>
      </c>
      <c r="AG100" s="58" t="s">
        <v>3071</v>
      </c>
      <c r="AH100" s="58" t="s">
        <v>3071</v>
      </c>
      <c r="AI100" s="58" t="s">
        <v>3071</v>
      </c>
      <c r="AJ100" s="58" t="s">
        <v>3071</v>
      </c>
      <c r="AK100" s="58" t="s">
        <v>1286</v>
      </c>
      <c r="AL100" s="58" t="s">
        <v>6602</v>
      </c>
      <c r="AM100" s="58" t="s">
        <v>3071</v>
      </c>
      <c r="AN100" s="58" t="s">
        <v>6324</v>
      </c>
      <c r="AO100" s="58" t="s">
        <v>3071</v>
      </c>
      <c r="AP100" s="60">
        <v>45826.7961574074</v>
      </c>
      <c r="AQ100" s="58" t="s">
        <v>3071</v>
      </c>
      <c r="AR100" s="58" t="s">
        <v>3856</v>
      </c>
      <c r="AS100" s="58" t="s">
        <v>3098</v>
      </c>
      <c r="AT100" s="58" t="s">
        <v>5730</v>
      </c>
      <c r="AU100" s="58" t="s">
        <v>6603</v>
      </c>
      <c r="AV100" s="58" t="s">
        <v>3071</v>
      </c>
      <c r="AW100" s="60">
        <v>45783.6264351852</v>
      </c>
      <c r="AX100" s="58" t="s">
        <v>6602</v>
      </c>
      <c r="AY100" s="58" t="s">
        <v>5731</v>
      </c>
      <c r="AZ100" s="58" t="s">
        <v>3071</v>
      </c>
      <c r="BA100" s="58" t="s">
        <v>3071</v>
      </c>
      <c r="BB100" s="58" t="s">
        <v>3071</v>
      </c>
      <c r="BC100" s="58" t="s">
        <v>5901</v>
      </c>
      <c r="BD100" s="58" t="s">
        <v>5902</v>
      </c>
      <c r="BE100" s="58" t="s">
        <v>2827</v>
      </c>
      <c r="BF100" s="58" t="s">
        <v>5734</v>
      </c>
      <c r="BG100" s="58" t="s">
        <v>3071</v>
      </c>
      <c r="BH100" s="58" t="s">
        <v>3071</v>
      </c>
      <c r="BI100" s="58" t="s">
        <v>2803</v>
      </c>
      <c r="BJ100" s="58" t="s">
        <v>3071</v>
      </c>
      <c r="BK100" s="58" t="s">
        <v>3071</v>
      </c>
      <c r="BL100" s="58">
        <v>3350750</v>
      </c>
      <c r="BM100" s="58" t="s">
        <v>6604</v>
      </c>
      <c r="BN100" s="58" t="s">
        <v>3071</v>
      </c>
      <c r="BO100" s="58">
        <v>2269.91</v>
      </c>
      <c r="BP100" s="58" t="s">
        <v>6293</v>
      </c>
      <c r="BQ100" s="58" t="s">
        <v>3071</v>
      </c>
      <c r="BR100" s="58" t="s">
        <v>6605</v>
      </c>
      <c r="BS100" s="58" t="s">
        <v>1286</v>
      </c>
      <c r="BT100" s="58" t="s">
        <v>3071</v>
      </c>
      <c r="BU100" s="58" t="s">
        <v>3071</v>
      </c>
      <c r="BV100" s="58" t="s">
        <v>5737</v>
      </c>
      <c r="BW100" s="58" t="s">
        <v>3071</v>
      </c>
      <c r="BX100" s="58">
        <v>2269.91</v>
      </c>
      <c r="BY100" s="58" t="s">
        <v>3071</v>
      </c>
      <c r="BZ100" s="58" t="s">
        <v>3071</v>
      </c>
      <c r="CA100" s="58" t="s">
        <v>3071</v>
      </c>
      <c r="CB100" s="58" t="s">
        <v>3071</v>
      </c>
      <c r="CC100" s="58" t="s">
        <v>3071</v>
      </c>
      <c r="CD100" s="58" t="s">
        <v>3071</v>
      </c>
      <c r="CE100" s="58" t="s">
        <v>5738</v>
      </c>
      <c r="CF100" s="58" t="s">
        <v>5739</v>
      </c>
    </row>
    <row r="101" s="58" customFormat="1" spans="1:84">
      <c r="A101" s="58">
        <v>24763</v>
      </c>
      <c r="B101" s="58" t="s">
        <v>3071</v>
      </c>
      <c r="C101" s="58" t="s">
        <v>6606</v>
      </c>
      <c r="D101" s="58" t="s">
        <v>3071</v>
      </c>
      <c r="E101" s="58" t="s">
        <v>5721</v>
      </c>
      <c r="F101" s="58" t="s">
        <v>6607</v>
      </c>
      <c r="G101" s="58" t="s">
        <v>714</v>
      </c>
      <c r="H101" s="58" t="s">
        <v>3276</v>
      </c>
      <c r="I101" s="58">
        <v>2140.63</v>
      </c>
      <c r="J101" s="58" t="s">
        <v>3071</v>
      </c>
      <c r="K101" s="58" t="s">
        <v>3071</v>
      </c>
      <c r="L101" s="58" t="s">
        <v>5773</v>
      </c>
      <c r="M101" s="58" t="s">
        <v>6576</v>
      </c>
      <c r="N101" s="58" t="s">
        <v>6576</v>
      </c>
      <c r="O101" s="58" t="s">
        <v>3071</v>
      </c>
      <c r="P101" s="58" t="s">
        <v>3071</v>
      </c>
      <c r="Q101" s="58" t="s">
        <v>3276</v>
      </c>
      <c r="R101" s="58" t="s">
        <v>5889</v>
      </c>
      <c r="S101" s="58" t="s">
        <v>5890</v>
      </c>
      <c r="T101" s="58" t="s">
        <v>5726</v>
      </c>
      <c r="U101" s="58" t="s">
        <v>3071</v>
      </c>
      <c r="V101" s="58" t="s">
        <v>3068</v>
      </c>
      <c r="W101" s="58" t="s">
        <v>3071</v>
      </c>
      <c r="X101" s="58" t="s">
        <v>6608</v>
      </c>
      <c r="Y101" s="58" t="s">
        <v>5728</v>
      </c>
      <c r="Z101" s="58" t="s">
        <v>6543</v>
      </c>
      <c r="AA101" s="58" t="s">
        <v>6586</v>
      </c>
      <c r="AB101" s="58" t="s">
        <v>3071</v>
      </c>
      <c r="AC101" s="58" t="s">
        <v>6036</v>
      </c>
      <c r="AD101" s="58" t="s">
        <v>3071</v>
      </c>
      <c r="AE101" s="58" t="s">
        <v>3071</v>
      </c>
      <c r="AF101" s="58" t="s">
        <v>3071</v>
      </c>
      <c r="AG101" s="58" t="s">
        <v>3071</v>
      </c>
      <c r="AH101" s="58" t="s">
        <v>3071</v>
      </c>
      <c r="AI101" s="58" t="s">
        <v>3071</v>
      </c>
      <c r="AJ101" s="58" t="s">
        <v>3071</v>
      </c>
      <c r="AK101" s="58" t="s">
        <v>1286</v>
      </c>
      <c r="AL101" s="58" t="s">
        <v>6609</v>
      </c>
      <c r="AM101" s="58" t="s">
        <v>3071</v>
      </c>
      <c r="AN101" s="58" t="s">
        <v>6610</v>
      </c>
      <c r="AO101" s="58" t="s">
        <v>3071</v>
      </c>
      <c r="AP101" s="60">
        <v>45826.7961689815</v>
      </c>
      <c r="AQ101" s="58" t="s">
        <v>3071</v>
      </c>
      <c r="AR101" s="58" t="s">
        <v>3856</v>
      </c>
      <c r="AS101" s="58" t="s">
        <v>3098</v>
      </c>
      <c r="AT101" s="58" t="s">
        <v>5730</v>
      </c>
      <c r="AU101" s="58" t="s">
        <v>6611</v>
      </c>
      <c r="AV101" s="58" t="s">
        <v>3071</v>
      </c>
      <c r="AW101" s="60">
        <v>45783.6262268518</v>
      </c>
      <c r="AX101" s="58" t="s">
        <v>6609</v>
      </c>
      <c r="AY101" s="58" t="s">
        <v>5731</v>
      </c>
      <c r="AZ101" s="58" t="s">
        <v>3071</v>
      </c>
      <c r="BA101" s="58" t="s">
        <v>3071</v>
      </c>
      <c r="BB101" s="58" t="s">
        <v>3071</v>
      </c>
      <c r="BC101" s="58" t="s">
        <v>3265</v>
      </c>
      <c r="BD101" s="58" t="s">
        <v>5892</v>
      </c>
      <c r="BE101" s="58" t="s">
        <v>2851</v>
      </c>
      <c r="BF101" s="58" t="s">
        <v>5734</v>
      </c>
      <c r="BG101" s="58" t="s">
        <v>3071</v>
      </c>
      <c r="BH101" s="58" t="s">
        <v>3071</v>
      </c>
      <c r="BI101" s="58" t="s">
        <v>2803</v>
      </c>
      <c r="BJ101" s="58" t="s">
        <v>3071</v>
      </c>
      <c r="BK101" s="58" t="s">
        <v>3071</v>
      </c>
      <c r="BL101" s="58">
        <v>3118246</v>
      </c>
      <c r="BM101" s="58" t="s">
        <v>6612</v>
      </c>
      <c r="BN101" s="58" t="s">
        <v>3071</v>
      </c>
      <c r="BO101" s="58">
        <v>2140.63</v>
      </c>
      <c r="BP101" s="58" t="s">
        <v>6293</v>
      </c>
      <c r="BQ101" s="58" t="s">
        <v>3071</v>
      </c>
      <c r="BR101" s="58" t="s">
        <v>6613</v>
      </c>
      <c r="BS101" s="58" t="s">
        <v>1286</v>
      </c>
      <c r="BT101" s="58" t="s">
        <v>3071</v>
      </c>
      <c r="BU101" s="58" t="s">
        <v>3071</v>
      </c>
      <c r="BV101" s="58" t="s">
        <v>5737</v>
      </c>
      <c r="BW101" s="58" t="s">
        <v>3071</v>
      </c>
      <c r="BX101" s="58">
        <v>2140.63</v>
      </c>
      <c r="BY101" s="58" t="s">
        <v>3071</v>
      </c>
      <c r="BZ101" s="58" t="s">
        <v>3071</v>
      </c>
      <c r="CA101" s="58" t="s">
        <v>3071</v>
      </c>
      <c r="CB101" s="58" t="s">
        <v>3071</v>
      </c>
      <c r="CC101" s="58" t="s">
        <v>3071</v>
      </c>
      <c r="CD101" s="58" t="s">
        <v>3071</v>
      </c>
      <c r="CE101" s="58" t="s">
        <v>5738</v>
      </c>
      <c r="CF101" s="58" t="s">
        <v>5739</v>
      </c>
    </row>
    <row r="102" s="58" customFormat="1" spans="1:84">
      <c r="A102" s="58">
        <v>24837</v>
      </c>
      <c r="B102" s="58" t="s">
        <v>3071</v>
      </c>
      <c r="C102" s="58" t="s">
        <v>6614</v>
      </c>
      <c r="D102" s="58" t="s">
        <v>3071</v>
      </c>
      <c r="E102" s="58" t="s">
        <v>5721</v>
      </c>
      <c r="F102" s="58" t="s">
        <v>6615</v>
      </c>
      <c r="G102" s="58" t="s">
        <v>714</v>
      </c>
      <c r="H102" s="58" t="s">
        <v>6616</v>
      </c>
      <c r="I102" s="58">
        <v>300</v>
      </c>
      <c r="J102" s="58" t="s">
        <v>3071</v>
      </c>
      <c r="K102" s="58" t="s">
        <v>3071</v>
      </c>
      <c r="L102" s="58" t="s">
        <v>5773</v>
      </c>
      <c r="M102" s="58" t="s">
        <v>6576</v>
      </c>
      <c r="N102" s="58" t="s">
        <v>6576</v>
      </c>
      <c r="O102" s="58" t="s">
        <v>3071</v>
      </c>
      <c r="P102" s="58" t="s">
        <v>3071</v>
      </c>
      <c r="Q102" s="58" t="s">
        <v>5775</v>
      </c>
      <c r="R102" s="58" t="s">
        <v>6617</v>
      </c>
      <c r="S102" s="58" t="s">
        <v>6618</v>
      </c>
      <c r="T102" s="58" t="s">
        <v>5778</v>
      </c>
      <c r="U102" s="58" t="s">
        <v>3071</v>
      </c>
      <c r="V102" s="58" t="s">
        <v>3068</v>
      </c>
      <c r="W102" s="58" t="s">
        <v>3071</v>
      </c>
      <c r="X102" s="58" t="s">
        <v>3071</v>
      </c>
      <c r="Y102" s="58" t="s">
        <v>5728</v>
      </c>
      <c r="Z102" s="58" t="s">
        <v>6576</v>
      </c>
      <c r="AA102" s="58" t="s">
        <v>6330</v>
      </c>
      <c r="AB102" s="58" t="s">
        <v>3071</v>
      </c>
      <c r="AC102" s="58" t="s">
        <v>6036</v>
      </c>
      <c r="AD102" s="58" t="s">
        <v>3071</v>
      </c>
      <c r="AE102" s="58" t="s">
        <v>3071</v>
      </c>
      <c r="AF102" s="58" t="s">
        <v>3071</v>
      </c>
      <c r="AG102" s="58" t="s">
        <v>3071</v>
      </c>
      <c r="AH102" s="58" t="s">
        <v>3071</v>
      </c>
      <c r="AI102" s="58" t="s">
        <v>3071</v>
      </c>
      <c r="AJ102" s="58" t="s">
        <v>3071</v>
      </c>
      <c r="AK102" s="58" t="s">
        <v>1286</v>
      </c>
      <c r="AL102" s="58" t="s">
        <v>6619</v>
      </c>
      <c r="AM102" s="58" t="s">
        <v>3071</v>
      </c>
      <c r="AN102" s="58" t="s">
        <v>6282</v>
      </c>
      <c r="AO102" s="58" t="s">
        <v>3071</v>
      </c>
      <c r="AP102" s="60">
        <v>45814.712349537</v>
      </c>
      <c r="AQ102" s="58" t="s">
        <v>3071</v>
      </c>
      <c r="AR102" s="58" t="s">
        <v>3856</v>
      </c>
      <c r="AS102" s="58" t="s">
        <v>3098</v>
      </c>
      <c r="AT102" s="58" t="s">
        <v>5782</v>
      </c>
      <c r="AU102" s="58" t="s">
        <v>6620</v>
      </c>
      <c r="AV102" s="58" t="s">
        <v>3071</v>
      </c>
      <c r="AW102" s="60">
        <v>45776.3956018519</v>
      </c>
      <c r="AX102" s="58" t="s">
        <v>6619</v>
      </c>
      <c r="AY102" s="58" t="s">
        <v>5731</v>
      </c>
      <c r="AZ102" s="58" t="s">
        <v>3071</v>
      </c>
      <c r="BA102" s="58" t="s">
        <v>3071</v>
      </c>
      <c r="BB102" s="58" t="s">
        <v>3071</v>
      </c>
      <c r="BC102" s="58" t="s">
        <v>5842</v>
      </c>
      <c r="BD102" s="58" t="s">
        <v>5785</v>
      </c>
      <c r="BE102" s="58" t="s">
        <v>3071</v>
      </c>
      <c r="BF102" s="58" t="s">
        <v>5734</v>
      </c>
      <c r="BG102" s="58" t="s">
        <v>5786</v>
      </c>
      <c r="BH102" s="58" t="s">
        <v>6621</v>
      </c>
      <c r="BI102" s="58" t="s">
        <v>5787</v>
      </c>
      <c r="BJ102" s="58" t="s">
        <v>3071</v>
      </c>
      <c r="BK102" s="58" t="s">
        <v>3071</v>
      </c>
      <c r="BL102" s="58" t="s">
        <v>3071</v>
      </c>
      <c r="BM102" s="58" t="s">
        <v>3071</v>
      </c>
      <c r="BN102" s="58">
        <v>300</v>
      </c>
      <c r="BO102" s="58" t="s">
        <v>3071</v>
      </c>
      <c r="BP102" s="58" t="s">
        <v>6293</v>
      </c>
      <c r="BQ102" s="58" t="s">
        <v>5789</v>
      </c>
      <c r="BR102" s="58" t="s">
        <v>3071</v>
      </c>
      <c r="BS102" s="58" t="s">
        <v>1286</v>
      </c>
      <c r="BT102" s="58" t="s">
        <v>1286</v>
      </c>
      <c r="BU102" s="58" t="s">
        <v>3071</v>
      </c>
      <c r="BV102" s="58" t="s">
        <v>5737</v>
      </c>
      <c r="BW102" s="58" t="s">
        <v>3071</v>
      </c>
      <c r="BX102" s="58">
        <v>300</v>
      </c>
      <c r="BY102" s="58" t="s">
        <v>3071</v>
      </c>
      <c r="BZ102" s="58" t="s">
        <v>3071</v>
      </c>
      <c r="CA102" s="58" t="s">
        <v>3071</v>
      </c>
      <c r="CB102" s="58" t="s">
        <v>3071</v>
      </c>
      <c r="CC102" s="58" t="s">
        <v>3071</v>
      </c>
      <c r="CD102" s="58" t="s">
        <v>3071</v>
      </c>
      <c r="CE102" s="58" t="s">
        <v>5738</v>
      </c>
      <c r="CF102" s="58" t="s">
        <v>5739</v>
      </c>
    </row>
    <row r="103" s="58" customFormat="1" spans="1:84">
      <c r="A103" s="58">
        <v>24838</v>
      </c>
      <c r="B103" s="58" t="s">
        <v>3071</v>
      </c>
      <c r="C103" s="58" t="s">
        <v>6622</v>
      </c>
      <c r="D103" s="58" t="s">
        <v>3071</v>
      </c>
      <c r="E103" s="58" t="s">
        <v>5721</v>
      </c>
      <c r="F103" s="58" t="s">
        <v>6623</v>
      </c>
      <c r="G103" s="58" t="s">
        <v>714</v>
      </c>
      <c r="H103" s="58" t="s">
        <v>6624</v>
      </c>
      <c r="I103" s="58">
        <v>200</v>
      </c>
      <c r="J103" s="58" t="s">
        <v>3071</v>
      </c>
      <c r="K103" s="58" t="s">
        <v>3071</v>
      </c>
      <c r="L103" s="58" t="s">
        <v>5773</v>
      </c>
      <c r="M103" s="58" t="s">
        <v>6576</v>
      </c>
      <c r="N103" s="58" t="s">
        <v>6576</v>
      </c>
      <c r="O103" s="58" t="s">
        <v>3071</v>
      </c>
      <c r="P103" s="58" t="s">
        <v>3071</v>
      </c>
      <c r="Q103" s="58" t="s">
        <v>5775</v>
      </c>
      <c r="R103" s="58" t="s">
        <v>6625</v>
      </c>
      <c r="S103" s="58" t="s">
        <v>6626</v>
      </c>
      <c r="T103" s="58" t="s">
        <v>5778</v>
      </c>
      <c r="U103" s="58" t="s">
        <v>3071</v>
      </c>
      <c r="V103" s="58" t="s">
        <v>3068</v>
      </c>
      <c r="W103" s="58" t="s">
        <v>3071</v>
      </c>
      <c r="X103" s="58" t="s">
        <v>3071</v>
      </c>
      <c r="Y103" s="58" t="s">
        <v>5728</v>
      </c>
      <c r="Z103" s="58" t="s">
        <v>6576</v>
      </c>
      <c r="AA103" s="58" t="s">
        <v>6330</v>
      </c>
      <c r="AB103" s="58" t="s">
        <v>3071</v>
      </c>
      <c r="AC103" s="58" t="s">
        <v>6036</v>
      </c>
      <c r="AD103" s="58" t="s">
        <v>3071</v>
      </c>
      <c r="AE103" s="58" t="s">
        <v>3071</v>
      </c>
      <c r="AF103" s="58" t="s">
        <v>3071</v>
      </c>
      <c r="AG103" s="58" t="s">
        <v>3071</v>
      </c>
      <c r="AH103" s="58" t="s">
        <v>3071</v>
      </c>
      <c r="AI103" s="58" t="s">
        <v>3071</v>
      </c>
      <c r="AJ103" s="58" t="s">
        <v>3071</v>
      </c>
      <c r="AK103" s="58" t="s">
        <v>1286</v>
      </c>
      <c r="AL103" s="58" t="s">
        <v>6627</v>
      </c>
      <c r="AM103" s="58" t="s">
        <v>3071</v>
      </c>
      <c r="AN103" s="58" t="s">
        <v>6134</v>
      </c>
      <c r="AO103" s="58" t="s">
        <v>3071</v>
      </c>
      <c r="AP103" s="60">
        <v>45814.7123726852</v>
      </c>
      <c r="AQ103" s="58" t="s">
        <v>3071</v>
      </c>
      <c r="AR103" s="58" t="s">
        <v>3856</v>
      </c>
      <c r="AS103" s="58" t="s">
        <v>3098</v>
      </c>
      <c r="AT103" s="58" t="s">
        <v>5782</v>
      </c>
      <c r="AU103" s="58" t="s">
        <v>6628</v>
      </c>
      <c r="AV103" s="58" t="s">
        <v>3071</v>
      </c>
      <c r="AW103" s="60">
        <v>45776.3953587963</v>
      </c>
      <c r="AX103" s="58" t="s">
        <v>6627</v>
      </c>
      <c r="AY103" s="58" t="s">
        <v>5731</v>
      </c>
      <c r="AZ103" s="58" t="s">
        <v>3071</v>
      </c>
      <c r="BA103" s="58" t="s">
        <v>3071</v>
      </c>
      <c r="BB103" s="58" t="s">
        <v>3071</v>
      </c>
      <c r="BC103" s="58" t="s">
        <v>5842</v>
      </c>
      <c r="BD103" s="58" t="s">
        <v>5785</v>
      </c>
      <c r="BE103" s="58" t="s">
        <v>3071</v>
      </c>
      <c r="BF103" s="58" t="s">
        <v>5734</v>
      </c>
      <c r="BG103" s="58" t="s">
        <v>5786</v>
      </c>
      <c r="BH103" s="58" t="s">
        <v>6629</v>
      </c>
      <c r="BI103" s="58" t="s">
        <v>5787</v>
      </c>
      <c r="BJ103" s="58" t="s">
        <v>3071</v>
      </c>
      <c r="BK103" s="58" t="s">
        <v>3071</v>
      </c>
      <c r="BL103" s="58" t="s">
        <v>3071</v>
      </c>
      <c r="BM103" s="58" t="s">
        <v>3071</v>
      </c>
      <c r="BN103" s="58">
        <v>200</v>
      </c>
      <c r="BO103" s="58" t="s">
        <v>3071</v>
      </c>
      <c r="BP103" s="58" t="s">
        <v>6293</v>
      </c>
      <c r="BQ103" s="58" t="s">
        <v>5789</v>
      </c>
      <c r="BR103" s="58" t="s">
        <v>3071</v>
      </c>
      <c r="BS103" s="58" t="s">
        <v>1286</v>
      </c>
      <c r="BT103" s="58" t="s">
        <v>1286</v>
      </c>
      <c r="BU103" s="58" t="s">
        <v>3071</v>
      </c>
      <c r="BV103" s="58" t="s">
        <v>5737</v>
      </c>
      <c r="BW103" s="58" t="s">
        <v>3071</v>
      </c>
      <c r="BX103" s="58">
        <v>200</v>
      </c>
      <c r="BY103" s="58" t="s">
        <v>3071</v>
      </c>
      <c r="BZ103" s="58" t="s">
        <v>3071</v>
      </c>
      <c r="CA103" s="58" t="s">
        <v>3071</v>
      </c>
      <c r="CB103" s="58" t="s">
        <v>3071</v>
      </c>
      <c r="CC103" s="58" t="s">
        <v>3071</v>
      </c>
      <c r="CD103" s="58" t="s">
        <v>3071</v>
      </c>
      <c r="CE103" s="58" t="s">
        <v>5738</v>
      </c>
      <c r="CF103" s="58" t="s">
        <v>5739</v>
      </c>
    </row>
    <row r="104" s="58" customFormat="1" spans="1:84">
      <c r="A104" s="58">
        <v>25176</v>
      </c>
      <c r="B104" s="58" t="s">
        <v>3071</v>
      </c>
      <c r="C104" s="58" t="s">
        <v>6630</v>
      </c>
      <c r="D104" s="58" t="s">
        <v>3071</v>
      </c>
      <c r="E104" s="58" t="s">
        <v>5721</v>
      </c>
      <c r="F104" s="58" t="s">
        <v>6631</v>
      </c>
      <c r="G104" s="58" t="s">
        <v>714</v>
      </c>
      <c r="H104" s="58" t="s">
        <v>4825</v>
      </c>
      <c r="I104" s="58">
        <v>765</v>
      </c>
      <c r="J104" s="58" t="s">
        <v>3071</v>
      </c>
      <c r="K104" s="58" t="s">
        <v>3071</v>
      </c>
      <c r="L104" s="58" t="s">
        <v>5773</v>
      </c>
      <c r="M104" s="58" t="s">
        <v>6632</v>
      </c>
      <c r="N104" s="58" t="s">
        <v>6632</v>
      </c>
      <c r="O104" s="58" t="s">
        <v>3071</v>
      </c>
      <c r="P104" s="58" t="s">
        <v>3071</v>
      </c>
      <c r="Q104" s="58" t="s">
        <v>4825</v>
      </c>
      <c r="R104" s="58" t="s">
        <v>5742</v>
      </c>
      <c r="S104" s="58" t="s">
        <v>5743</v>
      </c>
      <c r="T104" s="58" t="s">
        <v>5726</v>
      </c>
      <c r="U104" s="58" t="s">
        <v>3071</v>
      </c>
      <c r="V104" s="58" t="s">
        <v>3068</v>
      </c>
      <c r="W104" s="58" t="s">
        <v>3071</v>
      </c>
      <c r="X104" s="58" t="s">
        <v>6633</v>
      </c>
      <c r="Y104" s="58" t="s">
        <v>5728</v>
      </c>
      <c r="Z104" s="58" t="s">
        <v>6543</v>
      </c>
      <c r="AA104" s="58" t="s">
        <v>6020</v>
      </c>
      <c r="AB104" s="58" t="s">
        <v>3071</v>
      </c>
      <c r="AC104" s="58" t="s">
        <v>6036</v>
      </c>
      <c r="AD104" s="58" t="s">
        <v>3071</v>
      </c>
      <c r="AE104" s="58" t="s">
        <v>3071</v>
      </c>
      <c r="AF104" s="58" t="s">
        <v>3071</v>
      </c>
      <c r="AG104" s="58" t="s">
        <v>3071</v>
      </c>
      <c r="AH104" s="58" t="s">
        <v>3071</v>
      </c>
      <c r="AI104" s="58" t="s">
        <v>3071</v>
      </c>
      <c r="AJ104" s="58" t="s">
        <v>3071</v>
      </c>
      <c r="AK104" s="58" t="s">
        <v>1286</v>
      </c>
      <c r="AL104" s="58" t="s">
        <v>6634</v>
      </c>
      <c r="AM104" s="58" t="s">
        <v>3071</v>
      </c>
      <c r="AN104" s="58" t="s">
        <v>6635</v>
      </c>
      <c r="AO104" s="58" t="s">
        <v>3071</v>
      </c>
      <c r="AP104" s="60">
        <v>45854.8024537037</v>
      </c>
      <c r="AQ104" s="58" t="s">
        <v>3071</v>
      </c>
      <c r="AR104" s="58" t="s">
        <v>3521</v>
      </c>
      <c r="AS104" s="58" t="s">
        <v>3098</v>
      </c>
      <c r="AT104" s="58" t="s">
        <v>5730</v>
      </c>
      <c r="AU104" s="58" t="s">
        <v>6636</v>
      </c>
      <c r="AV104" s="58" t="s">
        <v>3071</v>
      </c>
      <c r="AW104" s="60">
        <v>45783.6486111111</v>
      </c>
      <c r="AX104" s="58" t="s">
        <v>6634</v>
      </c>
      <c r="AY104" s="58" t="s">
        <v>5731</v>
      </c>
      <c r="AZ104" s="58" t="s">
        <v>3071</v>
      </c>
      <c r="BA104" s="58" t="s">
        <v>3071</v>
      </c>
      <c r="BB104" s="58" t="s">
        <v>3071</v>
      </c>
      <c r="BC104" s="58" t="s">
        <v>5745</v>
      </c>
      <c r="BD104" s="58" t="s">
        <v>5732</v>
      </c>
      <c r="BE104" s="58" t="s">
        <v>5746</v>
      </c>
      <c r="BF104" s="58" t="s">
        <v>5734</v>
      </c>
      <c r="BG104" s="58" t="s">
        <v>3071</v>
      </c>
      <c r="BH104" s="58" t="s">
        <v>3071</v>
      </c>
      <c r="BI104" s="58" t="s">
        <v>2803</v>
      </c>
      <c r="BJ104" s="58" t="s">
        <v>3071</v>
      </c>
      <c r="BK104" s="58" t="s">
        <v>3071</v>
      </c>
      <c r="BL104" s="58">
        <v>3550592</v>
      </c>
      <c r="BM104" s="58" t="s">
        <v>6637</v>
      </c>
      <c r="BN104" s="58" t="s">
        <v>3071</v>
      </c>
      <c r="BO104" s="58">
        <v>765</v>
      </c>
      <c r="BP104" s="58" t="s">
        <v>6040</v>
      </c>
      <c r="BQ104" s="58" t="s">
        <v>3071</v>
      </c>
      <c r="BR104" s="58" t="s">
        <v>6638</v>
      </c>
      <c r="BS104" s="58" t="s">
        <v>1286</v>
      </c>
      <c r="BT104" s="58" t="s">
        <v>3071</v>
      </c>
      <c r="BU104" s="58" t="s">
        <v>3071</v>
      </c>
      <c r="BV104" s="58" t="s">
        <v>5737</v>
      </c>
      <c r="BW104" s="58" t="s">
        <v>3071</v>
      </c>
      <c r="BX104" s="58">
        <v>765</v>
      </c>
      <c r="BY104" s="58" t="s">
        <v>3071</v>
      </c>
      <c r="BZ104" s="58" t="s">
        <v>3071</v>
      </c>
      <c r="CA104" s="58" t="s">
        <v>3071</v>
      </c>
      <c r="CB104" s="58" t="s">
        <v>3071</v>
      </c>
      <c r="CC104" s="58" t="s">
        <v>3071</v>
      </c>
      <c r="CD104" s="58" t="s">
        <v>3071</v>
      </c>
      <c r="CE104" s="58" t="s">
        <v>5738</v>
      </c>
      <c r="CF104" s="58" t="s">
        <v>5739</v>
      </c>
    </row>
    <row r="105" s="58" customFormat="1" spans="1:84">
      <c r="A105" s="58">
        <v>25179</v>
      </c>
      <c r="B105" s="58" t="s">
        <v>3071</v>
      </c>
      <c r="C105" s="58" t="s">
        <v>6639</v>
      </c>
      <c r="D105" s="58" t="s">
        <v>3071</v>
      </c>
      <c r="E105" s="58" t="s">
        <v>5721</v>
      </c>
      <c r="F105" s="58" t="s">
        <v>6640</v>
      </c>
      <c r="G105" s="58" t="s">
        <v>714</v>
      </c>
      <c r="H105" s="58" t="s">
        <v>4818</v>
      </c>
      <c r="I105" s="58">
        <v>1106.77</v>
      </c>
      <c r="J105" s="58" t="s">
        <v>3071</v>
      </c>
      <c r="K105" s="58" t="s">
        <v>3071</v>
      </c>
      <c r="L105" s="58" t="s">
        <v>5773</v>
      </c>
      <c r="M105" s="58" t="s">
        <v>6632</v>
      </c>
      <c r="N105" s="58" t="s">
        <v>6632</v>
      </c>
      <c r="O105" s="58" t="s">
        <v>3071</v>
      </c>
      <c r="P105" s="58" t="s">
        <v>3071</v>
      </c>
      <c r="Q105" s="58" t="s">
        <v>4818</v>
      </c>
      <c r="R105" s="58" t="s">
        <v>5792</v>
      </c>
      <c r="S105" s="58" t="s">
        <v>5793</v>
      </c>
      <c r="T105" s="58" t="s">
        <v>5726</v>
      </c>
      <c r="U105" s="58" t="s">
        <v>3071</v>
      </c>
      <c r="V105" s="58" t="s">
        <v>3068</v>
      </c>
      <c r="W105" s="58" t="s">
        <v>3071</v>
      </c>
      <c r="X105" s="58" t="s">
        <v>6641</v>
      </c>
      <c r="Y105" s="58" t="s">
        <v>5728</v>
      </c>
      <c r="Z105" s="58" t="s">
        <v>6576</v>
      </c>
      <c r="AA105" s="58" t="s">
        <v>6079</v>
      </c>
      <c r="AB105" s="58" t="s">
        <v>3071</v>
      </c>
      <c r="AC105" s="58" t="s">
        <v>6036</v>
      </c>
      <c r="AD105" s="58" t="s">
        <v>3071</v>
      </c>
      <c r="AE105" s="58" t="s">
        <v>3071</v>
      </c>
      <c r="AF105" s="58" t="s">
        <v>3071</v>
      </c>
      <c r="AG105" s="58" t="s">
        <v>3071</v>
      </c>
      <c r="AH105" s="58" t="s">
        <v>3071</v>
      </c>
      <c r="AI105" s="58" t="s">
        <v>3071</v>
      </c>
      <c r="AJ105" s="58" t="s">
        <v>3071</v>
      </c>
      <c r="AK105" s="58" t="s">
        <v>1286</v>
      </c>
      <c r="AL105" s="58" t="s">
        <v>6642</v>
      </c>
      <c r="AM105" s="58" t="s">
        <v>3071</v>
      </c>
      <c r="AN105" s="58" t="s">
        <v>6643</v>
      </c>
      <c r="AO105" s="58" t="s">
        <v>3071</v>
      </c>
      <c r="AP105" s="60">
        <v>45849.737974537</v>
      </c>
      <c r="AQ105" s="58" t="s">
        <v>3071</v>
      </c>
      <c r="AR105" s="58" t="s">
        <v>3521</v>
      </c>
      <c r="AS105" s="58" t="s">
        <v>3098</v>
      </c>
      <c r="AT105" s="58" t="s">
        <v>5730</v>
      </c>
      <c r="AU105" s="58" t="s">
        <v>6644</v>
      </c>
      <c r="AV105" s="58" t="s">
        <v>3071</v>
      </c>
      <c r="AW105" s="60">
        <v>45776.6632407407</v>
      </c>
      <c r="AX105" s="58" t="s">
        <v>6642</v>
      </c>
      <c r="AY105" s="58" t="s">
        <v>5731</v>
      </c>
      <c r="AZ105" s="58" t="s">
        <v>3071</v>
      </c>
      <c r="BA105" s="58" t="s">
        <v>3071</v>
      </c>
      <c r="BB105" s="58" t="s">
        <v>3071</v>
      </c>
      <c r="BC105" s="58" t="s">
        <v>138</v>
      </c>
      <c r="BD105" s="58" t="s">
        <v>5732</v>
      </c>
      <c r="BE105" s="58" t="s">
        <v>5795</v>
      </c>
      <c r="BF105" s="58" t="s">
        <v>5734</v>
      </c>
      <c r="BG105" s="58" t="s">
        <v>3071</v>
      </c>
      <c r="BH105" s="58" t="s">
        <v>3071</v>
      </c>
      <c r="BI105" s="58" t="s">
        <v>2803</v>
      </c>
      <c r="BJ105" s="58" t="s">
        <v>3071</v>
      </c>
      <c r="BK105" s="58" t="s">
        <v>3071</v>
      </c>
      <c r="BL105" s="58">
        <v>3538964</v>
      </c>
      <c r="BM105" s="58" t="s">
        <v>6645</v>
      </c>
      <c r="BN105" s="58" t="s">
        <v>3071</v>
      </c>
      <c r="BO105" s="58">
        <v>72.3</v>
      </c>
      <c r="BP105" s="58" t="s">
        <v>6040</v>
      </c>
      <c r="BQ105" s="58" t="s">
        <v>3071</v>
      </c>
      <c r="BR105" s="58" t="s">
        <v>6646</v>
      </c>
      <c r="BS105" s="58" t="s">
        <v>1286</v>
      </c>
      <c r="BT105" s="58" t="s">
        <v>3071</v>
      </c>
      <c r="BU105" s="58" t="s">
        <v>3071</v>
      </c>
      <c r="BV105" s="58" t="s">
        <v>5737</v>
      </c>
      <c r="BW105" s="58" t="s">
        <v>3071</v>
      </c>
      <c r="BX105" s="58">
        <v>72.3</v>
      </c>
      <c r="BY105" s="58" t="s">
        <v>3071</v>
      </c>
      <c r="BZ105" s="58" t="s">
        <v>3071</v>
      </c>
      <c r="CA105" s="58" t="s">
        <v>3071</v>
      </c>
      <c r="CB105" s="58" t="s">
        <v>3071</v>
      </c>
      <c r="CC105" s="58" t="s">
        <v>3071</v>
      </c>
      <c r="CD105" s="58" t="s">
        <v>3071</v>
      </c>
      <c r="CE105" s="58" t="s">
        <v>5738</v>
      </c>
      <c r="CF105" s="58" t="s">
        <v>5739</v>
      </c>
    </row>
    <row r="106" s="58" customFormat="1" spans="1:84">
      <c r="A106" s="58">
        <v>25222</v>
      </c>
      <c r="B106" s="58" t="s">
        <v>5801</v>
      </c>
      <c r="C106" s="58" t="s">
        <v>3071</v>
      </c>
      <c r="D106" s="58" t="s">
        <v>6647</v>
      </c>
      <c r="E106" s="58" t="s">
        <v>5721</v>
      </c>
      <c r="F106" s="58" t="s">
        <v>6648</v>
      </c>
      <c r="G106" s="58" t="s">
        <v>714</v>
      </c>
      <c r="H106" s="58" t="s">
        <v>5804</v>
      </c>
      <c r="I106" s="58">
        <v>274.4</v>
      </c>
      <c r="J106" s="58" t="s">
        <v>3071</v>
      </c>
      <c r="K106" s="58" t="s">
        <v>3071</v>
      </c>
      <c r="L106" s="58" t="s">
        <v>5773</v>
      </c>
      <c r="M106" s="58" t="s">
        <v>6632</v>
      </c>
      <c r="N106" s="58" t="s">
        <v>6632</v>
      </c>
      <c r="O106" s="58" t="s">
        <v>3071</v>
      </c>
      <c r="P106" s="58" t="s">
        <v>3071</v>
      </c>
      <c r="Q106" s="58" t="s">
        <v>5805</v>
      </c>
      <c r="R106" s="58" t="s">
        <v>5806</v>
      </c>
      <c r="S106" s="58" t="s">
        <v>5807</v>
      </c>
      <c r="T106" s="58" t="s">
        <v>3071</v>
      </c>
      <c r="U106" s="58" t="s">
        <v>3071</v>
      </c>
      <c r="V106" s="58" t="s">
        <v>5808</v>
      </c>
      <c r="W106" s="58" t="s">
        <v>3071</v>
      </c>
      <c r="X106" s="58" t="s">
        <v>6649</v>
      </c>
      <c r="Y106" s="58" t="s">
        <v>5915</v>
      </c>
      <c r="Z106" s="58" t="s">
        <v>6216</v>
      </c>
      <c r="AA106" s="58" t="s">
        <v>4171</v>
      </c>
      <c r="AB106" s="58" t="s">
        <v>5755</v>
      </c>
      <c r="AC106" s="58" t="s">
        <v>6036</v>
      </c>
      <c r="AD106" s="58" t="s">
        <v>3071</v>
      </c>
      <c r="AE106" s="58" t="s">
        <v>3071</v>
      </c>
      <c r="AF106" s="58" t="s">
        <v>5756</v>
      </c>
      <c r="AG106" s="58" t="s">
        <v>3071</v>
      </c>
      <c r="AH106" s="58" t="s">
        <v>3071</v>
      </c>
      <c r="AI106" s="58" t="s">
        <v>5756</v>
      </c>
      <c r="AJ106" s="58" t="s">
        <v>3071</v>
      </c>
      <c r="AK106" s="58" t="s">
        <v>1286</v>
      </c>
      <c r="AL106" s="58" t="s">
        <v>6650</v>
      </c>
      <c r="AM106" s="58" t="s">
        <v>3071</v>
      </c>
      <c r="AN106" s="58" t="s">
        <v>6651</v>
      </c>
      <c r="AO106" s="58" t="s">
        <v>3071</v>
      </c>
      <c r="AP106" s="60">
        <v>45828.6173842593</v>
      </c>
      <c r="AQ106" s="58" t="s">
        <v>3071</v>
      </c>
      <c r="AR106" s="58" t="s">
        <v>3856</v>
      </c>
      <c r="AS106" s="58" t="s">
        <v>3098</v>
      </c>
      <c r="AT106" s="58" t="s">
        <v>5730</v>
      </c>
      <c r="AU106" s="58" t="s">
        <v>6652</v>
      </c>
      <c r="AV106" s="58" t="s">
        <v>3071</v>
      </c>
      <c r="AW106" s="60">
        <v>45774.4127777778</v>
      </c>
      <c r="AX106" s="58" t="s">
        <v>6650</v>
      </c>
      <c r="AY106" s="58" t="s">
        <v>5731</v>
      </c>
      <c r="AZ106" s="58" t="s">
        <v>3071</v>
      </c>
      <c r="BA106" s="58" t="s">
        <v>3071</v>
      </c>
      <c r="BB106" s="58" t="s">
        <v>3071</v>
      </c>
      <c r="BC106" s="58" t="s">
        <v>3071</v>
      </c>
      <c r="BD106" s="58" t="s">
        <v>5810</v>
      </c>
      <c r="BE106" s="58" t="s">
        <v>3071</v>
      </c>
      <c r="BF106" s="58" t="s">
        <v>5734</v>
      </c>
      <c r="BG106" s="58" t="s">
        <v>3071</v>
      </c>
      <c r="BH106" s="58" t="s">
        <v>3071</v>
      </c>
      <c r="BI106" s="58" t="s">
        <v>2803</v>
      </c>
      <c r="BJ106" s="58" t="s">
        <v>3071</v>
      </c>
      <c r="BK106" s="58" t="s">
        <v>3071</v>
      </c>
      <c r="BL106" s="58" t="s">
        <v>3071</v>
      </c>
      <c r="BM106" s="58" t="s">
        <v>3071</v>
      </c>
      <c r="BN106" s="58">
        <v>274.4</v>
      </c>
      <c r="BO106" s="58" t="s">
        <v>3071</v>
      </c>
      <c r="BP106" s="58" t="s">
        <v>6293</v>
      </c>
      <c r="BQ106" s="58" t="s">
        <v>3071</v>
      </c>
      <c r="BR106" s="58" t="s">
        <v>3071</v>
      </c>
      <c r="BS106" s="58" t="s">
        <v>3071</v>
      </c>
      <c r="BT106" s="58" t="s">
        <v>3071</v>
      </c>
      <c r="BU106" s="58" t="s">
        <v>3071</v>
      </c>
      <c r="BV106" s="58" t="s">
        <v>5811</v>
      </c>
      <c r="BW106" s="58" t="s">
        <v>3071</v>
      </c>
      <c r="BX106" s="58">
        <v>274.4</v>
      </c>
      <c r="BY106" s="58" t="s">
        <v>3071</v>
      </c>
      <c r="BZ106" s="58" t="s">
        <v>3071</v>
      </c>
      <c r="CA106" s="58" t="s">
        <v>714</v>
      </c>
      <c r="CB106" s="58" t="s">
        <v>5811</v>
      </c>
      <c r="CC106" s="58" t="s">
        <v>3071</v>
      </c>
      <c r="CD106" s="58" t="s">
        <v>3071</v>
      </c>
      <c r="CE106" s="58" t="s">
        <v>5738</v>
      </c>
      <c r="CF106" s="58" t="s">
        <v>5739</v>
      </c>
    </row>
    <row r="107" s="58" customFormat="1" spans="1:84">
      <c r="A107" s="58">
        <v>25254</v>
      </c>
      <c r="B107" s="58" t="s">
        <v>3071</v>
      </c>
      <c r="C107" s="58" t="s">
        <v>6653</v>
      </c>
      <c r="D107" s="58" t="s">
        <v>3071</v>
      </c>
      <c r="E107" s="58" t="s">
        <v>5721</v>
      </c>
      <c r="F107" s="58" t="s">
        <v>6654</v>
      </c>
      <c r="G107" s="58" t="s">
        <v>714</v>
      </c>
      <c r="H107" s="58" t="s">
        <v>5526</v>
      </c>
      <c r="I107" s="58">
        <v>2550</v>
      </c>
      <c r="J107" s="58" t="s">
        <v>3071</v>
      </c>
      <c r="K107" s="58" t="s">
        <v>3071</v>
      </c>
      <c r="L107" s="58" t="s">
        <v>5773</v>
      </c>
      <c r="M107" s="58" t="s">
        <v>3484</v>
      </c>
      <c r="N107" s="58" t="s">
        <v>3484</v>
      </c>
      <c r="O107" s="58" t="s">
        <v>3071</v>
      </c>
      <c r="P107" s="58" t="s">
        <v>3071</v>
      </c>
      <c r="Q107" s="58" t="s">
        <v>5526</v>
      </c>
      <c r="R107" s="58" t="s">
        <v>6655</v>
      </c>
      <c r="S107" s="58" t="s">
        <v>6656</v>
      </c>
      <c r="T107" s="58" t="s">
        <v>5726</v>
      </c>
      <c r="U107" s="58" t="s">
        <v>3071</v>
      </c>
      <c r="V107" s="58" t="s">
        <v>3068</v>
      </c>
      <c r="W107" s="58" t="s">
        <v>3071</v>
      </c>
      <c r="X107" s="58" t="s">
        <v>6657</v>
      </c>
      <c r="Y107" s="58" t="s">
        <v>5728</v>
      </c>
      <c r="Z107" s="58" t="s">
        <v>6576</v>
      </c>
      <c r="AA107" s="58" t="s">
        <v>6079</v>
      </c>
      <c r="AB107" s="58" t="s">
        <v>3071</v>
      </c>
      <c r="AC107" s="58" t="s">
        <v>6036</v>
      </c>
      <c r="AD107" s="58" t="s">
        <v>3071</v>
      </c>
      <c r="AE107" s="58" t="s">
        <v>3071</v>
      </c>
      <c r="AF107" s="58" t="s">
        <v>3071</v>
      </c>
      <c r="AG107" s="58" t="s">
        <v>3071</v>
      </c>
      <c r="AH107" s="58" t="s">
        <v>3071</v>
      </c>
      <c r="AI107" s="58" t="s">
        <v>3071</v>
      </c>
      <c r="AJ107" s="58" t="s">
        <v>3071</v>
      </c>
      <c r="AK107" s="58" t="s">
        <v>1286</v>
      </c>
      <c r="AL107" s="58" t="s">
        <v>6658</v>
      </c>
      <c r="AM107" s="58" t="s">
        <v>3071</v>
      </c>
      <c r="AN107" s="58" t="s">
        <v>6030</v>
      </c>
      <c r="AO107" s="58" t="s">
        <v>3071</v>
      </c>
      <c r="AP107" s="60">
        <v>45849.7380787037</v>
      </c>
      <c r="AQ107" s="58" t="s">
        <v>3071</v>
      </c>
      <c r="AR107" s="58" t="s">
        <v>3521</v>
      </c>
      <c r="AS107" s="58" t="s">
        <v>3098</v>
      </c>
      <c r="AT107" s="58" t="s">
        <v>5730</v>
      </c>
      <c r="AU107" s="58" t="s">
        <v>6659</v>
      </c>
      <c r="AV107" s="58" t="s">
        <v>3071</v>
      </c>
      <c r="AW107" s="60">
        <v>45776.3986805555</v>
      </c>
      <c r="AX107" s="58" t="s">
        <v>6658</v>
      </c>
      <c r="AY107" s="58" t="s">
        <v>5731</v>
      </c>
      <c r="AZ107" s="58" t="s">
        <v>3071</v>
      </c>
      <c r="BA107" s="58" t="s">
        <v>3071</v>
      </c>
      <c r="BB107" s="58" t="s">
        <v>3071</v>
      </c>
      <c r="BC107" s="58" t="s">
        <v>6660</v>
      </c>
      <c r="BD107" s="58" t="s">
        <v>5732</v>
      </c>
      <c r="BE107" s="58" t="s">
        <v>6661</v>
      </c>
      <c r="BF107" s="58" t="s">
        <v>5734</v>
      </c>
      <c r="BG107" s="58" t="s">
        <v>3071</v>
      </c>
      <c r="BH107" s="58" t="s">
        <v>3071</v>
      </c>
      <c r="BI107" s="58" t="s">
        <v>2803</v>
      </c>
      <c r="BJ107" s="58" t="s">
        <v>3071</v>
      </c>
      <c r="BK107" s="58" t="s">
        <v>3071</v>
      </c>
      <c r="BL107" s="58">
        <v>3491283</v>
      </c>
      <c r="BM107" s="58" t="s">
        <v>6662</v>
      </c>
      <c r="BN107" s="58" t="s">
        <v>3071</v>
      </c>
      <c r="BO107" s="58">
        <v>1700</v>
      </c>
      <c r="BP107" s="58" t="s">
        <v>6040</v>
      </c>
      <c r="BQ107" s="58" t="s">
        <v>3071</v>
      </c>
      <c r="BR107" s="58" t="s">
        <v>6663</v>
      </c>
      <c r="BS107" s="58" t="s">
        <v>1286</v>
      </c>
      <c r="BT107" s="58" t="s">
        <v>3071</v>
      </c>
      <c r="BU107" s="58" t="s">
        <v>3071</v>
      </c>
      <c r="BV107" s="58" t="s">
        <v>5737</v>
      </c>
      <c r="BW107" s="58" t="s">
        <v>3071</v>
      </c>
      <c r="BX107" s="58">
        <v>1700</v>
      </c>
      <c r="BY107" s="58" t="s">
        <v>3071</v>
      </c>
      <c r="BZ107" s="58" t="s">
        <v>3071</v>
      </c>
      <c r="CA107" s="58" t="s">
        <v>3071</v>
      </c>
      <c r="CB107" s="58" t="s">
        <v>3071</v>
      </c>
      <c r="CC107" s="58" t="s">
        <v>3071</v>
      </c>
      <c r="CD107" s="58" t="s">
        <v>3071</v>
      </c>
      <c r="CE107" s="58" t="s">
        <v>5738</v>
      </c>
      <c r="CF107" s="58" t="s">
        <v>5739</v>
      </c>
    </row>
    <row r="108" s="58" customFormat="1" spans="1:84">
      <c r="A108" s="58">
        <v>25289</v>
      </c>
      <c r="B108" s="58" t="s">
        <v>3071</v>
      </c>
      <c r="C108" s="58" t="s">
        <v>6664</v>
      </c>
      <c r="D108" s="58" t="s">
        <v>3071</v>
      </c>
      <c r="E108" s="58" t="s">
        <v>5721</v>
      </c>
      <c r="F108" s="58" t="s">
        <v>6665</v>
      </c>
      <c r="G108" s="58" t="s">
        <v>714</v>
      </c>
      <c r="H108" s="58" t="s">
        <v>4881</v>
      </c>
      <c r="I108" s="58">
        <v>2898</v>
      </c>
      <c r="J108" s="58" t="s">
        <v>3071</v>
      </c>
      <c r="K108" s="58" t="s">
        <v>3071</v>
      </c>
      <c r="L108" s="58" t="s">
        <v>5773</v>
      </c>
      <c r="M108" s="58" t="s">
        <v>3484</v>
      </c>
      <c r="N108" s="58" t="s">
        <v>3484</v>
      </c>
      <c r="O108" s="58" t="s">
        <v>3071</v>
      </c>
      <c r="P108" s="58" t="s">
        <v>3071</v>
      </c>
      <c r="Q108" s="58" t="s">
        <v>4881</v>
      </c>
      <c r="R108" s="58" t="s">
        <v>6012</v>
      </c>
      <c r="S108" s="58" t="s">
        <v>6013</v>
      </c>
      <c r="T108" s="58" t="s">
        <v>5726</v>
      </c>
      <c r="U108" s="58" t="s">
        <v>3071</v>
      </c>
      <c r="V108" s="58" t="s">
        <v>3068</v>
      </c>
      <c r="W108" s="58" t="s">
        <v>3071</v>
      </c>
      <c r="X108" s="58" t="s">
        <v>6666</v>
      </c>
      <c r="Y108" s="58" t="s">
        <v>5728</v>
      </c>
      <c r="Z108" s="58" t="s">
        <v>6576</v>
      </c>
      <c r="AA108" s="58" t="s">
        <v>6079</v>
      </c>
      <c r="AB108" s="58" t="s">
        <v>3071</v>
      </c>
      <c r="AC108" s="58" t="s">
        <v>6036</v>
      </c>
      <c r="AD108" s="58" t="s">
        <v>3071</v>
      </c>
      <c r="AE108" s="58" t="s">
        <v>3071</v>
      </c>
      <c r="AF108" s="58" t="s">
        <v>3071</v>
      </c>
      <c r="AG108" s="58" t="s">
        <v>3071</v>
      </c>
      <c r="AH108" s="58" t="s">
        <v>3071</v>
      </c>
      <c r="AI108" s="58" t="s">
        <v>3071</v>
      </c>
      <c r="AJ108" s="58" t="s">
        <v>3071</v>
      </c>
      <c r="AK108" s="58" t="s">
        <v>1286</v>
      </c>
      <c r="AL108" s="58" t="s">
        <v>6667</v>
      </c>
      <c r="AM108" s="58" t="s">
        <v>3071</v>
      </c>
      <c r="AN108" s="58" t="s">
        <v>6525</v>
      </c>
      <c r="AO108" s="58" t="s">
        <v>3071</v>
      </c>
      <c r="AP108" s="60">
        <v>45849.7380324074</v>
      </c>
      <c r="AQ108" s="58" t="s">
        <v>3071</v>
      </c>
      <c r="AR108" s="58" t="s">
        <v>3521</v>
      </c>
      <c r="AS108" s="58" t="s">
        <v>3098</v>
      </c>
      <c r="AT108" s="58" t="s">
        <v>5730</v>
      </c>
      <c r="AU108" s="58" t="s">
        <v>6668</v>
      </c>
      <c r="AV108" s="58" t="s">
        <v>3071</v>
      </c>
      <c r="AW108" s="60">
        <v>45776.4112152778</v>
      </c>
      <c r="AX108" s="58" t="s">
        <v>6667</v>
      </c>
      <c r="AY108" s="58" t="s">
        <v>5731</v>
      </c>
      <c r="AZ108" s="58" t="s">
        <v>3071</v>
      </c>
      <c r="BA108" s="58" t="s">
        <v>3071</v>
      </c>
      <c r="BB108" s="58" t="s">
        <v>3071</v>
      </c>
      <c r="BC108" s="58" t="s">
        <v>6669</v>
      </c>
      <c r="BD108" s="58" t="s">
        <v>5732</v>
      </c>
      <c r="BE108" s="58" t="s">
        <v>3071</v>
      </c>
      <c r="BF108" s="58" t="s">
        <v>5734</v>
      </c>
      <c r="BG108" s="58" t="s">
        <v>3071</v>
      </c>
      <c r="BH108" s="58" t="s">
        <v>3071</v>
      </c>
      <c r="BI108" s="58" t="s">
        <v>2803</v>
      </c>
      <c r="BJ108" s="58" t="s">
        <v>3071</v>
      </c>
      <c r="BK108" s="58" t="s">
        <v>3071</v>
      </c>
      <c r="BL108" s="58">
        <v>3549683</v>
      </c>
      <c r="BM108" s="58" t="s">
        <v>6670</v>
      </c>
      <c r="BN108" s="58" t="s">
        <v>3071</v>
      </c>
      <c r="BO108" s="58">
        <v>2898</v>
      </c>
      <c r="BP108" s="58" t="s">
        <v>6040</v>
      </c>
      <c r="BQ108" s="58" t="s">
        <v>3071</v>
      </c>
      <c r="BR108" s="58" t="s">
        <v>6671</v>
      </c>
      <c r="BS108" s="58" t="s">
        <v>1286</v>
      </c>
      <c r="BT108" s="58" t="s">
        <v>3071</v>
      </c>
      <c r="BU108" s="58" t="s">
        <v>3071</v>
      </c>
      <c r="BV108" s="58" t="s">
        <v>5737</v>
      </c>
      <c r="BW108" s="58" t="s">
        <v>3071</v>
      </c>
      <c r="BX108" s="58">
        <v>2898</v>
      </c>
      <c r="BY108" s="58" t="s">
        <v>3071</v>
      </c>
      <c r="BZ108" s="58" t="s">
        <v>3071</v>
      </c>
      <c r="CA108" s="58" t="s">
        <v>3071</v>
      </c>
      <c r="CB108" s="58" t="s">
        <v>3071</v>
      </c>
      <c r="CC108" s="58" t="s">
        <v>3071</v>
      </c>
      <c r="CD108" s="58" t="s">
        <v>3071</v>
      </c>
      <c r="CE108" s="58" t="s">
        <v>5738</v>
      </c>
      <c r="CF108" s="58" t="s">
        <v>5739</v>
      </c>
    </row>
    <row r="109" s="58" customFormat="1" spans="1:84">
      <c r="A109" s="58">
        <v>25816</v>
      </c>
      <c r="B109" s="58" t="s">
        <v>3071</v>
      </c>
      <c r="C109" s="58" t="s">
        <v>6672</v>
      </c>
      <c r="D109" s="58" t="s">
        <v>3071</v>
      </c>
      <c r="E109" s="58" t="s">
        <v>5721</v>
      </c>
      <c r="F109" s="58" t="s">
        <v>6673</v>
      </c>
      <c r="G109" s="58" t="s">
        <v>714</v>
      </c>
      <c r="H109" s="58" t="s">
        <v>5403</v>
      </c>
      <c r="I109" s="58">
        <v>700.56</v>
      </c>
      <c r="J109" s="58" t="s">
        <v>3071</v>
      </c>
      <c r="K109" s="58" t="s">
        <v>3071</v>
      </c>
      <c r="L109" s="58" t="s">
        <v>5773</v>
      </c>
      <c r="M109" s="58" t="s">
        <v>4128</v>
      </c>
      <c r="N109" s="58" t="s">
        <v>4128</v>
      </c>
      <c r="O109" s="58" t="s">
        <v>3071</v>
      </c>
      <c r="P109" s="58" t="s">
        <v>3071</v>
      </c>
      <c r="Q109" s="58" t="s">
        <v>5403</v>
      </c>
      <c r="R109" s="58" t="s">
        <v>6674</v>
      </c>
      <c r="S109" s="58" t="s">
        <v>6675</v>
      </c>
      <c r="T109" s="58" t="s">
        <v>5726</v>
      </c>
      <c r="U109" s="58" t="s">
        <v>3071</v>
      </c>
      <c r="V109" s="58" t="s">
        <v>3068</v>
      </c>
      <c r="W109" s="58" t="s">
        <v>3071</v>
      </c>
      <c r="X109" s="58" t="s">
        <v>6676</v>
      </c>
      <c r="Y109" s="58" t="s">
        <v>5728</v>
      </c>
      <c r="Z109" s="58" t="s">
        <v>6576</v>
      </c>
      <c r="AA109" s="58" t="s">
        <v>6079</v>
      </c>
      <c r="AB109" s="58" t="s">
        <v>3071</v>
      </c>
      <c r="AC109" s="58" t="s">
        <v>6036</v>
      </c>
      <c r="AD109" s="58" t="s">
        <v>3071</v>
      </c>
      <c r="AE109" s="58" t="s">
        <v>3071</v>
      </c>
      <c r="AF109" s="58" t="s">
        <v>3071</v>
      </c>
      <c r="AG109" s="58" t="s">
        <v>3071</v>
      </c>
      <c r="AH109" s="58" t="s">
        <v>3071</v>
      </c>
      <c r="AI109" s="58" t="s">
        <v>3071</v>
      </c>
      <c r="AJ109" s="58" t="s">
        <v>3071</v>
      </c>
      <c r="AK109" s="58" t="s">
        <v>1286</v>
      </c>
      <c r="AL109" s="58" t="s">
        <v>6677</v>
      </c>
      <c r="AM109" s="58" t="s">
        <v>3071</v>
      </c>
      <c r="AN109" s="58" t="s">
        <v>6678</v>
      </c>
      <c r="AO109" s="58" t="s">
        <v>3071</v>
      </c>
      <c r="AP109" s="60">
        <v>45849.7379861111</v>
      </c>
      <c r="AQ109" s="58" t="s">
        <v>3071</v>
      </c>
      <c r="AR109" s="58" t="s">
        <v>3521</v>
      </c>
      <c r="AS109" s="58" t="s">
        <v>3098</v>
      </c>
      <c r="AT109" s="58" t="s">
        <v>5730</v>
      </c>
      <c r="AU109" s="58" t="s">
        <v>6679</v>
      </c>
      <c r="AV109" s="58" t="s">
        <v>3071</v>
      </c>
      <c r="AW109" s="60">
        <v>45776.3988194444</v>
      </c>
      <c r="AX109" s="58" t="s">
        <v>6677</v>
      </c>
      <c r="AY109" s="58" t="s">
        <v>5731</v>
      </c>
      <c r="AZ109" s="58" t="s">
        <v>3071</v>
      </c>
      <c r="BA109" s="58" t="s">
        <v>3071</v>
      </c>
      <c r="BB109" s="58" t="s">
        <v>3071</v>
      </c>
      <c r="BC109" s="58" t="s">
        <v>6680</v>
      </c>
      <c r="BD109" s="58" t="s">
        <v>5732</v>
      </c>
      <c r="BE109" s="58" t="s">
        <v>6681</v>
      </c>
      <c r="BF109" s="58" t="s">
        <v>5734</v>
      </c>
      <c r="BG109" s="58" t="s">
        <v>3071</v>
      </c>
      <c r="BH109" s="58" t="s">
        <v>3071</v>
      </c>
      <c r="BI109" s="58" t="s">
        <v>2803</v>
      </c>
      <c r="BJ109" s="58" t="s">
        <v>3071</v>
      </c>
      <c r="BK109" s="58" t="s">
        <v>3071</v>
      </c>
      <c r="BL109" s="58">
        <v>3539475</v>
      </c>
      <c r="BM109" s="58" t="s">
        <v>6682</v>
      </c>
      <c r="BN109" s="58" t="s">
        <v>3071</v>
      </c>
      <c r="BO109" s="58">
        <v>700.56</v>
      </c>
      <c r="BP109" s="58" t="s">
        <v>6040</v>
      </c>
      <c r="BQ109" s="58" t="s">
        <v>3071</v>
      </c>
      <c r="BR109" s="58" t="s">
        <v>6683</v>
      </c>
      <c r="BS109" s="58" t="s">
        <v>1286</v>
      </c>
      <c r="BT109" s="58" t="s">
        <v>3071</v>
      </c>
      <c r="BU109" s="58" t="s">
        <v>3071</v>
      </c>
      <c r="BV109" s="58" t="s">
        <v>5737</v>
      </c>
      <c r="BW109" s="58" t="s">
        <v>3071</v>
      </c>
      <c r="BX109" s="58">
        <v>700.56</v>
      </c>
      <c r="BY109" s="58" t="s">
        <v>3071</v>
      </c>
      <c r="BZ109" s="58" t="s">
        <v>3071</v>
      </c>
      <c r="CA109" s="58" t="s">
        <v>3071</v>
      </c>
      <c r="CB109" s="58" t="s">
        <v>3071</v>
      </c>
      <c r="CC109" s="58" t="s">
        <v>3071</v>
      </c>
      <c r="CD109" s="58" t="s">
        <v>3071</v>
      </c>
      <c r="CE109" s="58" t="s">
        <v>5738</v>
      </c>
      <c r="CF109" s="58" t="s">
        <v>5739</v>
      </c>
    </row>
    <row r="110" s="58" customFormat="1" spans="1:84">
      <c r="A110" s="58">
        <v>25818</v>
      </c>
      <c r="B110" s="58" t="s">
        <v>3071</v>
      </c>
      <c r="C110" s="58" t="s">
        <v>6684</v>
      </c>
      <c r="D110" s="58" t="s">
        <v>3071</v>
      </c>
      <c r="E110" s="58" t="s">
        <v>5721</v>
      </c>
      <c r="F110" s="58" t="s">
        <v>6685</v>
      </c>
      <c r="G110" s="58" t="s">
        <v>714</v>
      </c>
      <c r="H110" s="58" t="s">
        <v>4818</v>
      </c>
      <c r="I110" s="58">
        <v>1750.9</v>
      </c>
      <c r="J110" s="58" t="s">
        <v>3071</v>
      </c>
      <c r="K110" s="58" t="s">
        <v>3071</v>
      </c>
      <c r="L110" s="58" t="s">
        <v>5773</v>
      </c>
      <c r="M110" s="58" t="s">
        <v>4128</v>
      </c>
      <c r="N110" s="58" t="s">
        <v>4128</v>
      </c>
      <c r="O110" s="58" t="s">
        <v>3071</v>
      </c>
      <c r="P110" s="58" t="s">
        <v>3071</v>
      </c>
      <c r="Q110" s="58" t="s">
        <v>4818</v>
      </c>
      <c r="R110" s="58" t="s">
        <v>5792</v>
      </c>
      <c r="S110" s="58" t="s">
        <v>5793</v>
      </c>
      <c r="T110" s="58" t="s">
        <v>5726</v>
      </c>
      <c r="U110" s="58" t="s">
        <v>3071</v>
      </c>
      <c r="V110" s="58" t="s">
        <v>3068</v>
      </c>
      <c r="W110" s="58" t="s">
        <v>3071</v>
      </c>
      <c r="X110" s="58" t="s">
        <v>6686</v>
      </c>
      <c r="Y110" s="58" t="s">
        <v>5728</v>
      </c>
      <c r="Z110" s="58" t="s">
        <v>6576</v>
      </c>
      <c r="AA110" s="58" t="s">
        <v>6079</v>
      </c>
      <c r="AB110" s="58" t="s">
        <v>3071</v>
      </c>
      <c r="AC110" s="58" t="s">
        <v>6036</v>
      </c>
      <c r="AD110" s="58" t="s">
        <v>3071</v>
      </c>
      <c r="AE110" s="58" t="s">
        <v>3071</v>
      </c>
      <c r="AF110" s="58" t="s">
        <v>3071</v>
      </c>
      <c r="AG110" s="58" t="s">
        <v>3071</v>
      </c>
      <c r="AH110" s="58" t="s">
        <v>3071</v>
      </c>
      <c r="AI110" s="58" t="s">
        <v>3071</v>
      </c>
      <c r="AJ110" s="58" t="s">
        <v>3071</v>
      </c>
      <c r="AK110" s="58" t="s">
        <v>1286</v>
      </c>
      <c r="AL110" s="58" t="s">
        <v>6687</v>
      </c>
      <c r="AM110" s="58" t="s">
        <v>3071</v>
      </c>
      <c r="AN110" s="58" t="s">
        <v>6396</v>
      </c>
      <c r="AO110" s="58" t="s">
        <v>3071</v>
      </c>
      <c r="AP110" s="60">
        <v>45849.7380208333</v>
      </c>
      <c r="AQ110" s="58" t="s">
        <v>3071</v>
      </c>
      <c r="AR110" s="58" t="s">
        <v>3521</v>
      </c>
      <c r="AS110" s="58" t="s">
        <v>3098</v>
      </c>
      <c r="AT110" s="58" t="s">
        <v>5730</v>
      </c>
      <c r="AU110" s="58" t="s">
        <v>6688</v>
      </c>
      <c r="AV110" s="58" t="s">
        <v>3071</v>
      </c>
      <c r="AW110" s="60">
        <v>45776.3990509259</v>
      </c>
      <c r="AX110" s="58" t="s">
        <v>6687</v>
      </c>
      <c r="AY110" s="58" t="s">
        <v>5731</v>
      </c>
      <c r="AZ110" s="58" t="s">
        <v>3071</v>
      </c>
      <c r="BA110" s="58" t="s">
        <v>3071</v>
      </c>
      <c r="BB110" s="58" t="s">
        <v>3071</v>
      </c>
      <c r="BC110" s="58" t="s">
        <v>6689</v>
      </c>
      <c r="BD110" s="58" t="s">
        <v>5732</v>
      </c>
      <c r="BE110" s="58" t="s">
        <v>5795</v>
      </c>
      <c r="BF110" s="58" t="s">
        <v>5734</v>
      </c>
      <c r="BG110" s="58" t="s">
        <v>3071</v>
      </c>
      <c r="BH110" s="58" t="s">
        <v>3071</v>
      </c>
      <c r="BI110" s="58" t="s">
        <v>2803</v>
      </c>
      <c r="BJ110" s="58" t="s">
        <v>3071</v>
      </c>
      <c r="BK110" s="58" t="s">
        <v>3071</v>
      </c>
      <c r="BL110" s="58">
        <v>3549185</v>
      </c>
      <c r="BM110" s="58" t="s">
        <v>6690</v>
      </c>
      <c r="BN110" s="58" t="s">
        <v>3071</v>
      </c>
      <c r="BO110" s="58">
        <v>52.2</v>
      </c>
      <c r="BP110" s="58" t="s">
        <v>6040</v>
      </c>
      <c r="BQ110" s="58" t="s">
        <v>3071</v>
      </c>
      <c r="BR110" s="58" t="s">
        <v>6691</v>
      </c>
      <c r="BS110" s="58" t="s">
        <v>1286</v>
      </c>
      <c r="BT110" s="58" t="s">
        <v>3071</v>
      </c>
      <c r="BU110" s="58" t="s">
        <v>3071</v>
      </c>
      <c r="BV110" s="58" t="s">
        <v>5737</v>
      </c>
      <c r="BW110" s="58" t="s">
        <v>3071</v>
      </c>
      <c r="BX110" s="58">
        <v>52.2</v>
      </c>
      <c r="BY110" s="58" t="s">
        <v>3071</v>
      </c>
      <c r="BZ110" s="58" t="s">
        <v>3071</v>
      </c>
      <c r="CA110" s="58" t="s">
        <v>3071</v>
      </c>
      <c r="CB110" s="58" t="s">
        <v>3071</v>
      </c>
      <c r="CC110" s="58" t="s">
        <v>3071</v>
      </c>
      <c r="CD110" s="58" t="s">
        <v>3071</v>
      </c>
      <c r="CE110" s="58" t="s">
        <v>5738</v>
      </c>
      <c r="CF110" s="58" t="s">
        <v>5739</v>
      </c>
    </row>
    <row r="111" s="58" customFormat="1" spans="1:84">
      <c r="A111" s="58">
        <v>26222</v>
      </c>
      <c r="B111" s="58" t="s">
        <v>3071</v>
      </c>
      <c r="C111" s="58" t="s">
        <v>6692</v>
      </c>
      <c r="D111" s="58" t="s">
        <v>3071</v>
      </c>
      <c r="E111" s="58" t="s">
        <v>5721</v>
      </c>
      <c r="F111" s="58" t="s">
        <v>6693</v>
      </c>
      <c r="G111" s="58" t="s">
        <v>714</v>
      </c>
      <c r="H111" s="58" t="s">
        <v>4843</v>
      </c>
      <c r="I111" s="58">
        <v>11400</v>
      </c>
      <c r="J111" s="58" t="s">
        <v>3071</v>
      </c>
      <c r="K111" s="58" t="s">
        <v>3071</v>
      </c>
      <c r="L111" s="58" t="s">
        <v>5773</v>
      </c>
      <c r="M111" s="58" t="s">
        <v>6694</v>
      </c>
      <c r="N111" s="58" t="s">
        <v>6694</v>
      </c>
      <c r="O111" s="58" t="s">
        <v>3071</v>
      </c>
      <c r="P111" s="58" t="s">
        <v>3071</v>
      </c>
      <c r="Q111" s="58" t="s">
        <v>4843</v>
      </c>
      <c r="R111" s="58" t="s">
        <v>5763</v>
      </c>
      <c r="S111" s="58" t="s">
        <v>5764</v>
      </c>
      <c r="T111" s="58" t="s">
        <v>5726</v>
      </c>
      <c r="U111" s="58" t="s">
        <v>3071</v>
      </c>
      <c r="V111" s="58" t="s">
        <v>3068</v>
      </c>
      <c r="W111" s="58" t="s">
        <v>3071</v>
      </c>
      <c r="X111" s="58" t="s">
        <v>6695</v>
      </c>
      <c r="Y111" s="58" t="s">
        <v>5728</v>
      </c>
      <c r="Z111" s="58" t="s">
        <v>3484</v>
      </c>
      <c r="AA111" s="58" t="s">
        <v>6079</v>
      </c>
      <c r="AB111" s="58" t="s">
        <v>3071</v>
      </c>
      <c r="AC111" s="58" t="s">
        <v>6036</v>
      </c>
      <c r="AD111" s="58" t="s">
        <v>3071</v>
      </c>
      <c r="AE111" s="58" t="s">
        <v>3071</v>
      </c>
      <c r="AF111" s="58" t="s">
        <v>3071</v>
      </c>
      <c r="AG111" s="58" t="s">
        <v>3071</v>
      </c>
      <c r="AH111" s="58" t="s">
        <v>3071</v>
      </c>
      <c r="AI111" s="58" t="s">
        <v>3071</v>
      </c>
      <c r="AJ111" s="58" t="s">
        <v>3071</v>
      </c>
      <c r="AK111" s="58" t="s">
        <v>1286</v>
      </c>
      <c r="AL111" s="58" t="s">
        <v>6696</v>
      </c>
      <c r="AM111" s="58" t="s">
        <v>3071</v>
      </c>
      <c r="AN111" s="58" t="s">
        <v>6697</v>
      </c>
      <c r="AO111" s="58" t="s">
        <v>3071</v>
      </c>
      <c r="AP111" s="60">
        <v>45849.7381134259</v>
      </c>
      <c r="AQ111" s="58" t="s">
        <v>3071</v>
      </c>
      <c r="AR111" s="58" t="s">
        <v>3521</v>
      </c>
      <c r="AS111" s="58" t="s">
        <v>3098</v>
      </c>
      <c r="AT111" s="58" t="s">
        <v>5730</v>
      </c>
      <c r="AU111" s="58" t="s">
        <v>6698</v>
      </c>
      <c r="AV111" s="58" t="s">
        <v>3071</v>
      </c>
      <c r="AW111" s="60">
        <v>45772.7858449074</v>
      </c>
      <c r="AX111" s="58" t="s">
        <v>6696</v>
      </c>
      <c r="AY111" s="58" t="s">
        <v>5731</v>
      </c>
      <c r="AZ111" s="58" t="s">
        <v>3071</v>
      </c>
      <c r="BA111" s="58" t="s">
        <v>3071</v>
      </c>
      <c r="BB111" s="58" t="s">
        <v>3071</v>
      </c>
      <c r="BC111" s="58" t="s">
        <v>5766</v>
      </c>
      <c r="BD111" s="58" t="s">
        <v>5732</v>
      </c>
      <c r="BE111" s="58" t="s">
        <v>5767</v>
      </c>
      <c r="BF111" s="58" t="s">
        <v>5734</v>
      </c>
      <c r="BG111" s="58" t="s">
        <v>3071</v>
      </c>
      <c r="BH111" s="58" t="s">
        <v>3071</v>
      </c>
      <c r="BI111" s="58" t="s">
        <v>2803</v>
      </c>
      <c r="BJ111" s="58" t="s">
        <v>3071</v>
      </c>
      <c r="BK111" s="58" t="s">
        <v>3071</v>
      </c>
      <c r="BL111" s="58">
        <v>3539473</v>
      </c>
      <c r="BM111" s="58" t="s">
        <v>6699</v>
      </c>
      <c r="BN111" s="58" t="s">
        <v>3071</v>
      </c>
      <c r="BO111" s="58">
        <v>6950</v>
      </c>
      <c r="BP111" s="58" t="s">
        <v>6040</v>
      </c>
      <c r="BQ111" s="58" t="s">
        <v>3071</v>
      </c>
      <c r="BR111" s="58" t="s">
        <v>6700</v>
      </c>
      <c r="BS111" s="58" t="s">
        <v>1286</v>
      </c>
      <c r="BT111" s="58" t="s">
        <v>3071</v>
      </c>
      <c r="BU111" s="58" t="s">
        <v>3071</v>
      </c>
      <c r="BV111" s="58" t="s">
        <v>5737</v>
      </c>
      <c r="BW111" s="58" t="s">
        <v>3071</v>
      </c>
      <c r="BX111" s="58">
        <v>6950</v>
      </c>
      <c r="BY111" s="58" t="s">
        <v>3071</v>
      </c>
      <c r="BZ111" s="58" t="s">
        <v>3071</v>
      </c>
      <c r="CA111" s="58" t="s">
        <v>3071</v>
      </c>
      <c r="CB111" s="58" t="s">
        <v>3071</v>
      </c>
      <c r="CC111" s="58" t="s">
        <v>3071</v>
      </c>
      <c r="CD111" s="58" t="s">
        <v>3071</v>
      </c>
      <c r="CE111" s="58" t="s">
        <v>5738</v>
      </c>
      <c r="CF111" s="58" t="s">
        <v>5739</v>
      </c>
    </row>
    <row r="112" s="58" customFormat="1" spans="1:84">
      <c r="A112" s="58">
        <v>26245</v>
      </c>
      <c r="B112" s="58" t="s">
        <v>5749</v>
      </c>
      <c r="C112" s="58" t="s">
        <v>3071</v>
      </c>
      <c r="D112" s="58" t="s">
        <v>6701</v>
      </c>
      <c r="E112" s="58" t="s">
        <v>5721</v>
      </c>
      <c r="F112" s="58" t="s">
        <v>6702</v>
      </c>
      <c r="G112" s="58" t="s">
        <v>714</v>
      </c>
      <c r="H112" s="58" t="s">
        <v>6157</v>
      </c>
      <c r="I112" s="58">
        <v>118.14</v>
      </c>
      <c r="J112" s="58" t="s">
        <v>3071</v>
      </c>
      <c r="K112" s="58" t="s">
        <v>3071</v>
      </c>
      <c r="L112" s="58" t="s">
        <v>5773</v>
      </c>
      <c r="M112" s="58" t="s">
        <v>6694</v>
      </c>
      <c r="N112" s="58" t="s">
        <v>6694</v>
      </c>
      <c r="O112" s="58" t="s">
        <v>3071</v>
      </c>
      <c r="P112" s="58" t="s">
        <v>3071</v>
      </c>
      <c r="Q112" s="58" t="s">
        <v>6157</v>
      </c>
      <c r="R112" s="58" t="s">
        <v>6159</v>
      </c>
      <c r="S112" s="58" t="s">
        <v>6160</v>
      </c>
      <c r="T112" s="58" t="s">
        <v>3071</v>
      </c>
      <c r="U112" s="58" t="s">
        <v>3071</v>
      </c>
      <c r="V112" s="58" t="s">
        <v>3068</v>
      </c>
      <c r="W112" s="58" t="s">
        <v>3071</v>
      </c>
      <c r="X112" s="58" t="s">
        <v>6703</v>
      </c>
      <c r="Y112" s="58" t="s">
        <v>5728</v>
      </c>
      <c r="Z112" s="58" t="s">
        <v>6694</v>
      </c>
      <c r="AA112" s="58" t="s">
        <v>6330</v>
      </c>
      <c r="AB112" s="58" t="s">
        <v>5755</v>
      </c>
      <c r="AC112" s="58" t="s">
        <v>6036</v>
      </c>
      <c r="AD112" s="58" t="s">
        <v>3071</v>
      </c>
      <c r="AE112" s="58" t="s">
        <v>3071</v>
      </c>
      <c r="AF112" s="58" t="s">
        <v>5756</v>
      </c>
      <c r="AG112" s="58" t="s">
        <v>3071</v>
      </c>
      <c r="AH112" s="58" t="s">
        <v>3071</v>
      </c>
      <c r="AI112" s="58" t="s">
        <v>5756</v>
      </c>
      <c r="AJ112" s="58" t="s">
        <v>3071</v>
      </c>
      <c r="AK112" s="58" t="s">
        <v>1286</v>
      </c>
      <c r="AL112" s="58" t="s">
        <v>6704</v>
      </c>
      <c r="AM112" s="58" t="s">
        <v>3071</v>
      </c>
      <c r="AN112" s="58" t="s">
        <v>6221</v>
      </c>
      <c r="AO112" s="58" t="s">
        <v>3071</v>
      </c>
      <c r="AP112" s="60">
        <v>45814.7119791667</v>
      </c>
      <c r="AQ112" s="58" t="s">
        <v>3071</v>
      </c>
      <c r="AR112" s="58" t="s">
        <v>3856</v>
      </c>
      <c r="AS112" s="58" t="s">
        <v>3071</v>
      </c>
      <c r="AT112" s="58" t="s">
        <v>5757</v>
      </c>
      <c r="AU112" s="58" t="s">
        <v>6705</v>
      </c>
      <c r="AV112" s="58" t="s">
        <v>6701</v>
      </c>
      <c r="AW112" s="60">
        <v>45770.4384606481</v>
      </c>
      <c r="AX112" s="58" t="s">
        <v>6704</v>
      </c>
      <c r="AY112" s="58" t="s">
        <v>5731</v>
      </c>
      <c r="AZ112" s="58" t="s">
        <v>3071</v>
      </c>
      <c r="BA112" s="58" t="s">
        <v>3071</v>
      </c>
      <c r="BB112" s="58" t="s">
        <v>3071</v>
      </c>
      <c r="BC112" s="58" t="s">
        <v>3071</v>
      </c>
      <c r="BD112" s="58" t="s">
        <v>5758</v>
      </c>
      <c r="BE112" s="58" t="s">
        <v>3071</v>
      </c>
      <c r="BF112" s="58" t="s">
        <v>5734</v>
      </c>
      <c r="BG112" s="58" t="s">
        <v>3071</v>
      </c>
      <c r="BH112" s="58" t="s">
        <v>3071</v>
      </c>
      <c r="BI112" s="58" t="s">
        <v>5759</v>
      </c>
      <c r="BJ112" s="58" t="s">
        <v>3071</v>
      </c>
      <c r="BK112" s="58" t="s">
        <v>3071</v>
      </c>
      <c r="BL112" s="58" t="s">
        <v>3071</v>
      </c>
      <c r="BM112" s="58" t="s">
        <v>3071</v>
      </c>
      <c r="BN112" s="58">
        <v>118.14</v>
      </c>
      <c r="BO112" s="58" t="s">
        <v>3071</v>
      </c>
      <c r="BP112" s="58" t="s">
        <v>6293</v>
      </c>
      <c r="BQ112" s="58" t="s">
        <v>3071</v>
      </c>
      <c r="BR112" s="58" t="s">
        <v>3071</v>
      </c>
      <c r="BS112" s="58" t="s">
        <v>3071</v>
      </c>
      <c r="BT112" s="58" t="s">
        <v>1286</v>
      </c>
      <c r="BU112" s="58" t="s">
        <v>3071</v>
      </c>
      <c r="BV112" s="58" t="s">
        <v>5737</v>
      </c>
      <c r="BW112" s="58" t="s">
        <v>3071</v>
      </c>
      <c r="BX112" s="58">
        <v>118.14</v>
      </c>
      <c r="BY112" s="58" t="s">
        <v>3071</v>
      </c>
      <c r="BZ112" s="58" t="s">
        <v>714</v>
      </c>
      <c r="CA112" s="58" t="s">
        <v>3071</v>
      </c>
      <c r="CB112" s="58" t="s">
        <v>3071</v>
      </c>
      <c r="CC112" s="58" t="s">
        <v>3071</v>
      </c>
      <c r="CD112" s="58" t="s">
        <v>3071</v>
      </c>
      <c r="CE112" s="58" t="s">
        <v>5738</v>
      </c>
      <c r="CF112" s="58" t="s">
        <v>5739</v>
      </c>
    </row>
    <row r="113" s="58" customFormat="1" spans="1:84">
      <c r="A113" s="58">
        <v>26791</v>
      </c>
      <c r="B113" s="58" t="s">
        <v>3071</v>
      </c>
      <c r="C113" s="58" t="s">
        <v>6706</v>
      </c>
      <c r="D113" s="58" t="s">
        <v>3071</v>
      </c>
      <c r="E113" s="58" t="s">
        <v>5721</v>
      </c>
      <c r="F113" s="58" t="s">
        <v>6707</v>
      </c>
      <c r="G113" s="58" t="s">
        <v>714</v>
      </c>
      <c r="H113" s="58" t="s">
        <v>3714</v>
      </c>
      <c r="I113" s="58">
        <v>4800</v>
      </c>
      <c r="J113" s="58" t="s">
        <v>3071</v>
      </c>
      <c r="K113" s="58" t="s">
        <v>3071</v>
      </c>
      <c r="L113" s="58" t="s">
        <v>5773</v>
      </c>
      <c r="M113" s="58" t="s">
        <v>6708</v>
      </c>
      <c r="N113" s="58" t="s">
        <v>6708</v>
      </c>
      <c r="O113" s="58" t="s">
        <v>3071</v>
      </c>
      <c r="P113" s="58" t="s">
        <v>3071</v>
      </c>
      <c r="Q113" s="58" t="s">
        <v>3714</v>
      </c>
      <c r="R113" s="58" t="s">
        <v>6709</v>
      </c>
      <c r="S113" s="58" t="s">
        <v>6710</v>
      </c>
      <c r="T113" s="58" t="s">
        <v>5726</v>
      </c>
      <c r="U113" s="58" t="s">
        <v>3071</v>
      </c>
      <c r="V113" s="58" t="s">
        <v>3068</v>
      </c>
      <c r="W113" s="58" t="s">
        <v>3071</v>
      </c>
      <c r="X113" s="58" t="s">
        <v>6711</v>
      </c>
      <c r="Y113" s="58" t="s">
        <v>5728</v>
      </c>
      <c r="Z113" s="58" t="s">
        <v>6694</v>
      </c>
      <c r="AA113" s="58" t="s">
        <v>6394</v>
      </c>
      <c r="AB113" s="58" t="s">
        <v>3071</v>
      </c>
      <c r="AC113" s="58" t="s">
        <v>6036</v>
      </c>
      <c r="AD113" s="58" t="s">
        <v>3071</v>
      </c>
      <c r="AE113" s="58" t="s">
        <v>3071</v>
      </c>
      <c r="AF113" s="58" t="s">
        <v>3071</v>
      </c>
      <c r="AG113" s="58" t="s">
        <v>3071</v>
      </c>
      <c r="AH113" s="58" t="s">
        <v>3071</v>
      </c>
      <c r="AI113" s="58" t="s">
        <v>3071</v>
      </c>
      <c r="AJ113" s="58" t="s">
        <v>3071</v>
      </c>
      <c r="AK113" s="58" t="s">
        <v>1286</v>
      </c>
      <c r="AL113" s="58" t="s">
        <v>6712</v>
      </c>
      <c r="AM113" s="58" t="s">
        <v>3071</v>
      </c>
      <c r="AN113" s="58" t="s">
        <v>6713</v>
      </c>
      <c r="AO113" s="58" t="s">
        <v>3071</v>
      </c>
      <c r="AP113" s="60">
        <v>45821.7426041667</v>
      </c>
      <c r="AQ113" s="58" t="s">
        <v>3071</v>
      </c>
      <c r="AR113" s="58" t="s">
        <v>3856</v>
      </c>
      <c r="AS113" s="58" t="s">
        <v>3098</v>
      </c>
      <c r="AT113" s="58" t="s">
        <v>5730</v>
      </c>
      <c r="AU113" s="58" t="s">
        <v>6714</v>
      </c>
      <c r="AV113" s="58" t="s">
        <v>3071</v>
      </c>
      <c r="AW113" s="60">
        <v>45770.619537037</v>
      </c>
      <c r="AX113" s="58" t="s">
        <v>6712</v>
      </c>
      <c r="AY113" s="58" t="s">
        <v>5731</v>
      </c>
      <c r="AZ113" s="58" t="s">
        <v>3071</v>
      </c>
      <c r="BA113" s="58" t="s">
        <v>3071</v>
      </c>
      <c r="BB113" s="58" t="s">
        <v>3071</v>
      </c>
      <c r="BC113" s="58" t="s">
        <v>5079</v>
      </c>
      <c r="BD113" s="58" t="s">
        <v>5818</v>
      </c>
      <c r="BE113" s="58" t="s">
        <v>2867</v>
      </c>
      <c r="BF113" s="58" t="s">
        <v>5734</v>
      </c>
      <c r="BG113" s="58" t="s">
        <v>3071</v>
      </c>
      <c r="BH113" s="58" t="s">
        <v>3071</v>
      </c>
      <c r="BI113" s="58" t="s">
        <v>2803</v>
      </c>
      <c r="BJ113" s="58" t="s">
        <v>3071</v>
      </c>
      <c r="BK113" s="58" t="s">
        <v>3071</v>
      </c>
      <c r="BL113" s="58">
        <v>3324347</v>
      </c>
      <c r="BM113" s="58" t="s">
        <v>6715</v>
      </c>
      <c r="BN113" s="58" t="s">
        <v>3071</v>
      </c>
      <c r="BO113" s="58">
        <v>800</v>
      </c>
      <c r="BP113" s="58" t="s">
        <v>6293</v>
      </c>
      <c r="BQ113" s="58" t="s">
        <v>3071</v>
      </c>
      <c r="BR113" s="58" t="s">
        <v>6716</v>
      </c>
      <c r="BS113" s="58" t="s">
        <v>1286</v>
      </c>
      <c r="BT113" s="58" t="s">
        <v>3071</v>
      </c>
      <c r="BU113" s="58" t="s">
        <v>3071</v>
      </c>
      <c r="BV113" s="58" t="s">
        <v>5737</v>
      </c>
      <c r="BW113" s="58" t="s">
        <v>3071</v>
      </c>
      <c r="BX113" s="58">
        <v>800</v>
      </c>
      <c r="BY113" s="58" t="s">
        <v>3071</v>
      </c>
      <c r="BZ113" s="58" t="s">
        <v>3071</v>
      </c>
      <c r="CA113" s="58" t="s">
        <v>3071</v>
      </c>
      <c r="CB113" s="58" t="s">
        <v>3071</v>
      </c>
      <c r="CC113" s="58" t="s">
        <v>3071</v>
      </c>
      <c r="CD113" s="58" t="s">
        <v>3071</v>
      </c>
      <c r="CE113" s="58" t="s">
        <v>5738</v>
      </c>
      <c r="CF113" s="58" t="s">
        <v>5739</v>
      </c>
    </row>
    <row r="114" s="58" customFormat="1" spans="1:84">
      <c r="A114" s="58">
        <v>27553</v>
      </c>
      <c r="B114" s="58" t="s">
        <v>5749</v>
      </c>
      <c r="C114" s="58" t="s">
        <v>3071</v>
      </c>
      <c r="D114" s="58" t="s">
        <v>6717</v>
      </c>
      <c r="E114" s="58" t="s">
        <v>5721</v>
      </c>
      <c r="F114" s="58" t="s">
        <v>6718</v>
      </c>
      <c r="G114" s="58" t="s">
        <v>714</v>
      </c>
      <c r="H114" s="58" t="s">
        <v>6157</v>
      </c>
      <c r="I114" s="58">
        <v>118</v>
      </c>
      <c r="J114" s="58" t="s">
        <v>3071</v>
      </c>
      <c r="K114" s="58" t="s">
        <v>3071</v>
      </c>
      <c r="L114" s="58" t="s">
        <v>5773</v>
      </c>
      <c r="M114" s="58" t="s">
        <v>6719</v>
      </c>
      <c r="N114" s="58" t="s">
        <v>6719</v>
      </c>
      <c r="O114" s="58" t="s">
        <v>3071</v>
      </c>
      <c r="P114" s="58" t="s">
        <v>3071</v>
      </c>
      <c r="Q114" s="58" t="s">
        <v>6157</v>
      </c>
      <c r="R114" s="58" t="s">
        <v>6159</v>
      </c>
      <c r="S114" s="58" t="s">
        <v>6160</v>
      </c>
      <c r="T114" s="58" t="s">
        <v>3071</v>
      </c>
      <c r="U114" s="58" t="s">
        <v>3071</v>
      </c>
      <c r="V114" s="58" t="s">
        <v>3068</v>
      </c>
      <c r="W114" s="58" t="s">
        <v>3071</v>
      </c>
      <c r="X114" s="58" t="s">
        <v>6161</v>
      </c>
      <c r="Y114" s="58" t="s">
        <v>5728</v>
      </c>
      <c r="Z114" s="58" t="s">
        <v>6719</v>
      </c>
      <c r="AA114" s="58" t="s">
        <v>6547</v>
      </c>
      <c r="AB114" s="58" t="s">
        <v>5755</v>
      </c>
      <c r="AC114" s="58" t="s">
        <v>6036</v>
      </c>
      <c r="AD114" s="58" t="s">
        <v>3071</v>
      </c>
      <c r="AE114" s="58" t="s">
        <v>3071</v>
      </c>
      <c r="AF114" s="58" t="s">
        <v>5756</v>
      </c>
      <c r="AG114" s="58" t="s">
        <v>3071</v>
      </c>
      <c r="AH114" s="58" t="s">
        <v>3071</v>
      </c>
      <c r="AI114" s="58" t="s">
        <v>5756</v>
      </c>
      <c r="AJ114" s="58" t="s">
        <v>3071</v>
      </c>
      <c r="AK114" s="58" t="s">
        <v>1286</v>
      </c>
      <c r="AL114" s="58" t="s">
        <v>6720</v>
      </c>
      <c r="AM114" s="58" t="s">
        <v>3071</v>
      </c>
      <c r="AN114" s="58" t="s">
        <v>6721</v>
      </c>
      <c r="AO114" s="58" t="s">
        <v>3071</v>
      </c>
      <c r="AP114" s="60">
        <v>45785.7594328704</v>
      </c>
      <c r="AQ114" s="58" t="s">
        <v>3071</v>
      </c>
      <c r="AR114" s="58" t="s">
        <v>4456</v>
      </c>
      <c r="AS114" s="58" t="s">
        <v>3071</v>
      </c>
      <c r="AT114" s="58" t="s">
        <v>5757</v>
      </c>
      <c r="AU114" s="58" t="s">
        <v>6722</v>
      </c>
      <c r="AV114" s="58" t="s">
        <v>6717</v>
      </c>
      <c r="AW114" s="60">
        <v>45764.410775463</v>
      </c>
      <c r="AX114" s="58" t="s">
        <v>6720</v>
      </c>
      <c r="AY114" s="58" t="s">
        <v>5731</v>
      </c>
      <c r="AZ114" s="58" t="s">
        <v>3071</v>
      </c>
      <c r="BA114" s="58" t="s">
        <v>3071</v>
      </c>
      <c r="BB114" s="58" t="s">
        <v>3071</v>
      </c>
      <c r="BC114" s="58" t="s">
        <v>3071</v>
      </c>
      <c r="BD114" s="58" t="s">
        <v>5758</v>
      </c>
      <c r="BE114" s="58" t="s">
        <v>3071</v>
      </c>
      <c r="BF114" s="58" t="s">
        <v>5734</v>
      </c>
      <c r="BG114" s="58" t="s">
        <v>3071</v>
      </c>
      <c r="BH114" s="58" t="s">
        <v>3071</v>
      </c>
      <c r="BI114" s="58" t="s">
        <v>5759</v>
      </c>
      <c r="BJ114" s="58" t="s">
        <v>3071</v>
      </c>
      <c r="BK114" s="58" t="s">
        <v>3071</v>
      </c>
      <c r="BL114" s="58" t="s">
        <v>3071</v>
      </c>
      <c r="BM114" s="58" t="s">
        <v>3071</v>
      </c>
      <c r="BN114" s="58">
        <v>118</v>
      </c>
      <c r="BO114" s="58" t="s">
        <v>3071</v>
      </c>
      <c r="BP114" s="58" t="s">
        <v>6527</v>
      </c>
      <c r="BQ114" s="58" t="s">
        <v>3071</v>
      </c>
      <c r="BR114" s="58" t="s">
        <v>3071</v>
      </c>
      <c r="BS114" s="58" t="s">
        <v>3071</v>
      </c>
      <c r="BT114" s="58" t="s">
        <v>1286</v>
      </c>
      <c r="BU114" s="58" t="s">
        <v>3071</v>
      </c>
      <c r="BV114" s="58" t="s">
        <v>5737</v>
      </c>
      <c r="BW114" s="58" t="s">
        <v>3071</v>
      </c>
      <c r="BX114" s="58">
        <v>118</v>
      </c>
      <c r="BY114" s="58" t="s">
        <v>3071</v>
      </c>
      <c r="BZ114" s="58" t="s">
        <v>714</v>
      </c>
      <c r="CA114" s="58" t="s">
        <v>3071</v>
      </c>
      <c r="CB114" s="58" t="s">
        <v>3071</v>
      </c>
      <c r="CC114" s="58" t="s">
        <v>3071</v>
      </c>
      <c r="CD114" s="58" t="s">
        <v>3071</v>
      </c>
      <c r="CE114" s="58" t="s">
        <v>5738</v>
      </c>
      <c r="CF114" s="58" t="s">
        <v>5739</v>
      </c>
    </row>
    <row r="115" s="58" customFormat="1" spans="1:84">
      <c r="A115" s="58">
        <v>28082</v>
      </c>
      <c r="B115" s="58" t="s">
        <v>5801</v>
      </c>
      <c r="C115" s="58" t="s">
        <v>3071</v>
      </c>
      <c r="D115" s="58" t="s">
        <v>6723</v>
      </c>
      <c r="E115" s="58" t="s">
        <v>5721</v>
      </c>
      <c r="F115" s="58" t="s">
        <v>6724</v>
      </c>
      <c r="G115" s="58" t="s">
        <v>714</v>
      </c>
      <c r="H115" s="58" t="s">
        <v>6725</v>
      </c>
      <c r="I115" s="58">
        <v>13480</v>
      </c>
      <c r="J115" s="58" t="s">
        <v>3071</v>
      </c>
      <c r="K115" s="58" t="s">
        <v>3071</v>
      </c>
      <c r="L115" s="58" t="s">
        <v>5721</v>
      </c>
      <c r="M115" s="58" t="s">
        <v>6726</v>
      </c>
      <c r="N115" s="58" t="s">
        <v>6726</v>
      </c>
      <c r="O115" s="58" t="s">
        <v>3071</v>
      </c>
      <c r="P115" s="58" t="s">
        <v>3071</v>
      </c>
      <c r="Q115" s="58" t="s">
        <v>6727</v>
      </c>
      <c r="R115" s="58" t="s">
        <v>6728</v>
      </c>
      <c r="S115" s="58" t="s">
        <v>6729</v>
      </c>
      <c r="T115" s="58" t="s">
        <v>3071</v>
      </c>
      <c r="U115" s="58" t="s">
        <v>3071</v>
      </c>
      <c r="V115" s="58" t="s">
        <v>3068</v>
      </c>
      <c r="W115" s="58" t="s">
        <v>3071</v>
      </c>
      <c r="X115" s="58" t="s">
        <v>6730</v>
      </c>
      <c r="Y115" s="58" t="s">
        <v>5728</v>
      </c>
      <c r="Z115" s="58" t="s">
        <v>6726</v>
      </c>
      <c r="AA115" s="58" t="s">
        <v>3071</v>
      </c>
      <c r="AB115" s="58" t="s">
        <v>5755</v>
      </c>
      <c r="AC115" s="58" t="s">
        <v>5756</v>
      </c>
      <c r="AD115" s="58" t="s">
        <v>3071</v>
      </c>
      <c r="AE115" s="58" t="s">
        <v>3071</v>
      </c>
      <c r="AF115" s="58" t="s">
        <v>5756</v>
      </c>
      <c r="AG115" s="58" t="s">
        <v>3071</v>
      </c>
      <c r="AH115" s="58" t="s">
        <v>3071</v>
      </c>
      <c r="AI115" s="58" t="s">
        <v>5756</v>
      </c>
      <c r="AJ115" s="58" t="s">
        <v>3071</v>
      </c>
      <c r="AK115" s="58" t="s">
        <v>3071</v>
      </c>
      <c r="AL115" s="58" t="s">
        <v>3071</v>
      </c>
      <c r="AM115" s="58" t="s">
        <v>3071</v>
      </c>
      <c r="AN115" s="58" t="s">
        <v>3071</v>
      </c>
      <c r="AO115" s="58" t="s">
        <v>3071</v>
      </c>
      <c r="AP115" s="60">
        <v>45762.948125</v>
      </c>
      <c r="AQ115" s="58" t="s">
        <v>3071</v>
      </c>
      <c r="AR115" s="58" t="s">
        <v>3071</v>
      </c>
      <c r="AS115" s="58" t="s">
        <v>3098</v>
      </c>
      <c r="AT115" s="58" t="s">
        <v>5730</v>
      </c>
      <c r="AU115" s="58" t="s">
        <v>3071</v>
      </c>
      <c r="AV115" s="58" t="s">
        <v>3071</v>
      </c>
      <c r="AW115" s="60">
        <v>45762.8475694444</v>
      </c>
      <c r="AX115" s="58" t="s">
        <v>3071</v>
      </c>
      <c r="AY115" s="58" t="s">
        <v>5731</v>
      </c>
      <c r="AZ115" s="58" t="s">
        <v>3071</v>
      </c>
      <c r="BA115" s="58" t="s">
        <v>3071</v>
      </c>
      <c r="BB115" s="58" t="s">
        <v>3071</v>
      </c>
      <c r="BC115" s="58" t="s">
        <v>3071</v>
      </c>
      <c r="BD115" s="58" t="s">
        <v>5983</v>
      </c>
      <c r="BE115" s="58" t="s">
        <v>6731</v>
      </c>
      <c r="BF115" s="58" t="s">
        <v>5734</v>
      </c>
      <c r="BG115" s="58" t="s">
        <v>3071</v>
      </c>
      <c r="BH115" s="58" t="s">
        <v>3071</v>
      </c>
      <c r="BI115" s="58" t="s">
        <v>5787</v>
      </c>
      <c r="BJ115" s="58" t="s">
        <v>3071</v>
      </c>
      <c r="BK115" s="58" t="s">
        <v>3071</v>
      </c>
      <c r="BL115" s="58" t="s">
        <v>3071</v>
      </c>
      <c r="BM115" s="58" t="s">
        <v>3071</v>
      </c>
      <c r="BN115" s="58">
        <v>13480</v>
      </c>
      <c r="BO115" s="58" t="s">
        <v>3071</v>
      </c>
      <c r="BP115" s="58" t="s">
        <v>3071</v>
      </c>
      <c r="BQ115" s="58" t="s">
        <v>3071</v>
      </c>
      <c r="BR115" s="58" t="s">
        <v>3071</v>
      </c>
      <c r="BS115" s="58" t="s">
        <v>3071</v>
      </c>
      <c r="BT115" s="58" t="s">
        <v>3071</v>
      </c>
      <c r="BU115" s="58" t="s">
        <v>3071</v>
      </c>
      <c r="BV115" s="58" t="s">
        <v>5737</v>
      </c>
      <c r="BW115" s="58" t="s">
        <v>3071</v>
      </c>
      <c r="BX115" s="58">
        <v>13480</v>
      </c>
      <c r="BY115" s="58" t="s">
        <v>3071</v>
      </c>
      <c r="BZ115" s="58" t="s">
        <v>3071</v>
      </c>
      <c r="CA115" s="58" t="s">
        <v>714</v>
      </c>
      <c r="CB115" s="58" t="s">
        <v>6732</v>
      </c>
      <c r="CC115" s="58" t="s">
        <v>3071</v>
      </c>
      <c r="CD115" s="58" t="s">
        <v>3071</v>
      </c>
      <c r="CE115" s="58" t="s">
        <v>5738</v>
      </c>
      <c r="CF115" s="58" t="s">
        <v>5739</v>
      </c>
    </row>
    <row r="116" s="58" customFormat="1" spans="1:84">
      <c r="A116" s="58">
        <v>28083</v>
      </c>
      <c r="B116" s="58" t="s">
        <v>5801</v>
      </c>
      <c r="C116" s="58" t="s">
        <v>3071</v>
      </c>
      <c r="D116" s="58" t="s">
        <v>6733</v>
      </c>
      <c r="E116" s="58" t="s">
        <v>5721</v>
      </c>
      <c r="F116" s="58" t="s">
        <v>6734</v>
      </c>
      <c r="G116" s="58" t="s">
        <v>714</v>
      </c>
      <c r="H116" s="58" t="s">
        <v>6167</v>
      </c>
      <c r="I116" s="58">
        <v>4722</v>
      </c>
      <c r="J116" s="58" t="s">
        <v>3071</v>
      </c>
      <c r="K116" s="58" t="s">
        <v>3071</v>
      </c>
      <c r="L116" s="58" t="s">
        <v>5773</v>
      </c>
      <c r="M116" s="58" t="s">
        <v>6726</v>
      </c>
      <c r="N116" s="58" t="s">
        <v>6726</v>
      </c>
      <c r="O116" s="58" t="s">
        <v>3071</v>
      </c>
      <c r="P116" s="58" t="s">
        <v>3071</v>
      </c>
      <c r="Q116" s="58" t="s">
        <v>6167</v>
      </c>
      <c r="R116" s="58" t="s">
        <v>6169</v>
      </c>
      <c r="S116" s="58" t="s">
        <v>6170</v>
      </c>
      <c r="T116" s="58" t="s">
        <v>3071</v>
      </c>
      <c r="U116" s="58" t="s">
        <v>3071</v>
      </c>
      <c r="V116" s="58" t="s">
        <v>3068</v>
      </c>
      <c r="W116" s="58" t="s">
        <v>3071</v>
      </c>
      <c r="X116" s="58" t="s">
        <v>6493</v>
      </c>
      <c r="Y116" s="58" t="s">
        <v>5728</v>
      </c>
      <c r="Z116" s="58" t="s">
        <v>6726</v>
      </c>
      <c r="AA116" s="58" t="s">
        <v>4128</v>
      </c>
      <c r="AB116" s="58" t="s">
        <v>5755</v>
      </c>
      <c r="AC116" s="58" t="s">
        <v>6036</v>
      </c>
      <c r="AD116" s="58" t="s">
        <v>3071</v>
      </c>
      <c r="AE116" s="58" t="s">
        <v>3071</v>
      </c>
      <c r="AF116" s="58" t="s">
        <v>5756</v>
      </c>
      <c r="AG116" s="58" t="s">
        <v>3071</v>
      </c>
      <c r="AH116" s="58" t="s">
        <v>3071</v>
      </c>
      <c r="AI116" s="58" t="s">
        <v>5756</v>
      </c>
      <c r="AJ116" s="58" t="s">
        <v>3071</v>
      </c>
      <c r="AK116" s="58" t="s">
        <v>1286</v>
      </c>
      <c r="AL116" s="58" t="s">
        <v>6735</v>
      </c>
      <c r="AM116" s="58" t="s">
        <v>3071</v>
      </c>
      <c r="AN116" s="58" t="s">
        <v>6549</v>
      </c>
      <c r="AO116" s="58" t="s">
        <v>3071</v>
      </c>
      <c r="AP116" s="60">
        <v>45771.6021643518</v>
      </c>
      <c r="AQ116" s="58" t="s">
        <v>3071</v>
      </c>
      <c r="AR116" s="58" t="s">
        <v>3899</v>
      </c>
      <c r="AS116" s="58" t="s">
        <v>3098</v>
      </c>
      <c r="AT116" s="58" t="s">
        <v>5730</v>
      </c>
      <c r="AU116" s="58" t="s">
        <v>6736</v>
      </c>
      <c r="AV116" s="58" t="s">
        <v>3071</v>
      </c>
      <c r="AW116" s="60">
        <v>45762.8475694444</v>
      </c>
      <c r="AX116" s="58" t="s">
        <v>6735</v>
      </c>
      <c r="AY116" s="58" t="s">
        <v>5731</v>
      </c>
      <c r="AZ116" s="58" t="s">
        <v>3071</v>
      </c>
      <c r="BA116" s="58" t="s">
        <v>3071</v>
      </c>
      <c r="BB116" s="58" t="s">
        <v>3071</v>
      </c>
      <c r="BC116" s="58" t="s">
        <v>3071</v>
      </c>
      <c r="BD116" s="58" t="s">
        <v>5983</v>
      </c>
      <c r="BE116" s="58" t="s">
        <v>3071</v>
      </c>
      <c r="BF116" s="58" t="s">
        <v>5734</v>
      </c>
      <c r="BG116" s="58" t="s">
        <v>3071</v>
      </c>
      <c r="BH116" s="58" t="s">
        <v>3071</v>
      </c>
      <c r="BI116" s="58" t="s">
        <v>2803</v>
      </c>
      <c r="BJ116" s="58" t="s">
        <v>3071</v>
      </c>
      <c r="BK116" s="58" t="s">
        <v>3071</v>
      </c>
      <c r="BL116" s="58" t="s">
        <v>3071</v>
      </c>
      <c r="BM116" s="58" t="s">
        <v>3071</v>
      </c>
      <c r="BN116" s="58">
        <v>4722</v>
      </c>
      <c r="BO116" s="58" t="s">
        <v>3071</v>
      </c>
      <c r="BP116" s="58" t="s">
        <v>6737</v>
      </c>
      <c r="BQ116" s="58" t="s">
        <v>3071</v>
      </c>
      <c r="BR116" s="58" t="s">
        <v>3071</v>
      </c>
      <c r="BS116" s="58" t="s">
        <v>3071</v>
      </c>
      <c r="BT116" s="58" t="s">
        <v>3071</v>
      </c>
      <c r="BU116" s="58" t="s">
        <v>3071</v>
      </c>
      <c r="BV116" s="58" t="s">
        <v>5737</v>
      </c>
      <c r="BW116" s="58" t="s">
        <v>3071</v>
      </c>
      <c r="BX116" s="58">
        <v>4722</v>
      </c>
      <c r="BY116" s="58" t="s">
        <v>3071</v>
      </c>
      <c r="BZ116" s="58" t="s">
        <v>3071</v>
      </c>
      <c r="CA116" s="58" t="s">
        <v>714</v>
      </c>
      <c r="CB116" s="58" t="s">
        <v>6732</v>
      </c>
      <c r="CC116" s="58" t="s">
        <v>3071</v>
      </c>
      <c r="CD116" s="58" t="s">
        <v>3071</v>
      </c>
      <c r="CE116" s="58" t="s">
        <v>5738</v>
      </c>
      <c r="CF116" s="58" t="s">
        <v>5739</v>
      </c>
    </row>
    <row r="117" s="58" customFormat="1" spans="1:84">
      <c r="A117" s="58">
        <v>28126</v>
      </c>
      <c r="B117" s="58" t="s">
        <v>3071</v>
      </c>
      <c r="C117" s="58" t="s">
        <v>6738</v>
      </c>
      <c r="D117" s="58" t="s">
        <v>3071</v>
      </c>
      <c r="E117" s="58" t="s">
        <v>5721</v>
      </c>
      <c r="F117" s="58" t="s">
        <v>6739</v>
      </c>
      <c r="G117" s="58" t="s">
        <v>714</v>
      </c>
      <c r="H117" s="58" t="s">
        <v>3495</v>
      </c>
      <c r="I117" s="58">
        <v>21000</v>
      </c>
      <c r="J117" s="58" t="s">
        <v>3071</v>
      </c>
      <c r="K117" s="58" t="s">
        <v>3071</v>
      </c>
      <c r="L117" s="58" t="s">
        <v>5773</v>
      </c>
      <c r="M117" s="58" t="s">
        <v>6740</v>
      </c>
      <c r="N117" s="58" t="s">
        <v>6740</v>
      </c>
      <c r="O117" s="58" t="s">
        <v>3071</v>
      </c>
      <c r="P117" s="58" t="s">
        <v>3071</v>
      </c>
      <c r="Q117" s="58" t="s">
        <v>3495</v>
      </c>
      <c r="R117" s="58" t="s">
        <v>6372</v>
      </c>
      <c r="S117" s="58" t="s">
        <v>6373</v>
      </c>
      <c r="T117" s="58" t="s">
        <v>5726</v>
      </c>
      <c r="U117" s="58" t="s">
        <v>3071</v>
      </c>
      <c r="V117" s="58" t="s">
        <v>3068</v>
      </c>
      <c r="W117" s="58" t="s">
        <v>3071</v>
      </c>
      <c r="X117" s="58" t="s">
        <v>6741</v>
      </c>
      <c r="Y117" s="58" t="s">
        <v>5728</v>
      </c>
      <c r="Z117" s="58" t="s">
        <v>6708</v>
      </c>
      <c r="AA117" s="58" t="s">
        <v>6394</v>
      </c>
      <c r="AB117" s="58" t="s">
        <v>3071</v>
      </c>
      <c r="AC117" s="58" t="s">
        <v>6036</v>
      </c>
      <c r="AD117" s="58" t="s">
        <v>3071</v>
      </c>
      <c r="AE117" s="58" t="s">
        <v>3071</v>
      </c>
      <c r="AF117" s="58" t="s">
        <v>3071</v>
      </c>
      <c r="AG117" s="58" t="s">
        <v>3071</v>
      </c>
      <c r="AH117" s="58" t="s">
        <v>3071</v>
      </c>
      <c r="AI117" s="58" t="s">
        <v>3071</v>
      </c>
      <c r="AJ117" s="58" t="s">
        <v>3071</v>
      </c>
      <c r="AK117" s="58" t="s">
        <v>1286</v>
      </c>
      <c r="AL117" s="58" t="s">
        <v>6742</v>
      </c>
      <c r="AM117" s="58" t="s">
        <v>3071</v>
      </c>
      <c r="AN117" s="58" t="s">
        <v>6721</v>
      </c>
      <c r="AO117" s="58" t="s">
        <v>3071</v>
      </c>
      <c r="AP117" s="60">
        <v>45821.7425810185</v>
      </c>
      <c r="AQ117" s="58" t="s">
        <v>3071</v>
      </c>
      <c r="AR117" s="58" t="s">
        <v>3856</v>
      </c>
      <c r="AS117" s="58" t="s">
        <v>3098</v>
      </c>
      <c r="AT117" s="58" t="s">
        <v>5730</v>
      </c>
      <c r="AU117" s="58" t="s">
        <v>6743</v>
      </c>
      <c r="AV117" s="58" t="s">
        <v>3071</v>
      </c>
      <c r="AW117" s="60">
        <v>45764.8751273148</v>
      </c>
      <c r="AX117" s="58" t="s">
        <v>6742</v>
      </c>
      <c r="AY117" s="58" t="s">
        <v>5731</v>
      </c>
      <c r="AZ117" s="58" t="s">
        <v>3071</v>
      </c>
      <c r="BA117" s="58" t="s">
        <v>3071</v>
      </c>
      <c r="BB117" s="58" t="s">
        <v>3071</v>
      </c>
      <c r="BC117" s="58" t="s">
        <v>4135</v>
      </c>
      <c r="BD117" s="58" t="s">
        <v>6199</v>
      </c>
      <c r="BE117" s="58" t="s">
        <v>2864</v>
      </c>
      <c r="BF117" s="58" t="s">
        <v>5734</v>
      </c>
      <c r="BG117" s="58" t="s">
        <v>3071</v>
      </c>
      <c r="BH117" s="58" t="s">
        <v>3071</v>
      </c>
      <c r="BI117" s="58" t="s">
        <v>2803</v>
      </c>
      <c r="BJ117" s="58" t="s">
        <v>3071</v>
      </c>
      <c r="BK117" s="58" t="s">
        <v>3071</v>
      </c>
      <c r="BL117" s="58">
        <v>3045432</v>
      </c>
      <c r="BM117" s="58" t="s">
        <v>6744</v>
      </c>
      <c r="BN117" s="58" t="s">
        <v>3071</v>
      </c>
      <c r="BO117" s="58">
        <v>7000</v>
      </c>
      <c r="BP117" s="58" t="s">
        <v>6293</v>
      </c>
      <c r="BQ117" s="58" t="s">
        <v>3071</v>
      </c>
      <c r="BR117" s="58" t="s">
        <v>6745</v>
      </c>
      <c r="BS117" s="58" t="s">
        <v>1286</v>
      </c>
      <c r="BT117" s="58" t="s">
        <v>3071</v>
      </c>
      <c r="BU117" s="58" t="s">
        <v>3071</v>
      </c>
      <c r="BV117" s="58" t="s">
        <v>5737</v>
      </c>
      <c r="BW117" s="58" t="s">
        <v>3071</v>
      </c>
      <c r="BX117" s="58">
        <v>7000</v>
      </c>
      <c r="BY117" s="58" t="s">
        <v>3071</v>
      </c>
      <c r="BZ117" s="58" t="s">
        <v>3071</v>
      </c>
      <c r="CA117" s="58" t="s">
        <v>3071</v>
      </c>
      <c r="CB117" s="58" t="s">
        <v>3071</v>
      </c>
      <c r="CC117" s="58" t="s">
        <v>3071</v>
      </c>
      <c r="CD117" s="58" t="s">
        <v>3071</v>
      </c>
      <c r="CE117" s="58" t="s">
        <v>5738</v>
      </c>
      <c r="CF117" s="58" t="s">
        <v>5739</v>
      </c>
    </row>
    <row r="118" s="58" customFormat="1" spans="1:84">
      <c r="A118" s="58">
        <v>28221</v>
      </c>
      <c r="B118" s="58" t="s">
        <v>3071</v>
      </c>
      <c r="C118" s="58" t="s">
        <v>6746</v>
      </c>
      <c r="D118" s="58" t="s">
        <v>3071</v>
      </c>
      <c r="E118" s="58" t="s">
        <v>5721</v>
      </c>
      <c r="F118" s="58" t="s">
        <v>6747</v>
      </c>
      <c r="G118" s="58" t="s">
        <v>714</v>
      </c>
      <c r="H118" s="58" t="s">
        <v>3692</v>
      </c>
      <c r="I118" s="58">
        <v>10000</v>
      </c>
      <c r="J118" s="58" t="s">
        <v>3071</v>
      </c>
      <c r="K118" s="58" t="s">
        <v>3071</v>
      </c>
      <c r="L118" s="58" t="s">
        <v>5773</v>
      </c>
      <c r="M118" s="58" t="s">
        <v>6748</v>
      </c>
      <c r="N118" s="58" t="s">
        <v>6748</v>
      </c>
      <c r="O118" s="58" t="s">
        <v>3071</v>
      </c>
      <c r="P118" s="58" t="s">
        <v>3071</v>
      </c>
      <c r="Q118" s="58" t="s">
        <v>3692</v>
      </c>
      <c r="R118" s="58" t="s">
        <v>6749</v>
      </c>
      <c r="S118" s="58" t="s">
        <v>6750</v>
      </c>
      <c r="T118" s="58" t="s">
        <v>5726</v>
      </c>
      <c r="U118" s="58" t="s">
        <v>3071</v>
      </c>
      <c r="V118" s="58" t="s">
        <v>3068</v>
      </c>
      <c r="W118" s="58" t="s">
        <v>3071</v>
      </c>
      <c r="X118" s="58" t="s">
        <v>6751</v>
      </c>
      <c r="Y118" s="58" t="s">
        <v>5728</v>
      </c>
      <c r="Z118" s="58" t="s">
        <v>3449</v>
      </c>
      <c r="AA118" s="58" t="s">
        <v>6330</v>
      </c>
      <c r="AB118" s="58" t="s">
        <v>3071</v>
      </c>
      <c r="AC118" s="58" t="s">
        <v>6036</v>
      </c>
      <c r="AD118" s="58" t="s">
        <v>3071</v>
      </c>
      <c r="AE118" s="58" t="s">
        <v>3071</v>
      </c>
      <c r="AF118" s="58" t="s">
        <v>3071</v>
      </c>
      <c r="AG118" s="58" t="s">
        <v>3071</v>
      </c>
      <c r="AH118" s="58" t="s">
        <v>3071</v>
      </c>
      <c r="AI118" s="58" t="s">
        <v>3071</v>
      </c>
      <c r="AJ118" s="58" t="s">
        <v>3071</v>
      </c>
      <c r="AK118" s="58" t="s">
        <v>1286</v>
      </c>
      <c r="AL118" s="58" t="s">
        <v>6752</v>
      </c>
      <c r="AM118" s="58" t="s">
        <v>3071</v>
      </c>
      <c r="AN118" s="58" t="s">
        <v>6384</v>
      </c>
      <c r="AO118" s="58" t="s">
        <v>3071</v>
      </c>
      <c r="AP118" s="60">
        <v>45814.7122106481</v>
      </c>
      <c r="AQ118" s="58" t="s">
        <v>3071</v>
      </c>
      <c r="AR118" s="58" t="s">
        <v>3856</v>
      </c>
      <c r="AS118" s="58" t="s">
        <v>3098</v>
      </c>
      <c r="AT118" s="58" t="s">
        <v>5730</v>
      </c>
      <c r="AU118" s="58" t="s">
        <v>6753</v>
      </c>
      <c r="AV118" s="58" t="s">
        <v>3071</v>
      </c>
      <c r="AW118" s="60">
        <v>45762.8520138889</v>
      </c>
      <c r="AX118" s="58" t="s">
        <v>6752</v>
      </c>
      <c r="AY118" s="58" t="s">
        <v>5731</v>
      </c>
      <c r="AZ118" s="58" t="s">
        <v>3071</v>
      </c>
      <c r="BA118" s="58" t="s">
        <v>3071</v>
      </c>
      <c r="BB118" s="58" t="s">
        <v>3071</v>
      </c>
      <c r="BC118" s="58" t="s">
        <v>3281</v>
      </c>
      <c r="BD118" s="58" t="s">
        <v>5818</v>
      </c>
      <c r="BE118" s="58" t="s">
        <v>2879</v>
      </c>
      <c r="BF118" s="58" t="s">
        <v>5734</v>
      </c>
      <c r="BG118" s="58" t="s">
        <v>3071</v>
      </c>
      <c r="BH118" s="58" t="s">
        <v>3071</v>
      </c>
      <c r="BI118" s="58" t="s">
        <v>2803</v>
      </c>
      <c r="BJ118" s="58" t="s">
        <v>3071</v>
      </c>
      <c r="BK118" s="58" t="s">
        <v>3071</v>
      </c>
      <c r="BL118" s="58">
        <v>3433460</v>
      </c>
      <c r="BM118" s="58" t="s">
        <v>6754</v>
      </c>
      <c r="BN118" s="58" t="s">
        <v>3071</v>
      </c>
      <c r="BO118" s="58">
        <v>10000</v>
      </c>
      <c r="BP118" s="58" t="s">
        <v>6293</v>
      </c>
      <c r="BQ118" s="58" t="s">
        <v>3071</v>
      </c>
      <c r="BR118" s="58" t="s">
        <v>6755</v>
      </c>
      <c r="BS118" s="58" t="s">
        <v>1286</v>
      </c>
      <c r="BT118" s="58" t="s">
        <v>3071</v>
      </c>
      <c r="BU118" s="58" t="s">
        <v>3071</v>
      </c>
      <c r="BV118" s="58" t="s">
        <v>5737</v>
      </c>
      <c r="BW118" s="58" t="s">
        <v>3071</v>
      </c>
      <c r="BX118" s="58">
        <v>10000</v>
      </c>
      <c r="BY118" s="58" t="s">
        <v>3071</v>
      </c>
      <c r="BZ118" s="58" t="s">
        <v>3071</v>
      </c>
      <c r="CA118" s="58" t="s">
        <v>3071</v>
      </c>
      <c r="CB118" s="58" t="s">
        <v>3071</v>
      </c>
      <c r="CC118" s="58" t="s">
        <v>3071</v>
      </c>
      <c r="CD118" s="58" t="s">
        <v>3071</v>
      </c>
      <c r="CE118" s="58" t="s">
        <v>5738</v>
      </c>
      <c r="CF118" s="58" t="s">
        <v>5739</v>
      </c>
    </row>
    <row r="119" s="58" customFormat="1" spans="1:84">
      <c r="A119" s="58">
        <v>28222</v>
      </c>
      <c r="B119" s="58" t="s">
        <v>3071</v>
      </c>
      <c r="C119" s="58" t="s">
        <v>6756</v>
      </c>
      <c r="D119" s="58" t="s">
        <v>3071</v>
      </c>
      <c r="E119" s="58" t="s">
        <v>5721</v>
      </c>
      <c r="F119" s="58" t="s">
        <v>6757</v>
      </c>
      <c r="G119" s="58" t="s">
        <v>714</v>
      </c>
      <c r="H119" s="58" t="s">
        <v>3657</v>
      </c>
      <c r="I119" s="58">
        <v>14049.99</v>
      </c>
      <c r="J119" s="58" t="s">
        <v>3071</v>
      </c>
      <c r="K119" s="58" t="s">
        <v>3071</v>
      </c>
      <c r="L119" s="58" t="s">
        <v>5773</v>
      </c>
      <c r="M119" s="58" t="s">
        <v>6748</v>
      </c>
      <c r="N119" s="58" t="s">
        <v>6748</v>
      </c>
      <c r="O119" s="58" t="s">
        <v>3071</v>
      </c>
      <c r="P119" s="58" t="s">
        <v>3071</v>
      </c>
      <c r="Q119" s="58" t="s">
        <v>3657</v>
      </c>
      <c r="R119" s="58" t="s">
        <v>6044</v>
      </c>
      <c r="S119" s="58" t="s">
        <v>6045</v>
      </c>
      <c r="T119" s="58" t="s">
        <v>5726</v>
      </c>
      <c r="U119" s="58" t="s">
        <v>3071</v>
      </c>
      <c r="V119" s="58" t="s">
        <v>3068</v>
      </c>
      <c r="W119" s="58" t="s">
        <v>3071</v>
      </c>
      <c r="X119" s="58" t="s">
        <v>6758</v>
      </c>
      <c r="Y119" s="58" t="s">
        <v>5728</v>
      </c>
      <c r="Z119" s="58" t="s">
        <v>3449</v>
      </c>
      <c r="AA119" s="58" t="s">
        <v>6330</v>
      </c>
      <c r="AB119" s="58" t="s">
        <v>3071</v>
      </c>
      <c r="AC119" s="58" t="s">
        <v>6036</v>
      </c>
      <c r="AD119" s="58" t="s">
        <v>3071</v>
      </c>
      <c r="AE119" s="58" t="s">
        <v>3071</v>
      </c>
      <c r="AF119" s="58" t="s">
        <v>3071</v>
      </c>
      <c r="AG119" s="58" t="s">
        <v>3071</v>
      </c>
      <c r="AH119" s="58" t="s">
        <v>3071</v>
      </c>
      <c r="AI119" s="58" t="s">
        <v>3071</v>
      </c>
      <c r="AJ119" s="58" t="s">
        <v>3071</v>
      </c>
      <c r="AK119" s="58" t="s">
        <v>1286</v>
      </c>
      <c r="AL119" s="58" t="s">
        <v>6759</v>
      </c>
      <c r="AM119" s="58" t="s">
        <v>3071</v>
      </c>
      <c r="AN119" s="58" t="s">
        <v>6760</v>
      </c>
      <c r="AO119" s="58" t="s">
        <v>3071</v>
      </c>
      <c r="AP119" s="60">
        <v>45814.7123148148</v>
      </c>
      <c r="AQ119" s="58" t="s">
        <v>3071</v>
      </c>
      <c r="AR119" s="58" t="s">
        <v>3856</v>
      </c>
      <c r="AS119" s="58" t="s">
        <v>3098</v>
      </c>
      <c r="AT119" s="58" t="s">
        <v>5730</v>
      </c>
      <c r="AU119" s="58" t="s">
        <v>6761</v>
      </c>
      <c r="AV119" s="58" t="s">
        <v>3071</v>
      </c>
      <c r="AW119" s="60">
        <v>45762.8561921296</v>
      </c>
      <c r="AX119" s="58" t="s">
        <v>6759</v>
      </c>
      <c r="AY119" s="58" t="s">
        <v>5731</v>
      </c>
      <c r="AZ119" s="58" t="s">
        <v>3071</v>
      </c>
      <c r="BA119" s="58" t="s">
        <v>3071</v>
      </c>
      <c r="BB119" s="58" t="s">
        <v>3071</v>
      </c>
      <c r="BC119" s="58" t="s">
        <v>4918</v>
      </c>
      <c r="BD119" s="58" t="s">
        <v>6047</v>
      </c>
      <c r="BE119" s="58" t="s">
        <v>2840</v>
      </c>
      <c r="BF119" s="58" t="s">
        <v>5734</v>
      </c>
      <c r="BG119" s="58" t="s">
        <v>3071</v>
      </c>
      <c r="BH119" s="58" t="s">
        <v>3071</v>
      </c>
      <c r="BI119" s="58" t="s">
        <v>2803</v>
      </c>
      <c r="BJ119" s="58" t="s">
        <v>3071</v>
      </c>
      <c r="BK119" s="58" t="s">
        <v>3071</v>
      </c>
      <c r="BL119" s="58">
        <v>3450866</v>
      </c>
      <c r="BM119" s="58" t="s">
        <v>6762</v>
      </c>
      <c r="BN119" s="58" t="s">
        <v>3071</v>
      </c>
      <c r="BO119" s="58">
        <v>4683.33</v>
      </c>
      <c r="BP119" s="58" t="s">
        <v>6293</v>
      </c>
      <c r="BQ119" s="58" t="s">
        <v>3071</v>
      </c>
      <c r="BR119" s="58" t="s">
        <v>6763</v>
      </c>
      <c r="BS119" s="58" t="s">
        <v>1286</v>
      </c>
      <c r="BT119" s="58" t="s">
        <v>3071</v>
      </c>
      <c r="BU119" s="58" t="s">
        <v>3071</v>
      </c>
      <c r="BV119" s="58" t="s">
        <v>5737</v>
      </c>
      <c r="BW119" s="58" t="s">
        <v>3071</v>
      </c>
      <c r="BX119" s="58">
        <v>4683.33</v>
      </c>
      <c r="BY119" s="58" t="s">
        <v>3071</v>
      </c>
      <c r="BZ119" s="58" t="s">
        <v>3071</v>
      </c>
      <c r="CA119" s="58" t="s">
        <v>3071</v>
      </c>
      <c r="CB119" s="58" t="s">
        <v>3071</v>
      </c>
      <c r="CC119" s="58" t="s">
        <v>3071</v>
      </c>
      <c r="CD119" s="58" t="s">
        <v>3071</v>
      </c>
      <c r="CE119" s="58" t="s">
        <v>5738</v>
      </c>
      <c r="CF119" s="58" t="s">
        <v>5739</v>
      </c>
    </row>
    <row r="120" s="58" customFormat="1" spans="1:84">
      <c r="A120" s="58">
        <v>28228</v>
      </c>
      <c r="B120" s="58" t="s">
        <v>3071</v>
      </c>
      <c r="C120" s="58" t="s">
        <v>6764</v>
      </c>
      <c r="D120" s="58" t="s">
        <v>3071</v>
      </c>
      <c r="E120" s="58" t="s">
        <v>5721</v>
      </c>
      <c r="F120" s="58" t="s">
        <v>6765</v>
      </c>
      <c r="G120" s="58" t="s">
        <v>714</v>
      </c>
      <c r="H120" s="58" t="s">
        <v>3101</v>
      </c>
      <c r="I120" s="58">
        <v>115512</v>
      </c>
      <c r="J120" s="58" t="s">
        <v>3071</v>
      </c>
      <c r="K120" s="58" t="s">
        <v>3071</v>
      </c>
      <c r="L120" s="58" t="s">
        <v>5773</v>
      </c>
      <c r="M120" s="58" t="s">
        <v>6748</v>
      </c>
      <c r="N120" s="58" t="s">
        <v>6748</v>
      </c>
      <c r="O120" s="58" t="s">
        <v>3071</v>
      </c>
      <c r="P120" s="58" t="s">
        <v>3071</v>
      </c>
      <c r="Q120" s="58" t="s">
        <v>3101</v>
      </c>
      <c r="R120" s="58" t="s">
        <v>6052</v>
      </c>
      <c r="S120" s="58" t="s">
        <v>6053</v>
      </c>
      <c r="T120" s="58" t="s">
        <v>5726</v>
      </c>
      <c r="U120" s="58" t="s">
        <v>3071</v>
      </c>
      <c r="V120" s="58" t="s">
        <v>3068</v>
      </c>
      <c r="W120" s="58" t="s">
        <v>3071</v>
      </c>
      <c r="X120" s="58" t="s">
        <v>6766</v>
      </c>
      <c r="Y120" s="58" t="s">
        <v>5728</v>
      </c>
      <c r="Z120" s="58" t="s">
        <v>3449</v>
      </c>
      <c r="AA120" s="58" t="s">
        <v>6330</v>
      </c>
      <c r="AB120" s="58" t="s">
        <v>3071</v>
      </c>
      <c r="AC120" s="58" t="s">
        <v>6036</v>
      </c>
      <c r="AD120" s="58" t="s">
        <v>3071</v>
      </c>
      <c r="AE120" s="58" t="s">
        <v>3071</v>
      </c>
      <c r="AF120" s="58" t="s">
        <v>3071</v>
      </c>
      <c r="AG120" s="58" t="s">
        <v>3071</v>
      </c>
      <c r="AH120" s="58" t="s">
        <v>3071</v>
      </c>
      <c r="AI120" s="58" t="s">
        <v>3071</v>
      </c>
      <c r="AJ120" s="58" t="s">
        <v>3071</v>
      </c>
      <c r="AK120" s="58" t="s">
        <v>1286</v>
      </c>
      <c r="AL120" s="58" t="s">
        <v>6767</v>
      </c>
      <c r="AM120" s="58" t="s">
        <v>3071</v>
      </c>
      <c r="AN120" s="58" t="s">
        <v>6768</v>
      </c>
      <c r="AO120" s="58" t="s">
        <v>3071</v>
      </c>
      <c r="AP120" s="60">
        <v>45814.7122916667</v>
      </c>
      <c r="AQ120" s="58" t="s">
        <v>3071</v>
      </c>
      <c r="AR120" s="58" t="s">
        <v>3856</v>
      </c>
      <c r="AS120" s="58" t="s">
        <v>3098</v>
      </c>
      <c r="AT120" s="58" t="s">
        <v>5730</v>
      </c>
      <c r="AU120" s="58" t="s">
        <v>6769</v>
      </c>
      <c r="AV120" s="58" t="s">
        <v>3071</v>
      </c>
      <c r="AW120" s="60">
        <v>45762.8525578704</v>
      </c>
      <c r="AX120" s="58" t="s">
        <v>6767</v>
      </c>
      <c r="AY120" s="58" t="s">
        <v>5731</v>
      </c>
      <c r="AZ120" s="58" t="s">
        <v>3071</v>
      </c>
      <c r="BA120" s="58" t="s">
        <v>3071</v>
      </c>
      <c r="BB120" s="58" t="s">
        <v>3071</v>
      </c>
      <c r="BC120" s="58" t="s">
        <v>3086</v>
      </c>
      <c r="BD120" s="58" t="s">
        <v>6055</v>
      </c>
      <c r="BE120" s="58" t="s">
        <v>2836</v>
      </c>
      <c r="BF120" s="58" t="s">
        <v>5734</v>
      </c>
      <c r="BG120" s="58" t="s">
        <v>3071</v>
      </c>
      <c r="BH120" s="58" t="s">
        <v>3071</v>
      </c>
      <c r="BI120" s="58" t="s">
        <v>2803</v>
      </c>
      <c r="BJ120" s="58" t="s">
        <v>3071</v>
      </c>
      <c r="BK120" s="58" t="s">
        <v>3071</v>
      </c>
      <c r="BL120" s="58">
        <v>3324346</v>
      </c>
      <c r="BM120" s="58" t="s">
        <v>6770</v>
      </c>
      <c r="BN120" s="58" t="s">
        <v>3071</v>
      </c>
      <c r="BO120" s="58">
        <v>38504</v>
      </c>
      <c r="BP120" s="58" t="s">
        <v>6293</v>
      </c>
      <c r="BQ120" s="58" t="s">
        <v>3071</v>
      </c>
      <c r="BR120" s="58" t="s">
        <v>6771</v>
      </c>
      <c r="BS120" s="58" t="s">
        <v>1286</v>
      </c>
      <c r="BT120" s="58" t="s">
        <v>3071</v>
      </c>
      <c r="BU120" s="58" t="s">
        <v>3071</v>
      </c>
      <c r="BV120" s="58" t="s">
        <v>5737</v>
      </c>
      <c r="BW120" s="58" t="s">
        <v>3071</v>
      </c>
      <c r="BX120" s="58">
        <v>38504</v>
      </c>
      <c r="BY120" s="58" t="s">
        <v>3071</v>
      </c>
      <c r="BZ120" s="58" t="s">
        <v>3071</v>
      </c>
      <c r="CA120" s="58" t="s">
        <v>3071</v>
      </c>
      <c r="CB120" s="58" t="s">
        <v>3071</v>
      </c>
      <c r="CC120" s="58" t="s">
        <v>3071</v>
      </c>
      <c r="CD120" s="58" t="s">
        <v>3071</v>
      </c>
      <c r="CE120" s="58" t="s">
        <v>5738</v>
      </c>
      <c r="CF120" s="58" t="s">
        <v>5739</v>
      </c>
    </row>
    <row r="121" s="58" customFormat="1" spans="1:84">
      <c r="A121" s="58">
        <v>28243</v>
      </c>
      <c r="B121" s="58" t="s">
        <v>3071</v>
      </c>
      <c r="C121" s="58" t="s">
        <v>6772</v>
      </c>
      <c r="D121" s="58" t="s">
        <v>3071</v>
      </c>
      <c r="E121" s="58" t="s">
        <v>5721</v>
      </c>
      <c r="F121" s="58" t="s">
        <v>6773</v>
      </c>
      <c r="G121" s="58" t="s">
        <v>714</v>
      </c>
      <c r="H121" s="58" t="s">
        <v>3853</v>
      </c>
      <c r="I121" s="58">
        <v>3180</v>
      </c>
      <c r="J121" s="58" t="s">
        <v>3071</v>
      </c>
      <c r="K121" s="58" t="s">
        <v>3071</v>
      </c>
      <c r="L121" s="58" t="s">
        <v>5773</v>
      </c>
      <c r="M121" s="58" t="s">
        <v>6748</v>
      </c>
      <c r="N121" s="58" t="s">
        <v>6748</v>
      </c>
      <c r="O121" s="58" t="s">
        <v>3071</v>
      </c>
      <c r="P121" s="58" t="s">
        <v>3071</v>
      </c>
      <c r="Q121" s="58" t="s">
        <v>3853</v>
      </c>
      <c r="R121" s="58" t="s">
        <v>5847</v>
      </c>
      <c r="S121" s="58" t="s">
        <v>5848</v>
      </c>
      <c r="T121" s="58" t="s">
        <v>5726</v>
      </c>
      <c r="U121" s="58" t="s">
        <v>3071</v>
      </c>
      <c r="V121" s="58" t="s">
        <v>3068</v>
      </c>
      <c r="W121" s="58" t="s">
        <v>3071</v>
      </c>
      <c r="X121" s="58" t="s">
        <v>6774</v>
      </c>
      <c r="Y121" s="58" t="s">
        <v>5728</v>
      </c>
      <c r="Z121" s="58" t="s">
        <v>6726</v>
      </c>
      <c r="AA121" s="58" t="s">
        <v>6330</v>
      </c>
      <c r="AB121" s="58" t="s">
        <v>3071</v>
      </c>
      <c r="AC121" s="58" t="s">
        <v>6036</v>
      </c>
      <c r="AD121" s="58" t="s">
        <v>3071</v>
      </c>
      <c r="AE121" s="58" t="s">
        <v>3071</v>
      </c>
      <c r="AF121" s="58" t="s">
        <v>3071</v>
      </c>
      <c r="AG121" s="58" t="s">
        <v>3071</v>
      </c>
      <c r="AH121" s="58" t="s">
        <v>3071</v>
      </c>
      <c r="AI121" s="58" t="s">
        <v>3071</v>
      </c>
      <c r="AJ121" s="58" t="s">
        <v>3071</v>
      </c>
      <c r="AK121" s="58" t="s">
        <v>1286</v>
      </c>
      <c r="AL121" s="58" t="s">
        <v>6775</v>
      </c>
      <c r="AM121" s="58" t="s">
        <v>3071</v>
      </c>
      <c r="AN121" s="58" t="s">
        <v>6776</v>
      </c>
      <c r="AO121" s="58" t="s">
        <v>3071</v>
      </c>
      <c r="AP121" s="60">
        <v>45814.7121412037</v>
      </c>
      <c r="AQ121" s="58" t="s">
        <v>3071</v>
      </c>
      <c r="AR121" s="58" t="s">
        <v>3856</v>
      </c>
      <c r="AS121" s="58" t="s">
        <v>3098</v>
      </c>
      <c r="AT121" s="58" t="s">
        <v>5730</v>
      </c>
      <c r="AU121" s="58" t="s">
        <v>6777</v>
      </c>
      <c r="AV121" s="58" t="s">
        <v>3071</v>
      </c>
      <c r="AW121" s="60">
        <v>45762.3822337963</v>
      </c>
      <c r="AX121" s="58" t="s">
        <v>6775</v>
      </c>
      <c r="AY121" s="58" t="s">
        <v>5731</v>
      </c>
      <c r="AZ121" s="58" t="s">
        <v>3071</v>
      </c>
      <c r="BA121" s="58" t="s">
        <v>3071</v>
      </c>
      <c r="BB121" s="58" t="s">
        <v>3071</v>
      </c>
      <c r="BC121" s="58" t="s">
        <v>5098</v>
      </c>
      <c r="BD121" s="58" t="s">
        <v>5850</v>
      </c>
      <c r="BE121" s="58" t="s">
        <v>2847</v>
      </c>
      <c r="BF121" s="58" t="s">
        <v>5734</v>
      </c>
      <c r="BG121" s="58" t="s">
        <v>3071</v>
      </c>
      <c r="BH121" s="58" t="s">
        <v>3071</v>
      </c>
      <c r="BI121" s="58" t="s">
        <v>2803</v>
      </c>
      <c r="BJ121" s="58" t="s">
        <v>3071</v>
      </c>
      <c r="BK121" s="58" t="s">
        <v>3071</v>
      </c>
      <c r="BL121" s="58">
        <v>3314233</v>
      </c>
      <c r="BM121" s="58" t="s">
        <v>6778</v>
      </c>
      <c r="BN121" s="58" t="s">
        <v>3071</v>
      </c>
      <c r="BO121" s="58">
        <v>3180</v>
      </c>
      <c r="BP121" s="58" t="s">
        <v>6293</v>
      </c>
      <c r="BQ121" s="58" t="s">
        <v>3071</v>
      </c>
      <c r="BR121" s="58" t="s">
        <v>6779</v>
      </c>
      <c r="BS121" s="58" t="s">
        <v>1286</v>
      </c>
      <c r="BT121" s="58" t="s">
        <v>3071</v>
      </c>
      <c r="BU121" s="58" t="s">
        <v>3071</v>
      </c>
      <c r="BV121" s="58" t="s">
        <v>5737</v>
      </c>
      <c r="BW121" s="58" t="s">
        <v>3071</v>
      </c>
      <c r="BX121" s="58">
        <v>3180</v>
      </c>
      <c r="BY121" s="58" t="s">
        <v>3071</v>
      </c>
      <c r="BZ121" s="58" t="s">
        <v>3071</v>
      </c>
      <c r="CA121" s="58" t="s">
        <v>3071</v>
      </c>
      <c r="CB121" s="58" t="s">
        <v>3071</v>
      </c>
      <c r="CC121" s="58" t="s">
        <v>3071</v>
      </c>
      <c r="CD121" s="58" t="s">
        <v>3071</v>
      </c>
      <c r="CE121" s="58" t="s">
        <v>5738</v>
      </c>
      <c r="CF121" s="58" t="s">
        <v>5739</v>
      </c>
    </row>
    <row r="122" s="58" customFormat="1" spans="1:84">
      <c r="A122" s="58">
        <v>28838</v>
      </c>
      <c r="B122" s="58" t="s">
        <v>5801</v>
      </c>
      <c r="C122" s="58" t="s">
        <v>3071</v>
      </c>
      <c r="D122" s="58" t="s">
        <v>6780</v>
      </c>
      <c r="E122" s="58" t="s">
        <v>5721</v>
      </c>
      <c r="F122" s="58" t="s">
        <v>6781</v>
      </c>
      <c r="G122" s="58" t="s">
        <v>714</v>
      </c>
      <c r="H122" s="58" t="s">
        <v>5855</v>
      </c>
      <c r="I122" s="58">
        <v>95048.84</v>
      </c>
      <c r="J122" s="58" t="s">
        <v>3071</v>
      </c>
      <c r="K122" s="58" t="s">
        <v>3071</v>
      </c>
      <c r="L122" s="58" t="s">
        <v>5773</v>
      </c>
      <c r="M122" s="58" t="s">
        <v>6748</v>
      </c>
      <c r="N122" s="58" t="s">
        <v>3071</v>
      </c>
      <c r="O122" s="58" t="s">
        <v>3071</v>
      </c>
      <c r="P122" s="58" t="s">
        <v>3071</v>
      </c>
      <c r="Q122" s="58" t="s">
        <v>5855</v>
      </c>
      <c r="R122" s="58" t="s">
        <v>5856</v>
      </c>
      <c r="S122" s="58" t="s">
        <v>5857</v>
      </c>
      <c r="T122" s="58" t="s">
        <v>3071</v>
      </c>
      <c r="U122" s="58" t="s">
        <v>3071</v>
      </c>
      <c r="V122" s="58" t="s">
        <v>3068</v>
      </c>
      <c r="W122" s="58" t="s">
        <v>3071</v>
      </c>
      <c r="X122" s="58" t="s">
        <v>6782</v>
      </c>
      <c r="Y122" s="58" t="s">
        <v>6783</v>
      </c>
      <c r="Z122" s="58" t="s">
        <v>6708</v>
      </c>
      <c r="AA122" s="58" t="s">
        <v>4128</v>
      </c>
      <c r="AB122" s="58" t="s">
        <v>5755</v>
      </c>
      <c r="AC122" s="58" t="s">
        <v>6036</v>
      </c>
      <c r="AD122" s="58" t="s">
        <v>3071</v>
      </c>
      <c r="AE122" s="58" t="s">
        <v>3071</v>
      </c>
      <c r="AF122" s="58" t="s">
        <v>5756</v>
      </c>
      <c r="AG122" s="58" t="s">
        <v>3071</v>
      </c>
      <c r="AH122" s="58" t="s">
        <v>3071</v>
      </c>
      <c r="AI122" s="58" t="s">
        <v>5756</v>
      </c>
      <c r="AJ122" s="58" t="s">
        <v>3071</v>
      </c>
      <c r="AK122" s="58" t="s">
        <v>1286</v>
      </c>
      <c r="AL122" s="58" t="s">
        <v>6784</v>
      </c>
      <c r="AM122" s="58" t="s">
        <v>3071</v>
      </c>
      <c r="AN122" s="58" t="s">
        <v>6785</v>
      </c>
      <c r="AO122" s="58" t="s">
        <v>3071</v>
      </c>
      <c r="AP122" s="60">
        <v>45771.6020486111</v>
      </c>
      <c r="AQ122" s="58" t="s">
        <v>3071</v>
      </c>
      <c r="AR122" s="58" t="s">
        <v>3899</v>
      </c>
      <c r="AS122" s="58" t="s">
        <v>3098</v>
      </c>
      <c r="AT122" s="58" t="s">
        <v>5730</v>
      </c>
      <c r="AU122" s="58" t="s">
        <v>6786</v>
      </c>
      <c r="AV122" s="58" t="s">
        <v>3071</v>
      </c>
      <c r="AW122" s="60">
        <v>45758.6721643518</v>
      </c>
      <c r="AX122" s="58" t="s">
        <v>6784</v>
      </c>
      <c r="AY122" s="58" t="s">
        <v>5731</v>
      </c>
      <c r="AZ122" s="58" t="s">
        <v>3071</v>
      </c>
      <c r="BA122" s="58" t="s">
        <v>3071</v>
      </c>
      <c r="BB122" s="58" t="s">
        <v>3071</v>
      </c>
      <c r="BC122" s="58" t="s">
        <v>3071</v>
      </c>
      <c r="BD122" s="58" t="s">
        <v>5863</v>
      </c>
      <c r="BE122" s="58" t="s">
        <v>3071</v>
      </c>
      <c r="BF122" s="58" t="s">
        <v>5734</v>
      </c>
      <c r="BG122" s="58" t="s">
        <v>3071</v>
      </c>
      <c r="BH122" s="58" t="s">
        <v>3071</v>
      </c>
      <c r="BI122" s="58" t="s">
        <v>2803</v>
      </c>
      <c r="BJ122" s="58" t="s">
        <v>3071</v>
      </c>
      <c r="BK122" s="58" t="s">
        <v>3071</v>
      </c>
      <c r="BL122" s="58" t="s">
        <v>3071</v>
      </c>
      <c r="BM122" s="58" t="s">
        <v>3071</v>
      </c>
      <c r="BN122" s="58">
        <v>95048.84</v>
      </c>
      <c r="BO122" s="58" t="s">
        <v>3071</v>
      </c>
      <c r="BP122" s="58" t="s">
        <v>6737</v>
      </c>
      <c r="BQ122" s="58" t="s">
        <v>3071</v>
      </c>
      <c r="BR122" s="58" t="s">
        <v>3071</v>
      </c>
      <c r="BS122" s="58" t="s">
        <v>3071</v>
      </c>
      <c r="BT122" s="58" t="s">
        <v>3071</v>
      </c>
      <c r="BU122" s="58" t="s">
        <v>3071</v>
      </c>
      <c r="BV122" s="58" t="s">
        <v>5737</v>
      </c>
      <c r="BW122" s="58" t="s">
        <v>3071</v>
      </c>
      <c r="BX122" s="58">
        <v>95048.84</v>
      </c>
      <c r="BY122" s="58" t="s">
        <v>3071</v>
      </c>
      <c r="BZ122" s="58" t="s">
        <v>3071</v>
      </c>
      <c r="CA122" s="58" t="s">
        <v>714</v>
      </c>
      <c r="CB122" s="58" t="s">
        <v>6732</v>
      </c>
      <c r="CC122" s="58" t="s">
        <v>3071</v>
      </c>
      <c r="CD122" s="58" t="s">
        <v>3071</v>
      </c>
      <c r="CE122" s="58" t="s">
        <v>5738</v>
      </c>
      <c r="CF122" s="58" t="s">
        <v>5739</v>
      </c>
    </row>
    <row r="123" s="58" customFormat="1" spans="1:84">
      <c r="A123" s="58">
        <v>29000</v>
      </c>
      <c r="B123" s="58" t="s">
        <v>3071</v>
      </c>
      <c r="C123" s="58" t="s">
        <v>6787</v>
      </c>
      <c r="D123" s="58" t="s">
        <v>3071</v>
      </c>
      <c r="E123" s="58" t="s">
        <v>5721</v>
      </c>
      <c r="F123" s="58" t="s">
        <v>6788</v>
      </c>
      <c r="G123" s="58" t="s">
        <v>714</v>
      </c>
      <c r="H123" s="58" t="s">
        <v>4818</v>
      </c>
      <c r="I123" s="58">
        <v>772.02</v>
      </c>
      <c r="J123" s="58" t="s">
        <v>3071</v>
      </c>
      <c r="K123" s="58" t="s">
        <v>3071</v>
      </c>
      <c r="L123" s="58" t="s">
        <v>5773</v>
      </c>
      <c r="M123" s="58" t="s">
        <v>6789</v>
      </c>
      <c r="N123" s="58" t="s">
        <v>6789</v>
      </c>
      <c r="O123" s="58" t="s">
        <v>3071</v>
      </c>
      <c r="P123" s="58" t="s">
        <v>3071</v>
      </c>
      <c r="Q123" s="58" t="s">
        <v>4818</v>
      </c>
      <c r="R123" s="58" t="s">
        <v>5792</v>
      </c>
      <c r="S123" s="58" t="s">
        <v>5793</v>
      </c>
      <c r="T123" s="58" t="s">
        <v>5726</v>
      </c>
      <c r="U123" s="58" t="s">
        <v>3071</v>
      </c>
      <c r="V123" s="58" t="s">
        <v>3068</v>
      </c>
      <c r="W123" s="58" t="s">
        <v>3071</v>
      </c>
      <c r="X123" s="58" t="s">
        <v>6790</v>
      </c>
      <c r="Y123" s="58" t="s">
        <v>5728</v>
      </c>
      <c r="Z123" s="58" t="s">
        <v>6791</v>
      </c>
      <c r="AA123" s="58" t="s">
        <v>6394</v>
      </c>
      <c r="AB123" s="58" t="s">
        <v>3071</v>
      </c>
      <c r="AC123" s="58" t="s">
        <v>6036</v>
      </c>
      <c r="AD123" s="58" t="s">
        <v>3071</v>
      </c>
      <c r="AE123" s="58" t="s">
        <v>3071</v>
      </c>
      <c r="AF123" s="58" t="s">
        <v>3071</v>
      </c>
      <c r="AG123" s="58" t="s">
        <v>3071</v>
      </c>
      <c r="AH123" s="58" t="s">
        <v>3071</v>
      </c>
      <c r="AI123" s="58" t="s">
        <v>3071</v>
      </c>
      <c r="AJ123" s="58" t="s">
        <v>3071</v>
      </c>
      <c r="AK123" s="58" t="s">
        <v>1286</v>
      </c>
      <c r="AL123" s="58" t="s">
        <v>6792</v>
      </c>
      <c r="AM123" s="58" t="s">
        <v>3071</v>
      </c>
      <c r="AN123" s="58" t="s">
        <v>6793</v>
      </c>
      <c r="AO123" s="58" t="s">
        <v>3071</v>
      </c>
      <c r="AP123" s="60">
        <v>45821.7427777778</v>
      </c>
      <c r="AQ123" s="58" t="s">
        <v>3071</v>
      </c>
      <c r="AR123" s="58" t="s">
        <v>3856</v>
      </c>
      <c r="AS123" s="58" t="s">
        <v>3098</v>
      </c>
      <c r="AT123" s="58" t="s">
        <v>5730</v>
      </c>
      <c r="AU123" s="58" t="s">
        <v>6794</v>
      </c>
      <c r="AV123" s="58" t="s">
        <v>3071</v>
      </c>
      <c r="AW123" s="60">
        <v>45757.6336458333</v>
      </c>
      <c r="AX123" s="58" t="s">
        <v>6792</v>
      </c>
      <c r="AY123" s="58" t="s">
        <v>5731</v>
      </c>
      <c r="AZ123" s="58" t="s">
        <v>3071</v>
      </c>
      <c r="BA123" s="58" t="s">
        <v>3071</v>
      </c>
      <c r="BB123" s="58" t="s">
        <v>3071</v>
      </c>
      <c r="BC123" s="58" t="s">
        <v>6232</v>
      </c>
      <c r="BD123" s="58" t="s">
        <v>5732</v>
      </c>
      <c r="BE123" s="58" t="s">
        <v>5795</v>
      </c>
      <c r="BF123" s="58" t="s">
        <v>5734</v>
      </c>
      <c r="BG123" s="58" t="s">
        <v>3071</v>
      </c>
      <c r="BH123" s="58" t="s">
        <v>3071</v>
      </c>
      <c r="BI123" s="58" t="s">
        <v>2803</v>
      </c>
      <c r="BJ123" s="58" t="s">
        <v>3071</v>
      </c>
      <c r="BK123" s="58" t="s">
        <v>3071</v>
      </c>
      <c r="BL123" s="58">
        <v>3514760</v>
      </c>
      <c r="BM123" s="58" t="s">
        <v>6795</v>
      </c>
      <c r="BN123" s="58" t="s">
        <v>3071</v>
      </c>
      <c r="BO123" s="58">
        <v>772.02</v>
      </c>
      <c r="BP123" s="58" t="s">
        <v>6293</v>
      </c>
      <c r="BQ123" s="58" t="s">
        <v>3071</v>
      </c>
      <c r="BR123" s="58" t="s">
        <v>6796</v>
      </c>
      <c r="BS123" s="58" t="s">
        <v>1286</v>
      </c>
      <c r="BT123" s="58" t="s">
        <v>3071</v>
      </c>
      <c r="BU123" s="58" t="s">
        <v>3071</v>
      </c>
      <c r="BV123" s="58" t="s">
        <v>5737</v>
      </c>
      <c r="BW123" s="58" t="s">
        <v>3071</v>
      </c>
      <c r="BX123" s="58">
        <v>772.02</v>
      </c>
      <c r="BY123" s="58" t="s">
        <v>3071</v>
      </c>
      <c r="BZ123" s="58" t="s">
        <v>3071</v>
      </c>
      <c r="CA123" s="58" t="s">
        <v>3071</v>
      </c>
      <c r="CB123" s="58" t="s">
        <v>3071</v>
      </c>
      <c r="CC123" s="58" t="s">
        <v>3071</v>
      </c>
      <c r="CD123" s="58" t="s">
        <v>3071</v>
      </c>
      <c r="CE123" s="58" t="s">
        <v>5738</v>
      </c>
      <c r="CF123" s="58" t="s">
        <v>5739</v>
      </c>
    </row>
    <row r="124" s="58" customFormat="1" spans="1:84">
      <c r="A124" s="58">
        <v>29099</v>
      </c>
      <c r="B124" s="58" t="s">
        <v>3071</v>
      </c>
      <c r="C124" s="58" t="s">
        <v>6797</v>
      </c>
      <c r="D124" s="58" t="s">
        <v>3071</v>
      </c>
      <c r="E124" s="58" t="s">
        <v>5721</v>
      </c>
      <c r="F124" s="58" t="s">
        <v>6798</v>
      </c>
      <c r="G124" s="58" t="s">
        <v>714</v>
      </c>
      <c r="H124" s="58" t="s">
        <v>3422</v>
      </c>
      <c r="I124" s="58">
        <v>11700</v>
      </c>
      <c r="J124" s="58" t="s">
        <v>3071</v>
      </c>
      <c r="K124" s="58" t="s">
        <v>3071</v>
      </c>
      <c r="L124" s="58" t="s">
        <v>5773</v>
      </c>
      <c r="M124" s="58" t="s">
        <v>6799</v>
      </c>
      <c r="N124" s="58" t="s">
        <v>6799</v>
      </c>
      <c r="O124" s="58" t="s">
        <v>3071</v>
      </c>
      <c r="P124" s="58" t="s">
        <v>3071</v>
      </c>
      <c r="Q124" s="58" t="s">
        <v>3422</v>
      </c>
      <c r="R124" s="58" t="s">
        <v>5815</v>
      </c>
      <c r="S124" s="58" t="s">
        <v>5816</v>
      </c>
      <c r="T124" s="58" t="s">
        <v>5726</v>
      </c>
      <c r="U124" s="58" t="s">
        <v>3071</v>
      </c>
      <c r="V124" s="58" t="s">
        <v>3068</v>
      </c>
      <c r="W124" s="58" t="s">
        <v>3071</v>
      </c>
      <c r="X124" s="58" t="s">
        <v>6800</v>
      </c>
      <c r="Y124" s="58" t="s">
        <v>5728</v>
      </c>
      <c r="Z124" s="58" t="s">
        <v>3449</v>
      </c>
      <c r="AA124" s="58" t="s">
        <v>6330</v>
      </c>
      <c r="AB124" s="58" t="s">
        <v>3071</v>
      </c>
      <c r="AC124" s="58" t="s">
        <v>6036</v>
      </c>
      <c r="AD124" s="58" t="s">
        <v>3071</v>
      </c>
      <c r="AE124" s="58" t="s">
        <v>3071</v>
      </c>
      <c r="AF124" s="58" t="s">
        <v>3071</v>
      </c>
      <c r="AG124" s="58" t="s">
        <v>3071</v>
      </c>
      <c r="AH124" s="58" t="s">
        <v>3071</v>
      </c>
      <c r="AI124" s="58" t="s">
        <v>3071</v>
      </c>
      <c r="AJ124" s="58" t="s">
        <v>3071</v>
      </c>
      <c r="AK124" s="58" t="s">
        <v>1286</v>
      </c>
      <c r="AL124" s="58" t="s">
        <v>6801</v>
      </c>
      <c r="AM124" s="58" t="s">
        <v>3071</v>
      </c>
      <c r="AN124" s="58" t="s">
        <v>6249</v>
      </c>
      <c r="AO124" s="58" t="s">
        <v>3071</v>
      </c>
      <c r="AP124" s="60">
        <v>45814.7121296296</v>
      </c>
      <c r="AQ124" s="58" t="s">
        <v>3071</v>
      </c>
      <c r="AR124" s="58" t="s">
        <v>3856</v>
      </c>
      <c r="AS124" s="58" t="s">
        <v>3098</v>
      </c>
      <c r="AT124" s="58" t="s">
        <v>5730</v>
      </c>
      <c r="AU124" s="58" t="s">
        <v>6802</v>
      </c>
      <c r="AV124" s="58" t="s">
        <v>3071</v>
      </c>
      <c r="AW124" s="60">
        <v>45762.8560763889</v>
      </c>
      <c r="AX124" s="58" t="s">
        <v>6801</v>
      </c>
      <c r="AY124" s="58" t="s">
        <v>5731</v>
      </c>
      <c r="AZ124" s="58" t="s">
        <v>3071</v>
      </c>
      <c r="BA124" s="58" t="s">
        <v>3071</v>
      </c>
      <c r="BB124" s="58" t="s">
        <v>3071</v>
      </c>
      <c r="BC124" s="58" t="s">
        <v>4135</v>
      </c>
      <c r="BD124" s="58" t="s">
        <v>6199</v>
      </c>
      <c r="BE124" s="58" t="s">
        <v>2911</v>
      </c>
      <c r="BF124" s="58" t="s">
        <v>5734</v>
      </c>
      <c r="BG124" s="58" t="s">
        <v>3071</v>
      </c>
      <c r="BH124" s="58" t="s">
        <v>3071</v>
      </c>
      <c r="BI124" s="58" t="s">
        <v>2803</v>
      </c>
      <c r="BJ124" s="58" t="s">
        <v>3071</v>
      </c>
      <c r="BK124" s="58" t="s">
        <v>3071</v>
      </c>
      <c r="BL124" s="58">
        <v>3052424</v>
      </c>
      <c r="BM124" s="58" t="s">
        <v>6803</v>
      </c>
      <c r="BN124" s="58" t="s">
        <v>3071</v>
      </c>
      <c r="BO124" s="58">
        <v>3900</v>
      </c>
      <c r="BP124" s="58" t="s">
        <v>6293</v>
      </c>
      <c r="BQ124" s="58" t="s">
        <v>3071</v>
      </c>
      <c r="BR124" s="58" t="s">
        <v>6804</v>
      </c>
      <c r="BS124" s="58" t="s">
        <v>1286</v>
      </c>
      <c r="BT124" s="58" t="s">
        <v>3071</v>
      </c>
      <c r="BU124" s="58" t="s">
        <v>3071</v>
      </c>
      <c r="BV124" s="58" t="s">
        <v>5737</v>
      </c>
      <c r="BW124" s="58" t="s">
        <v>3071</v>
      </c>
      <c r="BX124" s="58">
        <v>3900</v>
      </c>
      <c r="BY124" s="58" t="s">
        <v>3071</v>
      </c>
      <c r="BZ124" s="58" t="s">
        <v>3071</v>
      </c>
      <c r="CA124" s="58" t="s">
        <v>3071</v>
      </c>
      <c r="CB124" s="58" t="s">
        <v>3071</v>
      </c>
      <c r="CC124" s="58" t="s">
        <v>3071</v>
      </c>
      <c r="CD124" s="58" t="s">
        <v>3071</v>
      </c>
      <c r="CE124" s="58" t="s">
        <v>5738</v>
      </c>
      <c r="CF124" s="58" t="s">
        <v>5739</v>
      </c>
    </row>
    <row r="125" s="58" customFormat="1" spans="1:84">
      <c r="A125" s="58">
        <v>29102</v>
      </c>
      <c r="B125" s="58" t="s">
        <v>3071</v>
      </c>
      <c r="C125" s="58" t="s">
        <v>6805</v>
      </c>
      <c r="D125" s="58" t="s">
        <v>3071</v>
      </c>
      <c r="E125" s="58" t="s">
        <v>5721</v>
      </c>
      <c r="F125" s="58" t="s">
        <v>6806</v>
      </c>
      <c r="G125" s="58" t="s">
        <v>714</v>
      </c>
      <c r="H125" s="58" t="s">
        <v>3593</v>
      </c>
      <c r="I125" s="58">
        <v>1896</v>
      </c>
      <c r="J125" s="58" t="s">
        <v>3071</v>
      </c>
      <c r="K125" s="58" t="s">
        <v>3071</v>
      </c>
      <c r="L125" s="58" t="s">
        <v>5721</v>
      </c>
      <c r="M125" s="58" t="s">
        <v>6799</v>
      </c>
      <c r="N125" s="58" t="s">
        <v>6799</v>
      </c>
      <c r="O125" s="58" t="s">
        <v>3071</v>
      </c>
      <c r="P125" s="58" t="s">
        <v>3071</v>
      </c>
      <c r="Q125" s="58" t="s">
        <v>3593</v>
      </c>
      <c r="R125" s="58" t="s">
        <v>5960</v>
      </c>
      <c r="S125" s="58" t="s">
        <v>5961</v>
      </c>
      <c r="T125" s="58" t="s">
        <v>5726</v>
      </c>
      <c r="U125" s="58" t="s">
        <v>3071</v>
      </c>
      <c r="V125" s="58" t="s">
        <v>3068</v>
      </c>
      <c r="W125" s="58" t="s">
        <v>3071</v>
      </c>
      <c r="X125" s="58" t="s">
        <v>6807</v>
      </c>
      <c r="Y125" s="58" t="s">
        <v>5728</v>
      </c>
      <c r="Z125" s="58" t="s">
        <v>3130</v>
      </c>
      <c r="AA125" s="58" t="s">
        <v>3071</v>
      </c>
      <c r="AB125" s="58" t="s">
        <v>3071</v>
      </c>
      <c r="AC125" s="58" t="s">
        <v>3071</v>
      </c>
      <c r="AD125" s="58" t="s">
        <v>3071</v>
      </c>
      <c r="AE125" s="58" t="s">
        <v>3071</v>
      </c>
      <c r="AF125" s="58" t="s">
        <v>3071</v>
      </c>
      <c r="AG125" s="58" t="s">
        <v>3071</v>
      </c>
      <c r="AH125" s="58" t="s">
        <v>3071</v>
      </c>
      <c r="AI125" s="58" t="s">
        <v>3071</v>
      </c>
      <c r="AJ125" s="58" t="s">
        <v>3071</v>
      </c>
      <c r="AK125" s="58" t="s">
        <v>3071</v>
      </c>
      <c r="AL125" s="58" t="s">
        <v>3071</v>
      </c>
      <c r="AM125" s="58" t="s">
        <v>3071</v>
      </c>
      <c r="AN125" s="58" t="s">
        <v>3071</v>
      </c>
      <c r="AO125" s="58" t="s">
        <v>3071</v>
      </c>
      <c r="AP125" s="60">
        <v>45901.8655439815</v>
      </c>
      <c r="AQ125" s="58" t="s">
        <v>3071</v>
      </c>
      <c r="AR125" s="58" t="s">
        <v>3071</v>
      </c>
      <c r="AS125" s="58" t="s">
        <v>3098</v>
      </c>
      <c r="AT125" s="58" t="s">
        <v>5730</v>
      </c>
      <c r="AU125" s="58" t="s">
        <v>3071</v>
      </c>
      <c r="AV125" s="58" t="s">
        <v>3071</v>
      </c>
      <c r="AW125" s="60">
        <v>45901.6399768519</v>
      </c>
      <c r="AX125" s="58" t="s">
        <v>3071</v>
      </c>
      <c r="AY125" s="58" t="s">
        <v>5731</v>
      </c>
      <c r="AZ125" s="58" t="s">
        <v>3071</v>
      </c>
      <c r="BA125" s="58" t="s">
        <v>3071</v>
      </c>
      <c r="BB125" s="58" t="s">
        <v>3071</v>
      </c>
      <c r="BC125" s="58" t="s">
        <v>3138</v>
      </c>
      <c r="BD125" s="58" t="s">
        <v>5963</v>
      </c>
      <c r="BE125" s="58" t="s">
        <v>2920</v>
      </c>
      <c r="BF125" s="58" t="s">
        <v>5734</v>
      </c>
      <c r="BG125" s="58" t="s">
        <v>3071</v>
      </c>
      <c r="BH125" s="58" t="s">
        <v>3071</v>
      </c>
      <c r="BI125" s="58" t="s">
        <v>2803</v>
      </c>
      <c r="BJ125" s="58" t="s">
        <v>3071</v>
      </c>
      <c r="BK125" s="58" t="s">
        <v>3071</v>
      </c>
      <c r="BL125" s="58">
        <v>3512945</v>
      </c>
      <c r="BM125" s="58" t="s">
        <v>6808</v>
      </c>
      <c r="BN125" s="58">
        <v>644</v>
      </c>
      <c r="BO125" s="58" t="s">
        <v>3071</v>
      </c>
      <c r="BP125" s="58" t="s">
        <v>3071</v>
      </c>
      <c r="BQ125" s="58" t="s">
        <v>3071</v>
      </c>
      <c r="BR125" s="58" t="s">
        <v>6809</v>
      </c>
      <c r="BS125" s="58" t="s">
        <v>1286</v>
      </c>
      <c r="BT125" s="58" t="s">
        <v>3071</v>
      </c>
      <c r="BU125" s="58" t="s">
        <v>3071</v>
      </c>
      <c r="BV125" s="58" t="s">
        <v>5737</v>
      </c>
      <c r="BW125" s="58" t="s">
        <v>3071</v>
      </c>
      <c r="BX125" s="58">
        <v>644</v>
      </c>
      <c r="BY125" s="58" t="s">
        <v>3071</v>
      </c>
      <c r="BZ125" s="58" t="s">
        <v>3071</v>
      </c>
      <c r="CA125" s="58" t="s">
        <v>3071</v>
      </c>
      <c r="CB125" s="58" t="s">
        <v>3071</v>
      </c>
      <c r="CC125" s="58" t="s">
        <v>3071</v>
      </c>
      <c r="CD125" s="58" t="s">
        <v>3071</v>
      </c>
      <c r="CE125" s="58" t="s">
        <v>5738</v>
      </c>
      <c r="CF125" s="58" t="s">
        <v>5739</v>
      </c>
    </row>
    <row r="126" s="58" customFormat="1" spans="1:84">
      <c r="A126" s="58">
        <v>29105</v>
      </c>
      <c r="B126" s="58" t="s">
        <v>3071</v>
      </c>
      <c r="C126" s="58" t="s">
        <v>3071</v>
      </c>
      <c r="D126" s="58" t="s">
        <v>3071</v>
      </c>
      <c r="E126" s="58" t="s">
        <v>5721</v>
      </c>
      <c r="F126" s="58" t="s">
        <v>6810</v>
      </c>
      <c r="G126" s="58" t="s">
        <v>714</v>
      </c>
      <c r="H126" s="58" t="s">
        <v>6811</v>
      </c>
      <c r="I126" s="58">
        <v>-1896</v>
      </c>
      <c r="J126" s="58" t="s">
        <v>3071</v>
      </c>
      <c r="K126" s="58" t="s">
        <v>3071</v>
      </c>
      <c r="L126" s="58" t="s">
        <v>5773</v>
      </c>
      <c r="M126" s="58" t="s">
        <v>6799</v>
      </c>
      <c r="N126" s="58" t="s">
        <v>6799</v>
      </c>
      <c r="O126" s="58" t="s">
        <v>3071</v>
      </c>
      <c r="P126" s="58" t="s">
        <v>3071</v>
      </c>
      <c r="Q126" s="58" t="s">
        <v>3593</v>
      </c>
      <c r="R126" s="58" t="s">
        <v>6812</v>
      </c>
      <c r="S126" s="58" t="s">
        <v>6813</v>
      </c>
      <c r="T126" s="58" t="s">
        <v>3071</v>
      </c>
      <c r="U126" s="58" t="s">
        <v>3071</v>
      </c>
      <c r="V126" s="58" t="s">
        <v>3068</v>
      </c>
      <c r="W126" s="58" t="s">
        <v>3071</v>
      </c>
      <c r="X126" s="58" t="s">
        <v>6807</v>
      </c>
      <c r="Y126" s="58" t="s">
        <v>5915</v>
      </c>
      <c r="Z126" s="58" t="s">
        <v>6814</v>
      </c>
      <c r="AA126" s="58" t="s">
        <v>6814</v>
      </c>
      <c r="AB126" s="58" t="s">
        <v>3071</v>
      </c>
      <c r="AC126" s="58" t="s">
        <v>5779</v>
      </c>
      <c r="AD126" s="58" t="s">
        <v>3071</v>
      </c>
      <c r="AE126" s="58" t="s">
        <v>3071</v>
      </c>
      <c r="AF126" s="58" t="s">
        <v>3071</v>
      </c>
      <c r="AG126" s="58" t="s">
        <v>3071</v>
      </c>
      <c r="AH126" s="58" t="s">
        <v>3071</v>
      </c>
      <c r="AI126" s="58" t="s">
        <v>3071</v>
      </c>
      <c r="AJ126" s="58" t="s">
        <v>3071</v>
      </c>
      <c r="AK126" s="58" t="s">
        <v>1286</v>
      </c>
      <c r="AL126" s="58" t="s">
        <v>6815</v>
      </c>
      <c r="AM126" s="58" t="s">
        <v>3071</v>
      </c>
      <c r="AN126" s="58" t="s">
        <v>6816</v>
      </c>
      <c r="AO126" s="58" t="s">
        <v>3071</v>
      </c>
      <c r="AP126" s="60">
        <v>45897.4134722222</v>
      </c>
      <c r="AQ126" s="58" t="s">
        <v>3071</v>
      </c>
      <c r="AR126" s="58" t="s">
        <v>3825</v>
      </c>
      <c r="AS126" s="58" t="s">
        <v>3098</v>
      </c>
      <c r="AT126" s="58" t="s">
        <v>733</v>
      </c>
      <c r="AU126" s="58" t="s">
        <v>6817</v>
      </c>
      <c r="AV126" s="58" t="s">
        <v>3071</v>
      </c>
      <c r="AW126" s="60">
        <v>45761.4865856481</v>
      </c>
      <c r="AX126" s="58" t="s">
        <v>6815</v>
      </c>
      <c r="AY126" s="58" t="s">
        <v>5731</v>
      </c>
      <c r="AZ126" s="58" t="s">
        <v>3071</v>
      </c>
      <c r="BA126" s="58" t="s">
        <v>3071</v>
      </c>
      <c r="BB126" s="58" t="s">
        <v>3071</v>
      </c>
      <c r="BC126" s="58" t="s">
        <v>3138</v>
      </c>
      <c r="BD126" s="58" t="s">
        <v>5963</v>
      </c>
      <c r="BE126" s="58" t="s">
        <v>2920</v>
      </c>
      <c r="BF126" s="58" t="s">
        <v>5734</v>
      </c>
      <c r="BG126" s="58" t="s">
        <v>3071</v>
      </c>
      <c r="BH126" s="58" t="s">
        <v>3071</v>
      </c>
      <c r="BI126" s="58" t="s">
        <v>2803</v>
      </c>
      <c r="BJ126" s="58" t="s">
        <v>3071</v>
      </c>
      <c r="BK126" s="58" t="s">
        <v>3071</v>
      </c>
      <c r="BL126" s="58">
        <v>3512945</v>
      </c>
      <c r="BM126" s="58" t="s">
        <v>6808</v>
      </c>
      <c r="BN126" s="58">
        <v>-615</v>
      </c>
      <c r="BO126" s="58">
        <v>-615</v>
      </c>
      <c r="BP126" s="58" t="s">
        <v>5788</v>
      </c>
      <c r="BQ126" s="58" t="s">
        <v>3071</v>
      </c>
      <c r="BR126" s="58" t="s">
        <v>6809</v>
      </c>
      <c r="BS126" s="58" t="s">
        <v>3071</v>
      </c>
      <c r="BT126" s="58" t="s">
        <v>3071</v>
      </c>
      <c r="BU126" s="58" t="s">
        <v>3071</v>
      </c>
      <c r="BV126" s="58" t="s">
        <v>5737</v>
      </c>
      <c r="BW126" s="58" t="s">
        <v>3071</v>
      </c>
      <c r="BX126" s="58">
        <v>-615</v>
      </c>
      <c r="BY126" s="58" t="s">
        <v>3071</v>
      </c>
      <c r="BZ126" s="58" t="s">
        <v>3071</v>
      </c>
      <c r="CA126" s="58" t="s">
        <v>3071</v>
      </c>
      <c r="CB126" s="58" t="s">
        <v>3071</v>
      </c>
      <c r="CC126" s="58" t="s">
        <v>3071</v>
      </c>
      <c r="CD126" s="58" t="s">
        <v>3071</v>
      </c>
      <c r="CE126" s="58" t="s">
        <v>5738</v>
      </c>
      <c r="CF126" s="58" t="s">
        <v>5739</v>
      </c>
    </row>
    <row r="127" s="58" customFormat="1" spans="1:84">
      <c r="A127" s="58">
        <v>29108</v>
      </c>
      <c r="B127" s="58" t="s">
        <v>3071</v>
      </c>
      <c r="C127" s="58" t="s">
        <v>6805</v>
      </c>
      <c r="D127" s="58" t="s">
        <v>3071</v>
      </c>
      <c r="E127" s="58" t="s">
        <v>5721</v>
      </c>
      <c r="F127" s="58" t="s">
        <v>6818</v>
      </c>
      <c r="G127" s="58" t="s">
        <v>714</v>
      </c>
      <c r="H127" s="58" t="s">
        <v>6811</v>
      </c>
      <c r="I127" s="58">
        <v>1896</v>
      </c>
      <c r="J127" s="58" t="s">
        <v>3071</v>
      </c>
      <c r="K127" s="58" t="s">
        <v>3071</v>
      </c>
      <c r="L127" s="58" t="s">
        <v>6819</v>
      </c>
      <c r="M127" s="58" t="s">
        <v>6799</v>
      </c>
      <c r="N127" s="58" t="s">
        <v>6799</v>
      </c>
      <c r="O127" s="58" t="s">
        <v>3071</v>
      </c>
      <c r="P127" s="58" t="s">
        <v>3071</v>
      </c>
      <c r="Q127" s="58" t="s">
        <v>3593</v>
      </c>
      <c r="R127" s="58" t="s">
        <v>6812</v>
      </c>
      <c r="S127" s="58" t="s">
        <v>6813</v>
      </c>
      <c r="T127" s="58" t="s">
        <v>5726</v>
      </c>
      <c r="U127" s="58" t="s">
        <v>3071</v>
      </c>
      <c r="V127" s="58" t="s">
        <v>3068</v>
      </c>
      <c r="W127" s="58" t="s">
        <v>3071</v>
      </c>
      <c r="X127" s="58" t="s">
        <v>6807</v>
      </c>
      <c r="Y127" s="58" t="s">
        <v>5728</v>
      </c>
      <c r="Z127" s="58" t="s">
        <v>6740</v>
      </c>
      <c r="AA127" s="58" t="s">
        <v>6330</v>
      </c>
      <c r="AB127" s="58" t="s">
        <v>3071</v>
      </c>
      <c r="AC127" s="58" t="s">
        <v>5779</v>
      </c>
      <c r="AD127" s="58" t="s">
        <v>3071</v>
      </c>
      <c r="AE127" s="58" t="s">
        <v>3071</v>
      </c>
      <c r="AF127" s="58" t="s">
        <v>3071</v>
      </c>
      <c r="AG127" s="58" t="s">
        <v>3071</v>
      </c>
      <c r="AH127" s="58" t="s">
        <v>3071</v>
      </c>
      <c r="AI127" s="58" t="s">
        <v>3071</v>
      </c>
      <c r="AJ127" s="58" t="s">
        <v>3071</v>
      </c>
      <c r="AK127" s="58" t="s">
        <v>1286</v>
      </c>
      <c r="AL127" s="58" t="s">
        <v>6820</v>
      </c>
      <c r="AM127" s="58" t="s">
        <v>3071</v>
      </c>
      <c r="AN127" s="58" t="s">
        <v>6651</v>
      </c>
      <c r="AO127" s="58" t="s">
        <v>3071</v>
      </c>
      <c r="AP127" s="60">
        <v>45897.4134722222</v>
      </c>
      <c r="AQ127" s="58" t="s">
        <v>3071</v>
      </c>
      <c r="AR127" s="58" t="s">
        <v>3825</v>
      </c>
      <c r="AS127" s="58" t="s">
        <v>3098</v>
      </c>
      <c r="AT127" s="58" t="s">
        <v>5730</v>
      </c>
      <c r="AU127" s="58" t="s">
        <v>6821</v>
      </c>
      <c r="AV127" s="58" t="s">
        <v>3071</v>
      </c>
      <c r="AW127" s="60">
        <v>45761.4865856481</v>
      </c>
      <c r="AX127" s="58" t="s">
        <v>6820</v>
      </c>
      <c r="AY127" s="58" t="s">
        <v>5731</v>
      </c>
      <c r="AZ127" s="58" t="s">
        <v>3071</v>
      </c>
      <c r="BA127" s="58" t="s">
        <v>3071</v>
      </c>
      <c r="BB127" s="58" t="s">
        <v>3071</v>
      </c>
      <c r="BC127" s="58" t="s">
        <v>3138</v>
      </c>
      <c r="BD127" s="58" t="s">
        <v>5963</v>
      </c>
      <c r="BE127" s="58" t="s">
        <v>2920</v>
      </c>
      <c r="BF127" s="58" t="s">
        <v>5734</v>
      </c>
      <c r="BG127" s="58" t="s">
        <v>3071</v>
      </c>
      <c r="BH127" s="58" t="s">
        <v>3071</v>
      </c>
      <c r="BI127" s="58" t="s">
        <v>2803</v>
      </c>
      <c r="BJ127" s="58" t="s">
        <v>3071</v>
      </c>
      <c r="BK127" s="58" t="s">
        <v>3071</v>
      </c>
      <c r="BL127" s="58">
        <v>3512945</v>
      </c>
      <c r="BM127" s="58" t="s">
        <v>6808</v>
      </c>
      <c r="BN127" s="58" t="s">
        <v>3071</v>
      </c>
      <c r="BO127" s="58">
        <v>637</v>
      </c>
      <c r="BP127" s="58" t="s">
        <v>5788</v>
      </c>
      <c r="BQ127" s="58" t="s">
        <v>3071</v>
      </c>
      <c r="BR127" s="58" t="s">
        <v>6809</v>
      </c>
      <c r="BS127" s="58" t="s">
        <v>1286</v>
      </c>
      <c r="BT127" s="58" t="s">
        <v>3071</v>
      </c>
      <c r="BU127" s="58" t="s">
        <v>3071</v>
      </c>
      <c r="BV127" s="58" t="s">
        <v>5737</v>
      </c>
      <c r="BW127" s="58" t="s">
        <v>3071</v>
      </c>
      <c r="BX127" s="58">
        <v>637</v>
      </c>
      <c r="BY127" s="58" t="s">
        <v>3071</v>
      </c>
      <c r="BZ127" s="58" t="s">
        <v>3071</v>
      </c>
      <c r="CA127" s="58" t="s">
        <v>3071</v>
      </c>
      <c r="CB127" s="58" t="s">
        <v>3071</v>
      </c>
      <c r="CC127" s="58" t="s">
        <v>3071</v>
      </c>
      <c r="CD127" s="58" t="s">
        <v>3071</v>
      </c>
      <c r="CE127" s="58" t="s">
        <v>5738</v>
      </c>
      <c r="CF127" s="58" t="s">
        <v>5739</v>
      </c>
    </row>
    <row r="128" s="58" customFormat="1" spans="1:84">
      <c r="A128" s="58">
        <v>29158</v>
      </c>
      <c r="B128" s="58" t="s">
        <v>5801</v>
      </c>
      <c r="C128" s="58" t="s">
        <v>3071</v>
      </c>
      <c r="D128" s="58" t="s">
        <v>6822</v>
      </c>
      <c r="E128" s="58" t="s">
        <v>5721</v>
      </c>
      <c r="F128" s="58" t="s">
        <v>6823</v>
      </c>
      <c r="G128" s="58" t="s">
        <v>714</v>
      </c>
      <c r="H128" s="58" t="s">
        <v>5804</v>
      </c>
      <c r="I128" s="58">
        <v>247483.48</v>
      </c>
      <c r="J128" s="58" t="s">
        <v>3071</v>
      </c>
      <c r="K128" s="58" t="s">
        <v>3071</v>
      </c>
      <c r="L128" s="58" t="s">
        <v>4723</v>
      </c>
      <c r="M128" s="58" t="s">
        <v>6799</v>
      </c>
      <c r="N128" s="58" t="s">
        <v>3071</v>
      </c>
      <c r="O128" s="58" t="s">
        <v>3071</v>
      </c>
      <c r="P128" s="58" t="s">
        <v>3071</v>
      </c>
      <c r="Q128" s="58" t="s">
        <v>5805</v>
      </c>
      <c r="R128" s="58" t="s">
        <v>5806</v>
      </c>
      <c r="S128" s="58" t="s">
        <v>5807</v>
      </c>
      <c r="T128" s="58" t="s">
        <v>3071</v>
      </c>
      <c r="U128" s="58" t="s">
        <v>3071</v>
      </c>
      <c r="V128" s="58" t="s">
        <v>5808</v>
      </c>
      <c r="W128" s="58" t="s">
        <v>3071</v>
      </c>
      <c r="X128" s="58" t="s">
        <v>6824</v>
      </c>
      <c r="Y128" s="58" t="s">
        <v>3071</v>
      </c>
      <c r="Z128" s="58" t="s">
        <v>3071</v>
      </c>
      <c r="AA128" s="58" t="s">
        <v>3071</v>
      </c>
      <c r="AB128" s="58" t="s">
        <v>5755</v>
      </c>
      <c r="AC128" s="58" t="s">
        <v>5756</v>
      </c>
      <c r="AD128" s="58" t="s">
        <v>3071</v>
      </c>
      <c r="AE128" s="58" t="s">
        <v>3071</v>
      </c>
      <c r="AF128" s="58" t="s">
        <v>5756</v>
      </c>
      <c r="AG128" s="58" t="s">
        <v>3071</v>
      </c>
      <c r="AH128" s="58" t="s">
        <v>3071</v>
      </c>
      <c r="AI128" s="58" t="s">
        <v>5756</v>
      </c>
      <c r="AJ128" s="58" t="s">
        <v>3071</v>
      </c>
      <c r="AK128" s="58" t="s">
        <v>3071</v>
      </c>
      <c r="AL128" s="58" t="s">
        <v>3071</v>
      </c>
      <c r="AM128" s="58" t="s">
        <v>3071</v>
      </c>
      <c r="AN128" s="58" t="s">
        <v>3071</v>
      </c>
      <c r="AO128" s="58" t="s">
        <v>3071</v>
      </c>
      <c r="AP128" s="60">
        <v>45755.7240856482</v>
      </c>
      <c r="AQ128" s="58" t="s">
        <v>3071</v>
      </c>
      <c r="AR128" s="58" t="s">
        <v>3071</v>
      </c>
      <c r="AS128" s="58" t="s">
        <v>3098</v>
      </c>
      <c r="AT128" s="58" t="s">
        <v>5730</v>
      </c>
      <c r="AU128" s="58" t="s">
        <v>3071</v>
      </c>
      <c r="AV128" s="58" t="s">
        <v>3071</v>
      </c>
      <c r="AW128" s="60">
        <v>45755.7240856482</v>
      </c>
      <c r="AX128" s="58" t="s">
        <v>3071</v>
      </c>
      <c r="AY128" s="58" t="s">
        <v>5731</v>
      </c>
      <c r="AZ128" s="58" t="s">
        <v>3071</v>
      </c>
      <c r="BA128" s="58" t="s">
        <v>3071</v>
      </c>
      <c r="BB128" s="58" t="s">
        <v>3071</v>
      </c>
      <c r="BC128" s="58" t="s">
        <v>3071</v>
      </c>
      <c r="BD128" s="58" t="s">
        <v>5927</v>
      </c>
      <c r="BE128" s="58" t="s">
        <v>3071</v>
      </c>
      <c r="BF128" s="58" t="s">
        <v>5734</v>
      </c>
      <c r="BG128" s="58" t="s">
        <v>3071</v>
      </c>
      <c r="BH128" s="58" t="s">
        <v>3071</v>
      </c>
      <c r="BI128" s="58" t="s">
        <v>2803</v>
      </c>
      <c r="BJ128" s="58" t="s">
        <v>3071</v>
      </c>
      <c r="BK128" s="58" t="s">
        <v>3071</v>
      </c>
      <c r="BL128" s="58" t="s">
        <v>3071</v>
      </c>
      <c r="BM128" s="58" t="s">
        <v>3071</v>
      </c>
      <c r="BN128" s="58">
        <v>247483.48</v>
      </c>
      <c r="BO128" s="58" t="s">
        <v>3071</v>
      </c>
      <c r="BP128" s="58" t="s">
        <v>3071</v>
      </c>
      <c r="BQ128" s="58" t="s">
        <v>3071</v>
      </c>
      <c r="BR128" s="58" t="s">
        <v>3071</v>
      </c>
      <c r="BS128" s="58" t="s">
        <v>3071</v>
      </c>
      <c r="BT128" s="58" t="s">
        <v>3071</v>
      </c>
      <c r="BU128" s="58" t="s">
        <v>3071</v>
      </c>
      <c r="BV128" s="58" t="s">
        <v>5737</v>
      </c>
      <c r="BW128" s="58" t="s">
        <v>3071</v>
      </c>
      <c r="BX128" s="58">
        <v>247483.48</v>
      </c>
      <c r="BY128" s="58" t="s">
        <v>3071</v>
      </c>
      <c r="BZ128" s="58" t="s">
        <v>3071</v>
      </c>
      <c r="CA128" s="58" t="s">
        <v>714</v>
      </c>
      <c r="CB128" s="58" t="s">
        <v>6732</v>
      </c>
      <c r="CC128" s="58" t="s">
        <v>3071</v>
      </c>
      <c r="CD128" s="58" t="s">
        <v>3071</v>
      </c>
      <c r="CE128" s="58" t="s">
        <v>5738</v>
      </c>
      <c r="CF128" s="58" t="s">
        <v>5739</v>
      </c>
    </row>
    <row r="129" s="58" customFormat="1" spans="1:84">
      <c r="A129" s="58">
        <v>29203</v>
      </c>
      <c r="B129" s="58" t="s">
        <v>3071</v>
      </c>
      <c r="C129" s="58" t="s">
        <v>6825</v>
      </c>
      <c r="D129" s="58" t="s">
        <v>3071</v>
      </c>
      <c r="E129" s="58" t="s">
        <v>5721</v>
      </c>
      <c r="F129" s="58" t="s">
        <v>6826</v>
      </c>
      <c r="G129" s="58" t="s">
        <v>714</v>
      </c>
      <c r="H129" s="58" t="s">
        <v>4818</v>
      </c>
      <c r="I129" s="58">
        <v>153</v>
      </c>
      <c r="J129" s="58" t="s">
        <v>3071</v>
      </c>
      <c r="K129" s="58" t="s">
        <v>3071</v>
      </c>
      <c r="L129" s="58" t="s">
        <v>5773</v>
      </c>
      <c r="M129" s="58" t="s">
        <v>6827</v>
      </c>
      <c r="N129" s="58" t="s">
        <v>6827</v>
      </c>
      <c r="O129" s="58" t="s">
        <v>3071</v>
      </c>
      <c r="P129" s="58" t="s">
        <v>3071</v>
      </c>
      <c r="Q129" s="58" t="s">
        <v>4818</v>
      </c>
      <c r="R129" s="58" t="s">
        <v>5792</v>
      </c>
      <c r="S129" s="58" t="s">
        <v>5793</v>
      </c>
      <c r="T129" s="58" t="s">
        <v>5726</v>
      </c>
      <c r="U129" s="58" t="s">
        <v>3071</v>
      </c>
      <c r="V129" s="58" t="s">
        <v>3068</v>
      </c>
      <c r="W129" s="58" t="s">
        <v>3071</v>
      </c>
      <c r="X129" s="58" t="s">
        <v>6828</v>
      </c>
      <c r="Y129" s="58" t="s">
        <v>5728</v>
      </c>
      <c r="Z129" s="58" t="s">
        <v>6789</v>
      </c>
      <c r="AA129" s="58" t="s">
        <v>6586</v>
      </c>
      <c r="AB129" s="58" t="s">
        <v>3071</v>
      </c>
      <c r="AC129" s="58" t="s">
        <v>6036</v>
      </c>
      <c r="AD129" s="58" t="s">
        <v>3071</v>
      </c>
      <c r="AE129" s="58" t="s">
        <v>3071</v>
      </c>
      <c r="AF129" s="58" t="s">
        <v>3071</v>
      </c>
      <c r="AG129" s="58" t="s">
        <v>3071</v>
      </c>
      <c r="AH129" s="58" t="s">
        <v>3071</v>
      </c>
      <c r="AI129" s="58" t="s">
        <v>3071</v>
      </c>
      <c r="AJ129" s="58" t="s">
        <v>3071</v>
      </c>
      <c r="AK129" s="58" t="s">
        <v>1286</v>
      </c>
      <c r="AL129" s="58" t="s">
        <v>6829</v>
      </c>
      <c r="AM129" s="58" t="s">
        <v>3071</v>
      </c>
      <c r="AN129" s="58" t="s">
        <v>6830</v>
      </c>
      <c r="AO129" s="58" t="s">
        <v>3071</v>
      </c>
      <c r="AP129" s="60">
        <v>45826.7578819445</v>
      </c>
      <c r="AQ129" s="58" t="s">
        <v>3071</v>
      </c>
      <c r="AR129" s="58" t="s">
        <v>3856</v>
      </c>
      <c r="AS129" s="58" t="s">
        <v>3098</v>
      </c>
      <c r="AT129" s="58" t="s">
        <v>5730</v>
      </c>
      <c r="AU129" s="58" t="s">
        <v>6831</v>
      </c>
      <c r="AV129" s="58" t="s">
        <v>3071</v>
      </c>
      <c r="AW129" s="60">
        <v>45756.4628819444</v>
      </c>
      <c r="AX129" s="58" t="s">
        <v>6829</v>
      </c>
      <c r="AY129" s="58" t="s">
        <v>5731</v>
      </c>
      <c r="AZ129" s="58" t="s">
        <v>3071</v>
      </c>
      <c r="BA129" s="58" t="s">
        <v>3071</v>
      </c>
      <c r="BB129" s="58" t="s">
        <v>3071</v>
      </c>
      <c r="BC129" s="58" t="s">
        <v>2149</v>
      </c>
      <c r="BD129" s="58" t="s">
        <v>5732</v>
      </c>
      <c r="BE129" s="58" t="s">
        <v>5795</v>
      </c>
      <c r="BF129" s="58" t="s">
        <v>5734</v>
      </c>
      <c r="BG129" s="58" t="s">
        <v>3071</v>
      </c>
      <c r="BH129" s="58" t="s">
        <v>3071</v>
      </c>
      <c r="BI129" s="58" t="s">
        <v>2803</v>
      </c>
      <c r="BJ129" s="58" t="s">
        <v>3071</v>
      </c>
      <c r="BK129" s="58" t="s">
        <v>3071</v>
      </c>
      <c r="BL129" s="58">
        <v>3493928</v>
      </c>
      <c r="BM129" s="58" t="s">
        <v>6832</v>
      </c>
      <c r="BN129" s="58" t="s">
        <v>3071</v>
      </c>
      <c r="BO129" s="58">
        <v>153</v>
      </c>
      <c r="BP129" s="58" t="s">
        <v>6293</v>
      </c>
      <c r="BQ129" s="58" t="s">
        <v>3071</v>
      </c>
      <c r="BR129" s="58" t="s">
        <v>6833</v>
      </c>
      <c r="BS129" s="58" t="s">
        <v>1286</v>
      </c>
      <c r="BT129" s="58" t="s">
        <v>3071</v>
      </c>
      <c r="BU129" s="58" t="s">
        <v>3071</v>
      </c>
      <c r="BV129" s="58" t="s">
        <v>5737</v>
      </c>
      <c r="BW129" s="58" t="s">
        <v>3071</v>
      </c>
      <c r="BX129" s="58">
        <v>153</v>
      </c>
      <c r="BY129" s="58" t="s">
        <v>3071</v>
      </c>
      <c r="BZ129" s="58" t="s">
        <v>3071</v>
      </c>
      <c r="CA129" s="58" t="s">
        <v>3071</v>
      </c>
      <c r="CB129" s="58" t="s">
        <v>3071</v>
      </c>
      <c r="CC129" s="58" t="s">
        <v>3071</v>
      </c>
      <c r="CD129" s="58" t="s">
        <v>3071</v>
      </c>
      <c r="CE129" s="58" t="s">
        <v>5738</v>
      </c>
      <c r="CF129" s="58" t="s">
        <v>5739</v>
      </c>
    </row>
    <row r="130" s="58" customFormat="1" spans="1:84">
      <c r="A130" s="58">
        <v>29219</v>
      </c>
      <c r="B130" s="58" t="s">
        <v>3071</v>
      </c>
      <c r="C130" s="58" t="s">
        <v>6834</v>
      </c>
      <c r="D130" s="58" t="s">
        <v>3071</v>
      </c>
      <c r="E130" s="58" t="s">
        <v>5721</v>
      </c>
      <c r="F130" s="58" t="s">
        <v>6835</v>
      </c>
      <c r="G130" s="58" t="s">
        <v>714</v>
      </c>
      <c r="H130" s="58" t="s">
        <v>3963</v>
      </c>
      <c r="I130" s="58">
        <v>4200</v>
      </c>
      <c r="J130" s="58" t="s">
        <v>3071</v>
      </c>
      <c r="K130" s="58" t="s">
        <v>3071</v>
      </c>
      <c r="L130" s="58" t="s">
        <v>5773</v>
      </c>
      <c r="M130" s="58" t="s">
        <v>6827</v>
      </c>
      <c r="N130" s="58" t="s">
        <v>6827</v>
      </c>
      <c r="O130" s="58" t="s">
        <v>3071</v>
      </c>
      <c r="P130" s="58" t="s">
        <v>3071</v>
      </c>
      <c r="Q130" s="58" t="s">
        <v>3963</v>
      </c>
      <c r="R130" s="58" t="s">
        <v>6087</v>
      </c>
      <c r="S130" s="58" t="s">
        <v>6088</v>
      </c>
      <c r="T130" s="58" t="s">
        <v>5726</v>
      </c>
      <c r="U130" s="58" t="s">
        <v>3071</v>
      </c>
      <c r="V130" s="58" t="s">
        <v>3068</v>
      </c>
      <c r="W130" s="58" t="s">
        <v>3071</v>
      </c>
      <c r="X130" s="58" t="s">
        <v>6836</v>
      </c>
      <c r="Y130" s="58" t="s">
        <v>5728</v>
      </c>
      <c r="Z130" s="58" t="s">
        <v>6789</v>
      </c>
      <c r="AA130" s="58" t="s">
        <v>6330</v>
      </c>
      <c r="AB130" s="58" t="s">
        <v>3071</v>
      </c>
      <c r="AC130" s="58" t="s">
        <v>6036</v>
      </c>
      <c r="AD130" s="58" t="s">
        <v>3071</v>
      </c>
      <c r="AE130" s="58" t="s">
        <v>3071</v>
      </c>
      <c r="AF130" s="58" t="s">
        <v>3071</v>
      </c>
      <c r="AG130" s="58" t="s">
        <v>3071</v>
      </c>
      <c r="AH130" s="58" t="s">
        <v>3071</v>
      </c>
      <c r="AI130" s="58" t="s">
        <v>3071</v>
      </c>
      <c r="AJ130" s="58" t="s">
        <v>3071</v>
      </c>
      <c r="AK130" s="58" t="s">
        <v>1286</v>
      </c>
      <c r="AL130" s="58" t="s">
        <v>6837</v>
      </c>
      <c r="AM130" s="58" t="s">
        <v>3071</v>
      </c>
      <c r="AN130" s="58" t="s">
        <v>6197</v>
      </c>
      <c r="AO130" s="58" t="s">
        <v>3071</v>
      </c>
      <c r="AP130" s="60">
        <v>45814.6531828704</v>
      </c>
      <c r="AQ130" s="58" t="s">
        <v>3071</v>
      </c>
      <c r="AR130" s="58" t="s">
        <v>3856</v>
      </c>
      <c r="AS130" s="58" t="s">
        <v>3098</v>
      </c>
      <c r="AT130" s="58" t="s">
        <v>5730</v>
      </c>
      <c r="AU130" s="58" t="s">
        <v>6838</v>
      </c>
      <c r="AV130" s="58" t="s">
        <v>3071</v>
      </c>
      <c r="AW130" s="60">
        <v>45756.4622337963</v>
      </c>
      <c r="AX130" s="58" t="s">
        <v>6837</v>
      </c>
      <c r="AY130" s="58" t="s">
        <v>5731</v>
      </c>
      <c r="AZ130" s="58" t="s">
        <v>3071</v>
      </c>
      <c r="BA130" s="58" t="s">
        <v>3071</v>
      </c>
      <c r="BB130" s="58" t="s">
        <v>3071</v>
      </c>
      <c r="BC130" s="58" t="s">
        <v>3952</v>
      </c>
      <c r="BD130" s="58" t="s">
        <v>5963</v>
      </c>
      <c r="BE130" s="58" t="s">
        <v>2857</v>
      </c>
      <c r="BF130" s="58" t="s">
        <v>5734</v>
      </c>
      <c r="BG130" s="58" t="s">
        <v>3071</v>
      </c>
      <c r="BH130" s="58" t="s">
        <v>3071</v>
      </c>
      <c r="BI130" s="58" t="s">
        <v>2803</v>
      </c>
      <c r="BJ130" s="58" t="s">
        <v>3071</v>
      </c>
      <c r="BK130" s="58" t="s">
        <v>3071</v>
      </c>
      <c r="BL130" s="58">
        <v>3108813</v>
      </c>
      <c r="BM130" s="58" t="s">
        <v>6839</v>
      </c>
      <c r="BN130" s="58" t="s">
        <v>3071</v>
      </c>
      <c r="BO130" s="58">
        <v>4200</v>
      </c>
      <c r="BP130" s="58" t="s">
        <v>6293</v>
      </c>
      <c r="BQ130" s="58" t="s">
        <v>3071</v>
      </c>
      <c r="BR130" s="58" t="s">
        <v>6840</v>
      </c>
      <c r="BS130" s="58" t="s">
        <v>1286</v>
      </c>
      <c r="BT130" s="58" t="s">
        <v>3071</v>
      </c>
      <c r="BU130" s="58" t="s">
        <v>3071</v>
      </c>
      <c r="BV130" s="58" t="s">
        <v>5737</v>
      </c>
      <c r="BW130" s="58" t="s">
        <v>3071</v>
      </c>
      <c r="BX130" s="58">
        <v>4200</v>
      </c>
      <c r="BY130" s="58" t="s">
        <v>3071</v>
      </c>
      <c r="BZ130" s="58" t="s">
        <v>3071</v>
      </c>
      <c r="CA130" s="58" t="s">
        <v>3071</v>
      </c>
      <c r="CB130" s="58" t="s">
        <v>3071</v>
      </c>
      <c r="CC130" s="58" t="s">
        <v>3071</v>
      </c>
      <c r="CD130" s="58" t="s">
        <v>3071</v>
      </c>
      <c r="CE130" s="58" t="s">
        <v>5738</v>
      </c>
      <c r="CF130" s="58" t="s">
        <v>5739</v>
      </c>
    </row>
    <row r="131" s="58" customFormat="1" spans="1:84">
      <c r="A131" s="58">
        <v>29236</v>
      </c>
      <c r="B131" s="58" t="s">
        <v>3071</v>
      </c>
      <c r="C131" s="58" t="s">
        <v>6841</v>
      </c>
      <c r="D131" s="58" t="s">
        <v>3071</v>
      </c>
      <c r="E131" s="58" t="s">
        <v>5721</v>
      </c>
      <c r="F131" s="58" t="s">
        <v>6842</v>
      </c>
      <c r="G131" s="58" t="s">
        <v>714</v>
      </c>
      <c r="H131" s="58" t="s">
        <v>5897</v>
      </c>
      <c r="I131" s="58">
        <v>2269.91</v>
      </c>
      <c r="J131" s="58" t="s">
        <v>3071</v>
      </c>
      <c r="K131" s="58" t="s">
        <v>3071</v>
      </c>
      <c r="L131" s="58" t="s">
        <v>5773</v>
      </c>
      <c r="M131" s="58" t="s">
        <v>6827</v>
      </c>
      <c r="N131" s="58" t="s">
        <v>6827</v>
      </c>
      <c r="O131" s="58" t="s">
        <v>3071</v>
      </c>
      <c r="P131" s="58" t="s">
        <v>3071</v>
      </c>
      <c r="Q131" s="58" t="s">
        <v>3631</v>
      </c>
      <c r="R131" s="58" t="s">
        <v>5898</v>
      </c>
      <c r="S131" s="58" t="s">
        <v>5899</v>
      </c>
      <c r="T131" s="58" t="s">
        <v>5726</v>
      </c>
      <c r="U131" s="58" t="s">
        <v>3071</v>
      </c>
      <c r="V131" s="58" t="s">
        <v>3068</v>
      </c>
      <c r="W131" s="58" t="s">
        <v>3071</v>
      </c>
      <c r="X131" s="58" t="s">
        <v>6843</v>
      </c>
      <c r="Y131" s="58" t="s">
        <v>5728</v>
      </c>
      <c r="Z131" s="58" t="s">
        <v>6789</v>
      </c>
      <c r="AA131" s="58" t="s">
        <v>6330</v>
      </c>
      <c r="AB131" s="58" t="s">
        <v>3071</v>
      </c>
      <c r="AC131" s="58" t="s">
        <v>6036</v>
      </c>
      <c r="AD131" s="58" t="s">
        <v>3071</v>
      </c>
      <c r="AE131" s="58" t="s">
        <v>3071</v>
      </c>
      <c r="AF131" s="58" t="s">
        <v>3071</v>
      </c>
      <c r="AG131" s="58" t="s">
        <v>3071</v>
      </c>
      <c r="AH131" s="58" t="s">
        <v>3071</v>
      </c>
      <c r="AI131" s="58" t="s">
        <v>3071</v>
      </c>
      <c r="AJ131" s="58" t="s">
        <v>3071</v>
      </c>
      <c r="AK131" s="58" t="s">
        <v>1286</v>
      </c>
      <c r="AL131" s="58" t="s">
        <v>6844</v>
      </c>
      <c r="AM131" s="58" t="s">
        <v>3071</v>
      </c>
      <c r="AN131" s="58" t="s">
        <v>6845</v>
      </c>
      <c r="AO131" s="58" t="s">
        <v>3071</v>
      </c>
      <c r="AP131" s="60">
        <v>45814.6531712963</v>
      </c>
      <c r="AQ131" s="58" t="s">
        <v>3071</v>
      </c>
      <c r="AR131" s="58" t="s">
        <v>3856</v>
      </c>
      <c r="AS131" s="58" t="s">
        <v>3098</v>
      </c>
      <c r="AT131" s="58" t="s">
        <v>5730</v>
      </c>
      <c r="AU131" s="58" t="s">
        <v>6846</v>
      </c>
      <c r="AV131" s="58" t="s">
        <v>3071</v>
      </c>
      <c r="AW131" s="60">
        <v>45756.4623842593</v>
      </c>
      <c r="AX131" s="58" t="s">
        <v>6844</v>
      </c>
      <c r="AY131" s="58" t="s">
        <v>5731</v>
      </c>
      <c r="AZ131" s="58" t="s">
        <v>3071</v>
      </c>
      <c r="BA131" s="58" t="s">
        <v>3071</v>
      </c>
      <c r="BB131" s="58" t="s">
        <v>3071</v>
      </c>
      <c r="BC131" s="58" t="s">
        <v>5901</v>
      </c>
      <c r="BD131" s="58" t="s">
        <v>5902</v>
      </c>
      <c r="BE131" s="58" t="s">
        <v>2827</v>
      </c>
      <c r="BF131" s="58" t="s">
        <v>5734</v>
      </c>
      <c r="BG131" s="58" t="s">
        <v>3071</v>
      </c>
      <c r="BH131" s="58" t="s">
        <v>3071</v>
      </c>
      <c r="BI131" s="58" t="s">
        <v>2803</v>
      </c>
      <c r="BJ131" s="58" t="s">
        <v>3071</v>
      </c>
      <c r="BK131" s="58" t="s">
        <v>3071</v>
      </c>
      <c r="BL131" s="58">
        <v>3350750</v>
      </c>
      <c r="BM131" s="58" t="s">
        <v>6847</v>
      </c>
      <c r="BN131" s="58" t="s">
        <v>3071</v>
      </c>
      <c r="BO131" s="58">
        <v>2269.91</v>
      </c>
      <c r="BP131" s="58" t="s">
        <v>6293</v>
      </c>
      <c r="BQ131" s="58" t="s">
        <v>3071</v>
      </c>
      <c r="BR131" s="58" t="s">
        <v>6848</v>
      </c>
      <c r="BS131" s="58" t="s">
        <v>1286</v>
      </c>
      <c r="BT131" s="58" t="s">
        <v>3071</v>
      </c>
      <c r="BU131" s="58" t="s">
        <v>3071</v>
      </c>
      <c r="BV131" s="58" t="s">
        <v>5737</v>
      </c>
      <c r="BW131" s="58" t="s">
        <v>3071</v>
      </c>
      <c r="BX131" s="58">
        <v>2269.91</v>
      </c>
      <c r="BY131" s="58" t="s">
        <v>3071</v>
      </c>
      <c r="BZ131" s="58" t="s">
        <v>3071</v>
      </c>
      <c r="CA131" s="58" t="s">
        <v>3071</v>
      </c>
      <c r="CB131" s="58" t="s">
        <v>3071</v>
      </c>
      <c r="CC131" s="58" t="s">
        <v>3071</v>
      </c>
      <c r="CD131" s="58" t="s">
        <v>3071</v>
      </c>
      <c r="CE131" s="58" t="s">
        <v>5738</v>
      </c>
      <c r="CF131" s="58" t="s">
        <v>5739</v>
      </c>
    </row>
    <row r="132" s="58" customFormat="1" spans="1:84">
      <c r="A132" s="58">
        <v>29245</v>
      </c>
      <c r="B132" s="58" t="s">
        <v>3071</v>
      </c>
      <c r="C132" s="58" t="s">
        <v>6849</v>
      </c>
      <c r="D132" s="58" t="s">
        <v>3071</v>
      </c>
      <c r="E132" s="58" t="s">
        <v>5721</v>
      </c>
      <c r="F132" s="58" t="s">
        <v>6850</v>
      </c>
      <c r="G132" s="58" t="s">
        <v>714</v>
      </c>
      <c r="H132" s="58" t="s">
        <v>3276</v>
      </c>
      <c r="I132" s="58">
        <v>2140.63</v>
      </c>
      <c r="J132" s="58" t="s">
        <v>3071</v>
      </c>
      <c r="K132" s="58" t="s">
        <v>3071</v>
      </c>
      <c r="L132" s="58" t="s">
        <v>5773</v>
      </c>
      <c r="M132" s="58" t="s">
        <v>6827</v>
      </c>
      <c r="N132" s="58" t="s">
        <v>6827</v>
      </c>
      <c r="O132" s="58" t="s">
        <v>3071</v>
      </c>
      <c r="P132" s="58" t="s">
        <v>3071</v>
      </c>
      <c r="Q132" s="58" t="s">
        <v>3276</v>
      </c>
      <c r="R132" s="58" t="s">
        <v>5889</v>
      </c>
      <c r="S132" s="58" t="s">
        <v>5890</v>
      </c>
      <c r="T132" s="58" t="s">
        <v>5726</v>
      </c>
      <c r="U132" s="58" t="s">
        <v>3071</v>
      </c>
      <c r="V132" s="58" t="s">
        <v>3068</v>
      </c>
      <c r="W132" s="58" t="s">
        <v>3071</v>
      </c>
      <c r="X132" s="58" t="s">
        <v>6851</v>
      </c>
      <c r="Y132" s="58" t="s">
        <v>5728</v>
      </c>
      <c r="Z132" s="58" t="s">
        <v>6789</v>
      </c>
      <c r="AA132" s="58" t="s">
        <v>6330</v>
      </c>
      <c r="AB132" s="58" t="s">
        <v>3071</v>
      </c>
      <c r="AC132" s="58" t="s">
        <v>6036</v>
      </c>
      <c r="AD132" s="58" t="s">
        <v>3071</v>
      </c>
      <c r="AE132" s="58" t="s">
        <v>3071</v>
      </c>
      <c r="AF132" s="58" t="s">
        <v>3071</v>
      </c>
      <c r="AG132" s="58" t="s">
        <v>3071</v>
      </c>
      <c r="AH132" s="58" t="s">
        <v>3071</v>
      </c>
      <c r="AI132" s="58" t="s">
        <v>3071</v>
      </c>
      <c r="AJ132" s="58" t="s">
        <v>3071</v>
      </c>
      <c r="AK132" s="58" t="s">
        <v>1286</v>
      </c>
      <c r="AL132" s="58" t="s">
        <v>6852</v>
      </c>
      <c r="AM132" s="58" t="s">
        <v>3071</v>
      </c>
      <c r="AN132" s="58" t="s">
        <v>6549</v>
      </c>
      <c r="AO132" s="58" t="s">
        <v>3071</v>
      </c>
      <c r="AP132" s="60">
        <v>45814.6531597222</v>
      </c>
      <c r="AQ132" s="58" t="s">
        <v>3071</v>
      </c>
      <c r="AR132" s="58" t="s">
        <v>3856</v>
      </c>
      <c r="AS132" s="58" t="s">
        <v>3098</v>
      </c>
      <c r="AT132" s="58" t="s">
        <v>5730</v>
      </c>
      <c r="AU132" s="58" t="s">
        <v>6853</v>
      </c>
      <c r="AV132" s="58" t="s">
        <v>3071</v>
      </c>
      <c r="AW132" s="60">
        <v>45756.4620486111</v>
      </c>
      <c r="AX132" s="58" t="s">
        <v>6852</v>
      </c>
      <c r="AY132" s="58" t="s">
        <v>5731</v>
      </c>
      <c r="AZ132" s="58" t="s">
        <v>3071</v>
      </c>
      <c r="BA132" s="58" t="s">
        <v>3071</v>
      </c>
      <c r="BB132" s="58" t="s">
        <v>3071</v>
      </c>
      <c r="BC132" s="58" t="s">
        <v>3265</v>
      </c>
      <c r="BD132" s="58" t="s">
        <v>5892</v>
      </c>
      <c r="BE132" s="58" t="s">
        <v>2851</v>
      </c>
      <c r="BF132" s="58" t="s">
        <v>5734</v>
      </c>
      <c r="BG132" s="58" t="s">
        <v>3071</v>
      </c>
      <c r="BH132" s="58" t="s">
        <v>3071</v>
      </c>
      <c r="BI132" s="58" t="s">
        <v>2803</v>
      </c>
      <c r="BJ132" s="58" t="s">
        <v>3071</v>
      </c>
      <c r="BK132" s="58" t="s">
        <v>3071</v>
      </c>
      <c r="BL132" s="58">
        <v>3118246</v>
      </c>
      <c r="BM132" s="58" t="s">
        <v>6854</v>
      </c>
      <c r="BN132" s="58" t="s">
        <v>3071</v>
      </c>
      <c r="BO132" s="58">
        <v>2140.63</v>
      </c>
      <c r="BP132" s="58" t="s">
        <v>6293</v>
      </c>
      <c r="BQ132" s="58" t="s">
        <v>3071</v>
      </c>
      <c r="BR132" s="58" t="s">
        <v>6855</v>
      </c>
      <c r="BS132" s="58" t="s">
        <v>1286</v>
      </c>
      <c r="BT132" s="58" t="s">
        <v>3071</v>
      </c>
      <c r="BU132" s="58" t="s">
        <v>3071</v>
      </c>
      <c r="BV132" s="58" t="s">
        <v>5737</v>
      </c>
      <c r="BW132" s="58" t="s">
        <v>3071</v>
      </c>
      <c r="BX132" s="58">
        <v>2140.63</v>
      </c>
      <c r="BY132" s="58" t="s">
        <v>3071</v>
      </c>
      <c r="BZ132" s="58" t="s">
        <v>3071</v>
      </c>
      <c r="CA132" s="58" t="s">
        <v>3071</v>
      </c>
      <c r="CB132" s="58" t="s">
        <v>3071</v>
      </c>
      <c r="CC132" s="58" t="s">
        <v>3071</v>
      </c>
      <c r="CD132" s="58" t="s">
        <v>3071</v>
      </c>
      <c r="CE132" s="58" t="s">
        <v>5738</v>
      </c>
      <c r="CF132" s="58" t="s">
        <v>5739</v>
      </c>
    </row>
    <row r="133" s="58" customFormat="1" spans="1:84">
      <c r="A133" s="58">
        <v>29246</v>
      </c>
      <c r="B133" s="58" t="s">
        <v>3071</v>
      </c>
      <c r="C133" s="58" t="s">
        <v>6856</v>
      </c>
      <c r="D133" s="58" t="s">
        <v>3071</v>
      </c>
      <c r="E133" s="58" t="s">
        <v>5721</v>
      </c>
      <c r="F133" s="58" t="s">
        <v>6857</v>
      </c>
      <c r="G133" s="58" t="s">
        <v>714</v>
      </c>
      <c r="H133" s="58" t="s">
        <v>5897</v>
      </c>
      <c r="I133" s="58">
        <v>4060</v>
      </c>
      <c r="J133" s="58" t="s">
        <v>3071</v>
      </c>
      <c r="K133" s="58" t="s">
        <v>3071</v>
      </c>
      <c r="L133" s="58" t="s">
        <v>5773</v>
      </c>
      <c r="M133" s="58" t="s">
        <v>6827</v>
      </c>
      <c r="N133" s="58" t="s">
        <v>6827</v>
      </c>
      <c r="O133" s="58" t="s">
        <v>3071</v>
      </c>
      <c r="P133" s="58" t="s">
        <v>3071</v>
      </c>
      <c r="Q133" s="58" t="s">
        <v>3631</v>
      </c>
      <c r="R133" s="58" t="s">
        <v>5898</v>
      </c>
      <c r="S133" s="58" t="s">
        <v>5899</v>
      </c>
      <c r="T133" s="58" t="s">
        <v>5726</v>
      </c>
      <c r="U133" s="58" t="s">
        <v>3071</v>
      </c>
      <c r="V133" s="58" t="s">
        <v>3068</v>
      </c>
      <c r="W133" s="58" t="s">
        <v>3071</v>
      </c>
      <c r="X133" s="58" t="s">
        <v>6858</v>
      </c>
      <c r="Y133" s="58" t="s">
        <v>5728</v>
      </c>
      <c r="Z133" s="58" t="s">
        <v>6789</v>
      </c>
      <c r="AA133" s="58" t="s">
        <v>6330</v>
      </c>
      <c r="AB133" s="58" t="s">
        <v>3071</v>
      </c>
      <c r="AC133" s="58" t="s">
        <v>6036</v>
      </c>
      <c r="AD133" s="58" t="s">
        <v>3071</v>
      </c>
      <c r="AE133" s="58" t="s">
        <v>3071</v>
      </c>
      <c r="AF133" s="58" t="s">
        <v>3071</v>
      </c>
      <c r="AG133" s="58" t="s">
        <v>3071</v>
      </c>
      <c r="AH133" s="58" t="s">
        <v>3071</v>
      </c>
      <c r="AI133" s="58" t="s">
        <v>3071</v>
      </c>
      <c r="AJ133" s="58" t="s">
        <v>3071</v>
      </c>
      <c r="AK133" s="58" t="s">
        <v>1286</v>
      </c>
      <c r="AL133" s="58" t="s">
        <v>6859</v>
      </c>
      <c r="AM133" s="58" t="s">
        <v>3071</v>
      </c>
      <c r="AN133" s="58" t="s">
        <v>6024</v>
      </c>
      <c r="AO133" s="58" t="s">
        <v>3071</v>
      </c>
      <c r="AP133" s="60">
        <v>45814.6531134259</v>
      </c>
      <c r="AQ133" s="58" t="s">
        <v>3071</v>
      </c>
      <c r="AR133" s="58" t="s">
        <v>3856</v>
      </c>
      <c r="AS133" s="58" t="s">
        <v>3098</v>
      </c>
      <c r="AT133" s="58" t="s">
        <v>5730</v>
      </c>
      <c r="AU133" s="58" t="s">
        <v>6860</v>
      </c>
      <c r="AV133" s="58" t="s">
        <v>3071</v>
      </c>
      <c r="AW133" s="60">
        <v>45756.4617939815</v>
      </c>
      <c r="AX133" s="58" t="s">
        <v>6859</v>
      </c>
      <c r="AY133" s="58" t="s">
        <v>5731</v>
      </c>
      <c r="AZ133" s="58" t="s">
        <v>3071</v>
      </c>
      <c r="BA133" s="58" t="s">
        <v>3071</v>
      </c>
      <c r="BB133" s="58" t="s">
        <v>3071</v>
      </c>
      <c r="BC133" s="58" t="s">
        <v>5901</v>
      </c>
      <c r="BD133" s="58" t="s">
        <v>5902</v>
      </c>
      <c r="BE133" s="58" t="s">
        <v>2828</v>
      </c>
      <c r="BF133" s="58" t="s">
        <v>5734</v>
      </c>
      <c r="BG133" s="58" t="s">
        <v>3071</v>
      </c>
      <c r="BH133" s="58" t="s">
        <v>3071</v>
      </c>
      <c r="BI133" s="58" t="s">
        <v>2803</v>
      </c>
      <c r="BJ133" s="58" t="s">
        <v>3071</v>
      </c>
      <c r="BK133" s="58" t="s">
        <v>3071</v>
      </c>
      <c r="BL133" s="58">
        <v>3349182</v>
      </c>
      <c r="BM133" s="58" t="s">
        <v>6861</v>
      </c>
      <c r="BN133" s="58" t="s">
        <v>3071</v>
      </c>
      <c r="BO133" s="58">
        <v>4060</v>
      </c>
      <c r="BP133" s="58" t="s">
        <v>6293</v>
      </c>
      <c r="BQ133" s="58" t="s">
        <v>3071</v>
      </c>
      <c r="BR133" s="58" t="s">
        <v>6862</v>
      </c>
      <c r="BS133" s="58" t="s">
        <v>1286</v>
      </c>
      <c r="BT133" s="58" t="s">
        <v>3071</v>
      </c>
      <c r="BU133" s="58" t="s">
        <v>3071</v>
      </c>
      <c r="BV133" s="58" t="s">
        <v>5737</v>
      </c>
      <c r="BW133" s="58" t="s">
        <v>3071</v>
      </c>
      <c r="BX133" s="58">
        <v>4060</v>
      </c>
      <c r="BY133" s="58" t="s">
        <v>3071</v>
      </c>
      <c r="BZ133" s="58" t="s">
        <v>3071</v>
      </c>
      <c r="CA133" s="58" t="s">
        <v>3071</v>
      </c>
      <c r="CB133" s="58" t="s">
        <v>3071</v>
      </c>
      <c r="CC133" s="58" t="s">
        <v>3071</v>
      </c>
      <c r="CD133" s="58" t="s">
        <v>3071</v>
      </c>
      <c r="CE133" s="58" t="s">
        <v>5738</v>
      </c>
      <c r="CF133" s="58" t="s">
        <v>5739</v>
      </c>
    </row>
    <row r="134" s="58" customFormat="1" spans="1:84">
      <c r="A134" s="58">
        <v>29261</v>
      </c>
      <c r="B134" s="58" t="s">
        <v>5801</v>
      </c>
      <c r="C134" s="58" t="s">
        <v>3071</v>
      </c>
      <c r="D134" s="58" t="s">
        <v>6863</v>
      </c>
      <c r="E134" s="58" t="s">
        <v>6864</v>
      </c>
      <c r="F134" s="58" t="s">
        <v>6865</v>
      </c>
      <c r="G134" s="58" t="s">
        <v>714</v>
      </c>
      <c r="H134" s="58" t="s">
        <v>5804</v>
      </c>
      <c r="I134" s="58">
        <v>233516.05</v>
      </c>
      <c r="J134" s="58" t="s">
        <v>3071</v>
      </c>
      <c r="K134" s="58" t="s">
        <v>3071</v>
      </c>
      <c r="L134" s="58" t="s">
        <v>5773</v>
      </c>
      <c r="M134" s="58" t="s">
        <v>6827</v>
      </c>
      <c r="N134" s="58" t="s">
        <v>3071</v>
      </c>
      <c r="O134" s="58" t="s">
        <v>3071</v>
      </c>
      <c r="P134" s="58" t="s">
        <v>3071</v>
      </c>
      <c r="Q134" s="58" t="s">
        <v>5805</v>
      </c>
      <c r="R134" s="58" t="s">
        <v>5806</v>
      </c>
      <c r="S134" s="58" t="s">
        <v>5807</v>
      </c>
      <c r="T134" s="58" t="s">
        <v>3071</v>
      </c>
      <c r="U134" s="58" t="s">
        <v>3071</v>
      </c>
      <c r="V134" s="58" t="s">
        <v>5808</v>
      </c>
      <c r="W134" s="58" t="s">
        <v>3071</v>
      </c>
      <c r="X134" s="58" t="s">
        <v>6866</v>
      </c>
      <c r="Y134" s="58" t="s">
        <v>6783</v>
      </c>
      <c r="Z134" s="58" t="s">
        <v>6708</v>
      </c>
      <c r="AA134" s="58" t="s">
        <v>3433</v>
      </c>
      <c r="AB134" s="58" t="s">
        <v>5755</v>
      </c>
      <c r="AC134" s="58" t="s">
        <v>6036</v>
      </c>
      <c r="AD134" s="58" t="s">
        <v>3071</v>
      </c>
      <c r="AE134" s="58" t="s">
        <v>3071</v>
      </c>
      <c r="AF134" s="58" t="s">
        <v>5756</v>
      </c>
      <c r="AG134" s="58" t="s">
        <v>3071</v>
      </c>
      <c r="AH134" s="58" t="s">
        <v>3071</v>
      </c>
      <c r="AI134" s="58" t="s">
        <v>5756</v>
      </c>
      <c r="AJ134" s="58" t="s">
        <v>3071</v>
      </c>
      <c r="AK134" s="58" t="s">
        <v>1286</v>
      </c>
      <c r="AL134" s="58" t="s">
        <v>6867</v>
      </c>
      <c r="AM134" s="58" t="s">
        <v>3071</v>
      </c>
      <c r="AN134" s="58" t="s">
        <v>6212</v>
      </c>
      <c r="AO134" s="58" t="s">
        <v>6868</v>
      </c>
      <c r="AP134" s="60">
        <v>45771.454375</v>
      </c>
      <c r="AQ134" s="58" t="s">
        <v>3071</v>
      </c>
      <c r="AR134" s="58" t="s">
        <v>3899</v>
      </c>
      <c r="AS134" s="58" t="s">
        <v>3098</v>
      </c>
      <c r="AT134" s="58" t="s">
        <v>5730</v>
      </c>
      <c r="AU134" s="58" t="s">
        <v>6869</v>
      </c>
      <c r="AV134" s="58" t="s">
        <v>3071</v>
      </c>
      <c r="AW134" s="60">
        <v>45754.7070949074</v>
      </c>
      <c r="AX134" s="58" t="s">
        <v>6867</v>
      </c>
      <c r="AY134" s="58" t="s">
        <v>5731</v>
      </c>
      <c r="AZ134" s="58" t="s">
        <v>3071</v>
      </c>
      <c r="BA134" s="58" t="s">
        <v>3071</v>
      </c>
      <c r="BB134" s="58" t="s">
        <v>3071</v>
      </c>
      <c r="BC134" s="58" t="s">
        <v>3071</v>
      </c>
      <c r="BD134" s="58" t="s">
        <v>5944</v>
      </c>
      <c r="BE134" s="58" t="s">
        <v>3071</v>
      </c>
      <c r="BF134" s="58" t="s">
        <v>5734</v>
      </c>
      <c r="BG134" s="58" t="s">
        <v>3071</v>
      </c>
      <c r="BH134" s="58" t="s">
        <v>3071</v>
      </c>
      <c r="BI134" s="58" t="s">
        <v>2803</v>
      </c>
      <c r="BJ134" s="58" t="s">
        <v>3071</v>
      </c>
      <c r="BK134" s="58" t="s">
        <v>3071</v>
      </c>
      <c r="BL134" s="58" t="s">
        <v>3071</v>
      </c>
      <c r="BM134" s="58" t="s">
        <v>3071</v>
      </c>
      <c r="BN134" s="58">
        <v>233516.05</v>
      </c>
      <c r="BO134" s="58" t="s">
        <v>3071</v>
      </c>
      <c r="BP134" s="58" t="s">
        <v>6737</v>
      </c>
      <c r="BQ134" s="58" t="s">
        <v>3071</v>
      </c>
      <c r="BR134" s="58" t="s">
        <v>3071</v>
      </c>
      <c r="BS134" s="58" t="s">
        <v>3071</v>
      </c>
      <c r="BT134" s="58" t="s">
        <v>3071</v>
      </c>
      <c r="BU134" s="58" t="s">
        <v>3071</v>
      </c>
      <c r="BV134" s="58" t="s">
        <v>5811</v>
      </c>
      <c r="BW134" s="58" t="s">
        <v>3071</v>
      </c>
      <c r="BX134" s="58">
        <v>233516.05</v>
      </c>
      <c r="BY134" s="58" t="s">
        <v>3071</v>
      </c>
      <c r="BZ134" s="58" t="s">
        <v>3071</v>
      </c>
      <c r="CA134" s="58" t="s">
        <v>714</v>
      </c>
      <c r="CB134" s="58" t="s">
        <v>6732</v>
      </c>
      <c r="CC134" s="58" t="s">
        <v>3071</v>
      </c>
      <c r="CD134" s="58" t="s">
        <v>3071</v>
      </c>
      <c r="CE134" s="58" t="s">
        <v>5738</v>
      </c>
      <c r="CF134" s="58" t="s">
        <v>5739</v>
      </c>
    </row>
    <row r="135" s="58" customFormat="1" spans="1:84">
      <c r="A135" s="58">
        <v>29352</v>
      </c>
      <c r="B135" s="58" t="s">
        <v>3071</v>
      </c>
      <c r="C135" s="58" t="s">
        <v>6870</v>
      </c>
      <c r="D135" s="58" t="s">
        <v>3071</v>
      </c>
      <c r="E135" s="58" t="s">
        <v>5721</v>
      </c>
      <c r="F135" s="58" t="s">
        <v>6871</v>
      </c>
      <c r="G135" s="58" t="s">
        <v>714</v>
      </c>
      <c r="H135" s="58" t="s">
        <v>3261</v>
      </c>
      <c r="I135" s="58">
        <v>1955.7</v>
      </c>
      <c r="J135" s="58" t="s">
        <v>3071</v>
      </c>
      <c r="K135" s="58" t="s">
        <v>3071</v>
      </c>
      <c r="L135" s="58" t="s">
        <v>5773</v>
      </c>
      <c r="M135" s="58" t="s">
        <v>6872</v>
      </c>
      <c r="N135" s="58" t="s">
        <v>6872</v>
      </c>
      <c r="O135" s="58" t="s">
        <v>3071</v>
      </c>
      <c r="P135" s="58" t="s">
        <v>3071</v>
      </c>
      <c r="Q135" s="58" t="s">
        <v>3261</v>
      </c>
      <c r="R135" s="58" t="s">
        <v>5882</v>
      </c>
      <c r="S135" s="58" t="s">
        <v>5848</v>
      </c>
      <c r="T135" s="58" t="s">
        <v>5726</v>
      </c>
      <c r="U135" s="58" t="s">
        <v>3071</v>
      </c>
      <c r="V135" s="58" t="s">
        <v>3068</v>
      </c>
      <c r="W135" s="58" t="s">
        <v>3071</v>
      </c>
      <c r="X135" s="58" t="s">
        <v>6873</v>
      </c>
      <c r="Y135" s="58" t="s">
        <v>5728</v>
      </c>
      <c r="Z135" s="58" t="s">
        <v>6789</v>
      </c>
      <c r="AA135" s="58" t="s">
        <v>6330</v>
      </c>
      <c r="AB135" s="58" t="s">
        <v>3071</v>
      </c>
      <c r="AC135" s="58" t="s">
        <v>6036</v>
      </c>
      <c r="AD135" s="58" t="s">
        <v>3071</v>
      </c>
      <c r="AE135" s="58" t="s">
        <v>3071</v>
      </c>
      <c r="AF135" s="58" t="s">
        <v>3071</v>
      </c>
      <c r="AG135" s="58" t="s">
        <v>3071</v>
      </c>
      <c r="AH135" s="58" t="s">
        <v>3071</v>
      </c>
      <c r="AI135" s="58" t="s">
        <v>3071</v>
      </c>
      <c r="AJ135" s="58" t="s">
        <v>3071</v>
      </c>
      <c r="AK135" s="58" t="s">
        <v>1286</v>
      </c>
      <c r="AL135" s="58" t="s">
        <v>6874</v>
      </c>
      <c r="AM135" s="58" t="s">
        <v>3071</v>
      </c>
      <c r="AN135" s="58" t="s">
        <v>6181</v>
      </c>
      <c r="AO135" s="58" t="s">
        <v>3071</v>
      </c>
      <c r="AP135" s="60">
        <v>45814.6531134259</v>
      </c>
      <c r="AQ135" s="58" t="s">
        <v>3071</v>
      </c>
      <c r="AR135" s="58" t="s">
        <v>3856</v>
      </c>
      <c r="AS135" s="58" t="s">
        <v>3098</v>
      </c>
      <c r="AT135" s="58" t="s">
        <v>5730</v>
      </c>
      <c r="AU135" s="58" t="s">
        <v>6875</v>
      </c>
      <c r="AV135" s="58" t="s">
        <v>3071</v>
      </c>
      <c r="AW135" s="60">
        <v>45756.4612384259</v>
      </c>
      <c r="AX135" s="58" t="s">
        <v>6874</v>
      </c>
      <c r="AY135" s="58" t="s">
        <v>5731</v>
      </c>
      <c r="AZ135" s="58" t="s">
        <v>3071</v>
      </c>
      <c r="BA135" s="58" t="s">
        <v>3071</v>
      </c>
      <c r="BB135" s="58" t="s">
        <v>3071</v>
      </c>
      <c r="BC135" s="58" t="s">
        <v>3250</v>
      </c>
      <c r="BD135" s="58" t="s">
        <v>5884</v>
      </c>
      <c r="BE135" s="58" t="s">
        <v>2855</v>
      </c>
      <c r="BF135" s="58" t="s">
        <v>5734</v>
      </c>
      <c r="BG135" s="58" t="s">
        <v>3071</v>
      </c>
      <c r="BH135" s="58" t="s">
        <v>3071</v>
      </c>
      <c r="BI135" s="58" t="s">
        <v>2803</v>
      </c>
      <c r="BJ135" s="58" t="s">
        <v>3071</v>
      </c>
      <c r="BK135" s="58" t="s">
        <v>3071</v>
      </c>
      <c r="BL135" s="58">
        <v>3118247</v>
      </c>
      <c r="BM135" s="58" t="s">
        <v>6876</v>
      </c>
      <c r="BN135" s="58" t="s">
        <v>3071</v>
      </c>
      <c r="BO135" s="58">
        <v>1955.7</v>
      </c>
      <c r="BP135" s="58" t="s">
        <v>6293</v>
      </c>
      <c r="BQ135" s="58" t="s">
        <v>3071</v>
      </c>
      <c r="BR135" s="58" t="s">
        <v>6877</v>
      </c>
      <c r="BS135" s="58" t="s">
        <v>1286</v>
      </c>
      <c r="BT135" s="58" t="s">
        <v>3071</v>
      </c>
      <c r="BU135" s="58" t="s">
        <v>3071</v>
      </c>
      <c r="BV135" s="58" t="s">
        <v>5737</v>
      </c>
      <c r="BW135" s="58" t="s">
        <v>3071</v>
      </c>
      <c r="BX135" s="58">
        <v>1955.7</v>
      </c>
      <c r="BY135" s="58" t="s">
        <v>3071</v>
      </c>
      <c r="BZ135" s="58" t="s">
        <v>3071</v>
      </c>
      <c r="CA135" s="58" t="s">
        <v>3071</v>
      </c>
      <c r="CB135" s="58" t="s">
        <v>3071</v>
      </c>
      <c r="CC135" s="58" t="s">
        <v>3071</v>
      </c>
      <c r="CD135" s="58" t="s">
        <v>3071</v>
      </c>
      <c r="CE135" s="58" t="s">
        <v>5738</v>
      </c>
      <c r="CF135" s="58" t="s">
        <v>5739</v>
      </c>
    </row>
    <row r="136" s="58" customFormat="1" spans="1:84">
      <c r="A136" s="58">
        <v>29441</v>
      </c>
      <c r="B136" s="58" t="s">
        <v>3071</v>
      </c>
      <c r="C136" s="58" t="s">
        <v>6878</v>
      </c>
      <c r="D136" s="58" t="s">
        <v>3071</v>
      </c>
      <c r="E136" s="58" t="s">
        <v>5721</v>
      </c>
      <c r="F136" s="58" t="s">
        <v>6879</v>
      </c>
      <c r="G136" s="58" t="s">
        <v>714</v>
      </c>
      <c r="H136" s="58" t="s">
        <v>6880</v>
      </c>
      <c r="I136" s="58">
        <v>35000</v>
      </c>
      <c r="J136" s="58" t="s">
        <v>3071</v>
      </c>
      <c r="K136" s="58" t="s">
        <v>3071</v>
      </c>
      <c r="L136" s="58" t="s">
        <v>5773</v>
      </c>
      <c r="M136" s="58" t="s">
        <v>6881</v>
      </c>
      <c r="N136" s="58" t="s">
        <v>6881</v>
      </c>
      <c r="O136" s="58" t="s">
        <v>3071</v>
      </c>
      <c r="P136" s="58" t="s">
        <v>3071</v>
      </c>
      <c r="Q136" s="58" t="s">
        <v>5775</v>
      </c>
      <c r="R136" s="58" t="s">
        <v>6882</v>
      </c>
      <c r="S136" s="58" t="s">
        <v>6883</v>
      </c>
      <c r="T136" s="58" t="s">
        <v>5778</v>
      </c>
      <c r="U136" s="58" t="s">
        <v>3071</v>
      </c>
      <c r="V136" s="58" t="s">
        <v>3068</v>
      </c>
      <c r="W136" s="58" t="s">
        <v>3071</v>
      </c>
      <c r="X136" s="58" t="s">
        <v>3071</v>
      </c>
      <c r="Y136" s="58" t="s">
        <v>5728</v>
      </c>
      <c r="Z136" s="58" t="s">
        <v>6881</v>
      </c>
      <c r="AA136" s="58" t="s">
        <v>6719</v>
      </c>
      <c r="AB136" s="58" t="s">
        <v>3071</v>
      </c>
      <c r="AC136" s="58" t="s">
        <v>6036</v>
      </c>
      <c r="AD136" s="58" t="s">
        <v>3071</v>
      </c>
      <c r="AE136" s="58" t="s">
        <v>3071</v>
      </c>
      <c r="AF136" s="58" t="s">
        <v>3071</v>
      </c>
      <c r="AG136" s="58" t="s">
        <v>3071</v>
      </c>
      <c r="AH136" s="58" t="s">
        <v>3071</v>
      </c>
      <c r="AI136" s="58" t="s">
        <v>3071</v>
      </c>
      <c r="AJ136" s="58" t="s">
        <v>3071</v>
      </c>
      <c r="AK136" s="58" t="s">
        <v>1286</v>
      </c>
      <c r="AL136" s="58" t="s">
        <v>6884</v>
      </c>
      <c r="AM136" s="58" t="s">
        <v>3071</v>
      </c>
      <c r="AN136" s="58" t="s">
        <v>6885</v>
      </c>
      <c r="AO136" s="58" t="s">
        <v>3071</v>
      </c>
      <c r="AP136" s="60">
        <v>45764.6948148148</v>
      </c>
      <c r="AQ136" s="58" t="s">
        <v>3071</v>
      </c>
      <c r="AR136" s="58" t="s">
        <v>3899</v>
      </c>
      <c r="AS136" s="58" t="s">
        <v>3098</v>
      </c>
      <c r="AT136" s="58" t="s">
        <v>5782</v>
      </c>
      <c r="AU136" s="58" t="s">
        <v>6886</v>
      </c>
      <c r="AV136" s="58" t="s">
        <v>3071</v>
      </c>
      <c r="AW136" s="60">
        <v>45749.4396296296</v>
      </c>
      <c r="AX136" s="58" t="s">
        <v>6884</v>
      </c>
      <c r="AY136" s="58" t="s">
        <v>5731</v>
      </c>
      <c r="AZ136" s="58" t="s">
        <v>3071</v>
      </c>
      <c r="BA136" s="58" t="s">
        <v>3071</v>
      </c>
      <c r="BB136" s="58" t="s">
        <v>3071</v>
      </c>
      <c r="BC136" s="58" t="s">
        <v>5835</v>
      </c>
      <c r="BD136" s="58" t="s">
        <v>5785</v>
      </c>
      <c r="BE136" s="58" t="s">
        <v>3071</v>
      </c>
      <c r="BF136" s="58" t="s">
        <v>5734</v>
      </c>
      <c r="BG136" s="58" t="s">
        <v>5786</v>
      </c>
      <c r="BH136" s="58" t="s">
        <v>6887</v>
      </c>
      <c r="BI136" s="58" t="s">
        <v>5787</v>
      </c>
      <c r="BJ136" s="58" t="s">
        <v>3071</v>
      </c>
      <c r="BK136" s="58" t="s">
        <v>3071</v>
      </c>
      <c r="BL136" s="58" t="s">
        <v>3071</v>
      </c>
      <c r="BM136" s="58" t="s">
        <v>3071</v>
      </c>
      <c r="BN136" s="58">
        <v>30000</v>
      </c>
      <c r="BO136" s="58" t="s">
        <v>3071</v>
      </c>
      <c r="BP136" s="58" t="s">
        <v>6737</v>
      </c>
      <c r="BQ136" s="58" t="s">
        <v>5789</v>
      </c>
      <c r="BR136" s="58" t="s">
        <v>3071</v>
      </c>
      <c r="BS136" s="58" t="s">
        <v>1286</v>
      </c>
      <c r="BT136" s="58" t="s">
        <v>1286</v>
      </c>
      <c r="BU136" s="58" t="s">
        <v>3071</v>
      </c>
      <c r="BV136" s="58" t="s">
        <v>5737</v>
      </c>
      <c r="BW136" s="58" t="s">
        <v>3071</v>
      </c>
      <c r="BX136" s="58">
        <v>30000</v>
      </c>
      <c r="BY136" s="58" t="s">
        <v>3071</v>
      </c>
      <c r="BZ136" s="58" t="s">
        <v>3071</v>
      </c>
      <c r="CA136" s="58" t="s">
        <v>3071</v>
      </c>
      <c r="CB136" s="58" t="s">
        <v>3071</v>
      </c>
      <c r="CC136" s="58" t="s">
        <v>3071</v>
      </c>
      <c r="CD136" s="58" t="s">
        <v>3071</v>
      </c>
      <c r="CE136" s="58" t="s">
        <v>5738</v>
      </c>
      <c r="CF136" s="58" t="s">
        <v>5739</v>
      </c>
    </row>
    <row r="137" s="58" customFormat="1" spans="1:84">
      <c r="A137" s="58">
        <v>30237</v>
      </c>
      <c r="B137" s="58" t="s">
        <v>3071</v>
      </c>
      <c r="C137" s="58" t="s">
        <v>6888</v>
      </c>
      <c r="D137" s="58" t="s">
        <v>3071</v>
      </c>
      <c r="E137" s="58" t="s">
        <v>5721</v>
      </c>
      <c r="F137" s="58" t="s">
        <v>6889</v>
      </c>
      <c r="G137" s="58" t="s">
        <v>714</v>
      </c>
      <c r="H137" s="58" t="s">
        <v>4818</v>
      </c>
      <c r="I137" s="58">
        <v>767.13</v>
      </c>
      <c r="J137" s="58" t="s">
        <v>3071</v>
      </c>
      <c r="K137" s="58" t="s">
        <v>3071</v>
      </c>
      <c r="L137" s="58" t="s">
        <v>5773</v>
      </c>
      <c r="M137" s="58" t="s">
        <v>6890</v>
      </c>
      <c r="N137" s="58" t="s">
        <v>6890</v>
      </c>
      <c r="O137" s="58" t="s">
        <v>3071</v>
      </c>
      <c r="P137" s="58" t="s">
        <v>3071</v>
      </c>
      <c r="Q137" s="58" t="s">
        <v>4818</v>
      </c>
      <c r="R137" s="58" t="s">
        <v>5792</v>
      </c>
      <c r="S137" s="58" t="s">
        <v>5793</v>
      </c>
      <c r="T137" s="58" t="s">
        <v>5726</v>
      </c>
      <c r="U137" s="58" t="s">
        <v>3071</v>
      </c>
      <c r="V137" s="58" t="s">
        <v>3068</v>
      </c>
      <c r="W137" s="58" t="s">
        <v>3071</v>
      </c>
      <c r="X137" s="58" t="s">
        <v>6891</v>
      </c>
      <c r="Y137" s="58" t="s">
        <v>5728</v>
      </c>
      <c r="Z137" s="58" t="s">
        <v>6892</v>
      </c>
      <c r="AA137" s="58" t="s">
        <v>6394</v>
      </c>
      <c r="AB137" s="58" t="s">
        <v>3071</v>
      </c>
      <c r="AC137" s="58" t="s">
        <v>6036</v>
      </c>
      <c r="AD137" s="58" t="s">
        <v>3071</v>
      </c>
      <c r="AE137" s="58" t="s">
        <v>3071</v>
      </c>
      <c r="AF137" s="58" t="s">
        <v>3071</v>
      </c>
      <c r="AG137" s="58" t="s">
        <v>3071</v>
      </c>
      <c r="AH137" s="58" t="s">
        <v>3071</v>
      </c>
      <c r="AI137" s="58" t="s">
        <v>3071</v>
      </c>
      <c r="AJ137" s="58" t="s">
        <v>3071</v>
      </c>
      <c r="AK137" s="58" t="s">
        <v>1286</v>
      </c>
      <c r="AL137" s="58" t="s">
        <v>6893</v>
      </c>
      <c r="AM137" s="58" t="s">
        <v>3071</v>
      </c>
      <c r="AN137" s="58" t="s">
        <v>6894</v>
      </c>
      <c r="AO137" s="58" t="s">
        <v>3071</v>
      </c>
      <c r="AP137" s="60">
        <v>45821.7427662037</v>
      </c>
      <c r="AQ137" s="58" t="s">
        <v>3071</v>
      </c>
      <c r="AR137" s="58" t="s">
        <v>3856</v>
      </c>
      <c r="AS137" s="58" t="s">
        <v>3098</v>
      </c>
      <c r="AT137" s="58" t="s">
        <v>5730</v>
      </c>
      <c r="AU137" s="58" t="s">
        <v>6895</v>
      </c>
      <c r="AV137" s="58" t="s">
        <v>3071</v>
      </c>
      <c r="AW137" s="60">
        <v>45748.7780324074</v>
      </c>
      <c r="AX137" s="58" t="s">
        <v>6893</v>
      </c>
      <c r="AY137" s="58" t="s">
        <v>5731</v>
      </c>
      <c r="AZ137" s="58" t="s">
        <v>3071</v>
      </c>
      <c r="BA137" s="58" t="s">
        <v>3071</v>
      </c>
      <c r="BB137" s="58" t="s">
        <v>3071</v>
      </c>
      <c r="BC137" s="58" t="s">
        <v>2149</v>
      </c>
      <c r="BD137" s="58" t="s">
        <v>5732</v>
      </c>
      <c r="BE137" s="58" t="s">
        <v>5795</v>
      </c>
      <c r="BF137" s="58" t="s">
        <v>5734</v>
      </c>
      <c r="BG137" s="58" t="s">
        <v>3071</v>
      </c>
      <c r="BH137" s="58" t="s">
        <v>3071</v>
      </c>
      <c r="BI137" s="58" t="s">
        <v>2803</v>
      </c>
      <c r="BJ137" s="58" t="s">
        <v>3071</v>
      </c>
      <c r="BK137" s="58" t="s">
        <v>3071</v>
      </c>
      <c r="BL137" s="58">
        <v>3479839</v>
      </c>
      <c r="BM137" s="58" t="s">
        <v>6896</v>
      </c>
      <c r="BN137" s="58" t="s">
        <v>3071</v>
      </c>
      <c r="BO137" s="58">
        <v>38.4</v>
      </c>
      <c r="BP137" s="58" t="s">
        <v>6293</v>
      </c>
      <c r="BQ137" s="58" t="s">
        <v>3071</v>
      </c>
      <c r="BR137" s="58" t="s">
        <v>6897</v>
      </c>
      <c r="BS137" s="58" t="s">
        <v>1286</v>
      </c>
      <c r="BT137" s="58" t="s">
        <v>3071</v>
      </c>
      <c r="BU137" s="58" t="s">
        <v>3071</v>
      </c>
      <c r="BV137" s="58" t="s">
        <v>5737</v>
      </c>
      <c r="BW137" s="58" t="s">
        <v>3071</v>
      </c>
      <c r="BX137" s="58">
        <v>38.4</v>
      </c>
      <c r="BY137" s="58" t="s">
        <v>3071</v>
      </c>
      <c r="BZ137" s="58" t="s">
        <v>3071</v>
      </c>
      <c r="CA137" s="58" t="s">
        <v>3071</v>
      </c>
      <c r="CB137" s="58" t="s">
        <v>3071</v>
      </c>
      <c r="CC137" s="58" t="s">
        <v>3071</v>
      </c>
      <c r="CD137" s="58" t="s">
        <v>3071</v>
      </c>
      <c r="CE137" s="58" t="s">
        <v>5738</v>
      </c>
      <c r="CF137" s="58" t="s">
        <v>5739</v>
      </c>
    </row>
    <row r="138" s="58" customFormat="1" spans="1:84">
      <c r="A138" s="58">
        <v>30623</v>
      </c>
      <c r="B138" s="58" t="s">
        <v>3071</v>
      </c>
      <c r="C138" s="58" t="s">
        <v>6898</v>
      </c>
      <c r="D138" s="58" t="s">
        <v>3071</v>
      </c>
      <c r="E138" s="58" t="s">
        <v>5721</v>
      </c>
      <c r="F138" s="58" t="s">
        <v>6899</v>
      </c>
      <c r="G138" s="58" t="s">
        <v>714</v>
      </c>
      <c r="H138" s="58" t="s">
        <v>4818</v>
      </c>
      <c r="I138" s="58">
        <v>1026.8</v>
      </c>
      <c r="J138" s="58" t="s">
        <v>3071</v>
      </c>
      <c r="K138" s="58" t="s">
        <v>3071</v>
      </c>
      <c r="L138" s="58" t="s">
        <v>5773</v>
      </c>
      <c r="M138" s="58" t="s">
        <v>6900</v>
      </c>
      <c r="N138" s="58" t="s">
        <v>6900</v>
      </c>
      <c r="O138" s="58" t="s">
        <v>3071</v>
      </c>
      <c r="P138" s="58" t="s">
        <v>3071</v>
      </c>
      <c r="Q138" s="58" t="s">
        <v>4818</v>
      </c>
      <c r="R138" s="58" t="s">
        <v>5792</v>
      </c>
      <c r="S138" s="58" t="s">
        <v>5793</v>
      </c>
      <c r="T138" s="58" t="s">
        <v>5726</v>
      </c>
      <c r="U138" s="58" t="s">
        <v>3071</v>
      </c>
      <c r="V138" s="58" t="s">
        <v>3068</v>
      </c>
      <c r="W138" s="58" t="s">
        <v>3071</v>
      </c>
      <c r="X138" s="58" t="s">
        <v>6901</v>
      </c>
      <c r="Y138" s="58" t="s">
        <v>5728</v>
      </c>
      <c r="Z138" s="58" t="s">
        <v>6902</v>
      </c>
      <c r="AA138" s="58" t="s">
        <v>6394</v>
      </c>
      <c r="AB138" s="58" t="s">
        <v>3071</v>
      </c>
      <c r="AC138" s="58" t="s">
        <v>6036</v>
      </c>
      <c r="AD138" s="58" t="s">
        <v>3071</v>
      </c>
      <c r="AE138" s="58" t="s">
        <v>3071</v>
      </c>
      <c r="AF138" s="58" t="s">
        <v>3071</v>
      </c>
      <c r="AG138" s="58" t="s">
        <v>3071</v>
      </c>
      <c r="AH138" s="58" t="s">
        <v>3071</v>
      </c>
      <c r="AI138" s="58" t="s">
        <v>3071</v>
      </c>
      <c r="AJ138" s="58" t="s">
        <v>3071</v>
      </c>
      <c r="AK138" s="58" t="s">
        <v>1286</v>
      </c>
      <c r="AL138" s="58" t="s">
        <v>6903</v>
      </c>
      <c r="AM138" s="58" t="s">
        <v>3071</v>
      </c>
      <c r="AN138" s="58" t="s">
        <v>6904</v>
      </c>
      <c r="AO138" s="58" t="s">
        <v>3071</v>
      </c>
      <c r="AP138" s="60">
        <v>45821.7428009259</v>
      </c>
      <c r="AQ138" s="58" t="s">
        <v>3071</v>
      </c>
      <c r="AR138" s="58" t="s">
        <v>3856</v>
      </c>
      <c r="AS138" s="58" t="s">
        <v>3098</v>
      </c>
      <c r="AT138" s="58" t="s">
        <v>5730</v>
      </c>
      <c r="AU138" s="58" t="s">
        <v>6905</v>
      </c>
      <c r="AV138" s="58" t="s">
        <v>3071</v>
      </c>
      <c r="AW138" s="60">
        <v>45743.7397453704</v>
      </c>
      <c r="AX138" s="58" t="s">
        <v>6903</v>
      </c>
      <c r="AY138" s="58" t="s">
        <v>5731</v>
      </c>
      <c r="AZ138" s="58" t="s">
        <v>3071</v>
      </c>
      <c r="BA138" s="58" t="s">
        <v>3071</v>
      </c>
      <c r="BB138" s="58" t="s">
        <v>3071</v>
      </c>
      <c r="BC138" s="58" t="s">
        <v>2149</v>
      </c>
      <c r="BD138" s="58" t="s">
        <v>5732</v>
      </c>
      <c r="BE138" s="58" t="s">
        <v>5795</v>
      </c>
      <c r="BF138" s="58" t="s">
        <v>5734</v>
      </c>
      <c r="BG138" s="58" t="s">
        <v>3071</v>
      </c>
      <c r="BH138" s="58" t="s">
        <v>3071</v>
      </c>
      <c r="BI138" s="58" t="s">
        <v>2803</v>
      </c>
      <c r="BJ138" s="58" t="s">
        <v>3071</v>
      </c>
      <c r="BK138" s="58" t="s">
        <v>3071</v>
      </c>
      <c r="BL138" s="58">
        <v>3483244</v>
      </c>
      <c r="BM138" s="58" t="s">
        <v>6906</v>
      </c>
      <c r="BN138" s="58" t="s">
        <v>3071</v>
      </c>
      <c r="BO138" s="58">
        <v>156.52</v>
      </c>
      <c r="BP138" s="58" t="s">
        <v>6293</v>
      </c>
      <c r="BQ138" s="58" t="s">
        <v>3071</v>
      </c>
      <c r="BR138" s="58" t="s">
        <v>6907</v>
      </c>
      <c r="BS138" s="58" t="s">
        <v>1286</v>
      </c>
      <c r="BT138" s="58" t="s">
        <v>3071</v>
      </c>
      <c r="BU138" s="58" t="s">
        <v>3071</v>
      </c>
      <c r="BV138" s="58" t="s">
        <v>5737</v>
      </c>
      <c r="BW138" s="58" t="s">
        <v>3071</v>
      </c>
      <c r="BX138" s="58">
        <v>156.52</v>
      </c>
      <c r="BY138" s="58" t="s">
        <v>3071</v>
      </c>
      <c r="BZ138" s="58" t="s">
        <v>3071</v>
      </c>
      <c r="CA138" s="58" t="s">
        <v>3071</v>
      </c>
      <c r="CB138" s="58" t="s">
        <v>3071</v>
      </c>
      <c r="CC138" s="58" t="s">
        <v>3071</v>
      </c>
      <c r="CD138" s="58" t="s">
        <v>3071</v>
      </c>
      <c r="CE138" s="58" t="s">
        <v>5738</v>
      </c>
      <c r="CF138" s="58" t="s">
        <v>5739</v>
      </c>
    </row>
    <row r="139" s="58" customFormat="1" spans="1:84">
      <c r="A139" s="58">
        <v>30638</v>
      </c>
      <c r="B139" s="58" t="s">
        <v>3071</v>
      </c>
      <c r="C139" s="58" t="s">
        <v>6908</v>
      </c>
      <c r="D139" s="58" t="s">
        <v>3071</v>
      </c>
      <c r="E139" s="58" t="s">
        <v>5721</v>
      </c>
      <c r="F139" s="58" t="s">
        <v>6909</v>
      </c>
      <c r="G139" s="58" t="s">
        <v>714</v>
      </c>
      <c r="H139" s="58" t="s">
        <v>4825</v>
      </c>
      <c r="I139" s="58">
        <v>288</v>
      </c>
      <c r="J139" s="58" t="s">
        <v>3071</v>
      </c>
      <c r="K139" s="58" t="s">
        <v>3071</v>
      </c>
      <c r="L139" s="58" t="s">
        <v>5773</v>
      </c>
      <c r="M139" s="58" t="s">
        <v>6900</v>
      </c>
      <c r="N139" s="58" t="s">
        <v>6900</v>
      </c>
      <c r="O139" s="58" t="s">
        <v>3071</v>
      </c>
      <c r="P139" s="58" t="s">
        <v>3071</v>
      </c>
      <c r="Q139" s="58" t="s">
        <v>4825</v>
      </c>
      <c r="R139" s="58" t="s">
        <v>5742</v>
      </c>
      <c r="S139" s="58" t="s">
        <v>5743</v>
      </c>
      <c r="T139" s="58" t="s">
        <v>5726</v>
      </c>
      <c r="U139" s="58" t="s">
        <v>3071</v>
      </c>
      <c r="V139" s="58" t="s">
        <v>3068</v>
      </c>
      <c r="W139" s="58" t="s">
        <v>3071</v>
      </c>
      <c r="X139" s="58" t="s">
        <v>6910</v>
      </c>
      <c r="Y139" s="58" t="s">
        <v>5728</v>
      </c>
      <c r="Z139" s="58" t="s">
        <v>6902</v>
      </c>
      <c r="AA139" s="58" t="s">
        <v>6394</v>
      </c>
      <c r="AB139" s="58" t="s">
        <v>3071</v>
      </c>
      <c r="AC139" s="58" t="s">
        <v>6036</v>
      </c>
      <c r="AD139" s="58" t="s">
        <v>3071</v>
      </c>
      <c r="AE139" s="58" t="s">
        <v>3071</v>
      </c>
      <c r="AF139" s="58" t="s">
        <v>3071</v>
      </c>
      <c r="AG139" s="58" t="s">
        <v>3071</v>
      </c>
      <c r="AH139" s="58" t="s">
        <v>3071</v>
      </c>
      <c r="AI139" s="58" t="s">
        <v>3071</v>
      </c>
      <c r="AJ139" s="58" t="s">
        <v>3071</v>
      </c>
      <c r="AK139" s="58" t="s">
        <v>1286</v>
      </c>
      <c r="AL139" s="58" t="s">
        <v>6911</v>
      </c>
      <c r="AM139" s="58" t="s">
        <v>3071</v>
      </c>
      <c r="AN139" s="58" t="s">
        <v>6912</v>
      </c>
      <c r="AO139" s="58" t="s">
        <v>3071</v>
      </c>
      <c r="AP139" s="60">
        <v>45821.7428703704</v>
      </c>
      <c r="AQ139" s="58" t="s">
        <v>3071</v>
      </c>
      <c r="AR139" s="58" t="s">
        <v>3856</v>
      </c>
      <c r="AS139" s="58" t="s">
        <v>3098</v>
      </c>
      <c r="AT139" s="58" t="s">
        <v>5730</v>
      </c>
      <c r="AU139" s="58" t="s">
        <v>6913</v>
      </c>
      <c r="AV139" s="58" t="s">
        <v>3071</v>
      </c>
      <c r="AW139" s="60">
        <v>45743.7399189815</v>
      </c>
      <c r="AX139" s="58" t="s">
        <v>6911</v>
      </c>
      <c r="AY139" s="58" t="s">
        <v>5731</v>
      </c>
      <c r="AZ139" s="58" t="s">
        <v>3071</v>
      </c>
      <c r="BA139" s="58" t="s">
        <v>3071</v>
      </c>
      <c r="BB139" s="58" t="s">
        <v>3071</v>
      </c>
      <c r="BC139" s="58" t="s">
        <v>1761</v>
      </c>
      <c r="BD139" s="58" t="s">
        <v>5732</v>
      </c>
      <c r="BE139" s="58" t="s">
        <v>5746</v>
      </c>
      <c r="BF139" s="58" t="s">
        <v>5734</v>
      </c>
      <c r="BG139" s="58" t="s">
        <v>3071</v>
      </c>
      <c r="BH139" s="58" t="s">
        <v>3071</v>
      </c>
      <c r="BI139" s="58" t="s">
        <v>2803</v>
      </c>
      <c r="BJ139" s="58" t="s">
        <v>3071</v>
      </c>
      <c r="BK139" s="58" t="s">
        <v>3071</v>
      </c>
      <c r="BL139" s="58">
        <v>3491322</v>
      </c>
      <c r="BM139" s="58" t="s">
        <v>6914</v>
      </c>
      <c r="BN139" s="58" t="s">
        <v>3071</v>
      </c>
      <c r="BO139" s="58">
        <v>288</v>
      </c>
      <c r="BP139" s="58" t="s">
        <v>6293</v>
      </c>
      <c r="BQ139" s="58" t="s">
        <v>3071</v>
      </c>
      <c r="BR139" s="58" t="s">
        <v>6915</v>
      </c>
      <c r="BS139" s="58" t="s">
        <v>1286</v>
      </c>
      <c r="BT139" s="58" t="s">
        <v>3071</v>
      </c>
      <c r="BU139" s="58" t="s">
        <v>3071</v>
      </c>
      <c r="BV139" s="58" t="s">
        <v>5737</v>
      </c>
      <c r="BW139" s="58" t="s">
        <v>3071</v>
      </c>
      <c r="BX139" s="58">
        <v>288</v>
      </c>
      <c r="BY139" s="58" t="s">
        <v>3071</v>
      </c>
      <c r="BZ139" s="58" t="s">
        <v>3071</v>
      </c>
      <c r="CA139" s="58" t="s">
        <v>3071</v>
      </c>
      <c r="CB139" s="58" t="s">
        <v>3071</v>
      </c>
      <c r="CC139" s="58" t="s">
        <v>3071</v>
      </c>
      <c r="CD139" s="58" t="s">
        <v>3071</v>
      </c>
      <c r="CE139" s="58" t="s">
        <v>5738</v>
      </c>
      <c r="CF139" s="58" t="s">
        <v>5739</v>
      </c>
    </row>
    <row r="140" s="58" customFormat="1" spans="1:84">
      <c r="A140" s="58">
        <v>30925</v>
      </c>
      <c r="B140" s="58" t="s">
        <v>5801</v>
      </c>
      <c r="C140" s="58" t="s">
        <v>3071</v>
      </c>
      <c r="D140" s="58" t="s">
        <v>6916</v>
      </c>
      <c r="E140" s="58" t="s">
        <v>5721</v>
      </c>
      <c r="F140" s="58" t="s">
        <v>6917</v>
      </c>
      <c r="G140" s="58" t="s">
        <v>714</v>
      </c>
      <c r="H140" s="58" t="s">
        <v>5308</v>
      </c>
      <c r="I140" s="58">
        <v>720</v>
      </c>
      <c r="J140" s="58" t="s">
        <v>3071</v>
      </c>
      <c r="K140" s="58" t="s">
        <v>3071</v>
      </c>
      <c r="L140" s="58" t="s">
        <v>5773</v>
      </c>
      <c r="M140" s="58" t="s">
        <v>6918</v>
      </c>
      <c r="N140" s="58" t="s">
        <v>3071</v>
      </c>
      <c r="O140" s="58" t="s">
        <v>3071</v>
      </c>
      <c r="P140" s="58" t="s">
        <v>3071</v>
      </c>
      <c r="Q140" s="58" t="s">
        <v>5308</v>
      </c>
      <c r="R140" s="58" t="s">
        <v>6402</v>
      </c>
      <c r="S140" s="58" t="s">
        <v>6403</v>
      </c>
      <c r="T140" s="58" t="s">
        <v>3071</v>
      </c>
      <c r="U140" s="58" t="s">
        <v>3071</v>
      </c>
      <c r="V140" s="58" t="s">
        <v>3068</v>
      </c>
      <c r="W140" s="58" t="s">
        <v>3071</v>
      </c>
      <c r="X140" s="58" t="s">
        <v>6919</v>
      </c>
      <c r="Y140" s="58" t="s">
        <v>5728</v>
      </c>
      <c r="Z140" s="58" t="s">
        <v>6918</v>
      </c>
      <c r="AA140" s="58" t="s">
        <v>6547</v>
      </c>
      <c r="AB140" s="58" t="s">
        <v>5755</v>
      </c>
      <c r="AC140" s="58" t="s">
        <v>6036</v>
      </c>
      <c r="AD140" s="58" t="s">
        <v>3071</v>
      </c>
      <c r="AE140" s="58" t="s">
        <v>3071</v>
      </c>
      <c r="AF140" s="58" t="s">
        <v>5756</v>
      </c>
      <c r="AG140" s="58" t="s">
        <v>3071</v>
      </c>
      <c r="AH140" s="58" t="s">
        <v>3071</v>
      </c>
      <c r="AI140" s="58" t="s">
        <v>5756</v>
      </c>
      <c r="AJ140" s="58" t="s">
        <v>3071</v>
      </c>
      <c r="AK140" s="58" t="s">
        <v>1286</v>
      </c>
      <c r="AL140" s="58" t="s">
        <v>6920</v>
      </c>
      <c r="AM140" s="58" t="s">
        <v>3071</v>
      </c>
      <c r="AN140" s="58" t="s">
        <v>6713</v>
      </c>
      <c r="AO140" s="58" t="s">
        <v>3071</v>
      </c>
      <c r="AP140" s="60">
        <v>45785.759525463</v>
      </c>
      <c r="AQ140" s="58" t="s">
        <v>3071</v>
      </c>
      <c r="AR140" s="58" t="s">
        <v>4456</v>
      </c>
      <c r="AS140" s="58" t="s">
        <v>3098</v>
      </c>
      <c r="AT140" s="58" t="s">
        <v>5730</v>
      </c>
      <c r="AU140" s="58" t="s">
        <v>6921</v>
      </c>
      <c r="AV140" s="58" t="s">
        <v>3071</v>
      </c>
      <c r="AW140" s="60">
        <v>45737.7026273148</v>
      </c>
      <c r="AX140" s="58" t="s">
        <v>6920</v>
      </c>
      <c r="AY140" s="58" t="s">
        <v>5731</v>
      </c>
      <c r="AZ140" s="58" t="s">
        <v>3071</v>
      </c>
      <c r="BA140" s="58" t="s">
        <v>3071</v>
      </c>
      <c r="BB140" s="58" t="s">
        <v>3071</v>
      </c>
      <c r="BC140" s="58" t="s">
        <v>3071</v>
      </c>
      <c r="BD140" s="58" t="s">
        <v>5758</v>
      </c>
      <c r="BE140" s="58" t="s">
        <v>3071</v>
      </c>
      <c r="BF140" s="58" t="s">
        <v>5734</v>
      </c>
      <c r="BG140" s="58" t="s">
        <v>3071</v>
      </c>
      <c r="BH140" s="58" t="s">
        <v>3071</v>
      </c>
      <c r="BI140" s="58" t="s">
        <v>2803</v>
      </c>
      <c r="BJ140" s="58" t="s">
        <v>3071</v>
      </c>
      <c r="BK140" s="58" t="s">
        <v>3071</v>
      </c>
      <c r="BL140" s="58" t="s">
        <v>3071</v>
      </c>
      <c r="BM140" s="58" t="s">
        <v>3071</v>
      </c>
      <c r="BN140" s="58">
        <v>720</v>
      </c>
      <c r="BO140" s="58" t="s">
        <v>3071</v>
      </c>
      <c r="BP140" s="58" t="s">
        <v>6527</v>
      </c>
      <c r="BQ140" s="58" t="s">
        <v>3071</v>
      </c>
      <c r="BR140" s="58" t="s">
        <v>3071</v>
      </c>
      <c r="BS140" s="58" t="s">
        <v>3071</v>
      </c>
      <c r="BT140" s="58" t="s">
        <v>3071</v>
      </c>
      <c r="BU140" s="58" t="s">
        <v>3071</v>
      </c>
      <c r="BV140" s="58" t="s">
        <v>5737</v>
      </c>
      <c r="BW140" s="58" t="s">
        <v>3071</v>
      </c>
      <c r="BX140" s="58">
        <v>720</v>
      </c>
      <c r="BY140" s="58" t="s">
        <v>3071</v>
      </c>
      <c r="BZ140" s="58" t="s">
        <v>3071</v>
      </c>
      <c r="CA140" s="58" t="s">
        <v>714</v>
      </c>
      <c r="CB140" s="58" t="s">
        <v>6732</v>
      </c>
      <c r="CC140" s="58" t="s">
        <v>3071</v>
      </c>
      <c r="CD140" s="58" t="s">
        <v>3071</v>
      </c>
      <c r="CE140" s="58" t="s">
        <v>5738</v>
      </c>
      <c r="CF140" s="58" t="s">
        <v>5739</v>
      </c>
    </row>
    <row r="141" s="58" customFormat="1" spans="1:84">
      <c r="A141" s="58">
        <v>31043</v>
      </c>
      <c r="B141" s="58" t="s">
        <v>3071</v>
      </c>
      <c r="C141" s="58" t="s">
        <v>6922</v>
      </c>
      <c r="D141" s="58" t="s">
        <v>3071</v>
      </c>
      <c r="E141" s="58" t="s">
        <v>5721</v>
      </c>
      <c r="F141" s="58" t="s">
        <v>6923</v>
      </c>
      <c r="G141" s="58" t="s">
        <v>714</v>
      </c>
      <c r="H141" s="58" t="s">
        <v>5518</v>
      </c>
      <c r="I141" s="58">
        <v>119.2</v>
      </c>
      <c r="J141" s="58" t="s">
        <v>3071</v>
      </c>
      <c r="K141" s="58" t="s">
        <v>3071</v>
      </c>
      <c r="L141" s="58" t="s">
        <v>5773</v>
      </c>
      <c r="M141" s="58" t="s">
        <v>6924</v>
      </c>
      <c r="N141" s="58" t="s">
        <v>6924</v>
      </c>
      <c r="O141" s="58" t="s">
        <v>3071</v>
      </c>
      <c r="P141" s="58" t="s">
        <v>3071</v>
      </c>
      <c r="Q141" s="58" t="s">
        <v>5518</v>
      </c>
      <c r="R141" s="58" t="s">
        <v>6925</v>
      </c>
      <c r="S141" s="58" t="s">
        <v>6926</v>
      </c>
      <c r="T141" s="58" t="s">
        <v>5726</v>
      </c>
      <c r="U141" s="58" t="s">
        <v>3071</v>
      </c>
      <c r="V141" s="58" t="s">
        <v>3068</v>
      </c>
      <c r="W141" s="58" t="s">
        <v>3071</v>
      </c>
      <c r="X141" s="58" t="s">
        <v>6927</v>
      </c>
      <c r="Y141" s="58" t="s">
        <v>5728</v>
      </c>
      <c r="Z141" s="58" t="s">
        <v>6918</v>
      </c>
      <c r="AA141" s="58" t="s">
        <v>6394</v>
      </c>
      <c r="AB141" s="58" t="s">
        <v>3071</v>
      </c>
      <c r="AC141" s="58" t="s">
        <v>6036</v>
      </c>
      <c r="AD141" s="58" t="s">
        <v>3071</v>
      </c>
      <c r="AE141" s="58" t="s">
        <v>3071</v>
      </c>
      <c r="AF141" s="58" t="s">
        <v>3071</v>
      </c>
      <c r="AG141" s="58" t="s">
        <v>3071</v>
      </c>
      <c r="AH141" s="58" t="s">
        <v>3071</v>
      </c>
      <c r="AI141" s="58" t="s">
        <v>3071</v>
      </c>
      <c r="AJ141" s="58" t="s">
        <v>3071</v>
      </c>
      <c r="AK141" s="58" t="s">
        <v>1286</v>
      </c>
      <c r="AL141" s="58" t="s">
        <v>6928</v>
      </c>
      <c r="AM141" s="58" t="s">
        <v>3071</v>
      </c>
      <c r="AN141" s="58" t="s">
        <v>6125</v>
      </c>
      <c r="AO141" s="58" t="s">
        <v>3071</v>
      </c>
      <c r="AP141" s="60">
        <v>45821.7432291667</v>
      </c>
      <c r="AQ141" s="58" t="s">
        <v>3071</v>
      </c>
      <c r="AR141" s="58" t="s">
        <v>3856</v>
      </c>
      <c r="AS141" s="58" t="s">
        <v>3098</v>
      </c>
      <c r="AT141" s="58" t="s">
        <v>5730</v>
      </c>
      <c r="AU141" s="58" t="s">
        <v>6929</v>
      </c>
      <c r="AV141" s="58" t="s">
        <v>3071</v>
      </c>
      <c r="AW141" s="60">
        <v>45737.7575347222</v>
      </c>
      <c r="AX141" s="58" t="s">
        <v>6928</v>
      </c>
      <c r="AY141" s="58" t="s">
        <v>5731</v>
      </c>
      <c r="AZ141" s="58" t="s">
        <v>3071</v>
      </c>
      <c r="BA141" s="58" t="s">
        <v>3071</v>
      </c>
      <c r="BB141" s="58" t="s">
        <v>3071</v>
      </c>
      <c r="BC141" s="58" t="s">
        <v>1982</v>
      </c>
      <c r="BD141" s="58" t="s">
        <v>5732</v>
      </c>
      <c r="BE141" s="58" t="s">
        <v>6930</v>
      </c>
      <c r="BF141" s="58" t="s">
        <v>5734</v>
      </c>
      <c r="BG141" s="58" t="s">
        <v>3071</v>
      </c>
      <c r="BH141" s="58" t="s">
        <v>3071</v>
      </c>
      <c r="BI141" s="58" t="s">
        <v>2803</v>
      </c>
      <c r="BJ141" s="58" t="s">
        <v>3071</v>
      </c>
      <c r="BK141" s="58" t="s">
        <v>3071</v>
      </c>
      <c r="BL141" s="58">
        <v>3491281</v>
      </c>
      <c r="BM141" s="58" t="s">
        <v>6931</v>
      </c>
      <c r="BN141" s="58" t="s">
        <v>3071</v>
      </c>
      <c r="BO141" s="58">
        <v>119.2</v>
      </c>
      <c r="BP141" s="58" t="s">
        <v>6293</v>
      </c>
      <c r="BQ141" s="58" t="s">
        <v>3071</v>
      </c>
      <c r="BR141" s="58" t="s">
        <v>6932</v>
      </c>
      <c r="BS141" s="58" t="s">
        <v>1286</v>
      </c>
      <c r="BT141" s="58" t="s">
        <v>3071</v>
      </c>
      <c r="BU141" s="58" t="s">
        <v>3071</v>
      </c>
      <c r="BV141" s="58" t="s">
        <v>5737</v>
      </c>
      <c r="BW141" s="58" t="s">
        <v>3071</v>
      </c>
      <c r="BX141" s="58">
        <v>119.2</v>
      </c>
      <c r="BY141" s="58" t="s">
        <v>3071</v>
      </c>
      <c r="BZ141" s="58" t="s">
        <v>3071</v>
      </c>
      <c r="CA141" s="58" t="s">
        <v>3071</v>
      </c>
      <c r="CB141" s="58" t="s">
        <v>3071</v>
      </c>
      <c r="CC141" s="58" t="s">
        <v>3071</v>
      </c>
      <c r="CD141" s="58" t="s">
        <v>3071</v>
      </c>
      <c r="CE141" s="58" t="s">
        <v>5738</v>
      </c>
      <c r="CF141" s="58" t="s">
        <v>5739</v>
      </c>
    </row>
    <row r="142" s="58" customFormat="1" spans="1:84">
      <c r="A142" s="58">
        <v>31044</v>
      </c>
      <c r="B142" s="58" t="s">
        <v>3071</v>
      </c>
      <c r="C142" s="58" t="s">
        <v>6933</v>
      </c>
      <c r="D142" s="58" t="s">
        <v>3071</v>
      </c>
      <c r="E142" s="58" t="s">
        <v>5721</v>
      </c>
      <c r="F142" s="58" t="s">
        <v>6934</v>
      </c>
      <c r="G142" s="58" t="s">
        <v>714</v>
      </c>
      <c r="H142" s="58" t="s">
        <v>4825</v>
      </c>
      <c r="I142" s="58">
        <v>338.4</v>
      </c>
      <c r="J142" s="58" t="s">
        <v>3071</v>
      </c>
      <c r="K142" s="58" t="s">
        <v>3071</v>
      </c>
      <c r="L142" s="58" t="s">
        <v>5773</v>
      </c>
      <c r="M142" s="58" t="s">
        <v>6924</v>
      </c>
      <c r="N142" s="58" t="s">
        <v>6924</v>
      </c>
      <c r="O142" s="58" t="s">
        <v>3071</v>
      </c>
      <c r="P142" s="58" t="s">
        <v>3071</v>
      </c>
      <c r="Q142" s="58" t="s">
        <v>4825</v>
      </c>
      <c r="R142" s="58" t="s">
        <v>5742</v>
      </c>
      <c r="S142" s="58" t="s">
        <v>5743</v>
      </c>
      <c r="T142" s="58" t="s">
        <v>5726</v>
      </c>
      <c r="U142" s="58" t="s">
        <v>3071</v>
      </c>
      <c r="V142" s="58" t="s">
        <v>3068</v>
      </c>
      <c r="W142" s="58" t="s">
        <v>3071</v>
      </c>
      <c r="X142" s="58" t="s">
        <v>6935</v>
      </c>
      <c r="Y142" s="58" t="s">
        <v>5728</v>
      </c>
      <c r="Z142" s="58" t="s">
        <v>6936</v>
      </c>
      <c r="AA142" s="58" t="s">
        <v>6394</v>
      </c>
      <c r="AB142" s="58" t="s">
        <v>3071</v>
      </c>
      <c r="AC142" s="58" t="s">
        <v>6036</v>
      </c>
      <c r="AD142" s="58" t="s">
        <v>3071</v>
      </c>
      <c r="AE142" s="58" t="s">
        <v>3071</v>
      </c>
      <c r="AF142" s="58" t="s">
        <v>3071</v>
      </c>
      <c r="AG142" s="58" t="s">
        <v>3071</v>
      </c>
      <c r="AH142" s="58" t="s">
        <v>3071</v>
      </c>
      <c r="AI142" s="58" t="s">
        <v>3071</v>
      </c>
      <c r="AJ142" s="58" t="s">
        <v>3071</v>
      </c>
      <c r="AK142" s="58" t="s">
        <v>1286</v>
      </c>
      <c r="AL142" s="58" t="s">
        <v>6937</v>
      </c>
      <c r="AM142" s="58" t="s">
        <v>3071</v>
      </c>
      <c r="AN142" s="58" t="s">
        <v>6938</v>
      </c>
      <c r="AO142" s="58" t="s">
        <v>3071</v>
      </c>
      <c r="AP142" s="60">
        <v>45821.7429398148</v>
      </c>
      <c r="AQ142" s="58" t="s">
        <v>3071</v>
      </c>
      <c r="AR142" s="58" t="s">
        <v>3856</v>
      </c>
      <c r="AS142" s="58" t="s">
        <v>3098</v>
      </c>
      <c r="AT142" s="58" t="s">
        <v>5730</v>
      </c>
      <c r="AU142" s="58" t="s">
        <v>6939</v>
      </c>
      <c r="AV142" s="58" t="s">
        <v>3071</v>
      </c>
      <c r="AW142" s="60">
        <v>45740.3771527778</v>
      </c>
      <c r="AX142" s="58" t="s">
        <v>6937</v>
      </c>
      <c r="AY142" s="58" t="s">
        <v>5731</v>
      </c>
      <c r="AZ142" s="58" t="s">
        <v>3071</v>
      </c>
      <c r="BA142" s="58" t="s">
        <v>3071</v>
      </c>
      <c r="BB142" s="58" t="s">
        <v>3071</v>
      </c>
      <c r="BC142" s="58" t="s">
        <v>6940</v>
      </c>
      <c r="BD142" s="58" t="s">
        <v>5732</v>
      </c>
      <c r="BE142" s="58" t="s">
        <v>5746</v>
      </c>
      <c r="BF142" s="58" t="s">
        <v>5734</v>
      </c>
      <c r="BG142" s="58" t="s">
        <v>3071</v>
      </c>
      <c r="BH142" s="58" t="s">
        <v>3071</v>
      </c>
      <c r="BI142" s="58" t="s">
        <v>2803</v>
      </c>
      <c r="BJ142" s="58" t="s">
        <v>3071</v>
      </c>
      <c r="BK142" s="58" t="s">
        <v>3071</v>
      </c>
      <c r="BL142" s="58">
        <v>3489284</v>
      </c>
      <c r="BM142" s="58" t="s">
        <v>6941</v>
      </c>
      <c r="BN142" s="58" t="s">
        <v>3071</v>
      </c>
      <c r="BO142" s="58">
        <v>338.4</v>
      </c>
      <c r="BP142" s="58" t="s">
        <v>6293</v>
      </c>
      <c r="BQ142" s="58" t="s">
        <v>3071</v>
      </c>
      <c r="BR142" s="58" t="s">
        <v>6942</v>
      </c>
      <c r="BS142" s="58" t="s">
        <v>1286</v>
      </c>
      <c r="BT142" s="58" t="s">
        <v>3071</v>
      </c>
      <c r="BU142" s="58" t="s">
        <v>3071</v>
      </c>
      <c r="BV142" s="58" t="s">
        <v>5737</v>
      </c>
      <c r="BW142" s="58" t="s">
        <v>3071</v>
      </c>
      <c r="BX142" s="58">
        <v>338.4</v>
      </c>
      <c r="BY142" s="58" t="s">
        <v>3071</v>
      </c>
      <c r="BZ142" s="58" t="s">
        <v>3071</v>
      </c>
      <c r="CA142" s="58" t="s">
        <v>3071</v>
      </c>
      <c r="CB142" s="58" t="s">
        <v>3071</v>
      </c>
      <c r="CC142" s="58" t="s">
        <v>3071</v>
      </c>
      <c r="CD142" s="58" t="s">
        <v>3071</v>
      </c>
      <c r="CE142" s="58" t="s">
        <v>5738</v>
      </c>
      <c r="CF142" s="58" t="s">
        <v>5739</v>
      </c>
    </row>
    <row r="143" s="58" customFormat="1" spans="1:84">
      <c r="A143" s="58">
        <v>31045</v>
      </c>
      <c r="B143" s="58" t="s">
        <v>3071</v>
      </c>
      <c r="C143" s="58" t="s">
        <v>6943</v>
      </c>
      <c r="D143" s="58" t="s">
        <v>3071</v>
      </c>
      <c r="E143" s="58" t="s">
        <v>5721</v>
      </c>
      <c r="F143" s="58" t="s">
        <v>6944</v>
      </c>
      <c r="G143" s="58" t="s">
        <v>714</v>
      </c>
      <c r="H143" s="58" t="s">
        <v>5526</v>
      </c>
      <c r="I143" s="58">
        <v>840</v>
      </c>
      <c r="J143" s="58" t="s">
        <v>3071</v>
      </c>
      <c r="K143" s="58" t="s">
        <v>3071</v>
      </c>
      <c r="L143" s="58" t="s">
        <v>5773</v>
      </c>
      <c r="M143" s="58" t="s">
        <v>6924</v>
      </c>
      <c r="N143" s="58" t="s">
        <v>6924</v>
      </c>
      <c r="O143" s="58" t="s">
        <v>3071</v>
      </c>
      <c r="P143" s="58" t="s">
        <v>3071</v>
      </c>
      <c r="Q143" s="58" t="s">
        <v>5526</v>
      </c>
      <c r="R143" s="58" t="s">
        <v>6655</v>
      </c>
      <c r="S143" s="58" t="s">
        <v>6656</v>
      </c>
      <c r="T143" s="58" t="s">
        <v>5726</v>
      </c>
      <c r="U143" s="58" t="s">
        <v>3071</v>
      </c>
      <c r="V143" s="58" t="s">
        <v>3068</v>
      </c>
      <c r="W143" s="58" t="s">
        <v>3071</v>
      </c>
      <c r="X143" s="58" t="s">
        <v>6945</v>
      </c>
      <c r="Y143" s="58" t="s">
        <v>5728</v>
      </c>
      <c r="Z143" s="58" t="s">
        <v>6902</v>
      </c>
      <c r="AA143" s="58" t="s">
        <v>6394</v>
      </c>
      <c r="AB143" s="58" t="s">
        <v>3071</v>
      </c>
      <c r="AC143" s="58" t="s">
        <v>6036</v>
      </c>
      <c r="AD143" s="58" t="s">
        <v>3071</v>
      </c>
      <c r="AE143" s="58" t="s">
        <v>3071</v>
      </c>
      <c r="AF143" s="58" t="s">
        <v>3071</v>
      </c>
      <c r="AG143" s="58" t="s">
        <v>3071</v>
      </c>
      <c r="AH143" s="58" t="s">
        <v>3071</v>
      </c>
      <c r="AI143" s="58" t="s">
        <v>3071</v>
      </c>
      <c r="AJ143" s="58" t="s">
        <v>3071</v>
      </c>
      <c r="AK143" s="58" t="s">
        <v>1286</v>
      </c>
      <c r="AL143" s="58" t="s">
        <v>6946</v>
      </c>
      <c r="AM143" s="58" t="s">
        <v>3071</v>
      </c>
      <c r="AN143" s="58" t="s">
        <v>6947</v>
      </c>
      <c r="AO143" s="58" t="s">
        <v>3071</v>
      </c>
      <c r="AP143" s="60">
        <v>45821.7429050926</v>
      </c>
      <c r="AQ143" s="58" t="s">
        <v>3071</v>
      </c>
      <c r="AR143" s="58" t="s">
        <v>3856</v>
      </c>
      <c r="AS143" s="58" t="s">
        <v>3098</v>
      </c>
      <c r="AT143" s="58" t="s">
        <v>5730</v>
      </c>
      <c r="AU143" s="58" t="s">
        <v>6948</v>
      </c>
      <c r="AV143" s="58" t="s">
        <v>3071</v>
      </c>
      <c r="AW143" s="60">
        <v>45743.7263657407</v>
      </c>
      <c r="AX143" s="58" t="s">
        <v>6946</v>
      </c>
      <c r="AY143" s="58" t="s">
        <v>5731</v>
      </c>
      <c r="AZ143" s="58" t="s">
        <v>3071</v>
      </c>
      <c r="BA143" s="58" t="s">
        <v>3071</v>
      </c>
      <c r="BB143" s="58" t="s">
        <v>3071</v>
      </c>
      <c r="BC143" s="58" t="s">
        <v>6660</v>
      </c>
      <c r="BD143" s="58" t="s">
        <v>5732</v>
      </c>
      <c r="BE143" s="58" t="s">
        <v>6661</v>
      </c>
      <c r="BF143" s="58" t="s">
        <v>5734</v>
      </c>
      <c r="BG143" s="58" t="s">
        <v>3071</v>
      </c>
      <c r="BH143" s="58" t="s">
        <v>3071</v>
      </c>
      <c r="BI143" s="58" t="s">
        <v>2803</v>
      </c>
      <c r="BJ143" s="58" t="s">
        <v>3071</v>
      </c>
      <c r="BK143" s="58" t="s">
        <v>3071</v>
      </c>
      <c r="BL143" s="58">
        <v>3488296</v>
      </c>
      <c r="BM143" s="58" t="s">
        <v>6949</v>
      </c>
      <c r="BN143" s="58" t="s">
        <v>3071</v>
      </c>
      <c r="BO143" s="58">
        <v>840</v>
      </c>
      <c r="BP143" s="58" t="s">
        <v>6293</v>
      </c>
      <c r="BQ143" s="58" t="s">
        <v>3071</v>
      </c>
      <c r="BR143" s="58" t="s">
        <v>6950</v>
      </c>
      <c r="BS143" s="58" t="s">
        <v>1286</v>
      </c>
      <c r="BT143" s="58" t="s">
        <v>3071</v>
      </c>
      <c r="BU143" s="58" t="s">
        <v>3071</v>
      </c>
      <c r="BV143" s="58" t="s">
        <v>5737</v>
      </c>
      <c r="BW143" s="58" t="s">
        <v>3071</v>
      </c>
      <c r="BX143" s="58">
        <v>840</v>
      </c>
      <c r="BY143" s="58" t="s">
        <v>3071</v>
      </c>
      <c r="BZ143" s="58" t="s">
        <v>3071</v>
      </c>
      <c r="CA143" s="58" t="s">
        <v>3071</v>
      </c>
      <c r="CB143" s="58" t="s">
        <v>3071</v>
      </c>
      <c r="CC143" s="58" t="s">
        <v>3071</v>
      </c>
      <c r="CD143" s="58" t="s">
        <v>3071</v>
      </c>
      <c r="CE143" s="58" t="s">
        <v>5738</v>
      </c>
      <c r="CF143" s="58" t="s">
        <v>5739</v>
      </c>
    </row>
    <row r="144" s="58" customFormat="1" spans="1:84">
      <c r="A144" s="58">
        <v>31048</v>
      </c>
      <c r="B144" s="58" t="s">
        <v>3071</v>
      </c>
      <c r="C144" s="58" t="s">
        <v>6951</v>
      </c>
      <c r="D144" s="58" t="s">
        <v>3071</v>
      </c>
      <c r="E144" s="58" t="s">
        <v>5721</v>
      </c>
      <c r="F144" s="58" t="s">
        <v>6952</v>
      </c>
      <c r="G144" s="58" t="s">
        <v>714</v>
      </c>
      <c r="H144" s="58" t="s">
        <v>5195</v>
      </c>
      <c r="I144" s="58">
        <v>450</v>
      </c>
      <c r="J144" s="58" t="s">
        <v>3071</v>
      </c>
      <c r="K144" s="58" t="s">
        <v>3071</v>
      </c>
      <c r="L144" s="58" t="s">
        <v>5773</v>
      </c>
      <c r="M144" s="58" t="s">
        <v>6924</v>
      </c>
      <c r="N144" s="58" t="s">
        <v>6924</v>
      </c>
      <c r="O144" s="58" t="s">
        <v>3071</v>
      </c>
      <c r="P144" s="58" t="s">
        <v>3071</v>
      </c>
      <c r="Q144" s="58" t="s">
        <v>5195</v>
      </c>
      <c r="R144" s="58" t="s">
        <v>6278</v>
      </c>
      <c r="S144" s="58" t="s">
        <v>6279</v>
      </c>
      <c r="T144" s="58" t="s">
        <v>5726</v>
      </c>
      <c r="U144" s="58" t="s">
        <v>3071</v>
      </c>
      <c r="V144" s="58" t="s">
        <v>3068</v>
      </c>
      <c r="W144" s="58" t="s">
        <v>3071</v>
      </c>
      <c r="X144" s="58" t="s">
        <v>6953</v>
      </c>
      <c r="Y144" s="58" t="s">
        <v>5728</v>
      </c>
      <c r="Z144" s="58" t="s">
        <v>6918</v>
      </c>
      <c r="AA144" s="58" t="s">
        <v>6394</v>
      </c>
      <c r="AB144" s="58" t="s">
        <v>3071</v>
      </c>
      <c r="AC144" s="58" t="s">
        <v>6036</v>
      </c>
      <c r="AD144" s="58" t="s">
        <v>3071</v>
      </c>
      <c r="AE144" s="58" t="s">
        <v>3071</v>
      </c>
      <c r="AF144" s="58" t="s">
        <v>3071</v>
      </c>
      <c r="AG144" s="58" t="s">
        <v>3071</v>
      </c>
      <c r="AH144" s="58" t="s">
        <v>3071</v>
      </c>
      <c r="AI144" s="58" t="s">
        <v>3071</v>
      </c>
      <c r="AJ144" s="58" t="s">
        <v>3071</v>
      </c>
      <c r="AK144" s="58" t="s">
        <v>1286</v>
      </c>
      <c r="AL144" s="58" t="s">
        <v>6954</v>
      </c>
      <c r="AM144" s="58" t="s">
        <v>3071</v>
      </c>
      <c r="AN144" s="58" t="s">
        <v>6955</v>
      </c>
      <c r="AO144" s="58" t="s">
        <v>3071</v>
      </c>
      <c r="AP144" s="60">
        <v>45821.7435763889</v>
      </c>
      <c r="AQ144" s="58" t="s">
        <v>3071</v>
      </c>
      <c r="AR144" s="58" t="s">
        <v>3856</v>
      </c>
      <c r="AS144" s="58" t="s">
        <v>3098</v>
      </c>
      <c r="AT144" s="58" t="s">
        <v>5730</v>
      </c>
      <c r="AU144" s="58" t="s">
        <v>6956</v>
      </c>
      <c r="AV144" s="58" t="s">
        <v>3071</v>
      </c>
      <c r="AW144" s="60">
        <v>45737.7605787037</v>
      </c>
      <c r="AX144" s="58" t="s">
        <v>6954</v>
      </c>
      <c r="AY144" s="58" t="s">
        <v>5731</v>
      </c>
      <c r="AZ144" s="58" t="s">
        <v>3071</v>
      </c>
      <c r="BA144" s="58" t="s">
        <v>3071</v>
      </c>
      <c r="BB144" s="58" t="s">
        <v>3071</v>
      </c>
      <c r="BC144" s="58" t="s">
        <v>1915</v>
      </c>
      <c r="BD144" s="58" t="s">
        <v>5732</v>
      </c>
      <c r="BE144" s="58" t="s">
        <v>6462</v>
      </c>
      <c r="BF144" s="58" t="s">
        <v>5734</v>
      </c>
      <c r="BG144" s="58" t="s">
        <v>3071</v>
      </c>
      <c r="BH144" s="58" t="s">
        <v>3071</v>
      </c>
      <c r="BI144" s="58" t="s">
        <v>2803</v>
      </c>
      <c r="BJ144" s="58" t="s">
        <v>3071</v>
      </c>
      <c r="BK144" s="58" t="s">
        <v>3071</v>
      </c>
      <c r="BL144" s="58">
        <v>3491280</v>
      </c>
      <c r="BM144" s="58" t="s">
        <v>6957</v>
      </c>
      <c r="BN144" s="58" t="s">
        <v>3071</v>
      </c>
      <c r="BO144" s="58">
        <v>450</v>
      </c>
      <c r="BP144" s="58" t="s">
        <v>6293</v>
      </c>
      <c r="BQ144" s="58" t="s">
        <v>3071</v>
      </c>
      <c r="BR144" s="58" t="s">
        <v>6958</v>
      </c>
      <c r="BS144" s="58" t="s">
        <v>1286</v>
      </c>
      <c r="BT144" s="58" t="s">
        <v>3071</v>
      </c>
      <c r="BU144" s="58" t="s">
        <v>3071</v>
      </c>
      <c r="BV144" s="58" t="s">
        <v>5737</v>
      </c>
      <c r="BW144" s="58" t="s">
        <v>3071</v>
      </c>
      <c r="BX144" s="58">
        <v>450</v>
      </c>
      <c r="BY144" s="58" t="s">
        <v>3071</v>
      </c>
      <c r="BZ144" s="58" t="s">
        <v>3071</v>
      </c>
      <c r="CA144" s="58" t="s">
        <v>3071</v>
      </c>
      <c r="CB144" s="58" t="s">
        <v>3071</v>
      </c>
      <c r="CC144" s="58" t="s">
        <v>3071</v>
      </c>
      <c r="CD144" s="58" t="s">
        <v>3071</v>
      </c>
      <c r="CE144" s="58" t="s">
        <v>5738</v>
      </c>
      <c r="CF144" s="58" t="s">
        <v>5739</v>
      </c>
    </row>
    <row r="145" s="58" customFormat="1" spans="1:84">
      <c r="A145" s="58">
        <v>31052</v>
      </c>
      <c r="B145" s="58" t="s">
        <v>3071</v>
      </c>
      <c r="C145" s="58" t="s">
        <v>6959</v>
      </c>
      <c r="D145" s="58" t="s">
        <v>3071</v>
      </c>
      <c r="E145" s="58" t="s">
        <v>5721</v>
      </c>
      <c r="F145" s="58" t="s">
        <v>6960</v>
      </c>
      <c r="G145" s="58" t="s">
        <v>714</v>
      </c>
      <c r="H145" s="58" t="s">
        <v>5550</v>
      </c>
      <c r="I145" s="58">
        <v>900</v>
      </c>
      <c r="J145" s="58" t="s">
        <v>3071</v>
      </c>
      <c r="K145" s="58" t="s">
        <v>3071</v>
      </c>
      <c r="L145" s="58" t="s">
        <v>5773</v>
      </c>
      <c r="M145" s="58" t="s">
        <v>6924</v>
      </c>
      <c r="N145" s="58" t="s">
        <v>6924</v>
      </c>
      <c r="O145" s="58" t="s">
        <v>3071</v>
      </c>
      <c r="P145" s="58" t="s">
        <v>3071</v>
      </c>
      <c r="Q145" s="58" t="s">
        <v>5550</v>
      </c>
      <c r="R145" s="58" t="s">
        <v>6961</v>
      </c>
      <c r="S145" s="58" t="s">
        <v>6962</v>
      </c>
      <c r="T145" s="58" t="s">
        <v>5726</v>
      </c>
      <c r="U145" s="58" t="s">
        <v>3071</v>
      </c>
      <c r="V145" s="58" t="s">
        <v>3068</v>
      </c>
      <c r="W145" s="58" t="s">
        <v>3071</v>
      </c>
      <c r="X145" s="58" t="s">
        <v>6963</v>
      </c>
      <c r="Y145" s="58" t="s">
        <v>5728</v>
      </c>
      <c r="Z145" s="58" t="s">
        <v>6918</v>
      </c>
      <c r="AA145" s="58" t="s">
        <v>6394</v>
      </c>
      <c r="AB145" s="58" t="s">
        <v>3071</v>
      </c>
      <c r="AC145" s="58" t="s">
        <v>6036</v>
      </c>
      <c r="AD145" s="58" t="s">
        <v>3071</v>
      </c>
      <c r="AE145" s="58" t="s">
        <v>3071</v>
      </c>
      <c r="AF145" s="58" t="s">
        <v>3071</v>
      </c>
      <c r="AG145" s="58" t="s">
        <v>3071</v>
      </c>
      <c r="AH145" s="58" t="s">
        <v>3071</v>
      </c>
      <c r="AI145" s="58" t="s">
        <v>3071</v>
      </c>
      <c r="AJ145" s="58" t="s">
        <v>3071</v>
      </c>
      <c r="AK145" s="58" t="s">
        <v>1286</v>
      </c>
      <c r="AL145" s="58" t="s">
        <v>6964</v>
      </c>
      <c r="AM145" s="58" t="s">
        <v>3071</v>
      </c>
      <c r="AN145" s="58" t="s">
        <v>6173</v>
      </c>
      <c r="AO145" s="58" t="s">
        <v>3071</v>
      </c>
      <c r="AP145" s="60">
        <v>45821.7430324074</v>
      </c>
      <c r="AQ145" s="58" t="s">
        <v>3071</v>
      </c>
      <c r="AR145" s="58" t="s">
        <v>3856</v>
      </c>
      <c r="AS145" s="58" t="s">
        <v>3098</v>
      </c>
      <c r="AT145" s="58" t="s">
        <v>5730</v>
      </c>
      <c r="AU145" s="58" t="s">
        <v>6965</v>
      </c>
      <c r="AV145" s="58" t="s">
        <v>3071</v>
      </c>
      <c r="AW145" s="60">
        <v>45737.7579398148</v>
      </c>
      <c r="AX145" s="58" t="s">
        <v>6964</v>
      </c>
      <c r="AY145" s="58" t="s">
        <v>5731</v>
      </c>
      <c r="AZ145" s="58" t="s">
        <v>3071</v>
      </c>
      <c r="BA145" s="58" t="s">
        <v>3071</v>
      </c>
      <c r="BB145" s="58" t="s">
        <v>3071</v>
      </c>
      <c r="BC145" s="58" t="s">
        <v>6966</v>
      </c>
      <c r="BD145" s="58" t="s">
        <v>5732</v>
      </c>
      <c r="BE145" s="58" t="s">
        <v>6967</v>
      </c>
      <c r="BF145" s="58" t="s">
        <v>5734</v>
      </c>
      <c r="BG145" s="58" t="s">
        <v>3071</v>
      </c>
      <c r="BH145" s="58" t="s">
        <v>3071</v>
      </c>
      <c r="BI145" s="58" t="s">
        <v>2803</v>
      </c>
      <c r="BJ145" s="58" t="s">
        <v>3071</v>
      </c>
      <c r="BK145" s="58" t="s">
        <v>3071</v>
      </c>
      <c r="BL145" s="58">
        <v>3489285</v>
      </c>
      <c r="BM145" s="58" t="s">
        <v>6968</v>
      </c>
      <c r="BN145" s="58" t="s">
        <v>3071</v>
      </c>
      <c r="BO145" s="58">
        <v>900</v>
      </c>
      <c r="BP145" s="58" t="s">
        <v>6293</v>
      </c>
      <c r="BQ145" s="58" t="s">
        <v>3071</v>
      </c>
      <c r="BR145" s="58" t="s">
        <v>6969</v>
      </c>
      <c r="BS145" s="58" t="s">
        <v>1286</v>
      </c>
      <c r="BT145" s="58" t="s">
        <v>3071</v>
      </c>
      <c r="BU145" s="58" t="s">
        <v>3071</v>
      </c>
      <c r="BV145" s="58" t="s">
        <v>5737</v>
      </c>
      <c r="BW145" s="58" t="s">
        <v>3071</v>
      </c>
      <c r="BX145" s="58">
        <v>900</v>
      </c>
      <c r="BY145" s="58" t="s">
        <v>3071</v>
      </c>
      <c r="BZ145" s="58" t="s">
        <v>3071</v>
      </c>
      <c r="CA145" s="58" t="s">
        <v>3071</v>
      </c>
      <c r="CB145" s="58" t="s">
        <v>3071</v>
      </c>
      <c r="CC145" s="58" t="s">
        <v>3071</v>
      </c>
      <c r="CD145" s="58" t="s">
        <v>3071</v>
      </c>
      <c r="CE145" s="58" t="s">
        <v>5738</v>
      </c>
      <c r="CF145" s="58" t="s">
        <v>5739</v>
      </c>
    </row>
    <row r="146" s="58" customFormat="1" spans="1:84">
      <c r="A146" s="58">
        <v>32111</v>
      </c>
      <c r="B146" s="58" t="s">
        <v>5801</v>
      </c>
      <c r="C146" s="58" t="s">
        <v>3071</v>
      </c>
      <c r="D146" s="58" t="s">
        <v>6970</v>
      </c>
      <c r="E146" s="58" t="s">
        <v>5721</v>
      </c>
      <c r="F146" s="58" t="s">
        <v>6971</v>
      </c>
      <c r="G146" s="58" t="s">
        <v>714</v>
      </c>
      <c r="H146" s="58" t="s">
        <v>6972</v>
      </c>
      <c r="I146" s="58">
        <v>40123.41</v>
      </c>
      <c r="J146" s="58" t="s">
        <v>3071</v>
      </c>
      <c r="K146" s="58" t="s">
        <v>3071</v>
      </c>
      <c r="L146" s="58" t="s">
        <v>5773</v>
      </c>
      <c r="M146" s="58" t="s">
        <v>6924</v>
      </c>
      <c r="N146" s="58" t="s">
        <v>3071</v>
      </c>
      <c r="O146" s="58" t="s">
        <v>3071</v>
      </c>
      <c r="P146" s="58" t="s">
        <v>3071</v>
      </c>
      <c r="Q146" s="58" t="s">
        <v>6972</v>
      </c>
      <c r="R146" s="58" t="s">
        <v>6973</v>
      </c>
      <c r="S146" s="58" t="s">
        <v>6974</v>
      </c>
      <c r="T146" s="58" t="s">
        <v>3071</v>
      </c>
      <c r="U146" s="58" t="s">
        <v>3071</v>
      </c>
      <c r="V146" s="58" t="s">
        <v>3068</v>
      </c>
      <c r="W146" s="58" t="s">
        <v>3071</v>
      </c>
      <c r="X146" s="58" t="s">
        <v>6975</v>
      </c>
      <c r="Y146" s="58" t="s">
        <v>5728</v>
      </c>
      <c r="Z146" s="58" t="s">
        <v>6924</v>
      </c>
      <c r="AA146" s="58" t="s">
        <v>6976</v>
      </c>
      <c r="AB146" s="58" t="s">
        <v>5755</v>
      </c>
      <c r="AC146" s="58" t="s">
        <v>6036</v>
      </c>
      <c r="AD146" s="58" t="s">
        <v>3071</v>
      </c>
      <c r="AE146" s="58" t="s">
        <v>3071</v>
      </c>
      <c r="AF146" s="58" t="s">
        <v>5756</v>
      </c>
      <c r="AG146" s="58" t="s">
        <v>3071</v>
      </c>
      <c r="AH146" s="58" t="s">
        <v>3071</v>
      </c>
      <c r="AI146" s="58" t="s">
        <v>5756</v>
      </c>
      <c r="AJ146" s="58" t="s">
        <v>3071</v>
      </c>
      <c r="AK146" s="58" t="s">
        <v>1286</v>
      </c>
      <c r="AL146" s="58" t="s">
        <v>6977</v>
      </c>
      <c r="AM146" s="58" t="s">
        <v>3071</v>
      </c>
      <c r="AN146" s="58" t="s">
        <v>6978</v>
      </c>
      <c r="AO146" s="58" t="s">
        <v>3071</v>
      </c>
      <c r="AP146" s="60">
        <v>45744.6911226852</v>
      </c>
      <c r="AQ146" s="58" t="s">
        <v>3071</v>
      </c>
      <c r="AR146" s="58" t="s">
        <v>4241</v>
      </c>
      <c r="AS146" s="58" t="s">
        <v>3098</v>
      </c>
      <c r="AT146" s="58" t="s">
        <v>5730</v>
      </c>
      <c r="AU146" s="58" t="s">
        <v>6979</v>
      </c>
      <c r="AV146" s="58" t="s">
        <v>3071</v>
      </c>
      <c r="AW146" s="60">
        <v>45736.5967013889</v>
      </c>
      <c r="AX146" s="58" t="s">
        <v>6977</v>
      </c>
      <c r="AY146" s="58" t="s">
        <v>5731</v>
      </c>
      <c r="AZ146" s="58" t="s">
        <v>3071</v>
      </c>
      <c r="BA146" s="58" t="s">
        <v>3071</v>
      </c>
      <c r="BB146" s="58" t="s">
        <v>3071</v>
      </c>
      <c r="BC146" s="58" t="s">
        <v>3071</v>
      </c>
      <c r="BD146" s="58" t="s">
        <v>6980</v>
      </c>
      <c r="BE146" s="58" t="s">
        <v>3071</v>
      </c>
      <c r="BF146" s="58" t="s">
        <v>5734</v>
      </c>
      <c r="BG146" s="58" t="s">
        <v>3071</v>
      </c>
      <c r="BH146" s="58" t="s">
        <v>3071</v>
      </c>
      <c r="BI146" s="58" t="s">
        <v>2803</v>
      </c>
      <c r="BJ146" s="58" t="s">
        <v>3071</v>
      </c>
      <c r="BK146" s="58" t="s">
        <v>3071</v>
      </c>
      <c r="BL146" s="58" t="s">
        <v>3071</v>
      </c>
      <c r="BM146" s="58" t="s">
        <v>3071</v>
      </c>
      <c r="BN146" s="58">
        <v>40123.41</v>
      </c>
      <c r="BO146" s="58" t="s">
        <v>3071</v>
      </c>
      <c r="BP146" s="58" t="s">
        <v>6981</v>
      </c>
      <c r="BQ146" s="58" t="s">
        <v>3071</v>
      </c>
      <c r="BR146" s="58" t="s">
        <v>3071</v>
      </c>
      <c r="BS146" s="58" t="s">
        <v>3071</v>
      </c>
      <c r="BT146" s="58" t="s">
        <v>3071</v>
      </c>
      <c r="BU146" s="58" t="s">
        <v>3071</v>
      </c>
      <c r="BV146" s="58" t="s">
        <v>5737</v>
      </c>
      <c r="BW146" s="58" t="s">
        <v>3071</v>
      </c>
      <c r="BX146" s="58">
        <v>40123.41</v>
      </c>
      <c r="BY146" s="58" t="s">
        <v>3071</v>
      </c>
      <c r="BZ146" s="58" t="s">
        <v>3071</v>
      </c>
      <c r="CA146" s="58" t="s">
        <v>714</v>
      </c>
      <c r="CB146" s="58" t="s">
        <v>6732</v>
      </c>
      <c r="CC146" s="58" t="s">
        <v>3071</v>
      </c>
      <c r="CD146" s="58" t="s">
        <v>3071</v>
      </c>
      <c r="CE146" s="58" t="s">
        <v>5738</v>
      </c>
      <c r="CF146" s="58" t="s">
        <v>5739</v>
      </c>
    </row>
    <row r="147" s="58" customFormat="1" spans="1:84">
      <c r="A147" s="58">
        <v>34394</v>
      </c>
      <c r="B147" s="58" t="s">
        <v>3071</v>
      </c>
      <c r="C147" s="58" t="s">
        <v>6982</v>
      </c>
      <c r="D147" s="58" t="s">
        <v>3071</v>
      </c>
      <c r="E147" s="58" t="s">
        <v>5721</v>
      </c>
      <c r="F147" s="58" t="s">
        <v>6983</v>
      </c>
      <c r="G147" s="58" t="s">
        <v>714</v>
      </c>
      <c r="H147" s="58" t="s">
        <v>5627</v>
      </c>
      <c r="I147" s="58">
        <v>272</v>
      </c>
      <c r="J147" s="58" t="s">
        <v>3071</v>
      </c>
      <c r="K147" s="58" t="s">
        <v>3071</v>
      </c>
      <c r="L147" s="58" t="s">
        <v>5773</v>
      </c>
      <c r="M147" s="58" t="s">
        <v>3523</v>
      </c>
      <c r="N147" s="58" t="s">
        <v>3523</v>
      </c>
      <c r="O147" s="58" t="s">
        <v>3071</v>
      </c>
      <c r="P147" s="58" t="s">
        <v>3071</v>
      </c>
      <c r="Q147" s="58" t="s">
        <v>5627</v>
      </c>
      <c r="R147" s="58" t="s">
        <v>6984</v>
      </c>
      <c r="S147" s="58" t="s">
        <v>6985</v>
      </c>
      <c r="T147" s="58" t="s">
        <v>5726</v>
      </c>
      <c r="U147" s="58" t="s">
        <v>3071</v>
      </c>
      <c r="V147" s="58" t="s">
        <v>3068</v>
      </c>
      <c r="W147" s="58" t="s">
        <v>3071</v>
      </c>
      <c r="X147" s="58" t="s">
        <v>6986</v>
      </c>
      <c r="Y147" s="58" t="s">
        <v>5728</v>
      </c>
      <c r="Z147" s="58" t="s">
        <v>6918</v>
      </c>
      <c r="AA147" s="58" t="s">
        <v>6394</v>
      </c>
      <c r="AB147" s="58" t="s">
        <v>3071</v>
      </c>
      <c r="AC147" s="58" t="s">
        <v>6036</v>
      </c>
      <c r="AD147" s="58" t="s">
        <v>3071</v>
      </c>
      <c r="AE147" s="58" t="s">
        <v>3071</v>
      </c>
      <c r="AF147" s="58" t="s">
        <v>3071</v>
      </c>
      <c r="AG147" s="58" t="s">
        <v>3071</v>
      </c>
      <c r="AH147" s="58" t="s">
        <v>3071</v>
      </c>
      <c r="AI147" s="58" t="s">
        <v>3071</v>
      </c>
      <c r="AJ147" s="58" t="s">
        <v>3071</v>
      </c>
      <c r="AK147" s="58" t="s">
        <v>1286</v>
      </c>
      <c r="AL147" s="58" t="s">
        <v>6987</v>
      </c>
      <c r="AM147" s="58" t="s">
        <v>3071</v>
      </c>
      <c r="AN147" s="58" t="s">
        <v>6988</v>
      </c>
      <c r="AO147" s="58" t="s">
        <v>3071</v>
      </c>
      <c r="AP147" s="60">
        <v>45821.7436111111</v>
      </c>
      <c r="AQ147" s="58" t="s">
        <v>3071</v>
      </c>
      <c r="AR147" s="58" t="s">
        <v>3856</v>
      </c>
      <c r="AS147" s="58" t="s">
        <v>3098</v>
      </c>
      <c r="AT147" s="58" t="s">
        <v>5730</v>
      </c>
      <c r="AU147" s="58" t="s">
        <v>6989</v>
      </c>
      <c r="AV147" s="58" t="s">
        <v>3071</v>
      </c>
      <c r="AW147" s="60">
        <v>45737.6643402778</v>
      </c>
      <c r="AX147" s="58" t="s">
        <v>6987</v>
      </c>
      <c r="AY147" s="58" t="s">
        <v>5731</v>
      </c>
      <c r="AZ147" s="58" t="s">
        <v>3071</v>
      </c>
      <c r="BA147" s="58" t="s">
        <v>3071</v>
      </c>
      <c r="BB147" s="58" t="s">
        <v>3071</v>
      </c>
      <c r="BC147" s="58" t="s">
        <v>6990</v>
      </c>
      <c r="BD147" s="58" t="s">
        <v>5732</v>
      </c>
      <c r="BE147" s="58" t="s">
        <v>6991</v>
      </c>
      <c r="BF147" s="58" t="s">
        <v>5734</v>
      </c>
      <c r="BG147" s="58" t="s">
        <v>3071</v>
      </c>
      <c r="BH147" s="58" t="s">
        <v>3071</v>
      </c>
      <c r="BI147" s="58" t="s">
        <v>2803</v>
      </c>
      <c r="BJ147" s="58" t="s">
        <v>3071</v>
      </c>
      <c r="BK147" s="58" t="s">
        <v>3071</v>
      </c>
      <c r="BL147" s="58">
        <v>3471182</v>
      </c>
      <c r="BM147" s="58" t="s">
        <v>6992</v>
      </c>
      <c r="BN147" s="58" t="s">
        <v>3071</v>
      </c>
      <c r="BO147" s="58">
        <v>272</v>
      </c>
      <c r="BP147" s="58" t="s">
        <v>6293</v>
      </c>
      <c r="BQ147" s="58" t="s">
        <v>3071</v>
      </c>
      <c r="BR147" s="58" t="s">
        <v>6993</v>
      </c>
      <c r="BS147" s="58" t="s">
        <v>1286</v>
      </c>
      <c r="BT147" s="58" t="s">
        <v>3071</v>
      </c>
      <c r="BU147" s="58" t="s">
        <v>3071</v>
      </c>
      <c r="BV147" s="58" t="s">
        <v>5737</v>
      </c>
      <c r="BW147" s="58" t="s">
        <v>3071</v>
      </c>
      <c r="BX147" s="58">
        <v>272</v>
      </c>
      <c r="BY147" s="58" t="s">
        <v>3071</v>
      </c>
      <c r="BZ147" s="58" t="s">
        <v>3071</v>
      </c>
      <c r="CA147" s="58" t="s">
        <v>3071</v>
      </c>
      <c r="CB147" s="58" t="s">
        <v>3071</v>
      </c>
      <c r="CC147" s="58" t="s">
        <v>3071</v>
      </c>
      <c r="CD147" s="58" t="s">
        <v>3071</v>
      </c>
      <c r="CE147" s="58" t="s">
        <v>5738</v>
      </c>
      <c r="CF147" s="58" t="s">
        <v>5739</v>
      </c>
    </row>
    <row r="148" s="58" customFormat="1" spans="1:84">
      <c r="A148" s="58">
        <v>34658</v>
      </c>
      <c r="B148" s="58" t="s">
        <v>3071</v>
      </c>
      <c r="C148" s="58" t="s">
        <v>3071</v>
      </c>
      <c r="D148" s="58" t="s">
        <v>3071</v>
      </c>
      <c r="E148" s="58" t="s">
        <v>5721</v>
      </c>
      <c r="F148" s="58" t="s">
        <v>6994</v>
      </c>
      <c r="G148" s="58" t="s">
        <v>714</v>
      </c>
      <c r="H148" s="58" t="s">
        <v>6167</v>
      </c>
      <c r="I148" s="58">
        <v>-4722</v>
      </c>
      <c r="J148" s="58" t="s">
        <v>3071</v>
      </c>
      <c r="K148" s="58" t="s">
        <v>3071</v>
      </c>
      <c r="L148" s="58" t="s">
        <v>5773</v>
      </c>
      <c r="M148" s="58" t="s">
        <v>3523</v>
      </c>
      <c r="N148" s="58" t="s">
        <v>3071</v>
      </c>
      <c r="O148" s="58" t="s">
        <v>3071</v>
      </c>
      <c r="P148" s="58" t="s">
        <v>3071</v>
      </c>
      <c r="Q148" s="58" t="s">
        <v>6167</v>
      </c>
      <c r="R148" s="58" t="s">
        <v>6169</v>
      </c>
      <c r="S148" s="58" t="s">
        <v>6170</v>
      </c>
      <c r="T148" s="58" t="s">
        <v>3071</v>
      </c>
      <c r="U148" s="58" t="s">
        <v>3071</v>
      </c>
      <c r="V148" s="58" t="s">
        <v>3068</v>
      </c>
      <c r="W148" s="58" t="s">
        <v>3071</v>
      </c>
      <c r="X148" s="58" t="s">
        <v>6171</v>
      </c>
      <c r="Y148" s="58" t="s">
        <v>6783</v>
      </c>
      <c r="Z148" s="58" t="s">
        <v>6995</v>
      </c>
      <c r="AA148" s="58" t="s">
        <v>6995</v>
      </c>
      <c r="AB148" s="58" t="s">
        <v>5755</v>
      </c>
      <c r="AC148" s="58" t="s">
        <v>6036</v>
      </c>
      <c r="AD148" s="58" t="s">
        <v>3071</v>
      </c>
      <c r="AE148" s="58" t="s">
        <v>3071</v>
      </c>
      <c r="AF148" s="58" t="s">
        <v>5756</v>
      </c>
      <c r="AG148" s="58" t="s">
        <v>3071</v>
      </c>
      <c r="AH148" s="58" t="s">
        <v>3071</v>
      </c>
      <c r="AI148" s="58" t="s">
        <v>5756</v>
      </c>
      <c r="AJ148" s="58" t="s">
        <v>3071</v>
      </c>
      <c r="AK148" s="58" t="s">
        <v>3071</v>
      </c>
      <c r="AL148" s="58" t="s">
        <v>3071</v>
      </c>
      <c r="AM148" s="58" t="s">
        <v>3071</v>
      </c>
      <c r="AN148" s="58" t="s">
        <v>3071</v>
      </c>
      <c r="AO148" s="58" t="s">
        <v>3071</v>
      </c>
      <c r="AP148" s="60">
        <v>45828.8018634259</v>
      </c>
      <c r="AQ148" s="58" t="s">
        <v>3071</v>
      </c>
      <c r="AR148" s="58" t="s">
        <v>4241</v>
      </c>
      <c r="AS148" s="58" t="s">
        <v>3098</v>
      </c>
      <c r="AT148" s="58" t="s">
        <v>733</v>
      </c>
      <c r="AU148" s="58" t="s">
        <v>3071</v>
      </c>
      <c r="AV148" s="58" t="s">
        <v>3071</v>
      </c>
      <c r="AW148" s="60">
        <v>45729.693587963</v>
      </c>
      <c r="AX148" s="58" t="s">
        <v>3071</v>
      </c>
      <c r="AY148" s="58" t="s">
        <v>5731</v>
      </c>
      <c r="AZ148" s="58" t="s">
        <v>3071</v>
      </c>
      <c r="BA148" s="58" t="s">
        <v>3071</v>
      </c>
      <c r="BB148" s="58" t="s">
        <v>3071</v>
      </c>
      <c r="BC148" s="58" t="s">
        <v>3071</v>
      </c>
      <c r="BD148" s="58" t="s">
        <v>5983</v>
      </c>
      <c r="BE148" s="58" t="s">
        <v>6175</v>
      </c>
      <c r="BF148" s="58" t="s">
        <v>5734</v>
      </c>
      <c r="BG148" s="58" t="s">
        <v>3071</v>
      </c>
      <c r="BH148" s="58" t="s">
        <v>3071</v>
      </c>
      <c r="BI148" s="58" t="s">
        <v>2803</v>
      </c>
      <c r="BJ148" s="58" t="s">
        <v>3071</v>
      </c>
      <c r="BK148" s="58" t="s">
        <v>3071</v>
      </c>
      <c r="BL148" s="58" t="s">
        <v>3071</v>
      </c>
      <c r="BM148" s="58" t="s">
        <v>3071</v>
      </c>
      <c r="BN148" s="58">
        <v>-4722</v>
      </c>
      <c r="BO148" s="58" t="s">
        <v>3071</v>
      </c>
      <c r="BP148" s="58" t="s">
        <v>6981</v>
      </c>
      <c r="BQ148" s="58" t="s">
        <v>3071</v>
      </c>
      <c r="BR148" s="58" t="s">
        <v>3071</v>
      </c>
      <c r="BS148" s="58" t="s">
        <v>3071</v>
      </c>
      <c r="BT148" s="58" t="s">
        <v>3071</v>
      </c>
      <c r="BU148" s="58" t="s">
        <v>3071</v>
      </c>
      <c r="BV148" s="58" t="s">
        <v>5737</v>
      </c>
      <c r="BW148" s="58" t="s">
        <v>3071</v>
      </c>
      <c r="BX148" s="58">
        <v>-4722</v>
      </c>
      <c r="BY148" s="58" t="s">
        <v>3071</v>
      </c>
      <c r="BZ148" s="58" t="s">
        <v>3071</v>
      </c>
      <c r="CA148" s="58" t="s">
        <v>714</v>
      </c>
      <c r="CB148" s="58" t="s">
        <v>6732</v>
      </c>
      <c r="CC148" s="58" t="s">
        <v>3071</v>
      </c>
      <c r="CD148" s="58" t="s">
        <v>3071</v>
      </c>
      <c r="CE148" s="58" t="s">
        <v>5738</v>
      </c>
      <c r="CF148" s="58" t="s">
        <v>5739</v>
      </c>
    </row>
    <row r="149" s="58" customFormat="1" spans="1:84">
      <c r="A149" s="58">
        <v>34659</v>
      </c>
      <c r="B149" s="58" t="s">
        <v>5801</v>
      </c>
      <c r="C149" s="58" t="s">
        <v>3071</v>
      </c>
      <c r="D149" s="58" t="s">
        <v>6996</v>
      </c>
      <c r="E149" s="58" t="s">
        <v>5721</v>
      </c>
      <c r="F149" s="58" t="s">
        <v>6997</v>
      </c>
      <c r="G149" s="58" t="s">
        <v>714</v>
      </c>
      <c r="H149" s="58" t="s">
        <v>6727</v>
      </c>
      <c r="I149" s="58">
        <v>13480</v>
      </c>
      <c r="J149" s="58" t="s">
        <v>3071</v>
      </c>
      <c r="K149" s="58" t="s">
        <v>3071</v>
      </c>
      <c r="L149" s="58" t="s">
        <v>5773</v>
      </c>
      <c r="M149" s="58" t="s">
        <v>3523</v>
      </c>
      <c r="N149" s="58" t="s">
        <v>3071</v>
      </c>
      <c r="O149" s="58" t="s">
        <v>3071</v>
      </c>
      <c r="P149" s="58" t="s">
        <v>3071</v>
      </c>
      <c r="Q149" s="58" t="s">
        <v>6727</v>
      </c>
      <c r="R149" s="58" t="s">
        <v>6728</v>
      </c>
      <c r="S149" s="58" t="s">
        <v>6729</v>
      </c>
      <c r="T149" s="58" t="s">
        <v>3071</v>
      </c>
      <c r="U149" s="58" t="s">
        <v>3071</v>
      </c>
      <c r="V149" s="58" t="s">
        <v>3068</v>
      </c>
      <c r="W149" s="58" t="s">
        <v>3071</v>
      </c>
      <c r="X149" s="58" t="s">
        <v>6730</v>
      </c>
      <c r="Y149" s="58" t="s">
        <v>5728</v>
      </c>
      <c r="Z149" s="58" t="s">
        <v>3523</v>
      </c>
      <c r="AA149" s="58" t="s">
        <v>6902</v>
      </c>
      <c r="AB149" s="58" t="s">
        <v>5755</v>
      </c>
      <c r="AC149" s="58" t="s">
        <v>6036</v>
      </c>
      <c r="AD149" s="58" t="s">
        <v>3071</v>
      </c>
      <c r="AE149" s="58" t="s">
        <v>3071</v>
      </c>
      <c r="AF149" s="58" t="s">
        <v>5756</v>
      </c>
      <c r="AG149" s="58" t="s">
        <v>3071</v>
      </c>
      <c r="AH149" s="58" t="s">
        <v>3071</v>
      </c>
      <c r="AI149" s="58" t="s">
        <v>5756</v>
      </c>
      <c r="AJ149" s="58" t="s">
        <v>3071</v>
      </c>
      <c r="AK149" s="58" t="s">
        <v>1286</v>
      </c>
      <c r="AL149" s="58" t="s">
        <v>6998</v>
      </c>
      <c r="AM149" s="58" t="s">
        <v>3071</v>
      </c>
      <c r="AN149" s="58" t="s">
        <v>6999</v>
      </c>
      <c r="AO149" s="58" t="s">
        <v>3071</v>
      </c>
      <c r="AP149" s="60">
        <v>45743.5215046296</v>
      </c>
      <c r="AQ149" s="58" t="s">
        <v>3071</v>
      </c>
      <c r="AR149" s="58" t="s">
        <v>4241</v>
      </c>
      <c r="AS149" s="58" t="s">
        <v>3098</v>
      </c>
      <c r="AT149" s="58" t="s">
        <v>5730</v>
      </c>
      <c r="AU149" s="58" t="s">
        <v>7000</v>
      </c>
      <c r="AV149" s="58" t="s">
        <v>3071</v>
      </c>
      <c r="AW149" s="60">
        <v>45729.7031018518</v>
      </c>
      <c r="AX149" s="58" t="s">
        <v>6998</v>
      </c>
      <c r="AY149" s="58" t="s">
        <v>5731</v>
      </c>
      <c r="AZ149" s="58" t="s">
        <v>3071</v>
      </c>
      <c r="BA149" s="58" t="s">
        <v>3071</v>
      </c>
      <c r="BB149" s="58" t="s">
        <v>3071</v>
      </c>
      <c r="BC149" s="58" t="s">
        <v>3071</v>
      </c>
      <c r="BD149" s="58" t="s">
        <v>5983</v>
      </c>
      <c r="BE149" s="58" t="s">
        <v>6731</v>
      </c>
      <c r="BF149" s="58" t="s">
        <v>5734</v>
      </c>
      <c r="BG149" s="58" t="s">
        <v>3071</v>
      </c>
      <c r="BH149" s="58" t="s">
        <v>3071</v>
      </c>
      <c r="BI149" s="58" t="s">
        <v>5787</v>
      </c>
      <c r="BJ149" s="58" t="s">
        <v>3071</v>
      </c>
      <c r="BK149" s="58" t="s">
        <v>3071</v>
      </c>
      <c r="BL149" s="58" t="s">
        <v>3071</v>
      </c>
      <c r="BM149" s="58" t="s">
        <v>3071</v>
      </c>
      <c r="BN149" s="58">
        <v>13480</v>
      </c>
      <c r="BO149" s="58" t="s">
        <v>3071</v>
      </c>
      <c r="BP149" s="58" t="s">
        <v>6981</v>
      </c>
      <c r="BQ149" s="58" t="s">
        <v>3071</v>
      </c>
      <c r="BR149" s="58" t="s">
        <v>3071</v>
      </c>
      <c r="BS149" s="58" t="s">
        <v>3071</v>
      </c>
      <c r="BT149" s="58" t="s">
        <v>3071</v>
      </c>
      <c r="BU149" s="58" t="s">
        <v>3071</v>
      </c>
      <c r="BV149" s="58" t="s">
        <v>5737</v>
      </c>
      <c r="BW149" s="58" t="s">
        <v>3071</v>
      </c>
      <c r="BX149" s="58">
        <v>13480</v>
      </c>
      <c r="BY149" s="58" t="s">
        <v>3071</v>
      </c>
      <c r="BZ149" s="58" t="s">
        <v>3071</v>
      </c>
      <c r="CA149" s="58" t="s">
        <v>714</v>
      </c>
      <c r="CB149" s="58" t="s">
        <v>6732</v>
      </c>
      <c r="CC149" s="58" t="s">
        <v>3071</v>
      </c>
      <c r="CD149" s="58" t="s">
        <v>3071</v>
      </c>
      <c r="CE149" s="58" t="s">
        <v>5738</v>
      </c>
      <c r="CF149" s="58" t="s">
        <v>5739</v>
      </c>
    </row>
    <row r="150" s="58" customFormat="1" spans="1:84">
      <c r="A150" s="58">
        <v>34660</v>
      </c>
      <c r="B150" s="58" t="s">
        <v>5801</v>
      </c>
      <c r="C150" s="58" t="s">
        <v>3071</v>
      </c>
      <c r="D150" s="58" t="s">
        <v>6165</v>
      </c>
      <c r="E150" s="58" t="s">
        <v>5721</v>
      </c>
      <c r="F150" s="58" t="s">
        <v>7001</v>
      </c>
      <c r="G150" s="58" t="s">
        <v>714</v>
      </c>
      <c r="H150" s="58" t="s">
        <v>6167</v>
      </c>
      <c r="I150" s="58">
        <v>4722</v>
      </c>
      <c r="J150" s="58" t="s">
        <v>3071</v>
      </c>
      <c r="K150" s="58" t="s">
        <v>3071</v>
      </c>
      <c r="L150" s="58" t="s">
        <v>6819</v>
      </c>
      <c r="M150" s="58" t="s">
        <v>3523</v>
      </c>
      <c r="N150" s="58" t="s">
        <v>3071</v>
      </c>
      <c r="O150" s="58" t="s">
        <v>3071</v>
      </c>
      <c r="P150" s="58" t="s">
        <v>3071</v>
      </c>
      <c r="Q150" s="58" t="s">
        <v>6167</v>
      </c>
      <c r="R150" s="58" t="s">
        <v>6169</v>
      </c>
      <c r="S150" s="58" t="s">
        <v>6170</v>
      </c>
      <c r="T150" s="58" t="s">
        <v>3071</v>
      </c>
      <c r="U150" s="58" t="s">
        <v>3071</v>
      </c>
      <c r="V150" s="58" t="s">
        <v>3068</v>
      </c>
      <c r="W150" s="58" t="s">
        <v>3071</v>
      </c>
      <c r="X150" s="58" t="s">
        <v>6171</v>
      </c>
      <c r="Y150" s="58" t="s">
        <v>5728</v>
      </c>
      <c r="Z150" s="58" t="s">
        <v>3523</v>
      </c>
      <c r="AA150" s="58" t="s">
        <v>6902</v>
      </c>
      <c r="AB150" s="58" t="s">
        <v>5755</v>
      </c>
      <c r="AC150" s="58" t="s">
        <v>6036</v>
      </c>
      <c r="AD150" s="58" t="s">
        <v>3071</v>
      </c>
      <c r="AE150" s="58" t="s">
        <v>3071</v>
      </c>
      <c r="AF150" s="58" t="s">
        <v>5756</v>
      </c>
      <c r="AG150" s="58" t="s">
        <v>3071</v>
      </c>
      <c r="AH150" s="58" t="s">
        <v>3071</v>
      </c>
      <c r="AI150" s="58" t="s">
        <v>5756</v>
      </c>
      <c r="AJ150" s="58" t="s">
        <v>3071</v>
      </c>
      <c r="AK150" s="58" t="s">
        <v>1286</v>
      </c>
      <c r="AL150" s="58" t="s">
        <v>7002</v>
      </c>
      <c r="AM150" s="58" t="s">
        <v>3071</v>
      </c>
      <c r="AN150" s="58" t="s">
        <v>6163</v>
      </c>
      <c r="AO150" s="58" t="s">
        <v>3071</v>
      </c>
      <c r="AP150" s="60">
        <v>45828.8018518519</v>
      </c>
      <c r="AQ150" s="58" t="s">
        <v>3071</v>
      </c>
      <c r="AR150" s="58" t="s">
        <v>4241</v>
      </c>
      <c r="AS150" s="58" t="s">
        <v>3098</v>
      </c>
      <c r="AT150" s="58" t="s">
        <v>5730</v>
      </c>
      <c r="AU150" s="58" t="s">
        <v>7003</v>
      </c>
      <c r="AV150" s="58" t="s">
        <v>3071</v>
      </c>
      <c r="AW150" s="60">
        <v>45729.693587963</v>
      </c>
      <c r="AX150" s="58" t="s">
        <v>7002</v>
      </c>
      <c r="AY150" s="58" t="s">
        <v>5731</v>
      </c>
      <c r="AZ150" s="58" t="s">
        <v>3071</v>
      </c>
      <c r="BA150" s="58" t="s">
        <v>3071</v>
      </c>
      <c r="BB150" s="58" t="s">
        <v>3071</v>
      </c>
      <c r="BC150" s="58" t="s">
        <v>3071</v>
      </c>
      <c r="BD150" s="58" t="s">
        <v>5983</v>
      </c>
      <c r="BE150" s="58" t="s">
        <v>6175</v>
      </c>
      <c r="BF150" s="58" t="s">
        <v>5734</v>
      </c>
      <c r="BG150" s="58" t="s">
        <v>3071</v>
      </c>
      <c r="BH150" s="58" t="s">
        <v>3071</v>
      </c>
      <c r="BI150" s="58" t="s">
        <v>2803</v>
      </c>
      <c r="BJ150" s="58" t="s">
        <v>3071</v>
      </c>
      <c r="BK150" s="58" t="s">
        <v>3071</v>
      </c>
      <c r="BL150" s="58" t="s">
        <v>3071</v>
      </c>
      <c r="BM150" s="58" t="s">
        <v>3071</v>
      </c>
      <c r="BN150" s="58">
        <v>4722</v>
      </c>
      <c r="BO150" s="58" t="s">
        <v>3071</v>
      </c>
      <c r="BP150" s="58" t="s">
        <v>6981</v>
      </c>
      <c r="BQ150" s="58" t="s">
        <v>3071</v>
      </c>
      <c r="BR150" s="58" t="s">
        <v>3071</v>
      </c>
      <c r="BS150" s="58" t="s">
        <v>3071</v>
      </c>
      <c r="BT150" s="58" t="s">
        <v>3071</v>
      </c>
      <c r="BU150" s="58" t="s">
        <v>3071</v>
      </c>
      <c r="BV150" s="58" t="s">
        <v>5737</v>
      </c>
      <c r="BW150" s="58" t="s">
        <v>3071</v>
      </c>
      <c r="BX150" s="58">
        <v>4722</v>
      </c>
      <c r="BY150" s="58" t="s">
        <v>3071</v>
      </c>
      <c r="BZ150" s="58" t="s">
        <v>3071</v>
      </c>
      <c r="CA150" s="58" t="s">
        <v>714</v>
      </c>
      <c r="CB150" s="58" t="s">
        <v>6732</v>
      </c>
      <c r="CC150" s="58" t="s">
        <v>3071</v>
      </c>
      <c r="CD150" s="58" t="s">
        <v>3071</v>
      </c>
      <c r="CE150" s="58" t="s">
        <v>5738</v>
      </c>
      <c r="CF150" s="58" t="s">
        <v>5739</v>
      </c>
    </row>
    <row r="151" s="58" customFormat="1" spans="1:84">
      <c r="A151" s="58">
        <v>34686</v>
      </c>
      <c r="B151" s="58" t="s">
        <v>3071</v>
      </c>
      <c r="C151" s="58" t="s">
        <v>7004</v>
      </c>
      <c r="D151" s="58" t="s">
        <v>3071</v>
      </c>
      <c r="E151" s="58" t="s">
        <v>5721</v>
      </c>
      <c r="F151" s="58" t="s">
        <v>7005</v>
      </c>
      <c r="G151" s="58" t="s">
        <v>714</v>
      </c>
      <c r="H151" s="58" t="s">
        <v>4825</v>
      </c>
      <c r="I151" s="58">
        <v>3771.55</v>
      </c>
      <c r="J151" s="58" t="s">
        <v>3071</v>
      </c>
      <c r="K151" s="58" t="s">
        <v>3071</v>
      </c>
      <c r="L151" s="58" t="s">
        <v>5773</v>
      </c>
      <c r="M151" s="58" t="s">
        <v>7006</v>
      </c>
      <c r="N151" s="58" t="s">
        <v>7006</v>
      </c>
      <c r="O151" s="58" t="s">
        <v>3071</v>
      </c>
      <c r="P151" s="58" t="s">
        <v>3071</v>
      </c>
      <c r="Q151" s="58" t="s">
        <v>4825</v>
      </c>
      <c r="R151" s="58" t="s">
        <v>5742</v>
      </c>
      <c r="S151" s="58" t="s">
        <v>5743</v>
      </c>
      <c r="T151" s="58" t="s">
        <v>5726</v>
      </c>
      <c r="U151" s="58" t="s">
        <v>3071</v>
      </c>
      <c r="V151" s="58" t="s">
        <v>3068</v>
      </c>
      <c r="W151" s="58" t="s">
        <v>3071</v>
      </c>
      <c r="X151" s="58" t="s">
        <v>7007</v>
      </c>
      <c r="Y151" s="58" t="s">
        <v>5728</v>
      </c>
      <c r="Z151" s="58" t="s">
        <v>6918</v>
      </c>
      <c r="AA151" s="58" t="s">
        <v>6394</v>
      </c>
      <c r="AB151" s="58" t="s">
        <v>3071</v>
      </c>
      <c r="AC151" s="58" t="s">
        <v>6036</v>
      </c>
      <c r="AD151" s="58" t="s">
        <v>3071</v>
      </c>
      <c r="AE151" s="58" t="s">
        <v>3071</v>
      </c>
      <c r="AF151" s="58" t="s">
        <v>3071</v>
      </c>
      <c r="AG151" s="58" t="s">
        <v>3071</v>
      </c>
      <c r="AH151" s="58" t="s">
        <v>3071</v>
      </c>
      <c r="AI151" s="58" t="s">
        <v>3071</v>
      </c>
      <c r="AJ151" s="58" t="s">
        <v>3071</v>
      </c>
      <c r="AK151" s="58" t="s">
        <v>1286</v>
      </c>
      <c r="AL151" s="58" t="s">
        <v>7008</v>
      </c>
      <c r="AM151" s="58" t="s">
        <v>3071</v>
      </c>
      <c r="AN151" s="58" t="s">
        <v>7009</v>
      </c>
      <c r="AO151" s="58" t="s">
        <v>3071</v>
      </c>
      <c r="AP151" s="60">
        <v>45821.7425925926</v>
      </c>
      <c r="AQ151" s="58" t="s">
        <v>3071</v>
      </c>
      <c r="AR151" s="58" t="s">
        <v>3856</v>
      </c>
      <c r="AS151" s="58" t="s">
        <v>3098</v>
      </c>
      <c r="AT151" s="58" t="s">
        <v>5730</v>
      </c>
      <c r="AU151" s="58" t="s">
        <v>7010</v>
      </c>
      <c r="AV151" s="58" t="s">
        <v>3071</v>
      </c>
      <c r="AW151" s="60">
        <v>45737.6550115741</v>
      </c>
      <c r="AX151" s="58" t="s">
        <v>7008</v>
      </c>
      <c r="AY151" s="58" t="s">
        <v>5731</v>
      </c>
      <c r="AZ151" s="58" t="s">
        <v>3071</v>
      </c>
      <c r="BA151" s="58" t="s">
        <v>3071</v>
      </c>
      <c r="BB151" s="58" t="s">
        <v>3071</v>
      </c>
      <c r="BC151" s="58" t="s">
        <v>5745</v>
      </c>
      <c r="BD151" s="58" t="s">
        <v>5732</v>
      </c>
      <c r="BE151" s="58" t="s">
        <v>5746</v>
      </c>
      <c r="BF151" s="58" t="s">
        <v>5734</v>
      </c>
      <c r="BG151" s="58" t="s">
        <v>3071</v>
      </c>
      <c r="BH151" s="58" t="s">
        <v>3071</v>
      </c>
      <c r="BI151" s="58" t="s">
        <v>2803</v>
      </c>
      <c r="BJ151" s="58" t="s">
        <v>3071</v>
      </c>
      <c r="BK151" s="58" t="s">
        <v>3071</v>
      </c>
      <c r="BL151" s="58">
        <v>3484534</v>
      </c>
      <c r="BM151" s="58" t="s">
        <v>7011</v>
      </c>
      <c r="BN151" s="58" t="s">
        <v>3071</v>
      </c>
      <c r="BO151" s="58">
        <v>472.6</v>
      </c>
      <c r="BP151" s="58" t="s">
        <v>6293</v>
      </c>
      <c r="BQ151" s="58" t="s">
        <v>3071</v>
      </c>
      <c r="BR151" s="58" t="s">
        <v>7012</v>
      </c>
      <c r="BS151" s="58" t="s">
        <v>1286</v>
      </c>
      <c r="BT151" s="58" t="s">
        <v>3071</v>
      </c>
      <c r="BU151" s="58" t="s">
        <v>3071</v>
      </c>
      <c r="BV151" s="58" t="s">
        <v>5737</v>
      </c>
      <c r="BW151" s="58" t="s">
        <v>3071</v>
      </c>
      <c r="BX151" s="58">
        <v>472.6</v>
      </c>
      <c r="BY151" s="58" t="s">
        <v>3071</v>
      </c>
      <c r="BZ151" s="58" t="s">
        <v>3071</v>
      </c>
      <c r="CA151" s="58" t="s">
        <v>3071</v>
      </c>
      <c r="CB151" s="58" t="s">
        <v>3071</v>
      </c>
      <c r="CC151" s="58" t="s">
        <v>3071</v>
      </c>
      <c r="CD151" s="58" t="s">
        <v>3071</v>
      </c>
      <c r="CE151" s="58" t="s">
        <v>5738</v>
      </c>
      <c r="CF151" s="58" t="s">
        <v>5739</v>
      </c>
    </row>
    <row r="152" s="58" customFormat="1" spans="1:84">
      <c r="A152" s="58">
        <v>34705</v>
      </c>
      <c r="B152" s="58" t="s">
        <v>3071</v>
      </c>
      <c r="C152" s="58" t="s">
        <v>7013</v>
      </c>
      <c r="D152" s="58" t="s">
        <v>3071</v>
      </c>
      <c r="E152" s="58" t="s">
        <v>5721</v>
      </c>
      <c r="F152" s="58" t="s">
        <v>7014</v>
      </c>
      <c r="G152" s="58" t="s">
        <v>714</v>
      </c>
      <c r="H152" s="58" t="s">
        <v>5616</v>
      </c>
      <c r="I152" s="58">
        <v>280</v>
      </c>
      <c r="J152" s="58" t="s">
        <v>3071</v>
      </c>
      <c r="K152" s="58" t="s">
        <v>3071</v>
      </c>
      <c r="L152" s="58" t="s">
        <v>5773</v>
      </c>
      <c r="M152" s="58" t="s">
        <v>7006</v>
      </c>
      <c r="N152" s="58" t="s">
        <v>7006</v>
      </c>
      <c r="O152" s="58" t="s">
        <v>3071</v>
      </c>
      <c r="P152" s="58" t="s">
        <v>3071</v>
      </c>
      <c r="Q152" s="58" t="s">
        <v>5616</v>
      </c>
      <c r="R152" s="58" t="s">
        <v>7015</v>
      </c>
      <c r="S152" s="58" t="s">
        <v>7016</v>
      </c>
      <c r="T152" s="58" t="s">
        <v>5726</v>
      </c>
      <c r="U152" s="58" t="s">
        <v>3071</v>
      </c>
      <c r="V152" s="58" t="s">
        <v>3068</v>
      </c>
      <c r="W152" s="58" t="s">
        <v>3071</v>
      </c>
      <c r="X152" s="58" t="s">
        <v>7017</v>
      </c>
      <c r="Y152" s="58" t="s">
        <v>5728</v>
      </c>
      <c r="Z152" s="58" t="s">
        <v>6918</v>
      </c>
      <c r="AA152" s="58" t="s">
        <v>6394</v>
      </c>
      <c r="AB152" s="58" t="s">
        <v>3071</v>
      </c>
      <c r="AC152" s="58" t="s">
        <v>6036</v>
      </c>
      <c r="AD152" s="58" t="s">
        <v>3071</v>
      </c>
      <c r="AE152" s="58" t="s">
        <v>3071</v>
      </c>
      <c r="AF152" s="58" t="s">
        <v>3071</v>
      </c>
      <c r="AG152" s="58" t="s">
        <v>3071</v>
      </c>
      <c r="AH152" s="58" t="s">
        <v>3071</v>
      </c>
      <c r="AI152" s="58" t="s">
        <v>3071</v>
      </c>
      <c r="AJ152" s="58" t="s">
        <v>3071</v>
      </c>
      <c r="AK152" s="58" t="s">
        <v>1286</v>
      </c>
      <c r="AL152" s="58" t="s">
        <v>7018</v>
      </c>
      <c r="AM152" s="58" t="s">
        <v>3071</v>
      </c>
      <c r="AN152" s="58" t="s">
        <v>6299</v>
      </c>
      <c r="AO152" s="58" t="s">
        <v>3071</v>
      </c>
      <c r="AP152" s="60">
        <v>45821.7434027778</v>
      </c>
      <c r="AQ152" s="58" t="s">
        <v>3071</v>
      </c>
      <c r="AR152" s="58" t="s">
        <v>3856</v>
      </c>
      <c r="AS152" s="58" t="s">
        <v>3098</v>
      </c>
      <c r="AT152" s="58" t="s">
        <v>5730</v>
      </c>
      <c r="AU152" s="58" t="s">
        <v>7019</v>
      </c>
      <c r="AV152" s="58" t="s">
        <v>3071</v>
      </c>
      <c r="AW152" s="60">
        <v>45737.655150463</v>
      </c>
      <c r="AX152" s="58" t="s">
        <v>7018</v>
      </c>
      <c r="AY152" s="58" t="s">
        <v>5731</v>
      </c>
      <c r="AZ152" s="58" t="s">
        <v>3071</v>
      </c>
      <c r="BA152" s="58" t="s">
        <v>3071</v>
      </c>
      <c r="BB152" s="58" t="s">
        <v>3071</v>
      </c>
      <c r="BC152" s="58" t="s">
        <v>7020</v>
      </c>
      <c r="BD152" s="58" t="s">
        <v>5732</v>
      </c>
      <c r="BE152" s="58" t="s">
        <v>7021</v>
      </c>
      <c r="BF152" s="58" t="s">
        <v>5734</v>
      </c>
      <c r="BG152" s="58" t="s">
        <v>3071</v>
      </c>
      <c r="BH152" s="58" t="s">
        <v>3071</v>
      </c>
      <c r="BI152" s="58" t="s">
        <v>2803</v>
      </c>
      <c r="BJ152" s="58" t="s">
        <v>3071</v>
      </c>
      <c r="BK152" s="58" t="s">
        <v>3071</v>
      </c>
      <c r="BL152" s="58">
        <v>3476835</v>
      </c>
      <c r="BM152" s="58" t="s">
        <v>7022</v>
      </c>
      <c r="BN152" s="58" t="s">
        <v>3071</v>
      </c>
      <c r="BO152" s="58">
        <v>280</v>
      </c>
      <c r="BP152" s="58" t="s">
        <v>6293</v>
      </c>
      <c r="BQ152" s="58" t="s">
        <v>3071</v>
      </c>
      <c r="BR152" s="58" t="s">
        <v>7023</v>
      </c>
      <c r="BS152" s="58" t="s">
        <v>1286</v>
      </c>
      <c r="BT152" s="58" t="s">
        <v>3071</v>
      </c>
      <c r="BU152" s="58" t="s">
        <v>3071</v>
      </c>
      <c r="BV152" s="58" t="s">
        <v>5737</v>
      </c>
      <c r="BW152" s="58" t="s">
        <v>3071</v>
      </c>
      <c r="BX152" s="58">
        <v>280</v>
      </c>
      <c r="BY152" s="58" t="s">
        <v>3071</v>
      </c>
      <c r="BZ152" s="58" t="s">
        <v>3071</v>
      </c>
      <c r="CA152" s="58" t="s">
        <v>3071</v>
      </c>
      <c r="CB152" s="58" t="s">
        <v>3071</v>
      </c>
      <c r="CC152" s="58" t="s">
        <v>3071</v>
      </c>
      <c r="CD152" s="58" t="s">
        <v>3071</v>
      </c>
      <c r="CE152" s="58" t="s">
        <v>5738</v>
      </c>
      <c r="CF152" s="58" t="s">
        <v>5739</v>
      </c>
    </row>
    <row r="153" s="58" customFormat="1" spans="1:84">
      <c r="A153" s="58">
        <v>34707</v>
      </c>
      <c r="B153" s="58" t="s">
        <v>3071</v>
      </c>
      <c r="C153" s="58" t="s">
        <v>7024</v>
      </c>
      <c r="D153" s="58" t="s">
        <v>3071</v>
      </c>
      <c r="E153" s="58" t="s">
        <v>5721</v>
      </c>
      <c r="F153" s="58" t="s">
        <v>7025</v>
      </c>
      <c r="G153" s="58" t="s">
        <v>714</v>
      </c>
      <c r="H153" s="58" t="s">
        <v>5897</v>
      </c>
      <c r="I153" s="58">
        <v>4060</v>
      </c>
      <c r="J153" s="58" t="s">
        <v>3071</v>
      </c>
      <c r="K153" s="58" t="s">
        <v>3071</v>
      </c>
      <c r="L153" s="58" t="s">
        <v>5773</v>
      </c>
      <c r="M153" s="58" t="s">
        <v>7006</v>
      </c>
      <c r="N153" s="58" t="s">
        <v>7006</v>
      </c>
      <c r="O153" s="58" t="s">
        <v>3071</v>
      </c>
      <c r="P153" s="58" t="s">
        <v>3071</v>
      </c>
      <c r="Q153" s="58" t="s">
        <v>3631</v>
      </c>
      <c r="R153" s="58" t="s">
        <v>5898</v>
      </c>
      <c r="S153" s="58" t="s">
        <v>5899</v>
      </c>
      <c r="T153" s="58" t="s">
        <v>5726</v>
      </c>
      <c r="U153" s="58" t="s">
        <v>3071</v>
      </c>
      <c r="V153" s="58" t="s">
        <v>3068</v>
      </c>
      <c r="W153" s="58" t="s">
        <v>3071</v>
      </c>
      <c r="X153" s="58" t="s">
        <v>7026</v>
      </c>
      <c r="Y153" s="58" t="s">
        <v>5728</v>
      </c>
      <c r="Z153" s="58" t="s">
        <v>3523</v>
      </c>
      <c r="AA153" s="58" t="s">
        <v>4128</v>
      </c>
      <c r="AB153" s="58" t="s">
        <v>3071</v>
      </c>
      <c r="AC153" s="58" t="s">
        <v>6036</v>
      </c>
      <c r="AD153" s="58" t="s">
        <v>3071</v>
      </c>
      <c r="AE153" s="58" t="s">
        <v>3071</v>
      </c>
      <c r="AF153" s="58" t="s">
        <v>3071</v>
      </c>
      <c r="AG153" s="58" t="s">
        <v>3071</v>
      </c>
      <c r="AH153" s="58" t="s">
        <v>3071</v>
      </c>
      <c r="AI153" s="58" t="s">
        <v>3071</v>
      </c>
      <c r="AJ153" s="58" t="s">
        <v>3071</v>
      </c>
      <c r="AK153" s="58" t="s">
        <v>1286</v>
      </c>
      <c r="AL153" s="58" t="s">
        <v>7027</v>
      </c>
      <c r="AM153" s="58" t="s">
        <v>3071</v>
      </c>
      <c r="AN153" s="58" t="s">
        <v>6269</v>
      </c>
      <c r="AO153" s="58" t="s">
        <v>3071</v>
      </c>
      <c r="AP153" s="60">
        <v>45771.6021875</v>
      </c>
      <c r="AQ153" s="58" t="s">
        <v>3071</v>
      </c>
      <c r="AR153" s="58" t="s">
        <v>3899</v>
      </c>
      <c r="AS153" s="58" t="s">
        <v>3098</v>
      </c>
      <c r="AT153" s="58" t="s">
        <v>5730</v>
      </c>
      <c r="AU153" s="58" t="s">
        <v>7028</v>
      </c>
      <c r="AV153" s="58" t="s">
        <v>3071</v>
      </c>
      <c r="AW153" s="60">
        <v>45729.6460763889</v>
      </c>
      <c r="AX153" s="58" t="s">
        <v>7027</v>
      </c>
      <c r="AY153" s="58" t="s">
        <v>5731</v>
      </c>
      <c r="AZ153" s="58" t="s">
        <v>3071</v>
      </c>
      <c r="BA153" s="58" t="s">
        <v>3071</v>
      </c>
      <c r="BB153" s="58" t="s">
        <v>3071</v>
      </c>
      <c r="BC153" s="58" t="s">
        <v>5901</v>
      </c>
      <c r="BD153" s="58" t="s">
        <v>5902</v>
      </c>
      <c r="BE153" s="58" t="s">
        <v>2828</v>
      </c>
      <c r="BF153" s="58" t="s">
        <v>5734</v>
      </c>
      <c r="BG153" s="58" t="s">
        <v>3071</v>
      </c>
      <c r="BH153" s="58" t="s">
        <v>3071</v>
      </c>
      <c r="BI153" s="58" t="s">
        <v>2803</v>
      </c>
      <c r="BJ153" s="58" t="s">
        <v>3071</v>
      </c>
      <c r="BK153" s="58" t="s">
        <v>3071</v>
      </c>
      <c r="BL153" s="58">
        <v>3349182</v>
      </c>
      <c r="BM153" s="58" t="s">
        <v>7029</v>
      </c>
      <c r="BN153" s="58" t="s">
        <v>3071</v>
      </c>
      <c r="BO153" s="58">
        <v>4060</v>
      </c>
      <c r="BP153" s="58" t="s">
        <v>6737</v>
      </c>
      <c r="BQ153" s="58" t="s">
        <v>3071</v>
      </c>
      <c r="BR153" s="58" t="s">
        <v>7030</v>
      </c>
      <c r="BS153" s="58" t="s">
        <v>1286</v>
      </c>
      <c r="BT153" s="58" t="s">
        <v>3071</v>
      </c>
      <c r="BU153" s="58" t="s">
        <v>3071</v>
      </c>
      <c r="BV153" s="58" t="s">
        <v>5737</v>
      </c>
      <c r="BW153" s="58" t="s">
        <v>3071</v>
      </c>
      <c r="BX153" s="58">
        <v>4060</v>
      </c>
      <c r="BY153" s="58" t="s">
        <v>3071</v>
      </c>
      <c r="BZ153" s="58" t="s">
        <v>3071</v>
      </c>
      <c r="CA153" s="58" t="s">
        <v>3071</v>
      </c>
      <c r="CB153" s="58" t="s">
        <v>3071</v>
      </c>
      <c r="CC153" s="58" t="s">
        <v>3071</v>
      </c>
      <c r="CD153" s="58" t="s">
        <v>3071</v>
      </c>
      <c r="CE153" s="58" t="s">
        <v>5738</v>
      </c>
      <c r="CF153" s="58" t="s">
        <v>5739</v>
      </c>
    </row>
    <row r="154" s="58" customFormat="1" spans="1:84">
      <c r="A154" s="58">
        <v>34708</v>
      </c>
      <c r="B154" s="58" t="s">
        <v>3071</v>
      </c>
      <c r="C154" s="58" t="s">
        <v>7031</v>
      </c>
      <c r="D154" s="58" t="s">
        <v>3071</v>
      </c>
      <c r="E154" s="58" t="s">
        <v>5721</v>
      </c>
      <c r="F154" s="58" t="s">
        <v>7032</v>
      </c>
      <c r="G154" s="58" t="s">
        <v>714</v>
      </c>
      <c r="H154" s="58" t="s">
        <v>3963</v>
      </c>
      <c r="I154" s="58">
        <v>4200</v>
      </c>
      <c r="J154" s="58" t="s">
        <v>3071</v>
      </c>
      <c r="K154" s="58" t="s">
        <v>3071</v>
      </c>
      <c r="L154" s="58" t="s">
        <v>5773</v>
      </c>
      <c r="M154" s="58" t="s">
        <v>7006</v>
      </c>
      <c r="N154" s="58" t="s">
        <v>7006</v>
      </c>
      <c r="O154" s="58" t="s">
        <v>3071</v>
      </c>
      <c r="P154" s="58" t="s">
        <v>3071</v>
      </c>
      <c r="Q154" s="58" t="s">
        <v>3963</v>
      </c>
      <c r="R154" s="58" t="s">
        <v>6087</v>
      </c>
      <c r="S154" s="58" t="s">
        <v>6088</v>
      </c>
      <c r="T154" s="58" t="s">
        <v>5726</v>
      </c>
      <c r="U154" s="58" t="s">
        <v>3071</v>
      </c>
      <c r="V154" s="58" t="s">
        <v>3068</v>
      </c>
      <c r="W154" s="58" t="s">
        <v>3071</v>
      </c>
      <c r="X154" s="58" t="s">
        <v>7033</v>
      </c>
      <c r="Y154" s="58" t="s">
        <v>5728</v>
      </c>
      <c r="Z154" s="58" t="s">
        <v>3523</v>
      </c>
      <c r="AA154" s="58" t="s">
        <v>4128</v>
      </c>
      <c r="AB154" s="58" t="s">
        <v>3071</v>
      </c>
      <c r="AC154" s="58" t="s">
        <v>6036</v>
      </c>
      <c r="AD154" s="58" t="s">
        <v>3071</v>
      </c>
      <c r="AE154" s="58" t="s">
        <v>3071</v>
      </c>
      <c r="AF154" s="58" t="s">
        <v>3071</v>
      </c>
      <c r="AG154" s="58" t="s">
        <v>3071</v>
      </c>
      <c r="AH154" s="58" t="s">
        <v>3071</v>
      </c>
      <c r="AI154" s="58" t="s">
        <v>3071</v>
      </c>
      <c r="AJ154" s="58" t="s">
        <v>3071</v>
      </c>
      <c r="AK154" s="58" t="s">
        <v>1286</v>
      </c>
      <c r="AL154" s="58" t="s">
        <v>7034</v>
      </c>
      <c r="AM154" s="58" t="s">
        <v>3071</v>
      </c>
      <c r="AN154" s="58" t="s">
        <v>6259</v>
      </c>
      <c r="AO154" s="58" t="s">
        <v>3071</v>
      </c>
      <c r="AP154" s="60">
        <v>45771.6022106481</v>
      </c>
      <c r="AQ154" s="58" t="s">
        <v>3071</v>
      </c>
      <c r="AR154" s="58" t="s">
        <v>3899</v>
      </c>
      <c r="AS154" s="58" t="s">
        <v>3098</v>
      </c>
      <c r="AT154" s="58" t="s">
        <v>5730</v>
      </c>
      <c r="AU154" s="58" t="s">
        <v>7035</v>
      </c>
      <c r="AV154" s="58" t="s">
        <v>3071</v>
      </c>
      <c r="AW154" s="60">
        <v>45729.6459259259</v>
      </c>
      <c r="AX154" s="58" t="s">
        <v>7034</v>
      </c>
      <c r="AY154" s="58" t="s">
        <v>5731</v>
      </c>
      <c r="AZ154" s="58" t="s">
        <v>3071</v>
      </c>
      <c r="BA154" s="58" t="s">
        <v>3071</v>
      </c>
      <c r="BB154" s="58" t="s">
        <v>3071</v>
      </c>
      <c r="BC154" s="58" t="s">
        <v>3952</v>
      </c>
      <c r="BD154" s="58" t="s">
        <v>5963</v>
      </c>
      <c r="BE154" s="58" t="s">
        <v>2857</v>
      </c>
      <c r="BF154" s="58" t="s">
        <v>5734</v>
      </c>
      <c r="BG154" s="58" t="s">
        <v>3071</v>
      </c>
      <c r="BH154" s="58" t="s">
        <v>3071</v>
      </c>
      <c r="BI154" s="58" t="s">
        <v>2803</v>
      </c>
      <c r="BJ154" s="58" t="s">
        <v>3071</v>
      </c>
      <c r="BK154" s="58" t="s">
        <v>3071</v>
      </c>
      <c r="BL154" s="58">
        <v>3108813</v>
      </c>
      <c r="BM154" s="58" t="s">
        <v>7036</v>
      </c>
      <c r="BN154" s="58" t="s">
        <v>3071</v>
      </c>
      <c r="BO154" s="58">
        <v>4200</v>
      </c>
      <c r="BP154" s="58" t="s">
        <v>6737</v>
      </c>
      <c r="BQ154" s="58" t="s">
        <v>3071</v>
      </c>
      <c r="BR154" s="58" t="s">
        <v>7037</v>
      </c>
      <c r="BS154" s="58" t="s">
        <v>1286</v>
      </c>
      <c r="BT154" s="58" t="s">
        <v>3071</v>
      </c>
      <c r="BU154" s="58" t="s">
        <v>3071</v>
      </c>
      <c r="BV154" s="58" t="s">
        <v>5737</v>
      </c>
      <c r="BW154" s="58" t="s">
        <v>3071</v>
      </c>
      <c r="BX154" s="58">
        <v>4200</v>
      </c>
      <c r="BY154" s="58" t="s">
        <v>3071</v>
      </c>
      <c r="BZ154" s="58" t="s">
        <v>3071</v>
      </c>
      <c r="CA154" s="58" t="s">
        <v>3071</v>
      </c>
      <c r="CB154" s="58" t="s">
        <v>3071</v>
      </c>
      <c r="CC154" s="58" t="s">
        <v>3071</v>
      </c>
      <c r="CD154" s="58" t="s">
        <v>3071</v>
      </c>
      <c r="CE154" s="58" t="s">
        <v>5738</v>
      </c>
      <c r="CF154" s="58" t="s">
        <v>5739</v>
      </c>
    </row>
    <row r="155" s="58" customFormat="1" spans="1:84">
      <c r="A155" s="58">
        <v>34905</v>
      </c>
      <c r="B155" s="58" t="s">
        <v>5749</v>
      </c>
      <c r="C155" s="58" t="s">
        <v>3071</v>
      </c>
      <c r="D155" s="58" t="s">
        <v>7038</v>
      </c>
      <c r="E155" s="58" t="s">
        <v>5721</v>
      </c>
      <c r="F155" s="58" t="s">
        <v>7039</v>
      </c>
      <c r="G155" s="58" t="s">
        <v>714</v>
      </c>
      <c r="H155" s="58" t="s">
        <v>3465</v>
      </c>
      <c r="I155" s="58">
        <v>1377.48</v>
      </c>
      <c r="J155" s="58" t="s">
        <v>3071</v>
      </c>
      <c r="K155" s="58" t="s">
        <v>3071</v>
      </c>
      <c r="L155" s="58" t="s">
        <v>5773</v>
      </c>
      <c r="M155" s="58" t="s">
        <v>7006</v>
      </c>
      <c r="N155" s="58" t="s">
        <v>3071</v>
      </c>
      <c r="O155" s="58" t="s">
        <v>3071</v>
      </c>
      <c r="P155" s="58" t="s">
        <v>3071</v>
      </c>
      <c r="Q155" s="58" t="s">
        <v>3465</v>
      </c>
      <c r="R155" s="58" t="s">
        <v>6483</v>
      </c>
      <c r="S155" s="58" t="s">
        <v>6484</v>
      </c>
      <c r="T155" s="58" t="s">
        <v>3071</v>
      </c>
      <c r="U155" s="58" t="s">
        <v>3071</v>
      </c>
      <c r="V155" s="58" t="s">
        <v>3068</v>
      </c>
      <c r="W155" s="58" t="s">
        <v>3071</v>
      </c>
      <c r="X155" s="58" t="s">
        <v>7040</v>
      </c>
      <c r="Y155" s="58" t="s">
        <v>5728</v>
      </c>
      <c r="Z155" s="58" t="s">
        <v>7006</v>
      </c>
      <c r="AA155" s="58" t="s">
        <v>6902</v>
      </c>
      <c r="AB155" s="58" t="s">
        <v>5755</v>
      </c>
      <c r="AC155" s="58" t="s">
        <v>6036</v>
      </c>
      <c r="AD155" s="58" t="s">
        <v>3071</v>
      </c>
      <c r="AE155" s="58" t="s">
        <v>3071</v>
      </c>
      <c r="AF155" s="58" t="s">
        <v>5756</v>
      </c>
      <c r="AG155" s="58" t="s">
        <v>3071</v>
      </c>
      <c r="AH155" s="58" t="s">
        <v>3071</v>
      </c>
      <c r="AI155" s="58" t="s">
        <v>5756</v>
      </c>
      <c r="AJ155" s="58" t="s">
        <v>3071</v>
      </c>
      <c r="AK155" s="58" t="s">
        <v>1286</v>
      </c>
      <c r="AL155" s="58" t="s">
        <v>7041</v>
      </c>
      <c r="AM155" s="58" t="s">
        <v>3071</v>
      </c>
      <c r="AN155" s="58" t="s">
        <v>7042</v>
      </c>
      <c r="AO155" s="58" t="s">
        <v>3071</v>
      </c>
      <c r="AP155" s="60">
        <v>45743.5029513889</v>
      </c>
      <c r="AQ155" s="58" t="s">
        <v>3071</v>
      </c>
      <c r="AR155" s="58" t="s">
        <v>4241</v>
      </c>
      <c r="AS155" s="58" t="s">
        <v>3071</v>
      </c>
      <c r="AT155" s="58" t="s">
        <v>5757</v>
      </c>
      <c r="AU155" s="58" t="s">
        <v>7043</v>
      </c>
      <c r="AV155" s="58" t="s">
        <v>7038</v>
      </c>
      <c r="AW155" s="60">
        <v>45728.4966666667</v>
      </c>
      <c r="AX155" s="58" t="s">
        <v>7041</v>
      </c>
      <c r="AY155" s="58" t="s">
        <v>5731</v>
      </c>
      <c r="AZ155" s="58" t="s">
        <v>3071</v>
      </c>
      <c r="BA155" s="58" t="s">
        <v>3071</v>
      </c>
      <c r="BB155" s="58" t="s">
        <v>3071</v>
      </c>
      <c r="BC155" s="58" t="s">
        <v>3071</v>
      </c>
      <c r="BD155" s="58" t="s">
        <v>5919</v>
      </c>
      <c r="BE155" s="58" t="s">
        <v>3071</v>
      </c>
      <c r="BF155" s="58" t="s">
        <v>5734</v>
      </c>
      <c r="BG155" s="58" t="s">
        <v>3071</v>
      </c>
      <c r="BH155" s="58" t="s">
        <v>3071</v>
      </c>
      <c r="BI155" s="58" t="s">
        <v>5759</v>
      </c>
      <c r="BJ155" s="58" t="s">
        <v>3071</v>
      </c>
      <c r="BK155" s="58" t="s">
        <v>3071</v>
      </c>
      <c r="BL155" s="58" t="s">
        <v>3071</v>
      </c>
      <c r="BM155" s="58" t="s">
        <v>3071</v>
      </c>
      <c r="BN155" s="58">
        <v>1377.48</v>
      </c>
      <c r="BO155" s="58" t="s">
        <v>3071</v>
      </c>
      <c r="BP155" s="58" t="s">
        <v>6981</v>
      </c>
      <c r="BQ155" s="58" t="s">
        <v>3071</v>
      </c>
      <c r="BR155" s="58" t="s">
        <v>3071</v>
      </c>
      <c r="BS155" s="58" t="s">
        <v>3071</v>
      </c>
      <c r="BT155" s="58" t="s">
        <v>1286</v>
      </c>
      <c r="BU155" s="58" t="s">
        <v>3071</v>
      </c>
      <c r="BV155" s="58" t="s">
        <v>5737</v>
      </c>
      <c r="BW155" s="58" t="s">
        <v>3071</v>
      </c>
      <c r="BX155" s="58">
        <v>1377.48</v>
      </c>
      <c r="BY155" s="58" t="s">
        <v>3071</v>
      </c>
      <c r="BZ155" s="58" t="s">
        <v>714</v>
      </c>
      <c r="CA155" s="58" t="s">
        <v>3071</v>
      </c>
      <c r="CB155" s="58" t="s">
        <v>3071</v>
      </c>
      <c r="CC155" s="58" t="s">
        <v>3071</v>
      </c>
      <c r="CD155" s="58" t="s">
        <v>3071</v>
      </c>
      <c r="CE155" s="58" t="s">
        <v>5738</v>
      </c>
      <c r="CF155" s="58" t="s">
        <v>5739</v>
      </c>
    </row>
    <row r="156" s="58" customFormat="1" spans="1:84">
      <c r="A156" s="58">
        <v>35296</v>
      </c>
      <c r="B156" s="58" t="s">
        <v>5749</v>
      </c>
      <c r="C156" s="58" t="s">
        <v>3071</v>
      </c>
      <c r="D156" s="58" t="s">
        <v>7044</v>
      </c>
      <c r="E156" s="58" t="s">
        <v>5721</v>
      </c>
      <c r="F156" s="58" t="s">
        <v>7045</v>
      </c>
      <c r="G156" s="58" t="s">
        <v>714</v>
      </c>
      <c r="H156" s="58" t="s">
        <v>3465</v>
      </c>
      <c r="I156" s="58">
        <v>5000</v>
      </c>
      <c r="J156" s="58" t="s">
        <v>3071</v>
      </c>
      <c r="K156" s="58" t="s">
        <v>3071</v>
      </c>
      <c r="L156" s="58" t="s">
        <v>5773</v>
      </c>
      <c r="M156" s="58" t="s">
        <v>7046</v>
      </c>
      <c r="N156" s="58" t="s">
        <v>3071</v>
      </c>
      <c r="O156" s="58" t="s">
        <v>3071</v>
      </c>
      <c r="P156" s="58" t="s">
        <v>3071</v>
      </c>
      <c r="Q156" s="58" t="s">
        <v>3465</v>
      </c>
      <c r="R156" s="58" t="s">
        <v>6483</v>
      </c>
      <c r="S156" s="58" t="s">
        <v>6484</v>
      </c>
      <c r="T156" s="58" t="s">
        <v>3071</v>
      </c>
      <c r="U156" s="58" t="s">
        <v>3071</v>
      </c>
      <c r="V156" s="58" t="s">
        <v>3068</v>
      </c>
      <c r="W156" s="58" t="s">
        <v>3071</v>
      </c>
      <c r="X156" s="58" t="s">
        <v>7047</v>
      </c>
      <c r="Y156" s="58" t="s">
        <v>5728</v>
      </c>
      <c r="Z156" s="58" t="s">
        <v>7046</v>
      </c>
      <c r="AA156" s="58" t="s">
        <v>6918</v>
      </c>
      <c r="AB156" s="58" t="s">
        <v>5755</v>
      </c>
      <c r="AC156" s="58" t="s">
        <v>6036</v>
      </c>
      <c r="AD156" s="58" t="s">
        <v>3071</v>
      </c>
      <c r="AE156" s="58" t="s">
        <v>3071</v>
      </c>
      <c r="AF156" s="58" t="s">
        <v>5756</v>
      </c>
      <c r="AG156" s="58" t="s">
        <v>3071</v>
      </c>
      <c r="AH156" s="58" t="s">
        <v>3071</v>
      </c>
      <c r="AI156" s="58" t="s">
        <v>5756</v>
      </c>
      <c r="AJ156" s="58" t="s">
        <v>3071</v>
      </c>
      <c r="AK156" s="58" t="s">
        <v>1286</v>
      </c>
      <c r="AL156" s="58" t="s">
        <v>7048</v>
      </c>
      <c r="AM156" s="58" t="s">
        <v>3071</v>
      </c>
      <c r="AN156" s="58" t="s">
        <v>6760</v>
      </c>
      <c r="AO156" s="58" t="s">
        <v>3071</v>
      </c>
      <c r="AP156" s="60">
        <v>45737.6115046296</v>
      </c>
      <c r="AQ156" s="58" t="s">
        <v>3071</v>
      </c>
      <c r="AR156" s="58" t="s">
        <v>4241</v>
      </c>
      <c r="AS156" s="58" t="s">
        <v>3071</v>
      </c>
      <c r="AT156" s="58" t="s">
        <v>5757</v>
      </c>
      <c r="AU156" s="58" t="s">
        <v>7049</v>
      </c>
      <c r="AV156" s="58" t="s">
        <v>7044</v>
      </c>
      <c r="AW156" s="60">
        <v>45726.3856134259</v>
      </c>
      <c r="AX156" s="58" t="s">
        <v>7048</v>
      </c>
      <c r="AY156" s="58" t="s">
        <v>5731</v>
      </c>
      <c r="AZ156" s="58" t="s">
        <v>3071</v>
      </c>
      <c r="BA156" s="58" t="s">
        <v>3071</v>
      </c>
      <c r="BB156" s="58" t="s">
        <v>3071</v>
      </c>
      <c r="BC156" s="58" t="s">
        <v>3071</v>
      </c>
      <c r="BD156" s="58" t="s">
        <v>6301</v>
      </c>
      <c r="BE156" s="58" t="s">
        <v>3071</v>
      </c>
      <c r="BF156" s="58" t="s">
        <v>5734</v>
      </c>
      <c r="BG156" s="58" t="s">
        <v>3071</v>
      </c>
      <c r="BH156" s="58" t="s">
        <v>3071</v>
      </c>
      <c r="BI156" s="58" t="s">
        <v>5759</v>
      </c>
      <c r="BJ156" s="58" t="s">
        <v>3071</v>
      </c>
      <c r="BK156" s="58" t="s">
        <v>3071</v>
      </c>
      <c r="BL156" s="58" t="s">
        <v>3071</v>
      </c>
      <c r="BM156" s="58" t="s">
        <v>3071</v>
      </c>
      <c r="BN156" s="58">
        <v>5000</v>
      </c>
      <c r="BO156" s="58" t="s">
        <v>3071</v>
      </c>
      <c r="BP156" s="58" t="s">
        <v>6981</v>
      </c>
      <c r="BQ156" s="58" t="s">
        <v>3071</v>
      </c>
      <c r="BR156" s="58" t="s">
        <v>3071</v>
      </c>
      <c r="BS156" s="58" t="s">
        <v>3071</v>
      </c>
      <c r="BT156" s="58" t="s">
        <v>1286</v>
      </c>
      <c r="BU156" s="58" t="s">
        <v>3071</v>
      </c>
      <c r="BV156" s="58" t="s">
        <v>5737</v>
      </c>
      <c r="BW156" s="58" t="s">
        <v>3071</v>
      </c>
      <c r="BX156" s="58">
        <v>5000</v>
      </c>
      <c r="BY156" s="58" t="s">
        <v>3071</v>
      </c>
      <c r="BZ156" s="58" t="s">
        <v>714</v>
      </c>
      <c r="CA156" s="58" t="s">
        <v>3071</v>
      </c>
      <c r="CB156" s="58" t="s">
        <v>3071</v>
      </c>
      <c r="CC156" s="58" t="s">
        <v>3071</v>
      </c>
      <c r="CD156" s="58" t="s">
        <v>7050</v>
      </c>
      <c r="CE156" s="58" t="s">
        <v>5738</v>
      </c>
      <c r="CF156" s="58" t="s">
        <v>5739</v>
      </c>
    </row>
    <row r="157" s="58" customFormat="1" spans="1:84">
      <c r="A157" s="58">
        <v>35453</v>
      </c>
      <c r="B157" s="58" t="s">
        <v>3071</v>
      </c>
      <c r="C157" s="58" t="s">
        <v>7051</v>
      </c>
      <c r="D157" s="58" t="s">
        <v>3071</v>
      </c>
      <c r="E157" s="58" t="s">
        <v>5721</v>
      </c>
      <c r="F157" s="58" t="s">
        <v>7052</v>
      </c>
      <c r="G157" s="58" t="s">
        <v>714</v>
      </c>
      <c r="H157" s="58" t="s">
        <v>3422</v>
      </c>
      <c r="I157" s="58">
        <v>2450</v>
      </c>
      <c r="J157" s="58" t="s">
        <v>3071</v>
      </c>
      <c r="K157" s="58" t="s">
        <v>3071</v>
      </c>
      <c r="L157" s="58" t="s">
        <v>5773</v>
      </c>
      <c r="M157" s="58" t="s">
        <v>7053</v>
      </c>
      <c r="N157" s="58" t="s">
        <v>7053</v>
      </c>
      <c r="O157" s="58" t="s">
        <v>3071</v>
      </c>
      <c r="P157" s="58" t="s">
        <v>3071</v>
      </c>
      <c r="Q157" s="58" t="s">
        <v>3422</v>
      </c>
      <c r="R157" s="58" t="s">
        <v>5815</v>
      </c>
      <c r="S157" s="58" t="s">
        <v>5816</v>
      </c>
      <c r="T157" s="58" t="s">
        <v>5726</v>
      </c>
      <c r="U157" s="58" t="s">
        <v>3071</v>
      </c>
      <c r="V157" s="58" t="s">
        <v>3068</v>
      </c>
      <c r="W157" s="58" t="s">
        <v>3071</v>
      </c>
      <c r="X157" s="58" t="s">
        <v>7054</v>
      </c>
      <c r="Y157" s="58" t="s">
        <v>5728</v>
      </c>
      <c r="Z157" s="58" t="s">
        <v>7055</v>
      </c>
      <c r="AA157" s="58" t="s">
        <v>4128</v>
      </c>
      <c r="AB157" s="58" t="s">
        <v>3071</v>
      </c>
      <c r="AC157" s="58" t="s">
        <v>6036</v>
      </c>
      <c r="AD157" s="58" t="s">
        <v>3071</v>
      </c>
      <c r="AE157" s="58" t="s">
        <v>3071</v>
      </c>
      <c r="AF157" s="58" t="s">
        <v>3071</v>
      </c>
      <c r="AG157" s="58" t="s">
        <v>3071</v>
      </c>
      <c r="AH157" s="58" t="s">
        <v>3071</v>
      </c>
      <c r="AI157" s="58" t="s">
        <v>3071</v>
      </c>
      <c r="AJ157" s="58" t="s">
        <v>3071</v>
      </c>
      <c r="AK157" s="58" t="s">
        <v>1286</v>
      </c>
      <c r="AL157" s="58" t="s">
        <v>7056</v>
      </c>
      <c r="AM157" s="58" t="s">
        <v>3071</v>
      </c>
      <c r="AN157" s="58" t="s">
        <v>6282</v>
      </c>
      <c r="AO157" s="58" t="s">
        <v>3071</v>
      </c>
      <c r="AP157" s="60">
        <v>45771.6196875</v>
      </c>
      <c r="AQ157" s="58" t="s">
        <v>3071</v>
      </c>
      <c r="AR157" s="58" t="s">
        <v>3899</v>
      </c>
      <c r="AS157" s="58" t="s">
        <v>3098</v>
      </c>
      <c r="AT157" s="58" t="s">
        <v>5730</v>
      </c>
      <c r="AU157" s="58" t="s">
        <v>7057</v>
      </c>
      <c r="AV157" s="58" t="s">
        <v>3071</v>
      </c>
      <c r="AW157" s="60">
        <v>45730.3951041667</v>
      </c>
      <c r="AX157" s="58" t="s">
        <v>7056</v>
      </c>
      <c r="AY157" s="58" t="s">
        <v>5731</v>
      </c>
      <c r="AZ157" s="58" t="s">
        <v>3071</v>
      </c>
      <c r="BA157" s="58" t="s">
        <v>3071</v>
      </c>
      <c r="BB157" s="58" t="s">
        <v>3071</v>
      </c>
      <c r="BC157" s="58" t="s">
        <v>4135</v>
      </c>
      <c r="BD157" s="58" t="s">
        <v>6199</v>
      </c>
      <c r="BE157" s="58" t="s">
        <v>2849</v>
      </c>
      <c r="BF157" s="58" t="s">
        <v>5734</v>
      </c>
      <c r="BG157" s="58" t="s">
        <v>3071</v>
      </c>
      <c r="BH157" s="58" t="s">
        <v>3071</v>
      </c>
      <c r="BI157" s="58" t="s">
        <v>2803</v>
      </c>
      <c r="BJ157" s="58" t="s">
        <v>3071</v>
      </c>
      <c r="BK157" s="58" t="s">
        <v>3071</v>
      </c>
      <c r="BL157" s="58">
        <v>3117632</v>
      </c>
      <c r="BM157" s="58" t="s">
        <v>7058</v>
      </c>
      <c r="BN157" s="58" t="s">
        <v>3071</v>
      </c>
      <c r="BO157" s="58">
        <v>2450</v>
      </c>
      <c r="BP157" s="58" t="s">
        <v>6737</v>
      </c>
      <c r="BQ157" s="58" t="s">
        <v>3071</v>
      </c>
      <c r="BR157" s="58" t="s">
        <v>7059</v>
      </c>
      <c r="BS157" s="58" t="s">
        <v>1286</v>
      </c>
      <c r="BT157" s="58" t="s">
        <v>3071</v>
      </c>
      <c r="BU157" s="58" t="s">
        <v>3071</v>
      </c>
      <c r="BV157" s="58" t="s">
        <v>5737</v>
      </c>
      <c r="BW157" s="58" t="s">
        <v>3071</v>
      </c>
      <c r="BX157" s="58">
        <v>2450</v>
      </c>
      <c r="BY157" s="58" t="s">
        <v>3071</v>
      </c>
      <c r="BZ157" s="58" t="s">
        <v>3071</v>
      </c>
      <c r="CA157" s="58" t="s">
        <v>3071</v>
      </c>
      <c r="CB157" s="58" t="s">
        <v>3071</v>
      </c>
      <c r="CC157" s="58" t="s">
        <v>3071</v>
      </c>
      <c r="CD157" s="58" t="s">
        <v>3071</v>
      </c>
      <c r="CE157" s="58" t="s">
        <v>5738</v>
      </c>
      <c r="CF157" s="58" t="s">
        <v>5739</v>
      </c>
    </row>
    <row r="158" s="58" customFormat="1" spans="1:84">
      <c r="A158" s="58">
        <v>35601</v>
      </c>
      <c r="B158" s="58" t="s">
        <v>5801</v>
      </c>
      <c r="C158" s="58" t="s">
        <v>3071</v>
      </c>
      <c r="D158" s="58" t="s">
        <v>7060</v>
      </c>
      <c r="E158" s="58" t="s">
        <v>5721</v>
      </c>
      <c r="F158" s="58" t="s">
        <v>7061</v>
      </c>
      <c r="G158" s="58" t="s">
        <v>714</v>
      </c>
      <c r="H158" s="58" t="s">
        <v>5855</v>
      </c>
      <c r="I158" s="58">
        <v>89720.58</v>
      </c>
      <c r="J158" s="58" t="s">
        <v>3071</v>
      </c>
      <c r="K158" s="58" t="s">
        <v>3071</v>
      </c>
      <c r="L158" s="58" t="s">
        <v>5773</v>
      </c>
      <c r="M158" s="58" t="s">
        <v>7053</v>
      </c>
      <c r="N158" s="58" t="s">
        <v>7053</v>
      </c>
      <c r="O158" s="58" t="s">
        <v>3071</v>
      </c>
      <c r="P158" s="58" t="s">
        <v>3071</v>
      </c>
      <c r="Q158" s="58" t="s">
        <v>5855</v>
      </c>
      <c r="R158" s="58" t="s">
        <v>5856</v>
      </c>
      <c r="S158" s="58" t="s">
        <v>5857</v>
      </c>
      <c r="T158" s="58" t="s">
        <v>3071</v>
      </c>
      <c r="U158" s="58" t="s">
        <v>3071</v>
      </c>
      <c r="V158" s="58" t="s">
        <v>3068</v>
      </c>
      <c r="W158" s="58" t="s">
        <v>3071</v>
      </c>
      <c r="X158" s="58" t="s">
        <v>7062</v>
      </c>
      <c r="Y158" s="58" t="s">
        <v>5728</v>
      </c>
      <c r="Z158" s="58" t="s">
        <v>7053</v>
      </c>
      <c r="AA158" s="58" t="s">
        <v>7055</v>
      </c>
      <c r="AB158" s="58" t="s">
        <v>5755</v>
      </c>
      <c r="AC158" s="58" t="s">
        <v>6036</v>
      </c>
      <c r="AD158" s="58" t="s">
        <v>3071</v>
      </c>
      <c r="AE158" s="58" t="s">
        <v>3071</v>
      </c>
      <c r="AF158" s="58" t="s">
        <v>5756</v>
      </c>
      <c r="AG158" s="58" t="s">
        <v>3071</v>
      </c>
      <c r="AH158" s="58" t="s">
        <v>3071</v>
      </c>
      <c r="AI158" s="58" t="s">
        <v>5756</v>
      </c>
      <c r="AJ158" s="58" t="s">
        <v>3071</v>
      </c>
      <c r="AK158" s="58" t="s">
        <v>1286</v>
      </c>
      <c r="AL158" s="58" t="s">
        <v>7063</v>
      </c>
      <c r="AM158" s="58" t="s">
        <v>3071</v>
      </c>
      <c r="AN158" s="58" t="s">
        <v>6495</v>
      </c>
      <c r="AO158" s="58" t="s">
        <v>3071</v>
      </c>
      <c r="AP158" s="60">
        <v>45730.7605902778</v>
      </c>
      <c r="AQ158" s="58" t="s">
        <v>3071</v>
      </c>
      <c r="AR158" s="58" t="s">
        <v>4241</v>
      </c>
      <c r="AS158" s="58" t="s">
        <v>3098</v>
      </c>
      <c r="AT158" s="58" t="s">
        <v>5730</v>
      </c>
      <c r="AU158" s="58" t="s">
        <v>7064</v>
      </c>
      <c r="AV158" s="58" t="s">
        <v>3071</v>
      </c>
      <c r="AW158" s="60">
        <v>45723.7124537037</v>
      </c>
      <c r="AX158" s="58" t="s">
        <v>7063</v>
      </c>
      <c r="AY158" s="58" t="s">
        <v>5731</v>
      </c>
      <c r="AZ158" s="58" t="s">
        <v>3071</v>
      </c>
      <c r="BA158" s="58" t="s">
        <v>3071</v>
      </c>
      <c r="BB158" s="58" t="s">
        <v>3071</v>
      </c>
      <c r="BC158" s="58" t="s">
        <v>3071</v>
      </c>
      <c r="BD158" s="58" t="s">
        <v>5863</v>
      </c>
      <c r="BE158" s="58" t="s">
        <v>3071</v>
      </c>
      <c r="BF158" s="58" t="s">
        <v>5734</v>
      </c>
      <c r="BG158" s="58" t="s">
        <v>3071</v>
      </c>
      <c r="BH158" s="58" t="s">
        <v>3071</v>
      </c>
      <c r="BI158" s="58" t="s">
        <v>2803</v>
      </c>
      <c r="BJ158" s="58" t="s">
        <v>3071</v>
      </c>
      <c r="BK158" s="58" t="s">
        <v>3071</v>
      </c>
      <c r="BL158" s="58" t="s">
        <v>3071</v>
      </c>
      <c r="BM158" s="58" t="s">
        <v>3071</v>
      </c>
      <c r="BN158" s="58">
        <v>89720.58</v>
      </c>
      <c r="BO158" s="58" t="s">
        <v>3071</v>
      </c>
      <c r="BP158" s="58" t="s">
        <v>6981</v>
      </c>
      <c r="BQ158" s="58" t="s">
        <v>3071</v>
      </c>
      <c r="BR158" s="58" t="s">
        <v>3071</v>
      </c>
      <c r="BS158" s="58" t="s">
        <v>3071</v>
      </c>
      <c r="BT158" s="58" t="s">
        <v>3071</v>
      </c>
      <c r="BU158" s="58" t="s">
        <v>3071</v>
      </c>
      <c r="BV158" s="58" t="s">
        <v>5737</v>
      </c>
      <c r="BW158" s="58" t="s">
        <v>3071</v>
      </c>
      <c r="BX158" s="58">
        <v>89720.58</v>
      </c>
      <c r="BY158" s="58" t="s">
        <v>3071</v>
      </c>
      <c r="BZ158" s="58" t="s">
        <v>3071</v>
      </c>
      <c r="CA158" s="58" t="s">
        <v>3071</v>
      </c>
      <c r="CB158" s="58" t="s">
        <v>3071</v>
      </c>
      <c r="CC158" s="58" t="s">
        <v>3071</v>
      </c>
      <c r="CD158" s="58" t="s">
        <v>7050</v>
      </c>
      <c r="CE158" s="58" t="s">
        <v>5738</v>
      </c>
      <c r="CF158" s="58" t="s">
        <v>5739</v>
      </c>
    </row>
    <row r="159" s="58" customFormat="1" spans="1:84">
      <c r="A159" s="58">
        <v>35602</v>
      </c>
      <c r="B159" s="58" t="s">
        <v>5801</v>
      </c>
      <c r="C159" s="58" t="s">
        <v>3071</v>
      </c>
      <c r="D159" s="58" t="s">
        <v>7065</v>
      </c>
      <c r="E159" s="58" t="s">
        <v>5721</v>
      </c>
      <c r="F159" s="58" t="s">
        <v>7066</v>
      </c>
      <c r="G159" s="58" t="s">
        <v>714</v>
      </c>
      <c r="H159" s="58" t="s">
        <v>7067</v>
      </c>
      <c r="I159" s="58">
        <v>23146</v>
      </c>
      <c r="J159" s="58" t="s">
        <v>3071</v>
      </c>
      <c r="K159" s="58" t="s">
        <v>3071</v>
      </c>
      <c r="L159" s="58" t="s">
        <v>5773</v>
      </c>
      <c r="M159" s="58" t="s">
        <v>7053</v>
      </c>
      <c r="N159" s="58" t="s">
        <v>7053</v>
      </c>
      <c r="O159" s="58" t="s">
        <v>3071</v>
      </c>
      <c r="P159" s="58" t="s">
        <v>3071</v>
      </c>
      <c r="Q159" s="58" t="s">
        <v>7067</v>
      </c>
      <c r="R159" s="58" t="s">
        <v>7068</v>
      </c>
      <c r="S159" s="58" t="s">
        <v>7069</v>
      </c>
      <c r="T159" s="58" t="s">
        <v>3071</v>
      </c>
      <c r="U159" s="58" t="s">
        <v>3071</v>
      </c>
      <c r="V159" s="58" t="s">
        <v>3068</v>
      </c>
      <c r="W159" s="58" t="s">
        <v>3071</v>
      </c>
      <c r="X159" s="58" t="s">
        <v>7070</v>
      </c>
      <c r="Y159" s="58" t="s">
        <v>5915</v>
      </c>
      <c r="Z159" s="58" t="s">
        <v>6890</v>
      </c>
      <c r="AA159" s="58" t="s">
        <v>6976</v>
      </c>
      <c r="AB159" s="58" t="s">
        <v>5755</v>
      </c>
      <c r="AC159" s="58" t="s">
        <v>6036</v>
      </c>
      <c r="AD159" s="58" t="s">
        <v>3071</v>
      </c>
      <c r="AE159" s="58" t="s">
        <v>3071</v>
      </c>
      <c r="AF159" s="58" t="s">
        <v>5756</v>
      </c>
      <c r="AG159" s="58" t="s">
        <v>3071</v>
      </c>
      <c r="AH159" s="58" t="s">
        <v>3071</v>
      </c>
      <c r="AI159" s="58" t="s">
        <v>5756</v>
      </c>
      <c r="AJ159" s="58" t="s">
        <v>3071</v>
      </c>
      <c r="AK159" s="58" t="s">
        <v>1286</v>
      </c>
      <c r="AL159" s="58" t="s">
        <v>7071</v>
      </c>
      <c r="AM159" s="58" t="s">
        <v>3071</v>
      </c>
      <c r="AN159" s="58" t="s">
        <v>7072</v>
      </c>
      <c r="AO159" s="58" t="s">
        <v>3071</v>
      </c>
      <c r="AP159" s="60">
        <v>45744.6911458333</v>
      </c>
      <c r="AQ159" s="58" t="s">
        <v>3071</v>
      </c>
      <c r="AR159" s="58" t="s">
        <v>4241</v>
      </c>
      <c r="AS159" s="58" t="s">
        <v>3098</v>
      </c>
      <c r="AT159" s="58" t="s">
        <v>5730</v>
      </c>
      <c r="AU159" s="58" t="s">
        <v>7073</v>
      </c>
      <c r="AV159" s="58" t="s">
        <v>3071</v>
      </c>
      <c r="AW159" s="60">
        <v>45723.4350347222</v>
      </c>
      <c r="AX159" s="58" t="s">
        <v>7071</v>
      </c>
      <c r="AY159" s="58" t="s">
        <v>5731</v>
      </c>
      <c r="AZ159" s="58" t="s">
        <v>3071</v>
      </c>
      <c r="BA159" s="58" t="s">
        <v>3071</v>
      </c>
      <c r="BB159" s="58" t="s">
        <v>3071</v>
      </c>
      <c r="BC159" s="58" t="s">
        <v>3071</v>
      </c>
      <c r="BD159" s="58" t="s">
        <v>7074</v>
      </c>
      <c r="BE159" s="58" t="s">
        <v>3071</v>
      </c>
      <c r="BF159" s="58" t="s">
        <v>5734</v>
      </c>
      <c r="BG159" s="58" t="s">
        <v>3071</v>
      </c>
      <c r="BH159" s="58" t="s">
        <v>3071</v>
      </c>
      <c r="BI159" s="58" t="s">
        <v>733</v>
      </c>
      <c r="BJ159" s="58" t="s">
        <v>3071</v>
      </c>
      <c r="BK159" s="58" t="s">
        <v>3071</v>
      </c>
      <c r="BL159" s="58" t="s">
        <v>3071</v>
      </c>
      <c r="BM159" s="58" t="s">
        <v>3071</v>
      </c>
      <c r="BN159" s="58">
        <v>23146</v>
      </c>
      <c r="BO159" s="58" t="s">
        <v>3071</v>
      </c>
      <c r="BP159" s="58" t="s">
        <v>6981</v>
      </c>
      <c r="BQ159" s="58" t="s">
        <v>3071</v>
      </c>
      <c r="BR159" s="58" t="s">
        <v>3071</v>
      </c>
      <c r="BS159" s="58" t="s">
        <v>3071</v>
      </c>
      <c r="BT159" s="58" t="s">
        <v>1286</v>
      </c>
      <c r="BU159" s="58" t="s">
        <v>3071</v>
      </c>
      <c r="BV159" s="58" t="s">
        <v>5737</v>
      </c>
      <c r="BW159" s="58" t="s">
        <v>3071</v>
      </c>
      <c r="BX159" s="58">
        <v>23146</v>
      </c>
      <c r="BY159" s="58" t="s">
        <v>3071</v>
      </c>
      <c r="BZ159" s="58" t="s">
        <v>3071</v>
      </c>
      <c r="CA159" s="58" t="s">
        <v>3071</v>
      </c>
      <c r="CB159" s="58" t="s">
        <v>3071</v>
      </c>
      <c r="CC159" s="58" t="s">
        <v>3071</v>
      </c>
      <c r="CD159" s="58" t="s">
        <v>7050</v>
      </c>
      <c r="CE159" s="58" t="s">
        <v>5738</v>
      </c>
      <c r="CF159" s="58" t="s">
        <v>5739</v>
      </c>
    </row>
    <row r="160" s="58" customFormat="1" spans="1:84">
      <c r="A160" s="58">
        <v>35702</v>
      </c>
      <c r="B160" s="58" t="s">
        <v>3071</v>
      </c>
      <c r="C160" s="58" t="s">
        <v>7075</v>
      </c>
      <c r="D160" s="58" t="s">
        <v>3071</v>
      </c>
      <c r="E160" s="58" t="s">
        <v>5721</v>
      </c>
      <c r="F160" s="58" t="s">
        <v>7076</v>
      </c>
      <c r="G160" s="58" t="s">
        <v>714</v>
      </c>
      <c r="H160" s="58" t="s">
        <v>5146</v>
      </c>
      <c r="I160" s="58">
        <v>10000</v>
      </c>
      <c r="J160" s="58" t="s">
        <v>3071</v>
      </c>
      <c r="K160" s="58" t="s">
        <v>3071</v>
      </c>
      <c r="L160" s="58" t="s">
        <v>5773</v>
      </c>
      <c r="M160" s="58" t="s">
        <v>7077</v>
      </c>
      <c r="N160" s="58" t="s">
        <v>7077</v>
      </c>
      <c r="O160" s="58" t="s">
        <v>3071</v>
      </c>
      <c r="P160" s="58" t="s">
        <v>3071</v>
      </c>
      <c r="Q160" s="58" t="s">
        <v>5146</v>
      </c>
      <c r="R160" s="58" t="s">
        <v>6120</v>
      </c>
      <c r="S160" s="58" t="s">
        <v>6121</v>
      </c>
      <c r="T160" s="58" t="s">
        <v>5726</v>
      </c>
      <c r="U160" s="58" t="s">
        <v>3071</v>
      </c>
      <c r="V160" s="58" t="s">
        <v>3068</v>
      </c>
      <c r="W160" s="58" t="s">
        <v>3071</v>
      </c>
      <c r="X160" s="58" t="s">
        <v>7078</v>
      </c>
      <c r="Y160" s="58" t="s">
        <v>5728</v>
      </c>
      <c r="Z160" s="58" t="s">
        <v>7079</v>
      </c>
      <c r="AA160" s="58" t="s">
        <v>6330</v>
      </c>
      <c r="AB160" s="58" t="s">
        <v>3071</v>
      </c>
      <c r="AC160" s="58" t="s">
        <v>6036</v>
      </c>
      <c r="AD160" s="58" t="s">
        <v>3071</v>
      </c>
      <c r="AE160" s="58" t="s">
        <v>3071</v>
      </c>
      <c r="AF160" s="58" t="s">
        <v>3071</v>
      </c>
      <c r="AG160" s="58" t="s">
        <v>3071</v>
      </c>
      <c r="AH160" s="58" t="s">
        <v>3071</v>
      </c>
      <c r="AI160" s="58" t="s">
        <v>3071</v>
      </c>
      <c r="AJ160" s="58" t="s">
        <v>3071</v>
      </c>
      <c r="AK160" s="58" t="s">
        <v>1286</v>
      </c>
      <c r="AL160" s="58" t="s">
        <v>7080</v>
      </c>
      <c r="AM160" s="58" t="s">
        <v>3071</v>
      </c>
      <c r="AN160" s="58" t="s">
        <v>6230</v>
      </c>
      <c r="AO160" s="58" t="s">
        <v>3071</v>
      </c>
      <c r="AP160" s="60">
        <v>45814.7121064815</v>
      </c>
      <c r="AQ160" s="58" t="s">
        <v>3071</v>
      </c>
      <c r="AR160" s="58" t="s">
        <v>3856</v>
      </c>
      <c r="AS160" s="58" t="s">
        <v>3098</v>
      </c>
      <c r="AT160" s="58" t="s">
        <v>5730</v>
      </c>
      <c r="AU160" s="58" t="s">
        <v>7081</v>
      </c>
      <c r="AV160" s="58" t="s">
        <v>3071</v>
      </c>
      <c r="AW160" s="60">
        <v>45727.6337268518</v>
      </c>
      <c r="AX160" s="58" t="s">
        <v>7080</v>
      </c>
      <c r="AY160" s="58" t="s">
        <v>5731</v>
      </c>
      <c r="AZ160" s="58" t="s">
        <v>3071</v>
      </c>
      <c r="BA160" s="58" t="s">
        <v>3071</v>
      </c>
      <c r="BB160" s="58" t="s">
        <v>3071</v>
      </c>
      <c r="BC160" s="58" t="s">
        <v>5766</v>
      </c>
      <c r="BD160" s="58" t="s">
        <v>5732</v>
      </c>
      <c r="BE160" s="58" t="s">
        <v>7082</v>
      </c>
      <c r="BF160" s="58" t="s">
        <v>5734</v>
      </c>
      <c r="BG160" s="58" t="s">
        <v>3071</v>
      </c>
      <c r="BH160" s="58" t="s">
        <v>3071</v>
      </c>
      <c r="BI160" s="58" t="s">
        <v>2803</v>
      </c>
      <c r="BJ160" s="58" t="s">
        <v>3071</v>
      </c>
      <c r="BK160" s="58" t="s">
        <v>3071</v>
      </c>
      <c r="BL160" s="58">
        <v>3484538</v>
      </c>
      <c r="BM160" s="58" t="s">
        <v>7083</v>
      </c>
      <c r="BN160" s="58" t="s">
        <v>3071</v>
      </c>
      <c r="BO160" s="58">
        <v>2400</v>
      </c>
      <c r="BP160" s="58" t="s">
        <v>6293</v>
      </c>
      <c r="BQ160" s="58" t="s">
        <v>3071</v>
      </c>
      <c r="BR160" s="58" t="s">
        <v>7084</v>
      </c>
      <c r="BS160" s="58" t="s">
        <v>1286</v>
      </c>
      <c r="BT160" s="58" t="s">
        <v>3071</v>
      </c>
      <c r="BU160" s="58" t="s">
        <v>3071</v>
      </c>
      <c r="BV160" s="58" t="s">
        <v>5737</v>
      </c>
      <c r="BW160" s="58" t="s">
        <v>3071</v>
      </c>
      <c r="BX160" s="58">
        <v>2400</v>
      </c>
      <c r="BY160" s="58" t="s">
        <v>3071</v>
      </c>
      <c r="BZ160" s="58" t="s">
        <v>3071</v>
      </c>
      <c r="CA160" s="58" t="s">
        <v>3071</v>
      </c>
      <c r="CB160" s="58" t="s">
        <v>3071</v>
      </c>
      <c r="CC160" s="58" t="s">
        <v>3071</v>
      </c>
      <c r="CD160" s="58" t="s">
        <v>3071</v>
      </c>
      <c r="CE160" s="58" t="s">
        <v>5738</v>
      </c>
      <c r="CF160" s="58" t="s">
        <v>5739</v>
      </c>
    </row>
    <row r="161" s="58" customFormat="1" spans="1:84">
      <c r="A161" s="58">
        <v>35704</v>
      </c>
      <c r="B161" s="58" t="s">
        <v>3071</v>
      </c>
      <c r="C161" s="58" t="s">
        <v>7085</v>
      </c>
      <c r="D161" s="58" t="s">
        <v>3071</v>
      </c>
      <c r="E161" s="58" t="s">
        <v>5721</v>
      </c>
      <c r="F161" s="58" t="s">
        <v>7086</v>
      </c>
      <c r="G161" s="58" t="s">
        <v>714</v>
      </c>
      <c r="H161" s="58" t="s">
        <v>3261</v>
      </c>
      <c r="I161" s="58">
        <v>1526.4</v>
      </c>
      <c r="J161" s="58" t="s">
        <v>3071</v>
      </c>
      <c r="K161" s="58" t="s">
        <v>3071</v>
      </c>
      <c r="L161" s="58" t="s">
        <v>5773</v>
      </c>
      <c r="M161" s="58" t="s">
        <v>7077</v>
      </c>
      <c r="N161" s="58" t="s">
        <v>7077</v>
      </c>
      <c r="O161" s="58" t="s">
        <v>3071</v>
      </c>
      <c r="P161" s="58" t="s">
        <v>3071</v>
      </c>
      <c r="Q161" s="58" t="s">
        <v>3261</v>
      </c>
      <c r="R161" s="58" t="s">
        <v>5882</v>
      </c>
      <c r="S161" s="58" t="s">
        <v>5848</v>
      </c>
      <c r="T161" s="58" t="s">
        <v>5726</v>
      </c>
      <c r="U161" s="58" t="s">
        <v>3071</v>
      </c>
      <c r="V161" s="58" t="s">
        <v>3068</v>
      </c>
      <c r="W161" s="58" t="s">
        <v>3071</v>
      </c>
      <c r="X161" s="58" t="s">
        <v>7087</v>
      </c>
      <c r="Y161" s="58" t="s">
        <v>5728</v>
      </c>
      <c r="Z161" s="58" t="s">
        <v>7053</v>
      </c>
      <c r="AA161" s="58" t="s">
        <v>6719</v>
      </c>
      <c r="AB161" s="58" t="s">
        <v>3071</v>
      </c>
      <c r="AC161" s="58" t="s">
        <v>6036</v>
      </c>
      <c r="AD161" s="58" t="s">
        <v>3071</v>
      </c>
      <c r="AE161" s="58" t="s">
        <v>3071</v>
      </c>
      <c r="AF161" s="58" t="s">
        <v>3071</v>
      </c>
      <c r="AG161" s="58" t="s">
        <v>3071</v>
      </c>
      <c r="AH161" s="58" t="s">
        <v>3071</v>
      </c>
      <c r="AI161" s="58" t="s">
        <v>3071</v>
      </c>
      <c r="AJ161" s="58" t="s">
        <v>3071</v>
      </c>
      <c r="AK161" s="58" t="s">
        <v>1286</v>
      </c>
      <c r="AL161" s="58" t="s">
        <v>7088</v>
      </c>
      <c r="AM161" s="58" t="s">
        <v>3071</v>
      </c>
      <c r="AN161" s="58" t="s">
        <v>6230</v>
      </c>
      <c r="AO161" s="58" t="s">
        <v>3071</v>
      </c>
      <c r="AP161" s="60">
        <v>45764.7016782407</v>
      </c>
      <c r="AQ161" s="58" t="s">
        <v>3071</v>
      </c>
      <c r="AR161" s="58" t="s">
        <v>3899</v>
      </c>
      <c r="AS161" s="58" t="s">
        <v>3098</v>
      </c>
      <c r="AT161" s="58" t="s">
        <v>5730</v>
      </c>
      <c r="AU161" s="58" t="s">
        <v>7089</v>
      </c>
      <c r="AV161" s="58" t="s">
        <v>3071</v>
      </c>
      <c r="AW161" s="60">
        <v>45723.6780208333</v>
      </c>
      <c r="AX161" s="58" t="s">
        <v>7088</v>
      </c>
      <c r="AY161" s="58" t="s">
        <v>5731</v>
      </c>
      <c r="AZ161" s="58" t="s">
        <v>3071</v>
      </c>
      <c r="BA161" s="58" t="s">
        <v>3071</v>
      </c>
      <c r="BB161" s="58" t="s">
        <v>3071</v>
      </c>
      <c r="BC161" s="58" t="s">
        <v>3250</v>
      </c>
      <c r="BD161" s="58" t="s">
        <v>5884</v>
      </c>
      <c r="BE161" s="58" t="s">
        <v>2855</v>
      </c>
      <c r="BF161" s="58" t="s">
        <v>5734</v>
      </c>
      <c r="BG161" s="58" t="s">
        <v>3071</v>
      </c>
      <c r="BH161" s="58" t="s">
        <v>3071</v>
      </c>
      <c r="BI161" s="58" t="s">
        <v>2803</v>
      </c>
      <c r="BJ161" s="58" t="s">
        <v>3071</v>
      </c>
      <c r="BK161" s="58" t="s">
        <v>3071</v>
      </c>
      <c r="BL161" s="58">
        <v>3118247</v>
      </c>
      <c r="BM161" s="58" t="s">
        <v>7090</v>
      </c>
      <c r="BN161" s="58" t="s">
        <v>3071</v>
      </c>
      <c r="BO161" s="58">
        <v>1526.4</v>
      </c>
      <c r="BP161" s="58" t="s">
        <v>6737</v>
      </c>
      <c r="BQ161" s="58" t="s">
        <v>3071</v>
      </c>
      <c r="BR161" s="58" t="s">
        <v>7091</v>
      </c>
      <c r="BS161" s="58" t="s">
        <v>1286</v>
      </c>
      <c r="BT161" s="58" t="s">
        <v>3071</v>
      </c>
      <c r="BU161" s="58" t="s">
        <v>3071</v>
      </c>
      <c r="BV161" s="58" t="s">
        <v>5737</v>
      </c>
      <c r="BW161" s="58" t="s">
        <v>3071</v>
      </c>
      <c r="BX161" s="58">
        <v>1526.4</v>
      </c>
      <c r="BY161" s="58" t="s">
        <v>3071</v>
      </c>
      <c r="BZ161" s="58" t="s">
        <v>3071</v>
      </c>
      <c r="CA161" s="58" t="s">
        <v>3071</v>
      </c>
      <c r="CB161" s="58" t="s">
        <v>3071</v>
      </c>
      <c r="CC161" s="58" t="s">
        <v>3071</v>
      </c>
      <c r="CD161" s="58" t="s">
        <v>3071</v>
      </c>
      <c r="CE161" s="58" t="s">
        <v>5738</v>
      </c>
      <c r="CF161" s="58" t="s">
        <v>5739</v>
      </c>
    </row>
    <row r="162" s="58" customFormat="1" spans="1:84">
      <c r="A162" s="58">
        <v>35710</v>
      </c>
      <c r="B162" s="58" t="s">
        <v>3071</v>
      </c>
      <c r="C162" s="58" t="s">
        <v>7092</v>
      </c>
      <c r="D162" s="58" t="s">
        <v>3071</v>
      </c>
      <c r="E162" s="58" t="s">
        <v>5721</v>
      </c>
      <c r="F162" s="58" t="s">
        <v>7093</v>
      </c>
      <c r="G162" s="58" t="s">
        <v>714</v>
      </c>
      <c r="H162" s="58" t="s">
        <v>5897</v>
      </c>
      <c r="I162" s="58">
        <v>2269.91</v>
      </c>
      <c r="J162" s="58" t="s">
        <v>3071</v>
      </c>
      <c r="K162" s="58" t="s">
        <v>3071</v>
      </c>
      <c r="L162" s="58" t="s">
        <v>5773</v>
      </c>
      <c r="M162" s="58" t="s">
        <v>7077</v>
      </c>
      <c r="N162" s="58" t="s">
        <v>7077</v>
      </c>
      <c r="O162" s="58" t="s">
        <v>3071</v>
      </c>
      <c r="P162" s="58" t="s">
        <v>3071</v>
      </c>
      <c r="Q162" s="58" t="s">
        <v>3631</v>
      </c>
      <c r="R162" s="58" t="s">
        <v>5898</v>
      </c>
      <c r="S162" s="58" t="s">
        <v>5899</v>
      </c>
      <c r="T162" s="58" t="s">
        <v>5726</v>
      </c>
      <c r="U162" s="58" t="s">
        <v>3071</v>
      </c>
      <c r="V162" s="58" t="s">
        <v>3068</v>
      </c>
      <c r="W162" s="58" t="s">
        <v>3071</v>
      </c>
      <c r="X162" s="58" t="s">
        <v>7094</v>
      </c>
      <c r="Y162" s="58" t="s">
        <v>5728</v>
      </c>
      <c r="Z162" s="58" t="s">
        <v>7053</v>
      </c>
      <c r="AA162" s="58" t="s">
        <v>6719</v>
      </c>
      <c r="AB162" s="58" t="s">
        <v>3071</v>
      </c>
      <c r="AC162" s="58" t="s">
        <v>6036</v>
      </c>
      <c r="AD162" s="58" t="s">
        <v>3071</v>
      </c>
      <c r="AE162" s="58" t="s">
        <v>3071</v>
      </c>
      <c r="AF162" s="58" t="s">
        <v>3071</v>
      </c>
      <c r="AG162" s="58" t="s">
        <v>3071</v>
      </c>
      <c r="AH162" s="58" t="s">
        <v>3071</v>
      </c>
      <c r="AI162" s="58" t="s">
        <v>3071</v>
      </c>
      <c r="AJ162" s="58" t="s">
        <v>3071</v>
      </c>
      <c r="AK162" s="58" t="s">
        <v>1286</v>
      </c>
      <c r="AL162" s="58" t="s">
        <v>7095</v>
      </c>
      <c r="AM162" s="58" t="s">
        <v>3071</v>
      </c>
      <c r="AN162" s="58" t="s">
        <v>7096</v>
      </c>
      <c r="AO162" s="58" t="s">
        <v>3071</v>
      </c>
      <c r="AP162" s="60">
        <v>45764.7016898148</v>
      </c>
      <c r="AQ162" s="58" t="s">
        <v>3071</v>
      </c>
      <c r="AR162" s="58" t="s">
        <v>3899</v>
      </c>
      <c r="AS162" s="58" t="s">
        <v>3098</v>
      </c>
      <c r="AT162" s="58" t="s">
        <v>5730</v>
      </c>
      <c r="AU162" s="58" t="s">
        <v>7097</v>
      </c>
      <c r="AV162" s="58" t="s">
        <v>3071</v>
      </c>
      <c r="AW162" s="60">
        <v>45723.6778240741</v>
      </c>
      <c r="AX162" s="58" t="s">
        <v>7095</v>
      </c>
      <c r="AY162" s="58" t="s">
        <v>5731</v>
      </c>
      <c r="AZ162" s="58" t="s">
        <v>3071</v>
      </c>
      <c r="BA162" s="58" t="s">
        <v>3071</v>
      </c>
      <c r="BB162" s="58" t="s">
        <v>3071</v>
      </c>
      <c r="BC162" s="58" t="s">
        <v>5901</v>
      </c>
      <c r="BD162" s="58" t="s">
        <v>5902</v>
      </c>
      <c r="BE162" s="58" t="s">
        <v>2827</v>
      </c>
      <c r="BF162" s="58" t="s">
        <v>5734</v>
      </c>
      <c r="BG162" s="58" t="s">
        <v>3071</v>
      </c>
      <c r="BH162" s="58" t="s">
        <v>3071</v>
      </c>
      <c r="BI162" s="58" t="s">
        <v>2803</v>
      </c>
      <c r="BJ162" s="58" t="s">
        <v>3071</v>
      </c>
      <c r="BK162" s="58" t="s">
        <v>3071</v>
      </c>
      <c r="BL162" s="58">
        <v>3350750</v>
      </c>
      <c r="BM162" s="58" t="s">
        <v>7098</v>
      </c>
      <c r="BN162" s="58" t="s">
        <v>3071</v>
      </c>
      <c r="BO162" s="58">
        <v>2269.91</v>
      </c>
      <c r="BP162" s="58" t="s">
        <v>6737</v>
      </c>
      <c r="BQ162" s="58" t="s">
        <v>3071</v>
      </c>
      <c r="BR162" s="58" t="s">
        <v>7099</v>
      </c>
      <c r="BS162" s="58" t="s">
        <v>1286</v>
      </c>
      <c r="BT162" s="58" t="s">
        <v>3071</v>
      </c>
      <c r="BU162" s="58" t="s">
        <v>3071</v>
      </c>
      <c r="BV162" s="58" t="s">
        <v>5737</v>
      </c>
      <c r="BW162" s="58" t="s">
        <v>3071</v>
      </c>
      <c r="BX162" s="58">
        <v>2269.91</v>
      </c>
      <c r="BY162" s="58" t="s">
        <v>3071</v>
      </c>
      <c r="BZ162" s="58" t="s">
        <v>3071</v>
      </c>
      <c r="CA162" s="58" t="s">
        <v>3071</v>
      </c>
      <c r="CB162" s="58" t="s">
        <v>3071</v>
      </c>
      <c r="CC162" s="58" t="s">
        <v>3071</v>
      </c>
      <c r="CD162" s="58" t="s">
        <v>3071</v>
      </c>
      <c r="CE162" s="58" t="s">
        <v>5738</v>
      </c>
      <c r="CF162" s="58" t="s">
        <v>5739</v>
      </c>
    </row>
    <row r="163" s="58" customFormat="1" spans="1:84">
      <c r="A163" s="58">
        <v>35721</v>
      </c>
      <c r="B163" s="58" t="s">
        <v>3071</v>
      </c>
      <c r="C163" s="58" t="s">
        <v>7100</v>
      </c>
      <c r="D163" s="58" t="s">
        <v>3071</v>
      </c>
      <c r="E163" s="58" t="s">
        <v>5721</v>
      </c>
      <c r="F163" s="58" t="s">
        <v>7101</v>
      </c>
      <c r="G163" s="58" t="s">
        <v>714</v>
      </c>
      <c r="H163" s="58" t="s">
        <v>3276</v>
      </c>
      <c r="I163" s="58">
        <v>2140.63</v>
      </c>
      <c r="J163" s="58" t="s">
        <v>3071</v>
      </c>
      <c r="K163" s="58" t="s">
        <v>3071</v>
      </c>
      <c r="L163" s="58" t="s">
        <v>5773</v>
      </c>
      <c r="M163" s="58" t="s">
        <v>7077</v>
      </c>
      <c r="N163" s="58" t="s">
        <v>7077</v>
      </c>
      <c r="O163" s="58" t="s">
        <v>3071</v>
      </c>
      <c r="P163" s="58" t="s">
        <v>3071</v>
      </c>
      <c r="Q163" s="58" t="s">
        <v>3276</v>
      </c>
      <c r="R163" s="58" t="s">
        <v>5889</v>
      </c>
      <c r="S163" s="58" t="s">
        <v>5890</v>
      </c>
      <c r="T163" s="58" t="s">
        <v>5726</v>
      </c>
      <c r="U163" s="58" t="s">
        <v>3071</v>
      </c>
      <c r="V163" s="58" t="s">
        <v>3068</v>
      </c>
      <c r="W163" s="58" t="s">
        <v>3071</v>
      </c>
      <c r="X163" s="58" t="s">
        <v>7102</v>
      </c>
      <c r="Y163" s="58" t="s">
        <v>5728</v>
      </c>
      <c r="Z163" s="58" t="s">
        <v>7053</v>
      </c>
      <c r="AA163" s="58" t="s">
        <v>6719</v>
      </c>
      <c r="AB163" s="58" t="s">
        <v>3071</v>
      </c>
      <c r="AC163" s="58" t="s">
        <v>6036</v>
      </c>
      <c r="AD163" s="58" t="s">
        <v>3071</v>
      </c>
      <c r="AE163" s="58" t="s">
        <v>3071</v>
      </c>
      <c r="AF163" s="58" t="s">
        <v>3071</v>
      </c>
      <c r="AG163" s="58" t="s">
        <v>3071</v>
      </c>
      <c r="AH163" s="58" t="s">
        <v>3071</v>
      </c>
      <c r="AI163" s="58" t="s">
        <v>3071</v>
      </c>
      <c r="AJ163" s="58" t="s">
        <v>3071</v>
      </c>
      <c r="AK163" s="58" t="s">
        <v>1286</v>
      </c>
      <c r="AL163" s="58" t="s">
        <v>7103</v>
      </c>
      <c r="AM163" s="58" t="s">
        <v>3071</v>
      </c>
      <c r="AN163" s="58" t="s">
        <v>6125</v>
      </c>
      <c r="AO163" s="58" t="s">
        <v>3071</v>
      </c>
      <c r="AP163" s="60">
        <v>45764.6948263889</v>
      </c>
      <c r="AQ163" s="58" t="s">
        <v>3071</v>
      </c>
      <c r="AR163" s="58" t="s">
        <v>3899</v>
      </c>
      <c r="AS163" s="58" t="s">
        <v>3098</v>
      </c>
      <c r="AT163" s="58" t="s">
        <v>5730</v>
      </c>
      <c r="AU163" s="58" t="s">
        <v>7104</v>
      </c>
      <c r="AV163" s="58" t="s">
        <v>3071</v>
      </c>
      <c r="AW163" s="60">
        <v>45723.6781481481</v>
      </c>
      <c r="AX163" s="58" t="s">
        <v>7103</v>
      </c>
      <c r="AY163" s="58" t="s">
        <v>5731</v>
      </c>
      <c r="AZ163" s="58" t="s">
        <v>3071</v>
      </c>
      <c r="BA163" s="58" t="s">
        <v>3071</v>
      </c>
      <c r="BB163" s="58" t="s">
        <v>3071</v>
      </c>
      <c r="BC163" s="58" t="s">
        <v>3265</v>
      </c>
      <c r="BD163" s="58" t="s">
        <v>5892</v>
      </c>
      <c r="BE163" s="58" t="s">
        <v>2851</v>
      </c>
      <c r="BF163" s="58" t="s">
        <v>5734</v>
      </c>
      <c r="BG163" s="58" t="s">
        <v>3071</v>
      </c>
      <c r="BH163" s="58" t="s">
        <v>3071</v>
      </c>
      <c r="BI163" s="58" t="s">
        <v>2803</v>
      </c>
      <c r="BJ163" s="58" t="s">
        <v>3071</v>
      </c>
      <c r="BK163" s="58" t="s">
        <v>3071</v>
      </c>
      <c r="BL163" s="58">
        <v>3118246</v>
      </c>
      <c r="BM163" s="58" t="s">
        <v>7105</v>
      </c>
      <c r="BN163" s="58" t="s">
        <v>3071</v>
      </c>
      <c r="BO163" s="58">
        <v>2140.63</v>
      </c>
      <c r="BP163" s="58" t="s">
        <v>6737</v>
      </c>
      <c r="BQ163" s="58" t="s">
        <v>3071</v>
      </c>
      <c r="BR163" s="58" t="s">
        <v>7106</v>
      </c>
      <c r="BS163" s="58" t="s">
        <v>1286</v>
      </c>
      <c r="BT163" s="58" t="s">
        <v>3071</v>
      </c>
      <c r="BU163" s="58" t="s">
        <v>3071</v>
      </c>
      <c r="BV163" s="58" t="s">
        <v>5737</v>
      </c>
      <c r="BW163" s="58" t="s">
        <v>3071</v>
      </c>
      <c r="BX163" s="58">
        <v>2140.63</v>
      </c>
      <c r="BY163" s="58" t="s">
        <v>3071</v>
      </c>
      <c r="BZ163" s="58" t="s">
        <v>3071</v>
      </c>
      <c r="CA163" s="58" t="s">
        <v>3071</v>
      </c>
      <c r="CB163" s="58" t="s">
        <v>3071</v>
      </c>
      <c r="CC163" s="58" t="s">
        <v>3071</v>
      </c>
      <c r="CD163" s="58" t="s">
        <v>3071</v>
      </c>
      <c r="CE163" s="58" t="s">
        <v>5738</v>
      </c>
      <c r="CF163" s="58" t="s">
        <v>5739</v>
      </c>
    </row>
    <row r="164" s="58" customFormat="1" spans="1:84">
      <c r="A164" s="58">
        <v>35771</v>
      </c>
      <c r="B164" s="58" t="s">
        <v>3071</v>
      </c>
      <c r="C164" s="58" t="s">
        <v>3071</v>
      </c>
      <c r="D164" s="58" t="s">
        <v>3071</v>
      </c>
      <c r="E164" s="58" t="s">
        <v>5721</v>
      </c>
      <c r="F164" s="58" t="s">
        <v>7107</v>
      </c>
      <c r="G164" s="58" t="s">
        <v>714</v>
      </c>
      <c r="H164" s="58" t="s">
        <v>7067</v>
      </c>
      <c r="I164" s="58">
        <v>-23146</v>
      </c>
      <c r="J164" s="58" t="s">
        <v>3071</v>
      </c>
      <c r="K164" s="58" t="s">
        <v>3071</v>
      </c>
      <c r="L164" s="58" t="s">
        <v>5773</v>
      </c>
      <c r="M164" s="58" t="s">
        <v>7077</v>
      </c>
      <c r="N164" s="58" t="s">
        <v>7108</v>
      </c>
      <c r="O164" s="58" t="s">
        <v>3071</v>
      </c>
      <c r="P164" s="58" t="s">
        <v>3071</v>
      </c>
      <c r="Q164" s="58" t="s">
        <v>7067</v>
      </c>
      <c r="R164" s="58" t="s">
        <v>7109</v>
      </c>
      <c r="S164" s="58" t="s">
        <v>7069</v>
      </c>
      <c r="T164" s="58" t="s">
        <v>3071</v>
      </c>
      <c r="U164" s="58" t="s">
        <v>3071</v>
      </c>
      <c r="V164" s="58" t="s">
        <v>3068</v>
      </c>
      <c r="W164" s="58" t="s">
        <v>3071</v>
      </c>
      <c r="X164" s="58" t="s">
        <v>7070</v>
      </c>
      <c r="Y164" s="58" t="s">
        <v>7110</v>
      </c>
      <c r="Z164" s="58" t="s">
        <v>7077</v>
      </c>
      <c r="AA164" s="58" t="s">
        <v>7077</v>
      </c>
      <c r="AB164" s="58" t="s">
        <v>5755</v>
      </c>
      <c r="AC164" s="58" t="s">
        <v>6036</v>
      </c>
      <c r="AD164" s="58" t="s">
        <v>3071</v>
      </c>
      <c r="AE164" s="58" t="s">
        <v>3071</v>
      </c>
      <c r="AF164" s="58" t="s">
        <v>5756</v>
      </c>
      <c r="AG164" s="58" t="s">
        <v>3071</v>
      </c>
      <c r="AH164" s="58" t="s">
        <v>3071</v>
      </c>
      <c r="AI164" s="58" t="s">
        <v>5756</v>
      </c>
      <c r="AJ164" s="58" t="s">
        <v>3071</v>
      </c>
      <c r="AK164" s="58" t="s">
        <v>1286</v>
      </c>
      <c r="AL164" s="58" t="s">
        <v>7111</v>
      </c>
      <c r="AM164" s="58" t="s">
        <v>3071</v>
      </c>
      <c r="AN164" s="58" t="s">
        <v>7112</v>
      </c>
      <c r="AO164" s="58" t="s">
        <v>3071</v>
      </c>
      <c r="AP164" s="60">
        <v>45721.4921064815</v>
      </c>
      <c r="AQ164" s="58" t="s">
        <v>3071</v>
      </c>
      <c r="AR164" s="58" t="s">
        <v>4241</v>
      </c>
      <c r="AS164" s="58" t="s">
        <v>3098</v>
      </c>
      <c r="AT164" s="58" t="s">
        <v>733</v>
      </c>
      <c r="AU164" s="58" t="s">
        <v>7113</v>
      </c>
      <c r="AV164" s="58" t="s">
        <v>3071</v>
      </c>
      <c r="AW164" s="60">
        <v>45709.6289814815</v>
      </c>
      <c r="AX164" s="58" t="s">
        <v>7111</v>
      </c>
      <c r="AY164" s="58" t="s">
        <v>5731</v>
      </c>
      <c r="AZ164" s="58" t="s">
        <v>3071</v>
      </c>
      <c r="BA164" s="58" t="s">
        <v>3071</v>
      </c>
      <c r="BB164" s="58" t="s">
        <v>3071</v>
      </c>
      <c r="BC164" s="58" t="s">
        <v>3071</v>
      </c>
      <c r="BD164" s="58" t="s">
        <v>7074</v>
      </c>
      <c r="BE164" s="58" t="s">
        <v>3071</v>
      </c>
      <c r="BF164" s="58" t="s">
        <v>5734</v>
      </c>
      <c r="BG164" s="58" t="s">
        <v>3071</v>
      </c>
      <c r="BH164" s="58" t="s">
        <v>3071</v>
      </c>
      <c r="BI164" s="58" t="s">
        <v>733</v>
      </c>
      <c r="BJ164" s="58" t="s">
        <v>3071</v>
      </c>
      <c r="BK164" s="58" t="s">
        <v>3071</v>
      </c>
      <c r="BL164" s="58" t="s">
        <v>3071</v>
      </c>
      <c r="BM164" s="58" t="s">
        <v>3071</v>
      </c>
      <c r="BN164" s="58">
        <v>-23146</v>
      </c>
      <c r="BO164" s="58" t="s">
        <v>3071</v>
      </c>
      <c r="BP164" s="58" t="s">
        <v>6981</v>
      </c>
      <c r="BQ164" s="58" t="s">
        <v>3071</v>
      </c>
      <c r="BR164" s="58" t="s">
        <v>3071</v>
      </c>
      <c r="BS164" s="58" t="s">
        <v>3071</v>
      </c>
      <c r="BT164" s="58" t="s">
        <v>1286</v>
      </c>
      <c r="BU164" s="58" t="s">
        <v>3071</v>
      </c>
      <c r="BV164" s="58" t="s">
        <v>5737</v>
      </c>
      <c r="BW164" s="58" t="s">
        <v>3071</v>
      </c>
      <c r="BX164" s="58">
        <v>-23146</v>
      </c>
      <c r="BY164" s="58" t="s">
        <v>3071</v>
      </c>
      <c r="BZ164" s="58" t="s">
        <v>3071</v>
      </c>
      <c r="CA164" s="58" t="s">
        <v>3071</v>
      </c>
      <c r="CB164" s="58" t="s">
        <v>3071</v>
      </c>
      <c r="CC164" s="58" t="s">
        <v>3071</v>
      </c>
      <c r="CD164" s="58" t="s">
        <v>7050</v>
      </c>
      <c r="CE164" s="58" t="s">
        <v>5738</v>
      </c>
      <c r="CF164" s="58" t="s">
        <v>5739</v>
      </c>
    </row>
    <row r="165" s="58" customFormat="1" spans="1:84">
      <c r="A165" s="58">
        <v>36271</v>
      </c>
      <c r="B165" s="58" t="s">
        <v>3071</v>
      </c>
      <c r="C165" s="58" t="s">
        <v>7114</v>
      </c>
      <c r="D165" s="58" t="s">
        <v>3071</v>
      </c>
      <c r="E165" s="58" t="s">
        <v>5721</v>
      </c>
      <c r="F165" s="58" t="s">
        <v>7115</v>
      </c>
      <c r="G165" s="58" t="s">
        <v>714</v>
      </c>
      <c r="H165" s="58" t="s">
        <v>4818</v>
      </c>
      <c r="I165" s="58">
        <v>127.19</v>
      </c>
      <c r="J165" s="58" t="s">
        <v>3071</v>
      </c>
      <c r="K165" s="58" t="s">
        <v>3071</v>
      </c>
      <c r="L165" s="58" t="s">
        <v>5773</v>
      </c>
      <c r="M165" s="58" t="s">
        <v>7116</v>
      </c>
      <c r="N165" s="58" t="s">
        <v>7116</v>
      </c>
      <c r="O165" s="58" t="s">
        <v>3071</v>
      </c>
      <c r="P165" s="58" t="s">
        <v>3071</v>
      </c>
      <c r="Q165" s="58" t="s">
        <v>4818</v>
      </c>
      <c r="R165" s="58" t="s">
        <v>5792</v>
      </c>
      <c r="S165" s="58" t="s">
        <v>5793</v>
      </c>
      <c r="T165" s="58" t="s">
        <v>5726</v>
      </c>
      <c r="U165" s="58" t="s">
        <v>3071</v>
      </c>
      <c r="V165" s="58" t="s">
        <v>3068</v>
      </c>
      <c r="W165" s="58" t="s">
        <v>3071</v>
      </c>
      <c r="X165" s="58" t="s">
        <v>7117</v>
      </c>
      <c r="Y165" s="58" t="s">
        <v>5728</v>
      </c>
      <c r="Z165" s="58" t="s">
        <v>7118</v>
      </c>
      <c r="AA165" s="58" t="s">
        <v>6547</v>
      </c>
      <c r="AB165" s="58" t="s">
        <v>3071</v>
      </c>
      <c r="AC165" s="58" t="s">
        <v>6036</v>
      </c>
      <c r="AD165" s="58" t="s">
        <v>3071</v>
      </c>
      <c r="AE165" s="58" t="s">
        <v>3071</v>
      </c>
      <c r="AF165" s="58" t="s">
        <v>3071</v>
      </c>
      <c r="AG165" s="58" t="s">
        <v>3071</v>
      </c>
      <c r="AH165" s="58" t="s">
        <v>3071</v>
      </c>
      <c r="AI165" s="58" t="s">
        <v>3071</v>
      </c>
      <c r="AJ165" s="58" t="s">
        <v>3071</v>
      </c>
      <c r="AK165" s="58" t="s">
        <v>1286</v>
      </c>
      <c r="AL165" s="58" t="s">
        <v>7119</v>
      </c>
      <c r="AM165" s="58" t="s">
        <v>3071</v>
      </c>
      <c r="AN165" s="58" t="s">
        <v>7120</v>
      </c>
      <c r="AO165" s="58" t="s">
        <v>3071</v>
      </c>
      <c r="AP165" s="60">
        <v>45785.7594907407</v>
      </c>
      <c r="AQ165" s="58" t="s">
        <v>3071</v>
      </c>
      <c r="AR165" s="58" t="s">
        <v>4456</v>
      </c>
      <c r="AS165" s="58" t="s">
        <v>3098</v>
      </c>
      <c r="AT165" s="58" t="s">
        <v>5730</v>
      </c>
      <c r="AU165" s="58" t="s">
        <v>7121</v>
      </c>
      <c r="AV165" s="58" t="s">
        <v>3071</v>
      </c>
      <c r="AW165" s="60">
        <v>45719.6833796296</v>
      </c>
      <c r="AX165" s="58" t="s">
        <v>7119</v>
      </c>
      <c r="AY165" s="58" t="s">
        <v>5731</v>
      </c>
      <c r="AZ165" s="58" t="s">
        <v>3071</v>
      </c>
      <c r="BA165" s="58" t="s">
        <v>3071</v>
      </c>
      <c r="BB165" s="58" t="s">
        <v>3071</v>
      </c>
      <c r="BC165" s="58" t="s">
        <v>138</v>
      </c>
      <c r="BD165" s="58" t="s">
        <v>5732</v>
      </c>
      <c r="BE165" s="58" t="s">
        <v>5795</v>
      </c>
      <c r="BF165" s="58" t="s">
        <v>5734</v>
      </c>
      <c r="BG165" s="58" t="s">
        <v>3071</v>
      </c>
      <c r="BH165" s="58" t="s">
        <v>3071</v>
      </c>
      <c r="BI165" s="58" t="s">
        <v>2803</v>
      </c>
      <c r="BJ165" s="58" t="s">
        <v>3071</v>
      </c>
      <c r="BK165" s="58" t="s">
        <v>3071</v>
      </c>
      <c r="BL165" s="58">
        <v>3468945</v>
      </c>
      <c r="BM165" s="58" t="s">
        <v>7122</v>
      </c>
      <c r="BN165" s="58" t="s">
        <v>3071</v>
      </c>
      <c r="BO165" s="58">
        <v>127.19</v>
      </c>
      <c r="BP165" s="58" t="s">
        <v>6527</v>
      </c>
      <c r="BQ165" s="58" t="s">
        <v>3071</v>
      </c>
      <c r="BR165" s="58" t="s">
        <v>7123</v>
      </c>
      <c r="BS165" s="58" t="s">
        <v>1286</v>
      </c>
      <c r="BT165" s="58" t="s">
        <v>3071</v>
      </c>
      <c r="BU165" s="58" t="s">
        <v>3071</v>
      </c>
      <c r="BV165" s="58" t="s">
        <v>5737</v>
      </c>
      <c r="BW165" s="58" t="s">
        <v>3071</v>
      </c>
      <c r="BX165" s="58">
        <v>127.19</v>
      </c>
      <c r="BY165" s="58" t="s">
        <v>3071</v>
      </c>
      <c r="BZ165" s="58" t="s">
        <v>3071</v>
      </c>
      <c r="CA165" s="58" t="s">
        <v>3071</v>
      </c>
      <c r="CB165" s="58" t="s">
        <v>3071</v>
      </c>
      <c r="CC165" s="58" t="s">
        <v>3071</v>
      </c>
      <c r="CD165" s="58" t="s">
        <v>3071</v>
      </c>
      <c r="CE165" s="58" t="s">
        <v>5738</v>
      </c>
      <c r="CF165" s="58" t="s">
        <v>5739</v>
      </c>
    </row>
    <row r="166" s="58" customFormat="1" spans="1:84">
      <c r="A166" s="58">
        <v>36272</v>
      </c>
      <c r="B166" s="58" t="s">
        <v>3071</v>
      </c>
      <c r="C166" s="58" t="s">
        <v>7124</v>
      </c>
      <c r="D166" s="58" t="s">
        <v>3071</v>
      </c>
      <c r="E166" s="58" t="s">
        <v>5721</v>
      </c>
      <c r="F166" s="58" t="s">
        <v>7125</v>
      </c>
      <c r="G166" s="58" t="s">
        <v>714</v>
      </c>
      <c r="H166" s="58" t="s">
        <v>5897</v>
      </c>
      <c r="I166" s="58">
        <v>9002</v>
      </c>
      <c r="J166" s="58" t="s">
        <v>3071</v>
      </c>
      <c r="K166" s="58" t="s">
        <v>3071</v>
      </c>
      <c r="L166" s="58" t="s">
        <v>5773</v>
      </c>
      <c r="M166" s="58" t="s">
        <v>7116</v>
      </c>
      <c r="N166" s="58" t="s">
        <v>7116</v>
      </c>
      <c r="O166" s="58" t="s">
        <v>3071</v>
      </c>
      <c r="P166" s="58" t="s">
        <v>3071</v>
      </c>
      <c r="Q166" s="58" t="s">
        <v>3631</v>
      </c>
      <c r="R166" s="58" t="s">
        <v>5898</v>
      </c>
      <c r="S166" s="58" t="s">
        <v>5899</v>
      </c>
      <c r="T166" s="58" t="s">
        <v>5726</v>
      </c>
      <c r="U166" s="58" t="s">
        <v>3071</v>
      </c>
      <c r="V166" s="58" t="s">
        <v>3068</v>
      </c>
      <c r="W166" s="58" t="s">
        <v>3071</v>
      </c>
      <c r="X166" s="58" t="s">
        <v>7126</v>
      </c>
      <c r="Y166" s="58" t="s">
        <v>5728</v>
      </c>
      <c r="Z166" s="58" t="s">
        <v>7127</v>
      </c>
      <c r="AA166" s="58" t="s">
        <v>6748</v>
      </c>
      <c r="AB166" s="58" t="s">
        <v>3071</v>
      </c>
      <c r="AC166" s="58" t="s">
        <v>6036</v>
      </c>
      <c r="AD166" s="58" t="s">
        <v>3071</v>
      </c>
      <c r="AE166" s="58" t="s">
        <v>3071</v>
      </c>
      <c r="AF166" s="58" t="s">
        <v>3071</v>
      </c>
      <c r="AG166" s="58" t="s">
        <v>3071</v>
      </c>
      <c r="AH166" s="58" t="s">
        <v>3071</v>
      </c>
      <c r="AI166" s="58" t="s">
        <v>3071</v>
      </c>
      <c r="AJ166" s="58" t="s">
        <v>3071</v>
      </c>
      <c r="AK166" s="58" t="s">
        <v>1286</v>
      </c>
      <c r="AL166" s="58" t="s">
        <v>7128</v>
      </c>
      <c r="AM166" s="58" t="s">
        <v>3071</v>
      </c>
      <c r="AN166" s="58" t="s">
        <v>6955</v>
      </c>
      <c r="AO166" s="58" t="s">
        <v>3071</v>
      </c>
      <c r="AP166" s="60">
        <v>45758.6328819445</v>
      </c>
      <c r="AQ166" s="58" t="s">
        <v>3071</v>
      </c>
      <c r="AR166" s="58" t="s">
        <v>3899</v>
      </c>
      <c r="AS166" s="58" t="s">
        <v>3098</v>
      </c>
      <c r="AT166" s="58" t="s">
        <v>5730</v>
      </c>
      <c r="AU166" s="58" t="s">
        <v>7129</v>
      </c>
      <c r="AV166" s="58" t="s">
        <v>3071</v>
      </c>
      <c r="AW166" s="60">
        <v>45719.7490046296</v>
      </c>
      <c r="AX166" s="58" t="s">
        <v>7128</v>
      </c>
      <c r="AY166" s="58" t="s">
        <v>5731</v>
      </c>
      <c r="AZ166" s="58" t="s">
        <v>3071</v>
      </c>
      <c r="BA166" s="58" t="s">
        <v>3071</v>
      </c>
      <c r="BB166" s="58" t="s">
        <v>3071</v>
      </c>
      <c r="BC166" s="58" t="s">
        <v>5901</v>
      </c>
      <c r="BD166" s="58" t="s">
        <v>5902</v>
      </c>
      <c r="BE166" s="58" t="s">
        <v>2826</v>
      </c>
      <c r="BF166" s="58" t="s">
        <v>5734</v>
      </c>
      <c r="BG166" s="58" t="s">
        <v>3071</v>
      </c>
      <c r="BH166" s="58" t="s">
        <v>3071</v>
      </c>
      <c r="BI166" s="58" t="s">
        <v>2803</v>
      </c>
      <c r="BJ166" s="58" t="s">
        <v>3071</v>
      </c>
      <c r="BK166" s="58" t="s">
        <v>3071</v>
      </c>
      <c r="BL166" s="58">
        <v>3464571</v>
      </c>
      <c r="BM166" s="58" t="s">
        <v>7130</v>
      </c>
      <c r="BN166" s="58" t="s">
        <v>3071</v>
      </c>
      <c r="BO166" s="58">
        <v>9002</v>
      </c>
      <c r="BP166" s="58" t="s">
        <v>6737</v>
      </c>
      <c r="BQ166" s="58" t="s">
        <v>3071</v>
      </c>
      <c r="BR166" s="58" t="s">
        <v>7131</v>
      </c>
      <c r="BS166" s="58" t="s">
        <v>1286</v>
      </c>
      <c r="BT166" s="58" t="s">
        <v>3071</v>
      </c>
      <c r="BU166" s="58" t="s">
        <v>3071</v>
      </c>
      <c r="BV166" s="58" t="s">
        <v>5737</v>
      </c>
      <c r="BW166" s="58" t="s">
        <v>3071</v>
      </c>
      <c r="BX166" s="58">
        <v>9002</v>
      </c>
      <c r="BY166" s="58" t="s">
        <v>3071</v>
      </c>
      <c r="BZ166" s="58" t="s">
        <v>3071</v>
      </c>
      <c r="CA166" s="58" t="s">
        <v>3071</v>
      </c>
      <c r="CB166" s="58" t="s">
        <v>3071</v>
      </c>
      <c r="CC166" s="58" t="s">
        <v>3071</v>
      </c>
      <c r="CD166" s="58" t="s">
        <v>3071</v>
      </c>
      <c r="CE166" s="58" t="s">
        <v>5738</v>
      </c>
      <c r="CF166" s="58" t="s">
        <v>5739</v>
      </c>
    </row>
    <row r="167" s="58" customFormat="1" spans="1:84">
      <c r="A167" s="58">
        <v>36370</v>
      </c>
      <c r="B167" s="58" t="s">
        <v>5801</v>
      </c>
      <c r="C167" s="58" t="s">
        <v>3071</v>
      </c>
      <c r="D167" s="58" t="s">
        <v>7132</v>
      </c>
      <c r="E167" s="58" t="s">
        <v>6864</v>
      </c>
      <c r="F167" s="58" t="s">
        <v>7133</v>
      </c>
      <c r="G167" s="58" t="s">
        <v>714</v>
      </c>
      <c r="H167" s="58" t="s">
        <v>3654</v>
      </c>
      <c r="I167" s="58">
        <v>872043.33</v>
      </c>
      <c r="J167" s="58" t="s">
        <v>3071</v>
      </c>
      <c r="K167" s="58" t="s">
        <v>3071</v>
      </c>
      <c r="L167" s="58" t="s">
        <v>5773</v>
      </c>
      <c r="M167" s="58" t="s">
        <v>7116</v>
      </c>
      <c r="N167" s="58" t="s">
        <v>7108</v>
      </c>
      <c r="O167" s="58" t="s">
        <v>3071</v>
      </c>
      <c r="P167" s="58" t="s">
        <v>3071</v>
      </c>
      <c r="Q167" s="58" t="s">
        <v>3654</v>
      </c>
      <c r="R167" s="58" t="s">
        <v>7134</v>
      </c>
      <c r="S167" s="58" t="s">
        <v>7135</v>
      </c>
      <c r="T167" s="58" t="s">
        <v>3071</v>
      </c>
      <c r="U167" s="58" t="s">
        <v>3071</v>
      </c>
      <c r="V167" s="58" t="s">
        <v>3068</v>
      </c>
      <c r="W167" s="58" t="s">
        <v>3071</v>
      </c>
      <c r="X167" s="58" t="s">
        <v>7136</v>
      </c>
      <c r="Y167" s="58" t="s">
        <v>5915</v>
      </c>
      <c r="Z167" s="58" t="s">
        <v>3769</v>
      </c>
      <c r="AA167" s="58" t="s">
        <v>7116</v>
      </c>
      <c r="AB167" s="58" t="s">
        <v>5755</v>
      </c>
      <c r="AC167" s="58" t="s">
        <v>6486</v>
      </c>
      <c r="AD167" s="58" t="s">
        <v>3071</v>
      </c>
      <c r="AE167" s="58" t="s">
        <v>3071</v>
      </c>
      <c r="AF167" s="58" t="s">
        <v>5756</v>
      </c>
      <c r="AG167" s="58" t="s">
        <v>3071</v>
      </c>
      <c r="AH167" s="58" t="s">
        <v>3071</v>
      </c>
      <c r="AI167" s="58" t="s">
        <v>5756</v>
      </c>
      <c r="AJ167" s="58" t="s">
        <v>3071</v>
      </c>
      <c r="AK167" s="58" t="s">
        <v>1286</v>
      </c>
      <c r="AL167" s="58" t="s">
        <v>7137</v>
      </c>
      <c r="AM167" s="58" t="s">
        <v>3071</v>
      </c>
      <c r="AN167" s="58" t="s">
        <v>3071</v>
      </c>
      <c r="AO167" s="58" t="s">
        <v>3071</v>
      </c>
      <c r="AP167" s="60">
        <v>45716.6562847222</v>
      </c>
      <c r="AQ167" s="58" t="s">
        <v>3071</v>
      </c>
      <c r="AR167" s="58" t="s">
        <v>3071</v>
      </c>
      <c r="AS167" s="58" t="s">
        <v>3098</v>
      </c>
      <c r="AT167" s="58" t="s">
        <v>5730</v>
      </c>
      <c r="AU167" s="58" t="s">
        <v>7138</v>
      </c>
      <c r="AV167" s="58" t="s">
        <v>3071</v>
      </c>
      <c r="AW167" s="60">
        <v>45709.735150463</v>
      </c>
      <c r="AX167" s="58" t="s">
        <v>7137</v>
      </c>
      <c r="AY167" s="58" t="s">
        <v>5731</v>
      </c>
      <c r="AZ167" s="58" t="s">
        <v>3071</v>
      </c>
      <c r="BA167" s="58" t="s">
        <v>3071</v>
      </c>
      <c r="BB167" s="58" t="s">
        <v>3071</v>
      </c>
      <c r="BC167" s="58" t="s">
        <v>3071</v>
      </c>
      <c r="BD167" s="58" t="s">
        <v>7139</v>
      </c>
      <c r="BE167" s="58" t="s">
        <v>3071</v>
      </c>
      <c r="BF167" s="58" t="s">
        <v>5734</v>
      </c>
      <c r="BG167" s="58" t="s">
        <v>3071</v>
      </c>
      <c r="BH167" s="58" t="s">
        <v>3071</v>
      </c>
      <c r="BI167" s="58" t="s">
        <v>2803</v>
      </c>
      <c r="BJ167" s="58" t="s">
        <v>3071</v>
      </c>
      <c r="BK167" s="58" t="s">
        <v>3071</v>
      </c>
      <c r="BL167" s="58" t="s">
        <v>3071</v>
      </c>
      <c r="BM167" s="58" t="s">
        <v>3071</v>
      </c>
      <c r="BN167" s="58">
        <v>872043.33</v>
      </c>
      <c r="BO167" s="58" t="s">
        <v>3071</v>
      </c>
      <c r="BP167" s="58" t="s">
        <v>6981</v>
      </c>
      <c r="BQ167" s="58" t="s">
        <v>3071</v>
      </c>
      <c r="BR167" s="58" t="s">
        <v>3071</v>
      </c>
      <c r="BS167" s="58" t="s">
        <v>3071</v>
      </c>
      <c r="BT167" s="58" t="s">
        <v>3071</v>
      </c>
      <c r="BU167" s="58" t="s">
        <v>3071</v>
      </c>
      <c r="BV167" s="58" t="s">
        <v>5811</v>
      </c>
      <c r="BW167" s="58" t="s">
        <v>3071</v>
      </c>
      <c r="BX167" s="58">
        <v>872043.33</v>
      </c>
      <c r="BY167" s="58" t="s">
        <v>3071</v>
      </c>
      <c r="BZ167" s="58" t="s">
        <v>3071</v>
      </c>
      <c r="CA167" s="58" t="s">
        <v>3071</v>
      </c>
      <c r="CB167" s="58" t="s">
        <v>3071</v>
      </c>
      <c r="CC167" s="58" t="s">
        <v>3071</v>
      </c>
      <c r="CD167" s="58" t="s">
        <v>7050</v>
      </c>
      <c r="CE167" s="58" t="s">
        <v>5738</v>
      </c>
      <c r="CF167" s="58" t="s">
        <v>5739</v>
      </c>
    </row>
    <row r="168" s="58" customFormat="1" spans="1:84">
      <c r="A168" s="58">
        <v>36371</v>
      </c>
      <c r="B168" s="58" t="s">
        <v>5801</v>
      </c>
      <c r="C168" s="58" t="s">
        <v>3071</v>
      </c>
      <c r="D168" s="58" t="s">
        <v>7065</v>
      </c>
      <c r="E168" s="58" t="s">
        <v>5721</v>
      </c>
      <c r="F168" s="58" t="s">
        <v>7140</v>
      </c>
      <c r="G168" s="58" t="s">
        <v>714</v>
      </c>
      <c r="H168" s="58" t="s">
        <v>7067</v>
      </c>
      <c r="I168" s="58">
        <v>23146</v>
      </c>
      <c r="J168" s="58" t="s">
        <v>3071</v>
      </c>
      <c r="K168" s="58" t="s">
        <v>3071</v>
      </c>
      <c r="L168" s="58" t="s">
        <v>6819</v>
      </c>
      <c r="M168" s="58" t="s">
        <v>7116</v>
      </c>
      <c r="N168" s="58" t="s">
        <v>7108</v>
      </c>
      <c r="O168" s="58" t="s">
        <v>3071</v>
      </c>
      <c r="P168" s="58" t="s">
        <v>3071</v>
      </c>
      <c r="Q168" s="58" t="s">
        <v>7067</v>
      </c>
      <c r="R168" s="58" t="s">
        <v>7109</v>
      </c>
      <c r="S168" s="58" t="s">
        <v>7069</v>
      </c>
      <c r="T168" s="58" t="s">
        <v>3071</v>
      </c>
      <c r="U168" s="58" t="s">
        <v>3071</v>
      </c>
      <c r="V168" s="58" t="s">
        <v>3068</v>
      </c>
      <c r="W168" s="58" t="s">
        <v>3071</v>
      </c>
      <c r="X168" s="58" t="s">
        <v>7070</v>
      </c>
      <c r="Y168" s="58" t="s">
        <v>5915</v>
      </c>
      <c r="Z168" s="58" t="s">
        <v>3769</v>
      </c>
      <c r="AA168" s="58" t="s">
        <v>7116</v>
      </c>
      <c r="AB168" s="58" t="s">
        <v>5755</v>
      </c>
      <c r="AC168" s="58" t="s">
        <v>5756</v>
      </c>
      <c r="AD168" s="58" t="s">
        <v>3071</v>
      </c>
      <c r="AE168" s="58" t="s">
        <v>3071</v>
      </c>
      <c r="AF168" s="58" t="s">
        <v>5756</v>
      </c>
      <c r="AG168" s="58" t="s">
        <v>3071</v>
      </c>
      <c r="AH168" s="58" t="s">
        <v>3071</v>
      </c>
      <c r="AI168" s="58" t="s">
        <v>5756</v>
      </c>
      <c r="AJ168" s="58" t="s">
        <v>3071</v>
      </c>
      <c r="AK168" s="58" t="s">
        <v>3071</v>
      </c>
      <c r="AL168" s="58" t="s">
        <v>3071</v>
      </c>
      <c r="AM168" s="58" t="s">
        <v>3071</v>
      </c>
      <c r="AN168" s="58" t="s">
        <v>3071</v>
      </c>
      <c r="AO168" s="58" t="s">
        <v>3071</v>
      </c>
      <c r="AP168" s="60">
        <v>45721.4920949074</v>
      </c>
      <c r="AQ168" s="58" t="s">
        <v>3071</v>
      </c>
      <c r="AR168" s="58" t="s">
        <v>3071</v>
      </c>
      <c r="AS168" s="58" t="s">
        <v>3098</v>
      </c>
      <c r="AT168" s="58" t="s">
        <v>5730</v>
      </c>
      <c r="AU168" s="58" t="s">
        <v>3071</v>
      </c>
      <c r="AV168" s="58" t="s">
        <v>3071</v>
      </c>
      <c r="AW168" s="60">
        <v>45709.6289814815</v>
      </c>
      <c r="AX168" s="58" t="s">
        <v>3071</v>
      </c>
      <c r="AY168" s="58" t="s">
        <v>5731</v>
      </c>
      <c r="AZ168" s="58" t="s">
        <v>3071</v>
      </c>
      <c r="BA168" s="58" t="s">
        <v>3071</v>
      </c>
      <c r="BB168" s="58" t="s">
        <v>3071</v>
      </c>
      <c r="BC168" s="58" t="s">
        <v>3071</v>
      </c>
      <c r="BD168" s="58" t="s">
        <v>7074</v>
      </c>
      <c r="BE168" s="58" t="s">
        <v>3071</v>
      </c>
      <c r="BF168" s="58" t="s">
        <v>5734</v>
      </c>
      <c r="BG168" s="58" t="s">
        <v>3071</v>
      </c>
      <c r="BH168" s="58" t="s">
        <v>3071</v>
      </c>
      <c r="BI168" s="58" t="s">
        <v>733</v>
      </c>
      <c r="BJ168" s="58" t="s">
        <v>3071</v>
      </c>
      <c r="BK168" s="58" t="s">
        <v>3071</v>
      </c>
      <c r="BL168" s="58" t="s">
        <v>3071</v>
      </c>
      <c r="BM168" s="58" t="s">
        <v>3071</v>
      </c>
      <c r="BN168" s="58">
        <v>23146</v>
      </c>
      <c r="BO168" s="58" t="s">
        <v>3071</v>
      </c>
      <c r="BP168" s="58" t="s">
        <v>6981</v>
      </c>
      <c r="BQ168" s="58" t="s">
        <v>3071</v>
      </c>
      <c r="BR168" s="58" t="s">
        <v>3071</v>
      </c>
      <c r="BS168" s="58" t="s">
        <v>3071</v>
      </c>
      <c r="BT168" s="58" t="s">
        <v>1286</v>
      </c>
      <c r="BU168" s="58" t="s">
        <v>3071</v>
      </c>
      <c r="BV168" s="58" t="s">
        <v>5737</v>
      </c>
      <c r="BW168" s="58" t="s">
        <v>3071</v>
      </c>
      <c r="BX168" s="58">
        <v>23146</v>
      </c>
      <c r="BY168" s="58" t="s">
        <v>3071</v>
      </c>
      <c r="BZ168" s="58" t="s">
        <v>3071</v>
      </c>
      <c r="CA168" s="58" t="s">
        <v>3071</v>
      </c>
      <c r="CB168" s="58" t="s">
        <v>3071</v>
      </c>
      <c r="CC168" s="58" t="s">
        <v>3071</v>
      </c>
      <c r="CD168" s="58" t="s">
        <v>7050</v>
      </c>
      <c r="CE168" s="58" t="s">
        <v>5738</v>
      </c>
      <c r="CF168" s="58" t="s">
        <v>5739</v>
      </c>
    </row>
    <row r="169" s="58" customFormat="1" spans="1:84">
      <c r="A169" s="58">
        <v>36893</v>
      </c>
      <c r="B169" s="58" t="s">
        <v>3071</v>
      </c>
      <c r="C169" s="58" t="s">
        <v>7141</v>
      </c>
      <c r="D169" s="58" t="s">
        <v>3071</v>
      </c>
      <c r="E169" s="58" t="s">
        <v>5721</v>
      </c>
      <c r="F169" s="58" t="s">
        <v>7142</v>
      </c>
      <c r="G169" s="58" t="s">
        <v>714</v>
      </c>
      <c r="H169" s="58" t="s">
        <v>5897</v>
      </c>
      <c r="I169" s="58">
        <v>2269.91</v>
      </c>
      <c r="J169" s="58" t="s">
        <v>3071</v>
      </c>
      <c r="K169" s="58" t="s">
        <v>3071</v>
      </c>
      <c r="L169" s="58" t="s">
        <v>5773</v>
      </c>
      <c r="M169" s="58" t="s">
        <v>3769</v>
      </c>
      <c r="N169" s="58" t="s">
        <v>3615</v>
      </c>
      <c r="O169" s="58" t="s">
        <v>3071</v>
      </c>
      <c r="P169" s="58" t="s">
        <v>3071</v>
      </c>
      <c r="Q169" s="58" t="s">
        <v>3631</v>
      </c>
      <c r="R169" s="58" t="s">
        <v>5898</v>
      </c>
      <c r="S169" s="58" t="s">
        <v>5899</v>
      </c>
      <c r="T169" s="58" t="s">
        <v>5726</v>
      </c>
      <c r="U169" s="58" t="s">
        <v>3071</v>
      </c>
      <c r="V169" s="58" t="s">
        <v>3068</v>
      </c>
      <c r="W169" s="58" t="s">
        <v>3071</v>
      </c>
      <c r="X169" s="58" t="s">
        <v>7143</v>
      </c>
      <c r="Y169" s="58" t="s">
        <v>5728</v>
      </c>
      <c r="Z169" s="58" t="s">
        <v>7144</v>
      </c>
      <c r="AA169" s="58" t="s">
        <v>3769</v>
      </c>
      <c r="AB169" s="58" t="s">
        <v>3071</v>
      </c>
      <c r="AC169" s="58" t="s">
        <v>6036</v>
      </c>
      <c r="AD169" s="58" t="s">
        <v>3071</v>
      </c>
      <c r="AE169" s="58" t="s">
        <v>3071</v>
      </c>
      <c r="AF169" s="58" t="s">
        <v>3071</v>
      </c>
      <c r="AG169" s="58" t="s">
        <v>3071</v>
      </c>
      <c r="AH169" s="58" t="s">
        <v>3071</v>
      </c>
      <c r="AI169" s="58" t="s">
        <v>3071</v>
      </c>
      <c r="AJ169" s="58" t="s">
        <v>3071</v>
      </c>
      <c r="AK169" s="58" t="s">
        <v>1286</v>
      </c>
      <c r="AL169" s="58" t="s">
        <v>7145</v>
      </c>
      <c r="AM169" s="58" t="s">
        <v>3071</v>
      </c>
      <c r="AN169" s="58" t="s">
        <v>7146</v>
      </c>
      <c r="AO169" s="58" t="s">
        <v>3071</v>
      </c>
      <c r="AP169" s="60">
        <v>45712.6152777778</v>
      </c>
      <c r="AQ169" s="58" t="s">
        <v>3071</v>
      </c>
      <c r="AR169" s="58" t="s">
        <v>7116</v>
      </c>
      <c r="AS169" s="58" t="s">
        <v>3098</v>
      </c>
      <c r="AT169" s="58" t="s">
        <v>5730</v>
      </c>
      <c r="AU169" s="58" t="s">
        <v>7147</v>
      </c>
      <c r="AV169" s="58" t="s">
        <v>3071</v>
      </c>
      <c r="AW169" s="60">
        <v>45663.7783796296</v>
      </c>
      <c r="AX169" s="58" t="s">
        <v>7145</v>
      </c>
      <c r="AY169" s="58" t="s">
        <v>5731</v>
      </c>
      <c r="AZ169" s="58" t="s">
        <v>3071</v>
      </c>
      <c r="BA169" s="58" t="s">
        <v>3071</v>
      </c>
      <c r="BB169" s="58" t="s">
        <v>3071</v>
      </c>
      <c r="BC169" s="58" t="s">
        <v>5901</v>
      </c>
      <c r="BD169" s="58" t="s">
        <v>5902</v>
      </c>
      <c r="BE169" s="58" t="s">
        <v>2827</v>
      </c>
      <c r="BF169" s="58" t="s">
        <v>5734</v>
      </c>
      <c r="BG169" s="58" t="s">
        <v>3071</v>
      </c>
      <c r="BH169" s="58" t="s">
        <v>3071</v>
      </c>
      <c r="BI169" s="58" t="s">
        <v>2803</v>
      </c>
      <c r="BJ169" s="58" t="s">
        <v>3071</v>
      </c>
      <c r="BK169" s="58" t="s">
        <v>3071</v>
      </c>
      <c r="BL169" s="58">
        <v>3350750</v>
      </c>
      <c r="BM169" s="58" t="s">
        <v>7148</v>
      </c>
      <c r="BN169" s="58" t="s">
        <v>3071</v>
      </c>
      <c r="BO169" s="58">
        <v>2269.91</v>
      </c>
      <c r="BP169" s="58" t="s">
        <v>7149</v>
      </c>
      <c r="BQ169" s="58" t="s">
        <v>3071</v>
      </c>
      <c r="BR169" s="58" t="s">
        <v>7150</v>
      </c>
      <c r="BS169" s="58" t="s">
        <v>1286</v>
      </c>
      <c r="BT169" s="58" t="s">
        <v>3071</v>
      </c>
      <c r="BU169" s="58" t="s">
        <v>3071</v>
      </c>
      <c r="BV169" s="58" t="s">
        <v>5737</v>
      </c>
      <c r="BW169" s="58" t="s">
        <v>3071</v>
      </c>
      <c r="BX169" s="58">
        <v>2269.91</v>
      </c>
      <c r="BY169" s="58" t="s">
        <v>3071</v>
      </c>
      <c r="BZ169" s="58" t="s">
        <v>3071</v>
      </c>
      <c r="CA169" s="58" t="s">
        <v>5811</v>
      </c>
      <c r="CB169" s="58" t="s">
        <v>5811</v>
      </c>
      <c r="CC169" s="58" t="s">
        <v>3071</v>
      </c>
      <c r="CD169" s="58" t="s">
        <v>3071</v>
      </c>
      <c r="CE169" s="58" t="s">
        <v>5738</v>
      </c>
      <c r="CF169" s="58" t="s">
        <v>5739</v>
      </c>
    </row>
    <row r="170" s="58" customFormat="1" spans="1:84">
      <c r="A170" s="58">
        <v>36894</v>
      </c>
      <c r="B170" s="58" t="s">
        <v>3071</v>
      </c>
      <c r="C170" s="58" t="s">
        <v>7151</v>
      </c>
      <c r="D170" s="58" t="s">
        <v>3071</v>
      </c>
      <c r="E170" s="58" t="s">
        <v>5721</v>
      </c>
      <c r="F170" s="58" t="s">
        <v>7152</v>
      </c>
      <c r="G170" s="58" t="s">
        <v>714</v>
      </c>
      <c r="H170" s="58" t="s">
        <v>5897</v>
      </c>
      <c r="I170" s="58">
        <v>4060</v>
      </c>
      <c r="J170" s="58" t="s">
        <v>3071</v>
      </c>
      <c r="K170" s="58" t="s">
        <v>3071</v>
      </c>
      <c r="L170" s="58" t="s">
        <v>5773</v>
      </c>
      <c r="M170" s="58" t="s">
        <v>3769</v>
      </c>
      <c r="N170" s="58" t="s">
        <v>3615</v>
      </c>
      <c r="O170" s="58" t="s">
        <v>3071</v>
      </c>
      <c r="P170" s="58" t="s">
        <v>3071</v>
      </c>
      <c r="Q170" s="58" t="s">
        <v>3631</v>
      </c>
      <c r="R170" s="58" t="s">
        <v>5898</v>
      </c>
      <c r="S170" s="58" t="s">
        <v>5899</v>
      </c>
      <c r="T170" s="58" t="s">
        <v>5726</v>
      </c>
      <c r="U170" s="58" t="s">
        <v>3071</v>
      </c>
      <c r="V170" s="58" t="s">
        <v>3068</v>
      </c>
      <c r="W170" s="58" t="s">
        <v>3071</v>
      </c>
      <c r="X170" s="58" t="s">
        <v>7153</v>
      </c>
      <c r="Y170" s="58" t="s">
        <v>5728</v>
      </c>
      <c r="Z170" s="58" t="s">
        <v>7144</v>
      </c>
      <c r="AA170" s="58" t="s">
        <v>3769</v>
      </c>
      <c r="AB170" s="58" t="s">
        <v>3071</v>
      </c>
      <c r="AC170" s="58" t="s">
        <v>6036</v>
      </c>
      <c r="AD170" s="58" t="s">
        <v>3071</v>
      </c>
      <c r="AE170" s="58" t="s">
        <v>3071</v>
      </c>
      <c r="AF170" s="58" t="s">
        <v>3071</v>
      </c>
      <c r="AG170" s="58" t="s">
        <v>3071</v>
      </c>
      <c r="AH170" s="58" t="s">
        <v>3071</v>
      </c>
      <c r="AI170" s="58" t="s">
        <v>3071</v>
      </c>
      <c r="AJ170" s="58" t="s">
        <v>3071</v>
      </c>
      <c r="AK170" s="58" t="s">
        <v>1286</v>
      </c>
      <c r="AL170" s="58" t="s">
        <v>7154</v>
      </c>
      <c r="AM170" s="58" t="s">
        <v>3071</v>
      </c>
      <c r="AN170" s="58" t="s">
        <v>7155</v>
      </c>
      <c r="AO170" s="58" t="s">
        <v>3071</v>
      </c>
      <c r="AP170" s="60">
        <v>45712.6153009259</v>
      </c>
      <c r="AQ170" s="58" t="s">
        <v>3071</v>
      </c>
      <c r="AR170" s="58" t="s">
        <v>7116</v>
      </c>
      <c r="AS170" s="58" t="s">
        <v>3098</v>
      </c>
      <c r="AT170" s="58" t="s">
        <v>5730</v>
      </c>
      <c r="AU170" s="58" t="s">
        <v>7156</v>
      </c>
      <c r="AV170" s="58" t="s">
        <v>3071</v>
      </c>
      <c r="AW170" s="60">
        <v>45663.6931481482</v>
      </c>
      <c r="AX170" s="58" t="s">
        <v>7154</v>
      </c>
      <c r="AY170" s="58" t="s">
        <v>5731</v>
      </c>
      <c r="AZ170" s="58" t="s">
        <v>3071</v>
      </c>
      <c r="BA170" s="58" t="s">
        <v>3071</v>
      </c>
      <c r="BB170" s="58" t="s">
        <v>3071</v>
      </c>
      <c r="BC170" s="58" t="s">
        <v>5901</v>
      </c>
      <c r="BD170" s="58" t="s">
        <v>5902</v>
      </c>
      <c r="BE170" s="58" t="s">
        <v>2828</v>
      </c>
      <c r="BF170" s="58" t="s">
        <v>5734</v>
      </c>
      <c r="BG170" s="58" t="s">
        <v>3071</v>
      </c>
      <c r="BH170" s="58" t="s">
        <v>3071</v>
      </c>
      <c r="BI170" s="58" t="s">
        <v>2803</v>
      </c>
      <c r="BJ170" s="58" t="s">
        <v>3071</v>
      </c>
      <c r="BK170" s="58" t="s">
        <v>3071</v>
      </c>
      <c r="BL170" s="58">
        <v>3349182</v>
      </c>
      <c r="BM170" s="58" t="s">
        <v>7157</v>
      </c>
      <c r="BN170" s="58" t="s">
        <v>3071</v>
      </c>
      <c r="BO170" s="58">
        <v>4060</v>
      </c>
      <c r="BP170" s="58" t="s">
        <v>7149</v>
      </c>
      <c r="BQ170" s="58" t="s">
        <v>3071</v>
      </c>
      <c r="BR170" s="58" t="s">
        <v>7158</v>
      </c>
      <c r="BS170" s="58" t="s">
        <v>1286</v>
      </c>
      <c r="BT170" s="58" t="s">
        <v>3071</v>
      </c>
      <c r="BU170" s="58" t="s">
        <v>3071</v>
      </c>
      <c r="BV170" s="58" t="s">
        <v>5737</v>
      </c>
      <c r="BW170" s="58" t="s">
        <v>3071</v>
      </c>
      <c r="BX170" s="58">
        <v>4060</v>
      </c>
      <c r="BY170" s="58" t="s">
        <v>3071</v>
      </c>
      <c r="BZ170" s="58" t="s">
        <v>3071</v>
      </c>
      <c r="CA170" s="58" t="s">
        <v>5811</v>
      </c>
      <c r="CB170" s="58" t="s">
        <v>5811</v>
      </c>
      <c r="CC170" s="58" t="s">
        <v>3071</v>
      </c>
      <c r="CD170" s="58" t="s">
        <v>3071</v>
      </c>
      <c r="CE170" s="58" t="s">
        <v>5738</v>
      </c>
      <c r="CF170" s="58" t="s">
        <v>5739</v>
      </c>
    </row>
    <row r="171" s="58" customFormat="1" spans="1:84">
      <c r="A171" s="58">
        <v>36925</v>
      </c>
      <c r="B171" s="58" t="s">
        <v>5749</v>
      </c>
      <c r="C171" s="58" t="s">
        <v>3071</v>
      </c>
      <c r="D171" s="58" t="s">
        <v>7159</v>
      </c>
      <c r="E171" s="58" t="s">
        <v>5721</v>
      </c>
      <c r="F171" s="58" t="s">
        <v>7160</v>
      </c>
      <c r="G171" s="58" t="s">
        <v>714</v>
      </c>
      <c r="H171" s="58" t="s">
        <v>7161</v>
      </c>
      <c r="I171" s="58">
        <v>1886</v>
      </c>
      <c r="J171" s="58" t="s">
        <v>3071</v>
      </c>
      <c r="K171" s="58" t="s">
        <v>3071</v>
      </c>
      <c r="L171" s="58" t="s">
        <v>5773</v>
      </c>
      <c r="M171" s="58" t="s">
        <v>7162</v>
      </c>
      <c r="N171" s="58" t="s">
        <v>7162</v>
      </c>
      <c r="O171" s="58" t="s">
        <v>3071</v>
      </c>
      <c r="P171" s="58" t="s">
        <v>3071</v>
      </c>
      <c r="Q171" s="58" t="s">
        <v>7161</v>
      </c>
      <c r="R171" s="58" t="s">
        <v>7163</v>
      </c>
      <c r="S171" s="58" t="s">
        <v>7164</v>
      </c>
      <c r="T171" s="58" t="s">
        <v>3071</v>
      </c>
      <c r="U171" s="58" t="s">
        <v>3071</v>
      </c>
      <c r="V171" s="58" t="s">
        <v>3068</v>
      </c>
      <c r="W171" s="58" t="s">
        <v>3071</v>
      </c>
      <c r="X171" s="58" t="s">
        <v>7165</v>
      </c>
      <c r="Y171" s="58" t="s">
        <v>5728</v>
      </c>
      <c r="Z171" s="58" t="s">
        <v>7162</v>
      </c>
      <c r="AA171" s="58" t="s">
        <v>7055</v>
      </c>
      <c r="AB171" s="58" t="s">
        <v>5755</v>
      </c>
      <c r="AC171" s="58" t="s">
        <v>6036</v>
      </c>
      <c r="AD171" s="58" t="s">
        <v>3071</v>
      </c>
      <c r="AE171" s="58" t="s">
        <v>3071</v>
      </c>
      <c r="AF171" s="58" t="s">
        <v>5756</v>
      </c>
      <c r="AG171" s="58" t="s">
        <v>3071</v>
      </c>
      <c r="AH171" s="58" t="s">
        <v>3071</v>
      </c>
      <c r="AI171" s="58" t="s">
        <v>5756</v>
      </c>
      <c r="AJ171" s="58" t="s">
        <v>3071</v>
      </c>
      <c r="AK171" s="58" t="s">
        <v>1286</v>
      </c>
      <c r="AL171" s="58" t="s">
        <v>7166</v>
      </c>
      <c r="AM171" s="58" t="s">
        <v>3071</v>
      </c>
      <c r="AN171" s="58" t="s">
        <v>6396</v>
      </c>
      <c r="AO171" s="58" t="s">
        <v>3071</v>
      </c>
      <c r="AP171" s="60">
        <v>45730.4913078704</v>
      </c>
      <c r="AQ171" s="58" t="s">
        <v>3071</v>
      </c>
      <c r="AR171" s="58" t="s">
        <v>4241</v>
      </c>
      <c r="AS171" s="58" t="s">
        <v>3071</v>
      </c>
      <c r="AT171" s="58" t="s">
        <v>5757</v>
      </c>
      <c r="AU171" s="58" t="s">
        <v>7167</v>
      </c>
      <c r="AV171" s="58" t="s">
        <v>7159</v>
      </c>
      <c r="AW171" s="60">
        <v>45711.6079282407</v>
      </c>
      <c r="AX171" s="58" t="s">
        <v>7166</v>
      </c>
      <c r="AY171" s="58" t="s">
        <v>5731</v>
      </c>
      <c r="AZ171" s="58" t="s">
        <v>3071</v>
      </c>
      <c r="BA171" s="58" t="s">
        <v>3071</v>
      </c>
      <c r="BB171" s="58" t="s">
        <v>3071</v>
      </c>
      <c r="BC171" s="58" t="s">
        <v>3071</v>
      </c>
      <c r="BD171" s="58" t="s">
        <v>5758</v>
      </c>
      <c r="BE171" s="58" t="s">
        <v>3071</v>
      </c>
      <c r="BF171" s="58" t="s">
        <v>5734</v>
      </c>
      <c r="BG171" s="58" t="s">
        <v>3071</v>
      </c>
      <c r="BH171" s="58" t="s">
        <v>3071</v>
      </c>
      <c r="BI171" s="58" t="s">
        <v>5759</v>
      </c>
      <c r="BJ171" s="58" t="s">
        <v>3071</v>
      </c>
      <c r="BK171" s="58" t="s">
        <v>3071</v>
      </c>
      <c r="BL171" s="58" t="s">
        <v>3071</v>
      </c>
      <c r="BM171" s="58" t="s">
        <v>3071</v>
      </c>
      <c r="BN171" s="58">
        <v>1886</v>
      </c>
      <c r="BO171" s="58" t="s">
        <v>3071</v>
      </c>
      <c r="BP171" s="58" t="s">
        <v>6981</v>
      </c>
      <c r="BQ171" s="58" t="s">
        <v>3071</v>
      </c>
      <c r="BR171" s="58" t="s">
        <v>3071</v>
      </c>
      <c r="BS171" s="58" t="s">
        <v>3071</v>
      </c>
      <c r="BT171" s="58" t="s">
        <v>1286</v>
      </c>
      <c r="BU171" s="58" t="s">
        <v>3071</v>
      </c>
      <c r="BV171" s="58" t="s">
        <v>5737</v>
      </c>
      <c r="BW171" s="58" t="s">
        <v>3071</v>
      </c>
      <c r="BX171" s="58">
        <v>1886</v>
      </c>
      <c r="BY171" s="58" t="s">
        <v>3071</v>
      </c>
      <c r="BZ171" s="58" t="s">
        <v>714</v>
      </c>
      <c r="CA171" s="58" t="s">
        <v>3071</v>
      </c>
      <c r="CB171" s="58" t="s">
        <v>3071</v>
      </c>
      <c r="CC171" s="58" t="s">
        <v>3071</v>
      </c>
      <c r="CD171" s="58" t="s">
        <v>7050</v>
      </c>
      <c r="CE171" s="58" t="s">
        <v>5738</v>
      </c>
      <c r="CF171" s="58" t="s">
        <v>5739</v>
      </c>
    </row>
    <row r="172" s="58" customFormat="1" spans="1:84">
      <c r="A172" s="58">
        <v>37784</v>
      </c>
      <c r="B172" s="58" t="s">
        <v>5749</v>
      </c>
      <c r="C172" s="58" t="s">
        <v>3071</v>
      </c>
      <c r="D172" s="58" t="s">
        <v>7168</v>
      </c>
      <c r="E172" s="58" t="s">
        <v>5721</v>
      </c>
      <c r="F172" s="58" t="s">
        <v>7169</v>
      </c>
      <c r="G172" s="58" t="s">
        <v>714</v>
      </c>
      <c r="H172" s="58" t="s">
        <v>7161</v>
      </c>
      <c r="I172" s="58">
        <v>118</v>
      </c>
      <c r="J172" s="58" t="s">
        <v>3071</v>
      </c>
      <c r="K172" s="58" t="s">
        <v>3071</v>
      </c>
      <c r="L172" s="58" t="s">
        <v>5773</v>
      </c>
      <c r="M172" s="58" t="s">
        <v>7108</v>
      </c>
      <c r="N172" s="58" t="s">
        <v>7108</v>
      </c>
      <c r="O172" s="58" t="s">
        <v>3071</v>
      </c>
      <c r="P172" s="58" t="s">
        <v>3071</v>
      </c>
      <c r="Q172" s="58" t="s">
        <v>7161</v>
      </c>
      <c r="R172" s="58" t="s">
        <v>7163</v>
      </c>
      <c r="S172" s="58" t="s">
        <v>7164</v>
      </c>
      <c r="T172" s="58" t="s">
        <v>3071</v>
      </c>
      <c r="U172" s="58" t="s">
        <v>3071</v>
      </c>
      <c r="V172" s="58" t="s">
        <v>3068</v>
      </c>
      <c r="W172" s="58" t="s">
        <v>3071</v>
      </c>
      <c r="X172" s="58" t="s">
        <v>7170</v>
      </c>
      <c r="Y172" s="58" t="s">
        <v>5728</v>
      </c>
      <c r="Z172" s="58" t="s">
        <v>7108</v>
      </c>
      <c r="AA172" s="58" t="s">
        <v>7055</v>
      </c>
      <c r="AB172" s="58" t="s">
        <v>5755</v>
      </c>
      <c r="AC172" s="58" t="s">
        <v>6036</v>
      </c>
      <c r="AD172" s="58" t="s">
        <v>3071</v>
      </c>
      <c r="AE172" s="58" t="s">
        <v>3071</v>
      </c>
      <c r="AF172" s="58" t="s">
        <v>5756</v>
      </c>
      <c r="AG172" s="58" t="s">
        <v>3071</v>
      </c>
      <c r="AH172" s="58" t="s">
        <v>3071</v>
      </c>
      <c r="AI172" s="58" t="s">
        <v>5756</v>
      </c>
      <c r="AJ172" s="58" t="s">
        <v>3071</v>
      </c>
      <c r="AK172" s="58" t="s">
        <v>1286</v>
      </c>
      <c r="AL172" s="58" t="s">
        <v>7171</v>
      </c>
      <c r="AM172" s="58" t="s">
        <v>3071</v>
      </c>
      <c r="AN172" s="58" t="s">
        <v>6643</v>
      </c>
      <c r="AO172" s="58" t="s">
        <v>3071</v>
      </c>
      <c r="AP172" s="60">
        <v>45730.4621643518</v>
      </c>
      <c r="AQ172" s="58" t="s">
        <v>3071</v>
      </c>
      <c r="AR172" s="58" t="s">
        <v>4241</v>
      </c>
      <c r="AS172" s="58" t="s">
        <v>3071</v>
      </c>
      <c r="AT172" s="58" t="s">
        <v>5757</v>
      </c>
      <c r="AU172" s="58" t="s">
        <v>7172</v>
      </c>
      <c r="AV172" s="58" t="s">
        <v>7168</v>
      </c>
      <c r="AW172" s="60">
        <v>45709.68375</v>
      </c>
      <c r="AX172" s="58" t="s">
        <v>7171</v>
      </c>
      <c r="AY172" s="58" t="s">
        <v>5731</v>
      </c>
      <c r="AZ172" s="58" t="s">
        <v>3071</v>
      </c>
      <c r="BA172" s="58" t="s">
        <v>3071</v>
      </c>
      <c r="BB172" s="58" t="s">
        <v>3071</v>
      </c>
      <c r="BC172" s="58" t="s">
        <v>3071</v>
      </c>
      <c r="BD172" s="58" t="s">
        <v>5758</v>
      </c>
      <c r="BE172" s="58" t="s">
        <v>3071</v>
      </c>
      <c r="BF172" s="58" t="s">
        <v>5734</v>
      </c>
      <c r="BG172" s="58" t="s">
        <v>3071</v>
      </c>
      <c r="BH172" s="58" t="s">
        <v>3071</v>
      </c>
      <c r="BI172" s="58" t="s">
        <v>5759</v>
      </c>
      <c r="BJ172" s="58" t="s">
        <v>3071</v>
      </c>
      <c r="BK172" s="58" t="s">
        <v>3071</v>
      </c>
      <c r="BL172" s="58" t="s">
        <v>3071</v>
      </c>
      <c r="BM172" s="58" t="s">
        <v>3071</v>
      </c>
      <c r="BN172" s="58">
        <v>118</v>
      </c>
      <c r="BO172" s="58" t="s">
        <v>3071</v>
      </c>
      <c r="BP172" s="58" t="s">
        <v>6981</v>
      </c>
      <c r="BQ172" s="58" t="s">
        <v>3071</v>
      </c>
      <c r="BR172" s="58" t="s">
        <v>3071</v>
      </c>
      <c r="BS172" s="58" t="s">
        <v>3071</v>
      </c>
      <c r="BT172" s="58" t="s">
        <v>1286</v>
      </c>
      <c r="BU172" s="58" t="s">
        <v>3071</v>
      </c>
      <c r="BV172" s="58" t="s">
        <v>5737</v>
      </c>
      <c r="BW172" s="58" t="s">
        <v>3071</v>
      </c>
      <c r="BX172" s="58">
        <v>118</v>
      </c>
      <c r="BY172" s="58" t="s">
        <v>3071</v>
      </c>
      <c r="BZ172" s="58" t="s">
        <v>714</v>
      </c>
      <c r="CA172" s="58" t="s">
        <v>3071</v>
      </c>
      <c r="CB172" s="58" t="s">
        <v>3071</v>
      </c>
      <c r="CC172" s="58" t="s">
        <v>3071</v>
      </c>
      <c r="CD172" s="58" t="s">
        <v>7050</v>
      </c>
      <c r="CE172" s="58" t="s">
        <v>5738</v>
      </c>
      <c r="CF172" s="58" t="s">
        <v>5739</v>
      </c>
    </row>
    <row r="173" s="58" customFormat="1" spans="1:84">
      <c r="A173" s="58">
        <v>38967</v>
      </c>
      <c r="B173" s="58" t="s">
        <v>3071</v>
      </c>
      <c r="C173" s="58" t="s">
        <v>7173</v>
      </c>
      <c r="D173" s="58" t="s">
        <v>3071</v>
      </c>
      <c r="E173" s="58" t="s">
        <v>5721</v>
      </c>
      <c r="F173" s="58" t="s">
        <v>7174</v>
      </c>
      <c r="G173" s="58" t="s">
        <v>714</v>
      </c>
      <c r="H173" s="58" t="s">
        <v>5897</v>
      </c>
      <c r="I173" s="58">
        <v>4060</v>
      </c>
      <c r="J173" s="58" t="s">
        <v>3071</v>
      </c>
      <c r="K173" s="58" t="s">
        <v>3071</v>
      </c>
      <c r="L173" s="58" t="s">
        <v>5773</v>
      </c>
      <c r="M173" s="58" t="s">
        <v>3614</v>
      </c>
      <c r="N173" s="58" t="s">
        <v>7175</v>
      </c>
      <c r="O173" s="58" t="s">
        <v>3071</v>
      </c>
      <c r="P173" s="58" t="s">
        <v>3071</v>
      </c>
      <c r="Q173" s="58" t="s">
        <v>3631</v>
      </c>
      <c r="R173" s="58" t="s">
        <v>5898</v>
      </c>
      <c r="S173" s="58" t="s">
        <v>5899</v>
      </c>
      <c r="T173" s="58" t="s">
        <v>5726</v>
      </c>
      <c r="U173" s="58" t="s">
        <v>3071</v>
      </c>
      <c r="V173" s="58" t="s">
        <v>3068</v>
      </c>
      <c r="W173" s="58" t="s">
        <v>3071</v>
      </c>
      <c r="X173" s="58" t="s">
        <v>7176</v>
      </c>
      <c r="Y173" s="58" t="s">
        <v>5728</v>
      </c>
      <c r="Z173" s="58" t="s">
        <v>7144</v>
      </c>
      <c r="AA173" s="58" t="s">
        <v>3614</v>
      </c>
      <c r="AB173" s="58" t="s">
        <v>3071</v>
      </c>
      <c r="AC173" s="58" t="s">
        <v>6036</v>
      </c>
      <c r="AD173" s="58" t="s">
        <v>3071</v>
      </c>
      <c r="AE173" s="58" t="s">
        <v>3071</v>
      </c>
      <c r="AF173" s="58" t="s">
        <v>3071</v>
      </c>
      <c r="AG173" s="58" t="s">
        <v>3071</v>
      </c>
      <c r="AH173" s="58" t="s">
        <v>3071</v>
      </c>
      <c r="AI173" s="58" t="s">
        <v>3071</v>
      </c>
      <c r="AJ173" s="58" t="s">
        <v>3071</v>
      </c>
      <c r="AK173" s="58" t="s">
        <v>1286</v>
      </c>
      <c r="AL173" s="58" t="s">
        <v>7177</v>
      </c>
      <c r="AM173" s="58" t="s">
        <v>3071</v>
      </c>
      <c r="AN173" s="58" t="s">
        <v>7178</v>
      </c>
      <c r="AO173" s="58" t="s">
        <v>3071</v>
      </c>
      <c r="AP173" s="60">
        <v>45708.448912037</v>
      </c>
      <c r="AQ173" s="58" t="s">
        <v>3071</v>
      </c>
      <c r="AR173" s="58" t="s">
        <v>7116</v>
      </c>
      <c r="AS173" s="58" t="s">
        <v>3098</v>
      </c>
      <c r="AT173" s="58" t="s">
        <v>5730</v>
      </c>
      <c r="AU173" s="58" t="s">
        <v>7179</v>
      </c>
      <c r="AV173" s="58" t="s">
        <v>3071</v>
      </c>
      <c r="AW173" s="60">
        <v>45663.6990393518</v>
      </c>
      <c r="AX173" s="58" t="s">
        <v>7177</v>
      </c>
      <c r="AY173" s="58" t="s">
        <v>5731</v>
      </c>
      <c r="AZ173" s="58" t="s">
        <v>3071</v>
      </c>
      <c r="BA173" s="58" t="s">
        <v>3071</v>
      </c>
      <c r="BB173" s="58" t="s">
        <v>3071</v>
      </c>
      <c r="BC173" s="58" t="s">
        <v>5901</v>
      </c>
      <c r="BD173" s="58" t="s">
        <v>5902</v>
      </c>
      <c r="BE173" s="58" t="s">
        <v>2828</v>
      </c>
      <c r="BF173" s="58" t="s">
        <v>5734</v>
      </c>
      <c r="BG173" s="58" t="s">
        <v>3071</v>
      </c>
      <c r="BH173" s="58" t="s">
        <v>3071</v>
      </c>
      <c r="BI173" s="58" t="s">
        <v>2803</v>
      </c>
      <c r="BJ173" s="58" t="s">
        <v>3071</v>
      </c>
      <c r="BK173" s="58" t="s">
        <v>3071</v>
      </c>
      <c r="BL173" s="58">
        <v>3349182</v>
      </c>
      <c r="BM173" s="58" t="s">
        <v>7180</v>
      </c>
      <c r="BN173" s="58" t="s">
        <v>3071</v>
      </c>
      <c r="BO173" s="58">
        <v>4060</v>
      </c>
      <c r="BP173" s="58" t="s">
        <v>7149</v>
      </c>
      <c r="BQ173" s="58" t="s">
        <v>3071</v>
      </c>
      <c r="BR173" s="58" t="s">
        <v>7181</v>
      </c>
      <c r="BS173" s="58" t="s">
        <v>1286</v>
      </c>
      <c r="BT173" s="58" t="s">
        <v>3071</v>
      </c>
      <c r="BU173" s="58" t="s">
        <v>3071</v>
      </c>
      <c r="BV173" s="58" t="s">
        <v>5737</v>
      </c>
      <c r="BW173" s="58" t="s">
        <v>3071</v>
      </c>
      <c r="BX173" s="58">
        <v>4060</v>
      </c>
      <c r="BY173" s="58" t="s">
        <v>3071</v>
      </c>
      <c r="BZ173" s="58" t="s">
        <v>3071</v>
      </c>
      <c r="CA173" s="58" t="s">
        <v>5811</v>
      </c>
      <c r="CB173" s="58" t="s">
        <v>5811</v>
      </c>
      <c r="CC173" s="58" t="s">
        <v>3071</v>
      </c>
      <c r="CD173" s="58" t="s">
        <v>3071</v>
      </c>
      <c r="CE173" s="58" t="s">
        <v>5738</v>
      </c>
      <c r="CF173" s="58" t="s">
        <v>5739</v>
      </c>
    </row>
    <row r="174" s="58" customFormat="1" spans="1:84">
      <c r="A174" s="58">
        <v>38968</v>
      </c>
      <c r="B174" s="58" t="s">
        <v>3071</v>
      </c>
      <c r="C174" s="58" t="s">
        <v>7182</v>
      </c>
      <c r="D174" s="58" t="s">
        <v>3071</v>
      </c>
      <c r="E174" s="58" t="s">
        <v>5721</v>
      </c>
      <c r="F174" s="58" t="s">
        <v>7183</v>
      </c>
      <c r="G174" s="58" t="s">
        <v>714</v>
      </c>
      <c r="H174" s="58" t="s">
        <v>3261</v>
      </c>
      <c r="I174" s="58">
        <v>2114.7</v>
      </c>
      <c r="J174" s="58" t="s">
        <v>3071</v>
      </c>
      <c r="K174" s="58" t="s">
        <v>3071</v>
      </c>
      <c r="L174" s="58" t="s">
        <v>5773</v>
      </c>
      <c r="M174" s="58" t="s">
        <v>3614</v>
      </c>
      <c r="N174" s="58" t="s">
        <v>3615</v>
      </c>
      <c r="O174" s="58" t="s">
        <v>3071</v>
      </c>
      <c r="P174" s="58" t="s">
        <v>3071</v>
      </c>
      <c r="Q174" s="58" t="s">
        <v>3261</v>
      </c>
      <c r="R174" s="58" t="s">
        <v>5882</v>
      </c>
      <c r="S174" s="58" t="s">
        <v>5848</v>
      </c>
      <c r="T174" s="58" t="s">
        <v>5726</v>
      </c>
      <c r="U174" s="58" t="s">
        <v>3071</v>
      </c>
      <c r="V174" s="58" t="s">
        <v>3068</v>
      </c>
      <c r="W174" s="58" t="s">
        <v>3071</v>
      </c>
      <c r="X174" s="58" t="s">
        <v>7184</v>
      </c>
      <c r="Y174" s="58" t="s">
        <v>5728</v>
      </c>
      <c r="Z174" s="58" t="s">
        <v>7144</v>
      </c>
      <c r="AA174" s="58" t="s">
        <v>3614</v>
      </c>
      <c r="AB174" s="58" t="s">
        <v>3071</v>
      </c>
      <c r="AC174" s="58" t="s">
        <v>6036</v>
      </c>
      <c r="AD174" s="58" t="s">
        <v>3071</v>
      </c>
      <c r="AE174" s="58" t="s">
        <v>3071</v>
      </c>
      <c r="AF174" s="58" t="s">
        <v>3071</v>
      </c>
      <c r="AG174" s="58" t="s">
        <v>3071</v>
      </c>
      <c r="AH174" s="58" t="s">
        <v>3071</v>
      </c>
      <c r="AI174" s="58" t="s">
        <v>3071</v>
      </c>
      <c r="AJ174" s="58" t="s">
        <v>3071</v>
      </c>
      <c r="AK174" s="58" t="s">
        <v>1286</v>
      </c>
      <c r="AL174" s="58" t="s">
        <v>7185</v>
      </c>
      <c r="AM174" s="58" t="s">
        <v>3071</v>
      </c>
      <c r="AN174" s="58" t="s">
        <v>7186</v>
      </c>
      <c r="AO174" s="58" t="s">
        <v>3071</v>
      </c>
      <c r="AP174" s="60">
        <v>45708.4488888889</v>
      </c>
      <c r="AQ174" s="58" t="s">
        <v>3071</v>
      </c>
      <c r="AR174" s="58" t="s">
        <v>7116</v>
      </c>
      <c r="AS174" s="58" t="s">
        <v>3098</v>
      </c>
      <c r="AT174" s="58" t="s">
        <v>5730</v>
      </c>
      <c r="AU174" s="58" t="s">
        <v>7187</v>
      </c>
      <c r="AV174" s="58" t="s">
        <v>3071</v>
      </c>
      <c r="AW174" s="60">
        <v>45663.6951736111</v>
      </c>
      <c r="AX174" s="58" t="s">
        <v>7185</v>
      </c>
      <c r="AY174" s="58" t="s">
        <v>5731</v>
      </c>
      <c r="AZ174" s="58" t="s">
        <v>3071</v>
      </c>
      <c r="BA174" s="58" t="s">
        <v>3071</v>
      </c>
      <c r="BB174" s="58" t="s">
        <v>3071</v>
      </c>
      <c r="BC174" s="58" t="s">
        <v>3250</v>
      </c>
      <c r="BD174" s="58" t="s">
        <v>5884</v>
      </c>
      <c r="BE174" s="58" t="s">
        <v>2855</v>
      </c>
      <c r="BF174" s="58" t="s">
        <v>5734</v>
      </c>
      <c r="BG174" s="58" t="s">
        <v>3071</v>
      </c>
      <c r="BH174" s="58" t="s">
        <v>3071</v>
      </c>
      <c r="BI174" s="58" t="s">
        <v>2803</v>
      </c>
      <c r="BJ174" s="58" t="s">
        <v>3071</v>
      </c>
      <c r="BK174" s="58" t="s">
        <v>3071</v>
      </c>
      <c r="BL174" s="58">
        <v>3118247</v>
      </c>
      <c r="BM174" s="58" t="s">
        <v>7188</v>
      </c>
      <c r="BN174" s="58" t="s">
        <v>3071</v>
      </c>
      <c r="BO174" s="58">
        <v>2114.7</v>
      </c>
      <c r="BP174" s="58" t="s">
        <v>7149</v>
      </c>
      <c r="BQ174" s="58" t="s">
        <v>3071</v>
      </c>
      <c r="BR174" s="58" t="s">
        <v>7189</v>
      </c>
      <c r="BS174" s="58" t="s">
        <v>1286</v>
      </c>
      <c r="BT174" s="58" t="s">
        <v>3071</v>
      </c>
      <c r="BU174" s="58" t="s">
        <v>3071</v>
      </c>
      <c r="BV174" s="58" t="s">
        <v>5737</v>
      </c>
      <c r="BW174" s="58" t="s">
        <v>3071</v>
      </c>
      <c r="BX174" s="58">
        <v>2114.7</v>
      </c>
      <c r="BY174" s="58" t="s">
        <v>3071</v>
      </c>
      <c r="BZ174" s="58" t="s">
        <v>3071</v>
      </c>
      <c r="CA174" s="58" t="s">
        <v>5811</v>
      </c>
      <c r="CB174" s="58" t="s">
        <v>5811</v>
      </c>
      <c r="CC174" s="58" t="s">
        <v>3071</v>
      </c>
      <c r="CD174" s="58" t="s">
        <v>3071</v>
      </c>
      <c r="CE174" s="58" t="s">
        <v>5738</v>
      </c>
      <c r="CF174" s="58" t="s">
        <v>5739</v>
      </c>
    </row>
    <row r="175" s="58" customFormat="1" spans="1:84">
      <c r="A175" s="58">
        <v>38969</v>
      </c>
      <c r="B175" s="58" t="s">
        <v>3071</v>
      </c>
      <c r="C175" s="58" t="s">
        <v>7190</v>
      </c>
      <c r="D175" s="58" t="s">
        <v>3071</v>
      </c>
      <c r="E175" s="58" t="s">
        <v>5721</v>
      </c>
      <c r="F175" s="58" t="s">
        <v>7191</v>
      </c>
      <c r="G175" s="58" t="s">
        <v>714</v>
      </c>
      <c r="H175" s="58" t="s">
        <v>3276</v>
      </c>
      <c r="I175" s="58">
        <v>2140.63</v>
      </c>
      <c r="J175" s="58" t="s">
        <v>3071</v>
      </c>
      <c r="K175" s="58" t="s">
        <v>3071</v>
      </c>
      <c r="L175" s="58" t="s">
        <v>5773</v>
      </c>
      <c r="M175" s="58" t="s">
        <v>3614</v>
      </c>
      <c r="N175" s="58" t="s">
        <v>3615</v>
      </c>
      <c r="O175" s="58" t="s">
        <v>3071</v>
      </c>
      <c r="P175" s="58" t="s">
        <v>3071</v>
      </c>
      <c r="Q175" s="58" t="s">
        <v>3276</v>
      </c>
      <c r="R175" s="58" t="s">
        <v>5889</v>
      </c>
      <c r="S175" s="58" t="s">
        <v>5890</v>
      </c>
      <c r="T175" s="58" t="s">
        <v>5726</v>
      </c>
      <c r="U175" s="58" t="s">
        <v>3071</v>
      </c>
      <c r="V175" s="58" t="s">
        <v>3068</v>
      </c>
      <c r="W175" s="58" t="s">
        <v>3071</v>
      </c>
      <c r="X175" s="58" t="s">
        <v>7192</v>
      </c>
      <c r="Y175" s="58" t="s">
        <v>5728</v>
      </c>
      <c r="Z175" s="58" t="s">
        <v>7144</v>
      </c>
      <c r="AA175" s="58" t="s">
        <v>3614</v>
      </c>
      <c r="AB175" s="58" t="s">
        <v>3071</v>
      </c>
      <c r="AC175" s="58" t="s">
        <v>6036</v>
      </c>
      <c r="AD175" s="58" t="s">
        <v>3071</v>
      </c>
      <c r="AE175" s="58" t="s">
        <v>3071</v>
      </c>
      <c r="AF175" s="58" t="s">
        <v>3071</v>
      </c>
      <c r="AG175" s="58" t="s">
        <v>3071</v>
      </c>
      <c r="AH175" s="58" t="s">
        <v>3071</v>
      </c>
      <c r="AI175" s="58" t="s">
        <v>3071</v>
      </c>
      <c r="AJ175" s="58" t="s">
        <v>3071</v>
      </c>
      <c r="AK175" s="58" t="s">
        <v>1286</v>
      </c>
      <c r="AL175" s="58" t="s">
        <v>7193</v>
      </c>
      <c r="AM175" s="58" t="s">
        <v>3071</v>
      </c>
      <c r="AN175" s="58" t="s">
        <v>6978</v>
      </c>
      <c r="AO175" s="58" t="s">
        <v>3071</v>
      </c>
      <c r="AP175" s="60">
        <v>45708.4488773148</v>
      </c>
      <c r="AQ175" s="58" t="s">
        <v>3071</v>
      </c>
      <c r="AR175" s="58" t="s">
        <v>7116</v>
      </c>
      <c r="AS175" s="58" t="s">
        <v>3098</v>
      </c>
      <c r="AT175" s="58" t="s">
        <v>5730</v>
      </c>
      <c r="AU175" s="58" t="s">
        <v>7194</v>
      </c>
      <c r="AV175" s="58" t="s">
        <v>3071</v>
      </c>
      <c r="AW175" s="60">
        <v>45663.6950231482</v>
      </c>
      <c r="AX175" s="58" t="s">
        <v>7193</v>
      </c>
      <c r="AY175" s="58" t="s">
        <v>5731</v>
      </c>
      <c r="AZ175" s="58" t="s">
        <v>3071</v>
      </c>
      <c r="BA175" s="58" t="s">
        <v>3071</v>
      </c>
      <c r="BB175" s="58" t="s">
        <v>3071</v>
      </c>
      <c r="BC175" s="58" t="s">
        <v>3265</v>
      </c>
      <c r="BD175" s="58" t="s">
        <v>5892</v>
      </c>
      <c r="BE175" s="58" t="s">
        <v>2851</v>
      </c>
      <c r="BF175" s="58" t="s">
        <v>5734</v>
      </c>
      <c r="BG175" s="58" t="s">
        <v>3071</v>
      </c>
      <c r="BH175" s="58" t="s">
        <v>3071</v>
      </c>
      <c r="BI175" s="58" t="s">
        <v>2803</v>
      </c>
      <c r="BJ175" s="58" t="s">
        <v>3071</v>
      </c>
      <c r="BK175" s="58" t="s">
        <v>3071</v>
      </c>
      <c r="BL175" s="58">
        <v>3118246</v>
      </c>
      <c r="BM175" s="58" t="s">
        <v>7195</v>
      </c>
      <c r="BN175" s="58" t="s">
        <v>3071</v>
      </c>
      <c r="BO175" s="58">
        <v>2140.63</v>
      </c>
      <c r="BP175" s="58" t="s">
        <v>7149</v>
      </c>
      <c r="BQ175" s="58" t="s">
        <v>3071</v>
      </c>
      <c r="BR175" s="58" t="s">
        <v>7196</v>
      </c>
      <c r="BS175" s="58" t="s">
        <v>1286</v>
      </c>
      <c r="BT175" s="58" t="s">
        <v>3071</v>
      </c>
      <c r="BU175" s="58" t="s">
        <v>3071</v>
      </c>
      <c r="BV175" s="58" t="s">
        <v>5737</v>
      </c>
      <c r="BW175" s="58" t="s">
        <v>3071</v>
      </c>
      <c r="BX175" s="58">
        <v>2140.63</v>
      </c>
      <c r="BY175" s="58" t="s">
        <v>3071</v>
      </c>
      <c r="BZ175" s="58" t="s">
        <v>3071</v>
      </c>
      <c r="CA175" s="58" t="s">
        <v>5811</v>
      </c>
      <c r="CB175" s="58" t="s">
        <v>5811</v>
      </c>
      <c r="CC175" s="58" t="s">
        <v>3071</v>
      </c>
      <c r="CD175" s="58" t="s">
        <v>3071</v>
      </c>
      <c r="CE175" s="58" t="s">
        <v>5738</v>
      </c>
      <c r="CF175" s="58" t="s">
        <v>5739</v>
      </c>
    </row>
    <row r="176" s="58" customFormat="1" spans="1:84">
      <c r="A176" s="58">
        <v>38970</v>
      </c>
      <c r="B176" s="58" t="s">
        <v>3071</v>
      </c>
      <c r="C176" s="58" t="s">
        <v>7197</v>
      </c>
      <c r="D176" s="58" t="s">
        <v>3071</v>
      </c>
      <c r="E176" s="58" t="s">
        <v>5721</v>
      </c>
      <c r="F176" s="58" t="s">
        <v>7198</v>
      </c>
      <c r="G176" s="58" t="s">
        <v>714</v>
      </c>
      <c r="H176" s="58" t="s">
        <v>3657</v>
      </c>
      <c r="I176" s="58">
        <v>14500</v>
      </c>
      <c r="J176" s="58" t="s">
        <v>3071</v>
      </c>
      <c r="K176" s="58" t="s">
        <v>3071</v>
      </c>
      <c r="L176" s="58" t="s">
        <v>5773</v>
      </c>
      <c r="M176" s="58" t="s">
        <v>3614</v>
      </c>
      <c r="N176" s="58" t="s">
        <v>3615</v>
      </c>
      <c r="O176" s="58" t="s">
        <v>3071</v>
      </c>
      <c r="P176" s="58" t="s">
        <v>3071</v>
      </c>
      <c r="Q176" s="58" t="s">
        <v>3657</v>
      </c>
      <c r="R176" s="58" t="s">
        <v>6044</v>
      </c>
      <c r="S176" s="58" t="s">
        <v>6045</v>
      </c>
      <c r="T176" s="58" t="s">
        <v>5726</v>
      </c>
      <c r="U176" s="58" t="s">
        <v>3071</v>
      </c>
      <c r="V176" s="58" t="s">
        <v>3068</v>
      </c>
      <c r="W176" s="58" t="s">
        <v>3071</v>
      </c>
      <c r="X176" s="58" t="s">
        <v>7199</v>
      </c>
      <c r="Y176" s="58" t="s">
        <v>5728</v>
      </c>
      <c r="Z176" s="58" t="s">
        <v>7144</v>
      </c>
      <c r="AA176" s="58" t="s">
        <v>3614</v>
      </c>
      <c r="AB176" s="58" t="s">
        <v>3071</v>
      </c>
      <c r="AC176" s="58" t="s">
        <v>6036</v>
      </c>
      <c r="AD176" s="58" t="s">
        <v>3071</v>
      </c>
      <c r="AE176" s="58" t="s">
        <v>3071</v>
      </c>
      <c r="AF176" s="58" t="s">
        <v>3071</v>
      </c>
      <c r="AG176" s="58" t="s">
        <v>3071</v>
      </c>
      <c r="AH176" s="58" t="s">
        <v>3071</v>
      </c>
      <c r="AI176" s="58" t="s">
        <v>3071</v>
      </c>
      <c r="AJ176" s="58" t="s">
        <v>3071</v>
      </c>
      <c r="AK176" s="58" t="s">
        <v>1286</v>
      </c>
      <c r="AL176" s="58" t="s">
        <v>7200</v>
      </c>
      <c r="AM176" s="58" t="s">
        <v>3071</v>
      </c>
      <c r="AN176" s="58" t="s">
        <v>7201</v>
      </c>
      <c r="AO176" s="58" t="s">
        <v>3071</v>
      </c>
      <c r="AP176" s="60">
        <v>45708.4514583333</v>
      </c>
      <c r="AQ176" s="58" t="s">
        <v>3071</v>
      </c>
      <c r="AR176" s="58" t="s">
        <v>7116</v>
      </c>
      <c r="AS176" s="58" t="s">
        <v>3098</v>
      </c>
      <c r="AT176" s="58" t="s">
        <v>5730</v>
      </c>
      <c r="AU176" s="58" t="s">
        <v>7202</v>
      </c>
      <c r="AV176" s="58" t="s">
        <v>3071</v>
      </c>
      <c r="AW176" s="60">
        <v>45660.9582175926</v>
      </c>
      <c r="AX176" s="58" t="s">
        <v>7200</v>
      </c>
      <c r="AY176" s="58" t="s">
        <v>5731</v>
      </c>
      <c r="AZ176" s="58" t="s">
        <v>3071</v>
      </c>
      <c r="BA176" s="58" t="s">
        <v>3071</v>
      </c>
      <c r="BB176" s="58" t="s">
        <v>3071</v>
      </c>
      <c r="BC176" s="58" t="s">
        <v>4918</v>
      </c>
      <c r="BD176" s="58" t="s">
        <v>6047</v>
      </c>
      <c r="BE176" s="58" t="s">
        <v>2841</v>
      </c>
      <c r="BF176" s="58" t="s">
        <v>5734</v>
      </c>
      <c r="BG176" s="58" t="s">
        <v>3071</v>
      </c>
      <c r="BH176" s="58" t="s">
        <v>3071</v>
      </c>
      <c r="BI176" s="58" t="s">
        <v>2803</v>
      </c>
      <c r="BJ176" s="58" t="s">
        <v>3071</v>
      </c>
      <c r="BK176" s="58" t="s">
        <v>3071</v>
      </c>
      <c r="BL176" s="58">
        <v>2930468</v>
      </c>
      <c r="BM176" s="58" t="s">
        <v>7203</v>
      </c>
      <c r="BN176" s="58" t="s">
        <v>3071</v>
      </c>
      <c r="BO176" s="58">
        <v>4834</v>
      </c>
      <c r="BP176" s="58" t="s">
        <v>7149</v>
      </c>
      <c r="BQ176" s="58" t="s">
        <v>3071</v>
      </c>
      <c r="BR176" s="58" t="s">
        <v>7204</v>
      </c>
      <c r="BS176" s="58" t="s">
        <v>1286</v>
      </c>
      <c r="BT176" s="58" t="s">
        <v>3071</v>
      </c>
      <c r="BU176" s="58" t="s">
        <v>3071</v>
      </c>
      <c r="BV176" s="58" t="s">
        <v>5737</v>
      </c>
      <c r="BW176" s="58" t="s">
        <v>3071</v>
      </c>
      <c r="BX176" s="58">
        <v>4834</v>
      </c>
      <c r="BY176" s="58" t="s">
        <v>3071</v>
      </c>
      <c r="BZ176" s="58" t="s">
        <v>3071</v>
      </c>
      <c r="CA176" s="58" t="s">
        <v>5811</v>
      </c>
      <c r="CB176" s="58" t="s">
        <v>5811</v>
      </c>
      <c r="CC176" s="58" t="s">
        <v>3071</v>
      </c>
      <c r="CD176" s="58" t="s">
        <v>3071</v>
      </c>
      <c r="CE176" s="58" t="s">
        <v>5738</v>
      </c>
      <c r="CF176" s="58" t="s">
        <v>5739</v>
      </c>
    </row>
    <row r="177" s="58" customFormat="1" spans="1:84">
      <c r="A177" s="58">
        <v>38973</v>
      </c>
      <c r="B177" s="58" t="s">
        <v>3071</v>
      </c>
      <c r="C177" s="58" t="s">
        <v>7205</v>
      </c>
      <c r="D177" s="58" t="s">
        <v>3071</v>
      </c>
      <c r="E177" s="58" t="s">
        <v>5721</v>
      </c>
      <c r="F177" s="58" t="s">
        <v>7206</v>
      </c>
      <c r="G177" s="58" t="s">
        <v>714</v>
      </c>
      <c r="H177" s="58" t="s">
        <v>5897</v>
      </c>
      <c r="I177" s="58">
        <v>2269.91</v>
      </c>
      <c r="J177" s="58" t="s">
        <v>3071</v>
      </c>
      <c r="K177" s="58" t="s">
        <v>3071</v>
      </c>
      <c r="L177" s="58" t="s">
        <v>5773</v>
      </c>
      <c r="M177" s="58" t="s">
        <v>3614</v>
      </c>
      <c r="N177" s="58" t="s">
        <v>7207</v>
      </c>
      <c r="O177" s="58" t="s">
        <v>3071</v>
      </c>
      <c r="P177" s="58" t="s">
        <v>3071</v>
      </c>
      <c r="Q177" s="58" t="s">
        <v>3631</v>
      </c>
      <c r="R177" s="58" t="s">
        <v>5898</v>
      </c>
      <c r="S177" s="58" t="s">
        <v>5899</v>
      </c>
      <c r="T177" s="58" t="s">
        <v>5726</v>
      </c>
      <c r="U177" s="58" t="s">
        <v>3071</v>
      </c>
      <c r="V177" s="58" t="s">
        <v>3068</v>
      </c>
      <c r="W177" s="58" t="s">
        <v>3071</v>
      </c>
      <c r="X177" s="58" t="s">
        <v>7208</v>
      </c>
      <c r="Y177" s="58" t="s">
        <v>5728</v>
      </c>
      <c r="Z177" s="58" t="s">
        <v>3615</v>
      </c>
      <c r="AA177" s="58" t="s">
        <v>3614</v>
      </c>
      <c r="AB177" s="58" t="s">
        <v>3071</v>
      </c>
      <c r="AC177" s="58" t="s">
        <v>6036</v>
      </c>
      <c r="AD177" s="58" t="s">
        <v>3071</v>
      </c>
      <c r="AE177" s="58" t="s">
        <v>3071</v>
      </c>
      <c r="AF177" s="58" t="s">
        <v>3071</v>
      </c>
      <c r="AG177" s="58" t="s">
        <v>3071</v>
      </c>
      <c r="AH177" s="58" t="s">
        <v>3071</v>
      </c>
      <c r="AI177" s="58" t="s">
        <v>3071</v>
      </c>
      <c r="AJ177" s="58" t="s">
        <v>3071</v>
      </c>
      <c r="AK177" s="58" t="s">
        <v>1286</v>
      </c>
      <c r="AL177" s="58" t="s">
        <v>7209</v>
      </c>
      <c r="AM177" s="58" t="s">
        <v>3071</v>
      </c>
      <c r="AN177" s="58" t="s">
        <v>7210</v>
      </c>
      <c r="AO177" s="58" t="s">
        <v>3071</v>
      </c>
      <c r="AP177" s="60">
        <v>45708.4488310185</v>
      </c>
      <c r="AQ177" s="58" t="s">
        <v>3071</v>
      </c>
      <c r="AR177" s="58" t="s">
        <v>7116</v>
      </c>
      <c r="AS177" s="58" t="s">
        <v>3098</v>
      </c>
      <c r="AT177" s="58" t="s">
        <v>5730</v>
      </c>
      <c r="AU177" s="58" t="s">
        <v>7211</v>
      </c>
      <c r="AV177" s="58" t="s">
        <v>3071</v>
      </c>
      <c r="AW177" s="60">
        <v>45660.6205902778</v>
      </c>
      <c r="AX177" s="58" t="s">
        <v>7209</v>
      </c>
      <c r="AY177" s="58" t="s">
        <v>5731</v>
      </c>
      <c r="AZ177" s="58" t="s">
        <v>3071</v>
      </c>
      <c r="BA177" s="58" t="s">
        <v>3071</v>
      </c>
      <c r="BB177" s="58" t="s">
        <v>3071</v>
      </c>
      <c r="BC177" s="58" t="s">
        <v>5901</v>
      </c>
      <c r="BD177" s="58" t="s">
        <v>5902</v>
      </c>
      <c r="BE177" s="58" t="s">
        <v>2827</v>
      </c>
      <c r="BF177" s="58" t="s">
        <v>5734</v>
      </c>
      <c r="BG177" s="58" t="s">
        <v>3071</v>
      </c>
      <c r="BH177" s="58" t="s">
        <v>3071</v>
      </c>
      <c r="BI177" s="58" t="s">
        <v>2803</v>
      </c>
      <c r="BJ177" s="58" t="s">
        <v>3071</v>
      </c>
      <c r="BK177" s="58" t="s">
        <v>3071</v>
      </c>
      <c r="BL177" s="58">
        <v>3350750</v>
      </c>
      <c r="BM177" s="58" t="s">
        <v>7212</v>
      </c>
      <c r="BN177" s="58" t="s">
        <v>3071</v>
      </c>
      <c r="BO177" s="58">
        <v>2269.91</v>
      </c>
      <c r="BP177" s="58" t="s">
        <v>7149</v>
      </c>
      <c r="BQ177" s="58" t="s">
        <v>3071</v>
      </c>
      <c r="BR177" s="58" t="s">
        <v>7213</v>
      </c>
      <c r="BS177" s="58" t="s">
        <v>1286</v>
      </c>
      <c r="BT177" s="58" t="s">
        <v>3071</v>
      </c>
      <c r="BU177" s="58" t="s">
        <v>3071</v>
      </c>
      <c r="BV177" s="58" t="s">
        <v>5737</v>
      </c>
      <c r="BW177" s="58" t="s">
        <v>3071</v>
      </c>
      <c r="BX177" s="58">
        <v>2269.91</v>
      </c>
      <c r="BY177" s="58" t="s">
        <v>3071</v>
      </c>
      <c r="BZ177" s="58" t="s">
        <v>3071</v>
      </c>
      <c r="CA177" s="58" t="s">
        <v>5811</v>
      </c>
      <c r="CB177" s="58" t="s">
        <v>5811</v>
      </c>
      <c r="CC177" s="58" t="s">
        <v>3071</v>
      </c>
      <c r="CD177" s="58" t="s">
        <v>3071</v>
      </c>
      <c r="CE177" s="58" t="s">
        <v>5738</v>
      </c>
      <c r="CF177" s="58" t="s">
        <v>5739</v>
      </c>
    </row>
    <row r="178" s="58" customFormat="1" spans="1:84">
      <c r="A178" s="58">
        <v>38974</v>
      </c>
      <c r="B178" s="58" t="s">
        <v>3071</v>
      </c>
      <c r="C178" s="58" t="s">
        <v>7214</v>
      </c>
      <c r="D178" s="58" t="s">
        <v>3071</v>
      </c>
      <c r="E178" s="58" t="s">
        <v>5721</v>
      </c>
      <c r="F178" s="58" t="s">
        <v>7215</v>
      </c>
      <c r="G178" s="58" t="s">
        <v>714</v>
      </c>
      <c r="H178" s="58" t="s">
        <v>3407</v>
      </c>
      <c r="I178" s="58">
        <v>7125</v>
      </c>
      <c r="J178" s="58" t="s">
        <v>3071</v>
      </c>
      <c r="K178" s="58" t="s">
        <v>3071</v>
      </c>
      <c r="L178" s="58" t="s">
        <v>5773</v>
      </c>
      <c r="M178" s="58" t="s">
        <v>3614</v>
      </c>
      <c r="N178" s="58" t="s">
        <v>3579</v>
      </c>
      <c r="O178" s="58" t="s">
        <v>3071</v>
      </c>
      <c r="P178" s="58" t="s">
        <v>3071</v>
      </c>
      <c r="Q178" s="58" t="s">
        <v>3407</v>
      </c>
      <c r="R178" s="58" t="s">
        <v>5823</v>
      </c>
      <c r="S178" s="58" t="s">
        <v>5824</v>
      </c>
      <c r="T178" s="58" t="s">
        <v>5726</v>
      </c>
      <c r="U178" s="58" t="s">
        <v>3071</v>
      </c>
      <c r="V178" s="58" t="s">
        <v>3068</v>
      </c>
      <c r="W178" s="58" t="s">
        <v>3071</v>
      </c>
      <c r="X178" s="58" t="s">
        <v>7216</v>
      </c>
      <c r="Y178" s="58" t="s">
        <v>5728</v>
      </c>
      <c r="Z178" s="58" t="s">
        <v>3615</v>
      </c>
      <c r="AA178" s="58" t="s">
        <v>3614</v>
      </c>
      <c r="AB178" s="58" t="s">
        <v>3071</v>
      </c>
      <c r="AC178" s="58" t="s">
        <v>6036</v>
      </c>
      <c r="AD178" s="58" t="s">
        <v>3071</v>
      </c>
      <c r="AE178" s="58" t="s">
        <v>3071</v>
      </c>
      <c r="AF178" s="58" t="s">
        <v>3071</v>
      </c>
      <c r="AG178" s="58" t="s">
        <v>3071</v>
      </c>
      <c r="AH178" s="58" t="s">
        <v>3071</v>
      </c>
      <c r="AI178" s="58" t="s">
        <v>3071</v>
      </c>
      <c r="AJ178" s="58" t="s">
        <v>3071</v>
      </c>
      <c r="AK178" s="58" t="s">
        <v>1286</v>
      </c>
      <c r="AL178" s="58" t="s">
        <v>7217</v>
      </c>
      <c r="AM178" s="58" t="s">
        <v>3071</v>
      </c>
      <c r="AN178" s="58" t="s">
        <v>7218</v>
      </c>
      <c r="AO178" s="58" t="s">
        <v>3071</v>
      </c>
      <c r="AP178" s="60">
        <v>45708.4488541667</v>
      </c>
      <c r="AQ178" s="58" t="s">
        <v>3071</v>
      </c>
      <c r="AR178" s="58" t="s">
        <v>7116</v>
      </c>
      <c r="AS178" s="58" t="s">
        <v>3098</v>
      </c>
      <c r="AT178" s="58" t="s">
        <v>5730</v>
      </c>
      <c r="AU178" s="58" t="s">
        <v>7219</v>
      </c>
      <c r="AV178" s="58" t="s">
        <v>3071</v>
      </c>
      <c r="AW178" s="60">
        <v>45659.6140046296</v>
      </c>
      <c r="AX178" s="58" t="s">
        <v>7217</v>
      </c>
      <c r="AY178" s="58" t="s">
        <v>5731</v>
      </c>
      <c r="AZ178" s="58" t="s">
        <v>3071</v>
      </c>
      <c r="BA178" s="58" t="s">
        <v>3071</v>
      </c>
      <c r="BB178" s="58" t="s">
        <v>3071</v>
      </c>
      <c r="BC178" s="58" t="s">
        <v>3396</v>
      </c>
      <c r="BD178" s="58" t="s">
        <v>5818</v>
      </c>
      <c r="BE178" s="58" t="s">
        <v>2846</v>
      </c>
      <c r="BF178" s="58" t="s">
        <v>5734</v>
      </c>
      <c r="BG178" s="58" t="s">
        <v>3071</v>
      </c>
      <c r="BH178" s="58" t="s">
        <v>3071</v>
      </c>
      <c r="BI178" s="58" t="s">
        <v>2803</v>
      </c>
      <c r="BJ178" s="58" t="s">
        <v>3071</v>
      </c>
      <c r="BK178" s="58" t="s">
        <v>3071</v>
      </c>
      <c r="BL178" s="58">
        <v>2878771</v>
      </c>
      <c r="BM178" s="58" t="s">
        <v>7220</v>
      </c>
      <c r="BN178" s="58" t="s">
        <v>3071</v>
      </c>
      <c r="BO178" s="58">
        <v>2375</v>
      </c>
      <c r="BP178" s="58" t="s">
        <v>7149</v>
      </c>
      <c r="BQ178" s="58" t="s">
        <v>3071</v>
      </c>
      <c r="BR178" s="58" t="s">
        <v>7221</v>
      </c>
      <c r="BS178" s="58" t="s">
        <v>1286</v>
      </c>
      <c r="BT178" s="58" t="s">
        <v>3071</v>
      </c>
      <c r="BU178" s="58" t="s">
        <v>3071</v>
      </c>
      <c r="BV178" s="58" t="s">
        <v>5737</v>
      </c>
      <c r="BW178" s="58" t="s">
        <v>3071</v>
      </c>
      <c r="BX178" s="58">
        <v>2375</v>
      </c>
      <c r="BY178" s="58" t="s">
        <v>3071</v>
      </c>
      <c r="BZ178" s="58" t="s">
        <v>3071</v>
      </c>
      <c r="CA178" s="58" t="s">
        <v>5811</v>
      </c>
      <c r="CB178" s="58" t="s">
        <v>5811</v>
      </c>
      <c r="CC178" s="58" t="s">
        <v>3071</v>
      </c>
      <c r="CD178" s="58" t="s">
        <v>3071</v>
      </c>
      <c r="CE178" s="58" t="s">
        <v>5738</v>
      </c>
      <c r="CF178" s="58" t="s">
        <v>5739</v>
      </c>
    </row>
    <row r="179" s="58" customFormat="1" spans="1:84">
      <c r="A179" s="58">
        <v>38977</v>
      </c>
      <c r="B179" s="58" t="s">
        <v>3071</v>
      </c>
      <c r="C179" s="58" t="s">
        <v>7222</v>
      </c>
      <c r="D179" s="58" t="s">
        <v>3071</v>
      </c>
      <c r="E179" s="58" t="s">
        <v>5721</v>
      </c>
      <c r="F179" s="58" t="s">
        <v>7223</v>
      </c>
      <c r="G179" s="58" t="s">
        <v>714</v>
      </c>
      <c r="H179" s="58" t="s">
        <v>3422</v>
      </c>
      <c r="I179" s="58">
        <v>11700</v>
      </c>
      <c r="J179" s="58" t="s">
        <v>3071</v>
      </c>
      <c r="K179" s="58" t="s">
        <v>3071</v>
      </c>
      <c r="L179" s="58" t="s">
        <v>5773</v>
      </c>
      <c r="M179" s="58" t="s">
        <v>3614</v>
      </c>
      <c r="N179" s="58" t="s">
        <v>3579</v>
      </c>
      <c r="O179" s="58" t="s">
        <v>3071</v>
      </c>
      <c r="P179" s="58" t="s">
        <v>3071</v>
      </c>
      <c r="Q179" s="58" t="s">
        <v>3422</v>
      </c>
      <c r="R179" s="58" t="s">
        <v>5815</v>
      </c>
      <c r="S179" s="58" t="s">
        <v>5816</v>
      </c>
      <c r="T179" s="58" t="s">
        <v>5726</v>
      </c>
      <c r="U179" s="58" t="s">
        <v>3071</v>
      </c>
      <c r="V179" s="58" t="s">
        <v>3068</v>
      </c>
      <c r="W179" s="58" t="s">
        <v>3071</v>
      </c>
      <c r="X179" s="58" t="s">
        <v>7224</v>
      </c>
      <c r="Y179" s="58" t="s">
        <v>5728</v>
      </c>
      <c r="Z179" s="58" t="s">
        <v>3615</v>
      </c>
      <c r="AA179" s="58" t="s">
        <v>3614</v>
      </c>
      <c r="AB179" s="58" t="s">
        <v>3071</v>
      </c>
      <c r="AC179" s="58" t="s">
        <v>6036</v>
      </c>
      <c r="AD179" s="58" t="s">
        <v>3071</v>
      </c>
      <c r="AE179" s="58" t="s">
        <v>3071</v>
      </c>
      <c r="AF179" s="58" t="s">
        <v>3071</v>
      </c>
      <c r="AG179" s="58" t="s">
        <v>3071</v>
      </c>
      <c r="AH179" s="58" t="s">
        <v>3071</v>
      </c>
      <c r="AI179" s="58" t="s">
        <v>3071</v>
      </c>
      <c r="AJ179" s="58" t="s">
        <v>3071</v>
      </c>
      <c r="AK179" s="58" t="s">
        <v>1286</v>
      </c>
      <c r="AL179" s="58" t="s">
        <v>7225</v>
      </c>
      <c r="AM179" s="58" t="s">
        <v>3071</v>
      </c>
      <c r="AN179" s="58" t="s">
        <v>7226</v>
      </c>
      <c r="AO179" s="58" t="s">
        <v>3071</v>
      </c>
      <c r="AP179" s="60">
        <v>45708.4488078704</v>
      </c>
      <c r="AQ179" s="58" t="s">
        <v>3071</v>
      </c>
      <c r="AR179" s="58" t="s">
        <v>7116</v>
      </c>
      <c r="AS179" s="58" t="s">
        <v>3098</v>
      </c>
      <c r="AT179" s="58" t="s">
        <v>5730</v>
      </c>
      <c r="AU179" s="58" t="s">
        <v>7227</v>
      </c>
      <c r="AV179" s="58" t="s">
        <v>3071</v>
      </c>
      <c r="AW179" s="60">
        <v>45659.6128819444</v>
      </c>
      <c r="AX179" s="58" t="s">
        <v>7225</v>
      </c>
      <c r="AY179" s="58" t="s">
        <v>5731</v>
      </c>
      <c r="AZ179" s="58" t="s">
        <v>3071</v>
      </c>
      <c r="BA179" s="58" t="s">
        <v>3071</v>
      </c>
      <c r="BB179" s="58" t="s">
        <v>3071</v>
      </c>
      <c r="BC179" s="58" t="s">
        <v>4135</v>
      </c>
      <c r="BD179" s="58" t="s">
        <v>6199</v>
      </c>
      <c r="BE179" s="58" t="s">
        <v>2911</v>
      </c>
      <c r="BF179" s="58" t="s">
        <v>5734</v>
      </c>
      <c r="BG179" s="58" t="s">
        <v>3071</v>
      </c>
      <c r="BH179" s="58" t="s">
        <v>3071</v>
      </c>
      <c r="BI179" s="58" t="s">
        <v>2803</v>
      </c>
      <c r="BJ179" s="58" t="s">
        <v>3071</v>
      </c>
      <c r="BK179" s="58" t="s">
        <v>3071</v>
      </c>
      <c r="BL179" s="58">
        <v>3052424</v>
      </c>
      <c r="BM179" s="58" t="s">
        <v>7228</v>
      </c>
      <c r="BN179" s="58" t="s">
        <v>3071</v>
      </c>
      <c r="BO179" s="58">
        <v>3900</v>
      </c>
      <c r="BP179" s="58" t="s">
        <v>7149</v>
      </c>
      <c r="BQ179" s="58" t="s">
        <v>3071</v>
      </c>
      <c r="BR179" s="58" t="s">
        <v>7229</v>
      </c>
      <c r="BS179" s="58" t="s">
        <v>1286</v>
      </c>
      <c r="BT179" s="58" t="s">
        <v>3071</v>
      </c>
      <c r="BU179" s="58" t="s">
        <v>3071</v>
      </c>
      <c r="BV179" s="58" t="s">
        <v>5737</v>
      </c>
      <c r="BW179" s="58" t="s">
        <v>3071</v>
      </c>
      <c r="BX179" s="58">
        <v>3900</v>
      </c>
      <c r="BY179" s="58" t="s">
        <v>3071</v>
      </c>
      <c r="BZ179" s="58" t="s">
        <v>3071</v>
      </c>
      <c r="CA179" s="58" t="s">
        <v>5811</v>
      </c>
      <c r="CB179" s="58" t="s">
        <v>5811</v>
      </c>
      <c r="CC179" s="58" t="s">
        <v>3071</v>
      </c>
      <c r="CD179" s="58" t="s">
        <v>3071</v>
      </c>
      <c r="CE179" s="58" t="s">
        <v>5738</v>
      </c>
      <c r="CF179" s="58" t="s">
        <v>5739</v>
      </c>
    </row>
    <row r="180" s="58" customFormat="1" spans="1:84">
      <c r="A180" s="58">
        <v>38980</v>
      </c>
      <c r="B180" s="58" t="s">
        <v>3071</v>
      </c>
      <c r="C180" s="58" t="s">
        <v>7230</v>
      </c>
      <c r="D180" s="58" t="s">
        <v>3071</v>
      </c>
      <c r="E180" s="58" t="s">
        <v>5721</v>
      </c>
      <c r="F180" s="58" t="s">
        <v>7231</v>
      </c>
      <c r="G180" s="58" t="s">
        <v>714</v>
      </c>
      <c r="H180" s="58" t="s">
        <v>3728</v>
      </c>
      <c r="I180" s="58">
        <v>4630</v>
      </c>
      <c r="J180" s="58" t="s">
        <v>3071</v>
      </c>
      <c r="K180" s="58" t="s">
        <v>3071</v>
      </c>
      <c r="L180" s="58" t="s">
        <v>5773</v>
      </c>
      <c r="M180" s="58" t="s">
        <v>3614</v>
      </c>
      <c r="N180" s="58" t="s">
        <v>3579</v>
      </c>
      <c r="O180" s="58" t="s">
        <v>3071</v>
      </c>
      <c r="P180" s="58" t="s">
        <v>3071</v>
      </c>
      <c r="Q180" s="58" t="s">
        <v>3728</v>
      </c>
      <c r="R180" s="58" t="s">
        <v>7232</v>
      </c>
      <c r="S180" s="58" t="s">
        <v>7233</v>
      </c>
      <c r="T180" s="58" t="s">
        <v>5726</v>
      </c>
      <c r="U180" s="58" t="s">
        <v>3071</v>
      </c>
      <c r="V180" s="58" t="s">
        <v>3068</v>
      </c>
      <c r="W180" s="58" t="s">
        <v>3071</v>
      </c>
      <c r="X180" s="58" t="s">
        <v>7234</v>
      </c>
      <c r="Y180" s="58" t="s">
        <v>5728</v>
      </c>
      <c r="Z180" s="58" t="s">
        <v>3615</v>
      </c>
      <c r="AA180" s="58" t="s">
        <v>3614</v>
      </c>
      <c r="AB180" s="58" t="s">
        <v>3071</v>
      </c>
      <c r="AC180" s="58" t="s">
        <v>6036</v>
      </c>
      <c r="AD180" s="58" t="s">
        <v>3071</v>
      </c>
      <c r="AE180" s="58" t="s">
        <v>3071</v>
      </c>
      <c r="AF180" s="58" t="s">
        <v>3071</v>
      </c>
      <c r="AG180" s="58" t="s">
        <v>3071</v>
      </c>
      <c r="AH180" s="58" t="s">
        <v>3071</v>
      </c>
      <c r="AI180" s="58" t="s">
        <v>3071</v>
      </c>
      <c r="AJ180" s="58" t="s">
        <v>3071</v>
      </c>
      <c r="AK180" s="58" t="s">
        <v>1286</v>
      </c>
      <c r="AL180" s="58" t="s">
        <v>7235</v>
      </c>
      <c r="AM180" s="58" t="s">
        <v>3071</v>
      </c>
      <c r="AN180" s="58" t="s">
        <v>7236</v>
      </c>
      <c r="AO180" s="58" t="s">
        <v>3071</v>
      </c>
      <c r="AP180" s="60">
        <v>45708.4514814815</v>
      </c>
      <c r="AQ180" s="58" t="s">
        <v>3071</v>
      </c>
      <c r="AR180" s="58" t="s">
        <v>7116</v>
      </c>
      <c r="AS180" s="58" t="s">
        <v>3098</v>
      </c>
      <c r="AT180" s="58" t="s">
        <v>5730</v>
      </c>
      <c r="AU180" s="58" t="s">
        <v>7237</v>
      </c>
      <c r="AV180" s="58" t="s">
        <v>3071</v>
      </c>
      <c r="AW180" s="60">
        <v>45659.4155208333</v>
      </c>
      <c r="AX180" s="58" t="s">
        <v>7235</v>
      </c>
      <c r="AY180" s="58" t="s">
        <v>5731</v>
      </c>
      <c r="AZ180" s="58" t="s">
        <v>3071</v>
      </c>
      <c r="BA180" s="58" t="s">
        <v>1286</v>
      </c>
      <c r="BB180" s="58" t="s">
        <v>3071</v>
      </c>
      <c r="BC180" s="58" t="s">
        <v>5079</v>
      </c>
      <c r="BD180" s="58" t="s">
        <v>5818</v>
      </c>
      <c r="BE180" s="58" t="s">
        <v>2904</v>
      </c>
      <c r="BF180" s="58" t="s">
        <v>5734</v>
      </c>
      <c r="BG180" s="58" t="s">
        <v>3071</v>
      </c>
      <c r="BH180" s="58" t="s">
        <v>3071</v>
      </c>
      <c r="BI180" s="58" t="s">
        <v>2803</v>
      </c>
      <c r="BJ180" s="58" t="s">
        <v>3071</v>
      </c>
      <c r="BK180" s="58" t="s">
        <v>3071</v>
      </c>
      <c r="BL180" s="58">
        <v>3390062</v>
      </c>
      <c r="BM180" s="58" t="s">
        <v>7238</v>
      </c>
      <c r="BN180" s="58" t="s">
        <v>3071</v>
      </c>
      <c r="BO180" s="58">
        <v>4630</v>
      </c>
      <c r="BP180" s="58" t="s">
        <v>7149</v>
      </c>
      <c r="BQ180" s="58" t="s">
        <v>3071</v>
      </c>
      <c r="BR180" s="58" t="s">
        <v>7239</v>
      </c>
      <c r="BS180" s="58" t="s">
        <v>1286</v>
      </c>
      <c r="BT180" s="58" t="s">
        <v>3071</v>
      </c>
      <c r="BU180" s="58" t="s">
        <v>3071</v>
      </c>
      <c r="BV180" s="58" t="s">
        <v>5737</v>
      </c>
      <c r="BW180" s="58" t="s">
        <v>3071</v>
      </c>
      <c r="BX180" s="58">
        <v>4630</v>
      </c>
      <c r="BY180" s="58" t="s">
        <v>3071</v>
      </c>
      <c r="BZ180" s="58" t="s">
        <v>3071</v>
      </c>
      <c r="CA180" s="58" t="s">
        <v>5811</v>
      </c>
      <c r="CB180" s="58" t="s">
        <v>5811</v>
      </c>
      <c r="CC180" s="58" t="s">
        <v>3071</v>
      </c>
      <c r="CD180" s="58" t="s">
        <v>3071</v>
      </c>
      <c r="CE180" s="58" t="s">
        <v>5738</v>
      </c>
      <c r="CF180" s="58" t="s">
        <v>5739</v>
      </c>
    </row>
    <row r="181" s="58" customFormat="1" spans="1:84">
      <c r="A181" s="58">
        <v>38981</v>
      </c>
      <c r="B181" s="58" t="s">
        <v>3071</v>
      </c>
      <c r="C181" s="58" t="s">
        <v>7240</v>
      </c>
      <c r="D181" s="58" t="s">
        <v>3071</v>
      </c>
      <c r="E181" s="58" t="s">
        <v>5721</v>
      </c>
      <c r="F181" s="58" t="s">
        <v>7241</v>
      </c>
      <c r="G181" s="58" t="s">
        <v>714</v>
      </c>
      <c r="H181" s="58" t="s">
        <v>4345</v>
      </c>
      <c r="I181" s="58">
        <v>44936</v>
      </c>
      <c r="J181" s="58" t="s">
        <v>3071</v>
      </c>
      <c r="K181" s="58" t="s">
        <v>3071</v>
      </c>
      <c r="L181" s="58" t="s">
        <v>5773</v>
      </c>
      <c r="M181" s="58" t="s">
        <v>3614</v>
      </c>
      <c r="N181" s="58" t="s">
        <v>7242</v>
      </c>
      <c r="O181" s="58" t="s">
        <v>3071</v>
      </c>
      <c r="P181" s="58" t="s">
        <v>3071</v>
      </c>
      <c r="Q181" s="58" t="s">
        <v>4345</v>
      </c>
      <c r="R181" s="58" t="s">
        <v>7243</v>
      </c>
      <c r="S181" s="58" t="s">
        <v>7244</v>
      </c>
      <c r="T181" s="58" t="s">
        <v>5726</v>
      </c>
      <c r="U181" s="58" t="s">
        <v>3071</v>
      </c>
      <c r="V181" s="58" t="s">
        <v>3068</v>
      </c>
      <c r="W181" s="58" t="s">
        <v>3071</v>
      </c>
      <c r="X181" s="58" t="s">
        <v>7245</v>
      </c>
      <c r="Y181" s="58" t="s">
        <v>5728</v>
      </c>
      <c r="Z181" s="58" t="s">
        <v>7246</v>
      </c>
      <c r="AA181" s="58" t="s">
        <v>3614</v>
      </c>
      <c r="AB181" s="58" t="s">
        <v>3071</v>
      </c>
      <c r="AC181" s="58" t="s">
        <v>6036</v>
      </c>
      <c r="AD181" s="58" t="s">
        <v>3071</v>
      </c>
      <c r="AE181" s="58" t="s">
        <v>3071</v>
      </c>
      <c r="AF181" s="58" t="s">
        <v>3071</v>
      </c>
      <c r="AG181" s="58" t="s">
        <v>3071</v>
      </c>
      <c r="AH181" s="58" t="s">
        <v>3071</v>
      </c>
      <c r="AI181" s="58" t="s">
        <v>3071</v>
      </c>
      <c r="AJ181" s="58" t="s">
        <v>3071</v>
      </c>
      <c r="AK181" s="58" t="s">
        <v>1286</v>
      </c>
      <c r="AL181" s="58" t="s">
        <v>7247</v>
      </c>
      <c r="AM181" s="58" t="s">
        <v>3071</v>
      </c>
      <c r="AN181" s="58" t="s">
        <v>7248</v>
      </c>
      <c r="AO181" s="58" t="s">
        <v>3071</v>
      </c>
      <c r="AP181" s="60">
        <v>45708.4514467593</v>
      </c>
      <c r="AQ181" s="58" t="s">
        <v>3071</v>
      </c>
      <c r="AR181" s="58" t="s">
        <v>7116</v>
      </c>
      <c r="AS181" s="58" t="s">
        <v>3098</v>
      </c>
      <c r="AT181" s="58" t="s">
        <v>5730</v>
      </c>
      <c r="AU181" s="58" t="s">
        <v>7249</v>
      </c>
      <c r="AV181" s="58" t="s">
        <v>3071</v>
      </c>
      <c r="AW181" s="60">
        <v>45650.6885532407</v>
      </c>
      <c r="AX181" s="58" t="s">
        <v>7247</v>
      </c>
      <c r="AY181" s="58" t="s">
        <v>5731</v>
      </c>
      <c r="AZ181" s="58" t="s">
        <v>3071</v>
      </c>
      <c r="BA181" s="58" t="s">
        <v>3071</v>
      </c>
      <c r="BB181" s="58" t="s">
        <v>3071</v>
      </c>
      <c r="BC181" s="58" t="s">
        <v>4135</v>
      </c>
      <c r="BD181" s="58" t="s">
        <v>6199</v>
      </c>
      <c r="BE181" s="58" t="s">
        <v>2908</v>
      </c>
      <c r="BF181" s="58" t="s">
        <v>5734</v>
      </c>
      <c r="BG181" s="58" t="s">
        <v>3071</v>
      </c>
      <c r="BH181" s="58" t="s">
        <v>3071</v>
      </c>
      <c r="BI181" s="58" t="s">
        <v>2803</v>
      </c>
      <c r="BJ181" s="58" t="s">
        <v>3071</v>
      </c>
      <c r="BK181" s="58" t="s">
        <v>3071</v>
      </c>
      <c r="BL181" s="58">
        <v>2957700</v>
      </c>
      <c r="BM181" s="58" t="s">
        <v>7250</v>
      </c>
      <c r="BN181" s="58" t="s">
        <v>3071</v>
      </c>
      <c r="BO181" s="58">
        <v>44936</v>
      </c>
      <c r="BP181" s="58" t="s">
        <v>7149</v>
      </c>
      <c r="BQ181" s="58" t="s">
        <v>3071</v>
      </c>
      <c r="BR181" s="58" t="s">
        <v>7251</v>
      </c>
      <c r="BS181" s="58" t="s">
        <v>1286</v>
      </c>
      <c r="BT181" s="58" t="s">
        <v>3071</v>
      </c>
      <c r="BU181" s="58" t="s">
        <v>3071</v>
      </c>
      <c r="BV181" s="58" t="s">
        <v>5737</v>
      </c>
      <c r="BW181" s="58" t="s">
        <v>3071</v>
      </c>
      <c r="BX181" s="58">
        <v>44936</v>
      </c>
      <c r="BY181" s="58" t="s">
        <v>3071</v>
      </c>
      <c r="BZ181" s="58" t="s">
        <v>3071</v>
      </c>
      <c r="CA181" s="58" t="s">
        <v>5811</v>
      </c>
      <c r="CB181" s="58" t="s">
        <v>5811</v>
      </c>
      <c r="CC181" s="58" t="s">
        <v>3071</v>
      </c>
      <c r="CD181" s="58" t="s">
        <v>3071</v>
      </c>
      <c r="CE181" s="58" t="s">
        <v>5738</v>
      </c>
      <c r="CF181" s="58" t="s">
        <v>5739</v>
      </c>
    </row>
    <row r="182" s="58" customFormat="1" spans="1:84">
      <c r="A182" s="58">
        <v>38982</v>
      </c>
      <c r="B182" s="58" t="s">
        <v>3071</v>
      </c>
      <c r="C182" s="58" t="s">
        <v>7252</v>
      </c>
      <c r="D182" s="58" t="s">
        <v>3071</v>
      </c>
      <c r="E182" s="58" t="s">
        <v>5721</v>
      </c>
      <c r="F182" s="58" t="s">
        <v>7253</v>
      </c>
      <c r="G182" s="58" t="s">
        <v>714</v>
      </c>
      <c r="H182" s="58" t="s">
        <v>5518</v>
      </c>
      <c r="I182" s="58">
        <v>2095</v>
      </c>
      <c r="J182" s="58" t="s">
        <v>3071</v>
      </c>
      <c r="K182" s="58" t="s">
        <v>3071</v>
      </c>
      <c r="L182" s="58" t="s">
        <v>5773</v>
      </c>
      <c r="M182" s="58" t="s">
        <v>3614</v>
      </c>
      <c r="N182" s="58" t="s">
        <v>7242</v>
      </c>
      <c r="O182" s="58" t="s">
        <v>3071</v>
      </c>
      <c r="P182" s="58" t="s">
        <v>3071</v>
      </c>
      <c r="Q182" s="58" t="s">
        <v>5518</v>
      </c>
      <c r="R182" s="58" t="s">
        <v>6925</v>
      </c>
      <c r="S182" s="58" t="s">
        <v>6926</v>
      </c>
      <c r="T182" s="58" t="s">
        <v>5726</v>
      </c>
      <c r="U182" s="58" t="s">
        <v>3071</v>
      </c>
      <c r="V182" s="58" t="s">
        <v>3068</v>
      </c>
      <c r="W182" s="58" t="s">
        <v>3071</v>
      </c>
      <c r="X182" s="58" t="s">
        <v>7254</v>
      </c>
      <c r="Y182" s="58" t="s">
        <v>5728</v>
      </c>
      <c r="Z182" s="58" t="s">
        <v>7255</v>
      </c>
      <c r="AA182" s="58" t="s">
        <v>3614</v>
      </c>
      <c r="AB182" s="58" t="s">
        <v>3071</v>
      </c>
      <c r="AC182" s="58" t="s">
        <v>6036</v>
      </c>
      <c r="AD182" s="58" t="s">
        <v>3071</v>
      </c>
      <c r="AE182" s="58" t="s">
        <v>3071</v>
      </c>
      <c r="AF182" s="58" t="s">
        <v>3071</v>
      </c>
      <c r="AG182" s="58" t="s">
        <v>3071</v>
      </c>
      <c r="AH182" s="58" t="s">
        <v>3071</v>
      </c>
      <c r="AI182" s="58" t="s">
        <v>3071</v>
      </c>
      <c r="AJ182" s="58" t="s">
        <v>3071</v>
      </c>
      <c r="AK182" s="58" t="s">
        <v>1286</v>
      </c>
      <c r="AL182" s="58" t="s">
        <v>7256</v>
      </c>
      <c r="AM182" s="58" t="s">
        <v>3071</v>
      </c>
      <c r="AN182" s="58" t="s">
        <v>7257</v>
      </c>
      <c r="AO182" s="58" t="s">
        <v>3071</v>
      </c>
      <c r="AP182" s="60">
        <v>45708.4489351852</v>
      </c>
      <c r="AQ182" s="58" t="s">
        <v>3071</v>
      </c>
      <c r="AR182" s="58" t="s">
        <v>7116</v>
      </c>
      <c r="AS182" s="58" t="s">
        <v>3098</v>
      </c>
      <c r="AT182" s="58" t="s">
        <v>5730</v>
      </c>
      <c r="AU182" s="58" t="s">
        <v>7258</v>
      </c>
      <c r="AV182" s="58" t="s">
        <v>3071</v>
      </c>
      <c r="AW182" s="60">
        <v>45636.4586458333</v>
      </c>
      <c r="AX182" s="58" t="s">
        <v>7256</v>
      </c>
      <c r="AY182" s="58" t="s">
        <v>5731</v>
      </c>
      <c r="AZ182" s="58" t="s">
        <v>3071</v>
      </c>
      <c r="BA182" s="58" t="s">
        <v>3071</v>
      </c>
      <c r="BB182" s="58" t="s">
        <v>3071</v>
      </c>
      <c r="BC182" s="58" t="s">
        <v>7259</v>
      </c>
      <c r="BD182" s="58" t="s">
        <v>5732</v>
      </c>
      <c r="BE182" s="58" t="s">
        <v>6930</v>
      </c>
      <c r="BF182" s="58" t="s">
        <v>5734</v>
      </c>
      <c r="BG182" s="58" t="s">
        <v>3071</v>
      </c>
      <c r="BH182" s="58" t="s">
        <v>3071</v>
      </c>
      <c r="BI182" s="58" t="s">
        <v>2803</v>
      </c>
      <c r="BJ182" s="58" t="s">
        <v>3071</v>
      </c>
      <c r="BK182" s="58" t="s">
        <v>3071</v>
      </c>
      <c r="BL182" s="58">
        <v>3392467</v>
      </c>
      <c r="BM182" s="58" t="s">
        <v>7260</v>
      </c>
      <c r="BN182" s="58" t="s">
        <v>3071</v>
      </c>
      <c r="BO182" s="58">
        <v>270</v>
      </c>
      <c r="BP182" s="58" t="s">
        <v>7149</v>
      </c>
      <c r="BQ182" s="58" t="s">
        <v>3071</v>
      </c>
      <c r="BR182" s="58" t="s">
        <v>7261</v>
      </c>
      <c r="BS182" s="58" t="s">
        <v>1286</v>
      </c>
      <c r="BT182" s="58" t="s">
        <v>3071</v>
      </c>
      <c r="BU182" s="58" t="s">
        <v>3071</v>
      </c>
      <c r="BV182" s="58" t="s">
        <v>5737</v>
      </c>
      <c r="BW182" s="58" t="s">
        <v>3071</v>
      </c>
      <c r="BX182" s="58">
        <v>270</v>
      </c>
      <c r="BY182" s="58" t="s">
        <v>3071</v>
      </c>
      <c r="BZ182" s="58" t="s">
        <v>3071</v>
      </c>
      <c r="CA182" s="58" t="s">
        <v>5811</v>
      </c>
      <c r="CB182" s="58" t="s">
        <v>5811</v>
      </c>
      <c r="CC182" s="58" t="s">
        <v>3071</v>
      </c>
      <c r="CD182" s="58" t="s">
        <v>3071</v>
      </c>
      <c r="CE182" s="58" t="s">
        <v>5738</v>
      </c>
      <c r="CF182" s="58" t="s">
        <v>5739</v>
      </c>
    </row>
    <row r="183" s="58" customFormat="1" spans="1:84">
      <c r="A183" s="58">
        <v>38987</v>
      </c>
      <c r="B183" s="58" t="s">
        <v>3071</v>
      </c>
      <c r="C183" s="58" t="s">
        <v>7262</v>
      </c>
      <c r="D183" s="58" t="s">
        <v>3071</v>
      </c>
      <c r="E183" s="58" t="s">
        <v>5721</v>
      </c>
      <c r="F183" s="58" t="s">
        <v>7263</v>
      </c>
      <c r="G183" s="58" t="s">
        <v>714</v>
      </c>
      <c r="H183" s="58" t="s">
        <v>7264</v>
      </c>
      <c r="I183" s="58">
        <v>2912</v>
      </c>
      <c r="J183" s="58" t="s">
        <v>3071</v>
      </c>
      <c r="K183" s="58" t="s">
        <v>3071</v>
      </c>
      <c r="L183" s="58" t="s">
        <v>5773</v>
      </c>
      <c r="M183" s="58" t="s">
        <v>3614</v>
      </c>
      <c r="N183" s="58" t="s">
        <v>7242</v>
      </c>
      <c r="O183" s="58" t="s">
        <v>3071</v>
      </c>
      <c r="P183" s="58" t="s">
        <v>3071</v>
      </c>
      <c r="Q183" s="58" t="s">
        <v>7264</v>
      </c>
      <c r="R183" s="58" t="s">
        <v>7265</v>
      </c>
      <c r="S183" s="58" t="s">
        <v>7266</v>
      </c>
      <c r="T183" s="58" t="s">
        <v>5726</v>
      </c>
      <c r="U183" s="58" t="s">
        <v>3071</v>
      </c>
      <c r="V183" s="58" t="s">
        <v>3068</v>
      </c>
      <c r="W183" s="58" t="s">
        <v>3071</v>
      </c>
      <c r="X183" s="58" t="s">
        <v>7267</v>
      </c>
      <c r="Y183" s="58" t="s">
        <v>5728</v>
      </c>
      <c r="Z183" s="58" t="s">
        <v>7255</v>
      </c>
      <c r="AA183" s="58" t="s">
        <v>3614</v>
      </c>
      <c r="AB183" s="58" t="s">
        <v>3071</v>
      </c>
      <c r="AC183" s="58" t="s">
        <v>6036</v>
      </c>
      <c r="AD183" s="58" t="s">
        <v>3071</v>
      </c>
      <c r="AE183" s="58" t="s">
        <v>3071</v>
      </c>
      <c r="AF183" s="58" t="s">
        <v>3071</v>
      </c>
      <c r="AG183" s="58" t="s">
        <v>3071</v>
      </c>
      <c r="AH183" s="58" t="s">
        <v>3071</v>
      </c>
      <c r="AI183" s="58" t="s">
        <v>3071</v>
      </c>
      <c r="AJ183" s="58" t="s">
        <v>3071</v>
      </c>
      <c r="AK183" s="58" t="s">
        <v>1286</v>
      </c>
      <c r="AL183" s="58" t="s">
        <v>7268</v>
      </c>
      <c r="AM183" s="58" t="s">
        <v>3071</v>
      </c>
      <c r="AN183" s="58" t="s">
        <v>7269</v>
      </c>
      <c r="AO183" s="58" t="s">
        <v>3071</v>
      </c>
      <c r="AP183" s="60">
        <v>45708.4515277778</v>
      </c>
      <c r="AQ183" s="58" t="s">
        <v>3071</v>
      </c>
      <c r="AR183" s="58" t="s">
        <v>7116</v>
      </c>
      <c r="AS183" s="58" t="s">
        <v>3098</v>
      </c>
      <c r="AT183" s="58" t="s">
        <v>5730</v>
      </c>
      <c r="AU183" s="58" t="s">
        <v>7270</v>
      </c>
      <c r="AV183" s="58" t="s">
        <v>3071</v>
      </c>
      <c r="AW183" s="60">
        <v>45636.4537731481</v>
      </c>
      <c r="AX183" s="58" t="s">
        <v>7268</v>
      </c>
      <c r="AY183" s="58" t="s">
        <v>5731</v>
      </c>
      <c r="AZ183" s="58" t="s">
        <v>3071</v>
      </c>
      <c r="BA183" s="58" t="s">
        <v>3071</v>
      </c>
      <c r="BB183" s="58" t="s">
        <v>3071</v>
      </c>
      <c r="BC183" s="58" t="s">
        <v>7271</v>
      </c>
      <c r="BD183" s="58" t="s">
        <v>5732</v>
      </c>
      <c r="BE183" s="58" t="s">
        <v>7272</v>
      </c>
      <c r="BF183" s="58" t="s">
        <v>5734</v>
      </c>
      <c r="BG183" s="58" t="s">
        <v>3071</v>
      </c>
      <c r="BH183" s="58" t="s">
        <v>3071</v>
      </c>
      <c r="BI183" s="58" t="s">
        <v>2803</v>
      </c>
      <c r="BJ183" s="58" t="s">
        <v>3071</v>
      </c>
      <c r="BK183" s="58" t="s">
        <v>3071</v>
      </c>
      <c r="BL183" s="58">
        <v>3392471</v>
      </c>
      <c r="BM183" s="58" t="s">
        <v>7273</v>
      </c>
      <c r="BN183" s="58" t="s">
        <v>3071</v>
      </c>
      <c r="BO183" s="58">
        <v>176</v>
      </c>
      <c r="BP183" s="58" t="s">
        <v>7149</v>
      </c>
      <c r="BQ183" s="58" t="s">
        <v>3071</v>
      </c>
      <c r="BR183" s="58" t="s">
        <v>7274</v>
      </c>
      <c r="BS183" s="58" t="s">
        <v>1286</v>
      </c>
      <c r="BT183" s="58" t="s">
        <v>3071</v>
      </c>
      <c r="BU183" s="58" t="s">
        <v>3071</v>
      </c>
      <c r="BV183" s="58" t="s">
        <v>5737</v>
      </c>
      <c r="BW183" s="58" t="s">
        <v>3071</v>
      </c>
      <c r="BX183" s="58">
        <v>176</v>
      </c>
      <c r="BY183" s="58" t="s">
        <v>3071</v>
      </c>
      <c r="BZ183" s="58" t="s">
        <v>3071</v>
      </c>
      <c r="CA183" s="58" t="s">
        <v>5811</v>
      </c>
      <c r="CB183" s="58" t="s">
        <v>5811</v>
      </c>
      <c r="CC183" s="58" t="s">
        <v>3071</v>
      </c>
      <c r="CD183" s="58" t="s">
        <v>3071</v>
      </c>
      <c r="CE183" s="58" t="s">
        <v>5738</v>
      </c>
      <c r="CF183" s="58" t="s">
        <v>5739</v>
      </c>
    </row>
    <row r="184" s="58" customFormat="1" spans="1:84">
      <c r="A184" s="58">
        <v>38997</v>
      </c>
      <c r="B184" s="58" t="s">
        <v>3071</v>
      </c>
      <c r="C184" s="58" t="s">
        <v>7275</v>
      </c>
      <c r="D184" s="58" t="s">
        <v>3071</v>
      </c>
      <c r="E184" s="58" t="s">
        <v>5721</v>
      </c>
      <c r="F184" s="58" t="s">
        <v>7276</v>
      </c>
      <c r="G184" s="58" t="s">
        <v>714</v>
      </c>
      <c r="H184" s="58" t="s">
        <v>4818</v>
      </c>
      <c r="I184" s="58">
        <v>150.95</v>
      </c>
      <c r="J184" s="58" t="s">
        <v>3071</v>
      </c>
      <c r="K184" s="58" t="s">
        <v>3071</v>
      </c>
      <c r="L184" s="58" t="s">
        <v>5773</v>
      </c>
      <c r="M184" s="58" t="s">
        <v>3614</v>
      </c>
      <c r="N184" s="58" t="s">
        <v>7277</v>
      </c>
      <c r="O184" s="58" t="s">
        <v>3071</v>
      </c>
      <c r="P184" s="58" t="s">
        <v>3071</v>
      </c>
      <c r="Q184" s="58" t="s">
        <v>4818</v>
      </c>
      <c r="R184" s="58" t="s">
        <v>5792</v>
      </c>
      <c r="S184" s="58" t="s">
        <v>5793</v>
      </c>
      <c r="T184" s="58" t="s">
        <v>5726</v>
      </c>
      <c r="U184" s="58" t="s">
        <v>3071</v>
      </c>
      <c r="V184" s="58" t="s">
        <v>3068</v>
      </c>
      <c r="W184" s="58" t="s">
        <v>3071</v>
      </c>
      <c r="X184" s="58" t="s">
        <v>7278</v>
      </c>
      <c r="Y184" s="58" t="s">
        <v>5728</v>
      </c>
      <c r="Z184" s="58" t="s">
        <v>7277</v>
      </c>
      <c r="AA184" s="58" t="s">
        <v>3614</v>
      </c>
      <c r="AB184" s="58" t="s">
        <v>3071</v>
      </c>
      <c r="AC184" s="58" t="s">
        <v>6036</v>
      </c>
      <c r="AD184" s="58" t="s">
        <v>3071</v>
      </c>
      <c r="AE184" s="58" t="s">
        <v>3071</v>
      </c>
      <c r="AF184" s="58" t="s">
        <v>3071</v>
      </c>
      <c r="AG184" s="58" t="s">
        <v>3071</v>
      </c>
      <c r="AH184" s="58" t="s">
        <v>3071</v>
      </c>
      <c r="AI184" s="58" t="s">
        <v>3071</v>
      </c>
      <c r="AJ184" s="58" t="s">
        <v>3071</v>
      </c>
      <c r="AK184" s="58" t="s">
        <v>1286</v>
      </c>
      <c r="AL184" s="58" t="s">
        <v>7279</v>
      </c>
      <c r="AM184" s="58" t="s">
        <v>3071</v>
      </c>
      <c r="AN184" s="58" t="s">
        <v>7280</v>
      </c>
      <c r="AO184" s="58" t="s">
        <v>3071</v>
      </c>
      <c r="AP184" s="60">
        <v>45708.4515046296</v>
      </c>
      <c r="AQ184" s="58" t="s">
        <v>3071</v>
      </c>
      <c r="AR184" s="58" t="s">
        <v>7116</v>
      </c>
      <c r="AS184" s="58" t="s">
        <v>3098</v>
      </c>
      <c r="AT184" s="58" t="s">
        <v>5730</v>
      </c>
      <c r="AU184" s="58" t="s">
        <v>7281</v>
      </c>
      <c r="AV184" s="58" t="s">
        <v>3071</v>
      </c>
      <c r="AW184" s="60">
        <v>45632.4840162037</v>
      </c>
      <c r="AX184" s="58" t="s">
        <v>7279</v>
      </c>
      <c r="AY184" s="58" t="s">
        <v>5731</v>
      </c>
      <c r="AZ184" s="58" t="s">
        <v>3071</v>
      </c>
      <c r="BA184" s="58" t="s">
        <v>3071</v>
      </c>
      <c r="BB184" s="58" t="s">
        <v>3071</v>
      </c>
      <c r="BC184" s="58" t="s">
        <v>7282</v>
      </c>
      <c r="BD184" s="58" t="s">
        <v>5732</v>
      </c>
      <c r="BE184" s="58" t="s">
        <v>5795</v>
      </c>
      <c r="BF184" s="58" t="s">
        <v>5734</v>
      </c>
      <c r="BG184" s="58" t="s">
        <v>3071</v>
      </c>
      <c r="BH184" s="58" t="s">
        <v>3071</v>
      </c>
      <c r="BI184" s="58" t="s">
        <v>2803</v>
      </c>
      <c r="BJ184" s="58" t="s">
        <v>3071</v>
      </c>
      <c r="BK184" s="58" t="s">
        <v>3071</v>
      </c>
      <c r="BL184" s="58">
        <v>3368966</v>
      </c>
      <c r="BM184" s="58" t="s">
        <v>7283</v>
      </c>
      <c r="BN184" s="58" t="s">
        <v>3071</v>
      </c>
      <c r="BO184" s="58">
        <v>121.95</v>
      </c>
      <c r="BP184" s="58" t="s">
        <v>7149</v>
      </c>
      <c r="BQ184" s="58" t="s">
        <v>3071</v>
      </c>
      <c r="BR184" s="58" t="s">
        <v>7284</v>
      </c>
      <c r="BS184" s="58" t="s">
        <v>1286</v>
      </c>
      <c r="BT184" s="58" t="s">
        <v>3071</v>
      </c>
      <c r="BU184" s="58" t="s">
        <v>3071</v>
      </c>
      <c r="BV184" s="58" t="s">
        <v>5737</v>
      </c>
      <c r="BW184" s="58" t="s">
        <v>3071</v>
      </c>
      <c r="BX184" s="58">
        <v>121.95</v>
      </c>
      <c r="BY184" s="58" t="s">
        <v>3071</v>
      </c>
      <c r="BZ184" s="58" t="s">
        <v>3071</v>
      </c>
      <c r="CA184" s="58" t="s">
        <v>5811</v>
      </c>
      <c r="CB184" s="58" t="s">
        <v>5811</v>
      </c>
      <c r="CC184" s="58" t="s">
        <v>3071</v>
      </c>
      <c r="CD184" s="58" t="s">
        <v>3071</v>
      </c>
      <c r="CE184" s="58" t="s">
        <v>5738</v>
      </c>
      <c r="CF184" s="58" t="s">
        <v>5739</v>
      </c>
    </row>
    <row r="185" s="58" customFormat="1" spans="1:84">
      <c r="A185" s="58">
        <v>38999</v>
      </c>
      <c r="B185" s="58" t="s">
        <v>3071</v>
      </c>
      <c r="C185" s="58" t="s">
        <v>7285</v>
      </c>
      <c r="D185" s="58" t="s">
        <v>3071</v>
      </c>
      <c r="E185" s="58" t="s">
        <v>5721</v>
      </c>
      <c r="F185" s="58" t="s">
        <v>7286</v>
      </c>
      <c r="G185" s="58" t="s">
        <v>714</v>
      </c>
      <c r="H185" s="58" t="s">
        <v>4818</v>
      </c>
      <c r="I185" s="58">
        <v>1813.4</v>
      </c>
      <c r="J185" s="58" t="s">
        <v>3071</v>
      </c>
      <c r="K185" s="58" t="s">
        <v>3071</v>
      </c>
      <c r="L185" s="58" t="s">
        <v>5773</v>
      </c>
      <c r="M185" s="58" t="s">
        <v>3614</v>
      </c>
      <c r="N185" s="58" t="s">
        <v>7287</v>
      </c>
      <c r="O185" s="58" t="s">
        <v>3071</v>
      </c>
      <c r="P185" s="58" t="s">
        <v>3071</v>
      </c>
      <c r="Q185" s="58" t="s">
        <v>4818</v>
      </c>
      <c r="R185" s="58" t="s">
        <v>5792</v>
      </c>
      <c r="S185" s="58" t="s">
        <v>5793</v>
      </c>
      <c r="T185" s="58" t="s">
        <v>5726</v>
      </c>
      <c r="U185" s="58" t="s">
        <v>3071</v>
      </c>
      <c r="V185" s="58" t="s">
        <v>3068</v>
      </c>
      <c r="W185" s="58" t="s">
        <v>3071</v>
      </c>
      <c r="X185" s="58" t="s">
        <v>7288</v>
      </c>
      <c r="Y185" s="58" t="s">
        <v>5728</v>
      </c>
      <c r="Z185" s="58" t="s">
        <v>7289</v>
      </c>
      <c r="AA185" s="58" t="s">
        <v>3614</v>
      </c>
      <c r="AB185" s="58" t="s">
        <v>3071</v>
      </c>
      <c r="AC185" s="58" t="s">
        <v>6036</v>
      </c>
      <c r="AD185" s="58" t="s">
        <v>3071</v>
      </c>
      <c r="AE185" s="58" t="s">
        <v>3071</v>
      </c>
      <c r="AF185" s="58" t="s">
        <v>3071</v>
      </c>
      <c r="AG185" s="58" t="s">
        <v>3071</v>
      </c>
      <c r="AH185" s="58" t="s">
        <v>3071</v>
      </c>
      <c r="AI185" s="58" t="s">
        <v>3071</v>
      </c>
      <c r="AJ185" s="58" t="s">
        <v>3071</v>
      </c>
      <c r="AK185" s="58" t="s">
        <v>1286</v>
      </c>
      <c r="AL185" s="58" t="s">
        <v>7290</v>
      </c>
      <c r="AM185" s="58" t="s">
        <v>3071</v>
      </c>
      <c r="AN185" s="58" t="s">
        <v>7291</v>
      </c>
      <c r="AO185" s="58" t="s">
        <v>3071</v>
      </c>
      <c r="AP185" s="60">
        <v>45708.4487731481</v>
      </c>
      <c r="AQ185" s="58" t="s">
        <v>3071</v>
      </c>
      <c r="AR185" s="58" t="s">
        <v>7116</v>
      </c>
      <c r="AS185" s="58" t="s">
        <v>3098</v>
      </c>
      <c r="AT185" s="58" t="s">
        <v>5730</v>
      </c>
      <c r="AU185" s="58" t="s">
        <v>7292</v>
      </c>
      <c r="AV185" s="58" t="s">
        <v>3071</v>
      </c>
      <c r="AW185" s="60">
        <v>45617.6792708333</v>
      </c>
      <c r="AX185" s="58" t="s">
        <v>7290</v>
      </c>
      <c r="AY185" s="58" t="s">
        <v>5731</v>
      </c>
      <c r="AZ185" s="58" t="s">
        <v>3071</v>
      </c>
      <c r="BA185" s="58" t="s">
        <v>3071</v>
      </c>
      <c r="BB185" s="58" t="s">
        <v>3071</v>
      </c>
      <c r="BC185" s="58" t="s">
        <v>2149</v>
      </c>
      <c r="BD185" s="58" t="s">
        <v>5732</v>
      </c>
      <c r="BE185" s="58" t="s">
        <v>5795</v>
      </c>
      <c r="BF185" s="58" t="s">
        <v>5734</v>
      </c>
      <c r="BG185" s="58" t="s">
        <v>3071</v>
      </c>
      <c r="BH185" s="58" t="s">
        <v>3071</v>
      </c>
      <c r="BI185" s="58" t="s">
        <v>2803</v>
      </c>
      <c r="BJ185" s="58" t="s">
        <v>3071</v>
      </c>
      <c r="BK185" s="58" t="s">
        <v>3071</v>
      </c>
      <c r="BL185" s="58">
        <v>3355034</v>
      </c>
      <c r="BM185" s="58" t="s">
        <v>7293</v>
      </c>
      <c r="BN185" s="58" t="s">
        <v>3071</v>
      </c>
      <c r="BO185" s="58">
        <v>1187.2</v>
      </c>
      <c r="BP185" s="58" t="s">
        <v>7149</v>
      </c>
      <c r="BQ185" s="58" t="s">
        <v>3071</v>
      </c>
      <c r="BR185" s="58" t="s">
        <v>7294</v>
      </c>
      <c r="BS185" s="58" t="s">
        <v>1286</v>
      </c>
      <c r="BT185" s="58" t="s">
        <v>3071</v>
      </c>
      <c r="BU185" s="58" t="s">
        <v>3071</v>
      </c>
      <c r="BV185" s="58" t="s">
        <v>5737</v>
      </c>
      <c r="BW185" s="58" t="s">
        <v>3071</v>
      </c>
      <c r="BX185" s="58">
        <v>1187.2</v>
      </c>
      <c r="BY185" s="58" t="s">
        <v>3071</v>
      </c>
      <c r="BZ185" s="58" t="s">
        <v>3071</v>
      </c>
      <c r="CA185" s="58" t="s">
        <v>5811</v>
      </c>
      <c r="CB185" s="58" t="s">
        <v>5811</v>
      </c>
      <c r="CC185" s="58" t="s">
        <v>3071</v>
      </c>
      <c r="CD185" s="58" t="s">
        <v>3071</v>
      </c>
      <c r="CE185" s="58" t="s">
        <v>5738</v>
      </c>
      <c r="CF185" s="58" t="s">
        <v>5739</v>
      </c>
    </row>
    <row r="186" s="58" customFormat="1" spans="1:84">
      <c r="A186" s="58">
        <v>39346</v>
      </c>
      <c r="B186" s="58" t="s">
        <v>3071</v>
      </c>
      <c r="C186" s="58" t="s">
        <v>3071</v>
      </c>
      <c r="D186" s="58" t="s">
        <v>3071</v>
      </c>
      <c r="E186" s="58" t="s">
        <v>5721</v>
      </c>
      <c r="F186" s="58" t="s">
        <v>7295</v>
      </c>
      <c r="G186" s="58" t="s">
        <v>714</v>
      </c>
      <c r="H186" s="58" t="s">
        <v>7067</v>
      </c>
      <c r="I186" s="58">
        <v>-23146</v>
      </c>
      <c r="J186" s="58" t="s">
        <v>3071</v>
      </c>
      <c r="K186" s="58" t="s">
        <v>3071</v>
      </c>
      <c r="L186" s="58" t="s">
        <v>5773</v>
      </c>
      <c r="M186" s="58" t="s">
        <v>7296</v>
      </c>
      <c r="N186" s="58" t="s">
        <v>7242</v>
      </c>
      <c r="O186" s="58" t="s">
        <v>3071</v>
      </c>
      <c r="P186" s="58" t="s">
        <v>3071</v>
      </c>
      <c r="Q186" s="58" t="s">
        <v>7067</v>
      </c>
      <c r="R186" s="58" t="s">
        <v>7109</v>
      </c>
      <c r="S186" s="58" t="s">
        <v>7297</v>
      </c>
      <c r="T186" s="58" t="s">
        <v>3071</v>
      </c>
      <c r="U186" s="58" t="s">
        <v>3071</v>
      </c>
      <c r="V186" s="58" t="s">
        <v>3068</v>
      </c>
      <c r="W186" s="58" t="s">
        <v>3071</v>
      </c>
      <c r="X186" s="58" t="s">
        <v>7070</v>
      </c>
      <c r="Y186" s="58" t="s">
        <v>7110</v>
      </c>
      <c r="Z186" s="58" t="s">
        <v>7296</v>
      </c>
      <c r="AA186" s="58" t="s">
        <v>7296</v>
      </c>
      <c r="AB186" s="58" t="s">
        <v>5755</v>
      </c>
      <c r="AC186" s="58" t="s">
        <v>6036</v>
      </c>
      <c r="AD186" s="58" t="s">
        <v>3071</v>
      </c>
      <c r="AE186" s="58" t="s">
        <v>3071</v>
      </c>
      <c r="AF186" s="58" t="s">
        <v>3071</v>
      </c>
      <c r="AG186" s="58" t="s">
        <v>3071</v>
      </c>
      <c r="AH186" s="58" t="s">
        <v>3071</v>
      </c>
      <c r="AI186" s="58" t="s">
        <v>3071</v>
      </c>
      <c r="AJ186" s="58" t="s">
        <v>3071</v>
      </c>
      <c r="AK186" s="58" t="s">
        <v>1286</v>
      </c>
      <c r="AL186" s="58" t="s">
        <v>7298</v>
      </c>
      <c r="AM186" s="58" t="s">
        <v>3071</v>
      </c>
      <c r="AN186" s="58" t="s">
        <v>7299</v>
      </c>
      <c r="AO186" s="58" t="s">
        <v>3071</v>
      </c>
      <c r="AP186" s="60">
        <v>45707.6576273148</v>
      </c>
      <c r="AQ186" s="58" t="s">
        <v>3071</v>
      </c>
      <c r="AR186" s="58" t="s">
        <v>7116</v>
      </c>
      <c r="AS186" s="58" t="s">
        <v>3098</v>
      </c>
      <c r="AT186" s="58" t="s">
        <v>733</v>
      </c>
      <c r="AU186" s="58" t="s">
        <v>7300</v>
      </c>
      <c r="AV186" s="58" t="s">
        <v>3071</v>
      </c>
      <c r="AW186" s="60">
        <v>45635.7494907407</v>
      </c>
      <c r="AX186" s="58" t="s">
        <v>7298</v>
      </c>
      <c r="AY186" s="58" t="s">
        <v>5731</v>
      </c>
      <c r="AZ186" s="58" t="s">
        <v>3071</v>
      </c>
      <c r="BA186" s="58" t="s">
        <v>3071</v>
      </c>
      <c r="BB186" s="58" t="s">
        <v>3071</v>
      </c>
      <c r="BC186" s="58" t="s">
        <v>3071</v>
      </c>
      <c r="BD186" s="58" t="s">
        <v>7074</v>
      </c>
      <c r="BE186" s="58" t="s">
        <v>3071</v>
      </c>
      <c r="BF186" s="58" t="s">
        <v>5734</v>
      </c>
      <c r="BG186" s="58" t="s">
        <v>3071</v>
      </c>
      <c r="BH186" s="58" t="s">
        <v>3071</v>
      </c>
      <c r="BI186" s="58" t="s">
        <v>733</v>
      </c>
      <c r="BJ186" s="58" t="s">
        <v>3071</v>
      </c>
      <c r="BK186" s="58" t="s">
        <v>3071</v>
      </c>
      <c r="BL186" s="58" t="s">
        <v>3071</v>
      </c>
      <c r="BM186" s="58" t="s">
        <v>3071</v>
      </c>
      <c r="BN186" s="58">
        <v>-23146</v>
      </c>
      <c r="BO186" s="58" t="s">
        <v>3071</v>
      </c>
      <c r="BP186" s="58" t="s">
        <v>7149</v>
      </c>
      <c r="BQ186" s="58" t="s">
        <v>3071</v>
      </c>
      <c r="BR186" s="58" t="s">
        <v>3071</v>
      </c>
      <c r="BS186" s="58" t="s">
        <v>3071</v>
      </c>
      <c r="BT186" s="58" t="s">
        <v>1286</v>
      </c>
      <c r="BU186" s="58" t="s">
        <v>3071</v>
      </c>
      <c r="BV186" s="58" t="s">
        <v>5737</v>
      </c>
      <c r="BW186" s="58" t="s">
        <v>3071</v>
      </c>
      <c r="BX186" s="58">
        <v>-23146</v>
      </c>
      <c r="BY186" s="58" t="s">
        <v>3071</v>
      </c>
      <c r="BZ186" s="58" t="s">
        <v>3071</v>
      </c>
      <c r="CA186" s="58" t="s">
        <v>5811</v>
      </c>
      <c r="CB186" s="58" t="s">
        <v>5811</v>
      </c>
      <c r="CC186" s="58" t="s">
        <v>3071</v>
      </c>
      <c r="CD186" s="58" t="s">
        <v>3071</v>
      </c>
      <c r="CE186" s="58" t="s">
        <v>5738</v>
      </c>
      <c r="CF186" s="58" t="s">
        <v>5739</v>
      </c>
    </row>
    <row r="187" s="58" customFormat="1" spans="1:84">
      <c r="A187" s="58">
        <v>39403</v>
      </c>
      <c r="B187" s="58" t="s">
        <v>5801</v>
      </c>
      <c r="C187" s="58" t="s">
        <v>3071</v>
      </c>
      <c r="D187" s="58" t="s">
        <v>7301</v>
      </c>
      <c r="E187" s="58" t="s">
        <v>5721</v>
      </c>
      <c r="F187" s="58" t="s">
        <v>7302</v>
      </c>
      <c r="G187" s="58" t="s">
        <v>714</v>
      </c>
      <c r="H187" s="58" t="s">
        <v>6167</v>
      </c>
      <c r="I187" s="58">
        <v>4722</v>
      </c>
      <c r="J187" s="58" t="s">
        <v>3071</v>
      </c>
      <c r="K187" s="58" t="s">
        <v>3071</v>
      </c>
      <c r="L187" s="58" t="s">
        <v>5773</v>
      </c>
      <c r="M187" s="58" t="s">
        <v>7296</v>
      </c>
      <c r="N187" s="58" t="s">
        <v>7296</v>
      </c>
      <c r="O187" s="58" t="s">
        <v>3071</v>
      </c>
      <c r="P187" s="58" t="s">
        <v>3071</v>
      </c>
      <c r="Q187" s="58" t="s">
        <v>6167</v>
      </c>
      <c r="R187" s="58" t="s">
        <v>6169</v>
      </c>
      <c r="S187" s="58" t="s">
        <v>6170</v>
      </c>
      <c r="T187" s="58" t="s">
        <v>3071</v>
      </c>
      <c r="U187" s="58" t="s">
        <v>3071</v>
      </c>
      <c r="V187" s="58" t="s">
        <v>3068</v>
      </c>
      <c r="W187" s="58" t="s">
        <v>3071</v>
      </c>
      <c r="X187" s="58" t="s">
        <v>7303</v>
      </c>
      <c r="Y187" s="58" t="s">
        <v>5728</v>
      </c>
      <c r="Z187" s="58" t="s">
        <v>7296</v>
      </c>
      <c r="AA187" s="58" t="s">
        <v>7055</v>
      </c>
      <c r="AB187" s="58" t="s">
        <v>5755</v>
      </c>
      <c r="AC187" s="58" t="s">
        <v>6036</v>
      </c>
      <c r="AD187" s="58" t="s">
        <v>3071</v>
      </c>
      <c r="AE187" s="58" t="s">
        <v>3071</v>
      </c>
      <c r="AF187" s="58" t="s">
        <v>5756</v>
      </c>
      <c r="AG187" s="58" t="s">
        <v>3071</v>
      </c>
      <c r="AH187" s="58" t="s">
        <v>3071</v>
      </c>
      <c r="AI187" s="58" t="s">
        <v>5756</v>
      </c>
      <c r="AJ187" s="58" t="s">
        <v>3071</v>
      </c>
      <c r="AK187" s="58" t="s">
        <v>1286</v>
      </c>
      <c r="AL187" s="58" t="s">
        <v>7304</v>
      </c>
      <c r="AM187" s="58" t="s">
        <v>3071</v>
      </c>
      <c r="AN187" s="58" t="s">
        <v>6697</v>
      </c>
      <c r="AO187" s="58" t="s">
        <v>3071</v>
      </c>
      <c r="AP187" s="60">
        <v>45730.4913310185</v>
      </c>
      <c r="AQ187" s="58" t="s">
        <v>3071</v>
      </c>
      <c r="AR187" s="58" t="s">
        <v>4241</v>
      </c>
      <c r="AS187" s="58" t="s">
        <v>3098</v>
      </c>
      <c r="AT187" s="58" t="s">
        <v>5730</v>
      </c>
      <c r="AU187" s="58" t="s">
        <v>7305</v>
      </c>
      <c r="AV187" s="58" t="s">
        <v>3071</v>
      </c>
      <c r="AW187" s="60">
        <v>45707.7320833333</v>
      </c>
      <c r="AX187" s="58" t="s">
        <v>7304</v>
      </c>
      <c r="AY187" s="58" t="s">
        <v>5731</v>
      </c>
      <c r="AZ187" s="58" t="s">
        <v>3071</v>
      </c>
      <c r="BA187" s="58" t="s">
        <v>3071</v>
      </c>
      <c r="BB187" s="58" t="s">
        <v>3071</v>
      </c>
      <c r="BC187" s="58" t="s">
        <v>3071</v>
      </c>
      <c r="BD187" s="58" t="s">
        <v>5983</v>
      </c>
      <c r="BE187" s="58" t="s">
        <v>6175</v>
      </c>
      <c r="BF187" s="58" t="s">
        <v>5734</v>
      </c>
      <c r="BG187" s="58" t="s">
        <v>3071</v>
      </c>
      <c r="BH187" s="58" t="s">
        <v>3071</v>
      </c>
      <c r="BI187" s="58" t="s">
        <v>2803</v>
      </c>
      <c r="BJ187" s="58" t="s">
        <v>3071</v>
      </c>
      <c r="BK187" s="58" t="s">
        <v>3071</v>
      </c>
      <c r="BL187" s="58" t="s">
        <v>3071</v>
      </c>
      <c r="BM187" s="58" t="s">
        <v>3071</v>
      </c>
      <c r="BN187" s="58">
        <v>4722</v>
      </c>
      <c r="BO187" s="58" t="s">
        <v>3071</v>
      </c>
      <c r="BP187" s="58" t="s">
        <v>6981</v>
      </c>
      <c r="BQ187" s="58" t="s">
        <v>3071</v>
      </c>
      <c r="BR187" s="58" t="s">
        <v>3071</v>
      </c>
      <c r="BS187" s="58" t="s">
        <v>3071</v>
      </c>
      <c r="BT187" s="58" t="s">
        <v>3071</v>
      </c>
      <c r="BU187" s="58" t="s">
        <v>3071</v>
      </c>
      <c r="BV187" s="58" t="s">
        <v>5737</v>
      </c>
      <c r="BW187" s="58" t="s">
        <v>3071</v>
      </c>
      <c r="BX187" s="58">
        <v>4722</v>
      </c>
      <c r="BY187" s="58" t="s">
        <v>3071</v>
      </c>
      <c r="BZ187" s="58" t="s">
        <v>3071</v>
      </c>
      <c r="CA187" s="58" t="s">
        <v>3071</v>
      </c>
      <c r="CB187" s="58" t="s">
        <v>3071</v>
      </c>
      <c r="CC187" s="58" t="s">
        <v>3071</v>
      </c>
      <c r="CD187" s="58" t="s">
        <v>7050</v>
      </c>
      <c r="CE187" s="58" t="s">
        <v>5738</v>
      </c>
      <c r="CF187" s="58" t="s">
        <v>5739</v>
      </c>
    </row>
    <row r="188" s="58" customFormat="1" spans="1:84">
      <c r="A188" s="58">
        <v>39481</v>
      </c>
      <c r="B188" s="58" t="s">
        <v>5801</v>
      </c>
      <c r="C188" s="58" t="s">
        <v>3071</v>
      </c>
      <c r="D188" s="58" t="s">
        <v>7306</v>
      </c>
      <c r="E188" s="58" t="s">
        <v>5721</v>
      </c>
      <c r="F188" s="58" t="s">
        <v>7307</v>
      </c>
      <c r="G188" s="58" t="s">
        <v>714</v>
      </c>
      <c r="H188" s="58" t="s">
        <v>6727</v>
      </c>
      <c r="I188" s="58">
        <v>13480</v>
      </c>
      <c r="J188" s="58" t="s">
        <v>3071</v>
      </c>
      <c r="K188" s="58" t="s">
        <v>3071</v>
      </c>
      <c r="L188" s="58" t="s">
        <v>5773</v>
      </c>
      <c r="M188" s="58" t="s">
        <v>7308</v>
      </c>
      <c r="N188" s="58" t="s">
        <v>7308</v>
      </c>
      <c r="O188" s="58" t="s">
        <v>3071</v>
      </c>
      <c r="P188" s="58" t="s">
        <v>3071</v>
      </c>
      <c r="Q188" s="58" t="s">
        <v>6727</v>
      </c>
      <c r="R188" s="58" t="s">
        <v>6728</v>
      </c>
      <c r="S188" s="58" t="s">
        <v>6729</v>
      </c>
      <c r="T188" s="58" t="s">
        <v>3071</v>
      </c>
      <c r="U188" s="58" t="s">
        <v>3071</v>
      </c>
      <c r="V188" s="58" t="s">
        <v>3068</v>
      </c>
      <c r="W188" s="58" t="s">
        <v>3071</v>
      </c>
      <c r="X188" s="58" t="s">
        <v>7309</v>
      </c>
      <c r="Y188" s="58" t="s">
        <v>5728</v>
      </c>
      <c r="Z188" s="58" t="s">
        <v>7308</v>
      </c>
      <c r="AA188" s="58" t="s">
        <v>7055</v>
      </c>
      <c r="AB188" s="58" t="s">
        <v>5755</v>
      </c>
      <c r="AC188" s="58" t="s">
        <v>6036</v>
      </c>
      <c r="AD188" s="58" t="s">
        <v>3071</v>
      </c>
      <c r="AE188" s="58" t="s">
        <v>3071</v>
      </c>
      <c r="AF188" s="58" t="s">
        <v>5756</v>
      </c>
      <c r="AG188" s="58" t="s">
        <v>3071</v>
      </c>
      <c r="AH188" s="58" t="s">
        <v>3071</v>
      </c>
      <c r="AI188" s="58" t="s">
        <v>5756</v>
      </c>
      <c r="AJ188" s="58" t="s">
        <v>3071</v>
      </c>
      <c r="AK188" s="58" t="s">
        <v>1286</v>
      </c>
      <c r="AL188" s="58" t="s">
        <v>7310</v>
      </c>
      <c r="AM188" s="58" t="s">
        <v>3071</v>
      </c>
      <c r="AN188" s="58" t="s">
        <v>6785</v>
      </c>
      <c r="AO188" s="58" t="s">
        <v>3071</v>
      </c>
      <c r="AP188" s="60">
        <v>45730.4621759259</v>
      </c>
      <c r="AQ188" s="58" t="s">
        <v>3071</v>
      </c>
      <c r="AR188" s="58" t="s">
        <v>4241</v>
      </c>
      <c r="AS188" s="58" t="s">
        <v>3098</v>
      </c>
      <c r="AT188" s="58" t="s">
        <v>5730</v>
      </c>
      <c r="AU188" s="58" t="s">
        <v>7311</v>
      </c>
      <c r="AV188" s="58" t="s">
        <v>3071</v>
      </c>
      <c r="AW188" s="60">
        <v>45706.7502777778</v>
      </c>
      <c r="AX188" s="58" t="s">
        <v>7310</v>
      </c>
      <c r="AY188" s="58" t="s">
        <v>5731</v>
      </c>
      <c r="AZ188" s="58" t="s">
        <v>3071</v>
      </c>
      <c r="BA188" s="58" t="s">
        <v>3071</v>
      </c>
      <c r="BB188" s="58" t="s">
        <v>3071</v>
      </c>
      <c r="BC188" s="58" t="s">
        <v>3071</v>
      </c>
      <c r="BD188" s="58" t="s">
        <v>5983</v>
      </c>
      <c r="BE188" s="58" t="s">
        <v>6731</v>
      </c>
      <c r="BF188" s="58" t="s">
        <v>5734</v>
      </c>
      <c r="BG188" s="58" t="s">
        <v>3071</v>
      </c>
      <c r="BH188" s="58" t="s">
        <v>3071</v>
      </c>
      <c r="BI188" s="58" t="s">
        <v>5787</v>
      </c>
      <c r="BJ188" s="58" t="s">
        <v>3071</v>
      </c>
      <c r="BK188" s="58" t="s">
        <v>3071</v>
      </c>
      <c r="BL188" s="58" t="s">
        <v>3071</v>
      </c>
      <c r="BM188" s="58" t="s">
        <v>3071</v>
      </c>
      <c r="BN188" s="58">
        <v>13480</v>
      </c>
      <c r="BO188" s="58" t="s">
        <v>3071</v>
      </c>
      <c r="BP188" s="58" t="s">
        <v>6981</v>
      </c>
      <c r="BQ188" s="58" t="s">
        <v>3071</v>
      </c>
      <c r="BR188" s="58" t="s">
        <v>3071</v>
      </c>
      <c r="BS188" s="58" t="s">
        <v>3071</v>
      </c>
      <c r="BT188" s="58" t="s">
        <v>3071</v>
      </c>
      <c r="BU188" s="58" t="s">
        <v>3071</v>
      </c>
      <c r="BV188" s="58" t="s">
        <v>5737</v>
      </c>
      <c r="BW188" s="58" t="s">
        <v>3071</v>
      </c>
      <c r="BX188" s="58">
        <v>13480</v>
      </c>
      <c r="BY188" s="58" t="s">
        <v>3071</v>
      </c>
      <c r="BZ188" s="58" t="s">
        <v>3071</v>
      </c>
      <c r="CA188" s="58" t="s">
        <v>3071</v>
      </c>
      <c r="CB188" s="58" t="s">
        <v>3071</v>
      </c>
      <c r="CC188" s="58" t="s">
        <v>3071</v>
      </c>
      <c r="CD188" s="58" t="s">
        <v>7050</v>
      </c>
      <c r="CE188" s="58" t="s">
        <v>5738</v>
      </c>
      <c r="CF188" s="58" t="s">
        <v>5739</v>
      </c>
    </row>
    <row r="189" s="58" customFormat="1" spans="1:84">
      <c r="A189" s="58">
        <v>39528</v>
      </c>
      <c r="B189" s="58" t="s">
        <v>3071</v>
      </c>
      <c r="C189" s="58" t="s">
        <v>7312</v>
      </c>
      <c r="D189" s="58" t="s">
        <v>3071</v>
      </c>
      <c r="E189" s="58" t="s">
        <v>5721</v>
      </c>
      <c r="F189" s="58" t="s">
        <v>7313</v>
      </c>
      <c r="G189" s="58" t="s">
        <v>714</v>
      </c>
      <c r="H189" s="58" t="s">
        <v>3714</v>
      </c>
      <c r="I189" s="58">
        <v>4800</v>
      </c>
      <c r="J189" s="58" t="s">
        <v>3071</v>
      </c>
      <c r="K189" s="58" t="s">
        <v>3071</v>
      </c>
      <c r="L189" s="58" t="s">
        <v>5773</v>
      </c>
      <c r="M189" s="58" t="s">
        <v>7314</v>
      </c>
      <c r="N189" s="58" t="s">
        <v>7314</v>
      </c>
      <c r="O189" s="58" t="s">
        <v>3071</v>
      </c>
      <c r="P189" s="58" t="s">
        <v>3071</v>
      </c>
      <c r="Q189" s="58" t="s">
        <v>3714</v>
      </c>
      <c r="R189" s="58" t="s">
        <v>6709</v>
      </c>
      <c r="S189" s="58" t="s">
        <v>6710</v>
      </c>
      <c r="T189" s="58" t="s">
        <v>5726</v>
      </c>
      <c r="U189" s="58" t="s">
        <v>3071</v>
      </c>
      <c r="V189" s="58" t="s">
        <v>3068</v>
      </c>
      <c r="W189" s="58" t="s">
        <v>3071</v>
      </c>
      <c r="X189" s="58" t="s">
        <v>7315</v>
      </c>
      <c r="Y189" s="58" t="s">
        <v>5728</v>
      </c>
      <c r="Z189" s="58" t="s">
        <v>7127</v>
      </c>
      <c r="AA189" s="58" t="s">
        <v>6748</v>
      </c>
      <c r="AB189" s="58" t="s">
        <v>3071</v>
      </c>
      <c r="AC189" s="58" t="s">
        <v>6036</v>
      </c>
      <c r="AD189" s="58" t="s">
        <v>3071</v>
      </c>
      <c r="AE189" s="58" t="s">
        <v>3071</v>
      </c>
      <c r="AF189" s="58" t="s">
        <v>3071</v>
      </c>
      <c r="AG189" s="58" t="s">
        <v>3071</v>
      </c>
      <c r="AH189" s="58" t="s">
        <v>3071</v>
      </c>
      <c r="AI189" s="58" t="s">
        <v>3071</v>
      </c>
      <c r="AJ189" s="58" t="s">
        <v>3071</v>
      </c>
      <c r="AK189" s="58" t="s">
        <v>1286</v>
      </c>
      <c r="AL189" s="58" t="s">
        <v>7316</v>
      </c>
      <c r="AM189" s="58" t="s">
        <v>3071</v>
      </c>
      <c r="AN189" s="58" t="s">
        <v>6793</v>
      </c>
      <c r="AO189" s="58" t="s">
        <v>3071</v>
      </c>
      <c r="AP189" s="60">
        <v>45758.6324074074</v>
      </c>
      <c r="AQ189" s="58" t="s">
        <v>3071</v>
      </c>
      <c r="AR189" s="58" t="s">
        <v>3899</v>
      </c>
      <c r="AS189" s="58" t="s">
        <v>3098</v>
      </c>
      <c r="AT189" s="58" t="s">
        <v>5730</v>
      </c>
      <c r="AU189" s="58" t="s">
        <v>7317</v>
      </c>
      <c r="AV189" s="58" t="s">
        <v>3071</v>
      </c>
      <c r="AW189" s="60">
        <v>45720.6932175926</v>
      </c>
      <c r="AX189" s="58" t="s">
        <v>7316</v>
      </c>
      <c r="AY189" s="58" t="s">
        <v>5731</v>
      </c>
      <c r="AZ189" s="58" t="s">
        <v>3071</v>
      </c>
      <c r="BA189" s="58" t="s">
        <v>1286</v>
      </c>
      <c r="BB189" s="58" t="s">
        <v>3071</v>
      </c>
      <c r="BC189" s="58" t="s">
        <v>5079</v>
      </c>
      <c r="BD189" s="58" t="s">
        <v>5818</v>
      </c>
      <c r="BE189" s="58" t="s">
        <v>2903</v>
      </c>
      <c r="BF189" s="58" t="s">
        <v>5734</v>
      </c>
      <c r="BG189" s="58" t="s">
        <v>3071</v>
      </c>
      <c r="BH189" s="58" t="s">
        <v>3071</v>
      </c>
      <c r="BI189" s="58" t="s">
        <v>2803</v>
      </c>
      <c r="BJ189" s="58" t="s">
        <v>3071</v>
      </c>
      <c r="BK189" s="58" t="s">
        <v>3071</v>
      </c>
      <c r="BL189" s="58">
        <v>3390061</v>
      </c>
      <c r="BM189" s="58" t="s">
        <v>7318</v>
      </c>
      <c r="BN189" s="58" t="s">
        <v>3071</v>
      </c>
      <c r="BO189" s="58">
        <v>4800</v>
      </c>
      <c r="BP189" s="58" t="s">
        <v>6737</v>
      </c>
      <c r="BQ189" s="58" t="s">
        <v>3071</v>
      </c>
      <c r="BR189" s="58" t="s">
        <v>7319</v>
      </c>
      <c r="BS189" s="58" t="s">
        <v>1286</v>
      </c>
      <c r="BT189" s="58" t="s">
        <v>3071</v>
      </c>
      <c r="BU189" s="58" t="s">
        <v>3071</v>
      </c>
      <c r="BV189" s="58" t="s">
        <v>5737</v>
      </c>
      <c r="BW189" s="58" t="s">
        <v>3071</v>
      </c>
      <c r="BX189" s="58">
        <v>4800</v>
      </c>
      <c r="BY189" s="58" t="s">
        <v>3071</v>
      </c>
      <c r="BZ189" s="58" t="s">
        <v>3071</v>
      </c>
      <c r="CA189" s="58" t="s">
        <v>3071</v>
      </c>
      <c r="CB189" s="58" t="s">
        <v>3071</v>
      </c>
      <c r="CC189" s="58" t="s">
        <v>3071</v>
      </c>
      <c r="CD189" s="58" t="s">
        <v>3071</v>
      </c>
      <c r="CE189" s="58" t="s">
        <v>5738</v>
      </c>
      <c r="CF189" s="58" t="s">
        <v>5739</v>
      </c>
    </row>
    <row r="190" s="58" customFormat="1" spans="1:84">
      <c r="A190" s="58">
        <v>39638</v>
      </c>
      <c r="B190" s="58" t="s">
        <v>3071</v>
      </c>
      <c r="C190" s="58" t="s">
        <v>7320</v>
      </c>
      <c r="D190" s="58" t="s">
        <v>3071</v>
      </c>
      <c r="E190" s="58" t="s">
        <v>5721</v>
      </c>
      <c r="F190" s="58" t="s">
        <v>7321</v>
      </c>
      <c r="G190" s="58" t="s">
        <v>714</v>
      </c>
      <c r="H190" s="58" t="s">
        <v>3963</v>
      </c>
      <c r="I190" s="58">
        <v>4200</v>
      </c>
      <c r="J190" s="58" t="s">
        <v>3071</v>
      </c>
      <c r="K190" s="58" t="s">
        <v>3071</v>
      </c>
      <c r="L190" s="58" t="s">
        <v>5773</v>
      </c>
      <c r="M190" s="58" t="s">
        <v>7322</v>
      </c>
      <c r="N190" s="58" t="s">
        <v>7322</v>
      </c>
      <c r="O190" s="58" t="s">
        <v>3071</v>
      </c>
      <c r="P190" s="58" t="s">
        <v>3071</v>
      </c>
      <c r="Q190" s="58" t="s">
        <v>3963</v>
      </c>
      <c r="R190" s="58" t="s">
        <v>6087</v>
      </c>
      <c r="S190" s="58" t="s">
        <v>6088</v>
      </c>
      <c r="T190" s="58" t="s">
        <v>5726</v>
      </c>
      <c r="U190" s="58" t="s">
        <v>3071</v>
      </c>
      <c r="V190" s="58" t="s">
        <v>3068</v>
      </c>
      <c r="W190" s="58" t="s">
        <v>3071</v>
      </c>
      <c r="X190" s="58" t="s">
        <v>7323</v>
      </c>
      <c r="Y190" s="58" t="s">
        <v>5728</v>
      </c>
      <c r="Z190" s="58" t="s">
        <v>7296</v>
      </c>
      <c r="AA190" s="58" t="s">
        <v>6902</v>
      </c>
      <c r="AB190" s="58" t="s">
        <v>3071</v>
      </c>
      <c r="AC190" s="58" t="s">
        <v>6036</v>
      </c>
      <c r="AD190" s="58" t="s">
        <v>3071</v>
      </c>
      <c r="AE190" s="58" t="s">
        <v>3071</v>
      </c>
      <c r="AF190" s="58" t="s">
        <v>3071</v>
      </c>
      <c r="AG190" s="58" t="s">
        <v>3071</v>
      </c>
      <c r="AH190" s="58" t="s">
        <v>3071</v>
      </c>
      <c r="AI190" s="58" t="s">
        <v>3071</v>
      </c>
      <c r="AJ190" s="58" t="s">
        <v>3071</v>
      </c>
      <c r="AK190" s="58" t="s">
        <v>1286</v>
      </c>
      <c r="AL190" s="58" t="s">
        <v>7324</v>
      </c>
      <c r="AM190" s="58" t="s">
        <v>3071</v>
      </c>
      <c r="AN190" s="58" t="s">
        <v>7325</v>
      </c>
      <c r="AO190" s="58" t="s">
        <v>3071</v>
      </c>
      <c r="AP190" s="60">
        <v>45743.5029166667</v>
      </c>
      <c r="AQ190" s="58" t="s">
        <v>3071</v>
      </c>
      <c r="AR190" s="58" t="s">
        <v>4241</v>
      </c>
      <c r="AS190" s="58" t="s">
        <v>3098</v>
      </c>
      <c r="AT190" s="58" t="s">
        <v>5730</v>
      </c>
      <c r="AU190" s="58" t="s">
        <v>7326</v>
      </c>
      <c r="AV190" s="58" t="s">
        <v>3071</v>
      </c>
      <c r="AW190" s="60">
        <v>45706.4744212963</v>
      </c>
      <c r="AX190" s="58" t="s">
        <v>7324</v>
      </c>
      <c r="AY190" s="58" t="s">
        <v>5731</v>
      </c>
      <c r="AZ190" s="58" t="s">
        <v>3071</v>
      </c>
      <c r="BA190" s="58" t="s">
        <v>3071</v>
      </c>
      <c r="BB190" s="58" t="s">
        <v>3071</v>
      </c>
      <c r="BC190" s="58" t="s">
        <v>3952</v>
      </c>
      <c r="BD190" s="58" t="s">
        <v>5963</v>
      </c>
      <c r="BE190" s="58" t="s">
        <v>2857</v>
      </c>
      <c r="BF190" s="58" t="s">
        <v>5734</v>
      </c>
      <c r="BG190" s="58" t="s">
        <v>3071</v>
      </c>
      <c r="BH190" s="58" t="s">
        <v>3071</v>
      </c>
      <c r="BI190" s="58" t="s">
        <v>2803</v>
      </c>
      <c r="BJ190" s="58" t="s">
        <v>3071</v>
      </c>
      <c r="BK190" s="58" t="s">
        <v>3071</v>
      </c>
      <c r="BL190" s="58">
        <v>3108813</v>
      </c>
      <c r="BM190" s="58" t="s">
        <v>7327</v>
      </c>
      <c r="BN190" s="58" t="s">
        <v>3071</v>
      </c>
      <c r="BO190" s="58">
        <v>4200</v>
      </c>
      <c r="BP190" s="58" t="s">
        <v>6981</v>
      </c>
      <c r="BQ190" s="58" t="s">
        <v>3071</v>
      </c>
      <c r="BR190" s="58" t="s">
        <v>7328</v>
      </c>
      <c r="BS190" s="58" t="s">
        <v>1286</v>
      </c>
      <c r="BT190" s="58" t="s">
        <v>3071</v>
      </c>
      <c r="BU190" s="58" t="s">
        <v>3071</v>
      </c>
      <c r="BV190" s="58" t="s">
        <v>5737</v>
      </c>
      <c r="BW190" s="58" t="s">
        <v>3071</v>
      </c>
      <c r="BX190" s="58">
        <v>4200</v>
      </c>
      <c r="BY190" s="58" t="s">
        <v>3071</v>
      </c>
      <c r="BZ190" s="58" t="s">
        <v>3071</v>
      </c>
      <c r="CA190" s="58" t="s">
        <v>3071</v>
      </c>
      <c r="CB190" s="58" t="s">
        <v>3071</v>
      </c>
      <c r="CC190" s="58" t="s">
        <v>3071</v>
      </c>
      <c r="CD190" s="58" t="s">
        <v>3071</v>
      </c>
      <c r="CE190" s="58" t="s">
        <v>5738</v>
      </c>
      <c r="CF190" s="58" t="s">
        <v>5739</v>
      </c>
    </row>
    <row r="191" s="58" customFormat="1" spans="1:84">
      <c r="A191" s="58">
        <v>39639</v>
      </c>
      <c r="B191" s="58" t="s">
        <v>3071</v>
      </c>
      <c r="C191" s="58" t="s">
        <v>7329</v>
      </c>
      <c r="D191" s="58" t="s">
        <v>3071</v>
      </c>
      <c r="E191" s="58" t="s">
        <v>5721</v>
      </c>
      <c r="F191" s="58" t="s">
        <v>7330</v>
      </c>
      <c r="G191" s="58" t="s">
        <v>714</v>
      </c>
      <c r="H191" s="58" t="s">
        <v>3261</v>
      </c>
      <c r="I191" s="58">
        <v>1923.9</v>
      </c>
      <c r="J191" s="58" t="s">
        <v>3071</v>
      </c>
      <c r="K191" s="58" t="s">
        <v>3071</v>
      </c>
      <c r="L191" s="58" t="s">
        <v>5773</v>
      </c>
      <c r="M191" s="58" t="s">
        <v>7322</v>
      </c>
      <c r="N191" s="58" t="s">
        <v>7322</v>
      </c>
      <c r="O191" s="58" t="s">
        <v>3071</v>
      </c>
      <c r="P191" s="58" t="s">
        <v>3071</v>
      </c>
      <c r="Q191" s="58" t="s">
        <v>3261</v>
      </c>
      <c r="R191" s="58" t="s">
        <v>5882</v>
      </c>
      <c r="S191" s="58" t="s">
        <v>5848</v>
      </c>
      <c r="T191" s="58" t="s">
        <v>5726</v>
      </c>
      <c r="U191" s="58" t="s">
        <v>3071</v>
      </c>
      <c r="V191" s="58" t="s">
        <v>3068</v>
      </c>
      <c r="W191" s="58" t="s">
        <v>3071</v>
      </c>
      <c r="X191" s="58" t="s">
        <v>7331</v>
      </c>
      <c r="Y191" s="58" t="s">
        <v>5728</v>
      </c>
      <c r="Z191" s="58" t="s">
        <v>7296</v>
      </c>
      <c r="AA191" s="58" t="s">
        <v>6902</v>
      </c>
      <c r="AB191" s="58" t="s">
        <v>3071</v>
      </c>
      <c r="AC191" s="58" t="s">
        <v>6036</v>
      </c>
      <c r="AD191" s="58" t="s">
        <v>3071</v>
      </c>
      <c r="AE191" s="58" t="s">
        <v>3071</v>
      </c>
      <c r="AF191" s="58" t="s">
        <v>3071</v>
      </c>
      <c r="AG191" s="58" t="s">
        <v>3071</v>
      </c>
      <c r="AH191" s="58" t="s">
        <v>3071</v>
      </c>
      <c r="AI191" s="58" t="s">
        <v>3071</v>
      </c>
      <c r="AJ191" s="58" t="s">
        <v>3071</v>
      </c>
      <c r="AK191" s="58" t="s">
        <v>1286</v>
      </c>
      <c r="AL191" s="58" t="s">
        <v>7332</v>
      </c>
      <c r="AM191" s="58" t="s">
        <v>3071</v>
      </c>
      <c r="AN191" s="58" t="s">
        <v>7333</v>
      </c>
      <c r="AO191" s="58" t="s">
        <v>3071</v>
      </c>
      <c r="AP191" s="60">
        <v>45743.5028587963</v>
      </c>
      <c r="AQ191" s="58" t="s">
        <v>3071</v>
      </c>
      <c r="AR191" s="58" t="s">
        <v>4241</v>
      </c>
      <c r="AS191" s="58" t="s">
        <v>3098</v>
      </c>
      <c r="AT191" s="58" t="s">
        <v>5730</v>
      </c>
      <c r="AU191" s="58" t="s">
        <v>7334</v>
      </c>
      <c r="AV191" s="58" t="s">
        <v>3071</v>
      </c>
      <c r="AW191" s="60">
        <v>45706.4743171296</v>
      </c>
      <c r="AX191" s="58" t="s">
        <v>7332</v>
      </c>
      <c r="AY191" s="58" t="s">
        <v>5731</v>
      </c>
      <c r="AZ191" s="58" t="s">
        <v>3071</v>
      </c>
      <c r="BA191" s="58" t="s">
        <v>3071</v>
      </c>
      <c r="BB191" s="58" t="s">
        <v>3071</v>
      </c>
      <c r="BC191" s="58" t="s">
        <v>3250</v>
      </c>
      <c r="BD191" s="58" t="s">
        <v>5884</v>
      </c>
      <c r="BE191" s="58" t="s">
        <v>2855</v>
      </c>
      <c r="BF191" s="58" t="s">
        <v>5734</v>
      </c>
      <c r="BG191" s="58" t="s">
        <v>3071</v>
      </c>
      <c r="BH191" s="58" t="s">
        <v>3071</v>
      </c>
      <c r="BI191" s="58" t="s">
        <v>2803</v>
      </c>
      <c r="BJ191" s="58" t="s">
        <v>3071</v>
      </c>
      <c r="BK191" s="58" t="s">
        <v>3071</v>
      </c>
      <c r="BL191" s="58">
        <v>3118247</v>
      </c>
      <c r="BM191" s="58" t="s">
        <v>7335</v>
      </c>
      <c r="BN191" s="58" t="s">
        <v>3071</v>
      </c>
      <c r="BO191" s="58">
        <v>1923.9</v>
      </c>
      <c r="BP191" s="58" t="s">
        <v>6981</v>
      </c>
      <c r="BQ191" s="58" t="s">
        <v>3071</v>
      </c>
      <c r="BR191" s="58" t="s">
        <v>7336</v>
      </c>
      <c r="BS191" s="58" t="s">
        <v>1286</v>
      </c>
      <c r="BT191" s="58" t="s">
        <v>3071</v>
      </c>
      <c r="BU191" s="58" t="s">
        <v>3071</v>
      </c>
      <c r="BV191" s="58" t="s">
        <v>5737</v>
      </c>
      <c r="BW191" s="58" t="s">
        <v>3071</v>
      </c>
      <c r="BX191" s="58">
        <v>1923.9</v>
      </c>
      <c r="BY191" s="58" t="s">
        <v>3071</v>
      </c>
      <c r="BZ191" s="58" t="s">
        <v>3071</v>
      </c>
      <c r="CA191" s="58" t="s">
        <v>3071</v>
      </c>
      <c r="CB191" s="58" t="s">
        <v>3071</v>
      </c>
      <c r="CC191" s="58" t="s">
        <v>3071</v>
      </c>
      <c r="CD191" s="58" t="s">
        <v>3071</v>
      </c>
      <c r="CE191" s="58" t="s">
        <v>5738</v>
      </c>
      <c r="CF191" s="58" t="s">
        <v>5739</v>
      </c>
    </row>
    <row r="192" s="58" customFormat="1" spans="1:84">
      <c r="A192" s="58">
        <v>39645</v>
      </c>
      <c r="B192" s="58" t="s">
        <v>3071</v>
      </c>
      <c r="C192" s="58" t="s">
        <v>7337</v>
      </c>
      <c r="D192" s="58" t="s">
        <v>3071</v>
      </c>
      <c r="E192" s="58" t="s">
        <v>5721</v>
      </c>
      <c r="F192" s="58" t="s">
        <v>7338</v>
      </c>
      <c r="G192" s="58" t="s">
        <v>714</v>
      </c>
      <c r="H192" s="58" t="s">
        <v>3276</v>
      </c>
      <c r="I192" s="58">
        <v>2140.63</v>
      </c>
      <c r="J192" s="58" t="s">
        <v>3071</v>
      </c>
      <c r="K192" s="58" t="s">
        <v>3071</v>
      </c>
      <c r="L192" s="58" t="s">
        <v>5773</v>
      </c>
      <c r="M192" s="58" t="s">
        <v>7322</v>
      </c>
      <c r="N192" s="58" t="s">
        <v>7322</v>
      </c>
      <c r="O192" s="58" t="s">
        <v>3071</v>
      </c>
      <c r="P192" s="58" t="s">
        <v>3071</v>
      </c>
      <c r="Q192" s="58" t="s">
        <v>3276</v>
      </c>
      <c r="R192" s="58" t="s">
        <v>5889</v>
      </c>
      <c r="S192" s="58" t="s">
        <v>5890</v>
      </c>
      <c r="T192" s="58" t="s">
        <v>5726</v>
      </c>
      <c r="U192" s="58" t="s">
        <v>3071</v>
      </c>
      <c r="V192" s="58" t="s">
        <v>3068</v>
      </c>
      <c r="W192" s="58" t="s">
        <v>3071</v>
      </c>
      <c r="X192" s="58" t="s">
        <v>7339</v>
      </c>
      <c r="Y192" s="58" t="s">
        <v>5728</v>
      </c>
      <c r="Z192" s="58" t="s">
        <v>7296</v>
      </c>
      <c r="AA192" s="58" t="s">
        <v>6902</v>
      </c>
      <c r="AB192" s="58" t="s">
        <v>3071</v>
      </c>
      <c r="AC192" s="58" t="s">
        <v>6036</v>
      </c>
      <c r="AD192" s="58" t="s">
        <v>3071</v>
      </c>
      <c r="AE192" s="58" t="s">
        <v>3071</v>
      </c>
      <c r="AF192" s="58" t="s">
        <v>3071</v>
      </c>
      <c r="AG192" s="58" t="s">
        <v>3071</v>
      </c>
      <c r="AH192" s="58" t="s">
        <v>3071</v>
      </c>
      <c r="AI192" s="58" t="s">
        <v>3071</v>
      </c>
      <c r="AJ192" s="58" t="s">
        <v>3071</v>
      </c>
      <c r="AK192" s="58" t="s">
        <v>1286</v>
      </c>
      <c r="AL192" s="58" t="s">
        <v>7340</v>
      </c>
      <c r="AM192" s="58" t="s">
        <v>3071</v>
      </c>
      <c r="AN192" s="58" t="s">
        <v>7299</v>
      </c>
      <c r="AO192" s="58" t="s">
        <v>3071</v>
      </c>
      <c r="AP192" s="60">
        <v>45743.5028356481</v>
      </c>
      <c r="AQ192" s="58" t="s">
        <v>3071</v>
      </c>
      <c r="AR192" s="58" t="s">
        <v>4241</v>
      </c>
      <c r="AS192" s="58" t="s">
        <v>3098</v>
      </c>
      <c r="AT192" s="58" t="s">
        <v>5730</v>
      </c>
      <c r="AU192" s="58" t="s">
        <v>7341</v>
      </c>
      <c r="AV192" s="58" t="s">
        <v>3071</v>
      </c>
      <c r="AW192" s="60">
        <v>45706.7344907407</v>
      </c>
      <c r="AX192" s="58" t="s">
        <v>7340</v>
      </c>
      <c r="AY192" s="58" t="s">
        <v>5731</v>
      </c>
      <c r="AZ192" s="58" t="s">
        <v>3071</v>
      </c>
      <c r="BA192" s="58" t="s">
        <v>3071</v>
      </c>
      <c r="BB192" s="58" t="s">
        <v>3071</v>
      </c>
      <c r="BC192" s="58" t="s">
        <v>3265</v>
      </c>
      <c r="BD192" s="58" t="s">
        <v>5892</v>
      </c>
      <c r="BE192" s="58" t="s">
        <v>2851</v>
      </c>
      <c r="BF192" s="58" t="s">
        <v>5734</v>
      </c>
      <c r="BG192" s="58" t="s">
        <v>3071</v>
      </c>
      <c r="BH192" s="58" t="s">
        <v>3071</v>
      </c>
      <c r="BI192" s="58" t="s">
        <v>2803</v>
      </c>
      <c r="BJ192" s="58" t="s">
        <v>3071</v>
      </c>
      <c r="BK192" s="58" t="s">
        <v>3071</v>
      </c>
      <c r="BL192" s="58">
        <v>3118246</v>
      </c>
      <c r="BM192" s="58" t="s">
        <v>7342</v>
      </c>
      <c r="BN192" s="58" t="s">
        <v>3071</v>
      </c>
      <c r="BO192" s="58">
        <v>2140.63</v>
      </c>
      <c r="BP192" s="58" t="s">
        <v>6981</v>
      </c>
      <c r="BQ192" s="58" t="s">
        <v>3071</v>
      </c>
      <c r="BR192" s="58" t="s">
        <v>7343</v>
      </c>
      <c r="BS192" s="58" t="s">
        <v>1286</v>
      </c>
      <c r="BT192" s="58" t="s">
        <v>3071</v>
      </c>
      <c r="BU192" s="58" t="s">
        <v>3071</v>
      </c>
      <c r="BV192" s="58" t="s">
        <v>5737</v>
      </c>
      <c r="BW192" s="58" t="s">
        <v>3071</v>
      </c>
      <c r="BX192" s="58">
        <v>2140.63</v>
      </c>
      <c r="BY192" s="58" t="s">
        <v>3071</v>
      </c>
      <c r="BZ192" s="58" t="s">
        <v>3071</v>
      </c>
      <c r="CA192" s="58" t="s">
        <v>3071</v>
      </c>
      <c r="CB192" s="58" t="s">
        <v>3071</v>
      </c>
      <c r="CC192" s="58" t="s">
        <v>3071</v>
      </c>
      <c r="CD192" s="58" t="s">
        <v>3071</v>
      </c>
      <c r="CE192" s="58" t="s">
        <v>5738</v>
      </c>
      <c r="CF192" s="58" t="s">
        <v>5739</v>
      </c>
    </row>
    <row r="193" s="58" customFormat="1" spans="1:84">
      <c r="A193" s="58">
        <v>39648</v>
      </c>
      <c r="B193" s="58" t="s">
        <v>3071</v>
      </c>
      <c r="C193" s="58" t="s">
        <v>7344</v>
      </c>
      <c r="D193" s="58" t="s">
        <v>3071</v>
      </c>
      <c r="E193" s="58" t="s">
        <v>5721</v>
      </c>
      <c r="F193" s="58" t="s">
        <v>7345</v>
      </c>
      <c r="G193" s="58" t="s">
        <v>714</v>
      </c>
      <c r="H193" s="58" t="s">
        <v>5897</v>
      </c>
      <c r="I193" s="58">
        <v>2269.91</v>
      </c>
      <c r="J193" s="58" t="s">
        <v>3071</v>
      </c>
      <c r="K193" s="58" t="s">
        <v>3071</v>
      </c>
      <c r="L193" s="58" t="s">
        <v>5773</v>
      </c>
      <c r="M193" s="58" t="s">
        <v>7322</v>
      </c>
      <c r="N193" s="58" t="s">
        <v>7322</v>
      </c>
      <c r="O193" s="58" t="s">
        <v>3071</v>
      </c>
      <c r="P193" s="58" t="s">
        <v>3071</v>
      </c>
      <c r="Q193" s="58" t="s">
        <v>3631</v>
      </c>
      <c r="R193" s="58" t="s">
        <v>5898</v>
      </c>
      <c r="S193" s="58" t="s">
        <v>5899</v>
      </c>
      <c r="T193" s="58" t="s">
        <v>5726</v>
      </c>
      <c r="U193" s="58" t="s">
        <v>3071</v>
      </c>
      <c r="V193" s="58" t="s">
        <v>3068</v>
      </c>
      <c r="W193" s="58" t="s">
        <v>3071</v>
      </c>
      <c r="X193" s="58" t="s">
        <v>7346</v>
      </c>
      <c r="Y193" s="58" t="s">
        <v>5728</v>
      </c>
      <c r="Z193" s="58" t="s">
        <v>7079</v>
      </c>
      <c r="AA193" s="58" t="s">
        <v>6708</v>
      </c>
      <c r="AB193" s="58" t="s">
        <v>3071</v>
      </c>
      <c r="AC193" s="58" t="s">
        <v>6036</v>
      </c>
      <c r="AD193" s="58" t="s">
        <v>3071</v>
      </c>
      <c r="AE193" s="58" t="s">
        <v>3071</v>
      </c>
      <c r="AF193" s="58" t="s">
        <v>3071</v>
      </c>
      <c r="AG193" s="58" t="s">
        <v>3071</v>
      </c>
      <c r="AH193" s="58" t="s">
        <v>3071</v>
      </c>
      <c r="AI193" s="58" t="s">
        <v>3071</v>
      </c>
      <c r="AJ193" s="58" t="s">
        <v>3071</v>
      </c>
      <c r="AK193" s="58" t="s">
        <v>1286</v>
      </c>
      <c r="AL193" s="58" t="s">
        <v>7347</v>
      </c>
      <c r="AM193" s="58" t="s">
        <v>3071</v>
      </c>
      <c r="AN193" s="58" t="s">
        <v>6579</v>
      </c>
      <c r="AO193" s="58" t="s">
        <v>3071</v>
      </c>
      <c r="AP193" s="60">
        <v>45765.597349537</v>
      </c>
      <c r="AQ193" s="58" t="s">
        <v>3071</v>
      </c>
      <c r="AR193" s="58" t="s">
        <v>3899</v>
      </c>
      <c r="AS193" s="58" t="s">
        <v>3098</v>
      </c>
      <c r="AT193" s="58" t="s">
        <v>5730</v>
      </c>
      <c r="AU193" s="58" t="s">
        <v>7348</v>
      </c>
      <c r="AV193" s="58" t="s">
        <v>3071</v>
      </c>
      <c r="AW193" s="60">
        <v>45726.7635763889</v>
      </c>
      <c r="AX193" s="58" t="s">
        <v>7347</v>
      </c>
      <c r="AY193" s="58" t="s">
        <v>5731</v>
      </c>
      <c r="AZ193" s="58" t="s">
        <v>3071</v>
      </c>
      <c r="BA193" s="58" t="s">
        <v>3071</v>
      </c>
      <c r="BB193" s="58" t="s">
        <v>3071</v>
      </c>
      <c r="BC193" s="58" t="s">
        <v>5901</v>
      </c>
      <c r="BD193" s="58" t="s">
        <v>5902</v>
      </c>
      <c r="BE193" s="58" t="s">
        <v>2827</v>
      </c>
      <c r="BF193" s="58" t="s">
        <v>5734</v>
      </c>
      <c r="BG193" s="58" t="s">
        <v>3071</v>
      </c>
      <c r="BH193" s="58" t="s">
        <v>3071</v>
      </c>
      <c r="BI193" s="58" t="s">
        <v>2803</v>
      </c>
      <c r="BJ193" s="58" t="s">
        <v>3071</v>
      </c>
      <c r="BK193" s="58" t="s">
        <v>3071</v>
      </c>
      <c r="BL193" s="58">
        <v>3350750</v>
      </c>
      <c r="BM193" s="58" t="s">
        <v>7349</v>
      </c>
      <c r="BN193" s="58" t="s">
        <v>3071</v>
      </c>
      <c r="BO193" s="58">
        <v>2269.91</v>
      </c>
      <c r="BP193" s="58" t="s">
        <v>6737</v>
      </c>
      <c r="BQ193" s="58" t="s">
        <v>3071</v>
      </c>
      <c r="BR193" s="58" t="s">
        <v>7350</v>
      </c>
      <c r="BS193" s="58" t="s">
        <v>1286</v>
      </c>
      <c r="BT193" s="58" t="s">
        <v>3071</v>
      </c>
      <c r="BU193" s="58" t="s">
        <v>3071</v>
      </c>
      <c r="BV193" s="58" t="s">
        <v>5737</v>
      </c>
      <c r="BW193" s="58" t="s">
        <v>3071</v>
      </c>
      <c r="BX193" s="58">
        <v>2269.91</v>
      </c>
      <c r="BY193" s="58" t="s">
        <v>3071</v>
      </c>
      <c r="BZ193" s="58" t="s">
        <v>3071</v>
      </c>
      <c r="CA193" s="58" t="s">
        <v>3071</v>
      </c>
      <c r="CB193" s="58" t="s">
        <v>3071</v>
      </c>
      <c r="CC193" s="58" t="s">
        <v>3071</v>
      </c>
      <c r="CD193" s="58" t="s">
        <v>3071</v>
      </c>
      <c r="CE193" s="58" t="s">
        <v>5738</v>
      </c>
      <c r="CF193" s="58" t="s">
        <v>5739</v>
      </c>
    </row>
    <row r="194" s="58" customFormat="1" spans="1:84">
      <c r="A194" s="58">
        <v>39654</v>
      </c>
      <c r="B194" s="58" t="s">
        <v>3071</v>
      </c>
      <c r="C194" s="58" t="s">
        <v>7351</v>
      </c>
      <c r="D194" s="58" t="s">
        <v>3071</v>
      </c>
      <c r="E194" s="58" t="s">
        <v>5721</v>
      </c>
      <c r="F194" s="58" t="s">
        <v>7352</v>
      </c>
      <c r="G194" s="58" t="s">
        <v>714</v>
      </c>
      <c r="H194" s="58" t="s">
        <v>5897</v>
      </c>
      <c r="I194" s="58">
        <v>4060</v>
      </c>
      <c r="J194" s="58" t="s">
        <v>3071</v>
      </c>
      <c r="K194" s="58" t="s">
        <v>3071</v>
      </c>
      <c r="L194" s="58" t="s">
        <v>5773</v>
      </c>
      <c r="M194" s="58" t="s">
        <v>7322</v>
      </c>
      <c r="N194" s="58" t="s">
        <v>7322</v>
      </c>
      <c r="O194" s="58" t="s">
        <v>3071</v>
      </c>
      <c r="P194" s="58" t="s">
        <v>3071</v>
      </c>
      <c r="Q194" s="58" t="s">
        <v>3631</v>
      </c>
      <c r="R194" s="58" t="s">
        <v>5898</v>
      </c>
      <c r="S194" s="58" t="s">
        <v>5899</v>
      </c>
      <c r="T194" s="58" t="s">
        <v>5726</v>
      </c>
      <c r="U194" s="58" t="s">
        <v>3071</v>
      </c>
      <c r="V194" s="58" t="s">
        <v>3068</v>
      </c>
      <c r="W194" s="58" t="s">
        <v>3071</v>
      </c>
      <c r="X194" s="58" t="s">
        <v>7353</v>
      </c>
      <c r="Y194" s="58" t="s">
        <v>5728</v>
      </c>
      <c r="Z194" s="58" t="s">
        <v>7296</v>
      </c>
      <c r="AA194" s="58" t="s">
        <v>6902</v>
      </c>
      <c r="AB194" s="58" t="s">
        <v>3071</v>
      </c>
      <c r="AC194" s="58" t="s">
        <v>6036</v>
      </c>
      <c r="AD194" s="58" t="s">
        <v>3071</v>
      </c>
      <c r="AE194" s="58" t="s">
        <v>3071</v>
      </c>
      <c r="AF194" s="58" t="s">
        <v>3071</v>
      </c>
      <c r="AG194" s="58" t="s">
        <v>3071</v>
      </c>
      <c r="AH194" s="58" t="s">
        <v>3071</v>
      </c>
      <c r="AI194" s="58" t="s">
        <v>3071</v>
      </c>
      <c r="AJ194" s="58" t="s">
        <v>3071</v>
      </c>
      <c r="AK194" s="58" t="s">
        <v>1286</v>
      </c>
      <c r="AL194" s="58" t="s">
        <v>7354</v>
      </c>
      <c r="AM194" s="58" t="s">
        <v>3071</v>
      </c>
      <c r="AN194" s="58" t="s">
        <v>7201</v>
      </c>
      <c r="AO194" s="58" t="s">
        <v>3071</v>
      </c>
      <c r="AP194" s="60">
        <v>45743.5028935185</v>
      </c>
      <c r="AQ194" s="58" t="s">
        <v>3071</v>
      </c>
      <c r="AR194" s="58" t="s">
        <v>4241</v>
      </c>
      <c r="AS194" s="58" t="s">
        <v>3098</v>
      </c>
      <c r="AT194" s="58" t="s">
        <v>5730</v>
      </c>
      <c r="AU194" s="58" t="s">
        <v>7355</v>
      </c>
      <c r="AV194" s="58" t="s">
        <v>3071</v>
      </c>
      <c r="AW194" s="60">
        <v>45706.7271990741</v>
      </c>
      <c r="AX194" s="58" t="s">
        <v>7354</v>
      </c>
      <c r="AY194" s="58" t="s">
        <v>5731</v>
      </c>
      <c r="AZ194" s="58" t="s">
        <v>3071</v>
      </c>
      <c r="BA194" s="58" t="s">
        <v>3071</v>
      </c>
      <c r="BB194" s="58" t="s">
        <v>3071</v>
      </c>
      <c r="BC194" s="58" t="s">
        <v>5901</v>
      </c>
      <c r="BD194" s="58" t="s">
        <v>5902</v>
      </c>
      <c r="BE194" s="58" t="s">
        <v>2828</v>
      </c>
      <c r="BF194" s="58" t="s">
        <v>5734</v>
      </c>
      <c r="BG194" s="58" t="s">
        <v>3071</v>
      </c>
      <c r="BH194" s="58" t="s">
        <v>3071</v>
      </c>
      <c r="BI194" s="58" t="s">
        <v>2803</v>
      </c>
      <c r="BJ194" s="58" t="s">
        <v>3071</v>
      </c>
      <c r="BK194" s="58" t="s">
        <v>3071</v>
      </c>
      <c r="BL194" s="58">
        <v>3349182</v>
      </c>
      <c r="BM194" s="58" t="s">
        <v>7356</v>
      </c>
      <c r="BN194" s="58" t="s">
        <v>3071</v>
      </c>
      <c r="BO194" s="58">
        <v>4060</v>
      </c>
      <c r="BP194" s="58" t="s">
        <v>6981</v>
      </c>
      <c r="BQ194" s="58" t="s">
        <v>3071</v>
      </c>
      <c r="BR194" s="58" t="s">
        <v>7357</v>
      </c>
      <c r="BS194" s="58" t="s">
        <v>1286</v>
      </c>
      <c r="BT194" s="58" t="s">
        <v>3071</v>
      </c>
      <c r="BU194" s="58" t="s">
        <v>3071</v>
      </c>
      <c r="BV194" s="58" t="s">
        <v>5737</v>
      </c>
      <c r="BW194" s="58" t="s">
        <v>3071</v>
      </c>
      <c r="BX194" s="58">
        <v>4060</v>
      </c>
      <c r="BY194" s="58" t="s">
        <v>3071</v>
      </c>
      <c r="BZ194" s="58" t="s">
        <v>3071</v>
      </c>
      <c r="CA194" s="58" t="s">
        <v>3071</v>
      </c>
      <c r="CB194" s="58" t="s">
        <v>3071</v>
      </c>
      <c r="CC194" s="58" t="s">
        <v>3071</v>
      </c>
      <c r="CD194" s="58" t="s">
        <v>3071</v>
      </c>
      <c r="CE194" s="58" t="s">
        <v>5738</v>
      </c>
      <c r="CF194" s="58" t="s">
        <v>5739</v>
      </c>
    </row>
    <row r="195" s="58" customFormat="1" spans="1:84">
      <c r="A195" s="58">
        <v>40735</v>
      </c>
      <c r="B195" s="58" t="s">
        <v>5749</v>
      </c>
      <c r="C195" s="58" t="s">
        <v>3071</v>
      </c>
      <c r="D195" s="58" t="s">
        <v>7358</v>
      </c>
      <c r="E195" s="58" t="s">
        <v>5721</v>
      </c>
      <c r="F195" s="58" t="s">
        <v>7359</v>
      </c>
      <c r="G195" s="58" t="s">
        <v>714</v>
      </c>
      <c r="H195" s="58" t="s">
        <v>3110</v>
      </c>
      <c r="I195" s="58">
        <v>118</v>
      </c>
      <c r="J195" s="58" t="s">
        <v>3071</v>
      </c>
      <c r="K195" s="58" t="s">
        <v>3071</v>
      </c>
      <c r="L195" s="58" t="s">
        <v>5773</v>
      </c>
      <c r="M195" s="58" t="s">
        <v>7322</v>
      </c>
      <c r="N195" s="58" t="s">
        <v>7322</v>
      </c>
      <c r="O195" s="58" t="s">
        <v>3071</v>
      </c>
      <c r="P195" s="58" t="s">
        <v>3071</v>
      </c>
      <c r="Q195" s="58" t="s">
        <v>3110</v>
      </c>
      <c r="R195" s="58" t="s">
        <v>5752</v>
      </c>
      <c r="S195" s="58" t="s">
        <v>5753</v>
      </c>
      <c r="T195" s="58" t="s">
        <v>3071</v>
      </c>
      <c r="U195" s="58" t="s">
        <v>3071</v>
      </c>
      <c r="V195" s="58" t="s">
        <v>3068</v>
      </c>
      <c r="W195" s="58" t="s">
        <v>3071</v>
      </c>
      <c r="X195" s="58" t="s">
        <v>7360</v>
      </c>
      <c r="Y195" s="58" t="s">
        <v>5728</v>
      </c>
      <c r="Z195" s="58" t="s">
        <v>7322</v>
      </c>
      <c r="AA195" s="58" t="s">
        <v>7055</v>
      </c>
      <c r="AB195" s="58" t="s">
        <v>5755</v>
      </c>
      <c r="AC195" s="58" t="s">
        <v>6036</v>
      </c>
      <c r="AD195" s="58" t="s">
        <v>3071</v>
      </c>
      <c r="AE195" s="58" t="s">
        <v>3071</v>
      </c>
      <c r="AF195" s="58" t="s">
        <v>5756</v>
      </c>
      <c r="AG195" s="58" t="s">
        <v>3071</v>
      </c>
      <c r="AH195" s="58" t="s">
        <v>3071</v>
      </c>
      <c r="AI195" s="58" t="s">
        <v>5756</v>
      </c>
      <c r="AJ195" s="58" t="s">
        <v>3071</v>
      </c>
      <c r="AK195" s="58" t="s">
        <v>1286</v>
      </c>
      <c r="AL195" s="58" t="s">
        <v>7361</v>
      </c>
      <c r="AM195" s="58" t="s">
        <v>3071</v>
      </c>
      <c r="AN195" s="58" t="s">
        <v>6525</v>
      </c>
      <c r="AO195" s="58" t="s">
        <v>3071</v>
      </c>
      <c r="AP195" s="60">
        <v>45730.4913425926</v>
      </c>
      <c r="AQ195" s="58" t="s">
        <v>3071</v>
      </c>
      <c r="AR195" s="58" t="s">
        <v>4241</v>
      </c>
      <c r="AS195" s="58" t="s">
        <v>3071</v>
      </c>
      <c r="AT195" s="58" t="s">
        <v>5757</v>
      </c>
      <c r="AU195" s="58" t="s">
        <v>7362</v>
      </c>
      <c r="AV195" s="58" t="s">
        <v>7358</v>
      </c>
      <c r="AW195" s="60">
        <v>45702.8294097222</v>
      </c>
      <c r="AX195" s="58" t="s">
        <v>7361</v>
      </c>
      <c r="AY195" s="58" t="s">
        <v>5731</v>
      </c>
      <c r="AZ195" s="58" t="s">
        <v>3071</v>
      </c>
      <c r="BA195" s="58" t="s">
        <v>3071</v>
      </c>
      <c r="BB195" s="58" t="s">
        <v>3071</v>
      </c>
      <c r="BC195" s="58" t="s">
        <v>3071</v>
      </c>
      <c r="BD195" s="58" t="s">
        <v>5758</v>
      </c>
      <c r="BE195" s="58" t="s">
        <v>3071</v>
      </c>
      <c r="BF195" s="58" t="s">
        <v>5734</v>
      </c>
      <c r="BG195" s="58" t="s">
        <v>3071</v>
      </c>
      <c r="BH195" s="58" t="s">
        <v>3071</v>
      </c>
      <c r="BI195" s="58" t="s">
        <v>5759</v>
      </c>
      <c r="BJ195" s="58" t="s">
        <v>3071</v>
      </c>
      <c r="BK195" s="58" t="s">
        <v>3071</v>
      </c>
      <c r="BL195" s="58" t="s">
        <v>3071</v>
      </c>
      <c r="BM195" s="58" t="s">
        <v>3071</v>
      </c>
      <c r="BN195" s="58">
        <v>118</v>
      </c>
      <c r="BO195" s="58" t="s">
        <v>3071</v>
      </c>
      <c r="BP195" s="58" t="s">
        <v>6981</v>
      </c>
      <c r="BQ195" s="58" t="s">
        <v>3071</v>
      </c>
      <c r="BR195" s="58" t="s">
        <v>3071</v>
      </c>
      <c r="BS195" s="58" t="s">
        <v>3071</v>
      </c>
      <c r="BT195" s="58" t="s">
        <v>1286</v>
      </c>
      <c r="BU195" s="58" t="s">
        <v>3071</v>
      </c>
      <c r="BV195" s="58" t="s">
        <v>5737</v>
      </c>
      <c r="BW195" s="58" t="s">
        <v>3071</v>
      </c>
      <c r="BX195" s="58">
        <v>118</v>
      </c>
      <c r="BY195" s="58" t="s">
        <v>3071</v>
      </c>
      <c r="BZ195" s="58" t="s">
        <v>714</v>
      </c>
      <c r="CA195" s="58" t="s">
        <v>3071</v>
      </c>
      <c r="CB195" s="58" t="s">
        <v>3071</v>
      </c>
      <c r="CC195" s="58" t="s">
        <v>3071</v>
      </c>
      <c r="CD195" s="58" t="s">
        <v>7050</v>
      </c>
      <c r="CE195" s="58" t="s">
        <v>5738</v>
      </c>
      <c r="CF195" s="58" t="s">
        <v>5739</v>
      </c>
    </row>
    <row r="196" s="58" customFormat="1" spans="1:84">
      <c r="A196" s="58">
        <v>40736</v>
      </c>
      <c r="B196" s="58" t="s">
        <v>5801</v>
      </c>
      <c r="C196" s="58" t="s">
        <v>3071</v>
      </c>
      <c r="D196" s="58" t="s">
        <v>7363</v>
      </c>
      <c r="E196" s="58" t="s">
        <v>5721</v>
      </c>
      <c r="F196" s="58" t="s">
        <v>7364</v>
      </c>
      <c r="G196" s="58" t="s">
        <v>714</v>
      </c>
      <c r="H196" s="58" t="s">
        <v>5855</v>
      </c>
      <c r="I196" s="58">
        <v>83871.49</v>
      </c>
      <c r="J196" s="58" t="s">
        <v>3071</v>
      </c>
      <c r="K196" s="58" t="s">
        <v>3071</v>
      </c>
      <c r="L196" s="58" t="s">
        <v>5773</v>
      </c>
      <c r="M196" s="58" t="s">
        <v>7322</v>
      </c>
      <c r="N196" s="58" t="s">
        <v>7365</v>
      </c>
      <c r="O196" s="58" t="s">
        <v>3071</v>
      </c>
      <c r="P196" s="58" t="s">
        <v>3071</v>
      </c>
      <c r="Q196" s="58" t="s">
        <v>5855</v>
      </c>
      <c r="R196" s="58" t="s">
        <v>5856</v>
      </c>
      <c r="S196" s="58" t="s">
        <v>5857</v>
      </c>
      <c r="T196" s="58" t="s">
        <v>3071</v>
      </c>
      <c r="U196" s="58" t="s">
        <v>3071</v>
      </c>
      <c r="V196" s="58" t="s">
        <v>3068</v>
      </c>
      <c r="W196" s="58" t="s">
        <v>3071</v>
      </c>
      <c r="X196" s="58" t="s">
        <v>7366</v>
      </c>
      <c r="Y196" s="58" t="s">
        <v>5728</v>
      </c>
      <c r="Z196" s="58" t="s">
        <v>7365</v>
      </c>
      <c r="AA196" s="58" t="s">
        <v>7322</v>
      </c>
      <c r="AB196" s="58" t="s">
        <v>5755</v>
      </c>
      <c r="AC196" s="58" t="s">
        <v>6036</v>
      </c>
      <c r="AD196" s="58" t="s">
        <v>3071</v>
      </c>
      <c r="AE196" s="58" t="s">
        <v>3071</v>
      </c>
      <c r="AF196" s="58" t="s">
        <v>5756</v>
      </c>
      <c r="AG196" s="58" t="s">
        <v>3071</v>
      </c>
      <c r="AH196" s="58" t="s">
        <v>3071</v>
      </c>
      <c r="AI196" s="58" t="s">
        <v>5756</v>
      </c>
      <c r="AJ196" s="58" t="s">
        <v>3071</v>
      </c>
      <c r="AK196" s="58" t="s">
        <v>1286</v>
      </c>
      <c r="AL196" s="58" t="s">
        <v>7367</v>
      </c>
      <c r="AM196" s="58" t="s">
        <v>3071</v>
      </c>
      <c r="AN196" s="58" t="s">
        <v>6349</v>
      </c>
      <c r="AO196" s="58" t="s">
        <v>3071</v>
      </c>
      <c r="AP196" s="60">
        <v>45702.9710763889</v>
      </c>
      <c r="AQ196" s="58" t="s">
        <v>3071</v>
      </c>
      <c r="AR196" s="58" t="s">
        <v>7116</v>
      </c>
      <c r="AS196" s="58" t="s">
        <v>3098</v>
      </c>
      <c r="AT196" s="58" t="s">
        <v>5730</v>
      </c>
      <c r="AU196" s="58" t="s">
        <v>7368</v>
      </c>
      <c r="AV196" s="58" t="s">
        <v>3071</v>
      </c>
      <c r="AW196" s="60">
        <v>45701.4203819444</v>
      </c>
      <c r="AX196" s="58" t="s">
        <v>7367</v>
      </c>
      <c r="AY196" s="58" t="s">
        <v>5731</v>
      </c>
      <c r="AZ196" s="58" t="s">
        <v>3071</v>
      </c>
      <c r="BA196" s="58" t="s">
        <v>3071</v>
      </c>
      <c r="BB196" s="58" t="s">
        <v>3071</v>
      </c>
      <c r="BC196" s="58" t="s">
        <v>3071</v>
      </c>
      <c r="BD196" s="58" t="s">
        <v>5863</v>
      </c>
      <c r="BE196" s="58" t="s">
        <v>3071</v>
      </c>
      <c r="BF196" s="58" t="s">
        <v>5734</v>
      </c>
      <c r="BG196" s="58" t="s">
        <v>3071</v>
      </c>
      <c r="BH196" s="58" t="s">
        <v>3071</v>
      </c>
      <c r="BI196" s="58" t="s">
        <v>2803</v>
      </c>
      <c r="BJ196" s="58" t="s">
        <v>3071</v>
      </c>
      <c r="BK196" s="58" t="s">
        <v>3071</v>
      </c>
      <c r="BL196" s="58" t="s">
        <v>3071</v>
      </c>
      <c r="BM196" s="58" t="s">
        <v>3071</v>
      </c>
      <c r="BN196" s="58">
        <v>83871.49</v>
      </c>
      <c r="BO196" s="58" t="s">
        <v>3071</v>
      </c>
      <c r="BP196" s="58" t="s">
        <v>7149</v>
      </c>
      <c r="BQ196" s="58" t="s">
        <v>3071</v>
      </c>
      <c r="BR196" s="58" t="s">
        <v>3071</v>
      </c>
      <c r="BS196" s="58" t="s">
        <v>3071</v>
      </c>
      <c r="BT196" s="58" t="s">
        <v>3071</v>
      </c>
      <c r="BU196" s="58" t="s">
        <v>3071</v>
      </c>
      <c r="BV196" s="58" t="s">
        <v>5737</v>
      </c>
      <c r="BW196" s="58" t="s">
        <v>3071</v>
      </c>
      <c r="BX196" s="58">
        <v>83871.49</v>
      </c>
      <c r="BY196" s="58" t="s">
        <v>3071</v>
      </c>
      <c r="BZ196" s="58" t="s">
        <v>3071</v>
      </c>
      <c r="CA196" s="58" t="s">
        <v>3071</v>
      </c>
      <c r="CB196" s="58" t="s">
        <v>3071</v>
      </c>
      <c r="CC196" s="58" t="s">
        <v>3071</v>
      </c>
      <c r="CD196" s="58" t="s">
        <v>7050</v>
      </c>
      <c r="CE196" s="58" t="s">
        <v>5738</v>
      </c>
      <c r="CF196" s="58" t="s">
        <v>5739</v>
      </c>
    </row>
    <row r="197" s="58" customFormat="1" spans="1:84">
      <c r="A197" s="58">
        <v>40737</v>
      </c>
      <c r="B197" s="58" t="s">
        <v>5801</v>
      </c>
      <c r="C197" s="58" t="s">
        <v>3071</v>
      </c>
      <c r="D197" s="58" t="s">
        <v>7369</v>
      </c>
      <c r="E197" s="58" t="s">
        <v>5721</v>
      </c>
      <c r="F197" s="58" t="s">
        <v>7370</v>
      </c>
      <c r="G197" s="58" t="s">
        <v>714</v>
      </c>
      <c r="H197" s="58" t="s">
        <v>6727</v>
      </c>
      <c r="I197" s="58">
        <v>13480</v>
      </c>
      <c r="J197" s="58" t="s">
        <v>3071</v>
      </c>
      <c r="K197" s="58" t="s">
        <v>3071</v>
      </c>
      <c r="L197" s="58" t="s">
        <v>5773</v>
      </c>
      <c r="M197" s="58" t="s">
        <v>7322</v>
      </c>
      <c r="N197" s="58" t="s">
        <v>4421</v>
      </c>
      <c r="O197" s="58" t="s">
        <v>3071</v>
      </c>
      <c r="P197" s="58" t="s">
        <v>3071</v>
      </c>
      <c r="Q197" s="58" t="s">
        <v>6727</v>
      </c>
      <c r="R197" s="58" t="s">
        <v>6728</v>
      </c>
      <c r="S197" s="58" t="s">
        <v>6729</v>
      </c>
      <c r="T197" s="58" t="s">
        <v>3071</v>
      </c>
      <c r="U197" s="58" t="s">
        <v>3071</v>
      </c>
      <c r="V197" s="58" t="s">
        <v>3068</v>
      </c>
      <c r="W197" s="58" t="s">
        <v>3071</v>
      </c>
      <c r="X197" s="58" t="s">
        <v>7371</v>
      </c>
      <c r="Y197" s="58" t="s">
        <v>5728</v>
      </c>
      <c r="Z197" s="58" t="s">
        <v>4421</v>
      </c>
      <c r="AA197" s="58" t="s">
        <v>7322</v>
      </c>
      <c r="AB197" s="58" t="s">
        <v>5755</v>
      </c>
      <c r="AC197" s="58" t="s">
        <v>6036</v>
      </c>
      <c r="AD197" s="58" t="s">
        <v>3071</v>
      </c>
      <c r="AE197" s="58" t="s">
        <v>3071</v>
      </c>
      <c r="AF197" s="58" t="s">
        <v>5756</v>
      </c>
      <c r="AG197" s="58" t="s">
        <v>3071</v>
      </c>
      <c r="AH197" s="58" t="s">
        <v>3071</v>
      </c>
      <c r="AI197" s="58" t="s">
        <v>5756</v>
      </c>
      <c r="AJ197" s="58" t="s">
        <v>3071</v>
      </c>
      <c r="AK197" s="58" t="s">
        <v>1286</v>
      </c>
      <c r="AL197" s="58" t="s">
        <v>7372</v>
      </c>
      <c r="AM197" s="58" t="s">
        <v>3071</v>
      </c>
      <c r="AN197" s="58" t="s">
        <v>6651</v>
      </c>
      <c r="AO197" s="58" t="s">
        <v>3071</v>
      </c>
      <c r="AP197" s="60">
        <v>45702.7228009259</v>
      </c>
      <c r="AQ197" s="58" t="s">
        <v>3071</v>
      </c>
      <c r="AR197" s="58" t="s">
        <v>7116</v>
      </c>
      <c r="AS197" s="58" t="s">
        <v>3098</v>
      </c>
      <c r="AT197" s="58" t="s">
        <v>5730</v>
      </c>
      <c r="AU197" s="58" t="s">
        <v>7373</v>
      </c>
      <c r="AV197" s="58" t="s">
        <v>3071</v>
      </c>
      <c r="AW197" s="60">
        <v>45679.7362962963</v>
      </c>
      <c r="AX197" s="58" t="s">
        <v>7372</v>
      </c>
      <c r="AY197" s="58" t="s">
        <v>5731</v>
      </c>
      <c r="AZ197" s="58" t="s">
        <v>3071</v>
      </c>
      <c r="BA197" s="58" t="s">
        <v>3071</v>
      </c>
      <c r="BB197" s="58" t="s">
        <v>3071</v>
      </c>
      <c r="BC197" s="58" t="s">
        <v>3071</v>
      </c>
      <c r="BD197" s="58" t="s">
        <v>5983</v>
      </c>
      <c r="BE197" s="58" t="s">
        <v>6731</v>
      </c>
      <c r="BF197" s="58" t="s">
        <v>5734</v>
      </c>
      <c r="BG197" s="58" t="s">
        <v>3071</v>
      </c>
      <c r="BH197" s="58" t="s">
        <v>3071</v>
      </c>
      <c r="BI197" s="58" t="s">
        <v>5787</v>
      </c>
      <c r="BJ197" s="58" t="s">
        <v>3071</v>
      </c>
      <c r="BK197" s="58" t="s">
        <v>3071</v>
      </c>
      <c r="BL197" s="58" t="s">
        <v>3071</v>
      </c>
      <c r="BM197" s="58" t="s">
        <v>3071</v>
      </c>
      <c r="BN197" s="58">
        <v>13480</v>
      </c>
      <c r="BO197" s="58" t="s">
        <v>3071</v>
      </c>
      <c r="BP197" s="58" t="s">
        <v>7149</v>
      </c>
      <c r="BQ197" s="58" t="s">
        <v>3071</v>
      </c>
      <c r="BR197" s="58" t="s">
        <v>3071</v>
      </c>
      <c r="BS197" s="58" t="s">
        <v>3071</v>
      </c>
      <c r="BT197" s="58" t="s">
        <v>3071</v>
      </c>
      <c r="BU197" s="58" t="s">
        <v>3071</v>
      </c>
      <c r="BV197" s="58" t="s">
        <v>5737</v>
      </c>
      <c r="BW197" s="58" t="s">
        <v>3071</v>
      </c>
      <c r="BX197" s="58">
        <v>13480</v>
      </c>
      <c r="BY197" s="58" t="s">
        <v>3071</v>
      </c>
      <c r="BZ197" s="58" t="s">
        <v>3071</v>
      </c>
      <c r="CA197" s="58" t="s">
        <v>3071</v>
      </c>
      <c r="CB197" s="58" t="s">
        <v>3071</v>
      </c>
      <c r="CC197" s="58" t="s">
        <v>3071</v>
      </c>
      <c r="CD197" s="58" t="s">
        <v>7050</v>
      </c>
      <c r="CE197" s="58" t="s">
        <v>5738</v>
      </c>
      <c r="CF197" s="58" t="s">
        <v>5739</v>
      </c>
    </row>
    <row r="198" s="58" customFormat="1" spans="1:84">
      <c r="A198" s="58">
        <v>40738</v>
      </c>
      <c r="B198" s="58" t="s">
        <v>6479</v>
      </c>
      <c r="C198" s="58" t="s">
        <v>3071</v>
      </c>
      <c r="D198" s="58" t="s">
        <v>7374</v>
      </c>
      <c r="E198" s="58" t="s">
        <v>5721</v>
      </c>
      <c r="F198" s="58" t="s">
        <v>7375</v>
      </c>
      <c r="G198" s="58" t="s">
        <v>714</v>
      </c>
      <c r="H198" s="58" t="s">
        <v>7161</v>
      </c>
      <c r="I198" s="58">
        <v>30000</v>
      </c>
      <c r="J198" s="58" t="s">
        <v>3071</v>
      </c>
      <c r="K198" s="58" t="s">
        <v>3071</v>
      </c>
      <c r="L198" s="58" t="s">
        <v>5773</v>
      </c>
      <c r="M198" s="58" t="s">
        <v>7322</v>
      </c>
      <c r="N198" s="58" t="s">
        <v>7376</v>
      </c>
      <c r="O198" s="58" t="s">
        <v>3071</v>
      </c>
      <c r="P198" s="58" t="s">
        <v>3071</v>
      </c>
      <c r="Q198" s="58" t="s">
        <v>7161</v>
      </c>
      <c r="R198" s="58" t="s">
        <v>7163</v>
      </c>
      <c r="S198" s="58" t="s">
        <v>7164</v>
      </c>
      <c r="T198" s="58" t="s">
        <v>3071</v>
      </c>
      <c r="U198" s="58" t="s">
        <v>3071</v>
      </c>
      <c r="V198" s="58" t="s">
        <v>3068</v>
      </c>
      <c r="W198" s="58" t="s">
        <v>3071</v>
      </c>
      <c r="X198" s="58" t="s">
        <v>7377</v>
      </c>
      <c r="Y198" s="58" t="s">
        <v>5728</v>
      </c>
      <c r="Z198" s="58" t="s">
        <v>7376</v>
      </c>
      <c r="AA198" s="58" t="s">
        <v>7322</v>
      </c>
      <c r="AB198" s="58" t="s">
        <v>5755</v>
      </c>
      <c r="AC198" s="58" t="s">
        <v>6036</v>
      </c>
      <c r="AD198" s="58" t="s">
        <v>3071</v>
      </c>
      <c r="AE198" s="58" t="s">
        <v>3071</v>
      </c>
      <c r="AF198" s="58" t="s">
        <v>5756</v>
      </c>
      <c r="AG198" s="58" t="s">
        <v>3071</v>
      </c>
      <c r="AH198" s="58" t="s">
        <v>3071</v>
      </c>
      <c r="AI198" s="58" t="s">
        <v>5756</v>
      </c>
      <c r="AJ198" s="58" t="s">
        <v>3071</v>
      </c>
      <c r="AK198" s="58" t="s">
        <v>1286</v>
      </c>
      <c r="AL198" s="58" t="s">
        <v>7378</v>
      </c>
      <c r="AM198" s="58" t="s">
        <v>3071</v>
      </c>
      <c r="AN198" s="58" t="s">
        <v>7379</v>
      </c>
      <c r="AO198" s="58" t="s">
        <v>3071</v>
      </c>
      <c r="AP198" s="60">
        <v>45702.7228125</v>
      </c>
      <c r="AQ198" s="58" t="s">
        <v>3071</v>
      </c>
      <c r="AR198" s="58" t="s">
        <v>7116</v>
      </c>
      <c r="AS198" s="58" t="s">
        <v>3071</v>
      </c>
      <c r="AT198" s="58" t="s">
        <v>6488</v>
      </c>
      <c r="AU198" s="58" t="s">
        <v>7380</v>
      </c>
      <c r="AV198" s="58" t="s">
        <v>7374</v>
      </c>
      <c r="AW198" s="60">
        <v>45678.725474537</v>
      </c>
      <c r="AX198" s="58" t="s">
        <v>7378</v>
      </c>
      <c r="AY198" s="58" t="s">
        <v>5731</v>
      </c>
      <c r="AZ198" s="58" t="s">
        <v>3071</v>
      </c>
      <c r="BA198" s="58" t="s">
        <v>3071</v>
      </c>
      <c r="BB198" s="58" t="s">
        <v>3071</v>
      </c>
      <c r="BC198" s="58" t="s">
        <v>3071</v>
      </c>
      <c r="BD198" s="58" t="s">
        <v>6490</v>
      </c>
      <c r="BE198" s="58" t="s">
        <v>3071</v>
      </c>
      <c r="BF198" s="58" t="s">
        <v>5734</v>
      </c>
      <c r="BG198" s="58" t="s">
        <v>3071</v>
      </c>
      <c r="BH198" s="58" t="s">
        <v>3071</v>
      </c>
      <c r="BI198" s="58" t="s">
        <v>5759</v>
      </c>
      <c r="BJ198" s="58" t="s">
        <v>3071</v>
      </c>
      <c r="BK198" s="58" t="s">
        <v>3071</v>
      </c>
      <c r="BL198" s="58" t="s">
        <v>3071</v>
      </c>
      <c r="BM198" s="58" t="s">
        <v>3071</v>
      </c>
      <c r="BN198" s="58">
        <v>30000</v>
      </c>
      <c r="BO198" s="58" t="s">
        <v>3071</v>
      </c>
      <c r="BP198" s="58" t="s">
        <v>7149</v>
      </c>
      <c r="BQ198" s="58" t="s">
        <v>3071</v>
      </c>
      <c r="BR198" s="58" t="s">
        <v>3071</v>
      </c>
      <c r="BS198" s="58" t="s">
        <v>3071</v>
      </c>
      <c r="BT198" s="58" t="s">
        <v>1286</v>
      </c>
      <c r="BU198" s="58" t="s">
        <v>3071</v>
      </c>
      <c r="BV198" s="58" t="s">
        <v>5737</v>
      </c>
      <c r="BW198" s="58" t="s">
        <v>3071</v>
      </c>
      <c r="BX198" s="58">
        <v>30000</v>
      </c>
      <c r="BY198" s="58" t="s">
        <v>3071</v>
      </c>
      <c r="BZ198" s="58" t="s">
        <v>714</v>
      </c>
      <c r="CA198" s="58" t="s">
        <v>3071</v>
      </c>
      <c r="CB198" s="58" t="s">
        <v>3071</v>
      </c>
      <c r="CC198" s="58" t="s">
        <v>3071</v>
      </c>
      <c r="CD198" s="58" t="s">
        <v>7050</v>
      </c>
      <c r="CE198" s="58" t="s">
        <v>5738</v>
      </c>
      <c r="CF198" s="58" t="s">
        <v>5739</v>
      </c>
    </row>
    <row r="199" s="58" customFormat="1" spans="1:84">
      <c r="A199" s="58">
        <v>40739</v>
      </c>
      <c r="B199" s="58" t="s">
        <v>6479</v>
      </c>
      <c r="C199" s="58" t="s">
        <v>3071</v>
      </c>
      <c r="D199" s="58" t="s">
        <v>7381</v>
      </c>
      <c r="E199" s="58" t="s">
        <v>5721</v>
      </c>
      <c r="F199" s="58" t="s">
        <v>7382</v>
      </c>
      <c r="G199" s="58" t="s">
        <v>714</v>
      </c>
      <c r="H199" s="58" t="s">
        <v>3465</v>
      </c>
      <c r="I199" s="58">
        <v>5600</v>
      </c>
      <c r="J199" s="58" t="s">
        <v>3071</v>
      </c>
      <c r="K199" s="58" t="s">
        <v>3071</v>
      </c>
      <c r="L199" s="58" t="s">
        <v>5773</v>
      </c>
      <c r="M199" s="58" t="s">
        <v>7322</v>
      </c>
      <c r="N199" s="58" t="s">
        <v>7376</v>
      </c>
      <c r="O199" s="58" t="s">
        <v>3071</v>
      </c>
      <c r="P199" s="58" t="s">
        <v>3071</v>
      </c>
      <c r="Q199" s="58" t="s">
        <v>3465</v>
      </c>
      <c r="R199" s="58" t="s">
        <v>6483</v>
      </c>
      <c r="S199" s="58" t="s">
        <v>6484</v>
      </c>
      <c r="T199" s="58" t="s">
        <v>3071</v>
      </c>
      <c r="U199" s="58" t="s">
        <v>3071</v>
      </c>
      <c r="V199" s="58" t="s">
        <v>3068</v>
      </c>
      <c r="W199" s="58" t="s">
        <v>3071</v>
      </c>
      <c r="X199" s="58" t="s">
        <v>7383</v>
      </c>
      <c r="Y199" s="58" t="s">
        <v>5728</v>
      </c>
      <c r="Z199" s="58" t="s">
        <v>7376</v>
      </c>
      <c r="AA199" s="58" t="s">
        <v>7322</v>
      </c>
      <c r="AB199" s="58" t="s">
        <v>5755</v>
      </c>
      <c r="AC199" s="58" t="s">
        <v>6036</v>
      </c>
      <c r="AD199" s="58" t="s">
        <v>3071</v>
      </c>
      <c r="AE199" s="58" t="s">
        <v>3071</v>
      </c>
      <c r="AF199" s="58" t="s">
        <v>5756</v>
      </c>
      <c r="AG199" s="58" t="s">
        <v>3071</v>
      </c>
      <c r="AH199" s="58" t="s">
        <v>3071</v>
      </c>
      <c r="AI199" s="58" t="s">
        <v>5756</v>
      </c>
      <c r="AJ199" s="58" t="s">
        <v>3071</v>
      </c>
      <c r="AK199" s="58" t="s">
        <v>1286</v>
      </c>
      <c r="AL199" s="58" t="s">
        <v>7384</v>
      </c>
      <c r="AM199" s="58" t="s">
        <v>3071</v>
      </c>
      <c r="AN199" s="58" t="s">
        <v>7385</v>
      </c>
      <c r="AO199" s="58" t="s">
        <v>3071</v>
      </c>
      <c r="AP199" s="60">
        <v>45702.7228356482</v>
      </c>
      <c r="AQ199" s="58" t="s">
        <v>3071</v>
      </c>
      <c r="AR199" s="58" t="s">
        <v>7116</v>
      </c>
      <c r="AS199" s="58" t="s">
        <v>3071</v>
      </c>
      <c r="AT199" s="58" t="s">
        <v>6488</v>
      </c>
      <c r="AU199" s="58" t="s">
        <v>7386</v>
      </c>
      <c r="AV199" s="58" t="s">
        <v>7381</v>
      </c>
      <c r="AW199" s="60">
        <v>45678.4407291667</v>
      </c>
      <c r="AX199" s="58" t="s">
        <v>7384</v>
      </c>
      <c r="AY199" s="58" t="s">
        <v>5731</v>
      </c>
      <c r="AZ199" s="58" t="s">
        <v>3071</v>
      </c>
      <c r="BA199" s="58" t="s">
        <v>3071</v>
      </c>
      <c r="BB199" s="58" t="s">
        <v>3071</v>
      </c>
      <c r="BC199" s="58" t="s">
        <v>3071</v>
      </c>
      <c r="BD199" s="58" t="s">
        <v>6490</v>
      </c>
      <c r="BE199" s="58" t="s">
        <v>3071</v>
      </c>
      <c r="BF199" s="58" t="s">
        <v>5734</v>
      </c>
      <c r="BG199" s="58" t="s">
        <v>3071</v>
      </c>
      <c r="BH199" s="58" t="s">
        <v>3071</v>
      </c>
      <c r="BI199" s="58" t="s">
        <v>5759</v>
      </c>
      <c r="BJ199" s="58" t="s">
        <v>3071</v>
      </c>
      <c r="BK199" s="58" t="s">
        <v>3071</v>
      </c>
      <c r="BL199" s="58" t="s">
        <v>3071</v>
      </c>
      <c r="BM199" s="58" t="s">
        <v>3071</v>
      </c>
      <c r="BN199" s="58">
        <v>5600</v>
      </c>
      <c r="BO199" s="58" t="s">
        <v>3071</v>
      </c>
      <c r="BP199" s="58" t="s">
        <v>7149</v>
      </c>
      <c r="BQ199" s="58" t="s">
        <v>3071</v>
      </c>
      <c r="BR199" s="58" t="s">
        <v>3071</v>
      </c>
      <c r="BS199" s="58" t="s">
        <v>3071</v>
      </c>
      <c r="BT199" s="58" t="s">
        <v>1286</v>
      </c>
      <c r="BU199" s="58" t="s">
        <v>3071</v>
      </c>
      <c r="BV199" s="58" t="s">
        <v>5737</v>
      </c>
      <c r="BW199" s="58" t="s">
        <v>3071</v>
      </c>
      <c r="BX199" s="58">
        <v>5600</v>
      </c>
      <c r="BY199" s="58" t="s">
        <v>3071</v>
      </c>
      <c r="BZ199" s="58" t="s">
        <v>714</v>
      </c>
      <c r="CA199" s="58" t="s">
        <v>3071</v>
      </c>
      <c r="CB199" s="58" t="s">
        <v>3071</v>
      </c>
      <c r="CC199" s="58" t="s">
        <v>3071</v>
      </c>
      <c r="CD199" s="58" t="s">
        <v>7050</v>
      </c>
      <c r="CE199" s="58" t="s">
        <v>5738</v>
      </c>
      <c r="CF199" s="58" t="s">
        <v>5739</v>
      </c>
    </row>
    <row r="200" s="58" customFormat="1" spans="1:84">
      <c r="A200" s="58">
        <v>40740</v>
      </c>
      <c r="B200" s="58" t="s">
        <v>5749</v>
      </c>
      <c r="C200" s="58" t="s">
        <v>3071</v>
      </c>
      <c r="D200" s="58" t="s">
        <v>7387</v>
      </c>
      <c r="E200" s="58" t="s">
        <v>5721</v>
      </c>
      <c r="F200" s="58" t="s">
        <v>7388</v>
      </c>
      <c r="G200" s="58" t="s">
        <v>714</v>
      </c>
      <c r="H200" s="58" t="s">
        <v>3110</v>
      </c>
      <c r="I200" s="58">
        <v>118</v>
      </c>
      <c r="J200" s="58" t="s">
        <v>3071</v>
      </c>
      <c r="K200" s="58" t="s">
        <v>3071</v>
      </c>
      <c r="L200" s="58" t="s">
        <v>5773</v>
      </c>
      <c r="M200" s="58" t="s">
        <v>7322</v>
      </c>
      <c r="N200" s="58" t="s">
        <v>7255</v>
      </c>
      <c r="O200" s="58" t="s">
        <v>3071</v>
      </c>
      <c r="P200" s="58" t="s">
        <v>3071</v>
      </c>
      <c r="Q200" s="58" t="s">
        <v>3110</v>
      </c>
      <c r="R200" s="58" t="s">
        <v>5752</v>
      </c>
      <c r="S200" s="58" t="s">
        <v>5753</v>
      </c>
      <c r="T200" s="58" t="s">
        <v>3071</v>
      </c>
      <c r="U200" s="58" t="s">
        <v>3071</v>
      </c>
      <c r="V200" s="58" t="s">
        <v>3068</v>
      </c>
      <c r="W200" s="58" t="s">
        <v>3071</v>
      </c>
      <c r="X200" s="58" t="s">
        <v>7389</v>
      </c>
      <c r="Y200" s="58" t="s">
        <v>5728</v>
      </c>
      <c r="Z200" s="58" t="s">
        <v>7255</v>
      </c>
      <c r="AA200" s="58" t="s">
        <v>7322</v>
      </c>
      <c r="AB200" s="58" t="s">
        <v>5755</v>
      </c>
      <c r="AC200" s="58" t="s">
        <v>6036</v>
      </c>
      <c r="AD200" s="58" t="s">
        <v>3071</v>
      </c>
      <c r="AE200" s="58" t="s">
        <v>3071</v>
      </c>
      <c r="AF200" s="58" t="s">
        <v>3071</v>
      </c>
      <c r="AG200" s="58" t="s">
        <v>3071</v>
      </c>
      <c r="AH200" s="58" t="s">
        <v>3071</v>
      </c>
      <c r="AI200" s="58" t="s">
        <v>3071</v>
      </c>
      <c r="AJ200" s="58" t="s">
        <v>3071</v>
      </c>
      <c r="AK200" s="58" t="s">
        <v>1286</v>
      </c>
      <c r="AL200" s="58" t="s">
        <v>7390</v>
      </c>
      <c r="AM200" s="58" t="s">
        <v>3071</v>
      </c>
      <c r="AN200" s="58" t="s">
        <v>7391</v>
      </c>
      <c r="AO200" s="58" t="s">
        <v>3071</v>
      </c>
      <c r="AP200" s="60">
        <v>45702.7227199074</v>
      </c>
      <c r="AQ200" s="58" t="s">
        <v>3071</v>
      </c>
      <c r="AR200" s="58" t="s">
        <v>7116</v>
      </c>
      <c r="AS200" s="58" t="s">
        <v>3071</v>
      </c>
      <c r="AT200" s="58" t="s">
        <v>5757</v>
      </c>
      <c r="AU200" s="58" t="s">
        <v>7392</v>
      </c>
      <c r="AV200" s="58" t="s">
        <v>7387</v>
      </c>
      <c r="AW200" s="60">
        <v>45636.6371643519</v>
      </c>
      <c r="AX200" s="58" t="s">
        <v>7390</v>
      </c>
      <c r="AY200" s="58" t="s">
        <v>5731</v>
      </c>
      <c r="AZ200" s="58" t="s">
        <v>3071</v>
      </c>
      <c r="BA200" s="58" t="s">
        <v>3071</v>
      </c>
      <c r="BB200" s="58" t="s">
        <v>3071</v>
      </c>
      <c r="BC200" s="58" t="s">
        <v>3071</v>
      </c>
      <c r="BD200" s="58" t="s">
        <v>5758</v>
      </c>
      <c r="BE200" s="58" t="s">
        <v>3071</v>
      </c>
      <c r="BF200" s="58" t="s">
        <v>5734</v>
      </c>
      <c r="BG200" s="58" t="s">
        <v>3071</v>
      </c>
      <c r="BH200" s="58" t="s">
        <v>3071</v>
      </c>
      <c r="BI200" s="58" t="s">
        <v>5759</v>
      </c>
      <c r="BJ200" s="58" t="s">
        <v>3071</v>
      </c>
      <c r="BK200" s="58" t="s">
        <v>3071</v>
      </c>
      <c r="BL200" s="58" t="s">
        <v>3071</v>
      </c>
      <c r="BM200" s="58" t="s">
        <v>3071</v>
      </c>
      <c r="BN200" s="58">
        <v>118</v>
      </c>
      <c r="BO200" s="58" t="s">
        <v>3071</v>
      </c>
      <c r="BP200" s="58" t="s">
        <v>7149</v>
      </c>
      <c r="BQ200" s="58" t="s">
        <v>3071</v>
      </c>
      <c r="BR200" s="58" t="s">
        <v>3071</v>
      </c>
      <c r="BS200" s="58" t="s">
        <v>3071</v>
      </c>
      <c r="BT200" s="58" t="s">
        <v>1286</v>
      </c>
      <c r="BU200" s="58" t="s">
        <v>3071</v>
      </c>
      <c r="BV200" s="58" t="s">
        <v>5737</v>
      </c>
      <c r="BW200" s="58" t="s">
        <v>3071</v>
      </c>
      <c r="BX200" s="58">
        <v>118</v>
      </c>
      <c r="BY200" s="58" t="s">
        <v>3071</v>
      </c>
      <c r="BZ200" s="58" t="s">
        <v>714</v>
      </c>
      <c r="CA200" s="58" t="s">
        <v>5811</v>
      </c>
      <c r="CB200" s="58" t="s">
        <v>5811</v>
      </c>
      <c r="CC200" s="58" t="s">
        <v>3071</v>
      </c>
      <c r="CD200" s="58" t="s">
        <v>3071</v>
      </c>
      <c r="CE200" s="58" t="s">
        <v>5738</v>
      </c>
      <c r="CF200" s="58" t="s">
        <v>5739</v>
      </c>
    </row>
    <row r="201" s="58" customFormat="1" spans="1:84">
      <c r="A201" s="58">
        <v>40741</v>
      </c>
      <c r="B201" s="58" t="s">
        <v>3071</v>
      </c>
      <c r="C201" s="58" t="s">
        <v>7393</v>
      </c>
      <c r="D201" s="58" t="s">
        <v>3071</v>
      </c>
      <c r="E201" s="58" t="s">
        <v>5721</v>
      </c>
      <c r="F201" s="58" t="s">
        <v>7394</v>
      </c>
      <c r="G201" s="58" t="s">
        <v>714</v>
      </c>
      <c r="H201" s="58" t="s">
        <v>4825</v>
      </c>
      <c r="I201" s="58">
        <v>975</v>
      </c>
      <c r="J201" s="58" t="s">
        <v>3071</v>
      </c>
      <c r="K201" s="58" t="s">
        <v>3071</v>
      </c>
      <c r="L201" s="58" t="s">
        <v>5773</v>
      </c>
      <c r="M201" s="58" t="s">
        <v>7322</v>
      </c>
      <c r="N201" s="58" t="s">
        <v>3744</v>
      </c>
      <c r="O201" s="58" t="s">
        <v>3071</v>
      </c>
      <c r="P201" s="58" t="s">
        <v>3071</v>
      </c>
      <c r="Q201" s="58" t="s">
        <v>4825</v>
      </c>
      <c r="R201" s="58" t="s">
        <v>5742</v>
      </c>
      <c r="S201" s="58" t="s">
        <v>5743</v>
      </c>
      <c r="T201" s="58" t="s">
        <v>5726</v>
      </c>
      <c r="U201" s="58" t="s">
        <v>3071</v>
      </c>
      <c r="V201" s="58" t="s">
        <v>3068</v>
      </c>
      <c r="W201" s="58" t="s">
        <v>3071</v>
      </c>
      <c r="X201" s="58" t="s">
        <v>7395</v>
      </c>
      <c r="Y201" s="58" t="s">
        <v>5915</v>
      </c>
      <c r="Z201" s="58" t="s">
        <v>7396</v>
      </c>
      <c r="AA201" s="58" t="s">
        <v>7322</v>
      </c>
      <c r="AB201" s="58" t="s">
        <v>3071</v>
      </c>
      <c r="AC201" s="58" t="s">
        <v>6036</v>
      </c>
      <c r="AD201" s="58" t="s">
        <v>3071</v>
      </c>
      <c r="AE201" s="58" t="s">
        <v>3071</v>
      </c>
      <c r="AF201" s="58" t="s">
        <v>3071</v>
      </c>
      <c r="AG201" s="58" t="s">
        <v>3071</v>
      </c>
      <c r="AH201" s="58" t="s">
        <v>3071</v>
      </c>
      <c r="AI201" s="58" t="s">
        <v>3071</v>
      </c>
      <c r="AJ201" s="58" t="s">
        <v>3071</v>
      </c>
      <c r="AK201" s="58" t="s">
        <v>1286</v>
      </c>
      <c r="AL201" s="58" t="s">
        <v>7397</v>
      </c>
      <c r="AM201" s="58" t="s">
        <v>3071</v>
      </c>
      <c r="AN201" s="58" t="s">
        <v>7398</v>
      </c>
      <c r="AO201" s="58" t="s">
        <v>3071</v>
      </c>
      <c r="AP201" s="60">
        <v>45702.7227893519</v>
      </c>
      <c r="AQ201" s="58" t="s">
        <v>3071</v>
      </c>
      <c r="AR201" s="58" t="s">
        <v>7116</v>
      </c>
      <c r="AS201" s="58" t="s">
        <v>3098</v>
      </c>
      <c r="AT201" s="58" t="s">
        <v>5730</v>
      </c>
      <c r="AU201" s="58" t="s">
        <v>7399</v>
      </c>
      <c r="AV201" s="58" t="s">
        <v>3071</v>
      </c>
      <c r="AW201" s="60">
        <v>45581.4131712963</v>
      </c>
      <c r="AX201" s="58" t="s">
        <v>7397</v>
      </c>
      <c r="AY201" s="58" t="s">
        <v>5731</v>
      </c>
      <c r="AZ201" s="58" t="s">
        <v>3071</v>
      </c>
      <c r="BA201" s="58" t="s">
        <v>3071</v>
      </c>
      <c r="BB201" s="58" t="s">
        <v>3071</v>
      </c>
      <c r="BC201" s="58" t="s">
        <v>5745</v>
      </c>
      <c r="BD201" s="58" t="s">
        <v>5732</v>
      </c>
      <c r="BE201" s="58" t="s">
        <v>5746</v>
      </c>
      <c r="BF201" s="58" t="s">
        <v>5734</v>
      </c>
      <c r="BG201" s="58" t="s">
        <v>3071</v>
      </c>
      <c r="BH201" s="58" t="s">
        <v>3071</v>
      </c>
      <c r="BI201" s="58" t="s">
        <v>2803</v>
      </c>
      <c r="BJ201" s="58" t="s">
        <v>3071</v>
      </c>
      <c r="BK201" s="58" t="s">
        <v>3071</v>
      </c>
      <c r="BL201" s="58">
        <v>3294470</v>
      </c>
      <c r="BM201" s="58" t="s">
        <v>7400</v>
      </c>
      <c r="BN201" s="58" t="s">
        <v>3071</v>
      </c>
      <c r="BO201" s="58">
        <v>195</v>
      </c>
      <c r="BP201" s="58" t="s">
        <v>7149</v>
      </c>
      <c r="BQ201" s="58" t="s">
        <v>3071</v>
      </c>
      <c r="BR201" s="58" t="s">
        <v>7401</v>
      </c>
      <c r="BS201" s="58" t="s">
        <v>1286</v>
      </c>
      <c r="BT201" s="58" t="s">
        <v>3071</v>
      </c>
      <c r="BU201" s="58" t="s">
        <v>3071</v>
      </c>
      <c r="BV201" s="58" t="s">
        <v>5737</v>
      </c>
      <c r="BW201" s="58" t="s">
        <v>3071</v>
      </c>
      <c r="BX201" s="58">
        <v>195</v>
      </c>
      <c r="BY201" s="58" t="s">
        <v>3071</v>
      </c>
      <c r="BZ201" s="58" t="s">
        <v>3071</v>
      </c>
      <c r="CA201" s="58" t="s">
        <v>5811</v>
      </c>
      <c r="CB201" s="58" t="s">
        <v>5811</v>
      </c>
      <c r="CC201" s="58" t="s">
        <v>3071</v>
      </c>
      <c r="CD201" s="58" t="s">
        <v>3071</v>
      </c>
      <c r="CE201" s="58" t="s">
        <v>5738</v>
      </c>
      <c r="CF201" s="58" t="s">
        <v>5739</v>
      </c>
    </row>
    <row r="202" s="58" customFormat="1" spans="1:84">
      <c r="A202" s="58">
        <v>41160</v>
      </c>
      <c r="B202" s="58" t="s">
        <v>5749</v>
      </c>
      <c r="C202" s="58" t="s">
        <v>3071</v>
      </c>
      <c r="D202" s="58" t="s">
        <v>7402</v>
      </c>
      <c r="E202" s="58" t="s">
        <v>5721</v>
      </c>
      <c r="F202" s="58" t="s">
        <v>7403</v>
      </c>
      <c r="G202" s="58" t="s">
        <v>714</v>
      </c>
      <c r="H202" s="58" t="s">
        <v>6060</v>
      </c>
      <c r="I202" s="58">
        <v>3900</v>
      </c>
      <c r="J202" s="58" t="s">
        <v>3071</v>
      </c>
      <c r="K202" s="58" t="s">
        <v>3071</v>
      </c>
      <c r="L202" s="58" t="s">
        <v>5773</v>
      </c>
      <c r="M202" s="58" t="s">
        <v>7365</v>
      </c>
      <c r="N202" s="58" t="s">
        <v>7365</v>
      </c>
      <c r="O202" s="58" t="s">
        <v>3071</v>
      </c>
      <c r="P202" s="58" t="s">
        <v>3071</v>
      </c>
      <c r="Q202" s="58" t="s">
        <v>6060</v>
      </c>
      <c r="R202" s="58" t="s">
        <v>7404</v>
      </c>
      <c r="S202" s="58" t="s">
        <v>6062</v>
      </c>
      <c r="T202" s="58" t="s">
        <v>3071</v>
      </c>
      <c r="U202" s="58" t="s">
        <v>3071</v>
      </c>
      <c r="V202" s="58" t="s">
        <v>3068</v>
      </c>
      <c r="W202" s="58" t="s">
        <v>3071</v>
      </c>
      <c r="X202" s="58" t="s">
        <v>7405</v>
      </c>
      <c r="Y202" s="58" t="s">
        <v>5728</v>
      </c>
      <c r="Z202" s="58" t="s">
        <v>7365</v>
      </c>
      <c r="AA202" s="58" t="s">
        <v>7055</v>
      </c>
      <c r="AB202" s="58" t="s">
        <v>5755</v>
      </c>
      <c r="AC202" s="58" t="s">
        <v>6036</v>
      </c>
      <c r="AD202" s="58" t="s">
        <v>3071</v>
      </c>
      <c r="AE202" s="58" t="s">
        <v>3071</v>
      </c>
      <c r="AF202" s="58" t="s">
        <v>5756</v>
      </c>
      <c r="AG202" s="58" t="s">
        <v>3071</v>
      </c>
      <c r="AH202" s="58" t="s">
        <v>3071</v>
      </c>
      <c r="AI202" s="58" t="s">
        <v>5756</v>
      </c>
      <c r="AJ202" s="58" t="s">
        <v>3071</v>
      </c>
      <c r="AK202" s="58" t="s">
        <v>1286</v>
      </c>
      <c r="AL202" s="58" t="s">
        <v>7406</v>
      </c>
      <c r="AM202" s="58" t="s">
        <v>3071</v>
      </c>
      <c r="AN202" s="58" t="s">
        <v>6030</v>
      </c>
      <c r="AO202" s="58" t="s">
        <v>3071</v>
      </c>
      <c r="AP202" s="60">
        <v>45730.4913657407</v>
      </c>
      <c r="AQ202" s="58" t="s">
        <v>3071</v>
      </c>
      <c r="AR202" s="58" t="s">
        <v>4241</v>
      </c>
      <c r="AS202" s="58" t="s">
        <v>3071</v>
      </c>
      <c r="AT202" s="58" t="s">
        <v>5757</v>
      </c>
      <c r="AU202" s="58" t="s">
        <v>7407</v>
      </c>
      <c r="AV202" s="58" t="s">
        <v>7402</v>
      </c>
      <c r="AW202" s="60">
        <v>45701.5807523148</v>
      </c>
      <c r="AX202" s="58" t="s">
        <v>7406</v>
      </c>
      <c r="AY202" s="58" t="s">
        <v>5731</v>
      </c>
      <c r="AZ202" s="58" t="s">
        <v>3071</v>
      </c>
      <c r="BA202" s="58" t="s">
        <v>3071</v>
      </c>
      <c r="BB202" s="58" t="s">
        <v>3071</v>
      </c>
      <c r="BC202" s="58" t="s">
        <v>3071</v>
      </c>
      <c r="BD202" s="58" t="s">
        <v>7408</v>
      </c>
      <c r="BE202" s="58" t="s">
        <v>3071</v>
      </c>
      <c r="BF202" s="58" t="s">
        <v>5734</v>
      </c>
      <c r="BG202" s="58" t="s">
        <v>3071</v>
      </c>
      <c r="BH202" s="58" t="s">
        <v>3071</v>
      </c>
      <c r="BI202" s="58" t="s">
        <v>5759</v>
      </c>
      <c r="BJ202" s="58" t="s">
        <v>3071</v>
      </c>
      <c r="BK202" s="58" t="s">
        <v>3071</v>
      </c>
      <c r="BL202" s="58" t="s">
        <v>3071</v>
      </c>
      <c r="BM202" s="58" t="s">
        <v>3071</v>
      </c>
      <c r="BN202" s="58">
        <v>3900</v>
      </c>
      <c r="BO202" s="58" t="s">
        <v>3071</v>
      </c>
      <c r="BP202" s="58" t="s">
        <v>6981</v>
      </c>
      <c r="BQ202" s="58" t="s">
        <v>3071</v>
      </c>
      <c r="BR202" s="58" t="s">
        <v>3071</v>
      </c>
      <c r="BS202" s="58" t="s">
        <v>3071</v>
      </c>
      <c r="BT202" s="58" t="s">
        <v>1286</v>
      </c>
      <c r="BU202" s="58" t="s">
        <v>3071</v>
      </c>
      <c r="BV202" s="58" t="s">
        <v>5737</v>
      </c>
      <c r="BW202" s="58" t="s">
        <v>3071</v>
      </c>
      <c r="BX202" s="58">
        <v>3900</v>
      </c>
      <c r="BY202" s="58" t="s">
        <v>3071</v>
      </c>
      <c r="BZ202" s="58" t="s">
        <v>714</v>
      </c>
      <c r="CA202" s="58" t="s">
        <v>3071</v>
      </c>
      <c r="CB202" s="58" t="s">
        <v>3071</v>
      </c>
      <c r="CC202" s="58" t="s">
        <v>3071</v>
      </c>
      <c r="CD202" s="58" t="s">
        <v>7050</v>
      </c>
      <c r="CE202" s="58" t="s">
        <v>5738</v>
      </c>
      <c r="CF202" s="58" t="s">
        <v>5739</v>
      </c>
    </row>
    <row r="203" s="58" customFormat="1" spans="1:84">
      <c r="A203" s="58">
        <v>41193</v>
      </c>
      <c r="B203" s="58" t="s">
        <v>3071</v>
      </c>
      <c r="C203" s="58" t="s">
        <v>7409</v>
      </c>
      <c r="D203" s="58" t="s">
        <v>3071</v>
      </c>
      <c r="E203" s="58" t="s">
        <v>5721</v>
      </c>
      <c r="F203" s="58" t="s">
        <v>7410</v>
      </c>
      <c r="G203" s="58" t="s">
        <v>714</v>
      </c>
      <c r="H203" s="58" t="s">
        <v>7411</v>
      </c>
      <c r="I203" s="58">
        <v>75000</v>
      </c>
      <c r="J203" s="58" t="s">
        <v>3071</v>
      </c>
      <c r="K203" s="58" t="s">
        <v>3071</v>
      </c>
      <c r="L203" s="58" t="s">
        <v>5773</v>
      </c>
      <c r="M203" s="58" t="s">
        <v>7412</v>
      </c>
      <c r="N203" s="58" t="s">
        <v>7412</v>
      </c>
      <c r="O203" s="58" t="s">
        <v>3071</v>
      </c>
      <c r="P203" s="58" t="s">
        <v>3071</v>
      </c>
      <c r="Q203" s="58" t="s">
        <v>5775</v>
      </c>
      <c r="R203" s="58" t="s">
        <v>7413</v>
      </c>
      <c r="S203" s="58" t="s">
        <v>7414</v>
      </c>
      <c r="T203" s="58" t="s">
        <v>5778</v>
      </c>
      <c r="U203" s="58" t="s">
        <v>3071</v>
      </c>
      <c r="V203" s="58" t="s">
        <v>3068</v>
      </c>
      <c r="W203" s="58" t="s">
        <v>3071</v>
      </c>
      <c r="X203" s="58" t="s">
        <v>3071</v>
      </c>
      <c r="Y203" s="58" t="s">
        <v>5728</v>
      </c>
      <c r="Z203" s="58" t="s">
        <v>7412</v>
      </c>
      <c r="AA203" s="58" t="s">
        <v>7055</v>
      </c>
      <c r="AB203" s="58" t="s">
        <v>3071</v>
      </c>
      <c r="AC203" s="58" t="s">
        <v>6036</v>
      </c>
      <c r="AD203" s="58" t="s">
        <v>3071</v>
      </c>
      <c r="AE203" s="58" t="s">
        <v>3071</v>
      </c>
      <c r="AF203" s="58" t="s">
        <v>3071</v>
      </c>
      <c r="AG203" s="58" t="s">
        <v>3071</v>
      </c>
      <c r="AH203" s="58" t="s">
        <v>3071</v>
      </c>
      <c r="AI203" s="58" t="s">
        <v>3071</v>
      </c>
      <c r="AJ203" s="58" t="s">
        <v>3071</v>
      </c>
      <c r="AK203" s="58" t="s">
        <v>1286</v>
      </c>
      <c r="AL203" s="58" t="s">
        <v>7415</v>
      </c>
      <c r="AM203" s="58" t="s">
        <v>3071</v>
      </c>
      <c r="AN203" s="58" t="s">
        <v>6239</v>
      </c>
      <c r="AO203" s="58" t="s">
        <v>3071</v>
      </c>
      <c r="AP203" s="60">
        <v>45730.491400463</v>
      </c>
      <c r="AQ203" s="58" t="s">
        <v>3071</v>
      </c>
      <c r="AR203" s="58" t="s">
        <v>4241</v>
      </c>
      <c r="AS203" s="58" t="s">
        <v>3098</v>
      </c>
      <c r="AT203" s="58" t="s">
        <v>5782</v>
      </c>
      <c r="AU203" s="58" t="s">
        <v>7416</v>
      </c>
      <c r="AV203" s="58" t="s">
        <v>3071</v>
      </c>
      <c r="AW203" s="60">
        <v>45700.6154861111</v>
      </c>
      <c r="AX203" s="58" t="s">
        <v>7415</v>
      </c>
      <c r="AY203" s="58" t="s">
        <v>5731</v>
      </c>
      <c r="AZ203" s="58" t="s">
        <v>3071</v>
      </c>
      <c r="BA203" s="58" t="s">
        <v>3071</v>
      </c>
      <c r="BB203" s="58" t="s">
        <v>3071</v>
      </c>
      <c r="BC203" s="58" t="s">
        <v>5784</v>
      </c>
      <c r="BD203" s="58" t="s">
        <v>5785</v>
      </c>
      <c r="BE203" s="58" t="s">
        <v>3071</v>
      </c>
      <c r="BF203" s="58" t="s">
        <v>5734</v>
      </c>
      <c r="BG203" s="58" t="s">
        <v>5786</v>
      </c>
      <c r="BH203" s="58" t="s">
        <v>3071</v>
      </c>
      <c r="BI203" s="58" t="s">
        <v>5787</v>
      </c>
      <c r="BJ203" s="58" t="s">
        <v>3071</v>
      </c>
      <c r="BK203" s="58" t="s">
        <v>3071</v>
      </c>
      <c r="BL203" s="58" t="s">
        <v>3071</v>
      </c>
      <c r="BM203" s="58" t="s">
        <v>3071</v>
      </c>
      <c r="BN203" s="58">
        <v>75000</v>
      </c>
      <c r="BO203" s="58" t="s">
        <v>3071</v>
      </c>
      <c r="BP203" s="58" t="s">
        <v>6981</v>
      </c>
      <c r="BQ203" s="58" t="s">
        <v>5789</v>
      </c>
      <c r="BR203" s="58" t="s">
        <v>3071</v>
      </c>
      <c r="BS203" s="58" t="s">
        <v>1286</v>
      </c>
      <c r="BT203" s="58" t="s">
        <v>1286</v>
      </c>
      <c r="BU203" s="58" t="s">
        <v>3071</v>
      </c>
      <c r="BV203" s="58" t="s">
        <v>5737</v>
      </c>
      <c r="BW203" s="58" t="s">
        <v>3071</v>
      </c>
      <c r="BX203" s="58">
        <v>75000</v>
      </c>
      <c r="BY203" s="58" t="s">
        <v>3071</v>
      </c>
      <c r="BZ203" s="58" t="s">
        <v>3071</v>
      </c>
      <c r="CA203" s="58" t="s">
        <v>3071</v>
      </c>
      <c r="CB203" s="58" t="s">
        <v>3071</v>
      </c>
      <c r="CC203" s="58" t="s">
        <v>3071</v>
      </c>
      <c r="CD203" s="58" t="s">
        <v>3071</v>
      </c>
      <c r="CE203" s="58" t="s">
        <v>5738</v>
      </c>
      <c r="CF203" s="58" t="s">
        <v>5739</v>
      </c>
    </row>
    <row r="204" s="58" customFormat="1" spans="1:84">
      <c r="A204" s="58">
        <v>41194</v>
      </c>
      <c r="B204" s="58" t="s">
        <v>3071</v>
      </c>
      <c r="C204" s="58" t="s">
        <v>7417</v>
      </c>
      <c r="D204" s="58" t="s">
        <v>3071</v>
      </c>
      <c r="E204" s="58" t="s">
        <v>5721</v>
      </c>
      <c r="F204" s="58" t="s">
        <v>7418</v>
      </c>
      <c r="G204" s="58" t="s">
        <v>714</v>
      </c>
      <c r="H204" s="58" t="s">
        <v>7419</v>
      </c>
      <c r="I204" s="58">
        <v>12000</v>
      </c>
      <c r="J204" s="58" t="s">
        <v>3071</v>
      </c>
      <c r="K204" s="58" t="s">
        <v>3071</v>
      </c>
      <c r="L204" s="58" t="s">
        <v>5773</v>
      </c>
      <c r="M204" s="58" t="s">
        <v>7412</v>
      </c>
      <c r="N204" s="58" t="s">
        <v>7412</v>
      </c>
      <c r="O204" s="58" t="s">
        <v>3071</v>
      </c>
      <c r="P204" s="58" t="s">
        <v>3071</v>
      </c>
      <c r="Q204" s="58" t="s">
        <v>5775</v>
      </c>
      <c r="R204" s="58" t="s">
        <v>7420</v>
      </c>
      <c r="S204" s="58" t="s">
        <v>7421</v>
      </c>
      <c r="T204" s="58" t="s">
        <v>5778</v>
      </c>
      <c r="U204" s="58" t="s">
        <v>3071</v>
      </c>
      <c r="V204" s="58" t="s">
        <v>3068</v>
      </c>
      <c r="W204" s="58" t="s">
        <v>3071</v>
      </c>
      <c r="X204" s="58" t="s">
        <v>3071</v>
      </c>
      <c r="Y204" s="58" t="s">
        <v>5728</v>
      </c>
      <c r="Z204" s="58" t="s">
        <v>7412</v>
      </c>
      <c r="AA204" s="58" t="s">
        <v>7055</v>
      </c>
      <c r="AB204" s="58" t="s">
        <v>3071</v>
      </c>
      <c r="AC204" s="58" t="s">
        <v>6036</v>
      </c>
      <c r="AD204" s="58" t="s">
        <v>3071</v>
      </c>
      <c r="AE204" s="58" t="s">
        <v>3071</v>
      </c>
      <c r="AF204" s="58" t="s">
        <v>3071</v>
      </c>
      <c r="AG204" s="58" t="s">
        <v>3071</v>
      </c>
      <c r="AH204" s="58" t="s">
        <v>3071</v>
      </c>
      <c r="AI204" s="58" t="s">
        <v>3071</v>
      </c>
      <c r="AJ204" s="58" t="s">
        <v>3071</v>
      </c>
      <c r="AK204" s="58" t="s">
        <v>1286</v>
      </c>
      <c r="AL204" s="58" t="s">
        <v>7422</v>
      </c>
      <c r="AM204" s="58" t="s">
        <v>3071</v>
      </c>
      <c r="AN204" s="58" t="s">
        <v>6549</v>
      </c>
      <c r="AO204" s="58" t="s">
        <v>3071</v>
      </c>
      <c r="AP204" s="60">
        <v>45730.4622222222</v>
      </c>
      <c r="AQ204" s="58" t="s">
        <v>3071</v>
      </c>
      <c r="AR204" s="58" t="s">
        <v>4241</v>
      </c>
      <c r="AS204" s="58" t="s">
        <v>3098</v>
      </c>
      <c r="AT204" s="58" t="s">
        <v>5782</v>
      </c>
      <c r="AU204" s="58" t="s">
        <v>7423</v>
      </c>
      <c r="AV204" s="58" t="s">
        <v>3071</v>
      </c>
      <c r="AW204" s="60">
        <v>45700.6127546296</v>
      </c>
      <c r="AX204" s="58" t="s">
        <v>7422</v>
      </c>
      <c r="AY204" s="58" t="s">
        <v>5731</v>
      </c>
      <c r="AZ204" s="58" t="s">
        <v>3071</v>
      </c>
      <c r="BA204" s="58" t="s">
        <v>3071</v>
      </c>
      <c r="BB204" s="58" t="s">
        <v>3071</v>
      </c>
      <c r="BC204" s="58" t="s">
        <v>7424</v>
      </c>
      <c r="BD204" s="58" t="s">
        <v>5785</v>
      </c>
      <c r="BE204" s="58" t="s">
        <v>3071</v>
      </c>
      <c r="BF204" s="58" t="s">
        <v>5734</v>
      </c>
      <c r="BG204" s="58" t="s">
        <v>5786</v>
      </c>
      <c r="BH204" s="58" t="s">
        <v>3071</v>
      </c>
      <c r="BI204" s="58" t="s">
        <v>5787</v>
      </c>
      <c r="BJ204" s="58" t="s">
        <v>3071</v>
      </c>
      <c r="BK204" s="58" t="s">
        <v>3071</v>
      </c>
      <c r="BL204" s="58" t="s">
        <v>3071</v>
      </c>
      <c r="BM204" s="58" t="s">
        <v>3071</v>
      </c>
      <c r="BN204" s="58">
        <v>12000</v>
      </c>
      <c r="BO204" s="58" t="s">
        <v>3071</v>
      </c>
      <c r="BP204" s="58" t="s">
        <v>6981</v>
      </c>
      <c r="BQ204" s="58" t="s">
        <v>5789</v>
      </c>
      <c r="BR204" s="58" t="s">
        <v>3071</v>
      </c>
      <c r="BS204" s="58" t="s">
        <v>1286</v>
      </c>
      <c r="BT204" s="58" t="s">
        <v>1286</v>
      </c>
      <c r="BU204" s="58" t="s">
        <v>3071</v>
      </c>
      <c r="BV204" s="58" t="s">
        <v>5737</v>
      </c>
      <c r="BW204" s="58" t="s">
        <v>3071</v>
      </c>
      <c r="BX204" s="58">
        <v>12000</v>
      </c>
      <c r="BY204" s="58" t="s">
        <v>3071</v>
      </c>
      <c r="BZ204" s="58" t="s">
        <v>3071</v>
      </c>
      <c r="CA204" s="58" t="s">
        <v>3071</v>
      </c>
      <c r="CB204" s="58" t="s">
        <v>3071</v>
      </c>
      <c r="CC204" s="58" t="s">
        <v>3071</v>
      </c>
      <c r="CD204" s="58" t="s">
        <v>3071</v>
      </c>
      <c r="CE204" s="58" t="s">
        <v>5738</v>
      </c>
      <c r="CF204" s="58" t="s">
        <v>5739</v>
      </c>
    </row>
    <row r="205" s="58" customFormat="1" spans="1:84">
      <c r="A205" s="58">
        <v>41257</v>
      </c>
      <c r="B205" s="58" t="s">
        <v>5801</v>
      </c>
      <c r="C205" s="58" t="s">
        <v>3071</v>
      </c>
      <c r="D205" s="58" t="s">
        <v>7425</v>
      </c>
      <c r="E205" s="58" t="s">
        <v>5721</v>
      </c>
      <c r="F205" s="58" t="s">
        <v>7426</v>
      </c>
      <c r="G205" s="58" t="s">
        <v>714</v>
      </c>
      <c r="H205" s="58" t="s">
        <v>3465</v>
      </c>
      <c r="I205" s="58">
        <v>564</v>
      </c>
      <c r="J205" s="58" t="s">
        <v>3071</v>
      </c>
      <c r="K205" s="58" t="s">
        <v>3071</v>
      </c>
      <c r="L205" s="58" t="s">
        <v>5773</v>
      </c>
      <c r="M205" s="58" t="s">
        <v>7412</v>
      </c>
      <c r="N205" s="58" t="s">
        <v>7412</v>
      </c>
      <c r="O205" s="58" t="s">
        <v>3071</v>
      </c>
      <c r="P205" s="58" t="s">
        <v>3071</v>
      </c>
      <c r="Q205" s="58" t="s">
        <v>3465</v>
      </c>
      <c r="R205" s="58" t="s">
        <v>6483</v>
      </c>
      <c r="S205" s="58" t="s">
        <v>6484</v>
      </c>
      <c r="T205" s="58" t="s">
        <v>3071</v>
      </c>
      <c r="U205" s="58" t="s">
        <v>3071</v>
      </c>
      <c r="V205" s="58" t="s">
        <v>3068</v>
      </c>
      <c r="W205" s="58" t="s">
        <v>3071</v>
      </c>
      <c r="X205" s="58" t="s">
        <v>7427</v>
      </c>
      <c r="Y205" s="58" t="s">
        <v>5728</v>
      </c>
      <c r="Z205" s="58" t="s">
        <v>7412</v>
      </c>
      <c r="AA205" s="58" t="s">
        <v>7055</v>
      </c>
      <c r="AB205" s="58" t="s">
        <v>5755</v>
      </c>
      <c r="AC205" s="58" t="s">
        <v>6036</v>
      </c>
      <c r="AD205" s="58" t="s">
        <v>3071</v>
      </c>
      <c r="AE205" s="58" t="s">
        <v>3071</v>
      </c>
      <c r="AF205" s="58" t="s">
        <v>5756</v>
      </c>
      <c r="AG205" s="58" t="s">
        <v>3071</v>
      </c>
      <c r="AH205" s="58" t="s">
        <v>3071</v>
      </c>
      <c r="AI205" s="58" t="s">
        <v>5756</v>
      </c>
      <c r="AJ205" s="58" t="s">
        <v>3071</v>
      </c>
      <c r="AK205" s="58" t="s">
        <v>1286</v>
      </c>
      <c r="AL205" s="58" t="s">
        <v>7428</v>
      </c>
      <c r="AM205" s="58" t="s">
        <v>3071</v>
      </c>
      <c r="AN205" s="58" t="s">
        <v>6713</v>
      </c>
      <c r="AO205" s="58" t="s">
        <v>3071</v>
      </c>
      <c r="AP205" s="60">
        <v>45730.4913541667</v>
      </c>
      <c r="AQ205" s="58" t="s">
        <v>3071</v>
      </c>
      <c r="AR205" s="58" t="s">
        <v>4241</v>
      </c>
      <c r="AS205" s="58" t="s">
        <v>3098</v>
      </c>
      <c r="AT205" s="58" t="s">
        <v>5730</v>
      </c>
      <c r="AU205" s="58" t="s">
        <v>7429</v>
      </c>
      <c r="AV205" s="58" t="s">
        <v>3071</v>
      </c>
      <c r="AW205" s="60">
        <v>45700.6171064815</v>
      </c>
      <c r="AX205" s="58" t="s">
        <v>7428</v>
      </c>
      <c r="AY205" s="58" t="s">
        <v>5731</v>
      </c>
      <c r="AZ205" s="58" t="s">
        <v>3071</v>
      </c>
      <c r="BA205" s="58" t="s">
        <v>3071</v>
      </c>
      <c r="BB205" s="58" t="s">
        <v>3071</v>
      </c>
      <c r="BC205" s="58" t="s">
        <v>3071</v>
      </c>
      <c r="BD205" s="58" t="s">
        <v>6537</v>
      </c>
      <c r="BE205" s="58" t="s">
        <v>3071</v>
      </c>
      <c r="BF205" s="58" t="s">
        <v>5734</v>
      </c>
      <c r="BG205" s="58" t="s">
        <v>3071</v>
      </c>
      <c r="BH205" s="58" t="s">
        <v>3071</v>
      </c>
      <c r="BI205" s="58" t="s">
        <v>5759</v>
      </c>
      <c r="BJ205" s="58" t="s">
        <v>3071</v>
      </c>
      <c r="BK205" s="58" t="s">
        <v>3071</v>
      </c>
      <c r="BL205" s="58" t="s">
        <v>3071</v>
      </c>
      <c r="BM205" s="58" t="s">
        <v>3071</v>
      </c>
      <c r="BN205" s="58">
        <v>564</v>
      </c>
      <c r="BO205" s="58" t="s">
        <v>3071</v>
      </c>
      <c r="BP205" s="58" t="s">
        <v>6981</v>
      </c>
      <c r="BQ205" s="58" t="s">
        <v>3071</v>
      </c>
      <c r="BR205" s="58" t="s">
        <v>3071</v>
      </c>
      <c r="BS205" s="58" t="s">
        <v>3071</v>
      </c>
      <c r="BT205" s="58" t="s">
        <v>1286</v>
      </c>
      <c r="BU205" s="58" t="s">
        <v>3071</v>
      </c>
      <c r="BV205" s="58" t="s">
        <v>5737</v>
      </c>
      <c r="BW205" s="58" t="s">
        <v>3071</v>
      </c>
      <c r="BX205" s="58">
        <v>564</v>
      </c>
      <c r="BY205" s="58" t="s">
        <v>3071</v>
      </c>
      <c r="BZ205" s="58" t="s">
        <v>3071</v>
      </c>
      <c r="CA205" s="58" t="s">
        <v>3071</v>
      </c>
      <c r="CB205" s="58" t="s">
        <v>3071</v>
      </c>
      <c r="CC205" s="58" t="s">
        <v>3071</v>
      </c>
      <c r="CD205" s="58" t="s">
        <v>7050</v>
      </c>
      <c r="CE205" s="58" t="s">
        <v>5738</v>
      </c>
      <c r="CF205" s="58" t="s">
        <v>5739</v>
      </c>
    </row>
    <row r="206" s="58" customFormat="1" spans="1:84">
      <c r="A206" s="58">
        <v>41781</v>
      </c>
      <c r="B206" s="58" t="s">
        <v>5801</v>
      </c>
      <c r="C206" s="58" t="s">
        <v>3071</v>
      </c>
      <c r="D206" s="58" t="s">
        <v>7430</v>
      </c>
      <c r="E206" s="58" t="s">
        <v>5721</v>
      </c>
      <c r="F206" s="58" t="s">
        <v>7431</v>
      </c>
      <c r="G206" s="58" t="s">
        <v>714</v>
      </c>
      <c r="H206" s="58" t="s">
        <v>5804</v>
      </c>
      <c r="I206" s="58">
        <v>328020.38</v>
      </c>
      <c r="J206" s="58" t="s">
        <v>3071</v>
      </c>
      <c r="K206" s="58" t="s">
        <v>3071</v>
      </c>
      <c r="L206" s="58" t="s">
        <v>4723</v>
      </c>
      <c r="M206" s="58" t="s">
        <v>7432</v>
      </c>
      <c r="N206" s="58" t="s">
        <v>7432</v>
      </c>
      <c r="O206" s="58" t="s">
        <v>3071</v>
      </c>
      <c r="P206" s="58" t="s">
        <v>3071</v>
      </c>
      <c r="Q206" s="58" t="s">
        <v>5805</v>
      </c>
      <c r="R206" s="58" t="s">
        <v>5806</v>
      </c>
      <c r="S206" s="58" t="s">
        <v>5807</v>
      </c>
      <c r="T206" s="58" t="s">
        <v>3071</v>
      </c>
      <c r="U206" s="58" t="s">
        <v>3071</v>
      </c>
      <c r="V206" s="58" t="s">
        <v>3068</v>
      </c>
      <c r="W206" s="58" t="s">
        <v>3071</v>
      </c>
      <c r="X206" s="58" t="s">
        <v>7433</v>
      </c>
      <c r="Y206" s="58" t="s">
        <v>3071</v>
      </c>
      <c r="Z206" s="58" t="s">
        <v>3071</v>
      </c>
      <c r="AA206" s="58" t="s">
        <v>3071</v>
      </c>
      <c r="AB206" s="58" t="s">
        <v>5755</v>
      </c>
      <c r="AC206" s="58" t="s">
        <v>5756</v>
      </c>
      <c r="AD206" s="58" t="s">
        <v>3071</v>
      </c>
      <c r="AE206" s="58" t="s">
        <v>3071</v>
      </c>
      <c r="AF206" s="58" t="s">
        <v>5756</v>
      </c>
      <c r="AG206" s="58" t="s">
        <v>3071</v>
      </c>
      <c r="AH206" s="58" t="s">
        <v>3071</v>
      </c>
      <c r="AI206" s="58" t="s">
        <v>5756</v>
      </c>
      <c r="AJ206" s="58" t="s">
        <v>3071</v>
      </c>
      <c r="AK206" s="58" t="s">
        <v>3071</v>
      </c>
      <c r="AL206" s="58" t="s">
        <v>3071</v>
      </c>
      <c r="AM206" s="58" t="s">
        <v>3071</v>
      </c>
      <c r="AN206" s="58" t="s">
        <v>3071</v>
      </c>
      <c r="AO206" s="58" t="s">
        <v>3071</v>
      </c>
      <c r="AP206" s="60">
        <v>45681.6441550926</v>
      </c>
      <c r="AQ206" s="58" t="s">
        <v>3071</v>
      </c>
      <c r="AR206" s="58" t="s">
        <v>3071</v>
      </c>
      <c r="AS206" s="58" t="s">
        <v>3098</v>
      </c>
      <c r="AT206" s="58" t="s">
        <v>5730</v>
      </c>
      <c r="AU206" s="58" t="s">
        <v>3071</v>
      </c>
      <c r="AV206" s="58" t="s">
        <v>3071</v>
      </c>
      <c r="AW206" s="60">
        <v>45681.6441435185</v>
      </c>
      <c r="AX206" s="58" t="s">
        <v>3071</v>
      </c>
      <c r="AY206" s="58" t="s">
        <v>5731</v>
      </c>
      <c r="AZ206" s="58" t="s">
        <v>3071</v>
      </c>
      <c r="BA206" s="58" t="s">
        <v>3071</v>
      </c>
      <c r="BB206" s="58" t="s">
        <v>3071</v>
      </c>
      <c r="BC206" s="58" t="s">
        <v>3071</v>
      </c>
      <c r="BD206" s="58" t="s">
        <v>5810</v>
      </c>
      <c r="BE206" s="58" t="s">
        <v>3071</v>
      </c>
      <c r="BF206" s="58" t="s">
        <v>5734</v>
      </c>
      <c r="BG206" s="58" t="s">
        <v>3071</v>
      </c>
      <c r="BH206" s="58" t="s">
        <v>3071</v>
      </c>
      <c r="BI206" s="58" t="s">
        <v>2803</v>
      </c>
      <c r="BJ206" s="58" t="s">
        <v>3071</v>
      </c>
      <c r="BK206" s="58" t="s">
        <v>3071</v>
      </c>
      <c r="BL206" s="58" t="s">
        <v>3071</v>
      </c>
      <c r="BM206" s="58" t="s">
        <v>3071</v>
      </c>
      <c r="BN206" s="58" t="s">
        <v>3071</v>
      </c>
      <c r="BO206" s="58" t="s">
        <v>3071</v>
      </c>
      <c r="BP206" s="58" t="s">
        <v>3071</v>
      </c>
      <c r="BQ206" s="58" t="s">
        <v>3071</v>
      </c>
      <c r="BR206" s="58" t="s">
        <v>3071</v>
      </c>
      <c r="BS206" s="58" t="s">
        <v>3071</v>
      </c>
      <c r="BT206" s="58" t="s">
        <v>3071</v>
      </c>
      <c r="BU206" s="58" t="s">
        <v>3071</v>
      </c>
      <c r="BV206" s="58" t="s">
        <v>5737</v>
      </c>
      <c r="BW206" s="58" t="s">
        <v>3071</v>
      </c>
      <c r="BX206" s="58" t="s">
        <v>3071</v>
      </c>
      <c r="BY206" s="58" t="s">
        <v>3071</v>
      </c>
      <c r="BZ206" s="58" t="s">
        <v>3071</v>
      </c>
      <c r="CA206" s="58" t="s">
        <v>3071</v>
      </c>
      <c r="CB206" s="58" t="s">
        <v>3071</v>
      </c>
      <c r="CC206" s="58" t="s">
        <v>3071</v>
      </c>
      <c r="CD206" s="58" t="s">
        <v>7050</v>
      </c>
      <c r="CE206" s="58" t="s">
        <v>5738</v>
      </c>
      <c r="CF206" s="58" t="s">
        <v>5739</v>
      </c>
    </row>
    <row r="207" s="58" customFormat="1" spans="1:84">
      <c r="A207" s="58">
        <v>42904</v>
      </c>
      <c r="B207" s="58" t="s">
        <v>3071</v>
      </c>
      <c r="C207" s="58" t="s">
        <v>7434</v>
      </c>
      <c r="D207" s="58" t="s">
        <v>3071</v>
      </c>
      <c r="E207" s="58" t="s">
        <v>5721</v>
      </c>
      <c r="F207" s="58" t="s">
        <v>7435</v>
      </c>
      <c r="G207" s="58" t="s">
        <v>714</v>
      </c>
      <c r="H207" s="58" t="s">
        <v>3787</v>
      </c>
      <c r="I207" s="58">
        <v>90000</v>
      </c>
      <c r="J207" s="58" t="s">
        <v>3071</v>
      </c>
      <c r="K207" s="58" t="s">
        <v>3071</v>
      </c>
      <c r="L207" s="58" t="s">
        <v>5773</v>
      </c>
      <c r="M207" s="58" t="s">
        <v>7436</v>
      </c>
      <c r="N207" s="58" t="s">
        <v>3615</v>
      </c>
      <c r="O207" s="58" t="s">
        <v>3071</v>
      </c>
      <c r="P207" s="58" t="s">
        <v>3071</v>
      </c>
      <c r="Q207" s="58" t="s">
        <v>3787</v>
      </c>
      <c r="R207" s="58" t="s">
        <v>7437</v>
      </c>
      <c r="S207" s="58" t="s">
        <v>7438</v>
      </c>
      <c r="T207" s="58" t="s">
        <v>5726</v>
      </c>
      <c r="U207" s="58" t="s">
        <v>3071</v>
      </c>
      <c r="V207" s="58" t="s">
        <v>3068</v>
      </c>
      <c r="W207" s="58" t="s">
        <v>3071</v>
      </c>
      <c r="X207" s="58" t="s">
        <v>7439</v>
      </c>
      <c r="Y207" s="58" t="s">
        <v>5728</v>
      </c>
      <c r="Z207" s="58" t="s">
        <v>7440</v>
      </c>
      <c r="AA207" s="58" t="s">
        <v>7436</v>
      </c>
      <c r="AB207" s="58" t="s">
        <v>3071</v>
      </c>
      <c r="AC207" s="58" t="s">
        <v>6036</v>
      </c>
      <c r="AD207" s="58" t="s">
        <v>3071</v>
      </c>
      <c r="AE207" s="58" t="s">
        <v>3071</v>
      </c>
      <c r="AF207" s="58" t="s">
        <v>3071</v>
      </c>
      <c r="AG207" s="58" t="s">
        <v>3071</v>
      </c>
      <c r="AH207" s="58" t="s">
        <v>3071</v>
      </c>
      <c r="AI207" s="58" t="s">
        <v>3071</v>
      </c>
      <c r="AJ207" s="58" t="s">
        <v>3071</v>
      </c>
      <c r="AK207" s="58" t="s">
        <v>1286</v>
      </c>
      <c r="AL207" s="58" t="s">
        <v>7441</v>
      </c>
      <c r="AM207" s="58" t="s">
        <v>3071</v>
      </c>
      <c r="AN207" s="58" t="s">
        <v>6249</v>
      </c>
      <c r="AO207" s="58" t="s">
        <v>3071</v>
      </c>
      <c r="AP207" s="60">
        <v>45680.6885185185</v>
      </c>
      <c r="AQ207" s="58" t="s">
        <v>3071</v>
      </c>
      <c r="AR207" s="58" t="s">
        <v>7116</v>
      </c>
      <c r="AS207" s="58" t="s">
        <v>3098</v>
      </c>
      <c r="AT207" s="58" t="s">
        <v>5730</v>
      </c>
      <c r="AU207" s="58" t="s">
        <v>7442</v>
      </c>
      <c r="AV207" s="58" t="s">
        <v>3071</v>
      </c>
      <c r="AW207" s="60">
        <v>45664.829525463</v>
      </c>
      <c r="AX207" s="58" t="s">
        <v>7441</v>
      </c>
      <c r="AY207" s="58" t="s">
        <v>5731</v>
      </c>
      <c r="AZ207" s="58" t="s">
        <v>3071</v>
      </c>
      <c r="BA207" s="58" t="s">
        <v>3071</v>
      </c>
      <c r="BB207" s="58" t="s">
        <v>3071</v>
      </c>
      <c r="BC207" s="58" t="s">
        <v>3777</v>
      </c>
      <c r="BD207" s="58" t="s">
        <v>5850</v>
      </c>
      <c r="BE207" s="58" t="s">
        <v>2823</v>
      </c>
      <c r="BF207" s="58" t="s">
        <v>5734</v>
      </c>
      <c r="BG207" s="58" t="s">
        <v>3071</v>
      </c>
      <c r="BH207" s="58" t="s">
        <v>3071</v>
      </c>
      <c r="BI207" s="58" t="s">
        <v>2803</v>
      </c>
      <c r="BJ207" s="58" t="s">
        <v>3071</v>
      </c>
      <c r="BK207" s="58" t="s">
        <v>3071</v>
      </c>
      <c r="BL207" s="58">
        <v>3312055</v>
      </c>
      <c r="BM207" s="58" t="s">
        <v>7443</v>
      </c>
      <c r="BN207" s="58" t="s">
        <v>3071</v>
      </c>
      <c r="BO207" s="58">
        <v>90000</v>
      </c>
      <c r="BP207" s="58" t="s">
        <v>7149</v>
      </c>
      <c r="BQ207" s="58" t="s">
        <v>3071</v>
      </c>
      <c r="BR207" s="58" t="s">
        <v>7444</v>
      </c>
      <c r="BS207" s="58" t="s">
        <v>1286</v>
      </c>
      <c r="BT207" s="58" t="s">
        <v>3071</v>
      </c>
      <c r="BU207" s="58" t="s">
        <v>3071</v>
      </c>
      <c r="BV207" s="58" t="s">
        <v>5737</v>
      </c>
      <c r="BW207" s="58" t="s">
        <v>3071</v>
      </c>
      <c r="BX207" s="58">
        <v>90000</v>
      </c>
      <c r="BY207" s="58" t="s">
        <v>3071</v>
      </c>
      <c r="BZ207" s="58" t="s">
        <v>3071</v>
      </c>
      <c r="CA207" s="58" t="s">
        <v>5811</v>
      </c>
      <c r="CB207" s="58" t="s">
        <v>5811</v>
      </c>
      <c r="CC207" s="58" t="s">
        <v>3071</v>
      </c>
      <c r="CD207" s="58" t="s">
        <v>7445</v>
      </c>
      <c r="CE207" s="58" t="s">
        <v>5738</v>
      </c>
      <c r="CF207" s="58" t="s">
        <v>5739</v>
      </c>
    </row>
    <row r="208" s="58" customFormat="1" spans="1:84">
      <c r="A208" s="58">
        <v>42905</v>
      </c>
      <c r="B208" s="58" t="s">
        <v>5749</v>
      </c>
      <c r="C208" s="58" t="s">
        <v>3071</v>
      </c>
      <c r="D208" s="58" t="s">
        <v>7446</v>
      </c>
      <c r="E208" s="58" t="s">
        <v>5721</v>
      </c>
      <c r="F208" s="58" t="s">
        <v>7447</v>
      </c>
      <c r="G208" s="58" t="s">
        <v>714</v>
      </c>
      <c r="H208" s="58" t="s">
        <v>3465</v>
      </c>
      <c r="I208" s="58">
        <v>300.38</v>
      </c>
      <c r="J208" s="58" t="s">
        <v>3071</v>
      </c>
      <c r="K208" s="58" t="s">
        <v>3071</v>
      </c>
      <c r="L208" s="58" t="s">
        <v>5773</v>
      </c>
      <c r="M208" s="58" t="s">
        <v>7436</v>
      </c>
      <c r="N208" s="58" t="s">
        <v>7440</v>
      </c>
      <c r="O208" s="58" t="s">
        <v>3071</v>
      </c>
      <c r="P208" s="58" t="s">
        <v>3071</v>
      </c>
      <c r="Q208" s="58" t="s">
        <v>3465</v>
      </c>
      <c r="R208" s="58" t="s">
        <v>6483</v>
      </c>
      <c r="S208" s="58" t="s">
        <v>6484</v>
      </c>
      <c r="T208" s="58" t="s">
        <v>3071</v>
      </c>
      <c r="U208" s="58" t="s">
        <v>3071</v>
      </c>
      <c r="V208" s="58" t="s">
        <v>3068</v>
      </c>
      <c r="W208" s="58" t="s">
        <v>3071</v>
      </c>
      <c r="X208" s="58" t="s">
        <v>7448</v>
      </c>
      <c r="Y208" s="58" t="s">
        <v>5728</v>
      </c>
      <c r="Z208" s="58" t="s">
        <v>7440</v>
      </c>
      <c r="AA208" s="58" t="s">
        <v>7436</v>
      </c>
      <c r="AB208" s="58" t="s">
        <v>5755</v>
      </c>
      <c r="AC208" s="58" t="s">
        <v>6036</v>
      </c>
      <c r="AD208" s="58" t="s">
        <v>3071</v>
      </c>
      <c r="AE208" s="58" t="s">
        <v>3071</v>
      </c>
      <c r="AF208" s="58" t="s">
        <v>3071</v>
      </c>
      <c r="AG208" s="58" t="s">
        <v>3071</v>
      </c>
      <c r="AH208" s="58" t="s">
        <v>3071</v>
      </c>
      <c r="AI208" s="58" t="s">
        <v>3071</v>
      </c>
      <c r="AJ208" s="58" t="s">
        <v>3071</v>
      </c>
      <c r="AK208" s="58" t="s">
        <v>1286</v>
      </c>
      <c r="AL208" s="58" t="s">
        <v>7449</v>
      </c>
      <c r="AM208" s="58" t="s">
        <v>3071</v>
      </c>
      <c r="AN208" s="58" t="s">
        <v>6938</v>
      </c>
      <c r="AO208" s="58" t="s">
        <v>3071</v>
      </c>
      <c r="AP208" s="60">
        <v>45680.6885185185</v>
      </c>
      <c r="AQ208" s="58" t="s">
        <v>3071</v>
      </c>
      <c r="AR208" s="58" t="s">
        <v>7116</v>
      </c>
      <c r="AS208" s="58" t="s">
        <v>3071</v>
      </c>
      <c r="AT208" s="58" t="s">
        <v>5757</v>
      </c>
      <c r="AU208" s="58" t="s">
        <v>7450</v>
      </c>
      <c r="AV208" s="58" t="s">
        <v>7446</v>
      </c>
      <c r="AW208" s="60">
        <v>45664.7089814815</v>
      </c>
      <c r="AX208" s="58" t="s">
        <v>7449</v>
      </c>
      <c r="AY208" s="58" t="s">
        <v>5731</v>
      </c>
      <c r="AZ208" s="58" t="s">
        <v>3071</v>
      </c>
      <c r="BA208" s="58" t="s">
        <v>3071</v>
      </c>
      <c r="BB208" s="58" t="s">
        <v>3071</v>
      </c>
      <c r="BC208" s="58" t="s">
        <v>3071</v>
      </c>
      <c r="BD208" s="58" t="s">
        <v>5758</v>
      </c>
      <c r="BE208" s="58" t="s">
        <v>3071</v>
      </c>
      <c r="BF208" s="58" t="s">
        <v>5734</v>
      </c>
      <c r="BG208" s="58" t="s">
        <v>3071</v>
      </c>
      <c r="BH208" s="58" t="s">
        <v>3071</v>
      </c>
      <c r="BI208" s="58" t="s">
        <v>5759</v>
      </c>
      <c r="BJ208" s="58" t="s">
        <v>3071</v>
      </c>
      <c r="BK208" s="58" t="s">
        <v>3071</v>
      </c>
      <c r="BL208" s="58" t="s">
        <v>3071</v>
      </c>
      <c r="BM208" s="58" t="s">
        <v>3071</v>
      </c>
      <c r="BN208" s="58">
        <v>300.38</v>
      </c>
      <c r="BO208" s="58" t="s">
        <v>3071</v>
      </c>
      <c r="BP208" s="58" t="s">
        <v>7149</v>
      </c>
      <c r="BQ208" s="58" t="s">
        <v>3071</v>
      </c>
      <c r="BR208" s="58" t="s">
        <v>3071</v>
      </c>
      <c r="BS208" s="58" t="s">
        <v>3071</v>
      </c>
      <c r="BT208" s="58" t="s">
        <v>1286</v>
      </c>
      <c r="BU208" s="58" t="s">
        <v>3071</v>
      </c>
      <c r="BV208" s="58" t="s">
        <v>5737</v>
      </c>
      <c r="BW208" s="58" t="s">
        <v>3071</v>
      </c>
      <c r="BX208" s="58">
        <v>300.38</v>
      </c>
      <c r="BY208" s="58" t="s">
        <v>3071</v>
      </c>
      <c r="BZ208" s="58" t="s">
        <v>714</v>
      </c>
      <c r="CA208" s="58" t="s">
        <v>5811</v>
      </c>
      <c r="CB208" s="58" t="s">
        <v>5811</v>
      </c>
      <c r="CC208" s="58" t="s">
        <v>3071</v>
      </c>
      <c r="CD208" s="58" t="s">
        <v>3071</v>
      </c>
      <c r="CE208" s="58" t="s">
        <v>5738</v>
      </c>
      <c r="CF208" s="58" t="s">
        <v>5739</v>
      </c>
    </row>
    <row r="209" s="58" customFormat="1" spans="1:84">
      <c r="A209" s="58">
        <v>42906</v>
      </c>
      <c r="B209" s="58" t="s">
        <v>5801</v>
      </c>
      <c r="C209" s="58" t="s">
        <v>3071</v>
      </c>
      <c r="D209" s="58" t="s">
        <v>7451</v>
      </c>
      <c r="E209" s="58" t="s">
        <v>5721</v>
      </c>
      <c r="F209" s="58" t="s">
        <v>7452</v>
      </c>
      <c r="G209" s="58" t="s">
        <v>714</v>
      </c>
      <c r="H209" s="58" t="s">
        <v>6167</v>
      </c>
      <c r="I209" s="58">
        <v>4722</v>
      </c>
      <c r="J209" s="58" t="s">
        <v>3071</v>
      </c>
      <c r="K209" s="58" t="s">
        <v>3071</v>
      </c>
      <c r="L209" s="58" t="s">
        <v>5773</v>
      </c>
      <c r="M209" s="58" t="s">
        <v>7436</v>
      </c>
      <c r="N209" s="58" t="s">
        <v>7440</v>
      </c>
      <c r="O209" s="58" t="s">
        <v>3071</v>
      </c>
      <c r="P209" s="58" t="s">
        <v>3071</v>
      </c>
      <c r="Q209" s="58" t="s">
        <v>6167</v>
      </c>
      <c r="R209" s="58" t="s">
        <v>6169</v>
      </c>
      <c r="S209" s="58" t="s">
        <v>6170</v>
      </c>
      <c r="T209" s="58" t="s">
        <v>3071</v>
      </c>
      <c r="U209" s="58" t="s">
        <v>3071</v>
      </c>
      <c r="V209" s="58" t="s">
        <v>3068</v>
      </c>
      <c r="W209" s="58" t="s">
        <v>3071</v>
      </c>
      <c r="X209" s="58" t="s">
        <v>7453</v>
      </c>
      <c r="Y209" s="58" t="s">
        <v>5728</v>
      </c>
      <c r="Z209" s="58" t="s">
        <v>7440</v>
      </c>
      <c r="AA209" s="58" t="s">
        <v>7436</v>
      </c>
      <c r="AB209" s="58" t="s">
        <v>5755</v>
      </c>
      <c r="AC209" s="58" t="s">
        <v>6036</v>
      </c>
      <c r="AD209" s="58" t="s">
        <v>3071</v>
      </c>
      <c r="AE209" s="58" t="s">
        <v>3071</v>
      </c>
      <c r="AF209" s="58" t="s">
        <v>3071</v>
      </c>
      <c r="AG209" s="58" t="s">
        <v>3071</v>
      </c>
      <c r="AH209" s="58" t="s">
        <v>3071</v>
      </c>
      <c r="AI209" s="58" t="s">
        <v>3071</v>
      </c>
      <c r="AJ209" s="58" t="s">
        <v>3071</v>
      </c>
      <c r="AK209" s="58" t="s">
        <v>1286</v>
      </c>
      <c r="AL209" s="58" t="s">
        <v>7454</v>
      </c>
      <c r="AM209" s="58" t="s">
        <v>3071</v>
      </c>
      <c r="AN209" s="58" t="s">
        <v>6912</v>
      </c>
      <c r="AO209" s="58" t="s">
        <v>3071</v>
      </c>
      <c r="AP209" s="60">
        <v>45680.6885416667</v>
      </c>
      <c r="AQ209" s="58" t="s">
        <v>3071</v>
      </c>
      <c r="AR209" s="58" t="s">
        <v>7116</v>
      </c>
      <c r="AS209" s="58" t="s">
        <v>3098</v>
      </c>
      <c r="AT209" s="58" t="s">
        <v>5730</v>
      </c>
      <c r="AU209" s="58" t="s">
        <v>7455</v>
      </c>
      <c r="AV209" s="58" t="s">
        <v>3071</v>
      </c>
      <c r="AW209" s="60">
        <v>45664.7071412037</v>
      </c>
      <c r="AX209" s="58" t="s">
        <v>7454</v>
      </c>
      <c r="AY209" s="58" t="s">
        <v>5731</v>
      </c>
      <c r="AZ209" s="58" t="s">
        <v>3071</v>
      </c>
      <c r="BA209" s="58" t="s">
        <v>3071</v>
      </c>
      <c r="BB209" s="58" t="s">
        <v>3071</v>
      </c>
      <c r="BC209" s="58" t="s">
        <v>3071</v>
      </c>
      <c r="BD209" s="58" t="s">
        <v>5983</v>
      </c>
      <c r="BE209" s="58" t="s">
        <v>6175</v>
      </c>
      <c r="BF209" s="58" t="s">
        <v>5734</v>
      </c>
      <c r="BG209" s="58" t="s">
        <v>3071</v>
      </c>
      <c r="BH209" s="58" t="s">
        <v>3071</v>
      </c>
      <c r="BI209" s="58" t="s">
        <v>2803</v>
      </c>
      <c r="BJ209" s="58" t="s">
        <v>3071</v>
      </c>
      <c r="BK209" s="58" t="s">
        <v>3071</v>
      </c>
      <c r="BL209" s="58" t="s">
        <v>3071</v>
      </c>
      <c r="BM209" s="58" t="s">
        <v>3071</v>
      </c>
      <c r="BN209" s="58">
        <v>4722</v>
      </c>
      <c r="BO209" s="58" t="s">
        <v>3071</v>
      </c>
      <c r="BP209" s="58" t="s">
        <v>7149</v>
      </c>
      <c r="BQ209" s="58" t="s">
        <v>3071</v>
      </c>
      <c r="BR209" s="58" t="s">
        <v>3071</v>
      </c>
      <c r="BS209" s="58" t="s">
        <v>3071</v>
      </c>
      <c r="BT209" s="58" t="s">
        <v>3071</v>
      </c>
      <c r="BU209" s="58" t="s">
        <v>3071</v>
      </c>
      <c r="BV209" s="58" t="s">
        <v>5737</v>
      </c>
      <c r="BW209" s="58" t="s">
        <v>3071</v>
      </c>
      <c r="BX209" s="58">
        <v>4722</v>
      </c>
      <c r="BY209" s="58" t="s">
        <v>3071</v>
      </c>
      <c r="BZ209" s="58" t="s">
        <v>3071</v>
      </c>
      <c r="CA209" s="58" t="s">
        <v>5811</v>
      </c>
      <c r="CB209" s="58" t="s">
        <v>5811</v>
      </c>
      <c r="CC209" s="58" t="s">
        <v>3071</v>
      </c>
      <c r="CD209" s="58" t="s">
        <v>3071</v>
      </c>
      <c r="CE209" s="58" t="s">
        <v>5738</v>
      </c>
      <c r="CF209" s="58" t="s">
        <v>5739</v>
      </c>
    </row>
    <row r="210" s="58" customFormat="1" spans="1:84">
      <c r="A210" s="58">
        <v>42907</v>
      </c>
      <c r="B210" s="58" t="s">
        <v>3071</v>
      </c>
      <c r="C210" s="58" t="s">
        <v>7456</v>
      </c>
      <c r="D210" s="58" t="s">
        <v>3071</v>
      </c>
      <c r="E210" s="58" t="s">
        <v>5721</v>
      </c>
      <c r="F210" s="58" t="s">
        <v>7457</v>
      </c>
      <c r="G210" s="58" t="s">
        <v>714</v>
      </c>
      <c r="H210" s="58" t="s">
        <v>3741</v>
      </c>
      <c r="I210" s="58">
        <v>12070.48</v>
      </c>
      <c r="J210" s="58" t="s">
        <v>3071</v>
      </c>
      <c r="K210" s="58" t="s">
        <v>3071</v>
      </c>
      <c r="L210" s="58" t="s">
        <v>5773</v>
      </c>
      <c r="M210" s="58" t="s">
        <v>7436</v>
      </c>
      <c r="N210" s="58" t="s">
        <v>7458</v>
      </c>
      <c r="O210" s="58" t="s">
        <v>3071</v>
      </c>
      <c r="P210" s="58" t="s">
        <v>3071</v>
      </c>
      <c r="Q210" s="58" t="s">
        <v>3741</v>
      </c>
      <c r="R210" s="58" t="s">
        <v>7459</v>
      </c>
      <c r="S210" s="58" t="s">
        <v>7460</v>
      </c>
      <c r="T210" s="58" t="s">
        <v>5726</v>
      </c>
      <c r="U210" s="58" t="s">
        <v>3071</v>
      </c>
      <c r="V210" s="58" t="s">
        <v>3068</v>
      </c>
      <c r="W210" s="58" t="s">
        <v>3071</v>
      </c>
      <c r="X210" s="58" t="s">
        <v>7461</v>
      </c>
      <c r="Y210" s="58" t="s">
        <v>5728</v>
      </c>
      <c r="Z210" s="58" t="s">
        <v>7144</v>
      </c>
      <c r="AA210" s="58" t="s">
        <v>7436</v>
      </c>
      <c r="AB210" s="58" t="s">
        <v>3071</v>
      </c>
      <c r="AC210" s="58" t="s">
        <v>6036</v>
      </c>
      <c r="AD210" s="58" t="s">
        <v>3071</v>
      </c>
      <c r="AE210" s="58" t="s">
        <v>3071</v>
      </c>
      <c r="AF210" s="58" t="s">
        <v>3071</v>
      </c>
      <c r="AG210" s="58" t="s">
        <v>3071</v>
      </c>
      <c r="AH210" s="58" t="s">
        <v>3071</v>
      </c>
      <c r="AI210" s="58" t="s">
        <v>3071</v>
      </c>
      <c r="AJ210" s="58" t="s">
        <v>3071</v>
      </c>
      <c r="AK210" s="58" t="s">
        <v>1286</v>
      </c>
      <c r="AL210" s="58" t="s">
        <v>7462</v>
      </c>
      <c r="AM210" s="58" t="s">
        <v>3071</v>
      </c>
      <c r="AN210" s="58" t="s">
        <v>7463</v>
      </c>
      <c r="AO210" s="58" t="s">
        <v>3071</v>
      </c>
      <c r="AP210" s="60">
        <v>45680.6886574074</v>
      </c>
      <c r="AQ210" s="58" t="s">
        <v>3071</v>
      </c>
      <c r="AR210" s="58" t="s">
        <v>7116</v>
      </c>
      <c r="AS210" s="58" t="s">
        <v>3098</v>
      </c>
      <c r="AT210" s="58" t="s">
        <v>7464</v>
      </c>
      <c r="AU210" s="58" t="s">
        <v>7465</v>
      </c>
      <c r="AV210" s="58" t="s">
        <v>3071</v>
      </c>
      <c r="AW210" s="60">
        <v>45663.4597222222</v>
      </c>
      <c r="AX210" s="58" t="s">
        <v>7462</v>
      </c>
      <c r="AY210" s="58" t="s">
        <v>5731</v>
      </c>
      <c r="AZ210" s="58" t="s">
        <v>3071</v>
      </c>
      <c r="BA210" s="58" t="s">
        <v>1286</v>
      </c>
      <c r="BB210" s="58" t="s">
        <v>3071</v>
      </c>
      <c r="BC210" s="58" t="s">
        <v>5079</v>
      </c>
      <c r="BD210" s="58" t="s">
        <v>5818</v>
      </c>
      <c r="BE210" s="58" t="s">
        <v>3071</v>
      </c>
      <c r="BF210" s="58" t="s">
        <v>5734</v>
      </c>
      <c r="BG210" s="58" t="s">
        <v>3071</v>
      </c>
      <c r="BH210" s="58" t="s">
        <v>3071</v>
      </c>
      <c r="BI210" s="58" t="s">
        <v>2803</v>
      </c>
      <c r="BJ210" s="58" t="s">
        <v>3071</v>
      </c>
      <c r="BK210" s="58" t="s">
        <v>3071</v>
      </c>
      <c r="BL210" s="58" t="s">
        <v>3071</v>
      </c>
      <c r="BM210" s="58" t="s">
        <v>3071</v>
      </c>
      <c r="BN210" s="58">
        <v>12070.48</v>
      </c>
      <c r="BO210" s="58" t="s">
        <v>3071</v>
      </c>
      <c r="BP210" s="58" t="s">
        <v>7149</v>
      </c>
      <c r="BQ210" s="58" t="s">
        <v>3071</v>
      </c>
      <c r="BR210" s="58" t="s">
        <v>3071</v>
      </c>
      <c r="BS210" s="58" t="s">
        <v>1286</v>
      </c>
      <c r="BT210" s="58" t="s">
        <v>3071</v>
      </c>
      <c r="BU210" s="58" t="s">
        <v>3071</v>
      </c>
      <c r="BV210" s="58" t="s">
        <v>5737</v>
      </c>
      <c r="BW210" s="58" t="s">
        <v>3071</v>
      </c>
      <c r="BX210" s="58">
        <v>12070.48</v>
      </c>
      <c r="BY210" s="58" t="s">
        <v>3071</v>
      </c>
      <c r="BZ210" s="58" t="s">
        <v>3071</v>
      </c>
      <c r="CA210" s="58" t="s">
        <v>5811</v>
      </c>
      <c r="CB210" s="58" t="s">
        <v>5811</v>
      </c>
      <c r="CC210" s="58" t="s">
        <v>3071</v>
      </c>
      <c r="CD210" s="58" t="s">
        <v>3071</v>
      </c>
      <c r="CE210" s="58" t="s">
        <v>5738</v>
      </c>
      <c r="CF210" s="58" t="s">
        <v>5739</v>
      </c>
    </row>
    <row r="211" s="58" customFormat="1" spans="1:84">
      <c r="A211" s="58">
        <v>42908</v>
      </c>
      <c r="B211" s="58" t="s">
        <v>3071</v>
      </c>
      <c r="C211" s="58" t="s">
        <v>7466</v>
      </c>
      <c r="D211" s="58" t="s">
        <v>3071</v>
      </c>
      <c r="E211" s="58" t="s">
        <v>5721</v>
      </c>
      <c r="F211" s="58" t="s">
        <v>7467</v>
      </c>
      <c r="G211" s="58" t="s">
        <v>714</v>
      </c>
      <c r="H211" s="58" t="s">
        <v>7468</v>
      </c>
      <c r="I211" s="58">
        <v>598</v>
      </c>
      <c r="J211" s="58" t="s">
        <v>3071</v>
      </c>
      <c r="K211" s="58" t="s">
        <v>3071</v>
      </c>
      <c r="L211" s="58" t="s">
        <v>5773</v>
      </c>
      <c r="M211" s="58" t="s">
        <v>7436</v>
      </c>
      <c r="N211" s="58" t="s">
        <v>3615</v>
      </c>
      <c r="O211" s="58" t="s">
        <v>3071</v>
      </c>
      <c r="P211" s="58" t="s">
        <v>3071</v>
      </c>
      <c r="Q211" s="58" t="s">
        <v>7469</v>
      </c>
      <c r="R211" s="58" t="s">
        <v>7470</v>
      </c>
      <c r="S211" s="58" t="s">
        <v>7471</v>
      </c>
      <c r="T211" s="58" t="s">
        <v>5726</v>
      </c>
      <c r="U211" s="58" t="s">
        <v>3071</v>
      </c>
      <c r="V211" s="58" t="s">
        <v>3068</v>
      </c>
      <c r="W211" s="58" t="s">
        <v>3071</v>
      </c>
      <c r="X211" s="58" t="s">
        <v>7472</v>
      </c>
      <c r="Y211" s="58" t="s">
        <v>5728</v>
      </c>
      <c r="Z211" s="58" t="s">
        <v>3615</v>
      </c>
      <c r="AA211" s="58" t="s">
        <v>7436</v>
      </c>
      <c r="AB211" s="58" t="s">
        <v>3071</v>
      </c>
      <c r="AC211" s="58" t="s">
        <v>6036</v>
      </c>
      <c r="AD211" s="58" t="s">
        <v>3071</v>
      </c>
      <c r="AE211" s="58" t="s">
        <v>3071</v>
      </c>
      <c r="AF211" s="58" t="s">
        <v>3071</v>
      </c>
      <c r="AG211" s="58" t="s">
        <v>3071</v>
      </c>
      <c r="AH211" s="58" t="s">
        <v>3071</v>
      </c>
      <c r="AI211" s="58" t="s">
        <v>3071</v>
      </c>
      <c r="AJ211" s="58" t="s">
        <v>3071</v>
      </c>
      <c r="AK211" s="58" t="s">
        <v>1286</v>
      </c>
      <c r="AL211" s="58" t="s">
        <v>7473</v>
      </c>
      <c r="AM211" s="58" t="s">
        <v>3071</v>
      </c>
      <c r="AN211" s="58" t="s">
        <v>7474</v>
      </c>
      <c r="AO211" s="58" t="s">
        <v>3071</v>
      </c>
      <c r="AP211" s="60">
        <v>45680.6886805556</v>
      </c>
      <c r="AQ211" s="58" t="s">
        <v>3071</v>
      </c>
      <c r="AR211" s="58" t="s">
        <v>7116</v>
      </c>
      <c r="AS211" s="58" t="s">
        <v>3098</v>
      </c>
      <c r="AT211" s="58" t="s">
        <v>5730</v>
      </c>
      <c r="AU211" s="58" t="s">
        <v>7475</v>
      </c>
      <c r="AV211" s="58" t="s">
        <v>3071</v>
      </c>
      <c r="AW211" s="60">
        <v>45660.6210763889</v>
      </c>
      <c r="AX211" s="58" t="s">
        <v>7473</v>
      </c>
      <c r="AY211" s="58" t="s">
        <v>5731</v>
      </c>
      <c r="AZ211" s="58" t="s">
        <v>3071</v>
      </c>
      <c r="BA211" s="58" t="s">
        <v>3071</v>
      </c>
      <c r="BB211" s="58" t="s">
        <v>3071</v>
      </c>
      <c r="BC211" s="58" t="s">
        <v>6067</v>
      </c>
      <c r="BD211" s="58" t="s">
        <v>5732</v>
      </c>
      <c r="BE211" s="58" t="s">
        <v>3071</v>
      </c>
      <c r="BF211" s="58" t="s">
        <v>5734</v>
      </c>
      <c r="BG211" s="58" t="s">
        <v>3071</v>
      </c>
      <c r="BH211" s="58" t="s">
        <v>3071</v>
      </c>
      <c r="BI211" s="58" t="s">
        <v>2803</v>
      </c>
      <c r="BJ211" s="58" t="s">
        <v>3071</v>
      </c>
      <c r="BK211" s="58" t="s">
        <v>3071</v>
      </c>
      <c r="BL211" s="58">
        <v>3421105</v>
      </c>
      <c r="BM211" s="58" t="s">
        <v>7476</v>
      </c>
      <c r="BN211" s="58" t="s">
        <v>3071</v>
      </c>
      <c r="BO211" s="58">
        <v>598</v>
      </c>
      <c r="BP211" s="58" t="s">
        <v>7149</v>
      </c>
      <c r="BQ211" s="58" t="s">
        <v>3071</v>
      </c>
      <c r="BR211" s="58" t="s">
        <v>7477</v>
      </c>
      <c r="BS211" s="58" t="s">
        <v>1286</v>
      </c>
      <c r="BT211" s="58" t="s">
        <v>1286</v>
      </c>
      <c r="BU211" s="58" t="s">
        <v>3071</v>
      </c>
      <c r="BV211" s="58" t="s">
        <v>5737</v>
      </c>
      <c r="BW211" s="58" t="s">
        <v>3071</v>
      </c>
      <c r="BX211" s="58">
        <v>598</v>
      </c>
      <c r="BY211" s="58" t="s">
        <v>3071</v>
      </c>
      <c r="BZ211" s="58" t="s">
        <v>3071</v>
      </c>
      <c r="CA211" s="58" t="s">
        <v>5811</v>
      </c>
      <c r="CB211" s="58" t="s">
        <v>5811</v>
      </c>
      <c r="CC211" s="58" t="s">
        <v>3071</v>
      </c>
      <c r="CD211" s="58" t="s">
        <v>3071</v>
      </c>
      <c r="CE211" s="58" t="s">
        <v>5738</v>
      </c>
      <c r="CF211" s="58" t="s">
        <v>5739</v>
      </c>
    </row>
    <row r="212" s="58" customFormat="1" spans="1:84">
      <c r="A212" s="58">
        <v>42909</v>
      </c>
      <c r="B212" s="58" t="s">
        <v>5749</v>
      </c>
      <c r="C212" s="58" t="s">
        <v>3071</v>
      </c>
      <c r="D212" s="58" t="s">
        <v>7478</v>
      </c>
      <c r="E212" s="58" t="s">
        <v>5721</v>
      </c>
      <c r="F212" s="58" t="s">
        <v>7479</v>
      </c>
      <c r="G212" s="58" t="s">
        <v>714</v>
      </c>
      <c r="H212" s="58" t="s">
        <v>7161</v>
      </c>
      <c r="I212" s="58">
        <v>2700</v>
      </c>
      <c r="J212" s="58" t="s">
        <v>3071</v>
      </c>
      <c r="K212" s="58" t="s">
        <v>3071</v>
      </c>
      <c r="L212" s="58" t="s">
        <v>5773</v>
      </c>
      <c r="M212" s="58" t="s">
        <v>7436</v>
      </c>
      <c r="N212" s="58" t="s">
        <v>3671</v>
      </c>
      <c r="O212" s="58" t="s">
        <v>3071</v>
      </c>
      <c r="P212" s="58" t="s">
        <v>3071</v>
      </c>
      <c r="Q212" s="58" t="s">
        <v>7161</v>
      </c>
      <c r="R212" s="58" t="s">
        <v>7163</v>
      </c>
      <c r="S212" s="58" t="s">
        <v>7164</v>
      </c>
      <c r="T212" s="58" t="s">
        <v>3071</v>
      </c>
      <c r="U212" s="58" t="s">
        <v>3071</v>
      </c>
      <c r="V212" s="58" t="s">
        <v>3068</v>
      </c>
      <c r="W212" s="58" t="s">
        <v>3071</v>
      </c>
      <c r="X212" s="58" t="s">
        <v>7480</v>
      </c>
      <c r="Y212" s="58" t="s">
        <v>5728</v>
      </c>
      <c r="Z212" s="58" t="s">
        <v>3671</v>
      </c>
      <c r="AA212" s="58" t="s">
        <v>7436</v>
      </c>
      <c r="AB212" s="58" t="s">
        <v>5755</v>
      </c>
      <c r="AC212" s="58" t="s">
        <v>6036</v>
      </c>
      <c r="AD212" s="58" t="s">
        <v>3071</v>
      </c>
      <c r="AE212" s="58" t="s">
        <v>3071</v>
      </c>
      <c r="AF212" s="58" t="s">
        <v>3071</v>
      </c>
      <c r="AG212" s="58" t="s">
        <v>3071</v>
      </c>
      <c r="AH212" s="58" t="s">
        <v>3071</v>
      </c>
      <c r="AI212" s="58" t="s">
        <v>3071</v>
      </c>
      <c r="AJ212" s="58" t="s">
        <v>3071</v>
      </c>
      <c r="AK212" s="58" t="s">
        <v>1286</v>
      </c>
      <c r="AL212" s="58" t="s">
        <v>7481</v>
      </c>
      <c r="AM212" s="58" t="s">
        <v>3071</v>
      </c>
      <c r="AN212" s="58" t="s">
        <v>6904</v>
      </c>
      <c r="AO212" s="58" t="s">
        <v>3071</v>
      </c>
      <c r="AP212" s="60">
        <v>45680.6886342593</v>
      </c>
      <c r="AQ212" s="58" t="s">
        <v>3071</v>
      </c>
      <c r="AR212" s="58" t="s">
        <v>7116</v>
      </c>
      <c r="AS212" s="58" t="s">
        <v>3071</v>
      </c>
      <c r="AT212" s="58" t="s">
        <v>5757</v>
      </c>
      <c r="AU212" s="58" t="s">
        <v>7482</v>
      </c>
      <c r="AV212" s="58" t="s">
        <v>7478</v>
      </c>
      <c r="AW212" s="60">
        <v>45637.782349537</v>
      </c>
      <c r="AX212" s="58" t="s">
        <v>7481</v>
      </c>
      <c r="AY212" s="58" t="s">
        <v>5731</v>
      </c>
      <c r="AZ212" s="58" t="s">
        <v>3071</v>
      </c>
      <c r="BA212" s="58" t="s">
        <v>3071</v>
      </c>
      <c r="BB212" s="58" t="s">
        <v>3071</v>
      </c>
      <c r="BC212" s="58" t="s">
        <v>3071</v>
      </c>
      <c r="BD212" s="58" t="s">
        <v>5758</v>
      </c>
      <c r="BE212" s="58" t="s">
        <v>3071</v>
      </c>
      <c r="BF212" s="58" t="s">
        <v>5734</v>
      </c>
      <c r="BG212" s="58" t="s">
        <v>3071</v>
      </c>
      <c r="BH212" s="58" t="s">
        <v>3071</v>
      </c>
      <c r="BI212" s="58" t="s">
        <v>5759</v>
      </c>
      <c r="BJ212" s="58" t="s">
        <v>3071</v>
      </c>
      <c r="BK212" s="58" t="s">
        <v>3071</v>
      </c>
      <c r="BL212" s="58" t="s">
        <v>3071</v>
      </c>
      <c r="BM212" s="58" t="s">
        <v>3071</v>
      </c>
      <c r="BN212" s="58">
        <v>2700</v>
      </c>
      <c r="BO212" s="58" t="s">
        <v>3071</v>
      </c>
      <c r="BP212" s="58" t="s">
        <v>7149</v>
      </c>
      <c r="BQ212" s="58" t="s">
        <v>3071</v>
      </c>
      <c r="BR212" s="58" t="s">
        <v>3071</v>
      </c>
      <c r="BS212" s="58" t="s">
        <v>3071</v>
      </c>
      <c r="BT212" s="58" t="s">
        <v>1286</v>
      </c>
      <c r="BU212" s="58" t="s">
        <v>3071</v>
      </c>
      <c r="BV212" s="58" t="s">
        <v>5737</v>
      </c>
      <c r="BW212" s="58" t="s">
        <v>3071</v>
      </c>
      <c r="BX212" s="58">
        <v>2700</v>
      </c>
      <c r="BY212" s="58" t="s">
        <v>3071</v>
      </c>
      <c r="BZ212" s="58" t="s">
        <v>714</v>
      </c>
      <c r="CA212" s="58" t="s">
        <v>5811</v>
      </c>
      <c r="CB212" s="58" t="s">
        <v>5811</v>
      </c>
      <c r="CC212" s="58" t="s">
        <v>3071</v>
      </c>
      <c r="CD212" s="58" t="s">
        <v>3071</v>
      </c>
      <c r="CE212" s="58" t="s">
        <v>5738</v>
      </c>
      <c r="CF212" s="58" t="s">
        <v>5739</v>
      </c>
    </row>
    <row r="213" s="58" customFormat="1" spans="1:84">
      <c r="A213" s="58">
        <v>42910</v>
      </c>
      <c r="B213" s="58" t="s">
        <v>5749</v>
      </c>
      <c r="C213" s="58" t="s">
        <v>3071</v>
      </c>
      <c r="D213" s="58" t="s">
        <v>7483</v>
      </c>
      <c r="E213" s="58" t="s">
        <v>5721</v>
      </c>
      <c r="F213" s="58" t="s">
        <v>7484</v>
      </c>
      <c r="G213" s="58" t="s">
        <v>714</v>
      </c>
      <c r="H213" s="58" t="s">
        <v>3110</v>
      </c>
      <c r="I213" s="58">
        <v>225.9</v>
      </c>
      <c r="J213" s="58" t="s">
        <v>3071</v>
      </c>
      <c r="K213" s="58" t="s">
        <v>3071</v>
      </c>
      <c r="L213" s="58" t="s">
        <v>5773</v>
      </c>
      <c r="M213" s="58" t="s">
        <v>7436</v>
      </c>
      <c r="N213" s="58" t="s">
        <v>3671</v>
      </c>
      <c r="O213" s="58" t="s">
        <v>3071</v>
      </c>
      <c r="P213" s="58" t="s">
        <v>3071</v>
      </c>
      <c r="Q213" s="58" t="s">
        <v>3110</v>
      </c>
      <c r="R213" s="58" t="s">
        <v>5752</v>
      </c>
      <c r="S213" s="58" t="s">
        <v>5753</v>
      </c>
      <c r="T213" s="58" t="s">
        <v>3071</v>
      </c>
      <c r="U213" s="58" t="s">
        <v>3071</v>
      </c>
      <c r="V213" s="58" t="s">
        <v>3068</v>
      </c>
      <c r="W213" s="58" t="s">
        <v>3071</v>
      </c>
      <c r="X213" s="58" t="s">
        <v>7485</v>
      </c>
      <c r="Y213" s="58" t="s">
        <v>5728</v>
      </c>
      <c r="Z213" s="58" t="s">
        <v>3671</v>
      </c>
      <c r="AA213" s="58" t="s">
        <v>7436</v>
      </c>
      <c r="AB213" s="58" t="s">
        <v>5755</v>
      </c>
      <c r="AC213" s="58" t="s">
        <v>6036</v>
      </c>
      <c r="AD213" s="58" t="s">
        <v>3071</v>
      </c>
      <c r="AE213" s="58" t="s">
        <v>3071</v>
      </c>
      <c r="AF213" s="58" t="s">
        <v>3071</v>
      </c>
      <c r="AG213" s="58" t="s">
        <v>3071</v>
      </c>
      <c r="AH213" s="58" t="s">
        <v>3071</v>
      </c>
      <c r="AI213" s="58" t="s">
        <v>3071</v>
      </c>
      <c r="AJ213" s="58" t="s">
        <v>3071</v>
      </c>
      <c r="AK213" s="58" t="s">
        <v>1286</v>
      </c>
      <c r="AL213" s="58" t="s">
        <v>7486</v>
      </c>
      <c r="AM213" s="58" t="s">
        <v>3071</v>
      </c>
      <c r="AN213" s="58" t="s">
        <v>6495</v>
      </c>
      <c r="AO213" s="58" t="s">
        <v>3071</v>
      </c>
      <c r="AP213" s="60">
        <v>45680.6886226852</v>
      </c>
      <c r="AQ213" s="58" t="s">
        <v>3071</v>
      </c>
      <c r="AR213" s="58" t="s">
        <v>7116</v>
      </c>
      <c r="AS213" s="58" t="s">
        <v>3071</v>
      </c>
      <c r="AT213" s="58" t="s">
        <v>5757</v>
      </c>
      <c r="AU213" s="58" t="s">
        <v>7487</v>
      </c>
      <c r="AV213" s="58" t="s">
        <v>7483</v>
      </c>
      <c r="AW213" s="60">
        <v>45637.5968865741</v>
      </c>
      <c r="AX213" s="58" t="s">
        <v>7486</v>
      </c>
      <c r="AY213" s="58" t="s">
        <v>5731</v>
      </c>
      <c r="AZ213" s="58" t="s">
        <v>3071</v>
      </c>
      <c r="BA213" s="58" t="s">
        <v>3071</v>
      </c>
      <c r="BB213" s="58" t="s">
        <v>3071</v>
      </c>
      <c r="BC213" s="58" t="s">
        <v>3071</v>
      </c>
      <c r="BD213" s="58" t="s">
        <v>5758</v>
      </c>
      <c r="BE213" s="58" t="s">
        <v>3071</v>
      </c>
      <c r="BF213" s="58" t="s">
        <v>5734</v>
      </c>
      <c r="BG213" s="58" t="s">
        <v>3071</v>
      </c>
      <c r="BH213" s="58" t="s">
        <v>3071</v>
      </c>
      <c r="BI213" s="58" t="s">
        <v>5759</v>
      </c>
      <c r="BJ213" s="58" t="s">
        <v>3071</v>
      </c>
      <c r="BK213" s="58" t="s">
        <v>3071</v>
      </c>
      <c r="BL213" s="58" t="s">
        <v>3071</v>
      </c>
      <c r="BM213" s="58" t="s">
        <v>3071</v>
      </c>
      <c r="BN213" s="58">
        <v>225.9</v>
      </c>
      <c r="BO213" s="58" t="s">
        <v>3071</v>
      </c>
      <c r="BP213" s="58" t="s">
        <v>7149</v>
      </c>
      <c r="BQ213" s="58" t="s">
        <v>3071</v>
      </c>
      <c r="BR213" s="58" t="s">
        <v>3071</v>
      </c>
      <c r="BS213" s="58" t="s">
        <v>3071</v>
      </c>
      <c r="BT213" s="58" t="s">
        <v>1286</v>
      </c>
      <c r="BU213" s="58" t="s">
        <v>3071</v>
      </c>
      <c r="BV213" s="58" t="s">
        <v>5737</v>
      </c>
      <c r="BW213" s="58" t="s">
        <v>3071</v>
      </c>
      <c r="BX213" s="58">
        <v>225.9</v>
      </c>
      <c r="BY213" s="58" t="s">
        <v>3071</v>
      </c>
      <c r="BZ213" s="58" t="s">
        <v>714</v>
      </c>
      <c r="CA213" s="58" t="s">
        <v>5811</v>
      </c>
      <c r="CB213" s="58" t="s">
        <v>5811</v>
      </c>
      <c r="CC213" s="58" t="s">
        <v>3071</v>
      </c>
      <c r="CD213" s="58" t="s">
        <v>3071</v>
      </c>
      <c r="CE213" s="58" t="s">
        <v>5738</v>
      </c>
      <c r="CF213" s="58" t="s">
        <v>5739</v>
      </c>
    </row>
    <row r="214" s="58" customFormat="1" spans="1:84">
      <c r="A214" s="58">
        <v>42911</v>
      </c>
      <c r="B214" s="58" t="s">
        <v>3071</v>
      </c>
      <c r="C214" s="58" t="s">
        <v>7488</v>
      </c>
      <c r="D214" s="58" t="s">
        <v>3071</v>
      </c>
      <c r="E214" s="58" t="s">
        <v>5721</v>
      </c>
      <c r="F214" s="58" t="s">
        <v>7489</v>
      </c>
      <c r="G214" s="58" t="s">
        <v>714</v>
      </c>
      <c r="H214" s="58" t="s">
        <v>3963</v>
      </c>
      <c r="I214" s="58">
        <v>4200</v>
      </c>
      <c r="J214" s="58" t="s">
        <v>3071</v>
      </c>
      <c r="K214" s="58" t="s">
        <v>3071</v>
      </c>
      <c r="L214" s="58" t="s">
        <v>5773</v>
      </c>
      <c r="M214" s="58" t="s">
        <v>7436</v>
      </c>
      <c r="N214" s="58" t="s">
        <v>7277</v>
      </c>
      <c r="O214" s="58" t="s">
        <v>3071</v>
      </c>
      <c r="P214" s="58" t="s">
        <v>3071</v>
      </c>
      <c r="Q214" s="58" t="s">
        <v>3963</v>
      </c>
      <c r="R214" s="58" t="s">
        <v>6087</v>
      </c>
      <c r="S214" s="58" t="s">
        <v>6088</v>
      </c>
      <c r="T214" s="58" t="s">
        <v>5726</v>
      </c>
      <c r="U214" s="58" t="s">
        <v>3071</v>
      </c>
      <c r="V214" s="58" t="s">
        <v>3068</v>
      </c>
      <c r="W214" s="58" t="s">
        <v>3071</v>
      </c>
      <c r="X214" s="58" t="s">
        <v>7490</v>
      </c>
      <c r="Y214" s="58" t="s">
        <v>5728</v>
      </c>
      <c r="Z214" s="58" t="s">
        <v>3671</v>
      </c>
      <c r="AA214" s="58" t="s">
        <v>7436</v>
      </c>
      <c r="AB214" s="58" t="s">
        <v>3071</v>
      </c>
      <c r="AC214" s="58" t="s">
        <v>6036</v>
      </c>
      <c r="AD214" s="58" t="s">
        <v>3071</v>
      </c>
      <c r="AE214" s="58" t="s">
        <v>3071</v>
      </c>
      <c r="AF214" s="58" t="s">
        <v>3071</v>
      </c>
      <c r="AG214" s="58" t="s">
        <v>3071</v>
      </c>
      <c r="AH214" s="58" t="s">
        <v>3071</v>
      </c>
      <c r="AI214" s="58" t="s">
        <v>3071</v>
      </c>
      <c r="AJ214" s="58" t="s">
        <v>3071</v>
      </c>
      <c r="AK214" s="58" t="s">
        <v>1286</v>
      </c>
      <c r="AL214" s="58" t="s">
        <v>7491</v>
      </c>
      <c r="AM214" s="58" t="s">
        <v>3071</v>
      </c>
      <c r="AN214" s="58" t="s">
        <v>6001</v>
      </c>
      <c r="AO214" s="58" t="s">
        <v>3071</v>
      </c>
      <c r="AP214" s="60">
        <v>45680.740150463</v>
      </c>
      <c r="AQ214" s="58" t="s">
        <v>3071</v>
      </c>
      <c r="AR214" s="58" t="s">
        <v>7116</v>
      </c>
      <c r="AS214" s="58" t="s">
        <v>3098</v>
      </c>
      <c r="AT214" s="58" t="s">
        <v>5730</v>
      </c>
      <c r="AU214" s="58" t="s">
        <v>7492</v>
      </c>
      <c r="AV214" s="58" t="s">
        <v>3071</v>
      </c>
      <c r="AW214" s="60">
        <v>45637.5914583333</v>
      </c>
      <c r="AX214" s="58" t="s">
        <v>7491</v>
      </c>
      <c r="AY214" s="58" t="s">
        <v>5731</v>
      </c>
      <c r="AZ214" s="58" t="s">
        <v>3071</v>
      </c>
      <c r="BA214" s="58" t="s">
        <v>3071</v>
      </c>
      <c r="BB214" s="58" t="s">
        <v>3071</v>
      </c>
      <c r="BC214" s="58" t="s">
        <v>3952</v>
      </c>
      <c r="BD214" s="58" t="s">
        <v>5963</v>
      </c>
      <c r="BE214" s="58" t="s">
        <v>2857</v>
      </c>
      <c r="BF214" s="58" t="s">
        <v>5734</v>
      </c>
      <c r="BG214" s="58" t="s">
        <v>3071</v>
      </c>
      <c r="BH214" s="58" t="s">
        <v>3071</v>
      </c>
      <c r="BI214" s="58" t="s">
        <v>2803</v>
      </c>
      <c r="BJ214" s="58" t="s">
        <v>3071</v>
      </c>
      <c r="BK214" s="58" t="s">
        <v>3071</v>
      </c>
      <c r="BL214" s="58">
        <v>3108813</v>
      </c>
      <c r="BM214" s="58" t="s">
        <v>7493</v>
      </c>
      <c r="BN214" s="58" t="s">
        <v>3071</v>
      </c>
      <c r="BO214" s="58">
        <v>4200</v>
      </c>
      <c r="BP214" s="58" t="s">
        <v>7149</v>
      </c>
      <c r="BQ214" s="58" t="s">
        <v>3071</v>
      </c>
      <c r="BR214" s="58" t="s">
        <v>7494</v>
      </c>
      <c r="BS214" s="58" t="s">
        <v>1286</v>
      </c>
      <c r="BT214" s="58" t="s">
        <v>3071</v>
      </c>
      <c r="BU214" s="58" t="s">
        <v>3071</v>
      </c>
      <c r="BV214" s="58" t="s">
        <v>5737</v>
      </c>
      <c r="BW214" s="58" t="s">
        <v>3071</v>
      </c>
      <c r="BX214" s="58">
        <v>4200</v>
      </c>
      <c r="BY214" s="58" t="s">
        <v>3071</v>
      </c>
      <c r="BZ214" s="58" t="s">
        <v>3071</v>
      </c>
      <c r="CA214" s="58" t="s">
        <v>5811</v>
      </c>
      <c r="CB214" s="58" t="s">
        <v>5811</v>
      </c>
      <c r="CC214" s="58" t="s">
        <v>3071</v>
      </c>
      <c r="CD214" s="58" t="s">
        <v>3071</v>
      </c>
      <c r="CE214" s="58" t="s">
        <v>5738</v>
      </c>
      <c r="CF214" s="58" t="s">
        <v>5739</v>
      </c>
    </row>
    <row r="215" s="58" customFormat="1" spans="1:84">
      <c r="A215" s="58">
        <v>42912</v>
      </c>
      <c r="B215" s="58" t="s">
        <v>3071</v>
      </c>
      <c r="C215" s="58" t="s">
        <v>7495</v>
      </c>
      <c r="D215" s="58" t="s">
        <v>3071</v>
      </c>
      <c r="E215" s="58" t="s">
        <v>5721</v>
      </c>
      <c r="F215" s="58" t="s">
        <v>7496</v>
      </c>
      <c r="G215" s="58" t="s">
        <v>714</v>
      </c>
      <c r="H215" s="58" t="s">
        <v>4345</v>
      </c>
      <c r="I215" s="58">
        <v>6000</v>
      </c>
      <c r="J215" s="58" t="s">
        <v>3071</v>
      </c>
      <c r="K215" s="58" t="s">
        <v>3071</v>
      </c>
      <c r="L215" s="58" t="s">
        <v>5773</v>
      </c>
      <c r="M215" s="58" t="s">
        <v>7436</v>
      </c>
      <c r="N215" s="58" t="s">
        <v>7242</v>
      </c>
      <c r="O215" s="58" t="s">
        <v>3071</v>
      </c>
      <c r="P215" s="58" t="s">
        <v>3071</v>
      </c>
      <c r="Q215" s="58" t="s">
        <v>4345</v>
      </c>
      <c r="R215" s="58" t="s">
        <v>7243</v>
      </c>
      <c r="S215" s="58" t="s">
        <v>7244</v>
      </c>
      <c r="T215" s="58" t="s">
        <v>5726</v>
      </c>
      <c r="U215" s="58" t="s">
        <v>3071</v>
      </c>
      <c r="V215" s="58" t="s">
        <v>3068</v>
      </c>
      <c r="W215" s="58" t="s">
        <v>3071</v>
      </c>
      <c r="X215" s="58" t="s">
        <v>7497</v>
      </c>
      <c r="Y215" s="58" t="s">
        <v>5728</v>
      </c>
      <c r="Z215" s="58" t="s">
        <v>3671</v>
      </c>
      <c r="AA215" s="58" t="s">
        <v>7436</v>
      </c>
      <c r="AB215" s="58" t="s">
        <v>3071</v>
      </c>
      <c r="AC215" s="58" t="s">
        <v>6036</v>
      </c>
      <c r="AD215" s="58" t="s">
        <v>3071</v>
      </c>
      <c r="AE215" s="58" t="s">
        <v>3071</v>
      </c>
      <c r="AF215" s="58" t="s">
        <v>3071</v>
      </c>
      <c r="AG215" s="58" t="s">
        <v>3071</v>
      </c>
      <c r="AH215" s="58" t="s">
        <v>3071</v>
      </c>
      <c r="AI215" s="58" t="s">
        <v>3071</v>
      </c>
      <c r="AJ215" s="58" t="s">
        <v>3071</v>
      </c>
      <c r="AK215" s="58" t="s">
        <v>1286</v>
      </c>
      <c r="AL215" s="58" t="s">
        <v>7498</v>
      </c>
      <c r="AM215" s="58" t="s">
        <v>3071</v>
      </c>
      <c r="AN215" s="58" t="s">
        <v>6433</v>
      </c>
      <c r="AO215" s="58" t="s">
        <v>3071</v>
      </c>
      <c r="AP215" s="60">
        <v>45680.6889814815</v>
      </c>
      <c r="AQ215" s="58" t="s">
        <v>3071</v>
      </c>
      <c r="AR215" s="58" t="s">
        <v>7116</v>
      </c>
      <c r="AS215" s="58" t="s">
        <v>3098</v>
      </c>
      <c r="AT215" s="58" t="s">
        <v>5730</v>
      </c>
      <c r="AU215" s="58" t="s">
        <v>7499</v>
      </c>
      <c r="AV215" s="58" t="s">
        <v>3071</v>
      </c>
      <c r="AW215" s="60">
        <v>45637.0142476852</v>
      </c>
      <c r="AX215" s="58" t="s">
        <v>7498</v>
      </c>
      <c r="AY215" s="58" t="s">
        <v>5731</v>
      </c>
      <c r="AZ215" s="58" t="s">
        <v>3071</v>
      </c>
      <c r="BA215" s="58" t="s">
        <v>3071</v>
      </c>
      <c r="BB215" s="58" t="s">
        <v>3071</v>
      </c>
      <c r="BC215" s="58" t="s">
        <v>7500</v>
      </c>
      <c r="BD215" s="58" t="s">
        <v>6199</v>
      </c>
      <c r="BE215" s="58" t="s">
        <v>2909</v>
      </c>
      <c r="BF215" s="58" t="s">
        <v>5734</v>
      </c>
      <c r="BG215" s="58" t="s">
        <v>3071</v>
      </c>
      <c r="BH215" s="58" t="s">
        <v>3071</v>
      </c>
      <c r="BI215" s="58" t="s">
        <v>2803</v>
      </c>
      <c r="BJ215" s="58" t="s">
        <v>3071</v>
      </c>
      <c r="BK215" s="58" t="s">
        <v>3071</v>
      </c>
      <c r="BL215" s="58">
        <v>2957699</v>
      </c>
      <c r="BM215" s="58" t="s">
        <v>7501</v>
      </c>
      <c r="BN215" s="58" t="s">
        <v>3071</v>
      </c>
      <c r="BO215" s="58">
        <v>6000</v>
      </c>
      <c r="BP215" s="58" t="s">
        <v>7149</v>
      </c>
      <c r="BQ215" s="58" t="s">
        <v>3071</v>
      </c>
      <c r="BR215" s="58" t="s">
        <v>7502</v>
      </c>
      <c r="BS215" s="58" t="s">
        <v>1286</v>
      </c>
      <c r="BT215" s="58" t="s">
        <v>3071</v>
      </c>
      <c r="BU215" s="58" t="s">
        <v>3071</v>
      </c>
      <c r="BV215" s="58" t="s">
        <v>5737</v>
      </c>
      <c r="BW215" s="58" t="s">
        <v>3071</v>
      </c>
      <c r="BX215" s="58">
        <v>6000</v>
      </c>
      <c r="BY215" s="58" t="s">
        <v>3071</v>
      </c>
      <c r="BZ215" s="58" t="s">
        <v>3071</v>
      </c>
      <c r="CA215" s="58" t="s">
        <v>5811</v>
      </c>
      <c r="CB215" s="58" t="s">
        <v>5811</v>
      </c>
      <c r="CC215" s="58" t="s">
        <v>3071</v>
      </c>
      <c r="CD215" s="58" t="s">
        <v>3071</v>
      </c>
      <c r="CE215" s="58" t="s">
        <v>5738</v>
      </c>
      <c r="CF215" s="58" t="s">
        <v>5739</v>
      </c>
    </row>
    <row r="216" s="58" customFormat="1" spans="1:84">
      <c r="A216" s="58">
        <v>42913</v>
      </c>
      <c r="B216" s="58" t="s">
        <v>5801</v>
      </c>
      <c r="C216" s="58" t="s">
        <v>3071</v>
      </c>
      <c r="D216" s="58" t="s">
        <v>7065</v>
      </c>
      <c r="E216" s="58" t="s">
        <v>5721</v>
      </c>
      <c r="F216" s="58" t="s">
        <v>7503</v>
      </c>
      <c r="G216" s="58" t="s">
        <v>714</v>
      </c>
      <c r="H216" s="58" t="s">
        <v>7067</v>
      </c>
      <c r="I216" s="58">
        <v>23146</v>
      </c>
      <c r="J216" s="58" t="s">
        <v>3071</v>
      </c>
      <c r="K216" s="58" t="s">
        <v>3071</v>
      </c>
      <c r="L216" s="58" t="s">
        <v>6819</v>
      </c>
      <c r="M216" s="58" t="s">
        <v>7436</v>
      </c>
      <c r="N216" s="58" t="s">
        <v>7242</v>
      </c>
      <c r="O216" s="58" t="s">
        <v>3071</v>
      </c>
      <c r="P216" s="58" t="s">
        <v>3071</v>
      </c>
      <c r="Q216" s="58" t="s">
        <v>7067</v>
      </c>
      <c r="R216" s="58" t="s">
        <v>7109</v>
      </c>
      <c r="S216" s="58" t="s">
        <v>7297</v>
      </c>
      <c r="T216" s="58" t="s">
        <v>3071</v>
      </c>
      <c r="U216" s="58" t="s">
        <v>3071</v>
      </c>
      <c r="V216" s="58" t="s">
        <v>3068</v>
      </c>
      <c r="W216" s="58" t="s">
        <v>3071</v>
      </c>
      <c r="X216" s="58" t="s">
        <v>7070</v>
      </c>
      <c r="Y216" s="58" t="s">
        <v>5915</v>
      </c>
      <c r="Z216" s="58" t="s">
        <v>7504</v>
      </c>
      <c r="AA216" s="58" t="s">
        <v>7436</v>
      </c>
      <c r="AB216" s="58" t="s">
        <v>5755</v>
      </c>
      <c r="AC216" s="58" t="s">
        <v>6036</v>
      </c>
      <c r="AD216" s="58" t="s">
        <v>3071</v>
      </c>
      <c r="AE216" s="58" t="s">
        <v>3071</v>
      </c>
      <c r="AF216" s="58" t="s">
        <v>3071</v>
      </c>
      <c r="AG216" s="58" t="s">
        <v>3071</v>
      </c>
      <c r="AH216" s="58" t="s">
        <v>3071</v>
      </c>
      <c r="AI216" s="58" t="s">
        <v>3071</v>
      </c>
      <c r="AJ216" s="58" t="s">
        <v>3071</v>
      </c>
      <c r="AK216" s="58" t="s">
        <v>1286</v>
      </c>
      <c r="AL216" s="58" t="s">
        <v>7505</v>
      </c>
      <c r="AM216" s="58" t="s">
        <v>3071</v>
      </c>
      <c r="AN216" s="58" t="s">
        <v>7009</v>
      </c>
      <c r="AO216" s="58" t="s">
        <v>3071</v>
      </c>
      <c r="AP216" s="60">
        <v>45707.6576041667</v>
      </c>
      <c r="AQ216" s="58" t="s">
        <v>3071</v>
      </c>
      <c r="AR216" s="58" t="s">
        <v>7116</v>
      </c>
      <c r="AS216" s="58" t="s">
        <v>3098</v>
      </c>
      <c r="AT216" s="58" t="s">
        <v>5730</v>
      </c>
      <c r="AU216" s="58" t="s">
        <v>7506</v>
      </c>
      <c r="AV216" s="58" t="s">
        <v>3071</v>
      </c>
      <c r="AW216" s="60">
        <v>45635.7494907407</v>
      </c>
      <c r="AX216" s="58" t="s">
        <v>7505</v>
      </c>
      <c r="AY216" s="58" t="s">
        <v>5731</v>
      </c>
      <c r="AZ216" s="58" t="s">
        <v>3071</v>
      </c>
      <c r="BA216" s="58" t="s">
        <v>3071</v>
      </c>
      <c r="BB216" s="58" t="s">
        <v>3071</v>
      </c>
      <c r="BC216" s="58" t="s">
        <v>3071</v>
      </c>
      <c r="BD216" s="58" t="s">
        <v>7074</v>
      </c>
      <c r="BE216" s="58" t="s">
        <v>3071</v>
      </c>
      <c r="BF216" s="58" t="s">
        <v>5734</v>
      </c>
      <c r="BG216" s="58" t="s">
        <v>3071</v>
      </c>
      <c r="BH216" s="58" t="s">
        <v>3071</v>
      </c>
      <c r="BI216" s="58" t="s">
        <v>733</v>
      </c>
      <c r="BJ216" s="58" t="s">
        <v>3071</v>
      </c>
      <c r="BK216" s="58" t="s">
        <v>3071</v>
      </c>
      <c r="BL216" s="58" t="s">
        <v>3071</v>
      </c>
      <c r="BM216" s="58" t="s">
        <v>3071</v>
      </c>
      <c r="BN216" s="58">
        <v>23146</v>
      </c>
      <c r="BO216" s="58" t="s">
        <v>3071</v>
      </c>
      <c r="BP216" s="58" t="s">
        <v>7149</v>
      </c>
      <c r="BQ216" s="58" t="s">
        <v>3071</v>
      </c>
      <c r="BR216" s="58" t="s">
        <v>3071</v>
      </c>
      <c r="BS216" s="58" t="s">
        <v>3071</v>
      </c>
      <c r="BT216" s="58" t="s">
        <v>1286</v>
      </c>
      <c r="BU216" s="58" t="s">
        <v>3071</v>
      </c>
      <c r="BV216" s="58" t="s">
        <v>5737</v>
      </c>
      <c r="BW216" s="58" t="s">
        <v>3071</v>
      </c>
      <c r="BX216" s="58">
        <v>23146</v>
      </c>
      <c r="BY216" s="58" t="s">
        <v>3071</v>
      </c>
      <c r="BZ216" s="58" t="s">
        <v>3071</v>
      </c>
      <c r="CA216" s="58" t="s">
        <v>5811</v>
      </c>
      <c r="CB216" s="58" t="s">
        <v>5811</v>
      </c>
      <c r="CC216" s="58" t="s">
        <v>3071</v>
      </c>
      <c r="CD216" s="58" t="s">
        <v>3071</v>
      </c>
      <c r="CE216" s="58" t="s">
        <v>5738</v>
      </c>
      <c r="CF216" s="58" t="s">
        <v>5739</v>
      </c>
    </row>
    <row r="217" s="58" customFormat="1" spans="1:84">
      <c r="A217" s="58">
        <v>42914</v>
      </c>
      <c r="B217" s="58" t="s">
        <v>3071</v>
      </c>
      <c r="C217" s="58" t="s">
        <v>7507</v>
      </c>
      <c r="D217" s="58" t="s">
        <v>3071</v>
      </c>
      <c r="E217" s="58" t="s">
        <v>5721</v>
      </c>
      <c r="F217" s="58" t="s">
        <v>7508</v>
      </c>
      <c r="G217" s="58" t="s">
        <v>714</v>
      </c>
      <c r="H217" s="58" t="s">
        <v>3276</v>
      </c>
      <c r="I217" s="58">
        <v>2140.63</v>
      </c>
      <c r="J217" s="58" t="s">
        <v>3071</v>
      </c>
      <c r="K217" s="58" t="s">
        <v>3071</v>
      </c>
      <c r="L217" s="58" t="s">
        <v>5773</v>
      </c>
      <c r="M217" s="58" t="s">
        <v>7436</v>
      </c>
      <c r="N217" s="58" t="s">
        <v>7277</v>
      </c>
      <c r="O217" s="58" t="s">
        <v>3071</v>
      </c>
      <c r="P217" s="58" t="s">
        <v>3071</v>
      </c>
      <c r="Q217" s="58" t="s">
        <v>3276</v>
      </c>
      <c r="R217" s="58" t="s">
        <v>5889</v>
      </c>
      <c r="S217" s="58" t="s">
        <v>5890</v>
      </c>
      <c r="T217" s="58" t="s">
        <v>5726</v>
      </c>
      <c r="U217" s="58" t="s">
        <v>3071</v>
      </c>
      <c r="V217" s="58" t="s">
        <v>3068</v>
      </c>
      <c r="W217" s="58" t="s">
        <v>3071</v>
      </c>
      <c r="X217" s="58" t="s">
        <v>7509</v>
      </c>
      <c r="Y217" s="58" t="s">
        <v>5728</v>
      </c>
      <c r="Z217" s="58" t="s">
        <v>7277</v>
      </c>
      <c r="AA217" s="58" t="s">
        <v>7436</v>
      </c>
      <c r="AB217" s="58" t="s">
        <v>3071</v>
      </c>
      <c r="AC217" s="58" t="s">
        <v>6036</v>
      </c>
      <c r="AD217" s="58" t="s">
        <v>3071</v>
      </c>
      <c r="AE217" s="58" t="s">
        <v>3071</v>
      </c>
      <c r="AF217" s="58" t="s">
        <v>3071</v>
      </c>
      <c r="AG217" s="58" t="s">
        <v>3071</v>
      </c>
      <c r="AH217" s="58" t="s">
        <v>3071</v>
      </c>
      <c r="AI217" s="58" t="s">
        <v>3071</v>
      </c>
      <c r="AJ217" s="58" t="s">
        <v>3071</v>
      </c>
      <c r="AK217" s="58" t="s">
        <v>1286</v>
      </c>
      <c r="AL217" s="58" t="s">
        <v>7510</v>
      </c>
      <c r="AM217" s="58" t="s">
        <v>3071</v>
      </c>
      <c r="AN217" s="58" t="s">
        <v>6065</v>
      </c>
      <c r="AO217" s="58" t="s">
        <v>3071</v>
      </c>
      <c r="AP217" s="60">
        <v>45680.7401273148</v>
      </c>
      <c r="AQ217" s="58" t="s">
        <v>3071</v>
      </c>
      <c r="AR217" s="58" t="s">
        <v>7116</v>
      </c>
      <c r="AS217" s="58" t="s">
        <v>3098</v>
      </c>
      <c r="AT217" s="58" t="s">
        <v>5730</v>
      </c>
      <c r="AU217" s="58" t="s">
        <v>7511</v>
      </c>
      <c r="AV217" s="58" t="s">
        <v>3071</v>
      </c>
      <c r="AW217" s="60">
        <v>45632.4839236111</v>
      </c>
      <c r="AX217" s="58" t="s">
        <v>7510</v>
      </c>
      <c r="AY217" s="58" t="s">
        <v>5731</v>
      </c>
      <c r="AZ217" s="58" t="s">
        <v>3071</v>
      </c>
      <c r="BA217" s="58" t="s">
        <v>3071</v>
      </c>
      <c r="BB217" s="58" t="s">
        <v>3071</v>
      </c>
      <c r="BC217" s="58" t="s">
        <v>3265</v>
      </c>
      <c r="BD217" s="58" t="s">
        <v>5892</v>
      </c>
      <c r="BE217" s="58" t="s">
        <v>2851</v>
      </c>
      <c r="BF217" s="58" t="s">
        <v>5734</v>
      </c>
      <c r="BG217" s="58" t="s">
        <v>3071</v>
      </c>
      <c r="BH217" s="58" t="s">
        <v>3071</v>
      </c>
      <c r="BI217" s="58" t="s">
        <v>2803</v>
      </c>
      <c r="BJ217" s="58" t="s">
        <v>3071</v>
      </c>
      <c r="BK217" s="58" t="s">
        <v>3071</v>
      </c>
      <c r="BL217" s="58">
        <v>3118246</v>
      </c>
      <c r="BM217" s="58" t="s">
        <v>7512</v>
      </c>
      <c r="BN217" s="58" t="s">
        <v>3071</v>
      </c>
      <c r="BO217" s="58">
        <v>2140.63</v>
      </c>
      <c r="BP217" s="58" t="s">
        <v>7149</v>
      </c>
      <c r="BQ217" s="58" t="s">
        <v>3071</v>
      </c>
      <c r="BR217" s="58" t="s">
        <v>7513</v>
      </c>
      <c r="BS217" s="58" t="s">
        <v>1286</v>
      </c>
      <c r="BT217" s="58" t="s">
        <v>3071</v>
      </c>
      <c r="BU217" s="58" t="s">
        <v>3071</v>
      </c>
      <c r="BV217" s="58" t="s">
        <v>5737</v>
      </c>
      <c r="BW217" s="58" t="s">
        <v>3071</v>
      </c>
      <c r="BX217" s="58">
        <v>2140.63</v>
      </c>
      <c r="BY217" s="58" t="s">
        <v>3071</v>
      </c>
      <c r="BZ217" s="58" t="s">
        <v>3071</v>
      </c>
      <c r="CA217" s="58" t="s">
        <v>5811</v>
      </c>
      <c r="CB217" s="58" t="s">
        <v>5811</v>
      </c>
      <c r="CC217" s="58" t="s">
        <v>3071</v>
      </c>
      <c r="CD217" s="58" t="s">
        <v>3071</v>
      </c>
      <c r="CE217" s="58" t="s">
        <v>5738</v>
      </c>
      <c r="CF217" s="58" t="s">
        <v>5739</v>
      </c>
    </row>
    <row r="218" s="58" customFormat="1" spans="1:84">
      <c r="A218" s="58">
        <v>42915</v>
      </c>
      <c r="B218" s="58" t="s">
        <v>3071</v>
      </c>
      <c r="C218" s="58" t="s">
        <v>7514</v>
      </c>
      <c r="D218" s="58" t="s">
        <v>3071</v>
      </c>
      <c r="E218" s="58" t="s">
        <v>5721</v>
      </c>
      <c r="F218" s="58" t="s">
        <v>7515</v>
      </c>
      <c r="G218" s="58" t="s">
        <v>714</v>
      </c>
      <c r="H218" s="58" t="s">
        <v>3261</v>
      </c>
      <c r="I218" s="58">
        <v>2146.5</v>
      </c>
      <c r="J218" s="58" t="s">
        <v>3071</v>
      </c>
      <c r="K218" s="58" t="s">
        <v>3071</v>
      </c>
      <c r="L218" s="58" t="s">
        <v>5773</v>
      </c>
      <c r="M218" s="58" t="s">
        <v>7436</v>
      </c>
      <c r="N218" s="58" t="s">
        <v>7516</v>
      </c>
      <c r="O218" s="58" t="s">
        <v>3071</v>
      </c>
      <c r="P218" s="58" t="s">
        <v>3071</v>
      </c>
      <c r="Q218" s="58" t="s">
        <v>3261</v>
      </c>
      <c r="R218" s="58" t="s">
        <v>5882</v>
      </c>
      <c r="S218" s="58" t="s">
        <v>5848</v>
      </c>
      <c r="T218" s="58" t="s">
        <v>5726</v>
      </c>
      <c r="U218" s="58" t="s">
        <v>3071</v>
      </c>
      <c r="V218" s="58" t="s">
        <v>3068</v>
      </c>
      <c r="W218" s="58" t="s">
        <v>3071</v>
      </c>
      <c r="X218" s="58" t="s">
        <v>7517</v>
      </c>
      <c r="Y218" s="58" t="s">
        <v>5728</v>
      </c>
      <c r="Z218" s="58" t="s">
        <v>7277</v>
      </c>
      <c r="AA218" s="58" t="s">
        <v>7436</v>
      </c>
      <c r="AB218" s="58" t="s">
        <v>3071</v>
      </c>
      <c r="AC218" s="58" t="s">
        <v>6036</v>
      </c>
      <c r="AD218" s="58" t="s">
        <v>3071</v>
      </c>
      <c r="AE218" s="58" t="s">
        <v>3071</v>
      </c>
      <c r="AF218" s="58" t="s">
        <v>3071</v>
      </c>
      <c r="AG218" s="58" t="s">
        <v>3071</v>
      </c>
      <c r="AH218" s="58" t="s">
        <v>3071</v>
      </c>
      <c r="AI218" s="58" t="s">
        <v>3071</v>
      </c>
      <c r="AJ218" s="58" t="s">
        <v>3071</v>
      </c>
      <c r="AK218" s="58" t="s">
        <v>1286</v>
      </c>
      <c r="AL218" s="58" t="s">
        <v>7518</v>
      </c>
      <c r="AM218" s="58" t="s">
        <v>3071</v>
      </c>
      <c r="AN218" s="58" t="s">
        <v>6125</v>
      </c>
      <c r="AO218" s="58" t="s">
        <v>3071</v>
      </c>
      <c r="AP218" s="60">
        <v>45680.6888888889</v>
      </c>
      <c r="AQ218" s="58" t="s">
        <v>3071</v>
      </c>
      <c r="AR218" s="58" t="s">
        <v>7116</v>
      </c>
      <c r="AS218" s="58" t="s">
        <v>3098</v>
      </c>
      <c r="AT218" s="58" t="s">
        <v>5730</v>
      </c>
      <c r="AU218" s="58" t="s">
        <v>7519</v>
      </c>
      <c r="AV218" s="58" t="s">
        <v>3071</v>
      </c>
      <c r="AW218" s="60">
        <v>45632.4837962963</v>
      </c>
      <c r="AX218" s="58" t="s">
        <v>7518</v>
      </c>
      <c r="AY218" s="58" t="s">
        <v>5731</v>
      </c>
      <c r="AZ218" s="58" t="s">
        <v>3071</v>
      </c>
      <c r="BA218" s="58" t="s">
        <v>3071</v>
      </c>
      <c r="BB218" s="58" t="s">
        <v>3071</v>
      </c>
      <c r="BC218" s="58" t="s">
        <v>3250</v>
      </c>
      <c r="BD218" s="58" t="s">
        <v>5884</v>
      </c>
      <c r="BE218" s="58" t="s">
        <v>2855</v>
      </c>
      <c r="BF218" s="58" t="s">
        <v>5734</v>
      </c>
      <c r="BG218" s="58" t="s">
        <v>3071</v>
      </c>
      <c r="BH218" s="58" t="s">
        <v>3071</v>
      </c>
      <c r="BI218" s="58" t="s">
        <v>2803</v>
      </c>
      <c r="BJ218" s="58" t="s">
        <v>3071</v>
      </c>
      <c r="BK218" s="58" t="s">
        <v>3071</v>
      </c>
      <c r="BL218" s="58">
        <v>3118247</v>
      </c>
      <c r="BM218" s="58" t="s">
        <v>7520</v>
      </c>
      <c r="BN218" s="58" t="s">
        <v>3071</v>
      </c>
      <c r="BO218" s="58">
        <v>2146.5</v>
      </c>
      <c r="BP218" s="58" t="s">
        <v>7149</v>
      </c>
      <c r="BQ218" s="58" t="s">
        <v>3071</v>
      </c>
      <c r="BR218" s="58" t="s">
        <v>7521</v>
      </c>
      <c r="BS218" s="58" t="s">
        <v>1286</v>
      </c>
      <c r="BT218" s="58" t="s">
        <v>3071</v>
      </c>
      <c r="BU218" s="58" t="s">
        <v>3071</v>
      </c>
      <c r="BV218" s="58" t="s">
        <v>5737</v>
      </c>
      <c r="BW218" s="58" t="s">
        <v>3071</v>
      </c>
      <c r="BX218" s="58">
        <v>2146.5</v>
      </c>
      <c r="BY218" s="58" t="s">
        <v>3071</v>
      </c>
      <c r="BZ218" s="58" t="s">
        <v>3071</v>
      </c>
      <c r="CA218" s="58" t="s">
        <v>5811</v>
      </c>
      <c r="CB218" s="58" t="s">
        <v>5811</v>
      </c>
      <c r="CC218" s="58" t="s">
        <v>3071</v>
      </c>
      <c r="CD218" s="58" t="s">
        <v>3071</v>
      </c>
      <c r="CE218" s="58" t="s">
        <v>5738</v>
      </c>
      <c r="CF218" s="58" t="s">
        <v>5739</v>
      </c>
    </row>
    <row r="219" s="58" customFormat="1" spans="1:84">
      <c r="A219" s="58">
        <v>42916</v>
      </c>
      <c r="B219" s="58" t="s">
        <v>3071</v>
      </c>
      <c r="C219" s="58" t="s">
        <v>7522</v>
      </c>
      <c r="D219" s="58" t="s">
        <v>3071</v>
      </c>
      <c r="E219" s="58" t="s">
        <v>5721</v>
      </c>
      <c r="F219" s="58" t="s">
        <v>7523</v>
      </c>
      <c r="G219" s="58" t="s">
        <v>714</v>
      </c>
      <c r="H219" s="58" t="s">
        <v>4690</v>
      </c>
      <c r="I219" s="58">
        <v>1489.5</v>
      </c>
      <c r="J219" s="58" t="s">
        <v>3071</v>
      </c>
      <c r="K219" s="58" t="s">
        <v>3071</v>
      </c>
      <c r="L219" s="58" t="s">
        <v>5773</v>
      </c>
      <c r="M219" s="58" t="s">
        <v>7436</v>
      </c>
      <c r="N219" s="58" t="s">
        <v>7524</v>
      </c>
      <c r="O219" s="58" t="s">
        <v>3071</v>
      </c>
      <c r="P219" s="58" t="s">
        <v>3071</v>
      </c>
      <c r="Q219" s="58" t="s">
        <v>4690</v>
      </c>
      <c r="R219" s="58" t="s">
        <v>7525</v>
      </c>
      <c r="S219" s="58" t="s">
        <v>7526</v>
      </c>
      <c r="T219" s="58" t="s">
        <v>5726</v>
      </c>
      <c r="U219" s="58" t="s">
        <v>3071</v>
      </c>
      <c r="V219" s="58" t="s">
        <v>3068</v>
      </c>
      <c r="W219" s="58" t="s">
        <v>3071</v>
      </c>
      <c r="X219" s="58" t="s">
        <v>7527</v>
      </c>
      <c r="Y219" s="58" t="s">
        <v>5728</v>
      </c>
      <c r="Z219" s="58" t="s">
        <v>7277</v>
      </c>
      <c r="AA219" s="58" t="s">
        <v>7436</v>
      </c>
      <c r="AB219" s="58" t="s">
        <v>3071</v>
      </c>
      <c r="AC219" s="58" t="s">
        <v>6036</v>
      </c>
      <c r="AD219" s="58" t="s">
        <v>3071</v>
      </c>
      <c r="AE219" s="58" t="s">
        <v>3071</v>
      </c>
      <c r="AF219" s="58" t="s">
        <v>3071</v>
      </c>
      <c r="AG219" s="58" t="s">
        <v>3071</v>
      </c>
      <c r="AH219" s="58" t="s">
        <v>3071</v>
      </c>
      <c r="AI219" s="58" t="s">
        <v>3071</v>
      </c>
      <c r="AJ219" s="58" t="s">
        <v>3071</v>
      </c>
      <c r="AK219" s="58" t="s">
        <v>1286</v>
      </c>
      <c r="AL219" s="58" t="s">
        <v>7528</v>
      </c>
      <c r="AM219" s="58" t="s">
        <v>3071</v>
      </c>
      <c r="AN219" s="58" t="s">
        <v>6635</v>
      </c>
      <c r="AO219" s="58" t="s">
        <v>3071</v>
      </c>
      <c r="AP219" s="60">
        <v>45680.6888657407</v>
      </c>
      <c r="AQ219" s="58" t="s">
        <v>3071</v>
      </c>
      <c r="AR219" s="58" t="s">
        <v>7116</v>
      </c>
      <c r="AS219" s="58" t="s">
        <v>3098</v>
      </c>
      <c r="AT219" s="58" t="s">
        <v>5730</v>
      </c>
      <c r="AU219" s="58" t="s">
        <v>7529</v>
      </c>
      <c r="AV219" s="58" t="s">
        <v>3071</v>
      </c>
      <c r="AW219" s="60">
        <v>45632.4707060185</v>
      </c>
      <c r="AX219" s="58" t="s">
        <v>7528</v>
      </c>
      <c r="AY219" s="58" t="s">
        <v>5731</v>
      </c>
      <c r="AZ219" s="58" t="s">
        <v>3071</v>
      </c>
      <c r="BA219" s="58" t="s">
        <v>3071</v>
      </c>
      <c r="BB219" s="58" t="s">
        <v>3071</v>
      </c>
      <c r="BC219" s="58" t="s">
        <v>3138</v>
      </c>
      <c r="BD219" s="58" t="s">
        <v>5758</v>
      </c>
      <c r="BE219" s="58" t="s">
        <v>2922</v>
      </c>
      <c r="BF219" s="58" t="s">
        <v>5734</v>
      </c>
      <c r="BG219" s="58" t="s">
        <v>3071</v>
      </c>
      <c r="BH219" s="58" t="s">
        <v>3071</v>
      </c>
      <c r="BI219" s="58" t="s">
        <v>2803</v>
      </c>
      <c r="BJ219" s="58" t="s">
        <v>3071</v>
      </c>
      <c r="BK219" s="58" t="s">
        <v>3071</v>
      </c>
      <c r="BL219" s="58">
        <v>3022131</v>
      </c>
      <c r="BM219" s="58" t="s">
        <v>7530</v>
      </c>
      <c r="BN219" s="58" t="s">
        <v>3071</v>
      </c>
      <c r="BO219" s="58">
        <v>1489.5</v>
      </c>
      <c r="BP219" s="58" t="s">
        <v>7149</v>
      </c>
      <c r="BQ219" s="58" t="s">
        <v>3071</v>
      </c>
      <c r="BR219" s="58" t="s">
        <v>7531</v>
      </c>
      <c r="BS219" s="58" t="s">
        <v>1286</v>
      </c>
      <c r="BT219" s="58" t="s">
        <v>3071</v>
      </c>
      <c r="BU219" s="58" t="s">
        <v>3071</v>
      </c>
      <c r="BV219" s="58" t="s">
        <v>5737</v>
      </c>
      <c r="BW219" s="58" t="s">
        <v>3071</v>
      </c>
      <c r="BX219" s="58">
        <v>1489.5</v>
      </c>
      <c r="BY219" s="58" t="s">
        <v>3071</v>
      </c>
      <c r="BZ219" s="58" t="s">
        <v>3071</v>
      </c>
      <c r="CA219" s="58" t="s">
        <v>5811</v>
      </c>
      <c r="CB219" s="58" t="s">
        <v>5811</v>
      </c>
      <c r="CC219" s="58" t="s">
        <v>3071</v>
      </c>
      <c r="CD219" s="58" t="s">
        <v>3071</v>
      </c>
      <c r="CE219" s="58" t="s">
        <v>5738</v>
      </c>
      <c r="CF219" s="58" t="s">
        <v>5739</v>
      </c>
    </row>
    <row r="220" s="58" customFormat="1" spans="1:84">
      <c r="A220" s="58">
        <v>42917</v>
      </c>
      <c r="B220" s="58" t="s">
        <v>3071</v>
      </c>
      <c r="C220" s="58" t="s">
        <v>7532</v>
      </c>
      <c r="D220" s="58" t="s">
        <v>3071</v>
      </c>
      <c r="E220" s="58" t="s">
        <v>5721</v>
      </c>
      <c r="F220" s="58" t="s">
        <v>7533</v>
      </c>
      <c r="G220" s="58" t="s">
        <v>714</v>
      </c>
      <c r="H220" s="58" t="s">
        <v>3999</v>
      </c>
      <c r="I220" s="58">
        <v>170015.31</v>
      </c>
      <c r="J220" s="58" t="s">
        <v>3071</v>
      </c>
      <c r="K220" s="58" t="s">
        <v>3071</v>
      </c>
      <c r="L220" s="58" t="s">
        <v>5773</v>
      </c>
      <c r="M220" s="58" t="s">
        <v>7436</v>
      </c>
      <c r="N220" s="58" t="s">
        <v>7534</v>
      </c>
      <c r="O220" s="58" t="s">
        <v>3071</v>
      </c>
      <c r="P220" s="58" t="s">
        <v>3071</v>
      </c>
      <c r="Q220" s="58" t="s">
        <v>3999</v>
      </c>
      <c r="R220" s="58" t="s">
        <v>7535</v>
      </c>
      <c r="S220" s="58" t="s">
        <v>7536</v>
      </c>
      <c r="T220" s="58" t="s">
        <v>5726</v>
      </c>
      <c r="U220" s="58" t="s">
        <v>3071</v>
      </c>
      <c r="V220" s="58" t="s">
        <v>3068</v>
      </c>
      <c r="W220" s="58" t="s">
        <v>3071</v>
      </c>
      <c r="X220" s="58" t="s">
        <v>7537</v>
      </c>
      <c r="Y220" s="58" t="s">
        <v>5728</v>
      </c>
      <c r="Z220" s="58" t="s">
        <v>7516</v>
      </c>
      <c r="AA220" s="58" t="s">
        <v>7436</v>
      </c>
      <c r="AB220" s="58" t="s">
        <v>3071</v>
      </c>
      <c r="AC220" s="58" t="s">
        <v>6036</v>
      </c>
      <c r="AD220" s="58" t="s">
        <v>3071</v>
      </c>
      <c r="AE220" s="58" t="s">
        <v>3071</v>
      </c>
      <c r="AF220" s="58" t="s">
        <v>3071</v>
      </c>
      <c r="AG220" s="58" t="s">
        <v>3071</v>
      </c>
      <c r="AH220" s="58" t="s">
        <v>3071</v>
      </c>
      <c r="AI220" s="58" t="s">
        <v>3071</v>
      </c>
      <c r="AJ220" s="58" t="s">
        <v>3071</v>
      </c>
      <c r="AK220" s="58" t="s">
        <v>1286</v>
      </c>
      <c r="AL220" s="58" t="s">
        <v>7538</v>
      </c>
      <c r="AM220" s="58" t="s">
        <v>3071</v>
      </c>
      <c r="AN220" s="58" t="s">
        <v>6502</v>
      </c>
      <c r="AO220" s="58" t="s">
        <v>3071</v>
      </c>
      <c r="AP220" s="60">
        <v>45680.6885763889</v>
      </c>
      <c r="AQ220" s="58" t="s">
        <v>3071</v>
      </c>
      <c r="AR220" s="58" t="s">
        <v>7116</v>
      </c>
      <c r="AS220" s="58" t="s">
        <v>3098</v>
      </c>
      <c r="AT220" s="58" t="s">
        <v>5730</v>
      </c>
      <c r="AU220" s="58" t="s">
        <v>7539</v>
      </c>
      <c r="AV220" s="58" t="s">
        <v>3071</v>
      </c>
      <c r="AW220" s="60">
        <v>45631.006412037</v>
      </c>
      <c r="AX220" s="58" t="s">
        <v>7538</v>
      </c>
      <c r="AY220" s="58" t="s">
        <v>5731</v>
      </c>
      <c r="AZ220" s="58" t="s">
        <v>3071</v>
      </c>
      <c r="BA220" s="58" t="s">
        <v>3071</v>
      </c>
      <c r="BB220" s="58" t="s">
        <v>3071</v>
      </c>
      <c r="BC220" s="58" t="s">
        <v>3989</v>
      </c>
      <c r="BD220" s="58" t="s">
        <v>5963</v>
      </c>
      <c r="BE220" s="58" t="s">
        <v>2859</v>
      </c>
      <c r="BF220" s="58" t="s">
        <v>5734</v>
      </c>
      <c r="BG220" s="58" t="s">
        <v>3071</v>
      </c>
      <c r="BH220" s="58" t="s">
        <v>3071</v>
      </c>
      <c r="BI220" s="58" t="s">
        <v>2803</v>
      </c>
      <c r="BJ220" s="58" t="s">
        <v>3071</v>
      </c>
      <c r="BK220" s="58" t="s">
        <v>3071</v>
      </c>
      <c r="BL220" s="58">
        <v>2925629</v>
      </c>
      <c r="BM220" s="58" t="s">
        <v>7540</v>
      </c>
      <c r="BN220" s="58" t="s">
        <v>3071</v>
      </c>
      <c r="BO220" s="58">
        <v>170015.31</v>
      </c>
      <c r="BP220" s="58" t="s">
        <v>7149</v>
      </c>
      <c r="BQ220" s="58" t="s">
        <v>3071</v>
      </c>
      <c r="BR220" s="58" t="s">
        <v>7541</v>
      </c>
      <c r="BS220" s="58" t="s">
        <v>1286</v>
      </c>
      <c r="BT220" s="58" t="s">
        <v>3071</v>
      </c>
      <c r="BU220" s="58" t="s">
        <v>3071</v>
      </c>
      <c r="BV220" s="58" t="s">
        <v>5737</v>
      </c>
      <c r="BW220" s="58" t="s">
        <v>3071</v>
      </c>
      <c r="BX220" s="58">
        <v>170015.31</v>
      </c>
      <c r="BY220" s="58" t="s">
        <v>3071</v>
      </c>
      <c r="BZ220" s="58" t="s">
        <v>3071</v>
      </c>
      <c r="CA220" s="58" t="s">
        <v>5811</v>
      </c>
      <c r="CB220" s="58" t="s">
        <v>5811</v>
      </c>
      <c r="CC220" s="58" t="s">
        <v>3071</v>
      </c>
      <c r="CD220" s="58" t="s">
        <v>3071</v>
      </c>
      <c r="CE220" s="58" t="s">
        <v>5738</v>
      </c>
      <c r="CF220" s="58" t="s">
        <v>5739</v>
      </c>
    </row>
    <row r="221" s="58" customFormat="1" spans="1:84">
      <c r="A221" s="58">
        <v>42918</v>
      </c>
      <c r="B221" s="58" t="s">
        <v>3071</v>
      </c>
      <c r="C221" s="58" t="s">
        <v>7542</v>
      </c>
      <c r="D221" s="58" t="s">
        <v>3071</v>
      </c>
      <c r="E221" s="58" t="s">
        <v>5721</v>
      </c>
      <c r="F221" s="58" t="s">
        <v>7543</v>
      </c>
      <c r="G221" s="58" t="s">
        <v>714</v>
      </c>
      <c r="H221" s="58" t="s">
        <v>5616</v>
      </c>
      <c r="I221" s="58">
        <v>280</v>
      </c>
      <c r="J221" s="58" t="s">
        <v>3071</v>
      </c>
      <c r="K221" s="58" t="s">
        <v>3071</v>
      </c>
      <c r="L221" s="58" t="s">
        <v>5773</v>
      </c>
      <c r="M221" s="58" t="s">
        <v>7436</v>
      </c>
      <c r="N221" s="58" t="s">
        <v>7289</v>
      </c>
      <c r="O221" s="58" t="s">
        <v>3071</v>
      </c>
      <c r="P221" s="58" t="s">
        <v>3071</v>
      </c>
      <c r="Q221" s="58" t="s">
        <v>5616</v>
      </c>
      <c r="R221" s="58" t="s">
        <v>7015</v>
      </c>
      <c r="S221" s="58" t="s">
        <v>7016</v>
      </c>
      <c r="T221" s="58" t="s">
        <v>5726</v>
      </c>
      <c r="U221" s="58" t="s">
        <v>3071</v>
      </c>
      <c r="V221" s="58" t="s">
        <v>3068</v>
      </c>
      <c r="W221" s="58" t="s">
        <v>3071</v>
      </c>
      <c r="X221" s="58" t="s">
        <v>7544</v>
      </c>
      <c r="Y221" s="58" t="s">
        <v>5728</v>
      </c>
      <c r="Z221" s="58" t="s">
        <v>7277</v>
      </c>
      <c r="AA221" s="58" t="s">
        <v>7436</v>
      </c>
      <c r="AB221" s="58" t="s">
        <v>3071</v>
      </c>
      <c r="AC221" s="58" t="s">
        <v>6036</v>
      </c>
      <c r="AD221" s="58" t="s">
        <v>3071</v>
      </c>
      <c r="AE221" s="58" t="s">
        <v>3071</v>
      </c>
      <c r="AF221" s="58" t="s">
        <v>3071</v>
      </c>
      <c r="AG221" s="58" t="s">
        <v>3071</v>
      </c>
      <c r="AH221" s="58" t="s">
        <v>3071</v>
      </c>
      <c r="AI221" s="58" t="s">
        <v>3071</v>
      </c>
      <c r="AJ221" s="58" t="s">
        <v>3071</v>
      </c>
      <c r="AK221" s="58" t="s">
        <v>1286</v>
      </c>
      <c r="AL221" s="58" t="s">
        <v>7545</v>
      </c>
      <c r="AM221" s="58" t="s">
        <v>3071</v>
      </c>
      <c r="AN221" s="58" t="s">
        <v>6444</v>
      </c>
      <c r="AO221" s="58" t="s">
        <v>3071</v>
      </c>
      <c r="AP221" s="60">
        <v>45680.6888425926</v>
      </c>
      <c r="AQ221" s="58" t="s">
        <v>3071</v>
      </c>
      <c r="AR221" s="58" t="s">
        <v>7116</v>
      </c>
      <c r="AS221" s="58" t="s">
        <v>3098</v>
      </c>
      <c r="AT221" s="58" t="s">
        <v>5730</v>
      </c>
      <c r="AU221" s="58" t="s">
        <v>7546</v>
      </c>
      <c r="AV221" s="58" t="s">
        <v>3071</v>
      </c>
      <c r="AW221" s="60">
        <v>45630.4579398148</v>
      </c>
      <c r="AX221" s="58" t="s">
        <v>7545</v>
      </c>
      <c r="AY221" s="58" t="s">
        <v>5731</v>
      </c>
      <c r="AZ221" s="58" t="s">
        <v>3071</v>
      </c>
      <c r="BA221" s="58" t="s">
        <v>3071</v>
      </c>
      <c r="BB221" s="58" t="s">
        <v>3071</v>
      </c>
      <c r="BC221" s="58" t="s">
        <v>7020</v>
      </c>
      <c r="BD221" s="58" t="s">
        <v>5732</v>
      </c>
      <c r="BE221" s="58" t="s">
        <v>7021</v>
      </c>
      <c r="BF221" s="58" t="s">
        <v>5734</v>
      </c>
      <c r="BG221" s="58" t="s">
        <v>3071</v>
      </c>
      <c r="BH221" s="58" t="s">
        <v>3071</v>
      </c>
      <c r="BI221" s="58" t="s">
        <v>2803</v>
      </c>
      <c r="BJ221" s="58" t="s">
        <v>3071</v>
      </c>
      <c r="BK221" s="58" t="s">
        <v>3071</v>
      </c>
      <c r="BL221" s="58">
        <v>3373730</v>
      </c>
      <c r="BM221" s="58" t="s">
        <v>7547</v>
      </c>
      <c r="BN221" s="58" t="s">
        <v>3071</v>
      </c>
      <c r="BO221" s="58">
        <v>280</v>
      </c>
      <c r="BP221" s="58" t="s">
        <v>7149</v>
      </c>
      <c r="BQ221" s="58" t="s">
        <v>3071</v>
      </c>
      <c r="BR221" s="58" t="s">
        <v>7548</v>
      </c>
      <c r="BS221" s="58" t="s">
        <v>1286</v>
      </c>
      <c r="BT221" s="58" t="s">
        <v>3071</v>
      </c>
      <c r="BU221" s="58" t="s">
        <v>3071</v>
      </c>
      <c r="BV221" s="58" t="s">
        <v>5737</v>
      </c>
      <c r="BW221" s="58" t="s">
        <v>3071</v>
      </c>
      <c r="BX221" s="58">
        <v>280</v>
      </c>
      <c r="BY221" s="58" t="s">
        <v>3071</v>
      </c>
      <c r="BZ221" s="58" t="s">
        <v>3071</v>
      </c>
      <c r="CA221" s="58" t="s">
        <v>5811</v>
      </c>
      <c r="CB221" s="58" t="s">
        <v>5811</v>
      </c>
      <c r="CC221" s="58" t="s">
        <v>3071</v>
      </c>
      <c r="CD221" s="58" t="s">
        <v>3071</v>
      </c>
      <c r="CE221" s="58" t="s">
        <v>5738</v>
      </c>
      <c r="CF221" s="58" t="s">
        <v>5739</v>
      </c>
    </row>
    <row r="222" s="58" customFormat="1" spans="1:84">
      <c r="A222" s="58">
        <v>42919</v>
      </c>
      <c r="B222" s="58" t="s">
        <v>3071</v>
      </c>
      <c r="C222" s="58" t="s">
        <v>7549</v>
      </c>
      <c r="D222" s="58" t="s">
        <v>3071</v>
      </c>
      <c r="E222" s="58" t="s">
        <v>5721</v>
      </c>
      <c r="F222" s="58" t="s">
        <v>7550</v>
      </c>
      <c r="G222" s="58" t="s">
        <v>714</v>
      </c>
      <c r="H222" s="58" t="s">
        <v>4865</v>
      </c>
      <c r="I222" s="58">
        <v>504</v>
      </c>
      <c r="J222" s="58" t="s">
        <v>3071</v>
      </c>
      <c r="K222" s="58" t="s">
        <v>3071</v>
      </c>
      <c r="L222" s="58" t="s">
        <v>5773</v>
      </c>
      <c r="M222" s="58" t="s">
        <v>7436</v>
      </c>
      <c r="N222" s="58" t="s">
        <v>7551</v>
      </c>
      <c r="O222" s="58" t="s">
        <v>3071</v>
      </c>
      <c r="P222" s="58" t="s">
        <v>3071</v>
      </c>
      <c r="Q222" s="58" t="s">
        <v>4865</v>
      </c>
      <c r="R222" s="58" t="s">
        <v>5988</v>
      </c>
      <c r="S222" s="58" t="s">
        <v>5989</v>
      </c>
      <c r="T222" s="58" t="s">
        <v>5726</v>
      </c>
      <c r="U222" s="58" t="s">
        <v>3071</v>
      </c>
      <c r="V222" s="58" t="s">
        <v>3068</v>
      </c>
      <c r="W222" s="58" t="s">
        <v>3071</v>
      </c>
      <c r="X222" s="58" t="s">
        <v>7552</v>
      </c>
      <c r="Y222" s="58" t="s">
        <v>5728</v>
      </c>
      <c r="Z222" s="58" t="s">
        <v>7553</v>
      </c>
      <c r="AA222" s="58" t="s">
        <v>7436</v>
      </c>
      <c r="AB222" s="58" t="s">
        <v>3071</v>
      </c>
      <c r="AC222" s="58" t="s">
        <v>6036</v>
      </c>
      <c r="AD222" s="58" t="s">
        <v>3071</v>
      </c>
      <c r="AE222" s="58" t="s">
        <v>3071</v>
      </c>
      <c r="AF222" s="58" t="s">
        <v>3071</v>
      </c>
      <c r="AG222" s="58" t="s">
        <v>3071</v>
      </c>
      <c r="AH222" s="58" t="s">
        <v>3071</v>
      </c>
      <c r="AI222" s="58" t="s">
        <v>3071</v>
      </c>
      <c r="AJ222" s="58" t="s">
        <v>3071</v>
      </c>
      <c r="AK222" s="58" t="s">
        <v>1286</v>
      </c>
      <c r="AL222" s="58" t="s">
        <v>7554</v>
      </c>
      <c r="AM222" s="58" t="s">
        <v>3071</v>
      </c>
      <c r="AN222" s="58" t="s">
        <v>7555</v>
      </c>
      <c r="AO222" s="58" t="s">
        <v>3071</v>
      </c>
      <c r="AP222" s="60">
        <v>45680.6888078704</v>
      </c>
      <c r="AQ222" s="58" t="s">
        <v>3071</v>
      </c>
      <c r="AR222" s="58" t="s">
        <v>7116</v>
      </c>
      <c r="AS222" s="58" t="s">
        <v>3098</v>
      </c>
      <c r="AT222" s="58" t="s">
        <v>5730</v>
      </c>
      <c r="AU222" s="58" t="s">
        <v>7556</v>
      </c>
      <c r="AV222" s="58" t="s">
        <v>3071</v>
      </c>
      <c r="AW222" s="60">
        <v>45628.4675231482</v>
      </c>
      <c r="AX222" s="58" t="s">
        <v>7554</v>
      </c>
      <c r="AY222" s="58" t="s">
        <v>5731</v>
      </c>
      <c r="AZ222" s="58" t="s">
        <v>3071</v>
      </c>
      <c r="BA222" s="58" t="s">
        <v>3071</v>
      </c>
      <c r="BB222" s="58" t="s">
        <v>3071</v>
      </c>
      <c r="BC222" s="58" t="s">
        <v>2149</v>
      </c>
      <c r="BD222" s="58" t="s">
        <v>5732</v>
      </c>
      <c r="BE222" s="58" t="s">
        <v>3071</v>
      </c>
      <c r="BF222" s="58" t="s">
        <v>5734</v>
      </c>
      <c r="BG222" s="58" t="s">
        <v>3071</v>
      </c>
      <c r="BH222" s="58" t="s">
        <v>3071</v>
      </c>
      <c r="BI222" s="58" t="s">
        <v>2803</v>
      </c>
      <c r="BJ222" s="58" t="s">
        <v>3071</v>
      </c>
      <c r="BK222" s="58" t="s">
        <v>3071</v>
      </c>
      <c r="BL222" s="58">
        <v>3368049</v>
      </c>
      <c r="BM222" s="58" t="s">
        <v>7557</v>
      </c>
      <c r="BN222" s="58" t="s">
        <v>3071</v>
      </c>
      <c r="BO222" s="58">
        <v>504</v>
      </c>
      <c r="BP222" s="58" t="s">
        <v>7149</v>
      </c>
      <c r="BQ222" s="58" t="s">
        <v>3071</v>
      </c>
      <c r="BR222" s="58" t="s">
        <v>7558</v>
      </c>
      <c r="BS222" s="58" t="s">
        <v>1286</v>
      </c>
      <c r="BT222" s="58" t="s">
        <v>3071</v>
      </c>
      <c r="BU222" s="58" t="s">
        <v>3071</v>
      </c>
      <c r="BV222" s="58" t="s">
        <v>5737</v>
      </c>
      <c r="BW222" s="58" t="s">
        <v>3071</v>
      </c>
      <c r="BX222" s="58">
        <v>504</v>
      </c>
      <c r="BY222" s="58" t="s">
        <v>3071</v>
      </c>
      <c r="BZ222" s="58" t="s">
        <v>3071</v>
      </c>
      <c r="CA222" s="58" t="s">
        <v>5811</v>
      </c>
      <c r="CB222" s="58" t="s">
        <v>5811</v>
      </c>
      <c r="CC222" s="58" t="s">
        <v>3071</v>
      </c>
      <c r="CD222" s="58" t="s">
        <v>3071</v>
      </c>
      <c r="CE222" s="58" t="s">
        <v>5738</v>
      </c>
      <c r="CF222" s="58" t="s">
        <v>5739</v>
      </c>
    </row>
    <row r="223" s="58" customFormat="1" spans="1:84">
      <c r="A223" s="58">
        <v>42920</v>
      </c>
      <c r="B223" s="58" t="s">
        <v>3071</v>
      </c>
      <c r="C223" s="58" t="s">
        <v>7559</v>
      </c>
      <c r="D223" s="58" t="s">
        <v>3071</v>
      </c>
      <c r="E223" s="58" t="s">
        <v>5721</v>
      </c>
      <c r="F223" s="58" t="s">
        <v>7560</v>
      </c>
      <c r="G223" s="58" t="s">
        <v>714</v>
      </c>
      <c r="H223" s="58" t="s">
        <v>3838</v>
      </c>
      <c r="I223" s="58">
        <v>5000</v>
      </c>
      <c r="J223" s="58" t="s">
        <v>3071</v>
      </c>
      <c r="K223" s="58" t="s">
        <v>3071</v>
      </c>
      <c r="L223" s="58" t="s">
        <v>5773</v>
      </c>
      <c r="M223" s="58" t="s">
        <v>7436</v>
      </c>
      <c r="N223" s="58" t="s">
        <v>7551</v>
      </c>
      <c r="O223" s="58" t="s">
        <v>3071</v>
      </c>
      <c r="P223" s="58" t="s">
        <v>3071</v>
      </c>
      <c r="Q223" s="58" t="s">
        <v>3838</v>
      </c>
      <c r="R223" s="58" t="s">
        <v>7561</v>
      </c>
      <c r="S223" s="58" t="s">
        <v>7562</v>
      </c>
      <c r="T223" s="58" t="s">
        <v>5726</v>
      </c>
      <c r="U223" s="58" t="s">
        <v>3071</v>
      </c>
      <c r="V223" s="58" t="s">
        <v>3068</v>
      </c>
      <c r="W223" s="58" t="s">
        <v>3071</v>
      </c>
      <c r="X223" s="58" t="s">
        <v>7563</v>
      </c>
      <c r="Y223" s="58" t="s">
        <v>5728</v>
      </c>
      <c r="Z223" s="58" t="s">
        <v>7553</v>
      </c>
      <c r="AA223" s="58" t="s">
        <v>7436</v>
      </c>
      <c r="AB223" s="58" t="s">
        <v>3071</v>
      </c>
      <c r="AC223" s="58" t="s">
        <v>6036</v>
      </c>
      <c r="AD223" s="58" t="s">
        <v>3071</v>
      </c>
      <c r="AE223" s="58" t="s">
        <v>3071</v>
      </c>
      <c r="AF223" s="58" t="s">
        <v>3071</v>
      </c>
      <c r="AG223" s="58" t="s">
        <v>3071</v>
      </c>
      <c r="AH223" s="58" t="s">
        <v>3071</v>
      </c>
      <c r="AI223" s="58" t="s">
        <v>3071</v>
      </c>
      <c r="AJ223" s="58" t="s">
        <v>3071</v>
      </c>
      <c r="AK223" s="58" t="s">
        <v>1286</v>
      </c>
      <c r="AL223" s="58" t="s">
        <v>7564</v>
      </c>
      <c r="AM223" s="58" t="s">
        <v>3071</v>
      </c>
      <c r="AN223" s="58" t="s">
        <v>6426</v>
      </c>
      <c r="AO223" s="58" t="s">
        <v>3071</v>
      </c>
      <c r="AP223" s="60">
        <v>45680.6887962963</v>
      </c>
      <c r="AQ223" s="58" t="s">
        <v>3071</v>
      </c>
      <c r="AR223" s="58" t="s">
        <v>7116</v>
      </c>
      <c r="AS223" s="58" t="s">
        <v>3098</v>
      </c>
      <c r="AT223" s="58" t="s">
        <v>5730</v>
      </c>
      <c r="AU223" s="58" t="s">
        <v>7565</v>
      </c>
      <c r="AV223" s="58" t="s">
        <v>3071</v>
      </c>
      <c r="AW223" s="60">
        <v>45628.4673958333</v>
      </c>
      <c r="AX223" s="58" t="s">
        <v>7564</v>
      </c>
      <c r="AY223" s="58" t="s">
        <v>5731</v>
      </c>
      <c r="AZ223" s="58" t="s">
        <v>3071</v>
      </c>
      <c r="BA223" s="58" t="s">
        <v>3071</v>
      </c>
      <c r="BB223" s="58" t="s">
        <v>3071</v>
      </c>
      <c r="BC223" s="58" t="s">
        <v>3138</v>
      </c>
      <c r="BD223" s="58" t="s">
        <v>5758</v>
      </c>
      <c r="BE223" s="58" t="s">
        <v>2912</v>
      </c>
      <c r="BF223" s="58" t="s">
        <v>5734</v>
      </c>
      <c r="BG223" s="58" t="s">
        <v>3071</v>
      </c>
      <c r="BH223" s="58" t="s">
        <v>3071</v>
      </c>
      <c r="BI223" s="58" t="s">
        <v>2803</v>
      </c>
      <c r="BJ223" s="58" t="s">
        <v>3071</v>
      </c>
      <c r="BK223" s="58" t="s">
        <v>3071</v>
      </c>
      <c r="BL223" s="58">
        <v>3341453</v>
      </c>
      <c r="BM223" s="58" t="s">
        <v>7566</v>
      </c>
      <c r="BN223" s="58" t="s">
        <v>3071</v>
      </c>
      <c r="BO223" s="58">
        <v>5000</v>
      </c>
      <c r="BP223" s="58" t="s">
        <v>7149</v>
      </c>
      <c r="BQ223" s="58" t="s">
        <v>3071</v>
      </c>
      <c r="BR223" s="58" t="s">
        <v>7567</v>
      </c>
      <c r="BS223" s="58" t="s">
        <v>1286</v>
      </c>
      <c r="BT223" s="58" t="s">
        <v>3071</v>
      </c>
      <c r="BU223" s="58" t="s">
        <v>3071</v>
      </c>
      <c r="BV223" s="58" t="s">
        <v>5737</v>
      </c>
      <c r="BW223" s="58" t="s">
        <v>3071</v>
      </c>
      <c r="BX223" s="58">
        <v>5000</v>
      </c>
      <c r="BY223" s="58" t="s">
        <v>3071</v>
      </c>
      <c r="BZ223" s="58" t="s">
        <v>3071</v>
      </c>
      <c r="CA223" s="58" t="s">
        <v>5811</v>
      </c>
      <c r="CB223" s="58" t="s">
        <v>5811</v>
      </c>
      <c r="CC223" s="58" t="s">
        <v>3071</v>
      </c>
      <c r="CD223" s="58" t="s">
        <v>3071</v>
      </c>
      <c r="CE223" s="58" t="s">
        <v>5738</v>
      </c>
      <c r="CF223" s="58" t="s">
        <v>5739</v>
      </c>
    </row>
    <row r="224" s="58" customFormat="1" spans="1:84">
      <c r="A224" s="58">
        <v>42921</v>
      </c>
      <c r="B224" s="58" t="s">
        <v>3071</v>
      </c>
      <c r="C224" s="58" t="s">
        <v>7568</v>
      </c>
      <c r="D224" s="58" t="s">
        <v>3071</v>
      </c>
      <c r="E224" s="58" t="s">
        <v>5721</v>
      </c>
      <c r="F224" s="58" t="s">
        <v>7569</v>
      </c>
      <c r="G224" s="58" t="s">
        <v>714</v>
      </c>
      <c r="H224" s="58" t="s">
        <v>3407</v>
      </c>
      <c r="I224" s="58">
        <v>9675</v>
      </c>
      <c r="J224" s="58" t="s">
        <v>3071</v>
      </c>
      <c r="K224" s="58" t="s">
        <v>3071</v>
      </c>
      <c r="L224" s="58" t="s">
        <v>5773</v>
      </c>
      <c r="M224" s="58" t="s">
        <v>7436</v>
      </c>
      <c r="N224" s="58" t="s">
        <v>7287</v>
      </c>
      <c r="O224" s="58" t="s">
        <v>3071</v>
      </c>
      <c r="P224" s="58" t="s">
        <v>3071</v>
      </c>
      <c r="Q224" s="58" t="s">
        <v>3407</v>
      </c>
      <c r="R224" s="58" t="s">
        <v>5823</v>
      </c>
      <c r="S224" s="58" t="s">
        <v>5824</v>
      </c>
      <c r="T224" s="58" t="s">
        <v>5726</v>
      </c>
      <c r="U224" s="58" t="s">
        <v>3071</v>
      </c>
      <c r="V224" s="58" t="s">
        <v>3068</v>
      </c>
      <c r="W224" s="58" t="s">
        <v>3071</v>
      </c>
      <c r="X224" s="58" t="s">
        <v>7570</v>
      </c>
      <c r="Y224" s="58" t="s">
        <v>5728</v>
      </c>
      <c r="Z224" s="58" t="s">
        <v>7524</v>
      </c>
      <c r="AA224" s="58" t="s">
        <v>7436</v>
      </c>
      <c r="AB224" s="58" t="s">
        <v>3071</v>
      </c>
      <c r="AC224" s="58" t="s">
        <v>6036</v>
      </c>
      <c r="AD224" s="58" t="s">
        <v>3071</v>
      </c>
      <c r="AE224" s="58" t="s">
        <v>3071</v>
      </c>
      <c r="AF224" s="58" t="s">
        <v>3071</v>
      </c>
      <c r="AG224" s="58" t="s">
        <v>3071</v>
      </c>
      <c r="AH224" s="58" t="s">
        <v>3071</v>
      </c>
      <c r="AI224" s="58" t="s">
        <v>3071</v>
      </c>
      <c r="AJ224" s="58" t="s">
        <v>3071</v>
      </c>
      <c r="AK224" s="58" t="s">
        <v>1286</v>
      </c>
      <c r="AL224" s="58" t="s">
        <v>7571</v>
      </c>
      <c r="AM224" s="58" t="s">
        <v>3071</v>
      </c>
      <c r="AN224" s="58" t="s">
        <v>6776</v>
      </c>
      <c r="AO224" s="58" t="s">
        <v>3071</v>
      </c>
      <c r="AP224" s="60">
        <v>45680.6887847222</v>
      </c>
      <c r="AQ224" s="58" t="s">
        <v>3071</v>
      </c>
      <c r="AR224" s="58" t="s">
        <v>7116</v>
      </c>
      <c r="AS224" s="58" t="s">
        <v>3098</v>
      </c>
      <c r="AT224" s="58" t="s">
        <v>5730</v>
      </c>
      <c r="AU224" s="58" t="s">
        <v>7572</v>
      </c>
      <c r="AV224" s="58" t="s">
        <v>3071</v>
      </c>
      <c r="AW224" s="60">
        <v>45621.4516435185</v>
      </c>
      <c r="AX224" s="58" t="s">
        <v>7571</v>
      </c>
      <c r="AY224" s="58" t="s">
        <v>5731</v>
      </c>
      <c r="AZ224" s="58" t="s">
        <v>3071</v>
      </c>
      <c r="BA224" s="58" t="s">
        <v>1286</v>
      </c>
      <c r="BB224" s="58" t="s">
        <v>3071</v>
      </c>
      <c r="BC224" s="58" t="s">
        <v>7500</v>
      </c>
      <c r="BD224" s="58" t="s">
        <v>6199</v>
      </c>
      <c r="BE224" s="58" t="s">
        <v>2891</v>
      </c>
      <c r="BF224" s="58" t="s">
        <v>5734</v>
      </c>
      <c r="BG224" s="58" t="s">
        <v>3071</v>
      </c>
      <c r="BH224" s="58" t="s">
        <v>3071</v>
      </c>
      <c r="BI224" s="58" t="s">
        <v>2803</v>
      </c>
      <c r="BJ224" s="58" t="s">
        <v>3071</v>
      </c>
      <c r="BK224" s="58" t="s">
        <v>3071</v>
      </c>
      <c r="BL224" s="58">
        <v>3221400</v>
      </c>
      <c r="BM224" s="58" t="s">
        <v>7573</v>
      </c>
      <c r="BN224" s="58" t="s">
        <v>3071</v>
      </c>
      <c r="BO224" s="58">
        <v>9675</v>
      </c>
      <c r="BP224" s="58" t="s">
        <v>7149</v>
      </c>
      <c r="BQ224" s="58" t="s">
        <v>3071</v>
      </c>
      <c r="BR224" s="58" t="s">
        <v>7574</v>
      </c>
      <c r="BS224" s="58" t="s">
        <v>1286</v>
      </c>
      <c r="BT224" s="58" t="s">
        <v>3071</v>
      </c>
      <c r="BU224" s="58" t="s">
        <v>3071</v>
      </c>
      <c r="BV224" s="58" t="s">
        <v>5737</v>
      </c>
      <c r="BW224" s="58" t="s">
        <v>3071</v>
      </c>
      <c r="BX224" s="58">
        <v>9675</v>
      </c>
      <c r="BY224" s="58" t="s">
        <v>3071</v>
      </c>
      <c r="BZ224" s="58" t="s">
        <v>3071</v>
      </c>
      <c r="CA224" s="58" t="s">
        <v>5811</v>
      </c>
      <c r="CB224" s="58" t="s">
        <v>5811</v>
      </c>
      <c r="CC224" s="58" t="s">
        <v>3071</v>
      </c>
      <c r="CD224" s="58" t="s">
        <v>3071</v>
      </c>
      <c r="CE224" s="58" t="s">
        <v>5738</v>
      </c>
      <c r="CF224" s="58" t="s">
        <v>5739</v>
      </c>
    </row>
    <row r="225" s="58" customFormat="1" spans="1:84">
      <c r="A225" s="58">
        <v>42922</v>
      </c>
      <c r="B225" s="58" t="s">
        <v>3071</v>
      </c>
      <c r="C225" s="58" t="s">
        <v>7575</v>
      </c>
      <c r="D225" s="58" t="s">
        <v>3071</v>
      </c>
      <c r="E225" s="58" t="s">
        <v>5721</v>
      </c>
      <c r="F225" s="58" t="s">
        <v>7576</v>
      </c>
      <c r="G225" s="58" t="s">
        <v>714</v>
      </c>
      <c r="H225" s="58" t="s">
        <v>3407</v>
      </c>
      <c r="I225" s="58">
        <v>1221</v>
      </c>
      <c r="J225" s="58" t="s">
        <v>3071</v>
      </c>
      <c r="K225" s="58" t="s">
        <v>3071</v>
      </c>
      <c r="L225" s="58" t="s">
        <v>5773</v>
      </c>
      <c r="M225" s="58" t="s">
        <v>7436</v>
      </c>
      <c r="N225" s="58" t="s">
        <v>7287</v>
      </c>
      <c r="O225" s="58" t="s">
        <v>3071</v>
      </c>
      <c r="P225" s="58" t="s">
        <v>3071</v>
      </c>
      <c r="Q225" s="58" t="s">
        <v>3407</v>
      </c>
      <c r="R225" s="58" t="s">
        <v>5823</v>
      </c>
      <c r="S225" s="58" t="s">
        <v>5824</v>
      </c>
      <c r="T225" s="58" t="s">
        <v>5726</v>
      </c>
      <c r="U225" s="58" t="s">
        <v>3071</v>
      </c>
      <c r="V225" s="58" t="s">
        <v>3068</v>
      </c>
      <c r="W225" s="58" t="s">
        <v>3071</v>
      </c>
      <c r="X225" s="58" t="s">
        <v>7577</v>
      </c>
      <c r="Y225" s="58" t="s">
        <v>5728</v>
      </c>
      <c r="Z225" s="58" t="s">
        <v>7578</v>
      </c>
      <c r="AA225" s="58" t="s">
        <v>7436</v>
      </c>
      <c r="AB225" s="58" t="s">
        <v>3071</v>
      </c>
      <c r="AC225" s="58" t="s">
        <v>6036</v>
      </c>
      <c r="AD225" s="58" t="s">
        <v>3071</v>
      </c>
      <c r="AE225" s="58" t="s">
        <v>3071</v>
      </c>
      <c r="AF225" s="58" t="s">
        <v>3071</v>
      </c>
      <c r="AG225" s="58" t="s">
        <v>3071</v>
      </c>
      <c r="AH225" s="58" t="s">
        <v>3071</v>
      </c>
      <c r="AI225" s="58" t="s">
        <v>3071</v>
      </c>
      <c r="AJ225" s="58" t="s">
        <v>3071</v>
      </c>
      <c r="AK225" s="58" t="s">
        <v>1286</v>
      </c>
      <c r="AL225" s="58" t="s">
        <v>7579</v>
      </c>
      <c r="AM225" s="58" t="s">
        <v>3071</v>
      </c>
      <c r="AN225" s="58" t="s">
        <v>6030</v>
      </c>
      <c r="AO225" s="58" t="s">
        <v>3071</v>
      </c>
      <c r="AP225" s="60">
        <v>45680.6889467593</v>
      </c>
      <c r="AQ225" s="58" t="s">
        <v>3071</v>
      </c>
      <c r="AR225" s="58" t="s">
        <v>7116</v>
      </c>
      <c r="AS225" s="58" t="s">
        <v>3098</v>
      </c>
      <c r="AT225" s="58" t="s">
        <v>5730</v>
      </c>
      <c r="AU225" s="58" t="s">
        <v>7580</v>
      </c>
      <c r="AV225" s="58" t="s">
        <v>3071</v>
      </c>
      <c r="AW225" s="60">
        <v>45617.6800925926</v>
      </c>
      <c r="AX225" s="58" t="s">
        <v>7579</v>
      </c>
      <c r="AY225" s="58" t="s">
        <v>5731</v>
      </c>
      <c r="AZ225" s="58" t="s">
        <v>3071</v>
      </c>
      <c r="BA225" s="58" t="s">
        <v>3071</v>
      </c>
      <c r="BB225" s="58" t="s">
        <v>3071</v>
      </c>
      <c r="BC225" s="58" t="s">
        <v>7500</v>
      </c>
      <c r="BD225" s="58" t="s">
        <v>6199</v>
      </c>
      <c r="BE225" s="58" t="s">
        <v>3071</v>
      </c>
      <c r="BF225" s="58" t="s">
        <v>5734</v>
      </c>
      <c r="BG225" s="58" t="s">
        <v>3071</v>
      </c>
      <c r="BH225" s="58" t="s">
        <v>3071</v>
      </c>
      <c r="BI225" s="58" t="s">
        <v>2803</v>
      </c>
      <c r="BJ225" s="58" t="s">
        <v>3071</v>
      </c>
      <c r="BK225" s="58" t="s">
        <v>3071</v>
      </c>
      <c r="BL225" s="58">
        <v>3310456</v>
      </c>
      <c r="BM225" s="58" t="s">
        <v>7581</v>
      </c>
      <c r="BN225" s="58" t="s">
        <v>3071</v>
      </c>
      <c r="BO225" s="58">
        <v>1221</v>
      </c>
      <c r="BP225" s="58" t="s">
        <v>7149</v>
      </c>
      <c r="BQ225" s="58" t="s">
        <v>3071</v>
      </c>
      <c r="BR225" s="58" t="s">
        <v>7582</v>
      </c>
      <c r="BS225" s="58" t="s">
        <v>1286</v>
      </c>
      <c r="BT225" s="58" t="s">
        <v>3071</v>
      </c>
      <c r="BU225" s="58" t="s">
        <v>3071</v>
      </c>
      <c r="BV225" s="58" t="s">
        <v>5737</v>
      </c>
      <c r="BW225" s="58" t="s">
        <v>3071</v>
      </c>
      <c r="BX225" s="58">
        <v>1221</v>
      </c>
      <c r="BY225" s="58" t="s">
        <v>3071</v>
      </c>
      <c r="BZ225" s="58" t="s">
        <v>3071</v>
      </c>
      <c r="CA225" s="58" t="s">
        <v>5811</v>
      </c>
      <c r="CB225" s="58" t="s">
        <v>5811</v>
      </c>
      <c r="CC225" s="58" t="s">
        <v>3071</v>
      </c>
      <c r="CD225" s="58" t="s">
        <v>3071</v>
      </c>
      <c r="CE225" s="58" t="s">
        <v>5738</v>
      </c>
      <c r="CF225" s="58" t="s">
        <v>5739</v>
      </c>
    </row>
    <row r="226" s="58" customFormat="1" spans="1:84">
      <c r="A226" s="58">
        <v>42923</v>
      </c>
      <c r="B226" s="58" t="s">
        <v>3071</v>
      </c>
      <c r="C226" s="58" t="s">
        <v>7583</v>
      </c>
      <c r="D226" s="58" t="s">
        <v>3071</v>
      </c>
      <c r="E226" s="58" t="s">
        <v>5721</v>
      </c>
      <c r="F226" s="58" t="s">
        <v>7584</v>
      </c>
      <c r="G226" s="58" t="s">
        <v>714</v>
      </c>
      <c r="H226" s="58" t="s">
        <v>3963</v>
      </c>
      <c r="I226" s="58">
        <v>4200</v>
      </c>
      <c r="J226" s="58" t="s">
        <v>3071</v>
      </c>
      <c r="K226" s="58" t="s">
        <v>3071</v>
      </c>
      <c r="L226" s="58" t="s">
        <v>5773</v>
      </c>
      <c r="M226" s="58" t="s">
        <v>7436</v>
      </c>
      <c r="N226" s="58" t="s">
        <v>7585</v>
      </c>
      <c r="O226" s="58" t="s">
        <v>3071</v>
      </c>
      <c r="P226" s="58" t="s">
        <v>3071</v>
      </c>
      <c r="Q226" s="58" t="s">
        <v>3963</v>
      </c>
      <c r="R226" s="58" t="s">
        <v>6087</v>
      </c>
      <c r="S226" s="58" t="s">
        <v>6088</v>
      </c>
      <c r="T226" s="58" t="s">
        <v>5726</v>
      </c>
      <c r="U226" s="58" t="s">
        <v>3071</v>
      </c>
      <c r="V226" s="58" t="s">
        <v>3068</v>
      </c>
      <c r="W226" s="58" t="s">
        <v>3071</v>
      </c>
      <c r="X226" s="58" t="s">
        <v>7586</v>
      </c>
      <c r="Y226" s="58" t="s">
        <v>5728</v>
      </c>
      <c r="Z226" s="58" t="s">
        <v>7289</v>
      </c>
      <c r="AA226" s="58" t="s">
        <v>7436</v>
      </c>
      <c r="AB226" s="58" t="s">
        <v>3071</v>
      </c>
      <c r="AC226" s="58" t="s">
        <v>6036</v>
      </c>
      <c r="AD226" s="58" t="s">
        <v>3071</v>
      </c>
      <c r="AE226" s="58" t="s">
        <v>3071</v>
      </c>
      <c r="AF226" s="58" t="s">
        <v>3071</v>
      </c>
      <c r="AG226" s="58" t="s">
        <v>3071</v>
      </c>
      <c r="AH226" s="58" t="s">
        <v>3071</v>
      </c>
      <c r="AI226" s="58" t="s">
        <v>3071</v>
      </c>
      <c r="AJ226" s="58" t="s">
        <v>3071</v>
      </c>
      <c r="AK226" s="58" t="s">
        <v>1286</v>
      </c>
      <c r="AL226" s="58" t="s">
        <v>7587</v>
      </c>
      <c r="AM226" s="58" t="s">
        <v>3071</v>
      </c>
      <c r="AN226" s="58" t="s">
        <v>6206</v>
      </c>
      <c r="AO226" s="58" t="s">
        <v>3071</v>
      </c>
      <c r="AP226" s="60">
        <v>45680.7401041667</v>
      </c>
      <c r="AQ226" s="58" t="s">
        <v>3071</v>
      </c>
      <c r="AR226" s="58" t="s">
        <v>7116</v>
      </c>
      <c r="AS226" s="58" t="s">
        <v>3098</v>
      </c>
      <c r="AT226" s="58" t="s">
        <v>5730</v>
      </c>
      <c r="AU226" s="58" t="s">
        <v>7588</v>
      </c>
      <c r="AV226" s="58" t="s">
        <v>3071</v>
      </c>
      <c r="AW226" s="60">
        <v>45617.6799537037</v>
      </c>
      <c r="AX226" s="58" t="s">
        <v>7587</v>
      </c>
      <c r="AY226" s="58" t="s">
        <v>5731</v>
      </c>
      <c r="AZ226" s="58" t="s">
        <v>3071</v>
      </c>
      <c r="BA226" s="58" t="s">
        <v>3071</v>
      </c>
      <c r="BB226" s="58" t="s">
        <v>3071</v>
      </c>
      <c r="BC226" s="58" t="s">
        <v>3952</v>
      </c>
      <c r="BD226" s="58" t="s">
        <v>5963</v>
      </c>
      <c r="BE226" s="58" t="s">
        <v>2857</v>
      </c>
      <c r="BF226" s="58" t="s">
        <v>5734</v>
      </c>
      <c r="BG226" s="58" t="s">
        <v>3071</v>
      </c>
      <c r="BH226" s="58" t="s">
        <v>3071</v>
      </c>
      <c r="BI226" s="58" t="s">
        <v>2803</v>
      </c>
      <c r="BJ226" s="58" t="s">
        <v>3071</v>
      </c>
      <c r="BK226" s="58" t="s">
        <v>3071</v>
      </c>
      <c r="BL226" s="58">
        <v>3108813</v>
      </c>
      <c r="BM226" s="58" t="s">
        <v>7589</v>
      </c>
      <c r="BN226" s="58" t="s">
        <v>3071</v>
      </c>
      <c r="BO226" s="58">
        <v>4200</v>
      </c>
      <c r="BP226" s="58" t="s">
        <v>7149</v>
      </c>
      <c r="BQ226" s="58" t="s">
        <v>3071</v>
      </c>
      <c r="BR226" s="58" t="s">
        <v>7590</v>
      </c>
      <c r="BS226" s="58" t="s">
        <v>1286</v>
      </c>
      <c r="BT226" s="58" t="s">
        <v>3071</v>
      </c>
      <c r="BU226" s="58" t="s">
        <v>3071</v>
      </c>
      <c r="BV226" s="58" t="s">
        <v>5737</v>
      </c>
      <c r="BW226" s="58" t="s">
        <v>3071</v>
      </c>
      <c r="BX226" s="58">
        <v>4200</v>
      </c>
      <c r="BY226" s="58" t="s">
        <v>3071</v>
      </c>
      <c r="BZ226" s="58" t="s">
        <v>3071</v>
      </c>
      <c r="CA226" s="58" t="s">
        <v>5811</v>
      </c>
      <c r="CB226" s="58" t="s">
        <v>5811</v>
      </c>
      <c r="CC226" s="58" t="s">
        <v>3071</v>
      </c>
      <c r="CD226" s="58" t="s">
        <v>3071</v>
      </c>
      <c r="CE226" s="58" t="s">
        <v>5738</v>
      </c>
      <c r="CF226" s="58" t="s">
        <v>5739</v>
      </c>
    </row>
    <row r="227" s="58" customFormat="1" spans="1:84">
      <c r="A227" s="58">
        <v>42924</v>
      </c>
      <c r="B227" s="58" t="s">
        <v>3071</v>
      </c>
      <c r="C227" s="58" t="s">
        <v>7591</v>
      </c>
      <c r="D227" s="58" t="s">
        <v>3071</v>
      </c>
      <c r="E227" s="58" t="s">
        <v>5721</v>
      </c>
      <c r="F227" s="58" t="s">
        <v>7592</v>
      </c>
      <c r="G227" s="58" t="s">
        <v>714</v>
      </c>
      <c r="H227" s="58" t="s">
        <v>5897</v>
      </c>
      <c r="I227" s="58">
        <v>4060</v>
      </c>
      <c r="J227" s="58" t="s">
        <v>3071</v>
      </c>
      <c r="K227" s="58" t="s">
        <v>3071</v>
      </c>
      <c r="L227" s="58" t="s">
        <v>5773</v>
      </c>
      <c r="M227" s="58" t="s">
        <v>7436</v>
      </c>
      <c r="N227" s="58" t="s">
        <v>7593</v>
      </c>
      <c r="O227" s="58" t="s">
        <v>3071</v>
      </c>
      <c r="P227" s="58" t="s">
        <v>3071</v>
      </c>
      <c r="Q227" s="58" t="s">
        <v>3631</v>
      </c>
      <c r="R227" s="58" t="s">
        <v>5898</v>
      </c>
      <c r="S227" s="58" t="s">
        <v>5899</v>
      </c>
      <c r="T227" s="58" t="s">
        <v>5726</v>
      </c>
      <c r="U227" s="58" t="s">
        <v>3071</v>
      </c>
      <c r="V227" s="58" t="s">
        <v>3068</v>
      </c>
      <c r="W227" s="58" t="s">
        <v>3071</v>
      </c>
      <c r="X227" s="58" t="s">
        <v>7594</v>
      </c>
      <c r="Y227" s="58" t="s">
        <v>5728</v>
      </c>
      <c r="Z227" s="58" t="s">
        <v>7289</v>
      </c>
      <c r="AA227" s="58" t="s">
        <v>7436</v>
      </c>
      <c r="AB227" s="58" t="s">
        <v>3071</v>
      </c>
      <c r="AC227" s="58" t="s">
        <v>6036</v>
      </c>
      <c r="AD227" s="58" t="s">
        <v>3071</v>
      </c>
      <c r="AE227" s="58" t="s">
        <v>3071</v>
      </c>
      <c r="AF227" s="58" t="s">
        <v>3071</v>
      </c>
      <c r="AG227" s="58" t="s">
        <v>3071</v>
      </c>
      <c r="AH227" s="58" t="s">
        <v>3071</v>
      </c>
      <c r="AI227" s="58" t="s">
        <v>3071</v>
      </c>
      <c r="AJ227" s="58" t="s">
        <v>3071</v>
      </c>
      <c r="AK227" s="58" t="s">
        <v>1286</v>
      </c>
      <c r="AL227" s="58" t="s">
        <v>7595</v>
      </c>
      <c r="AM227" s="58" t="s">
        <v>3071</v>
      </c>
      <c r="AN227" s="58" t="s">
        <v>6181</v>
      </c>
      <c r="AO227" s="58" t="s">
        <v>3071</v>
      </c>
      <c r="AP227" s="60">
        <v>45680.6887384259</v>
      </c>
      <c r="AQ227" s="58" t="s">
        <v>3071</v>
      </c>
      <c r="AR227" s="58" t="s">
        <v>7116</v>
      </c>
      <c r="AS227" s="58" t="s">
        <v>3098</v>
      </c>
      <c r="AT227" s="58" t="s">
        <v>5730</v>
      </c>
      <c r="AU227" s="58" t="s">
        <v>7596</v>
      </c>
      <c r="AV227" s="58" t="s">
        <v>3071</v>
      </c>
      <c r="AW227" s="60">
        <v>45617.6794097222</v>
      </c>
      <c r="AX227" s="58" t="s">
        <v>7595</v>
      </c>
      <c r="AY227" s="58" t="s">
        <v>5731</v>
      </c>
      <c r="AZ227" s="58" t="s">
        <v>3071</v>
      </c>
      <c r="BA227" s="58" t="s">
        <v>3071</v>
      </c>
      <c r="BB227" s="58" t="s">
        <v>3071</v>
      </c>
      <c r="BC227" s="58" t="s">
        <v>5901</v>
      </c>
      <c r="BD227" s="58" t="s">
        <v>5902</v>
      </c>
      <c r="BE227" s="58" t="s">
        <v>2828</v>
      </c>
      <c r="BF227" s="58" t="s">
        <v>5734</v>
      </c>
      <c r="BG227" s="58" t="s">
        <v>3071</v>
      </c>
      <c r="BH227" s="58" t="s">
        <v>3071</v>
      </c>
      <c r="BI227" s="58" t="s">
        <v>2803</v>
      </c>
      <c r="BJ227" s="58" t="s">
        <v>3071</v>
      </c>
      <c r="BK227" s="58" t="s">
        <v>3071</v>
      </c>
      <c r="BL227" s="58">
        <v>3349182</v>
      </c>
      <c r="BM227" s="58" t="s">
        <v>7597</v>
      </c>
      <c r="BN227" s="58" t="s">
        <v>3071</v>
      </c>
      <c r="BO227" s="58">
        <v>4060</v>
      </c>
      <c r="BP227" s="58" t="s">
        <v>7149</v>
      </c>
      <c r="BQ227" s="58" t="s">
        <v>3071</v>
      </c>
      <c r="BR227" s="58" t="s">
        <v>7598</v>
      </c>
      <c r="BS227" s="58" t="s">
        <v>1286</v>
      </c>
      <c r="BT227" s="58" t="s">
        <v>3071</v>
      </c>
      <c r="BU227" s="58" t="s">
        <v>3071</v>
      </c>
      <c r="BV227" s="58" t="s">
        <v>5737</v>
      </c>
      <c r="BW227" s="58" t="s">
        <v>3071</v>
      </c>
      <c r="BX227" s="58">
        <v>4060</v>
      </c>
      <c r="BY227" s="58" t="s">
        <v>3071</v>
      </c>
      <c r="BZ227" s="58" t="s">
        <v>3071</v>
      </c>
      <c r="CA227" s="58" t="s">
        <v>5811</v>
      </c>
      <c r="CB227" s="58" t="s">
        <v>5811</v>
      </c>
      <c r="CC227" s="58" t="s">
        <v>3071</v>
      </c>
      <c r="CD227" s="58" t="s">
        <v>3071</v>
      </c>
      <c r="CE227" s="58" t="s">
        <v>5738</v>
      </c>
      <c r="CF227" s="58" t="s">
        <v>5739</v>
      </c>
    </row>
    <row r="228" s="58" customFormat="1" spans="1:84">
      <c r="A228" s="58">
        <v>42925</v>
      </c>
      <c r="B228" s="58" t="s">
        <v>3071</v>
      </c>
      <c r="C228" s="58" t="s">
        <v>7599</v>
      </c>
      <c r="D228" s="58" t="s">
        <v>3071</v>
      </c>
      <c r="E228" s="58" t="s">
        <v>5721</v>
      </c>
      <c r="F228" s="58" t="s">
        <v>7600</v>
      </c>
      <c r="G228" s="58" t="s">
        <v>714</v>
      </c>
      <c r="H228" s="58" t="s">
        <v>7601</v>
      </c>
      <c r="I228" s="58">
        <v>900</v>
      </c>
      <c r="J228" s="58" t="s">
        <v>3071</v>
      </c>
      <c r="K228" s="58" t="s">
        <v>3071</v>
      </c>
      <c r="L228" s="58" t="s">
        <v>5773</v>
      </c>
      <c r="M228" s="58" t="s">
        <v>7436</v>
      </c>
      <c r="N228" s="58" t="s">
        <v>7287</v>
      </c>
      <c r="O228" s="58" t="s">
        <v>3071</v>
      </c>
      <c r="P228" s="58" t="s">
        <v>3071</v>
      </c>
      <c r="Q228" s="58" t="s">
        <v>7601</v>
      </c>
      <c r="R228" s="58" t="s">
        <v>7602</v>
      </c>
      <c r="S228" s="58" t="s">
        <v>7603</v>
      </c>
      <c r="T228" s="58" t="s">
        <v>5726</v>
      </c>
      <c r="U228" s="58" t="s">
        <v>3071</v>
      </c>
      <c r="V228" s="58" t="s">
        <v>3068</v>
      </c>
      <c r="W228" s="58" t="s">
        <v>3071</v>
      </c>
      <c r="X228" s="58" t="s">
        <v>7604</v>
      </c>
      <c r="Y228" s="58" t="s">
        <v>5728</v>
      </c>
      <c r="Z228" s="58" t="s">
        <v>7289</v>
      </c>
      <c r="AA228" s="58" t="s">
        <v>7436</v>
      </c>
      <c r="AB228" s="58" t="s">
        <v>3071</v>
      </c>
      <c r="AC228" s="58" t="s">
        <v>6036</v>
      </c>
      <c r="AD228" s="58" t="s">
        <v>3071</v>
      </c>
      <c r="AE228" s="58" t="s">
        <v>3071</v>
      </c>
      <c r="AF228" s="58" t="s">
        <v>3071</v>
      </c>
      <c r="AG228" s="58" t="s">
        <v>3071</v>
      </c>
      <c r="AH228" s="58" t="s">
        <v>3071</v>
      </c>
      <c r="AI228" s="58" t="s">
        <v>3071</v>
      </c>
      <c r="AJ228" s="58" t="s">
        <v>3071</v>
      </c>
      <c r="AK228" s="58" t="s">
        <v>1286</v>
      </c>
      <c r="AL228" s="58" t="s">
        <v>7605</v>
      </c>
      <c r="AM228" s="58" t="s">
        <v>3071</v>
      </c>
      <c r="AN228" s="58" t="s">
        <v>6885</v>
      </c>
      <c r="AO228" s="58" t="s">
        <v>3071</v>
      </c>
      <c r="AP228" s="60">
        <v>45680.6887268518</v>
      </c>
      <c r="AQ228" s="58" t="s">
        <v>3071</v>
      </c>
      <c r="AR228" s="58" t="s">
        <v>7116</v>
      </c>
      <c r="AS228" s="58" t="s">
        <v>3098</v>
      </c>
      <c r="AT228" s="58" t="s">
        <v>5730</v>
      </c>
      <c r="AU228" s="58" t="s">
        <v>7606</v>
      </c>
      <c r="AV228" s="58" t="s">
        <v>3071</v>
      </c>
      <c r="AW228" s="60">
        <v>45617.6790393519</v>
      </c>
      <c r="AX228" s="58" t="s">
        <v>7605</v>
      </c>
      <c r="AY228" s="58" t="s">
        <v>5731</v>
      </c>
      <c r="AZ228" s="58" t="s">
        <v>3071</v>
      </c>
      <c r="BA228" s="58" t="s">
        <v>3071</v>
      </c>
      <c r="BB228" s="58" t="s">
        <v>3071</v>
      </c>
      <c r="BC228" s="58" t="s">
        <v>1665</v>
      </c>
      <c r="BD228" s="58" t="s">
        <v>5732</v>
      </c>
      <c r="BE228" s="58" t="s">
        <v>7607</v>
      </c>
      <c r="BF228" s="58" t="s">
        <v>5734</v>
      </c>
      <c r="BG228" s="58" t="s">
        <v>3071</v>
      </c>
      <c r="BH228" s="58" t="s">
        <v>3071</v>
      </c>
      <c r="BI228" s="58" t="s">
        <v>2803</v>
      </c>
      <c r="BJ228" s="58" t="s">
        <v>3071</v>
      </c>
      <c r="BK228" s="58" t="s">
        <v>3071</v>
      </c>
      <c r="BL228" s="58">
        <v>3364738</v>
      </c>
      <c r="BM228" s="58" t="s">
        <v>7608</v>
      </c>
      <c r="BN228" s="58" t="s">
        <v>3071</v>
      </c>
      <c r="BO228" s="58">
        <v>900</v>
      </c>
      <c r="BP228" s="58" t="s">
        <v>7149</v>
      </c>
      <c r="BQ228" s="58" t="s">
        <v>3071</v>
      </c>
      <c r="BR228" s="58" t="s">
        <v>7609</v>
      </c>
      <c r="BS228" s="58" t="s">
        <v>1286</v>
      </c>
      <c r="BT228" s="58" t="s">
        <v>3071</v>
      </c>
      <c r="BU228" s="58" t="s">
        <v>3071</v>
      </c>
      <c r="BV228" s="58" t="s">
        <v>5737</v>
      </c>
      <c r="BW228" s="58" t="s">
        <v>3071</v>
      </c>
      <c r="BX228" s="58">
        <v>900</v>
      </c>
      <c r="BY228" s="58" t="s">
        <v>3071</v>
      </c>
      <c r="BZ228" s="58" t="s">
        <v>3071</v>
      </c>
      <c r="CA228" s="58" t="s">
        <v>5811</v>
      </c>
      <c r="CB228" s="58" t="s">
        <v>5811</v>
      </c>
      <c r="CC228" s="58" t="s">
        <v>3071</v>
      </c>
      <c r="CD228" s="58" t="s">
        <v>3071</v>
      </c>
      <c r="CE228" s="58" t="s">
        <v>5738</v>
      </c>
      <c r="CF228" s="58" t="s">
        <v>5739</v>
      </c>
    </row>
    <row r="229" s="58" customFormat="1" spans="1:84">
      <c r="A229" s="58">
        <v>42926</v>
      </c>
      <c r="B229" s="58" t="s">
        <v>3071</v>
      </c>
      <c r="C229" s="58" t="s">
        <v>7610</v>
      </c>
      <c r="D229" s="58" t="s">
        <v>3071</v>
      </c>
      <c r="E229" s="58" t="s">
        <v>5721</v>
      </c>
      <c r="F229" s="58" t="s">
        <v>7611</v>
      </c>
      <c r="G229" s="58" t="s">
        <v>714</v>
      </c>
      <c r="H229" s="58" t="s">
        <v>5897</v>
      </c>
      <c r="I229" s="58">
        <v>2376.52</v>
      </c>
      <c r="J229" s="58" t="s">
        <v>3071</v>
      </c>
      <c r="K229" s="58" t="s">
        <v>3071</v>
      </c>
      <c r="L229" s="58" t="s">
        <v>5773</v>
      </c>
      <c r="M229" s="58" t="s">
        <v>7436</v>
      </c>
      <c r="N229" s="58" t="s">
        <v>7593</v>
      </c>
      <c r="O229" s="58" t="s">
        <v>3071</v>
      </c>
      <c r="P229" s="58" t="s">
        <v>3071</v>
      </c>
      <c r="Q229" s="58" t="s">
        <v>3631</v>
      </c>
      <c r="R229" s="58" t="s">
        <v>5898</v>
      </c>
      <c r="S229" s="58" t="s">
        <v>5899</v>
      </c>
      <c r="T229" s="58" t="s">
        <v>5726</v>
      </c>
      <c r="U229" s="58" t="s">
        <v>3071</v>
      </c>
      <c r="V229" s="58" t="s">
        <v>3068</v>
      </c>
      <c r="W229" s="58" t="s">
        <v>3071</v>
      </c>
      <c r="X229" s="58" t="s">
        <v>7612</v>
      </c>
      <c r="Y229" s="58" t="s">
        <v>5728</v>
      </c>
      <c r="Z229" s="58" t="s">
        <v>7289</v>
      </c>
      <c r="AA229" s="58" t="s">
        <v>7436</v>
      </c>
      <c r="AB229" s="58" t="s">
        <v>3071</v>
      </c>
      <c r="AC229" s="58" t="s">
        <v>6036</v>
      </c>
      <c r="AD229" s="58" t="s">
        <v>3071</v>
      </c>
      <c r="AE229" s="58" t="s">
        <v>3071</v>
      </c>
      <c r="AF229" s="58" t="s">
        <v>3071</v>
      </c>
      <c r="AG229" s="58" t="s">
        <v>3071</v>
      </c>
      <c r="AH229" s="58" t="s">
        <v>3071</v>
      </c>
      <c r="AI229" s="58" t="s">
        <v>3071</v>
      </c>
      <c r="AJ229" s="58" t="s">
        <v>3071</v>
      </c>
      <c r="AK229" s="58" t="s">
        <v>1286</v>
      </c>
      <c r="AL229" s="58" t="s">
        <v>7613</v>
      </c>
      <c r="AM229" s="58" t="s">
        <v>3071</v>
      </c>
      <c r="AN229" s="58" t="s">
        <v>6269</v>
      </c>
      <c r="AO229" s="58" t="s">
        <v>3071</v>
      </c>
      <c r="AP229" s="60">
        <v>45680.6887615741</v>
      </c>
      <c r="AQ229" s="58" t="s">
        <v>3071</v>
      </c>
      <c r="AR229" s="58" t="s">
        <v>7116</v>
      </c>
      <c r="AS229" s="58" t="s">
        <v>3098</v>
      </c>
      <c r="AT229" s="58" t="s">
        <v>5730</v>
      </c>
      <c r="AU229" s="58" t="s">
        <v>7614</v>
      </c>
      <c r="AV229" s="58" t="s">
        <v>3071</v>
      </c>
      <c r="AW229" s="60">
        <v>45617.6778587963</v>
      </c>
      <c r="AX229" s="58" t="s">
        <v>7613</v>
      </c>
      <c r="AY229" s="58" t="s">
        <v>5731</v>
      </c>
      <c r="AZ229" s="58" t="s">
        <v>3071</v>
      </c>
      <c r="BA229" s="58" t="s">
        <v>3071</v>
      </c>
      <c r="BB229" s="58" t="s">
        <v>3071</v>
      </c>
      <c r="BC229" s="58" t="s">
        <v>5901</v>
      </c>
      <c r="BD229" s="58" t="s">
        <v>5902</v>
      </c>
      <c r="BE229" s="58" t="s">
        <v>2827</v>
      </c>
      <c r="BF229" s="58" t="s">
        <v>5734</v>
      </c>
      <c r="BG229" s="58" t="s">
        <v>3071</v>
      </c>
      <c r="BH229" s="58" t="s">
        <v>3071</v>
      </c>
      <c r="BI229" s="58" t="s">
        <v>2803</v>
      </c>
      <c r="BJ229" s="58" t="s">
        <v>3071</v>
      </c>
      <c r="BK229" s="58" t="s">
        <v>3071</v>
      </c>
      <c r="BL229" s="58">
        <v>3350750</v>
      </c>
      <c r="BM229" s="58" t="s">
        <v>7615</v>
      </c>
      <c r="BN229" s="58" t="s">
        <v>3071</v>
      </c>
      <c r="BO229" s="58">
        <v>2376.52</v>
      </c>
      <c r="BP229" s="58" t="s">
        <v>7149</v>
      </c>
      <c r="BQ229" s="58" t="s">
        <v>3071</v>
      </c>
      <c r="BR229" s="58" t="s">
        <v>7616</v>
      </c>
      <c r="BS229" s="58" t="s">
        <v>1286</v>
      </c>
      <c r="BT229" s="58" t="s">
        <v>3071</v>
      </c>
      <c r="BU229" s="58" t="s">
        <v>3071</v>
      </c>
      <c r="BV229" s="58" t="s">
        <v>5737</v>
      </c>
      <c r="BW229" s="58" t="s">
        <v>3071</v>
      </c>
      <c r="BX229" s="58">
        <v>2376.52</v>
      </c>
      <c r="BY229" s="58" t="s">
        <v>3071</v>
      </c>
      <c r="BZ229" s="58" t="s">
        <v>3071</v>
      </c>
      <c r="CA229" s="58" t="s">
        <v>5811</v>
      </c>
      <c r="CB229" s="58" t="s">
        <v>5811</v>
      </c>
      <c r="CC229" s="58" t="s">
        <v>3071</v>
      </c>
      <c r="CD229" s="58" t="s">
        <v>3071</v>
      </c>
      <c r="CE229" s="58" t="s">
        <v>5738</v>
      </c>
      <c r="CF229" s="58" t="s">
        <v>5739</v>
      </c>
    </row>
    <row r="230" s="58" customFormat="1" spans="1:84">
      <c r="A230" s="58">
        <v>42927</v>
      </c>
      <c r="B230" s="58" t="s">
        <v>3071</v>
      </c>
      <c r="C230" s="58" t="s">
        <v>7617</v>
      </c>
      <c r="D230" s="58" t="s">
        <v>3071</v>
      </c>
      <c r="E230" s="58" t="s">
        <v>5721</v>
      </c>
      <c r="F230" s="58" t="s">
        <v>7618</v>
      </c>
      <c r="G230" s="58" t="s">
        <v>714</v>
      </c>
      <c r="H230" s="58" t="s">
        <v>3276</v>
      </c>
      <c r="I230" s="58">
        <v>1840.63</v>
      </c>
      <c r="J230" s="58" t="s">
        <v>3071</v>
      </c>
      <c r="K230" s="58" t="s">
        <v>3071</v>
      </c>
      <c r="L230" s="58" t="s">
        <v>5773</v>
      </c>
      <c r="M230" s="58" t="s">
        <v>7436</v>
      </c>
      <c r="N230" s="58" t="s">
        <v>7619</v>
      </c>
      <c r="O230" s="58" t="s">
        <v>3071</v>
      </c>
      <c r="P230" s="58" t="s">
        <v>3071</v>
      </c>
      <c r="Q230" s="58" t="s">
        <v>3276</v>
      </c>
      <c r="R230" s="58" t="s">
        <v>5889</v>
      </c>
      <c r="S230" s="58" t="s">
        <v>5890</v>
      </c>
      <c r="T230" s="58" t="s">
        <v>5726</v>
      </c>
      <c r="U230" s="58" t="s">
        <v>3071</v>
      </c>
      <c r="V230" s="58" t="s">
        <v>3068</v>
      </c>
      <c r="W230" s="58" t="s">
        <v>3071</v>
      </c>
      <c r="X230" s="58" t="s">
        <v>7620</v>
      </c>
      <c r="Y230" s="58" t="s">
        <v>5728</v>
      </c>
      <c r="Z230" s="58" t="s">
        <v>7621</v>
      </c>
      <c r="AA230" s="58" t="s">
        <v>7436</v>
      </c>
      <c r="AB230" s="58" t="s">
        <v>3071</v>
      </c>
      <c r="AC230" s="58" t="s">
        <v>6036</v>
      </c>
      <c r="AD230" s="58" t="s">
        <v>3071</v>
      </c>
      <c r="AE230" s="58" t="s">
        <v>3071</v>
      </c>
      <c r="AF230" s="58" t="s">
        <v>3071</v>
      </c>
      <c r="AG230" s="58" t="s">
        <v>3071</v>
      </c>
      <c r="AH230" s="58" t="s">
        <v>3071</v>
      </c>
      <c r="AI230" s="58" t="s">
        <v>3071</v>
      </c>
      <c r="AJ230" s="58" t="s">
        <v>3071</v>
      </c>
      <c r="AK230" s="58" t="s">
        <v>1286</v>
      </c>
      <c r="AL230" s="58" t="s">
        <v>7622</v>
      </c>
      <c r="AM230" s="58" t="s">
        <v>3071</v>
      </c>
      <c r="AN230" s="58" t="s">
        <v>6282</v>
      </c>
      <c r="AO230" s="58" t="s">
        <v>3071</v>
      </c>
      <c r="AP230" s="60">
        <v>45680.6890625</v>
      </c>
      <c r="AQ230" s="58" t="s">
        <v>3071</v>
      </c>
      <c r="AR230" s="58" t="s">
        <v>7116</v>
      </c>
      <c r="AS230" s="58" t="s">
        <v>3098</v>
      </c>
      <c r="AT230" s="58" t="s">
        <v>5730</v>
      </c>
      <c r="AU230" s="58" t="s">
        <v>7623</v>
      </c>
      <c r="AV230" s="58" t="s">
        <v>3071</v>
      </c>
      <c r="AW230" s="60">
        <v>45607.6498842593</v>
      </c>
      <c r="AX230" s="58" t="s">
        <v>7622</v>
      </c>
      <c r="AY230" s="58" t="s">
        <v>5731</v>
      </c>
      <c r="AZ230" s="58" t="s">
        <v>3071</v>
      </c>
      <c r="BA230" s="58" t="s">
        <v>3071</v>
      </c>
      <c r="BB230" s="58" t="s">
        <v>3071</v>
      </c>
      <c r="BC230" s="58" t="s">
        <v>3265</v>
      </c>
      <c r="BD230" s="58" t="s">
        <v>5892</v>
      </c>
      <c r="BE230" s="58" t="s">
        <v>2851</v>
      </c>
      <c r="BF230" s="58" t="s">
        <v>5734</v>
      </c>
      <c r="BG230" s="58" t="s">
        <v>3071</v>
      </c>
      <c r="BH230" s="58" t="s">
        <v>3071</v>
      </c>
      <c r="BI230" s="58" t="s">
        <v>2803</v>
      </c>
      <c r="BJ230" s="58" t="s">
        <v>3071</v>
      </c>
      <c r="BK230" s="58" t="s">
        <v>3071</v>
      </c>
      <c r="BL230" s="58">
        <v>3118246</v>
      </c>
      <c r="BM230" s="58" t="s">
        <v>7624</v>
      </c>
      <c r="BN230" s="58" t="s">
        <v>3071</v>
      </c>
      <c r="BO230" s="58">
        <v>1840.63</v>
      </c>
      <c r="BP230" s="58" t="s">
        <v>7149</v>
      </c>
      <c r="BQ230" s="58" t="s">
        <v>3071</v>
      </c>
      <c r="BR230" s="58" t="s">
        <v>7625</v>
      </c>
      <c r="BS230" s="58" t="s">
        <v>1286</v>
      </c>
      <c r="BT230" s="58" t="s">
        <v>3071</v>
      </c>
      <c r="BU230" s="58" t="s">
        <v>3071</v>
      </c>
      <c r="BV230" s="58" t="s">
        <v>5737</v>
      </c>
      <c r="BW230" s="58" t="s">
        <v>3071</v>
      </c>
      <c r="BX230" s="58">
        <v>1840.63</v>
      </c>
      <c r="BY230" s="58" t="s">
        <v>3071</v>
      </c>
      <c r="BZ230" s="58" t="s">
        <v>3071</v>
      </c>
      <c r="CA230" s="58" t="s">
        <v>5811</v>
      </c>
      <c r="CB230" s="58" t="s">
        <v>5811</v>
      </c>
      <c r="CC230" s="58" t="s">
        <v>3071</v>
      </c>
      <c r="CD230" s="58" t="s">
        <v>3071</v>
      </c>
      <c r="CE230" s="58" t="s">
        <v>5738</v>
      </c>
      <c r="CF230" s="58" t="s">
        <v>5739</v>
      </c>
    </row>
    <row r="231" s="58" customFormat="1" spans="1:84">
      <c r="A231" s="58">
        <v>42928</v>
      </c>
      <c r="B231" s="58" t="s">
        <v>3071</v>
      </c>
      <c r="C231" s="58" t="s">
        <v>7626</v>
      </c>
      <c r="D231" s="58" t="s">
        <v>3071</v>
      </c>
      <c r="E231" s="58" t="s">
        <v>5721</v>
      </c>
      <c r="F231" s="58" t="s">
        <v>7627</v>
      </c>
      <c r="G231" s="58" t="s">
        <v>714</v>
      </c>
      <c r="H231" s="58" t="s">
        <v>3261</v>
      </c>
      <c r="I231" s="58">
        <v>1812.6</v>
      </c>
      <c r="J231" s="58" t="s">
        <v>3071</v>
      </c>
      <c r="K231" s="58" t="s">
        <v>3071</v>
      </c>
      <c r="L231" s="58" t="s">
        <v>5773</v>
      </c>
      <c r="M231" s="58" t="s">
        <v>7436</v>
      </c>
      <c r="N231" s="58" t="s">
        <v>7619</v>
      </c>
      <c r="O231" s="58" t="s">
        <v>3071</v>
      </c>
      <c r="P231" s="58" t="s">
        <v>3071</v>
      </c>
      <c r="Q231" s="58" t="s">
        <v>3261</v>
      </c>
      <c r="R231" s="58" t="s">
        <v>5882</v>
      </c>
      <c r="S231" s="58" t="s">
        <v>5848</v>
      </c>
      <c r="T231" s="58" t="s">
        <v>5726</v>
      </c>
      <c r="U231" s="58" t="s">
        <v>3071</v>
      </c>
      <c r="V231" s="58" t="s">
        <v>3068</v>
      </c>
      <c r="W231" s="58" t="s">
        <v>3071</v>
      </c>
      <c r="X231" s="58" t="s">
        <v>7628</v>
      </c>
      <c r="Y231" s="58" t="s">
        <v>5728</v>
      </c>
      <c r="Z231" s="58" t="s">
        <v>7621</v>
      </c>
      <c r="AA231" s="58" t="s">
        <v>7436</v>
      </c>
      <c r="AB231" s="58" t="s">
        <v>3071</v>
      </c>
      <c r="AC231" s="58" t="s">
        <v>6036</v>
      </c>
      <c r="AD231" s="58" t="s">
        <v>3071</v>
      </c>
      <c r="AE231" s="58" t="s">
        <v>3071</v>
      </c>
      <c r="AF231" s="58" t="s">
        <v>3071</v>
      </c>
      <c r="AG231" s="58" t="s">
        <v>3071</v>
      </c>
      <c r="AH231" s="58" t="s">
        <v>3071</v>
      </c>
      <c r="AI231" s="58" t="s">
        <v>3071</v>
      </c>
      <c r="AJ231" s="58" t="s">
        <v>3071</v>
      </c>
      <c r="AK231" s="58" t="s">
        <v>1286</v>
      </c>
      <c r="AL231" s="58" t="s">
        <v>7629</v>
      </c>
      <c r="AM231" s="58" t="s">
        <v>3071</v>
      </c>
      <c r="AN231" s="58" t="s">
        <v>7096</v>
      </c>
      <c r="AO231" s="58" t="s">
        <v>3071</v>
      </c>
      <c r="AP231" s="60">
        <v>45680.6890393519</v>
      </c>
      <c r="AQ231" s="58" t="s">
        <v>3071</v>
      </c>
      <c r="AR231" s="58" t="s">
        <v>7116</v>
      </c>
      <c r="AS231" s="58" t="s">
        <v>3098</v>
      </c>
      <c r="AT231" s="58" t="s">
        <v>5730</v>
      </c>
      <c r="AU231" s="58" t="s">
        <v>7630</v>
      </c>
      <c r="AV231" s="58" t="s">
        <v>3071</v>
      </c>
      <c r="AW231" s="60">
        <v>45607.6277777778</v>
      </c>
      <c r="AX231" s="58" t="s">
        <v>7629</v>
      </c>
      <c r="AY231" s="58" t="s">
        <v>5731</v>
      </c>
      <c r="AZ231" s="58" t="s">
        <v>3071</v>
      </c>
      <c r="BA231" s="58" t="s">
        <v>3071</v>
      </c>
      <c r="BB231" s="58" t="s">
        <v>3071</v>
      </c>
      <c r="BC231" s="58" t="s">
        <v>3250</v>
      </c>
      <c r="BD231" s="58" t="s">
        <v>5884</v>
      </c>
      <c r="BE231" s="58" t="s">
        <v>2855</v>
      </c>
      <c r="BF231" s="58" t="s">
        <v>5734</v>
      </c>
      <c r="BG231" s="58" t="s">
        <v>3071</v>
      </c>
      <c r="BH231" s="58" t="s">
        <v>3071</v>
      </c>
      <c r="BI231" s="58" t="s">
        <v>2803</v>
      </c>
      <c r="BJ231" s="58" t="s">
        <v>3071</v>
      </c>
      <c r="BK231" s="58" t="s">
        <v>3071</v>
      </c>
      <c r="BL231" s="58">
        <v>3118247</v>
      </c>
      <c r="BM231" s="58" t="s">
        <v>7631</v>
      </c>
      <c r="BN231" s="58" t="s">
        <v>3071</v>
      </c>
      <c r="BO231" s="58">
        <v>1812.6</v>
      </c>
      <c r="BP231" s="58" t="s">
        <v>7149</v>
      </c>
      <c r="BQ231" s="58" t="s">
        <v>3071</v>
      </c>
      <c r="BR231" s="58" t="s">
        <v>7632</v>
      </c>
      <c r="BS231" s="58" t="s">
        <v>1286</v>
      </c>
      <c r="BT231" s="58" t="s">
        <v>3071</v>
      </c>
      <c r="BU231" s="58" t="s">
        <v>3071</v>
      </c>
      <c r="BV231" s="58" t="s">
        <v>5737</v>
      </c>
      <c r="BW231" s="58" t="s">
        <v>3071</v>
      </c>
      <c r="BX231" s="58">
        <v>1812.6</v>
      </c>
      <c r="BY231" s="58" t="s">
        <v>3071</v>
      </c>
      <c r="BZ231" s="58" t="s">
        <v>3071</v>
      </c>
      <c r="CA231" s="58" t="s">
        <v>5811</v>
      </c>
      <c r="CB231" s="58" t="s">
        <v>5811</v>
      </c>
      <c r="CC231" s="58" t="s">
        <v>3071</v>
      </c>
      <c r="CD231" s="58" t="s">
        <v>3071</v>
      </c>
      <c r="CE231" s="58" t="s">
        <v>5738</v>
      </c>
      <c r="CF231" s="58" t="s">
        <v>5739</v>
      </c>
    </row>
    <row r="232" s="58" customFormat="1" spans="1:84">
      <c r="A232" s="58">
        <v>42929</v>
      </c>
      <c r="B232" s="58" t="s">
        <v>3071</v>
      </c>
      <c r="C232" s="58" t="s">
        <v>7633</v>
      </c>
      <c r="D232" s="58" t="s">
        <v>3071</v>
      </c>
      <c r="E232" s="58" t="s">
        <v>5721</v>
      </c>
      <c r="F232" s="58" t="s">
        <v>7634</v>
      </c>
      <c r="G232" s="58" t="s">
        <v>714</v>
      </c>
      <c r="H232" s="58" t="s">
        <v>5897</v>
      </c>
      <c r="I232" s="58">
        <v>6436.52</v>
      </c>
      <c r="J232" s="58" t="s">
        <v>3071</v>
      </c>
      <c r="K232" s="58" t="s">
        <v>3071</v>
      </c>
      <c r="L232" s="58" t="s">
        <v>5773</v>
      </c>
      <c r="M232" s="58" t="s">
        <v>7436</v>
      </c>
      <c r="N232" s="58" t="s">
        <v>7635</v>
      </c>
      <c r="O232" s="58" t="s">
        <v>3071</v>
      </c>
      <c r="P232" s="58" t="s">
        <v>3071</v>
      </c>
      <c r="Q232" s="58" t="s">
        <v>3631</v>
      </c>
      <c r="R232" s="58" t="s">
        <v>5898</v>
      </c>
      <c r="S232" s="58" t="s">
        <v>5899</v>
      </c>
      <c r="T232" s="58" t="s">
        <v>5726</v>
      </c>
      <c r="U232" s="58" t="s">
        <v>3071</v>
      </c>
      <c r="V232" s="58" t="s">
        <v>3068</v>
      </c>
      <c r="W232" s="58" t="s">
        <v>3071</v>
      </c>
      <c r="X232" s="58" t="s">
        <v>7636</v>
      </c>
      <c r="Y232" s="58" t="s">
        <v>5728</v>
      </c>
      <c r="Z232" s="58" t="s">
        <v>7637</v>
      </c>
      <c r="AA232" s="58" t="s">
        <v>7436</v>
      </c>
      <c r="AB232" s="58" t="s">
        <v>3071</v>
      </c>
      <c r="AC232" s="58" t="s">
        <v>6036</v>
      </c>
      <c r="AD232" s="58" t="s">
        <v>3071</v>
      </c>
      <c r="AE232" s="58" t="s">
        <v>3071</v>
      </c>
      <c r="AF232" s="58" t="s">
        <v>3071</v>
      </c>
      <c r="AG232" s="58" t="s">
        <v>3071</v>
      </c>
      <c r="AH232" s="58" t="s">
        <v>3071</v>
      </c>
      <c r="AI232" s="58" t="s">
        <v>3071</v>
      </c>
      <c r="AJ232" s="58" t="s">
        <v>3071</v>
      </c>
      <c r="AK232" s="58" t="s">
        <v>1286</v>
      </c>
      <c r="AL232" s="58" t="s">
        <v>7638</v>
      </c>
      <c r="AM232" s="58" t="s">
        <v>3071</v>
      </c>
      <c r="AN232" s="58" t="s">
        <v>6189</v>
      </c>
      <c r="AO232" s="58" t="s">
        <v>3071</v>
      </c>
      <c r="AP232" s="60">
        <v>45680.6890625</v>
      </c>
      <c r="AQ232" s="58" t="s">
        <v>3071</v>
      </c>
      <c r="AR232" s="58" t="s">
        <v>7116</v>
      </c>
      <c r="AS232" s="58" t="s">
        <v>3098</v>
      </c>
      <c r="AT232" s="58" t="s">
        <v>5730</v>
      </c>
      <c r="AU232" s="58" t="s">
        <v>7639</v>
      </c>
      <c r="AV232" s="58" t="s">
        <v>3071</v>
      </c>
      <c r="AW232" s="60">
        <v>45604.0123032407</v>
      </c>
      <c r="AX232" s="58" t="s">
        <v>7638</v>
      </c>
      <c r="AY232" s="58" t="s">
        <v>5731</v>
      </c>
      <c r="AZ232" s="58" t="s">
        <v>3071</v>
      </c>
      <c r="BA232" s="58" t="s">
        <v>3071</v>
      </c>
      <c r="BB232" s="58" t="s">
        <v>3071</v>
      </c>
      <c r="BC232" s="58" t="s">
        <v>5901</v>
      </c>
      <c r="BD232" s="58" t="s">
        <v>5902</v>
      </c>
      <c r="BE232" s="58" t="s">
        <v>2858</v>
      </c>
      <c r="BF232" s="58" t="s">
        <v>5734</v>
      </c>
      <c r="BG232" s="58" t="s">
        <v>3071</v>
      </c>
      <c r="BH232" s="58" t="s">
        <v>3071</v>
      </c>
      <c r="BI232" s="58" t="s">
        <v>2803</v>
      </c>
      <c r="BJ232" s="58" t="s">
        <v>3071</v>
      </c>
      <c r="BK232" s="58" t="s">
        <v>3071</v>
      </c>
      <c r="BL232" s="58">
        <v>2798458</v>
      </c>
      <c r="BM232" s="58" t="s">
        <v>7640</v>
      </c>
      <c r="BN232" s="58" t="s">
        <v>3071</v>
      </c>
      <c r="BO232" s="58">
        <v>6436.52</v>
      </c>
      <c r="BP232" s="58" t="s">
        <v>7149</v>
      </c>
      <c r="BQ232" s="58" t="s">
        <v>3071</v>
      </c>
      <c r="BR232" s="58" t="s">
        <v>7641</v>
      </c>
      <c r="BS232" s="58" t="s">
        <v>1286</v>
      </c>
      <c r="BT232" s="58" t="s">
        <v>3071</v>
      </c>
      <c r="BU232" s="58" t="s">
        <v>3071</v>
      </c>
      <c r="BV232" s="58" t="s">
        <v>5737</v>
      </c>
      <c r="BW232" s="58" t="s">
        <v>3071</v>
      </c>
      <c r="BX232" s="58">
        <v>6436.52</v>
      </c>
      <c r="BY232" s="58" t="s">
        <v>3071</v>
      </c>
      <c r="BZ232" s="58" t="s">
        <v>3071</v>
      </c>
      <c r="CA232" s="58" t="s">
        <v>5811</v>
      </c>
      <c r="CB232" s="58" t="s">
        <v>5811</v>
      </c>
      <c r="CC232" s="58" t="s">
        <v>3071</v>
      </c>
      <c r="CD232" s="58" t="s">
        <v>3071</v>
      </c>
      <c r="CE232" s="58" t="s">
        <v>5738</v>
      </c>
      <c r="CF232" s="58" t="s">
        <v>5739</v>
      </c>
    </row>
    <row r="233" s="58" customFormat="1" spans="1:84">
      <c r="A233" s="58">
        <v>42930</v>
      </c>
      <c r="B233" s="58" t="s">
        <v>3071</v>
      </c>
      <c r="C233" s="58" t="s">
        <v>7642</v>
      </c>
      <c r="D233" s="58" t="s">
        <v>3071</v>
      </c>
      <c r="E233" s="58" t="s">
        <v>5721</v>
      </c>
      <c r="F233" s="58" t="s">
        <v>7643</v>
      </c>
      <c r="G233" s="58" t="s">
        <v>714</v>
      </c>
      <c r="H233" s="58" t="s">
        <v>3495</v>
      </c>
      <c r="I233" s="58">
        <v>21000</v>
      </c>
      <c r="J233" s="58" t="s">
        <v>3071</v>
      </c>
      <c r="K233" s="58" t="s">
        <v>3071</v>
      </c>
      <c r="L233" s="58" t="s">
        <v>5773</v>
      </c>
      <c r="M233" s="58" t="s">
        <v>7436</v>
      </c>
      <c r="N233" s="58" t="s">
        <v>7644</v>
      </c>
      <c r="O233" s="58" t="s">
        <v>3071</v>
      </c>
      <c r="P233" s="58" t="s">
        <v>3071</v>
      </c>
      <c r="Q233" s="58" t="s">
        <v>3495</v>
      </c>
      <c r="R233" s="58" t="s">
        <v>6372</v>
      </c>
      <c r="S233" s="58" t="s">
        <v>6373</v>
      </c>
      <c r="T233" s="58" t="s">
        <v>5726</v>
      </c>
      <c r="U233" s="58" t="s">
        <v>3071</v>
      </c>
      <c r="V233" s="58" t="s">
        <v>3068</v>
      </c>
      <c r="W233" s="58" t="s">
        <v>3071</v>
      </c>
      <c r="X233" s="58" t="s">
        <v>7645</v>
      </c>
      <c r="Y233" s="58" t="s">
        <v>5728</v>
      </c>
      <c r="Z233" s="58" t="s">
        <v>7637</v>
      </c>
      <c r="AA233" s="58" t="s">
        <v>7436</v>
      </c>
      <c r="AB233" s="58" t="s">
        <v>3071</v>
      </c>
      <c r="AC233" s="58" t="s">
        <v>6036</v>
      </c>
      <c r="AD233" s="58" t="s">
        <v>3071</v>
      </c>
      <c r="AE233" s="58" t="s">
        <v>3071</v>
      </c>
      <c r="AF233" s="58" t="s">
        <v>3071</v>
      </c>
      <c r="AG233" s="58" t="s">
        <v>3071</v>
      </c>
      <c r="AH233" s="58" t="s">
        <v>3071</v>
      </c>
      <c r="AI233" s="58" t="s">
        <v>3071</v>
      </c>
      <c r="AJ233" s="58" t="s">
        <v>3071</v>
      </c>
      <c r="AK233" s="58" t="s">
        <v>1286</v>
      </c>
      <c r="AL233" s="58" t="s">
        <v>7646</v>
      </c>
      <c r="AM233" s="58" t="s">
        <v>3071</v>
      </c>
      <c r="AN233" s="58" t="s">
        <v>6785</v>
      </c>
      <c r="AO233" s="58" t="s">
        <v>3071</v>
      </c>
      <c r="AP233" s="60">
        <v>45680.6890972222</v>
      </c>
      <c r="AQ233" s="58" t="s">
        <v>3071</v>
      </c>
      <c r="AR233" s="58" t="s">
        <v>7116</v>
      </c>
      <c r="AS233" s="58" t="s">
        <v>3098</v>
      </c>
      <c r="AT233" s="58" t="s">
        <v>5730</v>
      </c>
      <c r="AU233" s="58" t="s">
        <v>7647</v>
      </c>
      <c r="AV233" s="58" t="s">
        <v>3071</v>
      </c>
      <c r="AW233" s="60">
        <v>45604.0114814815</v>
      </c>
      <c r="AX233" s="58" t="s">
        <v>7646</v>
      </c>
      <c r="AY233" s="58" t="s">
        <v>5731</v>
      </c>
      <c r="AZ233" s="58" t="s">
        <v>3071</v>
      </c>
      <c r="BA233" s="58" t="s">
        <v>3071</v>
      </c>
      <c r="BB233" s="58" t="s">
        <v>3071</v>
      </c>
      <c r="BC233" s="58" t="s">
        <v>4135</v>
      </c>
      <c r="BD233" s="58" t="s">
        <v>6199</v>
      </c>
      <c r="BE233" s="58" t="s">
        <v>2864</v>
      </c>
      <c r="BF233" s="58" t="s">
        <v>5734</v>
      </c>
      <c r="BG233" s="58" t="s">
        <v>3071</v>
      </c>
      <c r="BH233" s="58" t="s">
        <v>3071</v>
      </c>
      <c r="BI233" s="58" t="s">
        <v>2803</v>
      </c>
      <c r="BJ233" s="58" t="s">
        <v>3071</v>
      </c>
      <c r="BK233" s="58" t="s">
        <v>3071</v>
      </c>
      <c r="BL233" s="58">
        <v>3045432</v>
      </c>
      <c r="BM233" s="58" t="s">
        <v>7648</v>
      </c>
      <c r="BN233" s="58" t="s">
        <v>3071</v>
      </c>
      <c r="BO233" s="58">
        <v>7000</v>
      </c>
      <c r="BP233" s="58" t="s">
        <v>7149</v>
      </c>
      <c r="BQ233" s="58" t="s">
        <v>3071</v>
      </c>
      <c r="BR233" s="58" t="s">
        <v>7649</v>
      </c>
      <c r="BS233" s="58" t="s">
        <v>1286</v>
      </c>
      <c r="BT233" s="58" t="s">
        <v>3071</v>
      </c>
      <c r="BU233" s="58" t="s">
        <v>3071</v>
      </c>
      <c r="BV233" s="58" t="s">
        <v>5737</v>
      </c>
      <c r="BW233" s="58" t="s">
        <v>3071</v>
      </c>
      <c r="BX233" s="58">
        <v>7000</v>
      </c>
      <c r="BY233" s="58" t="s">
        <v>3071</v>
      </c>
      <c r="BZ233" s="58" t="s">
        <v>3071</v>
      </c>
      <c r="CA233" s="58" t="s">
        <v>5811</v>
      </c>
      <c r="CB233" s="58" t="s">
        <v>5811</v>
      </c>
      <c r="CC233" s="58" t="s">
        <v>3071</v>
      </c>
      <c r="CD233" s="58" t="s">
        <v>3071</v>
      </c>
      <c r="CE233" s="58" t="s">
        <v>5738</v>
      </c>
      <c r="CF233" s="58" t="s">
        <v>5739</v>
      </c>
    </row>
    <row r="234" s="58" customFormat="1" spans="1:84">
      <c r="A234" s="58">
        <v>42933</v>
      </c>
      <c r="B234" s="58" t="s">
        <v>3071</v>
      </c>
      <c r="C234" s="58" t="s">
        <v>7650</v>
      </c>
      <c r="D234" s="58" t="s">
        <v>3071</v>
      </c>
      <c r="E234" s="58" t="s">
        <v>5721</v>
      </c>
      <c r="F234" s="58" t="s">
        <v>7651</v>
      </c>
      <c r="G234" s="58" t="s">
        <v>714</v>
      </c>
      <c r="H234" s="58" t="s">
        <v>7601</v>
      </c>
      <c r="I234" s="58">
        <v>900</v>
      </c>
      <c r="J234" s="58" t="s">
        <v>3071</v>
      </c>
      <c r="K234" s="58" t="s">
        <v>3071</v>
      </c>
      <c r="L234" s="58" t="s">
        <v>5773</v>
      </c>
      <c r="M234" s="58" t="s">
        <v>7436</v>
      </c>
      <c r="N234" s="58" t="s">
        <v>7652</v>
      </c>
      <c r="O234" s="58" t="s">
        <v>3071</v>
      </c>
      <c r="P234" s="58" t="s">
        <v>3071</v>
      </c>
      <c r="Q234" s="58" t="s">
        <v>7601</v>
      </c>
      <c r="R234" s="58" t="s">
        <v>7602</v>
      </c>
      <c r="S234" s="58" t="s">
        <v>7603</v>
      </c>
      <c r="T234" s="58" t="s">
        <v>5726</v>
      </c>
      <c r="U234" s="58" t="s">
        <v>3071</v>
      </c>
      <c r="V234" s="58" t="s">
        <v>3068</v>
      </c>
      <c r="W234" s="58" t="s">
        <v>3071</v>
      </c>
      <c r="X234" s="58" t="s">
        <v>7604</v>
      </c>
      <c r="Y234" s="58" t="s">
        <v>5728</v>
      </c>
      <c r="Z234" s="58" t="s">
        <v>7653</v>
      </c>
      <c r="AA234" s="58" t="s">
        <v>7436</v>
      </c>
      <c r="AB234" s="58" t="s">
        <v>3071</v>
      </c>
      <c r="AC234" s="58" t="s">
        <v>6036</v>
      </c>
      <c r="AD234" s="58" t="s">
        <v>3071</v>
      </c>
      <c r="AE234" s="58" t="s">
        <v>3071</v>
      </c>
      <c r="AF234" s="58" t="s">
        <v>3071</v>
      </c>
      <c r="AG234" s="58" t="s">
        <v>3071</v>
      </c>
      <c r="AH234" s="58" t="s">
        <v>3071</v>
      </c>
      <c r="AI234" s="58" t="s">
        <v>3071</v>
      </c>
      <c r="AJ234" s="58" t="s">
        <v>3071</v>
      </c>
      <c r="AK234" s="58" t="s">
        <v>1286</v>
      </c>
      <c r="AL234" s="58" t="s">
        <v>7654</v>
      </c>
      <c r="AM234" s="58" t="s">
        <v>3071</v>
      </c>
      <c r="AN234" s="58" t="s">
        <v>6793</v>
      </c>
      <c r="AO234" s="58" t="s">
        <v>3071</v>
      </c>
      <c r="AP234" s="60">
        <v>45680.740150463</v>
      </c>
      <c r="AQ234" s="58" t="s">
        <v>3071</v>
      </c>
      <c r="AR234" s="58" t="s">
        <v>7116</v>
      </c>
      <c r="AS234" s="58" t="s">
        <v>3098</v>
      </c>
      <c r="AT234" s="58" t="s">
        <v>5730</v>
      </c>
      <c r="AU234" s="58" t="s">
        <v>7655</v>
      </c>
      <c r="AV234" s="58" t="s">
        <v>3071</v>
      </c>
      <c r="AW234" s="60">
        <v>45602.5903240741</v>
      </c>
      <c r="AX234" s="58" t="s">
        <v>7654</v>
      </c>
      <c r="AY234" s="58" t="s">
        <v>5731</v>
      </c>
      <c r="AZ234" s="58" t="s">
        <v>3071</v>
      </c>
      <c r="BA234" s="58" t="s">
        <v>3071</v>
      </c>
      <c r="BB234" s="58" t="s">
        <v>3071</v>
      </c>
      <c r="BC234" s="58" t="s">
        <v>1665</v>
      </c>
      <c r="BD234" s="58" t="s">
        <v>5732</v>
      </c>
      <c r="BE234" s="58" t="s">
        <v>7607</v>
      </c>
      <c r="BF234" s="58" t="s">
        <v>5734</v>
      </c>
      <c r="BG234" s="58" t="s">
        <v>3071</v>
      </c>
      <c r="BH234" s="58" t="s">
        <v>3071</v>
      </c>
      <c r="BI234" s="58" t="s">
        <v>2803</v>
      </c>
      <c r="BJ234" s="58" t="s">
        <v>3071</v>
      </c>
      <c r="BK234" s="58" t="s">
        <v>3071</v>
      </c>
      <c r="BL234" s="58">
        <v>3330417</v>
      </c>
      <c r="BM234" s="58" t="s">
        <v>7656</v>
      </c>
      <c r="BN234" s="58" t="s">
        <v>3071</v>
      </c>
      <c r="BO234" s="58">
        <v>900</v>
      </c>
      <c r="BP234" s="58" t="s">
        <v>7149</v>
      </c>
      <c r="BQ234" s="58" t="s">
        <v>3071</v>
      </c>
      <c r="BR234" s="58" t="s">
        <v>7657</v>
      </c>
      <c r="BS234" s="58" t="s">
        <v>1286</v>
      </c>
      <c r="BT234" s="58" t="s">
        <v>3071</v>
      </c>
      <c r="BU234" s="58" t="s">
        <v>3071</v>
      </c>
      <c r="BV234" s="58" t="s">
        <v>5737</v>
      </c>
      <c r="BW234" s="58" t="s">
        <v>3071</v>
      </c>
      <c r="BX234" s="58">
        <v>900</v>
      </c>
      <c r="BY234" s="58" t="s">
        <v>3071</v>
      </c>
      <c r="BZ234" s="58" t="s">
        <v>3071</v>
      </c>
      <c r="CA234" s="58" t="s">
        <v>5811</v>
      </c>
      <c r="CB234" s="58" t="s">
        <v>5811</v>
      </c>
      <c r="CC234" s="58" t="s">
        <v>3071</v>
      </c>
      <c r="CD234" s="58" t="s">
        <v>3071</v>
      </c>
      <c r="CE234" s="58" t="s">
        <v>5738</v>
      </c>
      <c r="CF234" s="58" t="s">
        <v>5739</v>
      </c>
    </row>
    <row r="235" s="58" customFormat="1" spans="1:84">
      <c r="A235" s="58">
        <v>42934</v>
      </c>
      <c r="B235" s="58" t="s">
        <v>3071</v>
      </c>
      <c r="C235" s="58" t="s">
        <v>7658</v>
      </c>
      <c r="D235" s="58" t="s">
        <v>3071</v>
      </c>
      <c r="E235" s="58" t="s">
        <v>5721</v>
      </c>
      <c r="F235" s="58" t="s">
        <v>7659</v>
      </c>
      <c r="G235" s="58" t="s">
        <v>714</v>
      </c>
      <c r="H235" s="58" t="s">
        <v>4825</v>
      </c>
      <c r="I235" s="58">
        <v>105</v>
      </c>
      <c r="J235" s="58" t="s">
        <v>3071</v>
      </c>
      <c r="K235" s="58" t="s">
        <v>3071</v>
      </c>
      <c r="L235" s="58" t="s">
        <v>5773</v>
      </c>
      <c r="M235" s="58" t="s">
        <v>7436</v>
      </c>
      <c r="N235" s="58" t="s">
        <v>7660</v>
      </c>
      <c r="O235" s="58" t="s">
        <v>3071</v>
      </c>
      <c r="P235" s="58" t="s">
        <v>3071</v>
      </c>
      <c r="Q235" s="58" t="s">
        <v>4825</v>
      </c>
      <c r="R235" s="58" t="s">
        <v>5742</v>
      </c>
      <c r="S235" s="58" t="s">
        <v>5743</v>
      </c>
      <c r="T235" s="58" t="s">
        <v>5726</v>
      </c>
      <c r="U235" s="58" t="s">
        <v>3071</v>
      </c>
      <c r="V235" s="58" t="s">
        <v>3068</v>
      </c>
      <c r="W235" s="58" t="s">
        <v>3071</v>
      </c>
      <c r="X235" s="58" t="s">
        <v>7661</v>
      </c>
      <c r="Y235" s="58" t="s">
        <v>5728</v>
      </c>
      <c r="Z235" s="58" t="s">
        <v>7662</v>
      </c>
      <c r="AA235" s="58" t="s">
        <v>7436</v>
      </c>
      <c r="AB235" s="58" t="s">
        <v>3071</v>
      </c>
      <c r="AC235" s="58" t="s">
        <v>6036</v>
      </c>
      <c r="AD235" s="58" t="s">
        <v>3071</v>
      </c>
      <c r="AE235" s="58" t="s">
        <v>3071</v>
      </c>
      <c r="AF235" s="58" t="s">
        <v>3071</v>
      </c>
      <c r="AG235" s="58" t="s">
        <v>3071</v>
      </c>
      <c r="AH235" s="58" t="s">
        <v>3071</v>
      </c>
      <c r="AI235" s="58" t="s">
        <v>3071</v>
      </c>
      <c r="AJ235" s="58" t="s">
        <v>3071</v>
      </c>
      <c r="AK235" s="58" t="s">
        <v>1286</v>
      </c>
      <c r="AL235" s="58" t="s">
        <v>7663</v>
      </c>
      <c r="AM235" s="58" t="s">
        <v>3071</v>
      </c>
      <c r="AN235" s="58" t="s">
        <v>7664</v>
      </c>
      <c r="AO235" s="58" t="s">
        <v>3071</v>
      </c>
      <c r="AP235" s="60">
        <v>45680.688912037</v>
      </c>
      <c r="AQ235" s="58" t="s">
        <v>3071</v>
      </c>
      <c r="AR235" s="58" t="s">
        <v>7116</v>
      </c>
      <c r="AS235" s="58" t="s">
        <v>3098</v>
      </c>
      <c r="AT235" s="58" t="s">
        <v>5730</v>
      </c>
      <c r="AU235" s="58" t="s">
        <v>7665</v>
      </c>
      <c r="AV235" s="58" t="s">
        <v>3071</v>
      </c>
      <c r="AW235" s="60">
        <v>45597.4750347222</v>
      </c>
      <c r="AX235" s="58" t="s">
        <v>7663</v>
      </c>
      <c r="AY235" s="58" t="s">
        <v>5731</v>
      </c>
      <c r="AZ235" s="58" t="s">
        <v>3071</v>
      </c>
      <c r="BA235" s="58" t="s">
        <v>3071</v>
      </c>
      <c r="BB235" s="58" t="s">
        <v>3071</v>
      </c>
      <c r="BC235" s="58" t="s">
        <v>5745</v>
      </c>
      <c r="BD235" s="58" t="s">
        <v>5732</v>
      </c>
      <c r="BE235" s="58" t="s">
        <v>5746</v>
      </c>
      <c r="BF235" s="58" t="s">
        <v>5734</v>
      </c>
      <c r="BG235" s="58" t="s">
        <v>3071</v>
      </c>
      <c r="BH235" s="58" t="s">
        <v>3071</v>
      </c>
      <c r="BI235" s="58" t="s">
        <v>2803</v>
      </c>
      <c r="BJ235" s="58" t="s">
        <v>3071</v>
      </c>
      <c r="BK235" s="58" t="s">
        <v>3071</v>
      </c>
      <c r="BL235" s="58">
        <v>3334474</v>
      </c>
      <c r="BM235" s="58" t="s">
        <v>7666</v>
      </c>
      <c r="BN235" s="58" t="s">
        <v>3071</v>
      </c>
      <c r="BO235" s="58">
        <v>105</v>
      </c>
      <c r="BP235" s="58" t="s">
        <v>7149</v>
      </c>
      <c r="BQ235" s="58" t="s">
        <v>3071</v>
      </c>
      <c r="BR235" s="58" t="s">
        <v>7667</v>
      </c>
      <c r="BS235" s="58" t="s">
        <v>1286</v>
      </c>
      <c r="BT235" s="58" t="s">
        <v>3071</v>
      </c>
      <c r="BU235" s="58" t="s">
        <v>3071</v>
      </c>
      <c r="BV235" s="58" t="s">
        <v>5737</v>
      </c>
      <c r="BW235" s="58" t="s">
        <v>3071</v>
      </c>
      <c r="BX235" s="58">
        <v>105</v>
      </c>
      <c r="BY235" s="58" t="s">
        <v>3071</v>
      </c>
      <c r="BZ235" s="58" t="s">
        <v>3071</v>
      </c>
      <c r="CA235" s="58" t="s">
        <v>5811</v>
      </c>
      <c r="CB235" s="58" t="s">
        <v>5811</v>
      </c>
      <c r="CC235" s="58" t="s">
        <v>3071</v>
      </c>
      <c r="CD235" s="58" t="s">
        <v>3071</v>
      </c>
      <c r="CE235" s="58" t="s">
        <v>5738</v>
      </c>
      <c r="CF235" s="58" t="s">
        <v>5739</v>
      </c>
    </row>
    <row r="236" s="58" customFormat="1" spans="1:84">
      <c r="A236" s="58">
        <v>42935</v>
      </c>
      <c r="B236" s="58" t="s">
        <v>3071</v>
      </c>
      <c r="C236" s="58" t="s">
        <v>7668</v>
      </c>
      <c r="D236" s="58" t="s">
        <v>3071</v>
      </c>
      <c r="E236" s="58" t="s">
        <v>5721</v>
      </c>
      <c r="F236" s="58" t="s">
        <v>7669</v>
      </c>
      <c r="G236" s="58" t="s">
        <v>714</v>
      </c>
      <c r="H236" s="58" t="s">
        <v>4818</v>
      </c>
      <c r="I236" s="58">
        <v>761.62</v>
      </c>
      <c r="J236" s="58" t="s">
        <v>3071</v>
      </c>
      <c r="K236" s="58" t="s">
        <v>3071</v>
      </c>
      <c r="L236" s="58" t="s">
        <v>5773</v>
      </c>
      <c r="M236" s="58" t="s">
        <v>7436</v>
      </c>
      <c r="N236" s="58" t="s">
        <v>7660</v>
      </c>
      <c r="O236" s="58" t="s">
        <v>3071</v>
      </c>
      <c r="P236" s="58" t="s">
        <v>3071</v>
      </c>
      <c r="Q236" s="58" t="s">
        <v>4818</v>
      </c>
      <c r="R236" s="58" t="s">
        <v>5792</v>
      </c>
      <c r="S236" s="58" t="s">
        <v>5793</v>
      </c>
      <c r="T236" s="58" t="s">
        <v>5726</v>
      </c>
      <c r="U236" s="58" t="s">
        <v>3071</v>
      </c>
      <c r="V236" s="58" t="s">
        <v>3068</v>
      </c>
      <c r="W236" s="58" t="s">
        <v>3071</v>
      </c>
      <c r="X236" s="58" t="s">
        <v>7670</v>
      </c>
      <c r="Y236" s="58" t="s">
        <v>5728</v>
      </c>
      <c r="Z236" s="58" t="s">
        <v>7662</v>
      </c>
      <c r="AA236" s="58" t="s">
        <v>7436</v>
      </c>
      <c r="AB236" s="58" t="s">
        <v>3071</v>
      </c>
      <c r="AC236" s="58" t="s">
        <v>6036</v>
      </c>
      <c r="AD236" s="58" t="s">
        <v>3071</v>
      </c>
      <c r="AE236" s="58" t="s">
        <v>3071</v>
      </c>
      <c r="AF236" s="58" t="s">
        <v>3071</v>
      </c>
      <c r="AG236" s="58" t="s">
        <v>3071</v>
      </c>
      <c r="AH236" s="58" t="s">
        <v>3071</v>
      </c>
      <c r="AI236" s="58" t="s">
        <v>3071</v>
      </c>
      <c r="AJ236" s="58" t="s">
        <v>3071</v>
      </c>
      <c r="AK236" s="58" t="s">
        <v>1286</v>
      </c>
      <c r="AL236" s="58" t="s">
        <v>7671</v>
      </c>
      <c r="AM236" s="58" t="s">
        <v>3071</v>
      </c>
      <c r="AN236" s="58" t="s">
        <v>7672</v>
      </c>
      <c r="AO236" s="58" t="s">
        <v>3071</v>
      </c>
      <c r="AP236" s="60">
        <v>45680.6889236111</v>
      </c>
      <c r="AQ236" s="58" t="s">
        <v>3071</v>
      </c>
      <c r="AR236" s="58" t="s">
        <v>7116</v>
      </c>
      <c r="AS236" s="58" t="s">
        <v>3098</v>
      </c>
      <c r="AT236" s="58" t="s">
        <v>5730</v>
      </c>
      <c r="AU236" s="58" t="s">
        <v>7673</v>
      </c>
      <c r="AV236" s="58" t="s">
        <v>3071</v>
      </c>
      <c r="AW236" s="60">
        <v>45597.4703125</v>
      </c>
      <c r="AX236" s="58" t="s">
        <v>7671</v>
      </c>
      <c r="AY236" s="58" t="s">
        <v>5731</v>
      </c>
      <c r="AZ236" s="58" t="s">
        <v>3071</v>
      </c>
      <c r="BA236" s="58" t="s">
        <v>3071</v>
      </c>
      <c r="BB236" s="58" t="s">
        <v>3071</v>
      </c>
      <c r="BC236" s="58" t="s">
        <v>2151</v>
      </c>
      <c r="BD236" s="58" t="s">
        <v>5732</v>
      </c>
      <c r="BE236" s="58" t="s">
        <v>5795</v>
      </c>
      <c r="BF236" s="58" t="s">
        <v>5734</v>
      </c>
      <c r="BG236" s="58" t="s">
        <v>3071</v>
      </c>
      <c r="BH236" s="58" t="s">
        <v>3071</v>
      </c>
      <c r="BI236" s="58" t="s">
        <v>2803</v>
      </c>
      <c r="BJ236" s="58" t="s">
        <v>3071</v>
      </c>
      <c r="BK236" s="58" t="s">
        <v>3071</v>
      </c>
      <c r="BL236" s="58">
        <v>3343451</v>
      </c>
      <c r="BM236" s="58" t="s">
        <v>7674</v>
      </c>
      <c r="BN236" s="58" t="s">
        <v>3071</v>
      </c>
      <c r="BO236" s="58">
        <v>543.22</v>
      </c>
      <c r="BP236" s="58" t="s">
        <v>7149</v>
      </c>
      <c r="BQ236" s="58" t="s">
        <v>3071</v>
      </c>
      <c r="BR236" s="58" t="s">
        <v>7675</v>
      </c>
      <c r="BS236" s="58" t="s">
        <v>1286</v>
      </c>
      <c r="BT236" s="58" t="s">
        <v>3071</v>
      </c>
      <c r="BU236" s="58" t="s">
        <v>3071</v>
      </c>
      <c r="BV236" s="58" t="s">
        <v>5737</v>
      </c>
      <c r="BW236" s="58" t="s">
        <v>3071</v>
      </c>
      <c r="BX236" s="58">
        <v>543.22</v>
      </c>
      <c r="BY236" s="58" t="s">
        <v>3071</v>
      </c>
      <c r="BZ236" s="58" t="s">
        <v>3071</v>
      </c>
      <c r="CA236" s="58" t="s">
        <v>5811</v>
      </c>
      <c r="CB236" s="58" t="s">
        <v>5811</v>
      </c>
      <c r="CC236" s="58" t="s">
        <v>3071</v>
      </c>
      <c r="CD236" s="58" t="s">
        <v>3071</v>
      </c>
      <c r="CE236" s="58" t="s">
        <v>5738</v>
      </c>
      <c r="CF236" s="58" t="s">
        <v>5739</v>
      </c>
    </row>
    <row r="237" s="58" customFormat="1" spans="1:84">
      <c r="A237" s="58">
        <v>42937</v>
      </c>
      <c r="B237" s="58" t="s">
        <v>3071</v>
      </c>
      <c r="C237" s="58" t="s">
        <v>7676</v>
      </c>
      <c r="D237" s="58" t="s">
        <v>3071</v>
      </c>
      <c r="E237" s="58" t="s">
        <v>5721</v>
      </c>
      <c r="F237" s="58" t="s">
        <v>7677</v>
      </c>
      <c r="G237" s="58" t="s">
        <v>714</v>
      </c>
      <c r="H237" s="58" t="s">
        <v>4825</v>
      </c>
      <c r="I237" s="58">
        <v>4221.1</v>
      </c>
      <c r="J237" s="58" t="s">
        <v>3071</v>
      </c>
      <c r="K237" s="58" t="s">
        <v>3071</v>
      </c>
      <c r="L237" s="58" t="s">
        <v>5773</v>
      </c>
      <c r="M237" s="58" t="s">
        <v>7436</v>
      </c>
      <c r="N237" s="58" t="s">
        <v>7678</v>
      </c>
      <c r="O237" s="58" t="s">
        <v>3071</v>
      </c>
      <c r="P237" s="58" t="s">
        <v>3071</v>
      </c>
      <c r="Q237" s="58" t="s">
        <v>4825</v>
      </c>
      <c r="R237" s="58" t="s">
        <v>5742</v>
      </c>
      <c r="S237" s="58" t="s">
        <v>5743</v>
      </c>
      <c r="T237" s="58" t="s">
        <v>5726</v>
      </c>
      <c r="U237" s="58" t="s">
        <v>3071</v>
      </c>
      <c r="V237" s="58" t="s">
        <v>3068</v>
      </c>
      <c r="W237" s="58" t="s">
        <v>3071</v>
      </c>
      <c r="X237" s="58" t="s">
        <v>7679</v>
      </c>
      <c r="Y237" s="58" t="s">
        <v>5728</v>
      </c>
      <c r="Z237" s="58" t="s">
        <v>7680</v>
      </c>
      <c r="AA237" s="58" t="s">
        <v>7436</v>
      </c>
      <c r="AB237" s="58" t="s">
        <v>3071</v>
      </c>
      <c r="AC237" s="58" t="s">
        <v>6036</v>
      </c>
      <c r="AD237" s="58" t="s">
        <v>3071</v>
      </c>
      <c r="AE237" s="58" t="s">
        <v>3071</v>
      </c>
      <c r="AF237" s="58" t="s">
        <v>3071</v>
      </c>
      <c r="AG237" s="58" t="s">
        <v>3071</v>
      </c>
      <c r="AH237" s="58" t="s">
        <v>3071</v>
      </c>
      <c r="AI237" s="58" t="s">
        <v>3071</v>
      </c>
      <c r="AJ237" s="58" t="s">
        <v>3071</v>
      </c>
      <c r="AK237" s="58" t="s">
        <v>1286</v>
      </c>
      <c r="AL237" s="58" t="s">
        <v>7681</v>
      </c>
      <c r="AM237" s="58" t="s">
        <v>3071</v>
      </c>
      <c r="AN237" s="58" t="s">
        <v>7682</v>
      </c>
      <c r="AO237" s="58" t="s">
        <v>3071</v>
      </c>
      <c r="AP237" s="60">
        <v>45680.6900231481</v>
      </c>
      <c r="AQ237" s="58" t="s">
        <v>3071</v>
      </c>
      <c r="AR237" s="58" t="s">
        <v>7116</v>
      </c>
      <c r="AS237" s="58" t="s">
        <v>3098</v>
      </c>
      <c r="AT237" s="58" t="s">
        <v>5730</v>
      </c>
      <c r="AU237" s="58" t="s">
        <v>7683</v>
      </c>
      <c r="AV237" s="58" t="s">
        <v>3071</v>
      </c>
      <c r="AW237" s="60">
        <v>45590.6428935185</v>
      </c>
      <c r="AX237" s="58" t="s">
        <v>7681</v>
      </c>
      <c r="AY237" s="58" t="s">
        <v>5731</v>
      </c>
      <c r="AZ237" s="58" t="s">
        <v>3071</v>
      </c>
      <c r="BA237" s="58" t="s">
        <v>3071</v>
      </c>
      <c r="BB237" s="58" t="s">
        <v>3071</v>
      </c>
      <c r="BC237" s="58" t="s">
        <v>5745</v>
      </c>
      <c r="BD237" s="58" t="s">
        <v>5732</v>
      </c>
      <c r="BE237" s="58" t="s">
        <v>5746</v>
      </c>
      <c r="BF237" s="58" t="s">
        <v>5734</v>
      </c>
      <c r="BG237" s="58" t="s">
        <v>3071</v>
      </c>
      <c r="BH237" s="58" t="s">
        <v>3071</v>
      </c>
      <c r="BI237" s="58" t="s">
        <v>2803</v>
      </c>
      <c r="BJ237" s="58" t="s">
        <v>3071</v>
      </c>
      <c r="BK237" s="58" t="s">
        <v>3071</v>
      </c>
      <c r="BL237" s="58">
        <v>3329698</v>
      </c>
      <c r="BM237" s="58" t="s">
        <v>7684</v>
      </c>
      <c r="BN237" s="58" t="s">
        <v>3071</v>
      </c>
      <c r="BO237" s="58">
        <v>708.9</v>
      </c>
      <c r="BP237" s="58" t="s">
        <v>7149</v>
      </c>
      <c r="BQ237" s="58" t="s">
        <v>3071</v>
      </c>
      <c r="BR237" s="58" t="s">
        <v>7685</v>
      </c>
      <c r="BS237" s="58" t="s">
        <v>1286</v>
      </c>
      <c r="BT237" s="58" t="s">
        <v>3071</v>
      </c>
      <c r="BU237" s="58" t="s">
        <v>3071</v>
      </c>
      <c r="BV237" s="58" t="s">
        <v>5737</v>
      </c>
      <c r="BW237" s="58" t="s">
        <v>3071</v>
      </c>
      <c r="BX237" s="58">
        <v>708.9</v>
      </c>
      <c r="BY237" s="58" t="s">
        <v>3071</v>
      </c>
      <c r="BZ237" s="58" t="s">
        <v>3071</v>
      </c>
      <c r="CA237" s="58" t="s">
        <v>5811</v>
      </c>
      <c r="CB237" s="58" t="s">
        <v>5811</v>
      </c>
      <c r="CC237" s="58" t="s">
        <v>3071</v>
      </c>
      <c r="CD237" s="58" t="s">
        <v>3071</v>
      </c>
      <c r="CE237" s="58" t="s">
        <v>5738</v>
      </c>
      <c r="CF237" s="58" t="s">
        <v>5739</v>
      </c>
    </row>
    <row r="238" s="58" customFormat="1" spans="1:84">
      <c r="A238" s="58">
        <v>42945</v>
      </c>
      <c r="B238" s="58" t="s">
        <v>3071</v>
      </c>
      <c r="C238" s="58" t="s">
        <v>7686</v>
      </c>
      <c r="D238" s="58" t="s">
        <v>3071</v>
      </c>
      <c r="E238" s="58" t="s">
        <v>5721</v>
      </c>
      <c r="F238" s="58" t="s">
        <v>7687</v>
      </c>
      <c r="G238" s="58" t="s">
        <v>714</v>
      </c>
      <c r="H238" s="58" t="s">
        <v>5308</v>
      </c>
      <c r="I238" s="58">
        <v>3540</v>
      </c>
      <c r="J238" s="58" t="s">
        <v>3071</v>
      </c>
      <c r="K238" s="58" t="s">
        <v>3071</v>
      </c>
      <c r="L238" s="58" t="s">
        <v>5773</v>
      </c>
      <c r="M238" s="58" t="s">
        <v>7436</v>
      </c>
      <c r="N238" s="58" t="s">
        <v>7678</v>
      </c>
      <c r="O238" s="58" t="s">
        <v>3071</v>
      </c>
      <c r="P238" s="58" t="s">
        <v>3071</v>
      </c>
      <c r="Q238" s="58" t="s">
        <v>5308</v>
      </c>
      <c r="R238" s="58" t="s">
        <v>6402</v>
      </c>
      <c r="S238" s="58" t="s">
        <v>6403</v>
      </c>
      <c r="T238" s="58" t="s">
        <v>5726</v>
      </c>
      <c r="U238" s="58" t="s">
        <v>3071</v>
      </c>
      <c r="V238" s="58" t="s">
        <v>3068</v>
      </c>
      <c r="W238" s="58" t="s">
        <v>3071</v>
      </c>
      <c r="X238" s="58" t="s">
        <v>7688</v>
      </c>
      <c r="Y238" s="58" t="s">
        <v>5728</v>
      </c>
      <c r="Z238" s="58" t="s">
        <v>7680</v>
      </c>
      <c r="AA238" s="58" t="s">
        <v>7436</v>
      </c>
      <c r="AB238" s="58" t="s">
        <v>3071</v>
      </c>
      <c r="AC238" s="58" t="s">
        <v>6036</v>
      </c>
      <c r="AD238" s="58" t="s">
        <v>3071</v>
      </c>
      <c r="AE238" s="58" t="s">
        <v>3071</v>
      </c>
      <c r="AF238" s="58" t="s">
        <v>3071</v>
      </c>
      <c r="AG238" s="58" t="s">
        <v>3071</v>
      </c>
      <c r="AH238" s="58" t="s">
        <v>3071</v>
      </c>
      <c r="AI238" s="58" t="s">
        <v>3071</v>
      </c>
      <c r="AJ238" s="58" t="s">
        <v>3071</v>
      </c>
      <c r="AK238" s="58" t="s">
        <v>1286</v>
      </c>
      <c r="AL238" s="58" t="s">
        <v>7689</v>
      </c>
      <c r="AM238" s="58" t="s">
        <v>3071</v>
      </c>
      <c r="AN238" s="58" t="s">
        <v>6396</v>
      </c>
      <c r="AO238" s="58" t="s">
        <v>3071</v>
      </c>
      <c r="AP238" s="60">
        <v>45680.6899768518</v>
      </c>
      <c r="AQ238" s="58" t="s">
        <v>3071</v>
      </c>
      <c r="AR238" s="58" t="s">
        <v>7116</v>
      </c>
      <c r="AS238" s="58" t="s">
        <v>3098</v>
      </c>
      <c r="AT238" s="58" t="s">
        <v>5730</v>
      </c>
      <c r="AU238" s="58" t="s">
        <v>7690</v>
      </c>
      <c r="AV238" s="58" t="s">
        <v>3071</v>
      </c>
      <c r="AW238" s="60">
        <v>45590.6427430556</v>
      </c>
      <c r="AX238" s="58" t="s">
        <v>7689</v>
      </c>
      <c r="AY238" s="58" t="s">
        <v>5731</v>
      </c>
      <c r="AZ238" s="58" t="s">
        <v>3071</v>
      </c>
      <c r="BA238" s="58" t="s">
        <v>3071</v>
      </c>
      <c r="BB238" s="58" t="s">
        <v>3071</v>
      </c>
      <c r="BC238" s="58" t="s">
        <v>3173</v>
      </c>
      <c r="BD238" s="58" t="s">
        <v>5963</v>
      </c>
      <c r="BE238" s="58" t="s">
        <v>3071</v>
      </c>
      <c r="BF238" s="58" t="s">
        <v>5734</v>
      </c>
      <c r="BG238" s="58" t="s">
        <v>3071</v>
      </c>
      <c r="BH238" s="58" t="s">
        <v>3071</v>
      </c>
      <c r="BI238" s="58" t="s">
        <v>2803</v>
      </c>
      <c r="BJ238" s="58" t="s">
        <v>3071</v>
      </c>
      <c r="BK238" s="58" t="s">
        <v>3071</v>
      </c>
      <c r="BL238" s="58">
        <v>3222003</v>
      </c>
      <c r="BM238" s="58" t="s">
        <v>7691</v>
      </c>
      <c r="BN238" s="58" t="s">
        <v>3071</v>
      </c>
      <c r="BO238" s="58">
        <v>3540</v>
      </c>
      <c r="BP238" s="58" t="s">
        <v>7149</v>
      </c>
      <c r="BQ238" s="58" t="s">
        <v>3071</v>
      </c>
      <c r="BR238" s="58" t="s">
        <v>7692</v>
      </c>
      <c r="BS238" s="58" t="s">
        <v>1286</v>
      </c>
      <c r="BT238" s="58" t="s">
        <v>3071</v>
      </c>
      <c r="BU238" s="58" t="s">
        <v>3071</v>
      </c>
      <c r="BV238" s="58" t="s">
        <v>5737</v>
      </c>
      <c r="BW238" s="58" t="s">
        <v>3071</v>
      </c>
      <c r="BX238" s="58">
        <v>3540</v>
      </c>
      <c r="BY238" s="58" t="s">
        <v>3071</v>
      </c>
      <c r="BZ238" s="58" t="s">
        <v>3071</v>
      </c>
      <c r="CA238" s="58" t="s">
        <v>5811</v>
      </c>
      <c r="CB238" s="58" t="s">
        <v>5811</v>
      </c>
      <c r="CC238" s="58" t="s">
        <v>3071</v>
      </c>
      <c r="CD238" s="58" t="s">
        <v>3071</v>
      </c>
      <c r="CE238" s="58" t="s">
        <v>5738</v>
      </c>
      <c r="CF238" s="58" t="s">
        <v>5739</v>
      </c>
    </row>
    <row r="239" s="58" customFormat="1" spans="1:84">
      <c r="A239" s="58">
        <v>42946</v>
      </c>
      <c r="B239" s="58" t="s">
        <v>3071</v>
      </c>
      <c r="C239" s="58" t="s">
        <v>7693</v>
      </c>
      <c r="D239" s="58" t="s">
        <v>3071</v>
      </c>
      <c r="E239" s="58" t="s">
        <v>5721</v>
      </c>
      <c r="F239" s="58" t="s">
        <v>7694</v>
      </c>
      <c r="G239" s="58" t="s">
        <v>714</v>
      </c>
      <c r="H239" s="58" t="s">
        <v>3261</v>
      </c>
      <c r="I239" s="58">
        <v>2082.9</v>
      </c>
      <c r="J239" s="58" t="s">
        <v>3071</v>
      </c>
      <c r="K239" s="58" t="s">
        <v>3071</v>
      </c>
      <c r="L239" s="58" t="s">
        <v>5773</v>
      </c>
      <c r="M239" s="58" t="s">
        <v>7436</v>
      </c>
      <c r="N239" s="58" t="s">
        <v>7635</v>
      </c>
      <c r="O239" s="58" t="s">
        <v>3071</v>
      </c>
      <c r="P239" s="58" t="s">
        <v>3071</v>
      </c>
      <c r="Q239" s="58" t="s">
        <v>3261</v>
      </c>
      <c r="R239" s="58" t="s">
        <v>5882</v>
      </c>
      <c r="S239" s="58" t="s">
        <v>5848</v>
      </c>
      <c r="T239" s="58" t="s">
        <v>5726</v>
      </c>
      <c r="U239" s="58" t="s">
        <v>3071</v>
      </c>
      <c r="V239" s="58" t="s">
        <v>3068</v>
      </c>
      <c r="W239" s="58" t="s">
        <v>3071</v>
      </c>
      <c r="X239" s="58" t="s">
        <v>7695</v>
      </c>
      <c r="Y239" s="58" t="s">
        <v>5728</v>
      </c>
      <c r="Z239" s="58" t="s">
        <v>7696</v>
      </c>
      <c r="AA239" s="58" t="s">
        <v>7436</v>
      </c>
      <c r="AB239" s="58" t="s">
        <v>3071</v>
      </c>
      <c r="AC239" s="58" t="s">
        <v>6036</v>
      </c>
      <c r="AD239" s="58" t="s">
        <v>3071</v>
      </c>
      <c r="AE239" s="58" t="s">
        <v>3071</v>
      </c>
      <c r="AF239" s="58" t="s">
        <v>3071</v>
      </c>
      <c r="AG239" s="58" t="s">
        <v>3071</v>
      </c>
      <c r="AH239" s="58" t="s">
        <v>3071</v>
      </c>
      <c r="AI239" s="58" t="s">
        <v>3071</v>
      </c>
      <c r="AJ239" s="58" t="s">
        <v>3071</v>
      </c>
      <c r="AK239" s="58" t="s">
        <v>1286</v>
      </c>
      <c r="AL239" s="58" t="s">
        <v>7697</v>
      </c>
      <c r="AM239" s="58" t="s">
        <v>3071</v>
      </c>
      <c r="AN239" s="58" t="s">
        <v>6230</v>
      </c>
      <c r="AO239" s="58" t="s">
        <v>3071</v>
      </c>
      <c r="AP239" s="60">
        <v>45680.6891435185</v>
      </c>
      <c r="AQ239" s="58" t="s">
        <v>3071</v>
      </c>
      <c r="AR239" s="58" t="s">
        <v>7116</v>
      </c>
      <c r="AS239" s="58" t="s">
        <v>3098</v>
      </c>
      <c r="AT239" s="58" t="s">
        <v>5730</v>
      </c>
      <c r="AU239" s="58" t="s">
        <v>7698</v>
      </c>
      <c r="AV239" s="58" t="s">
        <v>3071</v>
      </c>
      <c r="AW239" s="60">
        <v>45589.4052893519</v>
      </c>
      <c r="AX239" s="58" t="s">
        <v>7697</v>
      </c>
      <c r="AY239" s="58" t="s">
        <v>5731</v>
      </c>
      <c r="AZ239" s="58" t="s">
        <v>3071</v>
      </c>
      <c r="BA239" s="58" t="s">
        <v>3071</v>
      </c>
      <c r="BB239" s="58" t="s">
        <v>3071</v>
      </c>
      <c r="BC239" s="58" t="s">
        <v>3250</v>
      </c>
      <c r="BD239" s="58" t="s">
        <v>5884</v>
      </c>
      <c r="BE239" s="58" t="s">
        <v>2855</v>
      </c>
      <c r="BF239" s="58" t="s">
        <v>5734</v>
      </c>
      <c r="BG239" s="58" t="s">
        <v>3071</v>
      </c>
      <c r="BH239" s="58" t="s">
        <v>3071</v>
      </c>
      <c r="BI239" s="58" t="s">
        <v>2803</v>
      </c>
      <c r="BJ239" s="58" t="s">
        <v>3071</v>
      </c>
      <c r="BK239" s="58" t="s">
        <v>3071</v>
      </c>
      <c r="BL239" s="58">
        <v>3118247</v>
      </c>
      <c r="BM239" s="58" t="s">
        <v>7699</v>
      </c>
      <c r="BN239" s="58" t="s">
        <v>3071</v>
      </c>
      <c r="BO239" s="58">
        <v>2082.9</v>
      </c>
      <c r="BP239" s="58" t="s">
        <v>7149</v>
      </c>
      <c r="BQ239" s="58" t="s">
        <v>3071</v>
      </c>
      <c r="BR239" s="58" t="s">
        <v>7700</v>
      </c>
      <c r="BS239" s="58" t="s">
        <v>1286</v>
      </c>
      <c r="BT239" s="58" t="s">
        <v>3071</v>
      </c>
      <c r="BU239" s="58" t="s">
        <v>3071</v>
      </c>
      <c r="BV239" s="58" t="s">
        <v>5737</v>
      </c>
      <c r="BW239" s="58" t="s">
        <v>3071</v>
      </c>
      <c r="BX239" s="58">
        <v>2082.9</v>
      </c>
      <c r="BY239" s="58" t="s">
        <v>3071</v>
      </c>
      <c r="BZ239" s="58" t="s">
        <v>3071</v>
      </c>
      <c r="CA239" s="58" t="s">
        <v>5811</v>
      </c>
      <c r="CB239" s="58" t="s">
        <v>5811</v>
      </c>
      <c r="CC239" s="58" t="s">
        <v>3071</v>
      </c>
      <c r="CD239" s="58" t="s">
        <v>3071</v>
      </c>
      <c r="CE239" s="58" t="s">
        <v>5738</v>
      </c>
      <c r="CF239" s="58" t="s">
        <v>5739</v>
      </c>
    </row>
    <row r="240" s="58" customFormat="1" spans="1:84">
      <c r="A240" s="58">
        <v>42947</v>
      </c>
      <c r="B240" s="58" t="s">
        <v>3071</v>
      </c>
      <c r="C240" s="58" t="s">
        <v>7701</v>
      </c>
      <c r="D240" s="58" t="s">
        <v>3071</v>
      </c>
      <c r="E240" s="58" t="s">
        <v>5721</v>
      </c>
      <c r="F240" s="58" t="s">
        <v>7702</v>
      </c>
      <c r="G240" s="58" t="s">
        <v>714</v>
      </c>
      <c r="H240" s="58" t="s">
        <v>3963</v>
      </c>
      <c r="I240" s="58">
        <v>4200</v>
      </c>
      <c r="J240" s="58" t="s">
        <v>3071</v>
      </c>
      <c r="K240" s="58" t="s">
        <v>3071</v>
      </c>
      <c r="L240" s="58" t="s">
        <v>5773</v>
      </c>
      <c r="M240" s="58" t="s">
        <v>7436</v>
      </c>
      <c r="N240" s="58" t="s">
        <v>7635</v>
      </c>
      <c r="O240" s="58" t="s">
        <v>3071</v>
      </c>
      <c r="P240" s="58" t="s">
        <v>3071</v>
      </c>
      <c r="Q240" s="58" t="s">
        <v>3963</v>
      </c>
      <c r="R240" s="58" t="s">
        <v>6087</v>
      </c>
      <c r="S240" s="58" t="s">
        <v>6088</v>
      </c>
      <c r="T240" s="58" t="s">
        <v>5726</v>
      </c>
      <c r="U240" s="58" t="s">
        <v>3071</v>
      </c>
      <c r="V240" s="58" t="s">
        <v>3068</v>
      </c>
      <c r="W240" s="58" t="s">
        <v>3071</v>
      </c>
      <c r="X240" s="58" t="s">
        <v>7703</v>
      </c>
      <c r="Y240" s="58" t="s">
        <v>5728</v>
      </c>
      <c r="Z240" s="58" t="s">
        <v>7696</v>
      </c>
      <c r="AA240" s="58" t="s">
        <v>7436</v>
      </c>
      <c r="AB240" s="58" t="s">
        <v>3071</v>
      </c>
      <c r="AC240" s="58" t="s">
        <v>6036</v>
      </c>
      <c r="AD240" s="58" t="s">
        <v>3071</v>
      </c>
      <c r="AE240" s="58" t="s">
        <v>3071</v>
      </c>
      <c r="AF240" s="58" t="s">
        <v>3071</v>
      </c>
      <c r="AG240" s="58" t="s">
        <v>3071</v>
      </c>
      <c r="AH240" s="58" t="s">
        <v>3071</v>
      </c>
      <c r="AI240" s="58" t="s">
        <v>3071</v>
      </c>
      <c r="AJ240" s="58" t="s">
        <v>3071</v>
      </c>
      <c r="AK240" s="58" t="s">
        <v>1286</v>
      </c>
      <c r="AL240" s="58" t="s">
        <v>7704</v>
      </c>
      <c r="AM240" s="58" t="s">
        <v>3071</v>
      </c>
      <c r="AN240" s="58" t="s">
        <v>6549</v>
      </c>
      <c r="AO240" s="58" t="s">
        <v>3071</v>
      </c>
      <c r="AP240" s="60">
        <v>45680.7401851852</v>
      </c>
      <c r="AQ240" s="58" t="s">
        <v>3071</v>
      </c>
      <c r="AR240" s="58" t="s">
        <v>7116</v>
      </c>
      <c r="AS240" s="58" t="s">
        <v>3098</v>
      </c>
      <c r="AT240" s="58" t="s">
        <v>5730</v>
      </c>
      <c r="AU240" s="58" t="s">
        <v>7705</v>
      </c>
      <c r="AV240" s="58" t="s">
        <v>3071</v>
      </c>
      <c r="AW240" s="60">
        <v>45589.3998842593</v>
      </c>
      <c r="AX240" s="58" t="s">
        <v>7704</v>
      </c>
      <c r="AY240" s="58" t="s">
        <v>5731</v>
      </c>
      <c r="AZ240" s="58" t="s">
        <v>3071</v>
      </c>
      <c r="BA240" s="58" t="s">
        <v>3071</v>
      </c>
      <c r="BB240" s="58" t="s">
        <v>3071</v>
      </c>
      <c r="BC240" s="58" t="s">
        <v>3952</v>
      </c>
      <c r="BD240" s="58" t="s">
        <v>5963</v>
      </c>
      <c r="BE240" s="58" t="s">
        <v>2857</v>
      </c>
      <c r="BF240" s="58" t="s">
        <v>5734</v>
      </c>
      <c r="BG240" s="58" t="s">
        <v>3071</v>
      </c>
      <c r="BH240" s="58" t="s">
        <v>3071</v>
      </c>
      <c r="BI240" s="58" t="s">
        <v>2803</v>
      </c>
      <c r="BJ240" s="58" t="s">
        <v>3071</v>
      </c>
      <c r="BK240" s="58" t="s">
        <v>3071</v>
      </c>
      <c r="BL240" s="58">
        <v>3108813</v>
      </c>
      <c r="BM240" s="58" t="s">
        <v>7706</v>
      </c>
      <c r="BN240" s="58" t="s">
        <v>3071</v>
      </c>
      <c r="BO240" s="58">
        <v>4200</v>
      </c>
      <c r="BP240" s="58" t="s">
        <v>7149</v>
      </c>
      <c r="BQ240" s="58" t="s">
        <v>3071</v>
      </c>
      <c r="BR240" s="58" t="s">
        <v>7707</v>
      </c>
      <c r="BS240" s="58" t="s">
        <v>1286</v>
      </c>
      <c r="BT240" s="58" t="s">
        <v>3071</v>
      </c>
      <c r="BU240" s="58" t="s">
        <v>3071</v>
      </c>
      <c r="BV240" s="58" t="s">
        <v>5737</v>
      </c>
      <c r="BW240" s="58" t="s">
        <v>3071</v>
      </c>
      <c r="BX240" s="58">
        <v>4200</v>
      </c>
      <c r="BY240" s="58" t="s">
        <v>3071</v>
      </c>
      <c r="BZ240" s="58" t="s">
        <v>3071</v>
      </c>
      <c r="CA240" s="58" t="s">
        <v>5811</v>
      </c>
      <c r="CB240" s="58" t="s">
        <v>5811</v>
      </c>
      <c r="CC240" s="58" t="s">
        <v>3071</v>
      </c>
      <c r="CD240" s="58" t="s">
        <v>3071</v>
      </c>
      <c r="CE240" s="58" t="s">
        <v>5738</v>
      </c>
      <c r="CF240" s="58" t="s">
        <v>5739</v>
      </c>
    </row>
    <row r="241" s="58" customFormat="1" spans="1:84">
      <c r="A241" s="58">
        <v>42948</v>
      </c>
      <c r="B241" s="58" t="s">
        <v>3071</v>
      </c>
      <c r="C241" s="58" t="s">
        <v>7708</v>
      </c>
      <c r="D241" s="58" t="s">
        <v>3071</v>
      </c>
      <c r="E241" s="58" t="s">
        <v>5721</v>
      </c>
      <c r="F241" s="58" t="s">
        <v>7709</v>
      </c>
      <c r="G241" s="58" t="s">
        <v>714</v>
      </c>
      <c r="H241" s="58" t="s">
        <v>3276</v>
      </c>
      <c r="I241" s="58">
        <v>2140.63</v>
      </c>
      <c r="J241" s="58" t="s">
        <v>3071</v>
      </c>
      <c r="K241" s="58" t="s">
        <v>3071</v>
      </c>
      <c r="L241" s="58" t="s">
        <v>5773</v>
      </c>
      <c r="M241" s="58" t="s">
        <v>7436</v>
      </c>
      <c r="N241" s="58" t="s">
        <v>7635</v>
      </c>
      <c r="O241" s="58" t="s">
        <v>3071</v>
      </c>
      <c r="P241" s="58" t="s">
        <v>3071</v>
      </c>
      <c r="Q241" s="58" t="s">
        <v>3276</v>
      </c>
      <c r="R241" s="58" t="s">
        <v>5889</v>
      </c>
      <c r="S241" s="58" t="s">
        <v>5890</v>
      </c>
      <c r="T241" s="58" t="s">
        <v>5726</v>
      </c>
      <c r="U241" s="58" t="s">
        <v>3071</v>
      </c>
      <c r="V241" s="58" t="s">
        <v>3068</v>
      </c>
      <c r="W241" s="58" t="s">
        <v>3071</v>
      </c>
      <c r="X241" s="58" t="s">
        <v>7710</v>
      </c>
      <c r="Y241" s="58" t="s">
        <v>5728</v>
      </c>
      <c r="Z241" s="58" t="s">
        <v>7635</v>
      </c>
      <c r="AA241" s="58" t="s">
        <v>7436</v>
      </c>
      <c r="AB241" s="58" t="s">
        <v>3071</v>
      </c>
      <c r="AC241" s="58" t="s">
        <v>6036</v>
      </c>
      <c r="AD241" s="58" t="s">
        <v>3071</v>
      </c>
      <c r="AE241" s="58" t="s">
        <v>3071</v>
      </c>
      <c r="AF241" s="58" t="s">
        <v>3071</v>
      </c>
      <c r="AG241" s="58" t="s">
        <v>3071</v>
      </c>
      <c r="AH241" s="58" t="s">
        <v>3071</v>
      </c>
      <c r="AI241" s="58" t="s">
        <v>3071</v>
      </c>
      <c r="AJ241" s="58" t="s">
        <v>3071</v>
      </c>
      <c r="AK241" s="58" t="s">
        <v>1286</v>
      </c>
      <c r="AL241" s="58" t="s">
        <v>7711</v>
      </c>
      <c r="AM241" s="58" t="s">
        <v>3071</v>
      </c>
      <c r="AN241" s="58" t="s">
        <v>6024</v>
      </c>
      <c r="AO241" s="58" t="s">
        <v>3071</v>
      </c>
      <c r="AP241" s="60">
        <v>45680.6891666667</v>
      </c>
      <c r="AQ241" s="58" t="s">
        <v>3071</v>
      </c>
      <c r="AR241" s="58" t="s">
        <v>7116</v>
      </c>
      <c r="AS241" s="58" t="s">
        <v>3098</v>
      </c>
      <c r="AT241" s="58" t="s">
        <v>5730</v>
      </c>
      <c r="AU241" s="58" t="s">
        <v>7712</v>
      </c>
      <c r="AV241" s="58" t="s">
        <v>3071</v>
      </c>
      <c r="AW241" s="60">
        <v>45587.6487847222</v>
      </c>
      <c r="AX241" s="58" t="s">
        <v>7711</v>
      </c>
      <c r="AY241" s="58" t="s">
        <v>5731</v>
      </c>
      <c r="AZ241" s="58" t="s">
        <v>3071</v>
      </c>
      <c r="BA241" s="58" t="s">
        <v>3071</v>
      </c>
      <c r="BB241" s="58" t="s">
        <v>3071</v>
      </c>
      <c r="BC241" s="58" t="s">
        <v>3265</v>
      </c>
      <c r="BD241" s="58" t="s">
        <v>5892</v>
      </c>
      <c r="BE241" s="58" t="s">
        <v>2851</v>
      </c>
      <c r="BF241" s="58" t="s">
        <v>5734</v>
      </c>
      <c r="BG241" s="58" t="s">
        <v>3071</v>
      </c>
      <c r="BH241" s="58" t="s">
        <v>3071</v>
      </c>
      <c r="BI241" s="58" t="s">
        <v>2803</v>
      </c>
      <c r="BJ241" s="58" t="s">
        <v>3071</v>
      </c>
      <c r="BK241" s="58" t="s">
        <v>3071</v>
      </c>
      <c r="BL241" s="58">
        <v>3118246</v>
      </c>
      <c r="BM241" s="58" t="s">
        <v>7713</v>
      </c>
      <c r="BN241" s="58" t="s">
        <v>3071</v>
      </c>
      <c r="BO241" s="58">
        <v>2140.63</v>
      </c>
      <c r="BP241" s="58" t="s">
        <v>7149</v>
      </c>
      <c r="BQ241" s="58" t="s">
        <v>3071</v>
      </c>
      <c r="BR241" s="58" t="s">
        <v>7714</v>
      </c>
      <c r="BS241" s="58" t="s">
        <v>1286</v>
      </c>
      <c r="BT241" s="58" t="s">
        <v>3071</v>
      </c>
      <c r="BU241" s="58" t="s">
        <v>3071</v>
      </c>
      <c r="BV241" s="58" t="s">
        <v>5737</v>
      </c>
      <c r="BW241" s="58" t="s">
        <v>3071</v>
      </c>
      <c r="BX241" s="58">
        <v>2140.63</v>
      </c>
      <c r="BY241" s="58" t="s">
        <v>3071</v>
      </c>
      <c r="BZ241" s="58" t="s">
        <v>3071</v>
      </c>
      <c r="CA241" s="58" t="s">
        <v>5811</v>
      </c>
      <c r="CB241" s="58" t="s">
        <v>5811</v>
      </c>
      <c r="CC241" s="58" t="s">
        <v>3071</v>
      </c>
      <c r="CD241" s="58" t="s">
        <v>3071</v>
      </c>
      <c r="CE241" s="58" t="s">
        <v>5738</v>
      </c>
      <c r="CF241" s="58" t="s">
        <v>5739</v>
      </c>
    </row>
    <row r="242" s="58" customFormat="1" spans="1:84">
      <c r="A242" s="58">
        <v>42949</v>
      </c>
      <c r="B242" s="58" t="s">
        <v>3071</v>
      </c>
      <c r="C242" s="58" t="s">
        <v>7715</v>
      </c>
      <c r="D242" s="58" t="s">
        <v>3071</v>
      </c>
      <c r="E242" s="58" t="s">
        <v>5721</v>
      </c>
      <c r="F242" s="58" t="s">
        <v>7716</v>
      </c>
      <c r="G242" s="58" t="s">
        <v>714</v>
      </c>
      <c r="H242" s="58" t="s">
        <v>3101</v>
      </c>
      <c r="I242" s="58">
        <v>127857</v>
      </c>
      <c r="J242" s="58" t="s">
        <v>3071</v>
      </c>
      <c r="K242" s="58" t="s">
        <v>3071</v>
      </c>
      <c r="L242" s="58" t="s">
        <v>5773</v>
      </c>
      <c r="M242" s="58" t="s">
        <v>7436</v>
      </c>
      <c r="N242" s="58" t="s">
        <v>7644</v>
      </c>
      <c r="O242" s="58" t="s">
        <v>3071</v>
      </c>
      <c r="P242" s="58" t="s">
        <v>3071</v>
      </c>
      <c r="Q242" s="58" t="s">
        <v>3101</v>
      </c>
      <c r="R242" s="58" t="s">
        <v>6052</v>
      </c>
      <c r="S242" s="58" t="s">
        <v>6053</v>
      </c>
      <c r="T242" s="58" t="s">
        <v>5726</v>
      </c>
      <c r="U242" s="58" t="s">
        <v>3071</v>
      </c>
      <c r="V242" s="58" t="s">
        <v>3068</v>
      </c>
      <c r="W242" s="58" t="s">
        <v>3071</v>
      </c>
      <c r="X242" s="58" t="s">
        <v>7717</v>
      </c>
      <c r="Y242" s="58" t="s">
        <v>5728</v>
      </c>
      <c r="Z242" s="58" t="s">
        <v>7635</v>
      </c>
      <c r="AA242" s="58" t="s">
        <v>7436</v>
      </c>
      <c r="AB242" s="58" t="s">
        <v>3071</v>
      </c>
      <c r="AC242" s="58" t="s">
        <v>6036</v>
      </c>
      <c r="AD242" s="58" t="s">
        <v>3071</v>
      </c>
      <c r="AE242" s="58" t="s">
        <v>3071</v>
      </c>
      <c r="AF242" s="58" t="s">
        <v>3071</v>
      </c>
      <c r="AG242" s="58" t="s">
        <v>3071</v>
      </c>
      <c r="AH242" s="58" t="s">
        <v>3071</v>
      </c>
      <c r="AI242" s="58" t="s">
        <v>3071</v>
      </c>
      <c r="AJ242" s="58" t="s">
        <v>3071</v>
      </c>
      <c r="AK242" s="58" t="s">
        <v>1286</v>
      </c>
      <c r="AL242" s="58" t="s">
        <v>7718</v>
      </c>
      <c r="AM242" s="58" t="s">
        <v>3071</v>
      </c>
      <c r="AN242" s="58" t="s">
        <v>6173</v>
      </c>
      <c r="AO242" s="58" t="s">
        <v>3071</v>
      </c>
      <c r="AP242" s="60">
        <v>45680.688599537</v>
      </c>
      <c r="AQ242" s="58" t="s">
        <v>3071</v>
      </c>
      <c r="AR242" s="58" t="s">
        <v>7116</v>
      </c>
      <c r="AS242" s="58" t="s">
        <v>3098</v>
      </c>
      <c r="AT242" s="58" t="s">
        <v>5730</v>
      </c>
      <c r="AU242" s="58" t="s">
        <v>7719</v>
      </c>
      <c r="AV242" s="58" t="s">
        <v>3071</v>
      </c>
      <c r="AW242" s="60">
        <v>45586.9747222222</v>
      </c>
      <c r="AX242" s="58" t="s">
        <v>7718</v>
      </c>
      <c r="AY242" s="58" t="s">
        <v>5731</v>
      </c>
      <c r="AZ242" s="58" t="s">
        <v>3071</v>
      </c>
      <c r="BA242" s="58" t="s">
        <v>3071</v>
      </c>
      <c r="BB242" s="58" t="s">
        <v>3071</v>
      </c>
      <c r="BC242" s="58" t="s">
        <v>3086</v>
      </c>
      <c r="BD242" s="58" t="s">
        <v>6055</v>
      </c>
      <c r="BE242" s="58" t="s">
        <v>2837</v>
      </c>
      <c r="BF242" s="58" t="s">
        <v>5734</v>
      </c>
      <c r="BG242" s="58" t="s">
        <v>3071</v>
      </c>
      <c r="BH242" s="58" t="s">
        <v>3071</v>
      </c>
      <c r="BI242" s="58" t="s">
        <v>2803</v>
      </c>
      <c r="BJ242" s="58" t="s">
        <v>3071</v>
      </c>
      <c r="BK242" s="58" t="s">
        <v>3071</v>
      </c>
      <c r="BL242" s="58">
        <v>2776475</v>
      </c>
      <c r="BM242" s="58" t="s">
        <v>7720</v>
      </c>
      <c r="BN242" s="58" t="s">
        <v>3071</v>
      </c>
      <c r="BO242" s="58">
        <v>42619</v>
      </c>
      <c r="BP242" s="58" t="s">
        <v>7149</v>
      </c>
      <c r="BQ242" s="58" t="s">
        <v>3071</v>
      </c>
      <c r="BR242" s="58" t="s">
        <v>7721</v>
      </c>
      <c r="BS242" s="58" t="s">
        <v>1286</v>
      </c>
      <c r="BT242" s="58" t="s">
        <v>3071</v>
      </c>
      <c r="BU242" s="58" t="s">
        <v>3071</v>
      </c>
      <c r="BV242" s="58" t="s">
        <v>5737</v>
      </c>
      <c r="BW242" s="58" t="s">
        <v>3071</v>
      </c>
      <c r="BX242" s="58">
        <v>42619</v>
      </c>
      <c r="BY242" s="58" t="s">
        <v>3071</v>
      </c>
      <c r="BZ242" s="58" t="s">
        <v>3071</v>
      </c>
      <c r="CA242" s="58" t="s">
        <v>5811</v>
      </c>
      <c r="CB242" s="58" t="s">
        <v>5811</v>
      </c>
      <c r="CC242" s="58" t="s">
        <v>3071</v>
      </c>
      <c r="CD242" s="58" t="s">
        <v>3071</v>
      </c>
      <c r="CE242" s="58" t="s">
        <v>5738</v>
      </c>
      <c r="CF242" s="58" t="s">
        <v>5739</v>
      </c>
    </row>
    <row r="243" s="58" customFormat="1" spans="1:84">
      <c r="A243" s="58">
        <v>42952</v>
      </c>
      <c r="B243" s="58" t="s">
        <v>3071</v>
      </c>
      <c r="C243" s="58" t="s">
        <v>7722</v>
      </c>
      <c r="D243" s="58" t="s">
        <v>3071</v>
      </c>
      <c r="E243" s="58" t="s">
        <v>5721</v>
      </c>
      <c r="F243" s="58" t="s">
        <v>7723</v>
      </c>
      <c r="G243" s="58" t="s">
        <v>714</v>
      </c>
      <c r="H243" s="58" t="s">
        <v>4369</v>
      </c>
      <c r="I243" s="58">
        <v>14238</v>
      </c>
      <c r="J243" s="58" t="s">
        <v>3071</v>
      </c>
      <c r="K243" s="58" t="s">
        <v>3071</v>
      </c>
      <c r="L243" s="58" t="s">
        <v>5773</v>
      </c>
      <c r="M243" s="58" t="s">
        <v>7436</v>
      </c>
      <c r="N243" s="58" t="s">
        <v>7724</v>
      </c>
      <c r="O243" s="58" t="s">
        <v>3071</v>
      </c>
      <c r="P243" s="58" t="s">
        <v>3071</v>
      </c>
      <c r="Q243" s="58" t="s">
        <v>4369</v>
      </c>
      <c r="R243" s="58" t="s">
        <v>7725</v>
      </c>
      <c r="S243" s="58" t="s">
        <v>7726</v>
      </c>
      <c r="T243" s="58" t="s">
        <v>5726</v>
      </c>
      <c r="U243" s="58" t="s">
        <v>3071</v>
      </c>
      <c r="V243" s="58" t="s">
        <v>3068</v>
      </c>
      <c r="W243" s="58" t="s">
        <v>3071</v>
      </c>
      <c r="X243" s="58" t="s">
        <v>7727</v>
      </c>
      <c r="Y243" s="58" t="s">
        <v>5728</v>
      </c>
      <c r="Z243" s="58" t="s">
        <v>7635</v>
      </c>
      <c r="AA243" s="58" t="s">
        <v>7436</v>
      </c>
      <c r="AB243" s="58" t="s">
        <v>3071</v>
      </c>
      <c r="AC243" s="58" t="s">
        <v>6036</v>
      </c>
      <c r="AD243" s="58" t="s">
        <v>3071</v>
      </c>
      <c r="AE243" s="58" t="s">
        <v>3071</v>
      </c>
      <c r="AF243" s="58" t="s">
        <v>3071</v>
      </c>
      <c r="AG243" s="58" t="s">
        <v>3071</v>
      </c>
      <c r="AH243" s="58" t="s">
        <v>3071</v>
      </c>
      <c r="AI243" s="58" t="s">
        <v>3071</v>
      </c>
      <c r="AJ243" s="58" t="s">
        <v>3071</v>
      </c>
      <c r="AK243" s="58" t="s">
        <v>1286</v>
      </c>
      <c r="AL243" s="58" t="s">
        <v>7728</v>
      </c>
      <c r="AM243" s="58" t="s">
        <v>3071</v>
      </c>
      <c r="AN243" s="58" t="s">
        <v>6197</v>
      </c>
      <c r="AO243" s="58" t="s">
        <v>3071</v>
      </c>
      <c r="AP243" s="60">
        <v>45680.6891782407</v>
      </c>
      <c r="AQ243" s="58" t="s">
        <v>3071</v>
      </c>
      <c r="AR243" s="58" t="s">
        <v>7116</v>
      </c>
      <c r="AS243" s="58" t="s">
        <v>3098</v>
      </c>
      <c r="AT243" s="58" t="s">
        <v>5730</v>
      </c>
      <c r="AU243" s="58" t="s">
        <v>7729</v>
      </c>
      <c r="AV243" s="58" t="s">
        <v>3071</v>
      </c>
      <c r="AW243" s="60">
        <v>45586.9746064815</v>
      </c>
      <c r="AX243" s="58" t="s">
        <v>7728</v>
      </c>
      <c r="AY243" s="58" t="s">
        <v>5731</v>
      </c>
      <c r="AZ243" s="58" t="s">
        <v>3071</v>
      </c>
      <c r="BA243" s="58" t="s">
        <v>3071</v>
      </c>
      <c r="BB243" s="58" t="s">
        <v>3071</v>
      </c>
      <c r="BC243" s="58" t="s">
        <v>7500</v>
      </c>
      <c r="BD243" s="58" t="s">
        <v>6199</v>
      </c>
      <c r="BE243" s="58" t="s">
        <v>2894</v>
      </c>
      <c r="BF243" s="58" t="s">
        <v>5734</v>
      </c>
      <c r="BG243" s="58" t="s">
        <v>3071</v>
      </c>
      <c r="BH243" s="58" t="s">
        <v>3071</v>
      </c>
      <c r="BI243" s="58" t="s">
        <v>2803</v>
      </c>
      <c r="BJ243" s="58" t="s">
        <v>3071</v>
      </c>
      <c r="BK243" s="58" t="s">
        <v>3071</v>
      </c>
      <c r="BL243" s="58">
        <v>2958325</v>
      </c>
      <c r="BM243" s="58" t="s">
        <v>7730</v>
      </c>
      <c r="BN243" s="58" t="s">
        <v>3071</v>
      </c>
      <c r="BO243" s="58">
        <v>14238</v>
      </c>
      <c r="BP243" s="58" t="s">
        <v>7149</v>
      </c>
      <c r="BQ243" s="58" t="s">
        <v>3071</v>
      </c>
      <c r="BR243" s="58" t="s">
        <v>7731</v>
      </c>
      <c r="BS243" s="58" t="s">
        <v>1286</v>
      </c>
      <c r="BT243" s="58" t="s">
        <v>3071</v>
      </c>
      <c r="BU243" s="58" t="s">
        <v>3071</v>
      </c>
      <c r="BV243" s="58" t="s">
        <v>5737</v>
      </c>
      <c r="BW243" s="58" t="s">
        <v>3071</v>
      </c>
      <c r="BX243" s="58">
        <v>14238</v>
      </c>
      <c r="BY243" s="58" t="s">
        <v>3071</v>
      </c>
      <c r="BZ243" s="58" t="s">
        <v>3071</v>
      </c>
      <c r="CA243" s="58" t="s">
        <v>5811</v>
      </c>
      <c r="CB243" s="58" t="s">
        <v>5811</v>
      </c>
      <c r="CC243" s="58" t="s">
        <v>7732</v>
      </c>
      <c r="CD243" s="58" t="s">
        <v>7445</v>
      </c>
      <c r="CE243" s="58" t="s">
        <v>5738</v>
      </c>
      <c r="CF243" s="58" t="s">
        <v>5739</v>
      </c>
    </row>
    <row r="244" s="58" customFormat="1" spans="1:84">
      <c r="A244" s="58">
        <v>42953</v>
      </c>
      <c r="B244" s="58" t="s">
        <v>3071</v>
      </c>
      <c r="C244" s="58" t="s">
        <v>7733</v>
      </c>
      <c r="D244" s="58" t="s">
        <v>3071</v>
      </c>
      <c r="E244" s="58" t="s">
        <v>5721</v>
      </c>
      <c r="F244" s="58" t="s">
        <v>7734</v>
      </c>
      <c r="G244" s="58" t="s">
        <v>714</v>
      </c>
      <c r="H244" s="58" t="s">
        <v>4407</v>
      </c>
      <c r="I244" s="58">
        <v>10500</v>
      </c>
      <c r="J244" s="58" t="s">
        <v>3071</v>
      </c>
      <c r="K244" s="58" t="s">
        <v>3071</v>
      </c>
      <c r="L244" s="58" t="s">
        <v>5773</v>
      </c>
      <c r="M244" s="58" t="s">
        <v>7436</v>
      </c>
      <c r="N244" s="58" t="s">
        <v>7735</v>
      </c>
      <c r="O244" s="58" t="s">
        <v>3071</v>
      </c>
      <c r="P244" s="58" t="s">
        <v>3071</v>
      </c>
      <c r="Q244" s="58" t="s">
        <v>4407</v>
      </c>
      <c r="R244" s="58" t="s">
        <v>7736</v>
      </c>
      <c r="S244" s="58" t="s">
        <v>7737</v>
      </c>
      <c r="T244" s="58" t="s">
        <v>5726</v>
      </c>
      <c r="U244" s="58" t="s">
        <v>3071</v>
      </c>
      <c r="V244" s="58" t="s">
        <v>3068</v>
      </c>
      <c r="W244" s="58" t="s">
        <v>3071</v>
      </c>
      <c r="X244" s="58" t="s">
        <v>7738</v>
      </c>
      <c r="Y244" s="58" t="s">
        <v>5728</v>
      </c>
      <c r="Z244" s="58" t="s">
        <v>7739</v>
      </c>
      <c r="AA244" s="58" t="s">
        <v>7436</v>
      </c>
      <c r="AB244" s="58" t="s">
        <v>3071</v>
      </c>
      <c r="AC244" s="58" t="s">
        <v>6036</v>
      </c>
      <c r="AD244" s="58" t="s">
        <v>3071</v>
      </c>
      <c r="AE244" s="58" t="s">
        <v>3071</v>
      </c>
      <c r="AF244" s="58" t="s">
        <v>3071</v>
      </c>
      <c r="AG244" s="58" t="s">
        <v>3071</v>
      </c>
      <c r="AH244" s="58" t="s">
        <v>3071</v>
      </c>
      <c r="AI244" s="58" t="s">
        <v>3071</v>
      </c>
      <c r="AJ244" s="58" t="s">
        <v>3071</v>
      </c>
      <c r="AK244" s="58" t="s">
        <v>1286</v>
      </c>
      <c r="AL244" s="58" t="s">
        <v>7740</v>
      </c>
      <c r="AM244" s="58" t="s">
        <v>3071</v>
      </c>
      <c r="AN244" s="58" t="s">
        <v>7741</v>
      </c>
      <c r="AO244" s="58" t="s">
        <v>3071</v>
      </c>
      <c r="AP244" s="60">
        <v>45680.689212963</v>
      </c>
      <c r="AQ244" s="58" t="s">
        <v>3071</v>
      </c>
      <c r="AR244" s="58" t="s">
        <v>7116</v>
      </c>
      <c r="AS244" s="58" t="s">
        <v>3098</v>
      </c>
      <c r="AT244" s="58" t="s">
        <v>5730</v>
      </c>
      <c r="AU244" s="58" t="s">
        <v>7742</v>
      </c>
      <c r="AV244" s="58" t="s">
        <v>3071</v>
      </c>
      <c r="AW244" s="60">
        <v>45585.9486574074</v>
      </c>
      <c r="AX244" s="58" t="s">
        <v>7740</v>
      </c>
      <c r="AY244" s="58" t="s">
        <v>5731</v>
      </c>
      <c r="AZ244" s="58" t="s">
        <v>3071</v>
      </c>
      <c r="BA244" s="58" t="s">
        <v>3071</v>
      </c>
      <c r="BB244" s="58" t="s">
        <v>3071</v>
      </c>
      <c r="BC244" s="58" t="s">
        <v>5079</v>
      </c>
      <c r="BD244" s="58" t="s">
        <v>5818</v>
      </c>
      <c r="BE244" s="58" t="s">
        <v>2910</v>
      </c>
      <c r="BF244" s="58" t="s">
        <v>5734</v>
      </c>
      <c r="BG244" s="58" t="s">
        <v>3071</v>
      </c>
      <c r="BH244" s="58" t="s">
        <v>3071</v>
      </c>
      <c r="BI244" s="58" t="s">
        <v>2803</v>
      </c>
      <c r="BJ244" s="58" t="s">
        <v>3071</v>
      </c>
      <c r="BK244" s="58" t="s">
        <v>3071</v>
      </c>
      <c r="BL244" s="58">
        <v>2940260</v>
      </c>
      <c r="BM244" s="58" t="s">
        <v>7743</v>
      </c>
      <c r="BN244" s="58" t="s">
        <v>3071</v>
      </c>
      <c r="BO244" s="58">
        <v>10500</v>
      </c>
      <c r="BP244" s="58" t="s">
        <v>7149</v>
      </c>
      <c r="BQ244" s="58" t="s">
        <v>3071</v>
      </c>
      <c r="BR244" s="58" t="s">
        <v>7744</v>
      </c>
      <c r="BS244" s="58" t="s">
        <v>1286</v>
      </c>
      <c r="BT244" s="58" t="s">
        <v>3071</v>
      </c>
      <c r="BU244" s="58" t="s">
        <v>3071</v>
      </c>
      <c r="BV244" s="58" t="s">
        <v>5737</v>
      </c>
      <c r="BW244" s="58" t="s">
        <v>3071</v>
      </c>
      <c r="BX244" s="58">
        <v>10500</v>
      </c>
      <c r="BY244" s="58" t="s">
        <v>3071</v>
      </c>
      <c r="BZ244" s="58" t="s">
        <v>3071</v>
      </c>
      <c r="CA244" s="58" t="s">
        <v>5811</v>
      </c>
      <c r="CB244" s="58" t="s">
        <v>5811</v>
      </c>
      <c r="CC244" s="58" t="s">
        <v>3071</v>
      </c>
      <c r="CD244" s="58" t="s">
        <v>3071</v>
      </c>
      <c r="CE244" s="58" t="s">
        <v>5738</v>
      </c>
      <c r="CF244" s="58" t="s">
        <v>5739</v>
      </c>
    </row>
    <row r="245" s="58" customFormat="1" spans="1:84">
      <c r="A245" s="58">
        <v>42954</v>
      </c>
      <c r="B245" s="58" t="s">
        <v>3071</v>
      </c>
      <c r="C245" s="58" t="s">
        <v>7745</v>
      </c>
      <c r="D245" s="58" t="s">
        <v>3071</v>
      </c>
      <c r="E245" s="58" t="s">
        <v>5721</v>
      </c>
      <c r="F245" s="58" t="s">
        <v>7746</v>
      </c>
      <c r="G245" s="58" t="s">
        <v>714</v>
      </c>
      <c r="H245" s="58" t="s">
        <v>3657</v>
      </c>
      <c r="I245" s="58">
        <v>14500</v>
      </c>
      <c r="J245" s="58" t="s">
        <v>3071</v>
      </c>
      <c r="K245" s="58" t="s">
        <v>3071</v>
      </c>
      <c r="L245" s="58" t="s">
        <v>5773</v>
      </c>
      <c r="M245" s="58" t="s">
        <v>7436</v>
      </c>
      <c r="N245" s="58" t="s">
        <v>7747</v>
      </c>
      <c r="O245" s="58" t="s">
        <v>3071</v>
      </c>
      <c r="P245" s="58" t="s">
        <v>3071</v>
      </c>
      <c r="Q245" s="58" t="s">
        <v>3657</v>
      </c>
      <c r="R245" s="58" t="s">
        <v>6044</v>
      </c>
      <c r="S245" s="58" t="s">
        <v>6045</v>
      </c>
      <c r="T245" s="58" t="s">
        <v>5726</v>
      </c>
      <c r="U245" s="58" t="s">
        <v>3071</v>
      </c>
      <c r="V245" s="58" t="s">
        <v>3068</v>
      </c>
      <c r="W245" s="58" t="s">
        <v>3071</v>
      </c>
      <c r="X245" s="58" t="s">
        <v>7748</v>
      </c>
      <c r="Y245" s="58" t="s">
        <v>5728</v>
      </c>
      <c r="Z245" s="58" t="s">
        <v>7739</v>
      </c>
      <c r="AA245" s="58" t="s">
        <v>7436</v>
      </c>
      <c r="AB245" s="58" t="s">
        <v>3071</v>
      </c>
      <c r="AC245" s="58" t="s">
        <v>6036</v>
      </c>
      <c r="AD245" s="58" t="s">
        <v>3071</v>
      </c>
      <c r="AE245" s="58" t="s">
        <v>3071</v>
      </c>
      <c r="AF245" s="58" t="s">
        <v>3071</v>
      </c>
      <c r="AG245" s="58" t="s">
        <v>3071</v>
      </c>
      <c r="AH245" s="58" t="s">
        <v>3071</v>
      </c>
      <c r="AI245" s="58" t="s">
        <v>3071</v>
      </c>
      <c r="AJ245" s="58" t="s">
        <v>3071</v>
      </c>
      <c r="AK245" s="58" t="s">
        <v>1286</v>
      </c>
      <c r="AL245" s="58" t="s">
        <v>7749</v>
      </c>
      <c r="AM245" s="58" t="s">
        <v>3071</v>
      </c>
      <c r="AN245" s="58" t="s">
        <v>6955</v>
      </c>
      <c r="AO245" s="58" t="s">
        <v>3071</v>
      </c>
      <c r="AP245" s="60">
        <v>45680.6892013889</v>
      </c>
      <c r="AQ245" s="58" t="s">
        <v>3071</v>
      </c>
      <c r="AR245" s="58" t="s">
        <v>7116</v>
      </c>
      <c r="AS245" s="58" t="s">
        <v>3098</v>
      </c>
      <c r="AT245" s="58" t="s">
        <v>5730</v>
      </c>
      <c r="AU245" s="58" t="s">
        <v>7750</v>
      </c>
      <c r="AV245" s="58" t="s">
        <v>3071</v>
      </c>
      <c r="AW245" s="60">
        <v>45585.9468055556</v>
      </c>
      <c r="AX245" s="58" t="s">
        <v>7749</v>
      </c>
      <c r="AY245" s="58" t="s">
        <v>5731</v>
      </c>
      <c r="AZ245" s="58" t="s">
        <v>3071</v>
      </c>
      <c r="BA245" s="58" t="s">
        <v>3071</v>
      </c>
      <c r="BB245" s="58" t="s">
        <v>3071</v>
      </c>
      <c r="BC245" s="58" t="s">
        <v>4918</v>
      </c>
      <c r="BD245" s="58" t="s">
        <v>6047</v>
      </c>
      <c r="BE245" s="58" t="s">
        <v>2841</v>
      </c>
      <c r="BF245" s="58" t="s">
        <v>5734</v>
      </c>
      <c r="BG245" s="58" t="s">
        <v>3071</v>
      </c>
      <c r="BH245" s="58" t="s">
        <v>3071</v>
      </c>
      <c r="BI245" s="58" t="s">
        <v>2803</v>
      </c>
      <c r="BJ245" s="58" t="s">
        <v>3071</v>
      </c>
      <c r="BK245" s="58" t="s">
        <v>3071</v>
      </c>
      <c r="BL245" s="58">
        <v>2930468</v>
      </c>
      <c r="BM245" s="58" t="s">
        <v>7751</v>
      </c>
      <c r="BN245" s="58" t="s">
        <v>3071</v>
      </c>
      <c r="BO245" s="58">
        <v>4833</v>
      </c>
      <c r="BP245" s="58" t="s">
        <v>7149</v>
      </c>
      <c r="BQ245" s="58" t="s">
        <v>3071</v>
      </c>
      <c r="BR245" s="58" t="s">
        <v>7752</v>
      </c>
      <c r="BS245" s="58" t="s">
        <v>1286</v>
      </c>
      <c r="BT245" s="58" t="s">
        <v>3071</v>
      </c>
      <c r="BU245" s="58" t="s">
        <v>3071</v>
      </c>
      <c r="BV245" s="58" t="s">
        <v>5737</v>
      </c>
      <c r="BW245" s="58" t="s">
        <v>3071</v>
      </c>
      <c r="BX245" s="58">
        <v>4833</v>
      </c>
      <c r="BY245" s="58" t="s">
        <v>3071</v>
      </c>
      <c r="BZ245" s="58" t="s">
        <v>3071</v>
      </c>
      <c r="CA245" s="58" t="s">
        <v>5811</v>
      </c>
      <c r="CB245" s="58" t="s">
        <v>5811</v>
      </c>
      <c r="CC245" s="58" t="s">
        <v>3071</v>
      </c>
      <c r="CD245" s="58" t="s">
        <v>3071</v>
      </c>
      <c r="CE245" s="58" t="s">
        <v>5738</v>
      </c>
      <c r="CF245" s="58" t="s">
        <v>5739</v>
      </c>
    </row>
    <row r="246" s="58" customFormat="1" spans="1:84">
      <c r="A246" s="58">
        <v>42957</v>
      </c>
      <c r="B246" s="58" t="s">
        <v>3071</v>
      </c>
      <c r="C246" s="58" t="s">
        <v>7753</v>
      </c>
      <c r="D246" s="58" t="s">
        <v>3071</v>
      </c>
      <c r="E246" s="58" t="s">
        <v>5721</v>
      </c>
      <c r="F246" s="58" t="s">
        <v>7754</v>
      </c>
      <c r="G246" s="58" t="s">
        <v>714</v>
      </c>
      <c r="H246" s="58" t="s">
        <v>4407</v>
      </c>
      <c r="I246" s="58">
        <v>12500</v>
      </c>
      <c r="J246" s="58" t="s">
        <v>3071</v>
      </c>
      <c r="K246" s="58" t="s">
        <v>3071</v>
      </c>
      <c r="L246" s="58" t="s">
        <v>5773</v>
      </c>
      <c r="M246" s="58" t="s">
        <v>7436</v>
      </c>
      <c r="N246" s="58" t="s">
        <v>7735</v>
      </c>
      <c r="O246" s="58" t="s">
        <v>3071</v>
      </c>
      <c r="P246" s="58" t="s">
        <v>3071</v>
      </c>
      <c r="Q246" s="58" t="s">
        <v>4407</v>
      </c>
      <c r="R246" s="58" t="s">
        <v>7736</v>
      </c>
      <c r="S246" s="58" t="s">
        <v>7737</v>
      </c>
      <c r="T246" s="58" t="s">
        <v>5726</v>
      </c>
      <c r="U246" s="58" t="s">
        <v>3071</v>
      </c>
      <c r="V246" s="58" t="s">
        <v>3068</v>
      </c>
      <c r="W246" s="58" t="s">
        <v>3071</v>
      </c>
      <c r="X246" s="58" t="s">
        <v>7755</v>
      </c>
      <c r="Y246" s="58" t="s">
        <v>5728</v>
      </c>
      <c r="Z246" s="58" t="s">
        <v>7739</v>
      </c>
      <c r="AA246" s="58" t="s">
        <v>7436</v>
      </c>
      <c r="AB246" s="58" t="s">
        <v>3071</v>
      </c>
      <c r="AC246" s="58" t="s">
        <v>6036</v>
      </c>
      <c r="AD246" s="58" t="s">
        <v>3071</v>
      </c>
      <c r="AE246" s="58" t="s">
        <v>3071</v>
      </c>
      <c r="AF246" s="58" t="s">
        <v>3071</v>
      </c>
      <c r="AG246" s="58" t="s">
        <v>3071</v>
      </c>
      <c r="AH246" s="58" t="s">
        <v>3071</v>
      </c>
      <c r="AI246" s="58" t="s">
        <v>3071</v>
      </c>
      <c r="AJ246" s="58" t="s">
        <v>3071</v>
      </c>
      <c r="AK246" s="58" t="s">
        <v>1286</v>
      </c>
      <c r="AL246" s="58" t="s">
        <v>7756</v>
      </c>
      <c r="AM246" s="58" t="s">
        <v>3071</v>
      </c>
      <c r="AN246" s="58" t="s">
        <v>7757</v>
      </c>
      <c r="AO246" s="58" t="s">
        <v>3071</v>
      </c>
      <c r="AP246" s="60">
        <v>45680.6892476852</v>
      </c>
      <c r="AQ246" s="58" t="s">
        <v>3071</v>
      </c>
      <c r="AR246" s="58" t="s">
        <v>7116</v>
      </c>
      <c r="AS246" s="58" t="s">
        <v>3098</v>
      </c>
      <c r="AT246" s="58" t="s">
        <v>5730</v>
      </c>
      <c r="AU246" s="58" t="s">
        <v>7758</v>
      </c>
      <c r="AV246" s="58" t="s">
        <v>3071</v>
      </c>
      <c r="AW246" s="60">
        <v>45585.9464814815</v>
      </c>
      <c r="AX246" s="58" t="s">
        <v>7756</v>
      </c>
      <c r="AY246" s="58" t="s">
        <v>5731</v>
      </c>
      <c r="AZ246" s="58" t="s">
        <v>3071</v>
      </c>
      <c r="BA246" s="58" t="s">
        <v>3071</v>
      </c>
      <c r="BB246" s="58" t="s">
        <v>3071</v>
      </c>
      <c r="BC246" s="58" t="s">
        <v>5079</v>
      </c>
      <c r="BD246" s="58" t="s">
        <v>5818</v>
      </c>
      <c r="BE246" s="58" t="s">
        <v>2910</v>
      </c>
      <c r="BF246" s="58" t="s">
        <v>5734</v>
      </c>
      <c r="BG246" s="58" t="s">
        <v>3071</v>
      </c>
      <c r="BH246" s="58" t="s">
        <v>3071</v>
      </c>
      <c r="BI246" s="58" t="s">
        <v>2803</v>
      </c>
      <c r="BJ246" s="58" t="s">
        <v>3071</v>
      </c>
      <c r="BK246" s="58" t="s">
        <v>3071</v>
      </c>
      <c r="BL246" s="58">
        <v>2940260</v>
      </c>
      <c r="BM246" s="58" t="s">
        <v>7759</v>
      </c>
      <c r="BN246" s="58" t="s">
        <v>3071</v>
      </c>
      <c r="BO246" s="58">
        <v>12500</v>
      </c>
      <c r="BP246" s="58" t="s">
        <v>7149</v>
      </c>
      <c r="BQ246" s="58" t="s">
        <v>3071</v>
      </c>
      <c r="BR246" s="58" t="s">
        <v>7760</v>
      </c>
      <c r="BS246" s="58" t="s">
        <v>1286</v>
      </c>
      <c r="BT246" s="58" t="s">
        <v>3071</v>
      </c>
      <c r="BU246" s="58" t="s">
        <v>3071</v>
      </c>
      <c r="BV246" s="58" t="s">
        <v>5737</v>
      </c>
      <c r="BW246" s="58" t="s">
        <v>3071</v>
      </c>
      <c r="BX246" s="58">
        <v>12500</v>
      </c>
      <c r="BY246" s="58" t="s">
        <v>3071</v>
      </c>
      <c r="BZ246" s="58" t="s">
        <v>3071</v>
      </c>
      <c r="CA246" s="58" t="s">
        <v>5811</v>
      </c>
      <c r="CB246" s="58" t="s">
        <v>5811</v>
      </c>
      <c r="CC246" s="58" t="s">
        <v>3071</v>
      </c>
      <c r="CD246" s="58" t="s">
        <v>3071</v>
      </c>
      <c r="CE246" s="58" t="s">
        <v>5738</v>
      </c>
      <c r="CF246" s="58" t="s">
        <v>5739</v>
      </c>
    </row>
    <row r="247" s="58" customFormat="1" spans="1:84">
      <c r="A247" s="58">
        <v>42958</v>
      </c>
      <c r="B247" s="58" t="s">
        <v>3071</v>
      </c>
      <c r="C247" s="58" t="s">
        <v>7761</v>
      </c>
      <c r="D247" s="58" t="s">
        <v>3071</v>
      </c>
      <c r="E247" s="58" t="s">
        <v>5721</v>
      </c>
      <c r="F247" s="58" t="s">
        <v>7762</v>
      </c>
      <c r="G247" s="58" t="s">
        <v>714</v>
      </c>
      <c r="H247" s="58" t="s">
        <v>3261</v>
      </c>
      <c r="I247" s="58">
        <v>2170.3</v>
      </c>
      <c r="J247" s="58" t="s">
        <v>3071</v>
      </c>
      <c r="K247" s="58" t="s">
        <v>3071</v>
      </c>
      <c r="L247" s="58" t="s">
        <v>5773</v>
      </c>
      <c r="M247" s="58" t="s">
        <v>7436</v>
      </c>
      <c r="N247" s="58" t="s">
        <v>7763</v>
      </c>
      <c r="O247" s="58" t="s">
        <v>3071</v>
      </c>
      <c r="P247" s="58" t="s">
        <v>3071</v>
      </c>
      <c r="Q247" s="58" t="s">
        <v>3261</v>
      </c>
      <c r="R247" s="58" t="s">
        <v>5882</v>
      </c>
      <c r="S247" s="58" t="s">
        <v>5848</v>
      </c>
      <c r="T247" s="58" t="s">
        <v>5726</v>
      </c>
      <c r="U247" s="58" t="s">
        <v>3071</v>
      </c>
      <c r="V247" s="58" t="s">
        <v>3068</v>
      </c>
      <c r="W247" s="58" t="s">
        <v>3071</v>
      </c>
      <c r="X247" s="58" t="s">
        <v>7764</v>
      </c>
      <c r="Y247" s="58" t="s">
        <v>5728</v>
      </c>
      <c r="Z247" s="58" t="s">
        <v>7765</v>
      </c>
      <c r="AA247" s="58" t="s">
        <v>7436</v>
      </c>
      <c r="AB247" s="58" t="s">
        <v>3071</v>
      </c>
      <c r="AC247" s="58" t="s">
        <v>6036</v>
      </c>
      <c r="AD247" s="58" t="s">
        <v>3071</v>
      </c>
      <c r="AE247" s="58" t="s">
        <v>3071</v>
      </c>
      <c r="AF247" s="58" t="s">
        <v>3071</v>
      </c>
      <c r="AG247" s="58" t="s">
        <v>3071</v>
      </c>
      <c r="AH247" s="58" t="s">
        <v>3071</v>
      </c>
      <c r="AI247" s="58" t="s">
        <v>3071</v>
      </c>
      <c r="AJ247" s="58" t="s">
        <v>3071</v>
      </c>
      <c r="AK247" s="58" t="s">
        <v>1286</v>
      </c>
      <c r="AL247" s="58" t="s">
        <v>7766</v>
      </c>
      <c r="AM247" s="58" t="s">
        <v>3071</v>
      </c>
      <c r="AN247" s="58" t="s">
        <v>7767</v>
      </c>
      <c r="AO247" s="58" t="s">
        <v>3071</v>
      </c>
      <c r="AP247" s="60">
        <v>45680.6892824074</v>
      </c>
      <c r="AQ247" s="58" t="s">
        <v>3071</v>
      </c>
      <c r="AR247" s="58" t="s">
        <v>7116</v>
      </c>
      <c r="AS247" s="58" t="s">
        <v>3098</v>
      </c>
      <c r="AT247" s="58" t="s">
        <v>5730</v>
      </c>
      <c r="AU247" s="58" t="s">
        <v>7768</v>
      </c>
      <c r="AV247" s="58" t="s">
        <v>3071</v>
      </c>
      <c r="AW247" s="60">
        <v>45583.6699421296</v>
      </c>
      <c r="AX247" s="58" t="s">
        <v>7766</v>
      </c>
      <c r="AY247" s="58" t="s">
        <v>5731</v>
      </c>
      <c r="AZ247" s="58" t="s">
        <v>3071</v>
      </c>
      <c r="BA247" s="58" t="s">
        <v>3071</v>
      </c>
      <c r="BB247" s="58" t="s">
        <v>3071</v>
      </c>
      <c r="BC247" s="58" t="s">
        <v>3250</v>
      </c>
      <c r="BD247" s="58" t="s">
        <v>5884</v>
      </c>
      <c r="BE247" s="58" t="s">
        <v>2855</v>
      </c>
      <c r="BF247" s="58" t="s">
        <v>5734</v>
      </c>
      <c r="BG247" s="58" t="s">
        <v>3071</v>
      </c>
      <c r="BH247" s="58" t="s">
        <v>3071</v>
      </c>
      <c r="BI247" s="58" t="s">
        <v>2803</v>
      </c>
      <c r="BJ247" s="58" t="s">
        <v>3071</v>
      </c>
      <c r="BK247" s="58" t="s">
        <v>3071</v>
      </c>
      <c r="BL247" s="58">
        <v>3118247</v>
      </c>
      <c r="BM247" s="58" t="s">
        <v>7769</v>
      </c>
      <c r="BN247" s="58" t="s">
        <v>3071</v>
      </c>
      <c r="BO247" s="58">
        <v>2170.3</v>
      </c>
      <c r="BP247" s="58" t="s">
        <v>7149</v>
      </c>
      <c r="BQ247" s="58" t="s">
        <v>3071</v>
      </c>
      <c r="BR247" s="58" t="s">
        <v>7770</v>
      </c>
      <c r="BS247" s="58" t="s">
        <v>1286</v>
      </c>
      <c r="BT247" s="58" t="s">
        <v>3071</v>
      </c>
      <c r="BU247" s="58" t="s">
        <v>3071</v>
      </c>
      <c r="BV247" s="58" t="s">
        <v>5737</v>
      </c>
      <c r="BW247" s="58" t="s">
        <v>3071</v>
      </c>
      <c r="BX247" s="58">
        <v>2170.3</v>
      </c>
      <c r="BY247" s="58" t="s">
        <v>3071</v>
      </c>
      <c r="BZ247" s="58" t="s">
        <v>3071</v>
      </c>
      <c r="CA247" s="58" t="s">
        <v>5811</v>
      </c>
      <c r="CB247" s="58" t="s">
        <v>5811</v>
      </c>
      <c r="CC247" s="58" t="s">
        <v>3071</v>
      </c>
      <c r="CD247" s="58" t="s">
        <v>3071</v>
      </c>
      <c r="CE247" s="58" t="s">
        <v>5738</v>
      </c>
      <c r="CF247" s="58" t="s">
        <v>5739</v>
      </c>
    </row>
    <row r="248" s="58" customFormat="1" spans="1:84">
      <c r="A248" s="58">
        <v>42959</v>
      </c>
      <c r="B248" s="58" t="s">
        <v>3071</v>
      </c>
      <c r="C248" s="58" t="s">
        <v>7771</v>
      </c>
      <c r="D248" s="58" t="s">
        <v>3071</v>
      </c>
      <c r="E248" s="58" t="s">
        <v>5721</v>
      </c>
      <c r="F248" s="58" t="s">
        <v>7772</v>
      </c>
      <c r="G248" s="58" t="s">
        <v>714</v>
      </c>
      <c r="H248" s="58" t="s">
        <v>3963</v>
      </c>
      <c r="I248" s="58">
        <v>4200</v>
      </c>
      <c r="J248" s="58" t="s">
        <v>3071</v>
      </c>
      <c r="K248" s="58" t="s">
        <v>3071</v>
      </c>
      <c r="L248" s="58" t="s">
        <v>5773</v>
      </c>
      <c r="M248" s="58" t="s">
        <v>7436</v>
      </c>
      <c r="N248" s="58" t="s">
        <v>7773</v>
      </c>
      <c r="O248" s="58" t="s">
        <v>3071</v>
      </c>
      <c r="P248" s="58" t="s">
        <v>3071</v>
      </c>
      <c r="Q248" s="58" t="s">
        <v>3963</v>
      </c>
      <c r="R248" s="58" t="s">
        <v>6087</v>
      </c>
      <c r="S248" s="58" t="s">
        <v>6088</v>
      </c>
      <c r="T248" s="58" t="s">
        <v>5726</v>
      </c>
      <c r="U248" s="58" t="s">
        <v>3071</v>
      </c>
      <c r="V248" s="58" t="s">
        <v>3068</v>
      </c>
      <c r="W248" s="58" t="s">
        <v>3071</v>
      </c>
      <c r="X248" s="58" t="s">
        <v>7774</v>
      </c>
      <c r="Y248" s="58" t="s">
        <v>5728</v>
      </c>
      <c r="Z248" s="58" t="s">
        <v>7765</v>
      </c>
      <c r="AA248" s="58" t="s">
        <v>7436</v>
      </c>
      <c r="AB248" s="58" t="s">
        <v>3071</v>
      </c>
      <c r="AC248" s="58" t="s">
        <v>6036</v>
      </c>
      <c r="AD248" s="58" t="s">
        <v>3071</v>
      </c>
      <c r="AE248" s="58" t="s">
        <v>3071</v>
      </c>
      <c r="AF248" s="58" t="s">
        <v>3071</v>
      </c>
      <c r="AG248" s="58" t="s">
        <v>3071</v>
      </c>
      <c r="AH248" s="58" t="s">
        <v>3071</v>
      </c>
      <c r="AI248" s="58" t="s">
        <v>3071</v>
      </c>
      <c r="AJ248" s="58" t="s">
        <v>3071</v>
      </c>
      <c r="AK248" s="58" t="s">
        <v>1286</v>
      </c>
      <c r="AL248" s="58" t="s">
        <v>7775</v>
      </c>
      <c r="AM248" s="58" t="s">
        <v>3071</v>
      </c>
      <c r="AN248" s="58" t="s">
        <v>6768</v>
      </c>
      <c r="AO248" s="58" t="s">
        <v>3071</v>
      </c>
      <c r="AP248" s="60">
        <v>45680.6892592593</v>
      </c>
      <c r="AQ248" s="58" t="s">
        <v>3071</v>
      </c>
      <c r="AR248" s="58" t="s">
        <v>7116</v>
      </c>
      <c r="AS248" s="58" t="s">
        <v>3098</v>
      </c>
      <c r="AT248" s="58" t="s">
        <v>5730</v>
      </c>
      <c r="AU248" s="58" t="s">
        <v>7776</v>
      </c>
      <c r="AV248" s="58" t="s">
        <v>3071</v>
      </c>
      <c r="AW248" s="60">
        <v>45583.6696064815</v>
      </c>
      <c r="AX248" s="58" t="s">
        <v>7775</v>
      </c>
      <c r="AY248" s="58" t="s">
        <v>5731</v>
      </c>
      <c r="AZ248" s="58" t="s">
        <v>3071</v>
      </c>
      <c r="BA248" s="58" t="s">
        <v>3071</v>
      </c>
      <c r="BB248" s="58" t="s">
        <v>3071</v>
      </c>
      <c r="BC248" s="58" t="s">
        <v>3952</v>
      </c>
      <c r="BD248" s="58" t="s">
        <v>5963</v>
      </c>
      <c r="BE248" s="58" t="s">
        <v>2857</v>
      </c>
      <c r="BF248" s="58" t="s">
        <v>5734</v>
      </c>
      <c r="BG248" s="58" t="s">
        <v>3071</v>
      </c>
      <c r="BH248" s="58" t="s">
        <v>3071</v>
      </c>
      <c r="BI248" s="58" t="s">
        <v>2803</v>
      </c>
      <c r="BJ248" s="58" t="s">
        <v>3071</v>
      </c>
      <c r="BK248" s="58" t="s">
        <v>3071</v>
      </c>
      <c r="BL248" s="58">
        <v>3108813</v>
      </c>
      <c r="BM248" s="58" t="s">
        <v>7777</v>
      </c>
      <c r="BN248" s="58" t="s">
        <v>3071</v>
      </c>
      <c r="BO248" s="58">
        <v>4200</v>
      </c>
      <c r="BP248" s="58" t="s">
        <v>7149</v>
      </c>
      <c r="BQ248" s="58" t="s">
        <v>3071</v>
      </c>
      <c r="BR248" s="58" t="s">
        <v>7778</v>
      </c>
      <c r="BS248" s="58" t="s">
        <v>1286</v>
      </c>
      <c r="BT248" s="58" t="s">
        <v>3071</v>
      </c>
      <c r="BU248" s="58" t="s">
        <v>3071</v>
      </c>
      <c r="BV248" s="58" t="s">
        <v>5737</v>
      </c>
      <c r="BW248" s="58" t="s">
        <v>3071</v>
      </c>
      <c r="BX248" s="58">
        <v>4200</v>
      </c>
      <c r="BY248" s="58" t="s">
        <v>3071</v>
      </c>
      <c r="BZ248" s="58" t="s">
        <v>3071</v>
      </c>
      <c r="CA248" s="58" t="s">
        <v>5811</v>
      </c>
      <c r="CB248" s="58" t="s">
        <v>5811</v>
      </c>
      <c r="CC248" s="58" t="s">
        <v>3071</v>
      </c>
      <c r="CD248" s="58" t="s">
        <v>3071</v>
      </c>
      <c r="CE248" s="58" t="s">
        <v>5738</v>
      </c>
      <c r="CF248" s="58" t="s">
        <v>5739</v>
      </c>
    </row>
    <row r="249" s="58" customFormat="1" spans="1:84">
      <c r="A249" s="58">
        <v>42960</v>
      </c>
      <c r="B249" s="58" t="s">
        <v>3071</v>
      </c>
      <c r="C249" s="58" t="s">
        <v>7779</v>
      </c>
      <c r="D249" s="58" t="s">
        <v>3071</v>
      </c>
      <c r="E249" s="58" t="s">
        <v>5721</v>
      </c>
      <c r="F249" s="58" t="s">
        <v>7780</v>
      </c>
      <c r="G249" s="58" t="s">
        <v>714</v>
      </c>
      <c r="H249" s="58" t="s">
        <v>5897</v>
      </c>
      <c r="I249" s="58">
        <v>1500</v>
      </c>
      <c r="J249" s="58" t="s">
        <v>3071</v>
      </c>
      <c r="K249" s="58" t="s">
        <v>3071</v>
      </c>
      <c r="L249" s="58" t="s">
        <v>5773</v>
      </c>
      <c r="M249" s="58" t="s">
        <v>7436</v>
      </c>
      <c r="N249" s="58" t="s">
        <v>7781</v>
      </c>
      <c r="O249" s="58" t="s">
        <v>3071</v>
      </c>
      <c r="P249" s="58" t="s">
        <v>3071</v>
      </c>
      <c r="Q249" s="58" t="s">
        <v>3631</v>
      </c>
      <c r="R249" s="58" t="s">
        <v>5898</v>
      </c>
      <c r="S249" s="58" t="s">
        <v>5899</v>
      </c>
      <c r="T249" s="58" t="s">
        <v>5726</v>
      </c>
      <c r="U249" s="58" t="s">
        <v>3071</v>
      </c>
      <c r="V249" s="58" t="s">
        <v>3068</v>
      </c>
      <c r="W249" s="58" t="s">
        <v>3071</v>
      </c>
      <c r="X249" s="58" t="s">
        <v>7782</v>
      </c>
      <c r="Y249" s="58" t="s">
        <v>5728</v>
      </c>
      <c r="Z249" s="58" t="s">
        <v>7765</v>
      </c>
      <c r="AA249" s="58" t="s">
        <v>7436</v>
      </c>
      <c r="AB249" s="58" t="s">
        <v>3071</v>
      </c>
      <c r="AC249" s="58" t="s">
        <v>6036</v>
      </c>
      <c r="AD249" s="58" t="s">
        <v>3071</v>
      </c>
      <c r="AE249" s="58" t="s">
        <v>3071</v>
      </c>
      <c r="AF249" s="58" t="s">
        <v>3071</v>
      </c>
      <c r="AG249" s="58" t="s">
        <v>3071</v>
      </c>
      <c r="AH249" s="58" t="s">
        <v>3071</v>
      </c>
      <c r="AI249" s="58" t="s">
        <v>3071</v>
      </c>
      <c r="AJ249" s="58" t="s">
        <v>3071</v>
      </c>
      <c r="AK249" s="58" t="s">
        <v>1286</v>
      </c>
      <c r="AL249" s="58" t="s">
        <v>7783</v>
      </c>
      <c r="AM249" s="58" t="s">
        <v>3071</v>
      </c>
      <c r="AN249" s="58" t="s">
        <v>7784</v>
      </c>
      <c r="AO249" s="58" t="s">
        <v>3071</v>
      </c>
      <c r="AP249" s="60">
        <v>45680.6893287037</v>
      </c>
      <c r="AQ249" s="58" t="s">
        <v>3071</v>
      </c>
      <c r="AR249" s="58" t="s">
        <v>7116</v>
      </c>
      <c r="AS249" s="58" t="s">
        <v>3098</v>
      </c>
      <c r="AT249" s="58" t="s">
        <v>5730</v>
      </c>
      <c r="AU249" s="58" t="s">
        <v>7785</v>
      </c>
      <c r="AV249" s="58" t="s">
        <v>3071</v>
      </c>
      <c r="AW249" s="60">
        <v>45583.6692939815</v>
      </c>
      <c r="AX249" s="58" t="s">
        <v>7783</v>
      </c>
      <c r="AY249" s="58" t="s">
        <v>5731</v>
      </c>
      <c r="AZ249" s="58" t="s">
        <v>3071</v>
      </c>
      <c r="BA249" s="58" t="s">
        <v>3071</v>
      </c>
      <c r="BB249" s="58" t="s">
        <v>3071</v>
      </c>
      <c r="BC249" s="58" t="s">
        <v>7786</v>
      </c>
      <c r="BD249" s="58" t="s">
        <v>5902</v>
      </c>
      <c r="BE249" s="58" t="s">
        <v>2829</v>
      </c>
      <c r="BF249" s="58" t="s">
        <v>5734</v>
      </c>
      <c r="BG249" s="58" t="s">
        <v>3071</v>
      </c>
      <c r="BH249" s="58" t="s">
        <v>3071</v>
      </c>
      <c r="BI249" s="58" t="s">
        <v>2803</v>
      </c>
      <c r="BJ249" s="58" t="s">
        <v>3071</v>
      </c>
      <c r="BK249" s="58" t="s">
        <v>3071</v>
      </c>
      <c r="BL249" s="58">
        <v>3220457</v>
      </c>
      <c r="BM249" s="58" t="s">
        <v>7787</v>
      </c>
      <c r="BN249" s="58" t="s">
        <v>3071</v>
      </c>
      <c r="BO249" s="58">
        <v>1500</v>
      </c>
      <c r="BP249" s="58" t="s">
        <v>7149</v>
      </c>
      <c r="BQ249" s="58" t="s">
        <v>3071</v>
      </c>
      <c r="BR249" s="58" t="s">
        <v>7788</v>
      </c>
      <c r="BS249" s="58" t="s">
        <v>1286</v>
      </c>
      <c r="BT249" s="58" t="s">
        <v>3071</v>
      </c>
      <c r="BU249" s="58" t="s">
        <v>3071</v>
      </c>
      <c r="BV249" s="58" t="s">
        <v>5737</v>
      </c>
      <c r="BW249" s="58" t="s">
        <v>3071</v>
      </c>
      <c r="BX249" s="58">
        <v>1500</v>
      </c>
      <c r="BY249" s="58" t="s">
        <v>3071</v>
      </c>
      <c r="BZ249" s="58" t="s">
        <v>3071</v>
      </c>
      <c r="CA249" s="58" t="s">
        <v>5811</v>
      </c>
      <c r="CB249" s="58" t="s">
        <v>5811</v>
      </c>
      <c r="CC249" s="58" t="s">
        <v>3071</v>
      </c>
      <c r="CD249" s="58" t="s">
        <v>3071</v>
      </c>
      <c r="CE249" s="58" t="s">
        <v>5738</v>
      </c>
      <c r="CF249" s="58" t="s">
        <v>5739</v>
      </c>
    </row>
    <row r="250" s="58" customFormat="1" spans="1:84">
      <c r="A250" s="58">
        <v>42961</v>
      </c>
      <c r="B250" s="58" t="s">
        <v>3071</v>
      </c>
      <c r="C250" s="58" t="s">
        <v>7789</v>
      </c>
      <c r="D250" s="58" t="s">
        <v>3071</v>
      </c>
      <c r="E250" s="58" t="s">
        <v>5721</v>
      </c>
      <c r="F250" s="58" t="s">
        <v>7790</v>
      </c>
      <c r="G250" s="58" t="s">
        <v>714</v>
      </c>
      <c r="H250" s="58" t="s">
        <v>5146</v>
      </c>
      <c r="I250" s="58">
        <v>24920</v>
      </c>
      <c r="J250" s="58" t="s">
        <v>3071</v>
      </c>
      <c r="K250" s="58" t="s">
        <v>3071</v>
      </c>
      <c r="L250" s="58" t="s">
        <v>5773</v>
      </c>
      <c r="M250" s="58" t="s">
        <v>7436</v>
      </c>
      <c r="N250" s="58" t="s">
        <v>7791</v>
      </c>
      <c r="O250" s="58" t="s">
        <v>3071</v>
      </c>
      <c r="P250" s="58" t="s">
        <v>3071</v>
      </c>
      <c r="Q250" s="58" t="s">
        <v>5146</v>
      </c>
      <c r="R250" s="58" t="s">
        <v>6120</v>
      </c>
      <c r="S250" s="58" t="s">
        <v>6121</v>
      </c>
      <c r="T250" s="58" t="s">
        <v>5726</v>
      </c>
      <c r="U250" s="58" t="s">
        <v>3071</v>
      </c>
      <c r="V250" s="58" t="s">
        <v>3068</v>
      </c>
      <c r="W250" s="58" t="s">
        <v>3071</v>
      </c>
      <c r="X250" s="58" t="s">
        <v>7792</v>
      </c>
      <c r="Y250" s="58" t="s">
        <v>5728</v>
      </c>
      <c r="Z250" s="58" t="s">
        <v>7277</v>
      </c>
      <c r="AA250" s="58" t="s">
        <v>7436</v>
      </c>
      <c r="AB250" s="58" t="s">
        <v>3071</v>
      </c>
      <c r="AC250" s="58" t="s">
        <v>6036</v>
      </c>
      <c r="AD250" s="58" t="s">
        <v>3071</v>
      </c>
      <c r="AE250" s="58" t="s">
        <v>3071</v>
      </c>
      <c r="AF250" s="58" t="s">
        <v>3071</v>
      </c>
      <c r="AG250" s="58" t="s">
        <v>3071</v>
      </c>
      <c r="AH250" s="58" t="s">
        <v>3071</v>
      </c>
      <c r="AI250" s="58" t="s">
        <v>3071</v>
      </c>
      <c r="AJ250" s="58" t="s">
        <v>3071</v>
      </c>
      <c r="AK250" s="58" t="s">
        <v>1286</v>
      </c>
      <c r="AL250" s="58" t="s">
        <v>7793</v>
      </c>
      <c r="AM250" s="58" t="s">
        <v>3071</v>
      </c>
      <c r="AN250" s="58" t="s">
        <v>7794</v>
      </c>
      <c r="AO250" s="58" t="s">
        <v>3071</v>
      </c>
      <c r="AP250" s="60">
        <v>45680.6886921296</v>
      </c>
      <c r="AQ250" s="58" t="s">
        <v>3071</v>
      </c>
      <c r="AR250" s="58" t="s">
        <v>7116</v>
      </c>
      <c r="AS250" s="58" t="s">
        <v>3098</v>
      </c>
      <c r="AT250" s="58" t="s">
        <v>5730</v>
      </c>
      <c r="AU250" s="58" t="s">
        <v>7795</v>
      </c>
      <c r="AV250" s="58" t="s">
        <v>3071</v>
      </c>
      <c r="AW250" s="60">
        <v>45563.9507291667</v>
      </c>
      <c r="AX250" s="58" t="s">
        <v>7793</v>
      </c>
      <c r="AY250" s="58" t="s">
        <v>5731</v>
      </c>
      <c r="AZ250" s="58" t="s">
        <v>3071</v>
      </c>
      <c r="BA250" s="58" t="s">
        <v>3071</v>
      </c>
      <c r="BB250" s="58" t="s">
        <v>3071</v>
      </c>
      <c r="BC250" s="58" t="s">
        <v>5766</v>
      </c>
      <c r="BD250" s="58" t="s">
        <v>5732</v>
      </c>
      <c r="BE250" s="58" t="s">
        <v>7082</v>
      </c>
      <c r="BF250" s="58" t="s">
        <v>5734</v>
      </c>
      <c r="BG250" s="58" t="s">
        <v>3071</v>
      </c>
      <c r="BH250" s="58" t="s">
        <v>3071</v>
      </c>
      <c r="BI250" s="58" t="s">
        <v>2803</v>
      </c>
      <c r="BJ250" s="58" t="s">
        <v>3071</v>
      </c>
      <c r="BK250" s="58" t="s">
        <v>3071</v>
      </c>
      <c r="BL250" s="58">
        <v>3294472</v>
      </c>
      <c r="BM250" s="58" t="s">
        <v>7796</v>
      </c>
      <c r="BN250" s="58" t="s">
        <v>3071</v>
      </c>
      <c r="BO250" s="58">
        <v>12920</v>
      </c>
      <c r="BP250" s="58" t="s">
        <v>7149</v>
      </c>
      <c r="BQ250" s="58" t="s">
        <v>3071</v>
      </c>
      <c r="BR250" s="58" t="s">
        <v>7797</v>
      </c>
      <c r="BS250" s="58" t="s">
        <v>1286</v>
      </c>
      <c r="BT250" s="58" t="s">
        <v>3071</v>
      </c>
      <c r="BU250" s="58" t="s">
        <v>3071</v>
      </c>
      <c r="BV250" s="58" t="s">
        <v>5737</v>
      </c>
      <c r="BW250" s="58" t="s">
        <v>3071</v>
      </c>
      <c r="BX250" s="58">
        <v>12920</v>
      </c>
      <c r="BY250" s="58" t="s">
        <v>3071</v>
      </c>
      <c r="BZ250" s="58" t="s">
        <v>3071</v>
      </c>
      <c r="CA250" s="58" t="s">
        <v>5811</v>
      </c>
      <c r="CB250" s="58" t="s">
        <v>5811</v>
      </c>
      <c r="CC250" s="58" t="s">
        <v>3071</v>
      </c>
      <c r="CD250" s="58" t="s">
        <v>3071</v>
      </c>
      <c r="CE250" s="58" t="s">
        <v>5738</v>
      </c>
      <c r="CF250" s="58" t="s">
        <v>5739</v>
      </c>
    </row>
    <row r="251" s="58" customFormat="1" spans="1:84">
      <c r="A251" s="58">
        <v>42963</v>
      </c>
      <c r="B251" s="58" t="s">
        <v>3071</v>
      </c>
      <c r="C251" s="58" t="s">
        <v>7798</v>
      </c>
      <c r="D251" s="58" t="s">
        <v>3071</v>
      </c>
      <c r="E251" s="58" t="s">
        <v>5721</v>
      </c>
      <c r="F251" s="58" t="s">
        <v>7799</v>
      </c>
      <c r="G251" s="58" t="s">
        <v>714</v>
      </c>
      <c r="H251" s="58" t="s">
        <v>4369</v>
      </c>
      <c r="I251" s="58">
        <v>9264.4</v>
      </c>
      <c r="J251" s="58" t="s">
        <v>3071</v>
      </c>
      <c r="K251" s="58" t="s">
        <v>3071</v>
      </c>
      <c r="L251" s="58" t="s">
        <v>5773</v>
      </c>
      <c r="M251" s="58" t="s">
        <v>7436</v>
      </c>
      <c r="N251" s="58" t="s">
        <v>7724</v>
      </c>
      <c r="O251" s="58" t="s">
        <v>3071</v>
      </c>
      <c r="P251" s="58" t="s">
        <v>3071</v>
      </c>
      <c r="Q251" s="58" t="s">
        <v>4369</v>
      </c>
      <c r="R251" s="58" t="s">
        <v>7725</v>
      </c>
      <c r="S251" s="58" t="s">
        <v>7726</v>
      </c>
      <c r="T251" s="58" t="s">
        <v>5726</v>
      </c>
      <c r="U251" s="58" t="s">
        <v>3071</v>
      </c>
      <c r="V251" s="58" t="s">
        <v>3068</v>
      </c>
      <c r="W251" s="58" t="s">
        <v>3071</v>
      </c>
      <c r="X251" s="58" t="s">
        <v>7800</v>
      </c>
      <c r="Y251" s="58" t="s">
        <v>5728</v>
      </c>
      <c r="Z251" s="58" t="s">
        <v>7578</v>
      </c>
      <c r="AA251" s="58" t="s">
        <v>7436</v>
      </c>
      <c r="AB251" s="58" t="s">
        <v>3071</v>
      </c>
      <c r="AC251" s="58" t="s">
        <v>6036</v>
      </c>
      <c r="AD251" s="58" t="s">
        <v>3071</v>
      </c>
      <c r="AE251" s="58" t="s">
        <v>3071</v>
      </c>
      <c r="AF251" s="58" t="s">
        <v>3071</v>
      </c>
      <c r="AG251" s="58" t="s">
        <v>3071</v>
      </c>
      <c r="AH251" s="58" t="s">
        <v>3071</v>
      </c>
      <c r="AI251" s="58" t="s">
        <v>3071</v>
      </c>
      <c r="AJ251" s="58" t="s">
        <v>3071</v>
      </c>
      <c r="AK251" s="58" t="s">
        <v>1286</v>
      </c>
      <c r="AL251" s="58" t="s">
        <v>7801</v>
      </c>
      <c r="AM251" s="58" t="s">
        <v>3071</v>
      </c>
      <c r="AN251" s="58" t="s">
        <v>5917</v>
      </c>
      <c r="AO251" s="58" t="s">
        <v>3071</v>
      </c>
      <c r="AP251" s="60">
        <v>45680.6891203704</v>
      </c>
      <c r="AQ251" s="58" t="s">
        <v>3071</v>
      </c>
      <c r="AR251" s="58" t="s">
        <v>7116</v>
      </c>
      <c r="AS251" s="58" t="s">
        <v>3098</v>
      </c>
      <c r="AT251" s="58" t="s">
        <v>5730</v>
      </c>
      <c r="AU251" s="58" t="s">
        <v>7802</v>
      </c>
      <c r="AV251" s="58" t="s">
        <v>3071</v>
      </c>
      <c r="AW251" s="60">
        <v>45555.5356712963</v>
      </c>
      <c r="AX251" s="58" t="s">
        <v>7801</v>
      </c>
      <c r="AY251" s="58" t="s">
        <v>5731</v>
      </c>
      <c r="AZ251" s="58" t="s">
        <v>3071</v>
      </c>
      <c r="BA251" s="58" t="s">
        <v>1286</v>
      </c>
      <c r="BB251" s="58" t="s">
        <v>3071</v>
      </c>
      <c r="BC251" s="58" t="s">
        <v>7500</v>
      </c>
      <c r="BD251" s="58" t="s">
        <v>6199</v>
      </c>
      <c r="BE251" s="58" t="s">
        <v>2895</v>
      </c>
      <c r="BF251" s="58" t="s">
        <v>5734</v>
      </c>
      <c r="BG251" s="58" t="s">
        <v>3071</v>
      </c>
      <c r="BH251" s="58" t="s">
        <v>3071</v>
      </c>
      <c r="BI251" s="58" t="s">
        <v>2803</v>
      </c>
      <c r="BJ251" s="58" t="s">
        <v>3071</v>
      </c>
      <c r="BK251" s="58" t="s">
        <v>3071</v>
      </c>
      <c r="BL251" s="58">
        <v>2958324</v>
      </c>
      <c r="BM251" s="58" t="s">
        <v>7803</v>
      </c>
      <c r="BN251" s="58" t="s">
        <v>3071</v>
      </c>
      <c r="BO251" s="58">
        <v>9264.4</v>
      </c>
      <c r="BP251" s="58" t="s">
        <v>7149</v>
      </c>
      <c r="BQ251" s="58" t="s">
        <v>3071</v>
      </c>
      <c r="BR251" s="58" t="s">
        <v>7804</v>
      </c>
      <c r="BS251" s="58" t="s">
        <v>1286</v>
      </c>
      <c r="BT251" s="58" t="s">
        <v>3071</v>
      </c>
      <c r="BU251" s="58" t="s">
        <v>3071</v>
      </c>
      <c r="BV251" s="58" t="s">
        <v>5737</v>
      </c>
      <c r="BW251" s="58" t="s">
        <v>3071</v>
      </c>
      <c r="BX251" s="58">
        <v>9264.4</v>
      </c>
      <c r="BY251" s="58" t="s">
        <v>3071</v>
      </c>
      <c r="BZ251" s="58" t="s">
        <v>3071</v>
      </c>
      <c r="CA251" s="58" t="s">
        <v>5811</v>
      </c>
      <c r="CB251" s="58" t="s">
        <v>5811</v>
      </c>
      <c r="CC251" s="58" t="s">
        <v>7732</v>
      </c>
      <c r="CD251" s="58" t="s">
        <v>7445</v>
      </c>
      <c r="CE251" s="58" t="s">
        <v>5738</v>
      </c>
      <c r="CF251" s="58" t="s">
        <v>5739</v>
      </c>
    </row>
    <row r="252" s="58" customFormat="1" spans="1:84">
      <c r="A252" s="58">
        <v>42964</v>
      </c>
      <c r="B252" s="58" t="s">
        <v>3071</v>
      </c>
      <c r="C252" s="58" t="s">
        <v>7805</v>
      </c>
      <c r="D252" s="58" t="s">
        <v>3071</v>
      </c>
      <c r="E252" s="58" t="s">
        <v>5721</v>
      </c>
      <c r="F252" s="58" t="s">
        <v>7806</v>
      </c>
      <c r="G252" s="58" t="s">
        <v>714</v>
      </c>
      <c r="H252" s="58" t="s">
        <v>4184</v>
      </c>
      <c r="I252" s="58">
        <v>8000</v>
      </c>
      <c r="J252" s="58" t="s">
        <v>3071</v>
      </c>
      <c r="K252" s="58" t="s">
        <v>3071</v>
      </c>
      <c r="L252" s="58" t="s">
        <v>5773</v>
      </c>
      <c r="M252" s="58" t="s">
        <v>7436</v>
      </c>
      <c r="N252" s="58" t="s">
        <v>7807</v>
      </c>
      <c r="O252" s="58" t="s">
        <v>3071</v>
      </c>
      <c r="P252" s="58" t="s">
        <v>3071</v>
      </c>
      <c r="Q252" s="58" t="s">
        <v>4184</v>
      </c>
      <c r="R252" s="58" t="s">
        <v>7808</v>
      </c>
      <c r="S252" s="58" t="s">
        <v>7809</v>
      </c>
      <c r="T252" s="58" t="s">
        <v>5726</v>
      </c>
      <c r="U252" s="58" t="s">
        <v>3071</v>
      </c>
      <c r="V252" s="58" t="s">
        <v>3068</v>
      </c>
      <c r="W252" s="58" t="s">
        <v>3071</v>
      </c>
      <c r="X252" s="58" t="s">
        <v>7810</v>
      </c>
      <c r="Y252" s="58" t="s">
        <v>5728</v>
      </c>
      <c r="Z252" s="58" t="s">
        <v>7277</v>
      </c>
      <c r="AA252" s="58" t="s">
        <v>7436</v>
      </c>
      <c r="AB252" s="58" t="s">
        <v>3071</v>
      </c>
      <c r="AC252" s="58" t="s">
        <v>6036</v>
      </c>
      <c r="AD252" s="58" t="s">
        <v>3071</v>
      </c>
      <c r="AE252" s="58" t="s">
        <v>3071</v>
      </c>
      <c r="AF252" s="58" t="s">
        <v>3071</v>
      </c>
      <c r="AG252" s="58" t="s">
        <v>3071</v>
      </c>
      <c r="AH252" s="58" t="s">
        <v>3071</v>
      </c>
      <c r="AI252" s="58" t="s">
        <v>3071</v>
      </c>
      <c r="AJ252" s="58" t="s">
        <v>3071</v>
      </c>
      <c r="AK252" s="58" t="s">
        <v>1286</v>
      </c>
      <c r="AL252" s="58" t="s">
        <v>7811</v>
      </c>
      <c r="AM252" s="58" t="s">
        <v>3071</v>
      </c>
      <c r="AN252" s="58" t="s">
        <v>5949</v>
      </c>
      <c r="AO252" s="58" t="s">
        <v>3071</v>
      </c>
      <c r="AP252" s="60">
        <v>45680.6890162037</v>
      </c>
      <c r="AQ252" s="58" t="s">
        <v>3071</v>
      </c>
      <c r="AR252" s="58" t="s">
        <v>7116</v>
      </c>
      <c r="AS252" s="58" t="s">
        <v>3098</v>
      </c>
      <c r="AT252" s="58" t="s">
        <v>5730</v>
      </c>
      <c r="AU252" s="58" t="s">
        <v>7812</v>
      </c>
      <c r="AV252" s="58" t="s">
        <v>3071</v>
      </c>
      <c r="AW252" s="60">
        <v>45554.636412037</v>
      </c>
      <c r="AX252" s="58" t="s">
        <v>7811</v>
      </c>
      <c r="AY252" s="58" t="s">
        <v>5731</v>
      </c>
      <c r="AZ252" s="58" t="s">
        <v>3071</v>
      </c>
      <c r="BA252" s="58" t="s">
        <v>3071</v>
      </c>
      <c r="BB252" s="58" t="s">
        <v>3071</v>
      </c>
      <c r="BC252" s="58" t="s">
        <v>4135</v>
      </c>
      <c r="BD252" s="58" t="s">
        <v>6199</v>
      </c>
      <c r="BE252" s="58" t="s">
        <v>2878</v>
      </c>
      <c r="BF252" s="58" t="s">
        <v>5734</v>
      </c>
      <c r="BG252" s="58" t="s">
        <v>3071</v>
      </c>
      <c r="BH252" s="58" t="s">
        <v>3071</v>
      </c>
      <c r="BI252" s="58" t="s">
        <v>2803</v>
      </c>
      <c r="BJ252" s="58" t="s">
        <v>3071</v>
      </c>
      <c r="BK252" s="58" t="s">
        <v>3071</v>
      </c>
      <c r="BL252" s="58">
        <v>3225987</v>
      </c>
      <c r="BM252" s="58" t="s">
        <v>7813</v>
      </c>
      <c r="BN252" s="58" t="s">
        <v>3071</v>
      </c>
      <c r="BO252" s="58">
        <v>8000</v>
      </c>
      <c r="BP252" s="58" t="s">
        <v>7149</v>
      </c>
      <c r="BQ252" s="58" t="s">
        <v>3071</v>
      </c>
      <c r="BR252" s="58" t="s">
        <v>7814</v>
      </c>
      <c r="BS252" s="58" t="s">
        <v>1286</v>
      </c>
      <c r="BT252" s="58" t="s">
        <v>3071</v>
      </c>
      <c r="BU252" s="58" t="s">
        <v>3071</v>
      </c>
      <c r="BV252" s="58" t="s">
        <v>5737</v>
      </c>
      <c r="BW252" s="58" t="s">
        <v>3071</v>
      </c>
      <c r="BX252" s="58">
        <v>8000</v>
      </c>
      <c r="BY252" s="58" t="s">
        <v>3071</v>
      </c>
      <c r="BZ252" s="58" t="s">
        <v>3071</v>
      </c>
      <c r="CA252" s="58" t="s">
        <v>5811</v>
      </c>
      <c r="CB252" s="58" t="s">
        <v>5811</v>
      </c>
      <c r="CC252" s="58" t="s">
        <v>3071</v>
      </c>
      <c r="CD252" s="58" t="s">
        <v>3071</v>
      </c>
      <c r="CE252" s="58" t="s">
        <v>5738</v>
      </c>
      <c r="CF252" s="58" t="s">
        <v>5739</v>
      </c>
    </row>
    <row r="253" s="58" customFormat="1" spans="1:84">
      <c r="A253" s="58">
        <v>43195</v>
      </c>
      <c r="B253" s="58" t="s">
        <v>3071</v>
      </c>
      <c r="C253" s="58" t="s">
        <v>7815</v>
      </c>
      <c r="D253" s="58" t="s">
        <v>3071</v>
      </c>
      <c r="E253" s="58" t="s">
        <v>5721</v>
      </c>
      <c r="F253" s="58" t="s">
        <v>7816</v>
      </c>
      <c r="G253" s="58" t="s">
        <v>714</v>
      </c>
      <c r="H253" s="58" t="s">
        <v>4825</v>
      </c>
      <c r="I253" s="58">
        <v>104</v>
      </c>
      <c r="J253" s="58" t="s">
        <v>3071</v>
      </c>
      <c r="K253" s="58" t="s">
        <v>3071</v>
      </c>
      <c r="L253" s="58" t="s">
        <v>5773</v>
      </c>
      <c r="M253" s="58" t="s">
        <v>4421</v>
      </c>
      <c r="N253" s="58" t="s">
        <v>4421</v>
      </c>
      <c r="O253" s="58" t="s">
        <v>3071</v>
      </c>
      <c r="P253" s="58" t="s">
        <v>3071</v>
      </c>
      <c r="Q253" s="58" t="s">
        <v>4825</v>
      </c>
      <c r="R253" s="58" t="s">
        <v>5742</v>
      </c>
      <c r="S253" s="58" t="s">
        <v>5743</v>
      </c>
      <c r="T253" s="58" t="s">
        <v>5726</v>
      </c>
      <c r="U253" s="58" t="s">
        <v>3071</v>
      </c>
      <c r="V253" s="58" t="s">
        <v>3068</v>
      </c>
      <c r="W253" s="58" t="s">
        <v>3071</v>
      </c>
      <c r="X253" s="58" t="s">
        <v>7817</v>
      </c>
      <c r="Y253" s="58" t="s">
        <v>5728</v>
      </c>
      <c r="Z253" s="58" t="s">
        <v>7432</v>
      </c>
      <c r="AA253" s="58" t="s">
        <v>6748</v>
      </c>
      <c r="AB253" s="58" t="s">
        <v>3071</v>
      </c>
      <c r="AC253" s="58" t="s">
        <v>6036</v>
      </c>
      <c r="AD253" s="58" t="s">
        <v>3071</v>
      </c>
      <c r="AE253" s="58" t="s">
        <v>3071</v>
      </c>
      <c r="AF253" s="58" t="s">
        <v>3071</v>
      </c>
      <c r="AG253" s="58" t="s">
        <v>3071</v>
      </c>
      <c r="AH253" s="58" t="s">
        <v>3071</v>
      </c>
      <c r="AI253" s="58" t="s">
        <v>3071</v>
      </c>
      <c r="AJ253" s="58" t="s">
        <v>3071</v>
      </c>
      <c r="AK253" s="58" t="s">
        <v>1286</v>
      </c>
      <c r="AL253" s="58" t="s">
        <v>7818</v>
      </c>
      <c r="AM253" s="58" t="s">
        <v>3071</v>
      </c>
      <c r="AN253" s="58" t="s">
        <v>6713</v>
      </c>
      <c r="AO253" s="58" t="s">
        <v>3071</v>
      </c>
      <c r="AP253" s="60">
        <v>45758.6328587963</v>
      </c>
      <c r="AQ253" s="58" t="s">
        <v>3071</v>
      </c>
      <c r="AR253" s="58" t="s">
        <v>3899</v>
      </c>
      <c r="AS253" s="58" t="s">
        <v>3098</v>
      </c>
      <c r="AT253" s="58" t="s">
        <v>5730</v>
      </c>
      <c r="AU253" s="58" t="s">
        <v>7819</v>
      </c>
      <c r="AV253" s="58" t="s">
        <v>3071</v>
      </c>
      <c r="AW253" s="60">
        <v>45681.4362037037</v>
      </c>
      <c r="AX253" s="58" t="s">
        <v>7818</v>
      </c>
      <c r="AY253" s="58" t="s">
        <v>5731</v>
      </c>
      <c r="AZ253" s="58" t="s">
        <v>3071</v>
      </c>
      <c r="BA253" s="58" t="s">
        <v>3071</v>
      </c>
      <c r="BB253" s="58" t="s">
        <v>3071</v>
      </c>
      <c r="BC253" s="58" t="s">
        <v>6940</v>
      </c>
      <c r="BD253" s="58" t="s">
        <v>5732</v>
      </c>
      <c r="BE253" s="58" t="s">
        <v>5746</v>
      </c>
      <c r="BF253" s="58" t="s">
        <v>5734</v>
      </c>
      <c r="BG253" s="58" t="s">
        <v>3071</v>
      </c>
      <c r="BH253" s="58" t="s">
        <v>3071</v>
      </c>
      <c r="BI253" s="58" t="s">
        <v>2803</v>
      </c>
      <c r="BJ253" s="58" t="s">
        <v>3071</v>
      </c>
      <c r="BK253" s="58" t="s">
        <v>3071</v>
      </c>
      <c r="BL253" s="58">
        <v>3443779</v>
      </c>
      <c r="BM253" s="58" t="s">
        <v>7820</v>
      </c>
      <c r="BN253" s="58" t="s">
        <v>3071</v>
      </c>
      <c r="BO253" s="58">
        <v>104</v>
      </c>
      <c r="BP253" s="58" t="s">
        <v>6737</v>
      </c>
      <c r="BQ253" s="58" t="s">
        <v>3071</v>
      </c>
      <c r="BR253" s="58" t="s">
        <v>7821</v>
      </c>
      <c r="BS253" s="58" t="s">
        <v>1286</v>
      </c>
      <c r="BT253" s="58" t="s">
        <v>3071</v>
      </c>
      <c r="BU253" s="58" t="s">
        <v>3071</v>
      </c>
      <c r="BV253" s="58" t="s">
        <v>5737</v>
      </c>
      <c r="BW253" s="58" t="s">
        <v>3071</v>
      </c>
      <c r="BX253" s="58">
        <v>104</v>
      </c>
      <c r="BY253" s="58" t="s">
        <v>3071</v>
      </c>
      <c r="BZ253" s="58" t="s">
        <v>3071</v>
      </c>
      <c r="CA253" s="58" t="s">
        <v>3071</v>
      </c>
      <c r="CB253" s="58" t="s">
        <v>3071</v>
      </c>
      <c r="CC253" s="58" t="s">
        <v>3071</v>
      </c>
      <c r="CD253" s="58" t="s">
        <v>3071</v>
      </c>
      <c r="CE253" s="58" t="s">
        <v>5738</v>
      </c>
      <c r="CF253" s="58" t="s">
        <v>5739</v>
      </c>
    </row>
    <row r="254" s="58" customFormat="1" spans="1:84">
      <c r="A254" s="58">
        <v>43321</v>
      </c>
      <c r="B254" s="58" t="s">
        <v>5801</v>
      </c>
      <c r="C254" s="58" t="s">
        <v>3071</v>
      </c>
      <c r="D254" s="58" t="s">
        <v>7822</v>
      </c>
      <c r="E254" s="58" t="s">
        <v>5721</v>
      </c>
      <c r="F254" s="58" t="s">
        <v>7823</v>
      </c>
      <c r="G254" s="58" t="s">
        <v>714</v>
      </c>
      <c r="H254" s="58" t="s">
        <v>5804</v>
      </c>
      <c r="I254" s="58">
        <v>353436</v>
      </c>
      <c r="J254" s="58" t="s">
        <v>3071</v>
      </c>
      <c r="K254" s="58" t="s">
        <v>3071</v>
      </c>
      <c r="L254" s="58" t="s">
        <v>5773</v>
      </c>
      <c r="M254" s="58" t="s">
        <v>7376</v>
      </c>
      <c r="N254" s="58" t="s">
        <v>7504</v>
      </c>
      <c r="O254" s="58" t="s">
        <v>3071</v>
      </c>
      <c r="P254" s="58" t="s">
        <v>3071</v>
      </c>
      <c r="Q254" s="58" t="s">
        <v>5805</v>
      </c>
      <c r="R254" s="58" t="s">
        <v>5806</v>
      </c>
      <c r="S254" s="58" t="s">
        <v>5807</v>
      </c>
      <c r="T254" s="58" t="s">
        <v>3071</v>
      </c>
      <c r="U254" s="58" t="s">
        <v>3071</v>
      </c>
      <c r="V254" s="58" t="s">
        <v>7824</v>
      </c>
      <c r="W254" s="58" t="s">
        <v>3071</v>
      </c>
      <c r="X254" s="58" t="s">
        <v>7825</v>
      </c>
      <c r="Y254" s="58" t="s">
        <v>5915</v>
      </c>
      <c r="Z254" s="58" t="s">
        <v>7826</v>
      </c>
      <c r="AA254" s="58" t="s">
        <v>7376</v>
      </c>
      <c r="AB254" s="58" t="s">
        <v>5755</v>
      </c>
      <c r="AC254" s="58" t="s">
        <v>6486</v>
      </c>
      <c r="AD254" s="58" t="s">
        <v>3071</v>
      </c>
      <c r="AE254" s="58" t="s">
        <v>3071</v>
      </c>
      <c r="AF254" s="58" t="s">
        <v>3071</v>
      </c>
      <c r="AG254" s="58" t="s">
        <v>3071</v>
      </c>
      <c r="AH254" s="58" t="s">
        <v>3071</v>
      </c>
      <c r="AI254" s="58" t="s">
        <v>3071</v>
      </c>
      <c r="AJ254" s="58" t="s">
        <v>3071</v>
      </c>
      <c r="AK254" s="58" t="s">
        <v>1286</v>
      </c>
      <c r="AL254" s="58" t="s">
        <v>7827</v>
      </c>
      <c r="AM254" s="58" t="s">
        <v>3071</v>
      </c>
      <c r="AN254" s="58" t="s">
        <v>3071</v>
      </c>
      <c r="AO254" s="58" t="s">
        <v>3071</v>
      </c>
      <c r="AP254" s="60">
        <v>45680.6772453704</v>
      </c>
      <c r="AQ254" s="58" t="s">
        <v>3071</v>
      </c>
      <c r="AR254" s="58" t="s">
        <v>3071</v>
      </c>
      <c r="AS254" s="58" t="s">
        <v>3098</v>
      </c>
      <c r="AT254" s="58" t="s">
        <v>5730</v>
      </c>
      <c r="AU254" s="58" t="s">
        <v>7828</v>
      </c>
      <c r="AV254" s="58" t="s">
        <v>3071</v>
      </c>
      <c r="AW254" s="60">
        <v>45639.4855787037</v>
      </c>
      <c r="AX254" s="58" t="s">
        <v>7827</v>
      </c>
      <c r="AY254" s="58" t="s">
        <v>5731</v>
      </c>
      <c r="AZ254" s="58" t="s">
        <v>3071</v>
      </c>
      <c r="BA254" s="58" t="s">
        <v>3071</v>
      </c>
      <c r="BB254" s="58" t="s">
        <v>3071</v>
      </c>
      <c r="BC254" s="58" t="s">
        <v>3071</v>
      </c>
      <c r="BD254" s="58" t="s">
        <v>5944</v>
      </c>
      <c r="BE254" s="58" t="s">
        <v>3071</v>
      </c>
      <c r="BF254" s="58" t="s">
        <v>5734</v>
      </c>
      <c r="BG254" s="58" t="s">
        <v>3071</v>
      </c>
      <c r="BH254" s="58" t="s">
        <v>3071</v>
      </c>
      <c r="BI254" s="58" t="s">
        <v>2803</v>
      </c>
      <c r="BJ254" s="58" t="s">
        <v>3071</v>
      </c>
      <c r="BK254" s="58" t="s">
        <v>3071</v>
      </c>
      <c r="BL254" s="58" t="s">
        <v>3071</v>
      </c>
      <c r="BM254" s="58" t="s">
        <v>3071</v>
      </c>
      <c r="BN254" s="58">
        <v>353436</v>
      </c>
      <c r="BO254" s="58" t="s">
        <v>3071</v>
      </c>
      <c r="BP254" s="58" t="s">
        <v>7149</v>
      </c>
      <c r="BQ254" s="58" t="s">
        <v>3071</v>
      </c>
      <c r="BR254" s="58" t="s">
        <v>3071</v>
      </c>
      <c r="BS254" s="58" t="s">
        <v>3071</v>
      </c>
      <c r="BT254" s="58" t="s">
        <v>3071</v>
      </c>
      <c r="BU254" s="58" t="s">
        <v>3071</v>
      </c>
      <c r="BV254" s="58" t="s">
        <v>5811</v>
      </c>
      <c r="BW254" s="58" t="s">
        <v>3071</v>
      </c>
      <c r="BX254" s="58">
        <v>353436</v>
      </c>
      <c r="BY254" s="58" t="s">
        <v>3071</v>
      </c>
      <c r="BZ254" s="58" t="s">
        <v>3071</v>
      </c>
      <c r="CA254" s="58" t="s">
        <v>5811</v>
      </c>
      <c r="CB254" s="58" t="s">
        <v>5811</v>
      </c>
      <c r="CC254" s="58" t="s">
        <v>3071</v>
      </c>
      <c r="CD254" s="58" t="s">
        <v>3071</v>
      </c>
      <c r="CE254" s="58" t="s">
        <v>5738</v>
      </c>
      <c r="CF254" s="58" t="s">
        <v>5739</v>
      </c>
    </row>
    <row r="255" s="58" customFormat="1" spans="1:84">
      <c r="A255" s="58">
        <v>43366</v>
      </c>
      <c r="B255" s="58" t="s">
        <v>3071</v>
      </c>
      <c r="C255" s="58" t="s">
        <v>7829</v>
      </c>
      <c r="D255" s="58" t="s">
        <v>3071</v>
      </c>
      <c r="E255" s="58" t="s">
        <v>5721</v>
      </c>
      <c r="F255" s="58" t="s">
        <v>7830</v>
      </c>
      <c r="G255" s="58" t="s">
        <v>714</v>
      </c>
      <c r="H255" s="58" t="s">
        <v>4825</v>
      </c>
      <c r="I255" s="58">
        <v>2515.3</v>
      </c>
      <c r="J255" s="58" t="s">
        <v>3071</v>
      </c>
      <c r="K255" s="58" t="s">
        <v>3071</v>
      </c>
      <c r="L255" s="58" t="s">
        <v>5773</v>
      </c>
      <c r="M255" s="58" t="s">
        <v>3616</v>
      </c>
      <c r="N255" s="58" t="s">
        <v>3616</v>
      </c>
      <c r="O255" s="58" t="s">
        <v>3071</v>
      </c>
      <c r="P255" s="58" t="s">
        <v>3071</v>
      </c>
      <c r="Q255" s="58" t="s">
        <v>4825</v>
      </c>
      <c r="R255" s="58" t="s">
        <v>5742</v>
      </c>
      <c r="S255" s="58" t="s">
        <v>5743</v>
      </c>
      <c r="T255" s="58" t="s">
        <v>5726</v>
      </c>
      <c r="U255" s="58" t="s">
        <v>3071</v>
      </c>
      <c r="V255" s="58" t="s">
        <v>3068</v>
      </c>
      <c r="W255" s="58" t="s">
        <v>3071</v>
      </c>
      <c r="X255" s="58" t="s">
        <v>7831</v>
      </c>
      <c r="Y255" s="58" t="s">
        <v>5728</v>
      </c>
      <c r="Z255" s="58" t="s">
        <v>4421</v>
      </c>
      <c r="AA255" s="58" t="s">
        <v>6748</v>
      </c>
      <c r="AB255" s="58" t="s">
        <v>3071</v>
      </c>
      <c r="AC255" s="58" t="s">
        <v>6036</v>
      </c>
      <c r="AD255" s="58" t="s">
        <v>3071</v>
      </c>
      <c r="AE255" s="58" t="s">
        <v>3071</v>
      </c>
      <c r="AF255" s="58" t="s">
        <v>3071</v>
      </c>
      <c r="AG255" s="58" t="s">
        <v>3071</v>
      </c>
      <c r="AH255" s="58" t="s">
        <v>3071</v>
      </c>
      <c r="AI255" s="58" t="s">
        <v>3071</v>
      </c>
      <c r="AJ255" s="58" t="s">
        <v>3071</v>
      </c>
      <c r="AK255" s="58" t="s">
        <v>1286</v>
      </c>
      <c r="AL255" s="58" t="s">
        <v>7832</v>
      </c>
      <c r="AM255" s="58" t="s">
        <v>3071</v>
      </c>
      <c r="AN255" s="58" t="s">
        <v>6299</v>
      </c>
      <c r="AO255" s="58" t="s">
        <v>3071</v>
      </c>
      <c r="AP255" s="60">
        <v>45758.6328009259</v>
      </c>
      <c r="AQ255" s="58" t="s">
        <v>3071</v>
      </c>
      <c r="AR255" s="58" t="s">
        <v>3899</v>
      </c>
      <c r="AS255" s="58" t="s">
        <v>3098</v>
      </c>
      <c r="AT255" s="58" t="s">
        <v>5730</v>
      </c>
      <c r="AU255" s="58" t="s">
        <v>7833</v>
      </c>
      <c r="AV255" s="58" t="s">
        <v>3071</v>
      </c>
      <c r="AW255" s="60">
        <v>45679.6773263889</v>
      </c>
      <c r="AX255" s="58" t="s">
        <v>7832</v>
      </c>
      <c r="AY255" s="58" t="s">
        <v>5731</v>
      </c>
      <c r="AZ255" s="58" t="s">
        <v>3071</v>
      </c>
      <c r="BA255" s="58" t="s">
        <v>3071</v>
      </c>
      <c r="BB255" s="58" t="s">
        <v>3071</v>
      </c>
      <c r="BC255" s="58" t="s">
        <v>1781</v>
      </c>
      <c r="BD255" s="58" t="s">
        <v>5732</v>
      </c>
      <c r="BE255" s="58" t="s">
        <v>5746</v>
      </c>
      <c r="BF255" s="58" t="s">
        <v>5734</v>
      </c>
      <c r="BG255" s="58" t="s">
        <v>3071</v>
      </c>
      <c r="BH255" s="58" t="s">
        <v>3071</v>
      </c>
      <c r="BI255" s="58" t="s">
        <v>2803</v>
      </c>
      <c r="BJ255" s="58" t="s">
        <v>3071</v>
      </c>
      <c r="BK255" s="58" t="s">
        <v>3071</v>
      </c>
      <c r="BL255" s="58">
        <v>3423712</v>
      </c>
      <c r="BM255" s="58" t="s">
        <v>7834</v>
      </c>
      <c r="BN255" s="58" t="s">
        <v>3071</v>
      </c>
      <c r="BO255" s="58">
        <v>90</v>
      </c>
      <c r="BP255" s="58" t="s">
        <v>6737</v>
      </c>
      <c r="BQ255" s="58" t="s">
        <v>3071</v>
      </c>
      <c r="BR255" s="58" t="s">
        <v>7835</v>
      </c>
      <c r="BS255" s="58" t="s">
        <v>1286</v>
      </c>
      <c r="BT255" s="58" t="s">
        <v>3071</v>
      </c>
      <c r="BU255" s="58" t="s">
        <v>3071</v>
      </c>
      <c r="BV255" s="58" t="s">
        <v>5737</v>
      </c>
      <c r="BW255" s="58" t="s">
        <v>3071</v>
      </c>
      <c r="BX255" s="58">
        <v>90</v>
      </c>
      <c r="BY255" s="58" t="s">
        <v>3071</v>
      </c>
      <c r="BZ255" s="58" t="s">
        <v>3071</v>
      </c>
      <c r="CA255" s="58" t="s">
        <v>3071</v>
      </c>
      <c r="CB255" s="58" t="s">
        <v>3071</v>
      </c>
      <c r="CC255" s="58" t="s">
        <v>3071</v>
      </c>
      <c r="CD255" s="58" t="s">
        <v>3071</v>
      </c>
      <c r="CE255" s="58" t="s">
        <v>5738</v>
      </c>
      <c r="CF255" s="58" t="s">
        <v>5739</v>
      </c>
    </row>
    <row r="256" s="58" customFormat="1" spans="1:84">
      <c r="A256" s="58">
        <v>43392</v>
      </c>
      <c r="B256" s="58" t="s">
        <v>3071</v>
      </c>
      <c r="C256" s="58" t="s">
        <v>7836</v>
      </c>
      <c r="D256" s="58" t="s">
        <v>3071</v>
      </c>
      <c r="E256" s="58" t="s">
        <v>5721</v>
      </c>
      <c r="F256" s="58" t="s">
        <v>7837</v>
      </c>
      <c r="G256" s="58" t="s">
        <v>714</v>
      </c>
      <c r="H256" s="58" t="s">
        <v>3101</v>
      </c>
      <c r="I256" s="58">
        <v>115512</v>
      </c>
      <c r="J256" s="58" t="s">
        <v>3071</v>
      </c>
      <c r="K256" s="58" t="s">
        <v>3071</v>
      </c>
      <c r="L256" s="58" t="s">
        <v>5773</v>
      </c>
      <c r="M256" s="58" t="s">
        <v>3616</v>
      </c>
      <c r="N256" s="58" t="s">
        <v>3616</v>
      </c>
      <c r="O256" s="58" t="s">
        <v>3071</v>
      </c>
      <c r="P256" s="58" t="s">
        <v>3071</v>
      </c>
      <c r="Q256" s="58" t="s">
        <v>3101</v>
      </c>
      <c r="R256" s="58" t="s">
        <v>6052</v>
      </c>
      <c r="S256" s="58" t="s">
        <v>6053</v>
      </c>
      <c r="T256" s="58" t="s">
        <v>5726</v>
      </c>
      <c r="U256" s="58" t="s">
        <v>3071</v>
      </c>
      <c r="V256" s="58" t="s">
        <v>3068</v>
      </c>
      <c r="W256" s="58" t="s">
        <v>3071</v>
      </c>
      <c r="X256" s="58" t="s">
        <v>7838</v>
      </c>
      <c r="Y256" s="58" t="s">
        <v>5728</v>
      </c>
      <c r="Z256" s="58" t="s">
        <v>4421</v>
      </c>
      <c r="AA256" s="58" t="s">
        <v>7055</v>
      </c>
      <c r="AB256" s="58" t="s">
        <v>3071</v>
      </c>
      <c r="AC256" s="58" t="s">
        <v>6036</v>
      </c>
      <c r="AD256" s="58" t="s">
        <v>3071</v>
      </c>
      <c r="AE256" s="58" t="s">
        <v>3071</v>
      </c>
      <c r="AF256" s="58" t="s">
        <v>3071</v>
      </c>
      <c r="AG256" s="58" t="s">
        <v>3071</v>
      </c>
      <c r="AH256" s="58" t="s">
        <v>3071</v>
      </c>
      <c r="AI256" s="58" t="s">
        <v>3071</v>
      </c>
      <c r="AJ256" s="58" t="s">
        <v>3071</v>
      </c>
      <c r="AK256" s="58" t="s">
        <v>1286</v>
      </c>
      <c r="AL256" s="58" t="s">
        <v>7839</v>
      </c>
      <c r="AM256" s="58" t="s">
        <v>3071</v>
      </c>
      <c r="AN256" s="58" t="s">
        <v>6197</v>
      </c>
      <c r="AO256" s="58" t="s">
        <v>3071</v>
      </c>
      <c r="AP256" s="60">
        <v>45730.4912731482</v>
      </c>
      <c r="AQ256" s="58" t="s">
        <v>3071</v>
      </c>
      <c r="AR256" s="58" t="s">
        <v>4241</v>
      </c>
      <c r="AS256" s="58" t="s">
        <v>3098</v>
      </c>
      <c r="AT256" s="58" t="s">
        <v>5730</v>
      </c>
      <c r="AU256" s="58" t="s">
        <v>7840</v>
      </c>
      <c r="AV256" s="58" t="s">
        <v>3071</v>
      </c>
      <c r="AW256" s="60">
        <v>45678.4235532407</v>
      </c>
      <c r="AX256" s="58" t="s">
        <v>7839</v>
      </c>
      <c r="AY256" s="58" t="s">
        <v>5731</v>
      </c>
      <c r="AZ256" s="58" t="s">
        <v>3071</v>
      </c>
      <c r="BA256" s="58" t="s">
        <v>3071</v>
      </c>
      <c r="BB256" s="58" t="s">
        <v>3071</v>
      </c>
      <c r="BC256" s="58" t="s">
        <v>3086</v>
      </c>
      <c r="BD256" s="58" t="s">
        <v>6055</v>
      </c>
      <c r="BE256" s="58" t="s">
        <v>2836</v>
      </c>
      <c r="BF256" s="58" t="s">
        <v>5734</v>
      </c>
      <c r="BG256" s="58" t="s">
        <v>3071</v>
      </c>
      <c r="BH256" s="58" t="s">
        <v>3071</v>
      </c>
      <c r="BI256" s="58" t="s">
        <v>2803</v>
      </c>
      <c r="BJ256" s="58" t="s">
        <v>3071</v>
      </c>
      <c r="BK256" s="58" t="s">
        <v>3071</v>
      </c>
      <c r="BL256" s="58">
        <v>3324346</v>
      </c>
      <c r="BM256" s="58" t="s">
        <v>7841</v>
      </c>
      <c r="BN256" s="58" t="s">
        <v>3071</v>
      </c>
      <c r="BO256" s="58">
        <v>38504</v>
      </c>
      <c r="BP256" s="58" t="s">
        <v>6981</v>
      </c>
      <c r="BQ256" s="58" t="s">
        <v>3071</v>
      </c>
      <c r="BR256" s="58" t="s">
        <v>7842</v>
      </c>
      <c r="BS256" s="58" t="s">
        <v>1286</v>
      </c>
      <c r="BT256" s="58" t="s">
        <v>3071</v>
      </c>
      <c r="BU256" s="58" t="s">
        <v>3071</v>
      </c>
      <c r="BV256" s="58" t="s">
        <v>5737</v>
      </c>
      <c r="BW256" s="58" t="s">
        <v>3071</v>
      </c>
      <c r="BX256" s="58">
        <v>38504</v>
      </c>
      <c r="BY256" s="58" t="s">
        <v>3071</v>
      </c>
      <c r="BZ256" s="58" t="s">
        <v>3071</v>
      </c>
      <c r="CA256" s="58" t="s">
        <v>3071</v>
      </c>
      <c r="CB256" s="58" t="s">
        <v>3071</v>
      </c>
      <c r="CC256" s="58" t="s">
        <v>3071</v>
      </c>
      <c r="CD256" s="58" t="s">
        <v>3071</v>
      </c>
      <c r="CE256" s="58" t="s">
        <v>5738</v>
      </c>
      <c r="CF256" s="58" t="s">
        <v>5739</v>
      </c>
    </row>
    <row r="257" s="58" customFormat="1" spans="1:84">
      <c r="A257" s="58">
        <v>43395</v>
      </c>
      <c r="B257" s="58" t="s">
        <v>3071</v>
      </c>
      <c r="C257" s="58" t="s">
        <v>7843</v>
      </c>
      <c r="D257" s="58" t="s">
        <v>3071</v>
      </c>
      <c r="E257" s="58" t="s">
        <v>5721</v>
      </c>
      <c r="F257" s="58" t="s">
        <v>7844</v>
      </c>
      <c r="G257" s="58" t="s">
        <v>714</v>
      </c>
      <c r="H257" s="58" t="s">
        <v>4332</v>
      </c>
      <c r="I257" s="58">
        <v>32311.38</v>
      </c>
      <c r="J257" s="58" t="s">
        <v>3071</v>
      </c>
      <c r="K257" s="58" t="s">
        <v>3071</v>
      </c>
      <c r="L257" s="58" t="s">
        <v>5773</v>
      </c>
      <c r="M257" s="58" t="s">
        <v>3616</v>
      </c>
      <c r="N257" s="58" t="s">
        <v>3616</v>
      </c>
      <c r="O257" s="58" t="s">
        <v>3071</v>
      </c>
      <c r="P257" s="58" t="s">
        <v>3071</v>
      </c>
      <c r="Q257" s="58" t="s">
        <v>4332</v>
      </c>
      <c r="R257" s="58" t="s">
        <v>7845</v>
      </c>
      <c r="S257" s="58" t="s">
        <v>7846</v>
      </c>
      <c r="T257" s="58" t="s">
        <v>5726</v>
      </c>
      <c r="U257" s="58" t="s">
        <v>3071</v>
      </c>
      <c r="V257" s="58" t="s">
        <v>3068</v>
      </c>
      <c r="W257" s="58" t="s">
        <v>3071</v>
      </c>
      <c r="X257" s="58" t="s">
        <v>7847</v>
      </c>
      <c r="Y257" s="58" t="s">
        <v>5728</v>
      </c>
      <c r="Z257" s="58" t="s">
        <v>7436</v>
      </c>
      <c r="AA257" s="58" t="s">
        <v>7055</v>
      </c>
      <c r="AB257" s="58" t="s">
        <v>3071</v>
      </c>
      <c r="AC257" s="58" t="s">
        <v>6036</v>
      </c>
      <c r="AD257" s="58" t="s">
        <v>3071</v>
      </c>
      <c r="AE257" s="58" t="s">
        <v>3071</v>
      </c>
      <c r="AF257" s="58" t="s">
        <v>3071</v>
      </c>
      <c r="AG257" s="58" t="s">
        <v>3071</v>
      </c>
      <c r="AH257" s="58" t="s">
        <v>3071</v>
      </c>
      <c r="AI257" s="58" t="s">
        <v>3071</v>
      </c>
      <c r="AJ257" s="58" t="s">
        <v>3071</v>
      </c>
      <c r="AK257" s="58" t="s">
        <v>1286</v>
      </c>
      <c r="AL257" s="58" t="s">
        <v>7848</v>
      </c>
      <c r="AM257" s="58" t="s">
        <v>3071</v>
      </c>
      <c r="AN257" s="58" t="s">
        <v>6249</v>
      </c>
      <c r="AO257" s="58" t="s">
        <v>3071</v>
      </c>
      <c r="AP257" s="60">
        <v>45730.4912152778</v>
      </c>
      <c r="AQ257" s="58" t="s">
        <v>3071</v>
      </c>
      <c r="AR257" s="58" t="s">
        <v>4241</v>
      </c>
      <c r="AS257" s="58" t="s">
        <v>3098</v>
      </c>
      <c r="AT257" s="58" t="s">
        <v>5730</v>
      </c>
      <c r="AU257" s="58" t="s">
        <v>7849</v>
      </c>
      <c r="AV257" s="58" t="s">
        <v>3071</v>
      </c>
      <c r="AW257" s="60">
        <v>45679.8994328704</v>
      </c>
      <c r="AX257" s="58" t="s">
        <v>7848</v>
      </c>
      <c r="AY257" s="58" t="s">
        <v>5731</v>
      </c>
      <c r="AZ257" s="58" t="s">
        <v>3071</v>
      </c>
      <c r="BA257" s="58" t="s">
        <v>3071</v>
      </c>
      <c r="BB257" s="58" t="s">
        <v>3071</v>
      </c>
      <c r="BC257" s="58" t="s">
        <v>3281</v>
      </c>
      <c r="BD257" s="58" t="s">
        <v>5818</v>
      </c>
      <c r="BE257" s="58" t="s">
        <v>2872</v>
      </c>
      <c r="BF257" s="58" t="s">
        <v>5734</v>
      </c>
      <c r="BG257" s="58" t="s">
        <v>3071</v>
      </c>
      <c r="BH257" s="58" t="s">
        <v>3071</v>
      </c>
      <c r="BI257" s="58" t="s">
        <v>2803</v>
      </c>
      <c r="BJ257" s="58" t="s">
        <v>3071</v>
      </c>
      <c r="BK257" s="58" t="s">
        <v>3071</v>
      </c>
      <c r="BL257" s="58">
        <v>2966218</v>
      </c>
      <c r="BM257" s="58" t="s">
        <v>7850</v>
      </c>
      <c r="BN257" s="58" t="s">
        <v>3071</v>
      </c>
      <c r="BO257" s="58">
        <v>32311.38</v>
      </c>
      <c r="BP257" s="58" t="s">
        <v>6981</v>
      </c>
      <c r="BQ257" s="58" t="s">
        <v>3071</v>
      </c>
      <c r="BR257" s="58" t="s">
        <v>7851</v>
      </c>
      <c r="BS257" s="58" t="s">
        <v>1286</v>
      </c>
      <c r="BT257" s="58" t="s">
        <v>3071</v>
      </c>
      <c r="BU257" s="58" t="s">
        <v>3071</v>
      </c>
      <c r="BV257" s="58" t="s">
        <v>5737</v>
      </c>
      <c r="BW257" s="58" t="s">
        <v>3071</v>
      </c>
      <c r="BX257" s="58">
        <v>32311.38</v>
      </c>
      <c r="BY257" s="58" t="s">
        <v>3071</v>
      </c>
      <c r="BZ257" s="58" t="s">
        <v>3071</v>
      </c>
      <c r="CA257" s="58" t="s">
        <v>3071</v>
      </c>
      <c r="CB257" s="58" t="s">
        <v>3071</v>
      </c>
      <c r="CC257" s="58" t="s">
        <v>3071</v>
      </c>
      <c r="CD257" s="58" t="s">
        <v>3071</v>
      </c>
      <c r="CE257" s="58" t="s">
        <v>5738</v>
      </c>
      <c r="CF257" s="58" t="s">
        <v>5739</v>
      </c>
    </row>
    <row r="258" s="58" customFormat="1" spans="1:84">
      <c r="A258" s="58">
        <v>43396</v>
      </c>
      <c r="B258" s="58" t="s">
        <v>3071</v>
      </c>
      <c r="C258" s="58" t="s">
        <v>7852</v>
      </c>
      <c r="D258" s="58" t="s">
        <v>3071</v>
      </c>
      <c r="E258" s="58" t="s">
        <v>5721</v>
      </c>
      <c r="F258" s="58" t="s">
        <v>7853</v>
      </c>
      <c r="G258" s="58" t="s">
        <v>714</v>
      </c>
      <c r="H258" s="58" t="s">
        <v>3495</v>
      </c>
      <c r="I258" s="58">
        <v>21000</v>
      </c>
      <c r="J258" s="58" t="s">
        <v>3071</v>
      </c>
      <c r="K258" s="58" t="s">
        <v>3071</v>
      </c>
      <c r="L258" s="58" t="s">
        <v>5773</v>
      </c>
      <c r="M258" s="58" t="s">
        <v>3616</v>
      </c>
      <c r="N258" s="58" t="s">
        <v>3616</v>
      </c>
      <c r="O258" s="58" t="s">
        <v>3071</v>
      </c>
      <c r="P258" s="58" t="s">
        <v>3071</v>
      </c>
      <c r="Q258" s="58" t="s">
        <v>3495</v>
      </c>
      <c r="R258" s="58" t="s">
        <v>6372</v>
      </c>
      <c r="S258" s="58" t="s">
        <v>6373</v>
      </c>
      <c r="T258" s="58" t="s">
        <v>5726</v>
      </c>
      <c r="U258" s="58" t="s">
        <v>3071</v>
      </c>
      <c r="V258" s="58" t="s">
        <v>3068</v>
      </c>
      <c r="W258" s="58" t="s">
        <v>3071</v>
      </c>
      <c r="X258" s="58" t="s">
        <v>7854</v>
      </c>
      <c r="Y258" s="58" t="s">
        <v>5728</v>
      </c>
      <c r="Z258" s="58" t="s">
        <v>4421</v>
      </c>
      <c r="AA258" s="58" t="s">
        <v>7055</v>
      </c>
      <c r="AB258" s="58" t="s">
        <v>3071</v>
      </c>
      <c r="AC258" s="58" t="s">
        <v>6036</v>
      </c>
      <c r="AD258" s="58" t="s">
        <v>3071</v>
      </c>
      <c r="AE258" s="58" t="s">
        <v>3071</v>
      </c>
      <c r="AF258" s="58" t="s">
        <v>3071</v>
      </c>
      <c r="AG258" s="58" t="s">
        <v>3071</v>
      </c>
      <c r="AH258" s="58" t="s">
        <v>3071</v>
      </c>
      <c r="AI258" s="58" t="s">
        <v>3071</v>
      </c>
      <c r="AJ258" s="58" t="s">
        <v>3071</v>
      </c>
      <c r="AK258" s="58" t="s">
        <v>1286</v>
      </c>
      <c r="AL258" s="58" t="s">
        <v>7855</v>
      </c>
      <c r="AM258" s="58" t="s">
        <v>3071</v>
      </c>
      <c r="AN258" s="58" t="s">
        <v>6189</v>
      </c>
      <c r="AO258" s="58" t="s">
        <v>3071</v>
      </c>
      <c r="AP258" s="60">
        <v>45730.4912847222</v>
      </c>
      <c r="AQ258" s="58" t="s">
        <v>3071</v>
      </c>
      <c r="AR258" s="58" t="s">
        <v>4241</v>
      </c>
      <c r="AS258" s="58" t="s">
        <v>3098</v>
      </c>
      <c r="AT258" s="58" t="s">
        <v>5730</v>
      </c>
      <c r="AU258" s="58" t="s">
        <v>7856</v>
      </c>
      <c r="AV258" s="58" t="s">
        <v>3071</v>
      </c>
      <c r="AW258" s="60">
        <v>45678.418912037</v>
      </c>
      <c r="AX258" s="58" t="s">
        <v>7855</v>
      </c>
      <c r="AY258" s="58" t="s">
        <v>5731</v>
      </c>
      <c r="AZ258" s="58" t="s">
        <v>3071</v>
      </c>
      <c r="BA258" s="58" t="s">
        <v>3071</v>
      </c>
      <c r="BB258" s="58" t="s">
        <v>3071</v>
      </c>
      <c r="BC258" s="58" t="s">
        <v>4135</v>
      </c>
      <c r="BD258" s="58" t="s">
        <v>6199</v>
      </c>
      <c r="BE258" s="58" t="s">
        <v>2864</v>
      </c>
      <c r="BF258" s="58" t="s">
        <v>5734</v>
      </c>
      <c r="BG258" s="58" t="s">
        <v>3071</v>
      </c>
      <c r="BH258" s="58" t="s">
        <v>3071</v>
      </c>
      <c r="BI258" s="58" t="s">
        <v>2803</v>
      </c>
      <c r="BJ258" s="58" t="s">
        <v>3071</v>
      </c>
      <c r="BK258" s="58" t="s">
        <v>3071</v>
      </c>
      <c r="BL258" s="58">
        <v>3045432</v>
      </c>
      <c r="BM258" s="58" t="s">
        <v>7857</v>
      </c>
      <c r="BN258" s="58" t="s">
        <v>3071</v>
      </c>
      <c r="BO258" s="58">
        <v>7000</v>
      </c>
      <c r="BP258" s="58" t="s">
        <v>6981</v>
      </c>
      <c r="BQ258" s="58" t="s">
        <v>3071</v>
      </c>
      <c r="BR258" s="58" t="s">
        <v>7858</v>
      </c>
      <c r="BS258" s="58" t="s">
        <v>1286</v>
      </c>
      <c r="BT258" s="58" t="s">
        <v>3071</v>
      </c>
      <c r="BU258" s="58" t="s">
        <v>3071</v>
      </c>
      <c r="BV258" s="58" t="s">
        <v>5737</v>
      </c>
      <c r="BW258" s="58" t="s">
        <v>3071</v>
      </c>
      <c r="BX258" s="58">
        <v>7000</v>
      </c>
      <c r="BY258" s="58" t="s">
        <v>3071</v>
      </c>
      <c r="BZ258" s="58" t="s">
        <v>3071</v>
      </c>
      <c r="CA258" s="58" t="s">
        <v>3071</v>
      </c>
      <c r="CB258" s="58" t="s">
        <v>3071</v>
      </c>
      <c r="CC258" s="58" t="s">
        <v>3071</v>
      </c>
      <c r="CD258" s="58" t="s">
        <v>3071</v>
      </c>
      <c r="CE258" s="58" t="s">
        <v>5738</v>
      </c>
      <c r="CF258" s="58" t="s">
        <v>5739</v>
      </c>
    </row>
    <row r="259" s="58" customFormat="1" spans="1:84">
      <c r="A259" s="58">
        <v>43399</v>
      </c>
      <c r="B259" s="58" t="s">
        <v>3071</v>
      </c>
      <c r="C259" s="58" t="s">
        <v>7859</v>
      </c>
      <c r="D259" s="58" t="s">
        <v>3071</v>
      </c>
      <c r="E259" s="58" t="s">
        <v>5721</v>
      </c>
      <c r="F259" s="58" t="s">
        <v>7860</v>
      </c>
      <c r="G259" s="58" t="s">
        <v>714</v>
      </c>
      <c r="H259" s="58" t="s">
        <v>4407</v>
      </c>
      <c r="I259" s="58">
        <v>12500</v>
      </c>
      <c r="J259" s="58" t="s">
        <v>3071</v>
      </c>
      <c r="K259" s="58" t="s">
        <v>3071</v>
      </c>
      <c r="L259" s="58" t="s">
        <v>5773</v>
      </c>
      <c r="M259" s="58" t="s">
        <v>3616</v>
      </c>
      <c r="N259" s="58" t="s">
        <v>3616</v>
      </c>
      <c r="O259" s="58" t="s">
        <v>3071</v>
      </c>
      <c r="P259" s="58" t="s">
        <v>3071</v>
      </c>
      <c r="Q259" s="58" t="s">
        <v>4407</v>
      </c>
      <c r="R259" s="58" t="s">
        <v>7736</v>
      </c>
      <c r="S259" s="58" t="s">
        <v>7737</v>
      </c>
      <c r="T259" s="58" t="s">
        <v>5726</v>
      </c>
      <c r="U259" s="58" t="s">
        <v>3071</v>
      </c>
      <c r="V259" s="58" t="s">
        <v>3068</v>
      </c>
      <c r="W259" s="58" t="s">
        <v>3071</v>
      </c>
      <c r="X259" s="58" t="s">
        <v>7861</v>
      </c>
      <c r="Y259" s="58" t="s">
        <v>5728</v>
      </c>
      <c r="Z259" s="58" t="s">
        <v>7436</v>
      </c>
      <c r="AA259" s="58" t="s">
        <v>7055</v>
      </c>
      <c r="AB259" s="58" t="s">
        <v>3071</v>
      </c>
      <c r="AC259" s="58" t="s">
        <v>6036</v>
      </c>
      <c r="AD259" s="58" t="s">
        <v>3071</v>
      </c>
      <c r="AE259" s="58" t="s">
        <v>3071</v>
      </c>
      <c r="AF259" s="58" t="s">
        <v>3071</v>
      </c>
      <c r="AG259" s="58" t="s">
        <v>3071</v>
      </c>
      <c r="AH259" s="58" t="s">
        <v>3071</v>
      </c>
      <c r="AI259" s="58" t="s">
        <v>3071</v>
      </c>
      <c r="AJ259" s="58" t="s">
        <v>3071</v>
      </c>
      <c r="AK259" s="58" t="s">
        <v>1286</v>
      </c>
      <c r="AL259" s="58" t="s">
        <v>7862</v>
      </c>
      <c r="AM259" s="58" t="s">
        <v>3071</v>
      </c>
      <c r="AN259" s="58" t="s">
        <v>6366</v>
      </c>
      <c r="AO259" s="58" t="s">
        <v>3071</v>
      </c>
      <c r="AP259" s="60">
        <v>45730.4912384259</v>
      </c>
      <c r="AQ259" s="58" t="s">
        <v>3071</v>
      </c>
      <c r="AR259" s="58" t="s">
        <v>4241</v>
      </c>
      <c r="AS259" s="58" t="s">
        <v>3098</v>
      </c>
      <c r="AT259" s="58" t="s">
        <v>5730</v>
      </c>
      <c r="AU259" s="58" t="s">
        <v>7863</v>
      </c>
      <c r="AV259" s="58" t="s">
        <v>3071</v>
      </c>
      <c r="AW259" s="60">
        <v>45679.8986226852</v>
      </c>
      <c r="AX259" s="58" t="s">
        <v>7862</v>
      </c>
      <c r="AY259" s="58" t="s">
        <v>5731</v>
      </c>
      <c r="AZ259" s="58" t="s">
        <v>3071</v>
      </c>
      <c r="BA259" s="58" t="s">
        <v>3071</v>
      </c>
      <c r="BB259" s="58" t="s">
        <v>3071</v>
      </c>
      <c r="BC259" s="58" t="s">
        <v>5079</v>
      </c>
      <c r="BD259" s="58" t="s">
        <v>5818</v>
      </c>
      <c r="BE259" s="58" t="s">
        <v>2910</v>
      </c>
      <c r="BF259" s="58" t="s">
        <v>5734</v>
      </c>
      <c r="BG259" s="58" t="s">
        <v>3071</v>
      </c>
      <c r="BH259" s="58" t="s">
        <v>3071</v>
      </c>
      <c r="BI259" s="58" t="s">
        <v>2803</v>
      </c>
      <c r="BJ259" s="58" t="s">
        <v>3071</v>
      </c>
      <c r="BK259" s="58" t="s">
        <v>3071</v>
      </c>
      <c r="BL259" s="58">
        <v>2940260</v>
      </c>
      <c r="BM259" s="58" t="s">
        <v>7864</v>
      </c>
      <c r="BN259" s="58" t="s">
        <v>3071</v>
      </c>
      <c r="BO259" s="58">
        <v>12500</v>
      </c>
      <c r="BP259" s="58" t="s">
        <v>6981</v>
      </c>
      <c r="BQ259" s="58" t="s">
        <v>3071</v>
      </c>
      <c r="BR259" s="58" t="s">
        <v>7865</v>
      </c>
      <c r="BS259" s="58" t="s">
        <v>1286</v>
      </c>
      <c r="BT259" s="58" t="s">
        <v>3071</v>
      </c>
      <c r="BU259" s="58" t="s">
        <v>3071</v>
      </c>
      <c r="BV259" s="58" t="s">
        <v>5737</v>
      </c>
      <c r="BW259" s="58" t="s">
        <v>3071</v>
      </c>
      <c r="BX259" s="58">
        <v>12500</v>
      </c>
      <c r="BY259" s="58" t="s">
        <v>3071</v>
      </c>
      <c r="BZ259" s="58" t="s">
        <v>3071</v>
      </c>
      <c r="CA259" s="58" t="s">
        <v>3071</v>
      </c>
      <c r="CB259" s="58" t="s">
        <v>3071</v>
      </c>
      <c r="CC259" s="58" t="s">
        <v>3071</v>
      </c>
      <c r="CD259" s="58" t="s">
        <v>3071</v>
      </c>
      <c r="CE259" s="58" t="s">
        <v>5738</v>
      </c>
      <c r="CF259" s="58" t="s">
        <v>5739</v>
      </c>
    </row>
    <row r="260" s="58" customFormat="1" spans="1:84">
      <c r="A260" s="58">
        <v>43401</v>
      </c>
      <c r="B260" s="58" t="s">
        <v>3071</v>
      </c>
      <c r="C260" s="58" t="s">
        <v>7866</v>
      </c>
      <c r="D260" s="58" t="s">
        <v>3071</v>
      </c>
      <c r="E260" s="58" t="s">
        <v>5721</v>
      </c>
      <c r="F260" s="58" t="s">
        <v>7867</v>
      </c>
      <c r="G260" s="58" t="s">
        <v>714</v>
      </c>
      <c r="H260" s="58" t="s">
        <v>4407</v>
      </c>
      <c r="I260" s="58">
        <v>10500</v>
      </c>
      <c r="J260" s="58" t="s">
        <v>3071</v>
      </c>
      <c r="K260" s="58" t="s">
        <v>3071</v>
      </c>
      <c r="L260" s="58" t="s">
        <v>5773</v>
      </c>
      <c r="M260" s="58" t="s">
        <v>3616</v>
      </c>
      <c r="N260" s="58" t="s">
        <v>3616</v>
      </c>
      <c r="O260" s="58" t="s">
        <v>3071</v>
      </c>
      <c r="P260" s="58" t="s">
        <v>3071</v>
      </c>
      <c r="Q260" s="58" t="s">
        <v>4407</v>
      </c>
      <c r="R260" s="58" t="s">
        <v>7736</v>
      </c>
      <c r="S260" s="58" t="s">
        <v>7737</v>
      </c>
      <c r="T260" s="58" t="s">
        <v>5726</v>
      </c>
      <c r="U260" s="58" t="s">
        <v>3071</v>
      </c>
      <c r="V260" s="58" t="s">
        <v>3068</v>
      </c>
      <c r="W260" s="58" t="s">
        <v>3071</v>
      </c>
      <c r="X260" s="58" t="s">
        <v>7868</v>
      </c>
      <c r="Y260" s="58" t="s">
        <v>5728</v>
      </c>
      <c r="Z260" s="58" t="s">
        <v>4421</v>
      </c>
      <c r="AA260" s="58" t="s">
        <v>7055</v>
      </c>
      <c r="AB260" s="58" t="s">
        <v>3071</v>
      </c>
      <c r="AC260" s="58" t="s">
        <v>6036</v>
      </c>
      <c r="AD260" s="58" t="s">
        <v>3071</v>
      </c>
      <c r="AE260" s="58" t="s">
        <v>3071</v>
      </c>
      <c r="AF260" s="58" t="s">
        <v>3071</v>
      </c>
      <c r="AG260" s="58" t="s">
        <v>3071</v>
      </c>
      <c r="AH260" s="58" t="s">
        <v>3071</v>
      </c>
      <c r="AI260" s="58" t="s">
        <v>3071</v>
      </c>
      <c r="AJ260" s="58" t="s">
        <v>3071</v>
      </c>
      <c r="AK260" s="58" t="s">
        <v>1286</v>
      </c>
      <c r="AL260" s="58" t="s">
        <v>7869</v>
      </c>
      <c r="AM260" s="58" t="s">
        <v>3071</v>
      </c>
      <c r="AN260" s="58" t="s">
        <v>6024</v>
      </c>
      <c r="AO260" s="58" t="s">
        <v>3071</v>
      </c>
      <c r="AP260" s="60">
        <v>45730.49125</v>
      </c>
      <c r="AQ260" s="58" t="s">
        <v>3071</v>
      </c>
      <c r="AR260" s="58" t="s">
        <v>4241</v>
      </c>
      <c r="AS260" s="58" t="s">
        <v>3098</v>
      </c>
      <c r="AT260" s="58" t="s">
        <v>5730</v>
      </c>
      <c r="AU260" s="58" t="s">
        <v>7870</v>
      </c>
      <c r="AV260" s="58" t="s">
        <v>3071</v>
      </c>
      <c r="AW260" s="60">
        <v>45678.4240856481</v>
      </c>
      <c r="AX260" s="58" t="s">
        <v>7869</v>
      </c>
      <c r="AY260" s="58" t="s">
        <v>5731</v>
      </c>
      <c r="AZ260" s="58" t="s">
        <v>3071</v>
      </c>
      <c r="BA260" s="58" t="s">
        <v>3071</v>
      </c>
      <c r="BB260" s="58" t="s">
        <v>3071</v>
      </c>
      <c r="BC260" s="58" t="s">
        <v>5079</v>
      </c>
      <c r="BD260" s="58" t="s">
        <v>5818</v>
      </c>
      <c r="BE260" s="58" t="s">
        <v>2910</v>
      </c>
      <c r="BF260" s="58" t="s">
        <v>5734</v>
      </c>
      <c r="BG260" s="58" t="s">
        <v>3071</v>
      </c>
      <c r="BH260" s="58" t="s">
        <v>3071</v>
      </c>
      <c r="BI260" s="58" t="s">
        <v>2803</v>
      </c>
      <c r="BJ260" s="58" t="s">
        <v>3071</v>
      </c>
      <c r="BK260" s="58" t="s">
        <v>3071</v>
      </c>
      <c r="BL260" s="58">
        <v>2940260</v>
      </c>
      <c r="BM260" s="58" t="s">
        <v>7871</v>
      </c>
      <c r="BN260" s="58" t="s">
        <v>3071</v>
      </c>
      <c r="BO260" s="58">
        <v>10500</v>
      </c>
      <c r="BP260" s="58" t="s">
        <v>6981</v>
      </c>
      <c r="BQ260" s="58" t="s">
        <v>3071</v>
      </c>
      <c r="BR260" s="58" t="s">
        <v>7872</v>
      </c>
      <c r="BS260" s="58" t="s">
        <v>1286</v>
      </c>
      <c r="BT260" s="58" t="s">
        <v>3071</v>
      </c>
      <c r="BU260" s="58" t="s">
        <v>3071</v>
      </c>
      <c r="BV260" s="58" t="s">
        <v>5737</v>
      </c>
      <c r="BW260" s="58" t="s">
        <v>3071</v>
      </c>
      <c r="BX260" s="58">
        <v>10500</v>
      </c>
      <c r="BY260" s="58" t="s">
        <v>3071</v>
      </c>
      <c r="BZ260" s="58" t="s">
        <v>3071</v>
      </c>
      <c r="CA260" s="58" t="s">
        <v>3071</v>
      </c>
      <c r="CB260" s="58" t="s">
        <v>3071</v>
      </c>
      <c r="CC260" s="58" t="s">
        <v>3071</v>
      </c>
      <c r="CD260" s="58" t="s">
        <v>3071</v>
      </c>
      <c r="CE260" s="58" t="s">
        <v>5738</v>
      </c>
      <c r="CF260" s="58" t="s">
        <v>5739</v>
      </c>
    </row>
    <row r="261" s="58" customFormat="1" spans="1:84">
      <c r="A261" s="58">
        <v>43454</v>
      </c>
      <c r="B261" s="58" t="s">
        <v>3071</v>
      </c>
      <c r="C261" s="58" t="s">
        <v>7873</v>
      </c>
      <c r="D261" s="58" t="s">
        <v>3071</v>
      </c>
      <c r="E261" s="58" t="s">
        <v>5721</v>
      </c>
      <c r="F261" s="58" t="s">
        <v>7874</v>
      </c>
      <c r="G261" s="58" t="s">
        <v>714</v>
      </c>
      <c r="H261" s="58" t="s">
        <v>7601</v>
      </c>
      <c r="I261" s="58">
        <v>900</v>
      </c>
      <c r="J261" s="58" t="s">
        <v>3071</v>
      </c>
      <c r="K261" s="58" t="s">
        <v>3071</v>
      </c>
      <c r="L261" s="58" t="s">
        <v>5773</v>
      </c>
      <c r="M261" s="58" t="s">
        <v>7875</v>
      </c>
      <c r="N261" s="58" t="s">
        <v>7875</v>
      </c>
      <c r="O261" s="58" t="s">
        <v>3071</v>
      </c>
      <c r="P261" s="58" t="s">
        <v>3071</v>
      </c>
      <c r="Q261" s="58" t="s">
        <v>7601</v>
      </c>
      <c r="R261" s="58" t="s">
        <v>7602</v>
      </c>
      <c r="S261" s="58" t="s">
        <v>7603</v>
      </c>
      <c r="T261" s="58" t="s">
        <v>5726</v>
      </c>
      <c r="U261" s="58" t="s">
        <v>3071</v>
      </c>
      <c r="V261" s="58" t="s">
        <v>3068</v>
      </c>
      <c r="W261" s="58" t="s">
        <v>3071</v>
      </c>
      <c r="X261" s="58" t="s">
        <v>7817</v>
      </c>
      <c r="Y261" s="58" t="s">
        <v>5728</v>
      </c>
      <c r="Z261" s="58" t="s">
        <v>3616</v>
      </c>
      <c r="AA261" s="58" t="s">
        <v>6902</v>
      </c>
      <c r="AB261" s="58" t="s">
        <v>3071</v>
      </c>
      <c r="AC261" s="58" t="s">
        <v>6036</v>
      </c>
      <c r="AD261" s="58" t="s">
        <v>3071</v>
      </c>
      <c r="AE261" s="58" t="s">
        <v>3071</v>
      </c>
      <c r="AF261" s="58" t="s">
        <v>3071</v>
      </c>
      <c r="AG261" s="58" t="s">
        <v>3071</v>
      </c>
      <c r="AH261" s="58" t="s">
        <v>3071</v>
      </c>
      <c r="AI261" s="58" t="s">
        <v>3071</v>
      </c>
      <c r="AJ261" s="58" t="s">
        <v>3071</v>
      </c>
      <c r="AK261" s="58" t="s">
        <v>1286</v>
      </c>
      <c r="AL261" s="58" t="s">
        <v>7876</v>
      </c>
      <c r="AM261" s="58" t="s">
        <v>3071</v>
      </c>
      <c r="AN261" s="58" t="s">
        <v>7877</v>
      </c>
      <c r="AO261" s="58" t="s">
        <v>3071</v>
      </c>
      <c r="AP261" s="60">
        <v>45743.5028703704</v>
      </c>
      <c r="AQ261" s="58" t="s">
        <v>3071</v>
      </c>
      <c r="AR261" s="58" t="s">
        <v>4241</v>
      </c>
      <c r="AS261" s="58" t="s">
        <v>3098</v>
      </c>
      <c r="AT261" s="58" t="s">
        <v>5730</v>
      </c>
      <c r="AU261" s="58" t="s">
        <v>7878</v>
      </c>
      <c r="AV261" s="58" t="s">
        <v>3071</v>
      </c>
      <c r="AW261" s="60">
        <v>45677.6203472222</v>
      </c>
      <c r="AX261" s="58" t="s">
        <v>7876</v>
      </c>
      <c r="AY261" s="58" t="s">
        <v>5731</v>
      </c>
      <c r="AZ261" s="58" t="s">
        <v>3071</v>
      </c>
      <c r="BA261" s="58" t="s">
        <v>3071</v>
      </c>
      <c r="BB261" s="58" t="s">
        <v>3071</v>
      </c>
      <c r="BC261" s="58" t="s">
        <v>1665</v>
      </c>
      <c r="BD261" s="58" t="s">
        <v>5732</v>
      </c>
      <c r="BE261" s="58" t="s">
        <v>7607</v>
      </c>
      <c r="BF261" s="58" t="s">
        <v>5734</v>
      </c>
      <c r="BG261" s="58" t="s">
        <v>3071</v>
      </c>
      <c r="BH261" s="58" t="s">
        <v>3071</v>
      </c>
      <c r="BI261" s="58" t="s">
        <v>2803</v>
      </c>
      <c r="BJ261" s="58" t="s">
        <v>3071</v>
      </c>
      <c r="BK261" s="58" t="s">
        <v>3071</v>
      </c>
      <c r="BL261" s="58">
        <v>3443778</v>
      </c>
      <c r="BM261" s="58" t="s">
        <v>7879</v>
      </c>
      <c r="BN261" s="58" t="s">
        <v>3071</v>
      </c>
      <c r="BO261" s="58">
        <v>900</v>
      </c>
      <c r="BP261" s="58" t="s">
        <v>6981</v>
      </c>
      <c r="BQ261" s="58" t="s">
        <v>3071</v>
      </c>
      <c r="BR261" s="58" t="s">
        <v>7880</v>
      </c>
      <c r="BS261" s="58" t="s">
        <v>1286</v>
      </c>
      <c r="BT261" s="58" t="s">
        <v>3071</v>
      </c>
      <c r="BU261" s="58" t="s">
        <v>3071</v>
      </c>
      <c r="BV261" s="58" t="s">
        <v>5737</v>
      </c>
      <c r="BW261" s="58" t="s">
        <v>3071</v>
      </c>
      <c r="BX261" s="58">
        <v>900</v>
      </c>
      <c r="BY261" s="58" t="s">
        <v>3071</v>
      </c>
      <c r="BZ261" s="58" t="s">
        <v>3071</v>
      </c>
      <c r="CA261" s="58" t="s">
        <v>3071</v>
      </c>
      <c r="CB261" s="58" t="s">
        <v>3071</v>
      </c>
      <c r="CC261" s="58" t="s">
        <v>3071</v>
      </c>
      <c r="CD261" s="58" t="s">
        <v>3071</v>
      </c>
      <c r="CE261" s="58" t="s">
        <v>5738</v>
      </c>
      <c r="CF261" s="58" t="s">
        <v>5739</v>
      </c>
    </row>
    <row r="262" s="58" customFormat="1" spans="1:84">
      <c r="A262" s="58">
        <v>43463</v>
      </c>
      <c r="B262" s="58" t="s">
        <v>3071</v>
      </c>
      <c r="C262" s="58" t="s">
        <v>7881</v>
      </c>
      <c r="D262" s="58" t="s">
        <v>3071</v>
      </c>
      <c r="E262" s="58" t="s">
        <v>5721</v>
      </c>
      <c r="F262" s="58" t="s">
        <v>7882</v>
      </c>
      <c r="G262" s="58" t="s">
        <v>714</v>
      </c>
      <c r="H262" s="58" t="s">
        <v>4818</v>
      </c>
      <c r="I262" s="58">
        <v>107.91</v>
      </c>
      <c r="J262" s="58" t="s">
        <v>3071</v>
      </c>
      <c r="K262" s="58" t="s">
        <v>3071</v>
      </c>
      <c r="L262" s="58" t="s">
        <v>5773</v>
      </c>
      <c r="M262" s="58" t="s">
        <v>7875</v>
      </c>
      <c r="N262" s="58" t="s">
        <v>7875</v>
      </c>
      <c r="O262" s="58" t="s">
        <v>3071</v>
      </c>
      <c r="P262" s="58" t="s">
        <v>3071</v>
      </c>
      <c r="Q262" s="58" t="s">
        <v>4818</v>
      </c>
      <c r="R262" s="58" t="s">
        <v>5792</v>
      </c>
      <c r="S262" s="58" t="s">
        <v>5793</v>
      </c>
      <c r="T262" s="58" t="s">
        <v>5726</v>
      </c>
      <c r="U262" s="58" t="s">
        <v>3071</v>
      </c>
      <c r="V262" s="58" t="s">
        <v>3068</v>
      </c>
      <c r="W262" s="58" t="s">
        <v>3071</v>
      </c>
      <c r="X262" s="58" t="s">
        <v>7817</v>
      </c>
      <c r="Y262" s="58" t="s">
        <v>5728</v>
      </c>
      <c r="Z262" s="58" t="s">
        <v>4421</v>
      </c>
      <c r="AA262" s="58" t="s">
        <v>6748</v>
      </c>
      <c r="AB262" s="58" t="s">
        <v>3071</v>
      </c>
      <c r="AC262" s="58" t="s">
        <v>6036</v>
      </c>
      <c r="AD262" s="58" t="s">
        <v>3071</v>
      </c>
      <c r="AE262" s="58" t="s">
        <v>3071</v>
      </c>
      <c r="AF262" s="58" t="s">
        <v>3071</v>
      </c>
      <c r="AG262" s="58" t="s">
        <v>3071</v>
      </c>
      <c r="AH262" s="58" t="s">
        <v>3071</v>
      </c>
      <c r="AI262" s="58" t="s">
        <v>3071</v>
      </c>
      <c r="AJ262" s="58" t="s">
        <v>3071</v>
      </c>
      <c r="AK262" s="58" t="s">
        <v>1286</v>
      </c>
      <c r="AL262" s="58" t="s">
        <v>7883</v>
      </c>
      <c r="AM262" s="58" t="s">
        <v>3071</v>
      </c>
      <c r="AN262" s="58" t="s">
        <v>6173</v>
      </c>
      <c r="AO262" s="58" t="s">
        <v>3071</v>
      </c>
      <c r="AP262" s="60">
        <v>45758.6328125</v>
      </c>
      <c r="AQ262" s="58" t="s">
        <v>3071</v>
      </c>
      <c r="AR262" s="58" t="s">
        <v>3899</v>
      </c>
      <c r="AS262" s="58" t="s">
        <v>3098</v>
      </c>
      <c r="AT262" s="58" t="s">
        <v>5730</v>
      </c>
      <c r="AU262" s="58" t="s">
        <v>7884</v>
      </c>
      <c r="AV262" s="58" t="s">
        <v>3071</v>
      </c>
      <c r="AW262" s="60">
        <v>45679.6743981481</v>
      </c>
      <c r="AX262" s="58" t="s">
        <v>7883</v>
      </c>
      <c r="AY262" s="58" t="s">
        <v>5731</v>
      </c>
      <c r="AZ262" s="58" t="s">
        <v>3071</v>
      </c>
      <c r="BA262" s="58" t="s">
        <v>3071</v>
      </c>
      <c r="BB262" s="58" t="s">
        <v>3071</v>
      </c>
      <c r="BC262" s="58" t="s">
        <v>6453</v>
      </c>
      <c r="BD262" s="58" t="s">
        <v>5732</v>
      </c>
      <c r="BE262" s="58" t="s">
        <v>5795</v>
      </c>
      <c r="BF262" s="58" t="s">
        <v>5734</v>
      </c>
      <c r="BG262" s="58" t="s">
        <v>3071</v>
      </c>
      <c r="BH262" s="58" t="s">
        <v>3071</v>
      </c>
      <c r="BI262" s="58" t="s">
        <v>2803</v>
      </c>
      <c r="BJ262" s="58" t="s">
        <v>3071</v>
      </c>
      <c r="BK262" s="58" t="s">
        <v>3071</v>
      </c>
      <c r="BL262" s="58">
        <v>3440883</v>
      </c>
      <c r="BM262" s="58" t="s">
        <v>7885</v>
      </c>
      <c r="BN262" s="58" t="s">
        <v>3071</v>
      </c>
      <c r="BO262" s="58">
        <v>67.41</v>
      </c>
      <c r="BP262" s="58" t="s">
        <v>6737</v>
      </c>
      <c r="BQ262" s="58" t="s">
        <v>3071</v>
      </c>
      <c r="BR262" s="58" t="s">
        <v>7886</v>
      </c>
      <c r="BS262" s="58" t="s">
        <v>1286</v>
      </c>
      <c r="BT262" s="58" t="s">
        <v>3071</v>
      </c>
      <c r="BU262" s="58" t="s">
        <v>3071</v>
      </c>
      <c r="BV262" s="58" t="s">
        <v>5737</v>
      </c>
      <c r="BW262" s="58" t="s">
        <v>3071</v>
      </c>
      <c r="BX262" s="58">
        <v>67.41</v>
      </c>
      <c r="BY262" s="58" t="s">
        <v>3071</v>
      </c>
      <c r="BZ262" s="58" t="s">
        <v>3071</v>
      </c>
      <c r="CA262" s="58" t="s">
        <v>3071</v>
      </c>
      <c r="CB262" s="58" t="s">
        <v>3071</v>
      </c>
      <c r="CC262" s="58" t="s">
        <v>3071</v>
      </c>
      <c r="CD262" s="58" t="s">
        <v>3071</v>
      </c>
      <c r="CE262" s="58" t="s">
        <v>5738</v>
      </c>
      <c r="CF262" s="58" t="s">
        <v>5739</v>
      </c>
    </row>
    <row r="263" s="58" customFormat="1" spans="1:84">
      <c r="A263" s="58">
        <v>43498</v>
      </c>
      <c r="B263" s="58" t="s">
        <v>3071</v>
      </c>
      <c r="C263" s="58" t="s">
        <v>7887</v>
      </c>
      <c r="D263" s="58" t="s">
        <v>3071</v>
      </c>
      <c r="E263" s="58" t="s">
        <v>5721</v>
      </c>
      <c r="F263" s="58" t="s">
        <v>7888</v>
      </c>
      <c r="G263" s="58" t="s">
        <v>714</v>
      </c>
      <c r="H263" s="58" t="s">
        <v>4865</v>
      </c>
      <c r="I263" s="58">
        <v>12108</v>
      </c>
      <c r="J263" s="58" t="s">
        <v>3071</v>
      </c>
      <c r="K263" s="58" t="s">
        <v>3071</v>
      </c>
      <c r="L263" s="58" t="s">
        <v>5773</v>
      </c>
      <c r="M263" s="58" t="s">
        <v>7875</v>
      </c>
      <c r="N263" s="58" t="s">
        <v>7875</v>
      </c>
      <c r="O263" s="58" t="s">
        <v>3071</v>
      </c>
      <c r="P263" s="58" t="s">
        <v>3071</v>
      </c>
      <c r="Q263" s="58" t="s">
        <v>4865</v>
      </c>
      <c r="R263" s="58" t="s">
        <v>5988</v>
      </c>
      <c r="S263" s="58" t="s">
        <v>5989</v>
      </c>
      <c r="T263" s="58" t="s">
        <v>5726</v>
      </c>
      <c r="U263" s="58" t="s">
        <v>3071</v>
      </c>
      <c r="V263" s="58" t="s">
        <v>3068</v>
      </c>
      <c r="W263" s="58" t="s">
        <v>3071</v>
      </c>
      <c r="X263" s="58" t="s">
        <v>7889</v>
      </c>
      <c r="Y263" s="58" t="s">
        <v>5728</v>
      </c>
      <c r="Z263" s="58" t="s">
        <v>4421</v>
      </c>
      <c r="AA263" s="58" t="s">
        <v>6748</v>
      </c>
      <c r="AB263" s="58" t="s">
        <v>3071</v>
      </c>
      <c r="AC263" s="58" t="s">
        <v>6036</v>
      </c>
      <c r="AD263" s="58" t="s">
        <v>3071</v>
      </c>
      <c r="AE263" s="58" t="s">
        <v>3071</v>
      </c>
      <c r="AF263" s="58" t="s">
        <v>3071</v>
      </c>
      <c r="AG263" s="58" t="s">
        <v>3071</v>
      </c>
      <c r="AH263" s="58" t="s">
        <v>3071</v>
      </c>
      <c r="AI263" s="58" t="s">
        <v>3071</v>
      </c>
      <c r="AJ263" s="58" t="s">
        <v>3071</v>
      </c>
      <c r="AK263" s="58" t="s">
        <v>1286</v>
      </c>
      <c r="AL263" s="58" t="s">
        <v>7890</v>
      </c>
      <c r="AM263" s="58" t="s">
        <v>3071</v>
      </c>
      <c r="AN263" s="58" t="s">
        <v>7120</v>
      </c>
      <c r="AO263" s="58" t="s">
        <v>3071</v>
      </c>
      <c r="AP263" s="60">
        <v>45758.6328472222</v>
      </c>
      <c r="AQ263" s="58" t="s">
        <v>3071</v>
      </c>
      <c r="AR263" s="58" t="s">
        <v>3899</v>
      </c>
      <c r="AS263" s="58" t="s">
        <v>3098</v>
      </c>
      <c r="AT263" s="58" t="s">
        <v>5730</v>
      </c>
      <c r="AU263" s="58" t="s">
        <v>7891</v>
      </c>
      <c r="AV263" s="58" t="s">
        <v>3071</v>
      </c>
      <c r="AW263" s="60">
        <v>45679.8989236111</v>
      </c>
      <c r="AX263" s="58" t="s">
        <v>7890</v>
      </c>
      <c r="AY263" s="58" t="s">
        <v>5731</v>
      </c>
      <c r="AZ263" s="58" t="s">
        <v>3071</v>
      </c>
      <c r="BA263" s="58" t="s">
        <v>3071</v>
      </c>
      <c r="BB263" s="58" t="s">
        <v>3071</v>
      </c>
      <c r="BC263" s="58" t="s">
        <v>6067</v>
      </c>
      <c r="BD263" s="58" t="s">
        <v>5732</v>
      </c>
      <c r="BE263" s="58" t="s">
        <v>3071</v>
      </c>
      <c r="BF263" s="58" t="s">
        <v>5734</v>
      </c>
      <c r="BG263" s="58" t="s">
        <v>3071</v>
      </c>
      <c r="BH263" s="58" t="s">
        <v>3071</v>
      </c>
      <c r="BI263" s="58" t="s">
        <v>2803</v>
      </c>
      <c r="BJ263" s="58" t="s">
        <v>3071</v>
      </c>
      <c r="BK263" s="58" t="s">
        <v>3071</v>
      </c>
      <c r="BL263" s="58">
        <v>3439943</v>
      </c>
      <c r="BM263" s="58" t="s">
        <v>7892</v>
      </c>
      <c r="BN263" s="58" t="s">
        <v>3071</v>
      </c>
      <c r="BO263" s="58">
        <v>12108</v>
      </c>
      <c r="BP263" s="58" t="s">
        <v>6737</v>
      </c>
      <c r="BQ263" s="58" t="s">
        <v>3071</v>
      </c>
      <c r="BR263" s="58" t="s">
        <v>7893</v>
      </c>
      <c r="BS263" s="58" t="s">
        <v>1286</v>
      </c>
      <c r="BT263" s="58" t="s">
        <v>3071</v>
      </c>
      <c r="BU263" s="58" t="s">
        <v>3071</v>
      </c>
      <c r="BV263" s="58" t="s">
        <v>5737</v>
      </c>
      <c r="BW263" s="58" t="s">
        <v>3071</v>
      </c>
      <c r="BX263" s="58">
        <v>12108</v>
      </c>
      <c r="BY263" s="58" t="s">
        <v>3071</v>
      </c>
      <c r="BZ263" s="58" t="s">
        <v>3071</v>
      </c>
      <c r="CA263" s="58" t="s">
        <v>3071</v>
      </c>
      <c r="CB263" s="58" t="s">
        <v>3071</v>
      </c>
      <c r="CC263" s="58" t="s">
        <v>3071</v>
      </c>
      <c r="CD263" s="58" t="s">
        <v>3071</v>
      </c>
      <c r="CE263" s="58" t="s">
        <v>5738</v>
      </c>
      <c r="CF263" s="58" t="s">
        <v>5739</v>
      </c>
    </row>
    <row r="264" s="58" customFormat="1" spans="1:84">
      <c r="A264" s="58">
        <v>43499</v>
      </c>
      <c r="B264" s="58" t="s">
        <v>3071</v>
      </c>
      <c r="C264" s="58" t="s">
        <v>7894</v>
      </c>
      <c r="D264" s="58" t="s">
        <v>3071</v>
      </c>
      <c r="E264" s="58" t="s">
        <v>5721</v>
      </c>
      <c r="F264" s="58" t="s">
        <v>7895</v>
      </c>
      <c r="G264" s="58" t="s">
        <v>714</v>
      </c>
      <c r="H264" s="58" t="s">
        <v>4881</v>
      </c>
      <c r="I264" s="58">
        <v>23000</v>
      </c>
      <c r="J264" s="58" t="s">
        <v>3071</v>
      </c>
      <c r="K264" s="58" t="s">
        <v>3071</v>
      </c>
      <c r="L264" s="58" t="s">
        <v>5773</v>
      </c>
      <c r="M264" s="58" t="s">
        <v>7875</v>
      </c>
      <c r="N264" s="58" t="s">
        <v>7875</v>
      </c>
      <c r="O264" s="58" t="s">
        <v>3071</v>
      </c>
      <c r="P264" s="58" t="s">
        <v>3071</v>
      </c>
      <c r="Q264" s="58" t="s">
        <v>4881</v>
      </c>
      <c r="R264" s="58" t="s">
        <v>6012</v>
      </c>
      <c r="S264" s="58" t="s">
        <v>6013</v>
      </c>
      <c r="T264" s="58" t="s">
        <v>5726</v>
      </c>
      <c r="U264" s="58" t="s">
        <v>3071</v>
      </c>
      <c r="V264" s="58" t="s">
        <v>3068</v>
      </c>
      <c r="W264" s="58" t="s">
        <v>3071</v>
      </c>
      <c r="X264" s="58" t="s">
        <v>7896</v>
      </c>
      <c r="Y264" s="58" t="s">
        <v>5728</v>
      </c>
      <c r="Z264" s="58" t="s">
        <v>4421</v>
      </c>
      <c r="AA264" s="58" t="s">
        <v>6748</v>
      </c>
      <c r="AB264" s="58" t="s">
        <v>3071</v>
      </c>
      <c r="AC264" s="58" t="s">
        <v>6036</v>
      </c>
      <c r="AD264" s="58" t="s">
        <v>3071</v>
      </c>
      <c r="AE264" s="58" t="s">
        <v>3071</v>
      </c>
      <c r="AF264" s="58" t="s">
        <v>3071</v>
      </c>
      <c r="AG264" s="58" t="s">
        <v>3071</v>
      </c>
      <c r="AH264" s="58" t="s">
        <v>3071</v>
      </c>
      <c r="AI264" s="58" t="s">
        <v>3071</v>
      </c>
      <c r="AJ264" s="58" t="s">
        <v>3071</v>
      </c>
      <c r="AK264" s="58" t="s">
        <v>1286</v>
      </c>
      <c r="AL264" s="58" t="s">
        <v>7897</v>
      </c>
      <c r="AM264" s="58" t="s">
        <v>3071</v>
      </c>
      <c r="AN264" s="58" t="s">
        <v>6721</v>
      </c>
      <c r="AO264" s="58" t="s">
        <v>3071</v>
      </c>
      <c r="AP264" s="60">
        <v>45758.6328472222</v>
      </c>
      <c r="AQ264" s="58" t="s">
        <v>3071</v>
      </c>
      <c r="AR264" s="58" t="s">
        <v>3899</v>
      </c>
      <c r="AS264" s="58" t="s">
        <v>3098</v>
      </c>
      <c r="AT264" s="58" t="s">
        <v>5730</v>
      </c>
      <c r="AU264" s="58" t="s">
        <v>7898</v>
      </c>
      <c r="AV264" s="58" t="s">
        <v>3071</v>
      </c>
      <c r="AW264" s="60">
        <v>45679.8997106481</v>
      </c>
      <c r="AX264" s="58" t="s">
        <v>7897</v>
      </c>
      <c r="AY264" s="58" t="s">
        <v>5731</v>
      </c>
      <c r="AZ264" s="58" t="s">
        <v>3071</v>
      </c>
      <c r="BA264" s="58" t="s">
        <v>3071</v>
      </c>
      <c r="BB264" s="58" t="s">
        <v>3071</v>
      </c>
      <c r="BC264" s="58" t="s">
        <v>6067</v>
      </c>
      <c r="BD264" s="58" t="s">
        <v>5732</v>
      </c>
      <c r="BE264" s="58" t="s">
        <v>3071</v>
      </c>
      <c r="BF264" s="58" t="s">
        <v>5734</v>
      </c>
      <c r="BG264" s="58" t="s">
        <v>3071</v>
      </c>
      <c r="BH264" s="58" t="s">
        <v>3071</v>
      </c>
      <c r="BI264" s="58" t="s">
        <v>2803</v>
      </c>
      <c r="BJ264" s="58" t="s">
        <v>3071</v>
      </c>
      <c r="BK264" s="58" t="s">
        <v>3071</v>
      </c>
      <c r="BL264" s="58">
        <v>3438346</v>
      </c>
      <c r="BM264" s="58" t="s">
        <v>7899</v>
      </c>
      <c r="BN264" s="58" t="s">
        <v>3071</v>
      </c>
      <c r="BO264" s="58">
        <v>23000</v>
      </c>
      <c r="BP264" s="58" t="s">
        <v>6737</v>
      </c>
      <c r="BQ264" s="58" t="s">
        <v>3071</v>
      </c>
      <c r="BR264" s="58" t="s">
        <v>7900</v>
      </c>
      <c r="BS264" s="58" t="s">
        <v>1286</v>
      </c>
      <c r="BT264" s="58" t="s">
        <v>3071</v>
      </c>
      <c r="BU264" s="58" t="s">
        <v>3071</v>
      </c>
      <c r="BV264" s="58" t="s">
        <v>5737</v>
      </c>
      <c r="BW264" s="58" t="s">
        <v>3071</v>
      </c>
      <c r="BX264" s="58">
        <v>23000</v>
      </c>
      <c r="BY264" s="58" t="s">
        <v>3071</v>
      </c>
      <c r="BZ264" s="58" t="s">
        <v>3071</v>
      </c>
      <c r="CA264" s="58" t="s">
        <v>3071</v>
      </c>
      <c r="CB264" s="58" t="s">
        <v>3071</v>
      </c>
      <c r="CC264" s="58" t="s">
        <v>3071</v>
      </c>
      <c r="CD264" s="58" t="s">
        <v>3071</v>
      </c>
      <c r="CE264" s="58" t="s">
        <v>5738</v>
      </c>
      <c r="CF264" s="58" t="s">
        <v>5739</v>
      </c>
    </row>
    <row r="265" s="58" customFormat="1" spans="1:84">
      <c r="A265" s="58">
        <v>44697</v>
      </c>
      <c r="B265" s="58" t="s">
        <v>3071</v>
      </c>
      <c r="C265" s="58" t="s">
        <v>7901</v>
      </c>
      <c r="D265" s="58" t="s">
        <v>3071</v>
      </c>
      <c r="E265" s="58" t="s">
        <v>5721</v>
      </c>
      <c r="F265" s="58" t="s">
        <v>7902</v>
      </c>
      <c r="G265" s="58" t="s">
        <v>714</v>
      </c>
      <c r="H265" s="58" t="s">
        <v>5518</v>
      </c>
      <c r="I265" s="58">
        <v>698</v>
      </c>
      <c r="J265" s="58" t="s">
        <v>3071</v>
      </c>
      <c r="K265" s="58" t="s">
        <v>3071</v>
      </c>
      <c r="L265" s="58" t="s">
        <v>5773</v>
      </c>
      <c r="M265" s="58" t="s">
        <v>7903</v>
      </c>
      <c r="N265" s="58" t="s">
        <v>7903</v>
      </c>
      <c r="O265" s="58" t="s">
        <v>3071</v>
      </c>
      <c r="P265" s="58" t="s">
        <v>3071</v>
      </c>
      <c r="Q265" s="58" t="s">
        <v>5518</v>
      </c>
      <c r="R265" s="58" t="s">
        <v>6925</v>
      </c>
      <c r="S265" s="58" t="s">
        <v>6926</v>
      </c>
      <c r="T265" s="58" t="s">
        <v>5726</v>
      </c>
      <c r="U265" s="58" t="s">
        <v>3071</v>
      </c>
      <c r="V265" s="58" t="s">
        <v>3068</v>
      </c>
      <c r="W265" s="58" t="s">
        <v>3071</v>
      </c>
      <c r="X265" s="58" t="s">
        <v>7904</v>
      </c>
      <c r="Y265" s="58" t="s">
        <v>5728</v>
      </c>
      <c r="Z265" s="58" t="s">
        <v>7875</v>
      </c>
      <c r="AA265" s="58" t="s">
        <v>6902</v>
      </c>
      <c r="AB265" s="58" t="s">
        <v>3071</v>
      </c>
      <c r="AC265" s="58" t="s">
        <v>6036</v>
      </c>
      <c r="AD265" s="58" t="s">
        <v>3071</v>
      </c>
      <c r="AE265" s="58" t="s">
        <v>3071</v>
      </c>
      <c r="AF265" s="58" t="s">
        <v>3071</v>
      </c>
      <c r="AG265" s="58" t="s">
        <v>3071</v>
      </c>
      <c r="AH265" s="58" t="s">
        <v>3071</v>
      </c>
      <c r="AI265" s="58" t="s">
        <v>3071</v>
      </c>
      <c r="AJ265" s="58" t="s">
        <v>3071</v>
      </c>
      <c r="AK265" s="58" t="s">
        <v>1286</v>
      </c>
      <c r="AL265" s="58" t="s">
        <v>7905</v>
      </c>
      <c r="AM265" s="58" t="s">
        <v>3071</v>
      </c>
      <c r="AN265" s="58" t="s">
        <v>6038</v>
      </c>
      <c r="AO265" s="58" t="s">
        <v>3071</v>
      </c>
      <c r="AP265" s="60">
        <v>45743.5029282407</v>
      </c>
      <c r="AQ265" s="58" t="s">
        <v>3071</v>
      </c>
      <c r="AR265" s="58" t="s">
        <v>4241</v>
      </c>
      <c r="AS265" s="58" t="s">
        <v>3098</v>
      </c>
      <c r="AT265" s="58" t="s">
        <v>5730</v>
      </c>
      <c r="AU265" s="58" t="s">
        <v>7906</v>
      </c>
      <c r="AV265" s="58" t="s">
        <v>3071</v>
      </c>
      <c r="AW265" s="60">
        <v>45674.6589236111</v>
      </c>
      <c r="AX265" s="58" t="s">
        <v>7905</v>
      </c>
      <c r="AY265" s="58" t="s">
        <v>5731</v>
      </c>
      <c r="AZ265" s="58" t="s">
        <v>3071</v>
      </c>
      <c r="BA265" s="58" t="s">
        <v>3071</v>
      </c>
      <c r="BB265" s="58" t="s">
        <v>3071</v>
      </c>
      <c r="BC265" s="58" t="s">
        <v>7259</v>
      </c>
      <c r="BD265" s="58" t="s">
        <v>5732</v>
      </c>
      <c r="BE265" s="58" t="s">
        <v>6930</v>
      </c>
      <c r="BF265" s="58" t="s">
        <v>5734</v>
      </c>
      <c r="BG265" s="58" t="s">
        <v>3071</v>
      </c>
      <c r="BH265" s="58" t="s">
        <v>3071</v>
      </c>
      <c r="BI265" s="58" t="s">
        <v>2803</v>
      </c>
      <c r="BJ265" s="58" t="s">
        <v>3071</v>
      </c>
      <c r="BK265" s="58" t="s">
        <v>3071</v>
      </c>
      <c r="BL265" s="58">
        <v>3434507</v>
      </c>
      <c r="BM265" s="58" t="s">
        <v>7907</v>
      </c>
      <c r="BN265" s="58" t="s">
        <v>3071</v>
      </c>
      <c r="BO265" s="58">
        <v>698</v>
      </c>
      <c r="BP265" s="58" t="s">
        <v>6981</v>
      </c>
      <c r="BQ265" s="58" t="s">
        <v>3071</v>
      </c>
      <c r="BR265" s="58" t="s">
        <v>7908</v>
      </c>
      <c r="BS265" s="58" t="s">
        <v>1286</v>
      </c>
      <c r="BT265" s="58" t="s">
        <v>3071</v>
      </c>
      <c r="BU265" s="58" t="s">
        <v>3071</v>
      </c>
      <c r="BV265" s="58" t="s">
        <v>5737</v>
      </c>
      <c r="BW265" s="58" t="s">
        <v>3071</v>
      </c>
      <c r="BX265" s="58">
        <v>698</v>
      </c>
      <c r="BY265" s="58" t="s">
        <v>3071</v>
      </c>
      <c r="BZ265" s="58" t="s">
        <v>3071</v>
      </c>
      <c r="CA265" s="58" t="s">
        <v>3071</v>
      </c>
      <c r="CB265" s="58" t="s">
        <v>3071</v>
      </c>
      <c r="CC265" s="58" t="s">
        <v>3071</v>
      </c>
      <c r="CD265" s="58" t="s">
        <v>3071</v>
      </c>
      <c r="CE265" s="58" t="s">
        <v>5738</v>
      </c>
      <c r="CF265" s="58" t="s">
        <v>5739</v>
      </c>
    </row>
    <row r="266" s="58" customFormat="1" spans="1:84">
      <c r="A266" s="58">
        <v>46842</v>
      </c>
      <c r="B266" s="58" t="s">
        <v>3071</v>
      </c>
      <c r="C266" s="58" t="s">
        <v>7909</v>
      </c>
      <c r="D266" s="58" t="s">
        <v>3071</v>
      </c>
      <c r="E266" s="58" t="s">
        <v>5721</v>
      </c>
      <c r="F266" s="58" t="s">
        <v>7910</v>
      </c>
      <c r="G266" s="58" t="s">
        <v>714</v>
      </c>
      <c r="H266" s="58" t="s">
        <v>3963</v>
      </c>
      <c r="I266" s="58">
        <v>4200</v>
      </c>
      <c r="J266" s="58" t="s">
        <v>3071</v>
      </c>
      <c r="K266" s="58" t="s">
        <v>3071</v>
      </c>
      <c r="L266" s="58" t="s">
        <v>5773</v>
      </c>
      <c r="M266" s="58" t="s">
        <v>3615</v>
      </c>
      <c r="N266" s="58" t="s">
        <v>3615</v>
      </c>
      <c r="O266" s="58" t="s">
        <v>3071</v>
      </c>
      <c r="P266" s="58" t="s">
        <v>3071</v>
      </c>
      <c r="Q266" s="58" t="s">
        <v>3963</v>
      </c>
      <c r="R266" s="58" t="s">
        <v>6087</v>
      </c>
      <c r="S266" s="58" t="s">
        <v>6088</v>
      </c>
      <c r="T266" s="58" t="s">
        <v>5726</v>
      </c>
      <c r="U266" s="58" t="s">
        <v>3071</v>
      </c>
      <c r="V266" s="58" t="s">
        <v>3068</v>
      </c>
      <c r="W266" s="58" t="s">
        <v>3071</v>
      </c>
      <c r="X266" s="58" t="s">
        <v>7911</v>
      </c>
      <c r="Y266" s="58" t="s">
        <v>5728</v>
      </c>
      <c r="Z266" s="58" t="s">
        <v>7144</v>
      </c>
      <c r="AA266" s="58" t="s">
        <v>6918</v>
      </c>
      <c r="AB266" s="58" t="s">
        <v>3071</v>
      </c>
      <c r="AC266" s="58" t="s">
        <v>6036</v>
      </c>
      <c r="AD266" s="58" t="s">
        <v>3071</v>
      </c>
      <c r="AE266" s="58" t="s">
        <v>3071</v>
      </c>
      <c r="AF266" s="58" t="s">
        <v>3071</v>
      </c>
      <c r="AG266" s="58" t="s">
        <v>3071</v>
      </c>
      <c r="AH266" s="58" t="s">
        <v>3071</v>
      </c>
      <c r="AI266" s="58" t="s">
        <v>3071</v>
      </c>
      <c r="AJ266" s="58" t="s">
        <v>3071</v>
      </c>
      <c r="AK266" s="58" t="s">
        <v>1286</v>
      </c>
      <c r="AL266" s="58" t="s">
        <v>7912</v>
      </c>
      <c r="AM266" s="58" t="s">
        <v>3071</v>
      </c>
      <c r="AN266" s="58" t="s">
        <v>7913</v>
      </c>
      <c r="AO266" s="58" t="s">
        <v>3071</v>
      </c>
      <c r="AP266" s="60">
        <v>45737.6114467593</v>
      </c>
      <c r="AQ266" s="58" t="s">
        <v>3071</v>
      </c>
      <c r="AR266" s="58" t="s">
        <v>4241</v>
      </c>
      <c r="AS266" s="58" t="s">
        <v>3098</v>
      </c>
      <c r="AT266" s="58" t="s">
        <v>5730</v>
      </c>
      <c r="AU266" s="58" t="s">
        <v>7914</v>
      </c>
      <c r="AV266" s="58" t="s">
        <v>3071</v>
      </c>
      <c r="AW266" s="60">
        <v>45663.6987615741</v>
      </c>
      <c r="AX266" s="58" t="s">
        <v>7912</v>
      </c>
      <c r="AY266" s="58" t="s">
        <v>5731</v>
      </c>
      <c r="AZ266" s="58" t="s">
        <v>3071</v>
      </c>
      <c r="BA266" s="58" t="s">
        <v>3071</v>
      </c>
      <c r="BB266" s="58" t="s">
        <v>3071</v>
      </c>
      <c r="BC266" s="58" t="s">
        <v>3952</v>
      </c>
      <c r="BD266" s="58" t="s">
        <v>5963</v>
      </c>
      <c r="BE266" s="58" t="s">
        <v>2857</v>
      </c>
      <c r="BF266" s="58" t="s">
        <v>5734</v>
      </c>
      <c r="BG266" s="58" t="s">
        <v>3071</v>
      </c>
      <c r="BH266" s="58" t="s">
        <v>3071</v>
      </c>
      <c r="BI266" s="58" t="s">
        <v>2803</v>
      </c>
      <c r="BJ266" s="58" t="s">
        <v>3071</v>
      </c>
      <c r="BK266" s="58" t="s">
        <v>3071</v>
      </c>
      <c r="BL266" s="58">
        <v>3108813</v>
      </c>
      <c r="BM266" s="58" t="s">
        <v>7915</v>
      </c>
      <c r="BN266" s="58" t="s">
        <v>3071</v>
      </c>
      <c r="BO266" s="58">
        <v>4200</v>
      </c>
      <c r="BP266" s="58" t="s">
        <v>6981</v>
      </c>
      <c r="BQ266" s="58" t="s">
        <v>3071</v>
      </c>
      <c r="BR266" s="58" t="s">
        <v>7916</v>
      </c>
      <c r="BS266" s="58" t="s">
        <v>1286</v>
      </c>
      <c r="BT266" s="58" t="s">
        <v>3071</v>
      </c>
      <c r="BU266" s="58" t="s">
        <v>3071</v>
      </c>
      <c r="BV266" s="58" t="s">
        <v>5737</v>
      </c>
      <c r="BW266" s="58" t="s">
        <v>3071</v>
      </c>
      <c r="BX266" s="58">
        <v>4200</v>
      </c>
      <c r="BY266" s="58" t="s">
        <v>3071</v>
      </c>
      <c r="BZ266" s="58" t="s">
        <v>3071</v>
      </c>
      <c r="CA266" s="58" t="s">
        <v>5811</v>
      </c>
      <c r="CB266" s="58" t="s">
        <v>5811</v>
      </c>
      <c r="CC266" s="58" t="s">
        <v>3071</v>
      </c>
      <c r="CD266" s="58" t="s">
        <v>3071</v>
      </c>
      <c r="CE266" s="58" t="s">
        <v>5738</v>
      </c>
      <c r="CF266" s="58" t="s">
        <v>5739</v>
      </c>
    </row>
    <row r="267" s="58" customFormat="1" spans="1:84">
      <c r="A267" s="58">
        <v>46862</v>
      </c>
      <c r="B267" s="58" t="s">
        <v>3071</v>
      </c>
      <c r="C267" s="58" t="s">
        <v>7917</v>
      </c>
      <c r="D267" s="58" t="s">
        <v>3071</v>
      </c>
      <c r="E267" s="58" t="s">
        <v>5721</v>
      </c>
      <c r="F267" s="58" t="s">
        <v>7918</v>
      </c>
      <c r="G267" s="58" t="s">
        <v>714</v>
      </c>
      <c r="H267" s="58" t="s">
        <v>4818</v>
      </c>
      <c r="I267" s="58">
        <v>2450.58</v>
      </c>
      <c r="J267" s="58" t="s">
        <v>3071</v>
      </c>
      <c r="K267" s="58" t="s">
        <v>3071</v>
      </c>
      <c r="L267" s="58" t="s">
        <v>5773</v>
      </c>
      <c r="M267" s="58" t="s">
        <v>3615</v>
      </c>
      <c r="N267" s="58" t="s">
        <v>3615</v>
      </c>
      <c r="O267" s="58" t="s">
        <v>3071</v>
      </c>
      <c r="P267" s="58" t="s">
        <v>3071</v>
      </c>
      <c r="Q267" s="58" t="s">
        <v>4818</v>
      </c>
      <c r="R267" s="58" t="s">
        <v>5792</v>
      </c>
      <c r="S267" s="58" t="s">
        <v>5793</v>
      </c>
      <c r="T267" s="58" t="s">
        <v>5726</v>
      </c>
      <c r="U267" s="58" t="s">
        <v>3071</v>
      </c>
      <c r="V267" s="58" t="s">
        <v>3068</v>
      </c>
      <c r="W267" s="58" t="s">
        <v>3071</v>
      </c>
      <c r="X267" s="58" t="s">
        <v>7919</v>
      </c>
      <c r="Y267" s="58" t="s">
        <v>5728</v>
      </c>
      <c r="Z267" s="58" t="s">
        <v>3615</v>
      </c>
      <c r="AA267" s="58" t="s">
        <v>6918</v>
      </c>
      <c r="AB267" s="58" t="s">
        <v>3071</v>
      </c>
      <c r="AC267" s="58" t="s">
        <v>6036</v>
      </c>
      <c r="AD267" s="58" t="s">
        <v>3071</v>
      </c>
      <c r="AE267" s="58" t="s">
        <v>3071</v>
      </c>
      <c r="AF267" s="58" t="s">
        <v>3071</v>
      </c>
      <c r="AG267" s="58" t="s">
        <v>3071</v>
      </c>
      <c r="AH267" s="58" t="s">
        <v>3071</v>
      </c>
      <c r="AI267" s="58" t="s">
        <v>3071</v>
      </c>
      <c r="AJ267" s="58" t="s">
        <v>3071</v>
      </c>
      <c r="AK267" s="58" t="s">
        <v>1286</v>
      </c>
      <c r="AL267" s="58" t="s">
        <v>7920</v>
      </c>
      <c r="AM267" s="58" t="s">
        <v>3071</v>
      </c>
      <c r="AN267" s="58" t="s">
        <v>5942</v>
      </c>
      <c r="AO267" s="58" t="s">
        <v>3071</v>
      </c>
      <c r="AP267" s="60">
        <v>45737.6113541667</v>
      </c>
      <c r="AQ267" s="58" t="s">
        <v>3071</v>
      </c>
      <c r="AR267" s="58" t="s">
        <v>4241</v>
      </c>
      <c r="AS267" s="58" t="s">
        <v>3098</v>
      </c>
      <c r="AT267" s="58" t="s">
        <v>5730</v>
      </c>
      <c r="AU267" s="58" t="s">
        <v>7921</v>
      </c>
      <c r="AV267" s="58" t="s">
        <v>3071</v>
      </c>
      <c r="AW267" s="60">
        <v>45660.6389930556</v>
      </c>
      <c r="AX267" s="58" t="s">
        <v>7920</v>
      </c>
      <c r="AY267" s="58" t="s">
        <v>5731</v>
      </c>
      <c r="AZ267" s="58" t="s">
        <v>3071</v>
      </c>
      <c r="BA267" s="58" t="s">
        <v>3071</v>
      </c>
      <c r="BB267" s="58" t="s">
        <v>3071</v>
      </c>
      <c r="BC267" s="58" t="s">
        <v>6940</v>
      </c>
      <c r="BD267" s="58" t="s">
        <v>5732</v>
      </c>
      <c r="BE267" s="58" t="s">
        <v>5795</v>
      </c>
      <c r="BF267" s="58" t="s">
        <v>5734</v>
      </c>
      <c r="BG267" s="58" t="s">
        <v>3071</v>
      </c>
      <c r="BH267" s="58" t="s">
        <v>3071</v>
      </c>
      <c r="BI267" s="58" t="s">
        <v>2803</v>
      </c>
      <c r="BJ267" s="58" t="s">
        <v>3071</v>
      </c>
      <c r="BK267" s="58" t="s">
        <v>3071</v>
      </c>
      <c r="BL267" s="58">
        <v>3392832</v>
      </c>
      <c r="BM267" s="58" t="s">
        <v>7922</v>
      </c>
      <c r="BN267" s="58" t="s">
        <v>3071</v>
      </c>
      <c r="BO267" s="58">
        <v>108</v>
      </c>
      <c r="BP267" s="58" t="s">
        <v>6981</v>
      </c>
      <c r="BQ267" s="58" t="s">
        <v>3071</v>
      </c>
      <c r="BR267" s="58" t="s">
        <v>7923</v>
      </c>
      <c r="BS267" s="58" t="s">
        <v>1286</v>
      </c>
      <c r="BT267" s="58" t="s">
        <v>3071</v>
      </c>
      <c r="BU267" s="58" t="s">
        <v>3071</v>
      </c>
      <c r="BV267" s="58" t="s">
        <v>5737</v>
      </c>
      <c r="BW267" s="58" t="s">
        <v>3071</v>
      </c>
      <c r="BX267" s="58">
        <v>108</v>
      </c>
      <c r="BY267" s="58" t="s">
        <v>3071</v>
      </c>
      <c r="BZ267" s="58" t="s">
        <v>3071</v>
      </c>
      <c r="CA267" s="58" t="s">
        <v>5811</v>
      </c>
      <c r="CB267" s="58" t="s">
        <v>5811</v>
      </c>
      <c r="CC267" s="58" t="s">
        <v>3071</v>
      </c>
      <c r="CD267" s="58" t="s">
        <v>3071</v>
      </c>
      <c r="CE267" s="58" t="s">
        <v>5738</v>
      </c>
      <c r="CF267" s="58" t="s">
        <v>5739</v>
      </c>
    </row>
    <row r="268" s="58" customFormat="1" spans="1:84">
      <c r="A268" s="58">
        <v>46972</v>
      </c>
      <c r="B268" s="58" t="s">
        <v>3071</v>
      </c>
      <c r="C268" s="58" t="s">
        <v>7924</v>
      </c>
      <c r="D268" s="58" t="s">
        <v>3071</v>
      </c>
      <c r="E268" s="58" t="s">
        <v>5721</v>
      </c>
      <c r="F268" s="58" t="s">
        <v>7925</v>
      </c>
      <c r="G268" s="58" t="s">
        <v>714</v>
      </c>
      <c r="H268" s="58" t="s">
        <v>4825</v>
      </c>
      <c r="I268" s="58">
        <v>287.66</v>
      </c>
      <c r="J268" s="58" t="s">
        <v>3071</v>
      </c>
      <c r="K268" s="58" t="s">
        <v>3071</v>
      </c>
      <c r="L268" s="58" t="s">
        <v>5773</v>
      </c>
      <c r="M268" s="58" t="s">
        <v>7458</v>
      </c>
      <c r="N268" s="58" t="s">
        <v>7458</v>
      </c>
      <c r="O268" s="58" t="s">
        <v>3071</v>
      </c>
      <c r="P268" s="58" t="s">
        <v>3071</v>
      </c>
      <c r="Q268" s="58" t="s">
        <v>4825</v>
      </c>
      <c r="R268" s="58" t="s">
        <v>5742</v>
      </c>
      <c r="S268" s="58" t="s">
        <v>5743</v>
      </c>
      <c r="T268" s="58" t="s">
        <v>5726</v>
      </c>
      <c r="U268" s="58" t="s">
        <v>3071</v>
      </c>
      <c r="V268" s="58" t="s">
        <v>3068</v>
      </c>
      <c r="W268" s="58" t="s">
        <v>3071</v>
      </c>
      <c r="X268" s="58" t="s">
        <v>7926</v>
      </c>
      <c r="Y268" s="58" t="s">
        <v>5728</v>
      </c>
      <c r="Z268" s="58" t="s">
        <v>7458</v>
      </c>
      <c r="AA268" s="58" t="s">
        <v>7055</v>
      </c>
      <c r="AB268" s="58" t="s">
        <v>3071</v>
      </c>
      <c r="AC268" s="58" t="s">
        <v>6036</v>
      </c>
      <c r="AD268" s="58" t="s">
        <v>3071</v>
      </c>
      <c r="AE268" s="58" t="s">
        <v>3071</v>
      </c>
      <c r="AF268" s="58" t="s">
        <v>3071</v>
      </c>
      <c r="AG268" s="58" t="s">
        <v>3071</v>
      </c>
      <c r="AH268" s="58" t="s">
        <v>3071</v>
      </c>
      <c r="AI268" s="58" t="s">
        <v>3071</v>
      </c>
      <c r="AJ268" s="58" t="s">
        <v>3071</v>
      </c>
      <c r="AK268" s="58" t="s">
        <v>1286</v>
      </c>
      <c r="AL268" s="58" t="s">
        <v>7927</v>
      </c>
      <c r="AM268" s="58" t="s">
        <v>3071</v>
      </c>
      <c r="AN268" s="58" t="s">
        <v>6988</v>
      </c>
      <c r="AO268" s="58" t="s">
        <v>3071</v>
      </c>
      <c r="AP268" s="60">
        <v>45730.4908217593</v>
      </c>
      <c r="AQ268" s="58" t="s">
        <v>3071</v>
      </c>
      <c r="AR268" s="58" t="s">
        <v>4241</v>
      </c>
      <c r="AS268" s="58" t="s">
        <v>3098</v>
      </c>
      <c r="AT268" s="58" t="s">
        <v>5730</v>
      </c>
      <c r="AU268" s="58" t="s">
        <v>7928</v>
      </c>
      <c r="AV268" s="58" t="s">
        <v>3071</v>
      </c>
      <c r="AW268" s="60">
        <v>45659.5965393518</v>
      </c>
      <c r="AX268" s="58" t="s">
        <v>7927</v>
      </c>
      <c r="AY268" s="58" t="s">
        <v>5731</v>
      </c>
      <c r="AZ268" s="58" t="s">
        <v>3071</v>
      </c>
      <c r="BA268" s="58" t="s">
        <v>3071</v>
      </c>
      <c r="BB268" s="58" t="s">
        <v>3071</v>
      </c>
      <c r="BC268" s="58" t="s">
        <v>6940</v>
      </c>
      <c r="BD268" s="58" t="s">
        <v>5732</v>
      </c>
      <c r="BE268" s="58" t="s">
        <v>5746</v>
      </c>
      <c r="BF268" s="58" t="s">
        <v>5734</v>
      </c>
      <c r="BG268" s="58" t="s">
        <v>3071</v>
      </c>
      <c r="BH268" s="58" t="s">
        <v>3071</v>
      </c>
      <c r="BI268" s="58" t="s">
        <v>2803</v>
      </c>
      <c r="BJ268" s="58" t="s">
        <v>3071</v>
      </c>
      <c r="BK268" s="58" t="s">
        <v>3071</v>
      </c>
      <c r="BL268" s="58">
        <v>3392461</v>
      </c>
      <c r="BM268" s="58" t="s">
        <v>7929</v>
      </c>
      <c r="BN268" s="58" t="s">
        <v>3071</v>
      </c>
      <c r="BO268" s="58">
        <v>8.06</v>
      </c>
      <c r="BP268" s="58" t="s">
        <v>6981</v>
      </c>
      <c r="BQ268" s="58" t="s">
        <v>3071</v>
      </c>
      <c r="BR268" s="58" t="s">
        <v>7930</v>
      </c>
      <c r="BS268" s="58" t="s">
        <v>1286</v>
      </c>
      <c r="BT268" s="58" t="s">
        <v>3071</v>
      </c>
      <c r="BU268" s="58" t="s">
        <v>3071</v>
      </c>
      <c r="BV268" s="58" t="s">
        <v>5737</v>
      </c>
      <c r="BW268" s="58" t="s">
        <v>3071</v>
      </c>
      <c r="BX268" s="58">
        <v>8.06</v>
      </c>
      <c r="BY268" s="58" t="s">
        <v>3071</v>
      </c>
      <c r="BZ268" s="58" t="s">
        <v>3071</v>
      </c>
      <c r="CA268" s="58" t="s">
        <v>5811</v>
      </c>
      <c r="CB268" s="58" t="s">
        <v>5811</v>
      </c>
      <c r="CC268" s="58" t="s">
        <v>3071</v>
      </c>
      <c r="CD268" s="58" t="s">
        <v>3071</v>
      </c>
      <c r="CE268" s="58" t="s">
        <v>5738</v>
      </c>
      <c r="CF268" s="58" t="s">
        <v>5739</v>
      </c>
    </row>
    <row r="269" s="58" customFormat="1" spans="1:84">
      <c r="A269" s="58">
        <v>47002</v>
      </c>
      <c r="B269" s="58" t="s">
        <v>3071</v>
      </c>
      <c r="C269" s="58" t="s">
        <v>7931</v>
      </c>
      <c r="D269" s="58" t="s">
        <v>3071</v>
      </c>
      <c r="E269" s="58" t="s">
        <v>5721</v>
      </c>
      <c r="F269" s="58" t="s">
        <v>7932</v>
      </c>
      <c r="G269" s="58" t="s">
        <v>714</v>
      </c>
      <c r="H269" s="58" t="s">
        <v>4818</v>
      </c>
      <c r="I269" s="58">
        <v>2866.41</v>
      </c>
      <c r="J269" s="58" t="s">
        <v>3071</v>
      </c>
      <c r="K269" s="58" t="s">
        <v>3071</v>
      </c>
      <c r="L269" s="58" t="s">
        <v>5773</v>
      </c>
      <c r="M269" s="58" t="s">
        <v>3579</v>
      </c>
      <c r="N269" s="58" t="s">
        <v>3579</v>
      </c>
      <c r="O269" s="58" t="s">
        <v>3071</v>
      </c>
      <c r="P269" s="58" t="s">
        <v>3071</v>
      </c>
      <c r="Q269" s="58" t="s">
        <v>4818</v>
      </c>
      <c r="R269" s="58" t="s">
        <v>5792</v>
      </c>
      <c r="S269" s="58" t="s">
        <v>5793</v>
      </c>
      <c r="T269" s="58" t="s">
        <v>5726</v>
      </c>
      <c r="U269" s="58" t="s">
        <v>3071</v>
      </c>
      <c r="V269" s="58" t="s">
        <v>3068</v>
      </c>
      <c r="W269" s="58" t="s">
        <v>3071</v>
      </c>
      <c r="X269" s="58" t="s">
        <v>7933</v>
      </c>
      <c r="Y269" s="58" t="s">
        <v>5728</v>
      </c>
      <c r="Z269" s="58" t="s">
        <v>7458</v>
      </c>
      <c r="AA269" s="58" t="s">
        <v>7055</v>
      </c>
      <c r="AB269" s="58" t="s">
        <v>3071</v>
      </c>
      <c r="AC269" s="58" t="s">
        <v>6036</v>
      </c>
      <c r="AD269" s="58" t="s">
        <v>3071</v>
      </c>
      <c r="AE269" s="58" t="s">
        <v>3071</v>
      </c>
      <c r="AF269" s="58" t="s">
        <v>3071</v>
      </c>
      <c r="AG269" s="58" t="s">
        <v>3071</v>
      </c>
      <c r="AH269" s="58" t="s">
        <v>3071</v>
      </c>
      <c r="AI269" s="58" t="s">
        <v>3071</v>
      </c>
      <c r="AJ269" s="58" t="s">
        <v>3071</v>
      </c>
      <c r="AK269" s="58" t="s">
        <v>1286</v>
      </c>
      <c r="AL269" s="58" t="s">
        <v>7934</v>
      </c>
      <c r="AM269" s="58" t="s">
        <v>3071</v>
      </c>
      <c r="AN269" s="58" t="s">
        <v>6721</v>
      </c>
      <c r="AO269" s="58" t="s">
        <v>3071</v>
      </c>
      <c r="AP269" s="60">
        <v>45730.4908680556</v>
      </c>
      <c r="AQ269" s="58" t="s">
        <v>3071</v>
      </c>
      <c r="AR269" s="58" t="s">
        <v>4241</v>
      </c>
      <c r="AS269" s="58" t="s">
        <v>3098</v>
      </c>
      <c r="AT269" s="58" t="s">
        <v>5730</v>
      </c>
      <c r="AU269" s="58" t="s">
        <v>7935</v>
      </c>
      <c r="AV269" s="58" t="s">
        <v>3071</v>
      </c>
      <c r="AW269" s="60">
        <v>45659.4156481481</v>
      </c>
      <c r="AX269" s="58" t="s">
        <v>7934</v>
      </c>
      <c r="AY269" s="58" t="s">
        <v>5731</v>
      </c>
      <c r="AZ269" s="58" t="s">
        <v>3071</v>
      </c>
      <c r="BA269" s="58" t="s">
        <v>3071</v>
      </c>
      <c r="BB269" s="58" t="s">
        <v>3071</v>
      </c>
      <c r="BC269" s="58" t="s">
        <v>2149</v>
      </c>
      <c r="BD269" s="58" t="s">
        <v>5732</v>
      </c>
      <c r="BE269" s="58" t="s">
        <v>5795</v>
      </c>
      <c r="BF269" s="58" t="s">
        <v>5734</v>
      </c>
      <c r="BG269" s="58" t="s">
        <v>3071</v>
      </c>
      <c r="BH269" s="58" t="s">
        <v>3071</v>
      </c>
      <c r="BI269" s="58" t="s">
        <v>2803</v>
      </c>
      <c r="BJ269" s="58" t="s">
        <v>3071</v>
      </c>
      <c r="BK269" s="58" t="s">
        <v>3071</v>
      </c>
      <c r="BL269" s="58">
        <v>3387828</v>
      </c>
      <c r="BM269" s="58" t="s">
        <v>7936</v>
      </c>
      <c r="BN269" s="58" t="s">
        <v>3071</v>
      </c>
      <c r="BO269" s="58">
        <v>57.39</v>
      </c>
      <c r="BP269" s="58" t="s">
        <v>6981</v>
      </c>
      <c r="BQ269" s="58" t="s">
        <v>3071</v>
      </c>
      <c r="BR269" s="58" t="s">
        <v>7937</v>
      </c>
      <c r="BS269" s="58" t="s">
        <v>1286</v>
      </c>
      <c r="BT269" s="58" t="s">
        <v>3071</v>
      </c>
      <c r="BU269" s="58" t="s">
        <v>3071</v>
      </c>
      <c r="BV269" s="58" t="s">
        <v>5737</v>
      </c>
      <c r="BW269" s="58" t="s">
        <v>3071</v>
      </c>
      <c r="BX269" s="58">
        <v>57.39</v>
      </c>
      <c r="BY269" s="58" t="s">
        <v>3071</v>
      </c>
      <c r="BZ269" s="58" t="s">
        <v>3071</v>
      </c>
      <c r="CA269" s="58" t="s">
        <v>5811</v>
      </c>
      <c r="CB269" s="58" t="s">
        <v>5811</v>
      </c>
      <c r="CC269" s="58" t="s">
        <v>3071</v>
      </c>
      <c r="CD269" s="58" t="s">
        <v>3071</v>
      </c>
      <c r="CE269" s="58" t="s">
        <v>5738</v>
      </c>
      <c r="CF269" s="58" t="s">
        <v>5739</v>
      </c>
    </row>
    <row r="270" s="58" customFormat="1" spans="1:84">
      <c r="A270" s="58">
        <v>47008</v>
      </c>
      <c r="B270" s="58" t="s">
        <v>3071</v>
      </c>
      <c r="C270" s="58" t="s">
        <v>7938</v>
      </c>
      <c r="D270" s="58" t="s">
        <v>3071</v>
      </c>
      <c r="E270" s="58" t="s">
        <v>5721</v>
      </c>
      <c r="F270" s="58" t="s">
        <v>7939</v>
      </c>
      <c r="G270" s="58" t="s">
        <v>714</v>
      </c>
      <c r="H270" s="58" t="s">
        <v>5220</v>
      </c>
      <c r="I270" s="58">
        <v>2665</v>
      </c>
      <c r="J270" s="58" t="s">
        <v>3071</v>
      </c>
      <c r="K270" s="58" t="s">
        <v>3071</v>
      </c>
      <c r="L270" s="58" t="s">
        <v>5773</v>
      </c>
      <c r="M270" s="58" t="s">
        <v>3579</v>
      </c>
      <c r="N270" s="58" t="s">
        <v>3579</v>
      </c>
      <c r="O270" s="58" t="s">
        <v>3071</v>
      </c>
      <c r="P270" s="58" t="s">
        <v>3071</v>
      </c>
      <c r="Q270" s="58" t="s">
        <v>5220</v>
      </c>
      <c r="R270" s="58" t="s">
        <v>6245</v>
      </c>
      <c r="S270" s="58" t="s">
        <v>6246</v>
      </c>
      <c r="T270" s="58" t="s">
        <v>5726</v>
      </c>
      <c r="U270" s="58" t="s">
        <v>3071</v>
      </c>
      <c r="V270" s="58" t="s">
        <v>3068</v>
      </c>
      <c r="W270" s="58" t="s">
        <v>3071</v>
      </c>
      <c r="X270" s="58" t="s">
        <v>7940</v>
      </c>
      <c r="Y270" s="58" t="s">
        <v>5728</v>
      </c>
      <c r="Z270" s="58" t="s">
        <v>7458</v>
      </c>
      <c r="AA270" s="58" t="s">
        <v>7055</v>
      </c>
      <c r="AB270" s="58" t="s">
        <v>3071</v>
      </c>
      <c r="AC270" s="58" t="s">
        <v>6036</v>
      </c>
      <c r="AD270" s="58" t="s">
        <v>3071</v>
      </c>
      <c r="AE270" s="58" t="s">
        <v>3071</v>
      </c>
      <c r="AF270" s="58" t="s">
        <v>3071</v>
      </c>
      <c r="AG270" s="58" t="s">
        <v>3071</v>
      </c>
      <c r="AH270" s="58" t="s">
        <v>3071</v>
      </c>
      <c r="AI270" s="58" t="s">
        <v>3071</v>
      </c>
      <c r="AJ270" s="58" t="s">
        <v>3071</v>
      </c>
      <c r="AK270" s="58" t="s">
        <v>1286</v>
      </c>
      <c r="AL270" s="58" t="s">
        <v>7941</v>
      </c>
      <c r="AM270" s="58" t="s">
        <v>3071</v>
      </c>
      <c r="AN270" s="58" t="s">
        <v>5925</v>
      </c>
      <c r="AO270" s="58" t="s">
        <v>3071</v>
      </c>
      <c r="AP270" s="60">
        <v>45730.4908449074</v>
      </c>
      <c r="AQ270" s="58" t="s">
        <v>3071</v>
      </c>
      <c r="AR270" s="58" t="s">
        <v>4241</v>
      </c>
      <c r="AS270" s="58" t="s">
        <v>3098</v>
      </c>
      <c r="AT270" s="58" t="s">
        <v>5730</v>
      </c>
      <c r="AU270" s="58" t="s">
        <v>7942</v>
      </c>
      <c r="AV270" s="58" t="s">
        <v>3071</v>
      </c>
      <c r="AW270" s="60">
        <v>45659.4159375</v>
      </c>
      <c r="AX270" s="58" t="s">
        <v>7941</v>
      </c>
      <c r="AY270" s="58" t="s">
        <v>5731</v>
      </c>
      <c r="AZ270" s="58" t="s">
        <v>3071</v>
      </c>
      <c r="BA270" s="58" t="s">
        <v>3071</v>
      </c>
      <c r="BB270" s="58" t="s">
        <v>3071</v>
      </c>
      <c r="BC270" s="58" t="s">
        <v>6251</v>
      </c>
      <c r="BD270" s="58" t="s">
        <v>5732</v>
      </c>
      <c r="BE270" s="58" t="s">
        <v>6252</v>
      </c>
      <c r="BF270" s="58" t="s">
        <v>5734</v>
      </c>
      <c r="BG270" s="58" t="s">
        <v>3071</v>
      </c>
      <c r="BH270" s="58" t="s">
        <v>3071</v>
      </c>
      <c r="BI270" s="58" t="s">
        <v>2803</v>
      </c>
      <c r="BJ270" s="58" t="s">
        <v>3071</v>
      </c>
      <c r="BK270" s="58" t="s">
        <v>3071</v>
      </c>
      <c r="BL270" s="58">
        <v>3393953</v>
      </c>
      <c r="BM270" s="58" t="s">
        <v>7943</v>
      </c>
      <c r="BN270" s="58" t="s">
        <v>3071</v>
      </c>
      <c r="BO270" s="58">
        <v>2665</v>
      </c>
      <c r="BP270" s="58" t="s">
        <v>6981</v>
      </c>
      <c r="BQ270" s="58" t="s">
        <v>3071</v>
      </c>
      <c r="BR270" s="58" t="s">
        <v>7944</v>
      </c>
      <c r="BS270" s="58" t="s">
        <v>1286</v>
      </c>
      <c r="BT270" s="58" t="s">
        <v>3071</v>
      </c>
      <c r="BU270" s="58" t="s">
        <v>3071</v>
      </c>
      <c r="BV270" s="58" t="s">
        <v>5737</v>
      </c>
      <c r="BW270" s="58" t="s">
        <v>3071</v>
      </c>
      <c r="BX270" s="58">
        <v>2665</v>
      </c>
      <c r="BY270" s="58" t="s">
        <v>3071</v>
      </c>
      <c r="BZ270" s="58" t="s">
        <v>3071</v>
      </c>
      <c r="CA270" s="58" t="s">
        <v>5811</v>
      </c>
      <c r="CB270" s="58" t="s">
        <v>5811</v>
      </c>
      <c r="CC270" s="58" t="s">
        <v>3071</v>
      </c>
      <c r="CD270" s="58" t="s">
        <v>3071</v>
      </c>
      <c r="CE270" s="58" t="s">
        <v>5738</v>
      </c>
      <c r="CF270" s="58" t="s">
        <v>5739</v>
      </c>
    </row>
    <row r="271" s="58" customFormat="1" spans="1:84">
      <c r="A271" s="58">
        <v>47009</v>
      </c>
      <c r="B271" s="58" t="s">
        <v>3071</v>
      </c>
      <c r="C271" s="58" t="s">
        <v>7945</v>
      </c>
      <c r="D271" s="58" t="s">
        <v>3071</v>
      </c>
      <c r="E271" s="58" t="s">
        <v>5721</v>
      </c>
      <c r="F271" s="58" t="s">
        <v>7946</v>
      </c>
      <c r="G271" s="58" t="s">
        <v>714</v>
      </c>
      <c r="H271" s="58" t="s">
        <v>5024</v>
      </c>
      <c r="I271" s="58">
        <v>1789</v>
      </c>
      <c r="J271" s="58" t="s">
        <v>3071</v>
      </c>
      <c r="K271" s="58" t="s">
        <v>3071</v>
      </c>
      <c r="L271" s="58" t="s">
        <v>5773</v>
      </c>
      <c r="M271" s="58" t="s">
        <v>3579</v>
      </c>
      <c r="N271" s="58" t="s">
        <v>3579</v>
      </c>
      <c r="O271" s="58" t="s">
        <v>3071</v>
      </c>
      <c r="P271" s="58" t="s">
        <v>3071</v>
      </c>
      <c r="Q271" s="58" t="s">
        <v>5024</v>
      </c>
      <c r="R271" s="58" t="s">
        <v>5968</v>
      </c>
      <c r="S271" s="58" t="s">
        <v>5969</v>
      </c>
      <c r="T271" s="58" t="s">
        <v>5726</v>
      </c>
      <c r="U271" s="58" t="s">
        <v>3071</v>
      </c>
      <c r="V271" s="58" t="s">
        <v>3068</v>
      </c>
      <c r="W271" s="58" t="s">
        <v>3071</v>
      </c>
      <c r="X271" s="58" t="s">
        <v>7947</v>
      </c>
      <c r="Y271" s="58" t="s">
        <v>5728</v>
      </c>
      <c r="Z271" s="58" t="s">
        <v>7458</v>
      </c>
      <c r="AA271" s="58" t="s">
        <v>7055</v>
      </c>
      <c r="AB271" s="58" t="s">
        <v>3071</v>
      </c>
      <c r="AC271" s="58" t="s">
        <v>6036</v>
      </c>
      <c r="AD271" s="58" t="s">
        <v>3071</v>
      </c>
      <c r="AE271" s="58" t="s">
        <v>3071</v>
      </c>
      <c r="AF271" s="58" t="s">
        <v>3071</v>
      </c>
      <c r="AG271" s="58" t="s">
        <v>3071</v>
      </c>
      <c r="AH271" s="58" t="s">
        <v>3071</v>
      </c>
      <c r="AI271" s="58" t="s">
        <v>3071</v>
      </c>
      <c r="AJ271" s="58" t="s">
        <v>3071</v>
      </c>
      <c r="AK271" s="58" t="s">
        <v>1286</v>
      </c>
      <c r="AL271" s="58" t="s">
        <v>7948</v>
      </c>
      <c r="AM271" s="58" t="s">
        <v>3071</v>
      </c>
      <c r="AN271" s="58" t="s">
        <v>7120</v>
      </c>
      <c r="AO271" s="58" t="s">
        <v>3071</v>
      </c>
      <c r="AP271" s="60">
        <v>45730.4909259259</v>
      </c>
      <c r="AQ271" s="58" t="s">
        <v>3071</v>
      </c>
      <c r="AR271" s="58" t="s">
        <v>4241</v>
      </c>
      <c r="AS271" s="58" t="s">
        <v>3098</v>
      </c>
      <c r="AT271" s="58" t="s">
        <v>5730</v>
      </c>
      <c r="AU271" s="58" t="s">
        <v>7949</v>
      </c>
      <c r="AV271" s="58" t="s">
        <v>3071</v>
      </c>
      <c r="AW271" s="60">
        <v>45659.4160763889</v>
      </c>
      <c r="AX271" s="58" t="s">
        <v>7948</v>
      </c>
      <c r="AY271" s="58" t="s">
        <v>5731</v>
      </c>
      <c r="AZ271" s="58" t="s">
        <v>3071</v>
      </c>
      <c r="BA271" s="58" t="s">
        <v>3071</v>
      </c>
      <c r="BB271" s="58" t="s">
        <v>3071</v>
      </c>
      <c r="BC271" s="58" t="s">
        <v>2132</v>
      </c>
      <c r="BD271" s="58" t="s">
        <v>5732</v>
      </c>
      <c r="BE271" s="58" t="s">
        <v>7950</v>
      </c>
      <c r="BF271" s="58" t="s">
        <v>5734</v>
      </c>
      <c r="BG271" s="58" t="s">
        <v>3071</v>
      </c>
      <c r="BH271" s="58" t="s">
        <v>3071</v>
      </c>
      <c r="BI271" s="58" t="s">
        <v>2803</v>
      </c>
      <c r="BJ271" s="58" t="s">
        <v>3071</v>
      </c>
      <c r="BK271" s="58" t="s">
        <v>3071</v>
      </c>
      <c r="BL271" s="58">
        <v>3393952</v>
      </c>
      <c r="BM271" s="58" t="s">
        <v>7951</v>
      </c>
      <c r="BN271" s="58" t="s">
        <v>3071</v>
      </c>
      <c r="BO271" s="58">
        <v>409</v>
      </c>
      <c r="BP271" s="58" t="s">
        <v>6981</v>
      </c>
      <c r="BQ271" s="58" t="s">
        <v>3071</v>
      </c>
      <c r="BR271" s="58" t="s">
        <v>7952</v>
      </c>
      <c r="BS271" s="58" t="s">
        <v>1286</v>
      </c>
      <c r="BT271" s="58" t="s">
        <v>3071</v>
      </c>
      <c r="BU271" s="58" t="s">
        <v>3071</v>
      </c>
      <c r="BV271" s="58" t="s">
        <v>5737</v>
      </c>
      <c r="BW271" s="58" t="s">
        <v>3071</v>
      </c>
      <c r="BX271" s="58">
        <v>409</v>
      </c>
      <c r="BY271" s="58" t="s">
        <v>3071</v>
      </c>
      <c r="BZ271" s="58" t="s">
        <v>3071</v>
      </c>
      <c r="CA271" s="58" t="s">
        <v>5811</v>
      </c>
      <c r="CB271" s="58" t="s">
        <v>5811</v>
      </c>
      <c r="CC271" s="58" t="s">
        <v>3071</v>
      </c>
      <c r="CD271" s="58" t="s">
        <v>3071</v>
      </c>
      <c r="CE271" s="58" t="s">
        <v>5738</v>
      </c>
      <c r="CF271" s="58" t="s">
        <v>5739</v>
      </c>
    </row>
    <row r="272" s="58" customFormat="1" spans="1:84">
      <c r="A272" s="58">
        <v>47014</v>
      </c>
      <c r="B272" s="58" t="s">
        <v>3071</v>
      </c>
      <c r="C272" s="58" t="s">
        <v>7953</v>
      </c>
      <c r="D272" s="58" t="s">
        <v>3071</v>
      </c>
      <c r="E272" s="58" t="s">
        <v>5721</v>
      </c>
      <c r="F272" s="58" t="s">
        <v>7954</v>
      </c>
      <c r="G272" s="58" t="s">
        <v>714</v>
      </c>
      <c r="H272" s="58" t="s">
        <v>3407</v>
      </c>
      <c r="I272" s="58">
        <v>10325</v>
      </c>
      <c r="J272" s="58" t="s">
        <v>3071</v>
      </c>
      <c r="K272" s="58" t="s">
        <v>3071</v>
      </c>
      <c r="L272" s="58" t="s">
        <v>5773</v>
      </c>
      <c r="M272" s="58" t="s">
        <v>3579</v>
      </c>
      <c r="N272" s="58" t="s">
        <v>3579</v>
      </c>
      <c r="O272" s="58" t="s">
        <v>3071</v>
      </c>
      <c r="P272" s="58" t="s">
        <v>3071</v>
      </c>
      <c r="Q272" s="58" t="s">
        <v>3407</v>
      </c>
      <c r="R272" s="58" t="s">
        <v>5823</v>
      </c>
      <c r="S272" s="58" t="s">
        <v>5824</v>
      </c>
      <c r="T272" s="58" t="s">
        <v>5726</v>
      </c>
      <c r="U272" s="58" t="s">
        <v>3071</v>
      </c>
      <c r="V272" s="58" t="s">
        <v>3068</v>
      </c>
      <c r="W272" s="58" t="s">
        <v>3071</v>
      </c>
      <c r="X272" s="58" t="s">
        <v>7955</v>
      </c>
      <c r="Y272" s="58" t="s">
        <v>5728</v>
      </c>
      <c r="Z272" s="58" t="s">
        <v>3615</v>
      </c>
      <c r="AA272" s="58" t="s">
        <v>7055</v>
      </c>
      <c r="AB272" s="58" t="s">
        <v>3071</v>
      </c>
      <c r="AC272" s="58" t="s">
        <v>6036</v>
      </c>
      <c r="AD272" s="58" t="s">
        <v>3071</v>
      </c>
      <c r="AE272" s="58" t="s">
        <v>3071</v>
      </c>
      <c r="AF272" s="58" t="s">
        <v>3071</v>
      </c>
      <c r="AG272" s="58" t="s">
        <v>3071</v>
      </c>
      <c r="AH272" s="58" t="s">
        <v>3071</v>
      </c>
      <c r="AI272" s="58" t="s">
        <v>3071</v>
      </c>
      <c r="AJ272" s="58" t="s">
        <v>3071</v>
      </c>
      <c r="AK272" s="58" t="s">
        <v>1286</v>
      </c>
      <c r="AL272" s="58" t="s">
        <v>7956</v>
      </c>
      <c r="AM272" s="58" t="s">
        <v>3071</v>
      </c>
      <c r="AN272" s="58" t="s">
        <v>6579</v>
      </c>
      <c r="AO272" s="58" t="s">
        <v>3071</v>
      </c>
      <c r="AP272" s="60">
        <v>45730.4908912037</v>
      </c>
      <c r="AQ272" s="58" t="s">
        <v>3071</v>
      </c>
      <c r="AR272" s="58" t="s">
        <v>4241</v>
      </c>
      <c r="AS272" s="58" t="s">
        <v>3098</v>
      </c>
      <c r="AT272" s="58" t="s">
        <v>5730</v>
      </c>
      <c r="AU272" s="58" t="s">
        <v>7957</v>
      </c>
      <c r="AV272" s="58" t="s">
        <v>3071</v>
      </c>
      <c r="AW272" s="60">
        <v>45659.6141435185</v>
      </c>
      <c r="AX272" s="58" t="s">
        <v>7956</v>
      </c>
      <c r="AY272" s="58" t="s">
        <v>5731</v>
      </c>
      <c r="AZ272" s="58" t="s">
        <v>3071</v>
      </c>
      <c r="BA272" s="58" t="s">
        <v>3071</v>
      </c>
      <c r="BB272" s="58" t="s">
        <v>3071</v>
      </c>
      <c r="BC272" s="58" t="s">
        <v>3396</v>
      </c>
      <c r="BD272" s="58" t="s">
        <v>5818</v>
      </c>
      <c r="BE272" s="58" t="s">
        <v>2846</v>
      </c>
      <c r="BF272" s="58" t="s">
        <v>5734</v>
      </c>
      <c r="BG272" s="58" t="s">
        <v>3071</v>
      </c>
      <c r="BH272" s="58" t="s">
        <v>3071</v>
      </c>
      <c r="BI272" s="58" t="s">
        <v>2803</v>
      </c>
      <c r="BJ272" s="58" t="s">
        <v>3071</v>
      </c>
      <c r="BK272" s="58" t="s">
        <v>3071</v>
      </c>
      <c r="BL272" s="58">
        <v>2878770</v>
      </c>
      <c r="BM272" s="58" t="s">
        <v>7958</v>
      </c>
      <c r="BN272" s="58" t="s">
        <v>3071</v>
      </c>
      <c r="BO272" s="58">
        <v>3442</v>
      </c>
      <c r="BP272" s="58" t="s">
        <v>6981</v>
      </c>
      <c r="BQ272" s="58" t="s">
        <v>3071</v>
      </c>
      <c r="BR272" s="58" t="s">
        <v>7959</v>
      </c>
      <c r="BS272" s="58" t="s">
        <v>1286</v>
      </c>
      <c r="BT272" s="58" t="s">
        <v>3071</v>
      </c>
      <c r="BU272" s="58" t="s">
        <v>3071</v>
      </c>
      <c r="BV272" s="58" t="s">
        <v>5737</v>
      </c>
      <c r="BW272" s="58" t="s">
        <v>3071</v>
      </c>
      <c r="BX272" s="58">
        <v>3442</v>
      </c>
      <c r="BY272" s="58" t="s">
        <v>3071</v>
      </c>
      <c r="BZ272" s="58" t="s">
        <v>3071</v>
      </c>
      <c r="CA272" s="58" t="s">
        <v>5811</v>
      </c>
      <c r="CB272" s="58" t="s">
        <v>5811</v>
      </c>
      <c r="CC272" s="58" t="s">
        <v>3071</v>
      </c>
      <c r="CD272" s="58" t="s">
        <v>3071</v>
      </c>
      <c r="CE272" s="58" t="s">
        <v>5738</v>
      </c>
      <c r="CF272" s="58" t="s">
        <v>5739</v>
      </c>
    </row>
    <row r="273" s="58" customFormat="1" spans="1:84">
      <c r="A273" s="58">
        <v>2482</v>
      </c>
      <c r="B273" s="58" t="s">
        <v>7960</v>
      </c>
      <c r="C273" s="58" t="s">
        <v>3071</v>
      </c>
      <c r="D273" s="58" t="s">
        <v>5921</v>
      </c>
      <c r="E273" s="58" t="s">
        <v>5721</v>
      </c>
      <c r="F273" s="58" t="s">
        <v>7961</v>
      </c>
      <c r="G273" s="58" t="s">
        <v>5811</v>
      </c>
      <c r="H273" s="58" t="s">
        <v>5804</v>
      </c>
      <c r="I273" s="58">
        <v>12377.88</v>
      </c>
      <c r="J273" s="58" t="s">
        <v>1286</v>
      </c>
      <c r="K273" s="58" t="s">
        <v>7962</v>
      </c>
      <c r="L273" s="58" t="s">
        <v>5773</v>
      </c>
      <c r="M273" s="58" t="s">
        <v>5923</v>
      </c>
      <c r="N273" s="58" t="s">
        <v>5814</v>
      </c>
      <c r="O273" s="58" t="s">
        <v>7438</v>
      </c>
      <c r="P273" s="58" t="s">
        <v>7963</v>
      </c>
      <c r="Q273" s="58" t="s">
        <v>5805</v>
      </c>
      <c r="R273" s="58" t="s">
        <v>5806</v>
      </c>
      <c r="S273" s="58" t="s">
        <v>5807</v>
      </c>
      <c r="T273" s="58" t="s">
        <v>3071</v>
      </c>
      <c r="U273" s="58" t="s">
        <v>3098</v>
      </c>
      <c r="V273" s="58" t="s">
        <v>5808</v>
      </c>
      <c r="W273" s="58" t="s">
        <v>3071</v>
      </c>
      <c r="X273" s="58" t="s">
        <v>5922</v>
      </c>
      <c r="Y273" s="58" t="s">
        <v>5915</v>
      </c>
      <c r="Z273" s="58" t="s">
        <v>5814</v>
      </c>
      <c r="AA273" s="58" t="s">
        <v>5923</v>
      </c>
      <c r="AB273" s="58" t="s">
        <v>7964</v>
      </c>
      <c r="AC273" s="58" t="s">
        <v>5779</v>
      </c>
      <c r="AD273" s="58" t="s">
        <v>3071</v>
      </c>
      <c r="AE273" s="58" t="s">
        <v>3071</v>
      </c>
      <c r="AF273" s="58" t="s">
        <v>5756</v>
      </c>
      <c r="AG273" s="58" t="s">
        <v>3071</v>
      </c>
      <c r="AH273" s="58" t="s">
        <v>3071</v>
      </c>
      <c r="AI273" s="58" t="s">
        <v>5756</v>
      </c>
      <c r="AJ273" s="58" t="s">
        <v>3071</v>
      </c>
      <c r="AK273" s="58" t="s">
        <v>1286</v>
      </c>
      <c r="AL273" s="58" t="s">
        <v>7965</v>
      </c>
      <c r="AM273" s="58" t="s">
        <v>3071</v>
      </c>
      <c r="AN273" s="58" t="s">
        <v>6938</v>
      </c>
      <c r="AO273" s="58" t="s">
        <v>3071</v>
      </c>
      <c r="AP273" s="60">
        <v>45890.4632986111</v>
      </c>
      <c r="AQ273" s="58" t="s">
        <v>3071</v>
      </c>
      <c r="AR273" s="58" t="s">
        <v>3825</v>
      </c>
      <c r="AS273" s="58" t="s">
        <v>3098</v>
      </c>
      <c r="AT273" s="58" t="s">
        <v>7966</v>
      </c>
      <c r="AU273" s="58" t="s">
        <v>7967</v>
      </c>
      <c r="AV273" s="58" t="s">
        <v>5920</v>
      </c>
      <c r="AW273" s="60">
        <v>45884.4638310185</v>
      </c>
      <c r="AX273" s="58" t="s">
        <v>7965</v>
      </c>
      <c r="AY273" s="58" t="s">
        <v>5731</v>
      </c>
      <c r="AZ273" s="58" t="s">
        <v>3071</v>
      </c>
      <c r="BA273" s="58" t="s">
        <v>3071</v>
      </c>
      <c r="BB273" s="58" t="s">
        <v>3071</v>
      </c>
      <c r="BC273" s="58" t="s">
        <v>3071</v>
      </c>
      <c r="BD273" s="58" t="s">
        <v>5927</v>
      </c>
      <c r="BE273" s="58" t="s">
        <v>3071</v>
      </c>
      <c r="BF273" s="58" t="s">
        <v>5734</v>
      </c>
      <c r="BG273" s="58" t="s">
        <v>3071</v>
      </c>
      <c r="BH273" s="58" t="s">
        <v>3071</v>
      </c>
      <c r="BI273" s="58" t="s">
        <v>2803</v>
      </c>
      <c r="BJ273" s="58" t="s">
        <v>3071</v>
      </c>
      <c r="BK273" s="58" t="s">
        <v>3071</v>
      </c>
      <c r="BL273" s="58" t="s">
        <v>3071</v>
      </c>
      <c r="BM273" s="58" t="s">
        <v>3071</v>
      </c>
      <c r="BN273" s="58">
        <v>12377.88</v>
      </c>
      <c r="BO273" s="58" t="s">
        <v>3071</v>
      </c>
      <c r="BP273" s="58" t="s">
        <v>5788</v>
      </c>
      <c r="BQ273" s="58" t="s">
        <v>3071</v>
      </c>
      <c r="BR273" s="58" t="s">
        <v>3071</v>
      </c>
      <c r="BS273" s="58" t="s">
        <v>3071</v>
      </c>
      <c r="BT273" s="58" t="s">
        <v>3071</v>
      </c>
      <c r="BU273" s="58" t="s">
        <v>3071</v>
      </c>
      <c r="BV273" s="58" t="s">
        <v>3071</v>
      </c>
      <c r="BW273" s="58" t="s">
        <v>3071</v>
      </c>
      <c r="BX273" s="58">
        <v>12377.88</v>
      </c>
      <c r="BY273" s="58" t="s">
        <v>3071</v>
      </c>
      <c r="BZ273" s="58" t="s">
        <v>714</v>
      </c>
      <c r="CA273" s="58" t="s">
        <v>5811</v>
      </c>
      <c r="CB273" s="58" t="s">
        <v>3098</v>
      </c>
      <c r="CC273" s="58" t="s">
        <v>3071</v>
      </c>
      <c r="CD273" s="58" t="s">
        <v>3071</v>
      </c>
      <c r="CE273" s="58" t="s">
        <v>5738</v>
      </c>
      <c r="CF273" s="58" t="s">
        <v>5739</v>
      </c>
    </row>
    <row r="274" s="58" customFormat="1" spans="1:84">
      <c r="A274" s="58">
        <v>2483</v>
      </c>
      <c r="B274" s="58" t="s">
        <v>7960</v>
      </c>
      <c r="C274" s="58" t="s">
        <v>3071</v>
      </c>
      <c r="D274" s="58" t="s">
        <v>5938</v>
      </c>
      <c r="E274" s="58" t="s">
        <v>5721</v>
      </c>
      <c r="F274" s="58" t="s">
        <v>7968</v>
      </c>
      <c r="G274" s="58" t="s">
        <v>5811</v>
      </c>
      <c r="H274" s="58" t="s">
        <v>5804</v>
      </c>
      <c r="I274" s="58">
        <v>358484.74</v>
      </c>
      <c r="J274" s="58" t="s">
        <v>1286</v>
      </c>
      <c r="K274" s="58" t="s">
        <v>7962</v>
      </c>
      <c r="L274" s="58" t="s">
        <v>5773</v>
      </c>
      <c r="M274" s="58" t="s">
        <v>5923</v>
      </c>
      <c r="N274" s="58" t="s">
        <v>5814</v>
      </c>
      <c r="O274" s="58" t="s">
        <v>7438</v>
      </c>
      <c r="P274" s="58" t="s">
        <v>7963</v>
      </c>
      <c r="Q274" s="58" t="s">
        <v>5805</v>
      </c>
      <c r="R274" s="58" t="s">
        <v>5806</v>
      </c>
      <c r="S274" s="58" t="s">
        <v>5807</v>
      </c>
      <c r="T274" s="58" t="s">
        <v>3071</v>
      </c>
      <c r="U274" s="58" t="s">
        <v>3098</v>
      </c>
      <c r="V274" s="58" t="s">
        <v>5808</v>
      </c>
      <c r="W274" s="58" t="s">
        <v>3071</v>
      </c>
      <c r="X274" s="58" t="s">
        <v>5940</v>
      </c>
      <c r="Y274" s="58" t="s">
        <v>5915</v>
      </c>
      <c r="Z274" s="58" t="s">
        <v>5814</v>
      </c>
      <c r="AA274" s="58" t="s">
        <v>5923</v>
      </c>
      <c r="AB274" s="58" t="s">
        <v>7964</v>
      </c>
      <c r="AC274" s="58" t="s">
        <v>5779</v>
      </c>
      <c r="AD274" s="58" t="s">
        <v>3071</v>
      </c>
      <c r="AE274" s="58" t="s">
        <v>3071</v>
      </c>
      <c r="AF274" s="58" t="s">
        <v>5756</v>
      </c>
      <c r="AG274" s="58" t="s">
        <v>3071</v>
      </c>
      <c r="AH274" s="58" t="s">
        <v>3071</v>
      </c>
      <c r="AI274" s="58" t="s">
        <v>5756</v>
      </c>
      <c r="AJ274" s="58" t="s">
        <v>3071</v>
      </c>
      <c r="AK274" s="58" t="s">
        <v>1286</v>
      </c>
      <c r="AL274" s="58" t="s">
        <v>7969</v>
      </c>
      <c r="AM274" s="58" t="s">
        <v>3071</v>
      </c>
      <c r="AN274" s="58" t="s">
        <v>6947</v>
      </c>
      <c r="AO274" s="58" t="s">
        <v>3071</v>
      </c>
      <c r="AP274" s="60">
        <v>45890.463287037</v>
      </c>
      <c r="AQ274" s="58" t="s">
        <v>3071</v>
      </c>
      <c r="AR274" s="58" t="s">
        <v>3825</v>
      </c>
      <c r="AS274" s="58" t="s">
        <v>3098</v>
      </c>
      <c r="AT274" s="58" t="s">
        <v>7966</v>
      </c>
      <c r="AU274" s="58" t="s">
        <v>7970</v>
      </c>
      <c r="AV274" s="58" t="s">
        <v>5937</v>
      </c>
      <c r="AW274" s="60">
        <v>45884.4633912037</v>
      </c>
      <c r="AX274" s="58" t="s">
        <v>7969</v>
      </c>
      <c r="AY274" s="58" t="s">
        <v>5731</v>
      </c>
      <c r="AZ274" s="58" t="s">
        <v>3071</v>
      </c>
      <c r="BA274" s="58" t="s">
        <v>3071</v>
      </c>
      <c r="BB274" s="58" t="s">
        <v>3071</v>
      </c>
      <c r="BC274" s="58" t="s">
        <v>3071</v>
      </c>
      <c r="BD274" s="58" t="s">
        <v>5944</v>
      </c>
      <c r="BE274" s="58" t="s">
        <v>3071</v>
      </c>
      <c r="BF274" s="58" t="s">
        <v>5734</v>
      </c>
      <c r="BG274" s="58" t="s">
        <v>3071</v>
      </c>
      <c r="BH274" s="58" t="s">
        <v>3071</v>
      </c>
      <c r="BI274" s="58" t="s">
        <v>2803</v>
      </c>
      <c r="BJ274" s="58" t="s">
        <v>3071</v>
      </c>
      <c r="BK274" s="58" t="s">
        <v>3071</v>
      </c>
      <c r="BL274" s="58" t="s">
        <v>3071</v>
      </c>
      <c r="BM274" s="58" t="s">
        <v>3071</v>
      </c>
      <c r="BN274" s="58">
        <v>358484.74</v>
      </c>
      <c r="BO274" s="58" t="s">
        <v>3071</v>
      </c>
      <c r="BP274" s="58" t="s">
        <v>5788</v>
      </c>
      <c r="BQ274" s="58" t="s">
        <v>3071</v>
      </c>
      <c r="BR274" s="58" t="s">
        <v>3071</v>
      </c>
      <c r="BS274" s="58" t="s">
        <v>3071</v>
      </c>
      <c r="BT274" s="58" t="s">
        <v>3071</v>
      </c>
      <c r="BU274" s="58" t="s">
        <v>3071</v>
      </c>
      <c r="BV274" s="58" t="s">
        <v>3071</v>
      </c>
      <c r="BW274" s="58" t="s">
        <v>3071</v>
      </c>
      <c r="BX274" s="58">
        <v>358484.74</v>
      </c>
      <c r="BY274" s="58" t="s">
        <v>3071</v>
      </c>
      <c r="BZ274" s="58" t="s">
        <v>714</v>
      </c>
      <c r="CA274" s="58" t="s">
        <v>5811</v>
      </c>
      <c r="CB274" s="58" t="s">
        <v>3098</v>
      </c>
      <c r="CC274" s="58" t="s">
        <v>3071</v>
      </c>
      <c r="CD274" s="58" t="s">
        <v>3071</v>
      </c>
      <c r="CE274" s="58" t="s">
        <v>5738</v>
      </c>
      <c r="CF274" s="58" t="s">
        <v>5739</v>
      </c>
    </row>
    <row r="275" s="58" customFormat="1" spans="1:84">
      <c r="A275" s="58">
        <v>5887</v>
      </c>
      <c r="B275" s="58" t="s">
        <v>7960</v>
      </c>
      <c r="C275" s="58" t="s">
        <v>3071</v>
      </c>
      <c r="D275" s="58" t="s">
        <v>6005</v>
      </c>
      <c r="E275" s="58" t="s">
        <v>5721</v>
      </c>
      <c r="F275" s="58" t="s">
        <v>7971</v>
      </c>
      <c r="G275" s="58" t="s">
        <v>5811</v>
      </c>
      <c r="H275" s="58" t="s">
        <v>5804</v>
      </c>
      <c r="I275" s="58">
        <v>91.42</v>
      </c>
      <c r="J275" s="58" t="s">
        <v>1286</v>
      </c>
      <c r="K275" s="58" t="s">
        <v>7962</v>
      </c>
      <c r="L275" s="58" t="s">
        <v>5773</v>
      </c>
      <c r="M275" s="58" t="s">
        <v>3170</v>
      </c>
      <c r="N275" s="58" t="s">
        <v>3187</v>
      </c>
      <c r="O275" s="58" t="s">
        <v>7438</v>
      </c>
      <c r="P275" s="58" t="s">
        <v>7963</v>
      </c>
      <c r="Q275" s="58" t="s">
        <v>5805</v>
      </c>
      <c r="R275" s="58" t="s">
        <v>5806</v>
      </c>
      <c r="S275" s="58" t="s">
        <v>5807</v>
      </c>
      <c r="T275" s="58" t="s">
        <v>3071</v>
      </c>
      <c r="U275" s="58" t="s">
        <v>3098</v>
      </c>
      <c r="V275" s="58" t="s">
        <v>5808</v>
      </c>
      <c r="W275" s="58" t="s">
        <v>3071</v>
      </c>
      <c r="X275" s="58" t="s">
        <v>6006</v>
      </c>
      <c r="Y275" s="58" t="s">
        <v>5915</v>
      </c>
      <c r="Z275" s="58" t="s">
        <v>3187</v>
      </c>
      <c r="AA275" s="58" t="s">
        <v>3170</v>
      </c>
      <c r="AB275" s="58" t="s">
        <v>7964</v>
      </c>
      <c r="AC275" s="58" t="s">
        <v>5779</v>
      </c>
      <c r="AD275" s="58" t="s">
        <v>3071</v>
      </c>
      <c r="AE275" s="58" t="s">
        <v>3071</v>
      </c>
      <c r="AF275" s="58" t="s">
        <v>5756</v>
      </c>
      <c r="AG275" s="58" t="s">
        <v>3071</v>
      </c>
      <c r="AH275" s="58" t="s">
        <v>3071</v>
      </c>
      <c r="AI275" s="58" t="s">
        <v>5756</v>
      </c>
      <c r="AJ275" s="58" t="s">
        <v>3071</v>
      </c>
      <c r="AK275" s="58" t="s">
        <v>1286</v>
      </c>
      <c r="AL275" s="58" t="s">
        <v>7972</v>
      </c>
      <c r="AM275" s="58" t="s">
        <v>3071</v>
      </c>
      <c r="AN275" s="58" t="s">
        <v>6793</v>
      </c>
      <c r="AO275" s="58" t="s">
        <v>3071</v>
      </c>
      <c r="AP275" s="60">
        <v>45877.437974537</v>
      </c>
      <c r="AQ275" s="58" t="s">
        <v>3071</v>
      </c>
      <c r="AR275" s="58" t="s">
        <v>3825</v>
      </c>
      <c r="AS275" s="58" t="s">
        <v>3098</v>
      </c>
      <c r="AT275" s="58" t="s">
        <v>7966</v>
      </c>
      <c r="AU275" s="58" t="s">
        <v>7973</v>
      </c>
      <c r="AV275" s="58" t="s">
        <v>6004</v>
      </c>
      <c r="AW275" s="60">
        <v>45870.4758333333</v>
      </c>
      <c r="AX275" s="58" t="s">
        <v>7972</v>
      </c>
      <c r="AY275" s="58" t="s">
        <v>5731</v>
      </c>
      <c r="AZ275" s="58" t="s">
        <v>3071</v>
      </c>
      <c r="BA275" s="58" t="s">
        <v>3071</v>
      </c>
      <c r="BB275" s="58" t="s">
        <v>3071</v>
      </c>
      <c r="BC275" s="58" t="s">
        <v>3071</v>
      </c>
      <c r="BD275" s="58" t="s">
        <v>5810</v>
      </c>
      <c r="BE275" s="58" t="s">
        <v>3071</v>
      </c>
      <c r="BF275" s="58" t="s">
        <v>5734</v>
      </c>
      <c r="BG275" s="58" t="s">
        <v>3071</v>
      </c>
      <c r="BH275" s="58" t="s">
        <v>3071</v>
      </c>
      <c r="BI275" s="58" t="s">
        <v>2803</v>
      </c>
      <c r="BJ275" s="58" t="s">
        <v>3071</v>
      </c>
      <c r="BK275" s="58" t="s">
        <v>3071</v>
      </c>
      <c r="BL275" s="58" t="s">
        <v>3071</v>
      </c>
      <c r="BM275" s="58" t="s">
        <v>3071</v>
      </c>
      <c r="BN275" s="58">
        <v>91.42</v>
      </c>
      <c r="BO275" s="58" t="s">
        <v>3071</v>
      </c>
      <c r="BP275" s="58" t="s">
        <v>5788</v>
      </c>
      <c r="BQ275" s="58" t="s">
        <v>3071</v>
      </c>
      <c r="BR275" s="58" t="s">
        <v>3071</v>
      </c>
      <c r="BS275" s="58" t="s">
        <v>3071</v>
      </c>
      <c r="BT275" s="58" t="s">
        <v>3071</v>
      </c>
      <c r="BU275" s="58" t="s">
        <v>3071</v>
      </c>
      <c r="BV275" s="58" t="s">
        <v>3071</v>
      </c>
      <c r="BW275" s="58" t="s">
        <v>3071</v>
      </c>
      <c r="BX275" s="58">
        <v>91.42</v>
      </c>
      <c r="BY275" s="58" t="s">
        <v>3071</v>
      </c>
      <c r="BZ275" s="58" t="s">
        <v>714</v>
      </c>
      <c r="CA275" s="58" t="s">
        <v>5811</v>
      </c>
      <c r="CB275" s="58" t="s">
        <v>3098</v>
      </c>
      <c r="CC275" s="58" t="s">
        <v>3071</v>
      </c>
      <c r="CD275" s="58" t="s">
        <v>3071</v>
      </c>
      <c r="CE275" s="58" t="s">
        <v>5738</v>
      </c>
      <c r="CF275" s="58" t="s">
        <v>5739</v>
      </c>
    </row>
    <row r="276" s="58" customFormat="1" spans="1:84">
      <c r="A276" s="58">
        <v>5888</v>
      </c>
      <c r="B276" s="58" t="s">
        <v>7960</v>
      </c>
      <c r="C276" s="58" t="s">
        <v>3071</v>
      </c>
      <c r="D276" s="58" t="s">
        <v>6027</v>
      </c>
      <c r="E276" s="58" t="s">
        <v>5721</v>
      </c>
      <c r="F276" s="58" t="s">
        <v>7974</v>
      </c>
      <c r="G276" s="58" t="s">
        <v>5811</v>
      </c>
      <c r="H276" s="58" t="s">
        <v>5804</v>
      </c>
      <c r="I276" s="58">
        <v>334911.67</v>
      </c>
      <c r="J276" s="58" t="s">
        <v>1286</v>
      </c>
      <c r="K276" s="58" t="s">
        <v>7962</v>
      </c>
      <c r="L276" s="58" t="s">
        <v>5773</v>
      </c>
      <c r="M276" s="58" t="s">
        <v>3170</v>
      </c>
      <c r="N276" s="58" t="s">
        <v>3187</v>
      </c>
      <c r="O276" s="58" t="s">
        <v>7438</v>
      </c>
      <c r="P276" s="58" t="s">
        <v>7963</v>
      </c>
      <c r="Q276" s="58" t="s">
        <v>5805</v>
      </c>
      <c r="R276" s="58" t="s">
        <v>5806</v>
      </c>
      <c r="S276" s="58" t="s">
        <v>5807</v>
      </c>
      <c r="T276" s="58" t="s">
        <v>3071</v>
      </c>
      <c r="U276" s="58" t="s">
        <v>3098</v>
      </c>
      <c r="V276" s="58" t="s">
        <v>5808</v>
      </c>
      <c r="W276" s="58" t="s">
        <v>3071</v>
      </c>
      <c r="X276" s="58" t="s">
        <v>6028</v>
      </c>
      <c r="Y276" s="58" t="s">
        <v>5915</v>
      </c>
      <c r="Z276" s="58" t="s">
        <v>3187</v>
      </c>
      <c r="AA276" s="58" t="s">
        <v>3170</v>
      </c>
      <c r="AB276" s="58" t="s">
        <v>7964</v>
      </c>
      <c r="AC276" s="58" t="s">
        <v>5779</v>
      </c>
      <c r="AD276" s="58" t="s">
        <v>3071</v>
      </c>
      <c r="AE276" s="58" t="s">
        <v>3071</v>
      </c>
      <c r="AF276" s="58" t="s">
        <v>5756</v>
      </c>
      <c r="AG276" s="58" t="s">
        <v>3071</v>
      </c>
      <c r="AH276" s="58" t="s">
        <v>3071</v>
      </c>
      <c r="AI276" s="58" t="s">
        <v>5756</v>
      </c>
      <c r="AJ276" s="58" t="s">
        <v>3071</v>
      </c>
      <c r="AK276" s="58" t="s">
        <v>1286</v>
      </c>
      <c r="AL276" s="58" t="s">
        <v>7975</v>
      </c>
      <c r="AM276" s="58" t="s">
        <v>3071</v>
      </c>
      <c r="AN276" s="58" t="s">
        <v>6904</v>
      </c>
      <c r="AO276" s="58" t="s">
        <v>3071</v>
      </c>
      <c r="AP276" s="60">
        <v>45877.437962963</v>
      </c>
      <c r="AQ276" s="58" t="s">
        <v>3071</v>
      </c>
      <c r="AR276" s="58" t="s">
        <v>3825</v>
      </c>
      <c r="AS276" s="58" t="s">
        <v>3098</v>
      </c>
      <c r="AT276" s="58" t="s">
        <v>7966</v>
      </c>
      <c r="AU276" s="58" t="s">
        <v>7976</v>
      </c>
      <c r="AV276" s="58" t="s">
        <v>6026</v>
      </c>
      <c r="AW276" s="60">
        <v>45870.4750694444</v>
      </c>
      <c r="AX276" s="58" t="s">
        <v>7975</v>
      </c>
      <c r="AY276" s="58" t="s">
        <v>5731</v>
      </c>
      <c r="AZ276" s="58" t="s">
        <v>3071</v>
      </c>
      <c r="BA276" s="58" t="s">
        <v>3071</v>
      </c>
      <c r="BB276" s="58" t="s">
        <v>3071</v>
      </c>
      <c r="BC276" s="58" t="s">
        <v>3071</v>
      </c>
      <c r="BD276" s="58" t="s">
        <v>5944</v>
      </c>
      <c r="BE276" s="58" t="s">
        <v>3071</v>
      </c>
      <c r="BF276" s="58" t="s">
        <v>5734</v>
      </c>
      <c r="BG276" s="58" t="s">
        <v>3071</v>
      </c>
      <c r="BH276" s="58" t="s">
        <v>3071</v>
      </c>
      <c r="BI276" s="58" t="s">
        <v>2803</v>
      </c>
      <c r="BJ276" s="58" t="s">
        <v>3071</v>
      </c>
      <c r="BK276" s="58" t="s">
        <v>3071</v>
      </c>
      <c r="BL276" s="58" t="s">
        <v>3071</v>
      </c>
      <c r="BM276" s="58" t="s">
        <v>3071</v>
      </c>
      <c r="BN276" s="58">
        <v>334911.67</v>
      </c>
      <c r="BO276" s="58" t="s">
        <v>3071</v>
      </c>
      <c r="BP276" s="58" t="s">
        <v>5788</v>
      </c>
      <c r="BQ276" s="58" t="s">
        <v>3071</v>
      </c>
      <c r="BR276" s="58" t="s">
        <v>3071</v>
      </c>
      <c r="BS276" s="58" t="s">
        <v>3071</v>
      </c>
      <c r="BT276" s="58" t="s">
        <v>3071</v>
      </c>
      <c r="BU276" s="58" t="s">
        <v>3071</v>
      </c>
      <c r="BV276" s="58" t="s">
        <v>3071</v>
      </c>
      <c r="BW276" s="58" t="s">
        <v>3071</v>
      </c>
      <c r="BX276" s="58">
        <v>334911.67</v>
      </c>
      <c r="BY276" s="58" t="s">
        <v>3071</v>
      </c>
      <c r="BZ276" s="58" t="s">
        <v>714</v>
      </c>
      <c r="CA276" s="58" t="s">
        <v>5811</v>
      </c>
      <c r="CB276" s="58" t="s">
        <v>3098</v>
      </c>
      <c r="CC276" s="58" t="s">
        <v>3071</v>
      </c>
      <c r="CD276" s="58" t="s">
        <v>3071</v>
      </c>
      <c r="CE276" s="58" t="s">
        <v>5738</v>
      </c>
      <c r="CF276" s="58" t="s">
        <v>5739</v>
      </c>
    </row>
    <row r="277" s="58" customFormat="1" spans="1:84">
      <c r="A277" s="58">
        <v>11077</v>
      </c>
      <c r="B277" s="58" t="s">
        <v>7960</v>
      </c>
      <c r="C277" s="58" t="s">
        <v>3071</v>
      </c>
      <c r="D277" s="58" t="s">
        <v>6112</v>
      </c>
      <c r="E277" s="58" t="s">
        <v>5721</v>
      </c>
      <c r="F277" s="58" t="s">
        <v>7977</v>
      </c>
      <c r="G277" s="58" t="s">
        <v>5811</v>
      </c>
      <c r="H277" s="58" t="s">
        <v>5804</v>
      </c>
      <c r="I277" s="58">
        <v>91.4</v>
      </c>
      <c r="J277" s="58" t="s">
        <v>1286</v>
      </c>
      <c r="K277" s="58" t="s">
        <v>7962</v>
      </c>
      <c r="L277" s="58" t="s">
        <v>5773</v>
      </c>
      <c r="M277" s="58" t="s">
        <v>3218</v>
      </c>
      <c r="N277" s="58" t="s">
        <v>6043</v>
      </c>
      <c r="O277" s="58" t="s">
        <v>7438</v>
      </c>
      <c r="P277" s="58" t="s">
        <v>7963</v>
      </c>
      <c r="Q277" s="58" t="s">
        <v>5805</v>
      </c>
      <c r="R277" s="58" t="s">
        <v>5806</v>
      </c>
      <c r="S277" s="58" t="s">
        <v>5807</v>
      </c>
      <c r="T277" s="58" t="s">
        <v>3071</v>
      </c>
      <c r="U277" s="58" t="s">
        <v>3098</v>
      </c>
      <c r="V277" s="58" t="s">
        <v>5808</v>
      </c>
      <c r="W277" s="58" t="s">
        <v>3071</v>
      </c>
      <c r="X277" s="58" t="s">
        <v>6114</v>
      </c>
      <c r="Y277" s="58" t="s">
        <v>5915</v>
      </c>
      <c r="Z277" s="58" t="s">
        <v>6043</v>
      </c>
      <c r="AA277" s="58" t="s">
        <v>3218</v>
      </c>
      <c r="AB277" s="58" t="s">
        <v>7964</v>
      </c>
      <c r="AC277" s="58" t="s">
        <v>6036</v>
      </c>
      <c r="AD277" s="58" t="s">
        <v>3071</v>
      </c>
      <c r="AE277" s="58" t="s">
        <v>3071</v>
      </c>
      <c r="AF277" s="58" t="s">
        <v>5756</v>
      </c>
      <c r="AG277" s="58" t="s">
        <v>3071</v>
      </c>
      <c r="AH277" s="58" t="s">
        <v>3071</v>
      </c>
      <c r="AI277" s="58" t="s">
        <v>5756</v>
      </c>
      <c r="AJ277" s="58" t="s">
        <v>3071</v>
      </c>
      <c r="AK277" s="58" t="s">
        <v>1286</v>
      </c>
      <c r="AL277" s="58" t="s">
        <v>7978</v>
      </c>
      <c r="AM277" s="58" t="s">
        <v>3071</v>
      </c>
      <c r="AN277" s="58" t="s">
        <v>7664</v>
      </c>
      <c r="AO277" s="58" t="s">
        <v>3071</v>
      </c>
      <c r="AP277" s="60">
        <v>45854.4883564815</v>
      </c>
      <c r="AQ277" s="58" t="s">
        <v>3071</v>
      </c>
      <c r="AR277" s="58" t="s">
        <v>3521</v>
      </c>
      <c r="AS277" s="58" t="s">
        <v>3098</v>
      </c>
      <c r="AT277" s="58" t="s">
        <v>7966</v>
      </c>
      <c r="AU277" s="58" t="s">
        <v>7979</v>
      </c>
      <c r="AV277" s="58" t="s">
        <v>6111</v>
      </c>
      <c r="AW277" s="60">
        <v>45848.7485185185</v>
      </c>
      <c r="AX277" s="58" t="s">
        <v>7978</v>
      </c>
      <c r="AY277" s="58" t="s">
        <v>5731</v>
      </c>
      <c r="AZ277" s="58" t="s">
        <v>3071</v>
      </c>
      <c r="BA277" s="58" t="s">
        <v>3071</v>
      </c>
      <c r="BB277" s="58" t="s">
        <v>3071</v>
      </c>
      <c r="BC277" s="58" t="s">
        <v>3071</v>
      </c>
      <c r="BD277" s="58" t="s">
        <v>5810</v>
      </c>
      <c r="BE277" s="58" t="s">
        <v>3071</v>
      </c>
      <c r="BF277" s="58" t="s">
        <v>5734</v>
      </c>
      <c r="BG277" s="58" t="s">
        <v>3071</v>
      </c>
      <c r="BH277" s="58" t="s">
        <v>3071</v>
      </c>
      <c r="BI277" s="58" t="s">
        <v>2803</v>
      </c>
      <c r="BJ277" s="58" t="s">
        <v>3071</v>
      </c>
      <c r="BK277" s="58" t="s">
        <v>3071</v>
      </c>
      <c r="BL277" s="58" t="s">
        <v>3071</v>
      </c>
      <c r="BM277" s="58" t="s">
        <v>3071</v>
      </c>
      <c r="BN277" s="58">
        <v>91.4</v>
      </c>
      <c r="BO277" s="58" t="s">
        <v>3071</v>
      </c>
      <c r="BP277" s="58" t="s">
        <v>6040</v>
      </c>
      <c r="BQ277" s="58" t="s">
        <v>3071</v>
      </c>
      <c r="BR277" s="58" t="s">
        <v>3071</v>
      </c>
      <c r="BS277" s="58" t="s">
        <v>3071</v>
      </c>
      <c r="BT277" s="58" t="s">
        <v>3071</v>
      </c>
      <c r="BU277" s="58" t="s">
        <v>3071</v>
      </c>
      <c r="BV277" s="58" t="s">
        <v>3071</v>
      </c>
      <c r="BW277" s="58" t="s">
        <v>3071</v>
      </c>
      <c r="BX277" s="58">
        <v>91.4</v>
      </c>
      <c r="BY277" s="58" t="s">
        <v>3071</v>
      </c>
      <c r="BZ277" s="58" t="s">
        <v>714</v>
      </c>
      <c r="CA277" s="58" t="s">
        <v>5811</v>
      </c>
      <c r="CB277" s="58" t="s">
        <v>3098</v>
      </c>
      <c r="CC277" s="58" t="s">
        <v>3071</v>
      </c>
      <c r="CD277" s="58" t="s">
        <v>3071</v>
      </c>
      <c r="CE277" s="58" t="s">
        <v>5738</v>
      </c>
      <c r="CF277" s="58" t="s">
        <v>5739</v>
      </c>
    </row>
    <row r="278" s="58" customFormat="1" spans="1:84">
      <c r="A278" s="58">
        <v>11078</v>
      </c>
      <c r="B278" s="58" t="s">
        <v>7960</v>
      </c>
      <c r="C278" s="58" t="s">
        <v>3071</v>
      </c>
      <c r="D278" s="58" t="s">
        <v>6209</v>
      </c>
      <c r="E278" s="58" t="s">
        <v>5721</v>
      </c>
      <c r="F278" s="58" t="s">
        <v>7980</v>
      </c>
      <c r="G278" s="58" t="s">
        <v>5811</v>
      </c>
      <c r="H278" s="58" t="s">
        <v>5804</v>
      </c>
      <c r="I278" s="58">
        <v>279029.94</v>
      </c>
      <c r="J278" s="58" t="s">
        <v>1286</v>
      </c>
      <c r="K278" s="58" t="s">
        <v>7962</v>
      </c>
      <c r="L278" s="58" t="s">
        <v>5773</v>
      </c>
      <c r="M278" s="58" t="s">
        <v>3218</v>
      </c>
      <c r="N278" s="58" t="s">
        <v>6043</v>
      </c>
      <c r="O278" s="58" t="s">
        <v>7438</v>
      </c>
      <c r="P278" s="58" t="s">
        <v>7963</v>
      </c>
      <c r="Q278" s="58" t="s">
        <v>5805</v>
      </c>
      <c r="R278" s="58" t="s">
        <v>5806</v>
      </c>
      <c r="S278" s="58" t="s">
        <v>5807</v>
      </c>
      <c r="T278" s="58" t="s">
        <v>3071</v>
      </c>
      <c r="U278" s="58" t="s">
        <v>3098</v>
      </c>
      <c r="V278" s="58" t="s">
        <v>5808</v>
      </c>
      <c r="W278" s="58" t="s">
        <v>3071</v>
      </c>
      <c r="X278" s="58" t="s">
        <v>6210</v>
      </c>
      <c r="Y278" s="58" t="s">
        <v>5915</v>
      </c>
      <c r="Z278" s="58" t="s">
        <v>6043</v>
      </c>
      <c r="AA278" s="58" t="s">
        <v>3218</v>
      </c>
      <c r="AB278" s="58" t="s">
        <v>7964</v>
      </c>
      <c r="AC278" s="58" t="s">
        <v>6036</v>
      </c>
      <c r="AD278" s="58" t="s">
        <v>3071</v>
      </c>
      <c r="AE278" s="58" t="s">
        <v>3071</v>
      </c>
      <c r="AF278" s="58" t="s">
        <v>5756</v>
      </c>
      <c r="AG278" s="58" t="s">
        <v>3071</v>
      </c>
      <c r="AH278" s="58" t="s">
        <v>3071</v>
      </c>
      <c r="AI278" s="58" t="s">
        <v>5756</v>
      </c>
      <c r="AJ278" s="58" t="s">
        <v>3071</v>
      </c>
      <c r="AK278" s="58" t="s">
        <v>1286</v>
      </c>
      <c r="AL278" s="58" t="s">
        <v>7981</v>
      </c>
      <c r="AM278" s="58" t="s">
        <v>3071</v>
      </c>
      <c r="AN278" s="58" t="s">
        <v>7682</v>
      </c>
      <c r="AO278" s="58" t="s">
        <v>3071</v>
      </c>
      <c r="AP278" s="60">
        <v>45854.4883333333</v>
      </c>
      <c r="AQ278" s="58" t="s">
        <v>3071</v>
      </c>
      <c r="AR278" s="58" t="s">
        <v>3521</v>
      </c>
      <c r="AS278" s="58" t="s">
        <v>3098</v>
      </c>
      <c r="AT278" s="58" t="s">
        <v>7966</v>
      </c>
      <c r="AU278" s="58" t="s">
        <v>7982</v>
      </c>
      <c r="AV278" s="58" t="s">
        <v>6208</v>
      </c>
      <c r="AW278" s="60">
        <v>45848.7459490741</v>
      </c>
      <c r="AX278" s="58" t="s">
        <v>7981</v>
      </c>
      <c r="AY278" s="58" t="s">
        <v>5731</v>
      </c>
      <c r="AZ278" s="58" t="s">
        <v>3071</v>
      </c>
      <c r="BA278" s="58" t="s">
        <v>3071</v>
      </c>
      <c r="BB278" s="58" t="s">
        <v>3071</v>
      </c>
      <c r="BC278" s="58" t="s">
        <v>3071</v>
      </c>
      <c r="BD278" s="58" t="s">
        <v>5944</v>
      </c>
      <c r="BE278" s="58" t="s">
        <v>3071</v>
      </c>
      <c r="BF278" s="58" t="s">
        <v>5734</v>
      </c>
      <c r="BG278" s="58" t="s">
        <v>3071</v>
      </c>
      <c r="BH278" s="58" t="s">
        <v>3071</v>
      </c>
      <c r="BI278" s="58" t="s">
        <v>2803</v>
      </c>
      <c r="BJ278" s="58" t="s">
        <v>3071</v>
      </c>
      <c r="BK278" s="58" t="s">
        <v>3071</v>
      </c>
      <c r="BL278" s="58" t="s">
        <v>3071</v>
      </c>
      <c r="BM278" s="58" t="s">
        <v>3071</v>
      </c>
      <c r="BN278" s="58">
        <v>279029.94</v>
      </c>
      <c r="BO278" s="58" t="s">
        <v>3071</v>
      </c>
      <c r="BP278" s="58" t="s">
        <v>6040</v>
      </c>
      <c r="BQ278" s="58" t="s">
        <v>3071</v>
      </c>
      <c r="BR278" s="58" t="s">
        <v>3071</v>
      </c>
      <c r="BS278" s="58" t="s">
        <v>3071</v>
      </c>
      <c r="BT278" s="58" t="s">
        <v>3071</v>
      </c>
      <c r="BU278" s="58" t="s">
        <v>3071</v>
      </c>
      <c r="BV278" s="58" t="s">
        <v>3071</v>
      </c>
      <c r="BW278" s="58" t="s">
        <v>3071</v>
      </c>
      <c r="BX278" s="58">
        <v>279029.94</v>
      </c>
      <c r="BY278" s="58" t="s">
        <v>3071</v>
      </c>
      <c r="BZ278" s="58" t="s">
        <v>714</v>
      </c>
      <c r="CA278" s="58" t="s">
        <v>5811</v>
      </c>
      <c r="CB278" s="58" t="s">
        <v>3098</v>
      </c>
      <c r="CC278" s="58" t="s">
        <v>3071</v>
      </c>
      <c r="CD278" s="58" t="s">
        <v>3071</v>
      </c>
      <c r="CE278" s="58" t="s">
        <v>5738</v>
      </c>
      <c r="CF278" s="58" t="s">
        <v>5739</v>
      </c>
    </row>
    <row r="279" s="58" customFormat="1" spans="1:84">
      <c r="A279" s="58">
        <v>11079</v>
      </c>
      <c r="B279" s="58" t="s">
        <v>7960</v>
      </c>
      <c r="C279" s="58" t="s">
        <v>3071</v>
      </c>
      <c r="D279" s="58" t="s">
        <v>6203</v>
      </c>
      <c r="E279" s="58" t="s">
        <v>5721</v>
      </c>
      <c r="F279" s="58" t="s">
        <v>7983</v>
      </c>
      <c r="G279" s="58" t="s">
        <v>5811</v>
      </c>
      <c r="H279" s="58" t="s">
        <v>5804</v>
      </c>
      <c r="I279" s="58">
        <v>301346.51</v>
      </c>
      <c r="J279" s="58" t="s">
        <v>1286</v>
      </c>
      <c r="K279" s="58" t="s">
        <v>7962</v>
      </c>
      <c r="L279" s="58" t="s">
        <v>5773</v>
      </c>
      <c r="M279" s="58" t="s">
        <v>3218</v>
      </c>
      <c r="N279" s="58" t="s">
        <v>6043</v>
      </c>
      <c r="O279" s="58" t="s">
        <v>7438</v>
      </c>
      <c r="P279" s="58" t="s">
        <v>7963</v>
      </c>
      <c r="Q279" s="58" t="s">
        <v>5805</v>
      </c>
      <c r="R279" s="58" t="s">
        <v>5806</v>
      </c>
      <c r="S279" s="58" t="s">
        <v>5807</v>
      </c>
      <c r="T279" s="58" t="s">
        <v>3071</v>
      </c>
      <c r="U279" s="58" t="s">
        <v>3098</v>
      </c>
      <c r="V279" s="58" t="s">
        <v>5808</v>
      </c>
      <c r="W279" s="58" t="s">
        <v>3071</v>
      </c>
      <c r="X279" s="58" t="s">
        <v>6204</v>
      </c>
      <c r="Y279" s="58" t="s">
        <v>5915</v>
      </c>
      <c r="Z279" s="58" t="s">
        <v>6043</v>
      </c>
      <c r="AA279" s="58" t="s">
        <v>3218</v>
      </c>
      <c r="AB279" s="58" t="s">
        <v>7964</v>
      </c>
      <c r="AC279" s="58" t="s">
        <v>6036</v>
      </c>
      <c r="AD279" s="58" t="s">
        <v>3071</v>
      </c>
      <c r="AE279" s="58" t="s">
        <v>3071</v>
      </c>
      <c r="AF279" s="58" t="s">
        <v>5756</v>
      </c>
      <c r="AG279" s="58" t="s">
        <v>3071</v>
      </c>
      <c r="AH279" s="58" t="s">
        <v>3071</v>
      </c>
      <c r="AI279" s="58" t="s">
        <v>5756</v>
      </c>
      <c r="AJ279" s="58" t="s">
        <v>3071</v>
      </c>
      <c r="AK279" s="58" t="s">
        <v>1286</v>
      </c>
      <c r="AL279" s="58" t="s">
        <v>7984</v>
      </c>
      <c r="AM279" s="58" t="s">
        <v>3071</v>
      </c>
      <c r="AN279" s="58" t="s">
        <v>7672</v>
      </c>
      <c r="AO279" s="58" t="s">
        <v>3071</v>
      </c>
      <c r="AP279" s="60">
        <v>45854.488275463</v>
      </c>
      <c r="AQ279" s="58" t="s">
        <v>3071</v>
      </c>
      <c r="AR279" s="58" t="s">
        <v>3521</v>
      </c>
      <c r="AS279" s="58" t="s">
        <v>3098</v>
      </c>
      <c r="AT279" s="58" t="s">
        <v>7966</v>
      </c>
      <c r="AU279" s="58" t="s">
        <v>7985</v>
      </c>
      <c r="AV279" s="58" t="s">
        <v>6202</v>
      </c>
      <c r="AW279" s="60">
        <v>45848.7448958333</v>
      </c>
      <c r="AX279" s="58" t="s">
        <v>7984</v>
      </c>
      <c r="AY279" s="58" t="s">
        <v>5731</v>
      </c>
      <c r="AZ279" s="58" t="s">
        <v>3071</v>
      </c>
      <c r="BA279" s="58" t="s">
        <v>3071</v>
      </c>
      <c r="BB279" s="58" t="s">
        <v>3071</v>
      </c>
      <c r="BC279" s="58" t="s">
        <v>3071</v>
      </c>
      <c r="BD279" s="58" t="s">
        <v>5944</v>
      </c>
      <c r="BE279" s="58" t="s">
        <v>3071</v>
      </c>
      <c r="BF279" s="58" t="s">
        <v>5734</v>
      </c>
      <c r="BG279" s="58" t="s">
        <v>3071</v>
      </c>
      <c r="BH279" s="58" t="s">
        <v>3071</v>
      </c>
      <c r="BI279" s="58" t="s">
        <v>2803</v>
      </c>
      <c r="BJ279" s="58" t="s">
        <v>3071</v>
      </c>
      <c r="BK279" s="58" t="s">
        <v>3071</v>
      </c>
      <c r="BL279" s="58" t="s">
        <v>3071</v>
      </c>
      <c r="BM279" s="58" t="s">
        <v>3071</v>
      </c>
      <c r="BN279" s="58">
        <v>301346.51</v>
      </c>
      <c r="BO279" s="58" t="s">
        <v>3071</v>
      </c>
      <c r="BP279" s="58" t="s">
        <v>6040</v>
      </c>
      <c r="BQ279" s="58" t="s">
        <v>3071</v>
      </c>
      <c r="BR279" s="58" t="s">
        <v>3071</v>
      </c>
      <c r="BS279" s="58" t="s">
        <v>3071</v>
      </c>
      <c r="BT279" s="58" t="s">
        <v>3071</v>
      </c>
      <c r="BU279" s="58" t="s">
        <v>3071</v>
      </c>
      <c r="BV279" s="58" t="s">
        <v>3071</v>
      </c>
      <c r="BW279" s="58" t="s">
        <v>3071</v>
      </c>
      <c r="BX279" s="58">
        <v>301346.51</v>
      </c>
      <c r="BY279" s="58" t="s">
        <v>3071</v>
      </c>
      <c r="BZ279" s="58" t="s">
        <v>714</v>
      </c>
      <c r="CA279" s="58" t="s">
        <v>5811</v>
      </c>
      <c r="CB279" s="58" t="s">
        <v>3098</v>
      </c>
      <c r="CC279" s="58" t="s">
        <v>3071</v>
      </c>
      <c r="CD279" s="58" t="s">
        <v>3071</v>
      </c>
      <c r="CE279" s="58" t="s">
        <v>5738</v>
      </c>
      <c r="CF279" s="58" t="s">
        <v>5739</v>
      </c>
    </row>
    <row r="280" s="58" customFormat="1" spans="1:84">
      <c r="A280" s="58">
        <v>16321</v>
      </c>
      <c r="B280" s="58" t="s">
        <v>7960</v>
      </c>
      <c r="C280" s="58" t="s">
        <v>3071</v>
      </c>
      <c r="D280" s="58" t="s">
        <v>6648</v>
      </c>
      <c r="E280" s="58" t="s">
        <v>5721</v>
      </c>
      <c r="F280" s="58" t="s">
        <v>7986</v>
      </c>
      <c r="G280" s="58" t="s">
        <v>5811</v>
      </c>
      <c r="H280" s="58" t="s">
        <v>5804</v>
      </c>
      <c r="I280" s="58">
        <v>274.4</v>
      </c>
      <c r="J280" s="58" t="s">
        <v>1286</v>
      </c>
      <c r="K280" s="58" t="s">
        <v>7962</v>
      </c>
      <c r="L280" s="58" t="s">
        <v>5773</v>
      </c>
      <c r="M280" s="58" t="s">
        <v>4171</v>
      </c>
      <c r="N280" s="58" t="s">
        <v>6216</v>
      </c>
      <c r="O280" s="58" t="s">
        <v>7438</v>
      </c>
      <c r="P280" s="58" t="s">
        <v>7963</v>
      </c>
      <c r="Q280" s="58" t="s">
        <v>5805</v>
      </c>
      <c r="R280" s="58" t="s">
        <v>5806</v>
      </c>
      <c r="S280" s="58" t="s">
        <v>5807</v>
      </c>
      <c r="T280" s="58" t="s">
        <v>3071</v>
      </c>
      <c r="U280" s="58" t="s">
        <v>3098</v>
      </c>
      <c r="V280" s="58" t="s">
        <v>5808</v>
      </c>
      <c r="W280" s="58" t="s">
        <v>3071</v>
      </c>
      <c r="X280" s="58" t="s">
        <v>6649</v>
      </c>
      <c r="Y280" s="58" t="s">
        <v>5915</v>
      </c>
      <c r="Z280" s="58" t="s">
        <v>6216</v>
      </c>
      <c r="AA280" s="58" t="s">
        <v>4171</v>
      </c>
      <c r="AB280" s="58" t="s">
        <v>7964</v>
      </c>
      <c r="AC280" s="58" t="s">
        <v>6036</v>
      </c>
      <c r="AD280" s="58" t="s">
        <v>3071</v>
      </c>
      <c r="AE280" s="58" t="s">
        <v>3071</v>
      </c>
      <c r="AF280" s="58" t="s">
        <v>5756</v>
      </c>
      <c r="AG280" s="58" t="s">
        <v>3071</v>
      </c>
      <c r="AH280" s="58" t="s">
        <v>3071</v>
      </c>
      <c r="AI280" s="58" t="s">
        <v>5756</v>
      </c>
      <c r="AJ280" s="58" t="s">
        <v>3071</v>
      </c>
      <c r="AK280" s="58" t="s">
        <v>1286</v>
      </c>
      <c r="AL280" s="58" t="s">
        <v>7987</v>
      </c>
      <c r="AM280" s="58" t="s">
        <v>3071</v>
      </c>
      <c r="AN280" s="58" t="s">
        <v>7474</v>
      </c>
      <c r="AO280" s="58" t="s">
        <v>3071</v>
      </c>
      <c r="AP280" s="60">
        <v>45828.6173726852</v>
      </c>
      <c r="AQ280" s="58" t="s">
        <v>3071</v>
      </c>
      <c r="AR280" s="58" t="s">
        <v>3856</v>
      </c>
      <c r="AS280" s="58" t="s">
        <v>3098</v>
      </c>
      <c r="AT280" s="58" t="s">
        <v>7966</v>
      </c>
      <c r="AU280" s="58" t="s">
        <v>7988</v>
      </c>
      <c r="AV280" s="58" t="s">
        <v>6647</v>
      </c>
      <c r="AW280" s="60">
        <v>45825.7280324074</v>
      </c>
      <c r="AX280" s="58" t="s">
        <v>7987</v>
      </c>
      <c r="AY280" s="58" t="s">
        <v>5731</v>
      </c>
      <c r="AZ280" s="58" t="s">
        <v>3071</v>
      </c>
      <c r="BA280" s="58" t="s">
        <v>3071</v>
      </c>
      <c r="BB280" s="58" t="s">
        <v>3071</v>
      </c>
      <c r="BC280" s="58" t="s">
        <v>3071</v>
      </c>
      <c r="BD280" s="58" t="s">
        <v>5810</v>
      </c>
      <c r="BE280" s="58" t="s">
        <v>3071</v>
      </c>
      <c r="BF280" s="58" t="s">
        <v>5734</v>
      </c>
      <c r="BG280" s="58" t="s">
        <v>3071</v>
      </c>
      <c r="BH280" s="58" t="s">
        <v>3071</v>
      </c>
      <c r="BI280" s="58" t="s">
        <v>2803</v>
      </c>
      <c r="BJ280" s="58" t="s">
        <v>3071</v>
      </c>
      <c r="BK280" s="58" t="s">
        <v>3071</v>
      </c>
      <c r="BL280" s="58" t="s">
        <v>3071</v>
      </c>
      <c r="BM280" s="58" t="s">
        <v>3071</v>
      </c>
      <c r="BN280" s="58">
        <v>274.4</v>
      </c>
      <c r="BO280" s="58" t="s">
        <v>3071</v>
      </c>
      <c r="BP280" s="58" t="s">
        <v>6293</v>
      </c>
      <c r="BQ280" s="58" t="s">
        <v>3071</v>
      </c>
      <c r="BR280" s="58" t="s">
        <v>3071</v>
      </c>
      <c r="BS280" s="58" t="s">
        <v>3071</v>
      </c>
      <c r="BT280" s="58" t="s">
        <v>3071</v>
      </c>
      <c r="BU280" s="58" t="s">
        <v>3071</v>
      </c>
      <c r="BV280" s="58" t="s">
        <v>3071</v>
      </c>
      <c r="BW280" s="58" t="s">
        <v>3071</v>
      </c>
      <c r="BX280" s="58">
        <v>274.4</v>
      </c>
      <c r="BY280" s="58" t="s">
        <v>3071</v>
      </c>
      <c r="BZ280" s="58" t="s">
        <v>714</v>
      </c>
      <c r="CA280" s="58" t="s">
        <v>5811</v>
      </c>
      <c r="CB280" s="58" t="s">
        <v>3098</v>
      </c>
      <c r="CC280" s="58" t="s">
        <v>3071</v>
      </c>
      <c r="CD280" s="58" t="s">
        <v>3071</v>
      </c>
      <c r="CE280" s="58" t="s">
        <v>5738</v>
      </c>
      <c r="CF280" s="58" t="s">
        <v>5739</v>
      </c>
    </row>
    <row r="281" s="58" customFormat="1" spans="1:84">
      <c r="A281" s="58">
        <v>26549</v>
      </c>
      <c r="B281" s="58" t="s">
        <v>7960</v>
      </c>
      <c r="C281" s="58" t="s">
        <v>3071</v>
      </c>
      <c r="D281" s="58" t="s">
        <v>6865</v>
      </c>
      <c r="E281" s="58" t="s">
        <v>5721</v>
      </c>
      <c r="F281" s="58" t="s">
        <v>7989</v>
      </c>
      <c r="G281" s="58" t="s">
        <v>5811</v>
      </c>
      <c r="H281" s="58" t="s">
        <v>5804</v>
      </c>
      <c r="I281" s="58">
        <v>233516.05</v>
      </c>
      <c r="J281" s="58" t="s">
        <v>1286</v>
      </c>
      <c r="K281" s="58" t="s">
        <v>7962</v>
      </c>
      <c r="L281" s="58" t="s">
        <v>5773</v>
      </c>
      <c r="M281" s="58" t="s">
        <v>3433</v>
      </c>
      <c r="N281" s="58" t="s">
        <v>6708</v>
      </c>
      <c r="O281" s="58" t="s">
        <v>7438</v>
      </c>
      <c r="P281" s="58" t="s">
        <v>7963</v>
      </c>
      <c r="Q281" s="58" t="s">
        <v>5805</v>
      </c>
      <c r="R281" s="58" t="s">
        <v>5806</v>
      </c>
      <c r="S281" s="58" t="s">
        <v>5807</v>
      </c>
      <c r="T281" s="58" t="s">
        <v>3071</v>
      </c>
      <c r="U281" s="58" t="s">
        <v>3098</v>
      </c>
      <c r="V281" s="58" t="s">
        <v>5808</v>
      </c>
      <c r="W281" s="58" t="s">
        <v>3071</v>
      </c>
      <c r="X281" s="58" t="s">
        <v>6866</v>
      </c>
      <c r="Y281" s="58" t="s">
        <v>6783</v>
      </c>
      <c r="Z281" s="58" t="s">
        <v>6708</v>
      </c>
      <c r="AA281" s="58" t="s">
        <v>3433</v>
      </c>
      <c r="AB281" s="58" t="s">
        <v>7964</v>
      </c>
      <c r="AC281" s="58" t="s">
        <v>6486</v>
      </c>
      <c r="AD281" s="58" t="s">
        <v>3071</v>
      </c>
      <c r="AE281" s="58" t="s">
        <v>3071</v>
      </c>
      <c r="AF281" s="58" t="s">
        <v>5756</v>
      </c>
      <c r="AG281" s="58" t="s">
        <v>3071</v>
      </c>
      <c r="AH281" s="58" t="s">
        <v>3071</v>
      </c>
      <c r="AI281" s="58" t="s">
        <v>5756</v>
      </c>
      <c r="AJ281" s="58" t="s">
        <v>3071</v>
      </c>
      <c r="AK281" s="58" t="s">
        <v>1286</v>
      </c>
      <c r="AL281" s="58" t="s">
        <v>7990</v>
      </c>
      <c r="AM281" s="58" t="s">
        <v>3071</v>
      </c>
      <c r="AN281" s="58" t="s">
        <v>3071</v>
      </c>
      <c r="AO281" s="58" t="s">
        <v>3071</v>
      </c>
      <c r="AP281" s="60">
        <v>45771.454375</v>
      </c>
      <c r="AQ281" s="58" t="s">
        <v>3071</v>
      </c>
      <c r="AR281" s="58" t="s">
        <v>3071</v>
      </c>
      <c r="AS281" s="58" t="s">
        <v>3098</v>
      </c>
      <c r="AT281" s="58" t="s">
        <v>7966</v>
      </c>
      <c r="AU281" s="58" t="s">
        <v>7991</v>
      </c>
      <c r="AV281" s="58" t="s">
        <v>6863</v>
      </c>
      <c r="AW281" s="60">
        <v>45765.6077777778</v>
      </c>
      <c r="AX281" s="58" t="s">
        <v>7990</v>
      </c>
      <c r="AY281" s="58" t="s">
        <v>5731</v>
      </c>
      <c r="AZ281" s="58" t="s">
        <v>3071</v>
      </c>
      <c r="BA281" s="58" t="s">
        <v>3071</v>
      </c>
      <c r="BB281" s="58" t="s">
        <v>3071</v>
      </c>
      <c r="BC281" s="58" t="s">
        <v>3071</v>
      </c>
      <c r="BD281" s="58" t="s">
        <v>5944</v>
      </c>
      <c r="BE281" s="58" t="s">
        <v>3071</v>
      </c>
      <c r="BF281" s="58" t="s">
        <v>5734</v>
      </c>
      <c r="BG281" s="58" t="s">
        <v>3071</v>
      </c>
      <c r="BH281" s="58" t="s">
        <v>3071</v>
      </c>
      <c r="BI281" s="58" t="s">
        <v>2803</v>
      </c>
      <c r="BJ281" s="58" t="s">
        <v>3071</v>
      </c>
      <c r="BK281" s="58" t="s">
        <v>3071</v>
      </c>
      <c r="BL281" s="58" t="s">
        <v>3071</v>
      </c>
      <c r="BM281" s="58" t="s">
        <v>3071</v>
      </c>
      <c r="BN281" s="58">
        <v>233516.05</v>
      </c>
      <c r="BO281" s="58" t="s">
        <v>3071</v>
      </c>
      <c r="BP281" s="58" t="s">
        <v>6737</v>
      </c>
      <c r="BQ281" s="58" t="s">
        <v>3071</v>
      </c>
      <c r="BR281" s="58" t="s">
        <v>3071</v>
      </c>
      <c r="BS281" s="58" t="s">
        <v>3071</v>
      </c>
      <c r="BT281" s="58" t="s">
        <v>3071</v>
      </c>
      <c r="BU281" s="58" t="s">
        <v>3071</v>
      </c>
      <c r="BV281" s="58" t="s">
        <v>3071</v>
      </c>
      <c r="BW281" s="58" t="s">
        <v>3071</v>
      </c>
      <c r="BX281" s="58">
        <v>233516.05</v>
      </c>
      <c r="BY281" s="58" t="s">
        <v>3071</v>
      </c>
      <c r="BZ281" s="58" t="s">
        <v>714</v>
      </c>
      <c r="CA281" s="58" t="s">
        <v>5811</v>
      </c>
      <c r="CB281" s="58" t="s">
        <v>6732</v>
      </c>
      <c r="CC281" s="58" t="s">
        <v>3071</v>
      </c>
      <c r="CD281" s="58" t="s">
        <v>3071</v>
      </c>
      <c r="CE281" s="58" t="s">
        <v>5738</v>
      </c>
      <c r="CF281" s="58" t="s">
        <v>5739</v>
      </c>
    </row>
    <row r="282" s="58" customFormat="1" spans="1:84">
      <c r="A282" s="58">
        <v>36372</v>
      </c>
      <c r="B282" s="58" t="s">
        <v>7960</v>
      </c>
      <c r="C282" s="58" t="s">
        <v>3071</v>
      </c>
      <c r="D282" s="58" t="s">
        <v>7133</v>
      </c>
      <c r="E282" s="58" t="s">
        <v>5721</v>
      </c>
      <c r="F282" s="58" t="s">
        <v>7992</v>
      </c>
      <c r="G282" s="58" t="s">
        <v>5811</v>
      </c>
      <c r="H282" s="58" t="s">
        <v>3654</v>
      </c>
      <c r="I282" s="58">
        <v>872043.33</v>
      </c>
      <c r="J282" s="58" t="s">
        <v>1286</v>
      </c>
      <c r="K282" s="58" t="s">
        <v>7962</v>
      </c>
      <c r="L282" s="58" t="s">
        <v>5773</v>
      </c>
      <c r="M282" s="58" t="s">
        <v>7116</v>
      </c>
      <c r="N282" s="58" t="s">
        <v>3769</v>
      </c>
      <c r="O282" s="58" t="s">
        <v>7438</v>
      </c>
      <c r="P282" s="58" t="s">
        <v>7963</v>
      </c>
      <c r="Q282" s="58" t="s">
        <v>3654</v>
      </c>
      <c r="R282" s="58" t="s">
        <v>7134</v>
      </c>
      <c r="S282" s="58" t="s">
        <v>7135</v>
      </c>
      <c r="T282" s="58" t="s">
        <v>3071</v>
      </c>
      <c r="U282" s="58" t="s">
        <v>3098</v>
      </c>
      <c r="V282" s="58" t="s">
        <v>3068</v>
      </c>
      <c r="W282" s="58" t="s">
        <v>3071</v>
      </c>
      <c r="X282" s="58" t="s">
        <v>7136</v>
      </c>
      <c r="Y282" s="58" t="s">
        <v>5915</v>
      </c>
      <c r="Z282" s="58" t="s">
        <v>3769</v>
      </c>
      <c r="AA282" s="58" t="s">
        <v>7116</v>
      </c>
      <c r="AB282" s="58" t="s">
        <v>7964</v>
      </c>
      <c r="AC282" s="58" t="s">
        <v>6486</v>
      </c>
      <c r="AD282" s="58" t="s">
        <v>3071</v>
      </c>
      <c r="AE282" s="58" t="s">
        <v>3071</v>
      </c>
      <c r="AF282" s="58" t="s">
        <v>5756</v>
      </c>
      <c r="AG282" s="58" t="s">
        <v>3071</v>
      </c>
      <c r="AH282" s="58" t="s">
        <v>3071</v>
      </c>
      <c r="AI282" s="58" t="s">
        <v>5756</v>
      </c>
      <c r="AJ282" s="58" t="s">
        <v>3071</v>
      </c>
      <c r="AK282" s="58" t="s">
        <v>1286</v>
      </c>
      <c r="AL282" s="58" t="s">
        <v>7993</v>
      </c>
      <c r="AM282" s="58" t="s">
        <v>3071</v>
      </c>
      <c r="AN282" s="58" t="s">
        <v>3071</v>
      </c>
      <c r="AO282" s="58" t="s">
        <v>3071</v>
      </c>
      <c r="AP282" s="60">
        <v>45716.8763425926</v>
      </c>
      <c r="AQ282" s="58" t="s">
        <v>7994</v>
      </c>
      <c r="AR282" s="58" t="s">
        <v>3071</v>
      </c>
      <c r="AS282" s="58" t="s">
        <v>3098</v>
      </c>
      <c r="AT282" s="58" t="s">
        <v>7966</v>
      </c>
      <c r="AU282" s="58" t="s">
        <v>7995</v>
      </c>
      <c r="AV282" s="58" t="s">
        <v>7132</v>
      </c>
      <c r="AW282" s="60">
        <v>45712.5901967593</v>
      </c>
      <c r="AX282" s="58" t="s">
        <v>7993</v>
      </c>
      <c r="AY282" s="58" t="s">
        <v>5731</v>
      </c>
      <c r="AZ282" s="58" t="s">
        <v>3071</v>
      </c>
      <c r="BA282" s="58" t="s">
        <v>3071</v>
      </c>
      <c r="BB282" s="58" t="s">
        <v>3071</v>
      </c>
      <c r="BC282" s="58" t="s">
        <v>3071</v>
      </c>
      <c r="BD282" s="58" t="s">
        <v>7139</v>
      </c>
      <c r="BE282" s="58" t="s">
        <v>3071</v>
      </c>
      <c r="BF282" s="58" t="s">
        <v>5734</v>
      </c>
      <c r="BG282" s="58" t="s">
        <v>3071</v>
      </c>
      <c r="BH282" s="58" t="s">
        <v>3071</v>
      </c>
      <c r="BI282" s="58" t="s">
        <v>2803</v>
      </c>
      <c r="BJ282" s="58" t="s">
        <v>3071</v>
      </c>
      <c r="BK282" s="58" t="s">
        <v>3071</v>
      </c>
      <c r="BL282" s="58" t="s">
        <v>3071</v>
      </c>
      <c r="BM282" s="58" t="s">
        <v>3071</v>
      </c>
      <c r="BN282" s="58">
        <v>872043.33</v>
      </c>
      <c r="BO282" s="58" t="s">
        <v>3071</v>
      </c>
      <c r="BP282" s="58" t="s">
        <v>6981</v>
      </c>
      <c r="BQ282" s="58" t="s">
        <v>3071</v>
      </c>
      <c r="BR282" s="58" t="s">
        <v>3071</v>
      </c>
      <c r="BS282" s="58" t="s">
        <v>3071</v>
      </c>
      <c r="BT282" s="58" t="s">
        <v>3071</v>
      </c>
      <c r="BU282" s="58">
        <v>250228000255</v>
      </c>
      <c r="BV282" s="58" t="s">
        <v>3071</v>
      </c>
      <c r="BW282" s="58" t="s">
        <v>3071</v>
      </c>
      <c r="BX282" s="58">
        <v>872043.33</v>
      </c>
      <c r="BY282" s="58" t="s">
        <v>3071</v>
      </c>
      <c r="BZ282" s="58" t="s">
        <v>714</v>
      </c>
      <c r="CA282" s="58" t="s">
        <v>3071</v>
      </c>
      <c r="CB282" s="58" t="s">
        <v>3071</v>
      </c>
      <c r="CC282" s="58" t="s">
        <v>3071</v>
      </c>
      <c r="CD282" s="58" t="s">
        <v>7050</v>
      </c>
      <c r="CE282" s="58" t="s">
        <v>5738</v>
      </c>
      <c r="CF282" s="58" t="s">
        <v>5739</v>
      </c>
    </row>
    <row r="283" s="58" customFormat="1" spans="1:84">
      <c r="A283" s="58">
        <v>43322</v>
      </c>
      <c r="B283" s="58" t="s">
        <v>7960</v>
      </c>
      <c r="C283" s="58" t="s">
        <v>3071</v>
      </c>
      <c r="D283" s="58" t="s">
        <v>7823</v>
      </c>
      <c r="E283" s="58" t="s">
        <v>5721</v>
      </c>
      <c r="F283" s="58" t="s">
        <v>7996</v>
      </c>
      <c r="G283" s="58" t="s">
        <v>5811</v>
      </c>
      <c r="H283" s="58" t="s">
        <v>5804</v>
      </c>
      <c r="I283" s="58">
        <v>353436</v>
      </c>
      <c r="J283" s="58" t="s">
        <v>1286</v>
      </c>
      <c r="K283" s="58" t="s">
        <v>7962</v>
      </c>
      <c r="L283" s="58" t="s">
        <v>5773</v>
      </c>
      <c r="M283" s="58" t="s">
        <v>7376</v>
      </c>
      <c r="N283" s="58" t="s">
        <v>7826</v>
      </c>
      <c r="O283" s="58" t="s">
        <v>7438</v>
      </c>
      <c r="P283" s="58" t="s">
        <v>7963</v>
      </c>
      <c r="Q283" s="58" t="s">
        <v>5805</v>
      </c>
      <c r="R283" s="58" t="s">
        <v>5806</v>
      </c>
      <c r="S283" s="58" t="s">
        <v>5807</v>
      </c>
      <c r="T283" s="58" t="s">
        <v>3071</v>
      </c>
      <c r="U283" s="58" t="s">
        <v>3098</v>
      </c>
      <c r="V283" s="58" t="s">
        <v>7824</v>
      </c>
      <c r="W283" s="58" t="s">
        <v>3071</v>
      </c>
      <c r="X283" s="58" t="s">
        <v>7825</v>
      </c>
      <c r="Y283" s="58" t="s">
        <v>5915</v>
      </c>
      <c r="Z283" s="58" t="s">
        <v>7826</v>
      </c>
      <c r="AA283" s="58" t="s">
        <v>7376</v>
      </c>
      <c r="AB283" s="58" t="s">
        <v>7964</v>
      </c>
      <c r="AC283" s="58" t="s">
        <v>6486</v>
      </c>
      <c r="AD283" s="58" t="s">
        <v>3071</v>
      </c>
      <c r="AE283" s="58" t="s">
        <v>3071</v>
      </c>
      <c r="AF283" s="58" t="s">
        <v>5756</v>
      </c>
      <c r="AG283" s="58" t="s">
        <v>3071</v>
      </c>
      <c r="AH283" s="58" t="s">
        <v>3071</v>
      </c>
      <c r="AI283" s="58" t="s">
        <v>5756</v>
      </c>
      <c r="AJ283" s="58" t="s">
        <v>3071</v>
      </c>
      <c r="AK283" s="58" t="s">
        <v>1286</v>
      </c>
      <c r="AL283" s="58" t="s">
        <v>7827</v>
      </c>
      <c r="AM283" s="58" t="s">
        <v>3071</v>
      </c>
      <c r="AN283" s="58" t="s">
        <v>3071</v>
      </c>
      <c r="AO283" s="58" t="s">
        <v>3071</v>
      </c>
      <c r="AP283" s="60">
        <v>45680.6772337963</v>
      </c>
      <c r="AQ283" s="58" t="s">
        <v>3071</v>
      </c>
      <c r="AR283" s="58" t="s">
        <v>3071</v>
      </c>
      <c r="AS283" s="58" t="s">
        <v>3098</v>
      </c>
      <c r="AT283" s="58" t="s">
        <v>7966</v>
      </c>
      <c r="AU283" s="58" t="s">
        <v>7828</v>
      </c>
      <c r="AV283" s="58" t="s">
        <v>7822</v>
      </c>
      <c r="AW283" s="60">
        <v>45675.4864467593</v>
      </c>
      <c r="AX283" s="58" t="s">
        <v>7827</v>
      </c>
      <c r="AY283" s="58" t="s">
        <v>5731</v>
      </c>
      <c r="AZ283" s="58" t="s">
        <v>3071</v>
      </c>
      <c r="BA283" s="58" t="s">
        <v>3071</v>
      </c>
      <c r="BB283" s="58" t="s">
        <v>3071</v>
      </c>
      <c r="BC283" s="58" t="s">
        <v>3071</v>
      </c>
      <c r="BD283" s="58" t="s">
        <v>5944</v>
      </c>
      <c r="BE283" s="58" t="s">
        <v>3071</v>
      </c>
      <c r="BF283" s="58" t="s">
        <v>5734</v>
      </c>
      <c r="BG283" s="58" t="s">
        <v>3071</v>
      </c>
      <c r="BH283" s="58" t="s">
        <v>3071</v>
      </c>
      <c r="BI283" s="58" t="s">
        <v>2803</v>
      </c>
      <c r="BJ283" s="58" t="s">
        <v>3071</v>
      </c>
      <c r="BK283" s="58" t="s">
        <v>3071</v>
      </c>
      <c r="BL283" s="58" t="s">
        <v>3071</v>
      </c>
      <c r="BM283" s="58" t="s">
        <v>3071</v>
      </c>
      <c r="BN283" s="58">
        <v>353436</v>
      </c>
      <c r="BO283" s="58" t="s">
        <v>3071</v>
      </c>
      <c r="BP283" s="58" t="s">
        <v>7149</v>
      </c>
      <c r="BQ283" s="58" t="s">
        <v>3071</v>
      </c>
      <c r="BR283" s="58" t="s">
        <v>3071</v>
      </c>
      <c r="BS283" s="58" t="s">
        <v>3071</v>
      </c>
      <c r="BT283" s="58" t="s">
        <v>3071</v>
      </c>
      <c r="BU283" s="58" t="s">
        <v>3071</v>
      </c>
      <c r="BV283" s="58" t="s">
        <v>3071</v>
      </c>
      <c r="BW283" s="58" t="s">
        <v>3071</v>
      </c>
      <c r="BX283" s="58">
        <v>353436</v>
      </c>
      <c r="BY283" s="58" t="s">
        <v>3071</v>
      </c>
      <c r="BZ283" s="58" t="s">
        <v>714</v>
      </c>
      <c r="CA283" s="58" t="s">
        <v>3071</v>
      </c>
      <c r="CB283" s="58" t="s">
        <v>3071</v>
      </c>
      <c r="CC283" s="58" t="s">
        <v>3071</v>
      </c>
      <c r="CD283" s="58" t="s">
        <v>7050</v>
      </c>
      <c r="CE283" s="58" t="s">
        <v>5738</v>
      </c>
      <c r="CF283" s="58" t="s">
        <v>5739</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I9" sqref="I9"/>
    </sheetView>
  </sheetViews>
  <sheetFormatPr defaultColWidth="9" defaultRowHeight="14"/>
  <cols>
    <col min="1" max="1" width="30.7545454545455" style="55" customWidth="1"/>
    <col min="2" max="2" width="10.3727272727273" customWidth="1"/>
    <col min="4" max="5" width="10.3727272727273" customWidth="1"/>
    <col min="7" max="8" width="10.3727272727273" customWidth="1"/>
  </cols>
  <sheetData>
    <row r="1" spans="2:13">
      <c r="B1" s="19" t="s">
        <v>7997</v>
      </c>
      <c r="C1" s="19" t="s">
        <v>7998</v>
      </c>
      <c r="D1" s="19" t="s">
        <v>7999</v>
      </c>
      <c r="E1" s="19" t="s">
        <v>8000</v>
      </c>
      <c r="F1" s="19" t="s">
        <v>8001</v>
      </c>
      <c r="G1" s="19" t="s">
        <v>8002</v>
      </c>
      <c r="H1" s="19" t="s">
        <v>8003</v>
      </c>
      <c r="I1" s="19" t="s">
        <v>8004</v>
      </c>
      <c r="J1" s="19" t="s">
        <v>8005</v>
      </c>
      <c r="K1" s="19" t="s">
        <v>8006</v>
      </c>
      <c r="L1" s="19" t="s">
        <v>8007</v>
      </c>
      <c r="M1" s="19" t="s">
        <v>8008</v>
      </c>
    </row>
    <row r="2" s="54" customFormat="1" spans="1:13">
      <c r="A2" s="56" t="s">
        <v>5758</v>
      </c>
      <c r="B2" s="54">
        <f>SUMIFS(引用修正!$C$2:$C$10000,引用修正!$G$2:$G$10000,$A2,引用修正!$F$2:$F$10000,B$1,引用修正!$H$2:$H$10000,"",引用修正!$I$2:$I$10000,"")</f>
        <v>3226.28</v>
      </c>
      <c r="C2" s="54">
        <f>SUMIFS(引用修正!$C$2:$C$10000,引用修正!$G$2:$G$10000,$A2,引用修正!$F$2:$F$10000,C$1,引用修正!$H$2:$H$10000,"",引用修正!$I$2:$I$10000,"")</f>
        <v>2240</v>
      </c>
      <c r="D2" s="54">
        <f>SUMIFS(引用修正!$C$2:$C$10000,引用修正!$G$2:$G$10000,$A2,引用修正!$F$2:$F$10000,D$1,引用修正!$H$2:$H$10000,"",引用修正!$I$2:$I$10000,"")</f>
        <v>720</v>
      </c>
      <c r="E2" s="54">
        <f>SUMIFS(引用修正!$C$2:$C$10000,引用修正!$G$2:$G$10000,$A2,引用修正!$F$2:$F$10000,E$1,引用修正!$H$2:$H$10000,"",引用修正!$I$2:$I$10000,"")</f>
        <v>236.14</v>
      </c>
      <c r="F2" s="54">
        <f>SUMIFS(引用修正!$C$2:$C$10000,引用修正!$G$2:$G$10000,$A2,引用修正!$F$2:$F$10000,F$1,引用修正!$H$2:$H$10000,"",引用修正!$I$2:$I$10000,"")</f>
        <v>0</v>
      </c>
      <c r="G2" s="54">
        <f>SUMIFS(引用修正!$C$2:$C$10000,引用修正!$G$2:$G$10000,$A2,引用修正!$F$2:$F$10000,G$1,引用修正!$H$2:$H$10000,"",引用修正!$I$2:$I$10000,"")</f>
        <v>236</v>
      </c>
      <c r="H2" s="54">
        <f>SUMIFS(引用修正!$C$2:$C$10000,引用修正!$G$2:$G$10000,$A2,引用修正!$F$2:$F$10000,H$1,引用修正!$H$2:$H$10000,"",引用修正!$I$2:$I$10000,"")</f>
        <v>0</v>
      </c>
      <c r="I2" s="54">
        <f>SUMIFS(引用修正!$C$2:$C$10000,引用修正!$G$2:$G$10000,$A2,引用修正!$F$2:$F$10000,I$1,引用修正!$H$2:$H$10000,"",引用修正!$I$2:$I$10000,"")</f>
        <v>2093.64</v>
      </c>
      <c r="J2" s="54">
        <f>SUMIFS(引用修正!$C$2:$C$10000,引用修正!$G$2:$G$10000,$A2,引用修正!$F$2:$F$10000,J$1,引用修正!$H$2:$H$10000,"",引用修正!$I$2:$I$10000,"")</f>
        <v>0</v>
      </c>
      <c r="K2" s="54">
        <f>SUMIFS(引用修正!$C$2:$C$10000,引用修正!$G$2:$G$10000,$A2,引用修正!$F$2:$F$10000,K$1,引用修正!$H$2:$H$10000,"",引用修正!$I$2:$I$10000,"")</f>
        <v>0</v>
      </c>
      <c r="L2" s="54">
        <f>SUMIFS(引用修正!$C$2:$C$10000,引用修正!$G$2:$G$10000,$A2,引用修正!$F$2:$F$10000,L$1,引用修正!$H$2:$H$10000,"",引用修正!$I$2:$I$10000,"")</f>
        <v>0</v>
      </c>
      <c r="M2" s="54">
        <f>SUMIFS(引用修正!$C$2:$C$10000,引用修正!$G$2:$G$10000,$A2,引用修正!$F$2:$F$10000,M$1,引用修正!$H$2:$H$10000,"",引用修正!$I$2:$I$10000,"")</f>
        <v>0</v>
      </c>
    </row>
    <row r="3" s="54" customFormat="1" spans="1:13">
      <c r="A3" s="56" t="s">
        <v>8009</v>
      </c>
      <c r="B3" s="54">
        <f>SUMIFS(引用修正!$C$2:$C$10000,引用修正!$G$2:$G$10000,$A3,引用修正!$F$2:$F$10000,B$1,引用修正!$H$2:$H$10000,"",引用修正!$I$2:$I$10000,"")</f>
        <v>0</v>
      </c>
      <c r="C3" s="54">
        <f>SUMIFS(引用修正!$C$2:$C$10000,引用修正!$G$2:$G$10000,$A3,引用修正!$F$2:$F$10000,C$1,引用修正!$H$2:$H$10000,"",引用修正!$I$2:$I$10000,"")</f>
        <v>0</v>
      </c>
      <c r="D3" s="54">
        <f>SUMIFS(引用修正!$C$2:$C$10000,引用修正!$G$2:$G$10000,$A3,引用修正!$F$2:$F$10000,D$1,引用修正!$H$2:$H$10000,"",引用修正!$I$2:$I$10000,"")</f>
        <v>0</v>
      </c>
      <c r="E3" s="54">
        <f>SUMIFS(引用修正!$C$2:$C$10000,引用修正!$G$2:$G$10000,$A3,引用修正!$F$2:$F$10000,E$1,引用修正!$H$2:$H$10000,"",引用修正!$I$2:$I$10000,"")</f>
        <v>0</v>
      </c>
      <c r="F3" s="54">
        <f>SUMIFS(引用修正!$C$2:$C$10000,引用修正!$G$2:$G$10000,$A3,引用修正!$F$2:$F$10000,F$1,引用修正!$H$2:$H$10000,"",引用修正!$I$2:$I$10000,"")</f>
        <v>0</v>
      </c>
      <c r="G3" s="54">
        <f>SUMIFS(引用修正!$C$2:$C$10000,引用修正!$G$2:$G$10000,$A3,引用修正!$F$2:$F$10000,G$1,引用修正!$H$2:$H$10000,"",引用修正!$I$2:$I$10000,"")</f>
        <v>0</v>
      </c>
      <c r="H3" s="54">
        <f>SUMIFS(引用修正!$C$2:$C$10000,引用修正!$G$2:$G$10000,$A3,引用修正!$F$2:$F$10000,H$1,引用修正!$H$2:$H$10000,"",引用修正!$I$2:$I$10000,"")</f>
        <v>0</v>
      </c>
      <c r="I3" s="54">
        <f>SUMIFS(引用修正!$C$2:$C$10000,引用修正!$G$2:$G$10000,$A3,引用修正!$F$2:$F$10000,I$1,引用修正!$H$2:$H$10000,"",引用修正!$I$2:$I$10000,"")</f>
        <v>0</v>
      </c>
      <c r="J3" s="54">
        <f>SUMIFS(引用修正!$C$2:$C$10000,引用修正!$G$2:$G$10000,$A3,引用修正!$F$2:$F$10000,J$1,引用修正!$H$2:$H$10000,"",引用修正!$I$2:$I$10000,"")</f>
        <v>0</v>
      </c>
      <c r="K3" s="54">
        <f>SUMIFS(引用修正!$C$2:$C$10000,引用修正!$G$2:$G$10000,$A3,引用修正!$F$2:$F$10000,K$1,引用修正!$H$2:$H$10000,"",引用修正!$I$2:$I$10000,"")</f>
        <v>0</v>
      </c>
      <c r="L3" s="54">
        <f>SUMIFS(引用修正!$C$2:$C$10000,引用修正!$G$2:$G$10000,$A3,引用修正!$F$2:$F$10000,L$1,引用修正!$H$2:$H$10000,"",引用修正!$I$2:$I$10000,"")</f>
        <v>0</v>
      </c>
      <c r="M3" s="54">
        <f>SUMIFS(引用修正!$C$2:$C$10000,引用修正!$G$2:$G$10000,$A3,引用修正!$F$2:$F$10000,M$1,引用修正!$H$2:$H$10000,"",引用修正!$I$2:$I$10000,"")</f>
        <v>0</v>
      </c>
    </row>
    <row r="4" s="54" customFormat="1" spans="1:13">
      <c r="A4" s="56" t="s">
        <v>5810</v>
      </c>
      <c r="B4" s="54">
        <f>SUMIFS(引用修正!$C$2:$C$10000,引用修正!$G$2:$G$10000,$A4,引用修正!$F$2:$F$10000,B$1,引用修正!$H$2:$H$10000,"",引用修正!$I$2:$I$10000,"")</f>
        <v>328020.38</v>
      </c>
      <c r="C4" s="54">
        <f>SUMIFS(引用修正!$C$2:$C$10000,引用修正!$G$2:$G$10000,$A4,引用修正!$F$2:$F$10000,C$1,引用修正!$H$2:$H$10000,"",引用修正!$I$2:$I$10000,"")</f>
        <v>0</v>
      </c>
      <c r="D4" s="54">
        <f>SUMIFS(引用修正!$C$2:$C$10000,引用修正!$G$2:$G$10000,$A4,引用修正!$F$2:$F$10000,D$1,引用修正!$H$2:$H$10000,"",引用修正!$I$2:$I$10000,"")</f>
        <v>0</v>
      </c>
      <c r="E4" s="54">
        <f>SUMIFS(引用修正!$C$2:$C$10000,引用修正!$G$2:$G$10000,$A4,引用修正!$F$2:$F$10000,E$1,引用修正!$H$2:$H$10000,"",引用修正!$I$2:$I$10000,"")</f>
        <v>274.4</v>
      </c>
      <c r="F4" s="54">
        <f>SUMIFS(引用修正!$C$2:$C$10000,引用修正!$G$2:$G$10000,$A4,引用修正!$F$2:$F$10000,F$1,引用修正!$H$2:$H$10000,"",引用修正!$I$2:$I$10000,"")</f>
        <v>0</v>
      </c>
      <c r="G4" s="54">
        <f>SUMIFS(引用修正!$C$2:$C$10000,引用修正!$G$2:$G$10000,$A4,引用修正!$F$2:$F$10000,G$1,引用修正!$H$2:$H$10000,"",引用修正!$I$2:$I$10000,"")</f>
        <v>274.4</v>
      </c>
      <c r="H4" s="54">
        <f>SUMIFS(引用修正!$C$2:$C$10000,引用修正!$G$2:$G$10000,$A4,引用修正!$F$2:$F$10000,H$1,引用修正!$H$2:$H$10000,"",引用修正!$I$2:$I$10000,"")</f>
        <v>274.22</v>
      </c>
      <c r="I4" s="54">
        <f>SUMIFS(引用修正!$C$2:$C$10000,引用修正!$G$2:$G$10000,$A4,引用修正!$F$2:$F$10000,I$1,引用修正!$H$2:$H$10000,"",引用修正!$I$2:$I$10000,"")</f>
        <v>182.62</v>
      </c>
      <c r="J4" s="54">
        <f>SUMIFS(引用修正!$C$2:$C$10000,引用修正!$G$2:$G$10000,$A4,引用修正!$F$2:$F$10000,J$1,引用修正!$H$2:$H$10000,"",引用修正!$I$2:$I$10000,"")</f>
        <v>0</v>
      </c>
      <c r="K4" s="54">
        <f>SUMIFS(引用修正!$C$2:$C$10000,引用修正!$G$2:$G$10000,$A4,引用修正!$F$2:$F$10000,K$1,引用修正!$H$2:$H$10000,"",引用修正!$I$2:$I$10000,"")</f>
        <v>0</v>
      </c>
      <c r="L4" s="54">
        <f>SUMIFS(引用修正!$C$2:$C$10000,引用修正!$G$2:$G$10000,$A4,引用修正!$F$2:$F$10000,L$1,引用修正!$H$2:$H$10000,"",引用修正!$I$2:$I$10000,"")</f>
        <v>0</v>
      </c>
      <c r="M4" s="54">
        <f>SUMIFS(引用修正!$C$2:$C$10000,引用修正!$G$2:$G$10000,$A4,引用修正!$F$2:$F$10000,M$1,引用修正!$H$2:$H$10000,"",引用修正!$I$2:$I$10000,"")</f>
        <v>0</v>
      </c>
    </row>
    <row r="5" s="54" customFormat="1" spans="1:13">
      <c r="A5" s="56" t="s">
        <v>8010</v>
      </c>
      <c r="B5" s="54">
        <f>SUMIFS(引用修正!$C$2:$C$10000,引用修正!$G$2:$G$10000,$A5,引用修正!$F$2:$F$10000,B$1,引用修正!$H$2:$H$10000,"",引用修正!$I$2:$I$10000,"")</f>
        <v>0</v>
      </c>
      <c r="C5" s="54">
        <f>SUMIFS(引用修正!$C$2:$C$10000,引用修正!$G$2:$G$10000,$A5,引用修正!$F$2:$F$10000,C$1,引用修正!$H$2:$H$10000,"",引用修正!$I$2:$I$10000,"")</f>
        <v>0</v>
      </c>
      <c r="D5" s="54">
        <f>SUMIFS(引用修正!$C$2:$C$10000,引用修正!$G$2:$G$10000,$A5,引用修正!$F$2:$F$10000,D$1,引用修正!$H$2:$H$10000,"",引用修正!$I$2:$I$10000,"")</f>
        <v>0</v>
      </c>
      <c r="E5" s="54">
        <f>SUMIFS(引用修正!$C$2:$C$10000,引用修正!$G$2:$G$10000,$A5,引用修正!$F$2:$F$10000,E$1,引用修正!$H$2:$H$10000,"",引用修正!$I$2:$I$10000,"")</f>
        <v>0</v>
      </c>
      <c r="F5" s="54">
        <f>SUMIFS(引用修正!$C$2:$C$10000,引用修正!$G$2:$G$10000,$A5,引用修正!$F$2:$F$10000,F$1,引用修正!$H$2:$H$10000,"",引用修正!$I$2:$I$10000,"")</f>
        <v>0</v>
      </c>
      <c r="G5" s="54">
        <f>SUMIFS(引用修正!$C$2:$C$10000,引用修正!$G$2:$G$10000,$A5,引用修正!$F$2:$F$10000,G$1,引用修正!$H$2:$H$10000,"",引用修正!$I$2:$I$10000,"")</f>
        <v>0</v>
      </c>
      <c r="H5" s="54">
        <f>SUMIFS(引用修正!$C$2:$C$10000,引用修正!$G$2:$G$10000,$A5,引用修正!$F$2:$F$10000,H$1,引用修正!$H$2:$H$10000,"",引用修正!$I$2:$I$10000,"")</f>
        <v>0</v>
      </c>
      <c r="I5" s="54">
        <f>SUMIFS(引用修正!$C$2:$C$10000,引用修正!$G$2:$G$10000,$A5,引用修正!$F$2:$F$10000,I$1,引用修正!$H$2:$H$10000,"",引用修正!$I$2:$I$10000,"")</f>
        <v>0</v>
      </c>
      <c r="J5" s="54">
        <f>SUMIFS(引用修正!$C$2:$C$10000,引用修正!$G$2:$G$10000,$A5,引用修正!$F$2:$F$10000,J$1,引用修正!$H$2:$H$10000,"",引用修正!$I$2:$I$10000,"")</f>
        <v>0</v>
      </c>
      <c r="K5" s="54">
        <f>SUMIFS(引用修正!$C$2:$C$10000,引用修正!$G$2:$G$10000,$A5,引用修正!$F$2:$F$10000,K$1,引用修正!$H$2:$H$10000,"",引用修正!$I$2:$I$10000,"")</f>
        <v>0</v>
      </c>
      <c r="L5" s="54">
        <f>SUMIFS(引用修正!$C$2:$C$10000,引用修正!$G$2:$G$10000,$A5,引用修正!$F$2:$F$10000,L$1,引用修正!$H$2:$H$10000,"",引用修正!$I$2:$I$10000,"")</f>
        <v>0</v>
      </c>
      <c r="M5" s="54">
        <f>SUMIFS(引用修正!$C$2:$C$10000,引用修正!$G$2:$G$10000,$A5,引用修正!$F$2:$F$10000,M$1,引用修正!$H$2:$H$10000,"",引用修正!$I$2:$I$10000,"")</f>
        <v>0</v>
      </c>
    </row>
    <row r="6" s="54" customFormat="1" spans="1:13">
      <c r="A6" s="56" t="s">
        <v>8011</v>
      </c>
      <c r="B6" s="54">
        <f>SUMIFS(引用修正!$C$2:$C$10000,引用修正!$G$2:$G$10000,$A6,引用修正!$F$2:$F$10000,B$1,引用修正!$H$2:$H$10000,"",引用修正!$I$2:$I$10000,"")</f>
        <v>0</v>
      </c>
      <c r="C6" s="54">
        <f>SUMIFS(引用修正!$C$2:$C$10000,引用修正!$G$2:$G$10000,$A6,引用修正!$F$2:$F$10000,C$1,引用修正!$H$2:$H$10000,"",引用修正!$I$2:$I$10000,"")</f>
        <v>0</v>
      </c>
      <c r="D6" s="54">
        <f>SUMIFS(引用修正!$C$2:$C$10000,引用修正!$G$2:$G$10000,$A6,引用修正!$F$2:$F$10000,D$1,引用修正!$H$2:$H$10000,"",引用修正!$I$2:$I$10000,"")</f>
        <v>0</v>
      </c>
      <c r="E6" s="54">
        <f>SUMIFS(引用修正!$C$2:$C$10000,引用修正!$G$2:$G$10000,$A6,引用修正!$F$2:$F$10000,E$1,引用修正!$H$2:$H$10000,"",引用修正!$I$2:$I$10000,"")</f>
        <v>0</v>
      </c>
      <c r="F6" s="54">
        <f>SUMIFS(引用修正!$C$2:$C$10000,引用修正!$G$2:$G$10000,$A6,引用修正!$F$2:$F$10000,F$1,引用修正!$H$2:$H$10000,"",引用修正!$I$2:$I$10000,"")</f>
        <v>0</v>
      </c>
      <c r="G6" s="54">
        <f>SUMIFS(引用修正!$C$2:$C$10000,引用修正!$G$2:$G$10000,$A6,引用修正!$F$2:$F$10000,G$1,引用修正!$H$2:$H$10000,"",引用修正!$I$2:$I$10000,"")</f>
        <v>0</v>
      </c>
      <c r="H6" s="54">
        <f>SUMIFS(引用修正!$C$2:$C$10000,引用修正!$G$2:$G$10000,$A6,引用修正!$F$2:$F$10000,H$1,引用修正!$H$2:$H$10000,"",引用修正!$I$2:$I$10000,"")</f>
        <v>0</v>
      </c>
      <c r="I6" s="54">
        <f>SUMIFS(引用修正!$C$2:$C$10000,引用修正!$G$2:$G$10000,$A6,引用修正!$F$2:$F$10000,I$1,引用修正!$H$2:$H$10000,"",引用修正!$I$2:$I$10000,"")</f>
        <v>0</v>
      </c>
      <c r="J6" s="54">
        <f>SUMIFS(引用修正!$C$2:$C$10000,引用修正!$G$2:$G$10000,$A6,引用修正!$F$2:$F$10000,J$1,引用修正!$H$2:$H$10000,"",引用修正!$I$2:$I$10000,"")</f>
        <v>0</v>
      </c>
      <c r="K6" s="54">
        <f>SUMIFS(引用修正!$C$2:$C$10000,引用修正!$G$2:$G$10000,$A6,引用修正!$F$2:$F$10000,K$1,引用修正!$H$2:$H$10000,"",引用修正!$I$2:$I$10000,"")</f>
        <v>0</v>
      </c>
      <c r="L6" s="54">
        <f>SUMIFS(引用修正!$C$2:$C$10000,引用修正!$G$2:$G$10000,$A6,引用修正!$F$2:$F$10000,L$1,引用修正!$H$2:$H$10000,"",引用修正!$I$2:$I$10000,"")</f>
        <v>0</v>
      </c>
      <c r="M6" s="54">
        <f>SUMIFS(引用修正!$C$2:$C$10000,引用修正!$G$2:$G$10000,$A6,引用修正!$F$2:$F$10000,M$1,引用修正!$H$2:$H$10000,"",引用修正!$I$2:$I$10000,"")</f>
        <v>0</v>
      </c>
    </row>
    <row r="7" s="54" customFormat="1" spans="1:13">
      <c r="A7" s="56" t="s">
        <v>8012</v>
      </c>
      <c r="B7" s="54">
        <f>SUMIFS(引用修正!$C$2:$C$10000,引用修正!$G$2:$G$10000,$A7,引用修正!$F$2:$F$10000,B$1,引用修正!$H$2:$H$10000,"",引用修正!$I$2:$I$10000,"")</f>
        <v>0</v>
      </c>
      <c r="C7" s="54">
        <f>SUMIFS(引用修正!$C$2:$C$10000,引用修正!$G$2:$G$10000,$A7,引用修正!$F$2:$F$10000,C$1,引用修正!$H$2:$H$10000,"",引用修正!$I$2:$I$10000,"")</f>
        <v>0</v>
      </c>
      <c r="D7" s="54">
        <f>SUMIFS(引用修正!$C$2:$C$10000,引用修正!$G$2:$G$10000,$A7,引用修正!$F$2:$F$10000,D$1,引用修正!$H$2:$H$10000,"",引用修正!$I$2:$I$10000,"")</f>
        <v>0</v>
      </c>
      <c r="E7" s="54">
        <f>SUMIFS(引用修正!$C$2:$C$10000,引用修正!$G$2:$G$10000,$A7,引用修正!$F$2:$F$10000,E$1,引用修正!$H$2:$H$10000,"",引用修正!$I$2:$I$10000,"")</f>
        <v>0</v>
      </c>
      <c r="F7" s="54">
        <f>SUMIFS(引用修正!$C$2:$C$10000,引用修正!$G$2:$G$10000,$A7,引用修正!$F$2:$F$10000,F$1,引用修正!$H$2:$H$10000,"",引用修正!$I$2:$I$10000,"")</f>
        <v>0</v>
      </c>
      <c r="G7" s="54">
        <f>SUMIFS(引用修正!$C$2:$C$10000,引用修正!$G$2:$G$10000,$A7,引用修正!$F$2:$F$10000,G$1,引用修正!$H$2:$H$10000,"",引用修正!$I$2:$I$10000,"")</f>
        <v>0</v>
      </c>
      <c r="H7" s="54">
        <f>SUMIFS(引用修正!$C$2:$C$10000,引用修正!$G$2:$G$10000,$A7,引用修正!$F$2:$F$10000,H$1,引用修正!$H$2:$H$10000,"",引用修正!$I$2:$I$10000,"")</f>
        <v>0</v>
      </c>
      <c r="I7" s="54">
        <f>SUMIFS(引用修正!$C$2:$C$10000,引用修正!$G$2:$G$10000,$A7,引用修正!$F$2:$F$10000,I$1,引用修正!$H$2:$H$10000,"",引用修正!$I$2:$I$10000,"")</f>
        <v>0</v>
      </c>
      <c r="J7" s="54">
        <f>SUMIFS(引用修正!$C$2:$C$10000,引用修正!$G$2:$G$10000,$A7,引用修正!$F$2:$F$10000,J$1,引用修正!$H$2:$H$10000,"",引用修正!$I$2:$I$10000,"")</f>
        <v>0</v>
      </c>
      <c r="K7" s="54">
        <f>SUMIFS(引用修正!$C$2:$C$10000,引用修正!$G$2:$G$10000,$A7,引用修正!$F$2:$F$10000,K$1,引用修正!$H$2:$H$10000,"",引用修正!$I$2:$I$10000,"")</f>
        <v>0</v>
      </c>
      <c r="L7" s="54">
        <f>SUMIFS(引用修正!$C$2:$C$10000,引用修正!$G$2:$G$10000,$A7,引用修正!$F$2:$F$10000,L$1,引用修正!$H$2:$H$10000,"",引用修正!$I$2:$I$10000,"")</f>
        <v>0</v>
      </c>
      <c r="M7" s="54">
        <f>SUMIFS(引用修正!$C$2:$C$10000,引用修正!$G$2:$G$10000,$A7,引用修正!$F$2:$F$10000,M$1,引用修正!$H$2:$H$10000,"",引用修正!$I$2:$I$10000,"")</f>
        <v>0</v>
      </c>
    </row>
    <row r="8" s="54" customFormat="1" spans="1:13">
      <c r="A8" s="56" t="s">
        <v>6301</v>
      </c>
      <c r="B8" s="54">
        <f>SUMIFS(引用修正!$C$2:$C$10000,引用修正!$G$2:$G$10000,$A8,引用修正!$F$2:$F$10000,B$1,引用修正!$H$2:$H$10000,"",引用修正!$I$2:$I$10000,"")</f>
        <v>0</v>
      </c>
      <c r="C8" s="54">
        <f>SUMIFS(引用修正!$C$2:$C$10000,引用修正!$G$2:$G$10000,$A8,引用修正!$F$2:$F$10000,C$1,引用修正!$H$2:$H$10000,"",引用修正!$I$2:$I$10000,"")</f>
        <v>0</v>
      </c>
      <c r="D8" s="54">
        <f>SUMIFS(引用修正!$C$2:$C$10000,引用修正!$G$2:$G$10000,$A8,引用修正!$F$2:$F$10000,D$1,引用修正!$H$2:$H$10000,"",引用修正!$I$2:$I$10000,"")</f>
        <v>5000</v>
      </c>
      <c r="E8" s="54">
        <f>SUMIFS(引用修正!$C$2:$C$10000,引用修正!$G$2:$G$10000,$A8,引用修正!$F$2:$F$10000,E$1,引用修正!$H$2:$H$10000,"",引用修正!$I$2:$I$10000,"")</f>
        <v>0</v>
      </c>
      <c r="F8" s="54">
        <f>SUMIFS(引用修正!$C$2:$C$10000,引用修正!$G$2:$G$10000,$A8,引用修正!$F$2:$F$10000,F$1,引用修正!$H$2:$H$10000,"",引用修正!$I$2:$I$10000,"")</f>
        <v>0</v>
      </c>
      <c r="G8" s="54">
        <f>SUMIFS(引用修正!$C$2:$C$10000,引用修正!$G$2:$G$10000,$A8,引用修正!$F$2:$F$10000,G$1,引用修正!$H$2:$H$10000,"",引用修正!$I$2:$I$10000,"")</f>
        <v>2000</v>
      </c>
      <c r="H8" s="54">
        <f>SUMIFS(引用修正!$C$2:$C$10000,引用修正!$G$2:$G$10000,$A8,引用修正!$F$2:$F$10000,H$1,引用修正!$H$2:$H$10000,"",引用修正!$I$2:$I$10000,"")</f>
        <v>0</v>
      </c>
      <c r="I8" s="54">
        <f>SUMIFS(引用修正!$C$2:$C$10000,引用修正!$G$2:$G$10000,$A8,引用修正!$F$2:$F$10000,I$1,引用修正!$H$2:$H$10000,"",引用修正!$I$2:$I$10000,"")</f>
        <v>0</v>
      </c>
      <c r="J8" s="54">
        <f>SUMIFS(引用修正!$C$2:$C$10000,引用修正!$G$2:$G$10000,$A8,引用修正!$F$2:$F$10000,J$1,引用修正!$H$2:$H$10000,"",引用修正!$I$2:$I$10000,"")</f>
        <v>0</v>
      </c>
      <c r="K8" s="54">
        <f>SUMIFS(引用修正!$C$2:$C$10000,引用修正!$G$2:$G$10000,$A8,引用修正!$F$2:$F$10000,K$1,引用修正!$H$2:$H$10000,"",引用修正!$I$2:$I$10000,"")</f>
        <v>0</v>
      </c>
      <c r="L8" s="54">
        <f>SUMIFS(引用修正!$C$2:$C$10000,引用修正!$G$2:$G$10000,$A8,引用修正!$F$2:$F$10000,L$1,引用修正!$H$2:$H$10000,"",引用修正!$I$2:$I$10000,"")</f>
        <v>0</v>
      </c>
      <c r="M8" s="54">
        <f>SUMIFS(引用修正!$C$2:$C$10000,引用修正!$G$2:$G$10000,$A8,引用修正!$F$2:$F$10000,M$1,引用修正!$H$2:$H$10000,"",引用修正!$I$2:$I$10000,"")</f>
        <v>0</v>
      </c>
    </row>
    <row r="9" s="54" customFormat="1" spans="1:13">
      <c r="A9" s="56" t="s">
        <v>8013</v>
      </c>
      <c r="B9" s="54">
        <f>SUMIFS(引用修正!$C$2:$C$10000,引用修正!$G$2:$G$10000,$A9,引用修正!$F$2:$F$10000,B$1,引用修正!$H$2:$H$10000,"",引用修正!$I$2:$I$10000,"")</f>
        <v>0</v>
      </c>
      <c r="C9" s="54">
        <f>SUMIFS(引用修正!$C$2:$C$10000,引用修正!$G$2:$G$10000,$A9,引用修正!$F$2:$F$10000,C$1,引用修正!$H$2:$H$10000,"",引用修正!$I$2:$I$10000,"")</f>
        <v>0</v>
      </c>
      <c r="D9" s="54">
        <f>SUMIFS(引用修正!$C$2:$C$10000,引用修正!$G$2:$G$10000,$A9,引用修正!$F$2:$F$10000,D$1,引用修正!$H$2:$H$10000,"",引用修正!$I$2:$I$10000,"")</f>
        <v>0</v>
      </c>
      <c r="E9" s="54">
        <f>SUMIFS(引用修正!$C$2:$C$10000,引用修正!$G$2:$G$10000,$A9,引用修正!$F$2:$F$10000,E$1,引用修正!$H$2:$H$10000,"",引用修正!$I$2:$I$10000,"")</f>
        <v>0</v>
      </c>
      <c r="F9" s="54">
        <f>SUMIFS(引用修正!$C$2:$C$10000,引用修正!$G$2:$G$10000,$A9,引用修正!$F$2:$F$10000,F$1,引用修正!$H$2:$H$10000,"",引用修正!$I$2:$I$10000,"")</f>
        <v>0</v>
      </c>
      <c r="G9" s="54">
        <f>SUMIFS(引用修正!$C$2:$C$10000,引用修正!$G$2:$G$10000,$A9,引用修正!$F$2:$F$10000,G$1,引用修正!$H$2:$H$10000,"",引用修正!$I$2:$I$10000,"")</f>
        <v>0</v>
      </c>
      <c r="H9" s="54">
        <f>SUMIFS(引用修正!$C$2:$C$10000,引用修正!$G$2:$G$10000,$A9,引用修正!$F$2:$F$10000,H$1,引用修正!$H$2:$H$10000,"",引用修正!$I$2:$I$10000,"")</f>
        <v>0</v>
      </c>
      <c r="I9" s="54">
        <f>SUMIFS(引用修正!$C$2:$C$10000,引用修正!$G$2:$G$10000,$A9,引用修正!$F$2:$F$10000,I$1,引用修正!$H$2:$H$10000,"",引用修正!$I$2:$I$10000,"")</f>
        <v>0</v>
      </c>
      <c r="J9" s="54">
        <f>SUMIFS(引用修正!$C$2:$C$10000,引用修正!$G$2:$G$10000,$A9,引用修正!$F$2:$F$10000,J$1,引用修正!$H$2:$H$10000,"",引用修正!$I$2:$I$10000,"")</f>
        <v>0</v>
      </c>
      <c r="K9" s="54">
        <f>SUMIFS(引用修正!$C$2:$C$10000,引用修正!$G$2:$G$10000,$A9,引用修正!$F$2:$F$10000,K$1,引用修正!$H$2:$H$10000,"",引用修正!$I$2:$I$10000,"")</f>
        <v>0</v>
      </c>
      <c r="L9" s="54">
        <f>SUMIFS(引用修正!$C$2:$C$10000,引用修正!$G$2:$G$10000,$A9,引用修正!$F$2:$F$10000,L$1,引用修正!$H$2:$H$10000,"",引用修正!$I$2:$I$10000,"")</f>
        <v>0</v>
      </c>
      <c r="M9" s="54">
        <f>SUMIFS(引用修正!$C$2:$C$10000,引用修正!$G$2:$G$10000,$A9,引用修正!$F$2:$F$10000,M$1,引用修正!$H$2:$H$10000,"",引用修正!$I$2:$I$10000,"")</f>
        <v>0</v>
      </c>
    </row>
    <row r="10" s="54" customFormat="1" spans="1:13">
      <c r="A10" s="57" t="s">
        <v>5927</v>
      </c>
      <c r="B10" s="54">
        <f>SUMIFS(引用修正!$C$2:$C$10000,引用修正!$G$2:$G$10000,$A10,引用修正!$F$2:$F$10000,B$1,引用修正!$H$2:$H$10000,"",引用修正!$I$2:$I$10000,"")</f>
        <v>0</v>
      </c>
      <c r="C10" s="54">
        <f>SUMIFS(引用修正!$C$2:$C$10000,引用修正!$G$2:$G$10000,$A10,引用修正!$F$2:$F$10000,C$1,引用修正!$H$2:$H$10000,"",引用修正!$I$2:$I$10000,"")</f>
        <v>0</v>
      </c>
      <c r="D10" s="54">
        <f>SUMIFS(引用修正!$C$2:$C$10000,引用修正!$G$2:$G$10000,$A10,引用修正!$F$2:$F$10000,D$1,引用修正!$H$2:$H$10000,"",引用修正!$I$2:$I$10000,"")</f>
        <v>0</v>
      </c>
      <c r="E10" s="54">
        <f>SUMIFS(引用修正!$C$2:$C$10000,引用修正!$G$2:$G$10000,$A10,引用修正!$F$2:$F$10000,E$1,引用修正!$H$2:$H$10000,"",引用修正!$I$2:$I$10000,"")</f>
        <v>247483.48</v>
      </c>
      <c r="F10" s="54">
        <f>SUMIFS(引用修正!$C$2:$C$10000,引用修正!$G$2:$G$10000,$A10,引用修正!$F$2:$F$10000,F$1,引用修正!$H$2:$H$10000,"",引用修正!$I$2:$I$10000,"")</f>
        <v>0</v>
      </c>
      <c r="G10" s="54">
        <f>SUMIFS(引用修正!$C$2:$C$10000,引用修正!$G$2:$G$10000,$A10,引用修正!$F$2:$F$10000,G$1,引用修正!$H$2:$H$10000,"",引用修正!$I$2:$I$10000,"")</f>
        <v>0</v>
      </c>
      <c r="H10" s="54">
        <f>SUMIFS(引用修正!$C$2:$C$10000,引用修正!$G$2:$G$10000,$A10,引用修正!$F$2:$F$10000,H$1,引用修正!$H$2:$H$10000,"",引用修正!$I$2:$I$10000,"")</f>
        <v>0</v>
      </c>
      <c r="I10" s="54">
        <f>SUMIFS(引用修正!$C$2:$C$10000,引用修正!$G$2:$G$10000,$A10,引用修正!$F$2:$F$10000,I$1,引用修正!$H$2:$H$10000,"",引用修正!$I$2:$I$10000,"")</f>
        <v>24755.76</v>
      </c>
      <c r="J10" s="54">
        <f>SUMIFS(引用修正!$C$2:$C$10000,引用修正!$G$2:$G$10000,$A10,引用修正!$F$2:$F$10000,J$1,引用修正!$H$2:$H$10000,"",引用修正!$I$2:$I$10000,"")</f>
        <v>0</v>
      </c>
      <c r="K10" s="54">
        <f>SUMIFS(引用修正!$C$2:$C$10000,引用修正!$G$2:$G$10000,$A10,引用修正!$F$2:$F$10000,K$1,引用修正!$H$2:$H$10000,"",引用修正!$I$2:$I$10000,"")</f>
        <v>0</v>
      </c>
      <c r="L10" s="54">
        <f>SUMIFS(引用修正!$C$2:$C$10000,引用修正!$G$2:$G$10000,$A10,引用修正!$F$2:$F$10000,L$1,引用修正!$H$2:$H$10000,"",引用修正!$I$2:$I$10000,"")</f>
        <v>0</v>
      </c>
      <c r="M10" s="54">
        <f>SUMIFS(引用修正!$C$2:$C$10000,引用修正!$G$2:$G$10000,$A10,引用修正!$F$2:$F$10000,M$1,引用修正!$H$2:$H$10000,"",引用修正!$I$2:$I$10000,"")</f>
        <v>0</v>
      </c>
    </row>
    <row r="11" s="54" customFormat="1" spans="1:13">
      <c r="A11" s="56" t="s">
        <v>5944</v>
      </c>
      <c r="B11" s="54">
        <f>SUMIFS(引用修正!$C$2:$C$10000,引用修正!$G$2:$G$10000,$A11,引用修正!$F$2:$F$10000,B$1,引用修正!$H$2:$H$10000,"",引用修正!$I$2:$I$10000,"")</f>
        <v>706872</v>
      </c>
      <c r="C11" s="54">
        <f>SUMIFS(引用修正!$C$2:$C$10000,引用修正!$G$2:$G$10000,$A11,引用修正!$F$2:$F$10000,C$1,引用修正!$H$2:$H$10000,"",引用修正!$I$2:$I$10000,"")</f>
        <v>0</v>
      </c>
      <c r="D11" s="54">
        <f>SUMIFS(引用修正!$C$2:$C$10000,引用修正!$G$2:$G$10000,$A11,引用修正!$F$2:$F$10000,D$1,引用修正!$H$2:$H$10000,"",引用修正!$I$2:$I$10000,"")</f>
        <v>0</v>
      </c>
      <c r="E11" s="54">
        <f>SUMIFS(引用修正!$C$2:$C$10000,引用修正!$G$2:$G$10000,$A11,引用修正!$F$2:$F$10000,E$1,引用修正!$H$2:$H$10000,"",引用修正!$I$2:$I$10000,"")</f>
        <v>467032.1</v>
      </c>
      <c r="F11" s="54">
        <f>SUMIFS(引用修正!$C$2:$C$10000,引用修正!$G$2:$G$10000,$A11,引用修正!$F$2:$F$10000,F$1,引用修正!$H$2:$H$10000,"",引用修正!$I$2:$I$10000,"")</f>
        <v>0</v>
      </c>
      <c r="G11" s="54">
        <f>SUMIFS(引用修正!$C$2:$C$10000,引用修正!$G$2:$G$10000,$A11,引用修正!$F$2:$F$10000,G$1,引用修正!$H$2:$H$10000,"",引用修正!$I$2:$I$10000,"")</f>
        <v>580376.45</v>
      </c>
      <c r="H11" s="54">
        <f>SUMIFS(引用修正!$C$2:$C$10000,引用修正!$G$2:$G$10000,$A11,引用修正!$F$2:$F$10000,H$1,引用修正!$H$2:$H$10000,"",引用修正!$I$2:$I$10000,"")</f>
        <v>915288.12</v>
      </c>
      <c r="I11" s="54">
        <f>SUMIFS(引用修正!$C$2:$C$10000,引用修正!$G$2:$G$10000,$A11,引用修正!$F$2:$F$10000,I$1,引用修正!$H$2:$H$10000,"",引用修正!$I$2:$I$10000,"")</f>
        <v>1051881.15</v>
      </c>
      <c r="J11" s="54">
        <f>SUMIFS(引用修正!$C$2:$C$10000,引用修正!$G$2:$G$10000,$A11,引用修正!$F$2:$F$10000,J$1,引用修正!$H$2:$H$10000,"",引用修正!$I$2:$I$10000,"")</f>
        <v>0</v>
      </c>
      <c r="K11" s="54">
        <f>SUMIFS(引用修正!$C$2:$C$10000,引用修正!$G$2:$G$10000,$A11,引用修正!$F$2:$F$10000,K$1,引用修正!$H$2:$H$10000,"",引用修正!$I$2:$I$10000,"")</f>
        <v>0</v>
      </c>
      <c r="L11" s="54">
        <f>SUMIFS(引用修正!$C$2:$C$10000,引用修正!$G$2:$G$10000,$A11,引用修正!$F$2:$F$10000,L$1,引用修正!$H$2:$H$10000,"",引用修正!$I$2:$I$10000,"")</f>
        <v>0</v>
      </c>
      <c r="M11" s="54">
        <f>SUMIFS(引用修正!$C$2:$C$10000,引用修正!$G$2:$G$10000,$A11,引用修正!$F$2:$F$10000,M$1,引用修正!$H$2:$H$10000,"",引用修正!$I$2:$I$10000,"")</f>
        <v>0</v>
      </c>
    </row>
    <row r="12" s="54" customFormat="1" spans="1:13">
      <c r="A12" s="56" t="s">
        <v>8014</v>
      </c>
      <c r="B12" s="54">
        <f>SUMIFS(引用修正!$C$2:$C$10000,引用修正!$G$2:$G$10000,$A12,引用修正!$F$2:$F$10000,B$1,引用修正!$H$2:$H$10000,"",引用修正!$I$2:$I$10000,"")</f>
        <v>0</v>
      </c>
      <c r="C12" s="54">
        <f>SUMIFS(引用修正!$C$2:$C$10000,引用修正!$G$2:$G$10000,$A12,引用修正!$F$2:$F$10000,C$1,引用修正!$H$2:$H$10000,"",引用修正!$I$2:$I$10000,"")</f>
        <v>0</v>
      </c>
      <c r="D12" s="54">
        <f>SUMIFS(引用修正!$C$2:$C$10000,引用修正!$G$2:$G$10000,$A12,引用修正!$F$2:$F$10000,D$1,引用修正!$H$2:$H$10000,"",引用修正!$I$2:$I$10000,"")</f>
        <v>0</v>
      </c>
      <c r="E12" s="54">
        <f>SUMIFS(引用修正!$C$2:$C$10000,引用修正!$G$2:$G$10000,$A12,引用修正!$F$2:$F$10000,E$1,引用修正!$H$2:$H$10000,"",引用修正!$I$2:$I$10000,"")</f>
        <v>0</v>
      </c>
      <c r="F12" s="54">
        <f>SUMIFS(引用修正!$C$2:$C$10000,引用修正!$G$2:$G$10000,$A12,引用修正!$F$2:$F$10000,F$1,引用修正!$H$2:$H$10000,"",引用修正!$I$2:$I$10000,"")</f>
        <v>0</v>
      </c>
      <c r="G12" s="54">
        <f>SUMIFS(引用修正!$C$2:$C$10000,引用修正!$G$2:$G$10000,$A12,引用修正!$F$2:$F$10000,G$1,引用修正!$H$2:$H$10000,"",引用修正!$I$2:$I$10000,"")</f>
        <v>0</v>
      </c>
      <c r="H12" s="54">
        <f>SUMIFS(引用修正!$C$2:$C$10000,引用修正!$G$2:$G$10000,$A12,引用修正!$F$2:$F$10000,H$1,引用修正!$H$2:$H$10000,"",引用修正!$I$2:$I$10000,"")</f>
        <v>0</v>
      </c>
      <c r="I12" s="54">
        <f>SUMIFS(引用修正!$C$2:$C$10000,引用修正!$G$2:$G$10000,$A12,引用修正!$F$2:$F$10000,I$1,引用修正!$H$2:$H$10000,"",引用修正!$I$2:$I$10000,"")</f>
        <v>0</v>
      </c>
      <c r="J12" s="54">
        <f>SUMIFS(引用修正!$C$2:$C$10000,引用修正!$G$2:$G$10000,$A12,引用修正!$F$2:$F$10000,J$1,引用修正!$H$2:$H$10000,"",引用修正!$I$2:$I$10000,"")</f>
        <v>0</v>
      </c>
      <c r="K12" s="54">
        <f>SUMIFS(引用修正!$C$2:$C$10000,引用修正!$G$2:$G$10000,$A12,引用修正!$F$2:$F$10000,K$1,引用修正!$H$2:$H$10000,"",引用修正!$I$2:$I$10000,"")</f>
        <v>0</v>
      </c>
      <c r="L12" s="54">
        <f>SUMIFS(引用修正!$C$2:$C$10000,引用修正!$G$2:$G$10000,$A12,引用修正!$F$2:$F$10000,L$1,引用修正!$H$2:$H$10000,"",引用修正!$I$2:$I$10000,"")</f>
        <v>0</v>
      </c>
      <c r="M12" s="54">
        <f>SUMIFS(引用修正!$C$2:$C$10000,引用修正!$G$2:$G$10000,$A12,引用修正!$F$2:$F$10000,M$1,引用修正!$H$2:$H$10000,"",引用修正!$I$2:$I$10000,"")</f>
        <v>0</v>
      </c>
    </row>
    <row r="13" s="54" customFormat="1" spans="1:13">
      <c r="A13" s="56" t="s">
        <v>8015</v>
      </c>
      <c r="B13" s="54">
        <f>SUMIFS(引用修正!$C$2:$C$10000,引用修正!$G$2:$G$10000,$A13,引用修正!$F$2:$F$10000,B$1,引用修正!$H$2:$H$10000,"",引用修正!$I$2:$I$10000,"")</f>
        <v>0</v>
      </c>
      <c r="C13" s="54">
        <f>SUMIFS(引用修正!$C$2:$C$10000,引用修正!$G$2:$G$10000,$A13,引用修正!$F$2:$F$10000,C$1,引用修正!$H$2:$H$10000,"",引用修正!$I$2:$I$10000,"")</f>
        <v>0</v>
      </c>
      <c r="D13" s="54">
        <f>SUMIFS(引用修正!$C$2:$C$10000,引用修正!$G$2:$G$10000,$A13,引用修正!$F$2:$F$10000,D$1,引用修正!$H$2:$H$10000,"",引用修正!$I$2:$I$10000,"")</f>
        <v>0</v>
      </c>
      <c r="E13" s="54">
        <f>SUMIFS(引用修正!$C$2:$C$10000,引用修正!$G$2:$G$10000,$A13,引用修正!$F$2:$F$10000,E$1,引用修正!$H$2:$H$10000,"",引用修正!$I$2:$I$10000,"")</f>
        <v>0</v>
      </c>
      <c r="F13" s="54">
        <f>SUMIFS(引用修正!$C$2:$C$10000,引用修正!$G$2:$G$10000,$A13,引用修正!$F$2:$F$10000,F$1,引用修正!$H$2:$H$10000,"",引用修正!$I$2:$I$10000,"")</f>
        <v>0</v>
      </c>
      <c r="G13" s="54">
        <f>SUMIFS(引用修正!$C$2:$C$10000,引用修正!$G$2:$G$10000,$A13,引用修正!$F$2:$F$10000,G$1,引用修正!$H$2:$H$10000,"",引用修正!$I$2:$I$10000,"")</f>
        <v>0</v>
      </c>
      <c r="H13" s="54">
        <f>SUMIFS(引用修正!$C$2:$C$10000,引用修正!$G$2:$G$10000,$A13,引用修正!$F$2:$F$10000,H$1,引用修正!$H$2:$H$10000,"",引用修正!$I$2:$I$10000,"")</f>
        <v>0</v>
      </c>
      <c r="I13" s="54">
        <f>SUMIFS(引用修正!$C$2:$C$10000,引用修正!$G$2:$G$10000,$A13,引用修正!$F$2:$F$10000,I$1,引用修正!$H$2:$H$10000,"",引用修正!$I$2:$I$10000,"")</f>
        <v>0</v>
      </c>
      <c r="J13" s="54">
        <f>SUMIFS(引用修正!$C$2:$C$10000,引用修正!$G$2:$G$10000,$A13,引用修正!$F$2:$F$10000,J$1,引用修正!$H$2:$H$10000,"",引用修正!$I$2:$I$10000,"")</f>
        <v>0</v>
      </c>
      <c r="K13" s="54">
        <f>SUMIFS(引用修正!$C$2:$C$10000,引用修正!$G$2:$G$10000,$A13,引用修正!$F$2:$F$10000,K$1,引用修正!$H$2:$H$10000,"",引用修正!$I$2:$I$10000,"")</f>
        <v>0</v>
      </c>
      <c r="L13" s="54">
        <f>SUMIFS(引用修正!$C$2:$C$10000,引用修正!$G$2:$G$10000,$A13,引用修正!$F$2:$F$10000,L$1,引用修正!$H$2:$H$10000,"",引用修正!$I$2:$I$10000,"")</f>
        <v>0</v>
      </c>
      <c r="M13" s="54">
        <f>SUMIFS(引用修正!$C$2:$C$10000,引用修正!$G$2:$G$10000,$A13,引用修正!$F$2:$F$10000,M$1,引用修正!$H$2:$H$10000,"",引用修正!$I$2:$I$10000,"")</f>
        <v>0</v>
      </c>
    </row>
    <row r="14" s="54" customFormat="1" spans="1:13">
      <c r="A14" s="56" t="s">
        <v>7074</v>
      </c>
      <c r="B14" s="54">
        <f>SUMIFS(引用修正!$C$2:$C$10000,引用修正!$G$2:$G$10000,$A14,引用修正!$F$2:$F$10000,B$1,引用修正!$H$2:$H$10000,"",引用修正!$I$2:$I$10000,"")</f>
        <v>23146</v>
      </c>
      <c r="C14" s="54">
        <f>SUMIFS(引用修正!$C$2:$C$10000,引用修正!$G$2:$G$10000,$A14,引用修正!$F$2:$F$10000,C$1,引用修正!$H$2:$H$10000,"",引用修正!$I$2:$I$10000,"")</f>
        <v>0</v>
      </c>
      <c r="D14" s="54">
        <f>SUMIFS(引用修正!$C$2:$C$10000,引用修正!$G$2:$G$10000,$A14,引用修正!$F$2:$F$10000,D$1,引用修正!$H$2:$H$10000,"",引用修正!$I$2:$I$10000,"")</f>
        <v>0</v>
      </c>
      <c r="E14" s="54">
        <f>SUMIFS(引用修正!$C$2:$C$10000,引用修正!$G$2:$G$10000,$A14,引用修正!$F$2:$F$10000,E$1,引用修正!$H$2:$H$10000,"",引用修正!$I$2:$I$10000,"")</f>
        <v>0</v>
      </c>
      <c r="F14" s="54">
        <f>SUMIFS(引用修正!$C$2:$C$10000,引用修正!$G$2:$G$10000,$A14,引用修正!$F$2:$F$10000,F$1,引用修正!$H$2:$H$10000,"",引用修正!$I$2:$I$10000,"")</f>
        <v>0</v>
      </c>
      <c r="G14" s="54">
        <f>SUMIFS(引用修正!$C$2:$C$10000,引用修正!$G$2:$G$10000,$A14,引用修正!$F$2:$F$10000,G$1,引用修正!$H$2:$H$10000,"",引用修正!$I$2:$I$10000,"")</f>
        <v>0</v>
      </c>
      <c r="H14" s="54">
        <f>SUMIFS(引用修正!$C$2:$C$10000,引用修正!$G$2:$G$10000,$A14,引用修正!$F$2:$F$10000,H$1,引用修正!$H$2:$H$10000,"",引用修正!$I$2:$I$10000,"")</f>
        <v>0</v>
      </c>
      <c r="I14" s="54">
        <f>SUMIFS(引用修正!$C$2:$C$10000,引用修正!$G$2:$G$10000,$A14,引用修正!$F$2:$F$10000,I$1,引用修正!$H$2:$H$10000,"",引用修正!$I$2:$I$10000,"")</f>
        <v>0</v>
      </c>
      <c r="J14" s="54">
        <f>SUMIFS(引用修正!$C$2:$C$10000,引用修正!$G$2:$G$10000,$A14,引用修正!$F$2:$F$10000,J$1,引用修正!$H$2:$H$10000,"",引用修正!$I$2:$I$10000,"")</f>
        <v>0</v>
      </c>
      <c r="K14" s="54">
        <f>SUMIFS(引用修正!$C$2:$C$10000,引用修正!$G$2:$G$10000,$A14,引用修正!$F$2:$F$10000,K$1,引用修正!$H$2:$H$10000,"",引用修正!$I$2:$I$10000,"")</f>
        <v>0</v>
      </c>
      <c r="L14" s="54">
        <f>SUMIFS(引用修正!$C$2:$C$10000,引用修正!$G$2:$G$10000,$A14,引用修正!$F$2:$F$10000,L$1,引用修正!$H$2:$H$10000,"",引用修正!$I$2:$I$10000,"")</f>
        <v>0</v>
      </c>
      <c r="M14" s="54">
        <f>SUMIFS(引用修正!$C$2:$C$10000,引用修正!$G$2:$G$10000,$A14,引用修正!$F$2:$F$10000,M$1,引用修正!$H$2:$H$10000,"",引用修正!$I$2:$I$10000,"")</f>
        <v>0</v>
      </c>
    </row>
    <row r="15" s="54" customFormat="1" spans="1:13">
      <c r="A15" s="56" t="s">
        <v>6980</v>
      </c>
      <c r="B15" s="54">
        <f>SUMIFS(引用修正!$C$2:$C$10000,引用修正!$G$2:$G$10000,$A15,引用修正!$F$2:$F$10000,B$1,引用修正!$H$2:$H$10000,"",引用修正!$I$2:$I$10000,"")</f>
        <v>0</v>
      </c>
      <c r="C15" s="54">
        <f>SUMIFS(引用修正!$C$2:$C$10000,引用修正!$G$2:$G$10000,$A15,引用修正!$F$2:$F$10000,C$1,引用修正!$H$2:$H$10000,"",引用修正!$I$2:$I$10000,"")</f>
        <v>0</v>
      </c>
      <c r="D15" s="54">
        <f>SUMIFS(引用修正!$C$2:$C$10000,引用修正!$G$2:$G$10000,$A15,引用修正!$F$2:$F$10000,D$1,引用修正!$H$2:$H$10000,"",引用修正!$I$2:$I$10000,"")</f>
        <v>40123.41</v>
      </c>
      <c r="E15" s="54">
        <f>SUMIFS(引用修正!$C$2:$C$10000,引用修正!$G$2:$G$10000,$A15,引用修正!$F$2:$F$10000,E$1,引用修正!$H$2:$H$10000,"",引用修正!$I$2:$I$10000,"")</f>
        <v>0</v>
      </c>
      <c r="F15" s="54">
        <f>SUMIFS(引用修正!$C$2:$C$10000,引用修正!$G$2:$G$10000,$A15,引用修正!$F$2:$F$10000,F$1,引用修正!$H$2:$H$10000,"",引用修正!$I$2:$I$10000,"")</f>
        <v>0</v>
      </c>
      <c r="G15" s="54">
        <f>SUMIFS(引用修正!$C$2:$C$10000,引用修正!$G$2:$G$10000,$A15,引用修正!$F$2:$F$10000,G$1,引用修正!$H$2:$H$10000,"",引用修正!$I$2:$I$10000,"")</f>
        <v>0</v>
      </c>
      <c r="H15" s="54">
        <f>SUMIFS(引用修正!$C$2:$C$10000,引用修正!$G$2:$G$10000,$A15,引用修正!$F$2:$F$10000,H$1,引用修正!$H$2:$H$10000,"",引用修正!$I$2:$I$10000,"")</f>
        <v>0</v>
      </c>
      <c r="I15" s="54">
        <f>SUMIFS(引用修正!$C$2:$C$10000,引用修正!$G$2:$G$10000,$A15,引用修正!$F$2:$F$10000,I$1,引用修正!$H$2:$H$10000,"",引用修正!$I$2:$I$10000,"")</f>
        <v>0</v>
      </c>
      <c r="J15" s="54">
        <f>SUMIFS(引用修正!$C$2:$C$10000,引用修正!$G$2:$G$10000,$A15,引用修正!$F$2:$F$10000,J$1,引用修正!$H$2:$H$10000,"",引用修正!$I$2:$I$10000,"")</f>
        <v>0</v>
      </c>
      <c r="K15" s="54">
        <f>SUMIFS(引用修正!$C$2:$C$10000,引用修正!$G$2:$G$10000,$A15,引用修正!$F$2:$F$10000,K$1,引用修正!$H$2:$H$10000,"",引用修正!$I$2:$I$10000,"")</f>
        <v>0</v>
      </c>
      <c r="L15" s="54">
        <f>SUMIFS(引用修正!$C$2:$C$10000,引用修正!$G$2:$G$10000,$A15,引用修正!$F$2:$F$10000,L$1,引用修正!$H$2:$H$10000,"",引用修正!$I$2:$I$10000,"")</f>
        <v>0</v>
      </c>
      <c r="M15" s="54">
        <f>SUMIFS(引用修正!$C$2:$C$10000,引用修正!$G$2:$G$10000,$A15,引用修正!$F$2:$F$10000,M$1,引用修正!$H$2:$H$10000,"",引用修正!$I$2:$I$10000,"")</f>
        <v>0</v>
      </c>
    </row>
    <row r="16" s="54" customFormat="1" spans="1:13">
      <c r="A16" s="56" t="s">
        <v>5884</v>
      </c>
      <c r="B16" s="54">
        <f>SUMIFS(引用修正!$C$2:$C$10000,引用修正!$G$2:$G$10000,$A16,引用修正!$F$2:$F$10000,B$1,引用修正!$H$2:$H$10000,"",引用修正!$I$2:$I$10000,"")</f>
        <v>0</v>
      </c>
      <c r="C16" s="54">
        <f>SUMIFS(引用修正!$C$2:$C$10000,引用修正!$G$2:$G$10000,$A16,引用修正!$F$2:$F$10000,C$1,引用修正!$H$2:$H$10000,"",引用修正!$I$2:$I$10000,"")</f>
        <v>0</v>
      </c>
      <c r="D16" s="54">
        <f>SUMIFS(引用修正!$C$2:$C$10000,引用修正!$G$2:$G$10000,$A16,引用修正!$F$2:$F$10000,D$1,引用修正!$H$2:$H$10000,"",引用修正!$I$2:$I$10000,"")</f>
        <v>0</v>
      </c>
      <c r="E16" s="54">
        <f>SUMIFS(引用修正!$C$2:$C$10000,引用修正!$G$2:$G$10000,$A16,引用修正!$F$2:$F$10000,E$1,引用修正!$H$2:$H$10000,"",引用修正!$I$2:$I$10000,"")</f>
        <v>0</v>
      </c>
      <c r="F16" s="54">
        <f>SUMIFS(引用修正!$C$2:$C$10000,引用修正!$G$2:$G$10000,$A16,引用修正!$F$2:$F$10000,F$1,引用修正!$H$2:$H$10000,"",引用修正!$I$2:$I$10000,"")</f>
        <v>0</v>
      </c>
      <c r="G16" s="54">
        <f>SUMIFS(引用修正!$C$2:$C$10000,引用修正!$G$2:$G$10000,$A16,引用修正!$F$2:$F$10000,G$1,引用修正!$H$2:$H$10000,"",引用修正!$I$2:$I$10000,"")</f>
        <v>0</v>
      </c>
      <c r="H16" s="54">
        <f>SUMIFS(引用修正!$C$2:$C$10000,引用修正!$G$2:$G$10000,$A16,引用修正!$F$2:$F$10000,H$1,引用修正!$H$2:$H$10000,"",引用修正!$I$2:$I$10000,"")</f>
        <v>0</v>
      </c>
      <c r="I16" s="54">
        <f>SUMIFS(引用修正!$C$2:$C$10000,引用修正!$G$2:$G$10000,$A16,引用修正!$F$2:$F$10000,I$1,引用修正!$H$2:$H$10000,"",引用修正!$I$2:$I$10000,"")</f>
        <v>0</v>
      </c>
      <c r="J16" s="54">
        <f>SUMIFS(引用修正!$C$2:$C$10000,引用修正!$G$2:$G$10000,$A16,引用修正!$F$2:$F$10000,J$1,引用修正!$H$2:$H$10000,"",引用修正!$I$2:$I$10000,"")</f>
        <v>0</v>
      </c>
      <c r="K16" s="54">
        <f>SUMIFS(引用修正!$C$2:$C$10000,引用修正!$G$2:$G$10000,$A16,引用修正!$F$2:$F$10000,K$1,引用修正!$H$2:$H$10000,"",引用修正!$I$2:$I$10000,"")</f>
        <v>0</v>
      </c>
      <c r="L16" s="54">
        <f>SUMIFS(引用修正!$C$2:$C$10000,引用修正!$G$2:$G$10000,$A16,引用修正!$F$2:$F$10000,L$1,引用修正!$H$2:$H$10000,"",引用修正!$I$2:$I$10000,"")</f>
        <v>0</v>
      </c>
      <c r="M16" s="54">
        <f>SUMIFS(引用修正!$C$2:$C$10000,引用修正!$G$2:$G$10000,$A16,引用修正!$F$2:$F$10000,M$1,引用修正!$H$2:$H$10000,"",引用修正!$I$2:$I$10000,"")</f>
        <v>0</v>
      </c>
    </row>
    <row r="17" s="54" customFormat="1" spans="1:13">
      <c r="A17" s="56" t="s">
        <v>8016</v>
      </c>
      <c r="B17" s="54">
        <f>SUMIFS(引用修正!$C$2:$C$10000,引用修正!$G$2:$G$10000,$A17,引用修正!$F$2:$F$10000,B$1,引用修正!$H$2:$H$10000,"",引用修正!$I$2:$I$10000,"")</f>
        <v>0</v>
      </c>
      <c r="C17" s="54">
        <f>SUMIFS(引用修正!$C$2:$C$10000,引用修正!$G$2:$G$10000,$A17,引用修正!$F$2:$F$10000,C$1,引用修正!$H$2:$H$10000,"",引用修正!$I$2:$I$10000,"")</f>
        <v>0</v>
      </c>
      <c r="D17" s="54">
        <f>SUMIFS(引用修正!$C$2:$C$10000,引用修正!$G$2:$G$10000,$A17,引用修正!$F$2:$F$10000,D$1,引用修正!$H$2:$H$10000,"",引用修正!$I$2:$I$10000,"")</f>
        <v>0</v>
      </c>
      <c r="E17" s="54">
        <f>SUMIFS(引用修正!$C$2:$C$10000,引用修正!$G$2:$G$10000,$A17,引用修正!$F$2:$F$10000,E$1,引用修正!$H$2:$H$10000,"",引用修正!$I$2:$I$10000,"")</f>
        <v>0</v>
      </c>
      <c r="F17" s="54">
        <f>SUMIFS(引用修正!$C$2:$C$10000,引用修正!$G$2:$G$10000,$A17,引用修正!$F$2:$F$10000,F$1,引用修正!$H$2:$H$10000,"",引用修正!$I$2:$I$10000,"")</f>
        <v>0</v>
      </c>
      <c r="G17" s="54">
        <f>SUMIFS(引用修正!$C$2:$C$10000,引用修正!$G$2:$G$10000,$A17,引用修正!$F$2:$F$10000,G$1,引用修正!$H$2:$H$10000,"",引用修正!$I$2:$I$10000,"")</f>
        <v>0</v>
      </c>
      <c r="H17" s="54">
        <f>SUMIFS(引用修正!$C$2:$C$10000,引用修正!$G$2:$G$10000,$A17,引用修正!$F$2:$F$10000,H$1,引用修正!$H$2:$H$10000,"",引用修正!$I$2:$I$10000,"")</f>
        <v>0</v>
      </c>
      <c r="I17" s="54">
        <f>SUMIFS(引用修正!$C$2:$C$10000,引用修正!$G$2:$G$10000,$A17,引用修正!$F$2:$F$10000,I$1,引用修正!$H$2:$H$10000,"",引用修正!$I$2:$I$10000,"")</f>
        <v>0</v>
      </c>
      <c r="J17" s="54">
        <f>SUMIFS(引用修正!$C$2:$C$10000,引用修正!$G$2:$G$10000,$A17,引用修正!$F$2:$F$10000,J$1,引用修正!$H$2:$H$10000,"",引用修正!$I$2:$I$10000,"")</f>
        <v>0</v>
      </c>
      <c r="K17" s="54">
        <f>SUMIFS(引用修正!$C$2:$C$10000,引用修正!$G$2:$G$10000,$A17,引用修正!$F$2:$F$10000,K$1,引用修正!$H$2:$H$10000,"",引用修正!$I$2:$I$10000,"")</f>
        <v>0</v>
      </c>
      <c r="L17" s="54">
        <f>SUMIFS(引用修正!$C$2:$C$10000,引用修正!$G$2:$G$10000,$A17,引用修正!$F$2:$F$10000,L$1,引用修正!$H$2:$H$10000,"",引用修正!$I$2:$I$10000,"")</f>
        <v>0</v>
      </c>
      <c r="M17" s="54">
        <f>SUMIFS(引用修正!$C$2:$C$10000,引用修正!$G$2:$G$10000,$A17,引用修正!$F$2:$F$10000,M$1,引用修正!$H$2:$H$10000,"",引用修正!$I$2:$I$10000,"")</f>
        <v>0</v>
      </c>
    </row>
    <row r="18" s="54" customFormat="1" spans="1:13">
      <c r="A18" s="56" t="s">
        <v>8017</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4" customFormat="1" spans="1:13">
      <c r="A19" s="56" t="s">
        <v>8018</v>
      </c>
      <c r="B19" s="54">
        <f>SUMIFS(引用修正!$C$2:$C$10000,引用修正!$G$2:$G$10000,$A19,引用修正!$F$2:$F$10000,B$1,引用修正!$H$2:$H$10000,"",引用修正!$I$2:$I$10000,"")</f>
        <v>0</v>
      </c>
      <c r="C19" s="54">
        <f>SUMIFS(引用修正!$C$2:$C$10000,引用修正!$G$2:$G$10000,$A19,引用修正!$F$2:$F$10000,C$1,引用修正!$H$2:$H$10000,"",引用修正!$I$2:$I$10000,"")</f>
        <v>0</v>
      </c>
      <c r="D19" s="54">
        <f>SUMIFS(引用修正!$C$2:$C$10000,引用修正!$G$2:$G$10000,$A19,引用修正!$F$2:$F$10000,D$1,引用修正!$H$2:$H$10000,"",引用修正!$I$2:$I$10000,"")</f>
        <v>0</v>
      </c>
      <c r="E19" s="54">
        <f>SUMIFS(引用修正!$C$2:$C$10000,引用修正!$G$2:$G$10000,$A19,引用修正!$F$2:$F$10000,E$1,引用修正!$H$2:$H$10000,"",引用修正!$I$2:$I$10000,"")</f>
        <v>0</v>
      </c>
      <c r="F19" s="54">
        <f>SUMIFS(引用修正!$C$2:$C$10000,引用修正!$G$2:$G$10000,$A19,引用修正!$F$2:$F$10000,F$1,引用修正!$H$2:$H$10000,"",引用修正!$I$2:$I$10000,"")</f>
        <v>0</v>
      </c>
      <c r="G19" s="54">
        <f>SUMIFS(引用修正!$C$2:$C$10000,引用修正!$G$2:$G$10000,$A19,引用修正!$F$2:$F$10000,G$1,引用修正!$H$2:$H$10000,"",引用修正!$I$2:$I$10000,"")</f>
        <v>0</v>
      </c>
      <c r="H19" s="54">
        <f>SUMIFS(引用修正!$C$2:$C$10000,引用修正!$G$2:$G$10000,$A19,引用修正!$F$2:$F$10000,H$1,引用修正!$H$2:$H$10000,"",引用修正!$I$2:$I$10000,"")</f>
        <v>0</v>
      </c>
      <c r="I19" s="54">
        <f>SUMIFS(引用修正!$C$2:$C$10000,引用修正!$G$2:$G$10000,$A19,引用修正!$F$2:$F$10000,I$1,引用修正!$H$2:$H$10000,"",引用修正!$I$2:$I$10000,"")</f>
        <v>0</v>
      </c>
      <c r="J19" s="54">
        <f>SUMIFS(引用修正!$C$2:$C$10000,引用修正!$G$2:$G$10000,$A19,引用修正!$F$2:$F$10000,J$1,引用修正!$H$2:$H$10000,"",引用修正!$I$2:$I$10000,"")</f>
        <v>0</v>
      </c>
      <c r="K19" s="54">
        <f>SUMIFS(引用修正!$C$2:$C$10000,引用修正!$G$2:$G$10000,$A19,引用修正!$F$2:$F$10000,K$1,引用修正!$H$2:$H$10000,"",引用修正!$I$2:$I$10000,"")</f>
        <v>0</v>
      </c>
      <c r="L19" s="54">
        <f>SUMIFS(引用修正!$C$2:$C$10000,引用修正!$G$2:$G$10000,$A19,引用修正!$F$2:$F$10000,L$1,引用修正!$H$2:$H$10000,"",引用修正!$I$2:$I$10000,"")</f>
        <v>0</v>
      </c>
      <c r="M19" s="54">
        <f>SUMIFS(引用修正!$C$2:$C$10000,引用修正!$G$2:$G$10000,$A19,引用修正!$F$2:$F$10000,M$1,引用修正!$H$2:$H$10000,"",引用修正!$I$2:$I$10000,"")</f>
        <v>0</v>
      </c>
    </row>
    <row r="20" s="54" customFormat="1" spans="1:13">
      <c r="A20" s="56" t="s">
        <v>8019</v>
      </c>
      <c r="B20" s="54">
        <f>SUMIFS(引用修正!$C$2:$C$10000,引用修正!$G$2:$G$10000,$A20,引用修正!$F$2:$F$10000,B$1,引用修正!$H$2:$H$10000,"",引用修正!$I$2:$I$10000,"")</f>
        <v>0</v>
      </c>
      <c r="C20" s="54">
        <f>SUMIFS(引用修正!$C$2:$C$10000,引用修正!$G$2:$G$10000,$A20,引用修正!$F$2:$F$10000,C$1,引用修正!$H$2:$H$10000,"",引用修正!$I$2:$I$10000,"")</f>
        <v>0</v>
      </c>
      <c r="D20" s="54">
        <f>SUMIFS(引用修正!$C$2:$C$10000,引用修正!$G$2:$G$10000,$A20,引用修正!$F$2:$F$10000,D$1,引用修正!$H$2:$H$10000,"",引用修正!$I$2:$I$10000,"")</f>
        <v>0</v>
      </c>
      <c r="E20" s="54">
        <f>SUMIFS(引用修正!$C$2:$C$10000,引用修正!$G$2:$G$10000,$A20,引用修正!$F$2:$F$10000,E$1,引用修正!$H$2:$H$10000,"",引用修正!$I$2:$I$10000,"")</f>
        <v>0</v>
      </c>
      <c r="F20" s="54">
        <f>SUMIFS(引用修正!$C$2:$C$10000,引用修正!$G$2:$G$10000,$A20,引用修正!$F$2:$F$10000,F$1,引用修正!$H$2:$H$10000,"",引用修正!$I$2:$I$10000,"")</f>
        <v>0</v>
      </c>
      <c r="G20" s="54">
        <f>SUMIFS(引用修正!$C$2:$C$10000,引用修正!$G$2:$G$10000,$A20,引用修正!$F$2:$F$10000,G$1,引用修正!$H$2:$H$10000,"",引用修正!$I$2:$I$10000,"")</f>
        <v>0</v>
      </c>
      <c r="H20" s="54">
        <f>SUMIFS(引用修正!$C$2:$C$10000,引用修正!$G$2:$G$10000,$A20,引用修正!$F$2:$F$10000,H$1,引用修正!$H$2:$H$10000,"",引用修正!$I$2:$I$10000,"")</f>
        <v>0</v>
      </c>
      <c r="I20" s="54">
        <f>SUMIFS(引用修正!$C$2:$C$10000,引用修正!$G$2:$G$10000,$A20,引用修正!$F$2:$F$10000,I$1,引用修正!$H$2:$H$10000,"",引用修正!$I$2:$I$10000,"")</f>
        <v>0</v>
      </c>
      <c r="J20" s="54">
        <f>SUMIFS(引用修正!$C$2:$C$10000,引用修正!$G$2:$G$10000,$A20,引用修正!$F$2:$F$10000,J$1,引用修正!$H$2:$H$10000,"",引用修正!$I$2:$I$10000,"")</f>
        <v>0</v>
      </c>
      <c r="K20" s="54">
        <f>SUMIFS(引用修正!$C$2:$C$10000,引用修正!$G$2:$G$10000,$A20,引用修正!$F$2:$F$10000,K$1,引用修正!$H$2:$H$10000,"",引用修正!$I$2:$I$10000,"")</f>
        <v>0</v>
      </c>
      <c r="L20" s="54">
        <f>SUMIFS(引用修正!$C$2:$C$10000,引用修正!$G$2:$G$10000,$A20,引用修正!$F$2:$F$10000,L$1,引用修正!$H$2:$H$10000,"",引用修正!$I$2:$I$10000,"")</f>
        <v>0</v>
      </c>
      <c r="M20" s="54">
        <f>SUMIFS(引用修正!$C$2:$C$10000,引用修正!$G$2:$G$10000,$A20,引用修正!$F$2:$F$10000,M$1,引用修正!$H$2:$H$10000,"",引用修正!$I$2:$I$10000,"")</f>
        <v>0</v>
      </c>
    </row>
    <row r="21" s="54" customFormat="1" spans="1:13">
      <c r="A21" s="56" t="s">
        <v>8020</v>
      </c>
      <c r="B21" s="54">
        <f>SUMIFS(引用修正!$C$2:$C$10000,引用修正!$G$2:$G$10000,$A21,引用修正!$F$2:$F$10000,B$1,引用修正!$H$2:$H$10000,"",引用修正!$I$2:$I$10000,"")</f>
        <v>0</v>
      </c>
      <c r="C21" s="54">
        <f>SUMIFS(引用修正!$C$2:$C$10000,引用修正!$G$2:$G$10000,$A21,引用修正!$F$2:$F$10000,C$1,引用修正!$H$2:$H$10000,"",引用修正!$I$2:$I$10000,"")</f>
        <v>0</v>
      </c>
      <c r="D21" s="54">
        <f>SUMIFS(引用修正!$C$2:$C$10000,引用修正!$G$2:$G$10000,$A21,引用修正!$F$2:$F$10000,D$1,引用修正!$H$2:$H$10000,"",引用修正!$I$2:$I$10000,"")</f>
        <v>0</v>
      </c>
      <c r="E21" s="54">
        <f>SUMIFS(引用修正!$C$2:$C$10000,引用修正!$G$2:$G$10000,$A21,引用修正!$F$2:$F$10000,E$1,引用修正!$H$2:$H$10000,"",引用修正!$I$2:$I$10000,"")</f>
        <v>0</v>
      </c>
      <c r="F21" s="54">
        <f>SUMIFS(引用修正!$C$2:$C$10000,引用修正!$G$2:$G$10000,$A21,引用修正!$F$2:$F$10000,F$1,引用修正!$H$2:$H$10000,"",引用修正!$I$2:$I$10000,"")</f>
        <v>0</v>
      </c>
      <c r="G21" s="54">
        <f>SUMIFS(引用修正!$C$2:$C$10000,引用修正!$G$2:$G$10000,$A21,引用修正!$F$2:$F$10000,G$1,引用修正!$H$2:$H$10000,"",引用修正!$I$2:$I$10000,"")</f>
        <v>0</v>
      </c>
      <c r="H21" s="54">
        <f>SUMIFS(引用修正!$C$2:$C$10000,引用修正!$G$2:$G$10000,$A21,引用修正!$F$2:$F$10000,H$1,引用修正!$H$2:$H$10000,"",引用修正!$I$2:$I$10000,"")</f>
        <v>0</v>
      </c>
      <c r="I21" s="54">
        <f>SUMIFS(引用修正!$C$2:$C$10000,引用修正!$G$2:$G$10000,$A21,引用修正!$F$2:$F$10000,I$1,引用修正!$H$2:$H$10000,"",引用修正!$I$2:$I$10000,"")</f>
        <v>0</v>
      </c>
      <c r="J21" s="54">
        <f>SUMIFS(引用修正!$C$2:$C$10000,引用修正!$G$2:$G$10000,$A21,引用修正!$F$2:$F$10000,J$1,引用修正!$H$2:$H$10000,"",引用修正!$I$2:$I$10000,"")</f>
        <v>0</v>
      </c>
      <c r="K21" s="54">
        <f>SUMIFS(引用修正!$C$2:$C$10000,引用修正!$G$2:$G$10000,$A21,引用修正!$F$2:$F$10000,K$1,引用修正!$H$2:$H$10000,"",引用修正!$I$2:$I$10000,"")</f>
        <v>0</v>
      </c>
      <c r="L21" s="54">
        <f>SUMIFS(引用修正!$C$2:$C$10000,引用修正!$G$2:$G$10000,$A21,引用修正!$F$2:$F$10000,L$1,引用修正!$H$2:$H$10000,"",引用修正!$I$2:$I$10000,"")</f>
        <v>0</v>
      </c>
      <c r="M21" s="54">
        <f>SUMIFS(引用修正!$C$2:$C$10000,引用修正!$G$2:$G$10000,$A21,引用修正!$F$2:$F$10000,M$1,引用修正!$H$2:$H$10000,"",引用修正!$I$2:$I$10000,"")</f>
        <v>0</v>
      </c>
    </row>
    <row r="22" s="54" customFormat="1" spans="1:13">
      <c r="A22" s="56" t="s">
        <v>8021</v>
      </c>
      <c r="B22" s="54">
        <f>SUMIFS(引用修正!$C$2:$C$10000,引用修正!$G$2:$G$10000,$A22,引用修正!$F$2:$F$10000,B$1,引用修正!$H$2:$H$10000,"",引用修正!$I$2:$I$10000,"")</f>
        <v>0</v>
      </c>
      <c r="C22" s="54">
        <f>SUMIFS(引用修正!$C$2:$C$10000,引用修正!$G$2:$G$10000,$A22,引用修正!$F$2:$F$10000,C$1,引用修正!$H$2:$H$10000,"",引用修正!$I$2:$I$10000,"")</f>
        <v>0</v>
      </c>
      <c r="D22" s="54">
        <f>SUMIFS(引用修正!$C$2:$C$10000,引用修正!$G$2:$G$10000,$A22,引用修正!$F$2:$F$10000,D$1,引用修正!$H$2:$H$10000,"",引用修正!$I$2:$I$10000,"")</f>
        <v>0</v>
      </c>
      <c r="E22" s="54">
        <f>SUMIFS(引用修正!$C$2:$C$10000,引用修正!$G$2:$G$10000,$A22,引用修正!$F$2:$F$10000,E$1,引用修正!$H$2:$H$10000,"",引用修正!$I$2:$I$10000,"")</f>
        <v>0</v>
      </c>
      <c r="F22" s="54">
        <f>SUMIFS(引用修正!$C$2:$C$10000,引用修正!$G$2:$G$10000,$A22,引用修正!$F$2:$F$10000,F$1,引用修正!$H$2:$H$10000,"",引用修正!$I$2:$I$10000,"")</f>
        <v>0</v>
      </c>
      <c r="G22" s="54">
        <f>SUMIFS(引用修正!$C$2:$C$10000,引用修正!$G$2:$G$10000,$A22,引用修正!$F$2:$F$10000,G$1,引用修正!$H$2:$H$10000,"",引用修正!$I$2:$I$10000,"")</f>
        <v>0</v>
      </c>
      <c r="H22" s="54">
        <f>SUMIFS(引用修正!$C$2:$C$10000,引用修正!$G$2:$G$10000,$A22,引用修正!$F$2:$F$10000,H$1,引用修正!$H$2:$H$10000,"",引用修正!$I$2:$I$10000,"")</f>
        <v>0</v>
      </c>
      <c r="I22" s="54">
        <f>SUMIFS(引用修正!$C$2:$C$10000,引用修正!$G$2:$G$10000,$A22,引用修正!$F$2:$F$10000,I$1,引用修正!$H$2:$H$10000,"",引用修正!$I$2:$I$10000,"")</f>
        <v>0</v>
      </c>
      <c r="J22" s="54">
        <f>SUMIFS(引用修正!$C$2:$C$10000,引用修正!$G$2:$G$10000,$A22,引用修正!$F$2:$F$10000,J$1,引用修正!$H$2:$H$10000,"",引用修正!$I$2:$I$10000,"")</f>
        <v>0</v>
      </c>
      <c r="K22" s="54">
        <f>SUMIFS(引用修正!$C$2:$C$10000,引用修正!$G$2:$G$10000,$A22,引用修正!$F$2:$F$10000,K$1,引用修正!$H$2:$H$10000,"",引用修正!$I$2:$I$10000,"")</f>
        <v>0</v>
      </c>
      <c r="L22" s="54">
        <f>SUMIFS(引用修正!$C$2:$C$10000,引用修正!$G$2:$G$10000,$A22,引用修正!$F$2:$F$10000,L$1,引用修正!$H$2:$H$10000,"",引用修正!$I$2:$I$10000,"")</f>
        <v>0</v>
      </c>
      <c r="M22" s="54">
        <f>SUMIFS(引用修正!$C$2:$C$10000,引用修正!$G$2:$G$10000,$A22,引用修正!$F$2:$F$10000,M$1,引用修正!$H$2:$H$10000,"",引用修正!$I$2:$I$10000,"")</f>
        <v>0</v>
      </c>
    </row>
    <row r="23" s="54" customFormat="1" spans="1:13">
      <c r="A23" s="56" t="s">
        <v>8022</v>
      </c>
      <c r="B23" s="54">
        <f>SUMIFS(引用修正!$C$2:$C$10000,引用修正!$G$2:$G$10000,$A23,引用修正!$F$2:$F$10000,B$1,引用修正!$H$2:$H$10000,"",引用修正!$I$2:$I$10000,"")</f>
        <v>0</v>
      </c>
      <c r="C23" s="54">
        <f>SUMIFS(引用修正!$C$2:$C$10000,引用修正!$G$2:$G$10000,$A23,引用修正!$F$2:$F$10000,C$1,引用修正!$H$2:$H$10000,"",引用修正!$I$2:$I$10000,"")</f>
        <v>0</v>
      </c>
      <c r="D23" s="54">
        <f>SUMIFS(引用修正!$C$2:$C$10000,引用修正!$G$2:$G$10000,$A23,引用修正!$F$2:$F$10000,D$1,引用修正!$H$2:$H$10000,"",引用修正!$I$2:$I$10000,"")</f>
        <v>0</v>
      </c>
      <c r="E23" s="54">
        <f>SUMIFS(引用修正!$C$2:$C$10000,引用修正!$G$2:$G$10000,$A23,引用修正!$F$2:$F$10000,E$1,引用修正!$H$2:$H$10000,"",引用修正!$I$2:$I$10000,"")</f>
        <v>0</v>
      </c>
      <c r="F23" s="54">
        <f>SUMIFS(引用修正!$C$2:$C$10000,引用修正!$G$2:$G$10000,$A23,引用修正!$F$2:$F$10000,F$1,引用修正!$H$2:$H$10000,"",引用修正!$I$2:$I$10000,"")</f>
        <v>0</v>
      </c>
      <c r="G23" s="54">
        <f>SUMIFS(引用修正!$C$2:$C$10000,引用修正!$G$2:$G$10000,$A23,引用修正!$F$2:$F$10000,G$1,引用修正!$H$2:$H$10000,"",引用修正!$I$2:$I$10000,"")</f>
        <v>0</v>
      </c>
      <c r="H23" s="54">
        <f>SUMIFS(引用修正!$C$2:$C$10000,引用修正!$G$2:$G$10000,$A23,引用修正!$F$2:$F$10000,H$1,引用修正!$H$2:$H$10000,"",引用修正!$I$2:$I$10000,"")</f>
        <v>0</v>
      </c>
      <c r="I23" s="54">
        <f>SUMIFS(引用修正!$C$2:$C$10000,引用修正!$G$2:$G$10000,$A23,引用修正!$F$2:$F$10000,I$1,引用修正!$H$2:$H$10000,"",引用修正!$I$2:$I$10000,"")</f>
        <v>0</v>
      </c>
      <c r="J23" s="54">
        <f>SUMIFS(引用修正!$C$2:$C$10000,引用修正!$G$2:$G$10000,$A23,引用修正!$F$2:$F$10000,J$1,引用修正!$H$2:$H$10000,"",引用修正!$I$2:$I$10000,"")</f>
        <v>0</v>
      </c>
      <c r="K23" s="54">
        <f>SUMIFS(引用修正!$C$2:$C$10000,引用修正!$G$2:$G$10000,$A23,引用修正!$F$2:$F$10000,K$1,引用修正!$H$2:$H$10000,"",引用修正!$I$2:$I$10000,"")</f>
        <v>0</v>
      </c>
      <c r="L23" s="54">
        <f>SUMIFS(引用修正!$C$2:$C$10000,引用修正!$G$2:$G$10000,$A23,引用修正!$F$2:$F$10000,L$1,引用修正!$H$2:$H$10000,"",引用修正!$I$2:$I$10000,"")</f>
        <v>0</v>
      </c>
      <c r="M23" s="54">
        <f>SUMIFS(引用修正!$C$2:$C$10000,引用修正!$G$2:$G$10000,$A23,引用修正!$F$2:$F$10000,M$1,引用修正!$H$2:$H$10000,"",引用修正!$I$2:$I$10000,"")</f>
        <v>0</v>
      </c>
    </row>
    <row r="24" s="54" customFormat="1" spans="1:13">
      <c r="A24" s="56" t="s">
        <v>8023</v>
      </c>
      <c r="B24" s="54">
        <f>SUMIFS(引用修正!$C$2:$C$10000,引用修正!$G$2:$G$10000,$A24,引用修正!$F$2:$F$10000,B$1,引用修正!$H$2:$H$10000,"",引用修正!$I$2:$I$10000,"")</f>
        <v>0</v>
      </c>
      <c r="C24" s="54">
        <f>SUMIFS(引用修正!$C$2:$C$10000,引用修正!$G$2:$G$10000,$A24,引用修正!$F$2:$F$10000,C$1,引用修正!$H$2:$H$10000,"",引用修正!$I$2:$I$10000,"")</f>
        <v>0</v>
      </c>
      <c r="D24" s="54">
        <f>SUMIFS(引用修正!$C$2:$C$10000,引用修正!$G$2:$G$10000,$A24,引用修正!$F$2:$F$10000,D$1,引用修正!$H$2:$H$10000,"",引用修正!$I$2:$I$10000,"")</f>
        <v>0</v>
      </c>
      <c r="E24" s="54">
        <f>SUMIFS(引用修正!$C$2:$C$10000,引用修正!$G$2:$G$10000,$A24,引用修正!$F$2:$F$10000,E$1,引用修正!$H$2:$H$10000,"",引用修正!$I$2:$I$10000,"")</f>
        <v>0</v>
      </c>
      <c r="F24" s="54">
        <f>SUMIFS(引用修正!$C$2:$C$10000,引用修正!$G$2:$G$10000,$A24,引用修正!$F$2:$F$10000,F$1,引用修正!$H$2:$H$10000,"",引用修正!$I$2:$I$10000,"")</f>
        <v>0</v>
      </c>
      <c r="G24" s="54">
        <f>SUMIFS(引用修正!$C$2:$C$10000,引用修正!$G$2:$G$10000,$A24,引用修正!$F$2:$F$10000,G$1,引用修正!$H$2:$H$10000,"",引用修正!$I$2:$I$10000,"")</f>
        <v>0</v>
      </c>
      <c r="H24" s="54">
        <f>SUMIFS(引用修正!$C$2:$C$10000,引用修正!$G$2:$G$10000,$A24,引用修正!$F$2:$F$10000,H$1,引用修正!$H$2:$H$10000,"",引用修正!$I$2:$I$10000,"")</f>
        <v>0</v>
      </c>
      <c r="I24" s="54">
        <f>SUMIFS(引用修正!$C$2:$C$10000,引用修正!$G$2:$G$10000,$A24,引用修正!$F$2:$F$10000,I$1,引用修正!$H$2:$H$10000,"",引用修正!$I$2:$I$10000,"")</f>
        <v>0</v>
      </c>
      <c r="J24" s="54">
        <f>SUMIFS(引用修正!$C$2:$C$10000,引用修正!$G$2:$G$10000,$A24,引用修正!$F$2:$F$10000,J$1,引用修正!$H$2:$H$10000,"",引用修正!$I$2:$I$10000,"")</f>
        <v>0</v>
      </c>
      <c r="K24" s="54">
        <f>SUMIFS(引用修正!$C$2:$C$10000,引用修正!$G$2:$G$10000,$A24,引用修正!$F$2:$F$10000,K$1,引用修正!$H$2:$H$10000,"",引用修正!$I$2:$I$10000,"")</f>
        <v>0</v>
      </c>
      <c r="L24" s="54">
        <f>SUMIFS(引用修正!$C$2:$C$10000,引用修正!$G$2:$G$10000,$A24,引用修正!$F$2:$F$10000,L$1,引用修正!$H$2:$H$10000,"",引用修正!$I$2:$I$10000,"")</f>
        <v>0</v>
      </c>
      <c r="M24" s="54">
        <f>SUMIFS(引用修正!$C$2:$C$10000,引用修正!$G$2:$G$10000,$A24,引用修正!$F$2:$F$10000,M$1,引用修正!$H$2:$H$10000,"",引用修正!$I$2:$I$10000,"")</f>
        <v>0</v>
      </c>
    </row>
    <row r="25" s="54" customFormat="1" spans="1:13">
      <c r="A25" s="56" t="s">
        <v>5863</v>
      </c>
      <c r="B25" s="54">
        <f>SUMIFS(引用修正!$C$2:$C$10000,引用修正!$G$2:$G$10000,$A25,引用修正!$F$2:$F$10000,B$1,引用修正!$H$2:$H$10000,"",引用修正!$I$2:$I$10000,"")</f>
        <v>0</v>
      </c>
      <c r="C25" s="54">
        <f>SUMIFS(引用修正!$C$2:$C$10000,引用修正!$G$2:$G$10000,$A25,引用修正!$F$2:$F$10000,C$1,引用修正!$H$2:$H$10000,"",引用修正!$I$2:$I$10000,"")</f>
        <v>83871.49</v>
      </c>
      <c r="D25" s="54">
        <f>SUMIFS(引用修正!$C$2:$C$10000,引用修正!$G$2:$G$10000,$A25,引用修正!$F$2:$F$10000,D$1,引用修正!$H$2:$H$10000,"",引用修正!$I$2:$I$10000,"")</f>
        <v>89720.58</v>
      </c>
      <c r="E25" s="54">
        <f>SUMIFS(引用修正!$C$2:$C$10000,引用修正!$G$2:$G$10000,$A25,引用修正!$F$2:$F$10000,E$1,引用修正!$H$2:$H$10000,"",引用修正!$I$2:$I$10000,"")</f>
        <v>95048.84</v>
      </c>
      <c r="F25" s="54">
        <f>SUMIFS(引用修正!$C$2:$C$10000,引用修正!$G$2:$G$10000,$A25,引用修正!$F$2:$F$10000,F$1,引用修正!$H$2:$H$10000,"",引用修正!$I$2:$I$10000,"")</f>
        <v>98965.65</v>
      </c>
      <c r="G25" s="54">
        <f>SUMIFS(引用修正!$C$2:$C$10000,引用修正!$G$2:$G$10000,$A25,引用修正!$F$2:$F$10000,G$1,引用修正!$H$2:$H$10000,"",引用修正!$I$2:$I$10000,"")</f>
        <v>93899.66</v>
      </c>
      <c r="H25" s="54">
        <f>SUMIFS(引用修正!$C$2:$C$10000,引用修正!$G$2:$G$10000,$A25,引用修正!$F$2:$F$10000,H$1,引用修正!$H$2:$H$10000,"",引用修正!$I$2:$I$10000,"")</f>
        <v>94326.49</v>
      </c>
      <c r="I25" s="54">
        <f>SUMIFS(引用修正!$C$2:$C$10000,引用修正!$G$2:$G$10000,$A25,引用修正!$F$2:$F$10000,I$1,引用修正!$H$2:$H$10000,"",引用修正!$I$2:$I$10000,"")</f>
        <v>95336.26</v>
      </c>
      <c r="J25" s="54">
        <f>SUMIFS(引用修正!$C$2:$C$10000,引用修正!$G$2:$G$10000,$A25,引用修正!$F$2:$F$10000,J$1,引用修正!$H$2:$H$10000,"",引用修正!$I$2:$I$10000,"")</f>
        <v>0</v>
      </c>
      <c r="K25" s="54">
        <f>SUMIFS(引用修正!$C$2:$C$10000,引用修正!$G$2:$G$10000,$A25,引用修正!$F$2:$F$10000,K$1,引用修正!$H$2:$H$10000,"",引用修正!$I$2:$I$10000,"")</f>
        <v>0</v>
      </c>
      <c r="L25" s="54">
        <f>SUMIFS(引用修正!$C$2:$C$10000,引用修正!$G$2:$G$10000,$A25,引用修正!$F$2:$F$10000,L$1,引用修正!$H$2:$H$10000,"",引用修正!$I$2:$I$10000,"")</f>
        <v>0</v>
      </c>
      <c r="M25" s="54">
        <f>SUMIFS(引用修正!$C$2:$C$10000,引用修正!$G$2:$G$10000,$A25,引用修正!$F$2:$F$10000,M$1,引用修正!$H$2:$H$10000,"",引用修正!$I$2:$I$10000,"")</f>
        <v>0</v>
      </c>
    </row>
    <row r="26" s="54" customFormat="1" spans="1:1">
      <c r="A26" s="56"/>
    </row>
    <row r="27" s="54" customFormat="1" spans="1:1">
      <c r="A27" s="56"/>
    </row>
    <row r="28" s="54"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454545454545" defaultRowHeight="14"/>
  <cols>
    <col min="1" max="1" width="52.1272727272727" style="20" customWidth="1"/>
    <col min="2" max="2" width="14.5" style="18" customWidth="1"/>
    <col min="3" max="3" width="32.1272727272727" style="18" customWidth="1"/>
    <col min="4" max="5" width="9.25454545454545" customWidth="1"/>
    <col min="6" max="6" width="13.5" customWidth="1"/>
    <col min="7" max="7" width="9.25454545454545" customWidth="1"/>
    <col min="8" max="15" width="8.87272727272727" customWidth="1"/>
  </cols>
  <sheetData>
    <row r="1" spans="1:15">
      <c r="A1" s="17" t="s">
        <v>8024</v>
      </c>
      <c r="C1" s="18" t="s">
        <v>8025</v>
      </c>
      <c r="D1" s="19" t="s">
        <v>7997</v>
      </c>
      <c r="E1" s="19" t="s">
        <v>7998</v>
      </c>
      <c r="F1" s="19" t="s">
        <v>7999</v>
      </c>
      <c r="G1" s="19" t="s">
        <v>8000</v>
      </c>
      <c r="H1" s="19" t="s">
        <v>8001</v>
      </c>
      <c r="I1" s="19" t="s">
        <v>8002</v>
      </c>
      <c r="J1" s="19" t="s">
        <v>8003</v>
      </c>
      <c r="K1" s="19" t="s">
        <v>8004</v>
      </c>
      <c r="L1" s="19" t="s">
        <v>8005</v>
      </c>
      <c r="M1" s="19" t="s">
        <v>8006</v>
      </c>
      <c r="N1" s="19" t="s">
        <v>8007</v>
      </c>
      <c r="O1" s="19" t="s">
        <v>8008</v>
      </c>
    </row>
    <row r="2" ht="14.5" spans="1:15">
      <c r="A2" s="20" t="s">
        <v>5036</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4.5" spans="1:15">
      <c r="A3" s="20" t="s">
        <v>8026</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4.5" spans="1:15">
      <c r="A4" s="20" t="s">
        <v>5337</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4.5" spans="1:15">
      <c r="A5" s="20" t="s">
        <v>8027</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4.5" spans="1:15">
      <c r="A6" s="20" t="s">
        <v>8028</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4.5" spans="1:15">
      <c r="A7" s="20" t="s">
        <v>5356</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4.5" spans="1:15">
      <c r="A8" s="20" t="s">
        <v>5344</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4.5" spans="1:15">
      <c r="A9" s="20" t="s">
        <v>8029</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4.5" spans="1:15">
      <c r="A10" s="20" t="s">
        <v>4972</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4.5" spans="1:15">
      <c r="A11" s="20" t="s">
        <v>8030</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4.5" spans="1:15">
      <c r="A12" s="20" t="s">
        <v>8031</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4.5" spans="1:15">
      <c r="A13" s="20" t="s">
        <v>8032</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4.5" spans="1:15">
      <c r="A14" s="20" t="s">
        <v>8033</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4.5" spans="1:15">
      <c r="A15" s="20" t="s">
        <v>8034</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4.5" spans="1:15">
      <c r="A16" s="20" t="s">
        <v>8035</v>
      </c>
      <c r="B16" s="21" t="s">
        <v>2319</v>
      </c>
      <c r="C16" s="22" t="s">
        <v>2320</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4.5" spans="1:15">
      <c r="A17" s="20" t="s">
        <v>8036</v>
      </c>
      <c r="B17" s="21" t="s">
        <v>2319</v>
      </c>
      <c r="C17" s="22" t="s">
        <v>2320</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4.5" spans="1:15">
      <c r="A18" s="20" t="s">
        <v>8037</v>
      </c>
      <c r="B18" s="21" t="s">
        <v>2319</v>
      </c>
      <c r="C18" s="22" t="s">
        <v>2320</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4.5" spans="1:15">
      <c r="A19" s="20" t="s">
        <v>8038</v>
      </c>
      <c r="B19" s="21" t="s">
        <v>2319</v>
      </c>
      <c r="C19" s="22" t="s">
        <v>2320</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4.5" spans="1:15">
      <c r="A20" s="20" t="s">
        <v>4964</v>
      </c>
      <c r="B20" s="21" t="s">
        <v>2319</v>
      </c>
      <c r="C20" s="22" t="s">
        <v>2320</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4.5" spans="1:15">
      <c r="A21" s="20" t="s">
        <v>8039</v>
      </c>
      <c r="B21" s="21" t="s">
        <v>2319</v>
      </c>
      <c r="C21" s="22" t="s">
        <v>2320</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4.5" spans="1:15">
      <c r="A22" s="20" t="s">
        <v>8040</v>
      </c>
      <c r="B22" s="21" t="s">
        <v>2319</v>
      </c>
      <c r="C22" s="22" t="s">
        <v>2320</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4.5" spans="1:15">
      <c r="A23" s="20" t="s">
        <v>8041</v>
      </c>
      <c r="B23" s="21" t="s">
        <v>2319</v>
      </c>
      <c r="C23" s="22" t="s">
        <v>2320</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4.5" spans="1:15">
      <c r="A24" s="20" t="s">
        <v>8042</v>
      </c>
      <c r="B24" s="21" t="s">
        <v>2319</v>
      </c>
      <c r="C24" s="22" t="s">
        <v>2320</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4.5" spans="1:15">
      <c r="A25" s="20" t="s">
        <v>8043</v>
      </c>
      <c r="B25" s="21" t="s">
        <v>2319</v>
      </c>
      <c r="C25" s="22" t="s">
        <v>2320</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4.5" spans="1:15">
      <c r="A26" s="20" t="s">
        <v>4925</v>
      </c>
      <c r="B26" s="21" t="s">
        <v>2319</v>
      </c>
      <c r="C26" s="22" t="s">
        <v>2320</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4.5" spans="1:15">
      <c r="A27" s="20" t="s">
        <v>8044</v>
      </c>
      <c r="B27" s="21" t="s">
        <v>2319</v>
      </c>
      <c r="C27" s="22" t="s">
        <v>2320</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4.5" spans="1:15">
      <c r="A28" s="20" t="s">
        <v>8045</v>
      </c>
      <c r="B28" s="21" t="s">
        <v>2319</v>
      </c>
      <c r="C28" s="22" t="s">
        <v>2320</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8046</v>
      </c>
      <c r="B29" s="24"/>
      <c r="C29" s="24" t="s">
        <v>8047</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8048</v>
      </c>
      <c r="B30" s="24"/>
      <c r="C30" s="24" t="s">
        <v>8047</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8049</v>
      </c>
      <c r="B31" s="24"/>
      <c r="C31" s="24" t="s">
        <v>8047</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5477</v>
      </c>
      <c r="B32" s="24"/>
      <c r="C32" s="24" t="s">
        <v>8047</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8050</v>
      </c>
      <c r="B33" s="24"/>
      <c r="C33" s="24" t="s">
        <v>8047</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8051</v>
      </c>
      <c r="B34" s="24"/>
      <c r="C34" s="24" t="s">
        <v>8047</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5" spans="1:15">
      <c r="A35" s="25" t="s">
        <v>5086</v>
      </c>
      <c r="B35" s="24"/>
      <c r="C35" s="24" t="s">
        <v>8047</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5" spans="1:15">
      <c r="A36" s="25" t="s">
        <v>8052</v>
      </c>
      <c r="B36" s="24"/>
      <c r="C36" s="24" t="s">
        <v>8047</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8053</v>
      </c>
      <c r="B37" s="24"/>
      <c r="C37" s="24" t="s">
        <v>8047</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8054</v>
      </c>
      <c r="B38" s="24"/>
      <c r="C38" s="24" t="s">
        <v>8047</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8055</v>
      </c>
      <c r="B39" s="24"/>
      <c r="C39" s="24" t="s">
        <v>8047</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5437</v>
      </c>
      <c r="B40" s="24"/>
      <c r="C40" s="24" t="s">
        <v>8047</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8056</v>
      </c>
      <c r="B41" s="24"/>
      <c r="C41" s="24" t="s">
        <v>8047</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8057</v>
      </c>
      <c r="B42" s="24"/>
      <c r="C42" s="24" t="s">
        <v>8047</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8058</v>
      </c>
      <c r="B43" s="24"/>
      <c r="C43" s="24" t="s">
        <v>8047</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8059</v>
      </c>
      <c r="B44" s="24"/>
      <c r="C44" s="24" t="s">
        <v>8047</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5099</v>
      </c>
      <c r="B45" s="24"/>
      <c r="C45" s="24" t="s">
        <v>8047</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8060</v>
      </c>
      <c r="B46" s="24"/>
      <c r="C46" s="24" t="s">
        <v>8047</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8061</v>
      </c>
      <c r="B47" s="24"/>
      <c r="C47" s="24" t="s">
        <v>8047</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5080</v>
      </c>
      <c r="B48" s="24"/>
      <c r="C48" s="24" t="s">
        <v>8047</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8062</v>
      </c>
      <c r="B49" s="24"/>
      <c r="C49" s="24" t="s">
        <v>8047</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4919</v>
      </c>
      <c r="B50" s="24"/>
      <c r="C50" s="24" t="s">
        <v>8047</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8063</v>
      </c>
      <c r="B51" s="24"/>
      <c r="C51" s="24" t="s">
        <v>8047</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5316</v>
      </c>
      <c r="B52" s="24"/>
      <c r="C52" s="24" t="s">
        <v>8047</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8064</v>
      </c>
      <c r="B53" s="24"/>
      <c r="C53" s="24" t="s">
        <v>8047</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8065</v>
      </c>
      <c r="B54" s="24"/>
      <c r="C54" s="24" t="s">
        <v>8047</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8066</v>
      </c>
      <c r="B55" s="24"/>
      <c r="C55" s="24" t="s">
        <v>8047</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5482</v>
      </c>
      <c r="B56" s="24"/>
      <c r="C56" s="24" t="s">
        <v>8047</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8067</v>
      </c>
      <c r="B57" s="24"/>
      <c r="C57" s="24" t="s">
        <v>8047</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8068</v>
      </c>
      <c r="B58" s="24"/>
      <c r="C58" s="24" t="s">
        <v>8047</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8069</v>
      </c>
      <c r="B59" s="24"/>
      <c r="C59" s="24" t="s">
        <v>8047</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8070</v>
      </c>
      <c r="B60" s="24"/>
      <c r="C60" s="24" t="s">
        <v>8047</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8071</v>
      </c>
      <c r="B61" s="24"/>
      <c r="C61" s="24" t="s">
        <v>8047</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8072</v>
      </c>
      <c r="B62" s="24"/>
      <c r="C62" s="24" t="s">
        <v>8047</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8073</v>
      </c>
      <c r="B63" s="24"/>
      <c r="C63" s="24" t="s">
        <v>8047</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8074</v>
      </c>
      <c r="B64" s="24"/>
      <c r="C64" s="24" t="s">
        <v>8047</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8075</v>
      </c>
      <c r="B65" s="24"/>
      <c r="C65" s="24" t="s">
        <v>8047</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5237</v>
      </c>
      <c r="B66" s="24"/>
      <c r="C66" s="24" t="s">
        <v>8047</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8076</v>
      </c>
      <c r="B67" s="24"/>
      <c r="C67" s="24" t="s">
        <v>8047</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8077</v>
      </c>
      <c r="B68" s="24"/>
      <c r="C68" s="24" t="s">
        <v>8047</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5232</v>
      </c>
      <c r="B69" s="24"/>
      <c r="C69" s="24" t="s">
        <v>8047</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8078</v>
      </c>
      <c r="B70" s="24"/>
      <c r="C70" s="24" t="s">
        <v>8047</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8079</v>
      </c>
      <c r="B71" s="24"/>
      <c r="C71" s="24" t="s">
        <v>8047</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8080</v>
      </c>
      <c r="B72" s="24"/>
      <c r="C72" s="24" t="s">
        <v>8047</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8081</v>
      </c>
      <c r="B73" s="24"/>
      <c r="C73" s="24" t="s">
        <v>8047</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8082</v>
      </c>
      <c r="B74" s="24"/>
      <c r="C74" s="24" t="s">
        <v>8047</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8083</v>
      </c>
      <c r="B75" s="24"/>
      <c r="C75" s="24" t="s">
        <v>8047</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8084</v>
      </c>
      <c r="B76" s="24"/>
      <c r="C76" s="24" t="s">
        <v>8047</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8085</v>
      </c>
      <c r="B77" s="24"/>
      <c r="C77" s="24" t="s">
        <v>8047</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8086</v>
      </c>
      <c r="B78" s="24"/>
      <c r="C78" s="24" t="s">
        <v>8047</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8087</v>
      </c>
      <c r="B79" s="24"/>
      <c r="C79" s="24" t="s">
        <v>8047</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8088</v>
      </c>
      <c r="B80" s="24"/>
      <c r="C80" s="24" t="s">
        <v>8047</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5092</v>
      </c>
      <c r="B81" s="24"/>
      <c r="C81" s="24" t="s">
        <v>8047</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8089</v>
      </c>
      <c r="B82" s="24"/>
      <c r="C82" s="24" t="s">
        <v>8047</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8090</v>
      </c>
      <c r="B83" s="24"/>
      <c r="C83" s="24" t="s">
        <v>8047</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8091</v>
      </c>
      <c r="B84" s="24"/>
      <c r="C84" s="24" t="s">
        <v>8047</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8092</v>
      </c>
      <c r="B85" s="24"/>
      <c r="C85" s="24" t="s">
        <v>8047</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5105</v>
      </c>
      <c r="B86" s="24"/>
      <c r="C86" s="24" t="s">
        <v>8047</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8093</v>
      </c>
      <c r="B87" s="24"/>
      <c r="C87" s="24" t="s">
        <v>8047</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5633</v>
      </c>
      <c r="B88" s="24"/>
      <c r="C88" s="24" t="s">
        <v>8047</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8094</v>
      </c>
      <c r="B89" s="24"/>
      <c r="C89" s="24" t="s">
        <v>8047</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8095</v>
      </c>
      <c r="B90" s="24"/>
      <c r="C90" s="24" t="s">
        <v>8047</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4.5" spans="1:15">
      <c r="A91" s="20" t="s">
        <v>5022</v>
      </c>
      <c r="B91" s="48" t="s">
        <v>2129</v>
      </c>
      <c r="C91" s="49" t="s">
        <v>2130</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4.5" spans="1:15">
      <c r="A92" s="20" t="s">
        <v>5265</v>
      </c>
      <c r="B92" s="48" t="s">
        <v>2129</v>
      </c>
      <c r="C92" s="49" t="s">
        <v>2130</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4.5" spans="1:15">
      <c r="A93" s="20" t="s">
        <v>8096</v>
      </c>
      <c r="B93" s="48" t="s">
        <v>2129</v>
      </c>
      <c r="C93" s="49" t="s">
        <v>2130</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4.5" spans="1:15">
      <c r="A94" s="20" t="s">
        <v>8097</v>
      </c>
      <c r="B94" s="48" t="s">
        <v>2129</v>
      </c>
      <c r="C94" s="49" t="s">
        <v>2130</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4.5" spans="1:15">
      <c r="A95" s="20" t="s">
        <v>8098</v>
      </c>
      <c r="B95" s="48" t="s">
        <v>2129</v>
      </c>
      <c r="C95" s="49" t="s">
        <v>2130</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4.5" spans="1:15">
      <c r="A96" s="20" t="s">
        <v>5210</v>
      </c>
      <c r="B96" s="48" t="s">
        <v>2129</v>
      </c>
      <c r="C96" s="49" t="s">
        <v>2130</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4.5" spans="1:15">
      <c r="A97" s="20" t="s">
        <v>5173</v>
      </c>
      <c r="B97" s="48" t="s">
        <v>2129</v>
      </c>
      <c r="C97" s="49" t="s">
        <v>2130</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4.5" spans="1:15">
      <c r="A98" s="20" t="s">
        <v>8099</v>
      </c>
      <c r="B98" s="48" t="s">
        <v>2129</v>
      </c>
      <c r="C98" s="49" t="s">
        <v>2130</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4.5" spans="1:15">
      <c r="A99" s="20" t="s">
        <v>8100</v>
      </c>
      <c r="B99" s="48" t="s">
        <v>2129</v>
      </c>
      <c r="C99" s="49" t="s">
        <v>2130</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4.5" spans="1:15">
      <c r="A100" s="20" t="s">
        <v>8101</v>
      </c>
      <c r="B100" s="48" t="s">
        <v>2129</v>
      </c>
      <c r="C100" s="49" t="s">
        <v>2130</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4.5" spans="1:15">
      <c r="A101" s="20" t="s">
        <v>8102</v>
      </c>
      <c r="B101" s="48" t="s">
        <v>2129</v>
      </c>
      <c r="C101" s="49" t="s">
        <v>2130</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4.5" spans="1:15">
      <c r="A102" s="20" t="s">
        <v>8103</v>
      </c>
      <c r="B102" s="48" t="s">
        <v>2129</v>
      </c>
      <c r="C102" s="49" t="s">
        <v>2130</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4.5" spans="1:15">
      <c r="A103" s="20" t="s">
        <v>8104</v>
      </c>
      <c r="B103" s="48" t="s">
        <v>2129</v>
      </c>
      <c r="C103" s="49" t="s">
        <v>2130</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4.5" spans="1:15">
      <c r="A104" s="20" t="s">
        <v>8105</v>
      </c>
      <c r="B104" s="48" t="s">
        <v>2066</v>
      </c>
      <c r="C104" s="49" t="s">
        <v>2067</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5" spans="1:15">
      <c r="A105" s="50" t="s">
        <v>8106</v>
      </c>
      <c r="B105" s="48" t="s">
        <v>2066</v>
      </c>
      <c r="C105" s="49" t="s">
        <v>2067</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4.5" spans="1:15">
      <c r="A106" s="20" t="s">
        <v>8107</v>
      </c>
      <c r="B106" s="48" t="s">
        <v>2066</v>
      </c>
      <c r="C106" s="49" t="s">
        <v>2067</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4.5" spans="1:15">
      <c r="A107" s="20" t="s">
        <v>8108</v>
      </c>
      <c r="B107" s="48" t="s">
        <v>2066</v>
      </c>
      <c r="C107" s="49" t="s">
        <v>2067</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5" spans="1:15">
      <c r="A108" s="50" t="s">
        <v>8109</v>
      </c>
      <c r="B108" s="48" t="s">
        <v>2066</v>
      </c>
      <c r="C108" s="49" t="s">
        <v>2067</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4.5" spans="1:15">
      <c r="A109" s="20" t="s">
        <v>8110</v>
      </c>
      <c r="B109" s="48" t="s">
        <v>2066</v>
      </c>
      <c r="C109" s="49" t="s">
        <v>2067</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4.5" spans="1:15">
      <c r="A110" s="20" t="s">
        <v>5419</v>
      </c>
      <c r="B110" s="48" t="s">
        <v>2066</v>
      </c>
      <c r="C110" s="49" t="s">
        <v>2067</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4.5" spans="1:15">
      <c r="A111" s="20" t="s">
        <v>8111</v>
      </c>
      <c r="B111" s="48" t="s">
        <v>2066</v>
      </c>
      <c r="C111" s="49" t="s">
        <v>2067</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4.5" spans="1:15">
      <c r="A112" s="20" t="s">
        <v>8112</v>
      </c>
      <c r="B112" s="48" t="s">
        <v>2089</v>
      </c>
      <c r="C112" s="49" t="s">
        <v>2090</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4.5" spans="1:15">
      <c r="A113" s="20" t="s">
        <v>8113</v>
      </c>
      <c r="B113" s="48" t="s">
        <v>2089</v>
      </c>
      <c r="C113" s="49" t="s">
        <v>2090</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4.5" spans="1:15">
      <c r="A114" s="20" t="s">
        <v>8114</v>
      </c>
      <c r="B114" s="48" t="s">
        <v>2089</v>
      </c>
      <c r="C114" s="49" t="s">
        <v>2090</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4.5" spans="1:15">
      <c r="A115" s="20" t="s">
        <v>8115</v>
      </c>
      <c r="B115" s="48" t="s">
        <v>2089</v>
      </c>
      <c r="C115" s="49" t="s">
        <v>2090</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4.5" spans="1:15">
      <c r="A116" s="20" t="s">
        <v>8116</v>
      </c>
      <c r="B116" s="48" t="s">
        <v>2089</v>
      </c>
      <c r="C116" s="49" t="s">
        <v>2090</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4.5" spans="1:15">
      <c r="A117" s="20" t="s">
        <v>8117</v>
      </c>
      <c r="B117" s="48" t="s">
        <v>2089</v>
      </c>
      <c r="C117" s="49" t="s">
        <v>2090</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4.5" spans="1:15">
      <c r="A118" s="20" t="s">
        <v>8118</v>
      </c>
      <c r="B118" s="48" t="s">
        <v>2089</v>
      </c>
      <c r="C118" s="49" t="s">
        <v>2090</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4.5" spans="1:15">
      <c r="A119" s="20" t="s">
        <v>8119</v>
      </c>
      <c r="B119" s="48" t="s">
        <v>2089</v>
      </c>
      <c r="C119" s="49" t="s">
        <v>2090</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4.5" spans="1:15">
      <c r="A120" s="20" t="s">
        <v>8120</v>
      </c>
      <c r="B120" s="48" t="s">
        <v>2089</v>
      </c>
      <c r="C120" s="49" t="s">
        <v>2090</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4.5" spans="1:15">
      <c r="A121" s="20" t="s">
        <v>8121</v>
      </c>
      <c r="B121" s="48" t="s">
        <v>2089</v>
      </c>
      <c r="C121" s="49" t="s">
        <v>2090</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4.5" spans="1:15">
      <c r="A122" s="20" t="s">
        <v>8122</v>
      </c>
      <c r="B122" s="48" t="s">
        <v>2089</v>
      </c>
      <c r="C122" s="49" t="s">
        <v>2090</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4.5" spans="1:15">
      <c r="A123" s="20" t="s">
        <v>8123</v>
      </c>
      <c r="B123" s="48" t="s">
        <v>2089</v>
      </c>
      <c r="C123" s="49" t="s">
        <v>2090</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4.5" spans="1:15">
      <c r="A124" s="20" t="s">
        <v>8124</v>
      </c>
      <c r="B124" s="48" t="s">
        <v>2089</v>
      </c>
      <c r="C124" s="49" t="s">
        <v>2090</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4.5" spans="1:15">
      <c r="A125" s="20" t="s">
        <v>8125</v>
      </c>
      <c r="B125" s="48" t="s">
        <v>2089</v>
      </c>
      <c r="C125" s="49" t="s">
        <v>2090</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4.5" spans="1:15">
      <c r="A126" s="20" t="s">
        <v>8126</v>
      </c>
      <c r="B126" s="48" t="s">
        <v>2089</v>
      </c>
      <c r="C126" s="49" t="s">
        <v>2090</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4.5" spans="1:15">
      <c r="A127" s="20" t="s">
        <v>8127</v>
      </c>
      <c r="B127" s="48" t="s">
        <v>2089</v>
      </c>
      <c r="C127" s="49" t="s">
        <v>2090</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4.5" spans="1:15">
      <c r="A128" s="20" t="s">
        <v>8128</v>
      </c>
      <c r="B128" s="48" t="s">
        <v>2089</v>
      </c>
      <c r="C128" s="49" t="s">
        <v>2090</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4.5" spans="1:15">
      <c r="A129" s="20" t="s">
        <v>8129</v>
      </c>
      <c r="B129" s="48" t="s">
        <v>2089</v>
      </c>
      <c r="C129" s="49" t="s">
        <v>2090</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4.5" spans="1:15">
      <c r="A130" s="20" t="s">
        <v>8130</v>
      </c>
      <c r="B130" s="48" t="s">
        <v>2089</v>
      </c>
      <c r="C130" s="49" t="s">
        <v>2090</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4.5" spans="1:15">
      <c r="A131" s="20" t="s">
        <v>8131</v>
      </c>
      <c r="B131" s="48" t="s">
        <v>2089</v>
      </c>
      <c r="C131" s="49" t="s">
        <v>2090</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4.5" spans="1:15">
      <c r="A132" s="20" t="s">
        <v>8132</v>
      </c>
      <c r="B132" s="48" t="s">
        <v>2089</v>
      </c>
      <c r="C132" s="49" t="s">
        <v>2090</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4.5" spans="1:15">
      <c r="A133" s="20" t="s">
        <v>8133</v>
      </c>
      <c r="B133" s="48" t="s">
        <v>2089</v>
      </c>
      <c r="C133" s="49" t="s">
        <v>2090</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4.5" spans="1:15">
      <c r="A134" s="20" t="s">
        <v>8134</v>
      </c>
      <c r="B134" s="48" t="s">
        <v>2089</v>
      </c>
      <c r="C134" s="49" t="s">
        <v>2090</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4.5" spans="1:15">
      <c r="A135" s="20" t="s">
        <v>8135</v>
      </c>
      <c r="B135" s="48" t="s">
        <v>2089</v>
      </c>
      <c r="C135" s="49" t="s">
        <v>2090</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4.5" spans="1:15">
      <c r="A136" s="20" t="s">
        <v>8136</v>
      </c>
      <c r="B136" s="48" t="s">
        <v>2089</v>
      </c>
      <c r="C136" s="49" t="s">
        <v>2090</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4.5" spans="1:15">
      <c r="A137" s="20" t="s">
        <v>8137</v>
      </c>
      <c r="B137" s="48" t="s">
        <v>2089</v>
      </c>
      <c r="C137" s="49" t="s">
        <v>2090</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4.5" spans="1:15">
      <c r="A138" s="20" t="s">
        <v>8138</v>
      </c>
      <c r="B138" s="48" t="s">
        <v>2089</v>
      </c>
      <c r="C138" s="49" t="s">
        <v>2090</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4.5" spans="1:15">
      <c r="A139" s="20" t="s">
        <v>8139</v>
      </c>
      <c r="B139" s="48" t="s">
        <v>2089</v>
      </c>
      <c r="C139" s="49" t="s">
        <v>2090</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4.5" spans="1:15">
      <c r="A140" s="20" t="s">
        <v>8140</v>
      </c>
      <c r="B140" s="48" t="s">
        <v>2089</v>
      </c>
      <c r="C140" s="49" t="s">
        <v>2090</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4.5" spans="1:15">
      <c r="A141" s="20" t="s">
        <v>8141</v>
      </c>
      <c r="B141" s="48" t="s">
        <v>2129</v>
      </c>
      <c r="C141" s="49" t="s">
        <v>2130</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4.5" spans="1:15">
      <c r="A142" s="20" t="s">
        <v>8142</v>
      </c>
      <c r="B142" s="48" t="s">
        <v>2129</v>
      </c>
      <c r="C142" s="49" t="s">
        <v>2130</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4.5" spans="1:15">
      <c r="A143" s="20" t="s">
        <v>8143</v>
      </c>
      <c r="B143" s="48" t="s">
        <v>2129</v>
      </c>
      <c r="C143" s="49" t="s">
        <v>2130</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4.5" spans="1:15">
      <c r="A144" s="20" t="s">
        <v>4854</v>
      </c>
      <c r="B144" s="48" t="s">
        <v>2129</v>
      </c>
      <c r="C144" s="49" t="s">
        <v>2130</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4.5" spans="1:15">
      <c r="A145" s="20" t="s">
        <v>8144</v>
      </c>
      <c r="B145" s="48" t="s">
        <v>2129</v>
      </c>
      <c r="C145" s="49" t="s">
        <v>2130</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4.5" spans="1:15">
      <c r="A146" s="20" t="s">
        <v>8145</v>
      </c>
      <c r="B146" s="48" t="s">
        <v>2129</v>
      </c>
      <c r="C146" s="49" t="s">
        <v>2130</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4.5" spans="1:15">
      <c r="A147" s="20" t="s">
        <v>8146</v>
      </c>
      <c r="B147" s="48" t="s">
        <v>2129</v>
      </c>
      <c r="C147" s="49" t="s">
        <v>2130</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4.5" spans="1:15">
      <c r="A148" s="20" t="s">
        <v>8147</v>
      </c>
      <c r="B148" s="48" t="s">
        <v>2129</v>
      </c>
      <c r="C148" s="49" t="s">
        <v>2130</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4.5" spans="1:15">
      <c r="A149" s="20" t="s">
        <v>8148</v>
      </c>
      <c r="B149" s="48" t="s">
        <v>2129</v>
      </c>
      <c r="C149" s="49" t="s">
        <v>2130</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4.5" spans="1:15">
      <c r="A150" s="20" t="s">
        <v>8149</v>
      </c>
      <c r="B150" s="48" t="s">
        <v>2129</v>
      </c>
      <c r="C150" s="49" t="s">
        <v>2130</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4.5" spans="1:15">
      <c r="A151" s="20" t="s">
        <v>8150</v>
      </c>
      <c r="B151" s="48" t="s">
        <v>2129</v>
      </c>
      <c r="C151" s="49" t="s">
        <v>2130</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4.5" spans="1:15">
      <c r="A152" s="20" t="s">
        <v>8151</v>
      </c>
      <c r="B152" s="48" t="s">
        <v>2129</v>
      </c>
      <c r="C152" s="49" t="s">
        <v>2130</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4.5" spans="1:15">
      <c r="A153" s="20" t="s">
        <v>8152</v>
      </c>
      <c r="B153" s="48" t="s">
        <v>2129</v>
      </c>
      <c r="C153" s="49" t="s">
        <v>2130</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4.5" spans="1:15">
      <c r="A154" s="20" t="s">
        <v>8153</v>
      </c>
      <c r="B154" s="48" t="s">
        <v>2129</v>
      </c>
      <c r="C154" s="49" t="s">
        <v>2130</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4.5" spans="1:15">
      <c r="A155" s="20" t="s">
        <v>8154</v>
      </c>
      <c r="B155" s="48" t="s">
        <v>2129</v>
      </c>
      <c r="C155" s="49" t="s">
        <v>2130</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4.5" spans="1:15">
      <c r="A156" s="20" t="s">
        <v>4905</v>
      </c>
      <c r="B156" s="48" t="s">
        <v>2129</v>
      </c>
      <c r="C156" s="49" t="s">
        <v>2130</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4.5" spans="1:15">
      <c r="A157" s="20" t="s">
        <v>8155</v>
      </c>
      <c r="B157" s="48" t="s">
        <v>2129</v>
      </c>
      <c r="C157" s="49" t="s">
        <v>2130</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4.5" spans="1:15">
      <c r="A158" s="20" t="s">
        <v>8156</v>
      </c>
      <c r="B158" s="48" t="s">
        <v>2129</v>
      </c>
      <c r="C158" s="49" t="s">
        <v>2130</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4.5" spans="1:15">
      <c r="A159" s="20" t="s">
        <v>8157</v>
      </c>
      <c r="B159" s="48" t="s">
        <v>2129</v>
      </c>
      <c r="C159" s="49" t="s">
        <v>2130</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4.5" spans="1:15">
      <c r="A160" s="20" t="s">
        <v>8158</v>
      </c>
      <c r="B160" s="48" t="s">
        <v>2129</v>
      </c>
      <c r="C160" s="49" t="s">
        <v>2130</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4.5" spans="1:15">
      <c r="A161" s="20" t="s">
        <v>5390</v>
      </c>
      <c r="B161" s="48" t="s">
        <v>2129</v>
      </c>
      <c r="C161" s="49" t="s">
        <v>2130</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4.5" spans="1:15">
      <c r="A162" s="20" t="s">
        <v>8159</v>
      </c>
      <c r="B162" s="48" t="s">
        <v>2129</v>
      </c>
      <c r="C162" s="49" t="s">
        <v>2130</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4.5" spans="1:15">
      <c r="A163" s="20" t="s">
        <v>8160</v>
      </c>
      <c r="B163" s="48" t="s">
        <v>2129</v>
      </c>
      <c r="C163" s="49" t="s">
        <v>2130</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4.5" spans="1:15">
      <c r="A164" s="20" t="s">
        <v>8161</v>
      </c>
      <c r="B164" s="48" t="s">
        <v>2129</v>
      </c>
      <c r="C164" s="49" t="s">
        <v>2130</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4.5" spans="1:15">
      <c r="A165" s="20" t="s">
        <v>5332</v>
      </c>
      <c r="B165" s="48" t="s">
        <v>2129</v>
      </c>
      <c r="C165" s="49" t="s">
        <v>2130</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4.5" spans="1:15">
      <c r="A166" s="20" t="s">
        <v>8162</v>
      </c>
      <c r="B166" s="48" t="s">
        <v>2129</v>
      </c>
      <c r="C166" s="49" t="s">
        <v>2130</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4.5" spans="1:15">
      <c r="A167" s="20" t="s">
        <v>8163</v>
      </c>
      <c r="B167" s="48" t="s">
        <v>2129</v>
      </c>
      <c r="C167" s="49" t="s">
        <v>2130</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4.5" spans="1:15">
      <c r="A168" s="20" t="s">
        <v>8164</v>
      </c>
      <c r="B168" s="48" t="s">
        <v>2129</v>
      </c>
      <c r="C168" s="49" t="s">
        <v>2130</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4.5" spans="1:15">
      <c r="A169" s="20" t="s">
        <v>4960</v>
      </c>
      <c r="B169" s="48" t="s">
        <v>2129</v>
      </c>
      <c r="C169" s="49" t="s">
        <v>2130</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4.5" spans="1:15">
      <c r="A170" s="20" t="s">
        <v>8165</v>
      </c>
      <c r="B170" s="48" t="s">
        <v>2129</v>
      </c>
      <c r="C170" s="49" t="s">
        <v>2130</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4.5" spans="1:15">
      <c r="A171" s="20" t="s">
        <v>4995</v>
      </c>
      <c r="B171" s="48" t="s">
        <v>2129</v>
      </c>
      <c r="C171" s="49" t="s">
        <v>2130</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4.5" spans="1:15">
      <c r="A172" s="20" t="s">
        <v>8166</v>
      </c>
      <c r="B172" s="48" t="s">
        <v>2129</v>
      </c>
      <c r="C172" s="49" t="s">
        <v>2130</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4.5" spans="1:15">
      <c r="A173" s="20" t="s">
        <v>5032</v>
      </c>
      <c r="B173" s="48" t="s">
        <v>2129</v>
      </c>
      <c r="C173" s="49" t="s">
        <v>2130</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4.5" spans="1:15">
      <c r="A174" s="20" t="s">
        <v>8167</v>
      </c>
      <c r="B174" s="48" t="s">
        <v>2129</v>
      </c>
      <c r="C174" s="49" t="s">
        <v>2130</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4.5" spans="1:15">
      <c r="A175" s="20" t="s">
        <v>8168</v>
      </c>
      <c r="B175" s="48" t="s">
        <v>2129</v>
      </c>
      <c r="C175" s="49" t="s">
        <v>2130</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4.5" spans="1:15">
      <c r="A176" s="20" t="s">
        <v>8169</v>
      </c>
      <c r="B176" s="48" t="s">
        <v>2129</v>
      </c>
      <c r="C176" s="49" t="s">
        <v>2130</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4.5" spans="1:15">
      <c r="A177" s="20" t="s">
        <v>8170</v>
      </c>
      <c r="B177" s="48" t="s">
        <v>2129</v>
      </c>
      <c r="C177" s="49" t="s">
        <v>2130</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4.5" spans="1:15">
      <c r="A178" s="20" t="s">
        <v>8171</v>
      </c>
      <c r="B178" s="48" t="s">
        <v>2129</v>
      </c>
      <c r="C178" s="49" t="s">
        <v>2130</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4.5" spans="1:15">
      <c r="A179" s="20" t="s">
        <v>8172</v>
      </c>
      <c r="B179" s="48" t="s">
        <v>2129</v>
      </c>
      <c r="C179" s="49" t="s">
        <v>2130</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4.5" spans="1:15">
      <c r="A180" s="20" t="s">
        <v>8173</v>
      </c>
      <c r="B180" s="48" t="s">
        <v>2129</v>
      </c>
      <c r="C180" s="49" t="s">
        <v>2130</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4.5" spans="1:15">
      <c r="A181" s="20" t="s">
        <v>8174</v>
      </c>
      <c r="B181" s="48" t="s">
        <v>2129</v>
      </c>
      <c r="C181" s="49" t="s">
        <v>2130</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4.5" spans="1:15">
      <c r="A182" s="20" t="s">
        <v>8175</v>
      </c>
      <c r="B182" s="48" t="s">
        <v>2129</v>
      </c>
      <c r="C182" s="49" t="s">
        <v>2130</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4.5" spans="1:15">
      <c r="A183" s="20" t="s">
        <v>8176</v>
      </c>
      <c r="B183" s="48" t="s">
        <v>2129</v>
      </c>
      <c r="C183" s="49" t="s">
        <v>2130</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4.5" spans="1:15">
      <c r="A184" s="20" t="s">
        <v>8177</v>
      </c>
      <c r="B184" s="48" t="s">
        <v>2129</v>
      </c>
      <c r="C184" s="49" t="s">
        <v>2130</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4.5" spans="1:15">
      <c r="A185" s="20" t="s">
        <v>8178</v>
      </c>
      <c r="B185" s="48" t="s">
        <v>2129</v>
      </c>
      <c r="C185" s="49" t="s">
        <v>2130</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4.5" spans="1:15">
      <c r="A186" s="20" t="s">
        <v>8179</v>
      </c>
      <c r="B186" s="48" t="s">
        <v>2129</v>
      </c>
      <c r="C186" s="49" t="s">
        <v>2130</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4.5" spans="1:15">
      <c r="A187" s="20" t="s">
        <v>8180</v>
      </c>
      <c r="B187" s="48" t="s">
        <v>2129</v>
      </c>
      <c r="C187" s="49" t="s">
        <v>2130</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4.5" spans="1:15">
      <c r="A188" s="20" t="s">
        <v>8181</v>
      </c>
      <c r="B188" s="48" t="s">
        <v>2129</v>
      </c>
      <c r="C188" s="49" t="s">
        <v>2130</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4.5" spans="1:15">
      <c r="A189" s="20" t="s">
        <v>8182</v>
      </c>
      <c r="B189" s="48" t="s">
        <v>2129</v>
      </c>
      <c r="C189" s="49" t="s">
        <v>2130</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4.5" spans="1:15">
      <c r="A190" s="20" t="s">
        <v>8183</v>
      </c>
      <c r="B190" s="48" t="s">
        <v>2129</v>
      </c>
      <c r="C190" s="49" t="s">
        <v>2130</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4.5" spans="1:15">
      <c r="A191" s="20" t="s">
        <v>8184</v>
      </c>
      <c r="B191" s="48" t="s">
        <v>2129</v>
      </c>
      <c r="C191" s="49" t="s">
        <v>2130</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4.5" spans="1:15">
      <c r="A192" s="20" t="s">
        <v>8185</v>
      </c>
      <c r="B192" s="48" t="s">
        <v>2129</v>
      </c>
      <c r="C192" s="49" t="s">
        <v>2130</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4.5" spans="1:15">
      <c r="A193" s="20" t="s">
        <v>8186</v>
      </c>
      <c r="B193" s="48" t="s">
        <v>2129</v>
      </c>
      <c r="C193" s="49" t="s">
        <v>2130</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4.5" spans="1:15">
      <c r="A194" s="20" t="s">
        <v>8187</v>
      </c>
      <c r="B194" s="48" t="s">
        <v>2129</v>
      </c>
      <c r="C194" s="49" t="s">
        <v>2130</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4.5" spans="1:15">
      <c r="A195" s="20" t="s">
        <v>8188</v>
      </c>
      <c r="B195" s="48" t="s">
        <v>2129</v>
      </c>
      <c r="C195" s="49" t="s">
        <v>2130</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4.5" spans="1:15">
      <c r="A196" s="20" t="s">
        <v>8189</v>
      </c>
      <c r="B196" s="48" t="s">
        <v>2129</v>
      </c>
      <c r="C196" s="49" t="s">
        <v>2130</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4.5" spans="1:15">
      <c r="A197" s="20" t="s">
        <v>8190</v>
      </c>
      <c r="B197" s="48" t="s">
        <v>2129</v>
      </c>
      <c r="C197" s="49" t="s">
        <v>2130</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4.5" spans="1:15">
      <c r="A198" s="20" t="s">
        <v>8191</v>
      </c>
      <c r="B198" s="48" t="s">
        <v>2129</v>
      </c>
      <c r="C198" s="49" t="s">
        <v>2130</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4.5" spans="1:15">
      <c r="A199" s="20" t="s">
        <v>8192</v>
      </c>
      <c r="B199" s="48" t="s">
        <v>2129</v>
      </c>
      <c r="C199" s="49" t="s">
        <v>2130</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4.5" spans="1:15">
      <c r="A200" s="20" t="s">
        <v>8193</v>
      </c>
      <c r="B200" s="48" t="s">
        <v>2129</v>
      </c>
      <c r="C200" s="49" t="s">
        <v>2130</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4.5" spans="1:15">
      <c r="A201" s="20" t="s">
        <v>8194</v>
      </c>
      <c r="B201" s="48" t="s">
        <v>2129</v>
      </c>
      <c r="C201" s="49" t="s">
        <v>2130</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4.5" spans="1:15">
      <c r="A202" s="20" t="s">
        <v>8195</v>
      </c>
      <c r="B202" s="48" t="s">
        <v>2129</v>
      </c>
      <c r="C202" s="49" t="s">
        <v>2130</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4.5" spans="1:15">
      <c r="A203" s="20" t="s">
        <v>8196</v>
      </c>
      <c r="B203" s="48" t="s">
        <v>2129</v>
      </c>
      <c r="C203" s="49" t="s">
        <v>2130</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5" spans="1:15">
      <c r="A204" s="50" t="s">
        <v>8197</v>
      </c>
      <c r="B204" s="48" t="s">
        <v>2129</v>
      </c>
      <c r="C204" s="49" t="s">
        <v>2130</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4.5" spans="1:15">
      <c r="A205" s="20" t="s">
        <v>8198</v>
      </c>
      <c r="B205" s="48" t="s">
        <v>2129</v>
      </c>
      <c r="C205" s="49" t="s">
        <v>2130</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4.5" spans="1:15">
      <c r="A206" s="20" t="s">
        <v>8199</v>
      </c>
      <c r="B206" s="48" t="s">
        <v>2129</v>
      </c>
      <c r="C206" s="49" t="s">
        <v>2130</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4.5" spans="1:15">
      <c r="A207" s="20" t="s">
        <v>8200</v>
      </c>
      <c r="B207" s="48" t="s">
        <v>2129</v>
      </c>
      <c r="C207" s="49" t="s">
        <v>2130</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4.5" spans="1:15">
      <c r="A208" s="20" t="s">
        <v>8201</v>
      </c>
      <c r="B208" s="48" t="s">
        <v>2129</v>
      </c>
      <c r="C208" s="49" t="s">
        <v>2130</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4.5" spans="1:15">
      <c r="A209" s="20" t="s">
        <v>8202</v>
      </c>
      <c r="B209" s="48" t="s">
        <v>2129</v>
      </c>
      <c r="C209" s="49" t="s">
        <v>2130</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4.5" spans="1:15">
      <c r="A210" s="20" t="s">
        <v>8203</v>
      </c>
      <c r="B210" s="48" t="s">
        <v>2129</v>
      </c>
      <c r="C210" s="49" t="s">
        <v>2130</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4.5" spans="1:15">
      <c r="A211" s="20" t="s">
        <v>8204</v>
      </c>
      <c r="B211" s="48" t="s">
        <v>2129</v>
      </c>
      <c r="C211" s="49" t="s">
        <v>2130</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4.5" spans="1:15">
      <c r="A212" s="20" t="s">
        <v>8205</v>
      </c>
      <c r="B212" s="48" t="s">
        <v>2129</v>
      </c>
      <c r="C212" s="49" t="s">
        <v>2130</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4.5" spans="1:15">
      <c r="A213" s="20" t="s">
        <v>8206</v>
      </c>
      <c r="B213" s="48" t="s">
        <v>2129</v>
      </c>
      <c r="C213" s="49" t="s">
        <v>2130</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4.5" spans="1:15">
      <c r="A214" s="20" t="s">
        <v>8207</v>
      </c>
      <c r="B214" s="48" t="s">
        <v>2129</v>
      </c>
      <c r="C214" s="49" t="s">
        <v>2130</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4.5" spans="1:15">
      <c r="A215" s="20" t="s">
        <v>8208</v>
      </c>
      <c r="B215" s="48" t="s">
        <v>2129</v>
      </c>
      <c r="C215" s="49" t="s">
        <v>2130</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4.5" spans="1:15">
      <c r="A216" s="20" t="s">
        <v>8209</v>
      </c>
      <c r="B216" s="48" t="s">
        <v>2129</v>
      </c>
      <c r="C216" s="49" t="s">
        <v>2130</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4.5" spans="1:15">
      <c r="A217" s="20" t="s">
        <v>8210</v>
      </c>
      <c r="B217" s="48" t="s">
        <v>2129</v>
      </c>
      <c r="C217" s="49" t="s">
        <v>2130</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4.5" spans="1:15">
      <c r="A218" s="20" t="s">
        <v>8211</v>
      </c>
      <c r="B218" s="48" t="s">
        <v>2129</v>
      </c>
      <c r="C218" s="49" t="s">
        <v>2130</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4.5" spans="1:15">
      <c r="A219" s="20" t="s">
        <v>8212</v>
      </c>
      <c r="B219" s="48" t="s">
        <v>2129</v>
      </c>
      <c r="C219" s="49" t="s">
        <v>2130</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4.5" spans="1:15">
      <c r="A220" s="20" t="s">
        <v>8213</v>
      </c>
      <c r="B220" s="48" t="s">
        <v>2129</v>
      </c>
      <c r="C220" s="49" t="s">
        <v>2130</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4.5" spans="1:15">
      <c r="A221" s="20" t="s">
        <v>8214</v>
      </c>
      <c r="B221" s="48" t="s">
        <v>2129</v>
      </c>
      <c r="C221" s="49" t="s">
        <v>2130</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4.5" spans="1:15">
      <c r="A222" s="20" t="s">
        <v>8215</v>
      </c>
      <c r="B222" s="48" t="s">
        <v>2129</v>
      </c>
      <c r="C222" s="49" t="s">
        <v>2130</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4.5" spans="1:15">
      <c r="A223" s="20" t="s">
        <v>8216</v>
      </c>
      <c r="B223" s="48" t="s">
        <v>2129</v>
      </c>
      <c r="C223" s="49" t="s">
        <v>2130</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4.5" spans="1:15">
      <c r="A224" s="20" t="s">
        <v>8217</v>
      </c>
      <c r="B224" s="48" t="s">
        <v>2129</v>
      </c>
      <c r="C224" s="49" t="s">
        <v>2130</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4.5" spans="1:15">
      <c r="A225" s="20" t="s">
        <v>8218</v>
      </c>
      <c r="B225" s="48" t="s">
        <v>2129</v>
      </c>
      <c r="C225" s="49" t="s">
        <v>2130</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4.5" spans="1:15">
      <c r="A226" s="20" t="s">
        <v>8219</v>
      </c>
      <c r="B226" s="48" t="s">
        <v>2129</v>
      </c>
      <c r="C226" s="49" t="s">
        <v>2130</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4.5" spans="1:15">
      <c r="A227" s="20" t="s">
        <v>8220</v>
      </c>
      <c r="B227" s="48" t="s">
        <v>2129</v>
      </c>
      <c r="C227" s="49" t="s">
        <v>2130</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4.5" spans="1:15">
      <c r="A228" s="20" t="s">
        <v>8221</v>
      </c>
      <c r="B228" s="48" t="s">
        <v>2129</v>
      </c>
      <c r="C228" s="49" t="s">
        <v>2130</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4.5" spans="1:15">
      <c r="A229" s="20" t="s">
        <v>8222</v>
      </c>
      <c r="B229" s="48" t="s">
        <v>2129</v>
      </c>
      <c r="C229" s="49" t="s">
        <v>2130</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4.5" spans="1:15">
      <c r="A230" s="20" t="s">
        <v>8223</v>
      </c>
      <c r="B230" s="48" t="s">
        <v>2129</v>
      </c>
      <c r="C230" s="49" t="s">
        <v>2130</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4.5" spans="1:15">
      <c r="A231" s="20" t="s">
        <v>8224</v>
      </c>
      <c r="B231" s="48" t="s">
        <v>2129</v>
      </c>
      <c r="C231" s="49" t="s">
        <v>2130</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4.5" spans="1:15">
      <c r="A232" s="20" t="s">
        <v>8225</v>
      </c>
      <c r="B232" s="48" t="s">
        <v>2129</v>
      </c>
      <c r="C232" s="49" t="s">
        <v>2130</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4.5" spans="1:15">
      <c r="A233" s="20" t="s">
        <v>8226</v>
      </c>
      <c r="B233" s="48" t="s">
        <v>2129</v>
      </c>
      <c r="C233" s="49" t="s">
        <v>2130</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5" spans="1:15">
      <c r="A234" s="50" t="s">
        <v>8227</v>
      </c>
      <c r="B234" s="48" t="s">
        <v>2129</v>
      </c>
      <c r="C234" s="49" t="s">
        <v>2130</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5" spans="1:15">
      <c r="A235" s="50" t="s">
        <v>8228</v>
      </c>
      <c r="B235" s="48" t="s">
        <v>2129</v>
      </c>
      <c r="C235" s="49" t="s">
        <v>2130</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5" spans="1:15">
      <c r="A236" s="50" t="s">
        <v>8229</v>
      </c>
      <c r="B236" s="48" t="s">
        <v>2129</v>
      </c>
      <c r="C236" s="49" t="s">
        <v>2130</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5" spans="1:15">
      <c r="A237" s="50" t="s">
        <v>8230</v>
      </c>
      <c r="B237" s="48" t="s">
        <v>2129</v>
      </c>
      <c r="C237" s="49" t="s">
        <v>2130</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5" spans="1:15">
      <c r="A238" s="50" t="s">
        <v>8231</v>
      </c>
      <c r="B238" s="48" t="s">
        <v>2129</v>
      </c>
      <c r="C238" s="49" t="s">
        <v>2130</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5" spans="1:15">
      <c r="A239" s="50" t="s">
        <v>8232</v>
      </c>
      <c r="B239" s="48" t="s">
        <v>2129</v>
      </c>
      <c r="C239" s="49" t="s">
        <v>2130</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5" spans="1:15">
      <c r="A240" s="50" t="s">
        <v>8233</v>
      </c>
      <c r="B240" s="48" t="s">
        <v>2129</v>
      </c>
      <c r="C240" s="49" t="s">
        <v>2130</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4.5" spans="1:15">
      <c r="A241" s="20" t="s">
        <v>8234</v>
      </c>
      <c r="B241" s="48" t="s">
        <v>2129</v>
      </c>
      <c r="C241" s="49" t="s">
        <v>2130</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4.5" spans="1:15">
      <c r="A242" s="20" t="s">
        <v>8235</v>
      </c>
      <c r="B242" s="48" t="s">
        <v>2129</v>
      </c>
      <c r="C242" s="49" t="s">
        <v>2130</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5" spans="1:15">
      <c r="A243" s="50" t="s">
        <v>8236</v>
      </c>
      <c r="B243" s="48" t="s">
        <v>2129</v>
      </c>
      <c r="C243" s="49" t="s">
        <v>2130</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30" spans="1:15">
      <c r="A244" s="50" t="s">
        <v>8237</v>
      </c>
      <c r="B244" s="48" t="s">
        <v>2129</v>
      </c>
      <c r="C244" s="49" t="s">
        <v>2130</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5" spans="1:15">
      <c r="A245" s="50" t="s">
        <v>5125</v>
      </c>
      <c r="B245" s="48" t="s">
        <v>2129</v>
      </c>
      <c r="C245" s="49" t="s">
        <v>2130</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4.5" spans="1:15">
      <c r="A246" s="20" t="s">
        <v>8238</v>
      </c>
      <c r="B246" s="48" t="s">
        <v>2129</v>
      </c>
      <c r="C246" s="49" t="s">
        <v>2130</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5" spans="1:15">
      <c r="A247" s="50" t="s">
        <v>8239</v>
      </c>
      <c r="B247" s="48" t="s">
        <v>2129</v>
      </c>
      <c r="C247" s="49" t="s">
        <v>2130</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5" spans="1:15">
      <c r="A248" s="50" t="s">
        <v>8240</v>
      </c>
      <c r="B248" s="48" t="s">
        <v>2129</v>
      </c>
      <c r="C248" s="49" t="s">
        <v>2130</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5" spans="1:15">
      <c r="A249" s="50" t="s">
        <v>8241</v>
      </c>
      <c r="B249" s="48" t="s">
        <v>2129</v>
      </c>
      <c r="C249" s="49" t="s">
        <v>2130</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5" spans="1:15">
      <c r="A250" s="50" t="s">
        <v>8242</v>
      </c>
      <c r="B250" s="48" t="s">
        <v>2129</v>
      </c>
      <c r="C250" s="49" t="s">
        <v>2130</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5" spans="1:15">
      <c r="A251" s="50" t="s">
        <v>8243</v>
      </c>
      <c r="B251" s="48" t="s">
        <v>2129</v>
      </c>
      <c r="C251" s="49" t="s">
        <v>2130</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4.5" spans="1:15">
      <c r="A252" s="20" t="s">
        <v>8244</v>
      </c>
      <c r="B252" s="48" t="s">
        <v>2129</v>
      </c>
      <c r="C252" s="49" t="s">
        <v>2130</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4.5" spans="1:15">
      <c r="A253" s="20" t="s">
        <v>8245</v>
      </c>
      <c r="B253" s="48" t="s">
        <v>2129</v>
      </c>
      <c r="C253" s="49" t="s">
        <v>2130</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4.5" spans="1:15">
      <c r="A254" s="20" t="s">
        <v>8246</v>
      </c>
      <c r="B254" s="48" t="s">
        <v>2129</v>
      </c>
      <c r="C254" s="49" t="s">
        <v>2130</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4.5" spans="1:15">
      <c r="A255" s="20" t="s">
        <v>8247</v>
      </c>
      <c r="B255" s="48" t="s">
        <v>2129</v>
      </c>
      <c r="C255" s="49" t="s">
        <v>2130</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4.5" spans="1:15">
      <c r="A256" s="20" t="s">
        <v>8248</v>
      </c>
      <c r="B256" s="48" t="s">
        <v>2129</v>
      </c>
      <c r="C256" s="49" t="s">
        <v>2130</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4.5" spans="1:15">
      <c r="A257" s="20" t="s">
        <v>8249</v>
      </c>
      <c r="B257" s="48" t="s">
        <v>2129</v>
      </c>
      <c r="C257" s="49" t="s">
        <v>2130</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4.5" spans="1:15">
      <c r="A258" s="20" t="s">
        <v>8250</v>
      </c>
      <c r="B258" s="48" t="s">
        <v>2129</v>
      </c>
      <c r="C258" s="49" t="s">
        <v>2130</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4.5" spans="1:15">
      <c r="A259" s="20" t="s">
        <v>8251</v>
      </c>
      <c r="B259" s="48" t="s">
        <v>2129</v>
      </c>
      <c r="C259" s="49" t="s">
        <v>2130</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4.5" spans="1:15">
      <c r="A260" s="20" t="s">
        <v>8252</v>
      </c>
      <c r="B260" s="48" t="s">
        <v>2129</v>
      </c>
      <c r="C260" s="49" t="s">
        <v>2130</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4.5" spans="1:15">
      <c r="A261" s="20" t="s">
        <v>8253</v>
      </c>
      <c r="B261" s="48" t="s">
        <v>2129</v>
      </c>
      <c r="C261" s="49" t="s">
        <v>2130</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4.5" spans="1:15">
      <c r="A262" s="20" t="s">
        <v>8254</v>
      </c>
      <c r="B262" s="48" t="s">
        <v>2129</v>
      </c>
      <c r="C262" s="49" t="s">
        <v>2130</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4.5" spans="1:15">
      <c r="A263" s="20" t="s">
        <v>8255</v>
      </c>
      <c r="B263" s="48" t="s">
        <v>2129</v>
      </c>
      <c r="C263" s="49" t="s">
        <v>2130</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4.5" spans="1:15">
      <c r="A264" s="20" t="s">
        <v>8256</v>
      </c>
      <c r="B264" s="48" t="s">
        <v>2129</v>
      </c>
      <c r="C264" s="49" t="s">
        <v>2130</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4.5" spans="1:15">
      <c r="A265" s="20" t="s">
        <v>8257</v>
      </c>
      <c r="B265" s="48" t="s">
        <v>2129</v>
      </c>
      <c r="C265" s="49" t="s">
        <v>2130</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4.5" spans="1:15">
      <c r="A266" s="20" t="s">
        <v>8258</v>
      </c>
      <c r="B266" s="48" t="s">
        <v>2129</v>
      </c>
      <c r="C266" s="49" t="s">
        <v>2130</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4.5" spans="1:15">
      <c r="A267" s="20" t="s">
        <v>8259</v>
      </c>
      <c r="B267" s="48" t="s">
        <v>2129</v>
      </c>
      <c r="C267" s="49" t="s">
        <v>2130</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4.5" spans="1:15">
      <c r="A268" s="20" t="s">
        <v>8260</v>
      </c>
      <c r="B268" s="48" t="s">
        <v>2129</v>
      </c>
      <c r="C268" s="49" t="s">
        <v>2130</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4.5" spans="1:15">
      <c r="A269" s="20" t="s">
        <v>8261</v>
      </c>
      <c r="B269" s="48" t="s">
        <v>2129</v>
      </c>
      <c r="C269" s="49" t="s">
        <v>2130</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4.5" spans="1:15">
      <c r="A270" s="20" t="s">
        <v>8262</v>
      </c>
      <c r="B270" s="48" t="s">
        <v>2129</v>
      </c>
      <c r="C270" s="49" t="s">
        <v>2130</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4.5" spans="1:15">
      <c r="A271" s="20" t="s">
        <v>8263</v>
      </c>
      <c r="B271" s="48" t="s">
        <v>2129</v>
      </c>
      <c r="C271" s="49" t="s">
        <v>2130</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4.5" spans="1:15">
      <c r="A272" s="20" t="s">
        <v>8264</v>
      </c>
      <c r="B272" s="48" t="s">
        <v>2129</v>
      </c>
      <c r="C272" s="49" t="s">
        <v>2130</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4.5" spans="1:15">
      <c r="A273" s="20" t="s">
        <v>4956</v>
      </c>
      <c r="B273" s="48" t="s">
        <v>2129</v>
      </c>
      <c r="C273" s="49" t="s">
        <v>2130</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4.5" spans="1:15">
      <c r="A274" s="20" t="s">
        <v>8265</v>
      </c>
      <c r="B274" s="48" t="s">
        <v>2129</v>
      </c>
      <c r="C274" s="49" t="s">
        <v>2130</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4.5" spans="1:15">
      <c r="A275" s="20" t="s">
        <v>8266</v>
      </c>
      <c r="B275" s="48" t="s">
        <v>2129</v>
      </c>
      <c r="C275" s="49" t="s">
        <v>2130</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4.5" spans="1:15">
      <c r="A276" s="20" t="s">
        <v>5041</v>
      </c>
      <c r="B276" s="48" t="s">
        <v>2129</v>
      </c>
      <c r="C276" s="49" t="s">
        <v>2130</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4.5" spans="1:15">
      <c r="A277" s="20" t="s">
        <v>8267</v>
      </c>
      <c r="B277" s="48" t="s">
        <v>2129</v>
      </c>
      <c r="C277" s="49" t="s">
        <v>2130</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4.5" spans="1:15">
      <c r="A278" s="20" t="s">
        <v>8268</v>
      </c>
      <c r="B278" s="48" t="s">
        <v>2129</v>
      </c>
      <c r="C278" s="49" t="s">
        <v>2130</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4.5" spans="1:15">
      <c r="A279" s="20" t="s">
        <v>8269</v>
      </c>
      <c r="B279" s="48" t="s">
        <v>2129</v>
      </c>
      <c r="C279" s="49" t="s">
        <v>2130</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4.5" spans="1:15">
      <c r="A280" s="20" t="s">
        <v>8270</v>
      </c>
      <c r="B280" s="48" t="s">
        <v>2129</v>
      </c>
      <c r="C280" s="49" t="s">
        <v>2130</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4.5" spans="1:15">
      <c r="A281" s="20" t="s">
        <v>8271</v>
      </c>
      <c r="B281" s="48" t="s">
        <v>2129</v>
      </c>
      <c r="C281" s="49" t="s">
        <v>2130</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4.5" spans="1:15">
      <c r="A282" s="20" t="s">
        <v>8272</v>
      </c>
      <c r="B282" s="48" t="s">
        <v>2129</v>
      </c>
      <c r="C282" s="49" t="s">
        <v>2130</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4.5" spans="1:15">
      <c r="A283" s="20" t="s">
        <v>8273</v>
      </c>
      <c r="B283" s="48" t="s">
        <v>2129</v>
      </c>
      <c r="C283" s="49" t="s">
        <v>2130</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4.5" spans="1:15">
      <c r="A284" s="20" t="s">
        <v>8274</v>
      </c>
      <c r="B284" s="48" t="s">
        <v>2129</v>
      </c>
      <c r="C284" s="49" t="s">
        <v>2130</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4.5" spans="1:15">
      <c r="A285" s="20" t="s">
        <v>8275</v>
      </c>
      <c r="B285" s="48" t="s">
        <v>2129</v>
      </c>
      <c r="C285" s="49" t="s">
        <v>2130</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4.5" spans="1:15">
      <c r="A286" s="20" t="s">
        <v>8276</v>
      </c>
      <c r="B286" s="48" t="s">
        <v>2129</v>
      </c>
      <c r="C286" s="49" t="s">
        <v>2130</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4.5" spans="1:15">
      <c r="A287" s="20" t="s">
        <v>8277</v>
      </c>
      <c r="B287" s="48" t="s">
        <v>2129</v>
      </c>
      <c r="C287" s="49" t="s">
        <v>2130</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4.5" spans="1:15">
      <c r="A288" s="20" t="s">
        <v>8278</v>
      </c>
      <c r="B288" s="48" t="s">
        <v>2129</v>
      </c>
      <c r="C288" s="49" t="s">
        <v>2130</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4.5" spans="1:15">
      <c r="A289" s="20" t="s">
        <v>4980</v>
      </c>
      <c r="B289" s="48" t="s">
        <v>2129</v>
      </c>
      <c r="C289" s="49" t="s">
        <v>2130</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5" spans="1:15">
      <c r="A290" s="50" t="s">
        <v>8279</v>
      </c>
      <c r="B290" s="48" t="s">
        <v>2129</v>
      </c>
      <c r="C290" s="49" t="s">
        <v>2130</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4.5" spans="1:15">
      <c r="A291" s="20" t="s">
        <v>4999</v>
      </c>
      <c r="B291" s="48" t="s">
        <v>2129</v>
      </c>
      <c r="C291" s="49" t="s">
        <v>2130</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4.5" spans="1:15">
      <c r="A292" s="20" t="s">
        <v>8280</v>
      </c>
      <c r="B292" s="48" t="s">
        <v>2129</v>
      </c>
      <c r="C292" s="49" t="s">
        <v>2130</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4.5" spans="1:15">
      <c r="A293" s="20" t="s">
        <v>8281</v>
      </c>
      <c r="B293" s="48" t="s">
        <v>2129</v>
      </c>
      <c r="C293" s="49" t="s">
        <v>2130</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4.5" spans="1:15">
      <c r="A294" s="20" t="s">
        <v>8282</v>
      </c>
      <c r="B294" s="48" t="s">
        <v>2129</v>
      </c>
      <c r="C294" s="49" t="s">
        <v>2130</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4.5" spans="1:15">
      <c r="A295" s="20" t="s">
        <v>8283</v>
      </c>
      <c r="B295" s="48" t="s">
        <v>2129</v>
      </c>
      <c r="C295" s="49" t="s">
        <v>2130</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4.5" spans="1:15">
      <c r="A296" s="20" t="s">
        <v>8284</v>
      </c>
      <c r="B296" s="48" t="s">
        <v>2129</v>
      </c>
      <c r="C296" s="49" t="s">
        <v>2130</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4.5" spans="1:15">
      <c r="A297" s="20" t="s">
        <v>8285</v>
      </c>
      <c r="B297" s="48" t="s">
        <v>2129</v>
      </c>
      <c r="C297" s="49" t="s">
        <v>2130</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4.5" spans="1:15">
      <c r="A298" s="20" t="s">
        <v>8286</v>
      </c>
      <c r="B298" s="48" t="s">
        <v>2129</v>
      </c>
      <c r="C298" s="49" t="s">
        <v>2130</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4.5" spans="1:15">
      <c r="A299" s="20" t="s">
        <v>8287</v>
      </c>
      <c r="B299" s="48" t="s">
        <v>2129</v>
      </c>
      <c r="C299" s="49" t="s">
        <v>2130</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4.5" spans="1:15">
      <c r="A300" s="20" t="s">
        <v>8288</v>
      </c>
      <c r="B300" s="48" t="s">
        <v>2129</v>
      </c>
      <c r="C300" s="49" t="s">
        <v>2130</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4.5" spans="1:15">
      <c r="A301" s="20" t="s">
        <v>8289</v>
      </c>
      <c r="B301" s="48" t="s">
        <v>2129</v>
      </c>
      <c r="C301" s="49" t="s">
        <v>2130</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4.5" spans="1:15">
      <c r="A302" s="20" t="s">
        <v>8290</v>
      </c>
      <c r="B302" s="48" t="s">
        <v>2129</v>
      </c>
      <c r="C302" s="49" t="s">
        <v>2130</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4.5" spans="1:15">
      <c r="A303" s="20" t="s">
        <v>5219</v>
      </c>
      <c r="B303" s="48" t="s">
        <v>2066</v>
      </c>
      <c r="C303" s="49" t="s">
        <v>2067</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4.5" spans="1:15">
      <c r="A304" s="20" t="s">
        <v>8291</v>
      </c>
      <c r="B304" s="48" t="s">
        <v>2066</v>
      </c>
      <c r="C304" s="49" t="s">
        <v>2067</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4.5" spans="1:15">
      <c r="A305" s="20" t="s">
        <v>8292</v>
      </c>
      <c r="B305" s="48" t="s">
        <v>2066</v>
      </c>
      <c r="C305" s="49" t="s">
        <v>2067</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4.5" spans="1:15">
      <c r="A306" s="20" t="s">
        <v>8293</v>
      </c>
      <c r="B306" s="48" t="s">
        <v>2066</v>
      </c>
      <c r="C306" s="49" t="s">
        <v>2067</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4.5" spans="1:15">
      <c r="A307" s="20" t="s">
        <v>8294</v>
      </c>
      <c r="B307" s="48" t="s">
        <v>2066</v>
      </c>
      <c r="C307" s="49" t="s">
        <v>2067</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4.5" spans="1:15">
      <c r="A308" s="20" t="s">
        <v>8295</v>
      </c>
      <c r="B308" s="48" t="s">
        <v>2066</v>
      </c>
      <c r="C308" s="49" t="s">
        <v>2067</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4.5" spans="1:15">
      <c r="A309" s="20" t="s">
        <v>8296</v>
      </c>
      <c r="B309" s="48" t="s">
        <v>2089</v>
      </c>
      <c r="C309" s="49" t="s">
        <v>2090</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4.5" spans="1:15">
      <c r="A310" s="20" t="s">
        <v>8297</v>
      </c>
      <c r="B310" s="48" t="s">
        <v>2089</v>
      </c>
      <c r="C310" s="49" t="s">
        <v>2090</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4.5" spans="1:15">
      <c r="A311" s="20" t="s">
        <v>8298</v>
      </c>
      <c r="B311" s="48" t="s">
        <v>2089</v>
      </c>
      <c r="C311" s="49" t="s">
        <v>2090</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4.5" spans="1:15">
      <c r="A312" s="20" t="s">
        <v>8299</v>
      </c>
      <c r="B312" s="48" t="s">
        <v>2089</v>
      </c>
      <c r="C312" s="49" t="s">
        <v>2090</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4.5" spans="1:15">
      <c r="A313" s="20" t="s">
        <v>8300</v>
      </c>
      <c r="B313" s="48" t="s">
        <v>2089</v>
      </c>
      <c r="C313" s="49" t="s">
        <v>2090</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4.5" spans="1:15">
      <c r="A314" s="20" t="s">
        <v>8301</v>
      </c>
      <c r="B314" s="48" t="s">
        <v>2089</v>
      </c>
      <c r="C314" s="49" t="s">
        <v>2090</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4.5" spans="1:15">
      <c r="A315" s="20" t="s">
        <v>8302</v>
      </c>
      <c r="B315" s="48" t="s">
        <v>2089</v>
      </c>
      <c r="C315" s="49" t="s">
        <v>2090</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4.5" spans="1:15">
      <c r="A316" s="20" t="s">
        <v>8303</v>
      </c>
      <c r="B316" s="48" t="s">
        <v>2089</v>
      </c>
      <c r="C316" s="49" t="s">
        <v>2090</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4.5" spans="1:15">
      <c r="A317" s="20" t="s">
        <v>8304</v>
      </c>
      <c r="B317" s="48" t="s">
        <v>2089</v>
      </c>
      <c r="C317" s="49" t="s">
        <v>2090</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4.5" spans="1:15">
      <c r="A318" s="20" t="s">
        <v>8305</v>
      </c>
      <c r="B318" s="48" t="s">
        <v>2089</v>
      </c>
      <c r="C318" s="49" t="s">
        <v>2090</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4.5" spans="1:15">
      <c r="A319" s="20" t="s">
        <v>8306</v>
      </c>
      <c r="B319" s="48" t="s">
        <v>2089</v>
      </c>
      <c r="C319" s="49" t="s">
        <v>2090</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4.5" spans="1:15">
      <c r="A320" s="20" t="s">
        <v>8307</v>
      </c>
      <c r="B320" s="48" t="s">
        <v>2089</v>
      </c>
      <c r="C320" s="49" t="s">
        <v>2090</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4.5" spans="1:15">
      <c r="A321" s="20" t="s">
        <v>8308</v>
      </c>
      <c r="B321" s="48" t="s">
        <v>2089</v>
      </c>
      <c r="C321" s="49" t="s">
        <v>2090</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4.5" spans="1:15">
      <c r="A322" s="20" t="s">
        <v>8309</v>
      </c>
      <c r="B322" s="48" t="s">
        <v>2089</v>
      </c>
      <c r="C322" s="49" t="s">
        <v>2090</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4.5" spans="1:15">
      <c r="A323" s="20" t="s">
        <v>8310</v>
      </c>
      <c r="B323" s="48" t="s">
        <v>2089</v>
      </c>
      <c r="C323" s="49" t="s">
        <v>2090</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4.5" spans="1:15">
      <c r="A324" s="20" t="s">
        <v>8311</v>
      </c>
      <c r="B324" s="48" t="s">
        <v>2089</v>
      </c>
      <c r="C324" s="49" t="s">
        <v>2090</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4.5" spans="1:15">
      <c r="A325" s="20" t="s">
        <v>8312</v>
      </c>
      <c r="B325" s="48" t="s">
        <v>2089</v>
      </c>
      <c r="C325" s="49" t="s">
        <v>2090</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4.5" spans="1:15">
      <c r="A326" s="20" t="s">
        <v>8313</v>
      </c>
      <c r="B326" s="48" t="s">
        <v>2089</v>
      </c>
      <c r="C326" s="49" t="s">
        <v>2090</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4.5" spans="1:15">
      <c r="A327" s="20" t="s">
        <v>8314</v>
      </c>
      <c r="B327" s="48" t="s">
        <v>2089</v>
      </c>
      <c r="C327" s="49" t="s">
        <v>2090</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4.5" spans="1:15">
      <c r="A328" s="20" t="s">
        <v>8315</v>
      </c>
      <c r="B328" s="48" t="s">
        <v>2089</v>
      </c>
      <c r="C328" s="49" t="s">
        <v>2090</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4.5" spans="1:15">
      <c r="A329" s="20" t="s">
        <v>8316</v>
      </c>
      <c r="B329" s="48" t="s">
        <v>2089</v>
      </c>
      <c r="C329" s="49" t="s">
        <v>2090</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4.5" spans="1:15">
      <c r="A330" s="20" t="s">
        <v>8317</v>
      </c>
      <c r="B330" s="48" t="s">
        <v>2089</v>
      </c>
      <c r="C330" s="49" t="s">
        <v>2090</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4.5" spans="1:15">
      <c r="A331" s="20" t="s">
        <v>8318</v>
      </c>
      <c r="B331" s="48" t="s">
        <v>2089</v>
      </c>
      <c r="C331" s="49" t="s">
        <v>2090</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4.5" spans="1:15">
      <c r="A332" s="20" t="s">
        <v>8319</v>
      </c>
      <c r="B332" s="48" t="s">
        <v>2089</v>
      </c>
      <c r="C332" s="49" t="s">
        <v>2090</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4.5" spans="1:15">
      <c r="A333" s="20" t="s">
        <v>8320</v>
      </c>
      <c r="B333" s="48" t="s">
        <v>2089</v>
      </c>
      <c r="C333" s="49" t="s">
        <v>2090</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4.5" spans="1:15">
      <c r="A334" s="20" t="s">
        <v>8321</v>
      </c>
      <c r="B334" s="48" t="s">
        <v>2089</v>
      </c>
      <c r="C334" s="49" t="s">
        <v>2090</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4.5" spans="1:15">
      <c r="A335" s="20" t="s">
        <v>8322</v>
      </c>
      <c r="B335" s="48" t="s">
        <v>2089</v>
      </c>
      <c r="C335" s="49" t="s">
        <v>2090</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4.5" spans="1:15">
      <c r="A336" s="20" t="s">
        <v>8323</v>
      </c>
      <c r="B336" s="48" t="s">
        <v>2089</v>
      </c>
      <c r="C336" s="49" t="s">
        <v>2090</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4.5" spans="1:15">
      <c r="A337" s="20" t="s">
        <v>8324</v>
      </c>
      <c r="B337" s="48" t="s">
        <v>2089</v>
      </c>
      <c r="C337" s="49" t="s">
        <v>2090</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4.5" spans="1:15">
      <c r="A338" s="20" t="s">
        <v>8325</v>
      </c>
      <c r="B338" s="48" t="s">
        <v>2089</v>
      </c>
      <c r="C338" s="49" t="s">
        <v>2090</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4.5" spans="1:15">
      <c r="A339" s="20" t="s">
        <v>8326</v>
      </c>
      <c r="B339" s="48" t="s">
        <v>2089</v>
      </c>
      <c r="C339" s="49" t="s">
        <v>2090</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4.5" spans="1:15">
      <c r="A340" s="20" t="s">
        <v>8327</v>
      </c>
      <c r="B340" s="48" t="s">
        <v>2089</v>
      </c>
      <c r="C340" s="49" t="s">
        <v>2090</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4.5" spans="1:15">
      <c r="A341" s="20" t="s">
        <v>8328</v>
      </c>
      <c r="B341" s="48" t="s">
        <v>2089</v>
      </c>
      <c r="C341" s="49" t="s">
        <v>2090</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4.5" spans="1:15">
      <c r="A342" s="20" t="s">
        <v>8329</v>
      </c>
      <c r="B342" s="48" t="s">
        <v>2089</v>
      </c>
      <c r="C342" s="49" t="s">
        <v>2090</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4.5" spans="1:15">
      <c r="A343" s="20" t="s">
        <v>8330</v>
      </c>
      <c r="B343" s="48" t="s">
        <v>2089</v>
      </c>
      <c r="C343" s="49" t="s">
        <v>2090</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4.5" spans="1:15">
      <c r="A344" s="20" t="s">
        <v>8331</v>
      </c>
      <c r="B344" s="48" t="s">
        <v>2089</v>
      </c>
      <c r="C344" s="49" t="s">
        <v>2090</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4.5" spans="1:15">
      <c r="A345" s="20" t="s">
        <v>8332</v>
      </c>
      <c r="B345" s="48" t="s">
        <v>2089</v>
      </c>
      <c r="C345" s="49" t="s">
        <v>2090</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4.5" spans="1:15">
      <c r="A346" s="20" t="s">
        <v>8333</v>
      </c>
      <c r="B346" s="48" t="s">
        <v>2089</v>
      </c>
      <c r="C346" s="49" t="s">
        <v>2090</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4.5" spans="1:15">
      <c r="A347" s="20" t="s">
        <v>8334</v>
      </c>
      <c r="B347" s="48" t="s">
        <v>2089</v>
      </c>
      <c r="C347" s="49" t="s">
        <v>2090</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4.5" spans="1:15">
      <c r="A348" s="20" t="s">
        <v>8335</v>
      </c>
      <c r="B348" s="48" t="s">
        <v>2089</v>
      </c>
      <c r="C348" s="49" t="s">
        <v>2090</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4.5" spans="1:15">
      <c r="A349" s="20" t="s">
        <v>8336</v>
      </c>
      <c r="B349" s="48" t="s">
        <v>2089</v>
      </c>
      <c r="C349" s="49" t="s">
        <v>2090</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4.5" spans="1:15">
      <c r="A350" s="20" t="s">
        <v>8337</v>
      </c>
      <c r="B350" s="48" t="s">
        <v>2089</v>
      </c>
      <c r="C350" s="49" t="s">
        <v>2090</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4.5" spans="1:15">
      <c r="A351" s="20" t="s">
        <v>8338</v>
      </c>
      <c r="B351" s="48" t="s">
        <v>2089</v>
      </c>
      <c r="C351" s="49" t="s">
        <v>2090</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4.5" spans="1:15">
      <c r="A352" s="20" t="s">
        <v>8339</v>
      </c>
      <c r="B352" s="48" t="s">
        <v>2089</v>
      </c>
      <c r="C352" s="49" t="s">
        <v>2090</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4.5" spans="1:15">
      <c r="A353" s="20" t="s">
        <v>8340</v>
      </c>
      <c r="B353" s="48" t="s">
        <v>2089</v>
      </c>
      <c r="C353" s="49" t="s">
        <v>2090</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4.5" spans="1:15">
      <c r="A354" s="20" t="s">
        <v>8341</v>
      </c>
      <c r="B354" s="48" t="s">
        <v>2089</v>
      </c>
      <c r="C354" s="49" t="s">
        <v>2090</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4.5" spans="1:15">
      <c r="A355" s="20" t="s">
        <v>8342</v>
      </c>
      <c r="B355" s="48" t="s">
        <v>2089</v>
      </c>
      <c r="C355" s="49" t="s">
        <v>2090</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4.5" spans="1:15">
      <c r="A356" s="20" t="s">
        <v>8343</v>
      </c>
      <c r="B356" s="48" t="s">
        <v>2089</v>
      </c>
      <c r="C356" s="49" t="s">
        <v>2090</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4.5" spans="1:15">
      <c r="A357" s="20" t="s">
        <v>8344</v>
      </c>
      <c r="B357" s="48" t="s">
        <v>2089</v>
      </c>
      <c r="C357" s="49" t="s">
        <v>2090</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4.5" spans="1:15">
      <c r="A358" s="20" t="s">
        <v>8345</v>
      </c>
      <c r="B358" s="48" t="s">
        <v>2089</v>
      </c>
      <c r="C358" s="49" t="s">
        <v>2090</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4.5" spans="1:15">
      <c r="A359" s="20" t="s">
        <v>8346</v>
      </c>
      <c r="B359" s="48" t="s">
        <v>2089</v>
      </c>
      <c r="C359" s="49" t="s">
        <v>2090</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4.5" spans="1:15">
      <c r="A360" s="20" t="s">
        <v>8347</v>
      </c>
      <c r="B360" s="48" t="s">
        <v>2089</v>
      </c>
      <c r="C360" s="49" t="s">
        <v>2090</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4.5" spans="1:15">
      <c r="A361" s="20" t="s">
        <v>8348</v>
      </c>
      <c r="B361" s="48" t="s">
        <v>2089</v>
      </c>
      <c r="C361" s="49" t="s">
        <v>2090</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4.5" spans="1:15">
      <c r="A362" s="20" t="s">
        <v>8349</v>
      </c>
      <c r="B362" s="48" t="s">
        <v>2089</v>
      </c>
      <c r="C362" s="49" t="s">
        <v>2090</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4.5" spans="1:15">
      <c r="A363" s="20" t="s">
        <v>8350</v>
      </c>
      <c r="B363" s="48" t="s">
        <v>2089</v>
      </c>
      <c r="C363" s="49" t="s">
        <v>2090</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4.5" spans="1:15">
      <c r="A364" s="20" t="s">
        <v>8351</v>
      </c>
      <c r="B364" s="48" t="s">
        <v>2089</v>
      </c>
      <c r="C364" s="49" t="s">
        <v>2090</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4.5" spans="1:15">
      <c r="A365" s="20" t="s">
        <v>8352</v>
      </c>
      <c r="B365" s="48" t="s">
        <v>2089</v>
      </c>
      <c r="C365" s="49" t="s">
        <v>2090</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5" spans="1:15">
      <c r="A366" s="50" t="s">
        <v>8353</v>
      </c>
      <c r="B366" s="48" t="s">
        <v>2129</v>
      </c>
      <c r="C366" s="49" t="s">
        <v>2130</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4.5" spans="1:15">
      <c r="A367" s="20" t="s">
        <v>8354</v>
      </c>
      <c r="B367" s="48" t="s">
        <v>2129</v>
      </c>
      <c r="C367" s="49" t="s">
        <v>2130</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4.5" spans="1:15">
      <c r="A368" s="20" t="s">
        <v>8355</v>
      </c>
      <c r="B368" s="48" t="s">
        <v>2129</v>
      </c>
      <c r="C368" s="49" t="s">
        <v>2130</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5" spans="1:15">
      <c r="A369" s="50" t="s">
        <v>8356</v>
      </c>
      <c r="B369" s="48" t="s">
        <v>2129</v>
      </c>
      <c r="C369" s="49" t="s">
        <v>2130</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4.5" spans="1:15">
      <c r="A370" s="20" t="s">
        <v>5028</v>
      </c>
      <c r="B370" s="48" t="s">
        <v>2129</v>
      </c>
      <c r="C370" s="49" t="s">
        <v>2130</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4.5" spans="1:15">
      <c r="A371" s="20" t="s">
        <v>8357</v>
      </c>
      <c r="B371" s="48" t="s">
        <v>2129</v>
      </c>
      <c r="C371" s="49" t="s">
        <v>2130</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4.5" spans="1:15">
      <c r="A372" s="20" t="s">
        <v>8358</v>
      </c>
      <c r="B372" s="48" t="s">
        <v>2129</v>
      </c>
      <c r="C372" s="49" t="s">
        <v>2130</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4.5" spans="1:15">
      <c r="A373" s="20" t="s">
        <v>8359</v>
      </c>
      <c r="B373" s="48" t="s">
        <v>2129</v>
      </c>
      <c r="C373" s="49" t="s">
        <v>2130</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4.5" spans="1:15">
      <c r="A374" s="20" t="s">
        <v>4968</v>
      </c>
      <c r="B374" s="48" t="s">
        <v>2129</v>
      </c>
      <c r="C374" s="49" t="s">
        <v>2130</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4.5" spans="1:15">
      <c r="A375" s="20" t="s">
        <v>4952</v>
      </c>
      <c r="B375" s="48" t="s">
        <v>2129</v>
      </c>
      <c r="C375" s="49" t="s">
        <v>2130</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5" spans="1:15">
      <c r="A376" s="50" t="s">
        <v>8360</v>
      </c>
      <c r="B376" s="48" t="s">
        <v>2129</v>
      </c>
      <c r="C376" s="49" t="s">
        <v>2130</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4.5" spans="1:15">
      <c r="A377" s="20" t="s">
        <v>8361</v>
      </c>
      <c r="B377" s="48" t="s">
        <v>2129</v>
      </c>
      <c r="C377" s="49" t="s">
        <v>2130</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4.5" spans="1:15">
      <c r="A378" s="20" t="s">
        <v>8362</v>
      </c>
      <c r="B378" s="48" t="s">
        <v>2129</v>
      </c>
      <c r="C378" s="49" t="s">
        <v>2130</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4.5" spans="1:15">
      <c r="A379" s="20" t="s">
        <v>8363</v>
      </c>
      <c r="B379" s="48" t="s">
        <v>2129</v>
      </c>
      <c r="C379" s="49" t="s">
        <v>2130</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4.5" spans="1:15">
      <c r="A380" s="20" t="s">
        <v>8364</v>
      </c>
      <c r="B380" s="48" t="s">
        <v>2129</v>
      </c>
      <c r="C380" s="49" t="s">
        <v>2130</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4.5" spans="1:15">
      <c r="A381" s="20" t="s">
        <v>8365</v>
      </c>
      <c r="B381" s="48" t="s">
        <v>2129</v>
      </c>
      <c r="C381" s="49" t="s">
        <v>2130</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4.5" spans="1:15">
      <c r="A382" s="20" t="s">
        <v>5289</v>
      </c>
      <c r="B382" s="48" t="s">
        <v>2129</v>
      </c>
      <c r="C382" s="49" t="s">
        <v>2130</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4.5" spans="1:15">
      <c r="A383" s="20" t="s">
        <v>8366</v>
      </c>
      <c r="B383" s="48" t="s">
        <v>2129</v>
      </c>
      <c r="C383" s="49" t="s">
        <v>2130</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5" spans="1:15">
      <c r="A384" s="50" t="s">
        <v>8367</v>
      </c>
      <c r="B384" s="48" t="s">
        <v>2129</v>
      </c>
      <c r="C384" s="49" t="s">
        <v>2130</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5" spans="1:15">
      <c r="A385" s="50" t="s">
        <v>8368</v>
      </c>
      <c r="B385" s="48" t="s">
        <v>2129</v>
      </c>
      <c r="C385" s="49" t="s">
        <v>2130</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4.5" spans="1:15">
      <c r="A386" s="20" t="s">
        <v>8369</v>
      </c>
      <c r="B386" s="48" t="s">
        <v>2129</v>
      </c>
      <c r="C386" s="49" t="s">
        <v>2130</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4.5" spans="1:15">
      <c r="A387" s="20" t="s">
        <v>8370</v>
      </c>
      <c r="B387" s="48" t="s">
        <v>2129</v>
      </c>
      <c r="C387" s="49" t="s">
        <v>2130</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4.5" spans="1:15">
      <c r="A388" s="20" t="s">
        <v>8371</v>
      </c>
      <c r="B388" s="48" t="s">
        <v>2129</v>
      </c>
      <c r="C388" s="49" t="s">
        <v>2130</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4.5" spans="1:15">
      <c r="A389" s="20" t="s">
        <v>8372</v>
      </c>
      <c r="B389" s="48" t="s">
        <v>2129</v>
      </c>
      <c r="C389" s="49" t="s">
        <v>2130</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4.5" spans="1:15">
      <c r="A390" s="20" t="s">
        <v>8373</v>
      </c>
      <c r="B390" s="48" t="s">
        <v>2129</v>
      </c>
      <c r="C390" s="49" t="s">
        <v>2130</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5" spans="1:15">
      <c r="A391" s="50" t="s">
        <v>5494</v>
      </c>
      <c r="B391" s="48" t="s">
        <v>2129</v>
      </c>
      <c r="C391" s="49" t="s">
        <v>2130</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5" spans="1:15">
      <c r="A392" s="50" t="s">
        <v>8374</v>
      </c>
      <c r="B392" s="48" t="s">
        <v>2129</v>
      </c>
      <c r="C392" s="49" t="s">
        <v>2130</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5" spans="1:15">
      <c r="A393" s="50" t="s">
        <v>8375</v>
      </c>
      <c r="B393" s="48" t="s">
        <v>2129</v>
      </c>
      <c r="C393" s="49" t="s">
        <v>2130</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5" spans="1:15">
      <c r="A394" s="50" t="s">
        <v>8376</v>
      </c>
      <c r="B394" s="48" t="s">
        <v>2129</v>
      </c>
      <c r="C394" s="49" t="s">
        <v>2130</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4.5" spans="1:15">
      <c r="A395" s="20" t="s">
        <v>8377</v>
      </c>
      <c r="B395" s="48" t="s">
        <v>2129</v>
      </c>
      <c r="C395" s="49" t="s">
        <v>2130</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4.5" spans="1:15">
      <c r="A396" s="20" t="s">
        <v>8378</v>
      </c>
      <c r="B396" s="48" t="s">
        <v>2129</v>
      </c>
      <c r="C396" s="49" t="s">
        <v>2130</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4.5" spans="1:15">
      <c r="A397" s="20" t="s">
        <v>8379</v>
      </c>
      <c r="B397" s="48" t="s">
        <v>2129</v>
      </c>
      <c r="C397" s="49" t="s">
        <v>2130</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4.5" spans="1:15">
      <c r="A398" s="20" t="s">
        <v>8380</v>
      </c>
      <c r="B398" s="48" t="s">
        <v>2129</v>
      </c>
      <c r="C398" s="49" t="s">
        <v>2130</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4.5" spans="1:15">
      <c r="A399" s="20" t="s">
        <v>8381</v>
      </c>
      <c r="B399" s="48" t="s">
        <v>2129</v>
      </c>
      <c r="C399" s="49" t="s">
        <v>2130</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4.5" spans="1:15">
      <c r="A400" s="20" t="s">
        <v>8382</v>
      </c>
      <c r="B400" s="48" t="s">
        <v>2129</v>
      </c>
      <c r="C400" s="49" t="s">
        <v>2130</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5" spans="1:15">
      <c r="A401" s="50" t="s">
        <v>8383</v>
      </c>
      <c r="B401" s="48" t="s">
        <v>2129</v>
      </c>
      <c r="C401" s="49" t="s">
        <v>2130</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4.5" spans="1:15">
      <c r="A402" s="20" t="s">
        <v>8384</v>
      </c>
      <c r="B402" s="48" t="s">
        <v>2129</v>
      </c>
      <c r="C402" s="49" t="s">
        <v>2130</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4.5" spans="1:15">
      <c r="A403" s="20" t="s">
        <v>8385</v>
      </c>
      <c r="B403" s="48" t="s">
        <v>2129</v>
      </c>
      <c r="C403" s="49" t="s">
        <v>2130</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4.5" spans="1:15">
      <c r="A404" s="20" t="s">
        <v>8386</v>
      </c>
      <c r="B404" s="48" t="s">
        <v>2129</v>
      </c>
      <c r="C404" s="49" t="s">
        <v>2130</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4.5" spans="1:15">
      <c r="A405" s="20" t="s">
        <v>8387</v>
      </c>
      <c r="B405" s="48" t="s">
        <v>2129</v>
      </c>
      <c r="C405" s="49" t="s">
        <v>2130</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4.5" spans="1:15">
      <c r="A406" s="20" t="s">
        <v>8388</v>
      </c>
      <c r="B406" s="48" t="s">
        <v>2129</v>
      </c>
      <c r="C406" s="49" t="s">
        <v>2130</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4.5" spans="1:15">
      <c r="A407" s="20" t="s">
        <v>8389</v>
      </c>
      <c r="B407" s="48" t="s">
        <v>2129</v>
      </c>
      <c r="C407" s="49" t="s">
        <v>2130</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4.5" spans="1:15">
      <c r="A408" s="20" t="s">
        <v>8390</v>
      </c>
      <c r="B408" s="48" t="s">
        <v>2129</v>
      </c>
      <c r="C408" s="49" t="s">
        <v>2130</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4.5" spans="1:15">
      <c r="A409" s="20" t="s">
        <v>8391</v>
      </c>
      <c r="B409" s="48" t="s">
        <v>2129</v>
      </c>
      <c r="C409" s="49" t="s">
        <v>2130</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4.5" spans="1:15">
      <c r="A410" s="20" t="s">
        <v>8392</v>
      </c>
      <c r="B410" s="48" t="s">
        <v>2129</v>
      </c>
      <c r="C410" s="49" t="s">
        <v>2130</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4.5" spans="1:15">
      <c r="A411" s="20" t="s">
        <v>8393</v>
      </c>
      <c r="B411" s="48" t="s">
        <v>2129</v>
      </c>
      <c r="C411" s="49" t="s">
        <v>2130</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5" spans="1:15">
      <c r="A412" s="50" t="s">
        <v>8394</v>
      </c>
      <c r="B412" s="48" t="s">
        <v>2129</v>
      </c>
      <c r="C412" s="49" t="s">
        <v>2130</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5" spans="1:15">
      <c r="A413" s="50" t="s">
        <v>8395</v>
      </c>
      <c r="B413" s="48" t="s">
        <v>2129</v>
      </c>
      <c r="C413" s="49" t="s">
        <v>2130</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4.5" spans="1:15">
      <c r="A414" s="20" t="s">
        <v>4817</v>
      </c>
      <c r="B414" s="48" t="s">
        <v>2129</v>
      </c>
      <c r="C414" s="49" t="s">
        <v>2130</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4.5" spans="1:15">
      <c r="A415" s="20" t="s">
        <v>8396</v>
      </c>
      <c r="B415" s="48" t="s">
        <v>2129</v>
      </c>
      <c r="C415" s="49" t="s">
        <v>2130</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4.5" spans="1:15">
      <c r="A416" s="20" t="s">
        <v>8397</v>
      </c>
      <c r="B416" s="48" t="s">
        <v>2129</v>
      </c>
      <c r="C416" s="49" t="s">
        <v>2130</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4.5" spans="1:15">
      <c r="A417" s="20" t="s">
        <v>8398</v>
      </c>
      <c r="B417" s="48" t="s">
        <v>2129</v>
      </c>
      <c r="C417" s="49" t="s">
        <v>2130</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4.5" spans="1:15">
      <c r="A418" s="20" t="s">
        <v>8399</v>
      </c>
      <c r="B418" s="48" t="s">
        <v>2129</v>
      </c>
      <c r="C418" s="49" t="s">
        <v>2130</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5" spans="1:15">
      <c r="A419" s="50" t="s">
        <v>8400</v>
      </c>
      <c r="B419" s="48" t="s">
        <v>2129</v>
      </c>
      <c r="C419" s="49" t="s">
        <v>2130</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5" spans="1:15">
      <c r="A420" s="50" t="s">
        <v>8401</v>
      </c>
      <c r="B420" s="48" t="s">
        <v>2129</v>
      </c>
      <c r="C420" s="49" t="s">
        <v>2130</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4.5" spans="1:15">
      <c r="A421" s="20" t="s">
        <v>8402</v>
      </c>
      <c r="B421" s="48" t="s">
        <v>2129</v>
      </c>
      <c r="C421" s="49" t="s">
        <v>2130</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4.5" spans="1:15">
      <c r="A422" s="20" t="s">
        <v>8403</v>
      </c>
      <c r="B422" s="48" t="s">
        <v>2129</v>
      </c>
      <c r="C422" s="49" t="s">
        <v>2130</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4.5" spans="1:15">
      <c r="A423" s="20" t="s">
        <v>8404</v>
      </c>
      <c r="B423" s="48" t="s">
        <v>2129</v>
      </c>
      <c r="C423" s="49" t="s">
        <v>2130</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5" spans="1:15">
      <c r="A424" s="50" t="s">
        <v>8405</v>
      </c>
      <c r="B424" s="48" t="s">
        <v>2129</v>
      </c>
      <c r="C424" s="49" t="s">
        <v>2130</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4.5" spans="1:15">
      <c r="A425" s="20" t="s">
        <v>8406</v>
      </c>
      <c r="B425" s="48" t="s">
        <v>2129</v>
      </c>
      <c r="C425" s="49" t="s">
        <v>2130</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5" spans="1:15">
      <c r="A426" s="50" t="s">
        <v>8407</v>
      </c>
      <c r="B426" s="48" t="s">
        <v>2129</v>
      </c>
      <c r="C426" s="49" t="s">
        <v>2130</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5" spans="1:15">
      <c r="A427" s="50" t="s">
        <v>8408</v>
      </c>
      <c r="B427" s="48" t="s">
        <v>2129</v>
      </c>
      <c r="C427" s="49" t="s">
        <v>2130</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4.5" spans="1:15">
      <c r="A428" s="20" t="s">
        <v>8409</v>
      </c>
      <c r="B428" s="48" t="s">
        <v>2129</v>
      </c>
      <c r="C428" s="49" t="s">
        <v>2130</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4.5" spans="1:15">
      <c r="A429" s="20" t="s">
        <v>8410</v>
      </c>
      <c r="B429" s="48" t="s">
        <v>2129</v>
      </c>
      <c r="C429" s="49" t="s">
        <v>2130</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4.5" spans="1:15">
      <c r="A430" s="20" t="s">
        <v>4837</v>
      </c>
      <c r="B430" s="48" t="s">
        <v>2129</v>
      </c>
      <c r="C430" s="49" t="s">
        <v>2130</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4.5" spans="1:15">
      <c r="A431" s="20" t="s">
        <v>5011</v>
      </c>
      <c r="B431" s="48" t="s">
        <v>2129</v>
      </c>
      <c r="C431" s="49" t="s">
        <v>2130</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4.5" spans="1:15">
      <c r="A432" s="20" t="s">
        <v>5274</v>
      </c>
      <c r="B432" s="48" t="s">
        <v>2129</v>
      </c>
      <c r="C432" s="49" t="s">
        <v>2130</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4.5" spans="1:15">
      <c r="A433" s="20" t="s">
        <v>8411</v>
      </c>
      <c r="B433" s="48" t="s">
        <v>2129</v>
      </c>
      <c r="C433" s="49" t="s">
        <v>2130</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4.5" spans="1:15">
      <c r="A434" s="20" t="s">
        <v>8412</v>
      </c>
      <c r="B434" s="48" t="s">
        <v>2129</v>
      </c>
      <c r="C434" s="49" t="s">
        <v>2130</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5" spans="1:15">
      <c r="A435" s="50" t="s">
        <v>8413</v>
      </c>
      <c r="B435" s="48" t="s">
        <v>2129</v>
      </c>
      <c r="C435" s="49" t="s">
        <v>2130</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5" spans="1:15">
      <c r="A436" s="50" t="s">
        <v>8414</v>
      </c>
      <c r="B436" s="48" t="s">
        <v>2129</v>
      </c>
      <c r="C436" s="49" t="s">
        <v>2130</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4.5" spans="1:15">
      <c r="A437" s="20" t="s">
        <v>8415</v>
      </c>
      <c r="B437" s="48" t="s">
        <v>2129</v>
      </c>
      <c r="C437" s="49" t="s">
        <v>2130</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4.5" spans="1:15">
      <c r="A438" s="20" t="s">
        <v>8416</v>
      </c>
      <c r="B438" s="48" t="s">
        <v>2129</v>
      </c>
      <c r="C438" s="49" t="s">
        <v>2130</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4.5" spans="1:15">
      <c r="A439" s="20" t="s">
        <v>5540</v>
      </c>
      <c r="B439" s="48" t="s">
        <v>2129</v>
      </c>
      <c r="C439" s="49" t="s">
        <v>2130</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4.5" spans="1:15">
      <c r="A440" s="20" t="s">
        <v>8417</v>
      </c>
      <c r="B440" s="48" t="s">
        <v>2129</v>
      </c>
      <c r="C440" s="49" t="s">
        <v>2130</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4.5" spans="1:15">
      <c r="A441" s="20" t="s">
        <v>8418</v>
      </c>
      <c r="B441" s="48" t="s">
        <v>2129</v>
      </c>
      <c r="C441" s="49" t="s">
        <v>2130</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4.5" spans="1:15">
      <c r="A442" s="20" t="s">
        <v>4886</v>
      </c>
      <c r="B442" s="48" t="s">
        <v>2129</v>
      </c>
      <c r="C442" s="49" t="s">
        <v>2130</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4.5" spans="1:15">
      <c r="A443" s="20" t="s">
        <v>8419</v>
      </c>
      <c r="B443" s="48" t="s">
        <v>2129</v>
      </c>
      <c r="C443" s="49" t="s">
        <v>2130</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4.5" spans="1:15">
      <c r="A444" s="20" t="s">
        <v>8420</v>
      </c>
      <c r="B444" s="48" t="s">
        <v>2129</v>
      </c>
      <c r="C444" s="49" t="s">
        <v>2130</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5" spans="1:15">
      <c r="A445" s="50" t="s">
        <v>8421</v>
      </c>
      <c r="B445" s="48" t="s">
        <v>2129</v>
      </c>
      <c r="C445" s="49" t="s">
        <v>2130</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4.5" spans="1:15">
      <c r="A446" s="20" t="s">
        <v>8422</v>
      </c>
      <c r="B446" s="48" t="s">
        <v>2129</v>
      </c>
      <c r="C446" s="49" t="s">
        <v>2130</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4.5" spans="1:15">
      <c r="A447" s="20" t="s">
        <v>8423</v>
      </c>
      <c r="B447" s="48" t="s">
        <v>2129</v>
      </c>
      <c r="C447" s="49" t="s">
        <v>2130</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5" spans="1:15">
      <c r="A448" s="29" t="s">
        <v>8424</v>
      </c>
      <c r="B448" s="48" t="s">
        <v>2129</v>
      </c>
      <c r="C448" s="49" t="s">
        <v>2130</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4.5" spans="1:15">
      <c r="A449" s="20" t="s">
        <v>8425</v>
      </c>
      <c r="B449" s="48" t="s">
        <v>2129</v>
      </c>
      <c r="C449" s="49" t="s">
        <v>2130</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4.5" spans="1:15">
      <c r="A450" s="20" t="s">
        <v>8426</v>
      </c>
      <c r="B450" s="48" t="s">
        <v>2129</v>
      </c>
      <c r="C450" s="49" t="s">
        <v>2130</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4.5" spans="1:15">
      <c r="A451" s="20" t="s">
        <v>8427</v>
      </c>
      <c r="B451" s="48" t="s">
        <v>2129</v>
      </c>
      <c r="C451" s="49" t="s">
        <v>2130</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4.5" spans="1:15">
      <c r="A452" s="20" t="s">
        <v>8428</v>
      </c>
      <c r="B452" s="48" t="s">
        <v>2129</v>
      </c>
      <c r="C452" s="49" t="s">
        <v>2130</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4.5" spans="1:15">
      <c r="A453" s="20" t="s">
        <v>5300</v>
      </c>
      <c r="B453" s="48" t="s">
        <v>2129</v>
      </c>
      <c r="C453" s="49" t="s">
        <v>2130</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4.5" spans="1:15">
      <c r="A454" s="20" t="s">
        <v>8429</v>
      </c>
      <c r="B454" s="48" t="s">
        <v>2129</v>
      </c>
      <c r="C454" s="49" t="s">
        <v>2130</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4.5" spans="1:15">
      <c r="A455" s="20" t="s">
        <v>8430</v>
      </c>
      <c r="B455" s="48" t="s">
        <v>2129</v>
      </c>
      <c r="C455" s="49" t="s">
        <v>2130</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4.5" spans="1:15">
      <c r="A456" s="20" t="s">
        <v>8431</v>
      </c>
      <c r="B456" s="48" t="s">
        <v>2129</v>
      </c>
      <c r="C456" s="49" t="s">
        <v>2130</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4.5" spans="1:15">
      <c r="A457" s="20" t="s">
        <v>8432</v>
      </c>
      <c r="B457" s="48" t="s">
        <v>2129</v>
      </c>
      <c r="C457" s="49" t="s">
        <v>2130</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4.5" spans="1:15">
      <c r="A458" s="20" t="s">
        <v>8433</v>
      </c>
      <c r="B458" s="48" t="s">
        <v>2129</v>
      </c>
      <c r="C458" s="49" t="s">
        <v>2130</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4.5" spans="1:15">
      <c r="A459" s="20" t="s">
        <v>8434</v>
      </c>
      <c r="B459" s="48" t="s">
        <v>2129</v>
      </c>
      <c r="C459" s="49" t="s">
        <v>2130</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4.5" spans="1:15">
      <c r="A460" s="20" t="s">
        <v>8435</v>
      </c>
      <c r="B460" s="48" t="s">
        <v>2129</v>
      </c>
      <c r="C460" s="49" t="s">
        <v>2130</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4.5" spans="1:15">
      <c r="A461" s="20" t="s">
        <v>8436</v>
      </c>
      <c r="B461" s="48" t="s">
        <v>2129</v>
      </c>
      <c r="C461" s="49" t="s">
        <v>2130</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5" spans="1:15">
      <c r="A462" s="50" t="s">
        <v>8437</v>
      </c>
      <c r="B462" s="48" t="s">
        <v>2129</v>
      </c>
      <c r="C462" s="49" t="s">
        <v>2130</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4.5" spans="1:15">
      <c r="A463" s="20" t="s">
        <v>4879</v>
      </c>
      <c r="B463" s="48" t="s">
        <v>2129</v>
      </c>
      <c r="C463" s="49" t="s">
        <v>2130</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4.5" spans="1:15">
      <c r="A464" s="20" t="s">
        <v>8438</v>
      </c>
      <c r="B464" s="48" t="s">
        <v>2129</v>
      </c>
      <c r="C464" s="49" t="s">
        <v>2130</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4.5" spans="1:15">
      <c r="A465" s="20" t="s">
        <v>4930</v>
      </c>
      <c r="B465" s="48" t="s">
        <v>2129</v>
      </c>
      <c r="C465" s="49" t="s">
        <v>2130</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4.5" spans="1:15">
      <c r="A466" s="20" t="s">
        <v>8439</v>
      </c>
      <c r="B466" s="48" t="s">
        <v>2129</v>
      </c>
      <c r="C466" s="49" t="s">
        <v>2130</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4.5" spans="1:15">
      <c r="A467" s="20" t="s">
        <v>8440</v>
      </c>
      <c r="B467" s="48" t="s">
        <v>2129</v>
      </c>
      <c r="C467" s="49" t="s">
        <v>2130</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4.5" spans="1:15">
      <c r="A468" s="20" t="s">
        <v>5131</v>
      </c>
      <c r="B468" s="48" t="s">
        <v>2129</v>
      </c>
      <c r="C468" s="49" t="s">
        <v>2130</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4.5" spans="1:15">
      <c r="A469" s="20" t="s">
        <v>8441</v>
      </c>
      <c r="B469" s="48" t="s">
        <v>2129</v>
      </c>
      <c r="C469" s="49" t="s">
        <v>2130</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4.5" spans="1:15">
      <c r="A470" s="20" t="s">
        <v>8442</v>
      </c>
      <c r="B470" s="48" t="s">
        <v>2129</v>
      </c>
      <c r="C470" s="49" t="s">
        <v>2130</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4.5" spans="1:15">
      <c r="A471" s="20" t="s">
        <v>8443</v>
      </c>
      <c r="B471" s="48" t="s">
        <v>2129</v>
      </c>
      <c r="C471" s="49" t="s">
        <v>2130</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5" spans="1:15">
      <c r="A472" s="50" t="s">
        <v>8444</v>
      </c>
      <c r="B472" s="48" t="s">
        <v>2129</v>
      </c>
      <c r="C472" s="49" t="s">
        <v>2130</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4.5" spans="1:15">
      <c r="A473" s="20" t="s">
        <v>8445</v>
      </c>
      <c r="B473" s="48" t="s">
        <v>2129</v>
      </c>
      <c r="C473" s="49" t="s">
        <v>2130</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4.5" spans="1:15">
      <c r="A474" s="20" t="s">
        <v>8446</v>
      </c>
      <c r="B474" s="48" t="s">
        <v>2129</v>
      </c>
      <c r="C474" s="49" t="s">
        <v>2130</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4.5" spans="1:15">
      <c r="A475" s="20" t="s">
        <v>8447</v>
      </c>
      <c r="B475" s="48" t="s">
        <v>2129</v>
      </c>
      <c r="C475" s="49" t="s">
        <v>2130</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4.5" spans="1:15">
      <c r="A476" s="20" t="s">
        <v>8448</v>
      </c>
      <c r="B476" s="48" t="s">
        <v>2129</v>
      </c>
      <c r="C476" s="49" t="s">
        <v>2130</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5" spans="1:15">
      <c r="A477" s="50" t="s">
        <v>8449</v>
      </c>
      <c r="B477" s="48" t="s">
        <v>2129</v>
      </c>
      <c r="C477" s="49" t="s">
        <v>2130</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5" spans="1:15">
      <c r="A478" s="50" t="s">
        <v>5471</v>
      </c>
      <c r="B478" s="48" t="s">
        <v>2129</v>
      </c>
      <c r="C478" s="49" t="s">
        <v>2130</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4.5" spans="1:15">
      <c r="A479" s="20" t="s">
        <v>8450</v>
      </c>
      <c r="B479" s="48" t="s">
        <v>2129</v>
      </c>
      <c r="C479" s="49" t="s">
        <v>2130</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5" spans="1:15">
      <c r="A480" s="50" t="s">
        <v>8451</v>
      </c>
      <c r="B480" s="48" t="s">
        <v>2129</v>
      </c>
      <c r="C480" s="49" t="s">
        <v>2130</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4.5" spans="1:15">
      <c r="A481" s="20" t="s">
        <v>8452</v>
      </c>
      <c r="B481" s="48" t="s">
        <v>2089</v>
      </c>
      <c r="C481" s="49" t="s">
        <v>2090</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4.5" spans="1:15">
      <c r="A482" s="20" t="s">
        <v>8453</v>
      </c>
      <c r="B482" s="48" t="s">
        <v>2089</v>
      </c>
      <c r="C482" s="49" t="s">
        <v>2090</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4.5" spans="1:15">
      <c r="A483" s="20" t="s">
        <v>8454</v>
      </c>
      <c r="B483" s="48" t="s">
        <v>2089</v>
      </c>
      <c r="C483" s="49" t="s">
        <v>2090</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4.5" spans="1:15">
      <c r="A484" s="20" t="s">
        <v>8455</v>
      </c>
      <c r="B484" s="48" t="s">
        <v>2089</v>
      </c>
      <c r="C484" s="49" t="s">
        <v>2090</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4.5" spans="1:15">
      <c r="A485" s="20" t="s">
        <v>8456</v>
      </c>
      <c r="B485" s="48" t="s">
        <v>2089</v>
      </c>
      <c r="C485" s="49" t="s">
        <v>2090</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4.5" spans="1:15">
      <c r="A486" s="20" t="s">
        <v>8457</v>
      </c>
      <c r="B486" s="48" t="s">
        <v>2089</v>
      </c>
      <c r="C486" s="49" t="s">
        <v>2090</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4.5" spans="1:15">
      <c r="A487" s="20" t="s">
        <v>8458</v>
      </c>
      <c r="B487" s="48" t="s">
        <v>2089</v>
      </c>
      <c r="C487" s="49" t="s">
        <v>2090</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4.5" spans="1:15">
      <c r="A488" s="20" t="s">
        <v>8459</v>
      </c>
      <c r="B488" s="48" t="s">
        <v>2089</v>
      </c>
      <c r="C488" s="49" t="s">
        <v>2090</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4.5" spans="1:15">
      <c r="A489" s="20" t="s">
        <v>8460</v>
      </c>
      <c r="B489" s="48" t="s">
        <v>2089</v>
      </c>
      <c r="C489" s="49" t="s">
        <v>2090</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4.5" spans="1:15">
      <c r="A490" s="20" t="s">
        <v>8461</v>
      </c>
      <c r="B490" s="48" t="s">
        <v>2089</v>
      </c>
      <c r="C490" s="49" t="s">
        <v>2090</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4.5" spans="1:15">
      <c r="A491" s="20" t="s">
        <v>8462</v>
      </c>
      <c r="B491" s="48" t="s">
        <v>2089</v>
      </c>
      <c r="C491" s="49" t="s">
        <v>2090</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4.5" spans="1:15">
      <c r="A492" s="20" t="s">
        <v>8463</v>
      </c>
      <c r="B492" s="48" t="s">
        <v>2089</v>
      </c>
      <c r="C492" s="49" t="s">
        <v>2090</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4.5" spans="1:15">
      <c r="A493" s="20" t="s">
        <v>8464</v>
      </c>
      <c r="B493" s="48" t="s">
        <v>2089</v>
      </c>
      <c r="C493" s="49" t="s">
        <v>2090</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4.5" spans="1:15">
      <c r="A494" s="20" t="s">
        <v>8465</v>
      </c>
      <c r="B494" s="48" t="s">
        <v>2089</v>
      </c>
      <c r="C494" s="49" t="s">
        <v>2090</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4.5" spans="1:15">
      <c r="A495" s="20" t="s">
        <v>8466</v>
      </c>
      <c r="B495" s="48" t="s">
        <v>2089</v>
      </c>
      <c r="C495" s="49" t="s">
        <v>2090</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4.5" spans="1:15">
      <c r="A496" s="20" t="s">
        <v>8467</v>
      </c>
      <c r="B496" s="48" t="s">
        <v>2089</v>
      </c>
      <c r="C496" s="49" t="s">
        <v>2090</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4.5" spans="1:15">
      <c r="A497" s="20" t="s">
        <v>8468</v>
      </c>
      <c r="B497" s="48" t="s">
        <v>2089</v>
      </c>
      <c r="C497" s="49" t="s">
        <v>2090</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4.5" spans="1:15">
      <c r="A498" s="20" t="s">
        <v>8469</v>
      </c>
      <c r="B498" s="48" t="s">
        <v>2089</v>
      </c>
      <c r="C498" s="49" t="s">
        <v>2090</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4.5" spans="1:15">
      <c r="A499" s="20" t="s">
        <v>8470</v>
      </c>
      <c r="B499" s="48" t="s">
        <v>2129</v>
      </c>
      <c r="C499" s="49" t="s">
        <v>2130</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4.5" spans="1:15">
      <c r="A500" s="20" t="s">
        <v>8471</v>
      </c>
      <c r="B500" s="48" t="s">
        <v>2129</v>
      </c>
      <c r="C500" s="49" t="s">
        <v>2130</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4.5" spans="1:15">
      <c r="A501" s="20" t="s">
        <v>8472</v>
      </c>
      <c r="B501" s="48" t="s">
        <v>2129</v>
      </c>
      <c r="C501" s="49" t="s">
        <v>2130</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4.5" spans="1:15">
      <c r="A502" s="20" t="s">
        <v>8473</v>
      </c>
      <c r="B502" s="48" t="s">
        <v>2129</v>
      </c>
      <c r="C502" s="49" t="s">
        <v>2130</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4.5" spans="1:15">
      <c r="A503" s="20" t="s">
        <v>8474</v>
      </c>
      <c r="B503" s="48" t="s">
        <v>2129</v>
      </c>
      <c r="C503" s="49" t="s">
        <v>2130</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4.5" spans="1:15">
      <c r="A504" s="20" t="s">
        <v>5068</v>
      </c>
      <c r="B504" s="48" t="s">
        <v>2129</v>
      </c>
      <c r="C504" s="49" t="s">
        <v>2130</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4.5" spans="1:15">
      <c r="A505" s="20" t="s">
        <v>8475</v>
      </c>
      <c r="B505" s="48" t="s">
        <v>2129</v>
      </c>
      <c r="C505" s="49" t="s">
        <v>2130</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4.5" spans="1:15">
      <c r="A506" s="20" t="s">
        <v>8476</v>
      </c>
      <c r="B506" s="48" t="s">
        <v>2129</v>
      </c>
      <c r="C506" s="49" t="s">
        <v>2130</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4.5" spans="1:15">
      <c r="A507" s="20" t="s">
        <v>5007</v>
      </c>
      <c r="B507" s="48" t="s">
        <v>2129</v>
      </c>
      <c r="C507" s="49" t="s">
        <v>2130</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4.5" spans="1:15">
      <c r="A508" s="20" t="s">
        <v>8477</v>
      </c>
      <c r="B508" s="48" t="s">
        <v>2129</v>
      </c>
      <c r="C508" s="49" t="s">
        <v>2130</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4.5" spans="1:15">
      <c r="A509" s="20" t="s">
        <v>8478</v>
      </c>
      <c r="B509" s="48" t="s">
        <v>2129</v>
      </c>
      <c r="C509" s="49" t="s">
        <v>2130</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4.5" spans="1:15">
      <c r="A510" s="20" t="s">
        <v>8479</v>
      </c>
      <c r="B510" s="48" t="s">
        <v>2129</v>
      </c>
      <c r="C510" s="49" t="s">
        <v>2130</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4.5" spans="1:15">
      <c r="A511" s="20" t="s">
        <v>8480</v>
      </c>
      <c r="B511" s="48" t="s">
        <v>2129</v>
      </c>
      <c r="C511" s="49" t="s">
        <v>2130</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4.5" spans="1:15">
      <c r="A512" s="20" t="s">
        <v>8481</v>
      </c>
      <c r="B512" s="48" t="s">
        <v>2129</v>
      </c>
      <c r="C512" s="49" t="s">
        <v>2130</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4.5" spans="1:15">
      <c r="A513" s="20" t="s">
        <v>8482</v>
      </c>
      <c r="B513" s="48" t="s">
        <v>2129</v>
      </c>
      <c r="C513" s="49" t="s">
        <v>2130</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4.5" spans="1:15">
      <c r="A514" s="20" t="s">
        <v>8483</v>
      </c>
      <c r="B514" s="48" t="s">
        <v>2129</v>
      </c>
      <c r="C514" s="49" t="s">
        <v>2130</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4.5" spans="1:15">
      <c r="A515" s="20" t="s">
        <v>8484</v>
      </c>
      <c r="B515" s="48" t="s">
        <v>2129</v>
      </c>
      <c r="C515" s="49" t="s">
        <v>2130</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4.5" spans="1:15">
      <c r="A516" s="20" t="s">
        <v>8485</v>
      </c>
      <c r="B516" s="48" t="s">
        <v>2129</v>
      </c>
      <c r="C516" s="49" t="s">
        <v>2130</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5" spans="1:15">
      <c r="A517" s="50" t="s">
        <v>8486</v>
      </c>
      <c r="B517" s="48" t="s">
        <v>2129</v>
      </c>
      <c r="C517" s="49" t="s">
        <v>2130</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4.5" spans="1:15">
      <c r="A518" s="20" t="s">
        <v>8487</v>
      </c>
      <c r="B518" s="48" t="s">
        <v>2129</v>
      </c>
      <c r="C518" s="49" t="s">
        <v>2130</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4.5" spans="1:15">
      <c r="A519" s="20" t="s">
        <v>4913</v>
      </c>
      <c r="B519" s="48" t="s">
        <v>2129</v>
      </c>
      <c r="C519" s="49" t="s">
        <v>2130</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5" spans="1:15">
      <c r="A520" s="50" t="s">
        <v>8488</v>
      </c>
      <c r="B520" s="48" t="s">
        <v>2129</v>
      </c>
      <c r="C520" s="49" t="s">
        <v>2130</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4.5" spans="1:15">
      <c r="A521" s="20" t="s">
        <v>8489</v>
      </c>
      <c r="B521" s="21" t="s">
        <v>2319</v>
      </c>
      <c r="C521" s="22" t="s">
        <v>2320</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4.5" spans="1:15">
      <c r="A522" s="20" t="s">
        <v>5453</v>
      </c>
      <c r="B522" s="21" t="s">
        <v>2319</v>
      </c>
      <c r="C522" s="22" t="s">
        <v>2320</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4.5" spans="1:15">
      <c r="A523" s="20" t="s">
        <v>8490</v>
      </c>
      <c r="B523" s="21" t="s">
        <v>2319</v>
      </c>
      <c r="C523" s="22" t="s">
        <v>2320</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4.5" spans="1:15">
      <c r="A524" s="20" t="s">
        <v>8491</v>
      </c>
      <c r="B524" s="21" t="s">
        <v>2319</v>
      </c>
      <c r="C524" s="22" t="s">
        <v>2320</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4.5" spans="1:15">
      <c r="A525" s="20" t="s">
        <v>8492</v>
      </c>
      <c r="B525" s="21" t="s">
        <v>2319</v>
      </c>
      <c r="C525" s="22" t="s">
        <v>2320</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4.5" spans="1:15">
      <c r="A526" s="20" t="s">
        <v>8493</v>
      </c>
      <c r="B526" s="21" t="s">
        <v>2319</v>
      </c>
      <c r="C526" s="22" t="s">
        <v>2320</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4.5" spans="1:15">
      <c r="A527" s="20" t="s">
        <v>8494</v>
      </c>
      <c r="B527" s="21" t="s">
        <v>2319</v>
      </c>
      <c r="C527" s="22" t="s">
        <v>2320</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4.5" spans="1:15">
      <c r="A528" s="20" t="s">
        <v>8495</v>
      </c>
      <c r="B528" s="21" t="s">
        <v>2319</v>
      </c>
      <c r="C528" s="22" t="s">
        <v>2320</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4.5" spans="1:15">
      <c r="A529" s="20" t="s">
        <v>8496</v>
      </c>
      <c r="B529" s="21" t="s">
        <v>2319</v>
      </c>
      <c r="C529" s="22" t="s">
        <v>2320</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4.5" spans="1:15">
      <c r="A530" s="20" t="s">
        <v>8497</v>
      </c>
      <c r="B530" s="21" t="s">
        <v>2319</v>
      </c>
      <c r="C530" s="22" t="s">
        <v>2320</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4.5" spans="1:15">
      <c r="A531" s="20" t="s">
        <v>8498</v>
      </c>
      <c r="B531" s="21" t="s">
        <v>2319</v>
      </c>
      <c r="C531" s="22" t="s">
        <v>2320</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4.5" spans="1:15">
      <c r="A532" s="20" t="s">
        <v>8499</v>
      </c>
      <c r="B532" s="48" t="s">
        <v>1720</v>
      </c>
      <c r="C532" s="49" t="s">
        <v>8500</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4.5" spans="1:15">
      <c r="A533" s="20" t="s">
        <v>5607</v>
      </c>
      <c r="B533" s="48" t="s">
        <v>1720</v>
      </c>
      <c r="C533" s="49" t="s">
        <v>8500</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5" spans="1:15">
      <c r="A534" s="50" t="s">
        <v>8501</v>
      </c>
      <c r="B534" s="48" t="s">
        <v>1720</v>
      </c>
      <c r="C534" s="49" t="s">
        <v>8500</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5" spans="1:15">
      <c r="A535" s="29" t="s">
        <v>4870</v>
      </c>
      <c r="B535" s="48" t="s">
        <v>1720</v>
      </c>
      <c r="C535" s="49" t="s">
        <v>8500</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4.5" spans="1:15">
      <c r="A536" s="20" t="s">
        <v>4808</v>
      </c>
      <c r="B536" s="48" t="s">
        <v>1720</v>
      </c>
      <c r="C536" s="49" t="s">
        <v>8500</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4.5" spans="1:15">
      <c r="A537" s="20" t="s">
        <v>4863</v>
      </c>
      <c r="B537" s="48" t="s">
        <v>1720</v>
      </c>
      <c r="C537" s="49" t="s">
        <v>8500</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4.5" spans="1:15">
      <c r="A538" s="20" t="s">
        <v>5051</v>
      </c>
      <c r="B538" s="48" t="s">
        <v>1720</v>
      </c>
      <c r="C538" s="49" t="s">
        <v>8500</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4.5" spans="1:15">
      <c r="A539" s="20" t="s">
        <v>8502</v>
      </c>
      <c r="B539" s="48" t="s">
        <v>1720</v>
      </c>
      <c r="C539" s="49" t="s">
        <v>8500</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4.5" spans="1:15">
      <c r="A540" s="20" t="s">
        <v>8503</v>
      </c>
      <c r="B540" s="48" t="s">
        <v>1720</v>
      </c>
      <c r="C540" s="49" t="s">
        <v>8500</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4.5" spans="1:15">
      <c r="A541" s="20" t="s">
        <v>8504</v>
      </c>
      <c r="B541" s="48" t="s">
        <v>1720</v>
      </c>
      <c r="C541" s="49" t="s">
        <v>8500</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5" spans="1:15">
      <c r="A542" s="50" t="s">
        <v>8505</v>
      </c>
      <c r="B542" s="48" t="s">
        <v>1720</v>
      </c>
      <c r="C542" s="49" t="s">
        <v>8500</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5" spans="1:15">
      <c r="A543" s="50" t="s">
        <v>8506</v>
      </c>
      <c r="B543" s="48" t="s">
        <v>1720</v>
      </c>
      <c r="C543" s="49" t="s">
        <v>8500</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5" spans="1:15">
      <c r="A544" s="50" t="s">
        <v>8507</v>
      </c>
      <c r="B544" s="48" t="s">
        <v>1720</v>
      </c>
      <c r="C544" s="49" t="s">
        <v>8500</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5" spans="1:15">
      <c r="A545" s="50" t="s">
        <v>8508</v>
      </c>
      <c r="B545" s="48" t="s">
        <v>1720</v>
      </c>
      <c r="C545" s="49" t="s">
        <v>8500</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5" spans="1:15">
      <c r="A546" s="50" t="s">
        <v>8509</v>
      </c>
      <c r="B546" s="48" t="s">
        <v>1720</v>
      </c>
      <c r="C546" s="49" t="s">
        <v>8500</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4.5" spans="1:15">
      <c r="A547" s="20" t="s">
        <v>8510</v>
      </c>
      <c r="B547" s="48" t="s">
        <v>1860</v>
      </c>
      <c r="C547" s="49" t="s">
        <v>1861</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4.5" spans="1:15">
      <c r="A548" s="20" t="s">
        <v>8511</v>
      </c>
      <c r="B548" s="48" t="s">
        <v>1860</v>
      </c>
      <c r="C548" s="49" t="s">
        <v>1861</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4.5" spans="1:15">
      <c r="A549" s="20" t="s">
        <v>8512</v>
      </c>
      <c r="B549" s="48" t="s">
        <v>1860</v>
      </c>
      <c r="C549" s="49" t="s">
        <v>1861</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4.5" spans="1:15">
      <c r="A550" s="20" t="s">
        <v>8513</v>
      </c>
      <c r="B550" s="48" t="s">
        <v>1860</v>
      </c>
      <c r="C550" s="49" t="s">
        <v>1861</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4.5" spans="1:15">
      <c r="A551" s="20" t="s">
        <v>8514</v>
      </c>
      <c r="B551" s="48" t="s">
        <v>1860</v>
      </c>
      <c r="C551" s="49" t="s">
        <v>1861</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4.5" spans="1:15">
      <c r="A552" s="20" t="s">
        <v>5614</v>
      </c>
      <c r="B552" s="48" t="s">
        <v>1860</v>
      </c>
      <c r="C552" s="49" t="s">
        <v>1861</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4.5" spans="1:15">
      <c r="A553" s="20" t="s">
        <v>8515</v>
      </c>
      <c r="B553" s="48" t="s">
        <v>1860</v>
      </c>
      <c r="C553" s="49" t="s">
        <v>1861</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5" spans="1:15">
      <c r="A554" s="50" t="s">
        <v>8516</v>
      </c>
      <c r="B554" s="48" t="s">
        <v>1848</v>
      </c>
      <c r="C554" s="49" t="s">
        <v>1849</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5" spans="1:15">
      <c r="A555" s="50" t="s">
        <v>8517</v>
      </c>
      <c r="B555" s="48" t="s">
        <v>1848</v>
      </c>
      <c r="C555" s="49" t="s">
        <v>1849</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5" spans="1:15">
      <c r="A556" s="50" t="s">
        <v>8518</v>
      </c>
      <c r="B556" s="48" t="s">
        <v>1848</v>
      </c>
      <c r="C556" s="49" t="s">
        <v>1849</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5" spans="1:15">
      <c r="A557" s="50" t="s">
        <v>8519</v>
      </c>
      <c r="B557" s="48" t="s">
        <v>1848</v>
      </c>
      <c r="C557" s="49" t="s">
        <v>1849</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5" spans="1:15">
      <c r="A558" s="50" t="s">
        <v>8520</v>
      </c>
      <c r="B558" s="48" t="s">
        <v>1848</v>
      </c>
      <c r="C558" s="49" t="s">
        <v>1849</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5" spans="1:15">
      <c r="A559" s="50" t="s">
        <v>8521</v>
      </c>
      <c r="B559" s="48" t="s">
        <v>1848</v>
      </c>
      <c r="C559" s="49" t="s">
        <v>1849</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5" spans="1:15">
      <c r="A560" s="50" t="s">
        <v>8522</v>
      </c>
      <c r="B560" s="48" t="s">
        <v>1848</v>
      </c>
      <c r="C560" s="49" t="s">
        <v>1849</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5" spans="1:15">
      <c r="A561" s="50" t="s">
        <v>8523</v>
      </c>
      <c r="B561" s="48" t="s">
        <v>1848</v>
      </c>
      <c r="C561" s="49" t="s">
        <v>1849</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5" spans="1:15">
      <c r="A562" s="50" t="s">
        <v>8524</v>
      </c>
      <c r="B562" s="48" t="s">
        <v>1848</v>
      </c>
      <c r="C562" s="49" t="s">
        <v>1849</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5" spans="1:15">
      <c r="A563" s="50" t="s">
        <v>8525</v>
      </c>
      <c r="B563" s="48" t="s">
        <v>1848</v>
      </c>
      <c r="C563" s="49" t="s">
        <v>1849</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5" spans="1:15">
      <c r="A564" s="50" t="s">
        <v>8526</v>
      </c>
      <c r="B564" s="48" t="s">
        <v>1848</v>
      </c>
      <c r="C564" s="49" t="s">
        <v>1849</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5" spans="1:15">
      <c r="A565" s="50" t="s">
        <v>8527</v>
      </c>
      <c r="B565" s="48" t="s">
        <v>1848</v>
      </c>
      <c r="C565" s="49" t="s">
        <v>1849</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4.5" spans="1:15">
      <c r="A566" s="20" t="s">
        <v>8528</v>
      </c>
      <c r="B566" s="48" t="s">
        <v>1848</v>
      </c>
      <c r="C566" s="49" t="s">
        <v>1849</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4.5" spans="1:15">
      <c r="A567" s="20" t="s">
        <v>8529</v>
      </c>
      <c r="B567" s="48" t="s">
        <v>1848</v>
      </c>
      <c r="C567" s="49" t="s">
        <v>1849</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5" spans="1:15">
      <c r="A568" s="50" t="s">
        <v>8530</v>
      </c>
      <c r="B568" s="48" t="s">
        <v>1848</v>
      </c>
      <c r="C568" s="49" t="s">
        <v>1849</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5" spans="1:15">
      <c r="A569" s="50" t="s">
        <v>8531</v>
      </c>
      <c r="B569" s="48" t="s">
        <v>1848</v>
      </c>
      <c r="C569" s="49" t="s">
        <v>1849</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5" spans="1:15">
      <c r="A570" s="50" t="s">
        <v>8532</v>
      </c>
      <c r="B570" s="48" t="s">
        <v>1848</v>
      </c>
      <c r="C570" s="49" t="s">
        <v>1849</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5" spans="1:15">
      <c r="A571" s="50" t="s">
        <v>8533</v>
      </c>
      <c r="B571" s="48" t="s">
        <v>1848</v>
      </c>
      <c r="C571" s="49" t="s">
        <v>1849</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5" spans="1:15">
      <c r="A572" s="50" t="s">
        <v>8534</v>
      </c>
      <c r="B572" s="48" t="s">
        <v>1848</v>
      </c>
      <c r="C572" s="49" t="s">
        <v>1849</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5" spans="1:15">
      <c r="A573" s="50" t="s">
        <v>8535</v>
      </c>
      <c r="B573" s="48" t="s">
        <v>1848</v>
      </c>
      <c r="C573" s="49" t="s">
        <v>1849</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5" spans="1:15">
      <c r="A574" s="50" t="s">
        <v>8536</v>
      </c>
      <c r="B574" s="48" t="s">
        <v>1848</v>
      </c>
      <c r="C574" s="49" t="s">
        <v>1849</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5" spans="1:15">
      <c r="A575" s="50" t="s">
        <v>8537</v>
      </c>
      <c r="B575" s="48" t="s">
        <v>1848</v>
      </c>
      <c r="C575" s="49" t="s">
        <v>1849</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5" spans="1:15">
      <c r="A576" s="50" t="s">
        <v>8538</v>
      </c>
      <c r="B576" s="48" t="s">
        <v>1848</v>
      </c>
      <c r="C576" s="49" t="s">
        <v>1849</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5" spans="1:15">
      <c r="A577" s="50" t="s">
        <v>8539</v>
      </c>
      <c r="B577" s="48" t="s">
        <v>1848</v>
      </c>
      <c r="C577" s="49" t="s">
        <v>1849</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4.5" spans="1:15">
      <c r="A578" s="20" t="s">
        <v>8540</v>
      </c>
      <c r="B578" s="48" t="s">
        <v>1848</v>
      </c>
      <c r="C578" s="49" t="s">
        <v>1849</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4.5" spans="1:15">
      <c r="A579" s="20" t="s">
        <v>8541</v>
      </c>
      <c r="B579" s="48" t="s">
        <v>1848</v>
      </c>
      <c r="C579" s="49" t="s">
        <v>1849</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4.5" spans="1:15">
      <c r="A580" s="20" t="s">
        <v>8542</v>
      </c>
      <c r="B580" s="48" t="s">
        <v>1848</v>
      </c>
      <c r="C580" s="49" t="s">
        <v>1849</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4.5" spans="1:15">
      <c r="A581" s="20" t="s">
        <v>8543</v>
      </c>
      <c r="B581" s="48" t="s">
        <v>1848</v>
      </c>
      <c r="C581" s="49" t="s">
        <v>1849</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4.5" spans="1:15">
      <c r="A582" s="20" t="s">
        <v>8544</v>
      </c>
      <c r="B582" s="48" t="s">
        <v>1848</v>
      </c>
      <c r="C582" s="49" t="s">
        <v>1849</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4.5" spans="1:15">
      <c r="A583" s="20" t="s">
        <v>8545</v>
      </c>
      <c r="B583" s="48" t="s">
        <v>1848</v>
      </c>
      <c r="C583" s="49" t="s">
        <v>1849</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5" spans="1:15">
      <c r="A584" s="50" t="s">
        <v>8546</v>
      </c>
      <c r="B584" s="48" t="s">
        <v>1848</v>
      </c>
      <c r="C584" s="49" t="s">
        <v>1849</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4.5" spans="1:15">
      <c r="A585" s="20" t="s">
        <v>8547</v>
      </c>
      <c r="B585" s="48" t="s">
        <v>1848</v>
      </c>
      <c r="C585" s="49" t="s">
        <v>1849</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4.5" spans="1:15">
      <c r="A586" s="20" t="s">
        <v>8548</v>
      </c>
      <c r="B586" s="48" t="s">
        <v>1848</v>
      </c>
      <c r="C586" s="49" t="s">
        <v>1849</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4.5" spans="1:15">
      <c r="A587" s="20" t="s">
        <v>8549</v>
      </c>
      <c r="B587" s="48" t="s">
        <v>1848</v>
      </c>
      <c r="C587" s="49" t="s">
        <v>1849</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4.5" spans="1:15">
      <c r="A588" s="20" t="s">
        <v>8550</v>
      </c>
      <c r="B588" s="48" t="s">
        <v>1860</v>
      </c>
      <c r="C588" s="49" t="s">
        <v>1861</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4.5" spans="1:15">
      <c r="A589" s="20" t="s">
        <v>8551</v>
      </c>
      <c r="B589" s="48" t="s">
        <v>1860</v>
      </c>
      <c r="C589" s="49" t="s">
        <v>1861</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4.5" spans="1:15">
      <c r="A590" s="20" t="s">
        <v>8552</v>
      </c>
      <c r="B590" s="48" t="s">
        <v>1860</v>
      </c>
      <c r="C590" s="49" t="s">
        <v>1861</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4.5" spans="1:15">
      <c r="A591" s="20" t="s">
        <v>8553</v>
      </c>
      <c r="B591" s="48" t="s">
        <v>1887</v>
      </c>
      <c r="C591" s="49" t="s">
        <v>1888</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4.5" spans="1:15">
      <c r="A592" s="20" t="s">
        <v>8554</v>
      </c>
      <c r="B592" s="48" t="s">
        <v>1887</v>
      </c>
      <c r="C592" s="49" t="s">
        <v>1888</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4.5" spans="1:15">
      <c r="A593" s="20" t="s">
        <v>8555</v>
      </c>
      <c r="B593" s="48" t="s">
        <v>1887</v>
      </c>
      <c r="C593" s="49" t="s">
        <v>1888</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4.5" spans="1:15">
      <c r="A594" s="20" t="s">
        <v>8556</v>
      </c>
      <c r="B594" s="48" t="s">
        <v>1887</v>
      </c>
      <c r="C594" s="49" t="s">
        <v>1888</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4.5" spans="1:15">
      <c r="A595" s="20" t="s">
        <v>8557</v>
      </c>
      <c r="B595" s="48" t="s">
        <v>1887</v>
      </c>
      <c r="C595" s="49" t="s">
        <v>1888</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4.5" spans="1:15">
      <c r="A596" s="20" t="s">
        <v>8558</v>
      </c>
      <c r="B596" s="48" t="s">
        <v>1887</v>
      </c>
      <c r="C596" s="49" t="s">
        <v>1888</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4.5" spans="1:15">
      <c r="A597" s="20" t="s">
        <v>8559</v>
      </c>
      <c r="B597" s="48" t="s">
        <v>1887</v>
      </c>
      <c r="C597" s="49" t="s">
        <v>1888</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4.5" spans="1:15">
      <c r="A598" s="20" t="s">
        <v>8560</v>
      </c>
      <c r="B598" s="48" t="s">
        <v>1887</v>
      </c>
      <c r="C598" s="49" t="s">
        <v>1888</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4.5" spans="1:15">
      <c r="A599" s="20" t="s">
        <v>8561</v>
      </c>
      <c r="B599" s="48" t="s">
        <v>1887</v>
      </c>
      <c r="C599" s="49" t="s">
        <v>1888</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4.5" spans="1:15">
      <c r="A600" s="20" t="s">
        <v>8562</v>
      </c>
      <c r="B600" s="48" t="s">
        <v>1887</v>
      </c>
      <c r="C600" s="49" t="s">
        <v>1888</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4.5" spans="1:15">
      <c r="A601" s="20" t="s">
        <v>8563</v>
      </c>
      <c r="B601" s="48" t="s">
        <v>1887</v>
      </c>
      <c r="C601" s="49" t="s">
        <v>1888</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4.5" spans="1:15">
      <c r="A602" s="20" t="s">
        <v>8564</v>
      </c>
      <c r="B602" s="48" t="s">
        <v>1887</v>
      </c>
      <c r="C602" s="49" t="s">
        <v>1888</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4.5" spans="1:15">
      <c r="A603" s="20" t="s">
        <v>8565</v>
      </c>
      <c r="B603" s="48" t="s">
        <v>1887</v>
      </c>
      <c r="C603" s="49" t="s">
        <v>1888</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4.5" spans="1:15">
      <c r="A604" s="20" t="s">
        <v>8566</v>
      </c>
      <c r="B604" s="48" t="s">
        <v>1887</v>
      </c>
      <c r="C604" s="49" t="s">
        <v>1888</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4.5" spans="1:15">
      <c r="A605" s="20" t="s">
        <v>8567</v>
      </c>
      <c r="B605" s="48" t="s">
        <v>1793</v>
      </c>
      <c r="C605" s="49" t="s">
        <v>1794</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4.5" spans="1:15">
      <c r="A606" s="20" t="s">
        <v>8568</v>
      </c>
      <c r="B606" s="48" t="s">
        <v>1793</v>
      </c>
      <c r="C606" s="49" t="s">
        <v>1794</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4.5" spans="1:15">
      <c r="A607" s="20" t="s">
        <v>8569</v>
      </c>
      <c r="B607" s="48" t="s">
        <v>1793</v>
      </c>
      <c r="C607" s="49" t="s">
        <v>1794</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5" spans="1:15">
      <c r="A608" s="29" t="s">
        <v>8570</v>
      </c>
      <c r="B608" s="48" t="s">
        <v>1793</v>
      </c>
      <c r="C608" s="49" t="s">
        <v>1794</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4.5" spans="1:15">
      <c r="A609" s="20" t="s">
        <v>8571</v>
      </c>
      <c r="B609" s="48" t="s">
        <v>1793</v>
      </c>
      <c r="C609" s="49" t="s">
        <v>1794</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4.5" spans="1:15">
      <c r="A610" s="20" t="s">
        <v>5184</v>
      </c>
      <c r="B610" s="48" t="s">
        <v>1793</v>
      </c>
      <c r="C610" s="49" t="s">
        <v>1794</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4.5" spans="1:15">
      <c r="A611" s="20" t="s">
        <v>5402</v>
      </c>
      <c r="B611" s="48" t="s">
        <v>1793</v>
      </c>
      <c r="C611" s="49" t="s">
        <v>1794</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4.5" spans="1:15">
      <c r="A612" s="20" t="s">
        <v>8572</v>
      </c>
      <c r="B612" s="48" t="s">
        <v>1793</v>
      </c>
      <c r="C612" s="49" t="s">
        <v>1794</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4.5" spans="1:15">
      <c r="A613" s="20" t="s">
        <v>8573</v>
      </c>
      <c r="B613" s="48" t="s">
        <v>1793</v>
      </c>
      <c r="C613" s="49" t="s">
        <v>1794</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4.5" spans="1:15">
      <c r="A614" s="20" t="s">
        <v>5396</v>
      </c>
      <c r="B614" s="48" t="s">
        <v>1793</v>
      </c>
      <c r="C614" s="49" t="s">
        <v>1794</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4.5" spans="1:15">
      <c r="A615" s="20" t="s">
        <v>8574</v>
      </c>
      <c r="B615" s="48" t="s">
        <v>1780</v>
      </c>
      <c r="C615" s="49" t="s">
        <v>1781</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4.5" spans="1:15">
      <c r="A616" s="20" t="s">
        <v>8575</v>
      </c>
      <c r="B616" s="48" t="s">
        <v>1780</v>
      </c>
      <c r="C616" s="49" t="s">
        <v>1781</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4.5" spans="1:15">
      <c r="A617" s="20" t="s">
        <v>8576</v>
      </c>
      <c r="B617" s="48" t="s">
        <v>1780</v>
      </c>
      <c r="C617" s="49" t="s">
        <v>1781</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4.5" spans="1:15">
      <c r="A618" s="20" t="s">
        <v>8577</v>
      </c>
      <c r="B618" s="48" t="s">
        <v>1780</v>
      </c>
      <c r="C618" s="49" t="s">
        <v>1781</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4.5" spans="1:15">
      <c r="A619" s="20" t="s">
        <v>8578</v>
      </c>
      <c r="B619" s="48" t="s">
        <v>1780</v>
      </c>
      <c r="C619" s="49" t="s">
        <v>1781</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4.5" spans="1:15">
      <c r="A620" s="20" t="s">
        <v>8579</v>
      </c>
      <c r="B620" s="48" t="s">
        <v>1780</v>
      </c>
      <c r="C620" s="49" t="s">
        <v>1781</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4.5" spans="1:15">
      <c r="A621" s="20" t="s">
        <v>8580</v>
      </c>
      <c r="B621" s="48" t="s">
        <v>1780</v>
      </c>
      <c r="C621" s="49" t="s">
        <v>1781</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4.5" spans="1:15">
      <c r="A622" s="20" t="s">
        <v>8581</v>
      </c>
      <c r="B622" s="48" t="s">
        <v>1780</v>
      </c>
      <c r="C622" s="49" t="s">
        <v>1781</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4.5" spans="1:15">
      <c r="A623" s="20" t="s">
        <v>8582</v>
      </c>
      <c r="B623" s="48" t="s">
        <v>1780</v>
      </c>
      <c r="C623" s="49" t="s">
        <v>1781</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4.5" spans="1:15">
      <c r="A624" s="20" t="s">
        <v>8583</v>
      </c>
      <c r="B624" s="48" t="s">
        <v>1780</v>
      </c>
      <c r="C624" s="49" t="s">
        <v>1781</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5" spans="1:15">
      <c r="A625" s="50" t="s">
        <v>8584</v>
      </c>
      <c r="B625" s="48" t="s">
        <v>1780</v>
      </c>
      <c r="C625" s="49" t="s">
        <v>1781</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4.5" spans="1:15">
      <c r="A626" s="20" t="s">
        <v>8585</v>
      </c>
      <c r="B626" s="48" t="s">
        <v>1780</v>
      </c>
      <c r="C626" s="49" t="s">
        <v>1781</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4.5" spans="1:15">
      <c r="A627" s="20" t="s">
        <v>8586</v>
      </c>
      <c r="B627" s="48" t="s">
        <v>1780</v>
      </c>
      <c r="C627" s="49" t="s">
        <v>1781</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4.5" spans="1:15">
      <c r="A628" s="20" t="s">
        <v>8587</v>
      </c>
      <c r="B628" s="48" t="s">
        <v>1780</v>
      </c>
      <c r="C628" s="49" t="s">
        <v>1781</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4.5" spans="1:15">
      <c r="A629" s="20" t="s">
        <v>8588</v>
      </c>
      <c r="B629" s="48" t="s">
        <v>1780</v>
      </c>
      <c r="C629" s="49" t="s">
        <v>1781</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4.5" spans="1:15">
      <c r="A630" s="20" t="s">
        <v>5590</v>
      </c>
      <c r="B630" s="48" t="s">
        <v>1780</v>
      </c>
      <c r="C630" s="49" t="s">
        <v>1781</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4.5" spans="1:15">
      <c r="A631" s="20" t="s">
        <v>8589</v>
      </c>
      <c r="B631" s="48" t="s">
        <v>1780</v>
      </c>
      <c r="C631" s="49" t="s">
        <v>1781</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4.5" spans="1:15">
      <c r="A632" s="20" t="s">
        <v>5414</v>
      </c>
      <c r="B632" s="48" t="s">
        <v>1780</v>
      </c>
      <c r="C632" s="49" t="s">
        <v>1781</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4.5" spans="1:15">
      <c r="A633" s="20" t="s">
        <v>8590</v>
      </c>
      <c r="B633" s="48" t="s">
        <v>1780</v>
      </c>
      <c r="C633" s="49" t="s">
        <v>1781</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4.5" spans="1:15">
      <c r="A634" s="20" t="s">
        <v>8591</v>
      </c>
      <c r="B634" s="48" t="s">
        <v>1780</v>
      </c>
      <c r="C634" s="49" t="s">
        <v>1781</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4.5" spans="1:15">
      <c r="A635" s="20" t="s">
        <v>8592</v>
      </c>
      <c r="B635" s="48" t="s">
        <v>1780</v>
      </c>
      <c r="C635" s="49" t="s">
        <v>1781</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4.5" spans="1:15">
      <c r="A636" s="20" t="s">
        <v>8593</v>
      </c>
      <c r="B636" s="48" t="s">
        <v>1780</v>
      </c>
      <c r="C636" s="49" t="s">
        <v>1781</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4.5" spans="1:15">
      <c r="A637" s="20" t="s">
        <v>8594</v>
      </c>
      <c r="B637" s="48" t="s">
        <v>1780</v>
      </c>
      <c r="C637" s="49" t="s">
        <v>1781</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4.5" spans="1:15">
      <c r="A638" s="20" t="s">
        <v>8595</v>
      </c>
      <c r="B638" s="48" t="s">
        <v>1780</v>
      </c>
      <c r="C638" s="49" t="s">
        <v>1781</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4.5" spans="1:15">
      <c r="A639" s="20" t="s">
        <v>8596</v>
      </c>
      <c r="B639" s="48" t="s">
        <v>1780</v>
      </c>
      <c r="C639" s="49" t="s">
        <v>1781</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4.5" spans="1:15">
      <c r="A640" s="20" t="s">
        <v>8597</v>
      </c>
      <c r="B640" s="48" t="s">
        <v>1780</v>
      </c>
      <c r="C640" s="49" t="s">
        <v>1781</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4.5" spans="1:15">
      <c r="A641" s="20" t="s">
        <v>8598</v>
      </c>
      <c r="B641" s="48" t="s">
        <v>1780</v>
      </c>
      <c r="C641" s="49" t="s">
        <v>1781</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4.5" spans="1:15">
      <c r="A642" s="20" t="s">
        <v>8599</v>
      </c>
      <c r="B642" s="48" t="s">
        <v>1780</v>
      </c>
      <c r="C642" s="49" t="s">
        <v>1781</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4.5" spans="1:15">
      <c r="A643" s="20" t="s">
        <v>5432</v>
      </c>
      <c r="B643" s="48" t="s">
        <v>1780</v>
      </c>
      <c r="C643" s="49" t="s">
        <v>1781</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4.5" spans="1:15">
      <c r="A644" s="20" t="s">
        <v>8600</v>
      </c>
      <c r="B644" s="48" t="s">
        <v>1780</v>
      </c>
      <c r="C644" s="49" t="s">
        <v>1781</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5" spans="1:15">
      <c r="A645" s="50" t="s">
        <v>8601</v>
      </c>
      <c r="B645" s="48" t="s">
        <v>1780</v>
      </c>
      <c r="C645" s="49" t="s">
        <v>1781</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4.5" spans="1:15">
      <c r="A646" s="20" t="s">
        <v>8602</v>
      </c>
      <c r="B646" s="48" t="s">
        <v>1780</v>
      </c>
      <c r="C646" s="49" t="s">
        <v>1781</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4.5" spans="1:15">
      <c r="A647" s="20" t="s">
        <v>8603</v>
      </c>
      <c r="B647" s="48" t="s">
        <v>1780</v>
      </c>
      <c r="C647" s="49" t="s">
        <v>1781</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4.5" spans="1:15">
      <c r="A648" s="20" t="s">
        <v>8604</v>
      </c>
      <c r="B648" s="48" t="s">
        <v>1780</v>
      </c>
      <c r="C648" s="49" t="s">
        <v>1781</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4.5" spans="1:15">
      <c r="A649" s="20" t="s">
        <v>8605</v>
      </c>
      <c r="B649" s="48" t="s">
        <v>1780</v>
      </c>
      <c r="C649" s="49" t="s">
        <v>1781</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4.5" spans="1:15">
      <c r="A650" s="20" t="s">
        <v>8606</v>
      </c>
      <c r="B650" s="48" t="s">
        <v>1780</v>
      </c>
      <c r="C650" s="49" t="s">
        <v>1781</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5" spans="1:15">
      <c r="A651" s="50" t="s">
        <v>8607</v>
      </c>
      <c r="B651" s="48" t="s">
        <v>1793</v>
      </c>
      <c r="C651" s="49" t="s">
        <v>1794</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5" spans="1:15">
      <c r="A652" s="50" t="s">
        <v>8608</v>
      </c>
      <c r="B652" s="48" t="s">
        <v>1793</v>
      </c>
      <c r="C652" s="49" t="s">
        <v>1794</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4.5" spans="1:15">
      <c r="A653" s="20" t="s">
        <v>8609</v>
      </c>
      <c r="B653" s="48" t="s">
        <v>1793</v>
      </c>
      <c r="C653" s="49" t="s">
        <v>1794</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5" spans="1:15">
      <c r="A654" s="50" t="s">
        <v>8610</v>
      </c>
      <c r="B654" s="48" t="s">
        <v>1793</v>
      </c>
      <c r="C654" s="49" t="s">
        <v>1794</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5" spans="1:15">
      <c r="A655" s="50" t="s">
        <v>8611</v>
      </c>
      <c r="B655" s="48" t="s">
        <v>1793</v>
      </c>
      <c r="C655" s="49" t="s">
        <v>1794</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5" spans="1:15">
      <c r="A656" s="50" t="s">
        <v>8612</v>
      </c>
      <c r="B656" s="48" t="s">
        <v>1793</v>
      </c>
      <c r="C656" s="49" t="s">
        <v>1794</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5" spans="1:15">
      <c r="A657" s="50" t="s">
        <v>8613</v>
      </c>
      <c r="B657" s="48" t="s">
        <v>1793</v>
      </c>
      <c r="C657" s="49" t="s">
        <v>1794</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5" spans="1:15">
      <c r="A658" s="50" t="s">
        <v>8614</v>
      </c>
      <c r="B658" s="48" t="s">
        <v>1793</v>
      </c>
      <c r="C658" s="49" t="s">
        <v>1794</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5" spans="1:15">
      <c r="A659" s="50" t="s">
        <v>8615</v>
      </c>
      <c r="B659" s="48" t="s">
        <v>1793</v>
      </c>
      <c r="C659" s="49" t="s">
        <v>1794</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4.5" spans="1:15">
      <c r="A660" s="20" t="s">
        <v>5158</v>
      </c>
      <c r="B660" s="48" t="s">
        <v>1793</v>
      </c>
      <c r="C660" s="49" t="s">
        <v>1794</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5" spans="1:15">
      <c r="A661" s="50" t="s">
        <v>8616</v>
      </c>
      <c r="B661" s="48" t="s">
        <v>1793</v>
      </c>
      <c r="C661" s="49" t="s">
        <v>1794</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5" spans="1:15">
      <c r="A662" s="50" t="s">
        <v>8617</v>
      </c>
      <c r="B662" s="48" t="s">
        <v>1793</v>
      </c>
      <c r="C662" s="49" t="s">
        <v>1794</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5" spans="1:15">
      <c r="A663" s="50" t="s">
        <v>8618</v>
      </c>
      <c r="B663" s="48" t="s">
        <v>1793</v>
      </c>
      <c r="C663" s="49" t="s">
        <v>1794</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4.5" spans="1:15">
      <c r="A664" s="20" t="s">
        <v>4823</v>
      </c>
      <c r="B664" s="48" t="s">
        <v>1793</v>
      </c>
      <c r="C664" s="49" t="s">
        <v>1794</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4.5" spans="1:15">
      <c r="A665" s="20" t="s">
        <v>4832</v>
      </c>
      <c r="B665" s="48" t="s">
        <v>1793</v>
      </c>
      <c r="C665" s="49" t="s">
        <v>1794</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5" spans="1:15">
      <c r="A666" s="50" t="s">
        <v>8619</v>
      </c>
      <c r="B666" s="48" t="s">
        <v>1793</v>
      </c>
      <c r="C666" s="49" t="s">
        <v>1794</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5" spans="1:15">
      <c r="A667" s="50" t="s">
        <v>8620</v>
      </c>
      <c r="B667" s="48" t="s">
        <v>1793</v>
      </c>
      <c r="C667" s="49" t="s">
        <v>1794</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4.5" spans="1:15">
      <c r="A668" s="20" t="s">
        <v>4984</v>
      </c>
      <c r="B668" s="48" t="s">
        <v>1793</v>
      </c>
      <c r="C668" s="49" t="s">
        <v>1794</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4.5" spans="1:15">
      <c r="A669" s="20" t="s">
        <v>8621</v>
      </c>
      <c r="B669" s="48" t="s">
        <v>1793</v>
      </c>
      <c r="C669" s="49" t="s">
        <v>1794</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5" spans="1:15">
      <c r="A670" s="50" t="s">
        <v>8622</v>
      </c>
      <c r="B670" s="48" t="s">
        <v>1793</v>
      </c>
      <c r="C670" s="49" t="s">
        <v>1794</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5" spans="1:15">
      <c r="A671" s="50" t="s">
        <v>8623</v>
      </c>
      <c r="B671" s="48" t="s">
        <v>1793</v>
      </c>
      <c r="C671" s="49" t="s">
        <v>1794</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5" spans="1:15">
      <c r="A672" s="50" t="s">
        <v>8624</v>
      </c>
      <c r="B672" s="48" t="s">
        <v>1793</v>
      </c>
      <c r="C672" s="49" t="s">
        <v>1794</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5" spans="1:15">
      <c r="A673" s="50" t="s">
        <v>8625</v>
      </c>
      <c r="B673" s="48" t="s">
        <v>1793</v>
      </c>
      <c r="C673" s="49" t="s">
        <v>1794</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30" spans="1:15">
      <c r="A674" s="50" t="s">
        <v>8626</v>
      </c>
      <c r="B674" s="48" t="s">
        <v>1793</v>
      </c>
      <c r="C674" s="49" t="s">
        <v>1794</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30" spans="1:15">
      <c r="A675" s="50" t="s">
        <v>8627</v>
      </c>
      <c r="B675" s="48" t="s">
        <v>1793</v>
      </c>
      <c r="C675" s="49" t="s">
        <v>1794</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5" spans="1:15">
      <c r="A676" s="50" t="s">
        <v>8628</v>
      </c>
      <c r="B676" s="48" t="s">
        <v>1793</v>
      </c>
      <c r="C676" s="49" t="s">
        <v>1794</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5" spans="1:15">
      <c r="A677" s="50" t="s">
        <v>8629</v>
      </c>
      <c r="B677" s="48" t="s">
        <v>1793</v>
      </c>
      <c r="C677" s="49" t="s">
        <v>1794</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5" spans="1:15">
      <c r="A678" s="50" t="s">
        <v>8630</v>
      </c>
      <c r="B678" s="48" t="s">
        <v>1793</v>
      </c>
      <c r="C678" s="49" t="s">
        <v>1794</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30" spans="1:15">
      <c r="A679" s="50" t="s">
        <v>8631</v>
      </c>
      <c r="B679" s="48" t="s">
        <v>1793</v>
      </c>
      <c r="C679" s="49" t="s">
        <v>1794</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30" spans="1:15">
      <c r="A680" s="50" t="s">
        <v>8632</v>
      </c>
      <c r="B680" s="48" t="s">
        <v>1793</v>
      </c>
      <c r="C680" s="49" t="s">
        <v>1794</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5" spans="1:15">
      <c r="A681" s="50" t="s">
        <v>8633</v>
      </c>
      <c r="B681" s="48" t="s">
        <v>1793</v>
      </c>
      <c r="C681" s="49" t="s">
        <v>1794</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5" spans="1:15">
      <c r="A682" s="50" t="s">
        <v>8634</v>
      </c>
      <c r="B682" s="48" t="s">
        <v>1793</v>
      </c>
      <c r="C682" s="49" t="s">
        <v>1794</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5" spans="1:15">
      <c r="A683" s="50" t="s">
        <v>8635</v>
      </c>
      <c r="B683" s="48" t="s">
        <v>1793</v>
      </c>
      <c r="C683" s="49" t="s">
        <v>1794</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30" spans="1:15">
      <c r="A684" s="50" t="s">
        <v>8636</v>
      </c>
      <c r="B684" s="48" t="s">
        <v>1793</v>
      </c>
      <c r="C684" s="49" t="s">
        <v>1794</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30" spans="1:15">
      <c r="A685" s="50" t="s">
        <v>8637</v>
      </c>
      <c r="B685" s="48" t="s">
        <v>1793</v>
      </c>
      <c r="C685" s="49" t="s">
        <v>1794</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5" spans="1:15">
      <c r="A686" s="50" t="s">
        <v>8638</v>
      </c>
      <c r="B686" s="48" t="s">
        <v>1793</v>
      </c>
      <c r="C686" s="49" t="s">
        <v>1794</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30" spans="1:15">
      <c r="A687" s="50" t="s">
        <v>8639</v>
      </c>
      <c r="B687" s="48" t="s">
        <v>1793</v>
      </c>
      <c r="C687" s="49" t="s">
        <v>1794</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5" spans="1:15">
      <c r="A688" s="50" t="s">
        <v>8640</v>
      </c>
      <c r="B688" s="48" t="s">
        <v>1793</v>
      </c>
      <c r="C688" s="49" t="s">
        <v>1794</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30" spans="1:15">
      <c r="A689" s="50" t="s">
        <v>8641</v>
      </c>
      <c r="B689" s="48" t="s">
        <v>1793</v>
      </c>
      <c r="C689" s="49" t="s">
        <v>1794</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30" spans="1:15">
      <c r="A690" s="50" t="s">
        <v>8642</v>
      </c>
      <c r="B690" s="48" t="s">
        <v>1793</v>
      </c>
      <c r="C690" s="49" t="s">
        <v>1794</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30" spans="1:15">
      <c r="A691" s="50" t="s">
        <v>8643</v>
      </c>
      <c r="B691" s="48" t="s">
        <v>1793</v>
      </c>
      <c r="C691" s="49" t="s">
        <v>1794</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5" spans="1:15">
      <c r="A692" s="50" t="s">
        <v>8644</v>
      </c>
      <c r="B692" s="48" t="s">
        <v>1793</v>
      </c>
      <c r="C692" s="49" t="s">
        <v>1794</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5" spans="1:15">
      <c r="A693" s="50" t="s">
        <v>8645</v>
      </c>
      <c r="B693" s="48" t="s">
        <v>1793</v>
      </c>
      <c r="C693" s="49" t="s">
        <v>1794</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5" spans="1:15">
      <c r="A694" s="50" t="s">
        <v>8646</v>
      </c>
      <c r="B694" s="48" t="s">
        <v>1793</v>
      </c>
      <c r="C694" s="49" t="s">
        <v>1794</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5" spans="1:15">
      <c r="A695" s="50" t="s">
        <v>5072</v>
      </c>
      <c r="B695" s="48" t="s">
        <v>1793</v>
      </c>
      <c r="C695" s="49" t="s">
        <v>1794</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5" spans="1:15">
      <c r="A696" s="50" t="s">
        <v>8647</v>
      </c>
      <c r="B696" s="48" t="s">
        <v>1793</v>
      </c>
      <c r="C696" s="49" t="s">
        <v>1794</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5" spans="1:15">
      <c r="A697" s="50" t="s">
        <v>8648</v>
      </c>
      <c r="B697" s="48" t="s">
        <v>1793</v>
      </c>
      <c r="C697" s="49" t="s">
        <v>1794</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5" spans="1:15">
      <c r="A698" s="50" t="s">
        <v>8649</v>
      </c>
      <c r="B698" s="48" t="s">
        <v>1793</v>
      </c>
      <c r="C698" s="49" t="s">
        <v>1794</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4.5" spans="1:15">
      <c r="A699" s="20" t="s">
        <v>8650</v>
      </c>
      <c r="B699" s="51" t="s">
        <v>1760</v>
      </c>
      <c r="C699" s="52" t="s">
        <v>1761</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4.5" spans="1:15">
      <c r="A700" s="20" t="s">
        <v>8651</v>
      </c>
      <c r="B700" s="51" t="s">
        <v>1760</v>
      </c>
      <c r="C700" s="52" t="s">
        <v>1761</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4.5" spans="1:15">
      <c r="A701" s="20" t="s">
        <v>8652</v>
      </c>
      <c r="B701" s="51" t="s">
        <v>1760</v>
      </c>
      <c r="C701" s="52" t="s">
        <v>1761</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4.5" spans="1:15">
      <c r="A702" s="20" t="s">
        <v>8653</v>
      </c>
      <c r="B702" s="51" t="s">
        <v>1760</v>
      </c>
      <c r="C702" s="52" t="s">
        <v>1761</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4.5" spans="1:15">
      <c r="A703" s="20" t="s">
        <v>5046</v>
      </c>
      <c r="B703" s="51" t="s">
        <v>1760</v>
      </c>
      <c r="C703" s="52" t="s">
        <v>1761</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5" spans="1:15">
      <c r="A704" s="50" t="s">
        <v>8654</v>
      </c>
      <c r="B704" s="51" t="s">
        <v>1760</v>
      </c>
      <c r="C704" s="52" t="s">
        <v>1761</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4.5" spans="1:15">
      <c r="A705" s="20" t="s">
        <v>8655</v>
      </c>
      <c r="B705" s="51" t="s">
        <v>1760</v>
      </c>
      <c r="C705" s="52" t="s">
        <v>1761</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4.5" spans="1:15">
      <c r="A706" s="20" t="s">
        <v>8656</v>
      </c>
      <c r="B706" s="51" t="s">
        <v>1760</v>
      </c>
      <c r="C706" s="52" t="s">
        <v>1761</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4.5" spans="1:15">
      <c r="A707" s="20" t="s">
        <v>8657</v>
      </c>
      <c r="B707" s="51" t="s">
        <v>1760</v>
      </c>
      <c r="C707" s="52" t="s">
        <v>1761</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4.5" spans="1:15">
      <c r="A708" s="20" t="s">
        <v>8658</v>
      </c>
      <c r="B708" s="51" t="s">
        <v>1760</v>
      </c>
      <c r="C708" s="52" t="s">
        <v>1761</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4.5" spans="1:15">
      <c r="A709" s="20" t="s">
        <v>8659</v>
      </c>
      <c r="B709" s="51" t="s">
        <v>1760</v>
      </c>
      <c r="C709" s="52" t="s">
        <v>1761</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4.5" spans="1:15">
      <c r="A710" s="20" t="s">
        <v>8660</v>
      </c>
      <c r="B710" s="51" t="s">
        <v>1760</v>
      </c>
      <c r="C710" s="52" t="s">
        <v>1761</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30" spans="1:15">
      <c r="A711" s="50" t="s">
        <v>8661</v>
      </c>
      <c r="B711" s="51" t="s">
        <v>1760</v>
      </c>
      <c r="C711" s="52" t="s">
        <v>1761</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30" spans="1:15">
      <c r="A712" s="50" t="s">
        <v>8662</v>
      </c>
      <c r="B712" s="51" t="s">
        <v>1760</v>
      </c>
      <c r="C712" s="52" t="s">
        <v>1761</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30" spans="1:15">
      <c r="A713" s="50" t="s">
        <v>8663</v>
      </c>
      <c r="B713" s="51" t="s">
        <v>1760</v>
      </c>
      <c r="C713" s="52" t="s">
        <v>1761</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4.5" spans="1:15">
      <c r="A714" s="20" t="s">
        <v>4842</v>
      </c>
      <c r="B714" s="51" t="s">
        <v>1793</v>
      </c>
      <c r="C714" s="52" t="s">
        <v>1794</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4.5" spans="1:15">
      <c r="A715" s="20" t="s">
        <v>8664</v>
      </c>
      <c r="B715" s="51" t="s">
        <v>1793</v>
      </c>
      <c r="C715" s="52" t="s">
        <v>1794</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4.5" spans="1:15">
      <c r="A716" s="20" t="s">
        <v>5206</v>
      </c>
      <c r="B716" s="51" t="s">
        <v>1793</v>
      </c>
      <c r="C716" s="52" t="s">
        <v>1794</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5" spans="1:15">
      <c r="A717" s="50" t="s">
        <v>8665</v>
      </c>
      <c r="B717" s="51" t="s">
        <v>1793</v>
      </c>
      <c r="C717" s="52" t="s">
        <v>1794</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4.5" spans="1:15">
      <c r="A718" s="20" t="s">
        <v>8666</v>
      </c>
      <c r="B718" s="51" t="s">
        <v>1793</v>
      </c>
      <c r="C718" s="52" t="s">
        <v>1794</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4.5" spans="1:15">
      <c r="A719" s="20" t="s">
        <v>5145</v>
      </c>
      <c r="B719" s="51" t="s">
        <v>1793</v>
      </c>
      <c r="C719" s="52" t="s">
        <v>1794</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4.5" spans="1:15">
      <c r="A720" s="20" t="s">
        <v>8667</v>
      </c>
      <c r="B720" s="51" t="s">
        <v>1793</v>
      </c>
      <c r="C720" s="52" t="s">
        <v>1794</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4.5" spans="1:15">
      <c r="A721" s="20" t="s">
        <v>8668</v>
      </c>
      <c r="B721" s="51" t="s">
        <v>1793</v>
      </c>
      <c r="C721" s="52" t="s">
        <v>1794</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4.5" spans="1:15">
      <c r="A722" s="20" t="s">
        <v>8669</v>
      </c>
      <c r="B722" s="51" t="s">
        <v>1793</v>
      </c>
      <c r="C722" s="52" t="s">
        <v>1794</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4.5" spans="1:15">
      <c r="A723" s="20" t="s">
        <v>8670</v>
      </c>
      <c r="B723" s="51" t="s">
        <v>1793</v>
      </c>
      <c r="C723" s="52" t="s">
        <v>1794</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30" spans="1:15">
      <c r="A724" s="50" t="s">
        <v>8671</v>
      </c>
      <c r="B724" s="51" t="s">
        <v>1793</v>
      </c>
      <c r="C724" s="52" t="s">
        <v>1794</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30" spans="1:15">
      <c r="A725" s="50" t="s">
        <v>8672</v>
      </c>
      <c r="B725" s="51" t="s">
        <v>1793</v>
      </c>
      <c r="C725" s="52" t="s">
        <v>1794</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30" spans="1:15">
      <c r="A726" s="50" t="s">
        <v>8673</v>
      </c>
      <c r="B726" s="51" t="s">
        <v>1793</v>
      </c>
      <c r="C726" s="52" t="s">
        <v>1794</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30" spans="1:15">
      <c r="A727" s="50" t="s">
        <v>8674</v>
      </c>
      <c r="B727" s="51" t="s">
        <v>1793</v>
      </c>
      <c r="C727" s="52" t="s">
        <v>1794</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30" spans="1:15">
      <c r="A728" s="50" t="s">
        <v>8675</v>
      </c>
      <c r="B728" s="51" t="s">
        <v>1793</v>
      </c>
      <c r="C728" s="52" t="s">
        <v>1794</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30" spans="1:15">
      <c r="A729" s="50" t="s">
        <v>8676</v>
      </c>
      <c r="B729" s="51" t="s">
        <v>1793</v>
      </c>
      <c r="C729" s="52" t="s">
        <v>1794</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30" spans="1:15">
      <c r="A730" s="50" t="s">
        <v>8677</v>
      </c>
      <c r="B730" s="51" t="s">
        <v>1793</v>
      </c>
      <c r="C730" s="52" t="s">
        <v>1794</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30" spans="1:15">
      <c r="A731" s="50" t="s">
        <v>8678</v>
      </c>
      <c r="B731" s="51" t="s">
        <v>1793</v>
      </c>
      <c r="C731" s="52" t="s">
        <v>1794</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30" spans="1:15">
      <c r="A732" s="50" t="s">
        <v>8679</v>
      </c>
      <c r="B732" s="51" t="s">
        <v>1793</v>
      </c>
      <c r="C732" s="52" t="s">
        <v>1794</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30" spans="1:15">
      <c r="A733" s="50" t="s">
        <v>8680</v>
      </c>
      <c r="B733" s="51" t="s">
        <v>1793</v>
      </c>
      <c r="C733" s="52" t="s">
        <v>1794</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30" spans="1:15">
      <c r="A734" s="50" t="s">
        <v>8681</v>
      </c>
      <c r="B734" s="51" t="s">
        <v>1793</v>
      </c>
      <c r="C734" s="52" t="s">
        <v>1794</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30" spans="1:15">
      <c r="A735" s="50" t="s">
        <v>8682</v>
      </c>
      <c r="B735" s="51" t="s">
        <v>1793</v>
      </c>
      <c r="C735" s="52" t="s">
        <v>1794</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30" spans="1:15">
      <c r="A736" s="50" t="s">
        <v>8683</v>
      </c>
      <c r="B736" s="51" t="s">
        <v>1793</v>
      </c>
      <c r="C736" s="52" t="s">
        <v>1794</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30" spans="1:15">
      <c r="A737" s="50" t="s">
        <v>8684</v>
      </c>
      <c r="B737" s="51" t="s">
        <v>1793</v>
      </c>
      <c r="C737" s="52" t="s">
        <v>1794</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30" spans="1:15">
      <c r="A738" s="50" t="s">
        <v>8685</v>
      </c>
      <c r="B738" s="51" t="s">
        <v>1793</v>
      </c>
      <c r="C738" s="52" t="s">
        <v>1794</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30" spans="1:15">
      <c r="A739" s="50" t="s">
        <v>8686</v>
      </c>
      <c r="B739" s="51" t="s">
        <v>1793</v>
      </c>
      <c r="C739" s="52" t="s">
        <v>1794</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30" spans="1:15">
      <c r="A740" s="50" t="s">
        <v>8687</v>
      </c>
      <c r="B740" s="51" t="s">
        <v>1793</v>
      </c>
      <c r="C740" s="52" t="s">
        <v>1794</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30" spans="1:15">
      <c r="A741" s="50" t="s">
        <v>8688</v>
      </c>
      <c r="B741" s="51" t="s">
        <v>1793</v>
      </c>
      <c r="C741" s="52" t="s">
        <v>1794</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30" spans="1:15">
      <c r="A742" s="50" t="s">
        <v>8689</v>
      </c>
      <c r="B742" s="51" t="s">
        <v>1793</v>
      </c>
      <c r="C742" s="52" t="s">
        <v>1794</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30" spans="1:15">
      <c r="A743" s="50" t="s">
        <v>8690</v>
      </c>
      <c r="B743" s="51" t="s">
        <v>1793</v>
      </c>
      <c r="C743" s="52" t="s">
        <v>1794</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30" spans="1:15">
      <c r="A744" s="50" t="s">
        <v>8691</v>
      </c>
      <c r="B744" s="51" t="s">
        <v>1793</v>
      </c>
      <c r="C744" s="52" t="s">
        <v>1794</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30" spans="1:15">
      <c r="A745" s="50" t="s">
        <v>8692</v>
      </c>
      <c r="B745" s="51" t="s">
        <v>1793</v>
      </c>
      <c r="C745" s="52" t="s">
        <v>1794</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30" spans="1:15">
      <c r="A746" s="50" t="s">
        <v>8693</v>
      </c>
      <c r="B746" s="51" t="s">
        <v>1793</v>
      </c>
      <c r="C746" s="52" t="s">
        <v>1794</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30" spans="1:15">
      <c r="A747" s="50" t="s">
        <v>8694</v>
      </c>
      <c r="B747" s="51" t="s">
        <v>1793</v>
      </c>
      <c r="C747" s="52" t="s">
        <v>1794</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30" spans="1:15">
      <c r="A748" s="50" t="s">
        <v>8695</v>
      </c>
      <c r="B748" s="51" t="s">
        <v>1793</v>
      </c>
      <c r="C748" s="52" t="s">
        <v>1794</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30" spans="1:15">
      <c r="A749" s="50" t="s">
        <v>8696</v>
      </c>
      <c r="B749" s="51" t="s">
        <v>1793</v>
      </c>
      <c r="C749" s="52" t="s">
        <v>1794</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4.5" spans="1:15">
      <c r="A750" s="20" t="s">
        <v>5136</v>
      </c>
      <c r="B750" s="48" t="s">
        <v>1955</v>
      </c>
      <c r="C750" s="49" t="s">
        <v>1956</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4.5" spans="1:15">
      <c r="A751" s="20" t="s">
        <v>8697</v>
      </c>
      <c r="B751" s="48" t="s">
        <v>1955</v>
      </c>
      <c r="C751" s="49" t="s">
        <v>1956</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4.5" spans="1:15">
      <c r="A752" s="20" t="s">
        <v>8698</v>
      </c>
      <c r="B752" s="48" t="s">
        <v>1955</v>
      </c>
      <c r="C752" s="49" t="s">
        <v>1956</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4.5" spans="1:15">
      <c r="A753" s="20" t="s">
        <v>8699</v>
      </c>
      <c r="B753" s="48" t="s">
        <v>1955</v>
      </c>
      <c r="C753" s="49" t="s">
        <v>1956</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4.5" spans="1:15">
      <c r="A754" s="20" t="s">
        <v>8700</v>
      </c>
      <c r="B754" s="48" t="s">
        <v>1955</v>
      </c>
      <c r="C754" s="49" t="s">
        <v>1956</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4.5" spans="1:15">
      <c r="A755" s="20" t="s">
        <v>8701</v>
      </c>
      <c r="B755" s="48" t="s">
        <v>1955</v>
      </c>
      <c r="C755" s="49" t="s">
        <v>1956</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4.5" spans="1:15">
      <c r="A756" s="20" t="s">
        <v>8702</v>
      </c>
      <c r="B756" s="48" t="s">
        <v>1955</v>
      </c>
      <c r="C756" s="49" t="s">
        <v>1956</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4.5" spans="1:15">
      <c r="A757" s="20" t="s">
        <v>4934</v>
      </c>
      <c r="B757" s="48" t="s">
        <v>1955</v>
      </c>
      <c r="C757" s="49" t="s">
        <v>1956</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4.5" spans="1:15">
      <c r="A758" s="20" t="s">
        <v>8703</v>
      </c>
      <c r="B758" s="48" t="s">
        <v>1955</v>
      </c>
      <c r="C758" s="49" t="s">
        <v>1956</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4.5" spans="1:15">
      <c r="A759" s="20" t="s">
        <v>5152</v>
      </c>
      <c r="B759" s="48" t="s">
        <v>1955</v>
      </c>
      <c r="C759" s="49" t="s">
        <v>1956</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4.5" spans="1:15">
      <c r="A760" s="20" t="s">
        <v>8704</v>
      </c>
      <c r="B760" s="48" t="s">
        <v>1955</v>
      </c>
      <c r="C760" s="49" t="s">
        <v>1956</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4.5" spans="1:15">
      <c r="A761" s="20" t="s">
        <v>8705</v>
      </c>
      <c r="B761" s="51" t="s">
        <v>1955</v>
      </c>
      <c r="C761" s="52" t="s">
        <v>1956</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4.5" spans="1:15">
      <c r="A762" s="20" t="s">
        <v>5548</v>
      </c>
      <c r="B762" s="51" t="s">
        <v>1955</v>
      </c>
      <c r="C762" s="52" t="s">
        <v>1956</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4.5" spans="1:15">
      <c r="A763" s="20" t="s">
        <v>8706</v>
      </c>
      <c r="B763" s="51" t="s">
        <v>1955</v>
      </c>
      <c r="C763" s="52" t="s">
        <v>1956</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4.5" spans="1:15">
      <c r="A764" s="32" t="s">
        <v>8707</v>
      </c>
      <c r="B764" s="51" t="s">
        <v>1955</v>
      </c>
      <c r="C764" s="52" t="s">
        <v>1956</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4.5" spans="1:15">
      <c r="A765" s="32" t="s">
        <v>8708</v>
      </c>
      <c r="B765" s="51" t="s">
        <v>1981</v>
      </c>
      <c r="C765" s="52" t="s">
        <v>1982</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4.5" spans="1:15">
      <c r="A766" s="32" t="s">
        <v>8709</v>
      </c>
      <c r="B766" s="51" t="s">
        <v>1981</v>
      </c>
      <c r="C766" s="52" t="s">
        <v>1982</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4.5" spans="1:15">
      <c r="A767" s="32" t="s">
        <v>5517</v>
      </c>
      <c r="B767" s="51" t="s">
        <v>1981</v>
      </c>
      <c r="C767" s="52" t="s">
        <v>1982</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4.5" spans="1:15">
      <c r="A768" s="32" t="s">
        <v>8710</v>
      </c>
      <c r="B768" s="51" t="s">
        <v>1981</v>
      </c>
      <c r="C768" s="52" t="s">
        <v>1982</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4.5" spans="1:15">
      <c r="A769" s="32" t="s">
        <v>8711</v>
      </c>
      <c r="B769" s="51" t="s">
        <v>1981</v>
      </c>
      <c r="C769" s="52" t="s">
        <v>1982</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4.5" spans="1:15">
      <c r="A770" s="32" t="s">
        <v>8712</v>
      </c>
      <c r="B770" s="51" t="s">
        <v>1981</v>
      </c>
      <c r="C770" s="52" t="s">
        <v>1982</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4.5" spans="1:15">
      <c r="A771" s="32" t="s">
        <v>8713</v>
      </c>
      <c r="B771" s="51" t="s">
        <v>1981</v>
      </c>
      <c r="C771" s="52" t="s">
        <v>1982</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4.5" spans="1:15">
      <c r="A772" s="32" t="s">
        <v>8714</v>
      </c>
      <c r="B772" s="51" t="s">
        <v>1981</v>
      </c>
      <c r="C772" s="52" t="s">
        <v>1982</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5" spans="1:15">
      <c r="A773" s="53" t="s">
        <v>5064</v>
      </c>
      <c r="B773" s="51" t="s">
        <v>1981</v>
      </c>
      <c r="C773" s="52" t="s">
        <v>1982</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4.5" spans="1:15">
      <c r="A774" s="32" t="s">
        <v>8715</v>
      </c>
      <c r="B774" s="51" t="s">
        <v>1981</v>
      </c>
      <c r="C774" s="52" t="s">
        <v>1982</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4.5" spans="1:15">
      <c r="A775" s="32" t="s">
        <v>8716</v>
      </c>
      <c r="B775" s="51" t="s">
        <v>1981</v>
      </c>
      <c r="C775" s="52" t="s">
        <v>1982</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4.5" spans="1:15">
      <c r="A776" s="32" t="s">
        <v>8717</v>
      </c>
      <c r="B776" s="51" t="s">
        <v>1981</v>
      </c>
      <c r="C776" s="52" t="s">
        <v>1982</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4.5" spans="1:15">
      <c r="A777" s="32" t="s">
        <v>8718</v>
      </c>
      <c r="B777" s="51" t="s">
        <v>1981</v>
      </c>
      <c r="C777" s="52" t="s">
        <v>1982</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4.5" spans="1:15">
      <c r="A778" s="32" t="s">
        <v>8719</v>
      </c>
      <c r="B778" s="51" t="s">
        <v>1981</v>
      </c>
      <c r="C778" s="52" t="s">
        <v>1982</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30" spans="1:15">
      <c r="A779" s="53" t="s">
        <v>8720</v>
      </c>
      <c r="B779" s="51" t="s">
        <v>1981</v>
      </c>
      <c r="C779" s="52" t="s">
        <v>1982</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30" spans="1:15">
      <c r="A780" s="53" t="s">
        <v>8721</v>
      </c>
      <c r="B780" s="51" t="s">
        <v>1981</v>
      </c>
      <c r="C780" s="52" t="s">
        <v>1982</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30" spans="1:15">
      <c r="A781" s="53" t="s">
        <v>8722</v>
      </c>
      <c r="B781" s="51" t="s">
        <v>1981</v>
      </c>
      <c r="C781" s="52" t="s">
        <v>1982</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30" spans="1:15">
      <c r="A782" s="53" t="s">
        <v>5408</v>
      </c>
      <c r="B782" s="51" t="s">
        <v>1981</v>
      </c>
      <c r="C782" s="52" t="s">
        <v>1982</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30" spans="1:15">
      <c r="A783" s="53" t="s">
        <v>8723</v>
      </c>
      <c r="B783" s="51" t="s">
        <v>1981</v>
      </c>
      <c r="C783" s="52" t="s">
        <v>1982</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30" spans="1:15">
      <c r="A784" s="53" t="s">
        <v>8724</v>
      </c>
      <c r="B784" s="51" t="s">
        <v>1981</v>
      </c>
      <c r="C784" s="52" t="s">
        <v>1982</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30" spans="1:15">
      <c r="A785" s="53" t="s">
        <v>8725</v>
      </c>
      <c r="B785" s="51" t="s">
        <v>1981</v>
      </c>
      <c r="C785" s="52" t="s">
        <v>1982</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30" spans="1:15">
      <c r="A786" s="53" t="s">
        <v>8726</v>
      </c>
      <c r="B786" s="51" t="s">
        <v>1981</v>
      </c>
      <c r="C786" s="52" t="s">
        <v>1982</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30" spans="1:15">
      <c r="A787" s="53" t="s">
        <v>8727</v>
      </c>
      <c r="B787" s="51" t="s">
        <v>1981</v>
      </c>
      <c r="C787" s="52" t="s">
        <v>1982</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4.5" spans="1:15">
      <c r="A788" s="32" t="s">
        <v>8728</v>
      </c>
      <c r="B788" s="51" t="s">
        <v>2007</v>
      </c>
      <c r="C788" s="52" t="s">
        <v>2008</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4.5" spans="1:15">
      <c r="A789" s="32" t="s">
        <v>5626</v>
      </c>
      <c r="B789" s="51" t="s">
        <v>2007</v>
      </c>
      <c r="C789" s="52" t="s">
        <v>2008</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4.5" spans="1:15">
      <c r="A790" s="32" t="s">
        <v>8729</v>
      </c>
      <c r="B790" s="51" t="s">
        <v>2007</v>
      </c>
      <c r="C790" s="52" t="s">
        <v>2008</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4.5" spans="1:15">
      <c r="A791" s="32" t="s">
        <v>8730</v>
      </c>
      <c r="B791" s="51" t="s">
        <v>2007</v>
      </c>
      <c r="C791" s="52" t="s">
        <v>2008</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4.5" spans="1:15">
      <c r="A792" s="32" t="s">
        <v>8731</v>
      </c>
      <c r="B792" s="51" t="s">
        <v>2007</v>
      </c>
      <c r="C792" s="52" t="s">
        <v>2008</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4.5" spans="1:15">
      <c r="A793" s="32" t="s">
        <v>8732</v>
      </c>
      <c r="B793" s="51" t="s">
        <v>2007</v>
      </c>
      <c r="C793" s="52" t="s">
        <v>2008</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4.5" spans="1:15">
      <c r="A794" s="32" t="s">
        <v>8733</v>
      </c>
      <c r="B794" s="51" t="s">
        <v>2007</v>
      </c>
      <c r="C794" s="52" t="s">
        <v>2008</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4.5" spans="1:15">
      <c r="A795" s="32" t="s">
        <v>8734</v>
      </c>
      <c r="B795" s="51" t="s">
        <v>2007</v>
      </c>
      <c r="C795" s="52" t="s">
        <v>2008</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4.5" spans="1:15">
      <c r="A796" s="32" t="s">
        <v>8735</v>
      </c>
      <c r="B796" s="51" t="s">
        <v>2007</v>
      </c>
      <c r="C796" s="52" t="s">
        <v>2008</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4.5" spans="1:15">
      <c r="A797" s="32" t="s">
        <v>8736</v>
      </c>
      <c r="B797" s="51" t="s">
        <v>2007</v>
      </c>
      <c r="C797" s="52" t="s">
        <v>2008</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4.5" spans="1:15">
      <c r="A798" s="32" t="s">
        <v>8737</v>
      </c>
      <c r="B798" s="51" t="s">
        <v>2007</v>
      </c>
      <c r="C798" s="52" t="s">
        <v>2008</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4.5" spans="1:15">
      <c r="A799" s="32" t="s">
        <v>8738</v>
      </c>
      <c r="B799" s="51" t="s">
        <v>2007</v>
      </c>
      <c r="C799" s="52" t="s">
        <v>2008</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4.5" spans="1:15">
      <c r="A800" s="32" t="s">
        <v>8739</v>
      </c>
      <c r="B800" s="51" t="s">
        <v>2007</v>
      </c>
      <c r="C800" s="52" t="s">
        <v>2008</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4.5" spans="1:15">
      <c r="A801" s="32" t="s">
        <v>8740</v>
      </c>
      <c r="B801" s="51" t="s">
        <v>2007</v>
      </c>
      <c r="C801" s="52" t="s">
        <v>2008</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4.5" spans="1:15">
      <c r="A802" s="32" t="s">
        <v>8741</v>
      </c>
      <c r="B802" s="51" t="s">
        <v>2007</v>
      </c>
      <c r="C802" s="52" t="s">
        <v>2008</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4.5" spans="1:15">
      <c r="A803" s="32" t="s">
        <v>8742</v>
      </c>
      <c r="B803" s="51" t="s">
        <v>2007</v>
      </c>
      <c r="C803" s="52" t="s">
        <v>2008</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4.5" spans="1:15">
      <c r="A804" s="32" t="s">
        <v>8743</v>
      </c>
      <c r="B804" s="51" t="s">
        <v>2007</v>
      </c>
      <c r="C804" s="52" t="s">
        <v>2008</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4.5" spans="1:15">
      <c r="A805" s="32" t="s">
        <v>8744</v>
      </c>
      <c r="B805" s="51" t="s">
        <v>2007</v>
      </c>
      <c r="C805" s="52" t="s">
        <v>2008</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4.5" spans="1:15">
      <c r="A806" s="32" t="s">
        <v>8745</v>
      </c>
      <c r="B806" s="51" t="s">
        <v>2007</v>
      </c>
      <c r="C806" s="52" t="s">
        <v>2008</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4.5" spans="1:15">
      <c r="A807" s="32" t="s">
        <v>8746</v>
      </c>
      <c r="B807" s="51" t="s">
        <v>2007</v>
      </c>
      <c r="C807" s="52" t="s">
        <v>2008</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4.5" spans="1:15">
      <c r="A808" s="32" t="s">
        <v>8747</v>
      </c>
      <c r="B808" s="51" t="s">
        <v>1930</v>
      </c>
      <c r="C808" s="52" t="s">
        <v>1931</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4.5" spans="1:15">
      <c r="A809" s="32" t="s">
        <v>8748</v>
      </c>
      <c r="B809" s="51" t="s">
        <v>1930</v>
      </c>
      <c r="C809" s="52" t="s">
        <v>1931</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4.5" spans="1:15">
      <c r="A810" s="32" t="s">
        <v>8749</v>
      </c>
      <c r="B810" s="51" t="s">
        <v>1930</v>
      </c>
      <c r="C810" s="52" t="s">
        <v>1931</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4.5" spans="1:15">
      <c r="A811" s="32" t="s">
        <v>8750</v>
      </c>
      <c r="B811" s="51" t="s">
        <v>1930</v>
      </c>
      <c r="C811" s="52" t="s">
        <v>1931</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4.5" spans="1:15">
      <c r="A812" s="32" t="s">
        <v>8751</v>
      </c>
      <c r="B812" s="51" t="s">
        <v>1930</v>
      </c>
      <c r="C812" s="52" t="s">
        <v>1931</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4.5" spans="1:15">
      <c r="A813" s="32" t="s">
        <v>8752</v>
      </c>
      <c r="B813" s="51" t="s">
        <v>1930</v>
      </c>
      <c r="C813" s="52" t="s">
        <v>1931</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4.5" spans="1:15">
      <c r="A814" s="32" t="s">
        <v>8753</v>
      </c>
      <c r="B814" s="51" t="s">
        <v>1930</v>
      </c>
      <c r="C814" s="52" t="s">
        <v>1931</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4.5" spans="1:15">
      <c r="A815" s="32" t="s">
        <v>8754</v>
      </c>
      <c r="B815" s="51" t="s">
        <v>1930</v>
      </c>
      <c r="C815" s="52" t="s">
        <v>1931</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4.5" spans="1:15">
      <c r="A816" s="32" t="s">
        <v>8755</v>
      </c>
      <c r="B816" s="51" t="s">
        <v>1930</v>
      </c>
      <c r="C816" s="52" t="s">
        <v>1931</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4.5" spans="1:15">
      <c r="A817" s="32" t="s">
        <v>8756</v>
      </c>
      <c r="B817" s="51" t="s">
        <v>1930</v>
      </c>
      <c r="C817" s="52" t="s">
        <v>1931</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4.5" spans="1:15">
      <c r="A818" s="32" t="s">
        <v>4848</v>
      </c>
      <c r="B818" s="51" t="s">
        <v>1930</v>
      </c>
      <c r="C818" s="52" t="s">
        <v>1931</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5" spans="1:15">
      <c r="A819" s="53" t="s">
        <v>8757</v>
      </c>
      <c r="B819" s="51" t="s">
        <v>1930</v>
      </c>
      <c r="C819" s="52" t="s">
        <v>1931</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4.5" spans="1:15">
      <c r="A820" s="32" t="s">
        <v>8758</v>
      </c>
      <c r="B820" s="51" t="s">
        <v>1930</v>
      </c>
      <c r="C820" s="52" t="s">
        <v>1931</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4.5" spans="1:15">
      <c r="A821" s="32" t="s">
        <v>8759</v>
      </c>
      <c r="B821" s="51" t="s">
        <v>1930</v>
      </c>
      <c r="C821" s="52" t="s">
        <v>1931</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4.5" spans="1:15">
      <c r="A822" s="32" t="s">
        <v>8760</v>
      </c>
      <c r="B822" s="51" t="s">
        <v>1930</v>
      </c>
      <c r="C822" s="52" t="s">
        <v>1931</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4.5" spans="1:15">
      <c r="A823" s="32" t="s">
        <v>5261</v>
      </c>
      <c r="B823" s="51" t="s">
        <v>1930</v>
      </c>
      <c r="C823" s="52" t="s">
        <v>1931</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4.5" spans="1:15">
      <c r="A824" s="32" t="s">
        <v>8761</v>
      </c>
      <c r="B824" s="51" t="s">
        <v>1930</v>
      </c>
      <c r="C824" s="52" t="s">
        <v>1931</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4.5" spans="1:15">
      <c r="A825" s="32" t="s">
        <v>8762</v>
      </c>
      <c r="B825" s="51" t="s">
        <v>1930</v>
      </c>
      <c r="C825" s="52" t="s">
        <v>1931</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4.5" spans="1:15">
      <c r="A826" s="32" t="s">
        <v>8763</v>
      </c>
      <c r="B826" s="51" t="s">
        <v>1930</v>
      </c>
      <c r="C826" s="52" t="s">
        <v>1931</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4.5" spans="1:15">
      <c r="A827" s="32" t="s">
        <v>8764</v>
      </c>
      <c r="B827" s="51" t="s">
        <v>1930</v>
      </c>
      <c r="C827" s="52" t="s">
        <v>1931</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4.5" spans="1:15">
      <c r="A828" s="32" t="s">
        <v>5255</v>
      </c>
      <c r="B828" s="51" t="s">
        <v>1930</v>
      </c>
      <c r="C828" s="52" t="s">
        <v>1931</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4.5" spans="1:15">
      <c r="A829" s="32" t="s">
        <v>8765</v>
      </c>
      <c r="B829" s="51" t="s">
        <v>1930</v>
      </c>
      <c r="C829" s="52" t="s">
        <v>1931</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4.5" spans="1:15">
      <c r="A830" s="32" t="s">
        <v>8766</v>
      </c>
      <c r="B830" s="51" t="s">
        <v>1930</v>
      </c>
      <c r="C830" s="52" t="s">
        <v>1931</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4.5" spans="1:15">
      <c r="A831" s="32" t="s">
        <v>8767</v>
      </c>
      <c r="B831" s="51" t="s">
        <v>1930</v>
      </c>
      <c r="C831" s="52" t="s">
        <v>1931</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4.5" spans="1:15">
      <c r="A832" s="32" t="s">
        <v>8768</v>
      </c>
      <c r="B832" s="51" t="s">
        <v>1930</v>
      </c>
      <c r="C832" s="52" t="s">
        <v>1931</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4.5" spans="1:15">
      <c r="A833" s="32" t="s">
        <v>5269</v>
      </c>
      <c r="B833" s="51" t="s">
        <v>1930</v>
      </c>
      <c r="C833" s="52" t="s">
        <v>1931</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4.5" spans="1:15">
      <c r="A834" s="32" t="s">
        <v>8769</v>
      </c>
      <c r="B834" s="51" t="s">
        <v>1930</v>
      </c>
      <c r="C834" s="52" t="s">
        <v>1931</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4.5" spans="1:15">
      <c r="A835" s="32" t="s">
        <v>5193</v>
      </c>
      <c r="B835" s="51" t="s">
        <v>1930</v>
      </c>
      <c r="C835" s="52" t="s">
        <v>1931</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4.5" spans="1:15">
      <c r="A836" s="32" t="s">
        <v>8770</v>
      </c>
      <c r="B836" s="51" t="s">
        <v>1930</v>
      </c>
      <c r="C836" s="52" t="s">
        <v>1931</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4.5" spans="1:15">
      <c r="A837" s="32" t="s">
        <v>8771</v>
      </c>
      <c r="B837" s="51" t="s">
        <v>1930</v>
      </c>
      <c r="C837" s="52" t="s">
        <v>1931</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4.5" spans="1:15">
      <c r="A838" s="32" t="s">
        <v>8772</v>
      </c>
      <c r="B838" s="51" t="s">
        <v>1930</v>
      </c>
      <c r="C838" s="52" t="s">
        <v>1931</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5" spans="1:15">
      <c r="A839" s="53" t="s">
        <v>8773</v>
      </c>
      <c r="B839" s="51" t="s">
        <v>1930</v>
      </c>
      <c r="C839" s="52" t="s">
        <v>1931</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4.5" spans="1:15">
      <c r="A840" s="32" t="s">
        <v>5201</v>
      </c>
      <c r="B840" s="51" t="s">
        <v>1914</v>
      </c>
      <c r="C840" s="52" t="s">
        <v>1915</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4.5" spans="1:15">
      <c r="A841" s="32" t="s">
        <v>8774</v>
      </c>
      <c r="B841" s="51" t="s">
        <v>1914</v>
      </c>
      <c r="C841" s="52" t="s">
        <v>1915</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5" spans="1:15">
      <c r="A842" s="53" t="s">
        <v>8775</v>
      </c>
      <c r="B842" s="51" t="s">
        <v>1914</v>
      </c>
      <c r="C842" s="52" t="s">
        <v>1915</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4.5" spans="1:15">
      <c r="A843" s="32" t="s">
        <v>5555</v>
      </c>
      <c r="B843" s="51" t="s">
        <v>1914</v>
      </c>
      <c r="C843" s="52" t="s">
        <v>1915</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4.5" spans="1:15">
      <c r="A844" s="32" t="s">
        <v>8776</v>
      </c>
      <c r="B844" s="51" t="s">
        <v>1914</v>
      </c>
      <c r="C844" s="52" t="s">
        <v>1915</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4.5" spans="1:15">
      <c r="A845" s="32" t="s">
        <v>8777</v>
      </c>
      <c r="B845" s="51" t="s">
        <v>1914</v>
      </c>
      <c r="C845" s="52" t="s">
        <v>1915</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4.5" spans="1:15">
      <c r="A846" s="32" t="s">
        <v>8778</v>
      </c>
      <c r="B846" s="51" t="s">
        <v>1914</v>
      </c>
      <c r="C846" s="52" t="s">
        <v>1915</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4.5" spans="1:15">
      <c r="A847" s="32" t="s">
        <v>8779</v>
      </c>
      <c r="B847" s="51" t="s">
        <v>1914</v>
      </c>
      <c r="C847" s="52" t="s">
        <v>1915</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4.5" spans="1:15">
      <c r="A848" s="32" t="s">
        <v>4891</v>
      </c>
      <c r="B848" s="51" t="s">
        <v>1914</v>
      </c>
      <c r="C848" s="52" t="s">
        <v>1915</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4.5" spans="1:15">
      <c r="A849" s="32" t="s">
        <v>5055</v>
      </c>
      <c r="B849" s="51" t="s">
        <v>1914</v>
      </c>
      <c r="C849" s="52" t="s">
        <v>1915</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4.5" spans="1:15">
      <c r="A850" s="32" t="s">
        <v>8780</v>
      </c>
      <c r="B850" s="51" t="s">
        <v>1914</v>
      </c>
      <c r="C850" s="52" t="s">
        <v>1915</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4.5" spans="1:15">
      <c r="A851" s="32" t="s">
        <v>8781</v>
      </c>
      <c r="B851" s="51" t="s">
        <v>1914</v>
      </c>
      <c r="C851" s="52" t="s">
        <v>1915</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4.5" spans="1:15">
      <c r="A852" s="32" t="s">
        <v>8782</v>
      </c>
      <c r="B852" s="51" t="s">
        <v>1622</v>
      </c>
      <c r="C852" s="52" t="s">
        <v>1623</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4.5" spans="1:15">
      <c r="A853" s="32" t="s">
        <v>8783</v>
      </c>
      <c r="B853" s="51" t="s">
        <v>1622</v>
      </c>
      <c r="C853" s="52" t="s">
        <v>1623</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4.5" spans="1:15">
      <c r="A854" s="32" t="s">
        <v>8784</v>
      </c>
      <c r="B854" s="51" t="s">
        <v>1664</v>
      </c>
      <c r="C854" s="52" t="s">
        <v>1665</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4.5" spans="1:15">
      <c r="A855" s="32" t="s">
        <v>8785</v>
      </c>
      <c r="B855" s="51" t="s">
        <v>1664</v>
      </c>
      <c r="C855" s="52" t="s">
        <v>1665</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4.5" spans="1:15">
      <c r="A856" s="32" t="s">
        <v>8786</v>
      </c>
      <c r="B856" s="51" t="s">
        <v>1664</v>
      </c>
      <c r="C856" s="52" t="s">
        <v>1665</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4.5" spans="1:15">
      <c r="A857" s="32" t="s">
        <v>8787</v>
      </c>
      <c r="B857" s="51" t="s">
        <v>1664</v>
      </c>
      <c r="C857" s="52" t="s">
        <v>1665</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4.5" spans="1:15">
      <c r="A858" s="32" t="s">
        <v>8788</v>
      </c>
      <c r="B858" s="51" t="s">
        <v>1664</v>
      </c>
      <c r="C858" s="52" t="s">
        <v>1665</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4.5" spans="1:15">
      <c r="A859" s="32" t="s">
        <v>8789</v>
      </c>
      <c r="B859" s="51" t="s">
        <v>1664</v>
      </c>
      <c r="C859" s="52" t="s">
        <v>1665</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4.5" spans="1:15">
      <c r="A860" s="32" t="s">
        <v>8790</v>
      </c>
      <c r="B860" s="51" t="s">
        <v>1664</v>
      </c>
      <c r="C860" s="52" t="s">
        <v>1665</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4.5" spans="1:15">
      <c r="A861" s="32" t="s">
        <v>4939</v>
      </c>
      <c r="B861" s="51" t="s">
        <v>1664</v>
      </c>
      <c r="C861" s="52" t="s">
        <v>1665</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4.5" spans="1:15">
      <c r="A862" s="32" t="s">
        <v>5059</v>
      </c>
      <c r="B862" s="51" t="s">
        <v>1664</v>
      </c>
      <c r="C862" s="52" t="s">
        <v>1665</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4.5" spans="1:15">
      <c r="A863" s="32" t="s">
        <v>8791</v>
      </c>
      <c r="B863" s="51" t="s">
        <v>1697</v>
      </c>
      <c r="C863" s="52" t="s">
        <v>1698</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4.5" spans="1:15">
      <c r="A864" s="32" t="s">
        <v>8792</v>
      </c>
      <c r="B864" s="51" t="s">
        <v>1697</v>
      </c>
      <c r="C864" s="52" t="s">
        <v>1698</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4.5" spans="1:15">
      <c r="A865" s="32" t="s">
        <v>8793</v>
      </c>
      <c r="B865" s="51" t="s">
        <v>1697</v>
      </c>
      <c r="C865" s="52" t="s">
        <v>1698</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4.5" spans="1:15">
      <c r="A866" s="32" t="s">
        <v>8794</v>
      </c>
      <c r="B866" s="51" t="s">
        <v>1697</v>
      </c>
      <c r="C866" s="52" t="s">
        <v>1698</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4.5" spans="1:15">
      <c r="A867" s="32" t="s">
        <v>8795</v>
      </c>
      <c r="B867" s="51" t="s">
        <v>1697</v>
      </c>
      <c r="C867" s="52" t="s">
        <v>1698</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4.5" spans="1:15">
      <c r="A868" s="32" t="s">
        <v>8796</v>
      </c>
      <c r="B868" s="51" t="s">
        <v>1697</v>
      </c>
      <c r="C868" s="52" t="s">
        <v>1698</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4.5" spans="1:15">
      <c r="A869" s="32" t="s">
        <v>8797</v>
      </c>
      <c r="B869" s="51" t="s">
        <v>1697</v>
      </c>
      <c r="C869" s="52" t="s">
        <v>1698</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4.5" spans="1:15">
      <c r="A870" s="32" t="s">
        <v>8798</v>
      </c>
      <c r="B870" s="51" t="s">
        <v>1622</v>
      </c>
      <c r="C870" s="52" t="s">
        <v>1623</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4.5" spans="1:15">
      <c r="A871" s="32" t="s">
        <v>8799</v>
      </c>
      <c r="B871" s="51" t="s">
        <v>1622</v>
      </c>
      <c r="C871" s="52" t="s">
        <v>1623</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4.5" spans="1:15">
      <c r="A872" s="32" t="s">
        <v>8800</v>
      </c>
      <c r="B872" s="51" t="s">
        <v>1622</v>
      </c>
      <c r="C872" s="52" t="s">
        <v>1623</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4.5" spans="1:15">
      <c r="A873" s="32" t="s">
        <v>8801</v>
      </c>
      <c r="B873" s="51" t="s">
        <v>1622</v>
      </c>
      <c r="C873" s="52" t="s">
        <v>1623</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4.5" spans="1:15">
      <c r="A874" s="32" t="s">
        <v>5167</v>
      </c>
      <c r="B874" s="51" t="s">
        <v>1697</v>
      </c>
      <c r="C874" s="52" t="s">
        <v>1698</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4.5" spans="1:15">
      <c r="A875" s="32" t="s">
        <v>8802</v>
      </c>
      <c r="B875" s="51" t="s">
        <v>1697</v>
      </c>
      <c r="C875" s="52" t="s">
        <v>1698</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4.5" spans="1:15">
      <c r="A876" s="32" t="s">
        <v>8803</v>
      </c>
      <c r="B876" s="51" t="s">
        <v>1697</v>
      </c>
      <c r="C876" s="52" t="s">
        <v>1698</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4.5" spans="1:15">
      <c r="A877" s="32" t="s">
        <v>8804</v>
      </c>
      <c r="B877" s="51" t="s">
        <v>1697</v>
      </c>
      <c r="C877" s="52" t="s">
        <v>1698</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4.5" spans="1:15">
      <c r="A878" s="32" t="s">
        <v>8805</v>
      </c>
      <c r="B878" s="51" t="s">
        <v>1697</v>
      </c>
      <c r="C878" s="52" t="s">
        <v>1698</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5" spans="1:15">
      <c r="A879" s="53" t="s">
        <v>4900</v>
      </c>
      <c r="B879" s="51" t="s">
        <v>1697</v>
      </c>
      <c r="C879" s="52" t="s">
        <v>1698</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4.5" spans="1:15">
      <c r="A880" s="32" t="s">
        <v>8806</v>
      </c>
      <c r="B880" s="51" t="s">
        <v>1697</v>
      </c>
      <c r="C880" s="52" t="s">
        <v>1698</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4.5" spans="1:15">
      <c r="A881" s="32" t="s">
        <v>8807</v>
      </c>
      <c r="B881" s="51" t="s">
        <v>1697</v>
      </c>
      <c r="C881" s="52" t="s">
        <v>1698</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4.5" spans="1:15">
      <c r="A882" s="32" t="s">
        <v>8808</v>
      </c>
      <c r="B882" s="51" t="s">
        <v>1697</v>
      </c>
      <c r="C882" s="52" t="s">
        <v>1698</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4.5" spans="1:15">
      <c r="A883" s="32" t="s">
        <v>8809</v>
      </c>
      <c r="B883" s="51" t="s">
        <v>1697</v>
      </c>
      <c r="C883" s="52" t="s">
        <v>1698</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4.5" spans="1:15">
      <c r="A884" s="32" t="s">
        <v>8810</v>
      </c>
      <c r="B884" s="51" t="s">
        <v>1622</v>
      </c>
      <c r="C884" s="52" t="s">
        <v>1623</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4.5" spans="1:15">
      <c r="A885" s="32" t="s">
        <v>8811</v>
      </c>
      <c r="B885" s="51" t="s">
        <v>1622</v>
      </c>
      <c r="C885" s="52" t="s">
        <v>1623</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4.5" spans="1:15">
      <c r="A886" s="32" t="s">
        <v>8812</v>
      </c>
      <c r="B886" s="51" t="s">
        <v>1622</v>
      </c>
      <c r="C886" s="52" t="s">
        <v>1623</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4.5" spans="1:15">
      <c r="A887" s="32" t="s">
        <v>8813</v>
      </c>
      <c r="B887" s="51" t="s">
        <v>1622</v>
      </c>
      <c r="C887" s="52" t="s">
        <v>1623</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4.5" spans="1:15">
      <c r="A888" s="32" t="s">
        <v>8814</v>
      </c>
      <c r="B888" s="51" t="s">
        <v>1622</v>
      </c>
      <c r="C888" s="52" t="s">
        <v>1623</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4.5" spans="1:15">
      <c r="A889" s="32" t="s">
        <v>8815</v>
      </c>
      <c r="B889" s="51" t="s">
        <v>1622</v>
      </c>
      <c r="C889" s="52" t="s">
        <v>1623</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4.5" spans="1:15">
      <c r="A890" s="32" t="s">
        <v>8816</v>
      </c>
      <c r="B890" s="51" t="s">
        <v>1622</v>
      </c>
      <c r="C890" s="52" t="s">
        <v>1623</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4.5" spans="1:15">
      <c r="A891" s="32" t="s">
        <v>8817</v>
      </c>
      <c r="B891" s="51" t="s">
        <v>1622</v>
      </c>
      <c r="C891" s="52" t="s">
        <v>1623</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4.5" spans="1:15">
      <c r="A892" s="32" t="s">
        <v>8818</v>
      </c>
      <c r="B892" s="51" t="s">
        <v>1622</v>
      </c>
      <c r="C892" s="52" t="s">
        <v>1623</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4.5" spans="1:15">
      <c r="A893" s="32" t="s">
        <v>8819</v>
      </c>
      <c r="B893" s="51" t="s">
        <v>1622</v>
      </c>
      <c r="C893" s="52" t="s">
        <v>1623</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4.5" spans="1:15">
      <c r="A894" s="32" t="s">
        <v>8820</v>
      </c>
      <c r="B894" s="51" t="s">
        <v>1622</v>
      </c>
      <c r="C894" s="52" t="s">
        <v>1623</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4.5" spans="1:15">
      <c r="A895" s="32" t="s">
        <v>8821</v>
      </c>
      <c r="B895" s="51" t="s">
        <v>1622</v>
      </c>
      <c r="C895" s="52" t="s">
        <v>1623</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4.5" spans="1:15">
      <c r="A896" s="32" t="s">
        <v>8822</v>
      </c>
      <c r="B896" s="51" t="s">
        <v>1622</v>
      </c>
      <c r="C896" s="52" t="s">
        <v>1623</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4.5" spans="1:15">
      <c r="A897" s="32" t="s">
        <v>8823</v>
      </c>
      <c r="B897" s="51" t="s">
        <v>1720</v>
      </c>
      <c r="C897" s="52" t="s">
        <v>8500</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4.5" spans="1:15">
      <c r="A898" s="32" t="s">
        <v>8824</v>
      </c>
      <c r="B898" s="51" t="s">
        <v>1720</v>
      </c>
      <c r="C898" s="52" t="s">
        <v>8500</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4.5" spans="1:15">
      <c r="A899" s="32" t="s">
        <v>8825</v>
      </c>
      <c r="B899" s="51" t="s">
        <v>1720</v>
      </c>
      <c r="C899" s="52" t="s">
        <v>8500</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4.5" spans="1:15">
      <c r="A900" s="32" t="s">
        <v>8826</v>
      </c>
      <c r="B900" s="51" t="s">
        <v>1720</v>
      </c>
      <c r="C900" s="52" t="s">
        <v>8500</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4.5" spans="1:15">
      <c r="A901" s="32" t="s">
        <v>8827</v>
      </c>
      <c r="B901" s="51" t="s">
        <v>1720</v>
      </c>
      <c r="C901" s="52" t="s">
        <v>8500</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4.5" spans="1:15">
      <c r="A902" s="32" t="s">
        <v>8828</v>
      </c>
      <c r="B902" s="51" t="s">
        <v>1720</v>
      </c>
      <c r="C902" s="52" t="s">
        <v>8500</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4.5" spans="1:15">
      <c r="A903" s="32" t="s">
        <v>8829</v>
      </c>
      <c r="B903" s="51" t="s">
        <v>1720</v>
      </c>
      <c r="C903" s="52" t="s">
        <v>8500</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4.5" spans="1:15">
      <c r="A904" s="32" t="s">
        <v>8830</v>
      </c>
      <c r="B904" s="51" t="s">
        <v>1720</v>
      </c>
      <c r="C904" s="52" t="s">
        <v>8500</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4.5" spans="1:15">
      <c r="A905" s="32" t="s">
        <v>8831</v>
      </c>
      <c r="B905" s="51" t="s">
        <v>1720</v>
      </c>
      <c r="C905" s="52" t="s">
        <v>8500</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4.5" spans="1:15">
      <c r="A906" s="32" t="s">
        <v>8832</v>
      </c>
      <c r="B906" s="51" t="s">
        <v>1720</v>
      </c>
      <c r="C906" s="52" t="s">
        <v>8500</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4.5" spans="1:15">
      <c r="A907" s="32" t="s">
        <v>8833</v>
      </c>
      <c r="B907" s="51" t="s">
        <v>1720</v>
      </c>
      <c r="C907" s="52" t="s">
        <v>8500</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4.5" spans="1:15">
      <c r="A908" s="32" t="s">
        <v>8834</v>
      </c>
      <c r="B908" s="51" t="s">
        <v>1720</v>
      </c>
      <c r="C908" s="52" t="s">
        <v>8500</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4.5" spans="1:15">
      <c r="A909" s="32" t="s">
        <v>8835</v>
      </c>
      <c r="B909" s="51" t="s">
        <v>1720</v>
      </c>
      <c r="C909" s="52" t="s">
        <v>8500</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4.5" spans="1:15">
      <c r="A910" s="32" t="s">
        <v>8836</v>
      </c>
      <c r="B910" s="51" t="s">
        <v>1720</v>
      </c>
      <c r="C910" s="52" t="s">
        <v>8500</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4.5" spans="1:15">
      <c r="A911" s="32" t="s">
        <v>8837</v>
      </c>
      <c r="B911" s="51" t="s">
        <v>1720</v>
      </c>
      <c r="C911" s="52" t="s">
        <v>8500</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4.5" spans="1:15">
      <c r="A912" s="32" t="s">
        <v>8838</v>
      </c>
      <c r="B912" s="51" t="s">
        <v>1720</v>
      </c>
      <c r="C912" s="52" t="s">
        <v>8500</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5" spans="1:15">
      <c r="A913" s="53" t="s">
        <v>8839</v>
      </c>
      <c r="B913" s="51" t="s">
        <v>1720</v>
      </c>
      <c r="C913" s="52" t="s">
        <v>8500</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4.5" spans="1:15">
      <c r="A914" s="32" t="s">
        <v>8840</v>
      </c>
      <c r="B914" s="51" t="s">
        <v>1720</v>
      </c>
      <c r="C914" s="52" t="s">
        <v>8500</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4.5" spans="1:15">
      <c r="A915" s="32" t="s">
        <v>8841</v>
      </c>
      <c r="B915" s="51" t="s">
        <v>1622</v>
      </c>
      <c r="C915" s="52" t="s">
        <v>1623</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4.5" spans="1:15">
      <c r="A916" s="32" t="s">
        <v>8842</v>
      </c>
      <c r="B916" s="51" t="s">
        <v>1622</v>
      </c>
      <c r="C916" s="52" t="s">
        <v>1623</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4.5" spans="1:15">
      <c r="A917" s="32" t="s">
        <v>8843</v>
      </c>
      <c r="B917" s="51" t="s">
        <v>1622</v>
      </c>
      <c r="C917" s="52" t="s">
        <v>1623</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4.5" spans="1:15">
      <c r="A918" s="32" t="s">
        <v>8844</v>
      </c>
      <c r="B918" s="51" t="s">
        <v>1622</v>
      </c>
      <c r="C918" s="52" t="s">
        <v>1623</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4.5" spans="1:15">
      <c r="A919" s="32" t="s">
        <v>8845</v>
      </c>
      <c r="B919" s="51" t="s">
        <v>1622</v>
      </c>
      <c r="C919" s="52" t="s">
        <v>1623</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4.5" spans="1:15">
      <c r="A920" s="32" t="s">
        <v>8846</v>
      </c>
      <c r="B920" s="51" t="s">
        <v>1622</v>
      </c>
      <c r="C920" s="52" t="s">
        <v>1623</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4.5" spans="1:15">
      <c r="A921" s="32" t="s">
        <v>8847</v>
      </c>
      <c r="B921" s="51" t="s">
        <v>1622</v>
      </c>
      <c r="C921" s="52" t="s">
        <v>1623</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4.5" spans="1:15">
      <c r="A922" s="32" t="s">
        <v>8848</v>
      </c>
      <c r="B922" s="51" t="s">
        <v>1622</v>
      </c>
      <c r="C922" s="52" t="s">
        <v>1623</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4.5" spans="1:15">
      <c r="A923" s="32" t="s">
        <v>8849</v>
      </c>
      <c r="B923" s="51" t="s">
        <v>1622</v>
      </c>
      <c r="C923" s="52" t="s">
        <v>1623</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4.5" spans="1:15">
      <c r="A924" s="32" t="s">
        <v>8850</v>
      </c>
      <c r="B924" s="51" t="s">
        <v>1622</v>
      </c>
      <c r="C924" s="52" t="s">
        <v>1623</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4.5" spans="1:15">
      <c r="A925" s="32" t="s">
        <v>8851</v>
      </c>
      <c r="B925" s="51" t="s">
        <v>1622</v>
      </c>
      <c r="C925" s="52" t="s">
        <v>1623</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4.5" spans="1:15">
      <c r="A926" s="32" t="s">
        <v>8852</v>
      </c>
      <c r="B926" s="51" t="s">
        <v>1622</v>
      </c>
      <c r="C926" s="52" t="s">
        <v>1623</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4.5" spans="1:15">
      <c r="A927" s="32" t="s">
        <v>8853</v>
      </c>
      <c r="B927" s="51" t="s">
        <v>1622</v>
      </c>
      <c r="C927" s="52" t="s">
        <v>1623</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4.5" spans="1:15">
      <c r="A928" s="32" t="s">
        <v>5560</v>
      </c>
      <c r="B928" s="51" t="s">
        <v>1622</v>
      </c>
      <c r="C928" s="52" t="s">
        <v>1623</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4.5" spans="1:15">
      <c r="A929" s="32" t="s">
        <v>8854</v>
      </c>
      <c r="B929" s="51" t="s">
        <v>1622</v>
      </c>
      <c r="C929" s="52" t="s">
        <v>1623</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4.5" spans="1:15">
      <c r="A930" s="32" t="s">
        <v>8855</v>
      </c>
      <c r="B930" s="51" t="s">
        <v>1622</v>
      </c>
      <c r="C930" s="52" t="s">
        <v>1623</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4.5" spans="1:15">
      <c r="A931" s="32" t="s">
        <v>8856</v>
      </c>
      <c r="B931" s="51" t="s">
        <v>1622</v>
      </c>
      <c r="C931" s="52" t="s">
        <v>1623</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4.5" spans="1:15">
      <c r="A932" s="32" t="s">
        <v>5524</v>
      </c>
      <c r="B932" s="51" t="s">
        <v>1622</v>
      </c>
      <c r="C932" s="52" t="s">
        <v>1623</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5" spans="1:15">
      <c r="A933" s="34" t="s">
        <v>5112</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8857</v>
      </c>
      <c r="C934" s="35" t="s">
        <v>8047</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5" spans="1:15">
      <c r="A935" s="34" t="s">
        <v>8858</v>
      </c>
      <c r="B935" s="48" t="s">
        <v>2129</v>
      </c>
      <c r="C935" s="49" t="s">
        <v>2130</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5" spans="1:15">
      <c r="A936" s="34" t="s">
        <v>8859</v>
      </c>
      <c r="B936" s="48" t="s">
        <v>2129</v>
      </c>
      <c r="C936" s="49" t="s">
        <v>2130</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5" spans="1:15">
      <c r="A937" s="34" t="s">
        <v>8860</v>
      </c>
      <c r="B937" s="48" t="s">
        <v>2129</v>
      </c>
      <c r="C937" s="49" t="s">
        <v>2130</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5" spans="1:15">
      <c r="A938" s="34" t="s">
        <v>8861</v>
      </c>
      <c r="B938" s="48" t="s">
        <v>2129</v>
      </c>
      <c r="C938" s="49" t="s">
        <v>2130</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5" spans="1:15">
      <c r="A939" s="34" t="s">
        <v>8862</v>
      </c>
      <c r="B939" s="48" t="s">
        <v>2129</v>
      </c>
      <c r="C939" s="49" t="s">
        <v>2130</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5" spans="1:15">
      <c r="A940" s="34" t="s">
        <v>8863</v>
      </c>
      <c r="B940" s="48" t="s">
        <v>2129</v>
      </c>
      <c r="C940" s="49" t="s">
        <v>2130</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5" spans="1:15">
      <c r="A941" s="34" t="s">
        <v>8864</v>
      </c>
      <c r="B941" s="48" t="s">
        <v>2129</v>
      </c>
      <c r="C941" s="49" t="s">
        <v>2130</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5" spans="1:15">
      <c r="A942" s="34" t="s">
        <v>8865</v>
      </c>
      <c r="B942" s="48" t="s">
        <v>2129</v>
      </c>
      <c r="C942" s="49" t="s">
        <v>2130</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5" spans="1:15">
      <c r="A943" s="34" t="s">
        <v>8866</v>
      </c>
      <c r="B943" s="48" t="s">
        <v>2129</v>
      </c>
      <c r="C943" s="49" t="s">
        <v>2130</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5" spans="1:15">
      <c r="A944" s="34" t="s">
        <v>8867</v>
      </c>
      <c r="B944" s="48" t="s">
        <v>2129</v>
      </c>
      <c r="C944" s="49" t="s">
        <v>2130</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5" spans="1:15">
      <c r="A945" s="34" t="s">
        <v>8868</v>
      </c>
      <c r="B945" s="48" t="s">
        <v>2129</v>
      </c>
      <c r="C945" s="49" t="s">
        <v>2130</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5" spans="1:15">
      <c r="A946" s="34" t="s">
        <v>8869</v>
      </c>
      <c r="B946" s="48" t="s">
        <v>2129</v>
      </c>
      <c r="C946" s="49" t="s">
        <v>2130</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5" spans="1:15">
      <c r="A947" s="34" t="s">
        <v>8870</v>
      </c>
      <c r="B947" s="48" t="s">
        <v>2129</v>
      </c>
      <c r="C947" s="49" t="s">
        <v>2130</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5" spans="1:15">
      <c r="A948" s="34" t="s">
        <v>8871</v>
      </c>
      <c r="B948" s="48" t="s">
        <v>2129</v>
      </c>
      <c r="C948" s="49" t="s">
        <v>2130</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5" spans="1:15">
      <c r="A949" s="34" t="s">
        <v>8872</v>
      </c>
      <c r="B949" s="48" t="s">
        <v>2129</v>
      </c>
      <c r="C949" s="49" t="s">
        <v>2130</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5" spans="1:15">
      <c r="A950" s="34" t="s">
        <v>8873</v>
      </c>
      <c r="B950" s="48" t="s">
        <v>2129</v>
      </c>
      <c r="C950" s="49" t="s">
        <v>2130</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5" spans="1:15">
      <c r="A951" s="34" t="s">
        <v>8874</v>
      </c>
      <c r="B951" s="48" t="s">
        <v>2129</v>
      </c>
      <c r="C951" s="49" t="s">
        <v>2130</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5" spans="1:15">
      <c r="A952" s="34" t="s">
        <v>8875</v>
      </c>
      <c r="B952" s="48" t="s">
        <v>2129</v>
      </c>
      <c r="C952" s="49" t="s">
        <v>2130</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4"/>
  <cols>
    <col min="3" max="3" width="16.1272727272727" customWidth="1"/>
    <col min="4" max="4" width="20.6272727272727" customWidth="1"/>
    <col min="5" max="5" width="17.2545454545455" customWidth="1"/>
    <col min="6" max="6" width="20.6272727272727" customWidth="1"/>
    <col min="7" max="7" width="14.1272727272727" customWidth="1"/>
    <col min="8" max="8" width="13.8727272727273" customWidth="1"/>
  </cols>
  <sheetData>
    <row r="1" spans="1:13">
      <c r="A1" s="44" t="s">
        <v>8876</v>
      </c>
      <c r="B1" s="44" t="s">
        <v>8877</v>
      </c>
      <c r="C1" s="45" t="s">
        <v>8878</v>
      </c>
      <c r="D1" s="45" t="s">
        <v>8879</v>
      </c>
      <c r="E1" s="45" t="s">
        <v>8880</v>
      </c>
      <c r="F1" s="45" t="s">
        <v>8881</v>
      </c>
      <c r="G1" s="44" t="s">
        <v>8882</v>
      </c>
      <c r="H1" s="44" t="s">
        <v>8883</v>
      </c>
      <c r="I1" s="9"/>
      <c r="J1" s="9"/>
      <c r="K1" s="9"/>
      <c r="L1" s="9"/>
      <c r="M1" s="9"/>
    </row>
    <row r="2" spans="1:8">
      <c r="A2" s="38" t="str">
        <f>'2 过程管理表单'!$BE$1</f>
        <v>2025年</v>
      </c>
      <c r="B2" s="44" t="s">
        <v>760</v>
      </c>
      <c r="C2" s="45">
        <f>'2 过程管理表单'!Z4</f>
        <v>1856566.48382735</v>
      </c>
      <c r="D2" s="45">
        <f>C2</f>
        <v>1856566.48382735</v>
      </c>
      <c r="E2" s="46">
        <f>'2 过程管理表单'!X4</f>
        <v>1133480.25038509</v>
      </c>
      <c r="F2" s="46">
        <f>E2</f>
        <v>1133480.25038509</v>
      </c>
      <c r="G2" s="47">
        <f>表1[[#This Row],[发生费用]]/表1[[#This Row],[预算费用]]</f>
        <v>1.63793456762621</v>
      </c>
      <c r="H2" s="47">
        <f>表1[[#This Row],[累计发生费用]]/表1[[#This Row],[累计预算费用]]</f>
        <v>1.63793456762621</v>
      </c>
    </row>
    <row r="3" spans="1:8">
      <c r="A3" s="38" t="str">
        <f>'2 过程管理表单'!$BE$1</f>
        <v>2025年</v>
      </c>
      <c r="B3" s="44" t="s">
        <v>761</v>
      </c>
      <c r="C3" s="45">
        <f>'2 过程管理表单'!AC4</f>
        <v>1011922.2295844</v>
      </c>
      <c r="D3" s="45">
        <f t="shared" ref="D3:D13" si="0">D2+C3</f>
        <v>2868488.71341175</v>
      </c>
      <c r="E3" s="46">
        <f>'2 过程管理表单'!AA4</f>
        <v>1020141.28569978</v>
      </c>
      <c r="F3" s="46">
        <f t="shared" ref="F3:F13" si="1">F2+E3</f>
        <v>2153621.53608487</v>
      </c>
      <c r="G3" s="47">
        <f>表1[[#This Row],[发生费用]]/表1[[#This Row],[预算费用]]</f>
        <v>0.991943217836004</v>
      </c>
      <c r="H3" s="47">
        <f>表1[[#This Row],[累计发生费用]]/表1[[#This Row],[累计预算费用]]</f>
        <v>1.33193723472252</v>
      </c>
    </row>
    <row r="4" spans="1:8">
      <c r="A4" s="38" t="str">
        <f>'2 过程管理表单'!$BE$1</f>
        <v>2025年</v>
      </c>
      <c r="B4" s="44" t="s">
        <v>762</v>
      </c>
      <c r="C4" s="45">
        <f>'2 过程管理表单'!AF4</f>
        <v>893274.031191881</v>
      </c>
      <c r="D4" s="45">
        <f t="shared" si="0"/>
        <v>3761762.74460363</v>
      </c>
      <c r="E4" s="46">
        <f>'2 过程管理表单'!AD4</f>
        <v>1020141.28569978</v>
      </c>
      <c r="F4" s="46">
        <f t="shared" si="1"/>
        <v>3173762.82178465</v>
      </c>
      <c r="G4" s="47">
        <f>表1[[#This Row],[发生费用]]/表1[[#This Row],[预算费用]]</f>
        <v>0.875637564829196</v>
      </c>
      <c r="H4" s="47">
        <f>表1[[#This Row],[累计发生费用]]/表1[[#This Row],[累计预算费用]]</f>
        <v>1.18526901846066</v>
      </c>
    </row>
    <row r="5" spans="1:8">
      <c r="A5" s="38" t="str">
        <f>'2 过程管理表单'!$BE$1</f>
        <v>2025年</v>
      </c>
      <c r="B5" s="44" t="s">
        <v>763</v>
      </c>
      <c r="C5" s="45">
        <f>'2 过程管理表单'!AI4</f>
        <v>1624181.69761134</v>
      </c>
      <c r="D5" s="45">
        <f t="shared" si="0"/>
        <v>5385944.44221496</v>
      </c>
      <c r="E5" s="46">
        <f>'2 过程管理表单'!AG4</f>
        <v>1020141.28569978</v>
      </c>
      <c r="F5" s="46">
        <f t="shared" si="1"/>
        <v>4193904.10748443</v>
      </c>
      <c r="G5" s="47">
        <f>表1[[#This Row],[发生费用]]/表1[[#This Row],[预算费用]]</f>
        <v>1.592114465299</v>
      </c>
      <c r="H5" s="47">
        <f>表1[[#This Row],[累计发生费用]]/表1[[#This Row],[累计预算费用]]</f>
        <v>1.284231661998</v>
      </c>
    </row>
    <row r="6" spans="1:8">
      <c r="A6" s="38" t="str">
        <f>'2 过程管理表单'!$BE$1</f>
        <v>2025年</v>
      </c>
      <c r="B6" s="44" t="s">
        <v>764</v>
      </c>
      <c r="C6" s="45">
        <f>'2 过程管理表单'!AL4</f>
        <v>753432.357431257</v>
      </c>
      <c r="D6" s="45">
        <f t="shared" si="0"/>
        <v>6139376.79964622</v>
      </c>
      <c r="E6" s="46">
        <f>'2 过程管理表单'!AJ4</f>
        <v>1020141.28569978</v>
      </c>
      <c r="F6" s="46">
        <f t="shared" si="1"/>
        <v>5214045.39318421</v>
      </c>
      <c r="G6" s="47">
        <f>表1[[#This Row],[发生费用]]/表1[[#This Row],[预算费用]]</f>
        <v>0.738556872457553</v>
      </c>
      <c r="H6" s="47">
        <f>表1[[#This Row],[累计发生费用]]/表1[[#This Row],[累计预算费用]]</f>
        <v>1.17746899704241</v>
      </c>
    </row>
    <row r="7" spans="1:8">
      <c r="A7" s="38" t="str">
        <f>'2 过程管理表单'!$BE$1</f>
        <v>2025年</v>
      </c>
      <c r="B7" s="44" t="s">
        <v>765</v>
      </c>
      <c r="C7" s="45">
        <f>'2 过程管理表单'!AO4</f>
        <v>1568064.14541847</v>
      </c>
      <c r="D7" s="45">
        <f t="shared" si="0"/>
        <v>7707440.94506469</v>
      </c>
      <c r="E7" s="46">
        <f>'2 过程管理表单'!AM4</f>
        <v>1020141.28569978</v>
      </c>
      <c r="F7" s="46">
        <f t="shared" si="1"/>
        <v>6234186.67888399</v>
      </c>
      <c r="G7" s="47">
        <f>表1[[#This Row],[发生费用]]/表1[[#This Row],[预算费用]]</f>
        <v>1.53710487694147</v>
      </c>
      <c r="H7" s="47">
        <f>表1[[#This Row],[累计发生费用]]/表1[[#This Row],[累计预算费用]]</f>
        <v>1.23631859969333</v>
      </c>
    </row>
    <row r="8" spans="1:8">
      <c r="A8" s="38" t="str">
        <f>'2 过程管理表单'!$BE$1</f>
        <v>2025年</v>
      </c>
      <c r="B8" s="44" t="s">
        <v>766</v>
      </c>
      <c r="C8" s="45">
        <f>'2 过程管理表单'!AR4</f>
        <v>1816610.62701113</v>
      </c>
      <c r="D8" s="45">
        <f t="shared" si="0"/>
        <v>9524051.57207582</v>
      </c>
      <c r="E8" s="46">
        <f>'2 过程管理表单'!AP4</f>
        <v>1020141.28569978</v>
      </c>
      <c r="F8" s="46">
        <f t="shared" si="1"/>
        <v>7254327.96458377</v>
      </c>
      <c r="G8" s="47">
        <f>表1[[#This Row],[发生费用]]/表1[[#This Row],[预算费用]]</f>
        <v>1.78074415032129</v>
      </c>
      <c r="H8" s="47">
        <f>表1[[#This Row],[累计发生费用]]/表1[[#This Row],[累计预算费用]]</f>
        <v>1.31287854899489</v>
      </c>
    </row>
    <row r="9" spans="1:8">
      <c r="A9" s="38" t="str">
        <f>'2 过程管理表单'!$BE$1</f>
        <v>2025年</v>
      </c>
      <c r="B9" s="44" t="s">
        <v>767</v>
      </c>
      <c r="C9" s="45">
        <f>'2 过程管理表单'!AU4</f>
        <v>1306289.93353026</v>
      </c>
      <c r="D9" s="45">
        <f t="shared" si="0"/>
        <v>10830341.5056061</v>
      </c>
      <c r="E9" s="46">
        <f>'2 过程管理表单'!AS4</f>
        <v>1020141.28569978</v>
      </c>
      <c r="F9" s="46">
        <f t="shared" si="1"/>
        <v>8274469.25028355</v>
      </c>
      <c r="G9" s="47">
        <f>表1[[#This Row],[发生费用]]/表1[[#This Row],[预算费用]]</f>
        <v>1.28049903659589</v>
      </c>
      <c r="H9" s="47">
        <f>表1[[#This Row],[累计发生费用]]/表1[[#This Row],[累计预算费用]]</f>
        <v>1.30888654945874</v>
      </c>
    </row>
    <row r="10" spans="1:8">
      <c r="A10" s="38" t="str">
        <f>'2 过程管理表单'!$BE$1</f>
        <v>2025年</v>
      </c>
      <c r="B10" s="44" t="s">
        <v>768</v>
      </c>
      <c r="C10" s="45">
        <f>'2 过程管理表单'!AX4</f>
        <v>117791.911812317</v>
      </c>
      <c r="D10" s="45">
        <f t="shared" si="0"/>
        <v>10948133.4174184</v>
      </c>
      <c r="E10" s="46">
        <f>'2 过程管理表单'!AV4</f>
        <v>1020141.28569978</v>
      </c>
      <c r="F10" s="46">
        <f t="shared" si="1"/>
        <v>9294610.53598333</v>
      </c>
      <c r="G10" s="47">
        <f>表1[[#This Row],[发生费用]]/表1[[#This Row],[预算费用]]</f>
        <v>0.115466272626655</v>
      </c>
      <c r="H10" s="47">
        <f>表1[[#This Row],[累计发生费用]]/表1[[#This Row],[累计预算费用]]</f>
        <v>1.17790125525256</v>
      </c>
    </row>
    <row r="11" spans="1:8">
      <c r="A11" s="38" t="str">
        <f>'2 过程管理表单'!$BE$1</f>
        <v>2025年</v>
      </c>
      <c r="B11" s="44" t="s">
        <v>769</v>
      </c>
      <c r="C11" s="45">
        <f>'2 过程管理表单'!BA4</f>
        <v>94709.5597220427</v>
      </c>
      <c r="D11" s="45">
        <f t="shared" si="0"/>
        <v>11042842.9771404</v>
      </c>
      <c r="E11" s="46">
        <f>'2 过程管理表单'!AY4</f>
        <v>1020141.28569978</v>
      </c>
      <c r="F11" s="46">
        <f t="shared" si="1"/>
        <v>10314751.8216831</v>
      </c>
      <c r="G11" s="47">
        <f>表1[[#This Row],[发生费用]]/表1[[#This Row],[预算费用]]</f>
        <v>0.0928396498109332</v>
      </c>
      <c r="H11" s="47">
        <f>表1[[#This Row],[累计发生费用]]/表1[[#This Row],[累计预算费用]]</f>
        <v>1.07058736536218</v>
      </c>
    </row>
    <row r="12" spans="1:8">
      <c r="A12" s="38" t="str">
        <f>'2 过程管理表单'!$BE$1</f>
        <v>2025年</v>
      </c>
      <c r="B12" s="44" t="s">
        <v>770</v>
      </c>
      <c r="C12" s="45">
        <f>'2 过程管理表单'!BD4</f>
        <v>91654.4126342349</v>
      </c>
      <c r="D12" s="45">
        <f t="shared" si="0"/>
        <v>11134497.3897747</v>
      </c>
      <c r="E12" s="46">
        <f>'2 过程管理表单'!BB4</f>
        <v>1020141.28569978</v>
      </c>
      <c r="F12" s="46">
        <f t="shared" si="1"/>
        <v>11334893.1073829</v>
      </c>
      <c r="G12" s="47">
        <f>表1[[#This Row],[发生费用]]/表1[[#This Row],[预算费用]]</f>
        <v>0.0898448223976773</v>
      </c>
      <c r="H12" s="47">
        <f>表1[[#This Row],[累计发生费用]]/表1[[#This Row],[累计预算费用]]</f>
        <v>0.982320458101391</v>
      </c>
    </row>
    <row r="13" spans="1:8">
      <c r="A13" s="38" t="str">
        <f>'2 过程管理表单'!$BE$1</f>
        <v>2025年</v>
      </c>
      <c r="B13" s="44" t="s">
        <v>771</v>
      </c>
      <c r="C13" s="45">
        <f>'2 过程管理表单'!BG4</f>
        <v>81505.2175850564</v>
      </c>
      <c r="D13" s="45">
        <f t="shared" si="0"/>
        <v>11216002.6073597</v>
      </c>
      <c r="E13" s="46">
        <f>'2 过程管理表单'!BE4</f>
        <v>1020141.28569978</v>
      </c>
      <c r="F13" s="46">
        <f t="shared" si="1"/>
        <v>12355034.3930827</v>
      </c>
      <c r="G13" s="47">
        <f>表1[[#This Row],[发生费用]]/表1[[#This Row],[预算费用]]</f>
        <v>0.0798960092367468</v>
      </c>
      <c r="H13" s="47">
        <f>表1[[#This Row],[累计发生费用]]/表1[[#This Row],[累计预算费用]]</f>
        <v>0.90780828693114</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4"/>
  <cols>
    <col min="1" max="1" width="14.3727272727273" customWidth="1"/>
    <col min="2" max="2" width="23.5" customWidth="1"/>
    <col min="3" max="14" width="12.6272727272727"/>
  </cols>
  <sheetData>
    <row r="1" spans="1:14">
      <c r="A1" s="3" t="s">
        <v>8884</v>
      </c>
      <c r="B1" s="20" t="s">
        <v>8885</v>
      </c>
      <c r="C1" s="9" t="s">
        <v>760</v>
      </c>
      <c r="D1" s="9" t="s">
        <v>761</v>
      </c>
      <c r="E1" s="9" t="s">
        <v>762</v>
      </c>
      <c r="F1" s="9" t="s">
        <v>763</v>
      </c>
      <c r="G1" s="9" t="s">
        <v>764</v>
      </c>
      <c r="H1" s="9" t="s">
        <v>765</v>
      </c>
      <c r="I1" s="9" t="s">
        <v>766</v>
      </c>
      <c r="J1" s="9" t="s">
        <v>767</v>
      </c>
      <c r="K1" s="9" t="s">
        <v>768</v>
      </c>
      <c r="L1" s="9" t="s">
        <v>769</v>
      </c>
      <c r="M1" s="9" t="s">
        <v>770</v>
      </c>
      <c r="N1" s="9" t="s">
        <v>771</v>
      </c>
    </row>
    <row r="2" hidden="1" spans="1:14">
      <c r="A2" s="14" t="s">
        <v>214</v>
      </c>
      <c r="B2" s="20" t="s">
        <v>8886</v>
      </c>
      <c r="C2">
        <f>'2 过程管理表单'!Z5</f>
        <v>778163.720489435</v>
      </c>
      <c r="D2">
        <f>'2 过程管理表单'!AC5</f>
        <v>980493.409255631</v>
      </c>
      <c r="E2">
        <f>'2 过程管理表单'!AF5</f>
        <v>860605.363685031</v>
      </c>
      <c r="F2">
        <f>'2 过程管理表单'!AI5</f>
        <v>867404.823775719</v>
      </c>
      <c r="G2">
        <f>'2 过程管理表单'!AL5</f>
        <v>732471.022691531</v>
      </c>
      <c r="H2">
        <f>'2 过程管理表单'!AO5</f>
        <v>905336.565007513</v>
      </c>
      <c r="I2">
        <f>'2 过程管理表单'!AR5</f>
        <v>859448.617881101</v>
      </c>
      <c r="J2">
        <f>'2 过程管理表单'!AU5</f>
        <v>199210.960546655</v>
      </c>
      <c r="K2">
        <f>'2 过程管理表单'!AX5</f>
        <v>100523.903754828</v>
      </c>
      <c r="L2">
        <f>'2 过程管理表单'!BA5</f>
        <v>76865.9513959704</v>
      </c>
      <c r="M2">
        <f>'2 过程管理表单'!BD5</f>
        <v>74386.4045767456</v>
      </c>
      <c r="N2">
        <f>'2 过程管理表单'!BG4</f>
        <v>81505.2175850564</v>
      </c>
    </row>
    <row r="3" hidden="1" spans="1:14">
      <c r="A3" s="14" t="s">
        <v>214</v>
      </c>
      <c r="B3" s="20" t="s">
        <v>8887</v>
      </c>
      <c r="C3">
        <f>C2</f>
        <v>778163.720489435</v>
      </c>
      <c r="D3">
        <f t="shared" ref="D3:N3" si="0">C3+D2</f>
        <v>1758657.12974507</v>
      </c>
      <c r="E3">
        <f t="shared" si="0"/>
        <v>2619262.4934301</v>
      </c>
      <c r="F3">
        <f t="shared" si="0"/>
        <v>3486667.31720582</v>
      </c>
      <c r="G3">
        <f t="shared" si="0"/>
        <v>4219138.33989735</v>
      </c>
      <c r="H3">
        <f t="shared" si="0"/>
        <v>5124474.90490486</v>
      </c>
      <c r="I3">
        <f t="shared" si="0"/>
        <v>5983923.52278596</v>
      </c>
      <c r="J3">
        <f t="shared" si="0"/>
        <v>6183134.48333262</v>
      </c>
      <c r="K3">
        <f t="shared" si="0"/>
        <v>6283658.38708744</v>
      </c>
      <c r="L3">
        <f t="shared" si="0"/>
        <v>6360524.33848342</v>
      </c>
      <c r="M3">
        <f t="shared" si="0"/>
        <v>6434910.74306016</v>
      </c>
      <c r="N3">
        <f t="shared" si="0"/>
        <v>6516415.96064522</v>
      </c>
    </row>
    <row r="4" hidden="1" spans="1:14">
      <c r="A4" s="14" t="s">
        <v>214</v>
      </c>
      <c r="B4" s="20" t="s">
        <v>8888</v>
      </c>
      <c r="C4">
        <f>'2 过程管理表单'!X5</f>
        <v>864590.939950546</v>
      </c>
      <c r="D4">
        <f>'2 过程管理表单'!AA5</f>
        <v>751251.975265231</v>
      </c>
      <c r="E4">
        <f>'2 过程管理表单'!AD5</f>
        <v>751251.975265231</v>
      </c>
      <c r="F4">
        <f>'2 过程管理表单'!AG5</f>
        <v>751251.975265231</v>
      </c>
      <c r="G4">
        <f>'2 过程管理表单'!AJ5</f>
        <v>751251.975265231</v>
      </c>
      <c r="H4">
        <f>'2 过程管理表单'!AM5</f>
        <v>751251.975265231</v>
      </c>
      <c r="I4">
        <f>'2 过程管理表单'!AP5</f>
        <v>751251.975265231</v>
      </c>
      <c r="J4">
        <f>'2 过程管理表单'!AS5</f>
        <v>751251.975265231</v>
      </c>
      <c r="K4">
        <f>'2 过程管理表单'!AV5</f>
        <v>751251.975265231</v>
      </c>
      <c r="L4">
        <f>'2 过程管理表单'!AY5</f>
        <v>751251.975265231</v>
      </c>
      <c r="M4">
        <f>'2 过程管理表单'!BB5</f>
        <v>751251.975265231</v>
      </c>
      <c r="N4">
        <f>'2 过程管理表单'!BE5</f>
        <v>751251.975265231</v>
      </c>
    </row>
    <row r="5" hidden="1" spans="1:14">
      <c r="A5" s="14" t="s">
        <v>214</v>
      </c>
      <c r="B5" s="20" t="s">
        <v>8889</v>
      </c>
      <c r="C5">
        <f>C4</f>
        <v>864590.939950546</v>
      </c>
      <c r="D5">
        <f t="shared" ref="D5:N5" si="1">C5+D4</f>
        <v>1615842.91521578</v>
      </c>
      <c r="E5">
        <f t="shared" si="1"/>
        <v>2367094.89048101</v>
      </c>
      <c r="F5">
        <f t="shared" si="1"/>
        <v>3118346.86574624</v>
      </c>
      <c r="G5">
        <f t="shared" si="1"/>
        <v>3869598.84101147</v>
      </c>
      <c r="H5">
        <f t="shared" si="1"/>
        <v>4620850.8162767</v>
      </c>
      <c r="I5">
        <f t="shared" si="1"/>
        <v>5372102.79154193</v>
      </c>
      <c r="J5">
        <f t="shared" si="1"/>
        <v>6123354.76680716</v>
      </c>
      <c r="K5">
        <f t="shared" si="1"/>
        <v>6874606.74207239</v>
      </c>
      <c r="L5">
        <f t="shared" si="1"/>
        <v>7625858.71733762</v>
      </c>
      <c r="M5">
        <f t="shared" si="1"/>
        <v>8377110.69260286</v>
      </c>
      <c r="N5">
        <f t="shared" si="1"/>
        <v>9128362.66786809</v>
      </c>
    </row>
    <row r="6" hidden="1" spans="1:14">
      <c r="A6" s="14" t="s">
        <v>9</v>
      </c>
      <c r="B6" s="37" t="s">
        <v>8890</v>
      </c>
      <c r="C6">
        <f>'2 过程管理表单'!Z519</f>
        <v>23146</v>
      </c>
      <c r="D6">
        <f>'2 过程管理表单'!AC519</f>
        <v>13993.55</v>
      </c>
      <c r="E6">
        <f>'2 过程管理表单'!AF519</f>
        <v>10266.15</v>
      </c>
      <c r="F6">
        <f>'2 过程管理表单'!AI519</f>
        <v>21398.86</v>
      </c>
      <c r="G6">
        <f>'2 过程管理表单'!AL519</f>
        <v>7633.89</v>
      </c>
      <c r="H6">
        <f>'2 过程管理表单'!AO519</f>
        <v>69628.28</v>
      </c>
      <c r="I6">
        <f>'2 过程管理表单'!AR519</f>
        <v>19202.09</v>
      </c>
      <c r="J6">
        <f>'2 过程管理表单'!AU519</f>
        <v>11957.64</v>
      </c>
      <c r="K6">
        <f>'2 过程管理表单'!AX519</f>
        <v>0</v>
      </c>
      <c r="L6">
        <f>'2 过程管理表单'!BA519</f>
        <v>0</v>
      </c>
      <c r="M6">
        <f>'2 过程管理表单'!BD519</f>
        <v>0</v>
      </c>
      <c r="N6">
        <f>'2 过程管理表单'!BG519</f>
        <v>0</v>
      </c>
    </row>
    <row r="7" hidden="1" spans="1:14">
      <c r="A7" s="14" t="s">
        <v>9</v>
      </c>
      <c r="B7" s="37" t="s">
        <v>8891</v>
      </c>
      <c r="C7">
        <f>C6</f>
        <v>23146</v>
      </c>
      <c r="D7">
        <f t="shared" ref="D7:N7" si="2">C7+D6</f>
        <v>37139.55</v>
      </c>
      <c r="E7">
        <f t="shared" si="2"/>
        <v>47405.7</v>
      </c>
      <c r="F7">
        <f t="shared" si="2"/>
        <v>68804.56</v>
      </c>
      <c r="G7">
        <f t="shared" si="2"/>
        <v>76438.45</v>
      </c>
      <c r="H7">
        <f t="shared" si="2"/>
        <v>146066.73</v>
      </c>
      <c r="I7">
        <f t="shared" si="2"/>
        <v>165268.82</v>
      </c>
      <c r="J7">
        <f t="shared" si="2"/>
        <v>177226.46</v>
      </c>
      <c r="K7">
        <f t="shared" si="2"/>
        <v>177226.46</v>
      </c>
      <c r="L7">
        <f t="shared" si="2"/>
        <v>177226.46</v>
      </c>
      <c r="M7">
        <f t="shared" si="2"/>
        <v>177226.46</v>
      </c>
      <c r="N7">
        <f t="shared" si="2"/>
        <v>177226.46</v>
      </c>
    </row>
    <row r="8" hidden="1" spans="1:14">
      <c r="A8" s="14" t="s">
        <v>9</v>
      </c>
      <c r="B8" s="20" t="s">
        <v>8892</v>
      </c>
      <c r="C8">
        <f>'2 过程管理表单'!X519</f>
        <v>34882.1474926254</v>
      </c>
      <c r="D8">
        <f>'2 过程管理表单'!AA519</f>
        <v>34882.1474926254</v>
      </c>
      <c r="E8">
        <f>'2 过程管理表单'!AD519</f>
        <v>34882.1474926254</v>
      </c>
      <c r="F8">
        <f>'2 过程管理表单'!AG519</f>
        <v>34882.1474926254</v>
      </c>
      <c r="G8">
        <f>'2 过程管理表单'!AJ519</f>
        <v>34882.1474926254</v>
      </c>
      <c r="H8">
        <f>'2 过程管理表单'!AM519</f>
        <v>34882.1474926254</v>
      </c>
      <c r="I8">
        <f>'2 过程管理表单'!AP519</f>
        <v>34882.1474926254</v>
      </c>
      <c r="J8">
        <f>'2 过程管理表单'!AS519</f>
        <v>34882.1474926254</v>
      </c>
      <c r="K8">
        <f>'2 过程管理表单'!AV519</f>
        <v>34882.1474926254</v>
      </c>
      <c r="L8">
        <f>'2 过程管理表单'!AY519</f>
        <v>34882.1474926254</v>
      </c>
      <c r="M8">
        <f>'2 过程管理表单'!BB519</f>
        <v>34882.1474926254</v>
      </c>
      <c r="N8">
        <f>'2 过程管理表单'!BE519</f>
        <v>34882.1474926254</v>
      </c>
    </row>
    <row r="9" hidden="1" spans="1:14">
      <c r="A9" s="14" t="s">
        <v>9</v>
      </c>
      <c r="B9" s="20" t="s">
        <v>8893</v>
      </c>
      <c r="C9">
        <f>C8</f>
        <v>34882.1474926254</v>
      </c>
      <c r="D9">
        <f t="shared" ref="D9:N9" si="3">C9+D8</f>
        <v>69764.2949852508</v>
      </c>
      <c r="E9">
        <f t="shared" si="3"/>
        <v>104646.442477876</v>
      </c>
      <c r="F9">
        <f t="shared" si="3"/>
        <v>139528.589970502</v>
      </c>
      <c r="G9">
        <f t="shared" si="3"/>
        <v>174410.737463127</v>
      </c>
      <c r="H9">
        <f t="shared" si="3"/>
        <v>209292.884955752</v>
      </c>
      <c r="I9">
        <f t="shared" si="3"/>
        <v>244175.032448378</v>
      </c>
      <c r="J9">
        <f t="shared" si="3"/>
        <v>279057.179941003</v>
      </c>
      <c r="K9">
        <f t="shared" si="3"/>
        <v>313939.327433628</v>
      </c>
      <c r="L9">
        <f t="shared" si="3"/>
        <v>348821.474926254</v>
      </c>
      <c r="M9">
        <f t="shared" si="3"/>
        <v>383703.622418879</v>
      </c>
      <c r="N9">
        <f t="shared" si="3"/>
        <v>418585.769911505</v>
      </c>
    </row>
    <row r="10" hidden="1" spans="1:14">
      <c r="A10" s="14" t="s">
        <v>64</v>
      </c>
      <c r="B10" s="20" t="s">
        <v>8894</v>
      </c>
      <c r="C10">
        <f>'2 过程管理表单'!Z547</f>
        <v>13740.6128995558</v>
      </c>
      <c r="D10">
        <f>'2 过程管理表单'!AC547</f>
        <v>11999.3792876712</v>
      </c>
      <c r="E10">
        <f>'2 过程管理表单'!AF547</f>
        <v>13285.0270684931</v>
      </c>
      <c r="F10">
        <f>'2 过程管理表单'!AI547</f>
        <v>12745.9298630137</v>
      </c>
      <c r="G10">
        <f>'2 过程管理表单'!AL547</f>
        <v>11745.0955616438</v>
      </c>
      <c r="H10">
        <f>'2 过程管理表单'!AO547</f>
        <v>9575.46410958904</v>
      </c>
      <c r="I10">
        <f>'2 过程管理表单'!AR547</f>
        <v>10957.4099519425</v>
      </c>
      <c r="J10">
        <f>'2 过程管理表单'!AU547</f>
        <v>15549.9438055244</v>
      </c>
      <c r="K10">
        <f>'2 过程管理表单'!AX547</f>
        <v>14637.373810914</v>
      </c>
      <c r="L10">
        <f>'2 过程管理表单'!BA547</f>
        <v>15125.2862712778</v>
      </c>
      <c r="M10">
        <f>'2 过程管理表单'!BD547</f>
        <v>14637.373810914</v>
      </c>
      <c r="N10">
        <f>'2 过程管理表单'!BG547</f>
        <v>13607.5194767572</v>
      </c>
    </row>
    <row r="11" hidden="1" spans="1:14">
      <c r="A11" s="14" t="s">
        <v>64</v>
      </c>
      <c r="B11" s="20" t="s">
        <v>8895</v>
      </c>
      <c r="C11">
        <f>C10</f>
        <v>13740.6128995558</v>
      </c>
      <c r="D11">
        <f t="shared" ref="D11:N11" si="4">C11+D10</f>
        <v>25739.992187227</v>
      </c>
      <c r="E11">
        <f t="shared" si="4"/>
        <v>39025.0192557202</v>
      </c>
      <c r="F11">
        <f t="shared" si="4"/>
        <v>51770.9491187339</v>
      </c>
      <c r="G11">
        <f t="shared" si="4"/>
        <v>63516.0446803777</v>
      </c>
      <c r="H11">
        <f t="shared" si="4"/>
        <v>73091.5087899668</v>
      </c>
      <c r="I11">
        <f t="shared" si="4"/>
        <v>84048.9187419093</v>
      </c>
      <c r="J11">
        <f t="shared" si="4"/>
        <v>99598.8625474336</v>
      </c>
      <c r="K11">
        <f t="shared" si="4"/>
        <v>114236.236358348</v>
      </c>
      <c r="L11">
        <f t="shared" si="4"/>
        <v>129361.522629625</v>
      </c>
      <c r="M11">
        <f t="shared" si="4"/>
        <v>143998.896440539</v>
      </c>
      <c r="N11">
        <f t="shared" si="4"/>
        <v>157606.415917297</v>
      </c>
    </row>
    <row r="12" hidden="1" spans="1:14">
      <c r="A12" s="14" t="s">
        <v>64</v>
      </c>
      <c r="B12" s="20" t="s">
        <v>8896</v>
      </c>
      <c r="C12">
        <f>'2 过程管理表单'!X547</f>
        <v>32106.6666666667</v>
      </c>
      <c r="D12">
        <f>'2 过程管理表单'!AA547</f>
        <v>32106.6666666667</v>
      </c>
      <c r="E12">
        <f>'2 过程管理表单'!AD547</f>
        <v>32106.6666666667</v>
      </c>
      <c r="F12">
        <f>'2 过程管理表单'!AG547</f>
        <v>32106.6666666667</v>
      </c>
      <c r="G12">
        <f>'2 过程管理表单'!AJ547</f>
        <v>32106.6666666667</v>
      </c>
      <c r="H12">
        <f>'2 过程管理表单'!AM547</f>
        <v>32106.6666666667</v>
      </c>
      <c r="I12">
        <f>'2 过程管理表单'!AP547</f>
        <v>32106.6666666667</v>
      </c>
      <c r="J12">
        <f>'2 过程管理表单'!AS547</f>
        <v>32106.6666666667</v>
      </c>
      <c r="K12">
        <f>'2 过程管理表单'!AV547</f>
        <v>32106.6666666667</v>
      </c>
      <c r="L12">
        <f>'2 过程管理表单'!AY547</f>
        <v>32106.6666666667</v>
      </c>
      <c r="M12">
        <f>'2 过程管理表单'!BB547</f>
        <v>32106.6666666667</v>
      </c>
      <c r="N12">
        <f>'2 过程管理表单'!BE547</f>
        <v>32106.6666666667</v>
      </c>
    </row>
    <row r="13" hidden="1" spans="1:14">
      <c r="A13" s="14" t="s">
        <v>64</v>
      </c>
      <c r="B13" s="20" t="s">
        <v>8897</v>
      </c>
      <c r="C13">
        <f>C12</f>
        <v>32106.6666666667</v>
      </c>
      <c r="D13">
        <f t="shared" ref="D13:N13" si="5">C13+D12</f>
        <v>64213.3333333333</v>
      </c>
      <c r="E13">
        <f t="shared" si="5"/>
        <v>96320</v>
      </c>
      <c r="F13">
        <f t="shared" si="5"/>
        <v>128426.666666667</v>
      </c>
      <c r="G13">
        <f t="shared" si="5"/>
        <v>160533.333333333</v>
      </c>
      <c r="H13">
        <f t="shared" si="5"/>
        <v>192640</v>
      </c>
      <c r="I13">
        <f t="shared" si="5"/>
        <v>224746.666666667</v>
      </c>
      <c r="J13">
        <f t="shared" si="5"/>
        <v>256853.333333333</v>
      </c>
      <c r="K13">
        <f t="shared" si="5"/>
        <v>288960</v>
      </c>
      <c r="L13">
        <f t="shared" si="5"/>
        <v>321066.666666667</v>
      </c>
      <c r="M13">
        <f t="shared" si="5"/>
        <v>353173.333333333</v>
      </c>
      <c r="N13">
        <f t="shared" si="5"/>
        <v>385280</v>
      </c>
    </row>
    <row r="14" spans="1:14">
      <c r="A14" s="14" t="s">
        <v>215</v>
      </c>
      <c r="B14" s="20" t="s">
        <v>8898</v>
      </c>
      <c r="C14">
        <f>'2 过程管理表单'!Z630</f>
        <v>706872</v>
      </c>
      <c r="D14">
        <f>'2 过程管理表单'!AC630</f>
        <v>0</v>
      </c>
      <c r="E14">
        <f>'2 过程管理表单'!AF630</f>
        <v>0</v>
      </c>
      <c r="F14">
        <f>'2 过程管理表单'!AI630</f>
        <v>714515.58</v>
      </c>
      <c r="G14">
        <f>'2 过程管理表单'!AL630</f>
        <v>0</v>
      </c>
      <c r="H14">
        <f>'2 过程管理表单'!AO630</f>
        <v>580376.45</v>
      </c>
      <c r="I14">
        <f>'2 过程管理表单'!AR630</f>
        <v>915288.12</v>
      </c>
      <c r="J14">
        <f>'2 过程管理表单'!AU630</f>
        <v>1076636.91</v>
      </c>
      <c r="K14">
        <f>'2 过程管理表单'!AX630</f>
        <v>0</v>
      </c>
      <c r="L14">
        <f>'2 过程管理表单'!BA630</f>
        <v>0</v>
      </c>
      <c r="M14">
        <f>'2 过程管理表单'!BD630</f>
        <v>0</v>
      </c>
      <c r="N14">
        <f>'2 过程管理表单'!BG630</f>
        <v>0</v>
      </c>
    </row>
    <row r="15" spans="1:14">
      <c r="A15" s="14" t="s">
        <v>215</v>
      </c>
      <c r="B15" s="20" t="s">
        <v>8899</v>
      </c>
      <c r="C15">
        <f>C14</f>
        <v>706872</v>
      </c>
      <c r="D15">
        <f t="shared" ref="D15:N15" si="6">C15+D14</f>
        <v>706872</v>
      </c>
      <c r="E15">
        <f t="shared" si="6"/>
        <v>706872</v>
      </c>
      <c r="F15">
        <f t="shared" si="6"/>
        <v>1421387.58</v>
      </c>
      <c r="G15">
        <f t="shared" si="6"/>
        <v>1421387.58</v>
      </c>
      <c r="H15">
        <f t="shared" si="6"/>
        <v>2001764.03</v>
      </c>
      <c r="I15">
        <f t="shared" si="6"/>
        <v>2917052.15</v>
      </c>
      <c r="J15">
        <f t="shared" si="6"/>
        <v>3993689.06</v>
      </c>
      <c r="K15">
        <f t="shared" si="6"/>
        <v>3993689.06</v>
      </c>
      <c r="L15">
        <f t="shared" si="6"/>
        <v>3993689.06</v>
      </c>
      <c r="M15">
        <f t="shared" si="6"/>
        <v>3993689.06</v>
      </c>
      <c r="N15">
        <f t="shared" si="6"/>
        <v>3993689.06</v>
      </c>
    </row>
    <row r="16" spans="1:14">
      <c r="A16" s="14" t="s">
        <v>215</v>
      </c>
      <c r="B16" s="20" t="s">
        <v>8900</v>
      </c>
      <c r="C16">
        <f>'2 过程管理表单'!X630</f>
        <v>176586.02850796</v>
      </c>
      <c r="D16">
        <f>'2 过程管理表单'!AA630</f>
        <v>176586.02850796</v>
      </c>
      <c r="E16">
        <f>'2 过程管理表单'!AD630</f>
        <v>176586.02850796</v>
      </c>
      <c r="F16">
        <f>'2 过程管理表单'!AG630</f>
        <v>176586.02850796</v>
      </c>
      <c r="G16">
        <f>'2 过程管理表单'!AJ630</f>
        <v>176586.02850796</v>
      </c>
      <c r="H16">
        <f>'2 过程管理表单'!AM630</f>
        <v>176586.02850796</v>
      </c>
      <c r="I16">
        <f>'2 过程管理表单'!AP630</f>
        <v>176586.02850796</v>
      </c>
      <c r="J16">
        <f>'2 过程管理表单'!AS630</f>
        <v>176586.02850796</v>
      </c>
      <c r="K16">
        <f>'2 过程管理表单'!AV630</f>
        <v>176586.02850796</v>
      </c>
      <c r="L16">
        <f>'2 过程管理表单'!AY630</f>
        <v>176586.02850796</v>
      </c>
      <c r="M16">
        <f>'2 过程管理表单'!BB630</f>
        <v>176586.02850796</v>
      </c>
      <c r="N16" s="9">
        <f>'2 过程管理表单'!BE630</f>
        <v>176586.02850796</v>
      </c>
    </row>
    <row r="17" spans="1:14">
      <c r="A17" s="14" t="s">
        <v>215</v>
      </c>
      <c r="B17" s="20" t="s">
        <v>8901</v>
      </c>
      <c r="C17">
        <f>C16</f>
        <v>176586.02850796</v>
      </c>
      <c r="D17">
        <f>表3_37[[#This Row],[1月]]+D16</f>
        <v>353172.057015921</v>
      </c>
      <c r="E17">
        <f>表3_37[[#This Row],[2月]]+E16</f>
        <v>529758.085523881</v>
      </c>
      <c r="F17">
        <f>表3_37[[#This Row],[3月]]+F16</f>
        <v>706344.114031842</v>
      </c>
      <c r="G17">
        <f>表3_37[[#This Row],[4月]]+G16</f>
        <v>882930.142539802</v>
      </c>
      <c r="H17">
        <f>表3_37[[#This Row],[5月]]+H16</f>
        <v>1059516.17104776</v>
      </c>
      <c r="I17">
        <f>表3_37[[#This Row],[6月]]+I16</f>
        <v>1236102.19955572</v>
      </c>
      <c r="J17">
        <f>表3_37[[#This Row],[7月]]+J16</f>
        <v>1412688.22806368</v>
      </c>
      <c r="K17">
        <f>表3_37[[#This Row],[8月]]+K16</f>
        <v>1589274.25657164</v>
      </c>
      <c r="L17">
        <f>表3_37[[#This Row],[9月]]+L16</f>
        <v>1765860.2850796</v>
      </c>
      <c r="M17">
        <f>表3_37[[#This Row],[10月]]+M16</f>
        <v>1942446.31358756</v>
      </c>
      <c r="N17">
        <f>表3_37[[#This Row],[11月]]+N16</f>
        <v>2119032.34209553</v>
      </c>
    </row>
    <row r="18" hidden="1" spans="1:14">
      <c r="A18" s="38" t="s">
        <v>216</v>
      </c>
      <c r="B18" s="20" t="s">
        <v>8902</v>
      </c>
      <c r="C18">
        <f>'2 过程管理表单'!Z636</f>
        <v>331246.66</v>
      </c>
      <c r="D18">
        <f>'2 过程管理表单'!AC636</f>
        <v>2367.19</v>
      </c>
      <c r="E18">
        <f>'2 过程管理表单'!AF636</f>
        <v>5720</v>
      </c>
      <c r="F18">
        <f>'2 过程管理表单'!AI636</f>
        <v>1801.69</v>
      </c>
      <c r="G18">
        <f>'2 过程管理表单'!AL636</f>
        <v>0</v>
      </c>
      <c r="H18">
        <f>'2 过程管理表单'!AO636</f>
        <v>2510.4</v>
      </c>
      <c r="I18">
        <f>'2 过程管理表单'!AR636</f>
        <v>1369.73</v>
      </c>
      <c r="J18">
        <f>'2 过程管理表单'!AU636</f>
        <v>2276.26</v>
      </c>
      <c r="K18">
        <f>'2 过程管理表单'!AX636</f>
        <v>0</v>
      </c>
      <c r="L18">
        <f>'2 过程管理表单'!BA636</f>
        <v>0</v>
      </c>
      <c r="M18">
        <f>'2 过程管理表单'!BD636</f>
        <v>0</v>
      </c>
      <c r="N18">
        <f>'2 过程管理表单'!BG636</f>
        <v>0</v>
      </c>
    </row>
    <row r="19" hidden="1" spans="1:14">
      <c r="A19" s="14" t="s">
        <v>216</v>
      </c>
      <c r="B19" s="20" t="s">
        <v>8903</v>
      </c>
      <c r="C19">
        <f>C18</f>
        <v>331246.66</v>
      </c>
      <c r="D19">
        <f>表3_37[[#This Row],[1月]]+D18</f>
        <v>333613.85</v>
      </c>
      <c r="E19">
        <f>表3_37[[#This Row],[2月]]+E18</f>
        <v>339333.85</v>
      </c>
      <c r="F19">
        <f>表3_37[[#This Row],[3月]]+F18</f>
        <v>341135.54</v>
      </c>
      <c r="G19">
        <f>表3_37[[#This Row],[4月]]+G18</f>
        <v>341135.54</v>
      </c>
      <c r="H19">
        <f>表3_37[[#This Row],[5月]]+H18</f>
        <v>343645.94</v>
      </c>
      <c r="I19">
        <f>表3_37[[#This Row],[6月]]+I18</f>
        <v>345015.67</v>
      </c>
      <c r="J19">
        <f>表3_37[[#This Row],[7月]]+J18</f>
        <v>347291.93</v>
      </c>
      <c r="K19">
        <f>表3_37[[#This Row],[8月]]+K18</f>
        <v>347291.93</v>
      </c>
      <c r="L19">
        <f>表3_37[[#This Row],[9月]]+L18</f>
        <v>347291.93</v>
      </c>
      <c r="M19">
        <f>表3_37[[#This Row],[10月]]+M18</f>
        <v>347291.93</v>
      </c>
      <c r="N19">
        <f>表3_37[[#This Row],[11月]]+N18</f>
        <v>347291.93</v>
      </c>
    </row>
    <row r="20" hidden="1" spans="1:14">
      <c r="A20" s="14" t="s">
        <v>216</v>
      </c>
      <c r="B20" s="20" t="s">
        <v>8904</v>
      </c>
      <c r="C20">
        <f>'2 过程管理表单'!X636</f>
        <v>2994.33333333333</v>
      </c>
      <c r="D20">
        <f>'2 过程管理表单'!AA636</f>
        <v>2994.33333333333</v>
      </c>
      <c r="E20">
        <f>'2 过程管理表单'!AD636</f>
        <v>2994.33333333333</v>
      </c>
      <c r="F20">
        <f>'2 过程管理表单'!AG636</f>
        <v>2994.33333333333</v>
      </c>
      <c r="G20">
        <f>'2 过程管理表单'!AJ636</f>
        <v>2994.33333333333</v>
      </c>
      <c r="H20">
        <f>'2 过程管理表单'!AM636</f>
        <v>2994.33333333333</v>
      </c>
      <c r="I20">
        <f>'2 过程管理表单'!AP636</f>
        <v>2994.33333333333</v>
      </c>
      <c r="J20">
        <f>'2 过程管理表单'!AS636</f>
        <v>2994.33333333333</v>
      </c>
      <c r="K20">
        <f>'2 过程管理表单'!AV636</f>
        <v>2994.33333333333</v>
      </c>
      <c r="L20">
        <f>'2 过程管理表单'!AY636</f>
        <v>2994.33333333333</v>
      </c>
      <c r="M20">
        <f>'2 过程管理表单'!BB636</f>
        <v>2994.33333333333</v>
      </c>
      <c r="N20">
        <f>'2 过程管理表单'!BE636</f>
        <v>2994.33333333333</v>
      </c>
    </row>
    <row r="21" hidden="1" spans="1:14">
      <c r="A21" s="14" t="s">
        <v>216</v>
      </c>
      <c r="B21" s="20" t="s">
        <v>8905</v>
      </c>
      <c r="C21">
        <f>C20</f>
        <v>2994.33333333333</v>
      </c>
      <c r="D21">
        <f>表3_37[[#This Row],[1月]]+D20</f>
        <v>5988.66666666667</v>
      </c>
      <c r="E21">
        <f>表3_37[[#This Row],[2月]]+E20</f>
        <v>8983</v>
      </c>
      <c r="F21">
        <f>表3_37[[#This Row],[3月]]+F20</f>
        <v>11977.3333333333</v>
      </c>
      <c r="G21">
        <f>表3_37[[#This Row],[4月]]+G20</f>
        <v>14971.6666666667</v>
      </c>
      <c r="H21">
        <f>表3_37[[#This Row],[5月]]+H20</f>
        <v>17966</v>
      </c>
      <c r="I21">
        <f>表3_37[[#This Row],[6月]]+I20</f>
        <v>20960.3333333333</v>
      </c>
      <c r="J21">
        <f>表3_37[[#This Row],[7月]]+J20</f>
        <v>23954.6666666667</v>
      </c>
      <c r="K21">
        <f>表3_37[[#This Row],[8月]]+K20</f>
        <v>26949</v>
      </c>
      <c r="L21">
        <f>表3_37[[#This Row],[9月]]+L20</f>
        <v>29943.3333333333</v>
      </c>
      <c r="M21">
        <f>表3_37[[#This Row],[10月]]+M20</f>
        <v>32937.6666666667</v>
      </c>
      <c r="N21">
        <f>表3_37[[#This Row],[11月]]+N20</f>
        <v>35932</v>
      </c>
    </row>
    <row r="22" hidden="1" spans="1:14">
      <c r="A22" s="14" t="s">
        <v>217</v>
      </c>
      <c r="B22" s="20" t="s">
        <v>8906</v>
      </c>
      <c r="C22">
        <f>'2 过程管理表单'!Z649</f>
        <v>3397.49043835616</v>
      </c>
      <c r="D22">
        <f>'2 过程管理表单'!AC649</f>
        <v>3068.70104109589</v>
      </c>
      <c r="E22">
        <f>'2 过程管理表单'!AF649</f>
        <v>3397.49043835616</v>
      </c>
      <c r="F22">
        <f>'2 过程管理表单'!AI649</f>
        <v>6314.81397260274</v>
      </c>
      <c r="G22">
        <f>'2 过程管理表单'!AL649</f>
        <v>1582.34917808219</v>
      </c>
      <c r="H22">
        <f>'2 过程管理表单'!AO649</f>
        <v>636.986301369863</v>
      </c>
      <c r="I22">
        <f>'2 过程管理表单'!AR649</f>
        <v>10344.6591780822</v>
      </c>
      <c r="J22">
        <f>'2 过程管理表单'!AU649</f>
        <v>658.219178082192</v>
      </c>
      <c r="K22">
        <f>'2 过程管理表单'!AX649</f>
        <v>2630.63424657534</v>
      </c>
      <c r="L22">
        <f>'2 过程管理表单'!BA649</f>
        <v>2718.32205479452</v>
      </c>
      <c r="M22">
        <f>'2 过程管理表单'!BD649</f>
        <v>2630.63424657534</v>
      </c>
      <c r="N22">
        <f>'2 过程管理表单'!BG649</f>
        <v>2718.32205479452</v>
      </c>
    </row>
    <row r="23" hidden="1" spans="1:14">
      <c r="A23" s="14" t="s">
        <v>217</v>
      </c>
      <c r="B23" s="20" t="s">
        <v>8907</v>
      </c>
      <c r="C23">
        <f>C22</f>
        <v>3397.49043835616</v>
      </c>
      <c r="D23">
        <f>表3_37[[#This Row],[1月]]+D22</f>
        <v>6466.19147945205</v>
      </c>
      <c r="E23">
        <f>表3_37[[#This Row],[2月]]+E22</f>
        <v>9863.68191780822</v>
      </c>
      <c r="F23">
        <f>表3_37[[#This Row],[3月]]+F22</f>
        <v>16178.495890411</v>
      </c>
      <c r="G23">
        <f>表3_37[[#This Row],[4月]]+G22</f>
        <v>17760.8450684932</v>
      </c>
      <c r="H23">
        <f>表3_37[[#This Row],[5月]]+H22</f>
        <v>18397.831369863</v>
      </c>
      <c r="I23">
        <f>表3_37[[#This Row],[6月]]+I22</f>
        <v>28742.4905479452</v>
      </c>
      <c r="J23">
        <f>表3_37[[#This Row],[7月]]+J22</f>
        <v>29400.7097260274</v>
      </c>
      <c r="K23">
        <f>表3_37[[#This Row],[8月]]+K22</f>
        <v>32031.3439726027</v>
      </c>
      <c r="L23">
        <f>表3_37[[#This Row],[9月]]+L22</f>
        <v>34749.6660273973</v>
      </c>
      <c r="M23">
        <f>表3_37[[#This Row],[10月]]+M22</f>
        <v>37380.3002739726</v>
      </c>
      <c r="N23">
        <f>表3_37[[#This Row],[11月]]+N22</f>
        <v>40098.6223287671</v>
      </c>
    </row>
    <row r="24" hidden="1" spans="1:14">
      <c r="A24" s="14" t="s">
        <v>217</v>
      </c>
      <c r="B24" s="20" t="s">
        <v>8908</v>
      </c>
      <c r="C24">
        <f>'2 过程管理表单'!X649</f>
        <v>22320.1344339623</v>
      </c>
      <c r="D24">
        <f>'2 过程管理表单'!AA649</f>
        <v>22320.1344339623</v>
      </c>
      <c r="E24">
        <f>'2 过程管理表单'!AD649</f>
        <v>22320.1344339623</v>
      </c>
      <c r="F24">
        <f>'2 过程管理表单'!AG649</f>
        <v>22320.1344339623</v>
      </c>
      <c r="G24">
        <f>'2 过程管理表单'!AJ649</f>
        <v>22320.1344339623</v>
      </c>
      <c r="H24">
        <f>'2 过程管理表单'!AM649</f>
        <v>22320.1344339623</v>
      </c>
      <c r="I24">
        <f>'2 过程管理表单'!AP649</f>
        <v>22320.1344339623</v>
      </c>
      <c r="J24">
        <f>'2 过程管理表单'!AS649</f>
        <v>22320.1344339623</v>
      </c>
      <c r="K24">
        <f>'2 过程管理表单'!AV649</f>
        <v>22320.1344339623</v>
      </c>
      <c r="L24">
        <f>'2 过程管理表单'!AY649</f>
        <v>22320.1344339623</v>
      </c>
      <c r="M24">
        <f>'2 过程管理表单'!BB649</f>
        <v>22320.1344339623</v>
      </c>
      <c r="N24">
        <f>'2 过程管理表单'!BE649</f>
        <v>22320.1344339623</v>
      </c>
    </row>
    <row r="25" hidden="1" spans="1:14">
      <c r="A25" s="14" t="s">
        <v>217</v>
      </c>
      <c r="B25" s="20" t="s">
        <v>8909</v>
      </c>
      <c r="C25">
        <f>C24</f>
        <v>22320.1344339623</v>
      </c>
      <c r="D25">
        <f>表3_37[[#This Row],[1月]]+D24</f>
        <v>44640.2688679245</v>
      </c>
      <c r="E25">
        <f>表3_37[[#This Row],[2月]]+E24</f>
        <v>66960.4033018868</v>
      </c>
      <c r="F25">
        <f>表3_37[[#This Row],[3月]]+F24</f>
        <v>89280.5377358491</v>
      </c>
      <c r="G25">
        <f>表3_37[[#This Row],[4月]]+G24</f>
        <v>111600.672169811</v>
      </c>
      <c r="H25">
        <f>表3_37[[#This Row],[5月]]+H24</f>
        <v>133920.806603774</v>
      </c>
      <c r="I25">
        <f>表3_37[[#This Row],[6月]]+I24</f>
        <v>156240.941037736</v>
      </c>
      <c r="J25">
        <f>表3_37[[#This Row],[7月]]+J24</f>
        <v>178561.075471698</v>
      </c>
      <c r="K25">
        <f>表3_37[[#This Row],[8月]]+K24</f>
        <v>200881.20990566</v>
      </c>
      <c r="L25">
        <f>表3_37[[#This Row],[9月]]+L24</f>
        <v>223201.344339623</v>
      </c>
      <c r="M25">
        <f>表3_37[[#This Row],[10月]]+M24</f>
        <v>245521.478773585</v>
      </c>
      <c r="N25">
        <f>表3_37[[#This Row],[11月]]+N24</f>
        <v>267841.613207547</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4" outlineLevelRow="7"/>
  <cols>
    <col min="1" max="1" width="11.1272727272727" customWidth="1"/>
    <col min="2" max="10" width="12.7545454545455" customWidth="1"/>
    <col min="11" max="13" width="13.8727272727273" customWidth="1"/>
  </cols>
  <sheetData>
    <row r="1" spans="1:13">
      <c r="A1" s="12" t="s">
        <v>8884</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过程管理表单'!Y6:Y518,"&lt;"&amp;0)</f>
        <v>22</v>
      </c>
      <c r="C2" s="14">
        <f>COUNTIF('2 过程管理表单'!AB6:AB518,"&lt;"&amp;0)</f>
        <v>20</v>
      </c>
      <c r="D2" s="14">
        <f>COUNTIF('2 过程管理表单'!AE6:AE518,"&lt;"&amp;0)</f>
        <v>24</v>
      </c>
      <c r="E2" s="14">
        <f>COUNTIF('2 过程管理表单'!AH6:AH518,"&lt;"&amp;0)</f>
        <v>24</v>
      </c>
      <c r="F2" s="14">
        <f>COUNTIF('2 过程管理表单'!AK6:AK518,"&lt;"&amp;0)</f>
        <v>22</v>
      </c>
      <c r="G2" s="14">
        <f>COUNTIF('2 过程管理表单'!AN6:AN518,"&lt;"&amp;0)</f>
        <v>23</v>
      </c>
      <c r="H2" s="14">
        <f>COUNTIF('2 过程管理表单'!AQ6:AQ518,"&lt;"&amp;0)</f>
        <v>23</v>
      </c>
      <c r="I2" s="14">
        <f>COUNTIF('2 过程管理表单'!AT6:AT518,"&lt;"&amp;0)</f>
        <v>21</v>
      </c>
      <c r="J2" s="14">
        <f>COUNTIF('2 过程管理表单'!AW6:AW518,"&lt;"&amp;0)</f>
        <v>19</v>
      </c>
      <c r="K2" s="14">
        <f>COUNTIF('2 过程管理表单'!AW6:AW518,"&lt;"&amp;0)</f>
        <v>19</v>
      </c>
      <c r="L2" s="14">
        <f>COUNTIF('2 过程管理表单'!BC6:BC518,"&lt;"&amp;0)</f>
        <v>14</v>
      </c>
      <c r="M2" s="14">
        <f>COUNTIF('2 过程管理表单'!BF6:BF518,"&lt;"&amp;0)</f>
        <v>11</v>
      </c>
    </row>
    <row r="3" spans="1:13">
      <c r="A3" s="14" t="s">
        <v>9</v>
      </c>
      <c r="B3" s="14">
        <f>COUNTIF('2 过程管理表单'!Y520:Y546,"&lt;0")</f>
        <v>1</v>
      </c>
      <c r="C3" s="14">
        <f>COUNTIF('2 过程管理表单'!AB519:AB546,"&lt;"&amp;0)</f>
        <v>7</v>
      </c>
      <c r="D3" s="14">
        <f>COUNTIF('2 过程管理表单'!AE519:AE546,"&lt;"&amp;0)</f>
        <v>10</v>
      </c>
      <c r="E3" s="14">
        <f>COUNTIF('2 过程管理表单'!AH519:AH546,"&lt;"&amp;0)</f>
        <v>9</v>
      </c>
      <c r="F3" s="14">
        <f>COUNTIF('2 过程管理表单'!AK519:AK546,"&lt;"&amp;0)</f>
        <v>10</v>
      </c>
      <c r="G3" s="14">
        <f>COUNTIF('2 过程管理表单'!AN519:AN546,"&lt;"&amp;0)</f>
        <v>14</v>
      </c>
      <c r="H3" s="14">
        <f>COUNTIF('2 过程管理表单'!AQ519:AQ546,"&lt;"&amp;0)</f>
        <v>12</v>
      </c>
      <c r="I3" s="14">
        <f>COUNTIF('2 过程管理表单'!AT519:AT546,"&lt;"&amp;0)</f>
        <v>6</v>
      </c>
      <c r="J3" s="14">
        <f>COUNTIF('2 过程管理表单'!AW519:AW546,"&lt;"&amp;0)</f>
        <v>0</v>
      </c>
      <c r="K3" s="14">
        <f>COUNTIF('2 过程管理表单'!AZ519:AZ546,"&lt;"&amp;0)</f>
        <v>0</v>
      </c>
      <c r="L3" s="14">
        <f>COUNTIF('2 过程管理表单'!BC519:BC546,"&lt;"&amp;0)</f>
        <v>0</v>
      </c>
      <c r="M3" s="14">
        <f>COUNTIF('2 过程管理表单'!BF519:BF546,"&lt;"&amp;0)</f>
        <v>0</v>
      </c>
    </row>
    <row r="4" spans="1:13">
      <c r="A4" s="14" t="s">
        <v>64</v>
      </c>
      <c r="B4" s="14">
        <f>COUNTIF('2 过程管理表单'!Y548:Y629,"&lt;"&amp;0)</f>
        <v>2</v>
      </c>
      <c r="C4" s="14">
        <f>COUNTIF('2 过程管理表单'!AB548:AB629,"&lt;"&amp;0)</f>
        <v>2</v>
      </c>
      <c r="D4" s="14">
        <f>COUNTIF('2 过程管理表单'!AE548:AE629,"&lt;"&amp;0)</f>
        <v>2</v>
      </c>
      <c r="E4" s="14">
        <f>COUNTIF('2 过程管理表单'!AH548:AH629,"&lt;"&amp;0)</f>
        <v>2</v>
      </c>
      <c r="F4" s="14">
        <f>COUNTIF('2 过程管理表单'!AK548:AK629,"&lt;"&amp;0)</f>
        <v>2</v>
      </c>
      <c r="G4" s="14">
        <f>COUNTIF('2 过程管理表单'!AN548:AN629,"&lt;"&amp;0)</f>
        <v>2</v>
      </c>
      <c r="H4" s="14">
        <f>COUNTIF('2 过程管理表单'!AQ548:AQ629,"&lt;"&amp;0)</f>
        <v>1</v>
      </c>
      <c r="I4" s="14">
        <f>COUNTIF('2 过程管理表单'!AT548:AT629,"&lt;"&amp;0)</f>
        <v>2</v>
      </c>
      <c r="J4" s="14">
        <f>COUNTIF('2 过程管理表单'!AW548:AW629,"&lt;"&amp;0)</f>
        <v>2</v>
      </c>
      <c r="K4" s="14">
        <f>COUNTIF('2 过程管理表单'!AZ548:AZ629,"&lt;"&amp;0)</f>
        <v>2</v>
      </c>
      <c r="L4" s="14">
        <f>COUNTIF('2 过程管理表单'!BC548:BC629,"&lt;"&amp;0)</f>
        <v>2</v>
      </c>
      <c r="M4" s="14">
        <f>COUNTIF('2 过程管理表单'!BF548:BF629,"&lt;"&amp;0)</f>
        <v>2</v>
      </c>
    </row>
    <row r="5" spans="1:13">
      <c r="A5" s="14" t="s">
        <v>215</v>
      </c>
      <c r="B5" s="14">
        <f>COUNTIF('2 过程管理表单'!Y631:Y635,"&lt;"&amp;0)</f>
        <v>1</v>
      </c>
      <c r="C5" s="14">
        <f>COUNTIF('2 过程管理表单'!AB631:AB635,"&lt;"&amp;0)</f>
        <v>0</v>
      </c>
      <c r="D5" s="14">
        <f>COUNTIF('2 过程管理表单'!AE631:AE635,"&lt;"&amp;0)</f>
        <v>0</v>
      </c>
      <c r="E5" s="14">
        <f>COUNTIF('2 过程管理表单'!AH631:AH635,"&lt;"&amp;0)</f>
        <v>2</v>
      </c>
      <c r="F5" s="14">
        <f>COUNTIF('2 过程管理表单'!AK631:AK635,"&lt;"&amp;0)</f>
        <v>0</v>
      </c>
      <c r="G5" s="14">
        <f>COUNTIF('2 过程管理表单'!AN631:AN635,"&lt;"&amp;0)</f>
        <v>1</v>
      </c>
      <c r="H5" s="14">
        <f>COUNTIF('2 过程管理表单'!AQ631:AQ635,"&lt;"&amp;0)</f>
        <v>1</v>
      </c>
      <c r="I5" s="14">
        <f>COUNTIF('2 过程管理表单'!AT631:AT635,"&lt;"&amp;0)</f>
        <v>2</v>
      </c>
      <c r="J5" s="14">
        <f>COUNTIF('2 过程管理表单'!AW631:AW635,"&lt;"&amp;0)</f>
        <v>0</v>
      </c>
      <c r="K5" s="14">
        <f>COUNTIF('2 过程管理表单'!AZ631:AZ635,"&lt;"&amp;0)</f>
        <v>0</v>
      </c>
      <c r="L5" s="14">
        <f>COUNTIF('2 过程管理表单'!BC631:BC635,"&lt;"&amp;0)</f>
        <v>0</v>
      </c>
      <c r="M5" s="14">
        <f>COUNTIF('2 过程管理表单'!BF631:BF635,"&lt;"&amp;0)</f>
        <v>0</v>
      </c>
    </row>
    <row r="6" spans="1:13">
      <c r="A6" s="14" t="s">
        <v>216</v>
      </c>
      <c r="B6" s="14">
        <f>COUNTIF('2 过程管理表单'!Y637:Y648,"&lt;"&amp;0)</f>
        <v>2</v>
      </c>
      <c r="C6" s="14">
        <f>COUNTIF('2 过程管理表单'!AB637:AB648,"&lt;"&amp;0)</f>
        <v>1</v>
      </c>
      <c r="D6" s="14">
        <f>COUNTIF('2 过程管理表单'!AE637:AE648,"&lt;"&amp;0)</f>
        <v>1</v>
      </c>
      <c r="E6" s="14">
        <f>COUNTIF('2 过程管理表单'!AH637:AH648,"&lt;"&amp;0)</f>
        <v>1</v>
      </c>
      <c r="F6" s="14">
        <f>COUNTIF('2 过程管理表单'!AK637:AK648,"&lt;"&amp;0)</f>
        <v>0</v>
      </c>
      <c r="G6" s="14">
        <f>COUNTIF('2 过程管理表单'!AN637:AN648,"&lt;"&amp;0)</f>
        <v>1</v>
      </c>
      <c r="H6" s="14">
        <f>COUNTIF('2 过程管理表单'!AQ637:AQ648,"&lt;"&amp;0)</f>
        <v>1</v>
      </c>
      <c r="I6" s="14">
        <f>COUNTIF('2 过程管理表单'!AT637:AT648,"&lt;"&amp;0)</f>
        <v>1</v>
      </c>
      <c r="J6" s="14">
        <f>COUNTIF('2 过程管理表单'!AW637:AW648,"&lt;"&amp;0)</f>
        <v>0</v>
      </c>
      <c r="K6" s="14">
        <f>COUNTIF('2 过程管理表单'!AZ637:AZ648,"&lt;"&amp;0)</f>
        <v>0</v>
      </c>
      <c r="L6" s="14">
        <f>COUNTIF('2 过程管理表单'!BC637:BC648,"&lt;"&amp;0)</f>
        <v>0</v>
      </c>
      <c r="M6" s="14">
        <f>COUNTIF('2 过程管理表单'!BF637:BF648,"&lt;"&amp;0)</f>
        <v>0</v>
      </c>
    </row>
    <row r="7" spans="1:13">
      <c r="A7" s="14" t="s">
        <v>217</v>
      </c>
      <c r="B7" s="14">
        <f>COUNTIF('2 过程管理表单'!Y650:Y659,"&lt;"&amp;0)</f>
        <v>0</v>
      </c>
      <c r="C7" s="14">
        <f>COUNTIF('2 过程管理表单'!AB650:AB659,"&lt;"&amp;0)</f>
        <v>0</v>
      </c>
      <c r="D7" s="14">
        <f>COUNTIF('2 过程管理表单'!AE650:AE659,"&lt;"&amp;0)</f>
        <v>0</v>
      </c>
      <c r="E7" s="14">
        <f>COUNTIF('2 过程管理表单'!AH650:AH659,"&lt;"&amp;0)</f>
        <v>1</v>
      </c>
      <c r="F7" s="14">
        <f>COUNTIF('2 过程管理表单'!AK650:AK659,"&lt;"&amp;0)</f>
        <v>0</v>
      </c>
      <c r="G7" s="14">
        <f>COUNTIF('2 过程管理表单'!AN650:AN659,"&lt;"&amp;0)</f>
        <v>0</v>
      </c>
      <c r="H7" s="14">
        <f>COUNTIF('2 过程管理表单'!AQ650:AQ659,"&lt;"&amp;0)</f>
        <v>1</v>
      </c>
      <c r="I7" s="14">
        <f>COUNTIF('2 过程管理表单'!AT650:AT659,"&lt;"&amp;0)</f>
        <v>0</v>
      </c>
      <c r="J7" s="14">
        <f>COUNTIF('2 过程管理表单'!AW650:AW659,"&lt;"&amp;0)</f>
        <v>0</v>
      </c>
      <c r="K7" s="14">
        <f>COUNTIF('2 过程管理表单'!AZ650:AZ659,"&lt;"&amp;0)</f>
        <v>0</v>
      </c>
      <c r="L7" s="14">
        <f>COUNTIF('2 过程管理表单'!BC650:BC659,"&lt;"&amp;0)</f>
        <v>0</v>
      </c>
      <c r="M7" s="14">
        <f>COUNTIF('2 过程管理表单'!BF650:BF659,"&lt;"&amp;0)</f>
        <v>0</v>
      </c>
    </row>
    <row r="8" spans="1:13">
      <c r="A8" s="14" t="s">
        <v>8910</v>
      </c>
      <c r="B8" s="14">
        <f>B2+B3+B4+B5+B6+B7</f>
        <v>28</v>
      </c>
      <c r="C8" s="14">
        <f t="shared" ref="C8:M8" si="0">SUM(C2:C7)</f>
        <v>30</v>
      </c>
      <c r="D8" s="14">
        <f t="shared" si="0"/>
        <v>37</v>
      </c>
      <c r="E8" s="14">
        <f t="shared" si="0"/>
        <v>39</v>
      </c>
      <c r="F8" s="14">
        <f t="shared" si="0"/>
        <v>34</v>
      </c>
      <c r="G8" s="14">
        <f t="shared" si="0"/>
        <v>41</v>
      </c>
      <c r="H8" s="14">
        <f t="shared" si="0"/>
        <v>39</v>
      </c>
      <c r="I8" s="14">
        <f t="shared" si="0"/>
        <v>32</v>
      </c>
      <c r="J8" s="14">
        <f t="shared" si="0"/>
        <v>21</v>
      </c>
      <c r="K8" s="14">
        <f t="shared" si="0"/>
        <v>21</v>
      </c>
      <c r="L8" s="14">
        <f t="shared" si="0"/>
        <v>16</v>
      </c>
      <c r="M8" s="14">
        <f t="shared" si="0"/>
        <v>13</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52"/>
  <sheetViews>
    <sheetView topLeftCell="A9" workbookViewId="0">
      <selection activeCell="L12" sqref="L12"/>
    </sheetView>
  </sheetViews>
  <sheetFormatPr defaultColWidth="9" defaultRowHeight="14"/>
  <cols>
    <col min="1" max="1" width="14.3727272727273" customWidth="1"/>
    <col min="2" max="2" width="23.5" customWidth="1"/>
    <col min="3" max="13" width="12.6272727272727"/>
    <col min="14" max="14" width="12.8181818181818"/>
  </cols>
  <sheetData>
    <row r="1" spans="1:14">
      <c r="A1" s="3" t="s">
        <v>8884</v>
      </c>
      <c r="B1" s="20" t="s">
        <v>8885</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8886</v>
      </c>
      <c r="C2">
        <f>'2 过程管理表单'!Z5</f>
        <v>778163.720489435</v>
      </c>
      <c r="D2">
        <f>'2 过程管理表单'!AC5</f>
        <v>980493.409255631</v>
      </c>
      <c r="E2">
        <f>'2 过程管理表单'!AF5</f>
        <v>860605.363685031</v>
      </c>
      <c r="F2">
        <f>'2 过程管理表单'!AI5</f>
        <v>867404.823775719</v>
      </c>
      <c r="G2">
        <f>'2 过程管理表单'!AL5</f>
        <v>732471.022691531</v>
      </c>
      <c r="H2">
        <f>'2 过程管理表单'!AO5</f>
        <v>905336.565007513</v>
      </c>
      <c r="I2">
        <f>'2 过程管理表单'!AR5</f>
        <v>859448.617881101</v>
      </c>
      <c r="J2">
        <f>'2 过程管理表单'!AU5</f>
        <v>199210.960546655</v>
      </c>
      <c r="K2">
        <f>'2 过程管理表单'!AX5</f>
        <v>100523.903754828</v>
      </c>
      <c r="L2">
        <f>'2 过程管理表单'!BA5</f>
        <v>76865.9513959704</v>
      </c>
      <c r="M2">
        <f>'2 过程管理表单'!BD5</f>
        <v>74386.4045767456</v>
      </c>
      <c r="N2">
        <f>'2 过程管理表单'!BG5</f>
        <v>65179.3760535046</v>
      </c>
    </row>
    <row r="3" spans="1:14">
      <c r="A3" s="14" t="s">
        <v>214</v>
      </c>
      <c r="B3" s="20" t="s">
        <v>8887</v>
      </c>
      <c r="C3">
        <f>C2</f>
        <v>778163.720489435</v>
      </c>
      <c r="D3">
        <f t="shared" ref="D3:N3" si="0">C3+D2</f>
        <v>1758657.12974507</v>
      </c>
      <c r="E3">
        <f t="shared" si="0"/>
        <v>2619262.4934301</v>
      </c>
      <c r="F3">
        <f t="shared" si="0"/>
        <v>3486667.31720582</v>
      </c>
      <c r="G3">
        <f t="shared" si="0"/>
        <v>4219138.33989735</v>
      </c>
      <c r="H3">
        <f t="shared" si="0"/>
        <v>5124474.90490486</v>
      </c>
      <c r="I3">
        <f t="shared" si="0"/>
        <v>5983923.52278596</v>
      </c>
      <c r="J3">
        <f t="shared" si="0"/>
        <v>6183134.48333262</v>
      </c>
      <c r="K3">
        <f t="shared" si="0"/>
        <v>6283658.38708744</v>
      </c>
      <c r="L3">
        <f t="shared" si="0"/>
        <v>6360524.33848342</v>
      </c>
      <c r="M3">
        <f t="shared" si="0"/>
        <v>6434910.74306016</v>
      </c>
      <c r="N3">
        <f t="shared" si="0"/>
        <v>6500090.11911367</v>
      </c>
    </row>
    <row r="4" spans="1:14">
      <c r="A4" s="14" t="s">
        <v>214</v>
      </c>
      <c r="B4" s="20" t="s">
        <v>8888</v>
      </c>
      <c r="C4">
        <f>'2 过程管理表单'!X5</f>
        <v>864590.939950546</v>
      </c>
      <c r="D4">
        <f>'2 过程管理表单'!AA5</f>
        <v>751251.975265231</v>
      </c>
      <c r="E4">
        <f>'2 过程管理表单'!AD5</f>
        <v>751251.975265231</v>
      </c>
      <c r="F4">
        <f>'2 过程管理表单'!AG5</f>
        <v>751251.975265231</v>
      </c>
      <c r="G4">
        <f>'2 过程管理表单'!AJ5</f>
        <v>751251.975265231</v>
      </c>
      <c r="H4">
        <f>'2 过程管理表单'!AM5</f>
        <v>751251.975265231</v>
      </c>
      <c r="I4">
        <f>'2 过程管理表单'!AP5</f>
        <v>751251.975265231</v>
      </c>
      <c r="J4">
        <f>'2 过程管理表单'!AS5</f>
        <v>751251.975265231</v>
      </c>
      <c r="K4">
        <f>'2 过程管理表单'!AV5</f>
        <v>751251.975265231</v>
      </c>
      <c r="L4">
        <f>'2 过程管理表单'!AY5</f>
        <v>751251.975265231</v>
      </c>
      <c r="M4">
        <f>'2 过程管理表单'!BB5</f>
        <v>751251.975265231</v>
      </c>
      <c r="N4">
        <f>'2 过程管理表单'!BE5</f>
        <v>751251.975265231</v>
      </c>
    </row>
    <row r="5" spans="1:14">
      <c r="A5" s="14" t="s">
        <v>214</v>
      </c>
      <c r="B5" s="20" t="s">
        <v>8889</v>
      </c>
      <c r="C5">
        <f>C4</f>
        <v>864590.939950546</v>
      </c>
      <c r="D5">
        <f t="shared" ref="D5:N5" si="1">C5+D4</f>
        <v>1615842.91521578</v>
      </c>
      <c r="E5">
        <f t="shared" si="1"/>
        <v>2367094.89048101</v>
      </c>
      <c r="F5">
        <f t="shared" si="1"/>
        <v>3118346.86574624</v>
      </c>
      <c r="G5">
        <f t="shared" si="1"/>
        <v>3869598.84101147</v>
      </c>
      <c r="H5">
        <f t="shared" si="1"/>
        <v>4620850.8162767</v>
      </c>
      <c r="I5">
        <f t="shared" si="1"/>
        <v>5372102.79154193</v>
      </c>
      <c r="J5">
        <f t="shared" si="1"/>
        <v>6123354.76680716</v>
      </c>
      <c r="K5">
        <f t="shared" si="1"/>
        <v>6874606.74207239</v>
      </c>
      <c r="L5">
        <f t="shared" si="1"/>
        <v>7625858.71733762</v>
      </c>
      <c r="M5">
        <f t="shared" si="1"/>
        <v>8377110.69260286</v>
      </c>
      <c r="N5">
        <f t="shared" si="1"/>
        <v>9128362.66786809</v>
      </c>
    </row>
    <row r="6" spans="1:14">
      <c r="A6" s="14" t="s">
        <v>9</v>
      </c>
      <c r="B6" s="37" t="s">
        <v>8890</v>
      </c>
      <c r="C6">
        <f>'2 过程管理表单'!Z519</f>
        <v>23146</v>
      </c>
      <c r="D6">
        <f>'2 过程管理表单'!AC519</f>
        <v>13993.55</v>
      </c>
      <c r="E6">
        <f>'2 过程管理表单'!AF519</f>
        <v>10266.15</v>
      </c>
      <c r="F6">
        <f>'2 过程管理表单'!AI519</f>
        <v>21398.86</v>
      </c>
      <c r="G6">
        <f>'2 过程管理表单'!AL519</f>
        <v>7633.89</v>
      </c>
      <c r="H6">
        <f>'2 过程管理表单'!AO519</f>
        <v>69628.28</v>
      </c>
      <c r="I6">
        <f>'2 过程管理表单'!AR519</f>
        <v>19202.09</v>
      </c>
      <c r="J6">
        <f>'2 过程管理表单'!AU519</f>
        <v>11957.64</v>
      </c>
      <c r="K6">
        <f>'2 过程管理表单'!AX519</f>
        <v>0</v>
      </c>
      <c r="L6">
        <f>'2 过程管理表单'!BA519</f>
        <v>0</v>
      </c>
      <c r="M6">
        <f>'2 过程管理表单'!BD519</f>
        <v>0</v>
      </c>
      <c r="N6">
        <f>'2 过程管理表单'!BG519</f>
        <v>0</v>
      </c>
    </row>
    <row r="7" spans="1:14">
      <c r="A7" s="14" t="s">
        <v>9</v>
      </c>
      <c r="B7" s="37" t="s">
        <v>8891</v>
      </c>
      <c r="C7">
        <f>C6</f>
        <v>23146</v>
      </c>
      <c r="D7">
        <f t="shared" ref="D7:N7" si="2">C7+D6</f>
        <v>37139.55</v>
      </c>
      <c r="E7">
        <f t="shared" si="2"/>
        <v>47405.7</v>
      </c>
      <c r="F7">
        <f t="shared" si="2"/>
        <v>68804.56</v>
      </c>
      <c r="G7">
        <f t="shared" si="2"/>
        <v>76438.45</v>
      </c>
      <c r="H7">
        <f t="shared" si="2"/>
        <v>146066.73</v>
      </c>
      <c r="I7">
        <f t="shared" si="2"/>
        <v>165268.82</v>
      </c>
      <c r="J7">
        <f t="shared" si="2"/>
        <v>177226.46</v>
      </c>
      <c r="K7">
        <f t="shared" si="2"/>
        <v>177226.46</v>
      </c>
      <c r="L7">
        <f t="shared" si="2"/>
        <v>177226.46</v>
      </c>
      <c r="M7">
        <f t="shared" si="2"/>
        <v>177226.46</v>
      </c>
      <c r="N7">
        <f t="shared" si="2"/>
        <v>177226.46</v>
      </c>
    </row>
    <row r="8" spans="1:14">
      <c r="A8" s="14" t="s">
        <v>9</v>
      </c>
      <c r="B8" s="20" t="s">
        <v>8892</v>
      </c>
      <c r="C8">
        <f>'2 过程管理表单'!X519</f>
        <v>34882.1474926254</v>
      </c>
      <c r="D8">
        <f>'2 过程管理表单'!AA519</f>
        <v>34882.1474926254</v>
      </c>
      <c r="E8">
        <f>'2 过程管理表单'!AD519</f>
        <v>34882.1474926254</v>
      </c>
      <c r="F8">
        <f>'2 过程管理表单'!AG519</f>
        <v>34882.1474926254</v>
      </c>
      <c r="G8">
        <f>'2 过程管理表单'!AJ519</f>
        <v>34882.1474926254</v>
      </c>
      <c r="H8">
        <f>'2 过程管理表单'!AM519</f>
        <v>34882.1474926254</v>
      </c>
      <c r="I8">
        <f>'2 过程管理表单'!AP519</f>
        <v>34882.1474926254</v>
      </c>
      <c r="J8">
        <f>'2 过程管理表单'!AS519</f>
        <v>34882.1474926254</v>
      </c>
      <c r="K8">
        <f>'2 过程管理表单'!AV519</f>
        <v>34882.1474926254</v>
      </c>
      <c r="L8">
        <f>'2 过程管理表单'!AY519</f>
        <v>34882.1474926254</v>
      </c>
      <c r="M8">
        <f>'2 过程管理表单'!BB519</f>
        <v>34882.1474926254</v>
      </c>
      <c r="N8">
        <f>'2 过程管理表单'!BE519</f>
        <v>34882.1474926254</v>
      </c>
    </row>
    <row r="9" spans="1:14">
      <c r="A9" s="14" t="s">
        <v>9</v>
      </c>
      <c r="B9" s="20" t="s">
        <v>8893</v>
      </c>
      <c r="C9">
        <f>C8</f>
        <v>34882.1474926254</v>
      </c>
      <c r="D9">
        <f t="shared" ref="D9:N9" si="3">C9+D8</f>
        <v>69764.2949852508</v>
      </c>
      <c r="E9">
        <f t="shared" si="3"/>
        <v>104646.442477876</v>
      </c>
      <c r="F9">
        <f t="shared" si="3"/>
        <v>139528.589970502</v>
      </c>
      <c r="G9">
        <f t="shared" si="3"/>
        <v>174410.737463127</v>
      </c>
      <c r="H9">
        <f t="shared" si="3"/>
        <v>209292.884955752</v>
      </c>
      <c r="I9">
        <f t="shared" si="3"/>
        <v>244175.032448378</v>
      </c>
      <c r="J9">
        <f t="shared" si="3"/>
        <v>279057.179941003</v>
      </c>
      <c r="K9">
        <f t="shared" si="3"/>
        <v>313939.327433628</v>
      </c>
      <c r="L9">
        <f t="shared" si="3"/>
        <v>348821.474926254</v>
      </c>
      <c r="M9">
        <f t="shared" si="3"/>
        <v>383703.622418879</v>
      </c>
      <c r="N9">
        <f t="shared" si="3"/>
        <v>418585.769911505</v>
      </c>
    </row>
    <row r="10" spans="1:14">
      <c r="A10" s="14" t="s">
        <v>64</v>
      </c>
      <c r="B10" s="20" t="s">
        <v>8894</v>
      </c>
      <c r="C10">
        <f>'2 过程管理表单'!Z547</f>
        <v>13740.6128995558</v>
      </c>
      <c r="D10">
        <f>'2 过程管理表单'!AC547</f>
        <v>11999.3792876712</v>
      </c>
      <c r="E10">
        <f>'2 过程管理表单'!AF547</f>
        <v>13285.0270684931</v>
      </c>
      <c r="F10">
        <f>'2 过程管理表单'!AI547</f>
        <v>12745.9298630137</v>
      </c>
      <c r="G10">
        <f>'2 过程管理表单'!AL547</f>
        <v>11745.0955616438</v>
      </c>
      <c r="H10">
        <f>'2 过程管理表单'!AO547</f>
        <v>9575.46410958904</v>
      </c>
      <c r="I10">
        <f>'2 过程管理表单'!AR547</f>
        <v>10957.4099519425</v>
      </c>
      <c r="J10">
        <f>'2 过程管理表单'!AU547</f>
        <v>15549.9438055244</v>
      </c>
      <c r="K10">
        <f>'2 过程管理表单'!AX547</f>
        <v>14637.373810914</v>
      </c>
      <c r="L10">
        <f>'2 过程管理表单'!BA547</f>
        <v>15125.2862712778</v>
      </c>
      <c r="M10">
        <f>'2 过程管理表单'!BD547</f>
        <v>14637.373810914</v>
      </c>
      <c r="N10">
        <f>'2 过程管理表单'!BG547</f>
        <v>13607.5194767572</v>
      </c>
    </row>
    <row r="11" spans="1:14">
      <c r="A11" s="14" t="s">
        <v>64</v>
      </c>
      <c r="B11" s="20" t="s">
        <v>8895</v>
      </c>
      <c r="C11">
        <f>C10</f>
        <v>13740.6128995558</v>
      </c>
      <c r="D11">
        <f t="shared" ref="D11:N11" si="4">C11+D10</f>
        <v>25739.992187227</v>
      </c>
      <c r="E11">
        <f t="shared" si="4"/>
        <v>39025.0192557202</v>
      </c>
      <c r="F11">
        <f t="shared" si="4"/>
        <v>51770.9491187339</v>
      </c>
      <c r="G11">
        <f t="shared" si="4"/>
        <v>63516.0446803777</v>
      </c>
      <c r="H11">
        <f t="shared" si="4"/>
        <v>73091.5087899668</v>
      </c>
      <c r="I11">
        <f t="shared" si="4"/>
        <v>84048.9187419093</v>
      </c>
      <c r="J11">
        <f t="shared" si="4"/>
        <v>99598.8625474336</v>
      </c>
      <c r="K11">
        <f t="shared" si="4"/>
        <v>114236.236358348</v>
      </c>
      <c r="L11">
        <f t="shared" si="4"/>
        <v>129361.522629625</v>
      </c>
      <c r="M11">
        <f t="shared" si="4"/>
        <v>143998.896440539</v>
      </c>
      <c r="N11">
        <f t="shared" si="4"/>
        <v>157606.415917297</v>
      </c>
    </row>
    <row r="12" spans="1:14">
      <c r="A12" s="14" t="s">
        <v>64</v>
      </c>
      <c r="B12" s="20" t="s">
        <v>8896</v>
      </c>
      <c r="C12">
        <f>'2 过程管理表单'!X547</f>
        <v>32106.6666666667</v>
      </c>
      <c r="D12">
        <f>'2 过程管理表单'!AA547</f>
        <v>32106.6666666667</v>
      </c>
      <c r="E12">
        <f>'2 过程管理表单'!AD547</f>
        <v>32106.6666666667</v>
      </c>
      <c r="F12">
        <f>'2 过程管理表单'!AG547</f>
        <v>32106.6666666667</v>
      </c>
      <c r="G12">
        <f>'2 过程管理表单'!AJ547</f>
        <v>32106.6666666667</v>
      </c>
      <c r="H12">
        <f>'2 过程管理表单'!AM547</f>
        <v>32106.6666666667</v>
      </c>
      <c r="I12">
        <f>'2 过程管理表单'!AP547</f>
        <v>32106.6666666667</v>
      </c>
      <c r="J12">
        <f>'2 过程管理表单'!AS547</f>
        <v>32106.6666666667</v>
      </c>
      <c r="K12">
        <f>'2 过程管理表单'!AV547</f>
        <v>32106.6666666667</v>
      </c>
      <c r="L12">
        <f>'2 过程管理表单'!AY547</f>
        <v>32106.6666666667</v>
      </c>
      <c r="M12">
        <f>'2 过程管理表单'!BB547</f>
        <v>32106.6666666667</v>
      </c>
      <c r="N12">
        <f>'2 过程管理表单'!BE547</f>
        <v>32106.6666666667</v>
      </c>
    </row>
    <row r="13" spans="1:14">
      <c r="A13" s="14" t="s">
        <v>64</v>
      </c>
      <c r="B13" s="20" t="s">
        <v>8897</v>
      </c>
      <c r="C13">
        <f>C12</f>
        <v>32106.6666666667</v>
      </c>
      <c r="D13">
        <f t="shared" ref="D13:N13" si="5">C13+D12</f>
        <v>64213.3333333333</v>
      </c>
      <c r="E13">
        <f t="shared" si="5"/>
        <v>96320</v>
      </c>
      <c r="F13">
        <f t="shared" si="5"/>
        <v>128426.666666667</v>
      </c>
      <c r="G13">
        <f t="shared" si="5"/>
        <v>160533.333333333</v>
      </c>
      <c r="H13">
        <f t="shared" si="5"/>
        <v>192640</v>
      </c>
      <c r="I13">
        <f t="shared" si="5"/>
        <v>224746.666666667</v>
      </c>
      <c r="J13">
        <f t="shared" si="5"/>
        <v>256853.333333333</v>
      </c>
      <c r="K13">
        <f t="shared" si="5"/>
        <v>288960</v>
      </c>
      <c r="L13">
        <f t="shared" si="5"/>
        <v>321066.666666667</v>
      </c>
      <c r="M13">
        <f t="shared" si="5"/>
        <v>353173.333333333</v>
      </c>
      <c r="N13">
        <f t="shared" si="5"/>
        <v>385280</v>
      </c>
    </row>
    <row r="14" spans="1:14">
      <c r="A14" s="14" t="s">
        <v>215</v>
      </c>
      <c r="B14" s="20" t="s">
        <v>8898</v>
      </c>
      <c r="C14">
        <f>'2 过程管理表单'!Z630</f>
        <v>706872</v>
      </c>
      <c r="D14">
        <f>'2 过程管理表单'!AC630</f>
        <v>0</v>
      </c>
      <c r="E14">
        <f>'2 过程管理表单'!AF630</f>
        <v>0</v>
      </c>
      <c r="F14">
        <f>'2 过程管理表单'!AI630</f>
        <v>714515.58</v>
      </c>
      <c r="G14">
        <f>'2 过程管理表单'!AL630</f>
        <v>0</v>
      </c>
      <c r="H14">
        <f>'2 过程管理表单'!AO630</f>
        <v>580376.45</v>
      </c>
      <c r="I14">
        <f>'2 过程管理表单'!AR630</f>
        <v>915288.12</v>
      </c>
      <c r="J14">
        <f>'2 过程管理表单'!AU630</f>
        <v>1076636.91</v>
      </c>
      <c r="K14">
        <f>'2 过程管理表单'!AX630</f>
        <v>0</v>
      </c>
      <c r="L14">
        <f>'2 过程管理表单'!BA630</f>
        <v>0</v>
      </c>
      <c r="M14">
        <f>'2 过程管理表单'!BD630</f>
        <v>0</v>
      </c>
      <c r="N14">
        <f>'2 过程管理表单'!BG630</f>
        <v>0</v>
      </c>
    </row>
    <row r="15" spans="1:14">
      <c r="A15" s="14" t="s">
        <v>215</v>
      </c>
      <c r="B15" s="20" t="s">
        <v>8899</v>
      </c>
      <c r="C15">
        <f>C14</f>
        <v>706872</v>
      </c>
      <c r="D15">
        <f t="shared" ref="D15:N15" si="6">C15+D14</f>
        <v>706872</v>
      </c>
      <c r="E15">
        <f t="shared" si="6"/>
        <v>706872</v>
      </c>
      <c r="F15">
        <f t="shared" si="6"/>
        <v>1421387.58</v>
      </c>
      <c r="G15">
        <f t="shared" si="6"/>
        <v>1421387.58</v>
      </c>
      <c r="H15">
        <f t="shared" si="6"/>
        <v>2001764.03</v>
      </c>
      <c r="I15">
        <f t="shared" si="6"/>
        <v>2917052.15</v>
      </c>
      <c r="J15">
        <f t="shared" si="6"/>
        <v>3993689.06</v>
      </c>
      <c r="K15">
        <f t="shared" si="6"/>
        <v>3993689.06</v>
      </c>
      <c r="L15">
        <f t="shared" si="6"/>
        <v>3993689.06</v>
      </c>
      <c r="M15">
        <f t="shared" si="6"/>
        <v>3993689.06</v>
      </c>
      <c r="N15">
        <f t="shared" si="6"/>
        <v>3993689.06</v>
      </c>
    </row>
    <row r="16" spans="1:14">
      <c r="A16" s="14" t="s">
        <v>215</v>
      </c>
      <c r="B16" s="20" t="s">
        <v>8900</v>
      </c>
      <c r="C16">
        <f>'2 过程管理表单'!X630</f>
        <v>176586.02850796</v>
      </c>
      <c r="D16">
        <f>'2 过程管理表单'!AA630</f>
        <v>176586.02850796</v>
      </c>
      <c r="E16">
        <f>'2 过程管理表单'!AD630</f>
        <v>176586.02850796</v>
      </c>
      <c r="F16">
        <f>'2 过程管理表单'!AG630</f>
        <v>176586.02850796</v>
      </c>
      <c r="G16">
        <f>'2 过程管理表单'!AJ630</f>
        <v>176586.02850796</v>
      </c>
      <c r="H16">
        <f>'2 过程管理表单'!AM630</f>
        <v>176586.02850796</v>
      </c>
      <c r="I16">
        <f>'2 过程管理表单'!AP630</f>
        <v>176586.02850796</v>
      </c>
      <c r="J16">
        <f>'2 过程管理表单'!AS630</f>
        <v>176586.02850796</v>
      </c>
      <c r="K16">
        <f>'2 过程管理表单'!AV630</f>
        <v>176586.02850796</v>
      </c>
      <c r="L16">
        <f>'2 过程管理表单'!AY630</f>
        <v>176586.02850796</v>
      </c>
      <c r="M16">
        <f>'2 过程管理表单'!BB630</f>
        <v>176586.02850796</v>
      </c>
      <c r="N16" s="9">
        <f>'2 过程管理表单'!BE630</f>
        <v>176586.02850796</v>
      </c>
    </row>
    <row r="17" spans="1:14">
      <c r="A17" s="14" t="s">
        <v>215</v>
      </c>
      <c r="B17" s="20" t="s">
        <v>8901</v>
      </c>
      <c r="C17">
        <f>C16</f>
        <v>176586.02850796</v>
      </c>
      <c r="D17">
        <f>表3_3[[#This Row],[1月]]+D16</f>
        <v>353172.057015921</v>
      </c>
      <c r="E17">
        <f>表3_3[[#This Row],[2月]]+E16</f>
        <v>529758.085523881</v>
      </c>
      <c r="F17">
        <f>表3_3[[#This Row],[3月]]+F16</f>
        <v>706344.114031842</v>
      </c>
      <c r="G17">
        <f>表3_3[[#This Row],[4月]]+G16</f>
        <v>882930.142539802</v>
      </c>
      <c r="H17">
        <f>表3_3[[#This Row],[5月]]+H16</f>
        <v>1059516.17104776</v>
      </c>
      <c r="I17">
        <f>表3_3[[#This Row],[6月]]+I16</f>
        <v>1236102.19955572</v>
      </c>
      <c r="J17">
        <f>表3_3[[#This Row],[7月]]+J16</f>
        <v>1412688.22806368</v>
      </c>
      <c r="K17">
        <f>表3_3[[#This Row],[8月]]+K16</f>
        <v>1589274.25657164</v>
      </c>
      <c r="L17">
        <f>表3_3[[#This Row],[9月]]+L16</f>
        <v>1765860.2850796</v>
      </c>
      <c r="M17">
        <f>表3_3[[#This Row],[10月]]+M16</f>
        <v>1942446.31358756</v>
      </c>
      <c r="N17">
        <f>表3_3[[#This Row],[11月]]+N16</f>
        <v>2119032.34209553</v>
      </c>
    </row>
    <row r="18" spans="1:14">
      <c r="A18" s="38" t="s">
        <v>216</v>
      </c>
      <c r="B18" s="20" t="s">
        <v>8902</v>
      </c>
      <c r="C18">
        <f>'2 过程管理表单'!Z636</f>
        <v>331246.66</v>
      </c>
      <c r="D18">
        <f>'2 过程管理表单'!AC636</f>
        <v>2367.19</v>
      </c>
      <c r="E18">
        <f>'2 过程管理表单'!AF636</f>
        <v>5720</v>
      </c>
      <c r="F18">
        <f>'2 过程管理表单'!AI636</f>
        <v>1801.69</v>
      </c>
      <c r="G18">
        <f>'2 过程管理表单'!AL636</f>
        <v>0</v>
      </c>
      <c r="H18">
        <f>'2 过程管理表单'!AO636</f>
        <v>2510.4</v>
      </c>
      <c r="I18">
        <f>'2 过程管理表单'!AR636</f>
        <v>1369.73</v>
      </c>
      <c r="J18">
        <f>'2 过程管理表单'!AU636</f>
        <v>2276.26</v>
      </c>
      <c r="K18">
        <f>'2 过程管理表单'!AX636</f>
        <v>0</v>
      </c>
      <c r="L18">
        <f>'2 过程管理表单'!BA636</f>
        <v>0</v>
      </c>
      <c r="M18">
        <f>'2 过程管理表单'!BD636</f>
        <v>0</v>
      </c>
      <c r="N18">
        <f>'2 过程管理表单'!BG636</f>
        <v>0</v>
      </c>
    </row>
    <row r="19" spans="1:14">
      <c r="A19" s="14" t="s">
        <v>216</v>
      </c>
      <c r="B19" s="20" t="s">
        <v>8903</v>
      </c>
      <c r="C19">
        <f>C18</f>
        <v>331246.66</v>
      </c>
      <c r="D19">
        <f>表3_3[[#This Row],[1月]]+D18</f>
        <v>333613.85</v>
      </c>
      <c r="E19">
        <f>表3_3[[#This Row],[2月]]+E18</f>
        <v>339333.85</v>
      </c>
      <c r="F19">
        <f>表3_3[[#This Row],[3月]]+F18</f>
        <v>341135.54</v>
      </c>
      <c r="G19">
        <f>表3_3[[#This Row],[4月]]+G18</f>
        <v>341135.54</v>
      </c>
      <c r="H19">
        <f>表3_3[[#This Row],[5月]]+H18</f>
        <v>343645.94</v>
      </c>
      <c r="I19">
        <f>表3_3[[#This Row],[6月]]+I18</f>
        <v>345015.67</v>
      </c>
      <c r="J19">
        <f>表3_3[[#This Row],[7月]]+J18</f>
        <v>347291.93</v>
      </c>
      <c r="K19">
        <f>表3_3[[#This Row],[8月]]+K18</f>
        <v>347291.93</v>
      </c>
      <c r="L19">
        <f>表3_3[[#This Row],[9月]]+L18</f>
        <v>347291.93</v>
      </c>
      <c r="M19">
        <f>表3_3[[#This Row],[10月]]+M18</f>
        <v>347291.93</v>
      </c>
      <c r="N19">
        <f>表3_3[[#This Row],[11月]]+N18</f>
        <v>347291.93</v>
      </c>
    </row>
    <row r="20" spans="1:14">
      <c r="A20" s="14" t="s">
        <v>216</v>
      </c>
      <c r="B20" s="20" t="s">
        <v>8904</v>
      </c>
      <c r="C20">
        <f>'2 过程管理表单'!X636</f>
        <v>2994.33333333333</v>
      </c>
      <c r="D20">
        <f>'2 过程管理表单'!AA636</f>
        <v>2994.33333333333</v>
      </c>
      <c r="E20">
        <f>'2 过程管理表单'!AD636</f>
        <v>2994.33333333333</v>
      </c>
      <c r="F20">
        <f>'2 过程管理表单'!AG636</f>
        <v>2994.33333333333</v>
      </c>
      <c r="G20">
        <f>'2 过程管理表单'!AJ636</f>
        <v>2994.33333333333</v>
      </c>
      <c r="H20">
        <f>'2 过程管理表单'!AM636</f>
        <v>2994.33333333333</v>
      </c>
      <c r="I20">
        <f>'2 过程管理表单'!AP636</f>
        <v>2994.33333333333</v>
      </c>
      <c r="J20">
        <f>'2 过程管理表单'!AS636</f>
        <v>2994.33333333333</v>
      </c>
      <c r="K20">
        <f>'2 过程管理表单'!AV636</f>
        <v>2994.33333333333</v>
      </c>
      <c r="L20">
        <f>'2 过程管理表单'!AY636</f>
        <v>2994.33333333333</v>
      </c>
      <c r="M20">
        <f>'2 过程管理表单'!BB636</f>
        <v>2994.33333333333</v>
      </c>
      <c r="N20">
        <f>'2 过程管理表单'!BE636</f>
        <v>2994.33333333333</v>
      </c>
    </row>
    <row r="21" spans="1:14">
      <c r="A21" s="14" t="s">
        <v>216</v>
      </c>
      <c r="B21" s="20" t="s">
        <v>8905</v>
      </c>
      <c r="C21">
        <f>C20</f>
        <v>2994.33333333333</v>
      </c>
      <c r="D21">
        <f>表3_3[[#This Row],[1月]]+D20</f>
        <v>5988.66666666667</v>
      </c>
      <c r="E21">
        <f>表3_3[[#This Row],[2月]]+E20</f>
        <v>8983</v>
      </c>
      <c r="F21">
        <f>表3_3[[#This Row],[3月]]+F20</f>
        <v>11977.3333333333</v>
      </c>
      <c r="G21">
        <f>表3_3[[#This Row],[4月]]+G20</f>
        <v>14971.6666666667</v>
      </c>
      <c r="H21">
        <f>表3_3[[#This Row],[5月]]+H20</f>
        <v>17966</v>
      </c>
      <c r="I21">
        <f>表3_3[[#This Row],[6月]]+I20</f>
        <v>20960.3333333333</v>
      </c>
      <c r="J21">
        <f>表3_3[[#This Row],[7月]]+J20</f>
        <v>23954.6666666667</v>
      </c>
      <c r="K21">
        <f>表3_3[[#This Row],[8月]]+K20</f>
        <v>26949</v>
      </c>
      <c r="L21">
        <f>表3_3[[#This Row],[9月]]+L20</f>
        <v>29943.3333333333</v>
      </c>
      <c r="M21">
        <f>表3_3[[#This Row],[10月]]+M20</f>
        <v>32937.6666666667</v>
      </c>
      <c r="N21">
        <f>表3_3[[#This Row],[11月]]+N20</f>
        <v>35932</v>
      </c>
    </row>
    <row r="22" spans="1:14">
      <c r="A22" s="14" t="s">
        <v>217</v>
      </c>
      <c r="B22" s="20" t="s">
        <v>8906</v>
      </c>
      <c r="C22">
        <f>'2 过程管理表单'!Z649</f>
        <v>3397.49043835616</v>
      </c>
      <c r="D22">
        <f>'2 过程管理表单'!AC649</f>
        <v>3068.70104109589</v>
      </c>
      <c r="E22">
        <f>'2 过程管理表单'!AF649</f>
        <v>3397.49043835616</v>
      </c>
      <c r="F22">
        <f>'2 过程管理表单'!AI649</f>
        <v>6314.81397260274</v>
      </c>
      <c r="G22">
        <f>'2 过程管理表单'!AL649</f>
        <v>1582.34917808219</v>
      </c>
      <c r="H22">
        <f>'2 过程管理表单'!AO649</f>
        <v>636.986301369863</v>
      </c>
      <c r="I22">
        <f>'2 过程管理表单'!AR649</f>
        <v>10344.6591780822</v>
      </c>
      <c r="J22">
        <f>'2 过程管理表单'!AU649</f>
        <v>658.219178082192</v>
      </c>
      <c r="K22">
        <f>'2 过程管理表单'!AX649</f>
        <v>2630.63424657534</v>
      </c>
      <c r="L22">
        <f>'2 过程管理表单'!BA649</f>
        <v>2718.32205479452</v>
      </c>
      <c r="M22">
        <f>'2 过程管理表单'!BD649</f>
        <v>2630.63424657534</v>
      </c>
      <c r="N22">
        <f>'2 过程管理表单'!BG649</f>
        <v>2718.32205479452</v>
      </c>
    </row>
    <row r="23" spans="1:14">
      <c r="A23" s="14" t="s">
        <v>217</v>
      </c>
      <c r="B23" s="20" t="s">
        <v>8907</v>
      </c>
      <c r="C23">
        <f>C22</f>
        <v>3397.49043835616</v>
      </c>
      <c r="D23">
        <f>表3_3[[#This Row],[1月]]+D22</f>
        <v>6466.19147945205</v>
      </c>
      <c r="E23">
        <f>表3_3[[#This Row],[2月]]+E22</f>
        <v>9863.68191780822</v>
      </c>
      <c r="F23">
        <f>表3_3[[#This Row],[3月]]+F22</f>
        <v>16178.495890411</v>
      </c>
      <c r="G23">
        <f>表3_3[[#This Row],[4月]]+G22</f>
        <v>17760.8450684932</v>
      </c>
      <c r="H23">
        <f>表3_3[[#This Row],[5月]]+H22</f>
        <v>18397.831369863</v>
      </c>
      <c r="I23">
        <f>表3_3[[#This Row],[6月]]+I22</f>
        <v>28742.4905479452</v>
      </c>
      <c r="J23">
        <f>表3_3[[#This Row],[7月]]+J22</f>
        <v>29400.7097260274</v>
      </c>
      <c r="K23">
        <f>表3_3[[#This Row],[8月]]+K22</f>
        <v>32031.3439726027</v>
      </c>
      <c r="L23">
        <f>表3_3[[#This Row],[9月]]+L22</f>
        <v>34749.6660273973</v>
      </c>
      <c r="M23">
        <f>表3_3[[#This Row],[10月]]+M22</f>
        <v>37380.3002739726</v>
      </c>
      <c r="N23">
        <f>表3_3[[#This Row],[11月]]+N22</f>
        <v>40098.6223287671</v>
      </c>
    </row>
    <row r="24" spans="1:14">
      <c r="A24" s="14" t="s">
        <v>217</v>
      </c>
      <c r="B24" s="20" t="s">
        <v>8908</v>
      </c>
      <c r="C24">
        <f>'2 过程管理表单'!X649</f>
        <v>22320.1344339623</v>
      </c>
      <c r="D24">
        <f>'2 过程管理表单'!AA649</f>
        <v>22320.1344339623</v>
      </c>
      <c r="E24">
        <f>'2 过程管理表单'!AD649</f>
        <v>22320.1344339623</v>
      </c>
      <c r="F24">
        <f>'2 过程管理表单'!AG649</f>
        <v>22320.1344339623</v>
      </c>
      <c r="G24">
        <f>'2 过程管理表单'!AJ649</f>
        <v>22320.1344339623</v>
      </c>
      <c r="H24">
        <f>'2 过程管理表单'!AM649</f>
        <v>22320.1344339623</v>
      </c>
      <c r="I24">
        <f>'2 过程管理表单'!AP649</f>
        <v>22320.1344339623</v>
      </c>
      <c r="J24">
        <f>'2 过程管理表单'!AS649</f>
        <v>22320.1344339623</v>
      </c>
      <c r="K24">
        <f>'2 过程管理表单'!AV649</f>
        <v>22320.1344339623</v>
      </c>
      <c r="L24">
        <f>'2 过程管理表单'!AY649</f>
        <v>22320.1344339623</v>
      </c>
      <c r="M24">
        <f>'2 过程管理表单'!BB649</f>
        <v>22320.1344339623</v>
      </c>
      <c r="N24">
        <f>'2 过程管理表单'!BE649</f>
        <v>22320.1344339623</v>
      </c>
    </row>
    <row r="25" spans="1:14">
      <c r="A25" s="14" t="s">
        <v>217</v>
      </c>
      <c r="B25" s="20" t="s">
        <v>8909</v>
      </c>
      <c r="C25">
        <f>C24</f>
        <v>22320.1344339623</v>
      </c>
      <c r="D25">
        <f>表3_3[[#This Row],[1月]]+D24</f>
        <v>44640.2688679245</v>
      </c>
      <c r="E25">
        <f>表3_3[[#This Row],[2月]]+E24</f>
        <v>66960.4033018868</v>
      </c>
      <c r="F25">
        <f>表3_3[[#This Row],[3月]]+F24</f>
        <v>89280.5377358491</v>
      </c>
      <c r="G25">
        <f>表3_3[[#This Row],[4月]]+G24</f>
        <v>111600.672169811</v>
      </c>
      <c r="H25">
        <f>表3_3[[#This Row],[5月]]+H24</f>
        <v>133920.806603774</v>
      </c>
      <c r="I25">
        <f>表3_3[[#This Row],[6月]]+I24</f>
        <v>156240.941037736</v>
      </c>
      <c r="J25">
        <f>表3_3[[#This Row],[7月]]+J24</f>
        <v>178561.075471698</v>
      </c>
      <c r="K25">
        <f>表3_3[[#This Row],[8月]]+K24</f>
        <v>200881.20990566</v>
      </c>
      <c r="L25">
        <f>表3_3[[#This Row],[9月]]+L24</f>
        <v>223201.344339623</v>
      </c>
      <c r="M25">
        <f>表3_3[[#This Row],[10月]]+M24</f>
        <v>245521.478773585</v>
      </c>
      <c r="N25">
        <f>表3_3[[#This Row],[11月]]+N24</f>
        <v>267841.613207547</v>
      </c>
    </row>
    <row r="26" spans="1:14">
      <c r="A26" s="39" t="s">
        <v>8911</v>
      </c>
      <c r="B26" s="40" t="s">
        <v>8912</v>
      </c>
      <c r="C26">
        <f>'2 过程管理表单'!Z6</f>
        <v>699616.46744834</v>
      </c>
      <c r="D26">
        <f>'2 过程管理表单'!AC6</f>
        <v>909547.503283028</v>
      </c>
      <c r="E26">
        <f>'2 过程管理表单'!AF6</f>
        <v>741934.700643936</v>
      </c>
      <c r="F26">
        <f>'2 过程管理表单'!AI6</f>
        <v>791432.777748322</v>
      </c>
      <c r="G26">
        <f>'2 过程管理表单'!AL6</f>
        <v>654137.797047695</v>
      </c>
      <c r="H26">
        <f>'2 过程管理表单'!AO6</f>
        <v>829771.313500664</v>
      </c>
      <c r="I26">
        <f>'2 过程管理表单'!AR6</f>
        <v>784847.27807854</v>
      </c>
      <c r="J26">
        <f>'2 过程管理表单'!AU6</f>
        <v>125628.798826286</v>
      </c>
      <c r="K26">
        <f>'2 过程管理表单'!AX6</f>
        <v>29315.3601544704</v>
      </c>
      <c r="L26">
        <f>'2 过程管理表单'!BA6</f>
        <v>23732.578716697</v>
      </c>
      <c r="M26">
        <f>'2 过程管理表单'!BD6</f>
        <v>22967.0116613197</v>
      </c>
      <c r="N26">
        <f>'2 过程管理表单'!BG6</f>
        <v>23732.578716697</v>
      </c>
    </row>
    <row r="27" spans="1:14">
      <c r="A27" s="39" t="s">
        <v>8911</v>
      </c>
      <c r="B27" s="40" t="s">
        <v>8913</v>
      </c>
      <c r="C27">
        <f>C26</f>
        <v>699616.46744834</v>
      </c>
      <c r="D27">
        <f>表3_3[[#This Row],[1月]]+D26</f>
        <v>1609163.97073137</v>
      </c>
      <c r="E27">
        <f>表3_3[[#This Row],[2月]]+E26</f>
        <v>2351098.6713753</v>
      </c>
      <c r="F27">
        <f>表3_3[[#This Row],[3月]]+F26</f>
        <v>3142531.44912362</v>
      </c>
      <c r="G27">
        <f>表3_3[[#This Row],[4月]]+G26</f>
        <v>3796669.24617132</v>
      </c>
      <c r="H27">
        <f>表3_3[[#This Row],[5月]]+H26</f>
        <v>4626440.55967198</v>
      </c>
      <c r="I27">
        <f>表3_3[[#This Row],[6月]]+I26</f>
        <v>5411287.83775052</v>
      </c>
      <c r="J27">
        <f>表3_3[[#This Row],[7月]]+J26</f>
        <v>5536916.63657681</v>
      </c>
      <c r="K27">
        <f>表3_3[[#This Row],[8月]]+K26</f>
        <v>5566231.99673128</v>
      </c>
      <c r="L27">
        <f>表3_3[[#This Row],[9月]]+L26</f>
        <v>5589964.57544798</v>
      </c>
      <c r="M27">
        <f>表3_3[[#This Row],[10月]]+M26</f>
        <v>5612931.5871093</v>
      </c>
      <c r="N27">
        <f>表3_3[[#This Row],[11月]]+N26</f>
        <v>5636664.16582599</v>
      </c>
    </row>
    <row r="28" spans="1:14">
      <c r="A28" s="39" t="s">
        <v>8911</v>
      </c>
      <c r="B28" s="40" t="s">
        <v>8914</v>
      </c>
      <c r="C28">
        <f>'2 过程管理表单'!X6</f>
        <v>815761.012626996</v>
      </c>
      <c r="D28">
        <f>'2 过程管理表单'!AA6</f>
        <v>702422.047941681</v>
      </c>
      <c r="E28">
        <f>'2 过程管理表单'!AD6</f>
        <v>702422.047941681</v>
      </c>
      <c r="F28">
        <f>'2 过程管理表单'!AG6</f>
        <v>702422.047941681</v>
      </c>
      <c r="G28">
        <f>'2 过程管理表单'!AJ6</f>
        <v>702422.047941681</v>
      </c>
      <c r="H28">
        <f>'2 过程管理表单'!AM6</f>
        <v>702422.047941681</v>
      </c>
      <c r="I28">
        <f>'2 过程管理表单'!AP6</f>
        <v>702422.047941681</v>
      </c>
      <c r="J28">
        <f>'2 过程管理表单'!AS6</f>
        <v>702422.047941681</v>
      </c>
      <c r="K28">
        <f>'2 过程管理表单'!AV6</f>
        <v>702422.047941681</v>
      </c>
      <c r="L28">
        <f>'2 过程管理表单'!AY6</f>
        <v>702422.047941681</v>
      </c>
      <c r="M28">
        <f>'2 过程管理表单'!BB6</f>
        <v>702422.047941681</v>
      </c>
      <c r="N28">
        <f>'2 过程管理表单'!BE6</f>
        <v>702422.047941681</v>
      </c>
    </row>
    <row r="29" spans="1:14">
      <c r="A29" s="39" t="s">
        <v>8911</v>
      </c>
      <c r="B29" s="40" t="s">
        <v>8915</v>
      </c>
      <c r="C29">
        <f>C28</f>
        <v>815761.012626996</v>
      </c>
      <c r="D29">
        <f>表3_3[[#This Row],[1月]]+D28</f>
        <v>1518183.06056868</v>
      </c>
      <c r="E29">
        <f>表3_3[[#This Row],[2月]]+E28</f>
        <v>2220605.10851036</v>
      </c>
      <c r="F29">
        <f>表3_3[[#This Row],[3月]]+F28</f>
        <v>2923027.15645204</v>
      </c>
      <c r="G29">
        <f>表3_3[[#This Row],[4月]]+G28</f>
        <v>3625449.20439372</v>
      </c>
      <c r="H29">
        <f>表3_3[[#This Row],[5月]]+H28</f>
        <v>4327871.2523354</v>
      </c>
      <c r="I29">
        <f>表3_3[[#This Row],[6月]]+I28</f>
        <v>5030293.30027708</v>
      </c>
      <c r="J29">
        <f>表3_3[[#This Row],[7月]]+J28</f>
        <v>5732715.34821876</v>
      </c>
      <c r="K29">
        <f>表3_3[[#This Row],[8月]]+K28</f>
        <v>6435137.39616044</v>
      </c>
      <c r="L29">
        <f>表3_3[[#This Row],[9月]]+L28</f>
        <v>7137559.44410212</v>
      </c>
      <c r="M29">
        <f>表3_3[[#This Row],[10月]]+M28</f>
        <v>7839981.49204381</v>
      </c>
      <c r="N29">
        <f>表3_3[[#This Row],[11月]]+N28</f>
        <v>8542403.53998549</v>
      </c>
    </row>
    <row r="30" spans="1:14">
      <c r="A30" s="39" t="s">
        <v>8916</v>
      </c>
      <c r="B30" s="40" t="s">
        <v>8912</v>
      </c>
      <c r="C30">
        <f>'2 过程管理表单'!Z439</f>
        <v>2547.94520547945</v>
      </c>
      <c r="D30">
        <f>'2 过程管理表单'!AC439</f>
        <v>2301.3698630137</v>
      </c>
      <c r="E30" s="9">
        <f>'2 过程管理表单'!AF439</f>
        <v>2547.94520547945</v>
      </c>
      <c r="F30">
        <f>'2 过程管理表单'!AI439</f>
        <v>2465.75342465753</v>
      </c>
      <c r="G30">
        <f>'2 过程管理表单'!AL439</f>
        <v>2547.94520547945</v>
      </c>
      <c r="H30">
        <f>'2 过程管理表单'!AO439</f>
        <v>2224.65753424658</v>
      </c>
      <c r="I30" s="9">
        <f>'2 过程管理表单'!AR439</f>
        <v>2485.95030136986</v>
      </c>
      <c r="J30">
        <f>'2 过程管理表单'!AU439</f>
        <v>1466.77221917808</v>
      </c>
      <c r="K30">
        <f>'2 过程管理表单'!AX439</f>
        <v>1419.45698630137</v>
      </c>
      <c r="L30">
        <f>'2 过程管理表单'!BA439</f>
        <v>1466.77221917808</v>
      </c>
      <c r="M30">
        <f>'2 过程管理表单'!BD439</f>
        <v>1419.45698630137</v>
      </c>
      <c r="N30">
        <f>'2 过程管理表单'!BG439</f>
        <v>1466.77221917808</v>
      </c>
    </row>
    <row r="31" spans="1:14">
      <c r="A31" s="39" t="s">
        <v>8916</v>
      </c>
      <c r="B31" s="40" t="s">
        <v>8913</v>
      </c>
      <c r="C31">
        <f>C30</f>
        <v>2547.94520547945</v>
      </c>
      <c r="D31">
        <f>表3_3[[#This Row],[1月]]+D30</f>
        <v>4849.31506849315</v>
      </c>
      <c r="E31">
        <f>表3_3[[#This Row],[2月]]+E30</f>
        <v>7397.2602739726</v>
      </c>
      <c r="F31">
        <f>表3_3[[#This Row],[3月]]+F30</f>
        <v>9863.01369863013</v>
      </c>
      <c r="G31">
        <f>表3_3[[#This Row],[4月]]+G30</f>
        <v>12410.9589041096</v>
      </c>
      <c r="H31">
        <f>表3_3[[#This Row],[5月]]+H30</f>
        <v>14635.6164383562</v>
      </c>
      <c r="I31">
        <f>表3_3[[#This Row],[6月]]+I30</f>
        <v>17121.566739726</v>
      </c>
      <c r="J31">
        <f>表3_3[[#This Row],[7月]]+J30</f>
        <v>18588.3389589041</v>
      </c>
      <c r="K31">
        <f>表3_3[[#This Row],[8月]]+K30</f>
        <v>20007.7959452055</v>
      </c>
      <c r="L31">
        <f>表3_3[[#This Row],[9月]]+L30</f>
        <v>21474.5681643836</v>
      </c>
      <c r="M31">
        <f>表3_3[[#This Row],[10月]]+M30</f>
        <v>22894.0251506849</v>
      </c>
      <c r="N31">
        <f>表3_3[[#This Row],[11月]]+N30</f>
        <v>24360.797369863</v>
      </c>
    </row>
    <row r="32" spans="1:14">
      <c r="A32" s="39" t="s">
        <v>8916</v>
      </c>
      <c r="B32" s="40" t="s">
        <v>8914</v>
      </c>
      <c r="C32">
        <f>'2 过程管理表单'!X439</f>
        <v>0</v>
      </c>
      <c r="D32">
        <f>'2 过程管理表单'!AA439</f>
        <v>0</v>
      </c>
      <c r="E32">
        <f>'2 过程管理表单'!AD439</f>
        <v>0</v>
      </c>
      <c r="F32">
        <f>'2 过程管理表单'!AG439</f>
        <v>0</v>
      </c>
      <c r="G32">
        <f>'2 过程管理表单'!AJ439</f>
        <v>0</v>
      </c>
      <c r="H32">
        <f>'2 过程管理表单'!AM439</f>
        <v>0</v>
      </c>
      <c r="I32">
        <f>'2 过程管理表单'!AP439</f>
        <v>0</v>
      </c>
      <c r="J32">
        <f>'2 过程管理表单'!AS439</f>
        <v>0</v>
      </c>
      <c r="K32">
        <f>'2 过程管理表单'!AV439</f>
        <v>0</v>
      </c>
      <c r="L32">
        <f>'2 过程管理表单'!AY439</f>
        <v>0</v>
      </c>
      <c r="M32">
        <f>'2 过程管理表单'!BB439</f>
        <v>0</v>
      </c>
      <c r="N32">
        <f>'2 过程管理表单'!BE439</f>
        <v>0</v>
      </c>
    </row>
    <row r="33" spans="1:14">
      <c r="A33" s="39" t="s">
        <v>8916</v>
      </c>
      <c r="B33" s="40" t="s">
        <v>8915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8917</v>
      </c>
      <c r="B34" s="40" t="s">
        <v>8912</v>
      </c>
      <c r="C34" s="41">
        <f>'2 过程管理表单'!Z184</f>
        <v>75999.3078356165</v>
      </c>
      <c r="D34" s="41">
        <f>'2 过程管理表单'!AC184</f>
        <v>68644.5361095891</v>
      </c>
      <c r="E34" s="41">
        <f>'2 过程管理表单'!AF184</f>
        <v>116122.717835616</v>
      </c>
      <c r="F34" s="41">
        <f>'2 过程管理表单'!AI184</f>
        <v>73506.2926027397</v>
      </c>
      <c r="G34" s="41">
        <f>'2 过程管理表单'!AL184</f>
        <v>75785.2804383562</v>
      </c>
      <c r="H34" s="41">
        <f>'2 过程管理表单'!AO184</f>
        <v>73340.5939726028</v>
      </c>
      <c r="I34" s="41">
        <f>'2 过程管理表单'!AR184</f>
        <v>72115.3895011912</v>
      </c>
      <c r="J34" s="41">
        <f>'2 过程管理表单'!AU184</f>
        <v>72115.3895011912</v>
      </c>
      <c r="K34" s="41">
        <f>'2 过程管理表单'!AX184</f>
        <v>69789.086614056</v>
      </c>
      <c r="L34" s="41">
        <f>'2 过程管理表单'!BA184</f>
        <v>51666.6004600953</v>
      </c>
      <c r="M34" s="41">
        <f>'2 过程管理表单'!BD184</f>
        <v>49999.9359291245</v>
      </c>
      <c r="N34" s="41">
        <f>'2 过程管理表单'!BG184</f>
        <v>39980.0251176295</v>
      </c>
    </row>
    <row r="35" spans="1:14">
      <c r="A35" s="39" t="s">
        <v>8917</v>
      </c>
      <c r="B35" s="40" t="s">
        <v>8913</v>
      </c>
      <c r="C35" s="41">
        <f>C34</f>
        <v>75999.3078356165</v>
      </c>
      <c r="D35" s="41">
        <f>C35+C34</f>
        <v>151998.615671233</v>
      </c>
      <c r="E35" s="41">
        <f>D35+E34</f>
        <v>268121.333506849</v>
      </c>
      <c r="F35" s="41">
        <f>E35+F34</f>
        <v>341627.626109589</v>
      </c>
      <c r="G35" s="41">
        <f>F35+G34</f>
        <v>417412.906547945</v>
      </c>
      <c r="H35" s="41">
        <f t="shared" ref="H35:N35" si="7">H34+G35</f>
        <v>490753.500520548</v>
      </c>
      <c r="I35" s="41">
        <f t="shared" si="7"/>
        <v>562868.890021739</v>
      </c>
      <c r="J35" s="41">
        <f t="shared" si="7"/>
        <v>634984.279522931</v>
      </c>
      <c r="K35" s="41">
        <f t="shared" si="7"/>
        <v>704773.366136987</v>
      </c>
      <c r="L35" s="41">
        <f t="shared" si="7"/>
        <v>756439.966597082</v>
      </c>
      <c r="M35" s="41">
        <f t="shared" si="7"/>
        <v>806439.902526206</v>
      </c>
      <c r="N35" s="41">
        <f t="shared" si="7"/>
        <v>846419.927643836</v>
      </c>
    </row>
    <row r="36" spans="1:14">
      <c r="A36" s="39" t="s">
        <v>8917</v>
      </c>
      <c r="B36" s="40" t="s">
        <v>8914</v>
      </c>
      <c r="C36" s="41">
        <f>'2 过程管理表单'!X184</f>
        <v>48829.92732355</v>
      </c>
      <c r="D36" s="41">
        <f>'2 过程管理表单'!AA184</f>
        <v>48829.92732355</v>
      </c>
      <c r="E36" s="41">
        <f>'2 过程管理表单'!AD184</f>
        <v>48829.92732355</v>
      </c>
      <c r="F36" s="41">
        <f>'2 过程管理表单'!AG184</f>
        <v>48829.92732355</v>
      </c>
      <c r="G36" s="41">
        <f>'2 过程管理表单'!AJ184</f>
        <v>48829.92732355</v>
      </c>
      <c r="H36" s="41">
        <f>'2 过程管理表单'!AM184</f>
        <v>48829.92732355</v>
      </c>
      <c r="I36" s="41">
        <f>'2 过程管理表单'!AP184</f>
        <v>48829.92732355</v>
      </c>
      <c r="J36" s="41">
        <f>'2 过程管理表单'!AS184</f>
        <v>48829.92732355</v>
      </c>
      <c r="K36" s="41">
        <f>'2 过程管理表单'!AV184</f>
        <v>48829.92732355</v>
      </c>
      <c r="L36" s="41">
        <f>'2 过程管理表单'!AY184</f>
        <v>48829.92732355</v>
      </c>
      <c r="M36" s="41">
        <f>'2 过程管理表单'!BB184</f>
        <v>48829.92732355</v>
      </c>
      <c r="N36" s="41">
        <f>'2 过程管理表单'!BE184</f>
        <v>48829.92732355</v>
      </c>
    </row>
    <row r="37" spans="1:14">
      <c r="A37" s="39" t="s">
        <v>8917</v>
      </c>
      <c r="B37" s="40" t="s">
        <v>8915</v>
      </c>
      <c r="C37" s="6">
        <f>C36</f>
        <v>48829.92732355</v>
      </c>
      <c r="D37" s="5">
        <f t="shared" ref="D37:N37" si="8">D36+C37</f>
        <v>97659.8546470999</v>
      </c>
      <c r="E37" s="6">
        <f t="shared" si="8"/>
        <v>146489.78197065</v>
      </c>
      <c r="F37" s="6">
        <f t="shared" si="8"/>
        <v>195319.7092942</v>
      </c>
      <c r="G37" s="6">
        <f t="shared" si="8"/>
        <v>244149.63661775</v>
      </c>
      <c r="H37" s="6">
        <f t="shared" si="8"/>
        <v>292979.5639413</v>
      </c>
      <c r="I37" s="6">
        <f t="shared" si="8"/>
        <v>341809.49126485</v>
      </c>
      <c r="J37" s="6">
        <f t="shared" si="8"/>
        <v>390639.4185884</v>
      </c>
      <c r="K37" s="6">
        <f t="shared" si="8"/>
        <v>439469.34591195</v>
      </c>
      <c r="L37" s="6">
        <f t="shared" si="8"/>
        <v>488299.2732355</v>
      </c>
      <c r="M37" s="6">
        <f t="shared" si="8"/>
        <v>537129.20055905</v>
      </c>
      <c r="N37" s="5">
        <f t="shared" si="8"/>
        <v>585959.1278826</v>
      </c>
    </row>
    <row r="38" spans="1:14">
      <c r="A38" s="42" t="s">
        <v>8918</v>
      </c>
      <c r="B38" s="20" t="s">
        <v>8919</v>
      </c>
      <c r="C38">
        <f t="shared" ref="C38:N38" si="9">C5+C9+C13+C17+C21+C25</f>
        <v>1133480.25038509</v>
      </c>
      <c r="D38">
        <f t="shared" si="9"/>
        <v>2153621.53608487</v>
      </c>
      <c r="E38">
        <f t="shared" si="9"/>
        <v>3173762.82178465</v>
      </c>
      <c r="F38">
        <f t="shared" si="9"/>
        <v>4193904.10748443</v>
      </c>
      <c r="G38">
        <f t="shared" si="9"/>
        <v>5214045.39318421</v>
      </c>
      <c r="H38">
        <f t="shared" si="9"/>
        <v>6234186.67888399</v>
      </c>
      <c r="I38">
        <f t="shared" si="9"/>
        <v>7254327.96458377</v>
      </c>
      <c r="J38">
        <f t="shared" si="9"/>
        <v>8274469.25028355</v>
      </c>
      <c r="K38">
        <f t="shared" si="9"/>
        <v>9294610.53598333</v>
      </c>
      <c r="L38">
        <f t="shared" si="9"/>
        <v>10314751.8216831</v>
      </c>
      <c r="M38">
        <f t="shared" si="9"/>
        <v>11334893.1073829</v>
      </c>
      <c r="N38">
        <f t="shared" si="9"/>
        <v>12355034.3930827</v>
      </c>
    </row>
    <row r="39" spans="1:14">
      <c r="A39" s="42" t="s">
        <v>8918</v>
      </c>
      <c r="B39" s="20" t="s">
        <v>8920</v>
      </c>
      <c r="C39">
        <f t="shared" ref="C39:N39" si="10">C3+C7+C11+C15+C19+C23</f>
        <v>1856566.48382735</v>
      </c>
      <c r="D39">
        <f t="shared" si="10"/>
        <v>2868488.71341175</v>
      </c>
      <c r="E39">
        <f t="shared" si="10"/>
        <v>3761762.74460363</v>
      </c>
      <c r="F39">
        <f t="shared" si="10"/>
        <v>5385944.44221496</v>
      </c>
      <c r="G39">
        <f t="shared" si="10"/>
        <v>6139376.79964622</v>
      </c>
      <c r="H39">
        <f t="shared" si="10"/>
        <v>7707440.94506469</v>
      </c>
      <c r="I39">
        <f t="shared" si="10"/>
        <v>9524051.57207582</v>
      </c>
      <c r="J39">
        <f t="shared" si="10"/>
        <v>10830341.5056061</v>
      </c>
      <c r="K39">
        <f t="shared" si="10"/>
        <v>10948133.4174184</v>
      </c>
      <c r="L39">
        <f t="shared" si="10"/>
        <v>11042842.9771404</v>
      </c>
      <c r="M39">
        <f t="shared" si="10"/>
        <v>11134497.3897747</v>
      </c>
      <c r="N39">
        <f t="shared" si="10"/>
        <v>11216002.6073597</v>
      </c>
    </row>
    <row r="42" spans="1:14">
      <c r="A42" s="4" t="s">
        <v>214</v>
      </c>
      <c r="B42" t="s">
        <v>8921</v>
      </c>
      <c r="C42">
        <f t="shared" ref="C42:N42" si="11">IF(C3&gt;C5,1,0)</f>
        <v>0</v>
      </c>
      <c r="D42">
        <f t="shared" si="11"/>
        <v>1</v>
      </c>
      <c r="E42">
        <f t="shared" si="11"/>
        <v>1</v>
      </c>
      <c r="F42">
        <f t="shared" si="11"/>
        <v>1</v>
      </c>
      <c r="G42">
        <f t="shared" si="11"/>
        <v>1</v>
      </c>
      <c r="H42">
        <f t="shared" si="11"/>
        <v>1</v>
      </c>
      <c r="I42">
        <f t="shared" si="11"/>
        <v>1</v>
      </c>
      <c r="J42">
        <f t="shared" si="11"/>
        <v>1</v>
      </c>
      <c r="K42">
        <f t="shared" si="11"/>
        <v>0</v>
      </c>
      <c r="L42">
        <f t="shared" si="11"/>
        <v>0</v>
      </c>
      <c r="M42">
        <f t="shared" si="11"/>
        <v>0</v>
      </c>
      <c r="N42">
        <f t="shared" si="11"/>
        <v>0</v>
      </c>
    </row>
    <row r="43" spans="1:14">
      <c r="A43" s="4" t="s">
        <v>9</v>
      </c>
      <c r="B43" t="s">
        <v>8921</v>
      </c>
      <c r="C43">
        <f t="shared" ref="C43:N43" si="12">IF(C7&gt;C9,1,0)</f>
        <v>0</v>
      </c>
      <c r="D43">
        <f t="shared" si="12"/>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8921</v>
      </c>
      <c r="C44">
        <f t="shared" ref="C44:N44" si="13">IF(C11&gt;C13,1,0)</f>
        <v>0</v>
      </c>
      <c r="D44">
        <f t="shared" si="13"/>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8921</v>
      </c>
      <c r="C45">
        <f t="shared" ref="C45:N45" si="14">IF(C15&gt;C17,1,0)</f>
        <v>1</v>
      </c>
      <c r="D45">
        <f t="shared" si="14"/>
        <v>1</v>
      </c>
      <c r="E45">
        <f t="shared" si="14"/>
        <v>1</v>
      </c>
      <c r="F45">
        <f t="shared" si="14"/>
        <v>1</v>
      </c>
      <c r="G45">
        <f t="shared" si="14"/>
        <v>1</v>
      </c>
      <c r="H45">
        <f t="shared" si="14"/>
        <v>1</v>
      </c>
      <c r="I45">
        <f t="shared" si="14"/>
        <v>1</v>
      </c>
      <c r="J45">
        <f t="shared" si="14"/>
        <v>1</v>
      </c>
      <c r="K45">
        <f t="shared" si="14"/>
        <v>1</v>
      </c>
      <c r="L45">
        <f t="shared" si="14"/>
        <v>1</v>
      </c>
      <c r="M45">
        <f t="shared" si="14"/>
        <v>1</v>
      </c>
      <c r="N45">
        <f t="shared" si="14"/>
        <v>1</v>
      </c>
    </row>
    <row r="46" spans="1:14">
      <c r="A46" s="4" t="s">
        <v>216</v>
      </c>
      <c r="B46" t="s">
        <v>8921</v>
      </c>
      <c r="C46">
        <f t="shared" ref="C46:N46" si="15">IF(C19&gt;C21,1,0)</f>
        <v>1</v>
      </c>
      <c r="D46">
        <f t="shared" si="15"/>
        <v>1</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4" t="s">
        <v>217</v>
      </c>
      <c r="B47" t="s">
        <v>8921</v>
      </c>
      <c r="C47">
        <f t="shared" ref="C47:N47" si="16">IF(C23&gt;C25,1,0)</f>
        <v>0</v>
      </c>
      <c r="D47">
        <f t="shared" si="16"/>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1:14">
      <c r="A48" s="43" t="s">
        <v>8911</v>
      </c>
      <c r="B48" t="s">
        <v>8921</v>
      </c>
      <c r="C48">
        <f t="shared" ref="C48:N48" si="17">IF(C27&gt;C29,1,0)</f>
        <v>0</v>
      </c>
      <c r="D48">
        <f t="shared" si="17"/>
        <v>1</v>
      </c>
      <c r="E48">
        <f t="shared" si="17"/>
        <v>1</v>
      </c>
      <c r="F48">
        <f t="shared" si="17"/>
        <v>1</v>
      </c>
      <c r="G48">
        <f t="shared" si="17"/>
        <v>1</v>
      </c>
      <c r="H48">
        <f t="shared" si="17"/>
        <v>1</v>
      </c>
      <c r="I48">
        <f t="shared" si="17"/>
        <v>1</v>
      </c>
      <c r="J48">
        <f t="shared" si="17"/>
        <v>0</v>
      </c>
      <c r="K48">
        <f t="shared" si="17"/>
        <v>0</v>
      </c>
      <c r="L48">
        <f t="shared" si="17"/>
        <v>0</v>
      </c>
      <c r="M48">
        <f t="shared" si="17"/>
        <v>0</v>
      </c>
      <c r="N48">
        <f t="shared" si="17"/>
        <v>0</v>
      </c>
    </row>
    <row r="49" spans="1:14">
      <c r="A49" s="43" t="s">
        <v>8916</v>
      </c>
      <c r="B49" t="s">
        <v>8921</v>
      </c>
      <c r="C49">
        <f t="shared" ref="C49:N49" si="18">IF(C31&gt;C33,1,0)</f>
        <v>1</v>
      </c>
      <c r="D49">
        <f t="shared" si="18"/>
        <v>1</v>
      </c>
      <c r="E49">
        <f t="shared" si="18"/>
        <v>1</v>
      </c>
      <c r="F49">
        <f t="shared" si="18"/>
        <v>1</v>
      </c>
      <c r="G49">
        <f t="shared" si="18"/>
        <v>1</v>
      </c>
      <c r="H49">
        <f t="shared" si="18"/>
        <v>1</v>
      </c>
      <c r="I49">
        <f t="shared" si="18"/>
        <v>1</v>
      </c>
      <c r="J49">
        <f t="shared" si="18"/>
        <v>1</v>
      </c>
      <c r="K49">
        <f t="shared" si="18"/>
        <v>1</v>
      </c>
      <c r="L49">
        <f t="shared" si="18"/>
        <v>1</v>
      </c>
      <c r="M49">
        <f t="shared" si="18"/>
        <v>1</v>
      </c>
      <c r="N49">
        <f t="shared" si="18"/>
        <v>1</v>
      </c>
    </row>
    <row r="50" spans="1:14">
      <c r="A50" s="43" t="s">
        <v>8917</v>
      </c>
      <c r="B50" t="s">
        <v>8921</v>
      </c>
      <c r="C50">
        <f t="shared" ref="C50:N50" si="19">IF(C35&gt;C37,1,0)</f>
        <v>1</v>
      </c>
      <c r="D50">
        <f t="shared" si="19"/>
        <v>1</v>
      </c>
      <c r="E50">
        <f t="shared" si="19"/>
        <v>1</v>
      </c>
      <c r="F50">
        <f t="shared" si="19"/>
        <v>1</v>
      </c>
      <c r="G50">
        <f t="shared" si="19"/>
        <v>1</v>
      </c>
      <c r="H50">
        <f t="shared" si="19"/>
        <v>1</v>
      </c>
      <c r="I50">
        <f t="shared" si="19"/>
        <v>1</v>
      </c>
      <c r="J50">
        <f t="shared" si="19"/>
        <v>1</v>
      </c>
      <c r="K50">
        <f t="shared" si="19"/>
        <v>1</v>
      </c>
      <c r="L50">
        <f t="shared" si="19"/>
        <v>1</v>
      </c>
      <c r="M50">
        <f t="shared" si="19"/>
        <v>1</v>
      </c>
      <c r="N50">
        <f t="shared" si="19"/>
        <v>1</v>
      </c>
    </row>
    <row r="51" spans="2:14">
      <c r="B51" t="s">
        <v>739</v>
      </c>
      <c r="C51">
        <f t="shared" ref="C51:N51" si="20">SUM(C42:C50)</f>
        <v>4</v>
      </c>
      <c r="D51">
        <f t="shared" si="20"/>
        <v>6</v>
      </c>
      <c r="E51">
        <f t="shared" si="20"/>
        <v>6</v>
      </c>
      <c r="F51">
        <f t="shared" si="20"/>
        <v>6</v>
      </c>
      <c r="G51">
        <f t="shared" si="20"/>
        <v>6</v>
      </c>
      <c r="H51">
        <f t="shared" si="20"/>
        <v>6</v>
      </c>
      <c r="I51">
        <f t="shared" si="20"/>
        <v>6</v>
      </c>
      <c r="J51">
        <f t="shared" si="20"/>
        <v>5</v>
      </c>
      <c r="K51">
        <f t="shared" si="20"/>
        <v>4</v>
      </c>
      <c r="L51">
        <f t="shared" si="20"/>
        <v>4</v>
      </c>
      <c r="M51">
        <f t="shared" si="20"/>
        <v>4</v>
      </c>
      <c r="N51">
        <f t="shared" si="20"/>
        <v>4</v>
      </c>
    </row>
    <row r="52" spans="2:14">
      <c r="B52" t="s">
        <v>8922</v>
      </c>
      <c r="C52">
        <f>C51</f>
        <v>4</v>
      </c>
      <c r="D52">
        <f t="shared" ref="D52:N52" si="21">C52+D51</f>
        <v>10</v>
      </c>
      <c r="E52">
        <f t="shared" si="21"/>
        <v>16</v>
      </c>
      <c r="F52">
        <f t="shared" si="21"/>
        <v>22</v>
      </c>
      <c r="G52">
        <f t="shared" si="21"/>
        <v>28</v>
      </c>
      <c r="H52">
        <f t="shared" si="21"/>
        <v>34</v>
      </c>
      <c r="I52">
        <f t="shared" si="21"/>
        <v>40</v>
      </c>
      <c r="J52">
        <f t="shared" si="21"/>
        <v>45</v>
      </c>
      <c r="K52">
        <f t="shared" si="21"/>
        <v>49</v>
      </c>
      <c r="L52">
        <f t="shared" si="21"/>
        <v>53</v>
      </c>
      <c r="M52">
        <f t="shared" si="21"/>
        <v>57</v>
      </c>
      <c r="N52">
        <f t="shared" si="21"/>
        <v>61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A13" workbookViewId="0">
      <selection activeCell="C26" sqref="C26:N26"/>
    </sheetView>
  </sheetViews>
  <sheetFormatPr defaultColWidth="9" defaultRowHeight="14"/>
  <cols>
    <col min="2" max="2" width="23.3727272727273" customWidth="1"/>
    <col min="3" max="14" width="12.8181818181818"/>
  </cols>
  <sheetData>
    <row r="1" spans="1:14">
      <c r="A1" s="3" t="s">
        <v>8884</v>
      </c>
      <c r="B1" s="20" t="s">
        <v>8885</v>
      </c>
      <c r="C1" s="9" t="s">
        <v>760</v>
      </c>
      <c r="D1" s="9" t="s">
        <v>761</v>
      </c>
      <c r="E1" s="9" t="s">
        <v>762</v>
      </c>
      <c r="F1" s="9" t="s">
        <v>763</v>
      </c>
      <c r="G1" s="9" t="s">
        <v>764</v>
      </c>
      <c r="H1" s="9" t="s">
        <v>765</v>
      </c>
      <c r="I1" s="9" t="s">
        <v>766</v>
      </c>
      <c r="J1" s="9" t="s">
        <v>767</v>
      </c>
      <c r="K1" s="9" t="s">
        <v>768</v>
      </c>
      <c r="L1" s="9" t="s">
        <v>769</v>
      </c>
      <c r="M1" s="9" t="s">
        <v>770</v>
      </c>
      <c r="N1" s="9" t="s">
        <v>771</v>
      </c>
    </row>
    <row r="2" spans="1:14">
      <c r="A2" s="14" t="s">
        <v>214</v>
      </c>
      <c r="B2" s="20" t="s">
        <v>8886</v>
      </c>
      <c r="C2" s="36">
        <f>'2 过程管理表单'!Z5-SUMIFS('2 过程管理表单'!Z:Z,'2 过程管理表单'!D:D,"自有人员")</f>
        <v>245156.530489435</v>
      </c>
      <c r="D2" s="36">
        <f>'2 过程管理表单'!AC5-SUMIFS('2 过程管理表单'!AC:AC,'2 过程管理表单'!D:D,"自有人员")</f>
        <v>295998.509255631</v>
      </c>
      <c r="E2" s="36">
        <f>'2 过程管理表单'!AF5-SUMIFS('2 过程管理表单'!AF:AF,'2 过程管理表单'!D:D,"自有人员")</f>
        <v>279773.563685031</v>
      </c>
      <c r="F2" s="36">
        <f>'2 过程管理表单'!AI5-SUMIFS('2 过程管理表单'!AI:AI,'2 过程管理表单'!D:D,"自有人员")</f>
        <v>242874.793775719</v>
      </c>
      <c r="G2" s="36">
        <f>'2 过程管理表单'!AL5-SUMIFS('2 过程管理表单'!AL:AL,'2 过程管理表单'!D:D,"自有人员")</f>
        <v>202124.662691531</v>
      </c>
      <c r="H2" s="36">
        <f>'2 过程管理表单'!AO5-SUMIFS('2 过程管理表单'!AO:AO,'2 过程管理表单'!D:D,"自有人员")</f>
        <v>195354.905007513</v>
      </c>
      <c r="I2" s="36">
        <f>'2 过程管理表单'!AR5-SUMIFS('2 过程管理表单'!AR:AR,'2 过程管理表单'!D:D,"自有人员")</f>
        <v>193132.877881101</v>
      </c>
      <c r="J2" s="36">
        <f>'2 过程管理表单'!AU5-SUMIFS('2 过程管理表单'!AU:AU,'2 过程管理表单'!D:D,"自有人员")</f>
        <v>199210.960546655</v>
      </c>
      <c r="K2" s="36">
        <f>'2 过程管理表单'!AX5-SUMIFS('2 过程管理表单'!AX:AX,'2 过程管理表单'!D:D,"自有人员")</f>
        <v>100523.903754828</v>
      </c>
      <c r="L2" s="36">
        <f>'2 过程管理表单'!BA5-SUMIFS('2 过程管理表单'!BA:BA,'2 过程管理表单'!D:D,"自有人员")</f>
        <v>76865.9513959704</v>
      </c>
      <c r="M2" s="36">
        <f>'2 过程管理表单'!BD5-SUMIFS('2 过程管理表单'!BD:BD,'2 过程管理表单'!D:D,"自有人员")</f>
        <v>74386.4045767456</v>
      </c>
      <c r="N2" s="36">
        <f>'2 过程管理表单'!BG5-SUMIFS('2 过程管理表单'!BG:BG,'2 过程管理表单'!D:D,"自有人员")</f>
        <v>65179.3760535046</v>
      </c>
    </row>
    <row r="3" spans="1:14">
      <c r="A3" s="14" t="s">
        <v>214</v>
      </c>
      <c r="B3" s="20" t="s">
        <v>8887</v>
      </c>
      <c r="C3">
        <f t="shared" ref="C3:C7" si="0">C2</f>
        <v>245156.530489435</v>
      </c>
      <c r="D3">
        <f t="shared" ref="D3:N3" si="1">C3+D2</f>
        <v>541155.039745066</v>
      </c>
      <c r="E3">
        <f t="shared" si="1"/>
        <v>820928.603430097</v>
      </c>
      <c r="F3">
        <f t="shared" si="1"/>
        <v>1063803.39720582</v>
      </c>
      <c r="G3">
        <f t="shared" si="1"/>
        <v>1265928.05989735</v>
      </c>
      <c r="H3">
        <f t="shared" si="1"/>
        <v>1461282.96490486</v>
      </c>
      <c r="I3">
        <f t="shared" si="1"/>
        <v>1654415.84278596</v>
      </c>
      <c r="J3">
        <f t="shared" si="1"/>
        <v>1853626.80333262</v>
      </c>
      <c r="K3">
        <f t="shared" si="1"/>
        <v>1954150.70708744</v>
      </c>
      <c r="L3">
        <f t="shared" si="1"/>
        <v>2031016.65848341</v>
      </c>
      <c r="M3">
        <f t="shared" si="1"/>
        <v>2105403.06306016</v>
      </c>
      <c r="N3">
        <f t="shared" si="1"/>
        <v>2170582.43911366</v>
      </c>
    </row>
    <row r="4" spans="1:14">
      <c r="A4" s="14" t="s">
        <v>214</v>
      </c>
      <c r="B4" s="20" t="s">
        <v>8888</v>
      </c>
      <c r="C4" s="36">
        <f>'2 过程管理表单'!X5-SUMIFS('2 过程管理表单'!X:X,'2 过程管理表单'!D:D,"自有人员")</f>
        <v>158495.870719776</v>
      </c>
      <c r="D4" s="36">
        <f>'2 过程管理表单'!AA5-SUMIFS('2 过程管理表单'!AA:AA,'2 过程管理表单'!D:D,"自有人员")</f>
        <v>158495.870719776</v>
      </c>
      <c r="E4" s="36">
        <f>'2 过程管理表单'!AD5-SUMIFS('2 过程管理表单'!AD:AD,'2 过程管理表单'!D:D,"自有人员")</f>
        <v>158495.870719776</v>
      </c>
      <c r="F4" s="36">
        <f>'2 过程管理表单'!AG5-SUMIFS('2 过程管理表单'!AG:AG,'2 过程管理表单'!D:D,"自有人员")</f>
        <v>158495.870719776</v>
      </c>
      <c r="G4" s="36">
        <f>'2 过程管理表单'!AJ5-SUMIFS('2 过程管理表单'!AJ:AJ,'2 过程管理表单'!D:D,"自有人员")</f>
        <v>158495.870719776</v>
      </c>
      <c r="H4" s="36">
        <f>'2 过程管理表单'!AM5-SUMIFS('2 过程管理表单'!AM:AM,'2 过程管理表单'!D:D,"自有人员")</f>
        <v>158495.870719776</v>
      </c>
      <c r="I4" s="36">
        <f>'2 过程管理表单'!AP5-SUMIFS('2 过程管理表单'!AP:AP,'2 过程管理表单'!D:D,"自有人员")</f>
        <v>158495.870719776</v>
      </c>
      <c r="J4" s="36">
        <f>'2 过程管理表单'!AS5-SUMIFS('2 过程管理表单'!AS:AS,'2 过程管理表单'!D:D,"自有人员")</f>
        <v>158495.870719776</v>
      </c>
      <c r="K4" s="36">
        <f>'2 过程管理表单'!AV5-SUMIFS('2 过程管理表单'!AV:AV,'2 过程管理表单'!D:D,"自有人员")</f>
        <v>158495.870719776</v>
      </c>
      <c r="L4" s="36">
        <f>'2 过程管理表单'!AY5-SUMIFS('2 过程管理表单'!AY:AY,'2 过程管理表单'!D:D,"自有人员")</f>
        <v>158495.870719776</v>
      </c>
      <c r="M4" s="36">
        <f>'2 过程管理表单'!BB5-SUMIFS('2 过程管理表单'!BB:BB,'2 过程管理表单'!D:D,"自有人员")</f>
        <v>158495.870719776</v>
      </c>
      <c r="N4" s="36">
        <f>'2 过程管理表单'!BE5-SUMIFS('2 过程管理表单'!BE:BE,'2 过程管理表单'!D:D,"自有人员")</f>
        <v>158495.870719776</v>
      </c>
    </row>
    <row r="5" spans="1:14">
      <c r="A5" s="14" t="s">
        <v>214</v>
      </c>
      <c r="B5" s="20" t="s">
        <v>8889</v>
      </c>
      <c r="C5">
        <f t="shared" si="0"/>
        <v>158495.870719776</v>
      </c>
      <c r="D5">
        <f t="shared" ref="D5:N5" si="2">C5+D4</f>
        <v>316991.741439552</v>
      </c>
      <c r="E5">
        <f t="shared" si="2"/>
        <v>475487.612159328</v>
      </c>
      <c r="F5">
        <f t="shared" si="2"/>
        <v>633983.482879104</v>
      </c>
      <c r="G5">
        <f t="shared" si="2"/>
        <v>792479.35359888</v>
      </c>
      <c r="H5">
        <f t="shared" si="2"/>
        <v>950975.224318656</v>
      </c>
      <c r="I5">
        <f t="shared" si="2"/>
        <v>1109471.09503843</v>
      </c>
      <c r="J5">
        <f t="shared" si="2"/>
        <v>1267966.96575821</v>
      </c>
      <c r="K5">
        <f t="shared" si="2"/>
        <v>1426462.83647798</v>
      </c>
      <c r="L5">
        <f t="shared" si="2"/>
        <v>1584958.70719776</v>
      </c>
      <c r="M5">
        <f t="shared" si="2"/>
        <v>1743454.57791754</v>
      </c>
      <c r="N5">
        <f t="shared" si="2"/>
        <v>1901950.44863731</v>
      </c>
    </row>
    <row r="6" spans="1:14">
      <c r="A6" s="14" t="s">
        <v>9</v>
      </c>
      <c r="B6" s="37" t="s">
        <v>8890</v>
      </c>
      <c r="C6">
        <f>'2 过程管理表单'!Z519</f>
        <v>23146</v>
      </c>
      <c r="D6">
        <f>'2 过程管理表单'!AC519</f>
        <v>13993.55</v>
      </c>
      <c r="E6">
        <f>'2 过程管理表单'!AF519</f>
        <v>10266.15</v>
      </c>
      <c r="F6">
        <f>'2 过程管理表单'!AI519</f>
        <v>21398.86</v>
      </c>
      <c r="G6">
        <f>'2 过程管理表单'!AL519</f>
        <v>7633.89</v>
      </c>
      <c r="H6">
        <f>'2 过程管理表单'!AO519</f>
        <v>69628.28</v>
      </c>
      <c r="I6">
        <f>'2 过程管理表单'!AR519</f>
        <v>19202.09</v>
      </c>
      <c r="J6">
        <f>'2 过程管理表单'!AU519</f>
        <v>11957.64</v>
      </c>
      <c r="K6">
        <f>'2 过程管理表单'!AX519</f>
        <v>0</v>
      </c>
      <c r="L6">
        <f>'2 过程管理表单'!BA519</f>
        <v>0</v>
      </c>
      <c r="M6">
        <f>'2 过程管理表单'!BD519</f>
        <v>0</v>
      </c>
      <c r="N6">
        <f>'2 过程管理表单'!BG519</f>
        <v>0</v>
      </c>
    </row>
    <row r="7" spans="1:14">
      <c r="A7" s="14" t="s">
        <v>9</v>
      </c>
      <c r="B7" s="37" t="s">
        <v>8891</v>
      </c>
      <c r="C7">
        <f t="shared" si="0"/>
        <v>23146</v>
      </c>
      <c r="D7">
        <f t="shared" ref="D7:N7" si="3">C7+D6</f>
        <v>37139.55</v>
      </c>
      <c r="E7">
        <f t="shared" si="3"/>
        <v>47405.7</v>
      </c>
      <c r="F7">
        <f t="shared" si="3"/>
        <v>68804.56</v>
      </c>
      <c r="G7">
        <f t="shared" si="3"/>
        <v>76438.45</v>
      </c>
      <c r="H7">
        <f t="shared" si="3"/>
        <v>146066.73</v>
      </c>
      <c r="I7">
        <f t="shared" si="3"/>
        <v>165268.82</v>
      </c>
      <c r="J7">
        <f t="shared" si="3"/>
        <v>177226.46</v>
      </c>
      <c r="K7">
        <f t="shared" si="3"/>
        <v>177226.46</v>
      </c>
      <c r="L7">
        <f t="shared" si="3"/>
        <v>177226.46</v>
      </c>
      <c r="M7">
        <f t="shared" si="3"/>
        <v>177226.46</v>
      </c>
      <c r="N7">
        <f t="shared" si="3"/>
        <v>177226.46</v>
      </c>
    </row>
    <row r="8" spans="1:14">
      <c r="A8" s="14" t="s">
        <v>9</v>
      </c>
      <c r="B8" s="20" t="s">
        <v>8892</v>
      </c>
      <c r="C8">
        <f>'2 过程管理表单'!X519</f>
        <v>34882.1474926254</v>
      </c>
      <c r="D8">
        <f>'2 过程管理表单'!AA519</f>
        <v>34882.1474926254</v>
      </c>
      <c r="E8">
        <f>'2 过程管理表单'!AD519</f>
        <v>34882.1474926254</v>
      </c>
      <c r="F8">
        <f>'2 过程管理表单'!AG519</f>
        <v>34882.1474926254</v>
      </c>
      <c r="G8">
        <f>'2 过程管理表单'!AJ519</f>
        <v>34882.1474926254</v>
      </c>
      <c r="H8">
        <f>'2 过程管理表单'!AM519</f>
        <v>34882.1474926254</v>
      </c>
      <c r="I8">
        <f>'2 过程管理表单'!AP519</f>
        <v>34882.1474926254</v>
      </c>
      <c r="J8">
        <f>'2 过程管理表单'!AS519</f>
        <v>34882.1474926254</v>
      </c>
      <c r="K8">
        <f>'2 过程管理表单'!AV519</f>
        <v>34882.1474926254</v>
      </c>
      <c r="L8">
        <f>'2 过程管理表单'!AY519</f>
        <v>34882.1474926254</v>
      </c>
      <c r="M8">
        <f>'2 过程管理表单'!BB519</f>
        <v>34882.1474926254</v>
      </c>
      <c r="N8">
        <f>'2 过程管理表单'!BE519</f>
        <v>34882.1474926254</v>
      </c>
    </row>
    <row r="9" spans="1:14">
      <c r="A9" s="14" t="s">
        <v>9</v>
      </c>
      <c r="B9" s="20" t="s">
        <v>8893</v>
      </c>
      <c r="C9">
        <f t="shared" ref="C9:C13" si="4">C8</f>
        <v>34882.1474926254</v>
      </c>
      <c r="D9">
        <f t="shared" ref="D9:N9" si="5">C9+D8</f>
        <v>69764.2949852508</v>
      </c>
      <c r="E9">
        <f t="shared" si="5"/>
        <v>104646.442477876</v>
      </c>
      <c r="F9">
        <f t="shared" si="5"/>
        <v>139528.589970502</v>
      </c>
      <c r="G9">
        <f t="shared" si="5"/>
        <v>174410.737463127</v>
      </c>
      <c r="H9">
        <f t="shared" si="5"/>
        <v>209292.884955752</v>
      </c>
      <c r="I9">
        <f t="shared" si="5"/>
        <v>244175.032448378</v>
      </c>
      <c r="J9">
        <f t="shared" si="5"/>
        <v>279057.179941003</v>
      </c>
      <c r="K9">
        <f t="shared" si="5"/>
        <v>313939.327433628</v>
      </c>
      <c r="L9">
        <f t="shared" si="5"/>
        <v>348821.474926254</v>
      </c>
      <c r="M9">
        <f t="shared" si="5"/>
        <v>383703.622418879</v>
      </c>
      <c r="N9">
        <f t="shared" si="5"/>
        <v>418585.769911505</v>
      </c>
    </row>
    <row r="10" spans="1:14">
      <c r="A10" s="14" t="s">
        <v>64</v>
      </c>
      <c r="B10" s="20" t="s">
        <v>8894</v>
      </c>
      <c r="C10">
        <f>'2 过程管理表单'!Z547</f>
        <v>13740.6128995558</v>
      </c>
      <c r="D10">
        <f>'2 过程管理表单'!AC547</f>
        <v>11999.3792876712</v>
      </c>
      <c r="E10">
        <f>'2 过程管理表单'!AF547</f>
        <v>13285.0270684931</v>
      </c>
      <c r="F10">
        <f>'2 过程管理表单'!AI547</f>
        <v>12745.9298630137</v>
      </c>
      <c r="G10">
        <f>'2 过程管理表单'!AL547</f>
        <v>11745.0955616438</v>
      </c>
      <c r="H10">
        <f>'2 过程管理表单'!AO547</f>
        <v>9575.46410958904</v>
      </c>
      <c r="I10">
        <f>'2 过程管理表单'!AR547</f>
        <v>10957.4099519425</v>
      </c>
      <c r="J10">
        <f>'2 过程管理表单'!AU547</f>
        <v>15549.9438055244</v>
      </c>
      <c r="K10">
        <f>'2 过程管理表单'!AX547</f>
        <v>14637.373810914</v>
      </c>
      <c r="L10">
        <f>'2 过程管理表单'!BA547</f>
        <v>15125.2862712778</v>
      </c>
      <c r="M10">
        <f>'2 过程管理表单'!BD547</f>
        <v>14637.373810914</v>
      </c>
      <c r="N10">
        <f>'2 过程管理表单'!BG547</f>
        <v>13607.5194767572</v>
      </c>
    </row>
    <row r="11" spans="1:14">
      <c r="A11" s="14" t="s">
        <v>64</v>
      </c>
      <c r="B11" s="20" t="s">
        <v>8895</v>
      </c>
      <c r="C11">
        <f t="shared" si="4"/>
        <v>13740.6128995558</v>
      </c>
      <c r="D11">
        <f t="shared" ref="D11:N11" si="6">C11+D10</f>
        <v>25739.992187227</v>
      </c>
      <c r="E11">
        <f t="shared" si="6"/>
        <v>39025.0192557202</v>
      </c>
      <c r="F11">
        <f t="shared" si="6"/>
        <v>51770.9491187339</v>
      </c>
      <c r="G11">
        <f t="shared" si="6"/>
        <v>63516.0446803777</v>
      </c>
      <c r="H11">
        <f t="shared" si="6"/>
        <v>73091.5087899668</v>
      </c>
      <c r="I11">
        <f t="shared" si="6"/>
        <v>84048.9187419093</v>
      </c>
      <c r="J11">
        <f t="shared" si="6"/>
        <v>99598.8625474336</v>
      </c>
      <c r="K11">
        <f t="shared" si="6"/>
        <v>114236.236358348</v>
      </c>
      <c r="L11">
        <f t="shared" si="6"/>
        <v>129361.522629625</v>
      </c>
      <c r="M11">
        <f t="shared" si="6"/>
        <v>143998.896440539</v>
      </c>
      <c r="N11">
        <f t="shared" si="6"/>
        <v>157606.415917297</v>
      </c>
    </row>
    <row r="12" spans="1:14">
      <c r="A12" s="14" t="s">
        <v>64</v>
      </c>
      <c r="B12" s="20" t="s">
        <v>8896</v>
      </c>
      <c r="C12">
        <f>'2 过程管理表单'!X547</f>
        <v>32106.6666666667</v>
      </c>
      <c r="D12">
        <f>'2 过程管理表单'!AA547</f>
        <v>32106.6666666667</v>
      </c>
      <c r="E12">
        <f>'2 过程管理表单'!AD547</f>
        <v>32106.6666666667</v>
      </c>
      <c r="F12">
        <f>'2 过程管理表单'!AG547</f>
        <v>32106.6666666667</v>
      </c>
      <c r="G12">
        <f>'2 过程管理表单'!AJ547</f>
        <v>32106.6666666667</v>
      </c>
      <c r="H12">
        <f>'2 过程管理表单'!AM547</f>
        <v>32106.6666666667</v>
      </c>
      <c r="I12">
        <f>'2 过程管理表单'!AP547</f>
        <v>32106.6666666667</v>
      </c>
      <c r="J12">
        <f>'2 过程管理表单'!AS547</f>
        <v>32106.6666666667</v>
      </c>
      <c r="K12">
        <f>'2 过程管理表单'!AV547</f>
        <v>32106.6666666667</v>
      </c>
      <c r="L12">
        <f>'2 过程管理表单'!AY547</f>
        <v>32106.6666666667</v>
      </c>
      <c r="M12">
        <f>'2 过程管理表单'!BB547</f>
        <v>32106.6666666667</v>
      </c>
      <c r="N12">
        <f>'2 过程管理表单'!BE547</f>
        <v>32106.6666666667</v>
      </c>
    </row>
    <row r="13" spans="1:14">
      <c r="A13" s="14" t="s">
        <v>64</v>
      </c>
      <c r="B13" s="20" t="s">
        <v>8897</v>
      </c>
      <c r="C13">
        <f t="shared" si="4"/>
        <v>32106.6666666667</v>
      </c>
      <c r="D13">
        <f t="shared" ref="D13:N13" si="7">C13+D12</f>
        <v>64213.3333333333</v>
      </c>
      <c r="E13">
        <f t="shared" si="7"/>
        <v>96320</v>
      </c>
      <c r="F13">
        <f t="shared" si="7"/>
        <v>128426.666666667</v>
      </c>
      <c r="G13">
        <f t="shared" si="7"/>
        <v>160533.333333333</v>
      </c>
      <c r="H13">
        <f t="shared" si="7"/>
        <v>192640</v>
      </c>
      <c r="I13">
        <f t="shared" si="7"/>
        <v>224746.666666667</v>
      </c>
      <c r="J13">
        <f t="shared" si="7"/>
        <v>256853.333333333</v>
      </c>
      <c r="K13">
        <f t="shared" si="7"/>
        <v>288960</v>
      </c>
      <c r="L13">
        <f t="shared" si="7"/>
        <v>321066.666666667</v>
      </c>
      <c r="M13">
        <f t="shared" si="7"/>
        <v>353173.333333333</v>
      </c>
      <c r="N13">
        <f t="shared" si="7"/>
        <v>385280</v>
      </c>
    </row>
    <row r="14" spans="1:14">
      <c r="A14" s="14" t="s">
        <v>215</v>
      </c>
      <c r="B14" s="20" t="s">
        <v>8898</v>
      </c>
      <c r="C14">
        <f>'2 过程管理表单'!Z630</f>
        <v>706872</v>
      </c>
      <c r="D14">
        <f>'2 过程管理表单'!AC630</f>
        <v>0</v>
      </c>
      <c r="E14">
        <f>'2 过程管理表单'!AF630</f>
        <v>0</v>
      </c>
      <c r="F14">
        <f>'2 过程管理表单'!AI630</f>
        <v>714515.58</v>
      </c>
      <c r="G14">
        <f>'2 过程管理表单'!AL630</f>
        <v>0</v>
      </c>
      <c r="H14">
        <f>'2 过程管理表单'!AO630</f>
        <v>580376.45</v>
      </c>
      <c r="I14">
        <f>'2 过程管理表单'!AR630</f>
        <v>915288.12</v>
      </c>
      <c r="J14">
        <f>'2 过程管理表单'!AU630</f>
        <v>1076636.91</v>
      </c>
      <c r="K14">
        <f>'2 过程管理表单'!AX630</f>
        <v>0</v>
      </c>
      <c r="L14">
        <f>'2 过程管理表单'!BA630</f>
        <v>0</v>
      </c>
      <c r="M14">
        <f>'2 过程管理表单'!BD630</f>
        <v>0</v>
      </c>
      <c r="N14">
        <f>'2 过程管理表单'!BG630</f>
        <v>0</v>
      </c>
    </row>
    <row r="15" spans="1:14">
      <c r="A15" s="14" t="s">
        <v>215</v>
      </c>
      <c r="B15" s="20" t="s">
        <v>8899</v>
      </c>
      <c r="C15">
        <f t="shared" ref="C15:C19" si="8">C14</f>
        <v>706872</v>
      </c>
      <c r="D15">
        <f t="shared" ref="D15:N15" si="9">C15+D14</f>
        <v>706872</v>
      </c>
      <c r="E15">
        <f t="shared" si="9"/>
        <v>706872</v>
      </c>
      <c r="F15">
        <f t="shared" si="9"/>
        <v>1421387.58</v>
      </c>
      <c r="G15">
        <f t="shared" si="9"/>
        <v>1421387.58</v>
      </c>
      <c r="H15">
        <f t="shared" si="9"/>
        <v>2001764.03</v>
      </c>
      <c r="I15">
        <f t="shared" si="9"/>
        <v>2917052.15</v>
      </c>
      <c r="J15">
        <f t="shared" si="9"/>
        <v>3993689.06</v>
      </c>
      <c r="K15">
        <f t="shared" si="9"/>
        <v>3993689.06</v>
      </c>
      <c r="L15">
        <f t="shared" si="9"/>
        <v>3993689.06</v>
      </c>
      <c r="M15">
        <f t="shared" si="9"/>
        <v>3993689.06</v>
      </c>
      <c r="N15">
        <f t="shared" si="9"/>
        <v>3993689.06</v>
      </c>
    </row>
    <row r="16" spans="1:14">
      <c r="A16" s="14" t="s">
        <v>215</v>
      </c>
      <c r="B16" s="20" t="s">
        <v>8900</v>
      </c>
      <c r="C16">
        <f>'2 过程管理表单'!X630</f>
        <v>176586.02850796</v>
      </c>
      <c r="D16">
        <f>'2 过程管理表单'!AA630</f>
        <v>176586.02850796</v>
      </c>
      <c r="E16">
        <f>'2 过程管理表单'!AD630</f>
        <v>176586.02850796</v>
      </c>
      <c r="F16">
        <f>'2 过程管理表单'!AG630</f>
        <v>176586.02850796</v>
      </c>
      <c r="G16">
        <f>'2 过程管理表单'!AJ630</f>
        <v>176586.02850796</v>
      </c>
      <c r="H16">
        <f>'2 过程管理表单'!AM630</f>
        <v>176586.02850796</v>
      </c>
      <c r="I16">
        <f>'2 过程管理表单'!AP630</f>
        <v>176586.02850796</v>
      </c>
      <c r="J16">
        <f>'2 过程管理表单'!AS630</f>
        <v>176586.02850796</v>
      </c>
      <c r="K16">
        <f>'2 过程管理表单'!AV630</f>
        <v>176586.02850796</v>
      </c>
      <c r="L16">
        <f>'2 过程管理表单'!AY630</f>
        <v>176586.02850796</v>
      </c>
      <c r="M16">
        <f>'2 过程管理表单'!BB630</f>
        <v>176586.02850796</v>
      </c>
      <c r="N16" s="9">
        <f>'2 过程管理表单'!BE630</f>
        <v>176586.02850796</v>
      </c>
    </row>
    <row r="17" spans="1:14">
      <c r="A17" s="14" t="s">
        <v>215</v>
      </c>
      <c r="B17" s="20" t="s">
        <v>8901</v>
      </c>
      <c r="C17">
        <f t="shared" si="8"/>
        <v>176586.02850796</v>
      </c>
      <c r="D17">
        <f>表3_3[[#This Row],[1月]]+D16</f>
        <v>353172.057015921</v>
      </c>
      <c r="E17">
        <f>表3_3[[#This Row],[2月]]+E16</f>
        <v>529758.085523881</v>
      </c>
      <c r="F17">
        <f>表3_3[[#This Row],[3月]]+F16</f>
        <v>706344.114031842</v>
      </c>
      <c r="G17">
        <f>表3_3[[#This Row],[4月]]+G16</f>
        <v>882930.142539802</v>
      </c>
      <c r="H17">
        <f>表3_3[[#This Row],[5月]]+H16</f>
        <v>1059516.17104776</v>
      </c>
      <c r="I17">
        <f>表3_3[[#This Row],[6月]]+I16</f>
        <v>1236102.19955572</v>
      </c>
      <c r="J17">
        <f>表3_3[[#This Row],[7月]]+J16</f>
        <v>1412688.22806368</v>
      </c>
      <c r="K17">
        <f>表3_3[[#This Row],[8月]]+K16</f>
        <v>1589274.25657164</v>
      </c>
      <c r="L17">
        <f>表3_3[[#This Row],[9月]]+L16</f>
        <v>1765860.2850796</v>
      </c>
      <c r="M17">
        <f>表3_3[[#This Row],[10月]]+M16</f>
        <v>1942446.31358756</v>
      </c>
      <c r="N17">
        <f>表3_3[[#This Row],[11月]]+N16</f>
        <v>2119032.34209553</v>
      </c>
    </row>
    <row r="18" spans="1:14">
      <c r="A18" s="38" t="s">
        <v>216</v>
      </c>
      <c r="B18" s="20" t="s">
        <v>8902</v>
      </c>
      <c r="C18">
        <f>'2 过程管理表单'!Z636</f>
        <v>331246.66</v>
      </c>
      <c r="D18">
        <f>'2 过程管理表单'!AC636</f>
        <v>2367.19</v>
      </c>
      <c r="E18">
        <f>'2 过程管理表单'!AF636</f>
        <v>5720</v>
      </c>
      <c r="F18">
        <f>'2 过程管理表单'!AI636</f>
        <v>1801.69</v>
      </c>
      <c r="G18">
        <f>'2 过程管理表单'!AL636</f>
        <v>0</v>
      </c>
      <c r="H18">
        <f>'2 过程管理表单'!AO636</f>
        <v>2510.4</v>
      </c>
      <c r="I18">
        <f>'2 过程管理表单'!AR636</f>
        <v>1369.73</v>
      </c>
      <c r="J18">
        <f>'2 过程管理表单'!AU636</f>
        <v>2276.26</v>
      </c>
      <c r="K18">
        <f>'2 过程管理表单'!AX636</f>
        <v>0</v>
      </c>
      <c r="L18">
        <f>'2 过程管理表单'!BA636</f>
        <v>0</v>
      </c>
      <c r="M18">
        <f>'2 过程管理表单'!BD636</f>
        <v>0</v>
      </c>
      <c r="N18">
        <f>'2 过程管理表单'!BG636</f>
        <v>0</v>
      </c>
    </row>
    <row r="19" spans="1:14">
      <c r="A19" s="14" t="s">
        <v>216</v>
      </c>
      <c r="B19" s="20" t="s">
        <v>8903</v>
      </c>
      <c r="C19">
        <f t="shared" si="8"/>
        <v>331246.66</v>
      </c>
      <c r="D19">
        <f>表3_3[[#This Row],[1月]]+D18</f>
        <v>333613.85</v>
      </c>
      <c r="E19">
        <f>表3_3[[#This Row],[2月]]+E18</f>
        <v>339333.85</v>
      </c>
      <c r="F19">
        <f>表3_3[[#This Row],[3月]]+F18</f>
        <v>341135.54</v>
      </c>
      <c r="G19">
        <f>表3_3[[#This Row],[4月]]+G18</f>
        <v>341135.54</v>
      </c>
      <c r="H19">
        <f>表3_3[[#This Row],[5月]]+H18</f>
        <v>343645.94</v>
      </c>
      <c r="I19">
        <f>表3_3[[#This Row],[6月]]+I18</f>
        <v>345015.67</v>
      </c>
      <c r="J19">
        <f>表3_3[[#This Row],[7月]]+J18</f>
        <v>347291.93</v>
      </c>
      <c r="K19">
        <f>表3_3[[#This Row],[8月]]+K18</f>
        <v>347291.93</v>
      </c>
      <c r="L19">
        <f>表3_3[[#This Row],[9月]]+L18</f>
        <v>347291.93</v>
      </c>
      <c r="M19">
        <f>表3_3[[#This Row],[10月]]+M18</f>
        <v>347291.93</v>
      </c>
      <c r="N19">
        <f>表3_3[[#This Row],[11月]]+N18</f>
        <v>347291.93</v>
      </c>
    </row>
    <row r="20" spans="1:14">
      <c r="A20" s="14" t="s">
        <v>216</v>
      </c>
      <c r="B20" s="20" t="s">
        <v>8904</v>
      </c>
      <c r="C20">
        <f>'2 过程管理表单'!X636</f>
        <v>2994.33333333333</v>
      </c>
      <c r="D20">
        <f>'2 过程管理表单'!AA636</f>
        <v>2994.33333333333</v>
      </c>
      <c r="E20">
        <f>'2 过程管理表单'!AD636</f>
        <v>2994.33333333333</v>
      </c>
      <c r="F20">
        <f>'2 过程管理表单'!AG636</f>
        <v>2994.33333333333</v>
      </c>
      <c r="G20">
        <f>'2 过程管理表单'!AJ636</f>
        <v>2994.33333333333</v>
      </c>
      <c r="H20">
        <f>'2 过程管理表单'!AM636</f>
        <v>2994.33333333333</v>
      </c>
      <c r="I20">
        <f>'2 过程管理表单'!AP636</f>
        <v>2994.33333333333</v>
      </c>
      <c r="J20">
        <f>'2 过程管理表单'!AS636</f>
        <v>2994.33333333333</v>
      </c>
      <c r="K20">
        <f>'2 过程管理表单'!AV636</f>
        <v>2994.33333333333</v>
      </c>
      <c r="L20">
        <f>'2 过程管理表单'!AY636</f>
        <v>2994.33333333333</v>
      </c>
      <c r="M20">
        <f>'2 过程管理表单'!BB636</f>
        <v>2994.33333333333</v>
      </c>
      <c r="N20">
        <f>'2 过程管理表单'!BE636</f>
        <v>2994.33333333333</v>
      </c>
    </row>
    <row r="21" spans="1:14">
      <c r="A21" s="14" t="s">
        <v>216</v>
      </c>
      <c r="B21" s="20" t="s">
        <v>8905</v>
      </c>
      <c r="C21">
        <f t="shared" ref="C21:C25" si="10">C20</f>
        <v>2994.33333333333</v>
      </c>
      <c r="D21">
        <f>表3_3[[#This Row],[1月]]+D20</f>
        <v>5988.66666666667</v>
      </c>
      <c r="E21">
        <f>表3_3[[#This Row],[2月]]+E20</f>
        <v>8983</v>
      </c>
      <c r="F21">
        <f>表3_3[[#This Row],[3月]]+F20</f>
        <v>11977.3333333333</v>
      </c>
      <c r="G21">
        <f>表3_3[[#This Row],[4月]]+G20</f>
        <v>14971.6666666667</v>
      </c>
      <c r="H21">
        <f>表3_3[[#This Row],[5月]]+H20</f>
        <v>17966</v>
      </c>
      <c r="I21">
        <f>表3_3[[#This Row],[6月]]+I20</f>
        <v>20960.3333333333</v>
      </c>
      <c r="J21">
        <f>表3_3[[#This Row],[7月]]+J20</f>
        <v>23954.6666666667</v>
      </c>
      <c r="K21">
        <f>表3_3[[#This Row],[8月]]+K20</f>
        <v>26949</v>
      </c>
      <c r="L21">
        <f>表3_3[[#This Row],[9月]]+L20</f>
        <v>29943.3333333333</v>
      </c>
      <c r="M21">
        <f>表3_3[[#This Row],[10月]]+M20</f>
        <v>32937.6666666667</v>
      </c>
      <c r="N21">
        <f>表3_3[[#This Row],[11月]]+N20</f>
        <v>35932</v>
      </c>
    </row>
    <row r="22" spans="1:14">
      <c r="A22" s="14" t="s">
        <v>217</v>
      </c>
      <c r="B22" s="20" t="s">
        <v>8906</v>
      </c>
      <c r="C22">
        <f>'2 过程管理表单'!Z649</f>
        <v>3397.49043835616</v>
      </c>
      <c r="D22">
        <f>'2 过程管理表单'!AC649</f>
        <v>3068.70104109589</v>
      </c>
      <c r="E22">
        <f>'2 过程管理表单'!AF649</f>
        <v>3397.49043835616</v>
      </c>
      <c r="F22">
        <f>'2 过程管理表单'!AI649</f>
        <v>6314.81397260274</v>
      </c>
      <c r="G22">
        <f>'2 过程管理表单'!AL649</f>
        <v>1582.34917808219</v>
      </c>
      <c r="H22">
        <f>'2 过程管理表单'!AO649</f>
        <v>636.986301369863</v>
      </c>
      <c r="I22">
        <f>'2 过程管理表单'!AR649</f>
        <v>10344.6591780822</v>
      </c>
      <c r="J22">
        <f>'2 过程管理表单'!AU649</f>
        <v>658.219178082192</v>
      </c>
      <c r="K22">
        <f>'2 过程管理表单'!AX649</f>
        <v>2630.63424657534</v>
      </c>
      <c r="L22">
        <f>'2 过程管理表单'!BA649</f>
        <v>2718.32205479452</v>
      </c>
      <c r="M22">
        <f>'2 过程管理表单'!BD649</f>
        <v>2630.63424657534</v>
      </c>
      <c r="N22">
        <f>'2 过程管理表单'!BG649</f>
        <v>2718.32205479452</v>
      </c>
    </row>
    <row r="23" spans="1:14">
      <c r="A23" s="14" t="s">
        <v>217</v>
      </c>
      <c r="B23" s="20" t="s">
        <v>8907</v>
      </c>
      <c r="C23">
        <f t="shared" si="10"/>
        <v>3397.49043835616</v>
      </c>
      <c r="D23">
        <f>表3_3[[#This Row],[1月]]+D22</f>
        <v>6466.19147945205</v>
      </c>
      <c r="E23">
        <f>表3_3[[#This Row],[2月]]+E22</f>
        <v>9863.68191780822</v>
      </c>
      <c r="F23">
        <f>表3_3[[#This Row],[3月]]+F22</f>
        <v>16178.495890411</v>
      </c>
      <c r="G23">
        <f>表3_3[[#This Row],[4月]]+G22</f>
        <v>17760.8450684932</v>
      </c>
      <c r="H23">
        <f>表3_3[[#This Row],[5月]]+H22</f>
        <v>18397.831369863</v>
      </c>
      <c r="I23">
        <f>表3_3[[#This Row],[6月]]+I22</f>
        <v>28742.4905479452</v>
      </c>
      <c r="J23">
        <f>表3_3[[#This Row],[7月]]+J22</f>
        <v>29400.7097260274</v>
      </c>
      <c r="K23">
        <f>表3_3[[#This Row],[8月]]+K22</f>
        <v>32031.3439726027</v>
      </c>
      <c r="L23">
        <f>表3_3[[#This Row],[9月]]+L22</f>
        <v>34749.6660273973</v>
      </c>
      <c r="M23">
        <f>表3_3[[#This Row],[10月]]+M22</f>
        <v>37380.3002739726</v>
      </c>
      <c r="N23">
        <f>表3_3[[#This Row],[11月]]+N22</f>
        <v>40098.6223287671</v>
      </c>
    </row>
    <row r="24" spans="1:14">
      <c r="A24" s="14" t="s">
        <v>217</v>
      </c>
      <c r="B24" s="20" t="s">
        <v>8908</v>
      </c>
      <c r="C24">
        <f>'2 过程管理表单'!X649</f>
        <v>22320.1344339623</v>
      </c>
      <c r="D24">
        <f>'2 过程管理表单'!AA649</f>
        <v>22320.1344339623</v>
      </c>
      <c r="E24">
        <f>'2 过程管理表单'!AD649</f>
        <v>22320.1344339623</v>
      </c>
      <c r="F24">
        <f>'2 过程管理表单'!AG649</f>
        <v>22320.1344339623</v>
      </c>
      <c r="G24">
        <f>'2 过程管理表单'!AJ649</f>
        <v>22320.1344339623</v>
      </c>
      <c r="H24">
        <f>'2 过程管理表单'!AM649</f>
        <v>22320.1344339623</v>
      </c>
      <c r="I24">
        <f>'2 过程管理表单'!AP649</f>
        <v>22320.1344339623</v>
      </c>
      <c r="J24">
        <f>'2 过程管理表单'!AS649</f>
        <v>22320.1344339623</v>
      </c>
      <c r="K24">
        <f>'2 过程管理表单'!AV649</f>
        <v>22320.1344339623</v>
      </c>
      <c r="L24">
        <f>'2 过程管理表单'!AY649</f>
        <v>22320.1344339623</v>
      </c>
      <c r="M24">
        <f>'2 过程管理表单'!BB649</f>
        <v>22320.1344339623</v>
      </c>
      <c r="N24">
        <f>'2 过程管理表单'!BE649</f>
        <v>22320.1344339623</v>
      </c>
    </row>
    <row r="25" spans="1:14">
      <c r="A25" s="14" t="s">
        <v>217</v>
      </c>
      <c r="B25" s="20" t="s">
        <v>8909</v>
      </c>
      <c r="C25">
        <f t="shared" si="10"/>
        <v>22320.1344339623</v>
      </c>
      <c r="D25">
        <f>表3_3[[#This Row],[1月]]+D24</f>
        <v>44640.2688679245</v>
      </c>
      <c r="E25">
        <f>表3_3[[#This Row],[2月]]+E24</f>
        <v>66960.4033018868</v>
      </c>
      <c r="F25">
        <f>表3_3[[#This Row],[3月]]+F24</f>
        <v>89280.5377358491</v>
      </c>
      <c r="G25">
        <f>表3_3[[#This Row],[4月]]+G24</f>
        <v>111600.672169811</v>
      </c>
      <c r="H25">
        <f>表3_3[[#This Row],[5月]]+H24</f>
        <v>133920.806603774</v>
      </c>
      <c r="I25">
        <f>表3_3[[#This Row],[6月]]+I24</f>
        <v>156240.941037736</v>
      </c>
      <c r="J25">
        <f>表3_3[[#This Row],[7月]]+J24</f>
        <v>178561.075471698</v>
      </c>
      <c r="K25">
        <f>表3_3[[#This Row],[8月]]+K24</f>
        <v>200881.20990566</v>
      </c>
      <c r="L25">
        <f>表3_3[[#This Row],[9月]]+L24</f>
        <v>223201.344339623</v>
      </c>
      <c r="M25">
        <f>表3_3[[#This Row],[10月]]+M24</f>
        <v>245521.478773585</v>
      </c>
      <c r="N25">
        <f>表3_3[[#This Row],[11月]]+N24</f>
        <v>267841.613207547</v>
      </c>
    </row>
    <row r="26" spans="1:14">
      <c r="A26" s="39" t="s">
        <v>8911</v>
      </c>
      <c r="B26" s="40" t="s">
        <v>8912</v>
      </c>
      <c r="C26" s="36">
        <f>'2 过程管理表单'!Z6-SUMIFS('2 过程管理表单'!Z:Z,'2 过程管理表单'!D:D,"自有人员")</f>
        <v>166609.27744834</v>
      </c>
      <c r="D26" s="36">
        <f>'2 过程管理表单'!AC6-SUMIFS('2 过程管理表单'!AC:AC,'2 过程管理表单'!D:D,"自有人员")</f>
        <v>225052.603283028</v>
      </c>
      <c r="E26" s="36">
        <f>'2 过程管理表单'!AF6-SUMIFS('2 过程管理表单'!AF:AF,'2 过程管理表单'!D:D,"自有人员")</f>
        <v>161102.900643936</v>
      </c>
      <c r="F26" s="36">
        <f>'2 过程管理表单'!AI6-SUMIFS('2 过程管理表单'!AI:AI,'2 过程管理表单'!D:D,"自有人员")</f>
        <v>166902.747748322</v>
      </c>
      <c r="G26" s="36">
        <f>'2 过程管理表单'!AL6-SUMIFS('2 过程管理表单'!AL:AL,'2 过程管理表单'!D:D,"自有人员")</f>
        <v>123791.437047695</v>
      </c>
      <c r="H26" s="36">
        <f>'2 过程管理表单'!AO6-SUMIFS('2 过程管理表单'!AO:AO,'2 过程管理表单'!D:D,"自有人员")</f>
        <v>119789.653500664</v>
      </c>
      <c r="I26" s="36">
        <f>'2 过程管理表单'!AR6-SUMIFS('2 过程管理表单'!AR:AR,'2 过程管理表单'!D:D,"自有人员")</f>
        <v>118531.53807854</v>
      </c>
      <c r="J26" s="36">
        <f>'2 过程管理表单'!AU6-SUMIFS('2 过程管理表单'!AU:AU,'2 过程管理表单'!D:D,"自有人员")</f>
        <v>125628.798826286</v>
      </c>
      <c r="K26" s="36">
        <f>'2 过程管理表单'!AX6-SUMIFS('2 过程管理表单'!AX:AX,'2 过程管理表单'!D:D,"自有人员")</f>
        <v>29315.3601544704</v>
      </c>
      <c r="L26" s="36">
        <f>'2 过程管理表单'!BA6-SUMIFS('2 过程管理表单'!BA:BA,'2 过程管理表单'!D:D,"自有人员")</f>
        <v>23732.578716697</v>
      </c>
      <c r="M26" s="36">
        <f>'2 过程管理表单'!BD6-SUMIFS('2 过程管理表单'!BD:BD,'2 过程管理表单'!D:D,"自有人员")</f>
        <v>22967.0116613197</v>
      </c>
      <c r="N26" s="36">
        <f>'2 过程管理表单'!BG6-SUMIFS('2 过程管理表单'!BG:BG,'2 过程管理表单'!D:D,"自有人员")</f>
        <v>23732.578716697</v>
      </c>
    </row>
    <row r="27" spans="1:14">
      <c r="A27" s="39" t="s">
        <v>8911</v>
      </c>
      <c r="B27" s="40" t="s">
        <v>8913</v>
      </c>
      <c r="C27">
        <f t="shared" ref="C27:C31" si="11">C26</f>
        <v>166609.27744834</v>
      </c>
      <c r="D27">
        <f>表3_3[[#This Row],[1月]]+D26</f>
        <v>924669.070731367</v>
      </c>
      <c r="E27">
        <f>表3_3[[#This Row],[2月]]+E26</f>
        <v>1770266.8713753</v>
      </c>
      <c r="F27">
        <f>表3_3[[#This Row],[3月]]+F26</f>
        <v>2518001.41912362</v>
      </c>
      <c r="G27">
        <f>表3_3[[#This Row],[4月]]+G26</f>
        <v>3266322.88617132</v>
      </c>
      <c r="H27">
        <f>表3_3[[#This Row],[5月]]+H26</f>
        <v>3916458.89967198</v>
      </c>
      <c r="I27">
        <f>表3_3[[#This Row],[6月]]+I26</f>
        <v>4744972.09775052</v>
      </c>
      <c r="J27">
        <f>表3_3[[#This Row],[7月]]+J26</f>
        <v>5536916.63657681</v>
      </c>
      <c r="K27">
        <f>表3_3[[#This Row],[8月]]+K26</f>
        <v>5566231.99673128</v>
      </c>
      <c r="L27">
        <f>表3_3[[#This Row],[9月]]+L26</f>
        <v>5589964.57544798</v>
      </c>
      <c r="M27">
        <f>表3_3[[#This Row],[10月]]+M26</f>
        <v>5612931.5871093</v>
      </c>
      <c r="N27">
        <f>表3_3[[#This Row],[11月]]+N26</f>
        <v>5636664.16582599</v>
      </c>
    </row>
    <row r="28" spans="1:14">
      <c r="A28" s="39" t="s">
        <v>8911</v>
      </c>
      <c r="B28" s="40" t="s">
        <v>8914</v>
      </c>
      <c r="C28" s="36">
        <f>'2 过程管理表单'!X6-SUMIFS('2 过程管理表单'!X:X,'2 过程管理表单'!D:D,"自有人员")</f>
        <v>109665.943396227</v>
      </c>
      <c r="D28" s="36">
        <f>'2 过程管理表单'!AA6-SUMIFS('2 过程管理表单'!AA:AA,'2 过程管理表单'!D:D,"自有人员")</f>
        <v>109665.943396226</v>
      </c>
      <c r="E28" s="36">
        <f>'2 过程管理表单'!AD6-SUMIFS('2 过程管理表单'!AD:AD,'2 过程管理表单'!D:D,"自有人员")</f>
        <v>109665.943396226</v>
      </c>
      <c r="F28" s="36">
        <f>'2 过程管理表单'!AG6-SUMIFS('2 过程管理表单'!AG:AG,'2 过程管理表单'!D:D,"自有人员")</f>
        <v>109665.943396226</v>
      </c>
      <c r="G28" s="36">
        <f>'2 过程管理表单'!AJ6-SUMIFS('2 过程管理表单'!AJ:AJ,'2 过程管理表单'!D:D,"自有人员")</f>
        <v>109665.943396226</v>
      </c>
      <c r="H28" s="36">
        <f>'2 过程管理表单'!AM6-SUMIFS('2 过程管理表单'!AM:AM,'2 过程管理表单'!D:D,"自有人员")</f>
        <v>109665.943396226</v>
      </c>
      <c r="I28" s="36">
        <f>'2 过程管理表单'!AP6-SUMIFS('2 过程管理表单'!AP:AP,'2 过程管理表单'!D:D,"自有人员")</f>
        <v>109665.943396226</v>
      </c>
      <c r="J28" s="36">
        <f>'2 过程管理表单'!AS6-SUMIFS('2 过程管理表单'!AS:AS,'2 过程管理表单'!D:D,"自有人员")</f>
        <v>109665.943396226</v>
      </c>
      <c r="K28" s="36">
        <f>'2 过程管理表单'!AV6-SUMIFS('2 过程管理表单'!AV:AV,'2 过程管理表单'!D:D,"自有人员")</f>
        <v>109665.943396226</v>
      </c>
      <c r="L28" s="36">
        <f>'2 过程管理表单'!AY6-SUMIFS('2 过程管理表单'!AY:AY,'2 过程管理表单'!D:D,"自有人员")</f>
        <v>109665.943396226</v>
      </c>
      <c r="M28" s="36">
        <f>'2 过程管理表单'!BB6-SUMIFS('2 过程管理表单'!BB:BB,'2 过程管理表单'!D:D,"自有人员")</f>
        <v>109665.943396226</v>
      </c>
      <c r="N28" s="36">
        <f>'2 过程管理表单'!BE6-SUMIFS('2 过程管理表单'!BE:BE,'2 过程管理表单'!D:D,"自有人员")</f>
        <v>109665.943396226</v>
      </c>
    </row>
    <row r="29" spans="1:14">
      <c r="A29" s="39" t="s">
        <v>8911</v>
      </c>
      <c r="B29" s="40" t="s">
        <v>8915</v>
      </c>
      <c r="C29">
        <f t="shared" si="11"/>
        <v>109665.943396227</v>
      </c>
      <c r="D29">
        <f>表3_3[[#This Row],[1月]]+D28</f>
        <v>925426.956023222</v>
      </c>
      <c r="E29">
        <f>表3_3[[#This Row],[2月]]+E28</f>
        <v>1627849.0039649</v>
      </c>
      <c r="F29">
        <f>表3_3[[#This Row],[3月]]+F28</f>
        <v>2330271.05190658</v>
      </c>
      <c r="G29">
        <f>表3_3[[#This Row],[4月]]+G28</f>
        <v>3032693.09984826</v>
      </c>
      <c r="H29">
        <f>表3_3[[#This Row],[5月]]+H28</f>
        <v>3735115.14778995</v>
      </c>
      <c r="I29">
        <f>表3_3[[#This Row],[6月]]+I28</f>
        <v>4437537.19573163</v>
      </c>
      <c r="J29">
        <f>表3_3[[#This Row],[7月]]+J28</f>
        <v>5139959.24367331</v>
      </c>
      <c r="K29">
        <f>表3_3[[#This Row],[8月]]+K28</f>
        <v>5842381.29161499</v>
      </c>
      <c r="L29">
        <f>表3_3[[#This Row],[9月]]+L28</f>
        <v>6544803.33955667</v>
      </c>
      <c r="M29">
        <f>表3_3[[#This Row],[10月]]+M28</f>
        <v>7247225.38749835</v>
      </c>
      <c r="N29">
        <f>表3_3[[#This Row],[11月]]+N28</f>
        <v>7949647.43544003</v>
      </c>
    </row>
    <row r="30" spans="1:14">
      <c r="A30" s="39" t="s">
        <v>8916</v>
      </c>
      <c r="B30" s="40" t="s">
        <v>8912</v>
      </c>
      <c r="C30">
        <f>'2 过程管理表单'!Z439</f>
        <v>2547.94520547945</v>
      </c>
      <c r="D30">
        <f>'2 过程管理表单'!AC439</f>
        <v>2301.3698630137</v>
      </c>
      <c r="E30" s="9">
        <f>'2 过程管理表单'!AF439</f>
        <v>2547.94520547945</v>
      </c>
      <c r="F30">
        <f>'2 过程管理表单'!AI439</f>
        <v>2465.75342465753</v>
      </c>
      <c r="G30">
        <f>'2 过程管理表单'!AL439</f>
        <v>2547.94520547945</v>
      </c>
      <c r="H30">
        <f>'2 过程管理表单'!AO439</f>
        <v>2224.65753424658</v>
      </c>
      <c r="I30" s="9">
        <f>'2 过程管理表单'!AR439</f>
        <v>2485.95030136986</v>
      </c>
      <c r="J30">
        <f>'2 过程管理表单'!AU439</f>
        <v>1466.77221917808</v>
      </c>
      <c r="K30">
        <f>'2 过程管理表单'!AX439</f>
        <v>1419.45698630137</v>
      </c>
      <c r="L30">
        <f>'2 过程管理表单'!BA439</f>
        <v>1466.77221917808</v>
      </c>
      <c r="M30">
        <f>'2 过程管理表单'!BD439</f>
        <v>1419.45698630137</v>
      </c>
      <c r="N30">
        <f>'2 过程管理表单'!BG439</f>
        <v>1466.77221917808</v>
      </c>
    </row>
    <row r="31" spans="1:14">
      <c r="A31" s="39" t="s">
        <v>8916</v>
      </c>
      <c r="B31" s="40" t="s">
        <v>8913</v>
      </c>
      <c r="C31">
        <f t="shared" si="11"/>
        <v>2547.94520547945</v>
      </c>
      <c r="D31">
        <f>表3_3[[#This Row],[1月]]+D30</f>
        <v>4849.31506849315</v>
      </c>
      <c r="E31">
        <f>表3_3[[#This Row],[2月]]+E30</f>
        <v>7397.2602739726</v>
      </c>
      <c r="F31">
        <f>表3_3[[#This Row],[3月]]+F30</f>
        <v>9863.01369863013</v>
      </c>
      <c r="G31">
        <f>表3_3[[#This Row],[4月]]+G30</f>
        <v>12410.9589041096</v>
      </c>
      <c r="H31">
        <f>表3_3[[#This Row],[5月]]+H30</f>
        <v>14635.6164383562</v>
      </c>
      <c r="I31">
        <f>表3_3[[#This Row],[6月]]+I30</f>
        <v>17121.566739726</v>
      </c>
      <c r="J31">
        <f>表3_3[[#This Row],[7月]]+J30</f>
        <v>18588.3389589041</v>
      </c>
      <c r="K31">
        <f>表3_3[[#This Row],[8月]]+K30</f>
        <v>20007.7959452055</v>
      </c>
      <c r="L31">
        <f>表3_3[[#This Row],[9月]]+L30</f>
        <v>21474.5681643836</v>
      </c>
      <c r="M31">
        <f>表3_3[[#This Row],[10月]]+M30</f>
        <v>22894.0251506849</v>
      </c>
      <c r="N31">
        <f>表3_3[[#This Row],[11月]]+N30</f>
        <v>24360.797369863</v>
      </c>
    </row>
    <row r="32" spans="1:14">
      <c r="A32" s="39" t="s">
        <v>8916</v>
      </c>
      <c r="B32" s="40" t="s">
        <v>8914</v>
      </c>
      <c r="C32">
        <f>'2 过程管理表单'!X439</f>
        <v>0</v>
      </c>
      <c r="D32">
        <f>'2 过程管理表单'!AA439</f>
        <v>0</v>
      </c>
      <c r="E32">
        <f>'2 过程管理表单'!AD439</f>
        <v>0</v>
      </c>
      <c r="F32">
        <f>'2 过程管理表单'!AG439</f>
        <v>0</v>
      </c>
      <c r="G32">
        <f>'2 过程管理表单'!AJ439</f>
        <v>0</v>
      </c>
      <c r="H32">
        <f>'2 过程管理表单'!AM439</f>
        <v>0</v>
      </c>
      <c r="I32">
        <f>'2 过程管理表单'!AP439</f>
        <v>0</v>
      </c>
      <c r="J32">
        <f>'2 过程管理表单'!AS439</f>
        <v>0</v>
      </c>
      <c r="K32">
        <f>'2 过程管理表单'!AV439</f>
        <v>0</v>
      </c>
      <c r="L32">
        <f>'2 过程管理表单'!AY439</f>
        <v>0</v>
      </c>
      <c r="M32">
        <f>'2 过程管理表单'!BB439</f>
        <v>0</v>
      </c>
      <c r="N32">
        <f>'2 过程管理表单'!BE439</f>
        <v>0</v>
      </c>
    </row>
    <row r="33" spans="1:14">
      <c r="A33" s="39" t="s">
        <v>8916</v>
      </c>
      <c r="B33" s="40" t="s">
        <v>8915</v>
      </c>
      <c r="C33">
        <f t="shared" ref="C33:C37" si="12">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8917</v>
      </c>
      <c r="B34" s="40" t="s">
        <v>8912</v>
      </c>
      <c r="C34" s="41">
        <f>'2 过程管理表单'!Z184</f>
        <v>75999.3078356165</v>
      </c>
      <c r="D34" s="41">
        <f>'2 过程管理表单'!AC184</f>
        <v>68644.5361095891</v>
      </c>
      <c r="E34" s="41">
        <f>'2 过程管理表单'!AF184</f>
        <v>116122.717835616</v>
      </c>
      <c r="F34" s="41">
        <f>'2 过程管理表单'!AI184</f>
        <v>73506.2926027397</v>
      </c>
      <c r="G34" s="41">
        <f>'2 过程管理表单'!AL184</f>
        <v>75785.2804383562</v>
      </c>
      <c r="H34" s="41">
        <f>'2 过程管理表单'!AO184</f>
        <v>73340.5939726028</v>
      </c>
      <c r="I34" s="41">
        <f>'2 过程管理表单'!AR184</f>
        <v>72115.3895011912</v>
      </c>
      <c r="J34" s="41">
        <f>'2 过程管理表单'!AU184</f>
        <v>72115.3895011912</v>
      </c>
      <c r="K34" s="41">
        <f>'2 过程管理表单'!AX184</f>
        <v>69789.086614056</v>
      </c>
      <c r="L34" s="41">
        <f>'2 过程管理表单'!BA184</f>
        <v>51666.6004600953</v>
      </c>
      <c r="M34" s="41">
        <f>'2 过程管理表单'!BD184</f>
        <v>49999.9359291245</v>
      </c>
      <c r="N34" s="41">
        <f>'2 过程管理表单'!BG184</f>
        <v>39980.0251176295</v>
      </c>
    </row>
    <row r="35" spans="1:14">
      <c r="A35" s="39" t="s">
        <v>8917</v>
      </c>
      <c r="B35" s="40" t="s">
        <v>8913</v>
      </c>
      <c r="C35" s="41">
        <f t="shared" si="12"/>
        <v>75999.3078356165</v>
      </c>
      <c r="D35" s="41">
        <f>C35+C34</f>
        <v>151998.615671233</v>
      </c>
      <c r="E35" s="41">
        <f t="shared" ref="E35:G35" si="13">D35+E34</f>
        <v>268121.333506849</v>
      </c>
      <c r="F35" s="41">
        <f t="shared" si="13"/>
        <v>341627.626109589</v>
      </c>
      <c r="G35" s="41">
        <f t="shared" si="13"/>
        <v>417412.906547945</v>
      </c>
      <c r="H35" s="41">
        <f t="shared" ref="H35:N35" si="14">H34+G35</f>
        <v>490753.500520548</v>
      </c>
      <c r="I35" s="41">
        <f t="shared" si="14"/>
        <v>562868.890021739</v>
      </c>
      <c r="J35" s="41">
        <f t="shared" si="14"/>
        <v>634984.279522931</v>
      </c>
      <c r="K35" s="41">
        <f t="shared" si="14"/>
        <v>704773.366136987</v>
      </c>
      <c r="L35" s="41">
        <f t="shared" si="14"/>
        <v>756439.966597082</v>
      </c>
      <c r="M35" s="41">
        <f t="shared" si="14"/>
        <v>806439.902526206</v>
      </c>
      <c r="N35" s="41">
        <f t="shared" si="14"/>
        <v>846419.927643836</v>
      </c>
    </row>
    <row r="36" spans="1:14">
      <c r="A36" s="39" t="s">
        <v>8917</v>
      </c>
      <c r="B36" s="40" t="s">
        <v>8914</v>
      </c>
      <c r="C36" s="41">
        <f>'2 过程管理表单'!X184</f>
        <v>48829.92732355</v>
      </c>
      <c r="D36" s="41">
        <f>'2 过程管理表单'!AA184</f>
        <v>48829.92732355</v>
      </c>
      <c r="E36" s="41">
        <f>'2 过程管理表单'!AD184</f>
        <v>48829.92732355</v>
      </c>
      <c r="F36" s="41">
        <f>'2 过程管理表单'!AG184</f>
        <v>48829.92732355</v>
      </c>
      <c r="G36" s="41">
        <f>'2 过程管理表单'!AJ184</f>
        <v>48829.92732355</v>
      </c>
      <c r="H36" s="41">
        <f>'2 过程管理表单'!AM184</f>
        <v>48829.92732355</v>
      </c>
      <c r="I36" s="41">
        <f>'2 过程管理表单'!AP184</f>
        <v>48829.92732355</v>
      </c>
      <c r="J36" s="41">
        <f>'2 过程管理表单'!AS184</f>
        <v>48829.92732355</v>
      </c>
      <c r="K36" s="41">
        <f>'2 过程管理表单'!AV184</f>
        <v>48829.92732355</v>
      </c>
      <c r="L36" s="41">
        <f>'2 过程管理表单'!AY184</f>
        <v>48829.92732355</v>
      </c>
      <c r="M36" s="41">
        <f>'2 过程管理表单'!BB184</f>
        <v>48829.92732355</v>
      </c>
      <c r="N36" s="41">
        <f>'2 过程管理表单'!BE184</f>
        <v>48829.92732355</v>
      </c>
    </row>
    <row r="37" spans="1:14">
      <c r="A37" s="39" t="s">
        <v>8917</v>
      </c>
      <c r="B37" s="40" t="s">
        <v>8915</v>
      </c>
      <c r="C37" s="6">
        <f t="shared" si="12"/>
        <v>48829.92732355</v>
      </c>
      <c r="D37" s="5">
        <f t="shared" ref="D37:N37" si="15">D36+C37</f>
        <v>97659.8546470999</v>
      </c>
      <c r="E37" s="6">
        <f t="shared" si="15"/>
        <v>146489.78197065</v>
      </c>
      <c r="F37" s="6">
        <f t="shared" si="15"/>
        <v>195319.7092942</v>
      </c>
      <c r="G37" s="6">
        <f t="shared" si="15"/>
        <v>244149.63661775</v>
      </c>
      <c r="H37" s="6">
        <f t="shared" si="15"/>
        <v>292979.5639413</v>
      </c>
      <c r="I37" s="6">
        <f t="shared" si="15"/>
        <v>341809.49126485</v>
      </c>
      <c r="J37" s="6">
        <f t="shared" si="15"/>
        <v>390639.4185884</v>
      </c>
      <c r="K37" s="6">
        <f t="shared" si="15"/>
        <v>439469.34591195</v>
      </c>
      <c r="L37" s="6">
        <f t="shared" si="15"/>
        <v>488299.2732355</v>
      </c>
      <c r="M37" s="6">
        <f t="shared" si="15"/>
        <v>537129.20055905</v>
      </c>
      <c r="N37" s="5">
        <f t="shared" si="15"/>
        <v>585959.1278826</v>
      </c>
    </row>
    <row r="38" spans="1:14">
      <c r="A38" s="42" t="s">
        <v>8918</v>
      </c>
      <c r="B38" s="20" t="s">
        <v>8919</v>
      </c>
      <c r="C38">
        <f t="shared" ref="C38:N38" si="16">C5+C9+C13+C17+C21+C25</f>
        <v>427385.181154324</v>
      </c>
      <c r="D38">
        <f t="shared" si="16"/>
        <v>854770.362308648</v>
      </c>
      <c r="E38">
        <f t="shared" si="16"/>
        <v>1282155.54346297</v>
      </c>
      <c r="F38">
        <f t="shared" si="16"/>
        <v>1709540.7246173</v>
      </c>
      <c r="G38">
        <f t="shared" si="16"/>
        <v>2136925.90577162</v>
      </c>
      <c r="H38">
        <f t="shared" si="16"/>
        <v>2564311.08692594</v>
      </c>
      <c r="I38">
        <f t="shared" si="16"/>
        <v>2991696.26808027</v>
      </c>
      <c r="J38">
        <f t="shared" si="16"/>
        <v>3419081.44923459</v>
      </c>
      <c r="K38">
        <f t="shared" si="16"/>
        <v>3846466.63038891</v>
      </c>
      <c r="L38">
        <f t="shared" si="16"/>
        <v>4273851.81154324</v>
      </c>
      <c r="M38">
        <f t="shared" si="16"/>
        <v>4701236.99269756</v>
      </c>
      <c r="N38">
        <f t="shared" si="16"/>
        <v>5128622.17385189</v>
      </c>
    </row>
    <row r="39" spans="1:14">
      <c r="A39" s="42" t="s">
        <v>8918</v>
      </c>
      <c r="B39" s="20" t="s">
        <v>8920</v>
      </c>
      <c r="C39">
        <f t="shared" ref="C39:N39" si="17">C3+C7+C11+C15+C19+C23</f>
        <v>1323559.29382735</v>
      </c>
      <c r="D39">
        <f t="shared" si="17"/>
        <v>1650986.62341175</v>
      </c>
      <c r="E39">
        <f t="shared" si="17"/>
        <v>1963428.85460363</v>
      </c>
      <c r="F39">
        <f t="shared" si="17"/>
        <v>2963080.52221496</v>
      </c>
      <c r="G39">
        <f t="shared" si="17"/>
        <v>3186166.51964622</v>
      </c>
      <c r="H39">
        <f t="shared" si="17"/>
        <v>4044249.00506469</v>
      </c>
      <c r="I39">
        <f t="shared" si="17"/>
        <v>5194543.89207582</v>
      </c>
      <c r="J39">
        <f t="shared" si="17"/>
        <v>6500833.82560608</v>
      </c>
      <c r="K39">
        <f t="shared" si="17"/>
        <v>6618625.73741839</v>
      </c>
      <c r="L39">
        <f t="shared" si="17"/>
        <v>6713335.29714044</v>
      </c>
      <c r="M39">
        <f t="shared" si="17"/>
        <v>6804989.70977467</v>
      </c>
      <c r="N39">
        <f t="shared" si="17"/>
        <v>6886494.92735973</v>
      </c>
    </row>
    <row r="42" spans="1:14">
      <c r="A42" s="4" t="s">
        <v>214</v>
      </c>
      <c r="B42" t="s">
        <v>8921</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4" t="s">
        <v>9</v>
      </c>
      <c r="B43" t="s">
        <v>8921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4" t="s">
        <v>64</v>
      </c>
      <c r="B44" t="s">
        <v>8921</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4" t="s">
        <v>215</v>
      </c>
      <c r="B45" t="s">
        <v>8921</v>
      </c>
      <c r="C45">
        <f t="shared" ref="C45:N45" si="21">IF(C15&gt;C17,1,0)</f>
        <v>1</v>
      </c>
      <c r="D45">
        <f t="shared" si="21"/>
        <v>1</v>
      </c>
      <c r="E45">
        <f t="shared" si="21"/>
        <v>1</v>
      </c>
      <c r="F45">
        <f t="shared" si="21"/>
        <v>1</v>
      </c>
      <c r="G45">
        <f t="shared" si="21"/>
        <v>1</v>
      </c>
      <c r="H45">
        <f t="shared" si="21"/>
        <v>1</v>
      </c>
      <c r="I45">
        <f t="shared" si="21"/>
        <v>1</v>
      </c>
      <c r="J45">
        <f t="shared" si="21"/>
        <v>1</v>
      </c>
      <c r="K45">
        <f t="shared" si="21"/>
        <v>1</v>
      </c>
      <c r="L45">
        <f t="shared" si="21"/>
        <v>1</v>
      </c>
      <c r="M45">
        <f t="shared" si="21"/>
        <v>1</v>
      </c>
      <c r="N45">
        <f t="shared" si="21"/>
        <v>1</v>
      </c>
    </row>
    <row r="46" spans="1:14">
      <c r="A46" s="4" t="s">
        <v>216</v>
      </c>
      <c r="B46" t="s">
        <v>8921</v>
      </c>
      <c r="C46">
        <f t="shared" ref="C46:N46" si="22">IF(C19&gt;C21,1,0)</f>
        <v>1</v>
      </c>
      <c r="D46">
        <f t="shared" si="22"/>
        <v>1</v>
      </c>
      <c r="E46">
        <f t="shared" si="22"/>
        <v>1</v>
      </c>
      <c r="F46">
        <f t="shared" si="22"/>
        <v>1</v>
      </c>
      <c r="G46">
        <f t="shared" si="22"/>
        <v>1</v>
      </c>
      <c r="H46">
        <f t="shared" si="22"/>
        <v>1</v>
      </c>
      <c r="I46">
        <f t="shared" si="22"/>
        <v>1</v>
      </c>
      <c r="J46">
        <f t="shared" si="22"/>
        <v>1</v>
      </c>
      <c r="K46">
        <f t="shared" si="22"/>
        <v>1</v>
      </c>
      <c r="L46">
        <f t="shared" si="22"/>
        <v>1</v>
      </c>
      <c r="M46">
        <f t="shared" si="22"/>
        <v>1</v>
      </c>
      <c r="N46">
        <f t="shared" si="22"/>
        <v>1</v>
      </c>
    </row>
    <row r="47" spans="1:14">
      <c r="A47" s="4" t="s">
        <v>217</v>
      </c>
      <c r="B47" t="s">
        <v>8921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43" t="s">
        <v>8911</v>
      </c>
      <c r="B48" t="s">
        <v>8921</v>
      </c>
      <c r="C48">
        <f t="shared" ref="C48:N48" si="24">IF(C27&gt;C29,1,0)</f>
        <v>1</v>
      </c>
      <c r="D48">
        <f t="shared" si="24"/>
        <v>0</v>
      </c>
      <c r="E48">
        <f t="shared" si="24"/>
        <v>1</v>
      </c>
      <c r="F48">
        <f t="shared" si="24"/>
        <v>1</v>
      </c>
      <c r="G48">
        <f t="shared" si="24"/>
        <v>1</v>
      </c>
      <c r="H48">
        <f t="shared" si="24"/>
        <v>1</v>
      </c>
      <c r="I48">
        <f t="shared" si="24"/>
        <v>1</v>
      </c>
      <c r="J48">
        <f t="shared" si="24"/>
        <v>1</v>
      </c>
      <c r="K48">
        <f t="shared" si="24"/>
        <v>0</v>
      </c>
      <c r="L48">
        <f t="shared" si="24"/>
        <v>0</v>
      </c>
      <c r="M48">
        <f t="shared" si="24"/>
        <v>0</v>
      </c>
      <c r="N48">
        <f t="shared" si="24"/>
        <v>0</v>
      </c>
    </row>
    <row r="49" spans="1:14">
      <c r="A49" s="43" t="s">
        <v>8916</v>
      </c>
      <c r="B49" t="s">
        <v>8921</v>
      </c>
      <c r="C49">
        <f t="shared" ref="C49:N49" si="25">IF(C31&gt;C33,1,0)</f>
        <v>1</v>
      </c>
      <c r="D49">
        <f t="shared" si="25"/>
        <v>1</v>
      </c>
      <c r="E49">
        <f t="shared" si="25"/>
        <v>1</v>
      </c>
      <c r="F49">
        <f t="shared" si="25"/>
        <v>1</v>
      </c>
      <c r="G49">
        <f t="shared" si="25"/>
        <v>1</v>
      </c>
      <c r="H49">
        <f t="shared" si="25"/>
        <v>1</v>
      </c>
      <c r="I49">
        <f t="shared" si="25"/>
        <v>1</v>
      </c>
      <c r="J49">
        <f t="shared" si="25"/>
        <v>1</v>
      </c>
      <c r="K49">
        <f t="shared" si="25"/>
        <v>1</v>
      </c>
      <c r="L49">
        <f t="shared" si="25"/>
        <v>1</v>
      </c>
      <c r="M49">
        <f t="shared" si="25"/>
        <v>1</v>
      </c>
      <c r="N49">
        <f t="shared" si="25"/>
        <v>1</v>
      </c>
    </row>
    <row r="50" spans="1:14">
      <c r="A50" s="43" t="s">
        <v>8917</v>
      </c>
      <c r="B50" t="s">
        <v>8921</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spans="2:14">
      <c r="B51" t="s">
        <v>739</v>
      </c>
      <c r="C51">
        <f t="shared" ref="C51:N51" si="27">SUM(C42:C50)</f>
        <v>6</v>
      </c>
      <c r="D51">
        <f t="shared" si="27"/>
        <v>5</v>
      </c>
      <c r="E51">
        <f t="shared" si="27"/>
        <v>6</v>
      </c>
      <c r="F51">
        <f t="shared" si="27"/>
        <v>6</v>
      </c>
      <c r="G51">
        <f t="shared" si="27"/>
        <v>6</v>
      </c>
      <c r="H51">
        <f t="shared" si="27"/>
        <v>6</v>
      </c>
      <c r="I51">
        <f t="shared" si="27"/>
        <v>6</v>
      </c>
      <c r="J51">
        <f t="shared" si="27"/>
        <v>6</v>
      </c>
      <c r="K51">
        <f t="shared" si="27"/>
        <v>5</v>
      </c>
      <c r="L51">
        <f t="shared" si="27"/>
        <v>5</v>
      </c>
      <c r="M51">
        <f t="shared" si="27"/>
        <v>5</v>
      </c>
      <c r="N51">
        <f t="shared" si="27"/>
        <v>5</v>
      </c>
    </row>
    <row r="52" spans="2:14">
      <c r="B52" t="s">
        <v>8922</v>
      </c>
      <c r="C52">
        <f>C51</f>
        <v>6</v>
      </c>
      <c r="D52">
        <f t="shared" ref="D52:N52" si="28">C52+D51</f>
        <v>11</v>
      </c>
      <c r="E52">
        <f t="shared" si="28"/>
        <v>17</v>
      </c>
      <c r="F52">
        <f t="shared" si="28"/>
        <v>23</v>
      </c>
      <c r="G52">
        <f t="shared" si="28"/>
        <v>29</v>
      </c>
      <c r="H52">
        <f t="shared" si="28"/>
        <v>35</v>
      </c>
      <c r="I52">
        <f t="shared" si="28"/>
        <v>41</v>
      </c>
      <c r="J52">
        <f t="shared" si="28"/>
        <v>47</v>
      </c>
      <c r="K52">
        <f t="shared" si="28"/>
        <v>52</v>
      </c>
      <c r="L52">
        <f t="shared" si="28"/>
        <v>57</v>
      </c>
      <c r="M52">
        <f t="shared" si="28"/>
        <v>62</v>
      </c>
      <c r="N52">
        <f t="shared" si="28"/>
        <v>67</v>
      </c>
    </row>
  </sheetData>
  <pageMargins left="0.75" right="0.75" top="1" bottom="1" header="0.5" footer="0.5"/>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A1" sqref="$A1:$XFD1048576"/>
    </sheetView>
  </sheetViews>
  <sheetFormatPr defaultColWidth="9" defaultRowHeight="14"/>
  <cols>
    <col min="1" max="1" width="53.8727272727273" customWidth="1"/>
    <col min="2" max="2" width="6.12727272727273" customWidth="1"/>
    <col min="4" max="4" width="9.54545454545454"/>
    <col min="5" max="5" width="10.3727272727273"/>
    <col min="6" max="6" width="14.8727272727273"/>
    <col min="7" max="9" width="10.6363636363636"/>
    <col min="10" max="11" width="9.54545454545454"/>
  </cols>
  <sheetData>
    <row r="1" spans="1:15">
      <c r="A1" s="17" t="s">
        <v>8024</v>
      </c>
      <c r="B1" s="18"/>
      <c r="C1" s="18" t="s">
        <v>8025</v>
      </c>
      <c r="D1" s="19" t="s">
        <v>7997</v>
      </c>
      <c r="E1" s="19" t="s">
        <v>7998</v>
      </c>
      <c r="F1" s="19" t="s">
        <v>7999</v>
      </c>
      <c r="G1" s="19" t="s">
        <v>8000</v>
      </c>
      <c r="H1" s="19" t="s">
        <v>8001</v>
      </c>
      <c r="I1" s="19" t="s">
        <v>8002</v>
      </c>
      <c r="J1" s="19" t="s">
        <v>8003</v>
      </c>
      <c r="K1" s="19" t="s">
        <v>8004</v>
      </c>
      <c r="L1" s="19" t="s">
        <v>8005</v>
      </c>
      <c r="M1" s="19" t="s">
        <v>8006</v>
      </c>
      <c r="N1" s="19" t="s">
        <v>8007</v>
      </c>
      <c r="O1" s="19" t="s">
        <v>8008</v>
      </c>
    </row>
    <row r="2" ht="14.5" spans="1:15">
      <c r="A2" s="20" t="s">
        <v>5036</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422</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1055</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4.5" spans="1:15">
      <c r="A3" s="20" t="s">
        <v>8026</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4.5" spans="1:15">
      <c r="A4" s="20" t="s">
        <v>5337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127.19</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163.15</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4.5" spans="1:15">
      <c r="A5" s="20" t="s">
        <v>8027</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4.5" spans="1:15">
      <c r="A6" s="20" t="s">
        <v>8028</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4.5" spans="1:15">
      <c r="A7" s="20" t="s">
        <v>5356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212.5</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4.5" spans="1:15">
      <c r="A8" s="20" t="s">
        <v>5344</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293.55</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4.5" spans="1:15">
      <c r="A9" s="20" t="s">
        <v>8029</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4.5" spans="1:15">
      <c r="A10" s="20" t="s">
        <v>4972</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199.95</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40.51</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4.5" spans="1:15">
      <c r="A11" s="20" t="s">
        <v>8030</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4.5" spans="1:15">
      <c r="A12" s="20" t="s">
        <v>8031</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4.5" spans="1:15">
      <c r="A13" s="20" t="s">
        <v>8032</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4.5" spans="1:15">
      <c r="A14" s="20" t="s">
        <v>8033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4.5" spans="1:15">
      <c r="A15" s="20" t="s">
        <v>8034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29" spans="1:15">
      <c r="A16" s="20" t="s">
        <v>8035</v>
      </c>
      <c r="B16" s="21" t="s">
        <v>2319</v>
      </c>
      <c r="C16" s="22" t="s">
        <v>2320</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29" spans="1:15">
      <c r="A17" s="20" t="s">
        <v>8036</v>
      </c>
      <c r="B17" s="21" t="s">
        <v>2319</v>
      </c>
      <c r="C17" s="22" t="s">
        <v>2320</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29" spans="1:15">
      <c r="A18" s="20" t="s">
        <v>8037</v>
      </c>
      <c r="B18" s="21" t="s">
        <v>2319</v>
      </c>
      <c r="C18" s="22" t="s">
        <v>2320</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29" spans="1:15">
      <c r="A19" s="20" t="s">
        <v>8038</v>
      </c>
      <c r="B19" s="21" t="s">
        <v>2319</v>
      </c>
      <c r="C19" s="22" t="s">
        <v>2320</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29" spans="1:15">
      <c r="A20" s="20" t="s">
        <v>4964</v>
      </c>
      <c r="B20" s="21" t="s">
        <v>2319</v>
      </c>
      <c r="C20" s="22" t="s">
        <v>2320</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128.92</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255.3</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29" spans="1:15">
      <c r="A21" s="20" t="s">
        <v>8039</v>
      </c>
      <c r="B21" s="21" t="s">
        <v>2319</v>
      </c>
      <c r="C21" s="22" t="s">
        <v>2320</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29" spans="1:15">
      <c r="A22" s="20" t="s">
        <v>8040</v>
      </c>
      <c r="B22" s="21" t="s">
        <v>2319</v>
      </c>
      <c r="C22" s="22" t="s">
        <v>2320</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29" spans="1:15">
      <c r="A23" s="20" t="s">
        <v>8041</v>
      </c>
      <c r="B23" s="21" t="s">
        <v>2319</v>
      </c>
      <c r="C23" s="22" t="s">
        <v>2320</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29" spans="1:15">
      <c r="A24" s="20" t="s">
        <v>8042</v>
      </c>
      <c r="B24" s="21" t="s">
        <v>2319</v>
      </c>
      <c r="C24" s="22" t="s">
        <v>2320</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29" spans="1:15">
      <c r="A25" s="20" t="s">
        <v>8043</v>
      </c>
      <c r="B25" s="21" t="s">
        <v>2319</v>
      </c>
      <c r="C25" s="22" t="s">
        <v>2320</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29" spans="1:15">
      <c r="A26" s="20" t="s">
        <v>4925</v>
      </c>
      <c r="B26" s="21" t="s">
        <v>2319</v>
      </c>
      <c r="C26" s="22" t="s">
        <v>2320</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924.13</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9431.14</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29" spans="1:15">
      <c r="A27" s="20" t="s">
        <v>8044</v>
      </c>
      <c r="B27" s="21" t="s">
        <v>2319</v>
      </c>
      <c r="C27" s="22" t="s">
        <v>2320</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29" spans="1:15">
      <c r="A28" s="20" t="s">
        <v>8045</v>
      </c>
      <c r="B28" s="21" t="s">
        <v>2319</v>
      </c>
      <c r="C28" s="22" t="s">
        <v>2320</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8046</v>
      </c>
      <c r="B29" s="24"/>
      <c r="C29" s="24" t="s">
        <v>8047</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8048</v>
      </c>
      <c r="B30" s="24"/>
      <c r="C30" s="24" t="s">
        <v>8047</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8049</v>
      </c>
      <c r="B31" s="24"/>
      <c r="C31" s="24" t="s">
        <v>8047</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5477</v>
      </c>
      <c r="B32" s="24"/>
      <c r="C32" s="24" t="s">
        <v>8047</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100000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8050</v>
      </c>
      <c r="B33" s="24"/>
      <c r="C33" s="24" t="s">
        <v>8047</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8051</v>
      </c>
      <c r="B34" s="24"/>
      <c r="C34" s="24" t="s">
        <v>8047</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5" spans="1:15">
      <c r="A35" s="25" t="s">
        <v>5086</v>
      </c>
      <c r="B35" s="24"/>
      <c r="C35" s="24" t="s">
        <v>8047</v>
      </c>
      <c r="D35" s="23" cm="1">
        <f t="array" ref="D35">SUM(IF((LEFT('2-1 采购订单物料明细表报表导出'!$K:$K,7)=D$1)*('2-1 采购订单物料明细表报表导出'!$D:$D=$A35),'2-1 采购订单物料明细表报表导出'!$H:$H,0))</f>
        <v>8197.92</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16666.05</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1698.8</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5" spans="1:15">
      <c r="A36" s="25" t="s">
        <v>8052</v>
      </c>
      <c r="B36" s="24"/>
      <c r="C36" s="24" t="s">
        <v>8047</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8053</v>
      </c>
      <c r="B37" s="24"/>
      <c r="C37" s="24" t="s">
        <v>8047</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8054</v>
      </c>
      <c r="B38" s="24"/>
      <c r="C38" s="24" t="s">
        <v>8047</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8055</v>
      </c>
      <c r="B39" s="24"/>
      <c r="C39" s="24" t="s">
        <v>8047</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5437</v>
      </c>
      <c r="B40" s="24"/>
      <c r="C40" s="24" t="s">
        <v>8047</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8530.06</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8056</v>
      </c>
      <c r="B41" s="24"/>
      <c r="C41" s="24" t="s">
        <v>8047</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8057</v>
      </c>
      <c r="B42" s="24"/>
      <c r="C42" s="24" t="s">
        <v>8047</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8058</v>
      </c>
      <c r="B43" s="24"/>
      <c r="C43" s="24" t="s">
        <v>8047</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8059</v>
      </c>
      <c r="B44" s="24"/>
      <c r="C44" s="24" t="s">
        <v>8047</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5099</v>
      </c>
      <c r="B45" s="24"/>
      <c r="C45" s="24" t="s">
        <v>8047</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6360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8060</v>
      </c>
      <c r="B46" s="24"/>
      <c r="C46" s="24" t="s">
        <v>8047</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8061</v>
      </c>
      <c r="B47" s="24"/>
      <c r="C47" s="24" t="s">
        <v>8047</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5080</v>
      </c>
      <c r="B48" s="24"/>
      <c r="C48" s="24" t="s">
        <v>8047</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105105</v>
      </c>
      <c r="G48" s="23" cm="1">
        <f t="array" ref="G48">SUM(IF((LEFT('2-1 采购订单物料明细表报表导出'!$K:$K,7)=G$1)*('2-1 采购订单物料明细表报表导出'!$D:$D=$A48),'2-1 采购订单物料明细表报表导出'!$H:$H,0))</f>
        <v>70118</v>
      </c>
      <c r="H48" s="23" cm="1">
        <f t="array" ref="H48">SUM(IF((LEFT('2-1 采购订单物料明细表报表导出'!$K:$K,7)=H$1)*('2-1 采购订单物料明细表报表导出'!$D:$D=$A48),'2-1 采购订单物料明细表报表导出'!$H:$H,0))</f>
        <v>826.8</v>
      </c>
      <c r="I48" s="23" cm="1">
        <f t="array" ref="I48">SUM(IF((LEFT('2-1 采购订单物料明细表报表导出'!$K:$K,7)=I$1)*('2-1 采购订单物料明细表报表导出'!$D:$D=$A48),'2-1 采购订单物料明细表报表导出'!$H:$H,0))</f>
        <v>86091.24</v>
      </c>
      <c r="J48" s="23" cm="1">
        <f t="array" ref="J48">SUM(IF((LEFT('2-1 采购订单物料明细表报表导出'!$K:$K,7)=J$1)*('2-1 采购订单物料明细表报表导出'!$D:$D=$A48),'2-1 采购订单物料明细表报表导出'!$H:$H,0))</f>
        <v>9120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8062</v>
      </c>
      <c r="B49" s="24"/>
      <c r="C49" s="24" t="s">
        <v>8047</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4919</v>
      </c>
      <c r="B50" s="24"/>
      <c r="C50" s="24" t="s">
        <v>8047</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1050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8063</v>
      </c>
      <c r="B51" s="24"/>
      <c r="C51" s="24" t="s">
        <v>8047</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5316</v>
      </c>
      <c r="B52" s="24"/>
      <c r="C52" s="24" t="s">
        <v>8047</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68800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8064</v>
      </c>
      <c r="B53" s="24"/>
      <c r="C53" s="24" t="s">
        <v>8047</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8065</v>
      </c>
      <c r="B54" s="24"/>
      <c r="C54" s="24" t="s">
        <v>8047</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8066</v>
      </c>
      <c r="B55" s="24"/>
      <c r="C55" s="24" t="s">
        <v>8047</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5482</v>
      </c>
      <c r="B56" s="24"/>
      <c r="C56" s="24" t="s">
        <v>8047</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884822.4</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8067</v>
      </c>
      <c r="B57" s="24"/>
      <c r="C57" s="24" t="s">
        <v>8047</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8068</v>
      </c>
      <c r="B58" s="24"/>
      <c r="C58" s="24" t="s">
        <v>8047</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8069</v>
      </c>
      <c r="B59" s="24"/>
      <c r="C59" s="24" t="s">
        <v>8047</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8070</v>
      </c>
      <c r="B60" s="24"/>
      <c r="C60" s="24" t="s">
        <v>8047</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8071</v>
      </c>
      <c r="B61" s="24"/>
      <c r="C61" s="24" t="s">
        <v>8047</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8072</v>
      </c>
      <c r="B62" s="24"/>
      <c r="C62" s="24" t="s">
        <v>8047</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8073</v>
      </c>
      <c r="B63" s="24"/>
      <c r="C63" s="24" t="s">
        <v>8047</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8074</v>
      </c>
      <c r="B64" s="24"/>
      <c r="C64" s="24" t="s">
        <v>8047</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8075</v>
      </c>
      <c r="B65" s="24"/>
      <c r="C65" s="24" t="s">
        <v>8047</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5237</v>
      </c>
      <c r="B66" s="24"/>
      <c r="C66" s="24" t="s">
        <v>8047</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26388</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8076</v>
      </c>
      <c r="B67" s="24"/>
      <c r="C67" s="24" t="s">
        <v>8047</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8077</v>
      </c>
      <c r="B68" s="24"/>
      <c r="C68" s="24" t="s">
        <v>8047</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5232</v>
      </c>
      <c r="B69" s="24"/>
      <c r="C69" s="24" t="s">
        <v>8047</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12458.46</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8078</v>
      </c>
      <c r="B70" s="24"/>
      <c r="C70" s="24" t="s">
        <v>8047</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8079</v>
      </c>
      <c r="B71" s="24"/>
      <c r="C71" s="24" t="s">
        <v>8047</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8080</v>
      </c>
      <c r="B72" s="24"/>
      <c r="C72" s="24" t="s">
        <v>8047</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8081</v>
      </c>
      <c r="B73" s="24"/>
      <c r="C73" s="24" t="s">
        <v>8047</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8082</v>
      </c>
      <c r="B74" s="24"/>
      <c r="C74" s="24" t="s">
        <v>8047</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8083</v>
      </c>
      <c r="B75" s="24"/>
      <c r="C75" s="24" t="s">
        <v>8047</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8084</v>
      </c>
      <c r="B76" s="24"/>
      <c r="C76" s="24" t="s">
        <v>8047</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8085</v>
      </c>
      <c r="B77" s="24"/>
      <c r="C77" s="24" t="s">
        <v>8047</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8086</v>
      </c>
      <c r="B78" s="24"/>
      <c r="C78" s="24" t="s">
        <v>8047</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8087</v>
      </c>
      <c r="B79" s="24"/>
      <c r="C79" s="24" t="s">
        <v>8047</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8088</v>
      </c>
      <c r="B80" s="24"/>
      <c r="C80" s="24" t="s">
        <v>8047</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5092</v>
      </c>
      <c r="B81" s="24"/>
      <c r="C81" s="24" t="s">
        <v>8047</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1000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8089</v>
      </c>
      <c r="B82" s="24"/>
      <c r="C82" s="24" t="s">
        <v>8047</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8090</v>
      </c>
      <c r="B83" s="24"/>
      <c r="C83" s="24" t="s">
        <v>8047</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8091</v>
      </c>
      <c r="B84" s="24"/>
      <c r="C84" s="24" t="s">
        <v>8047</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8092</v>
      </c>
      <c r="B85" s="24"/>
      <c r="C85" s="24" t="s">
        <v>8047</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5105</v>
      </c>
      <c r="B86" s="24"/>
      <c r="C86" s="24" t="s">
        <v>8047</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4855.68</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8093</v>
      </c>
      <c r="B87" s="24"/>
      <c r="C87" s="24" t="s">
        <v>8047</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5633</v>
      </c>
      <c r="B88" s="24"/>
      <c r="C88" s="24" t="s">
        <v>8047</v>
      </c>
      <c r="D88" s="23" cm="1">
        <f t="array" ref="D88">SUM(IF((LEFT('2-1 采购订单物料明细表报表导出'!$K:$K,7)=D$1)*('2-1 采购订单物料明细表报表导出'!$D:$D=$A88),'2-1 采购订单物料明细表报表导出'!$H:$H,0))</f>
        <v>4800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8094</v>
      </c>
      <c r="B89" s="24"/>
      <c r="C89" s="24" t="s">
        <v>8047</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8095</v>
      </c>
      <c r="B90" s="24"/>
      <c r="C90" s="24" t="s">
        <v>8047</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29" spans="1:15">
      <c r="A91" s="20" t="s">
        <v>5022</v>
      </c>
      <c r="B91" s="26" t="s">
        <v>2129</v>
      </c>
      <c r="C91" s="27" t="s">
        <v>2130</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640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29" spans="1:15">
      <c r="A92" s="20" t="s">
        <v>5265</v>
      </c>
      <c r="B92" s="26" t="s">
        <v>2129</v>
      </c>
      <c r="C92" s="27" t="s">
        <v>2130</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234.18</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29" spans="1:15">
      <c r="A93" s="20" t="s">
        <v>8096</v>
      </c>
      <c r="B93" s="26" t="s">
        <v>2129</v>
      </c>
      <c r="C93" s="27" t="s">
        <v>2130</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29" spans="1:15">
      <c r="A94" s="20" t="s">
        <v>8097</v>
      </c>
      <c r="B94" s="26" t="s">
        <v>2129</v>
      </c>
      <c r="C94" s="27" t="s">
        <v>2130</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29" spans="1:15">
      <c r="A95" s="20" t="s">
        <v>8098</v>
      </c>
      <c r="B95" s="26" t="s">
        <v>2129</v>
      </c>
      <c r="C95" s="27" t="s">
        <v>2130</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29" spans="1:15">
      <c r="A96" s="20" t="s">
        <v>5210</v>
      </c>
      <c r="B96" s="26" t="s">
        <v>2129</v>
      </c>
      <c r="C96" s="27" t="s">
        <v>2130</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233</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29" spans="1:15">
      <c r="A97" s="20" t="s">
        <v>5173</v>
      </c>
      <c r="B97" s="26" t="s">
        <v>2129</v>
      </c>
      <c r="C97" s="27" t="s">
        <v>2130</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150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29" spans="1:15">
      <c r="A98" s="20" t="s">
        <v>8099</v>
      </c>
      <c r="B98" s="26" t="s">
        <v>2129</v>
      </c>
      <c r="C98" s="27" t="s">
        <v>2130</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29" spans="1:15">
      <c r="A99" s="20" t="s">
        <v>8100</v>
      </c>
      <c r="B99" s="26" t="s">
        <v>2129</v>
      </c>
      <c r="C99" s="27" t="s">
        <v>2130</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29" spans="1:15">
      <c r="A100" s="20" t="s">
        <v>8101</v>
      </c>
      <c r="B100" s="26" t="s">
        <v>2129</v>
      </c>
      <c r="C100" s="27" t="s">
        <v>2130</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29" spans="1:15">
      <c r="A101" s="20" t="s">
        <v>8102</v>
      </c>
      <c r="B101" s="26" t="s">
        <v>2129</v>
      </c>
      <c r="C101" s="27" t="s">
        <v>2130</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29" spans="1:15">
      <c r="A102" s="20" t="s">
        <v>8103</v>
      </c>
      <c r="B102" s="26" t="s">
        <v>2129</v>
      </c>
      <c r="C102" s="27" t="s">
        <v>2130</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29" spans="1:15">
      <c r="A103" s="20" t="s">
        <v>8104</v>
      </c>
      <c r="B103" s="26" t="s">
        <v>2129</v>
      </c>
      <c r="C103" s="27" t="s">
        <v>2130</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29" spans="1:15">
      <c r="A104" s="20" t="s">
        <v>8105</v>
      </c>
      <c r="B104" s="26" t="s">
        <v>2066</v>
      </c>
      <c r="C104" s="27" t="s">
        <v>2067</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29" spans="1:15">
      <c r="A105" s="28" t="s">
        <v>8106</v>
      </c>
      <c r="B105" s="26" t="s">
        <v>2066</v>
      </c>
      <c r="C105" s="27" t="s">
        <v>2067</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29" spans="1:15">
      <c r="A106" s="20" t="s">
        <v>8107</v>
      </c>
      <c r="B106" s="26" t="s">
        <v>2066</v>
      </c>
      <c r="C106" s="27" t="s">
        <v>2067</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29" spans="1:15">
      <c r="A107" s="20" t="s">
        <v>8108</v>
      </c>
      <c r="B107" s="26" t="s">
        <v>2066</v>
      </c>
      <c r="C107" s="27" t="s">
        <v>2067</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29" spans="1:15">
      <c r="A108" s="28" t="s">
        <v>8109</v>
      </c>
      <c r="B108" s="26" t="s">
        <v>2066</v>
      </c>
      <c r="C108" s="27" t="s">
        <v>2067</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29" spans="1:15">
      <c r="A109" s="20" t="s">
        <v>8110</v>
      </c>
      <c r="B109" s="26" t="s">
        <v>2066</v>
      </c>
      <c r="C109" s="27" t="s">
        <v>2067</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29" spans="1:15">
      <c r="A110" s="20" t="s">
        <v>5419</v>
      </c>
      <c r="B110" s="26" t="s">
        <v>2066</v>
      </c>
      <c r="C110" s="27" t="s">
        <v>2067</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648</v>
      </c>
      <c r="G110" s="23" cm="1">
        <f t="array" ref="G110">SUM(IF((LEFT('2-1 采购订单物料明细表报表导出'!$K:$K,7)=G$1)*('2-1 采购订单物料明细表报表导出'!$D:$D=$A110),'2-1 采购订单物料明细表报表导出'!$H:$H,0))</f>
        <v>433.8</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29" spans="1:15">
      <c r="A111" s="20" t="s">
        <v>8111</v>
      </c>
      <c r="B111" s="26" t="s">
        <v>2066</v>
      </c>
      <c r="C111" s="27" t="s">
        <v>2067</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29" spans="1:15">
      <c r="A112" s="20" t="s">
        <v>8112</v>
      </c>
      <c r="B112" s="26" t="s">
        <v>2089</v>
      </c>
      <c r="C112" s="27" t="s">
        <v>2090</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29" spans="1:15">
      <c r="A113" s="20" t="s">
        <v>8113</v>
      </c>
      <c r="B113" s="26" t="s">
        <v>2089</v>
      </c>
      <c r="C113" s="27" t="s">
        <v>2090</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29" spans="1:15">
      <c r="A114" s="20" t="s">
        <v>8114</v>
      </c>
      <c r="B114" s="26" t="s">
        <v>2089</v>
      </c>
      <c r="C114" s="27" t="s">
        <v>2090</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29" spans="1:15">
      <c r="A115" s="20" t="s">
        <v>8115</v>
      </c>
      <c r="B115" s="26" t="s">
        <v>2089</v>
      </c>
      <c r="C115" s="27" t="s">
        <v>2090</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29" spans="1:15">
      <c r="A116" s="20" t="s">
        <v>8116</v>
      </c>
      <c r="B116" s="26" t="s">
        <v>2089</v>
      </c>
      <c r="C116" s="27" t="s">
        <v>2090</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29" spans="1:15">
      <c r="A117" s="20" t="s">
        <v>8117</v>
      </c>
      <c r="B117" s="26" t="s">
        <v>2089</v>
      </c>
      <c r="C117" s="27" t="s">
        <v>2090</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29" spans="1:15">
      <c r="A118" s="20" t="s">
        <v>8118</v>
      </c>
      <c r="B118" s="26" t="s">
        <v>2089</v>
      </c>
      <c r="C118" s="27" t="s">
        <v>2090</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29" spans="1:15">
      <c r="A119" s="20" t="s">
        <v>8119</v>
      </c>
      <c r="B119" s="26" t="s">
        <v>2089</v>
      </c>
      <c r="C119" s="27" t="s">
        <v>2090</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29" spans="1:15">
      <c r="A120" s="20" t="s">
        <v>8120</v>
      </c>
      <c r="B120" s="26" t="s">
        <v>2089</v>
      </c>
      <c r="C120" s="27" t="s">
        <v>2090</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29" spans="1:15">
      <c r="A121" s="20" t="s">
        <v>8121</v>
      </c>
      <c r="B121" s="26" t="s">
        <v>2089</v>
      </c>
      <c r="C121" s="27" t="s">
        <v>2090</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29" spans="1:15">
      <c r="A122" s="20" t="s">
        <v>8122</v>
      </c>
      <c r="B122" s="26" t="s">
        <v>2089</v>
      </c>
      <c r="C122" s="27" t="s">
        <v>2090</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29" spans="1:15">
      <c r="A123" s="20" t="s">
        <v>8123</v>
      </c>
      <c r="B123" s="26" t="s">
        <v>2089</v>
      </c>
      <c r="C123" s="27" t="s">
        <v>2090</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29" spans="1:15">
      <c r="A124" s="20" t="s">
        <v>8124</v>
      </c>
      <c r="B124" s="26" t="s">
        <v>2089</v>
      </c>
      <c r="C124" s="27" t="s">
        <v>2090</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29" spans="1:15">
      <c r="A125" s="20" t="s">
        <v>8125</v>
      </c>
      <c r="B125" s="26" t="s">
        <v>2089</v>
      </c>
      <c r="C125" s="27" t="s">
        <v>2090</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29" spans="1:15">
      <c r="A126" s="20" t="s">
        <v>8126</v>
      </c>
      <c r="B126" s="26" t="s">
        <v>2089</v>
      </c>
      <c r="C126" s="27" t="s">
        <v>2090</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29" spans="1:15">
      <c r="A127" s="20" t="s">
        <v>8127</v>
      </c>
      <c r="B127" s="26" t="s">
        <v>2089</v>
      </c>
      <c r="C127" s="27" t="s">
        <v>2090</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29" spans="1:15">
      <c r="A128" s="20" t="s">
        <v>8128</v>
      </c>
      <c r="B128" s="26" t="s">
        <v>2089</v>
      </c>
      <c r="C128" s="27" t="s">
        <v>2090</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29" spans="1:15">
      <c r="A129" s="20" t="s">
        <v>8129</v>
      </c>
      <c r="B129" s="26" t="s">
        <v>2089</v>
      </c>
      <c r="C129" s="27" t="s">
        <v>2090</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29" spans="1:15">
      <c r="A130" s="20" t="s">
        <v>8130</v>
      </c>
      <c r="B130" s="26" t="s">
        <v>2089</v>
      </c>
      <c r="C130" s="27" t="s">
        <v>2090</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29" spans="1:15">
      <c r="A131" s="20" t="s">
        <v>8131</v>
      </c>
      <c r="B131" s="26" t="s">
        <v>2089</v>
      </c>
      <c r="C131" s="27" t="s">
        <v>2090</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29" spans="1:15">
      <c r="A132" s="20" t="s">
        <v>8132</v>
      </c>
      <c r="B132" s="26" t="s">
        <v>2089</v>
      </c>
      <c r="C132" s="27" t="s">
        <v>2090</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29" spans="1:15">
      <c r="A133" s="20" t="s">
        <v>8133</v>
      </c>
      <c r="B133" s="26" t="s">
        <v>2089</v>
      </c>
      <c r="C133" s="27" t="s">
        <v>2090</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29" spans="1:15">
      <c r="A134" s="20" t="s">
        <v>8134</v>
      </c>
      <c r="B134" s="26" t="s">
        <v>2089</v>
      </c>
      <c r="C134" s="27" t="s">
        <v>2090</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29" spans="1:15">
      <c r="A135" s="20" t="s">
        <v>8135</v>
      </c>
      <c r="B135" s="26" t="s">
        <v>2089</v>
      </c>
      <c r="C135" s="27" t="s">
        <v>2090</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29" spans="1:15">
      <c r="A136" s="20" t="s">
        <v>8136</v>
      </c>
      <c r="B136" s="26" t="s">
        <v>2089</v>
      </c>
      <c r="C136" s="27" t="s">
        <v>2090</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29" spans="1:15">
      <c r="A137" s="20" t="s">
        <v>8137</v>
      </c>
      <c r="B137" s="26" t="s">
        <v>2089</v>
      </c>
      <c r="C137" s="27" t="s">
        <v>2090</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29" spans="1:15">
      <c r="A138" s="20" t="s">
        <v>8138</v>
      </c>
      <c r="B138" s="26" t="s">
        <v>2089</v>
      </c>
      <c r="C138" s="27" t="s">
        <v>2090</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29" spans="1:15">
      <c r="A139" s="20" t="s">
        <v>8139</v>
      </c>
      <c r="B139" s="26" t="s">
        <v>2089</v>
      </c>
      <c r="C139" s="27" t="s">
        <v>2090</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29" spans="1:15">
      <c r="A140" s="20" t="s">
        <v>8140</v>
      </c>
      <c r="B140" s="26" t="s">
        <v>2089</v>
      </c>
      <c r="C140" s="27" t="s">
        <v>2090</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29" spans="1:15">
      <c r="A141" s="20" t="s">
        <v>8141</v>
      </c>
      <c r="B141" s="26" t="s">
        <v>2129</v>
      </c>
      <c r="C141" s="27" t="s">
        <v>2130</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29" spans="1:15">
      <c r="A142" s="20" t="s">
        <v>8142</v>
      </c>
      <c r="B142" s="26" t="s">
        <v>2129</v>
      </c>
      <c r="C142" s="27" t="s">
        <v>2130</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29" spans="1:15">
      <c r="A143" s="20" t="s">
        <v>8143</v>
      </c>
      <c r="B143" s="26" t="s">
        <v>2129</v>
      </c>
      <c r="C143" s="27" t="s">
        <v>2130</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29" spans="1:15">
      <c r="A144" s="20" t="s">
        <v>4854</v>
      </c>
      <c r="B144" s="26" t="s">
        <v>2129</v>
      </c>
      <c r="C144" s="27" t="s">
        <v>2130</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740.9</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29" spans="1:15">
      <c r="A145" s="20" t="s">
        <v>8144</v>
      </c>
      <c r="B145" s="26" t="s">
        <v>2129</v>
      </c>
      <c r="C145" s="27" t="s">
        <v>2130</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29" spans="1:15">
      <c r="A146" s="20" t="s">
        <v>8145</v>
      </c>
      <c r="B146" s="26" t="s">
        <v>2129</v>
      </c>
      <c r="C146" s="27" t="s">
        <v>2130</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29" spans="1:15">
      <c r="A147" s="20" t="s">
        <v>8146</v>
      </c>
      <c r="B147" s="26" t="s">
        <v>2129</v>
      </c>
      <c r="C147" s="27" t="s">
        <v>2130</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29" spans="1:15">
      <c r="A148" s="20" t="s">
        <v>8147</v>
      </c>
      <c r="B148" s="26" t="s">
        <v>2129</v>
      </c>
      <c r="C148" s="27" t="s">
        <v>2130</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29" spans="1:15">
      <c r="A149" s="20" t="s">
        <v>8148</v>
      </c>
      <c r="B149" s="26" t="s">
        <v>2129</v>
      </c>
      <c r="C149" s="27" t="s">
        <v>2130</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29" spans="1:15">
      <c r="A150" s="20" t="s">
        <v>8149</v>
      </c>
      <c r="B150" s="26" t="s">
        <v>2129</v>
      </c>
      <c r="C150" s="27" t="s">
        <v>2130</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29" spans="1:15">
      <c r="A151" s="20" t="s">
        <v>8150</v>
      </c>
      <c r="B151" s="26" t="s">
        <v>2129</v>
      </c>
      <c r="C151" s="27" t="s">
        <v>2130</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29" spans="1:15">
      <c r="A152" s="20" t="s">
        <v>8151</v>
      </c>
      <c r="B152" s="26" t="s">
        <v>2129</v>
      </c>
      <c r="C152" s="27" t="s">
        <v>2130</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29" spans="1:15">
      <c r="A153" s="20" t="s">
        <v>8152</v>
      </c>
      <c r="B153" s="26" t="s">
        <v>2129</v>
      </c>
      <c r="C153" s="27" t="s">
        <v>2130</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29" spans="1:15">
      <c r="A154" s="20" t="s">
        <v>8153</v>
      </c>
      <c r="B154" s="26" t="s">
        <v>2129</v>
      </c>
      <c r="C154" s="27" t="s">
        <v>2130</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29" spans="1:15">
      <c r="A155" s="20" t="s">
        <v>8154</v>
      </c>
      <c r="B155" s="26" t="s">
        <v>2129</v>
      </c>
      <c r="C155" s="27" t="s">
        <v>2130</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29" spans="1:15">
      <c r="A156" s="20" t="s">
        <v>4905</v>
      </c>
      <c r="B156" s="26" t="s">
        <v>2129</v>
      </c>
      <c r="C156" s="27" t="s">
        <v>2130</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764.64</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29" spans="1:15">
      <c r="A157" s="20" t="s">
        <v>8155</v>
      </c>
      <c r="B157" s="26" t="s">
        <v>2129</v>
      </c>
      <c r="C157" s="27" t="s">
        <v>2130</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29" spans="1:15">
      <c r="A158" s="20" t="s">
        <v>8156</v>
      </c>
      <c r="B158" s="26" t="s">
        <v>2129</v>
      </c>
      <c r="C158" s="27" t="s">
        <v>2130</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29" spans="1:15">
      <c r="A159" s="20" t="s">
        <v>8157</v>
      </c>
      <c r="B159" s="26" t="s">
        <v>2129</v>
      </c>
      <c r="C159" s="27" t="s">
        <v>2130</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29" spans="1:15">
      <c r="A160" s="20" t="s">
        <v>8158</v>
      </c>
      <c r="B160" s="26" t="s">
        <v>2129</v>
      </c>
      <c r="C160" s="27" t="s">
        <v>2130</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29" spans="1:15">
      <c r="A161" s="20" t="s">
        <v>5390</v>
      </c>
      <c r="B161" s="26" t="s">
        <v>2129</v>
      </c>
      <c r="C161" s="27" t="s">
        <v>2130</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1264.9</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29" spans="1:15">
      <c r="A162" s="20" t="s">
        <v>8159</v>
      </c>
      <c r="B162" s="26" t="s">
        <v>2129</v>
      </c>
      <c r="C162" s="27" t="s">
        <v>2130</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29" spans="1:15">
      <c r="A163" s="20" t="s">
        <v>8160</v>
      </c>
      <c r="B163" s="26" t="s">
        <v>2129</v>
      </c>
      <c r="C163" s="27" t="s">
        <v>2130</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29" spans="1:15">
      <c r="A164" s="20" t="s">
        <v>8161</v>
      </c>
      <c r="B164" s="26" t="s">
        <v>2129</v>
      </c>
      <c r="C164" s="27" t="s">
        <v>2130</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29" spans="1:15">
      <c r="A165" s="20" t="s">
        <v>5332</v>
      </c>
      <c r="B165" s="26" t="s">
        <v>2129</v>
      </c>
      <c r="C165" s="27" t="s">
        <v>2130</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61.2</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29" spans="1:15">
      <c r="A166" s="20" t="s">
        <v>8162</v>
      </c>
      <c r="B166" s="26" t="s">
        <v>2129</v>
      </c>
      <c r="C166" s="27" t="s">
        <v>2130</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29" spans="1:15">
      <c r="A167" s="20" t="s">
        <v>8163</v>
      </c>
      <c r="B167" s="26" t="s">
        <v>2129</v>
      </c>
      <c r="C167" s="27" t="s">
        <v>2130</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29" spans="1:15">
      <c r="A168" s="20" t="s">
        <v>8164</v>
      </c>
      <c r="B168" s="26" t="s">
        <v>2129</v>
      </c>
      <c r="C168" s="27" t="s">
        <v>2130</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29" spans="1:15">
      <c r="A169" s="20" t="s">
        <v>4960</v>
      </c>
      <c r="B169" s="26" t="s">
        <v>2129</v>
      </c>
      <c r="C169" s="27" t="s">
        <v>2130</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119.5</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29" spans="1:15">
      <c r="A170" s="20" t="s">
        <v>8165</v>
      </c>
      <c r="B170" s="26" t="s">
        <v>2129</v>
      </c>
      <c r="C170" s="27" t="s">
        <v>2130</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29" spans="1:15">
      <c r="A171" s="20" t="s">
        <v>4995</v>
      </c>
      <c r="B171" s="26" t="s">
        <v>2129</v>
      </c>
      <c r="C171" s="27" t="s">
        <v>2130</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230.4</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29" spans="1:15">
      <c r="A172" s="20" t="s">
        <v>8166</v>
      </c>
      <c r="B172" s="26" t="s">
        <v>2129</v>
      </c>
      <c r="C172" s="27" t="s">
        <v>2130</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29" spans="1:15">
      <c r="A173" s="20" t="s">
        <v>5032</v>
      </c>
      <c r="B173" s="26" t="s">
        <v>2129</v>
      </c>
      <c r="C173" s="27" t="s">
        <v>2130</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145.11</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37.4</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29" spans="1:15">
      <c r="A174" s="20" t="s">
        <v>8167</v>
      </c>
      <c r="B174" s="26" t="s">
        <v>2129</v>
      </c>
      <c r="C174" s="27" t="s">
        <v>2130</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29" spans="1:15">
      <c r="A175" s="20" t="s">
        <v>8168</v>
      </c>
      <c r="B175" s="26" t="s">
        <v>2129</v>
      </c>
      <c r="C175" s="27" t="s">
        <v>2130</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29" spans="1:15">
      <c r="A176" s="20" t="s">
        <v>8169</v>
      </c>
      <c r="B176" s="26" t="s">
        <v>2129</v>
      </c>
      <c r="C176" s="27" t="s">
        <v>2130</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29" spans="1:15">
      <c r="A177" s="20" t="s">
        <v>8170</v>
      </c>
      <c r="B177" s="26" t="s">
        <v>2129</v>
      </c>
      <c r="C177" s="27" t="s">
        <v>2130</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29" spans="1:15">
      <c r="A178" s="20" t="s">
        <v>8171</v>
      </c>
      <c r="B178" s="26" t="s">
        <v>2129</v>
      </c>
      <c r="C178" s="27" t="s">
        <v>2130</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29" spans="1:15">
      <c r="A179" s="20" t="s">
        <v>8172</v>
      </c>
      <c r="B179" s="26" t="s">
        <v>2129</v>
      </c>
      <c r="C179" s="27" t="s">
        <v>2130</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29" spans="1:15">
      <c r="A180" s="20" t="s">
        <v>8173</v>
      </c>
      <c r="B180" s="26" t="s">
        <v>2129</v>
      </c>
      <c r="C180" s="27" t="s">
        <v>2130</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29" spans="1:15">
      <c r="A181" s="20" t="s">
        <v>8174</v>
      </c>
      <c r="B181" s="26" t="s">
        <v>2129</v>
      </c>
      <c r="C181" s="27" t="s">
        <v>2130</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29" spans="1:15">
      <c r="A182" s="20" t="s">
        <v>8175</v>
      </c>
      <c r="B182" s="26" t="s">
        <v>2129</v>
      </c>
      <c r="C182" s="27" t="s">
        <v>2130</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29" spans="1:15">
      <c r="A183" s="20" t="s">
        <v>8176</v>
      </c>
      <c r="B183" s="26" t="s">
        <v>2129</v>
      </c>
      <c r="C183" s="27" t="s">
        <v>2130</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29" spans="1:15">
      <c r="A184" s="20" t="s">
        <v>8177</v>
      </c>
      <c r="B184" s="26" t="s">
        <v>2129</v>
      </c>
      <c r="C184" s="27" t="s">
        <v>2130</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29" spans="1:15">
      <c r="A185" s="20" t="s">
        <v>8178</v>
      </c>
      <c r="B185" s="26" t="s">
        <v>2129</v>
      </c>
      <c r="C185" s="27" t="s">
        <v>2130</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29" spans="1:15">
      <c r="A186" s="20" t="s">
        <v>8179</v>
      </c>
      <c r="B186" s="26" t="s">
        <v>2129</v>
      </c>
      <c r="C186" s="27" t="s">
        <v>2130</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29" spans="1:15">
      <c r="A187" s="20" t="s">
        <v>8180</v>
      </c>
      <c r="B187" s="26" t="s">
        <v>2129</v>
      </c>
      <c r="C187" s="27" t="s">
        <v>2130</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29" spans="1:15">
      <c r="A188" s="20" t="s">
        <v>8181</v>
      </c>
      <c r="B188" s="26" t="s">
        <v>2129</v>
      </c>
      <c r="C188" s="27" t="s">
        <v>2130</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29" spans="1:15">
      <c r="A189" s="20" t="s">
        <v>8182</v>
      </c>
      <c r="B189" s="26" t="s">
        <v>2129</v>
      </c>
      <c r="C189" s="27" t="s">
        <v>2130</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29" spans="1:15">
      <c r="A190" s="20" t="s">
        <v>8183</v>
      </c>
      <c r="B190" s="26" t="s">
        <v>2129</v>
      </c>
      <c r="C190" s="27" t="s">
        <v>2130</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29" spans="1:15">
      <c r="A191" s="20" t="s">
        <v>8184</v>
      </c>
      <c r="B191" s="26" t="s">
        <v>2129</v>
      </c>
      <c r="C191" s="27" t="s">
        <v>2130</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29" spans="1:15">
      <c r="A192" s="20" t="s">
        <v>8185</v>
      </c>
      <c r="B192" s="26" t="s">
        <v>2129</v>
      </c>
      <c r="C192" s="27" t="s">
        <v>2130</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29" spans="1:15">
      <c r="A193" s="20" t="s">
        <v>8186</v>
      </c>
      <c r="B193" s="26" t="s">
        <v>2129</v>
      </c>
      <c r="C193" s="27" t="s">
        <v>2130</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29" spans="1:15">
      <c r="A194" s="20" t="s">
        <v>8187</v>
      </c>
      <c r="B194" s="26" t="s">
        <v>2129</v>
      </c>
      <c r="C194" s="27" t="s">
        <v>2130</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29" spans="1:15">
      <c r="A195" s="20" t="s">
        <v>8188</v>
      </c>
      <c r="B195" s="26" t="s">
        <v>2129</v>
      </c>
      <c r="C195" s="27" t="s">
        <v>2130</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29" spans="1:15">
      <c r="A196" s="20" t="s">
        <v>8189</v>
      </c>
      <c r="B196" s="26" t="s">
        <v>2129</v>
      </c>
      <c r="C196" s="27" t="s">
        <v>2130</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29" spans="1:15">
      <c r="A197" s="20" t="s">
        <v>8190</v>
      </c>
      <c r="B197" s="26" t="s">
        <v>2129</v>
      </c>
      <c r="C197" s="27" t="s">
        <v>2130</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29" spans="1:15">
      <c r="A198" s="20" t="s">
        <v>8191</v>
      </c>
      <c r="B198" s="26" t="s">
        <v>2129</v>
      </c>
      <c r="C198" s="27" t="s">
        <v>2130</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29" spans="1:15">
      <c r="A199" s="20" t="s">
        <v>8192</v>
      </c>
      <c r="B199" s="26" t="s">
        <v>2129</v>
      </c>
      <c r="C199" s="27" t="s">
        <v>2130</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29" spans="1:15">
      <c r="A200" s="20" t="s">
        <v>8193</v>
      </c>
      <c r="B200" s="26" t="s">
        <v>2129</v>
      </c>
      <c r="C200" s="27" t="s">
        <v>2130</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29" spans="1:15">
      <c r="A201" s="20" t="s">
        <v>8194</v>
      </c>
      <c r="B201" s="26" t="s">
        <v>2129</v>
      </c>
      <c r="C201" s="27" t="s">
        <v>2130</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29" spans="1:15">
      <c r="A202" s="20" t="s">
        <v>8195</v>
      </c>
      <c r="B202" s="26" t="s">
        <v>2129</v>
      </c>
      <c r="C202" s="27" t="s">
        <v>2130</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29" spans="1:15">
      <c r="A203" s="20" t="s">
        <v>8196</v>
      </c>
      <c r="B203" s="26" t="s">
        <v>2129</v>
      </c>
      <c r="C203" s="27" t="s">
        <v>2130</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29" spans="1:15">
      <c r="A204" s="28" t="s">
        <v>8197</v>
      </c>
      <c r="B204" s="26" t="s">
        <v>2129</v>
      </c>
      <c r="C204" s="27" t="s">
        <v>2130</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29" spans="1:15">
      <c r="A205" s="20" t="s">
        <v>8198</v>
      </c>
      <c r="B205" s="26" t="s">
        <v>2129</v>
      </c>
      <c r="C205" s="27" t="s">
        <v>2130</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29" spans="1:15">
      <c r="A206" s="20" t="s">
        <v>8199</v>
      </c>
      <c r="B206" s="26" t="s">
        <v>2129</v>
      </c>
      <c r="C206" s="27" t="s">
        <v>2130</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29" spans="1:15">
      <c r="A207" s="20" t="s">
        <v>8200</v>
      </c>
      <c r="B207" s="26" t="s">
        <v>2129</v>
      </c>
      <c r="C207" s="27" t="s">
        <v>2130</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29" spans="1:15">
      <c r="A208" s="20" t="s">
        <v>8201</v>
      </c>
      <c r="B208" s="26" t="s">
        <v>2129</v>
      </c>
      <c r="C208" s="27" t="s">
        <v>2130</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29" spans="1:15">
      <c r="A209" s="20" t="s">
        <v>8202</v>
      </c>
      <c r="B209" s="26" t="s">
        <v>2129</v>
      </c>
      <c r="C209" s="27" t="s">
        <v>2130</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29" spans="1:15">
      <c r="A210" s="20" t="s">
        <v>8203</v>
      </c>
      <c r="B210" s="26" t="s">
        <v>2129</v>
      </c>
      <c r="C210" s="27" t="s">
        <v>2130</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29" spans="1:15">
      <c r="A211" s="20" t="s">
        <v>8204</v>
      </c>
      <c r="B211" s="26" t="s">
        <v>2129</v>
      </c>
      <c r="C211" s="27" t="s">
        <v>2130</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29" spans="1:15">
      <c r="A212" s="20" t="s">
        <v>8205</v>
      </c>
      <c r="B212" s="26" t="s">
        <v>2129</v>
      </c>
      <c r="C212" s="27" t="s">
        <v>2130</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29" spans="1:15">
      <c r="A213" s="20" t="s">
        <v>8206</v>
      </c>
      <c r="B213" s="26" t="s">
        <v>2129</v>
      </c>
      <c r="C213" s="27" t="s">
        <v>2130</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29" spans="1:15">
      <c r="A214" s="20" t="s">
        <v>8207</v>
      </c>
      <c r="B214" s="26" t="s">
        <v>2129</v>
      </c>
      <c r="C214" s="27" t="s">
        <v>2130</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29" spans="1:15">
      <c r="A215" s="20" t="s">
        <v>8208</v>
      </c>
      <c r="B215" s="26" t="s">
        <v>2129</v>
      </c>
      <c r="C215" s="27" t="s">
        <v>2130</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29" spans="1:15">
      <c r="A216" s="20" t="s">
        <v>8209</v>
      </c>
      <c r="B216" s="26" t="s">
        <v>2129</v>
      </c>
      <c r="C216" s="27" t="s">
        <v>2130</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29" spans="1:15">
      <c r="A217" s="20" t="s">
        <v>8210</v>
      </c>
      <c r="B217" s="26" t="s">
        <v>2129</v>
      </c>
      <c r="C217" s="27" t="s">
        <v>2130</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29" spans="1:15">
      <c r="A218" s="20" t="s">
        <v>8211</v>
      </c>
      <c r="B218" s="26" t="s">
        <v>2129</v>
      </c>
      <c r="C218" s="27" t="s">
        <v>2130</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29" spans="1:15">
      <c r="A219" s="20" t="s">
        <v>8212</v>
      </c>
      <c r="B219" s="26" t="s">
        <v>2129</v>
      </c>
      <c r="C219" s="27" t="s">
        <v>2130</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29" spans="1:15">
      <c r="A220" s="20" t="s">
        <v>8213</v>
      </c>
      <c r="B220" s="26" t="s">
        <v>2129</v>
      </c>
      <c r="C220" s="27" t="s">
        <v>2130</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29" spans="1:15">
      <c r="A221" s="20" t="s">
        <v>8214</v>
      </c>
      <c r="B221" s="26" t="s">
        <v>2129</v>
      </c>
      <c r="C221" s="27" t="s">
        <v>2130</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29" spans="1:15">
      <c r="A222" s="20" t="s">
        <v>8215</v>
      </c>
      <c r="B222" s="26" t="s">
        <v>2129</v>
      </c>
      <c r="C222" s="27" t="s">
        <v>2130</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29" spans="1:15">
      <c r="A223" s="20" t="s">
        <v>8216</v>
      </c>
      <c r="B223" s="26" t="s">
        <v>2129</v>
      </c>
      <c r="C223" s="27" t="s">
        <v>2130</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29" spans="1:15">
      <c r="A224" s="20" t="s">
        <v>8217</v>
      </c>
      <c r="B224" s="26" t="s">
        <v>2129</v>
      </c>
      <c r="C224" s="27" t="s">
        <v>2130</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29" spans="1:15">
      <c r="A225" s="20" t="s">
        <v>8218</v>
      </c>
      <c r="B225" s="26" t="s">
        <v>2129</v>
      </c>
      <c r="C225" s="27" t="s">
        <v>2130</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29" spans="1:15">
      <c r="A226" s="20" t="s">
        <v>8219</v>
      </c>
      <c r="B226" s="26" t="s">
        <v>2129</v>
      </c>
      <c r="C226" s="27" t="s">
        <v>2130</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29" spans="1:15">
      <c r="A227" s="20" t="s">
        <v>8220</v>
      </c>
      <c r="B227" s="26" t="s">
        <v>2129</v>
      </c>
      <c r="C227" s="27" t="s">
        <v>2130</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29" spans="1:15">
      <c r="A228" s="20" t="s">
        <v>8221</v>
      </c>
      <c r="B228" s="26" t="s">
        <v>2129</v>
      </c>
      <c r="C228" s="27" t="s">
        <v>2130</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29" spans="1:15">
      <c r="A229" s="20" t="s">
        <v>8222</v>
      </c>
      <c r="B229" s="26" t="s">
        <v>2129</v>
      </c>
      <c r="C229" s="27" t="s">
        <v>2130</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29" spans="1:15">
      <c r="A230" s="20" t="s">
        <v>8223</v>
      </c>
      <c r="B230" s="26" t="s">
        <v>2129</v>
      </c>
      <c r="C230" s="27" t="s">
        <v>2130</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29" spans="1:15">
      <c r="A231" s="20" t="s">
        <v>8224</v>
      </c>
      <c r="B231" s="26" t="s">
        <v>2129</v>
      </c>
      <c r="C231" s="27" t="s">
        <v>2130</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29" spans="1:15">
      <c r="A232" s="20" t="s">
        <v>8225</v>
      </c>
      <c r="B232" s="26" t="s">
        <v>2129</v>
      </c>
      <c r="C232" s="27" t="s">
        <v>2130</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29" spans="1:15">
      <c r="A233" s="20" t="s">
        <v>8226</v>
      </c>
      <c r="B233" s="26" t="s">
        <v>2129</v>
      </c>
      <c r="C233" s="27" t="s">
        <v>2130</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29" spans="1:15">
      <c r="A234" s="28" t="s">
        <v>8227</v>
      </c>
      <c r="B234" s="26" t="s">
        <v>2129</v>
      </c>
      <c r="C234" s="27" t="s">
        <v>2130</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29" spans="1:15">
      <c r="A235" s="28" t="s">
        <v>8228</v>
      </c>
      <c r="B235" s="26" t="s">
        <v>2129</v>
      </c>
      <c r="C235" s="27" t="s">
        <v>2130</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29" spans="1:15">
      <c r="A236" s="28" t="s">
        <v>8229</v>
      </c>
      <c r="B236" s="26" t="s">
        <v>2129</v>
      </c>
      <c r="C236" s="27" t="s">
        <v>2130</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29" spans="1:15">
      <c r="A237" s="28" t="s">
        <v>8230</v>
      </c>
      <c r="B237" s="26" t="s">
        <v>2129</v>
      </c>
      <c r="C237" s="27" t="s">
        <v>2130</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29" spans="1:15">
      <c r="A238" s="28" t="s">
        <v>8231</v>
      </c>
      <c r="B238" s="26" t="s">
        <v>2129</v>
      </c>
      <c r="C238" s="27" t="s">
        <v>2130</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29" spans="1:15">
      <c r="A239" s="28" t="s">
        <v>8232</v>
      </c>
      <c r="B239" s="26" t="s">
        <v>2129</v>
      </c>
      <c r="C239" s="27" t="s">
        <v>2130</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29" spans="1:15">
      <c r="A240" s="28" t="s">
        <v>8233</v>
      </c>
      <c r="B240" s="26" t="s">
        <v>2129</v>
      </c>
      <c r="C240" s="27" t="s">
        <v>2130</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29" spans="1:15">
      <c r="A241" s="20" t="s">
        <v>8234</v>
      </c>
      <c r="B241" s="26" t="s">
        <v>2129</v>
      </c>
      <c r="C241" s="27" t="s">
        <v>2130</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29" spans="1:15">
      <c r="A242" s="20" t="s">
        <v>8235</v>
      </c>
      <c r="B242" s="26" t="s">
        <v>2129</v>
      </c>
      <c r="C242" s="27" t="s">
        <v>2130</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29" spans="1:15">
      <c r="A243" s="28" t="s">
        <v>8236</v>
      </c>
      <c r="B243" s="26" t="s">
        <v>2129</v>
      </c>
      <c r="C243" s="27" t="s">
        <v>2130</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30" spans="1:15">
      <c r="A244" s="28" t="s">
        <v>8237</v>
      </c>
      <c r="B244" s="26" t="s">
        <v>2129</v>
      </c>
      <c r="C244" s="27" t="s">
        <v>2130</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29" spans="1:15">
      <c r="A245" s="28" t="s">
        <v>5125</v>
      </c>
      <c r="B245" s="26" t="s">
        <v>2129</v>
      </c>
      <c r="C245" s="27" t="s">
        <v>2130</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694</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29" spans="1:15">
      <c r="A246" s="20" t="s">
        <v>8238</v>
      </c>
      <c r="B246" s="26" t="s">
        <v>2129</v>
      </c>
      <c r="C246" s="27" t="s">
        <v>2130</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29" spans="1:15">
      <c r="A247" s="28" t="s">
        <v>8239</v>
      </c>
      <c r="B247" s="26" t="s">
        <v>2129</v>
      </c>
      <c r="C247" s="27" t="s">
        <v>2130</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29" spans="1:15">
      <c r="A248" s="28" t="s">
        <v>8240</v>
      </c>
      <c r="B248" s="26" t="s">
        <v>2129</v>
      </c>
      <c r="C248" s="27" t="s">
        <v>2130</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29" spans="1:15">
      <c r="A249" s="28" t="s">
        <v>8241</v>
      </c>
      <c r="B249" s="26" t="s">
        <v>2129</v>
      </c>
      <c r="C249" s="27" t="s">
        <v>2130</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29" spans="1:15">
      <c r="A250" s="28" t="s">
        <v>8242</v>
      </c>
      <c r="B250" s="26" t="s">
        <v>2129</v>
      </c>
      <c r="C250" s="27" t="s">
        <v>2130</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29" spans="1:15">
      <c r="A251" s="28" t="s">
        <v>8243</v>
      </c>
      <c r="B251" s="26" t="s">
        <v>2129</v>
      </c>
      <c r="C251" s="27" t="s">
        <v>2130</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29" spans="1:15">
      <c r="A252" s="20" t="s">
        <v>8244</v>
      </c>
      <c r="B252" s="26" t="s">
        <v>2129</v>
      </c>
      <c r="C252" s="27" t="s">
        <v>2130</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29" spans="1:15">
      <c r="A253" s="20" t="s">
        <v>8245</v>
      </c>
      <c r="B253" s="26" t="s">
        <v>2129</v>
      </c>
      <c r="C253" s="27" t="s">
        <v>2130</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29" spans="1:15">
      <c r="A254" s="20" t="s">
        <v>8246</v>
      </c>
      <c r="B254" s="26" t="s">
        <v>2129</v>
      </c>
      <c r="C254" s="27" t="s">
        <v>2130</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29" spans="1:15">
      <c r="A255" s="20" t="s">
        <v>8247</v>
      </c>
      <c r="B255" s="26" t="s">
        <v>2129</v>
      </c>
      <c r="C255" s="27" t="s">
        <v>2130</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29" spans="1:15">
      <c r="A256" s="20" t="s">
        <v>8248</v>
      </c>
      <c r="B256" s="26" t="s">
        <v>2129</v>
      </c>
      <c r="C256" s="27" t="s">
        <v>2130</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29" spans="1:15">
      <c r="A257" s="20" t="s">
        <v>8249</v>
      </c>
      <c r="B257" s="26" t="s">
        <v>2129</v>
      </c>
      <c r="C257" s="27" t="s">
        <v>2130</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29" spans="1:15">
      <c r="A258" s="20" t="s">
        <v>8250</v>
      </c>
      <c r="B258" s="26" t="s">
        <v>2129</v>
      </c>
      <c r="C258" s="27" t="s">
        <v>2130</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29" spans="1:15">
      <c r="A259" s="20" t="s">
        <v>8251</v>
      </c>
      <c r="B259" s="26" t="s">
        <v>2129</v>
      </c>
      <c r="C259" s="27" t="s">
        <v>2130</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29" spans="1:15">
      <c r="A260" s="20" t="s">
        <v>8252</v>
      </c>
      <c r="B260" s="26" t="s">
        <v>2129</v>
      </c>
      <c r="C260" s="27" t="s">
        <v>2130</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29" spans="1:15">
      <c r="A261" s="20" t="s">
        <v>8253</v>
      </c>
      <c r="B261" s="26" t="s">
        <v>2129</v>
      </c>
      <c r="C261" s="27" t="s">
        <v>2130</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29" spans="1:15">
      <c r="A262" s="20" t="s">
        <v>8254</v>
      </c>
      <c r="B262" s="26" t="s">
        <v>2129</v>
      </c>
      <c r="C262" s="27" t="s">
        <v>2130</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29" spans="1:15">
      <c r="A263" s="20" t="s">
        <v>8255</v>
      </c>
      <c r="B263" s="26" t="s">
        <v>2129</v>
      </c>
      <c r="C263" s="27" t="s">
        <v>2130</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29" spans="1:15">
      <c r="A264" s="20" t="s">
        <v>8256</v>
      </c>
      <c r="B264" s="26" t="s">
        <v>2129</v>
      </c>
      <c r="C264" s="27" t="s">
        <v>2130</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29" spans="1:15">
      <c r="A265" s="20" t="s">
        <v>8257</v>
      </c>
      <c r="B265" s="26" t="s">
        <v>2129</v>
      </c>
      <c r="C265" s="27" t="s">
        <v>2130</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29" spans="1:15">
      <c r="A266" s="20" t="s">
        <v>8258</v>
      </c>
      <c r="B266" s="26" t="s">
        <v>2129</v>
      </c>
      <c r="C266" s="27" t="s">
        <v>2130</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29" spans="1:15">
      <c r="A267" s="20" t="s">
        <v>8259</v>
      </c>
      <c r="B267" s="26" t="s">
        <v>2129</v>
      </c>
      <c r="C267" s="27" t="s">
        <v>2130</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29" spans="1:15">
      <c r="A268" s="20" t="s">
        <v>8260</v>
      </c>
      <c r="B268" s="26" t="s">
        <v>2129</v>
      </c>
      <c r="C268" s="27" t="s">
        <v>2130</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29" spans="1:15">
      <c r="A269" s="20" t="s">
        <v>8261</v>
      </c>
      <c r="B269" s="26" t="s">
        <v>2129</v>
      </c>
      <c r="C269" s="27" t="s">
        <v>2130</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29" spans="1:15">
      <c r="A270" s="20" t="s">
        <v>8262</v>
      </c>
      <c r="B270" s="26" t="s">
        <v>2129</v>
      </c>
      <c r="C270" s="27" t="s">
        <v>2130</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29" spans="1:15">
      <c r="A271" s="20" t="s">
        <v>8263</v>
      </c>
      <c r="B271" s="26" t="s">
        <v>2129</v>
      </c>
      <c r="C271" s="27" t="s">
        <v>2130</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29" spans="1:15">
      <c r="A272" s="20" t="s">
        <v>8264</v>
      </c>
      <c r="B272" s="26" t="s">
        <v>2129</v>
      </c>
      <c r="C272" s="27" t="s">
        <v>2130</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29" spans="1:15">
      <c r="A273" s="20" t="s">
        <v>4956</v>
      </c>
      <c r="B273" s="26" t="s">
        <v>2129</v>
      </c>
      <c r="C273" s="27" t="s">
        <v>2130</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122.56</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29" spans="1:15">
      <c r="A274" s="20" t="s">
        <v>8265</v>
      </c>
      <c r="B274" s="26" t="s">
        <v>2129</v>
      </c>
      <c r="C274" s="27" t="s">
        <v>2130</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29" spans="1:15">
      <c r="A275" s="20" t="s">
        <v>8266</v>
      </c>
      <c r="B275" s="26" t="s">
        <v>2129</v>
      </c>
      <c r="C275" s="27" t="s">
        <v>2130</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29" spans="1:15">
      <c r="A276" s="20" t="s">
        <v>5041</v>
      </c>
      <c r="B276" s="26" t="s">
        <v>2129</v>
      </c>
      <c r="C276" s="27" t="s">
        <v>2130</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260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29" spans="1:15">
      <c r="A277" s="20" t="s">
        <v>8267</v>
      </c>
      <c r="B277" s="26" t="s">
        <v>2129</v>
      </c>
      <c r="C277" s="27" t="s">
        <v>2130</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29" spans="1:15">
      <c r="A278" s="20" t="s">
        <v>8268</v>
      </c>
      <c r="B278" s="26" t="s">
        <v>2129</v>
      </c>
      <c r="C278" s="27" t="s">
        <v>2130</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29" spans="1:15">
      <c r="A279" s="20" t="s">
        <v>8269</v>
      </c>
      <c r="B279" s="26" t="s">
        <v>2129</v>
      </c>
      <c r="C279" s="27" t="s">
        <v>2130</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29" spans="1:15">
      <c r="A280" s="20" t="s">
        <v>8270</v>
      </c>
      <c r="B280" s="26" t="s">
        <v>2129</v>
      </c>
      <c r="C280" s="27" t="s">
        <v>2130</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29" spans="1:15">
      <c r="A281" s="20" t="s">
        <v>8271</v>
      </c>
      <c r="B281" s="26" t="s">
        <v>2129</v>
      </c>
      <c r="C281" s="27" t="s">
        <v>2130</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29" spans="1:15">
      <c r="A282" s="20" t="s">
        <v>8272</v>
      </c>
      <c r="B282" s="26" t="s">
        <v>2129</v>
      </c>
      <c r="C282" s="27" t="s">
        <v>2130</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29" spans="1:15">
      <c r="A283" s="20" t="s">
        <v>8273</v>
      </c>
      <c r="B283" s="26" t="s">
        <v>2129</v>
      </c>
      <c r="C283" s="27" t="s">
        <v>2130</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29" spans="1:15">
      <c r="A284" s="20" t="s">
        <v>8274</v>
      </c>
      <c r="B284" s="26" t="s">
        <v>2129</v>
      </c>
      <c r="C284" s="27" t="s">
        <v>2130</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29" spans="1:15">
      <c r="A285" s="20" t="s">
        <v>8275</v>
      </c>
      <c r="B285" s="26" t="s">
        <v>2129</v>
      </c>
      <c r="C285" s="27" t="s">
        <v>2130</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29" spans="1:15">
      <c r="A286" s="20" t="s">
        <v>8276</v>
      </c>
      <c r="B286" s="26" t="s">
        <v>2129</v>
      </c>
      <c r="C286" s="27" t="s">
        <v>2130</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29" spans="1:15">
      <c r="A287" s="20" t="s">
        <v>8277</v>
      </c>
      <c r="B287" s="26" t="s">
        <v>2129</v>
      </c>
      <c r="C287" s="27" t="s">
        <v>2130</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29" spans="1:15">
      <c r="A288" s="20" t="s">
        <v>8278</v>
      </c>
      <c r="B288" s="26" t="s">
        <v>2129</v>
      </c>
      <c r="C288" s="27" t="s">
        <v>2130</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29" spans="1:15">
      <c r="A289" s="20" t="s">
        <v>4980</v>
      </c>
      <c r="B289" s="26" t="s">
        <v>2129</v>
      </c>
      <c r="C289" s="27" t="s">
        <v>2130</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45.6</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29" spans="1:15">
      <c r="A290" s="28" t="s">
        <v>8279</v>
      </c>
      <c r="B290" s="26" t="s">
        <v>2129</v>
      </c>
      <c r="C290" s="27" t="s">
        <v>2130</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29" spans="1:15">
      <c r="A291" s="20" t="s">
        <v>4999</v>
      </c>
      <c r="B291" s="26" t="s">
        <v>2129</v>
      </c>
      <c r="C291" s="27" t="s">
        <v>2130</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402.3</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29" spans="1:15">
      <c r="A292" s="20" t="s">
        <v>8280</v>
      </c>
      <c r="B292" s="26" t="s">
        <v>2129</v>
      </c>
      <c r="C292" s="27" t="s">
        <v>2130</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29" spans="1:15">
      <c r="A293" s="20" t="s">
        <v>8281</v>
      </c>
      <c r="B293" s="26" t="s">
        <v>2129</v>
      </c>
      <c r="C293" s="27" t="s">
        <v>2130</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29" spans="1:15">
      <c r="A294" s="20" t="s">
        <v>8282</v>
      </c>
      <c r="B294" s="26" t="s">
        <v>2129</v>
      </c>
      <c r="C294" s="27" t="s">
        <v>2130</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29" spans="1:15">
      <c r="A295" s="20" t="s">
        <v>8283</v>
      </c>
      <c r="B295" s="26" t="s">
        <v>2129</v>
      </c>
      <c r="C295" s="27" t="s">
        <v>2130</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29" spans="1:15">
      <c r="A296" s="20" t="s">
        <v>8284</v>
      </c>
      <c r="B296" s="26" t="s">
        <v>2129</v>
      </c>
      <c r="C296" s="27" t="s">
        <v>2130</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29" spans="1:15">
      <c r="A297" s="20" t="s">
        <v>8285</v>
      </c>
      <c r="B297" s="26" t="s">
        <v>2129</v>
      </c>
      <c r="C297" s="27" t="s">
        <v>2130</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29" spans="1:15">
      <c r="A298" s="20" t="s">
        <v>8286</v>
      </c>
      <c r="B298" s="26" t="s">
        <v>2129</v>
      </c>
      <c r="C298" s="27" t="s">
        <v>2130</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29" spans="1:15">
      <c r="A299" s="20" t="s">
        <v>8287</v>
      </c>
      <c r="B299" s="26" t="s">
        <v>2129</v>
      </c>
      <c r="C299" s="27" t="s">
        <v>2130</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29" spans="1:15">
      <c r="A300" s="20" t="s">
        <v>8288</v>
      </c>
      <c r="B300" s="26" t="s">
        <v>2129</v>
      </c>
      <c r="C300" s="27" t="s">
        <v>2130</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29" spans="1:15">
      <c r="A301" s="20" t="s">
        <v>8289</v>
      </c>
      <c r="B301" s="26" t="s">
        <v>2129</v>
      </c>
      <c r="C301" s="27" t="s">
        <v>2130</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29" spans="1:15">
      <c r="A302" s="20" t="s">
        <v>8290</v>
      </c>
      <c r="B302" s="26" t="s">
        <v>2129</v>
      </c>
      <c r="C302" s="27" t="s">
        <v>2130</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29" spans="1:15">
      <c r="A303" s="20" t="s">
        <v>5219</v>
      </c>
      <c r="B303" s="26" t="s">
        <v>2066</v>
      </c>
      <c r="C303" s="27" t="s">
        <v>2067</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2200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29" spans="1:15">
      <c r="A304" s="20" t="s">
        <v>8291</v>
      </c>
      <c r="B304" s="26" t="s">
        <v>2066</v>
      </c>
      <c r="C304" s="27" t="s">
        <v>2067</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29" spans="1:15">
      <c r="A305" s="20" t="s">
        <v>8292</v>
      </c>
      <c r="B305" s="26" t="s">
        <v>2066</v>
      </c>
      <c r="C305" s="27" t="s">
        <v>2067</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29" spans="1:15">
      <c r="A306" s="20" t="s">
        <v>8293</v>
      </c>
      <c r="B306" s="26" t="s">
        <v>2066</v>
      </c>
      <c r="C306" s="27" t="s">
        <v>2067</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29" spans="1:15">
      <c r="A307" s="20" t="s">
        <v>8294</v>
      </c>
      <c r="B307" s="26" t="s">
        <v>2066</v>
      </c>
      <c r="C307" s="27" t="s">
        <v>2067</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29" spans="1:15">
      <c r="A308" s="20" t="s">
        <v>8295</v>
      </c>
      <c r="B308" s="26" t="s">
        <v>2066</v>
      </c>
      <c r="C308" s="27" t="s">
        <v>2067</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29" spans="1:15">
      <c r="A309" s="20" t="s">
        <v>8296</v>
      </c>
      <c r="B309" s="26" t="s">
        <v>2089</v>
      </c>
      <c r="C309" s="27" t="s">
        <v>2090</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29" spans="1:15">
      <c r="A310" s="20" t="s">
        <v>8297</v>
      </c>
      <c r="B310" s="26" t="s">
        <v>2089</v>
      </c>
      <c r="C310" s="27" t="s">
        <v>2090</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29" spans="1:15">
      <c r="A311" s="20" t="s">
        <v>8298</v>
      </c>
      <c r="B311" s="26" t="s">
        <v>2089</v>
      </c>
      <c r="C311" s="27" t="s">
        <v>2090</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29" spans="1:15">
      <c r="A312" s="20" t="s">
        <v>8299</v>
      </c>
      <c r="B312" s="26" t="s">
        <v>2089</v>
      </c>
      <c r="C312" s="27" t="s">
        <v>2090</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29" spans="1:15">
      <c r="A313" s="20" t="s">
        <v>8300</v>
      </c>
      <c r="B313" s="26" t="s">
        <v>2089</v>
      </c>
      <c r="C313" s="27" t="s">
        <v>2090</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29" spans="1:15">
      <c r="A314" s="20" t="s">
        <v>8301</v>
      </c>
      <c r="B314" s="26" t="s">
        <v>2089</v>
      </c>
      <c r="C314" s="27" t="s">
        <v>2090</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29" spans="1:15">
      <c r="A315" s="20" t="s">
        <v>8302</v>
      </c>
      <c r="B315" s="26" t="s">
        <v>2089</v>
      </c>
      <c r="C315" s="27" t="s">
        <v>2090</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29" spans="1:15">
      <c r="A316" s="20" t="s">
        <v>8303</v>
      </c>
      <c r="B316" s="26" t="s">
        <v>2089</v>
      </c>
      <c r="C316" s="27" t="s">
        <v>2090</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29" spans="1:15">
      <c r="A317" s="20" t="s">
        <v>8304</v>
      </c>
      <c r="B317" s="26" t="s">
        <v>2089</v>
      </c>
      <c r="C317" s="27" t="s">
        <v>2090</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29" spans="1:15">
      <c r="A318" s="20" t="s">
        <v>8305</v>
      </c>
      <c r="B318" s="26" t="s">
        <v>2089</v>
      </c>
      <c r="C318" s="27" t="s">
        <v>2090</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29" spans="1:15">
      <c r="A319" s="20" t="s">
        <v>8306</v>
      </c>
      <c r="B319" s="26" t="s">
        <v>2089</v>
      </c>
      <c r="C319" s="27" t="s">
        <v>2090</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29" spans="1:15">
      <c r="A320" s="20" t="s">
        <v>8307</v>
      </c>
      <c r="B320" s="26" t="s">
        <v>2089</v>
      </c>
      <c r="C320" s="27" t="s">
        <v>2090</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29" spans="1:15">
      <c r="A321" s="20" t="s">
        <v>8308</v>
      </c>
      <c r="B321" s="26" t="s">
        <v>2089</v>
      </c>
      <c r="C321" s="27" t="s">
        <v>2090</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29" spans="1:15">
      <c r="A322" s="20" t="s">
        <v>8309</v>
      </c>
      <c r="B322" s="26" t="s">
        <v>2089</v>
      </c>
      <c r="C322" s="27" t="s">
        <v>2090</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29" spans="1:15">
      <c r="A323" s="20" t="s">
        <v>8310</v>
      </c>
      <c r="B323" s="26" t="s">
        <v>2089</v>
      </c>
      <c r="C323" s="27" t="s">
        <v>2090</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29" spans="1:15">
      <c r="A324" s="20" t="s">
        <v>8311</v>
      </c>
      <c r="B324" s="26" t="s">
        <v>2089</v>
      </c>
      <c r="C324" s="27" t="s">
        <v>2090</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29" spans="1:15">
      <c r="A325" s="20" t="s">
        <v>8312</v>
      </c>
      <c r="B325" s="26" t="s">
        <v>2089</v>
      </c>
      <c r="C325" s="27" t="s">
        <v>2090</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29" spans="1:15">
      <c r="A326" s="20" t="s">
        <v>8313</v>
      </c>
      <c r="B326" s="26" t="s">
        <v>2089</v>
      </c>
      <c r="C326" s="27" t="s">
        <v>2090</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29" spans="1:15">
      <c r="A327" s="20" t="s">
        <v>8314</v>
      </c>
      <c r="B327" s="26" t="s">
        <v>2089</v>
      </c>
      <c r="C327" s="27" t="s">
        <v>2090</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29" spans="1:15">
      <c r="A328" s="20" t="s">
        <v>8315</v>
      </c>
      <c r="B328" s="26" t="s">
        <v>2089</v>
      </c>
      <c r="C328" s="27" t="s">
        <v>2090</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29" spans="1:15">
      <c r="A329" s="20" t="s">
        <v>8316</v>
      </c>
      <c r="B329" s="26" t="s">
        <v>2089</v>
      </c>
      <c r="C329" s="27" t="s">
        <v>2090</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29" spans="1:15">
      <c r="A330" s="20" t="s">
        <v>8317</v>
      </c>
      <c r="B330" s="26" t="s">
        <v>2089</v>
      </c>
      <c r="C330" s="27" t="s">
        <v>2090</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29" spans="1:15">
      <c r="A331" s="20" t="s">
        <v>8318</v>
      </c>
      <c r="B331" s="26" t="s">
        <v>2089</v>
      </c>
      <c r="C331" s="27" t="s">
        <v>2090</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29" spans="1:15">
      <c r="A332" s="20" t="s">
        <v>8319</v>
      </c>
      <c r="B332" s="26" t="s">
        <v>2089</v>
      </c>
      <c r="C332" s="27" t="s">
        <v>2090</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29" spans="1:15">
      <c r="A333" s="20" t="s">
        <v>8320</v>
      </c>
      <c r="B333" s="26" t="s">
        <v>2089</v>
      </c>
      <c r="C333" s="27" t="s">
        <v>2090</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29" spans="1:15">
      <c r="A334" s="20" t="s">
        <v>8321</v>
      </c>
      <c r="B334" s="26" t="s">
        <v>2089</v>
      </c>
      <c r="C334" s="27" t="s">
        <v>2090</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29" spans="1:15">
      <c r="A335" s="20" t="s">
        <v>8322</v>
      </c>
      <c r="B335" s="26" t="s">
        <v>2089</v>
      </c>
      <c r="C335" s="27" t="s">
        <v>2090</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29" spans="1:15">
      <c r="A336" s="20" t="s">
        <v>8323</v>
      </c>
      <c r="B336" s="26" t="s">
        <v>2089</v>
      </c>
      <c r="C336" s="27" t="s">
        <v>2090</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29" spans="1:15">
      <c r="A337" s="20" t="s">
        <v>8324</v>
      </c>
      <c r="B337" s="26" t="s">
        <v>2089</v>
      </c>
      <c r="C337" s="27" t="s">
        <v>2090</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29" spans="1:15">
      <c r="A338" s="20" t="s">
        <v>8325</v>
      </c>
      <c r="B338" s="26" t="s">
        <v>2089</v>
      </c>
      <c r="C338" s="27" t="s">
        <v>2090</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29" spans="1:15">
      <c r="A339" s="20" t="s">
        <v>8326</v>
      </c>
      <c r="B339" s="26" t="s">
        <v>2089</v>
      </c>
      <c r="C339" s="27" t="s">
        <v>2090</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29" spans="1:15">
      <c r="A340" s="20" t="s">
        <v>8327</v>
      </c>
      <c r="B340" s="26" t="s">
        <v>2089</v>
      </c>
      <c r="C340" s="27" t="s">
        <v>2090</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29" spans="1:15">
      <c r="A341" s="20" t="s">
        <v>8328</v>
      </c>
      <c r="B341" s="26" t="s">
        <v>2089</v>
      </c>
      <c r="C341" s="27" t="s">
        <v>2090</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29" spans="1:15">
      <c r="A342" s="20" t="s">
        <v>8329</v>
      </c>
      <c r="B342" s="26" t="s">
        <v>2089</v>
      </c>
      <c r="C342" s="27" t="s">
        <v>2090</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29" spans="1:15">
      <c r="A343" s="20" t="s">
        <v>8330</v>
      </c>
      <c r="B343" s="26" t="s">
        <v>2089</v>
      </c>
      <c r="C343" s="27" t="s">
        <v>2090</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29" spans="1:15">
      <c r="A344" s="20" t="s">
        <v>8331</v>
      </c>
      <c r="B344" s="26" t="s">
        <v>2089</v>
      </c>
      <c r="C344" s="27" t="s">
        <v>2090</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29" spans="1:15">
      <c r="A345" s="20" t="s">
        <v>8332</v>
      </c>
      <c r="B345" s="26" t="s">
        <v>2089</v>
      </c>
      <c r="C345" s="27" t="s">
        <v>2090</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29" spans="1:15">
      <c r="A346" s="20" t="s">
        <v>8333</v>
      </c>
      <c r="B346" s="26" t="s">
        <v>2089</v>
      </c>
      <c r="C346" s="27" t="s">
        <v>2090</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29" spans="1:15">
      <c r="A347" s="20" t="s">
        <v>8334</v>
      </c>
      <c r="B347" s="26" t="s">
        <v>2089</v>
      </c>
      <c r="C347" s="27" t="s">
        <v>2090</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29" spans="1:15">
      <c r="A348" s="20" t="s">
        <v>8335</v>
      </c>
      <c r="B348" s="26" t="s">
        <v>2089</v>
      </c>
      <c r="C348" s="27" t="s">
        <v>2090</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29" spans="1:15">
      <c r="A349" s="20" t="s">
        <v>8336</v>
      </c>
      <c r="B349" s="26" t="s">
        <v>2089</v>
      </c>
      <c r="C349" s="27" t="s">
        <v>2090</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29" spans="1:15">
      <c r="A350" s="20" t="s">
        <v>8337</v>
      </c>
      <c r="B350" s="26" t="s">
        <v>2089</v>
      </c>
      <c r="C350" s="27" t="s">
        <v>2090</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29" spans="1:15">
      <c r="A351" s="20" t="s">
        <v>8338</v>
      </c>
      <c r="B351" s="26" t="s">
        <v>2089</v>
      </c>
      <c r="C351" s="27" t="s">
        <v>2090</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29" spans="1:15">
      <c r="A352" s="20" t="s">
        <v>8339</v>
      </c>
      <c r="B352" s="26" t="s">
        <v>2089</v>
      </c>
      <c r="C352" s="27" t="s">
        <v>2090</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29" spans="1:15">
      <c r="A353" s="20" t="s">
        <v>8340</v>
      </c>
      <c r="B353" s="26" t="s">
        <v>2089</v>
      </c>
      <c r="C353" s="27" t="s">
        <v>2090</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29" spans="1:15">
      <c r="A354" s="20" t="s">
        <v>8341</v>
      </c>
      <c r="B354" s="26" t="s">
        <v>2089</v>
      </c>
      <c r="C354" s="27" t="s">
        <v>2090</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29" spans="1:15">
      <c r="A355" s="20" t="s">
        <v>8342</v>
      </c>
      <c r="B355" s="26" t="s">
        <v>2089</v>
      </c>
      <c r="C355" s="27" t="s">
        <v>2090</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29" spans="1:15">
      <c r="A356" s="20" t="s">
        <v>8343</v>
      </c>
      <c r="B356" s="26" t="s">
        <v>2089</v>
      </c>
      <c r="C356" s="27" t="s">
        <v>2090</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29" spans="1:15">
      <c r="A357" s="20" t="s">
        <v>8344</v>
      </c>
      <c r="B357" s="26" t="s">
        <v>2089</v>
      </c>
      <c r="C357" s="27" t="s">
        <v>2090</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29" spans="1:15">
      <c r="A358" s="20" t="s">
        <v>8345</v>
      </c>
      <c r="B358" s="26" t="s">
        <v>2089</v>
      </c>
      <c r="C358" s="27" t="s">
        <v>2090</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29" spans="1:15">
      <c r="A359" s="20" t="s">
        <v>8346</v>
      </c>
      <c r="B359" s="26" t="s">
        <v>2089</v>
      </c>
      <c r="C359" s="27" t="s">
        <v>2090</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29" spans="1:15">
      <c r="A360" s="20" t="s">
        <v>8347</v>
      </c>
      <c r="B360" s="26" t="s">
        <v>2089</v>
      </c>
      <c r="C360" s="27" t="s">
        <v>2090</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29" spans="1:15">
      <c r="A361" s="20" t="s">
        <v>8348</v>
      </c>
      <c r="B361" s="26" t="s">
        <v>2089</v>
      </c>
      <c r="C361" s="27" t="s">
        <v>2090</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29" spans="1:15">
      <c r="A362" s="20" t="s">
        <v>8349</v>
      </c>
      <c r="B362" s="26" t="s">
        <v>2089</v>
      </c>
      <c r="C362" s="27" t="s">
        <v>2090</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29" spans="1:15">
      <c r="A363" s="20" t="s">
        <v>8350</v>
      </c>
      <c r="B363" s="26" t="s">
        <v>2089</v>
      </c>
      <c r="C363" s="27" t="s">
        <v>2090</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29" spans="1:15">
      <c r="A364" s="20" t="s">
        <v>8351</v>
      </c>
      <c r="B364" s="26" t="s">
        <v>2089</v>
      </c>
      <c r="C364" s="27" t="s">
        <v>2090</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29" spans="1:15">
      <c r="A365" s="20" t="s">
        <v>8352</v>
      </c>
      <c r="B365" s="26" t="s">
        <v>2089</v>
      </c>
      <c r="C365" s="27" t="s">
        <v>2090</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29" spans="1:15">
      <c r="A366" s="28" t="s">
        <v>8353</v>
      </c>
      <c r="B366" s="26" t="s">
        <v>2129</v>
      </c>
      <c r="C366" s="27" t="s">
        <v>2130</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29" spans="1:15">
      <c r="A367" s="20" t="s">
        <v>8354</v>
      </c>
      <c r="B367" s="26" t="s">
        <v>2129</v>
      </c>
      <c r="C367" s="27" t="s">
        <v>2130</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29" spans="1:15">
      <c r="A368" s="20" t="s">
        <v>8355</v>
      </c>
      <c r="B368" s="26" t="s">
        <v>2129</v>
      </c>
      <c r="C368" s="27" t="s">
        <v>2130</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29" spans="1:15">
      <c r="A369" s="28" t="s">
        <v>8356</v>
      </c>
      <c r="B369" s="26" t="s">
        <v>2129</v>
      </c>
      <c r="C369" s="27" t="s">
        <v>2130</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29" spans="1:15">
      <c r="A370" s="20" t="s">
        <v>5028</v>
      </c>
      <c r="B370" s="26" t="s">
        <v>2129</v>
      </c>
      <c r="C370" s="27" t="s">
        <v>2130</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405</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29" spans="1:15">
      <c r="A371" s="20" t="s">
        <v>8357</v>
      </c>
      <c r="B371" s="26" t="s">
        <v>2129</v>
      </c>
      <c r="C371" s="27" t="s">
        <v>2130</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29" spans="1:15">
      <c r="A372" s="20" t="s">
        <v>8358</v>
      </c>
      <c r="B372" s="26" t="s">
        <v>2129</v>
      </c>
      <c r="C372" s="27" t="s">
        <v>2130</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29" spans="1:15">
      <c r="A373" s="20" t="s">
        <v>8359</v>
      </c>
      <c r="B373" s="26" t="s">
        <v>2129</v>
      </c>
      <c r="C373" s="27" t="s">
        <v>2130</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29" spans="1:15">
      <c r="A374" s="20" t="s">
        <v>4968</v>
      </c>
      <c r="B374" s="26" t="s">
        <v>2129</v>
      </c>
      <c r="C374" s="27" t="s">
        <v>2130</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890.4</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29" spans="1:15">
      <c r="A375" s="20" t="s">
        <v>4952</v>
      </c>
      <c r="B375" s="26" t="s">
        <v>2129</v>
      </c>
      <c r="C375" s="27" t="s">
        <v>2130</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184.8</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29" spans="1:15">
      <c r="A376" s="28" t="s">
        <v>8360</v>
      </c>
      <c r="B376" s="26" t="s">
        <v>2129</v>
      </c>
      <c r="C376" s="27" t="s">
        <v>2130</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29" spans="1:15">
      <c r="A377" s="20" t="s">
        <v>8361</v>
      </c>
      <c r="B377" s="26" t="s">
        <v>2129</v>
      </c>
      <c r="C377" s="27" t="s">
        <v>2130</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29" spans="1:15">
      <c r="A378" s="20" t="s">
        <v>8362</v>
      </c>
      <c r="B378" s="26" t="s">
        <v>2129</v>
      </c>
      <c r="C378" s="27" t="s">
        <v>2130</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29" spans="1:15">
      <c r="A379" s="20" t="s">
        <v>8363</v>
      </c>
      <c r="B379" s="26" t="s">
        <v>2129</v>
      </c>
      <c r="C379" s="27" t="s">
        <v>2130</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29" spans="1:15">
      <c r="A380" s="20" t="s">
        <v>8364</v>
      </c>
      <c r="B380" s="26" t="s">
        <v>2129</v>
      </c>
      <c r="C380" s="27" t="s">
        <v>2130</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29" spans="1:15">
      <c r="A381" s="20" t="s">
        <v>8365</v>
      </c>
      <c r="B381" s="26" t="s">
        <v>2129</v>
      </c>
      <c r="C381" s="27" t="s">
        <v>2130</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29" spans="1:15">
      <c r="A382" s="20" t="s">
        <v>5289</v>
      </c>
      <c r="B382" s="26" t="s">
        <v>2129</v>
      </c>
      <c r="C382" s="27" t="s">
        <v>2130</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306</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29" spans="1:15">
      <c r="A383" s="20" t="s">
        <v>8366</v>
      </c>
      <c r="B383" s="26" t="s">
        <v>2129</v>
      </c>
      <c r="C383" s="27" t="s">
        <v>2130</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29" spans="1:15">
      <c r="A384" s="28" t="s">
        <v>8367</v>
      </c>
      <c r="B384" s="26" t="s">
        <v>2129</v>
      </c>
      <c r="C384" s="27" t="s">
        <v>2130</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29" spans="1:15">
      <c r="A385" s="28" t="s">
        <v>8368</v>
      </c>
      <c r="B385" s="26" t="s">
        <v>2129</v>
      </c>
      <c r="C385" s="27" t="s">
        <v>2130</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29" spans="1:15">
      <c r="A386" s="20" t="s">
        <v>8369</v>
      </c>
      <c r="B386" s="26" t="s">
        <v>2129</v>
      </c>
      <c r="C386" s="27" t="s">
        <v>2130</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29" spans="1:15">
      <c r="A387" s="20" t="s">
        <v>8370</v>
      </c>
      <c r="B387" s="26" t="s">
        <v>2129</v>
      </c>
      <c r="C387" s="27" t="s">
        <v>2130</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29" spans="1:15">
      <c r="A388" s="20" t="s">
        <v>8371</v>
      </c>
      <c r="B388" s="26" t="s">
        <v>2129</v>
      </c>
      <c r="C388" s="27" t="s">
        <v>2130</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29" spans="1:15">
      <c r="A389" s="20" t="s">
        <v>8372</v>
      </c>
      <c r="B389" s="26" t="s">
        <v>2129</v>
      </c>
      <c r="C389" s="27" t="s">
        <v>2130</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29" spans="1:15">
      <c r="A390" s="20" t="s">
        <v>8373</v>
      </c>
      <c r="B390" s="26" t="s">
        <v>2129</v>
      </c>
      <c r="C390" s="27" t="s">
        <v>2130</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29" spans="1:15">
      <c r="A391" s="28" t="s">
        <v>5494</v>
      </c>
      <c r="B391" s="26" t="s">
        <v>2129</v>
      </c>
      <c r="C391" s="27" t="s">
        <v>2130</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782.6</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29" spans="1:15">
      <c r="A392" s="28" t="s">
        <v>8374</v>
      </c>
      <c r="B392" s="26" t="s">
        <v>2129</v>
      </c>
      <c r="C392" s="27" t="s">
        <v>2130</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29" spans="1:15">
      <c r="A393" s="28" t="s">
        <v>8375</v>
      </c>
      <c r="B393" s="26" t="s">
        <v>2129</v>
      </c>
      <c r="C393" s="27" t="s">
        <v>2130</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29" spans="1:15">
      <c r="A394" s="28" t="s">
        <v>8376</v>
      </c>
      <c r="B394" s="26" t="s">
        <v>2129</v>
      </c>
      <c r="C394" s="27" t="s">
        <v>2130</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29" spans="1:15">
      <c r="A395" s="20" t="s">
        <v>8377</v>
      </c>
      <c r="B395" s="26" t="s">
        <v>2129</v>
      </c>
      <c r="C395" s="27" t="s">
        <v>2130</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29" spans="1:15">
      <c r="A396" s="20" t="s">
        <v>8378</v>
      </c>
      <c r="B396" s="26" t="s">
        <v>2129</v>
      </c>
      <c r="C396" s="27" t="s">
        <v>2130</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29" spans="1:15">
      <c r="A397" s="20" t="s">
        <v>8379</v>
      </c>
      <c r="B397" s="26" t="s">
        <v>2129</v>
      </c>
      <c r="C397" s="27" t="s">
        <v>2130</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29" spans="1:15">
      <c r="A398" s="20" t="s">
        <v>8380</v>
      </c>
      <c r="B398" s="26" t="s">
        <v>2129</v>
      </c>
      <c r="C398" s="27" t="s">
        <v>2130</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29" spans="1:15">
      <c r="A399" s="20" t="s">
        <v>8381</v>
      </c>
      <c r="B399" s="26" t="s">
        <v>2129</v>
      </c>
      <c r="C399" s="27" t="s">
        <v>2130</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29" spans="1:15">
      <c r="A400" s="20" t="s">
        <v>8382</v>
      </c>
      <c r="B400" s="26" t="s">
        <v>2129</v>
      </c>
      <c r="C400" s="27" t="s">
        <v>2130</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29" spans="1:15">
      <c r="A401" s="28" t="s">
        <v>8383</v>
      </c>
      <c r="B401" s="26" t="s">
        <v>2129</v>
      </c>
      <c r="C401" s="27" t="s">
        <v>2130</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29" spans="1:15">
      <c r="A402" s="20" t="s">
        <v>8384</v>
      </c>
      <c r="B402" s="26" t="s">
        <v>2129</v>
      </c>
      <c r="C402" s="27" t="s">
        <v>2130</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29" spans="1:15">
      <c r="A403" s="20" t="s">
        <v>8385</v>
      </c>
      <c r="B403" s="26" t="s">
        <v>2129</v>
      </c>
      <c r="C403" s="27" t="s">
        <v>2130</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29" spans="1:15">
      <c r="A404" s="20" t="s">
        <v>8386</v>
      </c>
      <c r="B404" s="26" t="s">
        <v>2129</v>
      </c>
      <c r="C404" s="27" t="s">
        <v>2130</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29" spans="1:15">
      <c r="A405" s="20" t="s">
        <v>8387</v>
      </c>
      <c r="B405" s="26" t="s">
        <v>2129</v>
      </c>
      <c r="C405" s="27" t="s">
        <v>2130</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29" spans="1:15">
      <c r="A406" s="20" t="s">
        <v>8388</v>
      </c>
      <c r="B406" s="26" t="s">
        <v>2129</v>
      </c>
      <c r="C406" s="27" t="s">
        <v>2130</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29" spans="1:15">
      <c r="A407" s="20" t="s">
        <v>8389</v>
      </c>
      <c r="B407" s="26" t="s">
        <v>2129</v>
      </c>
      <c r="C407" s="27" t="s">
        <v>2130</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29" spans="1:15">
      <c r="A408" s="20" t="s">
        <v>8390</v>
      </c>
      <c r="B408" s="26" t="s">
        <v>2129</v>
      </c>
      <c r="C408" s="27" t="s">
        <v>2130</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29" spans="1:15">
      <c r="A409" s="20" t="s">
        <v>8391</v>
      </c>
      <c r="B409" s="26" t="s">
        <v>2129</v>
      </c>
      <c r="C409" s="27" t="s">
        <v>2130</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29" spans="1:15">
      <c r="A410" s="20" t="s">
        <v>8392</v>
      </c>
      <c r="B410" s="26" t="s">
        <v>2129</v>
      </c>
      <c r="C410" s="27" t="s">
        <v>2130</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29" spans="1:15">
      <c r="A411" s="20" t="s">
        <v>8393</v>
      </c>
      <c r="B411" s="26" t="s">
        <v>2129</v>
      </c>
      <c r="C411" s="27" t="s">
        <v>2130</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29" spans="1:15">
      <c r="A412" s="28" t="s">
        <v>8394</v>
      </c>
      <c r="B412" s="26" t="s">
        <v>2129</v>
      </c>
      <c r="C412" s="27" t="s">
        <v>2130</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29" spans="1:15">
      <c r="A413" s="28" t="s">
        <v>8395</v>
      </c>
      <c r="B413" s="26" t="s">
        <v>2129</v>
      </c>
      <c r="C413" s="27" t="s">
        <v>2130</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29" spans="1:15">
      <c r="A414" s="20" t="s">
        <v>4817</v>
      </c>
      <c r="B414" s="26" t="s">
        <v>2129</v>
      </c>
      <c r="C414" s="27" t="s">
        <v>2130</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193.14</v>
      </c>
      <c r="K414" s="23" cm="1">
        <f t="array" ref="K414">SUM(IF((LEFT('2-1 采购订单物料明细表报表导出'!$K:$K,7)=K$1)*('2-1 采购订单物料明细表报表导出'!$D:$D=$A414),'2-1 采购订单物料明细表报表导出'!$H:$H,0))</f>
        <v>150.25</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29" spans="1:15">
      <c r="A415" s="20" t="s">
        <v>8396</v>
      </c>
      <c r="B415" s="26" t="s">
        <v>2129</v>
      </c>
      <c r="C415" s="27" t="s">
        <v>2130</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29" spans="1:15">
      <c r="A416" s="20" t="s">
        <v>8397</v>
      </c>
      <c r="B416" s="26" t="s">
        <v>2129</v>
      </c>
      <c r="C416" s="27" t="s">
        <v>2130</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29" spans="1:15">
      <c r="A417" s="20" t="s">
        <v>8398</v>
      </c>
      <c r="B417" s="26" t="s">
        <v>2129</v>
      </c>
      <c r="C417" s="27" t="s">
        <v>2130</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29" spans="1:15">
      <c r="A418" s="20" t="s">
        <v>8399</v>
      </c>
      <c r="B418" s="26" t="s">
        <v>2129</v>
      </c>
      <c r="C418" s="27" t="s">
        <v>2130</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29" spans="1:15">
      <c r="A419" s="28" t="s">
        <v>8400</v>
      </c>
      <c r="B419" s="26" t="s">
        <v>2129</v>
      </c>
      <c r="C419" s="27" t="s">
        <v>2130</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29" spans="1:15">
      <c r="A420" s="28" t="s">
        <v>8401</v>
      </c>
      <c r="B420" s="26" t="s">
        <v>2129</v>
      </c>
      <c r="C420" s="27" t="s">
        <v>2130</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29" spans="1:15">
      <c r="A421" s="20" t="s">
        <v>8402</v>
      </c>
      <c r="B421" s="26" t="s">
        <v>2129</v>
      </c>
      <c r="C421" s="27" t="s">
        <v>2130</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29" spans="1:15">
      <c r="A422" s="20" t="s">
        <v>8403</v>
      </c>
      <c r="B422" s="26" t="s">
        <v>2129</v>
      </c>
      <c r="C422" s="27" t="s">
        <v>2130</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29" spans="1:15">
      <c r="A423" s="20" t="s">
        <v>8404</v>
      </c>
      <c r="B423" s="26" t="s">
        <v>2129</v>
      </c>
      <c r="C423" s="27" t="s">
        <v>2130</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29" spans="1:15">
      <c r="A424" s="28" t="s">
        <v>8405</v>
      </c>
      <c r="B424" s="26" t="s">
        <v>2129</v>
      </c>
      <c r="C424" s="27" t="s">
        <v>2130</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29" spans="1:15">
      <c r="A425" s="20" t="s">
        <v>8406</v>
      </c>
      <c r="B425" s="26" t="s">
        <v>2129</v>
      </c>
      <c r="C425" s="27" t="s">
        <v>2130</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29" spans="1:15">
      <c r="A426" s="28" t="s">
        <v>8407</v>
      </c>
      <c r="B426" s="26" t="s">
        <v>2129</v>
      </c>
      <c r="C426" s="27" t="s">
        <v>2130</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29" spans="1:15">
      <c r="A427" s="28" t="s">
        <v>8408</v>
      </c>
      <c r="B427" s="26" t="s">
        <v>2129</v>
      </c>
      <c r="C427" s="27" t="s">
        <v>2130</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29" spans="1:15">
      <c r="A428" s="20" t="s">
        <v>8409</v>
      </c>
      <c r="B428" s="26" t="s">
        <v>2129</v>
      </c>
      <c r="C428" s="27" t="s">
        <v>2130</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29" spans="1:15">
      <c r="A429" s="20" t="s">
        <v>8410</v>
      </c>
      <c r="B429" s="26" t="s">
        <v>2129</v>
      </c>
      <c r="C429" s="27" t="s">
        <v>2130</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29" spans="1:15">
      <c r="A430" s="20" t="s">
        <v>4837</v>
      </c>
      <c r="B430" s="26" t="s">
        <v>2129</v>
      </c>
      <c r="C430" s="27" t="s">
        <v>2130</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75.6</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29" spans="1:15">
      <c r="A431" s="20" t="s">
        <v>5011</v>
      </c>
      <c r="B431" s="26" t="s">
        <v>2129</v>
      </c>
      <c r="C431" s="27" t="s">
        <v>2130</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244.2</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378</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29" spans="1:15">
      <c r="A432" s="20" t="s">
        <v>5274</v>
      </c>
      <c r="B432" s="26" t="s">
        <v>2129</v>
      </c>
      <c r="C432" s="27" t="s">
        <v>2130</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134.1</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29" spans="1:15">
      <c r="A433" s="20" t="s">
        <v>8411</v>
      </c>
      <c r="B433" s="26" t="s">
        <v>2129</v>
      </c>
      <c r="C433" s="27" t="s">
        <v>2130</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29" spans="1:15">
      <c r="A434" s="20" t="s">
        <v>8412</v>
      </c>
      <c r="B434" s="26" t="s">
        <v>2129</v>
      </c>
      <c r="C434" s="27" t="s">
        <v>2130</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29" spans="1:15">
      <c r="A435" s="28" t="s">
        <v>8413</v>
      </c>
      <c r="B435" s="26" t="s">
        <v>2129</v>
      </c>
      <c r="C435" s="27" t="s">
        <v>2130</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29" spans="1:15">
      <c r="A436" s="28" t="s">
        <v>8414</v>
      </c>
      <c r="B436" s="26" t="s">
        <v>2129</v>
      </c>
      <c r="C436" s="27" t="s">
        <v>2130</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29" spans="1:15">
      <c r="A437" s="20" t="s">
        <v>8415</v>
      </c>
      <c r="B437" s="26" t="s">
        <v>2129</v>
      </c>
      <c r="C437" s="27" t="s">
        <v>2130</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29" spans="1:15">
      <c r="A438" s="20" t="s">
        <v>8416</v>
      </c>
      <c r="B438" s="26" t="s">
        <v>2129</v>
      </c>
      <c r="C438" s="27" t="s">
        <v>2130</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29" spans="1:15">
      <c r="A439" s="20" t="s">
        <v>5540</v>
      </c>
      <c r="B439" s="26" t="s">
        <v>2129</v>
      </c>
      <c r="C439" s="27" t="s">
        <v>2130</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38.4</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29" spans="1:15">
      <c r="A440" s="20" t="s">
        <v>8417</v>
      </c>
      <c r="B440" s="26" t="s">
        <v>2129</v>
      </c>
      <c r="C440" s="27" t="s">
        <v>2130</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29" spans="1:15">
      <c r="A441" s="20" t="s">
        <v>8418</v>
      </c>
      <c r="B441" s="26" t="s">
        <v>2129</v>
      </c>
      <c r="C441" s="27" t="s">
        <v>2130</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29" spans="1:15">
      <c r="A442" s="20" t="s">
        <v>4886</v>
      </c>
      <c r="B442" s="26" t="s">
        <v>2129</v>
      </c>
      <c r="C442" s="27" t="s">
        <v>2130</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1864.8</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29" spans="1:15">
      <c r="A443" s="20" t="s">
        <v>8419</v>
      </c>
      <c r="B443" s="26" t="s">
        <v>2129</v>
      </c>
      <c r="C443" s="27" t="s">
        <v>2130</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29" spans="1:15">
      <c r="A444" s="20" t="s">
        <v>8420</v>
      </c>
      <c r="B444" s="26" t="s">
        <v>2129</v>
      </c>
      <c r="C444" s="27" t="s">
        <v>2130</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29" spans="1:15">
      <c r="A445" s="28" t="s">
        <v>8421</v>
      </c>
      <c r="B445" s="26" t="s">
        <v>2129</v>
      </c>
      <c r="C445" s="27" t="s">
        <v>2130</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29" spans="1:15">
      <c r="A446" s="20" t="s">
        <v>8422</v>
      </c>
      <c r="B446" s="26" t="s">
        <v>2129</v>
      </c>
      <c r="C446" s="27" t="s">
        <v>2130</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29" spans="1:15">
      <c r="A447" s="20" t="s">
        <v>8423</v>
      </c>
      <c r="B447" s="26" t="s">
        <v>2129</v>
      </c>
      <c r="C447" s="27" t="s">
        <v>2130</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29" spans="1:15">
      <c r="A448" s="29" t="s">
        <v>8424</v>
      </c>
      <c r="B448" s="26" t="s">
        <v>2129</v>
      </c>
      <c r="C448" s="27" t="s">
        <v>2130</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29" spans="1:15">
      <c r="A449" s="20" t="s">
        <v>8425</v>
      </c>
      <c r="B449" s="26" t="s">
        <v>2129</v>
      </c>
      <c r="C449" s="27" t="s">
        <v>2130</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29" spans="1:15">
      <c r="A450" s="20" t="s">
        <v>8426</v>
      </c>
      <c r="B450" s="26" t="s">
        <v>2129</v>
      </c>
      <c r="C450" s="27" t="s">
        <v>2130</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29" spans="1:15">
      <c r="A451" s="20" t="s">
        <v>8427</v>
      </c>
      <c r="B451" s="26" t="s">
        <v>2129</v>
      </c>
      <c r="C451" s="27" t="s">
        <v>2130</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29" spans="1:15">
      <c r="A452" s="20" t="s">
        <v>8428</v>
      </c>
      <c r="B452" s="26" t="s">
        <v>2129</v>
      </c>
      <c r="C452" s="27" t="s">
        <v>2130</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29" spans="1:15">
      <c r="A453" s="20" t="s">
        <v>5300</v>
      </c>
      <c r="B453" s="26" t="s">
        <v>2129</v>
      </c>
      <c r="C453" s="27" t="s">
        <v>2130</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231.6</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29" spans="1:15">
      <c r="A454" s="20" t="s">
        <v>8429</v>
      </c>
      <c r="B454" s="26" t="s">
        <v>2129</v>
      </c>
      <c r="C454" s="27" t="s">
        <v>2130</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29" spans="1:15">
      <c r="A455" s="20" t="s">
        <v>8430</v>
      </c>
      <c r="B455" s="26" t="s">
        <v>2129</v>
      </c>
      <c r="C455" s="27" t="s">
        <v>2130</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29" spans="1:15">
      <c r="A456" s="20" t="s">
        <v>8431</v>
      </c>
      <c r="B456" s="26" t="s">
        <v>2129</v>
      </c>
      <c r="C456" s="27" t="s">
        <v>2130</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29" spans="1:15">
      <c r="A457" s="20" t="s">
        <v>8432</v>
      </c>
      <c r="B457" s="26" t="s">
        <v>2129</v>
      </c>
      <c r="C457" s="27" t="s">
        <v>2130</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29" spans="1:15">
      <c r="A458" s="20" t="s">
        <v>8433</v>
      </c>
      <c r="B458" s="26" t="s">
        <v>2129</v>
      </c>
      <c r="C458" s="27" t="s">
        <v>2130</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29" spans="1:15">
      <c r="A459" s="20" t="s">
        <v>8434</v>
      </c>
      <c r="B459" s="26" t="s">
        <v>2129</v>
      </c>
      <c r="C459" s="27" t="s">
        <v>2130</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29" spans="1:15">
      <c r="A460" s="20" t="s">
        <v>8435</v>
      </c>
      <c r="B460" s="26" t="s">
        <v>2129</v>
      </c>
      <c r="C460" s="27" t="s">
        <v>2130</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29" spans="1:15">
      <c r="A461" s="20" t="s">
        <v>8436</v>
      </c>
      <c r="B461" s="26" t="s">
        <v>2129</v>
      </c>
      <c r="C461" s="27" t="s">
        <v>2130</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29" spans="1:15">
      <c r="A462" s="28" t="s">
        <v>8437</v>
      </c>
      <c r="B462" s="26" t="s">
        <v>2129</v>
      </c>
      <c r="C462" s="27" t="s">
        <v>2130</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29" spans="1:15">
      <c r="A463" s="20" t="s">
        <v>4879</v>
      </c>
      <c r="B463" s="26" t="s">
        <v>2129</v>
      </c>
      <c r="C463" s="27" t="s">
        <v>2130</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316.24</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29" spans="1:15">
      <c r="A464" s="20" t="s">
        <v>8438</v>
      </c>
      <c r="B464" s="26" t="s">
        <v>2129</v>
      </c>
      <c r="C464" s="27" t="s">
        <v>2130</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29" spans="1:15">
      <c r="A465" s="20" t="s">
        <v>4930</v>
      </c>
      <c r="B465" s="26" t="s">
        <v>2129</v>
      </c>
      <c r="C465" s="27" t="s">
        <v>2130</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153</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191.7</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29" spans="1:15">
      <c r="A466" s="20" t="s">
        <v>8439</v>
      </c>
      <c r="B466" s="26" t="s">
        <v>2129</v>
      </c>
      <c r="C466" s="27" t="s">
        <v>2130</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29" spans="1:15">
      <c r="A467" s="20" t="s">
        <v>8440</v>
      </c>
      <c r="B467" s="26" t="s">
        <v>2129</v>
      </c>
      <c r="C467" s="27" t="s">
        <v>2130</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29" spans="1:15">
      <c r="A468" s="20" t="s">
        <v>5131</v>
      </c>
      <c r="B468" s="26" t="s">
        <v>2129</v>
      </c>
      <c r="C468" s="27" t="s">
        <v>2130</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151.2</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29" spans="1:15">
      <c r="A469" s="20" t="s">
        <v>8441</v>
      </c>
      <c r="B469" s="26" t="s">
        <v>2129</v>
      </c>
      <c r="C469" s="27" t="s">
        <v>2130</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29" spans="1:15">
      <c r="A470" s="20" t="s">
        <v>8442</v>
      </c>
      <c r="B470" s="26" t="s">
        <v>2129</v>
      </c>
      <c r="C470" s="27" t="s">
        <v>2130</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29" spans="1:15">
      <c r="A471" s="20" t="s">
        <v>8443</v>
      </c>
      <c r="B471" s="26" t="s">
        <v>2129</v>
      </c>
      <c r="C471" s="27" t="s">
        <v>2130</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29" spans="1:15">
      <c r="A472" s="28" t="s">
        <v>8444</v>
      </c>
      <c r="B472" s="26" t="s">
        <v>2129</v>
      </c>
      <c r="C472" s="27" t="s">
        <v>2130</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29" spans="1:15">
      <c r="A473" s="20" t="s">
        <v>8445</v>
      </c>
      <c r="B473" s="26" t="s">
        <v>2129</v>
      </c>
      <c r="C473" s="27" t="s">
        <v>2130</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29" spans="1:15">
      <c r="A474" s="20" t="s">
        <v>8446</v>
      </c>
      <c r="B474" s="26" t="s">
        <v>2129</v>
      </c>
      <c r="C474" s="27" t="s">
        <v>2130</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29" spans="1:15">
      <c r="A475" s="20" t="s">
        <v>8447</v>
      </c>
      <c r="B475" s="26" t="s">
        <v>2129</v>
      </c>
      <c r="C475" s="27" t="s">
        <v>2130</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29" spans="1:15">
      <c r="A476" s="20" t="s">
        <v>8448</v>
      </c>
      <c r="B476" s="26" t="s">
        <v>2129</v>
      </c>
      <c r="C476" s="27" t="s">
        <v>2130</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29" spans="1:15">
      <c r="A477" s="28" t="s">
        <v>8449</v>
      </c>
      <c r="B477" s="26" t="s">
        <v>2129</v>
      </c>
      <c r="C477" s="27" t="s">
        <v>2130</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29" spans="1:15">
      <c r="A478" s="28" t="s">
        <v>5471</v>
      </c>
      <c r="B478" s="26" t="s">
        <v>2129</v>
      </c>
      <c r="C478" s="27" t="s">
        <v>2130</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2400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29" spans="1:15">
      <c r="A479" s="20" t="s">
        <v>8450</v>
      </c>
      <c r="B479" s="26" t="s">
        <v>2129</v>
      </c>
      <c r="C479" s="27" t="s">
        <v>2130</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29" spans="1:15">
      <c r="A480" s="28" t="s">
        <v>8451</v>
      </c>
      <c r="B480" s="26" t="s">
        <v>2129</v>
      </c>
      <c r="C480" s="27" t="s">
        <v>2130</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29" spans="1:15">
      <c r="A481" s="20" t="s">
        <v>8452</v>
      </c>
      <c r="B481" s="26" t="s">
        <v>2089</v>
      </c>
      <c r="C481" s="27" t="s">
        <v>2090</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29" spans="1:15">
      <c r="A482" s="20" t="s">
        <v>8453</v>
      </c>
      <c r="B482" s="26" t="s">
        <v>2089</v>
      </c>
      <c r="C482" s="27" t="s">
        <v>2090</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29" spans="1:15">
      <c r="A483" s="20" t="s">
        <v>8454</v>
      </c>
      <c r="B483" s="26" t="s">
        <v>2089</v>
      </c>
      <c r="C483" s="27" t="s">
        <v>2090</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29" spans="1:15">
      <c r="A484" s="20" t="s">
        <v>8455</v>
      </c>
      <c r="B484" s="26" t="s">
        <v>2089</v>
      </c>
      <c r="C484" s="27" t="s">
        <v>2090</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29" spans="1:15">
      <c r="A485" s="20" t="s">
        <v>8456</v>
      </c>
      <c r="B485" s="26" t="s">
        <v>2089</v>
      </c>
      <c r="C485" s="27" t="s">
        <v>2090</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29" spans="1:15">
      <c r="A486" s="20" t="s">
        <v>8457</v>
      </c>
      <c r="B486" s="26" t="s">
        <v>2089</v>
      </c>
      <c r="C486" s="27" t="s">
        <v>2090</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29" spans="1:15">
      <c r="A487" s="20" t="s">
        <v>8458</v>
      </c>
      <c r="B487" s="26" t="s">
        <v>2089</v>
      </c>
      <c r="C487" s="27" t="s">
        <v>2090</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29" spans="1:15">
      <c r="A488" s="20" t="s">
        <v>8459</v>
      </c>
      <c r="B488" s="26" t="s">
        <v>2089</v>
      </c>
      <c r="C488" s="27" t="s">
        <v>2090</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29" spans="1:15">
      <c r="A489" s="20" t="s">
        <v>8460</v>
      </c>
      <c r="B489" s="26" t="s">
        <v>2089</v>
      </c>
      <c r="C489" s="27" t="s">
        <v>2090</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29" spans="1:15">
      <c r="A490" s="20" t="s">
        <v>8461</v>
      </c>
      <c r="B490" s="26" t="s">
        <v>2089</v>
      </c>
      <c r="C490" s="27" t="s">
        <v>2090</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29" spans="1:15">
      <c r="A491" s="20" t="s">
        <v>8462</v>
      </c>
      <c r="B491" s="26" t="s">
        <v>2089</v>
      </c>
      <c r="C491" s="27" t="s">
        <v>2090</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29" spans="1:15">
      <c r="A492" s="20" t="s">
        <v>8463</v>
      </c>
      <c r="B492" s="26" t="s">
        <v>2089</v>
      </c>
      <c r="C492" s="27" t="s">
        <v>2090</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29" spans="1:15">
      <c r="A493" s="20" t="s">
        <v>8464</v>
      </c>
      <c r="B493" s="26" t="s">
        <v>2089</v>
      </c>
      <c r="C493" s="27" t="s">
        <v>2090</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29" spans="1:15">
      <c r="A494" s="20" t="s">
        <v>8465</v>
      </c>
      <c r="B494" s="26" t="s">
        <v>2089</v>
      </c>
      <c r="C494" s="27" t="s">
        <v>2090</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29" spans="1:15">
      <c r="A495" s="20" t="s">
        <v>8466</v>
      </c>
      <c r="B495" s="26" t="s">
        <v>2089</v>
      </c>
      <c r="C495" s="27" t="s">
        <v>2090</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29" spans="1:15">
      <c r="A496" s="20" t="s">
        <v>8467</v>
      </c>
      <c r="B496" s="26" t="s">
        <v>2089</v>
      </c>
      <c r="C496" s="27" t="s">
        <v>2090</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29" spans="1:15">
      <c r="A497" s="20" t="s">
        <v>8468</v>
      </c>
      <c r="B497" s="26" t="s">
        <v>2089</v>
      </c>
      <c r="C497" s="27" t="s">
        <v>2090</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29" spans="1:15">
      <c r="A498" s="20" t="s">
        <v>8469</v>
      </c>
      <c r="B498" s="26" t="s">
        <v>2089</v>
      </c>
      <c r="C498" s="27" t="s">
        <v>2090</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29" spans="1:15">
      <c r="A499" s="20" t="s">
        <v>8470</v>
      </c>
      <c r="B499" s="26" t="s">
        <v>2129</v>
      </c>
      <c r="C499" s="27" t="s">
        <v>2130</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29" spans="1:15">
      <c r="A500" s="20" t="s">
        <v>8471</v>
      </c>
      <c r="B500" s="26" t="s">
        <v>2129</v>
      </c>
      <c r="C500" s="27" t="s">
        <v>2130</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29" spans="1:15">
      <c r="A501" s="20" t="s">
        <v>8472</v>
      </c>
      <c r="B501" s="26" t="s">
        <v>2129</v>
      </c>
      <c r="C501" s="27" t="s">
        <v>2130</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29" spans="1:15">
      <c r="A502" s="20" t="s">
        <v>8473</v>
      </c>
      <c r="B502" s="26" t="s">
        <v>2129</v>
      </c>
      <c r="C502" s="27" t="s">
        <v>2130</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29" spans="1:15">
      <c r="A503" s="20" t="s">
        <v>8474</v>
      </c>
      <c r="B503" s="26" t="s">
        <v>2129</v>
      </c>
      <c r="C503" s="27" t="s">
        <v>2130</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29" spans="1:15">
      <c r="A504" s="20" t="s">
        <v>5068</v>
      </c>
      <c r="B504" s="26" t="s">
        <v>2129</v>
      </c>
      <c r="C504" s="27" t="s">
        <v>2130</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152.2</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29" spans="1:15">
      <c r="A505" s="20" t="s">
        <v>8475</v>
      </c>
      <c r="B505" s="26" t="s">
        <v>2129</v>
      </c>
      <c r="C505" s="27" t="s">
        <v>2130</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29" spans="1:15">
      <c r="A506" s="20" t="s">
        <v>8476</v>
      </c>
      <c r="B506" s="26" t="s">
        <v>2129</v>
      </c>
      <c r="C506" s="27" t="s">
        <v>2130</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29" spans="1:15">
      <c r="A507" s="20" t="s">
        <v>5007</v>
      </c>
      <c r="B507" s="26" t="s">
        <v>2129</v>
      </c>
      <c r="C507" s="27" t="s">
        <v>2130</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953.64</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29" spans="1:15">
      <c r="A508" s="20" t="s">
        <v>8477</v>
      </c>
      <c r="B508" s="26" t="s">
        <v>2129</v>
      </c>
      <c r="C508" s="27" t="s">
        <v>2130</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29" spans="1:15">
      <c r="A509" s="20" t="s">
        <v>8478</v>
      </c>
      <c r="B509" s="26" t="s">
        <v>2129</v>
      </c>
      <c r="C509" s="27" t="s">
        <v>2130</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29" spans="1:15">
      <c r="A510" s="20" t="s">
        <v>8479</v>
      </c>
      <c r="B510" s="26" t="s">
        <v>2129</v>
      </c>
      <c r="C510" s="27" t="s">
        <v>2130</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29" spans="1:15">
      <c r="A511" s="20" t="s">
        <v>8480</v>
      </c>
      <c r="B511" s="26" t="s">
        <v>2129</v>
      </c>
      <c r="C511" s="27" t="s">
        <v>2130</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29" spans="1:15">
      <c r="A512" s="20" t="s">
        <v>8481</v>
      </c>
      <c r="B512" s="26" t="s">
        <v>2129</v>
      </c>
      <c r="C512" s="27" t="s">
        <v>2130</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29" spans="1:15">
      <c r="A513" s="20" t="s">
        <v>8482</v>
      </c>
      <c r="B513" s="26" t="s">
        <v>2129</v>
      </c>
      <c r="C513" s="27" t="s">
        <v>2130</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29" spans="1:15">
      <c r="A514" s="20" t="s">
        <v>8483</v>
      </c>
      <c r="B514" s="26" t="s">
        <v>2129</v>
      </c>
      <c r="C514" s="27" t="s">
        <v>2130</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29" spans="1:15">
      <c r="A515" s="20" t="s">
        <v>8484</v>
      </c>
      <c r="B515" s="26" t="s">
        <v>2129</v>
      </c>
      <c r="C515" s="27" t="s">
        <v>2130</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29" spans="1:15">
      <c r="A516" s="20" t="s">
        <v>8485</v>
      </c>
      <c r="B516" s="26" t="s">
        <v>2129</v>
      </c>
      <c r="C516" s="27" t="s">
        <v>2130</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29" spans="1:15">
      <c r="A517" s="28" t="s">
        <v>8486</v>
      </c>
      <c r="B517" s="26" t="s">
        <v>2129</v>
      </c>
      <c r="C517" s="27" t="s">
        <v>2130</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29" spans="1:15">
      <c r="A518" s="20" t="s">
        <v>8487</v>
      </c>
      <c r="B518" s="26" t="s">
        <v>2129</v>
      </c>
      <c r="C518" s="27" t="s">
        <v>2130</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29" spans="1:15">
      <c r="A519" s="20" t="s">
        <v>4913</v>
      </c>
      <c r="B519" s="26" t="s">
        <v>2129</v>
      </c>
      <c r="C519" s="27" t="s">
        <v>2130</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1056.06</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29" spans="1:15">
      <c r="A520" s="28" t="s">
        <v>8488</v>
      </c>
      <c r="B520" s="26" t="s">
        <v>2129</v>
      </c>
      <c r="C520" s="27" t="s">
        <v>2130</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29" spans="1:15">
      <c r="A521" s="20" t="s">
        <v>8489</v>
      </c>
      <c r="B521" s="21" t="s">
        <v>2319</v>
      </c>
      <c r="C521" s="22" t="s">
        <v>2320</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29" spans="1:15">
      <c r="A522" s="20" t="s">
        <v>5453</v>
      </c>
      <c r="B522" s="21" t="s">
        <v>2319</v>
      </c>
      <c r="C522" s="22" t="s">
        <v>2320</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2898</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29" spans="1:15">
      <c r="A523" s="20" t="s">
        <v>8490</v>
      </c>
      <c r="B523" s="21" t="s">
        <v>2319</v>
      </c>
      <c r="C523" s="22" t="s">
        <v>2320</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29" spans="1:15">
      <c r="A524" s="20" t="s">
        <v>8491</v>
      </c>
      <c r="B524" s="21" t="s">
        <v>2319</v>
      </c>
      <c r="C524" s="22" t="s">
        <v>2320</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29" spans="1:15">
      <c r="A525" s="20" t="s">
        <v>8492</v>
      </c>
      <c r="B525" s="21" t="s">
        <v>2319</v>
      </c>
      <c r="C525" s="22" t="s">
        <v>2320</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29" spans="1:15">
      <c r="A526" s="20" t="s">
        <v>8493</v>
      </c>
      <c r="B526" s="21" t="s">
        <v>2319</v>
      </c>
      <c r="C526" s="22" t="s">
        <v>2320</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29" spans="1:15">
      <c r="A527" s="20" t="s">
        <v>8494</v>
      </c>
      <c r="B527" s="21" t="s">
        <v>2319</v>
      </c>
      <c r="C527" s="22" t="s">
        <v>2320</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29" spans="1:15">
      <c r="A528" s="20" t="s">
        <v>8495</v>
      </c>
      <c r="B528" s="21" t="s">
        <v>2319</v>
      </c>
      <c r="C528" s="22" t="s">
        <v>2320</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29" spans="1:15">
      <c r="A529" s="20" t="s">
        <v>8496</v>
      </c>
      <c r="B529" s="21" t="s">
        <v>2319</v>
      </c>
      <c r="C529" s="22" t="s">
        <v>2320</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29" spans="1:15">
      <c r="A530" s="20" t="s">
        <v>8497</v>
      </c>
      <c r="B530" s="21" t="s">
        <v>2319</v>
      </c>
      <c r="C530" s="22" t="s">
        <v>2320</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29" spans="1:15">
      <c r="A531" s="20" t="s">
        <v>8498</v>
      </c>
      <c r="B531" s="21" t="s">
        <v>2319</v>
      </c>
      <c r="C531" s="22" t="s">
        <v>2320</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29" spans="1:15">
      <c r="A532" s="20" t="s">
        <v>8499</v>
      </c>
      <c r="B532" s="26" t="s">
        <v>1720</v>
      </c>
      <c r="C532" s="27" t="s">
        <v>8500</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29" spans="1:15">
      <c r="A533" s="20" t="s">
        <v>5607</v>
      </c>
      <c r="B533" s="26" t="s">
        <v>1720</v>
      </c>
      <c r="C533" s="27" t="s">
        <v>8500</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330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29" spans="1:15">
      <c r="A534" s="28" t="s">
        <v>8501</v>
      </c>
      <c r="B534" s="26" t="s">
        <v>1720</v>
      </c>
      <c r="C534" s="27" t="s">
        <v>8500</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29" spans="1:15">
      <c r="A535" s="29" t="s">
        <v>4870</v>
      </c>
      <c r="B535" s="26" t="s">
        <v>1720</v>
      </c>
      <c r="C535" s="27" t="s">
        <v>8500</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1875</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29" spans="1:15">
      <c r="A536" s="20" t="s">
        <v>4808</v>
      </c>
      <c r="B536" s="26" t="s">
        <v>1720</v>
      </c>
      <c r="C536" s="27" t="s">
        <v>8500</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338.4</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423.6</v>
      </c>
      <c r="K536" s="23" cm="1">
        <f t="array" ref="K536">SUM(IF((LEFT('2-1 采购订单物料明细表报表导出'!$K:$K,7)=K$1)*('2-1 采购订单物料明细表报表导出'!$D:$D=$A536),'2-1 采购订单物料明细表报表导出'!$H:$H,0))</f>
        <v>895.4</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29" spans="1:15">
      <c r="A537" s="20" t="s">
        <v>4863</v>
      </c>
      <c r="B537" s="26" t="s">
        <v>1720</v>
      </c>
      <c r="C537" s="27" t="s">
        <v>8500</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3411</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29" spans="1:15">
      <c r="A538" s="20" t="s">
        <v>5051</v>
      </c>
      <c r="B538" s="26" t="s">
        <v>1720</v>
      </c>
      <c r="C538" s="27" t="s">
        <v>8500</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1476</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29" spans="1:15">
      <c r="A539" s="20" t="s">
        <v>8502</v>
      </c>
      <c r="B539" s="26" t="s">
        <v>1720</v>
      </c>
      <c r="C539" s="27" t="s">
        <v>8500</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29" spans="1:15">
      <c r="A540" s="20" t="s">
        <v>8503</v>
      </c>
      <c r="B540" s="26" t="s">
        <v>1720</v>
      </c>
      <c r="C540" s="27" t="s">
        <v>8500</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29" spans="1:15">
      <c r="A541" s="20" t="s">
        <v>8504</v>
      </c>
      <c r="B541" s="26" t="s">
        <v>1720</v>
      </c>
      <c r="C541" s="27" t="s">
        <v>8500</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29" spans="1:15">
      <c r="A542" s="28" t="s">
        <v>8505</v>
      </c>
      <c r="B542" s="26" t="s">
        <v>1720</v>
      </c>
      <c r="C542" s="27" t="s">
        <v>8500</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29" spans="1:15">
      <c r="A543" s="28" t="s">
        <v>8506</v>
      </c>
      <c r="B543" s="26" t="s">
        <v>1720</v>
      </c>
      <c r="C543" s="27" t="s">
        <v>8500</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29" spans="1:15">
      <c r="A544" s="28" t="s">
        <v>8507</v>
      </c>
      <c r="B544" s="26" t="s">
        <v>1720</v>
      </c>
      <c r="C544" s="27" t="s">
        <v>8500</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29" spans="1:15">
      <c r="A545" s="28" t="s">
        <v>8508</v>
      </c>
      <c r="B545" s="26" t="s">
        <v>1720</v>
      </c>
      <c r="C545" s="27" t="s">
        <v>8500</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29" spans="1:15">
      <c r="A546" s="28" t="s">
        <v>8509</v>
      </c>
      <c r="B546" s="26" t="s">
        <v>1720</v>
      </c>
      <c r="C546" s="27" t="s">
        <v>8500</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29" spans="1:15">
      <c r="A547" s="20" t="s">
        <v>8510</v>
      </c>
      <c r="B547" s="26" t="s">
        <v>1860</v>
      </c>
      <c r="C547" s="27" t="s">
        <v>1861</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29" spans="1:15">
      <c r="A548" s="20" t="s">
        <v>8511</v>
      </c>
      <c r="B548" s="26" t="s">
        <v>1860</v>
      </c>
      <c r="C548" s="27" t="s">
        <v>1861</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29" spans="1:15">
      <c r="A549" s="20" t="s">
        <v>8512</v>
      </c>
      <c r="B549" s="26" t="s">
        <v>1860</v>
      </c>
      <c r="C549" s="27" t="s">
        <v>1861</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29" spans="1:15">
      <c r="A550" s="20" t="s">
        <v>8513</v>
      </c>
      <c r="B550" s="26" t="s">
        <v>1860</v>
      </c>
      <c r="C550" s="27" t="s">
        <v>1861</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29" spans="1:15">
      <c r="A551" s="20" t="s">
        <v>8514</v>
      </c>
      <c r="B551" s="26" t="s">
        <v>1860</v>
      </c>
      <c r="C551" s="27" t="s">
        <v>1861</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29" spans="1:15">
      <c r="A552" s="20" t="s">
        <v>5614</v>
      </c>
      <c r="B552" s="26" t="s">
        <v>1860</v>
      </c>
      <c r="C552" s="27" t="s">
        <v>1861</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280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29" spans="1:15">
      <c r="A553" s="20" t="s">
        <v>8515</v>
      </c>
      <c r="B553" s="26" t="s">
        <v>1860</v>
      </c>
      <c r="C553" s="27" t="s">
        <v>1861</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29" spans="1:15">
      <c r="A554" s="28" t="s">
        <v>8516</v>
      </c>
      <c r="B554" s="26" t="s">
        <v>1848</v>
      </c>
      <c r="C554" s="27" t="s">
        <v>1849</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29" spans="1:15">
      <c r="A555" s="28" t="s">
        <v>8517</v>
      </c>
      <c r="B555" s="26" t="s">
        <v>1848</v>
      </c>
      <c r="C555" s="27" t="s">
        <v>1849</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29" spans="1:15">
      <c r="A556" s="28" t="s">
        <v>8518</v>
      </c>
      <c r="B556" s="26" t="s">
        <v>1848</v>
      </c>
      <c r="C556" s="27" t="s">
        <v>1849</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29" spans="1:15">
      <c r="A557" s="28" t="s">
        <v>8519</v>
      </c>
      <c r="B557" s="26" t="s">
        <v>1848</v>
      </c>
      <c r="C557" s="27" t="s">
        <v>1849</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29" spans="1:15">
      <c r="A558" s="28" t="s">
        <v>8520</v>
      </c>
      <c r="B558" s="26" t="s">
        <v>1848</v>
      </c>
      <c r="C558" s="27" t="s">
        <v>1849</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29" spans="1:15">
      <c r="A559" s="28" t="s">
        <v>8521</v>
      </c>
      <c r="B559" s="26" t="s">
        <v>1848</v>
      </c>
      <c r="C559" s="27" t="s">
        <v>1849</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29" spans="1:15">
      <c r="A560" s="28" t="s">
        <v>8522</v>
      </c>
      <c r="B560" s="26" t="s">
        <v>1848</v>
      </c>
      <c r="C560" s="27" t="s">
        <v>1849</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29" spans="1:15">
      <c r="A561" s="28" t="s">
        <v>8523</v>
      </c>
      <c r="B561" s="26" t="s">
        <v>1848</v>
      </c>
      <c r="C561" s="27" t="s">
        <v>1849</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29" spans="1:15">
      <c r="A562" s="28" t="s">
        <v>8524</v>
      </c>
      <c r="B562" s="26" t="s">
        <v>1848</v>
      </c>
      <c r="C562" s="27" t="s">
        <v>1849</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29" spans="1:15">
      <c r="A563" s="28" t="s">
        <v>8525</v>
      </c>
      <c r="B563" s="26" t="s">
        <v>1848</v>
      </c>
      <c r="C563" s="27" t="s">
        <v>1849</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29" spans="1:15">
      <c r="A564" s="28" t="s">
        <v>8526</v>
      </c>
      <c r="B564" s="26" t="s">
        <v>1848</v>
      </c>
      <c r="C564" s="27" t="s">
        <v>1849</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29" spans="1:15">
      <c r="A565" s="28" t="s">
        <v>8527</v>
      </c>
      <c r="B565" s="26" t="s">
        <v>1848</v>
      </c>
      <c r="C565" s="27" t="s">
        <v>1849</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29" spans="1:15">
      <c r="A566" s="20" t="s">
        <v>8528</v>
      </c>
      <c r="B566" s="26" t="s">
        <v>1848</v>
      </c>
      <c r="C566" s="27" t="s">
        <v>1849</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29" spans="1:15">
      <c r="A567" s="20" t="s">
        <v>8529</v>
      </c>
      <c r="B567" s="26" t="s">
        <v>1848</v>
      </c>
      <c r="C567" s="27" t="s">
        <v>1849</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29" spans="1:15">
      <c r="A568" s="28" t="s">
        <v>8530</v>
      </c>
      <c r="B568" s="26" t="s">
        <v>1848</v>
      </c>
      <c r="C568" s="27" t="s">
        <v>1849</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29" spans="1:15">
      <c r="A569" s="28" t="s">
        <v>8531</v>
      </c>
      <c r="B569" s="26" t="s">
        <v>1848</v>
      </c>
      <c r="C569" s="27" t="s">
        <v>1849</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29" spans="1:15">
      <c r="A570" s="28" t="s">
        <v>8532</v>
      </c>
      <c r="B570" s="26" t="s">
        <v>1848</v>
      </c>
      <c r="C570" s="27" t="s">
        <v>1849</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29" spans="1:15">
      <c r="A571" s="28" t="s">
        <v>8533</v>
      </c>
      <c r="B571" s="26" t="s">
        <v>1848</v>
      </c>
      <c r="C571" s="27" t="s">
        <v>1849</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29" spans="1:15">
      <c r="A572" s="28" t="s">
        <v>8534</v>
      </c>
      <c r="B572" s="26" t="s">
        <v>1848</v>
      </c>
      <c r="C572" s="27" t="s">
        <v>1849</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29" spans="1:15">
      <c r="A573" s="28" t="s">
        <v>8535</v>
      </c>
      <c r="B573" s="26" t="s">
        <v>1848</v>
      </c>
      <c r="C573" s="27" t="s">
        <v>1849</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29" spans="1:15">
      <c r="A574" s="28" t="s">
        <v>8536</v>
      </c>
      <c r="B574" s="26" t="s">
        <v>1848</v>
      </c>
      <c r="C574" s="27" t="s">
        <v>1849</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29" spans="1:15">
      <c r="A575" s="28" t="s">
        <v>8537</v>
      </c>
      <c r="B575" s="26" t="s">
        <v>1848</v>
      </c>
      <c r="C575" s="27" t="s">
        <v>1849</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29" spans="1:15">
      <c r="A576" s="28" t="s">
        <v>8538</v>
      </c>
      <c r="B576" s="26" t="s">
        <v>1848</v>
      </c>
      <c r="C576" s="27" t="s">
        <v>1849</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29" spans="1:15">
      <c r="A577" s="28" t="s">
        <v>8539</v>
      </c>
      <c r="B577" s="26" t="s">
        <v>1848</v>
      </c>
      <c r="C577" s="27" t="s">
        <v>1849</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29" spans="1:15">
      <c r="A578" s="20" t="s">
        <v>8540</v>
      </c>
      <c r="B578" s="26" t="s">
        <v>1848</v>
      </c>
      <c r="C578" s="27" t="s">
        <v>1849</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29" spans="1:15">
      <c r="A579" s="20" t="s">
        <v>8541</v>
      </c>
      <c r="B579" s="26" t="s">
        <v>1848</v>
      </c>
      <c r="C579" s="27" t="s">
        <v>1849</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29" spans="1:15">
      <c r="A580" s="20" t="s">
        <v>8542</v>
      </c>
      <c r="B580" s="26" t="s">
        <v>1848</v>
      </c>
      <c r="C580" s="27" t="s">
        <v>1849</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29" spans="1:15">
      <c r="A581" s="20" t="s">
        <v>8543</v>
      </c>
      <c r="B581" s="26" t="s">
        <v>1848</v>
      </c>
      <c r="C581" s="27" t="s">
        <v>1849</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29" spans="1:15">
      <c r="A582" s="20" t="s">
        <v>8544</v>
      </c>
      <c r="B582" s="26" t="s">
        <v>1848</v>
      </c>
      <c r="C582" s="27" t="s">
        <v>1849</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29" spans="1:15">
      <c r="A583" s="20" t="s">
        <v>8545</v>
      </c>
      <c r="B583" s="26" t="s">
        <v>1848</v>
      </c>
      <c r="C583" s="27" t="s">
        <v>1849</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29" spans="1:15">
      <c r="A584" s="28" t="s">
        <v>8546</v>
      </c>
      <c r="B584" s="26" t="s">
        <v>1848</v>
      </c>
      <c r="C584" s="27" t="s">
        <v>1849</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29" spans="1:15">
      <c r="A585" s="20" t="s">
        <v>8547</v>
      </c>
      <c r="B585" s="26" t="s">
        <v>1848</v>
      </c>
      <c r="C585" s="27" t="s">
        <v>1849</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29" spans="1:15">
      <c r="A586" s="20" t="s">
        <v>8548</v>
      </c>
      <c r="B586" s="26" t="s">
        <v>1848</v>
      </c>
      <c r="C586" s="27" t="s">
        <v>1849</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29" spans="1:15">
      <c r="A587" s="20" t="s">
        <v>8549</v>
      </c>
      <c r="B587" s="26" t="s">
        <v>1848</v>
      </c>
      <c r="C587" s="27" t="s">
        <v>1849</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29" spans="1:15">
      <c r="A588" s="20" t="s">
        <v>8550</v>
      </c>
      <c r="B588" s="26" t="s">
        <v>1860</v>
      </c>
      <c r="C588" s="27" t="s">
        <v>1861</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29" spans="1:15">
      <c r="A589" s="20" t="s">
        <v>8551</v>
      </c>
      <c r="B589" s="26" t="s">
        <v>1860</v>
      </c>
      <c r="C589" s="27" t="s">
        <v>1861</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29" spans="1:15">
      <c r="A590" s="20" t="s">
        <v>8552</v>
      </c>
      <c r="B590" s="26" t="s">
        <v>1860</v>
      </c>
      <c r="C590" s="27" t="s">
        <v>1861</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29" spans="1:15">
      <c r="A591" s="20" t="s">
        <v>8553</v>
      </c>
      <c r="B591" s="26" t="s">
        <v>1887</v>
      </c>
      <c r="C591" s="27" t="s">
        <v>1888</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29" spans="1:15">
      <c r="A592" s="20" t="s">
        <v>8554</v>
      </c>
      <c r="B592" s="26" t="s">
        <v>1887</v>
      </c>
      <c r="C592" s="27" t="s">
        <v>1888</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29" spans="1:15">
      <c r="A593" s="20" t="s">
        <v>8555</v>
      </c>
      <c r="B593" s="26" t="s">
        <v>1887</v>
      </c>
      <c r="C593" s="27" t="s">
        <v>1888</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29" spans="1:15">
      <c r="A594" s="20" t="s">
        <v>8556</v>
      </c>
      <c r="B594" s="26" t="s">
        <v>1887</v>
      </c>
      <c r="C594" s="27" t="s">
        <v>1888</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29" spans="1:15">
      <c r="A595" s="20" t="s">
        <v>8557</v>
      </c>
      <c r="B595" s="26" t="s">
        <v>1887</v>
      </c>
      <c r="C595" s="27" t="s">
        <v>1888</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29" spans="1:15">
      <c r="A596" s="20" t="s">
        <v>8558</v>
      </c>
      <c r="B596" s="26" t="s">
        <v>1887</v>
      </c>
      <c r="C596" s="27" t="s">
        <v>1888</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29" spans="1:15">
      <c r="A597" s="20" t="s">
        <v>8559</v>
      </c>
      <c r="B597" s="26" t="s">
        <v>1887</v>
      </c>
      <c r="C597" s="27" t="s">
        <v>1888</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29" spans="1:15">
      <c r="A598" s="20" t="s">
        <v>8560</v>
      </c>
      <c r="B598" s="26" t="s">
        <v>1887</v>
      </c>
      <c r="C598" s="27" t="s">
        <v>1888</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29" spans="1:15">
      <c r="A599" s="20" t="s">
        <v>8561</v>
      </c>
      <c r="B599" s="26" t="s">
        <v>1887</v>
      </c>
      <c r="C599" s="27" t="s">
        <v>1888</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29" spans="1:15">
      <c r="A600" s="20" t="s">
        <v>8562</v>
      </c>
      <c r="B600" s="26" t="s">
        <v>1887</v>
      </c>
      <c r="C600" s="27" t="s">
        <v>1888</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29" spans="1:15">
      <c r="A601" s="20" t="s">
        <v>8563</v>
      </c>
      <c r="B601" s="26" t="s">
        <v>1887</v>
      </c>
      <c r="C601" s="27" t="s">
        <v>1888</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29" spans="1:15">
      <c r="A602" s="20" t="s">
        <v>8564</v>
      </c>
      <c r="B602" s="26" t="s">
        <v>1887</v>
      </c>
      <c r="C602" s="27" t="s">
        <v>1888</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29" spans="1:15">
      <c r="A603" s="20" t="s">
        <v>8565</v>
      </c>
      <c r="B603" s="26" t="s">
        <v>1887</v>
      </c>
      <c r="C603" s="27" t="s">
        <v>1888</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29" spans="1:15">
      <c r="A604" s="20" t="s">
        <v>8566</v>
      </c>
      <c r="B604" s="26" t="s">
        <v>1887</v>
      </c>
      <c r="C604" s="27" t="s">
        <v>1888</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29" spans="1:15">
      <c r="A605" s="20" t="s">
        <v>8567</v>
      </c>
      <c r="B605" s="26" t="s">
        <v>1793</v>
      </c>
      <c r="C605" s="27" t="s">
        <v>1794</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29" spans="1:15">
      <c r="A606" s="20" t="s">
        <v>8568</v>
      </c>
      <c r="B606" s="26" t="s">
        <v>1793</v>
      </c>
      <c r="C606" s="27" t="s">
        <v>1794</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29" spans="1:15">
      <c r="A607" s="20" t="s">
        <v>8569</v>
      </c>
      <c r="B607" s="26" t="s">
        <v>1793</v>
      </c>
      <c r="C607" s="27" t="s">
        <v>1794</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29" spans="1:15">
      <c r="A608" s="29" t="s">
        <v>8570</v>
      </c>
      <c r="B608" s="26" t="s">
        <v>1793</v>
      </c>
      <c r="C608" s="27" t="s">
        <v>1794</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29" spans="1:15">
      <c r="A609" s="20" t="s">
        <v>8571</v>
      </c>
      <c r="B609" s="26" t="s">
        <v>1793</v>
      </c>
      <c r="C609" s="27" t="s">
        <v>1794</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29" spans="1:15">
      <c r="A610" s="20" t="s">
        <v>5184</v>
      </c>
      <c r="B610" s="26" t="s">
        <v>1793</v>
      </c>
      <c r="C610" s="27" t="s">
        <v>1794</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1190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1225</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29" spans="1:15">
      <c r="A611" s="20" t="s">
        <v>5402</v>
      </c>
      <c r="B611" s="26" t="s">
        <v>1793</v>
      </c>
      <c r="C611" s="27" t="s">
        <v>1794</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700.56</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29" spans="1:15">
      <c r="A612" s="20" t="s">
        <v>8572</v>
      </c>
      <c r="B612" s="26" t="s">
        <v>1793</v>
      </c>
      <c r="C612" s="27" t="s">
        <v>1794</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29" spans="1:15">
      <c r="A613" s="20" t="s">
        <v>8573</v>
      </c>
      <c r="B613" s="26" t="s">
        <v>1793</v>
      </c>
      <c r="C613" s="27" t="s">
        <v>1794</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29" spans="1:15">
      <c r="A614" s="20" t="s">
        <v>5396</v>
      </c>
      <c r="B614" s="26" t="s">
        <v>1793</v>
      </c>
      <c r="C614" s="27" t="s">
        <v>1794</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648</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29" spans="1:15">
      <c r="A615" s="20" t="s">
        <v>8574</v>
      </c>
      <c r="B615" s="26" t="s">
        <v>1780</v>
      </c>
      <c r="C615" s="27" t="s">
        <v>1781</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29" spans="1:15">
      <c r="A616" s="20" t="s">
        <v>8575</v>
      </c>
      <c r="B616" s="26" t="s">
        <v>1780</v>
      </c>
      <c r="C616" s="27" t="s">
        <v>1781</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29" spans="1:15">
      <c r="A617" s="20" t="s">
        <v>8576</v>
      </c>
      <c r="B617" s="26" t="s">
        <v>1780</v>
      </c>
      <c r="C617" s="27" t="s">
        <v>1781</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29" spans="1:15">
      <c r="A618" s="20" t="s">
        <v>8577</v>
      </c>
      <c r="B618" s="26" t="s">
        <v>1780</v>
      </c>
      <c r="C618" s="27" t="s">
        <v>1781</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29" spans="1:15">
      <c r="A619" s="20" t="s">
        <v>8578</v>
      </c>
      <c r="B619" s="26" t="s">
        <v>1780</v>
      </c>
      <c r="C619" s="27" t="s">
        <v>1781</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29" spans="1:15">
      <c r="A620" s="20" t="s">
        <v>8579</v>
      </c>
      <c r="B620" s="26" t="s">
        <v>1780</v>
      </c>
      <c r="C620" s="27" t="s">
        <v>1781</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29" spans="1:15">
      <c r="A621" s="20" t="s">
        <v>8580</v>
      </c>
      <c r="B621" s="26" t="s">
        <v>1780</v>
      </c>
      <c r="C621" s="27" t="s">
        <v>1781</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29" spans="1:15">
      <c r="A622" s="20" t="s">
        <v>8581</v>
      </c>
      <c r="B622" s="26" t="s">
        <v>1780</v>
      </c>
      <c r="C622" s="27" t="s">
        <v>1781</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29" spans="1:15">
      <c r="A623" s="20" t="s">
        <v>8582</v>
      </c>
      <c r="B623" s="26" t="s">
        <v>1780</v>
      </c>
      <c r="C623" s="27" t="s">
        <v>1781</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29" spans="1:15">
      <c r="A624" s="20" t="s">
        <v>8583</v>
      </c>
      <c r="B624" s="26" t="s">
        <v>1780</v>
      </c>
      <c r="C624" s="27" t="s">
        <v>1781</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29" spans="1:15">
      <c r="A625" s="28" t="s">
        <v>8584</v>
      </c>
      <c r="B625" s="26" t="s">
        <v>1780</v>
      </c>
      <c r="C625" s="27" t="s">
        <v>1781</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29" spans="1:15">
      <c r="A626" s="20" t="s">
        <v>8585</v>
      </c>
      <c r="B626" s="26" t="s">
        <v>1780</v>
      </c>
      <c r="C626" s="27" t="s">
        <v>1781</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29" spans="1:15">
      <c r="A627" s="20" t="s">
        <v>8586</v>
      </c>
      <c r="B627" s="26" t="s">
        <v>1780</v>
      </c>
      <c r="C627" s="27" t="s">
        <v>1781</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29" spans="1:15">
      <c r="A628" s="20" t="s">
        <v>8587</v>
      </c>
      <c r="B628" s="26" t="s">
        <v>1780</v>
      </c>
      <c r="C628" s="27" t="s">
        <v>1781</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29" spans="1:15">
      <c r="A629" s="20" t="s">
        <v>8588</v>
      </c>
      <c r="B629" s="26" t="s">
        <v>1780</v>
      </c>
      <c r="C629" s="27" t="s">
        <v>1781</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29" spans="1:15">
      <c r="A630" s="20" t="s">
        <v>5590</v>
      </c>
      <c r="B630" s="26" t="s">
        <v>1780</v>
      </c>
      <c r="C630" s="27" t="s">
        <v>1781</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179.2</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29" spans="1:15">
      <c r="A631" s="20" t="s">
        <v>8589</v>
      </c>
      <c r="B631" s="26" t="s">
        <v>1780</v>
      </c>
      <c r="C631" s="27" t="s">
        <v>1781</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29" spans="1:15">
      <c r="A632" s="20" t="s">
        <v>5414</v>
      </c>
      <c r="B632" s="26" t="s">
        <v>1780</v>
      </c>
      <c r="C632" s="27" t="s">
        <v>1781</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260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29" spans="1:15">
      <c r="A633" s="20" t="s">
        <v>8590</v>
      </c>
      <c r="B633" s="26" t="s">
        <v>1780</v>
      </c>
      <c r="C633" s="27" t="s">
        <v>1781</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29" spans="1:15">
      <c r="A634" s="20" t="s">
        <v>8591</v>
      </c>
      <c r="B634" s="26" t="s">
        <v>1780</v>
      </c>
      <c r="C634" s="27" t="s">
        <v>1781</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29" spans="1:15">
      <c r="A635" s="20" t="s">
        <v>8592</v>
      </c>
      <c r="B635" s="26" t="s">
        <v>1780</v>
      </c>
      <c r="C635" s="27" t="s">
        <v>1781</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29" spans="1:15">
      <c r="A636" s="20" t="s">
        <v>8593</v>
      </c>
      <c r="B636" s="26" t="s">
        <v>1780</v>
      </c>
      <c r="C636" s="27" t="s">
        <v>1781</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29" spans="1:15">
      <c r="A637" s="20" t="s">
        <v>8594</v>
      </c>
      <c r="B637" s="26" t="s">
        <v>1780</v>
      </c>
      <c r="C637" s="27" t="s">
        <v>1781</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29" spans="1:15">
      <c r="A638" s="20" t="s">
        <v>8595</v>
      </c>
      <c r="B638" s="26" t="s">
        <v>1780</v>
      </c>
      <c r="C638" s="27" t="s">
        <v>1781</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29" spans="1:15">
      <c r="A639" s="20" t="s">
        <v>8596</v>
      </c>
      <c r="B639" s="26" t="s">
        <v>1780</v>
      </c>
      <c r="C639" s="27" t="s">
        <v>1781</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29" spans="1:15">
      <c r="A640" s="20" t="s">
        <v>8597</v>
      </c>
      <c r="B640" s="26" t="s">
        <v>1780</v>
      </c>
      <c r="C640" s="27" t="s">
        <v>1781</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29" spans="1:15">
      <c r="A641" s="20" t="s">
        <v>8598</v>
      </c>
      <c r="B641" s="26" t="s">
        <v>1780</v>
      </c>
      <c r="C641" s="27" t="s">
        <v>1781</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29" spans="1:15">
      <c r="A642" s="20" t="s">
        <v>8599</v>
      </c>
      <c r="B642" s="26" t="s">
        <v>1780</v>
      </c>
      <c r="C642" s="27" t="s">
        <v>1781</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29" spans="1:15">
      <c r="A643" s="20" t="s">
        <v>5432</v>
      </c>
      <c r="B643" s="26" t="s">
        <v>1780</v>
      </c>
      <c r="C643" s="27" t="s">
        <v>1781</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280.8</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29" spans="1:15">
      <c r="A644" s="20" t="s">
        <v>8600</v>
      </c>
      <c r="B644" s="26" t="s">
        <v>1780</v>
      </c>
      <c r="C644" s="27" t="s">
        <v>1781</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29" spans="1:15">
      <c r="A645" s="28" t="s">
        <v>8601</v>
      </c>
      <c r="B645" s="26" t="s">
        <v>1780</v>
      </c>
      <c r="C645" s="27" t="s">
        <v>1781</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29" spans="1:15">
      <c r="A646" s="20" t="s">
        <v>8602</v>
      </c>
      <c r="B646" s="26" t="s">
        <v>1780</v>
      </c>
      <c r="C646" s="27" t="s">
        <v>1781</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29" spans="1:15">
      <c r="A647" s="20" t="s">
        <v>8603</v>
      </c>
      <c r="B647" s="26" t="s">
        <v>1780</v>
      </c>
      <c r="C647" s="27" t="s">
        <v>1781</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29" spans="1:15">
      <c r="A648" s="20" t="s">
        <v>8604</v>
      </c>
      <c r="B648" s="26" t="s">
        <v>1780</v>
      </c>
      <c r="C648" s="27" t="s">
        <v>1781</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29" spans="1:15">
      <c r="A649" s="20" t="s">
        <v>8605</v>
      </c>
      <c r="B649" s="26" t="s">
        <v>1780</v>
      </c>
      <c r="C649" s="27" t="s">
        <v>1781</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29" spans="1:15">
      <c r="A650" s="20" t="s">
        <v>8606</v>
      </c>
      <c r="B650" s="26" t="s">
        <v>1780</v>
      </c>
      <c r="C650" s="27" t="s">
        <v>1781</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29" spans="1:15">
      <c r="A651" s="28" t="s">
        <v>8607</v>
      </c>
      <c r="B651" s="26" t="s">
        <v>1793</v>
      </c>
      <c r="C651" s="27" t="s">
        <v>1794</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29" spans="1:15">
      <c r="A652" s="28" t="s">
        <v>8608</v>
      </c>
      <c r="B652" s="26" t="s">
        <v>1793</v>
      </c>
      <c r="C652" s="27" t="s">
        <v>1794</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29" spans="1:15">
      <c r="A653" s="20" t="s">
        <v>8609</v>
      </c>
      <c r="B653" s="26" t="s">
        <v>1793</v>
      </c>
      <c r="C653" s="27" t="s">
        <v>1794</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29" spans="1:15">
      <c r="A654" s="28" t="s">
        <v>8610</v>
      </c>
      <c r="B654" s="26" t="s">
        <v>1793</v>
      </c>
      <c r="C654" s="27" t="s">
        <v>1794</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29" spans="1:15">
      <c r="A655" s="28" t="s">
        <v>8611</v>
      </c>
      <c r="B655" s="26" t="s">
        <v>1793</v>
      </c>
      <c r="C655" s="27" t="s">
        <v>1794</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29" spans="1:15">
      <c r="A656" s="28" t="s">
        <v>8612</v>
      </c>
      <c r="B656" s="26" t="s">
        <v>1793</v>
      </c>
      <c r="C656" s="27" t="s">
        <v>1794</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29" spans="1:15">
      <c r="A657" s="28" t="s">
        <v>8613</v>
      </c>
      <c r="B657" s="26" t="s">
        <v>1793</v>
      </c>
      <c r="C657" s="27" t="s">
        <v>1794</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29" spans="1:15">
      <c r="A658" s="28" t="s">
        <v>8614</v>
      </c>
      <c r="B658" s="26" t="s">
        <v>1793</v>
      </c>
      <c r="C658" s="27" t="s">
        <v>1794</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29" spans="1:15">
      <c r="A659" s="28" t="s">
        <v>8615</v>
      </c>
      <c r="B659" s="26" t="s">
        <v>1793</v>
      </c>
      <c r="C659" s="27" t="s">
        <v>1794</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29" spans="1:15">
      <c r="A660" s="20" t="s">
        <v>5158</v>
      </c>
      <c r="B660" s="26" t="s">
        <v>1793</v>
      </c>
      <c r="C660" s="27" t="s">
        <v>1794</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1405.2</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1959</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13290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29" spans="1:15">
      <c r="A661" s="28" t="s">
        <v>8616</v>
      </c>
      <c r="B661" s="26" t="s">
        <v>1793</v>
      </c>
      <c r="C661" s="27" t="s">
        <v>1794</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29" spans="1:15">
      <c r="A662" s="28" t="s">
        <v>8617</v>
      </c>
      <c r="B662" s="26" t="s">
        <v>1793</v>
      </c>
      <c r="C662" s="27" t="s">
        <v>1794</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29" spans="1:15">
      <c r="A663" s="28" t="s">
        <v>8618</v>
      </c>
      <c r="B663" s="26" t="s">
        <v>1793</v>
      </c>
      <c r="C663" s="27" t="s">
        <v>1794</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29" spans="1:15">
      <c r="A664" s="20" t="s">
        <v>4823</v>
      </c>
      <c r="B664" s="26" t="s">
        <v>1793</v>
      </c>
      <c r="C664" s="27" t="s">
        <v>1794</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390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820.89</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820.89</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29" spans="1:15">
      <c r="A665" s="20" t="s">
        <v>4832</v>
      </c>
      <c r="B665" s="26" t="s">
        <v>1793</v>
      </c>
      <c r="C665" s="27" t="s">
        <v>1794</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1467.15</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940.4</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140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1810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29" spans="1:15">
      <c r="A666" s="28" t="s">
        <v>8619</v>
      </c>
      <c r="B666" s="26" t="s">
        <v>1793</v>
      </c>
      <c r="C666" s="27" t="s">
        <v>1794</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29" spans="1:15">
      <c r="A667" s="28" t="s">
        <v>8620</v>
      </c>
      <c r="B667" s="26" t="s">
        <v>1793</v>
      </c>
      <c r="C667" s="27" t="s">
        <v>1794</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29" spans="1:15">
      <c r="A668" s="20" t="s">
        <v>4984</v>
      </c>
      <c r="B668" s="26" t="s">
        <v>1793</v>
      </c>
      <c r="C668" s="27" t="s">
        <v>1794</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246</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29" spans="1:15">
      <c r="A669" s="20" t="s">
        <v>8621</v>
      </c>
      <c r="B669" s="26" t="s">
        <v>1793</v>
      </c>
      <c r="C669" s="27" t="s">
        <v>1794</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29" spans="1:15">
      <c r="A670" s="28" t="s">
        <v>8622</v>
      </c>
      <c r="B670" s="26" t="s">
        <v>1793</v>
      </c>
      <c r="C670" s="27" t="s">
        <v>1794</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29" spans="1:15">
      <c r="A671" s="28" t="s">
        <v>8623</v>
      </c>
      <c r="B671" s="26" t="s">
        <v>1793</v>
      </c>
      <c r="C671" s="27" t="s">
        <v>1794</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29" spans="1:15">
      <c r="A672" s="28" t="s">
        <v>8624</v>
      </c>
      <c r="B672" s="26" t="s">
        <v>1793</v>
      </c>
      <c r="C672" s="27" t="s">
        <v>1794</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29" spans="1:15">
      <c r="A673" s="28" t="s">
        <v>8625</v>
      </c>
      <c r="B673" s="26" t="s">
        <v>1793</v>
      </c>
      <c r="C673" s="27" t="s">
        <v>1794</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29" spans="1:15">
      <c r="A674" s="28" t="s">
        <v>8626</v>
      </c>
      <c r="B674" s="26" t="s">
        <v>1793</v>
      </c>
      <c r="C674" s="27" t="s">
        <v>1794</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30" spans="1:15">
      <c r="A675" s="28" t="s">
        <v>8627</v>
      </c>
      <c r="B675" s="26" t="s">
        <v>1793</v>
      </c>
      <c r="C675" s="27" t="s">
        <v>1794</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29" spans="1:15">
      <c r="A676" s="28" t="s">
        <v>8628</v>
      </c>
      <c r="B676" s="26" t="s">
        <v>1793</v>
      </c>
      <c r="C676" s="27" t="s">
        <v>1794</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29" spans="1:15">
      <c r="A677" s="28" t="s">
        <v>8629</v>
      </c>
      <c r="B677" s="26" t="s">
        <v>1793</v>
      </c>
      <c r="C677" s="27" t="s">
        <v>1794</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29" spans="1:15">
      <c r="A678" s="28" t="s">
        <v>8630</v>
      </c>
      <c r="B678" s="26" t="s">
        <v>1793</v>
      </c>
      <c r="C678" s="27" t="s">
        <v>1794</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29" spans="1:15">
      <c r="A679" s="28" t="s">
        <v>8631</v>
      </c>
      <c r="B679" s="26" t="s">
        <v>1793</v>
      </c>
      <c r="C679" s="27" t="s">
        <v>1794</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30" spans="1:15">
      <c r="A680" s="28" t="s">
        <v>8632</v>
      </c>
      <c r="B680" s="26" t="s">
        <v>1793</v>
      </c>
      <c r="C680" s="27" t="s">
        <v>1794</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29" spans="1:15">
      <c r="A681" s="28" t="s">
        <v>8633</v>
      </c>
      <c r="B681" s="26" t="s">
        <v>1793</v>
      </c>
      <c r="C681" s="27" t="s">
        <v>1794</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29" spans="1:15">
      <c r="A682" s="28" t="s">
        <v>8634</v>
      </c>
      <c r="B682" s="26" t="s">
        <v>1793</v>
      </c>
      <c r="C682" s="27" t="s">
        <v>1794</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29" spans="1:15">
      <c r="A683" s="28" t="s">
        <v>8635</v>
      </c>
      <c r="B683" s="26" t="s">
        <v>1793</v>
      </c>
      <c r="C683" s="27" t="s">
        <v>1794</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29" spans="1:15">
      <c r="A684" s="28" t="s">
        <v>8636</v>
      </c>
      <c r="B684" s="26" t="s">
        <v>1793</v>
      </c>
      <c r="C684" s="27" t="s">
        <v>1794</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29" spans="1:15">
      <c r="A685" s="28" t="s">
        <v>8637</v>
      </c>
      <c r="B685" s="26" t="s">
        <v>1793</v>
      </c>
      <c r="C685" s="27" t="s">
        <v>1794</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29" spans="1:15">
      <c r="A686" s="28" t="s">
        <v>8638</v>
      </c>
      <c r="B686" s="26" t="s">
        <v>1793</v>
      </c>
      <c r="C686" s="27" t="s">
        <v>1794</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29" spans="1:15">
      <c r="A687" s="28" t="s">
        <v>8639</v>
      </c>
      <c r="B687" s="26" t="s">
        <v>1793</v>
      </c>
      <c r="C687" s="27" t="s">
        <v>1794</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29" spans="1:15">
      <c r="A688" s="28" t="s">
        <v>8640</v>
      </c>
      <c r="B688" s="26" t="s">
        <v>1793</v>
      </c>
      <c r="C688" s="27" t="s">
        <v>1794</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29" spans="1:15">
      <c r="A689" s="28" t="s">
        <v>8641</v>
      </c>
      <c r="B689" s="26" t="s">
        <v>1793</v>
      </c>
      <c r="C689" s="27" t="s">
        <v>1794</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30" spans="1:15">
      <c r="A690" s="28" t="s">
        <v>8642</v>
      </c>
      <c r="B690" s="26" t="s">
        <v>1793</v>
      </c>
      <c r="C690" s="27" t="s">
        <v>1794</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29" spans="1:15">
      <c r="A691" s="28" t="s">
        <v>8643</v>
      </c>
      <c r="B691" s="26" t="s">
        <v>1793</v>
      </c>
      <c r="C691" s="27" t="s">
        <v>1794</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29" spans="1:15">
      <c r="A692" s="28" t="s">
        <v>8644</v>
      </c>
      <c r="B692" s="26" t="s">
        <v>1793</v>
      </c>
      <c r="C692" s="27" t="s">
        <v>1794</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29" spans="1:15">
      <c r="A693" s="28" t="s">
        <v>8645</v>
      </c>
      <c r="B693" s="26" t="s">
        <v>1793</v>
      </c>
      <c r="C693" s="27" t="s">
        <v>1794</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29" spans="1:15">
      <c r="A694" s="28" t="s">
        <v>8646</v>
      </c>
      <c r="B694" s="26" t="s">
        <v>1793</v>
      </c>
      <c r="C694" s="27" t="s">
        <v>1794</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29" spans="1:15">
      <c r="A695" s="28" t="s">
        <v>5072</v>
      </c>
      <c r="B695" s="26" t="s">
        <v>1793</v>
      </c>
      <c r="C695" s="27" t="s">
        <v>1794</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286.92</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29" spans="1:15">
      <c r="A696" s="28" t="s">
        <v>8647</v>
      </c>
      <c r="B696" s="26" t="s">
        <v>1793</v>
      </c>
      <c r="C696" s="27" t="s">
        <v>1794</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29" spans="1:15">
      <c r="A697" s="28" t="s">
        <v>8648</v>
      </c>
      <c r="B697" s="26" t="s">
        <v>1793</v>
      </c>
      <c r="C697" s="27" t="s">
        <v>1794</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29" spans="1:15">
      <c r="A698" s="28" t="s">
        <v>8649</v>
      </c>
      <c r="B698" s="26" t="s">
        <v>1793</v>
      </c>
      <c r="C698" s="27" t="s">
        <v>1794</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29" spans="1:15">
      <c r="A699" s="20" t="s">
        <v>8650</v>
      </c>
      <c r="B699" s="30" t="s">
        <v>1760</v>
      </c>
      <c r="C699" s="31" t="s">
        <v>1761</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29" spans="1:15">
      <c r="A700" s="20" t="s">
        <v>8651</v>
      </c>
      <c r="B700" s="30" t="s">
        <v>1760</v>
      </c>
      <c r="C700" s="31" t="s">
        <v>1761</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29" spans="1:15">
      <c r="A701" s="20" t="s">
        <v>8652</v>
      </c>
      <c r="B701" s="30" t="s">
        <v>1760</v>
      </c>
      <c r="C701" s="31" t="s">
        <v>1761</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29" spans="1:15">
      <c r="A702" s="20" t="s">
        <v>8653</v>
      </c>
      <c r="B702" s="30" t="s">
        <v>1760</v>
      </c>
      <c r="C702" s="31" t="s">
        <v>1761</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29" spans="1:15">
      <c r="A703" s="20" t="s">
        <v>5046</v>
      </c>
      <c r="B703" s="30" t="s">
        <v>1760</v>
      </c>
      <c r="C703" s="31" t="s">
        <v>1761</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288</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1440</v>
      </c>
      <c r="I703" s="23" cm="1">
        <f t="array" ref="I703">SUM(IF((LEFT('2-1 采购订单物料明细表报表导出'!$K:$K,7)=I$1)*('2-1 采购订单物料明细表报表导出'!$D:$D=$A703),'2-1 采购订单物料明细表报表导出'!$H:$H,0))</f>
        <v>1728</v>
      </c>
      <c r="J703" s="23" cm="1">
        <f t="array" ref="J703">SUM(IF((LEFT('2-1 采购订单物料明细表报表导出'!$K:$K,7)=J$1)*('2-1 采购订单物料明细表报表导出'!$D:$D=$A703),'2-1 采购订单物料明细表报表导出'!$H:$H,0))</f>
        <v>3456</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29" spans="1:15">
      <c r="A704" s="28" t="s">
        <v>8654</v>
      </c>
      <c r="B704" s="30" t="s">
        <v>1760</v>
      </c>
      <c r="C704" s="31" t="s">
        <v>1761</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29" spans="1:15">
      <c r="A705" s="20" t="s">
        <v>8655</v>
      </c>
      <c r="B705" s="30" t="s">
        <v>1760</v>
      </c>
      <c r="C705" s="31" t="s">
        <v>1761</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29" spans="1:15">
      <c r="A706" s="20" t="s">
        <v>8656</v>
      </c>
      <c r="B706" s="30" t="s">
        <v>1760</v>
      </c>
      <c r="C706" s="31" t="s">
        <v>1761</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29" spans="1:15">
      <c r="A707" s="20" t="s">
        <v>8657</v>
      </c>
      <c r="B707" s="30" t="s">
        <v>1760</v>
      </c>
      <c r="C707" s="31" t="s">
        <v>1761</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29" spans="1:15">
      <c r="A708" s="20" t="s">
        <v>8658</v>
      </c>
      <c r="B708" s="30" t="s">
        <v>1760</v>
      </c>
      <c r="C708" s="31" t="s">
        <v>1761</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29" spans="1:15">
      <c r="A709" s="20" t="s">
        <v>8659</v>
      </c>
      <c r="B709" s="30" t="s">
        <v>1760</v>
      </c>
      <c r="C709" s="31" t="s">
        <v>1761</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29" spans="1:15">
      <c r="A710" s="20" t="s">
        <v>8660</v>
      </c>
      <c r="B710" s="30" t="s">
        <v>1760</v>
      </c>
      <c r="C710" s="31" t="s">
        <v>1761</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30" spans="1:15">
      <c r="A711" s="28" t="s">
        <v>8661</v>
      </c>
      <c r="B711" s="30" t="s">
        <v>1760</v>
      </c>
      <c r="C711" s="31" t="s">
        <v>1761</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30" spans="1:15">
      <c r="A712" s="28" t="s">
        <v>8662</v>
      </c>
      <c r="B712" s="30" t="s">
        <v>1760</v>
      </c>
      <c r="C712" s="31" t="s">
        <v>1761</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30" spans="1:15">
      <c r="A713" s="28" t="s">
        <v>8663</v>
      </c>
      <c r="B713" s="30" t="s">
        <v>1760</v>
      </c>
      <c r="C713" s="31" t="s">
        <v>1761</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29" spans="1:15">
      <c r="A714" s="20" t="s">
        <v>4842</v>
      </c>
      <c r="B714" s="30" t="s">
        <v>1793</v>
      </c>
      <c r="C714" s="31" t="s">
        <v>1794</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2400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4450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14240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7120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29" spans="1:15">
      <c r="A715" s="20" t="s">
        <v>8664</v>
      </c>
      <c r="B715" s="30" t="s">
        <v>1793</v>
      </c>
      <c r="C715" s="31" t="s">
        <v>1794</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29" spans="1:15">
      <c r="A716" s="20" t="s">
        <v>5206</v>
      </c>
      <c r="B716" s="30" t="s">
        <v>1793</v>
      </c>
      <c r="C716" s="31" t="s">
        <v>1794</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7600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6950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20850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29" spans="1:15">
      <c r="A717" s="28" t="s">
        <v>8665</v>
      </c>
      <c r="B717" s="30" t="s">
        <v>1793</v>
      </c>
      <c r="C717" s="31" t="s">
        <v>1794</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29" spans="1:15">
      <c r="A718" s="20" t="s">
        <v>8666</v>
      </c>
      <c r="B718" s="30" t="s">
        <v>1793</v>
      </c>
      <c r="C718" s="31" t="s">
        <v>1794</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29" spans="1:15">
      <c r="A719" s="20" t="s">
        <v>5145</v>
      </c>
      <c r="B719" s="30" t="s">
        <v>1793</v>
      </c>
      <c r="C719" s="31" t="s">
        <v>1794</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6700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29" spans="1:15">
      <c r="A720" s="20" t="s">
        <v>8667</v>
      </c>
      <c r="B720" s="30" t="s">
        <v>1793</v>
      </c>
      <c r="C720" s="31" t="s">
        <v>1794</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29" spans="1:15">
      <c r="A721" s="20" t="s">
        <v>8668</v>
      </c>
      <c r="B721" s="30" t="s">
        <v>1793</v>
      </c>
      <c r="C721" s="31" t="s">
        <v>1794</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29" spans="1:15">
      <c r="A722" s="20" t="s">
        <v>8669</v>
      </c>
      <c r="B722" s="30" t="s">
        <v>1793</v>
      </c>
      <c r="C722" s="31" t="s">
        <v>1794</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29" spans="1:15">
      <c r="A723" s="20" t="s">
        <v>8670</v>
      </c>
      <c r="B723" s="30" t="s">
        <v>1793</v>
      </c>
      <c r="C723" s="31" t="s">
        <v>1794</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30" spans="1:15">
      <c r="A724" s="28" t="s">
        <v>8671</v>
      </c>
      <c r="B724" s="30" t="s">
        <v>1793</v>
      </c>
      <c r="C724" s="31" t="s">
        <v>1794</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30" spans="1:15">
      <c r="A725" s="28" t="s">
        <v>8672</v>
      </c>
      <c r="B725" s="30" t="s">
        <v>1793</v>
      </c>
      <c r="C725" s="31" t="s">
        <v>1794</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29" spans="1:15">
      <c r="A726" s="28" t="s">
        <v>8673</v>
      </c>
      <c r="B726" s="30" t="s">
        <v>1793</v>
      </c>
      <c r="C726" s="31" t="s">
        <v>1794</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29" spans="1:15">
      <c r="A727" s="28" t="s">
        <v>8674</v>
      </c>
      <c r="B727" s="30" t="s">
        <v>1793</v>
      </c>
      <c r="C727" s="31" t="s">
        <v>1794</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29" spans="1:15">
      <c r="A728" s="28" t="s">
        <v>8675</v>
      </c>
      <c r="B728" s="30" t="s">
        <v>1793</v>
      </c>
      <c r="C728" s="31" t="s">
        <v>1794</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30" spans="1:15">
      <c r="A729" s="28" t="s">
        <v>8676</v>
      </c>
      <c r="B729" s="30" t="s">
        <v>1793</v>
      </c>
      <c r="C729" s="31" t="s">
        <v>1794</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30" spans="1:15">
      <c r="A730" s="28" t="s">
        <v>8677</v>
      </c>
      <c r="B730" s="30" t="s">
        <v>1793</v>
      </c>
      <c r="C730" s="31" t="s">
        <v>1794</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30" spans="1:15">
      <c r="A731" s="28" t="s">
        <v>8678</v>
      </c>
      <c r="B731" s="30" t="s">
        <v>1793</v>
      </c>
      <c r="C731" s="31" t="s">
        <v>1794</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30" spans="1:15">
      <c r="A732" s="28" t="s">
        <v>8679</v>
      </c>
      <c r="B732" s="30" t="s">
        <v>1793</v>
      </c>
      <c r="C732" s="31" t="s">
        <v>1794</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30" spans="1:15">
      <c r="A733" s="28" t="s">
        <v>8680</v>
      </c>
      <c r="B733" s="30" t="s">
        <v>1793</v>
      </c>
      <c r="C733" s="31" t="s">
        <v>1794</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29" spans="1:15">
      <c r="A734" s="28" t="s">
        <v>8681</v>
      </c>
      <c r="B734" s="30" t="s">
        <v>1793</v>
      </c>
      <c r="C734" s="31" t="s">
        <v>1794</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29" spans="1:15">
      <c r="A735" s="28" t="s">
        <v>8682</v>
      </c>
      <c r="B735" s="30" t="s">
        <v>1793</v>
      </c>
      <c r="C735" s="31" t="s">
        <v>1794</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30" spans="1:15">
      <c r="A736" s="28" t="s">
        <v>8683</v>
      </c>
      <c r="B736" s="30" t="s">
        <v>1793</v>
      </c>
      <c r="C736" s="31" t="s">
        <v>1794</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30" spans="1:15">
      <c r="A737" s="28" t="s">
        <v>8684</v>
      </c>
      <c r="B737" s="30" t="s">
        <v>1793</v>
      </c>
      <c r="C737" s="31" t="s">
        <v>1794</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30" spans="1:15">
      <c r="A738" s="28" t="s">
        <v>8685</v>
      </c>
      <c r="B738" s="30" t="s">
        <v>1793</v>
      </c>
      <c r="C738" s="31" t="s">
        <v>1794</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30" spans="1:15">
      <c r="A739" s="28" t="s">
        <v>8686</v>
      </c>
      <c r="B739" s="30" t="s">
        <v>1793</v>
      </c>
      <c r="C739" s="31" t="s">
        <v>1794</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30" spans="1:15">
      <c r="A740" s="28" t="s">
        <v>8687</v>
      </c>
      <c r="B740" s="30" t="s">
        <v>1793</v>
      </c>
      <c r="C740" s="31" t="s">
        <v>1794</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30" spans="1:15">
      <c r="A741" s="28" t="s">
        <v>8688</v>
      </c>
      <c r="B741" s="30" t="s">
        <v>1793</v>
      </c>
      <c r="C741" s="31" t="s">
        <v>1794</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30" spans="1:15">
      <c r="A742" s="28" t="s">
        <v>8689</v>
      </c>
      <c r="B742" s="30" t="s">
        <v>1793</v>
      </c>
      <c r="C742" s="31" t="s">
        <v>1794</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30" spans="1:15">
      <c r="A743" s="28" t="s">
        <v>8690</v>
      </c>
      <c r="B743" s="30" t="s">
        <v>1793</v>
      </c>
      <c r="C743" s="31" t="s">
        <v>1794</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29" spans="1:15">
      <c r="A744" s="28" t="s">
        <v>8691</v>
      </c>
      <c r="B744" s="30" t="s">
        <v>1793</v>
      </c>
      <c r="C744" s="31" t="s">
        <v>1794</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30" spans="1:15">
      <c r="A745" s="28" t="s">
        <v>8692</v>
      </c>
      <c r="B745" s="30" t="s">
        <v>1793</v>
      </c>
      <c r="C745" s="31" t="s">
        <v>1794</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30" spans="1:15">
      <c r="A746" s="28" t="s">
        <v>8693</v>
      </c>
      <c r="B746" s="30" t="s">
        <v>1793</v>
      </c>
      <c r="C746" s="31" t="s">
        <v>1794</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30" spans="1:15">
      <c r="A747" s="28" t="s">
        <v>8694</v>
      </c>
      <c r="B747" s="30" t="s">
        <v>1793</v>
      </c>
      <c r="C747" s="31" t="s">
        <v>1794</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30" spans="1:15">
      <c r="A748" s="28" t="s">
        <v>8695</v>
      </c>
      <c r="B748" s="30" t="s">
        <v>1793</v>
      </c>
      <c r="C748" s="31" t="s">
        <v>1794</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30" spans="1:15">
      <c r="A749" s="28" t="s">
        <v>8696</v>
      </c>
      <c r="B749" s="30" t="s">
        <v>1793</v>
      </c>
      <c r="C749" s="31" t="s">
        <v>1794</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29" spans="1:15">
      <c r="A750" s="20" t="s">
        <v>5136</v>
      </c>
      <c r="B750" s="26" t="s">
        <v>1955</v>
      </c>
      <c r="C750" s="27" t="s">
        <v>1956</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233.64</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29" spans="1:15">
      <c r="A751" s="20" t="s">
        <v>8697</v>
      </c>
      <c r="B751" s="26" t="s">
        <v>1955</v>
      </c>
      <c r="C751" s="27" t="s">
        <v>1956</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29" spans="1:15">
      <c r="A752" s="20" t="s">
        <v>8698</v>
      </c>
      <c r="B752" s="26" t="s">
        <v>1955</v>
      </c>
      <c r="C752" s="27" t="s">
        <v>1956</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29" spans="1:15">
      <c r="A753" s="20" t="s">
        <v>8699</v>
      </c>
      <c r="B753" s="26" t="s">
        <v>1955</v>
      </c>
      <c r="C753" s="27" t="s">
        <v>1956</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29" spans="1:15">
      <c r="A754" s="20" t="s">
        <v>8700</v>
      </c>
      <c r="B754" s="26" t="s">
        <v>1955</v>
      </c>
      <c r="C754" s="27" t="s">
        <v>1956</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29" spans="1:15">
      <c r="A755" s="20" t="s">
        <v>8701</v>
      </c>
      <c r="B755" s="26" t="s">
        <v>1955</v>
      </c>
      <c r="C755" s="27" t="s">
        <v>1956</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29" spans="1:15">
      <c r="A756" s="20" t="s">
        <v>8702</v>
      </c>
      <c r="B756" s="26" t="s">
        <v>1955</v>
      </c>
      <c r="C756" s="27" t="s">
        <v>1956</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29" spans="1:15">
      <c r="A757" s="20" t="s">
        <v>4934</v>
      </c>
      <c r="B757" s="26" t="s">
        <v>1955</v>
      </c>
      <c r="C757" s="27" t="s">
        <v>1956</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330.84</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29" spans="1:15">
      <c r="A758" s="20" t="s">
        <v>8703</v>
      </c>
      <c r="B758" s="26" t="s">
        <v>1955</v>
      </c>
      <c r="C758" s="27" t="s">
        <v>1956</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29" spans="1:15">
      <c r="A759" s="20" t="s">
        <v>5152</v>
      </c>
      <c r="B759" s="26" t="s">
        <v>1955</v>
      </c>
      <c r="C759" s="27" t="s">
        <v>1956</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2208</v>
      </c>
      <c r="H759" s="23" cm="1">
        <f t="array" ref="H759">SUM(IF((LEFT('2-1 采购订单物料明细表报表导出'!$K:$K,7)=H$1)*('2-1 采购订单物料明细表报表导出'!$D:$D=$A759),'2-1 采购订单物料明细表报表导出'!$H:$H,0))</f>
        <v>2328</v>
      </c>
      <c r="I759" s="23" cm="1">
        <f t="array" ref="I759">SUM(IF((LEFT('2-1 采购订单物料明细表报表导出'!$K:$K,7)=I$1)*('2-1 采购订单物料明细表报表导出'!$D:$D=$A759),'2-1 采购订单物料明细表报表导出'!$H:$H,0))</f>
        <v>4464</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29" spans="1:15">
      <c r="A760" s="20" t="s">
        <v>8704</v>
      </c>
      <c r="B760" s="26" t="s">
        <v>1955</v>
      </c>
      <c r="C760" s="27" t="s">
        <v>1956</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29" spans="1:15">
      <c r="A761" s="20" t="s">
        <v>8705</v>
      </c>
      <c r="B761" s="30" t="s">
        <v>1955</v>
      </c>
      <c r="C761" s="31" t="s">
        <v>1956</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29" spans="1:15">
      <c r="A762" s="20" t="s">
        <v>5548</v>
      </c>
      <c r="B762" s="30" t="s">
        <v>1955</v>
      </c>
      <c r="C762" s="31" t="s">
        <v>1956</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900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29" spans="1:15">
      <c r="A763" s="20" t="s">
        <v>8706</v>
      </c>
      <c r="B763" s="30" t="s">
        <v>1955</v>
      </c>
      <c r="C763" s="31" t="s">
        <v>1956</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29" spans="1:15">
      <c r="A764" s="32" t="s">
        <v>8707</v>
      </c>
      <c r="B764" s="30" t="s">
        <v>1955</v>
      </c>
      <c r="C764" s="31" t="s">
        <v>1956</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29" spans="1:15">
      <c r="A765" s="32" t="s">
        <v>8708</v>
      </c>
      <c r="B765" s="30" t="s">
        <v>1981</v>
      </c>
      <c r="C765" s="31" t="s">
        <v>1982</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29" spans="1:15">
      <c r="A766" s="32" t="s">
        <v>8709</v>
      </c>
      <c r="B766" s="30" t="s">
        <v>1981</v>
      </c>
      <c r="C766" s="31" t="s">
        <v>1982</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29" spans="1:15">
      <c r="A767" s="32" t="s">
        <v>5517</v>
      </c>
      <c r="B767" s="30" t="s">
        <v>1981</v>
      </c>
      <c r="C767" s="31" t="s">
        <v>1982</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119.2</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29" spans="1:15">
      <c r="A768" s="32" t="s">
        <v>8710</v>
      </c>
      <c r="B768" s="30" t="s">
        <v>1981</v>
      </c>
      <c r="C768" s="31" t="s">
        <v>1982</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29" spans="1:15">
      <c r="A769" s="32" t="s">
        <v>8711</v>
      </c>
      <c r="B769" s="30" t="s">
        <v>1981</v>
      </c>
      <c r="C769" s="31" t="s">
        <v>1982</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29" spans="1:15">
      <c r="A770" s="32" t="s">
        <v>8712</v>
      </c>
      <c r="B770" s="30" t="s">
        <v>1981</v>
      </c>
      <c r="C770" s="31" t="s">
        <v>1982</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29" spans="1:15">
      <c r="A771" s="32" t="s">
        <v>8713</v>
      </c>
      <c r="B771" s="30" t="s">
        <v>1981</v>
      </c>
      <c r="C771" s="31" t="s">
        <v>1982</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29" spans="1:15">
      <c r="A772" s="32" t="s">
        <v>8714</v>
      </c>
      <c r="B772" s="30" t="s">
        <v>1981</v>
      </c>
      <c r="C772" s="31" t="s">
        <v>1982</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29" spans="1:15">
      <c r="A773" s="33" t="s">
        <v>5064</v>
      </c>
      <c r="B773" s="30" t="s">
        <v>1981</v>
      </c>
      <c r="C773" s="31" t="s">
        <v>1982</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80.73</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108.5</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29" spans="1:15">
      <c r="A774" s="32" t="s">
        <v>8715</v>
      </c>
      <c r="B774" s="30" t="s">
        <v>1981</v>
      </c>
      <c r="C774" s="31" t="s">
        <v>1982</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29" spans="1:15">
      <c r="A775" s="32" t="s">
        <v>8716</v>
      </c>
      <c r="B775" s="30" t="s">
        <v>1981</v>
      </c>
      <c r="C775" s="31" t="s">
        <v>1982</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29" spans="1:15">
      <c r="A776" s="32" t="s">
        <v>8717</v>
      </c>
      <c r="B776" s="30" t="s">
        <v>1981</v>
      </c>
      <c r="C776" s="31" t="s">
        <v>1982</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29" spans="1:15">
      <c r="A777" s="32" t="s">
        <v>8718</v>
      </c>
      <c r="B777" s="30" t="s">
        <v>1981</v>
      </c>
      <c r="C777" s="31" t="s">
        <v>1982</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29" spans="1:15">
      <c r="A778" s="32" t="s">
        <v>8719</v>
      </c>
      <c r="B778" s="30" t="s">
        <v>1981</v>
      </c>
      <c r="C778" s="31" t="s">
        <v>1982</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0" spans="1:15">
      <c r="A779" s="33" t="s">
        <v>8720</v>
      </c>
      <c r="B779" s="30" t="s">
        <v>1981</v>
      </c>
      <c r="C779" s="31" t="s">
        <v>1982</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0" spans="1:15">
      <c r="A780" s="33" t="s">
        <v>8721</v>
      </c>
      <c r="B780" s="30" t="s">
        <v>1981</v>
      </c>
      <c r="C780" s="31" t="s">
        <v>1982</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0" spans="1:15">
      <c r="A781" s="33" t="s">
        <v>8722</v>
      </c>
      <c r="B781" s="30" t="s">
        <v>1981</v>
      </c>
      <c r="C781" s="31" t="s">
        <v>1982</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0" spans="1:15">
      <c r="A782" s="33" t="s">
        <v>5408</v>
      </c>
      <c r="B782" s="30" t="s">
        <v>1981</v>
      </c>
      <c r="C782" s="31" t="s">
        <v>1982</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52.2</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0" spans="1:15">
      <c r="A783" s="33" t="s">
        <v>8723</v>
      </c>
      <c r="B783" s="30" t="s">
        <v>1981</v>
      </c>
      <c r="C783" s="31" t="s">
        <v>1982</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0" spans="1:15">
      <c r="A784" s="33" t="s">
        <v>8724</v>
      </c>
      <c r="B784" s="30" t="s">
        <v>1981</v>
      </c>
      <c r="C784" s="31" t="s">
        <v>1982</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0" spans="1:15">
      <c r="A785" s="33" t="s">
        <v>8725</v>
      </c>
      <c r="B785" s="30" t="s">
        <v>1981</v>
      </c>
      <c r="C785" s="31" t="s">
        <v>1982</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0" spans="1:15">
      <c r="A786" s="33" t="s">
        <v>8726</v>
      </c>
      <c r="B786" s="30" t="s">
        <v>1981</v>
      </c>
      <c r="C786" s="31" t="s">
        <v>1982</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0" spans="1:15">
      <c r="A787" s="33" t="s">
        <v>8727</v>
      </c>
      <c r="B787" s="30" t="s">
        <v>1981</v>
      </c>
      <c r="C787" s="31" t="s">
        <v>1982</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29" spans="1:15">
      <c r="A788" s="32" t="s">
        <v>8728</v>
      </c>
      <c r="B788" s="30" t="s">
        <v>2007</v>
      </c>
      <c r="C788" s="31" t="s">
        <v>2008</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29" spans="1:15">
      <c r="A789" s="32" t="s">
        <v>5626</v>
      </c>
      <c r="B789" s="30" t="s">
        <v>2007</v>
      </c>
      <c r="C789" s="31" t="s">
        <v>2008</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272</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29" spans="1:15">
      <c r="A790" s="32" t="s">
        <v>8729</v>
      </c>
      <c r="B790" s="30" t="s">
        <v>2007</v>
      </c>
      <c r="C790" s="31" t="s">
        <v>2008</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29" spans="1:15">
      <c r="A791" s="32" t="s">
        <v>8730</v>
      </c>
      <c r="B791" s="30" t="s">
        <v>2007</v>
      </c>
      <c r="C791" s="31" t="s">
        <v>2008</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29" spans="1:15">
      <c r="A792" s="32" t="s">
        <v>8731</v>
      </c>
      <c r="B792" s="30" t="s">
        <v>2007</v>
      </c>
      <c r="C792" s="31" t="s">
        <v>2008</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29" spans="1:15">
      <c r="A793" s="32" t="s">
        <v>8732</v>
      </c>
      <c r="B793" s="30" t="s">
        <v>2007</v>
      </c>
      <c r="C793" s="31" t="s">
        <v>2008</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29" spans="1:15">
      <c r="A794" s="32" t="s">
        <v>8733</v>
      </c>
      <c r="B794" s="30" t="s">
        <v>2007</v>
      </c>
      <c r="C794" s="31" t="s">
        <v>2008</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29" spans="1:15">
      <c r="A795" s="32" t="s">
        <v>8734</v>
      </c>
      <c r="B795" s="30" t="s">
        <v>2007</v>
      </c>
      <c r="C795" s="31" t="s">
        <v>2008</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29" spans="1:15">
      <c r="A796" s="32" t="s">
        <v>8735</v>
      </c>
      <c r="B796" s="30" t="s">
        <v>2007</v>
      </c>
      <c r="C796" s="31" t="s">
        <v>2008</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29" spans="1:15">
      <c r="A797" s="32" t="s">
        <v>8736</v>
      </c>
      <c r="B797" s="30" t="s">
        <v>2007</v>
      </c>
      <c r="C797" s="31" t="s">
        <v>2008</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29" spans="1:15">
      <c r="A798" s="32" t="s">
        <v>8737</v>
      </c>
      <c r="B798" s="30" t="s">
        <v>2007</v>
      </c>
      <c r="C798" s="31" t="s">
        <v>2008</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29" spans="1:15">
      <c r="A799" s="32" t="s">
        <v>8738</v>
      </c>
      <c r="B799" s="30" t="s">
        <v>2007</v>
      </c>
      <c r="C799" s="31" t="s">
        <v>2008</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29" spans="1:15">
      <c r="A800" s="32" t="s">
        <v>8739</v>
      </c>
      <c r="B800" s="30" t="s">
        <v>2007</v>
      </c>
      <c r="C800" s="31" t="s">
        <v>2008</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29" spans="1:15">
      <c r="A801" s="32" t="s">
        <v>8740</v>
      </c>
      <c r="B801" s="30" t="s">
        <v>2007</v>
      </c>
      <c r="C801" s="31" t="s">
        <v>2008</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29" spans="1:15">
      <c r="A802" s="32" t="s">
        <v>8741</v>
      </c>
      <c r="B802" s="30" t="s">
        <v>2007</v>
      </c>
      <c r="C802" s="31" t="s">
        <v>2008</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29" spans="1:15">
      <c r="A803" s="32" t="s">
        <v>8742</v>
      </c>
      <c r="B803" s="30" t="s">
        <v>2007</v>
      </c>
      <c r="C803" s="31" t="s">
        <v>2008</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29" spans="1:15">
      <c r="A804" s="32" t="s">
        <v>8743</v>
      </c>
      <c r="B804" s="30" t="s">
        <v>2007</v>
      </c>
      <c r="C804" s="31" t="s">
        <v>2008</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29" spans="1:15">
      <c r="A805" s="32" t="s">
        <v>8744</v>
      </c>
      <c r="B805" s="30" t="s">
        <v>2007</v>
      </c>
      <c r="C805" s="31" t="s">
        <v>2008</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29" spans="1:15">
      <c r="A806" s="32" t="s">
        <v>8745</v>
      </c>
      <c r="B806" s="30" t="s">
        <v>2007</v>
      </c>
      <c r="C806" s="31" t="s">
        <v>2008</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29" spans="1:15">
      <c r="A807" s="32" t="s">
        <v>8746</v>
      </c>
      <c r="B807" s="30" t="s">
        <v>2007</v>
      </c>
      <c r="C807" s="31" t="s">
        <v>2008</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29" spans="1:15">
      <c r="A808" s="32" t="s">
        <v>8747</v>
      </c>
      <c r="B808" s="30" t="s">
        <v>1930</v>
      </c>
      <c r="C808" s="31" t="s">
        <v>1931</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29" spans="1:15">
      <c r="A809" s="32" t="s">
        <v>8748</v>
      </c>
      <c r="B809" s="30" t="s">
        <v>1930</v>
      </c>
      <c r="C809" s="31" t="s">
        <v>1931</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29" spans="1:15">
      <c r="A810" s="32" t="s">
        <v>8749</v>
      </c>
      <c r="B810" s="30" t="s">
        <v>1930</v>
      </c>
      <c r="C810" s="31" t="s">
        <v>1931</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29" spans="1:15">
      <c r="A811" s="32" t="s">
        <v>8750</v>
      </c>
      <c r="B811" s="30" t="s">
        <v>1930</v>
      </c>
      <c r="C811" s="31" t="s">
        <v>1931</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29" spans="1:15">
      <c r="A812" s="32" t="s">
        <v>8751</v>
      </c>
      <c r="B812" s="30" t="s">
        <v>1930</v>
      </c>
      <c r="C812" s="31" t="s">
        <v>1931</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29" spans="1:15">
      <c r="A813" s="32" t="s">
        <v>8752</v>
      </c>
      <c r="B813" s="30" t="s">
        <v>1930</v>
      </c>
      <c r="C813" s="31" t="s">
        <v>1931</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29" spans="1:15">
      <c r="A814" s="32" t="s">
        <v>8753</v>
      </c>
      <c r="B814" s="30" t="s">
        <v>1930</v>
      </c>
      <c r="C814" s="31" t="s">
        <v>1931</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29" spans="1:15">
      <c r="A815" s="32" t="s">
        <v>8754</v>
      </c>
      <c r="B815" s="30" t="s">
        <v>1930</v>
      </c>
      <c r="C815" s="31" t="s">
        <v>1931</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29" spans="1:15">
      <c r="A816" s="32" t="s">
        <v>8755</v>
      </c>
      <c r="B816" s="30" t="s">
        <v>1930</v>
      </c>
      <c r="C816" s="31" t="s">
        <v>1931</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29" spans="1:15">
      <c r="A817" s="32" t="s">
        <v>8756</v>
      </c>
      <c r="B817" s="30" t="s">
        <v>1930</v>
      </c>
      <c r="C817" s="31" t="s">
        <v>1931</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29" spans="1:15">
      <c r="A818" s="32" t="s">
        <v>4848</v>
      </c>
      <c r="B818" s="30" t="s">
        <v>1930</v>
      </c>
      <c r="C818" s="31" t="s">
        <v>1931</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1240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29" spans="1:15">
      <c r="A819" s="33" t="s">
        <v>8757</v>
      </c>
      <c r="B819" s="30" t="s">
        <v>1930</v>
      </c>
      <c r="C819" s="31" t="s">
        <v>1931</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29" spans="1:15">
      <c r="A820" s="32" t="s">
        <v>8758</v>
      </c>
      <c r="B820" s="30" t="s">
        <v>1930</v>
      </c>
      <c r="C820" s="31" t="s">
        <v>1931</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29" spans="1:15">
      <c r="A821" s="32" t="s">
        <v>8759</v>
      </c>
      <c r="B821" s="30" t="s">
        <v>1930</v>
      </c>
      <c r="C821" s="31" t="s">
        <v>1931</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29" spans="1:15">
      <c r="A822" s="32" t="s">
        <v>8760</v>
      </c>
      <c r="B822" s="30" t="s">
        <v>1930</v>
      </c>
      <c r="C822" s="31" t="s">
        <v>1931</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29" spans="1:15">
      <c r="A823" s="32" t="s">
        <v>5261</v>
      </c>
      <c r="B823" s="30" t="s">
        <v>1930</v>
      </c>
      <c r="C823" s="31" t="s">
        <v>1931</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72</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29" spans="1:15">
      <c r="A824" s="32" t="s">
        <v>8761</v>
      </c>
      <c r="B824" s="30" t="s">
        <v>1930</v>
      </c>
      <c r="C824" s="31" t="s">
        <v>1931</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29" spans="1:15">
      <c r="A825" s="32" t="s">
        <v>8762</v>
      </c>
      <c r="B825" s="30" t="s">
        <v>1930</v>
      </c>
      <c r="C825" s="31" t="s">
        <v>1931</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29" spans="1:15">
      <c r="A826" s="32" t="s">
        <v>8763</v>
      </c>
      <c r="B826" s="30" t="s">
        <v>1930</v>
      </c>
      <c r="C826" s="31" t="s">
        <v>1931</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29" spans="1:15">
      <c r="A827" s="32" t="s">
        <v>8764</v>
      </c>
      <c r="B827" s="30" t="s">
        <v>1930</v>
      </c>
      <c r="C827" s="31" t="s">
        <v>1931</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29" spans="1:15">
      <c r="A828" s="32" t="s">
        <v>5255</v>
      </c>
      <c r="B828" s="30" t="s">
        <v>1930</v>
      </c>
      <c r="C828" s="31" t="s">
        <v>1931</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85.5</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29" spans="1:15">
      <c r="A829" s="32" t="s">
        <v>8765</v>
      </c>
      <c r="B829" s="30" t="s">
        <v>1930</v>
      </c>
      <c r="C829" s="31" t="s">
        <v>1931</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29" spans="1:15">
      <c r="A830" s="32" t="s">
        <v>8766</v>
      </c>
      <c r="B830" s="30" t="s">
        <v>1930</v>
      </c>
      <c r="C830" s="31" t="s">
        <v>1931</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29" spans="1:15">
      <c r="A831" s="32" t="s">
        <v>8767</v>
      </c>
      <c r="B831" s="30" t="s">
        <v>1930</v>
      </c>
      <c r="C831" s="31" t="s">
        <v>1931</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29" spans="1:15">
      <c r="A832" s="32" t="s">
        <v>8768</v>
      </c>
      <c r="B832" s="30" t="s">
        <v>1930</v>
      </c>
      <c r="C832" s="31" t="s">
        <v>1931</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29" spans="1:15">
      <c r="A833" s="32" t="s">
        <v>5269</v>
      </c>
      <c r="B833" s="30" t="s">
        <v>1930</v>
      </c>
      <c r="C833" s="31" t="s">
        <v>1931</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375</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29" spans="1:15">
      <c r="A834" s="32" t="s">
        <v>8769</v>
      </c>
      <c r="B834" s="30" t="s">
        <v>1930</v>
      </c>
      <c r="C834" s="31" t="s">
        <v>1931</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29" spans="1:15">
      <c r="A835" s="32" t="s">
        <v>5193</v>
      </c>
      <c r="B835" s="30" t="s">
        <v>1930</v>
      </c>
      <c r="C835" s="31" t="s">
        <v>1931</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240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29" spans="1:15">
      <c r="A836" s="32" t="s">
        <v>8770</v>
      </c>
      <c r="B836" s="30" t="s">
        <v>1930</v>
      </c>
      <c r="C836" s="31" t="s">
        <v>1931</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29" spans="1:15">
      <c r="A837" s="32" t="s">
        <v>8771</v>
      </c>
      <c r="B837" s="30" t="s">
        <v>1930</v>
      </c>
      <c r="C837" s="31" t="s">
        <v>1931</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29" spans="1:15">
      <c r="A838" s="32" t="s">
        <v>8772</v>
      </c>
      <c r="B838" s="30" t="s">
        <v>1930</v>
      </c>
      <c r="C838" s="31" t="s">
        <v>1931</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29" spans="1:15">
      <c r="A839" s="33" t="s">
        <v>8773</v>
      </c>
      <c r="B839" s="30" t="s">
        <v>1930</v>
      </c>
      <c r="C839" s="31" t="s">
        <v>1931</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29" spans="1:15">
      <c r="A840" s="32" t="s">
        <v>5201</v>
      </c>
      <c r="B840" s="30" t="s">
        <v>1914</v>
      </c>
      <c r="C840" s="31" t="s">
        <v>1915</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308</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29" spans="1:15">
      <c r="A841" s="32" t="s">
        <v>8774</v>
      </c>
      <c r="B841" s="30" t="s">
        <v>1914</v>
      </c>
      <c r="C841" s="31" t="s">
        <v>1915</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29" spans="1:15">
      <c r="A842" s="33" t="s">
        <v>8775</v>
      </c>
      <c r="B842" s="30" t="s">
        <v>1914</v>
      </c>
      <c r="C842" s="31" t="s">
        <v>1915</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29" spans="1:15">
      <c r="A843" s="32" t="s">
        <v>5555</v>
      </c>
      <c r="B843" s="30" t="s">
        <v>1914</v>
      </c>
      <c r="C843" s="31" t="s">
        <v>1915</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450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29" spans="1:15">
      <c r="A844" s="32" t="s">
        <v>8776</v>
      </c>
      <c r="B844" s="30" t="s">
        <v>1914</v>
      </c>
      <c r="C844" s="31" t="s">
        <v>1915</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29" spans="1:15">
      <c r="A845" s="32" t="s">
        <v>8777</v>
      </c>
      <c r="B845" s="30" t="s">
        <v>1914</v>
      </c>
      <c r="C845" s="31" t="s">
        <v>1915</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29" spans="1:15">
      <c r="A846" s="32" t="s">
        <v>8778</v>
      </c>
      <c r="B846" s="30" t="s">
        <v>1914</v>
      </c>
      <c r="C846" s="31" t="s">
        <v>1915</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29" spans="1:15">
      <c r="A847" s="32" t="s">
        <v>8779</v>
      </c>
      <c r="B847" s="30" t="s">
        <v>1914</v>
      </c>
      <c r="C847" s="31" t="s">
        <v>1915</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29" spans="1:15">
      <c r="A848" s="32" t="s">
        <v>4891</v>
      </c>
      <c r="B848" s="30" t="s">
        <v>1914</v>
      </c>
      <c r="C848" s="31" t="s">
        <v>1915</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1020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29" spans="1:15">
      <c r="A849" s="32" t="s">
        <v>5055</v>
      </c>
      <c r="B849" s="30" t="s">
        <v>1914</v>
      </c>
      <c r="C849" s="31" t="s">
        <v>1915</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772.02</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1740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1544.04</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29" spans="1:15">
      <c r="A850" s="32" t="s">
        <v>8780</v>
      </c>
      <c r="B850" s="30" t="s">
        <v>1914</v>
      </c>
      <c r="C850" s="31" t="s">
        <v>1915</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29" spans="1:15">
      <c r="A851" s="32" t="s">
        <v>8781</v>
      </c>
      <c r="B851" s="30" t="s">
        <v>1914</v>
      </c>
      <c r="C851" s="31" t="s">
        <v>1915</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29" spans="1:15">
      <c r="A852" s="32" t="s">
        <v>8782</v>
      </c>
      <c r="B852" s="30" t="s">
        <v>1622</v>
      </c>
      <c r="C852" s="31" t="s">
        <v>1623</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29" spans="1:15">
      <c r="A853" s="32" t="s">
        <v>8783</v>
      </c>
      <c r="B853" s="30" t="s">
        <v>1622</v>
      </c>
      <c r="C853" s="31" t="s">
        <v>1623</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29" spans="1:15">
      <c r="A854" s="32" t="s">
        <v>8784</v>
      </c>
      <c r="B854" s="30" t="s">
        <v>1664</v>
      </c>
      <c r="C854" s="31" t="s">
        <v>1665</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29" spans="1:15">
      <c r="A855" s="32" t="s">
        <v>8785</v>
      </c>
      <c r="B855" s="30" t="s">
        <v>1664</v>
      </c>
      <c r="C855" s="31" t="s">
        <v>1665</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29" spans="1:15">
      <c r="A856" s="32" t="s">
        <v>8786</v>
      </c>
      <c r="B856" s="30" t="s">
        <v>1664</v>
      </c>
      <c r="C856" s="31" t="s">
        <v>1665</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29" spans="1:15">
      <c r="A857" s="32" t="s">
        <v>8787</v>
      </c>
      <c r="B857" s="30" t="s">
        <v>1664</v>
      </c>
      <c r="C857" s="31" t="s">
        <v>1665</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29" spans="1:15">
      <c r="A858" s="32" t="s">
        <v>8788</v>
      </c>
      <c r="B858" s="30" t="s">
        <v>1664</v>
      </c>
      <c r="C858" s="31" t="s">
        <v>1665</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29" spans="1:15">
      <c r="A859" s="32" t="s">
        <v>8789</v>
      </c>
      <c r="B859" s="30" t="s">
        <v>1664</v>
      </c>
      <c r="C859" s="31" t="s">
        <v>1665</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29" spans="1:15">
      <c r="A860" s="32" t="s">
        <v>8790</v>
      </c>
      <c r="B860" s="30" t="s">
        <v>1664</v>
      </c>
      <c r="C860" s="31" t="s">
        <v>1665</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29" spans="1:15">
      <c r="A861" s="32" t="s">
        <v>4939</v>
      </c>
      <c r="B861" s="30" t="s">
        <v>1664</v>
      </c>
      <c r="C861" s="31" t="s">
        <v>1665</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2078.77</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29" spans="1:15">
      <c r="A862" s="32" t="s">
        <v>5059</v>
      </c>
      <c r="B862" s="30" t="s">
        <v>1664</v>
      </c>
      <c r="C862" s="31" t="s">
        <v>1665</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542.4</v>
      </c>
      <c r="I862" s="23" cm="1">
        <f t="array" ref="I862">SUM(IF((LEFT('2-1 采购订单物料明细表报表导出'!$K:$K,7)=I$1)*('2-1 采购订单物料明细表报表导出'!$D:$D=$A862),'2-1 采购订单物料明细表报表导出'!$H:$H,0))</f>
        <v>1808</v>
      </c>
      <c r="J862" s="23" cm="1">
        <f t="array" ref="J862">SUM(IF((LEFT('2-1 采购订单物料明细表报表导出'!$K:$K,7)=J$1)*('2-1 采购订单物料明细表报表导出'!$D:$D=$A862),'2-1 采购订单物料明细表报表导出'!$H:$H,0))</f>
        <v>469.04</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29" spans="1:15">
      <c r="A863" s="32" t="s">
        <v>8791</v>
      </c>
      <c r="B863" s="30" t="s">
        <v>1697</v>
      </c>
      <c r="C863" s="31" t="s">
        <v>1698</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29" spans="1:15">
      <c r="A864" s="32" t="s">
        <v>8792</v>
      </c>
      <c r="B864" s="30" t="s">
        <v>1697</v>
      </c>
      <c r="C864" s="31" t="s">
        <v>1698</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29" spans="1:15">
      <c r="A865" s="32" t="s">
        <v>8793</v>
      </c>
      <c r="B865" s="30" t="s">
        <v>1697</v>
      </c>
      <c r="C865" s="31" t="s">
        <v>1698</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29" spans="1:15">
      <c r="A866" s="32" t="s">
        <v>8794</v>
      </c>
      <c r="B866" s="30" t="s">
        <v>1697</v>
      </c>
      <c r="C866" s="31" t="s">
        <v>1698</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29" spans="1:15">
      <c r="A867" s="32" t="s">
        <v>8795</v>
      </c>
      <c r="B867" s="30" t="s">
        <v>1697</v>
      </c>
      <c r="C867" s="31" t="s">
        <v>1698</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29" spans="1:15">
      <c r="A868" s="32" t="s">
        <v>8796</v>
      </c>
      <c r="B868" s="30" t="s">
        <v>1697</v>
      </c>
      <c r="C868" s="31" t="s">
        <v>1698</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29" spans="1:15">
      <c r="A869" s="32" t="s">
        <v>8797</v>
      </c>
      <c r="B869" s="30" t="s">
        <v>1697</v>
      </c>
      <c r="C869" s="31" t="s">
        <v>1698</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29" spans="1:15">
      <c r="A870" s="32" t="s">
        <v>8798</v>
      </c>
      <c r="B870" s="30" t="s">
        <v>1622</v>
      </c>
      <c r="C870" s="31" t="s">
        <v>1623</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29" spans="1:15">
      <c r="A871" s="32" t="s">
        <v>8799</v>
      </c>
      <c r="B871" s="30" t="s">
        <v>1622</v>
      </c>
      <c r="C871" s="31" t="s">
        <v>1623</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29" spans="1:15">
      <c r="A872" s="32" t="s">
        <v>8800</v>
      </c>
      <c r="B872" s="30" t="s">
        <v>1622</v>
      </c>
      <c r="C872" s="31" t="s">
        <v>1623</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29" spans="1:15">
      <c r="A873" s="32" t="s">
        <v>8801</v>
      </c>
      <c r="B873" s="30" t="s">
        <v>1622</v>
      </c>
      <c r="C873" s="31" t="s">
        <v>1623</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29" spans="1:15">
      <c r="A874" s="32" t="s">
        <v>5167</v>
      </c>
      <c r="B874" s="30" t="s">
        <v>1697</v>
      </c>
      <c r="C874" s="31" t="s">
        <v>1698</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152.55</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29" spans="1:15">
      <c r="A875" s="32" t="s">
        <v>8802</v>
      </c>
      <c r="B875" s="30" t="s">
        <v>1697</v>
      </c>
      <c r="C875" s="31" t="s">
        <v>1698</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29" spans="1:15">
      <c r="A876" s="32" t="s">
        <v>8803</v>
      </c>
      <c r="B876" s="30" t="s">
        <v>1697</v>
      </c>
      <c r="C876" s="31" t="s">
        <v>1698</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29" spans="1:15">
      <c r="A877" s="32" t="s">
        <v>8804</v>
      </c>
      <c r="B877" s="30" t="s">
        <v>1697</v>
      </c>
      <c r="C877" s="31" t="s">
        <v>1698</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29" spans="1:15">
      <c r="A878" s="32" t="s">
        <v>8805</v>
      </c>
      <c r="B878" s="30" t="s">
        <v>1697</v>
      </c>
      <c r="C878" s="31" t="s">
        <v>1698</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29" spans="1:15">
      <c r="A879" s="33" t="s">
        <v>4900</v>
      </c>
      <c r="B879" s="30" t="s">
        <v>1697</v>
      </c>
      <c r="C879" s="31" t="s">
        <v>1698</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453.6</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29" spans="1:15">
      <c r="A880" s="32" t="s">
        <v>8806</v>
      </c>
      <c r="B880" s="30" t="s">
        <v>1697</v>
      </c>
      <c r="C880" s="31" t="s">
        <v>1698</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29" spans="1:15">
      <c r="A881" s="32" t="s">
        <v>8807</v>
      </c>
      <c r="B881" s="30" t="s">
        <v>1697</v>
      </c>
      <c r="C881" s="31" t="s">
        <v>1698</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29" spans="1:15">
      <c r="A882" s="32" t="s">
        <v>8808</v>
      </c>
      <c r="B882" s="30" t="s">
        <v>1697</v>
      </c>
      <c r="C882" s="31" t="s">
        <v>1698</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29" spans="1:15">
      <c r="A883" s="32" t="s">
        <v>8809</v>
      </c>
      <c r="B883" s="30" t="s">
        <v>1697</v>
      </c>
      <c r="C883" s="31" t="s">
        <v>1698</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29" spans="1:15">
      <c r="A884" s="32" t="s">
        <v>8810</v>
      </c>
      <c r="B884" s="30" t="s">
        <v>1622</v>
      </c>
      <c r="C884" s="31" t="s">
        <v>1623</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29" spans="1:15">
      <c r="A885" s="32" t="s">
        <v>8811</v>
      </c>
      <c r="B885" s="30" t="s">
        <v>1622</v>
      </c>
      <c r="C885" s="31" t="s">
        <v>1623</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29" spans="1:15">
      <c r="A886" s="32" t="s">
        <v>8812</v>
      </c>
      <c r="B886" s="30" t="s">
        <v>1622</v>
      </c>
      <c r="C886" s="31" t="s">
        <v>1623</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29" spans="1:15">
      <c r="A887" s="32" t="s">
        <v>8813</v>
      </c>
      <c r="B887" s="30" t="s">
        <v>1622</v>
      </c>
      <c r="C887" s="31" t="s">
        <v>1623</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29" spans="1:15">
      <c r="A888" s="32" t="s">
        <v>8814</v>
      </c>
      <c r="B888" s="30" t="s">
        <v>1622</v>
      </c>
      <c r="C888" s="31" t="s">
        <v>1623</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29" spans="1:15">
      <c r="A889" s="32" t="s">
        <v>8815</v>
      </c>
      <c r="B889" s="30" t="s">
        <v>1622</v>
      </c>
      <c r="C889" s="31" t="s">
        <v>1623</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29" spans="1:15">
      <c r="A890" s="32" t="s">
        <v>8816</v>
      </c>
      <c r="B890" s="30" t="s">
        <v>1622</v>
      </c>
      <c r="C890" s="31" t="s">
        <v>1623</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29" spans="1:15">
      <c r="A891" s="32" t="s">
        <v>8817</v>
      </c>
      <c r="B891" s="30" t="s">
        <v>1622</v>
      </c>
      <c r="C891" s="31" t="s">
        <v>1623</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29" spans="1:15">
      <c r="A892" s="32" t="s">
        <v>8818</v>
      </c>
      <c r="B892" s="30" t="s">
        <v>1622</v>
      </c>
      <c r="C892" s="31" t="s">
        <v>1623</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29" spans="1:15">
      <c r="A893" s="32" t="s">
        <v>8819</v>
      </c>
      <c r="B893" s="30" t="s">
        <v>1622</v>
      </c>
      <c r="C893" s="31" t="s">
        <v>1623</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29" spans="1:15">
      <c r="A894" s="32" t="s">
        <v>8820</v>
      </c>
      <c r="B894" s="30" t="s">
        <v>1622</v>
      </c>
      <c r="C894" s="31" t="s">
        <v>1623</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29" spans="1:15">
      <c r="A895" s="32" t="s">
        <v>8821</v>
      </c>
      <c r="B895" s="30" t="s">
        <v>1622</v>
      </c>
      <c r="C895" s="31" t="s">
        <v>1623</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29" spans="1:15">
      <c r="A896" s="32" t="s">
        <v>8822</v>
      </c>
      <c r="B896" s="30" t="s">
        <v>1622</v>
      </c>
      <c r="C896" s="31" t="s">
        <v>1623</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29" spans="1:15">
      <c r="A897" s="32" t="s">
        <v>8823</v>
      </c>
      <c r="B897" s="30" t="s">
        <v>1720</v>
      </c>
      <c r="C897" s="31" t="s">
        <v>8500</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29" spans="1:15">
      <c r="A898" s="32" t="s">
        <v>8824</v>
      </c>
      <c r="B898" s="30" t="s">
        <v>1720</v>
      </c>
      <c r="C898" s="31" t="s">
        <v>8500</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29" spans="1:15">
      <c r="A899" s="32" t="s">
        <v>8825</v>
      </c>
      <c r="B899" s="30" t="s">
        <v>1720</v>
      </c>
      <c r="C899" s="31" t="s">
        <v>8500</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29" spans="1:15">
      <c r="A900" s="32" t="s">
        <v>8826</v>
      </c>
      <c r="B900" s="30" t="s">
        <v>1720</v>
      </c>
      <c r="C900" s="31" t="s">
        <v>8500</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29" spans="1:15">
      <c r="A901" s="32" t="s">
        <v>8827</v>
      </c>
      <c r="B901" s="30" t="s">
        <v>1720</v>
      </c>
      <c r="C901" s="31" t="s">
        <v>8500</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29" spans="1:15">
      <c r="A902" s="32" t="s">
        <v>8828</v>
      </c>
      <c r="B902" s="30" t="s">
        <v>1720</v>
      </c>
      <c r="C902" s="31" t="s">
        <v>8500</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29" spans="1:15">
      <c r="A903" s="32" t="s">
        <v>8829</v>
      </c>
      <c r="B903" s="30" t="s">
        <v>1720</v>
      </c>
      <c r="C903" s="31" t="s">
        <v>8500</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29" spans="1:15">
      <c r="A904" s="32" t="s">
        <v>8830</v>
      </c>
      <c r="B904" s="30" t="s">
        <v>1720</v>
      </c>
      <c r="C904" s="31" t="s">
        <v>8500</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29" spans="1:15">
      <c r="A905" s="32" t="s">
        <v>8831</v>
      </c>
      <c r="B905" s="30" t="s">
        <v>1720</v>
      </c>
      <c r="C905" s="31" t="s">
        <v>8500</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29" spans="1:15">
      <c r="A906" s="32" t="s">
        <v>8832</v>
      </c>
      <c r="B906" s="30" t="s">
        <v>1720</v>
      </c>
      <c r="C906" s="31" t="s">
        <v>8500</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29" spans="1:15">
      <c r="A907" s="32" t="s">
        <v>8833</v>
      </c>
      <c r="B907" s="30" t="s">
        <v>1720</v>
      </c>
      <c r="C907" s="31" t="s">
        <v>8500</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29" spans="1:15">
      <c r="A908" s="32" t="s">
        <v>8834</v>
      </c>
      <c r="B908" s="30" t="s">
        <v>1720</v>
      </c>
      <c r="C908" s="31" t="s">
        <v>8500</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29" spans="1:15">
      <c r="A909" s="32" t="s">
        <v>8835</v>
      </c>
      <c r="B909" s="30" t="s">
        <v>1720</v>
      </c>
      <c r="C909" s="31" t="s">
        <v>8500</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29" spans="1:15">
      <c r="A910" s="32" t="s">
        <v>8836</v>
      </c>
      <c r="B910" s="30" t="s">
        <v>1720</v>
      </c>
      <c r="C910" s="31" t="s">
        <v>8500</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29" spans="1:15">
      <c r="A911" s="32" t="s">
        <v>8837</v>
      </c>
      <c r="B911" s="30" t="s">
        <v>1720</v>
      </c>
      <c r="C911" s="31" t="s">
        <v>8500</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29" spans="1:15">
      <c r="A912" s="32" t="s">
        <v>8838</v>
      </c>
      <c r="B912" s="30" t="s">
        <v>1720</v>
      </c>
      <c r="C912" s="31" t="s">
        <v>8500</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29" spans="1:15">
      <c r="A913" s="33" t="s">
        <v>8839</v>
      </c>
      <c r="B913" s="30" t="s">
        <v>1720</v>
      </c>
      <c r="C913" s="31" t="s">
        <v>8500</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29" spans="1:15">
      <c r="A914" s="32" t="s">
        <v>8840</v>
      </c>
      <c r="B914" s="30" t="s">
        <v>1720</v>
      </c>
      <c r="C914" s="31" t="s">
        <v>8500</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29" spans="1:15">
      <c r="A915" s="32" t="s">
        <v>8841</v>
      </c>
      <c r="B915" s="30" t="s">
        <v>1622</v>
      </c>
      <c r="C915" s="31" t="s">
        <v>1623</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29" spans="1:15">
      <c r="A916" s="32" t="s">
        <v>8842</v>
      </c>
      <c r="B916" s="30" t="s">
        <v>1622</v>
      </c>
      <c r="C916" s="31" t="s">
        <v>1623</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29" spans="1:15">
      <c r="A917" s="32" t="s">
        <v>8843</v>
      </c>
      <c r="B917" s="30" t="s">
        <v>1622</v>
      </c>
      <c r="C917" s="31" t="s">
        <v>1623</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29" spans="1:15">
      <c r="A918" s="32" t="s">
        <v>8844</v>
      </c>
      <c r="B918" s="30" t="s">
        <v>1622</v>
      </c>
      <c r="C918" s="31" t="s">
        <v>1623</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29" spans="1:15">
      <c r="A919" s="32" t="s">
        <v>8845</v>
      </c>
      <c r="B919" s="30" t="s">
        <v>1622</v>
      </c>
      <c r="C919" s="31" t="s">
        <v>1623</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29" spans="1:15">
      <c r="A920" s="32" t="s">
        <v>8846</v>
      </c>
      <c r="B920" s="30" t="s">
        <v>1622</v>
      </c>
      <c r="C920" s="31" t="s">
        <v>1623</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29" spans="1:15">
      <c r="A921" s="32" t="s">
        <v>8847</v>
      </c>
      <c r="B921" s="30" t="s">
        <v>1622</v>
      </c>
      <c r="C921" s="31" t="s">
        <v>1623</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29" spans="1:15">
      <c r="A922" s="32" t="s">
        <v>8848</v>
      </c>
      <c r="B922" s="30" t="s">
        <v>1622</v>
      </c>
      <c r="C922" s="31" t="s">
        <v>1623</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29" spans="1:15">
      <c r="A923" s="32" t="s">
        <v>8849</v>
      </c>
      <c r="B923" s="30" t="s">
        <v>1622</v>
      </c>
      <c r="C923" s="31" t="s">
        <v>1623</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29" spans="1:15">
      <c r="A924" s="32" t="s">
        <v>8850</v>
      </c>
      <c r="B924" s="30" t="s">
        <v>1622</v>
      </c>
      <c r="C924" s="31" t="s">
        <v>1623</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29" spans="1:15">
      <c r="A925" s="32" t="s">
        <v>8851</v>
      </c>
      <c r="B925" s="30" t="s">
        <v>1622</v>
      </c>
      <c r="C925" s="31" t="s">
        <v>1623</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29" spans="1:15">
      <c r="A926" s="32" t="s">
        <v>8852</v>
      </c>
      <c r="B926" s="30" t="s">
        <v>1622</v>
      </c>
      <c r="C926" s="31" t="s">
        <v>1623</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29" spans="1:15">
      <c r="A927" s="32" t="s">
        <v>8853</v>
      </c>
      <c r="B927" s="30" t="s">
        <v>1622</v>
      </c>
      <c r="C927" s="31" t="s">
        <v>1623</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29" spans="1:15">
      <c r="A928" s="32" t="s">
        <v>5560</v>
      </c>
      <c r="B928" s="30" t="s">
        <v>1622</v>
      </c>
      <c r="C928" s="31" t="s">
        <v>1623</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840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29" spans="1:15">
      <c r="A929" s="32" t="s">
        <v>8854</v>
      </c>
      <c r="B929" s="30" t="s">
        <v>1622</v>
      </c>
      <c r="C929" s="31" t="s">
        <v>1623</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29" spans="1:15">
      <c r="A930" s="32" t="s">
        <v>8855</v>
      </c>
      <c r="B930" s="30" t="s">
        <v>1622</v>
      </c>
      <c r="C930" s="31" t="s">
        <v>1623</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29" spans="1:15">
      <c r="A931" s="32" t="s">
        <v>8856</v>
      </c>
      <c r="B931" s="30" t="s">
        <v>1622</v>
      </c>
      <c r="C931" s="31" t="s">
        <v>1623</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29" spans="1:15">
      <c r="A932" s="32" t="s">
        <v>5524</v>
      </c>
      <c r="B932" s="30" t="s">
        <v>1622</v>
      </c>
      <c r="C932" s="31" t="s">
        <v>1623</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2550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5" spans="1:15">
      <c r="A933" s="34" t="s">
        <v>5112</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12566</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8857</v>
      </c>
      <c r="B934" s="18"/>
      <c r="C934" s="35" t="s">
        <v>8047</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29" spans="1:15">
      <c r="A935" s="34" t="s">
        <v>8858</v>
      </c>
      <c r="B935" s="26" t="s">
        <v>2129</v>
      </c>
      <c r="C935" s="27" t="s">
        <v>2130</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29" spans="1:15">
      <c r="A936" s="34" t="s">
        <v>8859</v>
      </c>
      <c r="B936" s="26" t="s">
        <v>2129</v>
      </c>
      <c r="C936" s="27" t="s">
        <v>2130</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29" spans="1:15">
      <c r="A937" s="34" t="s">
        <v>8860</v>
      </c>
      <c r="B937" s="26" t="s">
        <v>2129</v>
      </c>
      <c r="C937" s="27" t="s">
        <v>2130</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29" spans="1:15">
      <c r="A938" s="34" t="s">
        <v>8861</v>
      </c>
      <c r="B938" s="26" t="s">
        <v>2129</v>
      </c>
      <c r="C938" s="27" t="s">
        <v>2130</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29" spans="1:15">
      <c r="A939" s="34" t="s">
        <v>8862</v>
      </c>
      <c r="B939" s="26" t="s">
        <v>2129</v>
      </c>
      <c r="C939" s="27" t="s">
        <v>2130</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29" spans="1:15">
      <c r="A940" s="34" t="s">
        <v>8863</v>
      </c>
      <c r="B940" s="26" t="s">
        <v>2129</v>
      </c>
      <c r="C940" s="27" t="s">
        <v>2130</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29" spans="1:15">
      <c r="A941" s="34" t="s">
        <v>8864</v>
      </c>
      <c r="B941" s="26" t="s">
        <v>2129</v>
      </c>
      <c r="C941" s="27" t="s">
        <v>2130</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29" spans="1:15">
      <c r="A942" s="34" t="s">
        <v>8865</v>
      </c>
      <c r="B942" s="26" t="s">
        <v>2129</v>
      </c>
      <c r="C942" s="27" t="s">
        <v>2130</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29" spans="1:15">
      <c r="A943" s="34" t="s">
        <v>8866</v>
      </c>
      <c r="B943" s="26" t="s">
        <v>2129</v>
      </c>
      <c r="C943" s="27" t="s">
        <v>2130</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29" spans="1:15">
      <c r="A944" s="34" t="s">
        <v>8867</v>
      </c>
      <c r="B944" s="26" t="s">
        <v>2129</v>
      </c>
      <c r="C944" s="27" t="s">
        <v>2130</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29" spans="1:15">
      <c r="A945" s="34" t="s">
        <v>8868</v>
      </c>
      <c r="B945" s="26" t="s">
        <v>2129</v>
      </c>
      <c r="C945" s="27" t="s">
        <v>2130</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29" spans="1:15">
      <c r="A946" s="34" t="s">
        <v>8869</v>
      </c>
      <c r="B946" s="26" t="s">
        <v>2129</v>
      </c>
      <c r="C946" s="27" t="s">
        <v>2130</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29" spans="1:15">
      <c r="A947" s="34" t="s">
        <v>8870</v>
      </c>
      <c r="B947" s="26" t="s">
        <v>2129</v>
      </c>
      <c r="C947" s="27" t="s">
        <v>2130</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29" spans="1:15">
      <c r="A948" s="34" t="s">
        <v>8871</v>
      </c>
      <c r="B948" s="26" t="s">
        <v>2129</v>
      </c>
      <c r="C948" s="27" t="s">
        <v>2130</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29" spans="1:15">
      <c r="A949" s="34" t="s">
        <v>8872</v>
      </c>
      <c r="B949" s="26" t="s">
        <v>2129</v>
      </c>
      <c r="C949" s="27" t="s">
        <v>2130</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29" spans="1:15">
      <c r="A950" s="34" t="s">
        <v>8873</v>
      </c>
      <c r="B950" s="26" t="s">
        <v>2129</v>
      </c>
      <c r="C950" s="27" t="s">
        <v>2130</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29" spans="1:15">
      <c r="A951" s="34" t="s">
        <v>8874</v>
      </c>
      <c r="B951" s="26" t="s">
        <v>2129</v>
      </c>
      <c r="C951" s="27" t="s">
        <v>2130</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29" spans="1:15">
      <c r="A952" s="34" t="s">
        <v>8875</v>
      </c>
      <c r="B952" s="26" t="s">
        <v>2129</v>
      </c>
      <c r="C952" s="27" t="s">
        <v>2130</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4"/>
  <cols>
    <col min="1" max="1" width="11.1272727272727" customWidth="1"/>
    <col min="2" max="10" width="12.7545454545455" customWidth="1"/>
    <col min="11" max="13" width="13.8727272727273" customWidth="1"/>
  </cols>
  <sheetData>
    <row r="1" spans="1:13">
      <c r="A1" s="12" t="s">
        <v>8884</v>
      </c>
      <c r="B1" s="13" t="s">
        <v>760</v>
      </c>
      <c r="C1" s="13" t="s">
        <v>761</v>
      </c>
      <c r="D1" s="13" t="s">
        <v>762</v>
      </c>
      <c r="E1" s="13" t="s">
        <v>763</v>
      </c>
      <c r="F1" s="13" t="s">
        <v>764</v>
      </c>
      <c r="G1" s="13" t="s">
        <v>765</v>
      </c>
      <c r="H1" s="13" t="s">
        <v>766</v>
      </c>
      <c r="I1" s="13" t="s">
        <v>767</v>
      </c>
      <c r="J1" s="13" t="s">
        <v>768</v>
      </c>
      <c r="K1" s="13" t="s">
        <v>769</v>
      </c>
      <c r="L1" s="13" t="s">
        <v>770</v>
      </c>
      <c r="M1" s="13" t="s">
        <v>771</v>
      </c>
    </row>
    <row r="2" spans="1:13">
      <c r="A2" s="14" t="s">
        <v>214</v>
      </c>
      <c r="B2" s="14">
        <f>COUNTIF('2 过程管理表单'!Y6:Y518,"&lt;"&amp;0)</f>
        <v>22</v>
      </c>
      <c r="C2" s="14">
        <f>COUNTIF('2 过程管理表单'!AB6:AB518,"&lt;"&amp;0)</f>
        <v>20</v>
      </c>
      <c r="D2" s="14">
        <f>COUNTIF('2 过程管理表单'!AE6:AE518,"&lt;"&amp;0)</f>
        <v>24</v>
      </c>
      <c r="E2" s="14">
        <f>COUNTIF('2 过程管理表单'!AH6:AH518,"&lt;"&amp;0)</f>
        <v>24</v>
      </c>
      <c r="F2" s="14">
        <f>COUNTIF('2 过程管理表单'!AK6:AK518,"&lt;"&amp;0)</f>
        <v>22</v>
      </c>
      <c r="G2" s="14">
        <f>COUNTIF('2 过程管理表单'!AN6:AN518,"&lt;"&amp;0)</f>
        <v>23</v>
      </c>
      <c r="H2" s="14">
        <f>COUNTIF('2 过程管理表单'!AQ6:AQ518,"&lt;"&amp;0)</f>
        <v>23</v>
      </c>
      <c r="I2" s="14">
        <f>COUNTIF('2 过程管理表单'!AT6:AT518,"&lt;"&amp;0)</f>
        <v>21</v>
      </c>
      <c r="J2" s="14">
        <f>COUNTIF('2 过程管理表单'!AW6:AW518,"&lt;"&amp;0)</f>
        <v>19</v>
      </c>
      <c r="K2" s="14">
        <f>COUNTIF('2 过程管理表单'!AW6:AW518,"&lt;"&amp;0)</f>
        <v>19</v>
      </c>
      <c r="L2" s="14">
        <f>COUNTIF('2 过程管理表单'!BC6:BC518,"&lt;"&amp;0)</f>
        <v>14</v>
      </c>
      <c r="M2" s="14">
        <f>COUNTIF('2 过程管理表单'!BF6:BF518,"&lt;"&amp;0)</f>
        <v>11</v>
      </c>
    </row>
    <row r="3" spans="1:13">
      <c r="A3" s="14" t="s">
        <v>9</v>
      </c>
      <c r="B3" s="14">
        <f>COUNTIF('2 过程管理表单'!Y520:Y546,"&lt;0")</f>
        <v>1</v>
      </c>
      <c r="C3" s="14">
        <f>COUNTIF('2 过程管理表单'!AB519:AB546,"&lt;"&amp;0)</f>
        <v>7</v>
      </c>
      <c r="D3" s="14">
        <f>COUNTIF('2 过程管理表单'!AE519:AE546,"&lt;"&amp;0)</f>
        <v>10</v>
      </c>
      <c r="E3" s="14">
        <f>COUNTIF('2 过程管理表单'!AH519:AH546,"&lt;"&amp;0)</f>
        <v>9</v>
      </c>
      <c r="F3" s="14">
        <f>COUNTIF('2 过程管理表单'!AK519:AK546,"&lt;"&amp;0)</f>
        <v>10</v>
      </c>
      <c r="G3" s="14">
        <f>COUNTIF('2 过程管理表单'!AN519:AN546,"&lt;"&amp;0)</f>
        <v>14</v>
      </c>
      <c r="H3" s="14">
        <f>COUNTIF('2 过程管理表单'!AQ519:AQ546,"&lt;"&amp;0)</f>
        <v>12</v>
      </c>
      <c r="I3" s="14">
        <f>COUNTIF('2 过程管理表单'!AT519:AT546,"&lt;"&amp;0)</f>
        <v>6</v>
      </c>
      <c r="J3" s="14">
        <f>COUNTIF('2 过程管理表单'!AW519:AW546,"&lt;"&amp;0)</f>
        <v>0</v>
      </c>
      <c r="K3" s="14">
        <f>COUNTIF('2 过程管理表单'!AZ519:AZ546,"&lt;"&amp;0)</f>
        <v>0</v>
      </c>
      <c r="L3" s="14">
        <f>COUNTIF('2 过程管理表单'!BC519:BC546,"&lt;"&amp;0)</f>
        <v>0</v>
      </c>
      <c r="M3" s="14">
        <f>COUNTIF('2 过程管理表单'!BF519:BF546,"&lt;"&amp;0)</f>
        <v>0</v>
      </c>
    </row>
    <row r="4" spans="1:13">
      <c r="A4" s="14" t="s">
        <v>64</v>
      </c>
      <c r="B4" s="14">
        <f>COUNTIF('2 过程管理表单'!Y548:Y629,"&lt;"&amp;0)</f>
        <v>2</v>
      </c>
      <c r="C4" s="14">
        <f>COUNTIF('2 过程管理表单'!AB548:AB629,"&lt;"&amp;0)</f>
        <v>2</v>
      </c>
      <c r="D4" s="14">
        <f>COUNTIF('2 过程管理表单'!AE548:AE629,"&lt;"&amp;0)</f>
        <v>2</v>
      </c>
      <c r="E4" s="14">
        <f>COUNTIF('2 过程管理表单'!AH548:AH629,"&lt;"&amp;0)</f>
        <v>2</v>
      </c>
      <c r="F4" s="14">
        <f>COUNTIF('2 过程管理表单'!AK548:AK629,"&lt;"&amp;0)</f>
        <v>2</v>
      </c>
      <c r="G4" s="14">
        <f>COUNTIF('2 过程管理表单'!AN548:AN629,"&lt;"&amp;0)</f>
        <v>2</v>
      </c>
      <c r="H4" s="14">
        <f>COUNTIF('2 过程管理表单'!AQ548:AQ629,"&lt;"&amp;0)</f>
        <v>1</v>
      </c>
      <c r="I4" s="14">
        <f>COUNTIF('2 过程管理表单'!AT548:AT629,"&lt;"&amp;0)</f>
        <v>2</v>
      </c>
      <c r="J4" s="14">
        <f>COUNTIF('2 过程管理表单'!AW548:AW629,"&lt;"&amp;0)</f>
        <v>2</v>
      </c>
      <c r="K4" s="14">
        <f>COUNTIF('2 过程管理表单'!AZ548:AZ629,"&lt;"&amp;0)</f>
        <v>2</v>
      </c>
      <c r="L4" s="14">
        <f>COUNTIF('2 过程管理表单'!BC548:BC629,"&lt;"&amp;0)</f>
        <v>2</v>
      </c>
      <c r="M4" s="14">
        <f>COUNTIF('2 过程管理表单'!BF548:BF629,"&lt;"&amp;0)</f>
        <v>2</v>
      </c>
    </row>
    <row r="5" spans="1:13">
      <c r="A5" s="14" t="s">
        <v>215</v>
      </c>
      <c r="B5" s="14">
        <f>COUNTIF('2 过程管理表单'!Y631:Y635,"&lt;"&amp;0)</f>
        <v>1</v>
      </c>
      <c r="C5" s="14">
        <f>COUNTIF('2 过程管理表单'!AB631:AB635,"&lt;"&amp;0)</f>
        <v>0</v>
      </c>
      <c r="D5" s="14">
        <f>COUNTIF('2 过程管理表单'!AE631:AE635,"&lt;"&amp;0)</f>
        <v>0</v>
      </c>
      <c r="E5" s="14">
        <f>COUNTIF('2 过程管理表单'!AH631:AH635,"&lt;"&amp;0)</f>
        <v>2</v>
      </c>
      <c r="F5" s="14">
        <f>COUNTIF('2 过程管理表单'!AK631:AK635,"&lt;"&amp;0)</f>
        <v>0</v>
      </c>
      <c r="G5" s="14">
        <f>COUNTIF('2 过程管理表单'!AN631:AN635,"&lt;"&amp;0)</f>
        <v>1</v>
      </c>
      <c r="H5" s="14">
        <f>COUNTIF('2 过程管理表单'!AQ631:AQ635,"&lt;"&amp;0)</f>
        <v>1</v>
      </c>
      <c r="I5" s="14">
        <f>COUNTIF('2 过程管理表单'!AT631:AT635,"&lt;"&amp;0)</f>
        <v>2</v>
      </c>
      <c r="J5" s="14">
        <f>COUNTIF('2 过程管理表单'!AW631:AW635,"&lt;"&amp;0)</f>
        <v>0</v>
      </c>
      <c r="K5" s="14">
        <f>COUNTIF('2 过程管理表单'!AZ631:AZ635,"&lt;"&amp;0)</f>
        <v>0</v>
      </c>
      <c r="L5" s="14">
        <f>COUNTIF('2 过程管理表单'!BC631:BC635,"&lt;"&amp;0)</f>
        <v>0</v>
      </c>
      <c r="M5" s="14">
        <f>COUNTIF('2 过程管理表单'!BF631:BF635,"&lt;"&amp;0)</f>
        <v>0</v>
      </c>
    </row>
    <row r="6" spans="1:13">
      <c r="A6" s="14" t="s">
        <v>216</v>
      </c>
      <c r="B6" s="14">
        <f>COUNTIF('2 过程管理表单'!Y637:Y648,"&lt;"&amp;0)</f>
        <v>2</v>
      </c>
      <c r="C6" s="14">
        <f>COUNTIF('2 过程管理表单'!AB637:AB648,"&lt;"&amp;0)</f>
        <v>1</v>
      </c>
      <c r="D6" s="14">
        <f>COUNTIF('2 过程管理表单'!AE637:AE648,"&lt;"&amp;0)</f>
        <v>1</v>
      </c>
      <c r="E6" s="14">
        <f>COUNTIF('2 过程管理表单'!AH637:AH648,"&lt;"&amp;0)</f>
        <v>1</v>
      </c>
      <c r="F6" s="14">
        <f>COUNTIF('2 过程管理表单'!AK637:AK648,"&lt;"&amp;0)</f>
        <v>0</v>
      </c>
      <c r="G6" s="14">
        <f>COUNTIF('2 过程管理表单'!AN637:AN648,"&lt;"&amp;0)</f>
        <v>1</v>
      </c>
      <c r="H6" s="14">
        <f>COUNTIF('2 过程管理表单'!AQ637:AQ648,"&lt;"&amp;0)</f>
        <v>1</v>
      </c>
      <c r="I6" s="14">
        <f>COUNTIF('2 过程管理表单'!AT637:AT648,"&lt;"&amp;0)</f>
        <v>1</v>
      </c>
      <c r="J6" s="14">
        <f>COUNTIF('2 过程管理表单'!AW637:AW648,"&lt;"&amp;0)</f>
        <v>0</v>
      </c>
      <c r="K6" s="14">
        <f>COUNTIF('2 过程管理表单'!AZ637:AZ648,"&lt;"&amp;0)</f>
        <v>0</v>
      </c>
      <c r="L6" s="14">
        <f>COUNTIF('2 过程管理表单'!BC637:BC648,"&lt;"&amp;0)</f>
        <v>0</v>
      </c>
      <c r="M6" s="14">
        <f>COUNTIF('2 过程管理表单'!BF637:BF648,"&lt;"&amp;0)</f>
        <v>0</v>
      </c>
    </row>
    <row r="7" spans="1:13">
      <c r="A7" s="14" t="s">
        <v>217</v>
      </c>
      <c r="B7" s="14">
        <f>COUNTIF('2 过程管理表单'!Y650:Y659,"&lt;"&amp;0)</f>
        <v>0</v>
      </c>
      <c r="C7" s="14">
        <f>COUNTIF('2 过程管理表单'!AB650:AB659,"&lt;"&amp;0)</f>
        <v>0</v>
      </c>
      <c r="D7" s="14">
        <f>COUNTIF('2 过程管理表单'!AE650:AE659,"&lt;"&amp;0)</f>
        <v>0</v>
      </c>
      <c r="E7" s="14">
        <f>COUNTIF('2 过程管理表单'!AH650:AH659,"&lt;"&amp;0)</f>
        <v>1</v>
      </c>
      <c r="F7" s="14">
        <f>COUNTIF('2 过程管理表单'!AK650:AK659,"&lt;"&amp;0)</f>
        <v>0</v>
      </c>
      <c r="G7" s="14">
        <f>COUNTIF('2 过程管理表单'!AN650:AN659,"&lt;"&amp;0)</f>
        <v>0</v>
      </c>
      <c r="H7" s="14">
        <f>COUNTIF('2 过程管理表单'!AQ650:AQ659,"&lt;"&amp;0)</f>
        <v>1</v>
      </c>
      <c r="I7" s="14">
        <f>COUNTIF('2 过程管理表单'!AT650:AT659,"&lt;"&amp;0)</f>
        <v>0</v>
      </c>
      <c r="J7" s="14">
        <f>COUNTIF('2 过程管理表单'!AW650:AW659,"&lt;"&amp;0)</f>
        <v>0</v>
      </c>
      <c r="K7" s="14">
        <f>COUNTIF('2 过程管理表单'!AZ650:AZ659,"&lt;"&amp;0)</f>
        <v>0</v>
      </c>
      <c r="L7" s="14">
        <f>COUNTIF('2 过程管理表单'!BC650:BC659,"&lt;"&amp;0)</f>
        <v>0</v>
      </c>
      <c r="M7" s="14">
        <f>COUNTIF('2 过程管理表单'!BF650:BF659,"&lt;"&amp;0)</f>
        <v>0</v>
      </c>
    </row>
    <row r="8" spans="1:13">
      <c r="A8" s="14" t="s">
        <v>8910</v>
      </c>
      <c r="B8" s="14">
        <f>B2+B3+B4+B5+B6+B7</f>
        <v>28</v>
      </c>
      <c r="C8" s="14">
        <f t="shared" ref="C8:M8" si="0">SUM(C2:C7)</f>
        <v>30</v>
      </c>
      <c r="D8" s="14">
        <f t="shared" si="0"/>
        <v>37</v>
      </c>
      <c r="E8" s="14">
        <f t="shared" si="0"/>
        <v>39</v>
      </c>
      <c r="F8" s="14">
        <f t="shared" si="0"/>
        <v>34</v>
      </c>
      <c r="G8" s="14">
        <f t="shared" si="0"/>
        <v>41</v>
      </c>
      <c r="H8" s="14">
        <f t="shared" si="0"/>
        <v>39</v>
      </c>
      <c r="I8" s="14">
        <f t="shared" si="0"/>
        <v>32</v>
      </c>
      <c r="J8" s="14">
        <f t="shared" si="0"/>
        <v>21</v>
      </c>
      <c r="K8" s="14">
        <f t="shared" si="0"/>
        <v>21</v>
      </c>
      <c r="L8" s="14">
        <f t="shared" si="0"/>
        <v>16</v>
      </c>
      <c r="M8" s="14">
        <f t="shared" si="0"/>
        <v>13</v>
      </c>
    </row>
    <row r="9" spans="1:13">
      <c r="A9" s="15" t="s">
        <v>8923</v>
      </c>
      <c r="B9" s="15"/>
      <c r="C9" s="15"/>
      <c r="D9" s="15"/>
      <c r="E9" s="15"/>
      <c r="F9" s="15"/>
      <c r="G9" s="15"/>
      <c r="H9" s="15"/>
      <c r="I9" s="15"/>
      <c r="J9" s="15"/>
      <c r="K9" s="15"/>
      <c r="L9" s="15"/>
      <c r="M9" s="15"/>
    </row>
    <row r="10" spans="1:13">
      <c r="A10" s="16" t="s">
        <v>214</v>
      </c>
      <c r="B10" s="16">
        <f>COUNTIF('2 过程管理表单'!Y5,"&lt;"&amp;0)</f>
        <v>0</v>
      </c>
      <c r="C10" s="16">
        <f>COUNTIF('2 过程管理表单'!AB5,"&lt;"&amp;0)</f>
        <v>1</v>
      </c>
      <c r="D10" s="16">
        <f>COUNTIF('2 过程管理表单'!AE519,"&lt;"&amp;0)</f>
        <v>0</v>
      </c>
      <c r="E10" s="16">
        <f>COUNTIF('2 过程管理表单'!AH5,"&lt;"&amp;0)</f>
        <v>1</v>
      </c>
      <c r="F10" s="16">
        <f>COUNTIF('2 过程管理表单'!AK5,"&lt;"&amp;0)</f>
        <v>0</v>
      </c>
      <c r="G10" s="16">
        <f>COUNTIF('2 过程管理表单'!AN5,"&lt;"&amp;0)</f>
        <v>1</v>
      </c>
      <c r="H10" s="16">
        <f>COUNTIF('2 过程管理表单'!AQ5,"&lt;"&amp;0)</f>
        <v>1</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过程管理表单'!Y519,"&lt;"&amp;0)</f>
        <v>0</v>
      </c>
      <c r="C11" s="16">
        <f>COUNTIF('2 过程管理表单'!AB519,"&lt;"&amp;0)</f>
        <v>0</v>
      </c>
      <c r="D11" s="16">
        <f>COUNTIF('2 过程管理表单'!AE6,"&lt;"&amp;0)</f>
        <v>1</v>
      </c>
      <c r="E11" s="16">
        <f>COUNTIF('2 过程管理表单'!AH519,"&lt;"&amp;0)</f>
        <v>0</v>
      </c>
      <c r="F11" s="16">
        <f>COUNTIF('2 过程管理表单'!AK519,"&lt;"&amp;0)</f>
        <v>0</v>
      </c>
      <c r="G11" s="16">
        <f>COUNTIF('2 过程管理表单'!AN519,"&lt;"&amp;0)</f>
        <v>1</v>
      </c>
      <c r="H11" s="16">
        <f>COUNTIF('2 过程管理表单'!AQ519,"&lt;"&amp;0)</f>
        <v>0</v>
      </c>
      <c r="I11" s="16">
        <f>COUNTIF('2 过程管理表单'!AT519,"&lt;"&amp;0)</f>
        <v>0</v>
      </c>
      <c r="J11" s="16">
        <f>COUNTIF('2 过程管理表单'!AW519,"&lt;"&amp;0)</f>
        <v>0</v>
      </c>
      <c r="K11" s="16">
        <f>COUNTIF('2 过程管理表单'!AZ519,"&lt;"&amp;0)</f>
        <v>0</v>
      </c>
      <c r="L11" s="16">
        <f>COUNTIF('2 过程管理表单'!BC519,"&lt;"&amp;0)</f>
        <v>0</v>
      </c>
      <c r="M11" s="16">
        <f>COUNTIF('2 过程管理表单'!BF519,"&lt;"&amp;0)</f>
        <v>0</v>
      </c>
    </row>
    <row r="12" spans="1:13">
      <c r="A12" s="16" t="s">
        <v>64</v>
      </c>
      <c r="B12" s="16">
        <f>COUNTIF('2 过程管理表单'!Y547,"&lt;"&amp;0)</f>
        <v>0</v>
      </c>
      <c r="C12" s="16">
        <f>COUNTIF('2 过程管理表单'!AB547,"&lt;"&amp;0)</f>
        <v>0</v>
      </c>
      <c r="D12" s="16">
        <f>COUNTIF('2 过程管理表单'!AE547,"&lt;"&amp;0)</f>
        <v>0</v>
      </c>
      <c r="E12" s="16">
        <f>COUNTIF('2 过程管理表单'!AH547,"&lt;"&amp;0)</f>
        <v>0</v>
      </c>
      <c r="F12" s="16">
        <f>COUNTIF('2 过程管理表单'!AK547,"&lt;"&amp;0)</f>
        <v>0</v>
      </c>
      <c r="G12" s="16">
        <f>COUNTIF('2 过程管理表单'!AN547,"&lt;"&amp;0)</f>
        <v>0</v>
      </c>
      <c r="H12" s="16">
        <f>COUNTIF('2 过程管理表单'!AQ547,"&lt;"&amp;0)</f>
        <v>0</v>
      </c>
      <c r="I12" s="16">
        <f>COUNTIF('2 过程管理表单'!AT547,"&lt;"&amp;0)</f>
        <v>0</v>
      </c>
      <c r="J12" s="16">
        <f>COUNTIF('2 过程管理表单'!AW547,"&lt;"&amp;0)</f>
        <v>0</v>
      </c>
      <c r="K12" s="16">
        <f>COUNTIF('2 过程管理表单'!AZ547,"&lt;"&amp;0)</f>
        <v>0</v>
      </c>
      <c r="L12" s="16">
        <f>COUNTIF('2 过程管理表单'!BC547,"&lt;"&amp;0)</f>
        <v>0</v>
      </c>
      <c r="M12" s="16">
        <f>COUNTIF('2 过程管理表单'!BF547,"&lt;"&amp;0)</f>
        <v>0</v>
      </c>
    </row>
    <row r="13" spans="1:13">
      <c r="A13" s="16" t="s">
        <v>215</v>
      </c>
      <c r="B13" s="16">
        <f>COUNTIF('2 过程管理表单'!Y630,"&lt;"&amp;0)</f>
        <v>1</v>
      </c>
      <c r="C13" s="16">
        <f>COUNTIF('2 过程管理表单'!AB630,"&lt;"&amp;0)</f>
        <v>0</v>
      </c>
      <c r="D13" s="16">
        <f>COUNTIF('2 过程管理表单'!AE630,"&lt;"&amp;0)</f>
        <v>0</v>
      </c>
      <c r="E13" s="16">
        <f>COUNTIF('2 过程管理表单'!AH630,"&lt;"&amp;0)</f>
        <v>1</v>
      </c>
      <c r="F13" s="16">
        <f>COUNTIF('2 过程管理表单'!AK630,"&lt;"&amp;0)</f>
        <v>0</v>
      </c>
      <c r="G13" s="16">
        <f>COUNTIF('2 过程管理表单'!AN630,"&lt;"&amp;0)</f>
        <v>1</v>
      </c>
      <c r="H13" s="16">
        <f>COUNTIF('2 过程管理表单'!AQ630,"&lt;"&amp;0)</f>
        <v>1</v>
      </c>
      <c r="I13" s="16">
        <f>COUNTIF('2 过程管理表单'!AT630,"&lt;"&amp;0)</f>
        <v>1</v>
      </c>
      <c r="J13" s="16">
        <f>COUNTIF('2 过程管理表单'!AW630,"&lt;"&amp;0)</f>
        <v>0</v>
      </c>
      <c r="K13" s="16">
        <f>COUNTIF('2 过程管理表单'!AZ630,"&lt;"&amp;0)</f>
        <v>0</v>
      </c>
      <c r="L13" s="16">
        <f>COUNTIF('2 过程管理表单'!BC630,"&lt;"&amp;0)</f>
        <v>0</v>
      </c>
      <c r="M13" s="16">
        <f>COUNTIF('2 过程管理表单'!BF630,"&lt;"&amp;0)</f>
        <v>0</v>
      </c>
    </row>
    <row r="14" spans="1:13">
      <c r="A14" s="16" t="s">
        <v>216</v>
      </c>
      <c r="B14" s="16">
        <f>COUNTIF('2 过程管理表单'!Y636,"&lt;"&amp;0)</f>
        <v>1</v>
      </c>
      <c r="C14" s="16">
        <f>COUNTIF('2 过程管理表单'!AB636,"&lt;"&amp;0)</f>
        <v>0</v>
      </c>
      <c r="D14" s="16">
        <f>COUNTIF('2 过程管理表单'!AE636,"&lt;"&amp;0)</f>
        <v>1</v>
      </c>
      <c r="E14" s="16">
        <f>COUNTIF('2 过程管理表单'!AH636,"&lt;"&amp;0)</f>
        <v>0</v>
      </c>
      <c r="F14" s="16">
        <f>COUNTIF('2 过程管理表单'!AK636,"&lt;"&amp;0)</f>
        <v>0</v>
      </c>
      <c r="G14" s="16">
        <f>COUNTIF('2 过程管理表单'!AN636,"&lt;"&amp;0)</f>
        <v>0</v>
      </c>
      <c r="H14" s="16">
        <f>COUNTIF('2 过程管理表单'!AQ636,"&lt;"&amp;0)</f>
        <v>0</v>
      </c>
      <c r="I14" s="16">
        <f>COUNTIF('2 过程管理表单'!AT636,"&lt;"&amp;0)</f>
        <v>0</v>
      </c>
      <c r="J14" s="16">
        <f>COUNTIF('2 过程管理表单'!AW636,"&lt;"&amp;0)</f>
        <v>0</v>
      </c>
      <c r="K14" s="16">
        <f>COUNTIF('2 过程管理表单'!AZ636,"&lt;"&amp;0)</f>
        <v>0</v>
      </c>
      <c r="L14" s="16">
        <f>COUNTIF('2 过程管理表单'!BC636,"&lt;"&amp;0)</f>
        <v>0</v>
      </c>
      <c r="M14" s="16">
        <f>COUNTIF('2 过程管理表单'!BF636,"&lt;"&amp;0)</f>
        <v>0</v>
      </c>
    </row>
    <row r="15" spans="1:13">
      <c r="A15" s="16" t="s">
        <v>217</v>
      </c>
      <c r="B15" s="16">
        <f>COUNTIF('2 过程管理表单'!Y649,"&lt;"&amp;0)</f>
        <v>0</v>
      </c>
      <c r="C15" s="16">
        <f>COUNTIF('2 过程管理表单'!AB649,"&lt;"&amp;0)</f>
        <v>0</v>
      </c>
      <c r="D15" s="16">
        <f>COUNTIF('2 过程管理表单'!AE649,"&lt;"&amp;0)</f>
        <v>0</v>
      </c>
      <c r="E15" s="16">
        <f>COUNTIF('2 过程管理表单'!AH649,"&lt;"&amp;0)</f>
        <v>0</v>
      </c>
      <c r="F15" s="16">
        <f>COUNTIF('2 过程管理表单'!AK649,"&lt;"&amp;0)</f>
        <v>0</v>
      </c>
      <c r="G15" s="16">
        <f>COUNTIF('2 过程管理表单'!AN649,"&lt;"&amp;0)</f>
        <v>0</v>
      </c>
      <c r="H15" s="16">
        <f>COUNTIF('2 过程管理表单'!AQ649,"&lt;"&amp;0)</f>
        <v>0</v>
      </c>
      <c r="I15" s="16">
        <f>COUNTIF('2 过程管理表单'!AT649,"&lt;"&amp;0)</f>
        <v>0</v>
      </c>
      <c r="J15" s="16">
        <f>COUNTIF('2 过程管理表单'!AW649,"&lt;"&amp;0)</f>
        <v>0</v>
      </c>
      <c r="K15" s="16">
        <f>COUNTIF('2 过程管理表单'!AZ649,"&lt;"&amp;0)</f>
        <v>0</v>
      </c>
      <c r="L15" s="16">
        <f>COUNTIF('2 过程管理表单'!BC649,"&lt;"&amp;0)</f>
        <v>0</v>
      </c>
      <c r="M15" s="16">
        <f>COUNTIF('2 过程管理表单'!BF649,"&lt;"&amp;0)</f>
        <v>0</v>
      </c>
    </row>
    <row r="16" spans="1:13">
      <c r="A16" s="16" t="s">
        <v>8924</v>
      </c>
      <c r="B16" s="16">
        <f t="shared" ref="B16:M16" si="1">SUM(B10:B15)</f>
        <v>2</v>
      </c>
      <c r="C16" s="16">
        <f t="shared" si="1"/>
        <v>1</v>
      </c>
      <c r="D16" s="16">
        <f t="shared" si="1"/>
        <v>2</v>
      </c>
      <c r="E16" s="16">
        <f t="shared" si="1"/>
        <v>2</v>
      </c>
      <c r="F16" s="16">
        <f t="shared" si="1"/>
        <v>0</v>
      </c>
      <c r="G16" s="16">
        <f t="shared" si="1"/>
        <v>3</v>
      </c>
      <c r="H16" s="16">
        <f t="shared" si="1"/>
        <v>2</v>
      </c>
      <c r="I16" s="16">
        <f t="shared" si="1"/>
        <v>1</v>
      </c>
      <c r="J16" s="16">
        <f t="shared" si="1"/>
        <v>0</v>
      </c>
      <c r="K16" s="16">
        <f t="shared" si="1"/>
        <v>0</v>
      </c>
      <c r="L16" s="16">
        <f t="shared" si="1"/>
        <v>0</v>
      </c>
      <c r="M16" s="16">
        <f t="shared" si="1"/>
        <v>0</v>
      </c>
    </row>
    <row r="17" spans="1:13">
      <c r="A17" s="16" t="s">
        <v>8925</v>
      </c>
      <c r="B17" s="16">
        <f>B8</f>
        <v>28</v>
      </c>
      <c r="C17" s="16">
        <f t="shared" ref="C17:M17" si="2">B17+C8</f>
        <v>58</v>
      </c>
      <c r="D17" s="16">
        <f t="shared" si="2"/>
        <v>95</v>
      </c>
      <c r="E17" s="16">
        <f t="shared" si="2"/>
        <v>134</v>
      </c>
      <c r="F17" s="16">
        <f t="shared" si="2"/>
        <v>168</v>
      </c>
      <c r="G17" s="16">
        <f t="shared" si="2"/>
        <v>209</v>
      </c>
      <c r="H17" s="16">
        <f t="shared" si="2"/>
        <v>248</v>
      </c>
      <c r="I17" s="16">
        <f t="shared" si="2"/>
        <v>280</v>
      </c>
      <c r="J17" s="16">
        <f t="shared" si="2"/>
        <v>301</v>
      </c>
      <c r="K17" s="16">
        <f t="shared" si="2"/>
        <v>322</v>
      </c>
      <c r="L17" s="16">
        <f t="shared" si="2"/>
        <v>338</v>
      </c>
      <c r="M17" s="16">
        <f t="shared" si="2"/>
        <v>351</v>
      </c>
    </row>
  </sheetData>
  <pageMargins left="0.75" right="0.75" top="1" bottom="1" header="0.5" footer="0.5"/>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4"/>
  <cols>
    <col min="1" max="1" width="10.3727272727273" customWidth="1"/>
    <col min="2" max="2" width="15" customWidth="1"/>
  </cols>
  <sheetData>
    <row r="1" spans="1:14">
      <c r="A1" t="s">
        <v>68</v>
      </c>
      <c r="C1" t="s">
        <v>760</v>
      </c>
      <c r="D1" t="s">
        <v>761</v>
      </c>
      <c r="E1" t="s">
        <v>762</v>
      </c>
      <c r="F1" t="s">
        <v>763</v>
      </c>
      <c r="G1" t="s">
        <v>764</v>
      </c>
      <c r="H1" t="s">
        <v>765</v>
      </c>
      <c r="I1" t="s">
        <v>766</v>
      </c>
      <c r="J1" t="s">
        <v>767</v>
      </c>
      <c r="K1" t="s">
        <v>768</v>
      </c>
      <c r="L1" t="s">
        <v>769</v>
      </c>
      <c r="M1" t="s">
        <v>770</v>
      </c>
      <c r="N1" t="s">
        <v>771</v>
      </c>
    </row>
    <row r="2" spans="1:14">
      <c r="A2" t="s">
        <v>67</v>
      </c>
      <c r="B2" t="s">
        <v>8912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8913</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8914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8915</v>
      </c>
      <c r="C5">
        <f>C4</f>
        <v>0</v>
      </c>
      <c r="D5">
        <f t="shared" ref="D5:N5" si="1">C5+D4</f>
        <v>0</v>
      </c>
      <c r="E5">
        <f t="shared" si="1"/>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8912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8913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8914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8915</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8912</v>
      </c>
      <c r="C10" cm="1">
        <f t="array" ref="C10">INDEX('2 过程管理表单'!$52:$52,26+(COLUMN(A9)-1)*3)</f>
        <v>0</v>
      </c>
      <c r="D10" cm="1">
        <f t="array" ref="D10">INDEX('2 过程管理表单'!$52:$52,26+(COLUMN(B9)-1)*3)</f>
        <v>83871.49</v>
      </c>
      <c r="E10" cm="1">
        <f t="array" ref="E10">INDEX('2 过程管理表单'!$52:$52,26+(COLUMN(C9)-1)*3)</f>
        <v>89720.58</v>
      </c>
      <c r="F10" cm="1">
        <f t="array" ref="F10">INDEX('2 过程管理表单'!$52:$52,26+(COLUMN(D9)-1)*3)</f>
        <v>95048.84</v>
      </c>
      <c r="G10" cm="1">
        <f t="array" ref="G10">INDEX('2 过程管理表单'!$52:$52,26+(COLUMN(E9)-1)*3)</f>
        <v>98965.65</v>
      </c>
      <c r="H10" cm="1">
        <f t="array" ref="H10">INDEX('2 过程管理表单'!$52:$52,26+(COLUMN(F9)-1)*3)</f>
        <v>93899.66</v>
      </c>
      <c r="I10" cm="1">
        <f t="array" ref="I10">INDEX('2 过程管理表单'!$52:$52,26+(COLUMN(G9)-1)*3)</f>
        <v>94326.49</v>
      </c>
      <c r="J10" cm="1">
        <f t="array" ref="J10">INDEX('2 过程管理表单'!$52:$52,26+(COLUMN(H9)-1)*3)</f>
        <v>95336.26</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8913</v>
      </c>
      <c r="C11">
        <f>C10</f>
        <v>0</v>
      </c>
      <c r="D11">
        <f t="shared" ref="D11:N11" si="4">C11+D10</f>
        <v>83871.49</v>
      </c>
      <c r="E11">
        <f t="shared" si="4"/>
        <v>173592.07</v>
      </c>
      <c r="F11">
        <f t="shared" si="4"/>
        <v>268640.91</v>
      </c>
      <c r="G11">
        <f t="shared" si="4"/>
        <v>367606.56</v>
      </c>
      <c r="H11">
        <f t="shared" si="4"/>
        <v>461506.22</v>
      </c>
      <c r="I11">
        <f t="shared" si="4"/>
        <v>555832.71</v>
      </c>
      <c r="J11">
        <f t="shared" si="4"/>
        <v>651168.97</v>
      </c>
      <c r="K11">
        <f t="shared" si="4"/>
        <v>651168.97</v>
      </c>
      <c r="L11">
        <f t="shared" si="4"/>
        <v>651168.97</v>
      </c>
      <c r="M11">
        <f t="shared" si="4"/>
        <v>651168.97</v>
      </c>
      <c r="N11">
        <f t="shared" si="4"/>
        <v>651168.97</v>
      </c>
    </row>
    <row r="12" spans="1:14">
      <c r="A12" t="s">
        <v>70</v>
      </c>
      <c r="B12" t="s">
        <v>8914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8915</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8912</v>
      </c>
      <c r="C14" cm="1">
        <f t="array" ref="C14">INDEX('2 过程管理表单'!$81:$81,26+(COLUMN(A13)-1)*3)</f>
        <v>0</v>
      </c>
      <c r="D14" cm="1">
        <f t="array" ref="D14">INDEX('2 过程管理表单'!$81:$81,26+(COLUMN(B13)-1)*3)</f>
        <v>0</v>
      </c>
      <c r="E14" cm="1">
        <f t="array" ref="E14">INDEX('2 过程管理表单'!$81:$81,26+(COLUMN(C13)-1)*3)</f>
        <v>0</v>
      </c>
      <c r="F14" cm="1">
        <f t="array" ref="F14">INDEX('2 过程管理表单'!$81:$81,26+(COLUMN(D13)-1)*3)</f>
        <v>0</v>
      </c>
      <c r="G14" cm="1">
        <f t="array" ref="G14">INDEX('2 过程管理表单'!$81:$81,26+(COLUMN(E13)-1)*3)</f>
        <v>0</v>
      </c>
      <c r="H14" cm="1">
        <f t="array" ref="H14">INDEX('2 过程管理表单'!$81:$81,26+(COLUMN(F13)-1)*3)</f>
        <v>0</v>
      </c>
      <c r="I14" cm="1">
        <f t="array" ref="I14">INDEX('2 过程管理表单'!$81:$81,26+(COLUMN(G13)-1)*3)</f>
        <v>0</v>
      </c>
      <c r="J14" cm="1">
        <f t="array" ref="J14">INDEX('2 过程管理表单'!$81:$81,26+(COLUMN(H13)-1)*3)</f>
        <v>0</v>
      </c>
      <c r="K14" cm="1">
        <f t="array" ref="K14">INDEX('2 过程管理表单'!$81:$81,26+(COLUMN(I13)-1)*3)</f>
        <v>0</v>
      </c>
      <c r="L14" cm="1">
        <f t="array" ref="L14">INDEX('2 过程管理表单'!$81:$81,26+(COLUMN(J13)-1)*3)</f>
        <v>0</v>
      </c>
      <c r="M14" cm="1">
        <f t="array" ref="M14">INDEX('2 过程管理表单'!$81:$81,26+(COLUMN(K13)-1)*3)</f>
        <v>0</v>
      </c>
      <c r="N14" cm="1">
        <f t="array" ref="N14">INDEX('2 过程管理表单'!$81:$81,26+(COLUMN(L13)-1)*3)</f>
        <v>0</v>
      </c>
    </row>
    <row r="15" spans="1:14">
      <c r="A15" t="s">
        <v>71</v>
      </c>
      <c r="B15" t="s">
        <v>8913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8914</v>
      </c>
      <c r="C16" cm="1">
        <f t="array" ref="C16">INDEX('2 过程管理表单'!$81:$81,24+(COLUMN(A13)-1)*3)</f>
        <v>0</v>
      </c>
      <c r="D16" cm="1">
        <f t="array" ref="D16">INDEX('2 过程管理表单'!$81:$81,24+(COLUMN(B13)-1)*3)</f>
        <v>0</v>
      </c>
      <c r="E16" cm="1">
        <f t="array" ref="E16">INDEX('2 过程管理表单'!$81:$81,24+(COLUMN(C13)-1)*3)</f>
        <v>0</v>
      </c>
      <c r="F16" cm="1">
        <f t="array" ref="F16">INDEX('2 过程管理表单'!$81:$81,24+(COLUMN(D13)-1)*3)</f>
        <v>0</v>
      </c>
      <c r="G16" cm="1">
        <f t="array" ref="G16">INDEX('2 过程管理表单'!$81:$81,24+(COLUMN(E13)-1)*3)</f>
        <v>0</v>
      </c>
      <c r="H16" cm="1">
        <f t="array" ref="H16">INDEX('2 过程管理表单'!$81:$81,24+(COLUMN(F13)-1)*3)</f>
        <v>0</v>
      </c>
      <c r="I16" cm="1">
        <f t="array" ref="I16">INDEX('2 过程管理表单'!$81:$81,24+(COLUMN(G13)-1)*3)</f>
        <v>0</v>
      </c>
      <c r="J16" cm="1">
        <f t="array" ref="J16">INDEX('2 过程管理表单'!$81:$81,24+(COLUMN(H13)-1)*3)</f>
        <v>0</v>
      </c>
      <c r="K16" cm="1">
        <f t="array" ref="K16">INDEX('2 过程管理表单'!$81:$81,24+(COLUMN(I13)-1)*3)</f>
        <v>0</v>
      </c>
      <c r="L16" cm="1">
        <f t="array" ref="L16">INDEX('2 过程管理表单'!$81:$81,24+(COLUMN(J13)-1)*3)</f>
        <v>0</v>
      </c>
      <c r="M16" cm="1">
        <f t="array" ref="M16">INDEX('2 过程管理表单'!$81:$81,24+(COLUMN(K13)-1)*3)</f>
        <v>0</v>
      </c>
      <c r="N16" cm="1">
        <f t="array" ref="N16">INDEX('2 过程管理表单'!$81:$81,24+(COLUMN(L13)-1)*3)</f>
        <v>0</v>
      </c>
    </row>
    <row r="17" spans="1:14">
      <c r="A17" t="s">
        <v>71</v>
      </c>
      <c r="B17" t="s">
        <v>8915</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8912</v>
      </c>
      <c r="C18" cm="1">
        <f t="array" ref="C18">INDEX('2 过程管理表单'!$106:$106,26+(COLUMN(A17)-1)*3)</f>
        <v>0</v>
      </c>
      <c r="D18" cm="1">
        <f t="array" ref="D18">INDEX('2 过程管理表单'!$106:$106,26+(COLUMN(B17)-1)*3)</f>
        <v>0</v>
      </c>
      <c r="E18" cm="1">
        <f t="array" ref="E18">INDEX('2 过程管理表单'!$106:$106,26+(COLUMN(C17)-1)*3)</f>
        <v>0</v>
      </c>
      <c r="F18" cm="1">
        <f t="array" ref="F18">INDEX('2 过程管理表单'!$106:$106,26+(COLUMN(D17)-1)*3)</f>
        <v>0</v>
      </c>
      <c r="G18" cm="1">
        <f t="array" ref="G18">INDEX('2 过程管理表单'!$106:$106,26+(COLUMN(E17)-1)*3)</f>
        <v>0</v>
      </c>
      <c r="H18" cm="1">
        <f t="array" ref="H18">INDEX('2 过程管理表单'!$106:$106,26+(COLUMN(F17)-1)*3)</f>
        <v>0</v>
      </c>
      <c r="I18" cm="1">
        <f t="array" ref="I18">INDEX('2 过程管理表单'!$106:$106,26+(COLUMN(G17)-1)*3)</f>
        <v>0</v>
      </c>
      <c r="J18" cm="1">
        <f t="array" ref="J18">INDEX('2 过程管理表单'!$106:$106,26+(COLUMN(H17)-1)*3)</f>
        <v>0</v>
      </c>
      <c r="K18" cm="1">
        <f t="array" ref="K18">INDEX('2 过程管理表单'!$106:$106,26+(COLUMN(I17)-1)*3)</f>
        <v>0</v>
      </c>
      <c r="L18" cm="1">
        <f t="array" ref="L18">INDEX('2 过程管理表单'!$106:$106,26+(COLUMN(J17)-1)*3)</f>
        <v>0</v>
      </c>
      <c r="M18" cm="1">
        <f t="array" ref="M18">INDEX('2 过程管理表单'!$106:$106,26+(COLUMN(K17)-1)*3)</f>
        <v>0</v>
      </c>
      <c r="N18" cm="1">
        <f t="array" ref="N18">INDEX('2 过程管理表单'!$106:$106,26+(COLUMN(L17)-1)*3)</f>
        <v>0</v>
      </c>
    </row>
    <row r="19" spans="1:14">
      <c r="A19" t="s">
        <v>72</v>
      </c>
      <c r="B19" t="s">
        <v>8913</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8914</v>
      </c>
      <c r="C20" cm="1">
        <f t="array" ref="C20">INDEX('2 过程管理表单'!$106:$106,24+(COLUMN(A17)-1)*3)</f>
        <v>0</v>
      </c>
      <c r="D20" cm="1">
        <f t="array" ref="D20">INDEX('2 过程管理表单'!$106:$106,24+(COLUMN(B17)-1)*3)</f>
        <v>0</v>
      </c>
      <c r="E20" cm="1">
        <f t="array" ref="E20">INDEX('2 过程管理表单'!$106:$106,24+(COLUMN(C17)-1)*3)</f>
        <v>0</v>
      </c>
      <c r="F20" cm="1">
        <f t="array" ref="F20">INDEX('2 过程管理表单'!$106:$106,24+(COLUMN(D17)-1)*3)</f>
        <v>0</v>
      </c>
      <c r="G20" cm="1">
        <f t="array" ref="G20">INDEX('2 过程管理表单'!$106:$106,24+(COLUMN(E17)-1)*3)</f>
        <v>0</v>
      </c>
      <c r="H20" cm="1">
        <f t="array" ref="H20">INDEX('2 过程管理表单'!$106:$106,24+(COLUMN(F17)-1)*3)</f>
        <v>0</v>
      </c>
      <c r="I20" cm="1">
        <f t="array" ref="I20">INDEX('2 过程管理表单'!$106:$106,24+(COLUMN(G17)-1)*3)</f>
        <v>0</v>
      </c>
      <c r="J20" cm="1">
        <f t="array" ref="J20">INDEX('2 过程管理表单'!$106:$106,24+(COLUMN(H17)-1)*3)</f>
        <v>0</v>
      </c>
      <c r="K20" cm="1">
        <f t="array" ref="K20">INDEX('2 过程管理表单'!$106:$106,24+(COLUMN(I17)-1)*3)</f>
        <v>0</v>
      </c>
      <c r="L20" cm="1">
        <f t="array" ref="L20">INDEX('2 过程管理表单'!$106:$106,24+(COLUMN(J17)-1)*3)</f>
        <v>0</v>
      </c>
      <c r="M20" cm="1">
        <f t="array" ref="M20">INDEX('2 过程管理表单'!$106:$106,24+(COLUMN(K17)-1)*3)</f>
        <v>0</v>
      </c>
      <c r="N20" cm="1">
        <f t="array" ref="N20">INDEX('2 过程管理表单'!$106:$106,24+(COLUMN(L17)-1)*3)</f>
        <v>0</v>
      </c>
    </row>
    <row r="21" spans="1:14">
      <c r="A21" t="s">
        <v>72</v>
      </c>
      <c r="B21" t="s">
        <v>8915</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8912</v>
      </c>
      <c r="C22" cm="1">
        <f t="array" ref="C22">INDEX('2 过程管理表单'!$125:$125,26+(COLUMN(A21)-1)*3)</f>
        <v>0</v>
      </c>
      <c r="D22" cm="1">
        <f t="array" ref="D22">INDEX('2 过程管理表单'!$125:$125,26+(COLUMN(B21)-1)*3)</f>
        <v>0</v>
      </c>
      <c r="E22" cm="1">
        <f t="array" ref="E22">INDEX('2 过程管理表单'!$125:$125,26+(COLUMN(C21)-1)*3)</f>
        <v>0</v>
      </c>
      <c r="F22" cm="1">
        <f t="array" ref="F22">INDEX('2 过程管理表单'!$125:$125,26+(COLUMN(D21)-1)*3)</f>
        <v>0</v>
      </c>
      <c r="G22" cm="1">
        <f t="array" ref="G22">INDEX('2 过程管理表单'!$125:$125,26+(COLUMN(E21)-1)*3)</f>
        <v>0</v>
      </c>
      <c r="H22" cm="1">
        <f t="array" ref="H22">INDEX('2 过程管理表单'!$125:$125,26+(COLUMN(F21)-1)*3)</f>
        <v>0</v>
      </c>
      <c r="I22" cm="1">
        <f t="array" ref="I22">INDEX('2 过程管理表单'!$125:$125,26+(COLUMN(G21)-1)*3)</f>
        <v>0</v>
      </c>
      <c r="J22" cm="1">
        <f t="array" ref="J22">INDEX('2 过程管理表单'!$125:$125,26+(COLUMN(H21)-1)*3)</f>
        <v>0</v>
      </c>
      <c r="K22" cm="1">
        <f t="array" ref="K22">INDEX('2 过程管理表单'!$125:$125,26+(COLUMN(I21)-1)*3)</f>
        <v>0</v>
      </c>
      <c r="L22" cm="1">
        <f t="array" ref="L22">INDEX('2 过程管理表单'!$125:$125,26+(COLUMN(J21)-1)*3)</f>
        <v>0</v>
      </c>
      <c r="M22" cm="1">
        <f t="array" ref="M22">INDEX('2 过程管理表单'!$125:$125,26+(COLUMN(K21)-1)*3)</f>
        <v>0</v>
      </c>
      <c r="N22" cm="1">
        <f t="array" ref="N22">INDEX('2 过程管理表单'!$125:$125,26+(COLUMN(L21)-1)*3)</f>
        <v>0</v>
      </c>
    </row>
    <row r="23" spans="1:14">
      <c r="A23" t="s">
        <v>73</v>
      </c>
      <c r="B23" t="s">
        <v>8913</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8914</v>
      </c>
      <c r="C24" cm="1">
        <f t="array" ref="C24">INDEX('2 过程管理表单'!$125:$125,24+(COLUMN(A21)-1)*3)</f>
        <v>0</v>
      </c>
      <c r="D24" cm="1">
        <f t="array" ref="D24">INDEX('2 过程管理表单'!$125:$125,24+(COLUMN(B21)-1)*3)</f>
        <v>0</v>
      </c>
      <c r="E24" cm="1">
        <f t="array" ref="E24">INDEX('2 过程管理表单'!$125:$125,24+(COLUMN(C21)-1)*3)</f>
        <v>0</v>
      </c>
      <c r="F24" cm="1">
        <f t="array" ref="F24">INDEX('2 过程管理表单'!$125:$125,24+(COLUMN(D21)-1)*3)</f>
        <v>0</v>
      </c>
      <c r="G24" cm="1">
        <f t="array" ref="G24">INDEX('2 过程管理表单'!$125:$125,24+(COLUMN(E21)-1)*3)</f>
        <v>0</v>
      </c>
      <c r="H24" cm="1">
        <f t="array" ref="H24">INDEX('2 过程管理表单'!$125:$125,24+(COLUMN(F21)-1)*3)</f>
        <v>0</v>
      </c>
      <c r="I24" cm="1">
        <f t="array" ref="I24">INDEX('2 过程管理表单'!$125:$125,24+(COLUMN(G21)-1)*3)</f>
        <v>0</v>
      </c>
      <c r="J24" cm="1">
        <f t="array" ref="J24">INDEX('2 过程管理表单'!$125:$125,24+(COLUMN(H21)-1)*3)</f>
        <v>0</v>
      </c>
      <c r="K24" cm="1">
        <f t="array" ref="K24">INDEX('2 过程管理表单'!$125:$125,24+(COLUMN(I21)-1)*3)</f>
        <v>0</v>
      </c>
      <c r="L24" cm="1">
        <f t="array" ref="L24">INDEX('2 过程管理表单'!$125:$125,24+(COLUMN(J21)-1)*3)</f>
        <v>0</v>
      </c>
      <c r="M24" cm="1">
        <f t="array" ref="M24">INDEX('2 过程管理表单'!$125:$125,24+(COLUMN(K21)-1)*3)</f>
        <v>0</v>
      </c>
      <c r="N24" cm="1">
        <f t="array" ref="N24">INDEX('2 过程管理表单'!$125:$125,24+(COLUMN(L21)-1)*3)</f>
        <v>0</v>
      </c>
    </row>
    <row r="25" spans="1:14">
      <c r="A25" t="s">
        <v>73</v>
      </c>
      <c r="B25" t="s">
        <v>8915</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8912</v>
      </c>
      <c r="C26" cm="1">
        <f t="array" ref="C26">INDEX('2 过程管理表单'!$153:$153,26+(COLUMN(A25)-1)*3)</f>
        <v>0</v>
      </c>
      <c r="D26" cm="1">
        <f t="array" ref="D26">INDEX('2 过程管理表单'!$153:$153,26+(COLUMN(B25)-1)*3)</f>
        <v>0</v>
      </c>
      <c r="E26" cm="1">
        <f t="array" ref="E26">INDEX('2 过程管理表单'!$153:$153,26+(COLUMN(C25)-1)*3)</f>
        <v>0</v>
      </c>
      <c r="F26" cm="1">
        <f t="array" ref="F26">INDEX('2 过程管理表单'!$153:$153,26+(COLUMN(D25)-1)*3)</f>
        <v>0</v>
      </c>
      <c r="G26" cm="1">
        <f t="array" ref="G26">INDEX('2 过程管理表单'!$153:$153,26+(COLUMN(E25)-1)*3)</f>
        <v>0</v>
      </c>
      <c r="H26" cm="1">
        <f t="array" ref="H26">INDEX('2 过程管理表单'!$153:$153,26+(COLUMN(F25)-1)*3)</f>
        <v>0</v>
      </c>
      <c r="I26" cm="1">
        <f t="array" ref="I26">INDEX('2 过程管理表单'!$153:$153,26+(COLUMN(G25)-1)*3)</f>
        <v>0</v>
      </c>
      <c r="J26" cm="1">
        <f t="array" ref="J26">INDEX('2 过程管理表单'!$153:$153,26+(COLUMN(H25)-1)*3)</f>
        <v>0</v>
      </c>
      <c r="K26" cm="1">
        <f t="array" ref="K26">INDEX('2 过程管理表单'!$153:$153,26+(COLUMN(I25)-1)*3)</f>
        <v>0</v>
      </c>
      <c r="L26" cm="1">
        <f t="array" ref="L26">INDEX('2 过程管理表单'!$153:$153,26+(COLUMN(J25)-1)*3)</f>
        <v>0</v>
      </c>
      <c r="M26" cm="1">
        <f t="array" ref="M26">INDEX('2 过程管理表单'!$153:$153,26+(COLUMN(K25)-1)*3)</f>
        <v>0</v>
      </c>
      <c r="N26" cm="1">
        <f t="array" ref="N26">INDEX('2 过程管理表单'!$153:$153,26+(COLUMN(L25)-1)*3)</f>
        <v>0</v>
      </c>
    </row>
    <row r="27" spans="1:14">
      <c r="A27" t="s">
        <v>74</v>
      </c>
      <c r="B27" t="s">
        <v>8913</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8914</v>
      </c>
      <c r="C28" cm="1">
        <f t="array" ref="C28">INDEX('2 过程管理表单'!$153:$153,24+(COLUMN(A25)-1)*3)</f>
        <v>0</v>
      </c>
      <c r="D28" cm="1">
        <f t="array" ref="D28">INDEX('2 过程管理表单'!$153:$153,24+(COLUMN(B25)-1)*3)</f>
        <v>0</v>
      </c>
      <c r="E28" cm="1">
        <f t="array" ref="E28">INDEX('2 过程管理表单'!$153:$153,24+(COLUMN(C25)-1)*3)</f>
        <v>0</v>
      </c>
      <c r="F28" cm="1">
        <f t="array" ref="F28">INDEX('2 过程管理表单'!$153:$153,24+(COLUMN(D25)-1)*3)</f>
        <v>0</v>
      </c>
      <c r="G28" cm="1">
        <f t="array" ref="G28">INDEX('2 过程管理表单'!$153:$153,24+(COLUMN(E25)-1)*3)</f>
        <v>0</v>
      </c>
      <c r="H28" cm="1">
        <f t="array" ref="H28">INDEX('2 过程管理表单'!$153:$153,24+(COLUMN(F25)-1)*3)</f>
        <v>0</v>
      </c>
      <c r="I28" cm="1">
        <f t="array" ref="I28">INDEX('2 过程管理表单'!$153:$153,24+(COLUMN(G25)-1)*3)</f>
        <v>0</v>
      </c>
      <c r="J28" cm="1">
        <f t="array" ref="J28">INDEX('2 过程管理表单'!$153:$153,24+(COLUMN(H25)-1)*3)</f>
        <v>0</v>
      </c>
      <c r="K28" cm="1">
        <f t="array" ref="K28">INDEX('2 过程管理表单'!$153:$153,24+(COLUMN(I25)-1)*3)</f>
        <v>0</v>
      </c>
      <c r="L28" cm="1">
        <f t="array" ref="L28">INDEX('2 过程管理表单'!$153:$153,24+(COLUMN(J25)-1)*3)</f>
        <v>0</v>
      </c>
      <c r="M28" cm="1">
        <f t="array" ref="M28">INDEX('2 过程管理表单'!$153:$153,24+(COLUMN(K25)-1)*3)</f>
        <v>0</v>
      </c>
      <c r="N28" cm="1">
        <f t="array" ref="N28">INDEX('2 过程管理表单'!$153:$153,24+(COLUMN(L25)-1)*3)</f>
        <v>0</v>
      </c>
    </row>
    <row r="29" spans="1:14">
      <c r="A29" t="s">
        <v>74</v>
      </c>
      <c r="B29" t="s">
        <v>8915</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8912</v>
      </c>
      <c r="C30" cm="1">
        <f t="array" ref="C30">INDEX('2 过程管理表单'!$172:$172,26+(COLUMN(A29)-1)*3)</f>
        <v>0</v>
      </c>
      <c r="D30" cm="1">
        <f t="array" ref="D30">INDEX('2 过程管理表单'!$172:$172,26+(COLUMN(B29)-1)*3)</f>
        <v>0</v>
      </c>
      <c r="E30" cm="1">
        <f t="array" ref="E30">INDEX('2 过程管理表单'!$172:$172,26+(COLUMN(C29)-1)*3)</f>
        <v>0</v>
      </c>
      <c r="F30" cm="1">
        <f t="array" ref="F30">INDEX('2 过程管理表单'!$172:$172,26+(COLUMN(D29)-1)*3)</f>
        <v>0</v>
      </c>
      <c r="G30" cm="1">
        <f t="array" ref="G30">INDEX('2 过程管理表单'!$172:$172,26+(COLUMN(E29)-1)*3)</f>
        <v>0</v>
      </c>
      <c r="H30" cm="1">
        <f t="array" ref="H30">INDEX('2 过程管理表单'!$172:$172,26+(COLUMN(F29)-1)*3)</f>
        <v>0</v>
      </c>
      <c r="I30" cm="1">
        <f t="array" ref="I30">INDEX('2 过程管理表单'!$172:$172,26+(COLUMN(G29)-1)*3)</f>
        <v>0</v>
      </c>
      <c r="J30" cm="1">
        <f t="array" ref="J30">INDEX('2 过程管理表单'!$172:$172,26+(COLUMN(H29)-1)*3)</f>
        <v>0</v>
      </c>
      <c r="K30" cm="1">
        <f t="array" ref="K30">INDEX('2 过程管理表单'!$172:$172,26+(COLUMN(I29)-1)*3)</f>
        <v>0</v>
      </c>
      <c r="L30" cm="1">
        <f t="array" ref="L30">INDEX('2 过程管理表单'!$172:$172,26+(COLUMN(J29)-1)*3)</f>
        <v>0</v>
      </c>
      <c r="M30" cm="1">
        <f t="array" ref="M30">INDEX('2 过程管理表单'!$172:$172,26+(COLUMN(K29)-1)*3)</f>
        <v>0</v>
      </c>
      <c r="N30" cm="1">
        <f t="array" ref="N30">INDEX('2 过程管理表单'!$172:$172,26+(COLUMN(L29)-1)*3)</f>
        <v>0</v>
      </c>
    </row>
    <row r="31" spans="1:14">
      <c r="A31" t="s">
        <v>75</v>
      </c>
      <c r="B31" t="s">
        <v>8913</v>
      </c>
      <c r="C31">
        <f>C30</f>
        <v>0</v>
      </c>
      <c r="D31">
        <f t="shared" ref="D31:N31" si="14">C31+D30</f>
        <v>0</v>
      </c>
      <c r="E31">
        <f t="shared" si="14"/>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8914</v>
      </c>
      <c r="C32" cm="1">
        <f t="array" ref="C32">INDEX('2 过程管理表单'!$172:$172,24+(COLUMN(A29)-1)*3)</f>
        <v>0</v>
      </c>
      <c r="D32" cm="1">
        <f t="array" ref="D32">INDEX('2 过程管理表单'!$172:$172,24+(COLUMN(B29)-1)*3)</f>
        <v>0</v>
      </c>
      <c r="E32" cm="1">
        <f t="array" ref="E32">INDEX('2 过程管理表单'!$172:$172,24+(COLUMN(C29)-1)*3)</f>
        <v>0</v>
      </c>
      <c r="F32" cm="1">
        <f t="array" ref="F32">INDEX('2 过程管理表单'!$172:$172,24+(COLUMN(D29)-1)*3)</f>
        <v>0</v>
      </c>
      <c r="G32" cm="1">
        <f t="array" ref="G32">INDEX('2 过程管理表单'!$172:$172,24+(COLUMN(E29)-1)*3)</f>
        <v>0</v>
      </c>
      <c r="H32" cm="1">
        <f t="array" ref="H32">INDEX('2 过程管理表单'!$172:$172,24+(COLUMN(F29)-1)*3)</f>
        <v>0</v>
      </c>
      <c r="I32" cm="1">
        <f t="array" ref="I32">INDEX('2 过程管理表单'!$172:$172,24+(COLUMN(G29)-1)*3)</f>
        <v>0</v>
      </c>
      <c r="J32" cm="1">
        <f t="array" ref="J32">INDEX('2 过程管理表单'!$172:$172,24+(COLUMN(H29)-1)*3)</f>
        <v>0</v>
      </c>
      <c r="K32" cm="1">
        <f t="array" ref="K32">INDEX('2 过程管理表单'!$172:$172,24+(COLUMN(I29)-1)*3)</f>
        <v>0</v>
      </c>
      <c r="L32" cm="1">
        <f t="array" ref="L32">INDEX('2 过程管理表单'!$172:$172,24+(COLUMN(J29)-1)*3)</f>
        <v>0</v>
      </c>
      <c r="M32" cm="1">
        <f t="array" ref="M32">INDEX('2 过程管理表单'!$172:$172,24+(COLUMN(K29)-1)*3)</f>
        <v>0</v>
      </c>
      <c r="N32" cm="1">
        <f t="array" ref="N32">INDEX('2 过程管理表单'!$172:$172,24+(COLUMN(L29)-1)*3)</f>
        <v>0</v>
      </c>
    </row>
    <row r="33" spans="1:14">
      <c r="A33" t="s">
        <v>75</v>
      </c>
      <c r="B33" t="s">
        <v>8915</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8926</v>
      </c>
      <c r="C34">
        <f t="shared" ref="C34:N34" si="16">C2+C6+C10+C14+C18+C22+C26+C30</f>
        <v>0</v>
      </c>
      <c r="D34">
        <f t="shared" si="16"/>
        <v>83871.49</v>
      </c>
      <c r="E34">
        <f t="shared" si="16"/>
        <v>89720.58</v>
      </c>
      <c r="F34">
        <f t="shared" si="16"/>
        <v>95048.84</v>
      </c>
      <c r="G34">
        <f t="shared" si="16"/>
        <v>98965.65</v>
      </c>
      <c r="H34">
        <f t="shared" si="16"/>
        <v>93899.66</v>
      </c>
      <c r="I34">
        <f t="shared" si="16"/>
        <v>94326.49</v>
      </c>
      <c r="J34">
        <f t="shared" si="16"/>
        <v>95336.26</v>
      </c>
      <c r="K34">
        <f t="shared" si="16"/>
        <v>0</v>
      </c>
      <c r="L34">
        <f t="shared" si="16"/>
        <v>0</v>
      </c>
      <c r="M34">
        <f t="shared" si="16"/>
        <v>0</v>
      </c>
      <c r="N34">
        <f t="shared" si="16"/>
        <v>0</v>
      </c>
    </row>
    <row r="35" spans="2:14">
      <c r="B35" t="s">
        <v>8927</v>
      </c>
      <c r="C35">
        <f>C34</f>
        <v>0</v>
      </c>
      <c r="D35">
        <f t="shared" ref="D35:N35" si="17">C35+D34</f>
        <v>83871.49</v>
      </c>
      <c r="E35">
        <f t="shared" si="17"/>
        <v>173592.07</v>
      </c>
      <c r="F35">
        <f t="shared" si="17"/>
        <v>268640.91</v>
      </c>
      <c r="G35">
        <f t="shared" si="17"/>
        <v>367606.56</v>
      </c>
      <c r="H35">
        <f t="shared" si="17"/>
        <v>461506.22</v>
      </c>
      <c r="I35">
        <f t="shared" si="17"/>
        <v>555832.71</v>
      </c>
      <c r="J35">
        <f t="shared" si="17"/>
        <v>651168.97</v>
      </c>
      <c r="K35">
        <f t="shared" si="17"/>
        <v>651168.97</v>
      </c>
      <c r="L35">
        <f t="shared" si="17"/>
        <v>651168.97</v>
      </c>
      <c r="M35">
        <f t="shared" si="17"/>
        <v>651168.97</v>
      </c>
      <c r="N35">
        <f t="shared" si="17"/>
        <v>651168.97</v>
      </c>
    </row>
    <row r="36" spans="2:14">
      <c r="B36" t="s">
        <v>8928</v>
      </c>
      <c r="C36">
        <f t="shared" ref="C36:N36" si="18">C4+C8+C12+C16+C20+C24+C28+C32</f>
        <v>0</v>
      </c>
      <c r="D36">
        <f t="shared" si="18"/>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8929</v>
      </c>
      <c r="C37">
        <f>C36</f>
        <v>0</v>
      </c>
      <c r="D37">
        <f t="shared" ref="D37:N37" si="19">C37+D36</f>
        <v>0</v>
      </c>
      <c r="E37">
        <f t="shared" si="19"/>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4"/>
  <cols>
    <col min="1" max="1" width="10.3727272727273" customWidth="1"/>
    <col min="2" max="2" width="15" customWidth="1"/>
    <col min="3" max="3" width="14"/>
    <col min="4" max="7" width="16.2545454545455"/>
    <col min="8" max="14" width="17.3727272727273"/>
  </cols>
  <sheetData>
    <row r="1" spans="1:14">
      <c r="A1" t="s">
        <v>109</v>
      </c>
      <c r="C1" t="s">
        <v>760</v>
      </c>
      <c r="D1" t="s">
        <v>761</v>
      </c>
      <c r="E1" t="s">
        <v>762</v>
      </c>
      <c r="F1" t="s">
        <v>763</v>
      </c>
      <c r="G1" t="s">
        <v>764</v>
      </c>
      <c r="H1" t="s">
        <v>765</v>
      </c>
      <c r="I1" t="s">
        <v>766</v>
      </c>
      <c r="J1" t="s">
        <v>767</v>
      </c>
      <c r="K1" t="s">
        <v>768</v>
      </c>
      <c r="L1" t="s">
        <v>769</v>
      </c>
      <c r="M1" t="s">
        <v>770</v>
      </c>
      <c r="N1" t="s">
        <v>771</v>
      </c>
    </row>
    <row r="2" spans="1:14">
      <c r="A2" t="s">
        <v>108</v>
      </c>
      <c r="B2" t="s">
        <v>8912</v>
      </c>
      <c r="C2" s="10" cm="1">
        <f t="array" ref="C2">INDEX('2 过程管理表单'!$8:$8,26+(COLUMN(A1)-1)*3)</f>
        <v>533007.19</v>
      </c>
      <c r="D2" s="10" cm="1">
        <f t="array" ref="D2">INDEX('2 过程管理表单'!$8:$8,26+(COLUMN(B1)-1)*3)</f>
        <v>684494.9</v>
      </c>
      <c r="E2" s="10" cm="1">
        <f t="array" ref="E2">INDEX('2 过程管理表单'!$8:$8,26+(COLUMN(C1)-1)*3)</f>
        <v>580831.8</v>
      </c>
      <c r="F2" s="10" cm="1">
        <f t="array" ref="F2">INDEX('2 过程管理表单'!$8:$8,26+(COLUMN(D1)-1)*3)</f>
        <v>624530.03</v>
      </c>
      <c r="G2" s="10" cm="1">
        <f t="array" ref="G2">INDEX('2 过程管理表单'!$8:$8,26+(COLUMN(E1)-1)*3)</f>
        <v>530346.36</v>
      </c>
      <c r="H2" s="10" cm="1">
        <f t="array" ref="H2">INDEX('2 过程管理表单'!$8:$8,26+(COLUMN(F1)-1)*3)</f>
        <v>709981.66</v>
      </c>
      <c r="I2" s="10" cm="1">
        <f t="array" ref="I2">INDEX('2 过程管理表单'!$8:$8,26+(COLUMN(G1)-1)*3)</f>
        <v>666315.74</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8913</v>
      </c>
      <c r="C3" s="10">
        <f>C2</f>
        <v>533007.19</v>
      </c>
      <c r="D3" s="10">
        <f t="shared" ref="D3:N3" si="0">C3+D2</f>
        <v>1217502.09</v>
      </c>
      <c r="E3" s="10">
        <f t="shared" si="0"/>
        <v>1798333.89</v>
      </c>
      <c r="F3" s="10">
        <f t="shared" si="0"/>
        <v>2422863.92</v>
      </c>
      <c r="G3" s="10">
        <f t="shared" si="0"/>
        <v>2953210.28</v>
      </c>
      <c r="H3" s="10">
        <f t="shared" si="0"/>
        <v>3663191.94</v>
      </c>
      <c r="I3" s="10">
        <f t="shared" si="0"/>
        <v>4329507.68</v>
      </c>
      <c r="J3" s="10">
        <f t="shared" si="0"/>
        <v>4329507.68</v>
      </c>
      <c r="K3" s="10">
        <f t="shared" si="0"/>
        <v>4329507.68</v>
      </c>
      <c r="L3" s="10">
        <f t="shared" si="0"/>
        <v>4329507.68</v>
      </c>
      <c r="M3" s="10">
        <f t="shared" si="0"/>
        <v>4329507.68</v>
      </c>
      <c r="N3" s="10">
        <f t="shared" si="0"/>
        <v>4329507.68</v>
      </c>
    </row>
    <row r="4" spans="1:14">
      <c r="A4" t="s">
        <v>108</v>
      </c>
      <c r="B4" t="s">
        <v>8914</v>
      </c>
      <c r="C4" s="10">
        <f>INDEX('2 过程管理表单'!$8:$8,24+(COLUMN(A1)-1)*3)</f>
        <v>197789.169230769</v>
      </c>
      <c r="D4" s="10" cm="1">
        <f t="array" ref="D4">INDEX('2 过程管理表单'!$8:$8,24+(COLUMN(B1)-1)*3)</f>
        <v>138000.75</v>
      </c>
      <c r="E4" s="10" cm="1">
        <f t="array" ref="E4">INDEX('2 过程管理表单'!$8:$8,24+(COLUMN(C1)-1)*3)</f>
        <v>138000.75</v>
      </c>
      <c r="F4" s="10" cm="1">
        <f t="array" ref="F4">INDEX('2 过程管理表单'!$8:$8,24+(COLUMN(D1)-1)*3)</f>
        <v>138000.75</v>
      </c>
      <c r="G4" s="10" cm="1">
        <f t="array" ref="G4">INDEX('2 过程管理表单'!$8:$8,24+(COLUMN(E1)-1)*3)</f>
        <v>138000.75</v>
      </c>
      <c r="H4" s="10" cm="1">
        <f t="array" ref="H4">INDEX('2 过程管理表单'!$8:$8,24+(COLUMN(F1)-1)*3)</f>
        <v>138000.75</v>
      </c>
      <c r="I4" s="10" cm="1">
        <f t="array" ref="I4">INDEX('2 过程管理表单'!$8:$8,24+(COLUMN(G1)-1)*3)</f>
        <v>138000.75</v>
      </c>
      <c r="J4" s="10" cm="1">
        <f t="array" ref="J4">INDEX('2 过程管理表单'!$8:$8,24+(COLUMN(H1)-1)*3)</f>
        <v>138000.75</v>
      </c>
      <c r="K4" s="10" cm="1">
        <f t="array" ref="K4">INDEX('2 过程管理表单'!$8:$8,24+(COLUMN(I1)-1)*3)</f>
        <v>138000.75</v>
      </c>
      <c r="L4" s="10" cm="1">
        <f t="array" ref="L4">INDEX('2 过程管理表单'!$8:$8,24+(COLUMN(J1)-1)*3)</f>
        <v>138000.75</v>
      </c>
      <c r="M4" s="10" cm="1">
        <f t="array" ref="M4">INDEX('2 过程管理表单'!$8:$8,24+(COLUMN(K1)-1)*3)</f>
        <v>138000.75</v>
      </c>
      <c r="N4" s="10" cm="1">
        <f t="array" ref="N4">INDEX('2 过程管理表单'!$8:$8,24+(COLUMN(L1)-1)*3)</f>
        <v>138000.75</v>
      </c>
    </row>
    <row r="5" spans="1:14">
      <c r="A5" t="s">
        <v>108</v>
      </c>
      <c r="B5" t="s">
        <v>8915</v>
      </c>
      <c r="C5" s="10">
        <f>C4</f>
        <v>197789.169230769</v>
      </c>
      <c r="D5" s="10">
        <f t="shared" ref="D5:N5" si="1">C5+D4</f>
        <v>335789.919230769</v>
      </c>
      <c r="E5" s="10">
        <f t="shared" si="1"/>
        <v>473790.669230769</v>
      </c>
      <c r="F5" s="10">
        <f t="shared" si="1"/>
        <v>611791.419230769</v>
      </c>
      <c r="G5" s="10">
        <f t="shared" si="1"/>
        <v>749792.169230769</v>
      </c>
      <c r="H5" s="10">
        <f t="shared" si="1"/>
        <v>887792.919230769</v>
      </c>
      <c r="I5" s="10">
        <f t="shared" si="1"/>
        <v>1025793.66923077</v>
      </c>
      <c r="J5" s="10">
        <f t="shared" si="1"/>
        <v>1163794.41923077</v>
      </c>
      <c r="K5" s="10">
        <f t="shared" si="1"/>
        <v>1301795.16923077</v>
      </c>
      <c r="L5" s="10">
        <f t="shared" si="1"/>
        <v>1439795.91923077</v>
      </c>
      <c r="M5" s="10">
        <f t="shared" si="1"/>
        <v>1577796.66923077</v>
      </c>
      <c r="N5" s="10">
        <f t="shared" si="1"/>
        <v>1715797.41923077</v>
      </c>
    </row>
    <row r="6" spans="1:14">
      <c r="A6" t="s">
        <v>112</v>
      </c>
      <c r="B6" t="s">
        <v>8912</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8913</v>
      </c>
      <c r="C7" s="10">
        <f>C6</f>
        <v>0</v>
      </c>
      <c r="D7" s="10">
        <f t="shared" ref="D7:N7" si="2">C7+D6</f>
        <v>0</v>
      </c>
      <c r="E7" s="10">
        <f t="shared" si="2"/>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8914</v>
      </c>
      <c r="C8" s="10" cm="1">
        <f t="array" ref="C8">INDEX('2 过程管理表单'!$27:$27,24+(COLUMN(A1)-1)*3)</f>
        <v>120168.23</v>
      </c>
      <c r="D8" s="10" cm="1">
        <f t="array" ref="D8">INDEX('2 过程管理表单'!$27:$27,24+(COLUMN(B1)-1)*3)</f>
        <v>117178.23</v>
      </c>
      <c r="E8" s="10" cm="1">
        <f t="array" ref="E8">INDEX('2 过程管理表单'!$27:$27,24+(COLUMN(C1)-1)*3)</f>
        <v>117178.23</v>
      </c>
      <c r="F8" s="10" cm="1">
        <f t="array" ref="F8">INDEX('2 过程管理表单'!$27:$27,24+(COLUMN(D1)-1)*3)</f>
        <v>117178.23</v>
      </c>
      <c r="G8" s="10" cm="1">
        <f t="array" ref="G8">INDEX('2 过程管理表单'!$27:$27,24+(COLUMN(E1)-1)*3)</f>
        <v>117178.23</v>
      </c>
      <c r="H8" s="10" cm="1">
        <f t="array" ref="H8">INDEX('2 过程管理表单'!$27:$27,24+(COLUMN(F1)-1)*3)</f>
        <v>117178.23</v>
      </c>
      <c r="I8" s="10" cm="1">
        <f t="array" ref="I8">INDEX('2 过程管理表单'!$27:$27,24+(COLUMN(G1)-1)*3)</f>
        <v>117178.23</v>
      </c>
      <c r="J8" s="10" cm="1">
        <f t="array" ref="J8">INDEX('2 过程管理表单'!$27:$27,24+(COLUMN(H1)-1)*3)</f>
        <v>117178.23</v>
      </c>
      <c r="K8" s="10" cm="1">
        <f t="array" ref="K8">INDEX('2 过程管理表单'!$27:$27,24+(COLUMN(I1)-1)*3)</f>
        <v>117178.23</v>
      </c>
      <c r="L8" s="10" cm="1">
        <f t="array" ref="L8">INDEX('2 过程管理表单'!$27:$27,24+(COLUMN(J1)-1)*3)</f>
        <v>117178.23</v>
      </c>
      <c r="M8" s="10" cm="1">
        <f t="array" ref="M8">INDEX('2 过程管理表单'!$27:$27,24+(COLUMN(K1)-1)*3)</f>
        <v>117178.23</v>
      </c>
      <c r="N8" s="10" cm="1">
        <f t="array" ref="N8">INDEX('2 过程管理表单'!$27:$27,24+(COLUMN(L1)-1)*3)</f>
        <v>117178.23</v>
      </c>
    </row>
    <row r="9" spans="1:14">
      <c r="A9" t="s">
        <v>112</v>
      </c>
      <c r="B9" t="s">
        <v>8915</v>
      </c>
      <c r="C9" s="10">
        <f>C8</f>
        <v>120168.23</v>
      </c>
      <c r="D9" s="10">
        <f t="shared" ref="D9:N9" si="3">C9+D8</f>
        <v>237346.46</v>
      </c>
      <c r="E9" s="10">
        <f t="shared" si="3"/>
        <v>354524.69</v>
      </c>
      <c r="F9" s="10">
        <f t="shared" si="3"/>
        <v>471702.92</v>
      </c>
      <c r="G9" s="10">
        <f t="shared" si="3"/>
        <v>588881.15</v>
      </c>
      <c r="H9" s="10">
        <f t="shared" si="3"/>
        <v>706059.38</v>
      </c>
      <c r="I9" s="10">
        <f t="shared" si="3"/>
        <v>823237.61</v>
      </c>
      <c r="J9" s="10">
        <f t="shared" si="3"/>
        <v>940415.84</v>
      </c>
      <c r="K9" s="10">
        <f t="shared" si="3"/>
        <v>1057594.07</v>
      </c>
      <c r="L9" s="10">
        <f t="shared" si="3"/>
        <v>1174772.3</v>
      </c>
      <c r="M9" s="10">
        <f t="shared" si="3"/>
        <v>1291950.53</v>
      </c>
      <c r="N9" s="10">
        <f t="shared" si="3"/>
        <v>1409128.76</v>
      </c>
    </row>
    <row r="10" spans="1:14">
      <c r="A10" t="s">
        <v>115</v>
      </c>
      <c r="B10" t="s">
        <v>8912</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8913</v>
      </c>
      <c r="C11" s="10">
        <f>C10</f>
        <v>0</v>
      </c>
      <c r="D11" s="10">
        <f t="shared" ref="D11:N11" si="4">C11+D10</f>
        <v>0</v>
      </c>
      <c r="E11" s="10">
        <f t="shared" si="4"/>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8914</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8915</v>
      </c>
      <c r="C13" s="10">
        <f>C12</f>
        <v>0</v>
      </c>
      <c r="D13" s="10">
        <f t="shared" ref="D13:N13" si="5">C13+D12</f>
        <v>0</v>
      </c>
      <c r="E13" s="10">
        <f t="shared" si="5"/>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8912</v>
      </c>
      <c r="C14" s="10" cm="1">
        <f t="array" ref="C14">INDEX('2 过程管理表单'!$75:$75,26+(COLUMN(A9)-1)*3)</f>
        <v>0</v>
      </c>
      <c r="D14" s="10" cm="1">
        <f t="array" ref="D14">INDEX('2 过程管理表单'!$75:$75,26+(COLUMN(B9)-1)*3)</f>
        <v>0</v>
      </c>
      <c r="E14" s="10" cm="1">
        <f t="array" ref="E14">INDEX('2 过程管理表单'!$75:$75,26+(COLUMN(C9)-1)*3)</f>
        <v>0</v>
      </c>
      <c r="F14" s="10" cm="1">
        <f t="array" ref="F14">INDEX('2 过程管理表单'!$75:$75,26+(COLUMN(D9)-1)*3)</f>
        <v>0</v>
      </c>
      <c r="G14" s="10" cm="1">
        <f t="array" ref="G14">INDEX('2 过程管理表单'!$75:$75,26+(COLUMN(E9)-1)*3)</f>
        <v>0</v>
      </c>
      <c r="H14" s="10" cm="1">
        <f t="array" ref="H14">INDEX('2 过程管理表单'!$75:$75,26+(COLUMN(F9)-1)*3)</f>
        <v>0</v>
      </c>
      <c r="I14" s="10" cm="1">
        <f t="array" ref="I14">INDEX('2 过程管理表单'!$75:$75,26+(COLUMN(G9)-1)*3)</f>
        <v>0</v>
      </c>
      <c r="J14" s="10" cm="1">
        <f t="array" ref="J14">INDEX('2 过程管理表单'!$75:$75,26+(COLUMN(H9)-1)*3)</f>
        <v>0</v>
      </c>
      <c r="K14" s="10" cm="1">
        <f t="array" ref="K14">INDEX('2 过程管理表单'!$75:$75,26+(COLUMN(I9)-1)*3)</f>
        <v>0</v>
      </c>
      <c r="L14" s="10" cm="1">
        <f t="array" ref="L14">INDEX('2 过程管理表单'!$75:$75,26+(COLUMN(J9)-1)*3)</f>
        <v>0</v>
      </c>
      <c r="M14" s="10" cm="1">
        <f t="array" ref="M14">INDEX('2 过程管理表单'!$75:$75,26+(COLUMN(K9)-1)*3)</f>
        <v>0</v>
      </c>
      <c r="N14" s="10" cm="1">
        <f t="array" ref="N14">INDEX('2 过程管理表单'!$75:$75,26+(COLUMN(L9)-1)*3)</f>
        <v>0</v>
      </c>
    </row>
    <row r="15" spans="1:14">
      <c r="A15" t="s">
        <v>118</v>
      </c>
      <c r="B15" t="s">
        <v>8913</v>
      </c>
      <c r="C15" s="10">
        <f>C14</f>
        <v>0</v>
      </c>
      <c r="D15" s="10">
        <f t="shared" ref="D15:N15" si="6">C15+D14</f>
        <v>0</v>
      </c>
      <c r="E15" s="10">
        <f t="shared" si="6"/>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8914</v>
      </c>
      <c r="C16" s="10" cm="1">
        <f t="array" ref="C16">INDEX('2 过程管理表单'!$75:$75,24+(COLUMN(A9)-1)*3)</f>
        <v>94713.3</v>
      </c>
      <c r="D16" s="10" cm="1">
        <f t="array" ref="D16">INDEX('2 过程管理表单'!$75:$75,24+(COLUMN(B9)-1)*3)</f>
        <v>100528.754545455</v>
      </c>
      <c r="E16" s="10" cm="1">
        <f t="array" ref="E16">INDEX('2 过程管理表单'!$75:$75,24+(COLUMN(C9)-1)*3)</f>
        <v>100528.754545455</v>
      </c>
      <c r="F16" s="10" cm="1">
        <f t="array" ref="F16">INDEX('2 过程管理表单'!$75:$75,24+(COLUMN(D9)-1)*3)</f>
        <v>100528.754545455</v>
      </c>
      <c r="G16" s="10" cm="1">
        <f t="array" ref="G16">INDEX('2 过程管理表单'!$75:$75,24+(COLUMN(E9)-1)*3)</f>
        <v>100528.754545455</v>
      </c>
      <c r="H16" s="10" cm="1">
        <f t="array" ref="H16">INDEX('2 过程管理表单'!$75:$75,24+(COLUMN(F9)-1)*3)</f>
        <v>100528.754545455</v>
      </c>
      <c r="I16" s="10" cm="1">
        <f t="array" ref="I16">INDEX('2 过程管理表单'!$75:$75,24+(COLUMN(G9)-1)*3)</f>
        <v>100528.754545455</v>
      </c>
      <c r="J16" s="10" cm="1">
        <f t="array" ref="J16">INDEX('2 过程管理表单'!$75:$75,24+(COLUMN(H9)-1)*3)</f>
        <v>100528.754545455</v>
      </c>
      <c r="K16" s="10" cm="1">
        <f t="array" ref="K16">INDEX('2 过程管理表单'!$75:$75,24+(COLUMN(I9)-1)*3)</f>
        <v>100528.754545455</v>
      </c>
      <c r="L16" s="10" cm="1">
        <f t="array" ref="L16">INDEX('2 过程管理表单'!$75:$75,24+(COLUMN(J9)-1)*3)</f>
        <v>100528.754545455</v>
      </c>
      <c r="M16" s="10" cm="1">
        <f t="array" ref="M16">INDEX('2 过程管理表单'!$75:$75,24+(COLUMN(K9)-1)*3)</f>
        <v>100528.754545455</v>
      </c>
      <c r="N16" s="10" cm="1">
        <f t="array" ref="N16">INDEX('2 过程管理表单'!$75:$75,24+(COLUMN(L9)-1)*3)</f>
        <v>100528.754545455</v>
      </c>
    </row>
    <row r="17" spans="1:14">
      <c r="A17" t="s">
        <v>118</v>
      </c>
      <c r="B17" t="s">
        <v>8915</v>
      </c>
      <c r="C17" s="10">
        <f>C16</f>
        <v>94713.3</v>
      </c>
      <c r="D17" s="10">
        <f t="shared" ref="D17:N17" si="7">C17+D16</f>
        <v>195242.054545455</v>
      </c>
      <c r="E17" s="10">
        <f t="shared" si="7"/>
        <v>295770.809090909</v>
      </c>
      <c r="F17" s="10">
        <f t="shared" si="7"/>
        <v>396299.563636364</v>
      </c>
      <c r="G17" s="10">
        <f t="shared" si="7"/>
        <v>496828.318181818</v>
      </c>
      <c r="H17" s="10">
        <f t="shared" si="7"/>
        <v>597357.072727273</v>
      </c>
      <c r="I17" s="10">
        <f t="shared" si="7"/>
        <v>697885.827272727</v>
      </c>
      <c r="J17" s="10">
        <f t="shared" si="7"/>
        <v>798414.581818182</v>
      </c>
      <c r="K17" s="10">
        <f t="shared" si="7"/>
        <v>898943.336363636</v>
      </c>
      <c r="L17" s="10">
        <f t="shared" si="7"/>
        <v>999472.090909091</v>
      </c>
      <c r="M17" s="10">
        <f t="shared" si="7"/>
        <v>1100000.84545455</v>
      </c>
      <c r="N17" s="10">
        <f t="shared" si="7"/>
        <v>1200529.6</v>
      </c>
    </row>
    <row r="18" spans="1:14">
      <c r="A18" t="s">
        <v>121</v>
      </c>
      <c r="B18" t="s">
        <v>8912</v>
      </c>
      <c r="C18" s="10" cm="1">
        <f t="array" ref="C18">INDEX('2 过程管理表单'!$100:$100,26+(COLUMN(A9)-1)*3)</f>
        <v>0</v>
      </c>
      <c r="D18" s="10" cm="1">
        <f t="array" ref="D18">INDEX('2 过程管理表单'!$100:$100,26+(COLUMN(B9)-1)*3)</f>
        <v>0</v>
      </c>
      <c r="E18" s="10" cm="1">
        <f t="array" ref="E18">INDEX('2 过程管理表单'!$100:$100,26+(COLUMN(C9)-1)*3)</f>
        <v>0</v>
      </c>
      <c r="F18" s="10" cm="1">
        <f t="array" ref="F18">INDEX('2 过程管理表单'!$100:$100,26+(COLUMN(D9)-1)*3)</f>
        <v>0</v>
      </c>
      <c r="G18" s="10" cm="1">
        <f t="array" ref="G18">INDEX('2 过程管理表单'!$100:$100,26+(COLUMN(E9)-1)*3)</f>
        <v>0</v>
      </c>
      <c r="H18" s="10" cm="1">
        <f t="array" ref="H18">INDEX('2 过程管理表单'!$100:$100,26+(COLUMN(F9)-1)*3)</f>
        <v>0</v>
      </c>
      <c r="I18" s="10" cm="1">
        <f t="array" ref="I18">INDEX('2 过程管理表单'!$100:$100,26+(COLUMN(G9)-1)*3)</f>
        <v>0</v>
      </c>
      <c r="J18" s="10" cm="1">
        <f t="array" ref="J18">INDEX('2 过程管理表单'!$100:$100,26+(COLUMN(H9)-1)*3)</f>
        <v>0</v>
      </c>
      <c r="K18" s="10" cm="1">
        <f t="array" ref="K18">INDEX('2 过程管理表单'!$100:$100,26+(COLUMN(I9)-1)*3)</f>
        <v>0</v>
      </c>
      <c r="L18" s="10" cm="1">
        <f t="array" ref="L18">INDEX('2 过程管理表单'!$100:$100,26+(COLUMN(J9)-1)*3)</f>
        <v>0</v>
      </c>
      <c r="M18" s="10" cm="1">
        <f t="array" ref="M18">INDEX('2 过程管理表单'!$100:$100,26+(COLUMN(K9)-1)*3)</f>
        <v>0</v>
      </c>
      <c r="N18" s="10" cm="1">
        <f t="array" ref="N18">INDEX('2 过程管理表单'!$100:$100,26+(COLUMN(L9)-1)*3)</f>
        <v>0</v>
      </c>
    </row>
    <row r="19" spans="1:14">
      <c r="A19" t="s">
        <v>121</v>
      </c>
      <c r="B19" t="s">
        <v>8913</v>
      </c>
      <c r="C19" s="10">
        <f>C18</f>
        <v>0</v>
      </c>
      <c r="D19" s="10">
        <f t="shared" ref="D19:N19" si="8">C19+D18</f>
        <v>0</v>
      </c>
      <c r="E19" s="10">
        <f t="shared" si="8"/>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8914</v>
      </c>
      <c r="C20" s="10" cm="1">
        <f t="array" ref="C20">INDEX('2 过程管理表单'!$100:$100,24+(COLUMN(A13)-1)*3)</f>
        <v>189457.56</v>
      </c>
      <c r="D20" s="10" cm="1">
        <f t="array" ref="D20">INDEX('2 过程管理表单'!$100:$100,24+(COLUMN(B13)-1)*3)</f>
        <v>135841.56</v>
      </c>
      <c r="E20" s="10" cm="1">
        <f t="array" ref="E20">INDEX('2 过程管理表单'!$100:$100,24+(COLUMN(C13)-1)*3)</f>
        <v>135841.56</v>
      </c>
      <c r="F20" s="10" cm="1">
        <f t="array" ref="F20">INDEX('2 过程管理表单'!$100:$100,24+(COLUMN(D13)-1)*3)</f>
        <v>135841.56</v>
      </c>
      <c r="G20" s="10" cm="1">
        <f t="array" ref="G20">INDEX('2 过程管理表单'!$100:$100,24+(COLUMN(E13)-1)*3)</f>
        <v>135841.56</v>
      </c>
      <c r="H20" s="10" cm="1">
        <f t="array" ref="H20">INDEX('2 过程管理表单'!$100:$100,24+(COLUMN(F13)-1)*3)</f>
        <v>135841.56</v>
      </c>
      <c r="I20" s="10" cm="1">
        <f t="array" ref="I20">INDEX('2 过程管理表单'!$100:$100,24+(COLUMN(G13)-1)*3)</f>
        <v>135841.56</v>
      </c>
      <c r="J20" s="10" cm="1">
        <f t="array" ref="J20">INDEX('2 过程管理表单'!$100:$100,24+(COLUMN(H13)-1)*3)</f>
        <v>135841.56</v>
      </c>
      <c r="K20" s="10" cm="1">
        <f t="array" ref="K20">INDEX('2 过程管理表单'!$100:$100,24+(COLUMN(I13)-1)*3)</f>
        <v>135841.56</v>
      </c>
      <c r="L20" s="10" cm="1">
        <f t="array" ref="L20">INDEX('2 过程管理表单'!$100:$100,24+(COLUMN(J13)-1)*3)</f>
        <v>135841.56</v>
      </c>
      <c r="M20" s="10" cm="1">
        <f t="array" ref="M20">INDEX('2 过程管理表单'!$100:$100,24+(COLUMN(K13)-1)*3)</f>
        <v>135841.56</v>
      </c>
      <c r="N20" s="10" cm="1">
        <f t="array" ref="N20">INDEX('2 过程管理表单'!$100:$100,24+(COLUMN(L13)-1)*3)</f>
        <v>135841.56</v>
      </c>
    </row>
    <row r="21" spans="1:14">
      <c r="A21" t="s">
        <v>121</v>
      </c>
      <c r="B21" t="s">
        <v>8915</v>
      </c>
      <c r="C21" s="10">
        <f>C20</f>
        <v>189457.56</v>
      </c>
      <c r="D21" s="10">
        <f t="shared" ref="D21:N21" si="9">C21+D20</f>
        <v>325299.12</v>
      </c>
      <c r="E21" s="10">
        <f t="shared" si="9"/>
        <v>461140.68</v>
      </c>
      <c r="F21" s="10">
        <f t="shared" si="9"/>
        <v>596982.24</v>
      </c>
      <c r="G21" s="10">
        <f t="shared" si="9"/>
        <v>732823.8</v>
      </c>
      <c r="H21" s="10">
        <f t="shared" si="9"/>
        <v>868665.36</v>
      </c>
      <c r="I21" s="10">
        <f t="shared" si="9"/>
        <v>1004506.92</v>
      </c>
      <c r="J21" s="10">
        <f t="shared" si="9"/>
        <v>1140348.48</v>
      </c>
      <c r="K21" s="10">
        <f t="shared" si="9"/>
        <v>1276190.04</v>
      </c>
      <c r="L21" s="10">
        <f t="shared" si="9"/>
        <v>1412031.6</v>
      </c>
      <c r="M21" s="10">
        <f t="shared" si="9"/>
        <v>1547873.16</v>
      </c>
      <c r="N21" s="10">
        <f t="shared" si="9"/>
        <v>1683714.72</v>
      </c>
    </row>
    <row r="22" spans="1:14">
      <c r="A22" t="s">
        <v>124</v>
      </c>
      <c r="B22" t="s">
        <v>8912</v>
      </c>
      <c r="C22" s="10" cm="1">
        <f t="array" ref="C22">INDEX('2 过程管理表单'!$119:$119,26+(COLUMN(A13)-1)*3)</f>
        <v>0</v>
      </c>
      <c r="D22" s="10" cm="1">
        <f t="array" ref="D22">INDEX('2 过程管理表单'!$119:$119,26+(COLUMN(B13)-1)*3)</f>
        <v>0</v>
      </c>
      <c r="E22" s="10" cm="1">
        <f t="array" ref="E22">INDEX('2 过程管理表单'!$119:$119,26+(COLUMN(C13)-1)*3)</f>
        <v>0</v>
      </c>
      <c r="F22" s="10" cm="1">
        <f t="array" ref="F22">INDEX('2 过程管理表单'!$119:$119,26+(COLUMN(D13)-1)*3)</f>
        <v>0</v>
      </c>
      <c r="G22" s="10" cm="1">
        <f t="array" ref="G22">INDEX('2 过程管理表单'!$119:$119,26+(COLUMN(E13)-1)*3)</f>
        <v>0</v>
      </c>
      <c r="H22" s="10" cm="1">
        <f t="array" ref="H22">INDEX('2 过程管理表单'!$119:$119,26+(COLUMN(F13)-1)*3)</f>
        <v>0</v>
      </c>
      <c r="I22" s="10" cm="1">
        <f t="array" ref="I22">INDEX('2 过程管理表单'!$119:$119,26+(COLUMN(G13)-1)*3)</f>
        <v>0</v>
      </c>
      <c r="J22" s="10" cm="1">
        <f t="array" ref="J22">INDEX('2 过程管理表单'!$119:$119,26+(COLUMN(H13)-1)*3)</f>
        <v>0</v>
      </c>
      <c r="K22" s="10" cm="1">
        <f t="array" ref="K22">INDEX('2 过程管理表单'!$119:$119,26+(COLUMN(I13)-1)*3)</f>
        <v>0</v>
      </c>
      <c r="L22" s="10" cm="1">
        <f t="array" ref="L22">INDEX('2 过程管理表单'!$119:$119,26+(COLUMN(J13)-1)*3)</f>
        <v>0</v>
      </c>
      <c r="M22" s="10" cm="1">
        <f t="array" ref="M22">INDEX('2 过程管理表单'!$119:$119,26+(COLUMN(K13)-1)*3)</f>
        <v>0</v>
      </c>
      <c r="N22" s="10" cm="1">
        <f t="array" ref="N22">INDEX('2 过程管理表单'!$119:$119,26+(COLUMN(L13)-1)*3)</f>
        <v>0</v>
      </c>
    </row>
    <row r="23" spans="1:14">
      <c r="A23" t="s">
        <v>124</v>
      </c>
      <c r="B23" t="s">
        <v>8913</v>
      </c>
      <c r="C23" s="10">
        <f>C22</f>
        <v>0</v>
      </c>
      <c r="D23" s="10">
        <f t="shared" ref="D23:N23" si="10">C23+D22</f>
        <v>0</v>
      </c>
      <c r="E23" s="10">
        <f t="shared" si="10"/>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8914</v>
      </c>
      <c r="C24" s="10" cm="1">
        <f t="array" ref="C24">INDEX('2 过程管理表单'!$119:$119,24+(COLUMN(A17)-1)*3)</f>
        <v>38970.96</v>
      </c>
      <c r="D24" s="10" cm="1">
        <f t="array" ref="D24">INDEX('2 过程管理表单'!$119:$119,24+(COLUMN(B17)-1)*3)</f>
        <v>37360.96</v>
      </c>
      <c r="E24" s="10" cm="1">
        <f t="array" ref="E24">INDEX('2 过程管理表单'!$119:$119,24+(COLUMN(C17)-1)*3)</f>
        <v>37360.96</v>
      </c>
      <c r="F24" s="10" cm="1">
        <f t="array" ref="F24">INDEX('2 过程管理表单'!$119:$119,24+(COLUMN(D17)-1)*3)</f>
        <v>37360.96</v>
      </c>
      <c r="G24" s="10" cm="1">
        <f t="array" ref="G24">INDEX('2 过程管理表单'!$119:$119,24+(COLUMN(E17)-1)*3)</f>
        <v>37360.96</v>
      </c>
      <c r="H24" s="10" cm="1">
        <f t="array" ref="H24">INDEX('2 过程管理表单'!$119:$119,24+(COLUMN(F17)-1)*3)</f>
        <v>37360.96</v>
      </c>
      <c r="I24" s="10" cm="1">
        <f t="array" ref="I24">INDEX('2 过程管理表单'!$119:$119,24+(COLUMN(G17)-1)*3)</f>
        <v>37360.96</v>
      </c>
      <c r="J24" s="10" cm="1">
        <f t="array" ref="J24">INDEX('2 过程管理表单'!$119:$119,24+(COLUMN(H17)-1)*3)</f>
        <v>37360.96</v>
      </c>
      <c r="K24" s="10" cm="1">
        <f t="array" ref="K24">INDEX('2 过程管理表单'!$119:$119,24+(COLUMN(I17)-1)*3)</f>
        <v>37360.96</v>
      </c>
      <c r="L24" s="10" cm="1">
        <f t="array" ref="L24">INDEX('2 过程管理表单'!$119:$119,24+(COLUMN(J17)-1)*3)</f>
        <v>37360.96</v>
      </c>
      <c r="M24" s="10" cm="1">
        <f t="array" ref="M24">INDEX('2 过程管理表单'!$119:$119,24+(COLUMN(K17)-1)*3)</f>
        <v>37360.96</v>
      </c>
      <c r="N24" s="10" cm="1">
        <f t="array" ref="N24">INDEX('2 过程管理表单'!$119:$119,24+(COLUMN(L17)-1)*3)</f>
        <v>37360.96</v>
      </c>
    </row>
    <row r="25" spans="1:14">
      <c r="A25" t="s">
        <v>124</v>
      </c>
      <c r="B25" t="s">
        <v>8915</v>
      </c>
      <c r="C25" s="10">
        <f>C24</f>
        <v>38970.96</v>
      </c>
      <c r="D25" s="10">
        <f t="shared" ref="D25:N25" si="11">C25+D24</f>
        <v>76331.92</v>
      </c>
      <c r="E25" s="10">
        <f t="shared" si="11"/>
        <v>113692.88</v>
      </c>
      <c r="F25" s="10">
        <f t="shared" si="11"/>
        <v>151053.84</v>
      </c>
      <c r="G25" s="10">
        <f t="shared" si="11"/>
        <v>188414.8</v>
      </c>
      <c r="H25" s="10">
        <f t="shared" si="11"/>
        <v>225775.76</v>
      </c>
      <c r="I25" s="10">
        <f t="shared" si="11"/>
        <v>263136.72</v>
      </c>
      <c r="J25" s="10">
        <f t="shared" si="11"/>
        <v>300497.68</v>
      </c>
      <c r="K25" s="10">
        <f t="shared" si="11"/>
        <v>337858.64</v>
      </c>
      <c r="L25" s="10">
        <f t="shared" si="11"/>
        <v>375219.6</v>
      </c>
      <c r="M25" s="10">
        <f t="shared" si="11"/>
        <v>412580.56</v>
      </c>
      <c r="N25" s="10">
        <f t="shared" si="11"/>
        <v>449941.52</v>
      </c>
    </row>
    <row r="26" spans="1:14">
      <c r="A26" t="s">
        <v>127</v>
      </c>
      <c r="B26" t="s">
        <v>8912</v>
      </c>
      <c r="C26" s="10" cm="1">
        <f t="array" ref="C26">INDEX('2 过程管理表单'!$147:$147,26+(COLUMN(A17)-1)*3)</f>
        <v>0</v>
      </c>
      <c r="D26" s="10" cm="1">
        <f t="array" ref="D26">INDEX('2 过程管理表单'!$147:$147,26+(COLUMN(B17)-1)*3)</f>
        <v>0</v>
      </c>
      <c r="E26" s="10" cm="1">
        <f t="array" ref="E26">INDEX('2 过程管理表单'!$147:$147,26+(COLUMN(C17)-1)*3)</f>
        <v>0</v>
      </c>
      <c r="F26" s="10" cm="1">
        <f t="array" ref="F26">INDEX('2 过程管理表单'!$147:$147,26+(COLUMN(D17)-1)*3)</f>
        <v>0</v>
      </c>
      <c r="G26" s="10" cm="1">
        <f t="array" ref="G26">INDEX('2 过程管理表单'!$147:$147,26+(COLUMN(E17)-1)*3)</f>
        <v>0</v>
      </c>
      <c r="H26" s="10" cm="1">
        <f t="array" ref="H26">INDEX('2 过程管理表单'!$147:$147,26+(COLUMN(F17)-1)*3)</f>
        <v>0</v>
      </c>
      <c r="I26" s="10" cm="1">
        <f t="array" ref="I26">INDEX('2 过程管理表单'!$147:$147,26+(COLUMN(G17)-1)*3)</f>
        <v>0</v>
      </c>
      <c r="J26" s="10" cm="1">
        <f t="array" ref="J26">INDEX('2 过程管理表单'!$147:$147,26+(COLUMN(H17)-1)*3)</f>
        <v>0</v>
      </c>
      <c r="K26" s="10" cm="1">
        <f t="array" ref="K26">INDEX('2 过程管理表单'!$147:$147,26+(COLUMN(I17)-1)*3)</f>
        <v>0</v>
      </c>
      <c r="L26" s="10" cm="1">
        <f t="array" ref="L26">INDEX('2 过程管理表单'!$147:$147,26+(COLUMN(J17)-1)*3)</f>
        <v>0</v>
      </c>
      <c r="M26" s="10" cm="1">
        <f t="array" ref="M26">INDEX('2 过程管理表单'!$147:$147,26+(COLUMN(K17)-1)*3)</f>
        <v>0</v>
      </c>
      <c r="N26" s="10" cm="1">
        <f t="array" ref="N26">INDEX('2 过程管理表单'!$147:$147,26+(COLUMN(L17)-1)*3)</f>
        <v>0</v>
      </c>
    </row>
    <row r="27" spans="1:14">
      <c r="A27" t="s">
        <v>127</v>
      </c>
      <c r="B27" t="s">
        <v>8913</v>
      </c>
      <c r="C27" s="10">
        <f>C26</f>
        <v>0</v>
      </c>
      <c r="D27" s="10">
        <f t="shared" ref="D27:N27" si="12">C27+D26</f>
        <v>0</v>
      </c>
      <c r="E27" s="10">
        <f t="shared" si="12"/>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8914</v>
      </c>
      <c r="C28" s="10" cm="1">
        <f t="array" ref="C28">INDEX('2 过程管理表单'!$147:$147,24+(COLUMN(A21)-1)*3)</f>
        <v>0</v>
      </c>
      <c r="D28" s="10" cm="1">
        <f t="array" ref="D28">INDEX('2 过程管理表单'!$147:$147,24+(COLUMN(B21)-1)*3)</f>
        <v>0</v>
      </c>
      <c r="E28" s="10" cm="1">
        <f t="array" ref="E28">INDEX('2 过程管理表单'!$147:$147,24+(COLUMN(C21)-1)*3)</f>
        <v>0</v>
      </c>
      <c r="F28" s="10" cm="1">
        <f t="array" ref="F28">INDEX('2 过程管理表单'!$147:$147,24+(COLUMN(D21)-1)*3)</f>
        <v>0</v>
      </c>
      <c r="G28" s="10" cm="1">
        <f t="array" ref="G28">INDEX('2 过程管理表单'!$147:$147,24+(COLUMN(E21)-1)*3)</f>
        <v>0</v>
      </c>
      <c r="H28" s="10" cm="1">
        <f t="array" ref="H28">INDEX('2 过程管理表单'!$147:$147,24+(COLUMN(F21)-1)*3)</f>
        <v>0</v>
      </c>
      <c r="I28" s="10" cm="1">
        <f t="array" ref="I28">INDEX('2 过程管理表单'!$147:$147,24+(COLUMN(G21)-1)*3)</f>
        <v>0</v>
      </c>
      <c r="J28" s="10" cm="1">
        <f t="array" ref="J28">INDEX('2 过程管理表单'!$147:$147,24+(COLUMN(H21)-1)*3)</f>
        <v>0</v>
      </c>
      <c r="K28" s="10" cm="1">
        <f t="array" ref="K28">INDEX('2 过程管理表单'!$147:$147,24+(COLUMN(I21)-1)*3)</f>
        <v>0</v>
      </c>
      <c r="L28" s="10" cm="1">
        <f t="array" ref="L28">INDEX('2 过程管理表单'!$147:$147,24+(COLUMN(J21)-1)*3)</f>
        <v>0</v>
      </c>
      <c r="M28" s="10" cm="1">
        <f t="array" ref="M28">INDEX('2 过程管理表单'!$147:$147,24+(COLUMN(K21)-1)*3)</f>
        <v>0</v>
      </c>
      <c r="N28" s="10" cm="1">
        <f t="array" ref="N28">INDEX('2 过程管理表单'!$147:$147,24+(COLUMN(L21)-1)*3)</f>
        <v>0</v>
      </c>
    </row>
    <row r="29" spans="1:14">
      <c r="A29" t="s">
        <v>127</v>
      </c>
      <c r="B29" t="s">
        <v>8915</v>
      </c>
      <c r="C29" s="10">
        <f>C28</f>
        <v>0</v>
      </c>
      <c r="D29" s="10">
        <f t="shared" ref="D29:N29" si="13">C29+D28</f>
        <v>0</v>
      </c>
      <c r="E29" s="10">
        <f t="shared" si="13"/>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8912</v>
      </c>
      <c r="C30" s="10" cm="1">
        <f t="array" ref="C30">INDEX('2 过程管理表单'!$166:$166,26+(COLUMN(A21)-1)*3)</f>
        <v>0</v>
      </c>
      <c r="D30" s="10" cm="1">
        <f t="array" ref="D30">INDEX('2 过程管理表单'!$166:$166,26+(COLUMN(B21)-1)*3)</f>
        <v>0</v>
      </c>
      <c r="E30" s="10" cm="1">
        <f t="array" ref="E30">INDEX('2 过程管理表单'!$166:$166,26+(COLUMN(C21)-1)*3)</f>
        <v>0</v>
      </c>
      <c r="F30" s="10" cm="1">
        <f t="array" ref="F30">INDEX('2 过程管理表单'!$166:$166,26+(COLUMN(D21)-1)*3)</f>
        <v>0</v>
      </c>
      <c r="G30" s="10" cm="1">
        <f t="array" ref="G30">INDEX('2 过程管理表单'!$166:$166,26+(COLUMN(E21)-1)*3)</f>
        <v>0</v>
      </c>
      <c r="H30" s="10" cm="1">
        <f t="array" ref="H30">INDEX('2 过程管理表单'!$166:$166,26+(COLUMN(F21)-1)*3)</f>
        <v>0</v>
      </c>
      <c r="I30" s="10" cm="1">
        <f t="array" ref="I30">INDEX('2 过程管理表单'!$166:$166,26+(COLUMN(G21)-1)*3)</f>
        <v>0</v>
      </c>
      <c r="J30" s="10" cm="1">
        <f t="array" ref="J30">INDEX('2 过程管理表单'!$166:$166,26+(COLUMN(H21)-1)*3)</f>
        <v>0</v>
      </c>
      <c r="K30" s="10" cm="1">
        <f t="array" ref="K30">INDEX('2 过程管理表单'!$166:$166,26+(COLUMN(I21)-1)*3)</f>
        <v>0</v>
      </c>
      <c r="L30" s="10" cm="1">
        <f t="array" ref="L30">INDEX('2 过程管理表单'!$166:$166,26+(COLUMN(J21)-1)*3)</f>
        <v>0</v>
      </c>
      <c r="M30" s="10" cm="1">
        <f t="array" ref="M30">INDEX('2 过程管理表单'!$166:$166,26+(COLUMN(K21)-1)*3)</f>
        <v>0</v>
      </c>
      <c r="N30" s="10" cm="1">
        <f t="array" ref="N30">INDEX('2 过程管理表单'!$166:$166,26+(COLUMN(L21)-1)*3)</f>
        <v>0</v>
      </c>
    </row>
    <row r="31" spans="1:14">
      <c r="A31" t="s">
        <v>130</v>
      </c>
      <c r="B31" t="s">
        <v>8913</v>
      </c>
      <c r="C31" s="10">
        <f>C30</f>
        <v>0</v>
      </c>
      <c r="D31" s="10">
        <f t="shared" ref="D31:N31" si="14">C31+D30</f>
        <v>0</v>
      </c>
      <c r="E31" s="10">
        <f t="shared" si="14"/>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8914</v>
      </c>
      <c r="C32" s="10" cm="1">
        <f t="array" ref="C32">INDEX('2 过程管理表单'!$166:$166,24+(COLUMN(A25)-1)*3)</f>
        <v>64995.85</v>
      </c>
      <c r="D32" s="10" cm="1">
        <f t="array" ref="D32">INDEX('2 过程管理表单'!$166:$166,24+(COLUMN(B25)-1)*3)</f>
        <v>63845.85</v>
      </c>
      <c r="E32" s="10" cm="1">
        <f t="array" ref="E32">INDEX('2 过程管理表单'!$166:$166,24+(COLUMN(C25)-1)*3)</f>
        <v>63845.85</v>
      </c>
      <c r="F32" s="10" cm="1">
        <f t="array" ref="F32">INDEX('2 过程管理表单'!$166:$166,24+(COLUMN(D25)-1)*3)</f>
        <v>63845.85</v>
      </c>
      <c r="G32" s="10" cm="1">
        <f t="array" ref="G32">INDEX('2 过程管理表单'!$166:$166,24+(COLUMN(E25)-1)*3)</f>
        <v>63845.85</v>
      </c>
      <c r="H32" s="10" cm="1">
        <f t="array" ref="H32">INDEX('2 过程管理表单'!$166:$166,24+(COLUMN(F25)-1)*3)</f>
        <v>63845.85</v>
      </c>
      <c r="I32" s="10" cm="1">
        <f t="array" ref="I32">INDEX('2 过程管理表单'!$166:$166,24+(COLUMN(G25)-1)*3)</f>
        <v>63845.85</v>
      </c>
      <c r="J32" s="10" cm="1">
        <f t="array" ref="J32">INDEX('2 过程管理表单'!$166:$166,24+(COLUMN(H25)-1)*3)</f>
        <v>63845.85</v>
      </c>
      <c r="K32" s="10" cm="1">
        <f t="array" ref="K32">INDEX('2 过程管理表单'!$166:$166,24+(COLUMN(I25)-1)*3)</f>
        <v>63845.85</v>
      </c>
      <c r="L32" s="10" cm="1">
        <f t="array" ref="L32">INDEX('2 过程管理表单'!$166:$166,24+(COLUMN(J25)-1)*3)</f>
        <v>63845.85</v>
      </c>
      <c r="M32" s="10" cm="1">
        <f t="array" ref="M32">INDEX('2 过程管理表单'!$166:$166,24+(COLUMN(K25)-1)*3)</f>
        <v>63845.85</v>
      </c>
      <c r="N32" s="10" cm="1">
        <f t="array" ref="N32">INDEX('2 过程管理表单'!$166:$166,24+(COLUMN(L25)-1)*3)</f>
        <v>63845.85</v>
      </c>
    </row>
    <row r="33" spans="1:14">
      <c r="A33" t="s">
        <v>130</v>
      </c>
      <c r="B33" t="s">
        <v>8915</v>
      </c>
      <c r="C33" s="10">
        <f>C32</f>
        <v>64995.85</v>
      </c>
      <c r="D33" s="10">
        <f t="shared" ref="D33:N33" si="15">C33+D32</f>
        <v>128841.7</v>
      </c>
      <c r="E33" s="10">
        <f t="shared" si="15"/>
        <v>192687.55</v>
      </c>
      <c r="F33" s="10">
        <f t="shared" si="15"/>
        <v>256533.4</v>
      </c>
      <c r="G33" s="10">
        <f t="shared" si="15"/>
        <v>320379.25</v>
      </c>
      <c r="H33" s="10">
        <f t="shared" si="15"/>
        <v>384225.1</v>
      </c>
      <c r="I33" s="10">
        <f t="shared" si="15"/>
        <v>448070.95</v>
      </c>
      <c r="J33" s="10">
        <f t="shared" si="15"/>
        <v>511916.8</v>
      </c>
      <c r="K33" s="10">
        <f t="shared" si="15"/>
        <v>575762.65</v>
      </c>
      <c r="L33" s="10">
        <f t="shared" si="15"/>
        <v>639608.5</v>
      </c>
      <c r="M33" s="10">
        <f t="shared" si="15"/>
        <v>703454.35</v>
      </c>
      <c r="N33" s="10">
        <f t="shared" si="15"/>
        <v>767300.2</v>
      </c>
    </row>
    <row r="34" spans="2:14">
      <c r="B34" t="s">
        <v>8926</v>
      </c>
      <c r="C34" s="11">
        <f t="shared" ref="C34:N34" si="16">C6+C10+C14+C18+C22+C26+C30+C2</f>
        <v>533007.19</v>
      </c>
      <c r="D34" s="11">
        <f t="shared" si="16"/>
        <v>684494.9</v>
      </c>
      <c r="E34" s="11">
        <f t="shared" si="16"/>
        <v>580831.8</v>
      </c>
      <c r="F34" s="11">
        <f t="shared" si="16"/>
        <v>624530.03</v>
      </c>
      <c r="G34" s="11">
        <f t="shared" si="16"/>
        <v>530346.36</v>
      </c>
      <c r="H34" s="11">
        <f t="shared" si="16"/>
        <v>709981.66</v>
      </c>
      <c r="I34" s="11">
        <f t="shared" si="16"/>
        <v>666315.74</v>
      </c>
      <c r="J34" s="11">
        <f t="shared" si="16"/>
        <v>0</v>
      </c>
      <c r="K34" s="11">
        <f t="shared" si="16"/>
        <v>0</v>
      </c>
      <c r="L34" s="11">
        <f t="shared" si="16"/>
        <v>0</v>
      </c>
      <c r="M34" s="11">
        <f t="shared" si="16"/>
        <v>0</v>
      </c>
      <c r="N34" s="11">
        <f t="shared" si="16"/>
        <v>0</v>
      </c>
    </row>
    <row r="35" spans="2:14">
      <c r="B35" t="s">
        <v>8927</v>
      </c>
      <c r="C35" s="10">
        <f>C34</f>
        <v>533007.19</v>
      </c>
      <c r="D35" s="10">
        <f t="shared" ref="D35:N35" si="17">C35+D34</f>
        <v>1217502.09</v>
      </c>
      <c r="E35" s="10">
        <f t="shared" si="17"/>
        <v>1798333.89</v>
      </c>
      <c r="F35" s="10">
        <f t="shared" si="17"/>
        <v>2422863.92</v>
      </c>
      <c r="G35" s="10">
        <f t="shared" si="17"/>
        <v>2953210.28</v>
      </c>
      <c r="H35" s="10">
        <f t="shared" si="17"/>
        <v>3663191.94</v>
      </c>
      <c r="I35" s="10">
        <f t="shared" si="17"/>
        <v>4329507.68</v>
      </c>
      <c r="J35" s="10">
        <f t="shared" si="17"/>
        <v>4329507.68</v>
      </c>
      <c r="K35" s="10">
        <f t="shared" si="17"/>
        <v>4329507.68</v>
      </c>
      <c r="L35" s="10">
        <f t="shared" si="17"/>
        <v>4329507.68</v>
      </c>
      <c r="M35" s="10">
        <f t="shared" si="17"/>
        <v>4329507.68</v>
      </c>
      <c r="N35" s="10">
        <f t="shared" si="17"/>
        <v>4329507.68</v>
      </c>
    </row>
    <row r="36" spans="2:14">
      <c r="B36" t="s">
        <v>8928</v>
      </c>
      <c r="C36" s="11">
        <f t="shared" ref="C36:N36" si="18">C4+C8+C12+C16+C20+C24+C28+C32</f>
        <v>706095.069230769</v>
      </c>
      <c r="D36" s="11">
        <f t="shared" si="18"/>
        <v>592756.104545455</v>
      </c>
      <c r="E36" s="11">
        <f t="shared" si="18"/>
        <v>592756.104545455</v>
      </c>
      <c r="F36" s="11">
        <f t="shared" si="18"/>
        <v>592756.104545455</v>
      </c>
      <c r="G36" s="11">
        <f t="shared" si="18"/>
        <v>592756.104545455</v>
      </c>
      <c r="H36" s="11">
        <f t="shared" si="18"/>
        <v>592756.104545455</v>
      </c>
      <c r="I36" s="11">
        <f t="shared" si="18"/>
        <v>592756.104545455</v>
      </c>
      <c r="J36" s="11">
        <f t="shared" si="18"/>
        <v>592756.104545455</v>
      </c>
      <c r="K36" s="11">
        <f t="shared" si="18"/>
        <v>592756.104545455</v>
      </c>
      <c r="L36" s="11">
        <f t="shared" si="18"/>
        <v>592756.104545455</v>
      </c>
      <c r="M36" s="11">
        <f t="shared" si="18"/>
        <v>592756.104545455</v>
      </c>
      <c r="N36" s="11">
        <f t="shared" si="18"/>
        <v>592756.104545455</v>
      </c>
    </row>
    <row r="37" spans="2:14">
      <c r="B37" t="s">
        <v>8929</v>
      </c>
      <c r="C37" s="10">
        <f>C36</f>
        <v>706095.069230769</v>
      </c>
      <c r="D37" s="10">
        <f t="shared" ref="D37:N37" si="19">C37+D36</f>
        <v>1298851.17377622</v>
      </c>
      <c r="E37" s="10">
        <f t="shared" si="19"/>
        <v>1891607.27832168</v>
      </c>
      <c r="F37" s="10">
        <f t="shared" si="19"/>
        <v>2484363.38286713</v>
      </c>
      <c r="G37" s="10">
        <f t="shared" si="19"/>
        <v>3077119.48741259</v>
      </c>
      <c r="H37" s="10">
        <f t="shared" si="19"/>
        <v>3669875.59195804</v>
      </c>
      <c r="I37" s="10">
        <f t="shared" si="19"/>
        <v>4262631.6965035</v>
      </c>
      <c r="J37" s="10">
        <f t="shared" si="19"/>
        <v>4855387.80104895</v>
      </c>
      <c r="K37" s="10">
        <f t="shared" si="19"/>
        <v>5448143.90559441</v>
      </c>
      <c r="L37" s="10">
        <f t="shared" si="19"/>
        <v>6040900.01013986</v>
      </c>
      <c r="M37" s="10">
        <f t="shared" si="19"/>
        <v>6633656.11468532</v>
      </c>
      <c r="N37" s="10">
        <f t="shared" si="19"/>
        <v>7226412.21923077</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4"/>
  <cols>
    <col min="1" max="1" width="10.3727272727273" customWidth="1"/>
    <col min="2" max="2" width="15" customWidth="1"/>
    <col min="3" max="14" width="12.6272727272727"/>
  </cols>
  <sheetData>
    <row r="1" spans="1:14">
      <c r="A1" t="s">
        <v>8930</v>
      </c>
      <c r="C1" t="s">
        <v>760</v>
      </c>
      <c r="D1" t="s">
        <v>761</v>
      </c>
      <c r="E1" t="s">
        <v>762</v>
      </c>
      <c r="F1" t="s">
        <v>763</v>
      </c>
      <c r="G1" t="s">
        <v>764</v>
      </c>
      <c r="H1" t="s">
        <v>765</v>
      </c>
      <c r="I1" t="s">
        <v>766</v>
      </c>
      <c r="J1" t="s">
        <v>767</v>
      </c>
      <c r="K1" t="s">
        <v>768</v>
      </c>
      <c r="L1" t="s">
        <v>769</v>
      </c>
      <c r="M1" t="s">
        <v>770</v>
      </c>
      <c r="N1" t="s">
        <v>771</v>
      </c>
    </row>
    <row r="2" spans="1:14">
      <c r="A2" t="s">
        <v>18</v>
      </c>
      <c r="B2" t="s">
        <v>8912</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1209.67741935484</v>
      </c>
      <c r="G2" cm="1">
        <f t="array" ref="G2">INDEX('2 过程管理表单'!$20:$20,26+(COLUMN(E1)-1)*3)</f>
        <v>12500</v>
      </c>
      <c r="H2" cm="1">
        <f t="array" ref="H2">INDEX('2 过程管理表单'!$20:$20,26+(COLUMN(F1)-1)*3)</f>
        <v>12096.7741935484</v>
      </c>
      <c r="I2" cm="1">
        <f t="array" ref="I2">INDEX('2 过程管理表单'!$20:$20,26+(COLUMN(G1)-1)*3)</f>
        <v>12500</v>
      </c>
      <c r="J2" cm="1">
        <f t="array" ref="J2">INDEX('2 过程管理表单'!$20:$20,26+(COLUMN(H1)-1)*3)</f>
        <v>12500</v>
      </c>
      <c r="K2" cm="1">
        <f t="array" ref="K2">INDEX('2 过程管理表单'!$20:$20,26+(COLUMN(I1)-1)*3)</f>
        <v>12096.7741935484</v>
      </c>
      <c r="L2" cm="1">
        <f t="array" ref="L2">INDEX('2 过程管理表单'!$20:$20,26+(COLUMN(J1)-1)*3)</f>
        <v>12500</v>
      </c>
      <c r="M2" cm="1">
        <f t="array" ref="M2">INDEX('2 过程管理表单'!$20:$20,26+(COLUMN(K1)-1)*3)</f>
        <v>12096.7741935484</v>
      </c>
      <c r="N2" cm="1">
        <f t="array" ref="N2">INDEX('2 过程管理表单'!$20:$20,26+(COLUMN(L1)-1)*3)</f>
        <v>12500</v>
      </c>
    </row>
    <row r="3" spans="1:14">
      <c r="A3" t="s">
        <v>18</v>
      </c>
      <c r="B3" t="s">
        <v>8913</v>
      </c>
      <c r="C3">
        <f>C2</f>
        <v>0</v>
      </c>
      <c r="D3">
        <f t="shared" ref="D3:N3" si="0">C3+D2</f>
        <v>0</v>
      </c>
      <c r="E3">
        <f t="shared" si="0"/>
        <v>0</v>
      </c>
      <c r="F3">
        <f t="shared" si="0"/>
        <v>1209.67741935484</v>
      </c>
      <c r="G3">
        <f t="shared" si="0"/>
        <v>13709.6774193548</v>
      </c>
      <c r="H3">
        <f t="shared" si="0"/>
        <v>25806.4516129032</v>
      </c>
      <c r="I3">
        <f t="shared" si="0"/>
        <v>38306.4516129032</v>
      </c>
      <c r="J3">
        <f t="shared" si="0"/>
        <v>50806.4516129032</v>
      </c>
      <c r="K3">
        <f t="shared" si="0"/>
        <v>62903.2258064516</v>
      </c>
      <c r="L3">
        <f t="shared" si="0"/>
        <v>75403.2258064516</v>
      </c>
      <c r="M3">
        <f t="shared" si="0"/>
        <v>87500</v>
      </c>
      <c r="N3">
        <f t="shared" si="0"/>
        <v>100000</v>
      </c>
    </row>
    <row r="4" spans="1:14">
      <c r="A4" t="s">
        <v>18</v>
      </c>
      <c r="B4" t="s">
        <v>8914</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8915</v>
      </c>
      <c r="C5">
        <f>C4</f>
        <v>0</v>
      </c>
      <c r="D5">
        <f t="shared" ref="D5:N5" si="1">C5+D4</f>
        <v>0</v>
      </c>
      <c r="E5">
        <f t="shared" si="1"/>
        <v>0</v>
      </c>
      <c r="F5">
        <f t="shared" si="1"/>
        <v>0</v>
      </c>
      <c r="G5">
        <f t="shared" si="1"/>
        <v>0</v>
      </c>
      <c r="H5">
        <f t="shared" si="1"/>
        <v>0</v>
      </c>
      <c r="I5">
        <f t="shared" si="1"/>
        <v>0</v>
      </c>
      <c r="J5">
        <f t="shared" si="1"/>
        <v>0</v>
      </c>
      <c r="K5">
        <f t="shared" si="1"/>
        <v>0</v>
      </c>
      <c r="L5">
        <f t="shared" si="1"/>
        <v>0</v>
      </c>
      <c r="M5">
        <f t="shared" si="1"/>
        <v>0</v>
      </c>
      <c r="N5">
        <f t="shared" si="1"/>
        <v>0</v>
      </c>
    </row>
    <row r="6" spans="1:14">
      <c r="A6" t="s">
        <v>865</v>
      </c>
      <c r="B6" t="s">
        <v>8912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865</v>
      </c>
      <c r="B7" t="s">
        <v>8913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865</v>
      </c>
      <c r="B8" t="s">
        <v>8914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865</v>
      </c>
      <c r="B9" t="s">
        <v>8915</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8912</v>
      </c>
      <c r="C10" cm="1">
        <f t="array" ref="C10">INDEX('2 过程管理表单'!$58:$58,26+(COLUMN(A1)-1)*3)</f>
        <v>154125.622133271</v>
      </c>
      <c r="D10" cm="1">
        <f t="array" ref="D10">INDEX('2 过程管理表单'!$58:$58,26+(COLUMN(B1)-1)*3)</f>
        <v>127328.36815974</v>
      </c>
      <c r="E10" cm="1">
        <f t="array" ref="E10">INDEX('2 过程管理表单'!$58:$58,26+(COLUMN(C1)-1)*3)</f>
        <v>62274.4153288671</v>
      </c>
      <c r="F10" cm="1">
        <f t="array" ref="F10">INDEX('2 过程管理表单'!$58:$58,26+(COLUMN(D1)-1)*3)</f>
        <v>61830.1284111589</v>
      </c>
      <c r="G10" cm="1">
        <f t="array" ref="G10">INDEX('2 过程管理表单'!$58:$58,26+(COLUMN(E1)-1)*3)</f>
        <v>3217.88173262674</v>
      </c>
      <c r="H10" cm="1">
        <f t="array" ref="H10">INDEX('2 过程管理表单'!$58:$58,26+(COLUMN(F1)-1)*3)</f>
        <v>4979.11738930702</v>
      </c>
      <c r="I10" cm="1">
        <f t="array" ref="I10">INDEX('2 过程管理表单'!$58:$58,26+(COLUMN(G1)-1)*3)</f>
        <v>5145.08796895059</v>
      </c>
      <c r="J10" cm="1">
        <f t="array" ref="J10">INDEX('2 过程管理表单'!$58:$58,26+(COLUMN(H1)-1)*3)</f>
        <v>11232.578716697</v>
      </c>
      <c r="K10" cm="1">
        <f t="array" ref="K10">INDEX('2 过程管理表单'!$58:$58,26+(COLUMN(I1)-1)*3)</f>
        <v>10870.2374677713</v>
      </c>
      <c r="L10" cm="1">
        <f t="array" ref="L10">INDEX('2 过程管理表单'!$58:$58,26+(COLUMN(J1)-1)*3)</f>
        <v>11232.578716697</v>
      </c>
      <c r="M10" cm="1">
        <f t="array" ref="M10">INDEX('2 过程管理表单'!$58:$58,26+(COLUMN(K1)-1)*3)</f>
        <v>10870.2374677713</v>
      </c>
      <c r="N10" cm="1">
        <f t="array" ref="N10">INDEX('2 过程管理表单'!$58:$58,26+(COLUMN(L1)-1)*3)</f>
        <v>11232.578716697</v>
      </c>
    </row>
    <row r="11" spans="1:14">
      <c r="A11" t="s">
        <v>14</v>
      </c>
      <c r="B11" t="s">
        <v>8913</v>
      </c>
      <c r="C11">
        <f>C10</f>
        <v>154125.622133271</v>
      </c>
      <c r="D11">
        <f t="shared" ref="D11:N11" si="4">C11+D10</f>
        <v>281453.990293011</v>
      </c>
      <c r="E11">
        <f t="shared" si="4"/>
        <v>343728.405621878</v>
      </c>
      <c r="F11">
        <f t="shared" si="4"/>
        <v>405558.534033037</v>
      </c>
      <c r="G11">
        <f t="shared" si="4"/>
        <v>408776.415765664</v>
      </c>
      <c r="H11">
        <f t="shared" si="4"/>
        <v>413755.533154971</v>
      </c>
      <c r="I11">
        <f t="shared" si="4"/>
        <v>418900.621123921</v>
      </c>
      <c r="J11">
        <f t="shared" si="4"/>
        <v>430133.199840618</v>
      </c>
      <c r="K11">
        <f t="shared" si="4"/>
        <v>441003.43730839</v>
      </c>
      <c r="L11">
        <f t="shared" si="4"/>
        <v>452236.016025087</v>
      </c>
      <c r="M11">
        <f t="shared" si="4"/>
        <v>463106.253492858</v>
      </c>
      <c r="N11">
        <f t="shared" si="4"/>
        <v>474338.832209555</v>
      </c>
    </row>
    <row r="12" spans="1:14">
      <c r="A12" t="s">
        <v>14</v>
      </c>
      <c r="B12" t="s">
        <v>8914</v>
      </c>
      <c r="C12" cm="1">
        <f t="array" ref="C12">INDEX('2 过程管理表单'!$58:$58,24+(COLUMN(A9)-1)*3)</f>
        <v>104665.943396226</v>
      </c>
      <c r="D12" cm="1">
        <f t="array" ref="D12">INDEX('2 过程管理表单'!$58:$58,24+(COLUMN(B9)-1)*3)</f>
        <v>104665.943396226</v>
      </c>
      <c r="E12" cm="1">
        <f t="array" ref="E12">INDEX('2 过程管理表单'!$58:$58,24+(COLUMN(C9)-1)*3)</f>
        <v>104665.943396226</v>
      </c>
      <c r="F12" cm="1">
        <f t="array" ref="F12">INDEX('2 过程管理表单'!$58:$58,24+(COLUMN(D9)-1)*3)</f>
        <v>104665.943396226</v>
      </c>
      <c r="G12" cm="1">
        <f t="array" ref="G12">INDEX('2 过程管理表单'!$58:$58,24+(COLUMN(E9)-1)*3)</f>
        <v>104665.943396226</v>
      </c>
      <c r="H12" cm="1">
        <f t="array" ref="H12">INDEX('2 过程管理表单'!$58:$58,24+(COLUMN(F9)-1)*3)</f>
        <v>104665.943396226</v>
      </c>
      <c r="I12" cm="1">
        <f t="array" ref="I12">INDEX('2 过程管理表单'!$58:$58,24+(COLUMN(G9)-1)*3)</f>
        <v>104665.943396226</v>
      </c>
      <c r="J12" cm="1">
        <f t="array" ref="J12">INDEX('2 过程管理表单'!$58:$58,24+(COLUMN(H9)-1)*3)</f>
        <v>104665.943396226</v>
      </c>
      <c r="K12" cm="1">
        <f t="array" ref="K12">INDEX('2 过程管理表单'!$58:$58,24+(COLUMN(I9)-1)*3)</f>
        <v>104665.943396226</v>
      </c>
      <c r="L12" cm="1">
        <f t="array" ref="L12">INDEX('2 过程管理表单'!$58:$58,24+(COLUMN(J9)-1)*3)</f>
        <v>104665.943396226</v>
      </c>
      <c r="M12" cm="1">
        <f t="array" ref="M12">INDEX('2 过程管理表单'!$58:$58,24+(COLUMN(K9)-1)*3)</f>
        <v>104665.943396226</v>
      </c>
      <c r="N12" cm="1">
        <f t="array" ref="N12">INDEX('2 过程管理表单'!$58:$58,24+(COLUMN(L9)-1)*3)</f>
        <v>104665.943396226</v>
      </c>
    </row>
    <row r="13" spans="1:14">
      <c r="A13" t="s">
        <v>14</v>
      </c>
      <c r="B13" t="s">
        <v>8915</v>
      </c>
      <c r="C13">
        <f>C12</f>
        <v>104665.943396226</v>
      </c>
      <c r="D13">
        <f t="shared" ref="D13:N13" si="5">C13+D12</f>
        <v>209331.886792453</v>
      </c>
      <c r="E13">
        <f t="shared" si="5"/>
        <v>313997.830188679</v>
      </c>
      <c r="F13">
        <f t="shared" si="5"/>
        <v>418663.773584906</v>
      </c>
      <c r="G13">
        <f t="shared" si="5"/>
        <v>523329.716981132</v>
      </c>
      <c r="H13">
        <f t="shared" si="5"/>
        <v>627995.660377358</v>
      </c>
      <c r="I13">
        <f t="shared" si="5"/>
        <v>732661.603773585</v>
      </c>
      <c r="J13">
        <f t="shared" si="5"/>
        <v>837327.547169811</v>
      </c>
      <c r="K13">
        <f t="shared" si="5"/>
        <v>941993.490566038</v>
      </c>
      <c r="L13">
        <f t="shared" si="5"/>
        <v>1046659.43396226</v>
      </c>
      <c r="M13">
        <f t="shared" si="5"/>
        <v>1151325.37735849</v>
      </c>
      <c r="N13">
        <f t="shared" si="5"/>
        <v>1255991.32075472</v>
      </c>
    </row>
    <row r="14" spans="1:14">
      <c r="A14" t="s">
        <v>932</v>
      </c>
      <c r="B14" t="s">
        <v>8912</v>
      </c>
      <c r="C14" cm="1">
        <f t="array" ref="C14">INDEX('2 过程管理表单'!$68:$68,26+(COLUMN(A1)-1)*3)</f>
        <v>0</v>
      </c>
      <c r="D14" cm="1">
        <f t="array" ref="D14">INDEX('2 过程管理表单'!$68:$68,26+(COLUMN(B1)-1)*3)</f>
        <v>0</v>
      </c>
      <c r="E14" cm="1">
        <f t="array" ref="E14">INDEX('2 过程管理表单'!$68:$68,26+(COLUMN(C1)-1)*3)</f>
        <v>0</v>
      </c>
      <c r="F14" cm="1">
        <f t="array" ref="F14">INDEX('2 过程管理表单'!$68:$68,26+(COLUMN(D1)-1)*3)</f>
        <v>0</v>
      </c>
      <c r="G14" cm="1">
        <f t="array" ref="G14">INDEX('2 过程管理表单'!$68:$68,26+(COLUMN(E1)-1)*3)</f>
        <v>0</v>
      </c>
      <c r="H14" cm="1">
        <f t="array" ref="H14">INDEX('2 过程管理表单'!$68:$68,26+(COLUMN(F1)-1)*3)</f>
        <v>0</v>
      </c>
      <c r="I14" cm="1">
        <f t="array" ref="I14">INDEX('2 过程管理表单'!$68:$68,26+(COLUMN(G1)-1)*3)</f>
        <v>0</v>
      </c>
      <c r="J14" cm="1">
        <f t="array" ref="J14">INDEX('2 过程管理表单'!$68:$68,26+(COLUMN(H1)-1)*3)</f>
        <v>0</v>
      </c>
      <c r="K14" cm="1">
        <f t="array" ref="K14">INDEX('2 过程管理表单'!$68:$68,26+(COLUMN(I1)-1)*3)</f>
        <v>0</v>
      </c>
      <c r="L14" cm="1">
        <f t="array" ref="L14">INDEX('2 过程管理表单'!$68:$68,26+(COLUMN(J1)-1)*3)</f>
        <v>0</v>
      </c>
      <c r="M14" cm="1">
        <f t="array" ref="M14">INDEX('2 过程管理表单'!$68:$68,26+(COLUMN(K1)-1)*3)</f>
        <v>0</v>
      </c>
      <c r="N14" cm="1">
        <f t="array" ref="N14">INDEX('2 过程管理表单'!$68:$68,26+(COLUMN(L1)-1)*3)</f>
        <v>0</v>
      </c>
    </row>
    <row r="15" spans="1:14">
      <c r="A15" t="s">
        <v>932</v>
      </c>
      <c r="B15" t="s">
        <v>8913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932</v>
      </c>
      <c r="B16" t="s">
        <v>8914</v>
      </c>
      <c r="C16" cm="1">
        <f t="array" ref="C16">INDEX('2 过程管理表单'!$68:$68,24+(COLUMN(A13)-1)*3)</f>
        <v>0</v>
      </c>
      <c r="D16" cm="1">
        <f t="array" ref="D16">INDEX('2 过程管理表单'!$68:$68,24+(COLUMN(B13)-1)*3)</f>
        <v>0</v>
      </c>
      <c r="E16" cm="1">
        <f t="array" ref="E16">INDEX('2 过程管理表单'!$68:$68,24+(COLUMN(C13)-1)*3)</f>
        <v>0</v>
      </c>
      <c r="F16" cm="1">
        <f t="array" ref="F16">INDEX('2 过程管理表单'!$68:$68,24+(COLUMN(D13)-1)*3)</f>
        <v>0</v>
      </c>
      <c r="G16" cm="1">
        <f t="array" ref="G16">INDEX('2 过程管理表单'!$68:$68,24+(COLUMN(E13)-1)*3)</f>
        <v>0</v>
      </c>
      <c r="H16" cm="1">
        <f t="array" ref="H16">INDEX('2 过程管理表单'!$68:$68,24+(COLUMN(F13)-1)*3)</f>
        <v>0</v>
      </c>
      <c r="I16" cm="1">
        <f t="array" ref="I16">INDEX('2 过程管理表单'!$68:$68,24+(COLUMN(G13)-1)*3)</f>
        <v>0</v>
      </c>
      <c r="J16" cm="1">
        <f t="array" ref="J16">INDEX('2 过程管理表单'!$68:$68,24+(COLUMN(H13)-1)*3)</f>
        <v>0</v>
      </c>
      <c r="K16" cm="1">
        <f t="array" ref="K16">INDEX('2 过程管理表单'!$68:$68,24+(COLUMN(I13)-1)*3)</f>
        <v>0</v>
      </c>
      <c r="L16" cm="1">
        <f t="array" ref="L16">INDEX('2 过程管理表单'!$68:$68,24+(COLUMN(J13)-1)*3)</f>
        <v>0</v>
      </c>
      <c r="M16" cm="1">
        <f t="array" ref="M16">INDEX('2 过程管理表单'!$68:$68,24+(COLUMN(K13)-1)*3)</f>
        <v>0</v>
      </c>
      <c r="N16" cm="1">
        <f t="array" ref="N16">INDEX('2 过程管理表单'!$68:$68,24+(COLUMN(L13)-1)*3)</f>
        <v>0</v>
      </c>
    </row>
    <row r="17" spans="1:14">
      <c r="A17" t="s">
        <v>932</v>
      </c>
      <c r="B17" t="s">
        <v>8915</v>
      </c>
      <c r="C17">
        <f>C16</f>
        <v>0</v>
      </c>
      <c r="D17">
        <f t="shared" ref="D17:N17" si="7">C17+D16</f>
        <v>0</v>
      </c>
      <c r="E17">
        <f t="shared" si="7"/>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1013</v>
      </c>
      <c r="B18" t="s">
        <v>8912</v>
      </c>
      <c r="C18" cm="1">
        <f t="array" ref="C18">INDEX('2 过程管理表单'!$87:$87,26+(COLUMN(A5)-1)*3)</f>
        <v>0</v>
      </c>
      <c r="D18" cm="1">
        <f t="array" ref="D18">INDEX('2 过程管理表单'!$87:$87,26+(COLUMN(B5)-1)*3)</f>
        <v>0</v>
      </c>
      <c r="E18" cm="1">
        <f t="array" ref="E18">INDEX('2 过程管理表单'!$87:$87,26+(COLUMN(C5)-1)*3)</f>
        <v>0</v>
      </c>
      <c r="F18" cm="1">
        <f t="array" ref="F18">INDEX('2 过程管理表单'!$87:$87,26+(COLUMN(D5)-1)*3)</f>
        <v>0</v>
      </c>
      <c r="G18" cm="1">
        <f t="array" ref="G18">INDEX('2 过程管理表单'!$87:$87,26+(COLUMN(E5)-1)*3)</f>
        <v>0</v>
      </c>
      <c r="H18" cm="1">
        <f t="array" ref="H18">INDEX('2 过程管理表单'!$87:$87,26+(COLUMN(F5)-1)*3)</f>
        <v>0</v>
      </c>
      <c r="I18" cm="1">
        <f t="array" ref="I18">INDEX('2 过程管理表单'!$87:$87,26+(COLUMN(G5)-1)*3)</f>
        <v>0</v>
      </c>
      <c r="J18" cm="1">
        <f t="array" ref="J18">INDEX('2 过程管理表单'!$87:$87,26+(COLUMN(H5)-1)*3)</f>
        <v>0</v>
      </c>
      <c r="K18" cm="1">
        <f t="array" ref="K18">INDEX('2 过程管理表单'!$87:$87,26+(COLUMN(I5)-1)*3)</f>
        <v>0</v>
      </c>
      <c r="L18" cm="1">
        <f t="array" ref="L18">INDEX('2 过程管理表单'!$87:$87,26+(COLUMN(J5)-1)*3)</f>
        <v>0</v>
      </c>
      <c r="M18" cm="1">
        <f t="array" ref="M18">INDEX('2 过程管理表单'!$87:$87,26+(COLUMN(K5)-1)*3)</f>
        <v>0</v>
      </c>
      <c r="N18" cm="1">
        <f t="array" ref="N18">INDEX('2 过程管理表单'!$87:$87,26+(COLUMN(L5)-1)*3)</f>
        <v>0</v>
      </c>
    </row>
    <row r="19" spans="1:14">
      <c r="A19" t="s">
        <v>1013</v>
      </c>
      <c r="B19" t="s">
        <v>8913</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1013</v>
      </c>
      <c r="B20" t="s">
        <v>8914</v>
      </c>
      <c r="C20" cm="1">
        <f t="array" ref="C20">INDEX('2 过程管理表单'!$87:$87,24+(COLUMN(A17)-1)*3)</f>
        <v>0</v>
      </c>
      <c r="D20" cm="1">
        <f t="array" ref="D20">INDEX('2 过程管理表单'!$87:$87,24+(COLUMN(B17)-1)*3)</f>
        <v>0</v>
      </c>
      <c r="E20" cm="1">
        <f t="array" ref="E20">INDEX('2 过程管理表单'!$87:$87,24+(COLUMN(C17)-1)*3)</f>
        <v>0</v>
      </c>
      <c r="F20" cm="1">
        <f t="array" ref="F20">INDEX('2 过程管理表单'!$87:$87,24+(COLUMN(D17)-1)*3)</f>
        <v>0</v>
      </c>
      <c r="G20" cm="1">
        <f t="array" ref="G20">INDEX('2 过程管理表单'!$87:$87,24+(COLUMN(E17)-1)*3)</f>
        <v>0</v>
      </c>
      <c r="H20" cm="1">
        <f t="array" ref="H20">INDEX('2 过程管理表单'!$87:$87,24+(COLUMN(F17)-1)*3)</f>
        <v>0</v>
      </c>
      <c r="I20" cm="1">
        <f t="array" ref="I20">INDEX('2 过程管理表单'!$87:$87,24+(COLUMN(G17)-1)*3)</f>
        <v>0</v>
      </c>
      <c r="J20" cm="1">
        <f t="array" ref="J20">INDEX('2 过程管理表单'!$87:$87,24+(COLUMN(H17)-1)*3)</f>
        <v>0</v>
      </c>
      <c r="K20" cm="1">
        <f t="array" ref="K20">INDEX('2 过程管理表单'!$87:$87,24+(COLUMN(I17)-1)*3)</f>
        <v>0</v>
      </c>
      <c r="L20" cm="1">
        <f t="array" ref="L20">INDEX('2 过程管理表单'!$87:$87,24+(COLUMN(J17)-1)*3)</f>
        <v>0</v>
      </c>
      <c r="M20" cm="1">
        <f t="array" ref="M20">INDEX('2 过程管理表单'!$87:$87,24+(COLUMN(K17)-1)*3)</f>
        <v>0</v>
      </c>
      <c r="N20" cm="1">
        <f t="array" ref="N20">INDEX('2 过程管理表单'!$87:$87,24+(COLUMN(L17)-1)*3)</f>
        <v>0</v>
      </c>
    </row>
    <row r="21" spans="1:14">
      <c r="A21" t="s">
        <v>1013</v>
      </c>
      <c r="B21" t="s">
        <v>8915</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1025</v>
      </c>
      <c r="B22" t="s">
        <v>8912</v>
      </c>
      <c r="C22" cm="1">
        <f t="array" ref="C22">INDEX('2 过程管理表单'!$93:$93,26+(COLUMN(A9)-1)*3)</f>
        <v>0</v>
      </c>
      <c r="D22" cm="1">
        <f t="array" ref="D22">INDEX('2 过程管理表单'!$93:$93,26+(COLUMN(B9)-1)*3)</f>
        <v>0</v>
      </c>
      <c r="E22" cm="1">
        <f t="array" ref="E22">INDEX('2 过程管理表单'!$93:$93,26+(COLUMN(C9)-1)*3)</f>
        <v>0</v>
      </c>
      <c r="F22" cm="1">
        <f t="array" ref="F22">INDEX('2 过程管理表单'!$93:$93,26+(COLUMN(D9)-1)*3)</f>
        <v>0</v>
      </c>
      <c r="G22" cm="1">
        <f t="array" ref="G22">INDEX('2 过程管理表单'!$93:$93,26+(COLUMN(E9)-1)*3)</f>
        <v>0</v>
      </c>
      <c r="H22" cm="1">
        <f t="array" ref="H22">INDEX('2 过程管理表单'!$93:$93,26+(COLUMN(F9)-1)*3)</f>
        <v>0</v>
      </c>
      <c r="I22" cm="1">
        <f t="array" ref="I22">INDEX('2 过程管理表单'!$93:$93,26+(COLUMN(G9)-1)*3)</f>
        <v>0</v>
      </c>
      <c r="J22" cm="1">
        <f t="array" ref="J22">INDEX('2 过程管理表单'!$93:$93,26+(COLUMN(H9)-1)*3)</f>
        <v>0</v>
      </c>
      <c r="K22" cm="1">
        <f t="array" ref="K22">INDEX('2 过程管理表单'!$93:$93,26+(COLUMN(I9)-1)*3)</f>
        <v>0</v>
      </c>
      <c r="L22" cm="1">
        <f t="array" ref="L22">INDEX('2 过程管理表单'!$93:$93,26+(COLUMN(J9)-1)*3)</f>
        <v>0</v>
      </c>
      <c r="M22" cm="1">
        <f t="array" ref="M22">INDEX('2 过程管理表单'!$93:$93,26+(COLUMN(K9)-1)*3)</f>
        <v>0</v>
      </c>
      <c r="N22" cm="1">
        <f t="array" ref="N22">INDEX('2 过程管理表单'!$93:$93,26+(COLUMN(L9)-1)*3)</f>
        <v>0</v>
      </c>
    </row>
    <row r="23" spans="1:14">
      <c r="A23" t="s">
        <v>1025</v>
      </c>
      <c r="B23" t="s">
        <v>8913</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1025</v>
      </c>
      <c r="B24" t="s">
        <v>8914</v>
      </c>
      <c r="C24" cm="1">
        <f t="array" ref="C24">INDEX('2 过程管理表单'!$93:$93,24+(COLUMN(A21)-1)*3)</f>
        <v>0</v>
      </c>
      <c r="D24" cm="1">
        <f t="array" ref="D24">INDEX('2 过程管理表单'!$93:$93,24+(COLUMN(B21)-1)*3)</f>
        <v>0</v>
      </c>
      <c r="E24" cm="1">
        <f t="array" ref="E24">INDEX('2 过程管理表单'!$93:$93,24+(COLUMN(C21)-1)*3)</f>
        <v>0</v>
      </c>
      <c r="F24" cm="1">
        <f t="array" ref="F24">INDEX('2 过程管理表单'!$93:$93,24+(COLUMN(D21)-1)*3)</f>
        <v>0</v>
      </c>
      <c r="G24" cm="1">
        <f t="array" ref="G24">INDEX('2 过程管理表单'!$93:$93,24+(COLUMN(E21)-1)*3)</f>
        <v>0</v>
      </c>
      <c r="H24" cm="1">
        <f t="array" ref="H24">INDEX('2 过程管理表单'!$93:$93,24+(COLUMN(F21)-1)*3)</f>
        <v>0</v>
      </c>
      <c r="I24" cm="1">
        <f t="array" ref="I24">INDEX('2 过程管理表单'!$93:$93,24+(COLUMN(G21)-1)*3)</f>
        <v>0</v>
      </c>
      <c r="J24" cm="1">
        <f t="array" ref="J24">INDEX('2 过程管理表单'!$93:$93,24+(COLUMN(H21)-1)*3)</f>
        <v>0</v>
      </c>
      <c r="K24" cm="1">
        <f t="array" ref="K24">INDEX('2 过程管理表单'!$93:$93,24+(COLUMN(I21)-1)*3)</f>
        <v>0</v>
      </c>
      <c r="L24" cm="1">
        <f t="array" ref="L24">INDEX('2 过程管理表单'!$93:$93,24+(COLUMN(J21)-1)*3)</f>
        <v>0</v>
      </c>
      <c r="M24" cm="1">
        <f t="array" ref="M24">INDEX('2 过程管理表单'!$93:$93,24+(COLUMN(K21)-1)*3)</f>
        <v>0</v>
      </c>
      <c r="N24" cm="1">
        <f t="array" ref="N24">INDEX('2 过程管理表单'!$93:$93,24+(COLUMN(L21)-1)*3)</f>
        <v>0</v>
      </c>
    </row>
    <row r="25" spans="1:14">
      <c r="A25" t="s">
        <v>1025</v>
      </c>
      <c r="B25" t="s">
        <v>8915</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1050</v>
      </c>
      <c r="B26" t="s">
        <v>8912</v>
      </c>
      <c r="C26" cm="1">
        <f t="array" ref="C26">INDEX('2 过程管理表单'!$112:$112,26+(COLUMN(A13)-1)*3)</f>
        <v>0</v>
      </c>
      <c r="D26" cm="1">
        <f t="array" ref="D26">INDEX('2 过程管理表单'!$112:$112,26+(COLUMN(B13)-1)*3)</f>
        <v>0</v>
      </c>
      <c r="E26" cm="1">
        <f t="array" ref="E26">INDEX('2 过程管理表单'!$112:$112,26+(COLUMN(C13)-1)*3)</f>
        <v>0</v>
      </c>
      <c r="F26" cm="1">
        <f t="array" ref="F26">INDEX('2 过程管理表单'!$112:$112,26+(COLUMN(D13)-1)*3)</f>
        <v>0</v>
      </c>
      <c r="G26" cm="1">
        <f t="array" ref="G26">INDEX('2 过程管理表单'!$112:$112,26+(COLUMN(E13)-1)*3)</f>
        <v>0</v>
      </c>
      <c r="H26" cm="1">
        <f t="array" ref="H26">INDEX('2 过程管理表单'!$112:$112,26+(COLUMN(F13)-1)*3)</f>
        <v>0</v>
      </c>
      <c r="I26" cm="1">
        <f t="array" ref="I26">INDEX('2 过程管理表单'!$112:$112,26+(COLUMN(G13)-1)*3)</f>
        <v>0</v>
      </c>
      <c r="J26" cm="1">
        <f t="array" ref="J26">INDEX('2 过程管理表单'!$112:$112,26+(COLUMN(H13)-1)*3)</f>
        <v>0</v>
      </c>
      <c r="K26" cm="1">
        <f t="array" ref="K26">INDEX('2 过程管理表单'!$112:$112,26+(COLUMN(I13)-1)*3)</f>
        <v>0</v>
      </c>
      <c r="L26" cm="1">
        <f t="array" ref="L26">INDEX('2 过程管理表单'!$112:$112,26+(COLUMN(J13)-1)*3)</f>
        <v>0</v>
      </c>
      <c r="M26" cm="1">
        <f t="array" ref="M26">INDEX('2 过程管理表单'!$112:$112,26+(COLUMN(K13)-1)*3)</f>
        <v>0</v>
      </c>
      <c r="N26" cm="1">
        <f t="array" ref="N26">INDEX('2 过程管理表单'!$112:$112,26+(COLUMN(L13)-1)*3)</f>
        <v>0</v>
      </c>
    </row>
    <row r="27" spans="1:14">
      <c r="A27" t="s">
        <v>1050</v>
      </c>
      <c r="B27" t="s">
        <v>8913</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1050</v>
      </c>
      <c r="B28" t="s">
        <v>8914</v>
      </c>
      <c r="C28" cm="1">
        <f t="array" ref="C28">INDEX('2 过程管理表单'!$112:$112,24+(COLUMN(A25)-1)*3)</f>
        <v>0</v>
      </c>
      <c r="D28" cm="1">
        <f t="array" ref="D28">INDEX('2 过程管理表单'!$112:$112,24+(COLUMN(B25)-1)*3)</f>
        <v>0</v>
      </c>
      <c r="E28" cm="1">
        <f t="array" ref="E28">INDEX('2 过程管理表单'!$112:$112,24+(COLUMN(C25)-1)*3)</f>
        <v>0</v>
      </c>
      <c r="F28" cm="1">
        <f t="array" ref="F28">INDEX('2 过程管理表单'!$112:$112,24+(COLUMN(D25)-1)*3)</f>
        <v>0</v>
      </c>
      <c r="G28" cm="1">
        <f t="array" ref="G28">INDEX('2 过程管理表单'!$112:$112,24+(COLUMN(E25)-1)*3)</f>
        <v>0</v>
      </c>
      <c r="H28" cm="1">
        <f t="array" ref="H28">INDEX('2 过程管理表单'!$112:$112,24+(COLUMN(F25)-1)*3)</f>
        <v>0</v>
      </c>
      <c r="I28" cm="1">
        <f t="array" ref="I28">INDEX('2 过程管理表单'!$112:$112,24+(COLUMN(G25)-1)*3)</f>
        <v>0</v>
      </c>
      <c r="J28" cm="1">
        <f t="array" ref="J28">INDEX('2 过程管理表单'!$112:$112,24+(COLUMN(H25)-1)*3)</f>
        <v>0</v>
      </c>
      <c r="K28" cm="1">
        <f t="array" ref="K28">INDEX('2 过程管理表单'!$112:$112,24+(COLUMN(I25)-1)*3)</f>
        <v>0</v>
      </c>
      <c r="L28" cm="1">
        <f t="array" ref="L28">INDEX('2 过程管理表单'!$112:$112,24+(COLUMN(J25)-1)*3)</f>
        <v>0</v>
      </c>
      <c r="M28" cm="1">
        <f t="array" ref="M28">INDEX('2 过程管理表单'!$112:$112,24+(COLUMN(K25)-1)*3)</f>
        <v>0</v>
      </c>
      <c r="N28" cm="1">
        <f t="array" ref="N28">INDEX('2 过程管理表单'!$112:$112,24+(COLUMN(L25)-1)*3)</f>
        <v>0</v>
      </c>
    </row>
    <row r="29" spans="1:14">
      <c r="A29" t="s">
        <v>1050</v>
      </c>
      <c r="B29" t="s">
        <v>8915</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8912</v>
      </c>
      <c r="C30" cm="1">
        <f t="array" ref="C30">INDEX('2 过程管理表单'!$131:$131,26+(COLUMN(A17)-1)*3)</f>
        <v>12483.6553150685</v>
      </c>
      <c r="D30" cm="1">
        <f t="array" ref="D30">INDEX('2 过程管理表单'!$131:$131,26+(COLUMN(B17)-1)*3)</f>
        <v>13852.7451232877</v>
      </c>
      <c r="E30" cm="1">
        <f t="array" ref="E30">INDEX('2 过程管理表单'!$131:$131,26+(COLUMN(C17)-1)*3)</f>
        <v>9107.90531506849</v>
      </c>
      <c r="F30" cm="1">
        <f t="array" ref="F30">INDEX('2 过程管理表单'!$131:$131,26+(COLUMN(D17)-1)*3)</f>
        <v>8814.10191780822</v>
      </c>
      <c r="G30" cm="1">
        <f t="array" ref="G30">INDEX('2 过程管理表单'!$131:$131,26+(COLUMN(E17)-1)*3)</f>
        <v>9107.90531506849</v>
      </c>
      <c r="H30" cm="1">
        <f t="array" ref="H30">INDEX('2 过程管理表单'!$131:$131,26+(COLUMN(F17)-1)*3)</f>
        <v>8814.10191780822</v>
      </c>
      <c r="I30" cm="1">
        <f t="array" ref="I30">INDEX('2 过程管理表单'!$131:$131,26+(COLUMN(G17)-1)*3)</f>
        <v>6559.96010958904</v>
      </c>
      <c r="J30" cm="1">
        <f t="array" ref="J30">INDEX('2 过程管理表单'!$131:$131,26+(COLUMN(H17)-1)*3)</f>
        <v>6559.96010958904</v>
      </c>
      <c r="K30" cm="1">
        <f t="array" ref="K30">INDEX('2 过程管理表单'!$131:$131,26+(COLUMN(I17)-1)*3)</f>
        <v>6348.34849315068</v>
      </c>
      <c r="L30" cm="1">
        <f t="array" ref="L30">INDEX('2 过程管理表单'!$131:$131,26+(COLUMN(J17)-1)*3)</f>
        <v>0</v>
      </c>
      <c r="M30" cm="1">
        <f t="array" ref="M30">INDEX('2 过程管理表单'!$131:$131,26+(COLUMN(K17)-1)*3)</f>
        <v>0</v>
      </c>
      <c r="N30" cm="1">
        <f t="array" ref="N30">INDEX('2 过程管理表单'!$131:$131,26+(COLUMN(L17)-1)*3)</f>
        <v>0</v>
      </c>
    </row>
    <row r="31" spans="1:14">
      <c r="A31" t="s">
        <v>22</v>
      </c>
      <c r="B31" t="s">
        <v>8913</v>
      </c>
      <c r="C31">
        <f>C30</f>
        <v>12483.6553150685</v>
      </c>
      <c r="D31">
        <f t="shared" ref="D31:N31" si="14">C31+D30</f>
        <v>26336.4004383562</v>
      </c>
      <c r="E31">
        <f t="shared" si="14"/>
        <v>35444.3057534247</v>
      </c>
      <c r="F31">
        <f t="shared" si="14"/>
        <v>44258.4076712329</v>
      </c>
      <c r="G31">
        <f t="shared" si="14"/>
        <v>53366.3129863014</v>
      </c>
      <c r="H31">
        <f t="shared" si="14"/>
        <v>62180.4149041096</v>
      </c>
      <c r="I31">
        <f t="shared" si="14"/>
        <v>68740.3750136987</v>
      </c>
      <c r="J31">
        <f t="shared" si="14"/>
        <v>75300.3351232877</v>
      </c>
      <c r="K31">
        <f t="shared" si="14"/>
        <v>81648.6836164384</v>
      </c>
      <c r="L31">
        <f t="shared" si="14"/>
        <v>81648.6836164384</v>
      </c>
      <c r="M31">
        <f t="shared" si="14"/>
        <v>81648.6836164384</v>
      </c>
      <c r="N31">
        <f t="shared" si="14"/>
        <v>81648.6836164384</v>
      </c>
    </row>
    <row r="32" spans="1:14">
      <c r="A32" t="s">
        <v>22</v>
      </c>
      <c r="B32" t="s">
        <v>8914</v>
      </c>
      <c r="C32" cm="1">
        <f t="array" ref="C32">INDEX('2 过程管理表单'!$131:$131,24+(COLUMN(A29)-1)*3)</f>
        <v>5000</v>
      </c>
      <c r="D32" cm="1">
        <f t="array" ref="D32">INDEX('2 过程管理表单'!$131:$131,24+(COLUMN(B29)-1)*3)</f>
        <v>5000</v>
      </c>
      <c r="E32" cm="1">
        <f t="array" ref="E32">INDEX('2 过程管理表单'!$131:$131,24+(COLUMN(C29)-1)*3)</f>
        <v>5000</v>
      </c>
      <c r="F32" cm="1">
        <f t="array" ref="F32">INDEX('2 过程管理表单'!$131:$131,24+(COLUMN(D29)-1)*3)</f>
        <v>5000</v>
      </c>
      <c r="G32" cm="1">
        <f t="array" ref="G32">INDEX('2 过程管理表单'!$131:$131,24+(COLUMN(E29)-1)*3)</f>
        <v>5000</v>
      </c>
      <c r="H32" cm="1">
        <f t="array" ref="H32">INDEX('2 过程管理表单'!$131:$131,24+(COLUMN(F29)-1)*3)</f>
        <v>5000</v>
      </c>
      <c r="I32" cm="1">
        <f t="array" ref="I32">INDEX('2 过程管理表单'!$131:$131,24+(COLUMN(G29)-1)*3)</f>
        <v>5000</v>
      </c>
      <c r="J32" cm="1">
        <f t="array" ref="J32">INDEX('2 过程管理表单'!$131:$131,24+(COLUMN(H29)-1)*3)</f>
        <v>5000</v>
      </c>
      <c r="K32" cm="1">
        <f t="array" ref="K32">INDEX('2 过程管理表单'!$131:$131,24+(COLUMN(I29)-1)*3)</f>
        <v>5000</v>
      </c>
      <c r="L32" cm="1">
        <f t="array" ref="L32">INDEX('2 过程管理表单'!$131:$131,24+(COLUMN(J29)-1)*3)</f>
        <v>5000</v>
      </c>
      <c r="M32" cm="1">
        <f t="array" ref="M32">INDEX('2 过程管理表单'!$131:$131,24+(COLUMN(K29)-1)*3)</f>
        <v>5000</v>
      </c>
      <c r="N32" cm="1">
        <f t="array" ref="N32">INDEX('2 过程管理表单'!$131:$131,24+(COLUMN(L29)-1)*3)</f>
        <v>5000</v>
      </c>
    </row>
    <row r="33" spans="1:14">
      <c r="A33" t="s">
        <v>22</v>
      </c>
      <c r="B33" t="s">
        <v>8915</v>
      </c>
      <c r="C33">
        <f>C32</f>
        <v>5000</v>
      </c>
      <c r="D33">
        <f t="shared" ref="D33:N33" si="15">C33+D32</f>
        <v>10000</v>
      </c>
      <c r="E33">
        <f t="shared" si="15"/>
        <v>15000</v>
      </c>
      <c r="F33">
        <f t="shared" si="15"/>
        <v>20000</v>
      </c>
      <c r="G33">
        <f t="shared" si="15"/>
        <v>25000</v>
      </c>
      <c r="H33">
        <f t="shared" si="15"/>
        <v>30000</v>
      </c>
      <c r="I33">
        <f t="shared" si="15"/>
        <v>35000</v>
      </c>
      <c r="J33">
        <f t="shared" si="15"/>
        <v>40000</v>
      </c>
      <c r="K33">
        <f t="shared" si="15"/>
        <v>45000</v>
      </c>
      <c r="L33">
        <f t="shared" si="15"/>
        <v>50000</v>
      </c>
      <c r="M33">
        <f t="shared" si="15"/>
        <v>55000</v>
      </c>
      <c r="N33">
        <f t="shared" si="15"/>
        <v>60000</v>
      </c>
    </row>
    <row r="34" spans="1:14">
      <c r="A34" t="s">
        <v>24</v>
      </c>
      <c r="B34" t="s">
        <v>8912</v>
      </c>
      <c r="C34" cm="1">
        <f t="array" ref="C34">INDEX('2 过程管理表单'!$140:$140,26+(COLUMN(A21)-1)*3)</f>
        <v>0</v>
      </c>
      <c r="D34" cm="1">
        <f t="array" ref="D34">INDEX('2 过程管理表单'!$140:$140,26+(COLUMN(B21)-1)*3)</f>
        <v>0</v>
      </c>
      <c r="E34" cm="1">
        <f t="array" ref="E34">INDEX('2 过程管理表单'!$140:$140,26+(COLUMN(C21)-1)*3)</f>
        <v>0</v>
      </c>
      <c r="F34" cm="1">
        <f t="array" ref="F34">INDEX('2 过程管理表单'!$140:$140,26+(COLUMN(D21)-1)*3)</f>
        <v>0</v>
      </c>
      <c r="G34" cm="1">
        <f t="array" ref="G34">INDEX('2 过程管理表单'!$140:$140,26+(COLUMN(E21)-1)*3)</f>
        <v>0</v>
      </c>
      <c r="H34" cm="1">
        <f t="array" ref="H34">INDEX('2 过程管理表单'!$140:$140,26+(COLUMN(F21)-1)*3)</f>
        <v>0</v>
      </c>
      <c r="I34" cm="1">
        <f t="array" ref="I34">INDEX('2 过程管理表单'!$140:$140,26+(COLUMN(G21)-1)*3)</f>
        <v>0</v>
      </c>
      <c r="J34" cm="1">
        <f t="array" ref="J34">INDEX('2 过程管理表单'!$140:$140,26+(COLUMN(H21)-1)*3)</f>
        <v>0</v>
      </c>
      <c r="K34" cm="1">
        <f t="array" ref="K34">INDEX('2 过程管理表单'!$140:$140,26+(COLUMN(I21)-1)*3)</f>
        <v>0</v>
      </c>
      <c r="L34" cm="1">
        <f t="array" ref="L34">INDEX('2 过程管理表单'!$140:$140,26+(COLUMN(J21)-1)*3)</f>
        <v>0</v>
      </c>
      <c r="M34" cm="1">
        <f t="array" ref="M34">INDEX('2 过程管理表单'!$140:$140,26+(COLUMN(K21)-1)*3)</f>
        <v>0</v>
      </c>
      <c r="N34" cm="1">
        <f t="array" ref="N34">INDEX('2 过程管理表单'!$140:$140,26+(COLUMN(L21)-1)*3)</f>
        <v>0</v>
      </c>
    </row>
    <row r="35" spans="1:14">
      <c r="A35" t="s">
        <v>24</v>
      </c>
      <c r="B35" t="s">
        <v>8913</v>
      </c>
      <c r="C35">
        <f>C34</f>
        <v>0</v>
      </c>
      <c r="D35">
        <f t="shared" ref="D35:N35" si="16">C35+D34</f>
        <v>0</v>
      </c>
      <c r="E35">
        <f t="shared" si="16"/>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8914</v>
      </c>
      <c r="C36" cm="1">
        <f t="array" ref="C36">INDEX('2 过程管理表单'!$140:$140,24+(COLUMN(A33)-1)*3)</f>
        <v>0</v>
      </c>
      <c r="D36" cm="1">
        <f t="array" ref="D36">INDEX('2 过程管理表单'!$140:$140,24+(COLUMN(B33)-1)*3)</f>
        <v>0</v>
      </c>
      <c r="E36" cm="1">
        <f t="array" ref="E36">INDEX('2 过程管理表单'!$140:$140,24+(COLUMN(C33)-1)*3)</f>
        <v>0</v>
      </c>
      <c r="F36" cm="1">
        <f t="array" ref="F36">INDEX('2 过程管理表单'!$140:$140,24+(COLUMN(D33)-1)*3)</f>
        <v>0</v>
      </c>
      <c r="G36" cm="1">
        <f t="array" ref="G36">INDEX('2 过程管理表单'!$140:$140,24+(COLUMN(E33)-1)*3)</f>
        <v>0</v>
      </c>
      <c r="H36" cm="1">
        <f t="array" ref="H36">INDEX('2 过程管理表单'!$140:$140,24+(COLUMN(F33)-1)*3)</f>
        <v>0</v>
      </c>
      <c r="I36" cm="1">
        <f t="array" ref="I36">INDEX('2 过程管理表单'!$140:$140,24+(COLUMN(G33)-1)*3)</f>
        <v>0</v>
      </c>
      <c r="J36" cm="1">
        <f t="array" ref="J36">INDEX('2 过程管理表单'!$140:$140,24+(COLUMN(H33)-1)*3)</f>
        <v>0</v>
      </c>
      <c r="K36" cm="1">
        <f t="array" ref="K36">INDEX('2 过程管理表单'!$140:$140,24+(COLUMN(I33)-1)*3)</f>
        <v>0</v>
      </c>
      <c r="L36" cm="1">
        <f t="array" ref="L36">INDEX('2 过程管理表单'!$140:$140,24+(COLUMN(J33)-1)*3)</f>
        <v>0</v>
      </c>
      <c r="M36" cm="1">
        <f t="array" ref="M36">INDEX('2 过程管理表单'!$140:$140,24+(COLUMN(K33)-1)*3)</f>
        <v>0</v>
      </c>
      <c r="N36" cm="1">
        <f t="array" ref="N36">INDEX('2 过程管理表单'!$140:$140,24+(COLUMN(L33)-1)*3)</f>
        <v>0</v>
      </c>
    </row>
    <row r="37" spans="1:14">
      <c r="A37" t="s">
        <v>24</v>
      </c>
      <c r="B37" t="s">
        <v>8915</v>
      </c>
      <c r="C37">
        <f>C36</f>
        <v>0</v>
      </c>
      <c r="D37">
        <f t="shared" ref="D37:N37" si="17">C37+D36</f>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1107</v>
      </c>
      <c r="B38" t="s">
        <v>8912</v>
      </c>
      <c r="C38" cm="1">
        <f t="array" ref="C38">INDEX('2 过程管理表单'!$159:$159,26+(COLUMN(A25)-1)*3)</f>
        <v>0</v>
      </c>
      <c r="D38" cm="1">
        <f t="array" ref="D38">INDEX('2 过程管理表单'!$159:$159,26+(COLUMN(B25)-1)*3)</f>
        <v>0</v>
      </c>
      <c r="E38" cm="1">
        <f t="array" ref="E38">INDEX('2 过程管理表单'!$159:$159,26+(COLUMN(C25)-1)*3)</f>
        <v>0</v>
      </c>
      <c r="F38" cm="1">
        <f t="array" ref="F38">INDEX('2 过程管理表单'!$159:$159,26+(COLUMN(D25)-1)*3)</f>
        <v>0</v>
      </c>
      <c r="G38" cm="1">
        <f t="array" ref="G38">INDEX('2 过程管理表单'!$159:$159,26+(COLUMN(E25)-1)*3)</f>
        <v>0</v>
      </c>
      <c r="H38" cm="1">
        <f t="array" ref="H38">INDEX('2 过程管理表单'!$159:$159,26+(COLUMN(F25)-1)*3)</f>
        <v>0</v>
      </c>
      <c r="I38" cm="1">
        <f t="array" ref="I38">INDEX('2 过程管理表单'!$159:$159,26+(COLUMN(G25)-1)*3)</f>
        <v>0</v>
      </c>
      <c r="J38" cm="1">
        <f t="array" ref="J38">INDEX('2 过程管理表单'!$159:$159,26+(COLUMN(H25)-1)*3)</f>
        <v>0</v>
      </c>
      <c r="K38" cm="1">
        <f t="array" ref="K38">INDEX('2 过程管理表单'!$159:$159,26+(COLUMN(I25)-1)*3)</f>
        <v>0</v>
      </c>
      <c r="L38" cm="1">
        <f t="array" ref="L38">INDEX('2 过程管理表单'!$159:$159,26+(COLUMN(J25)-1)*3)</f>
        <v>0</v>
      </c>
      <c r="M38" cm="1">
        <f t="array" ref="M38">INDEX('2 过程管理表单'!$159:$159,26+(COLUMN(K25)-1)*3)</f>
        <v>0</v>
      </c>
      <c r="N38" cm="1">
        <f t="array" ref="N38">INDEX('2 过程管理表单'!$159:$159,26+(COLUMN(L25)-1)*3)</f>
        <v>0</v>
      </c>
    </row>
    <row r="39" spans="1:14">
      <c r="A39" t="s">
        <v>1107</v>
      </c>
      <c r="B39" t="s">
        <v>8913</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1107</v>
      </c>
      <c r="B40" t="s">
        <v>8914</v>
      </c>
      <c r="C40" cm="1">
        <f t="array" ref="C40">INDEX('2 过程管理表单'!$159:$159,24+(COLUMN(A37)-1)*3)</f>
        <v>0</v>
      </c>
      <c r="D40" cm="1">
        <f t="array" ref="D40">INDEX('2 过程管理表单'!$159:$159,24+(COLUMN(B37)-1)*3)</f>
        <v>0</v>
      </c>
      <c r="E40" cm="1">
        <f t="array" ref="E40">INDEX('2 过程管理表单'!$159:$159,24+(COLUMN(C37)-1)*3)</f>
        <v>0</v>
      </c>
      <c r="F40" cm="1">
        <f t="array" ref="F40">INDEX('2 过程管理表单'!$159:$159,24+(COLUMN(D37)-1)*3)</f>
        <v>0</v>
      </c>
      <c r="G40" cm="1">
        <f t="array" ref="G40">INDEX('2 过程管理表单'!$159:$159,24+(COLUMN(E37)-1)*3)</f>
        <v>0</v>
      </c>
      <c r="H40" cm="1">
        <f t="array" ref="H40">INDEX('2 过程管理表单'!$159:$159,24+(COLUMN(F37)-1)*3)</f>
        <v>0</v>
      </c>
      <c r="I40" cm="1">
        <f t="array" ref="I40">INDEX('2 过程管理表单'!$159:$159,24+(COLUMN(G37)-1)*3)</f>
        <v>0</v>
      </c>
      <c r="J40" cm="1">
        <f t="array" ref="J40">INDEX('2 过程管理表单'!$159:$159,24+(COLUMN(H37)-1)*3)</f>
        <v>0</v>
      </c>
      <c r="K40" cm="1">
        <f t="array" ref="K40">INDEX('2 过程管理表单'!$159:$159,24+(COLUMN(I37)-1)*3)</f>
        <v>0</v>
      </c>
      <c r="L40" cm="1">
        <f t="array" ref="L40">INDEX('2 过程管理表单'!$159:$159,24+(COLUMN(J37)-1)*3)</f>
        <v>0</v>
      </c>
      <c r="M40" cm="1">
        <f t="array" ref="M40">INDEX('2 过程管理表单'!$159:$159,24+(COLUMN(K37)-1)*3)</f>
        <v>0</v>
      </c>
      <c r="N40" cm="1">
        <f t="array" ref="N40">INDEX('2 过程管理表单'!$159:$159,24+(COLUMN(L37)-1)*3)</f>
        <v>0</v>
      </c>
    </row>
    <row r="41" spans="1:14">
      <c r="A41" t="s">
        <v>1107</v>
      </c>
      <c r="B41" t="s">
        <v>8915</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1133</v>
      </c>
      <c r="B42" t="s">
        <v>8912</v>
      </c>
      <c r="C42" cm="1">
        <f t="array" ref="C42">INDEX('2 过程管理表单'!$178:$178,26+(COLUMN(A29)-1)*3)</f>
        <v>0</v>
      </c>
      <c r="D42" cm="1">
        <f t="array" ref="D42">INDEX('2 过程管理表单'!$178:$178,26+(COLUMN(B29)-1)*3)</f>
        <v>0</v>
      </c>
      <c r="E42" cm="1">
        <f t="array" ref="E42">INDEX('2 过程管理表单'!$178:$178,26+(COLUMN(C29)-1)*3)</f>
        <v>0</v>
      </c>
      <c r="F42" cm="1">
        <f t="array" ref="F42">INDEX('2 过程管理表单'!$178:$178,26+(COLUMN(D29)-1)*3)</f>
        <v>0</v>
      </c>
      <c r="G42" cm="1">
        <f t="array" ref="G42">INDEX('2 过程管理表单'!$178:$178,26+(COLUMN(E29)-1)*3)</f>
        <v>0</v>
      </c>
      <c r="H42" cm="1">
        <f t="array" ref="H42">INDEX('2 过程管理表单'!$178:$178,26+(COLUMN(F29)-1)*3)</f>
        <v>0</v>
      </c>
      <c r="I42" cm="1">
        <f t="array" ref="I42">INDEX('2 过程管理表单'!$178:$178,26+(COLUMN(G29)-1)*3)</f>
        <v>0</v>
      </c>
      <c r="J42" cm="1">
        <f t="array" ref="J42">INDEX('2 过程管理表单'!$178:$178,26+(COLUMN(H29)-1)*3)</f>
        <v>0</v>
      </c>
      <c r="K42" cm="1">
        <f t="array" ref="K42">INDEX('2 过程管理表单'!$178:$178,26+(COLUMN(I29)-1)*3)</f>
        <v>0</v>
      </c>
      <c r="L42" cm="1">
        <f t="array" ref="L42">INDEX('2 过程管理表单'!$178:$178,26+(COLUMN(J29)-1)*3)</f>
        <v>0</v>
      </c>
      <c r="M42" cm="1">
        <f t="array" ref="M42">INDEX('2 过程管理表单'!$178:$178,26+(COLUMN(K29)-1)*3)</f>
        <v>0</v>
      </c>
      <c r="N42" cm="1">
        <f t="array" ref="N42">INDEX('2 过程管理表单'!$178:$178,26+(COLUMN(L29)-1)*3)</f>
        <v>0</v>
      </c>
    </row>
    <row r="43" spans="1:14">
      <c r="A43" t="s">
        <v>1133</v>
      </c>
      <c r="B43" t="s">
        <v>8913</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1133</v>
      </c>
      <c r="B44" t="s">
        <v>8914</v>
      </c>
      <c r="C44" cm="1">
        <f t="array" ref="C44">INDEX('2 过程管理表单'!$178:$178,24+(COLUMN(A41)-1)*3)</f>
        <v>0</v>
      </c>
      <c r="D44" cm="1">
        <f t="array" ref="D44">INDEX('2 过程管理表单'!$178:$178,24+(COLUMN(B41)-1)*3)</f>
        <v>0</v>
      </c>
      <c r="E44" cm="1">
        <f t="array" ref="E44">INDEX('2 过程管理表单'!$178:$178,24+(COLUMN(C41)-1)*3)</f>
        <v>0</v>
      </c>
      <c r="F44" cm="1">
        <f t="array" ref="F44">INDEX('2 过程管理表单'!$178:$178,24+(COLUMN(D41)-1)*3)</f>
        <v>0</v>
      </c>
      <c r="G44" cm="1">
        <f t="array" ref="G44">INDEX('2 过程管理表单'!$178:$178,24+(COLUMN(E41)-1)*3)</f>
        <v>0</v>
      </c>
      <c r="H44" cm="1">
        <f t="array" ref="H44">INDEX('2 过程管理表单'!$178:$178,24+(COLUMN(F41)-1)*3)</f>
        <v>0</v>
      </c>
      <c r="I44" cm="1">
        <f t="array" ref="I44">INDEX('2 过程管理表单'!$178:$178,24+(COLUMN(G41)-1)*3)</f>
        <v>0</v>
      </c>
      <c r="J44" cm="1">
        <f t="array" ref="J44">INDEX('2 过程管理表单'!$178:$178,24+(COLUMN(H41)-1)*3)</f>
        <v>0</v>
      </c>
      <c r="K44" cm="1">
        <f t="array" ref="K44">INDEX('2 过程管理表单'!$178:$178,24+(COLUMN(I41)-1)*3)</f>
        <v>0</v>
      </c>
      <c r="L44" cm="1">
        <f t="array" ref="L44">INDEX('2 过程管理表单'!$178:$178,24+(COLUMN(J41)-1)*3)</f>
        <v>0</v>
      </c>
      <c r="M44" cm="1">
        <f t="array" ref="M44">INDEX('2 过程管理表单'!$178:$178,24+(COLUMN(K41)-1)*3)</f>
        <v>0</v>
      </c>
      <c r="N44" cm="1">
        <f t="array" ref="N44">INDEX('2 过程管理表单'!$178:$178,24+(COLUMN(L41)-1)*3)</f>
        <v>0</v>
      </c>
    </row>
    <row r="45" spans="1:14">
      <c r="A45" t="s">
        <v>1133</v>
      </c>
      <c r="B45" t="s">
        <v>8915</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8926</v>
      </c>
      <c r="C46">
        <f t="shared" ref="C46:N46" si="22">C2+C6+C10+C14+C18+C22+C26+C30+C34+C38+C42</f>
        <v>166609.27744834</v>
      </c>
      <c r="D46">
        <f t="shared" si="22"/>
        <v>141181.113283028</v>
      </c>
      <c r="E46">
        <f t="shared" si="22"/>
        <v>71382.3206439356</v>
      </c>
      <c r="F46">
        <f t="shared" si="22"/>
        <v>71853.907748322</v>
      </c>
      <c r="G46">
        <f t="shared" si="22"/>
        <v>24825.7870476952</v>
      </c>
      <c r="H46">
        <f t="shared" si="22"/>
        <v>25889.9935006636</v>
      </c>
      <c r="I46">
        <f t="shared" si="22"/>
        <v>24205.0480785396</v>
      </c>
      <c r="J46">
        <f t="shared" si="22"/>
        <v>30292.538826286</v>
      </c>
      <c r="K46">
        <f t="shared" si="22"/>
        <v>29315.3601544704</v>
      </c>
      <c r="L46">
        <f t="shared" si="22"/>
        <v>23732.578716697</v>
      </c>
      <c r="M46">
        <f t="shared" si="22"/>
        <v>22967.0116613197</v>
      </c>
      <c r="N46">
        <f t="shared" si="22"/>
        <v>23732.578716697</v>
      </c>
    </row>
    <row r="47" spans="2:14">
      <c r="B47" t="s">
        <v>8927</v>
      </c>
      <c r="C47">
        <f>C46</f>
        <v>166609.27744834</v>
      </c>
      <c r="D47">
        <f t="shared" ref="D47:N47" si="23">C47+D46</f>
        <v>307790.390731367</v>
      </c>
      <c r="E47">
        <f t="shared" si="23"/>
        <v>379172.711375303</v>
      </c>
      <c r="F47">
        <f t="shared" si="23"/>
        <v>451026.619123625</v>
      </c>
      <c r="G47">
        <f t="shared" si="23"/>
        <v>475852.40617132</v>
      </c>
      <c r="H47">
        <f t="shared" si="23"/>
        <v>501742.399671984</v>
      </c>
      <c r="I47">
        <f t="shared" si="23"/>
        <v>525947.447750523</v>
      </c>
      <c r="J47">
        <f t="shared" si="23"/>
        <v>556239.986576809</v>
      </c>
      <c r="K47">
        <f t="shared" si="23"/>
        <v>585555.34673128</v>
      </c>
      <c r="L47">
        <f t="shared" si="23"/>
        <v>609287.925447977</v>
      </c>
      <c r="M47">
        <f t="shared" si="23"/>
        <v>632254.937109296</v>
      </c>
      <c r="N47">
        <f t="shared" si="23"/>
        <v>655987.515825993</v>
      </c>
    </row>
    <row r="48" spans="2:14">
      <c r="B48" t="s">
        <v>8928</v>
      </c>
      <c r="C48">
        <f t="shared" ref="C48:N48" si="24">C4+C8+C12+C16+C20+C24+C28+C32+C36+C40+C44</f>
        <v>109665.943396226</v>
      </c>
      <c r="D48">
        <f t="shared" si="24"/>
        <v>109665.943396226</v>
      </c>
      <c r="E48">
        <f t="shared" si="24"/>
        <v>109665.943396226</v>
      </c>
      <c r="F48">
        <f t="shared" si="24"/>
        <v>109665.943396226</v>
      </c>
      <c r="G48">
        <f t="shared" si="24"/>
        <v>109665.943396226</v>
      </c>
      <c r="H48">
        <f t="shared" si="24"/>
        <v>109665.943396226</v>
      </c>
      <c r="I48">
        <f t="shared" si="24"/>
        <v>109665.943396226</v>
      </c>
      <c r="J48">
        <f t="shared" si="24"/>
        <v>109665.943396226</v>
      </c>
      <c r="K48">
        <f t="shared" si="24"/>
        <v>109665.943396226</v>
      </c>
      <c r="L48">
        <f t="shared" si="24"/>
        <v>109665.943396226</v>
      </c>
      <c r="M48">
        <f t="shared" si="24"/>
        <v>109665.943396226</v>
      </c>
      <c r="N48">
        <f t="shared" si="24"/>
        <v>109665.943396226</v>
      </c>
    </row>
    <row r="49" spans="2:14">
      <c r="B49" t="s">
        <v>8929</v>
      </c>
      <c r="C49">
        <f>C48</f>
        <v>109665.943396226</v>
      </c>
      <c r="D49">
        <f t="shared" ref="D49:N49" si="25">C49+D48</f>
        <v>219331.886792453</v>
      </c>
      <c r="E49">
        <f t="shared" si="25"/>
        <v>328997.830188679</v>
      </c>
      <c r="F49">
        <f t="shared" si="25"/>
        <v>438663.773584906</v>
      </c>
      <c r="G49">
        <f t="shared" si="25"/>
        <v>548329.716981132</v>
      </c>
      <c r="H49">
        <f t="shared" si="25"/>
        <v>657995.660377358</v>
      </c>
      <c r="I49">
        <f t="shared" si="25"/>
        <v>767661.603773585</v>
      </c>
      <c r="J49">
        <f t="shared" si="25"/>
        <v>877327.547169811</v>
      </c>
      <c r="K49">
        <f t="shared" si="25"/>
        <v>986993.490566038</v>
      </c>
      <c r="L49">
        <f t="shared" si="25"/>
        <v>1096659.43396226</v>
      </c>
      <c r="M49">
        <f t="shared" si="25"/>
        <v>1206325.37735849</v>
      </c>
      <c r="N49">
        <f t="shared" si="25"/>
        <v>1315991.32075472</v>
      </c>
    </row>
  </sheetData>
  <autoFilter xmlns:etc="http://www.wps.cn/officeDocument/2017/etCustomData" ref="B1:B49" etc:filterBottomFollowUsedRange="0">
    <extLst/>
  </autoFilter>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4"/>
  <cols>
    <col min="2" max="2" width="19.3727272727273" customWidth="1"/>
    <col min="3" max="14" width="12.6272727272727"/>
  </cols>
  <sheetData>
    <row r="1" spans="2:14">
      <c r="B1" s="9" t="s">
        <v>8024</v>
      </c>
      <c r="C1" s="9" t="s">
        <v>8931</v>
      </c>
      <c r="D1" s="9" t="s">
        <v>8932</v>
      </c>
      <c r="E1" s="9" t="s">
        <v>8933</v>
      </c>
      <c r="F1" s="9" t="s">
        <v>8934</v>
      </c>
      <c r="G1" s="9" t="s">
        <v>8935</v>
      </c>
      <c r="H1" s="9" t="s">
        <v>8936</v>
      </c>
      <c r="I1" s="9" t="s">
        <v>8937</v>
      </c>
      <c r="J1" s="9" t="s">
        <v>8938</v>
      </c>
      <c r="K1" s="9" t="s">
        <v>8939</v>
      </c>
      <c r="L1" s="9" t="s">
        <v>8940</v>
      </c>
      <c r="M1" s="9" t="s">
        <v>8941</v>
      </c>
      <c r="N1" s="9" t="s">
        <v>8942</v>
      </c>
    </row>
    <row r="2" spans="1:14">
      <c r="A2" t="s">
        <v>218</v>
      </c>
      <c r="B2" t="s">
        <v>8912</v>
      </c>
      <c r="C2">
        <f>INDEX('2 过程管理表单'!$6:$6,26+(COLUMN(A$1)-1)*3)</f>
        <v>699616.46744834</v>
      </c>
      <c r="D2">
        <f>INDEX('2 过程管理表单'!$6:$6,26+(COLUMN(B$1)-1)*3)</f>
        <v>909547.503283028</v>
      </c>
      <c r="E2">
        <f>INDEX('2 过程管理表单'!$6:$6,26+(COLUMN(C$1)-1)*3)</f>
        <v>741934.700643936</v>
      </c>
      <c r="F2">
        <f>INDEX('2 过程管理表单'!$6:$6,26+(COLUMN(D$1)-1)*3)</f>
        <v>791432.777748322</v>
      </c>
      <c r="G2">
        <f>INDEX('2 过程管理表单'!$6:$6,26+(COLUMN(E$1)-1)*3)</f>
        <v>654137.797047695</v>
      </c>
      <c r="H2">
        <f>INDEX('2 过程管理表单'!$6:$6,26+(COLUMN(F$1)-1)*3)</f>
        <v>829771.313500664</v>
      </c>
      <c r="I2">
        <f>INDEX('2 过程管理表单'!$6:$6,26+(COLUMN(G$1)-1)*3)</f>
        <v>784847.27807854</v>
      </c>
      <c r="J2">
        <f>INDEX('2 过程管理表单'!$6:$6,26+(COLUMN(H$1)-1)*3)</f>
        <v>125628.798826286</v>
      </c>
      <c r="K2">
        <f>INDEX('2 过程管理表单'!$6:$6,26+(COLUMN(I$1)-1)*3)</f>
        <v>29315.3601544704</v>
      </c>
      <c r="L2">
        <f>INDEX('2 过程管理表单'!$6:$6,26+(COLUMN(J$1)-1)*3)</f>
        <v>23732.578716697</v>
      </c>
      <c r="M2">
        <f>INDEX('2 过程管理表单'!$6:$6,26+(COLUMN(K$1)-1)*3)</f>
        <v>22967.0116613197</v>
      </c>
      <c r="N2">
        <f>INDEX('2 过程管理表单'!$6:$6,26+(COLUMN(L$1)-1)*3)</f>
        <v>23732.578716697</v>
      </c>
    </row>
    <row r="3" spans="1:14">
      <c r="A3" t="s">
        <v>218</v>
      </c>
      <c r="B3" t="s">
        <v>8913</v>
      </c>
      <c r="C3">
        <f>C2</f>
        <v>699616.46744834</v>
      </c>
      <c r="D3">
        <f t="shared" ref="D3:N3" si="0">C3+D2</f>
        <v>1609163.97073137</v>
      </c>
      <c r="E3">
        <f t="shared" si="0"/>
        <v>2351098.6713753</v>
      </c>
      <c r="F3">
        <f t="shared" si="0"/>
        <v>3142531.44912362</v>
      </c>
      <c r="G3">
        <f t="shared" si="0"/>
        <v>3796669.24617132</v>
      </c>
      <c r="H3">
        <f t="shared" si="0"/>
        <v>4626440.55967198</v>
      </c>
      <c r="I3">
        <f t="shared" si="0"/>
        <v>5411287.83775052</v>
      </c>
      <c r="J3">
        <f t="shared" si="0"/>
        <v>5536916.63657681</v>
      </c>
      <c r="K3">
        <f t="shared" si="0"/>
        <v>5566231.99673128</v>
      </c>
      <c r="L3">
        <f t="shared" si="0"/>
        <v>5589964.57544798</v>
      </c>
      <c r="M3">
        <f t="shared" si="0"/>
        <v>5612931.5871093</v>
      </c>
      <c r="N3">
        <f t="shared" si="0"/>
        <v>5636664.16582599</v>
      </c>
    </row>
    <row r="4" spans="1:14">
      <c r="A4" t="s">
        <v>218</v>
      </c>
      <c r="B4" t="s">
        <v>8914</v>
      </c>
      <c r="C4">
        <f>INDEX('2 过程管理表单'!$6:$6,24+(COLUMN(A$1)-1)*3)</f>
        <v>815761.012626996</v>
      </c>
      <c r="D4">
        <f>INDEX('2 过程管理表单'!$6:$6,24+(COLUMN(B$1)-1)*3)</f>
        <v>702422.047941681</v>
      </c>
      <c r="E4">
        <f>INDEX('2 过程管理表单'!$6:$6,24+(COLUMN(C$1)-1)*3)</f>
        <v>702422.047941681</v>
      </c>
      <c r="F4">
        <f>INDEX('2 过程管理表单'!$6:$6,24+(COLUMN(D$1)-1)*3)</f>
        <v>702422.047941681</v>
      </c>
      <c r="G4">
        <f>INDEX('2 过程管理表单'!$6:$6,24+(COLUMN(E$1)-1)*3)</f>
        <v>702422.047941681</v>
      </c>
      <c r="H4">
        <f>INDEX('2 过程管理表单'!$6:$6,24+(COLUMN(F$1)-1)*3)</f>
        <v>702422.047941681</v>
      </c>
      <c r="I4">
        <f>INDEX('2 过程管理表单'!$6:$6,24+(COLUMN(G$1)-1)*3)</f>
        <v>702422.047941681</v>
      </c>
      <c r="J4">
        <f>INDEX('2 过程管理表单'!$6:$6,24+(COLUMN(H$1)-1)*3)</f>
        <v>702422.047941681</v>
      </c>
      <c r="K4">
        <f>INDEX('2 过程管理表单'!$6:$6,24+(COLUMN(I$1)-1)*3)</f>
        <v>702422.047941681</v>
      </c>
      <c r="L4">
        <f>INDEX('2 过程管理表单'!$6:$6,24+(COLUMN(J$1)-1)*3)</f>
        <v>702422.047941681</v>
      </c>
      <c r="M4">
        <f>INDEX('2 过程管理表单'!$6:$6,24+(COLUMN(K$1)-1)*3)</f>
        <v>702422.047941681</v>
      </c>
      <c r="N4">
        <f>INDEX('2 过程管理表单'!$6:$6,24+(COLUMN(L$1)-1)*3)</f>
        <v>702422.047941681</v>
      </c>
    </row>
    <row r="5" spans="1:14">
      <c r="A5" t="s">
        <v>218</v>
      </c>
      <c r="B5" t="s">
        <v>8915</v>
      </c>
      <c r="C5">
        <f>C4</f>
        <v>815761.012626996</v>
      </c>
      <c r="D5">
        <f t="shared" ref="D5:N5" si="1">C5+D4</f>
        <v>1518183.06056868</v>
      </c>
      <c r="E5">
        <f t="shared" si="1"/>
        <v>2220605.10851036</v>
      </c>
      <c r="F5">
        <f t="shared" si="1"/>
        <v>2923027.15645204</v>
      </c>
      <c r="G5">
        <f t="shared" si="1"/>
        <v>3625449.20439372</v>
      </c>
      <c r="H5">
        <f t="shared" si="1"/>
        <v>4327871.2523354</v>
      </c>
      <c r="I5">
        <f t="shared" si="1"/>
        <v>5030293.30027708</v>
      </c>
      <c r="J5">
        <f t="shared" si="1"/>
        <v>5732715.34821876</v>
      </c>
      <c r="K5">
        <f t="shared" si="1"/>
        <v>6435137.39616044</v>
      </c>
      <c r="L5">
        <f t="shared" si="1"/>
        <v>7137559.44410213</v>
      </c>
      <c r="M5">
        <f t="shared" si="1"/>
        <v>7839981.49204381</v>
      </c>
      <c r="N5">
        <f t="shared" si="1"/>
        <v>8542403.53998549</v>
      </c>
    </row>
    <row r="6" spans="1:14">
      <c r="A6" t="s">
        <v>220</v>
      </c>
      <c r="B6" t="s">
        <v>8912</v>
      </c>
      <c r="C6">
        <f>INDEX('2 过程管理表单'!$184:$184,26+(COLUMN(A$1)-1)*3)</f>
        <v>75999.3078356165</v>
      </c>
      <c r="D6">
        <f>INDEX('2 过程管理表单'!$184:$184,26+(COLUMN(B$1)-1)*3)</f>
        <v>68644.5361095891</v>
      </c>
      <c r="E6">
        <f>INDEX('2 过程管理表单'!$184:$184,26+(COLUMN(C$1)-1)*3)</f>
        <v>116122.717835616</v>
      </c>
      <c r="F6">
        <f>INDEX('2 过程管理表单'!$184:$184,26+(COLUMN(D$1)-1)*3)</f>
        <v>73506.2926027397</v>
      </c>
      <c r="G6">
        <f>INDEX('2 过程管理表单'!$184:$184,26+(COLUMN(E$1)-1)*3)</f>
        <v>75785.2804383562</v>
      </c>
      <c r="H6">
        <f>INDEX('2 过程管理表单'!$184:$184,26+(COLUMN(F$1)-1)*3)</f>
        <v>73340.5939726028</v>
      </c>
      <c r="I6">
        <f>INDEX('2 过程管理表单'!$184:$184,26+(COLUMN(G$1)-1)*3)</f>
        <v>72115.3895011912</v>
      </c>
      <c r="J6">
        <f>INDEX('2 过程管理表单'!$184:$184,26+(COLUMN(H$1)-1)*3)</f>
        <v>72115.3895011912</v>
      </c>
      <c r="K6">
        <f>INDEX('2 过程管理表单'!$184:$184,26+(COLUMN(I$1)-1)*3)</f>
        <v>69789.086614056</v>
      </c>
      <c r="L6">
        <f>INDEX('2 过程管理表单'!$184:$184,26+(COLUMN(J$1)-1)*3)</f>
        <v>51666.6004600953</v>
      </c>
      <c r="M6">
        <f>INDEX('2 过程管理表单'!$184:$184,26+(COLUMN(K$1)-1)*3)</f>
        <v>49999.9359291245</v>
      </c>
      <c r="N6">
        <f>INDEX('2 过程管理表单'!$184:$184,26+(COLUMN(L$1)-1)*3)</f>
        <v>39980.0251176295</v>
      </c>
    </row>
    <row r="7" spans="1:14">
      <c r="A7" t="s">
        <v>220</v>
      </c>
      <c r="B7" t="s">
        <v>8913</v>
      </c>
      <c r="C7">
        <f>C6</f>
        <v>75999.3078356165</v>
      </c>
      <c r="D7">
        <f t="shared" ref="D7:N7" si="2">C7+D6</f>
        <v>144643.843945206</v>
      </c>
      <c r="E7">
        <f t="shared" si="2"/>
        <v>260766.561780822</v>
      </c>
      <c r="F7">
        <f t="shared" si="2"/>
        <v>334272.854383562</v>
      </c>
      <c r="G7">
        <f t="shared" si="2"/>
        <v>410058.134821918</v>
      </c>
      <c r="H7">
        <f t="shared" si="2"/>
        <v>483398.728794521</v>
      </c>
      <c r="I7">
        <f t="shared" si="2"/>
        <v>555514.118295712</v>
      </c>
      <c r="J7">
        <f t="shared" si="2"/>
        <v>627629.507796903</v>
      </c>
      <c r="K7">
        <f t="shared" si="2"/>
        <v>697418.594410959</v>
      </c>
      <c r="L7">
        <f t="shared" si="2"/>
        <v>749085.194871054</v>
      </c>
      <c r="M7">
        <f t="shared" si="2"/>
        <v>799085.130800179</v>
      </c>
      <c r="N7">
        <f t="shared" si="2"/>
        <v>839065.155917809</v>
      </c>
    </row>
    <row r="8" spans="1:14">
      <c r="A8" t="s">
        <v>220</v>
      </c>
      <c r="B8" t="s">
        <v>8914</v>
      </c>
      <c r="C8">
        <f>INDEX('2 过程管理表单'!$184:$184,24+(COLUMN(A$1)-1)*3)</f>
        <v>48829.92732355</v>
      </c>
      <c r="D8">
        <f>INDEX('2 过程管理表单'!$184:$184,24+(COLUMN(B$1)-1)*3)</f>
        <v>48829.92732355</v>
      </c>
      <c r="E8">
        <f>INDEX('2 过程管理表单'!$184:$184,24+(COLUMN(C$1)-1)*3)</f>
        <v>48829.92732355</v>
      </c>
      <c r="F8">
        <f>INDEX('2 过程管理表单'!$184:$184,24+(COLUMN(D$1)-1)*3)</f>
        <v>48829.92732355</v>
      </c>
      <c r="G8">
        <f>INDEX('2 过程管理表单'!$184:$184,24+(COLUMN(E$1)-1)*3)</f>
        <v>48829.92732355</v>
      </c>
      <c r="H8">
        <f>INDEX('2 过程管理表单'!$184:$184,24+(COLUMN(F$1)-1)*3)</f>
        <v>48829.92732355</v>
      </c>
      <c r="I8">
        <f>INDEX('2 过程管理表单'!$184:$184,24+(COLUMN(G$1)-1)*3)</f>
        <v>48829.92732355</v>
      </c>
      <c r="J8">
        <f>INDEX('2 过程管理表单'!$184:$184,24+(COLUMN(H$1)-1)*3)</f>
        <v>48829.92732355</v>
      </c>
      <c r="K8">
        <f>INDEX('2 过程管理表单'!$184:$184,24+(COLUMN(I$1)-1)*3)</f>
        <v>48829.92732355</v>
      </c>
      <c r="L8">
        <f>INDEX('2 过程管理表单'!$184:$184,24+(COLUMN(J$1)-1)*3)</f>
        <v>48829.92732355</v>
      </c>
      <c r="M8">
        <f>INDEX('2 过程管理表单'!$184:$184,24+(COLUMN(K$1)-1)*3)</f>
        <v>48829.92732355</v>
      </c>
      <c r="N8">
        <f>INDEX('2 过程管理表单'!$184:$184,24+(COLUMN(L$1)-1)*3)</f>
        <v>48829.92732355</v>
      </c>
    </row>
    <row r="9" spans="1:14">
      <c r="A9" t="s">
        <v>220</v>
      </c>
      <c r="B9" t="s">
        <v>8915</v>
      </c>
      <c r="C9">
        <f>C8</f>
        <v>48829.92732355</v>
      </c>
      <c r="D9">
        <f t="shared" ref="D9:N9" si="3">C9+D8</f>
        <v>97659.8546471</v>
      </c>
      <c r="E9">
        <f t="shared" si="3"/>
        <v>146489.78197065</v>
      </c>
      <c r="F9">
        <f t="shared" si="3"/>
        <v>195319.7092942</v>
      </c>
      <c r="G9">
        <f t="shared" si="3"/>
        <v>244149.63661775</v>
      </c>
      <c r="H9">
        <f t="shared" si="3"/>
        <v>292979.5639413</v>
      </c>
      <c r="I9">
        <f t="shared" si="3"/>
        <v>341809.49126485</v>
      </c>
      <c r="J9">
        <f t="shared" si="3"/>
        <v>390639.4185884</v>
      </c>
      <c r="K9">
        <f t="shared" si="3"/>
        <v>439469.34591195</v>
      </c>
      <c r="L9">
        <f t="shared" si="3"/>
        <v>488299.2732355</v>
      </c>
      <c r="M9">
        <f t="shared" si="3"/>
        <v>537129.20055905</v>
      </c>
      <c r="N9">
        <f t="shared" si="3"/>
        <v>585959.1278826</v>
      </c>
    </row>
    <row r="10" spans="1:14">
      <c r="A10" t="s">
        <v>222</v>
      </c>
      <c r="B10" t="s">
        <v>8912</v>
      </c>
      <c r="C10">
        <f>INDEX('2 过程管理表单'!$439:$439,26+(COLUMN(A$1)-1)*3)</f>
        <v>2547.94520547945</v>
      </c>
      <c r="D10">
        <f>INDEX('2 过程管理表单'!$439:$439,26+(COLUMN(B$1)-1)*3)</f>
        <v>2301.3698630137</v>
      </c>
      <c r="E10">
        <f>INDEX('2 过程管理表单'!$439:$439,26+(COLUMN(C$1)-1)*3)</f>
        <v>2547.94520547945</v>
      </c>
      <c r="F10">
        <f>INDEX('2 过程管理表单'!$439:$439,26+(COLUMN(D$1)-1)*3)</f>
        <v>2465.75342465753</v>
      </c>
      <c r="G10">
        <f>INDEX('2 过程管理表单'!$439:$439,26+(COLUMN(E$1)-1)*3)</f>
        <v>2547.94520547945</v>
      </c>
      <c r="H10">
        <f>INDEX('2 过程管理表单'!$439:$439,26+(COLUMN(F$1)-1)*3)</f>
        <v>2224.65753424658</v>
      </c>
      <c r="I10">
        <f>INDEX('2 过程管理表单'!$439:$439,26+(COLUMN(G$1)-1)*3)</f>
        <v>2485.95030136986</v>
      </c>
      <c r="J10">
        <f>INDEX('2 过程管理表单'!$439:$439,26+(COLUMN(H$1)-1)*3)</f>
        <v>1466.77221917808</v>
      </c>
      <c r="K10">
        <f>INDEX('2 过程管理表单'!$439:$439,26+(COLUMN(I$1)-1)*3)</f>
        <v>1419.45698630137</v>
      </c>
      <c r="L10">
        <f>INDEX('2 过程管理表单'!$439:$439,26+(COLUMN(J$1)-1)*3)</f>
        <v>1466.77221917808</v>
      </c>
      <c r="M10">
        <f>INDEX('2 过程管理表单'!$439:$439,26+(COLUMN(K$1)-1)*3)</f>
        <v>1419.45698630137</v>
      </c>
      <c r="N10">
        <f>INDEX('2 过程管理表单'!$439:$439,26+(COLUMN(L$1)-1)*3)</f>
        <v>1466.77221917808</v>
      </c>
    </row>
    <row r="11" spans="1:14">
      <c r="A11" t="s">
        <v>222</v>
      </c>
      <c r="B11" t="s">
        <v>8913</v>
      </c>
      <c r="C11">
        <f>C10</f>
        <v>2547.94520547945</v>
      </c>
      <c r="D11">
        <f t="shared" ref="D11:N11" si="4">C11+D10</f>
        <v>4849.31506849315</v>
      </c>
      <c r="E11">
        <f t="shared" si="4"/>
        <v>7397.2602739726</v>
      </c>
      <c r="F11">
        <f t="shared" si="4"/>
        <v>9863.01369863013</v>
      </c>
      <c r="G11">
        <f t="shared" si="4"/>
        <v>12410.9589041096</v>
      </c>
      <c r="H11">
        <f t="shared" si="4"/>
        <v>14635.6164383562</v>
      </c>
      <c r="I11">
        <f t="shared" si="4"/>
        <v>17121.566739726</v>
      </c>
      <c r="J11">
        <f t="shared" si="4"/>
        <v>18588.3389589041</v>
      </c>
      <c r="K11">
        <f t="shared" si="4"/>
        <v>20007.7959452055</v>
      </c>
      <c r="L11">
        <f t="shared" si="4"/>
        <v>21474.5681643836</v>
      </c>
      <c r="M11">
        <f t="shared" si="4"/>
        <v>22894.0251506849</v>
      </c>
      <c r="N11">
        <f t="shared" si="4"/>
        <v>24360.797369863</v>
      </c>
    </row>
    <row r="12" spans="1:14">
      <c r="A12" t="s">
        <v>222</v>
      </c>
      <c r="B12" t="s">
        <v>8914</v>
      </c>
      <c r="C12">
        <f>INDEX('2 过程管理表单'!$439:$439,24+(COLUMN(A$1)-1)*3)</f>
        <v>0</v>
      </c>
      <c r="D12">
        <f>INDEX('2 过程管理表单'!$439:$439,24+(COLUMN(B$1)-1)*3)</f>
        <v>0</v>
      </c>
      <c r="E12">
        <f>INDEX('2 过程管理表单'!$439:$439,24+(COLUMN(C$1)-1)*3)</f>
        <v>0</v>
      </c>
      <c r="F12">
        <f>INDEX('2 过程管理表单'!$439:$439,24+(COLUMN(D$1)-1)*3)</f>
        <v>0</v>
      </c>
      <c r="G12">
        <f>INDEX('2 过程管理表单'!$439:$439,24+(COLUMN(E$1)-1)*3)</f>
        <v>0</v>
      </c>
      <c r="H12">
        <f>INDEX('2 过程管理表单'!$439:$439,24+(COLUMN(F$1)-1)*3)</f>
        <v>0</v>
      </c>
      <c r="I12">
        <f>INDEX('2 过程管理表单'!$439:$439,24+(COLUMN(G$1)-1)*3)</f>
        <v>0</v>
      </c>
      <c r="J12">
        <f>INDEX('2 过程管理表单'!$439:$439,24+(COLUMN(H$1)-1)*3)</f>
        <v>0</v>
      </c>
      <c r="K12">
        <f>INDEX('2 过程管理表单'!$439:$439,24+(COLUMN(I$1)-1)*3)</f>
        <v>0</v>
      </c>
      <c r="L12">
        <f>INDEX('2 过程管理表单'!$439:$439,24+(COLUMN(J$1)-1)*3)</f>
        <v>0</v>
      </c>
      <c r="M12">
        <f>INDEX('2 过程管理表单'!$439:$439,24+(COLUMN(K$1)-1)*3)</f>
        <v>0</v>
      </c>
      <c r="N12">
        <f>INDEX('2 过程管理表单'!$439:$439,24+(COLUMN(L$1)-1)*3)</f>
        <v>0</v>
      </c>
    </row>
    <row r="13" spans="1:14">
      <c r="A13" t="s">
        <v>222</v>
      </c>
      <c r="B13" t="s">
        <v>8915</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1620</v>
      </c>
      <c r="B14" t="s">
        <v>8912</v>
      </c>
      <c r="C14">
        <f>INDEX('2 过程管理表单'!$520:$520,26+(COLUMN(A$1)-1)*3)</f>
        <v>23146</v>
      </c>
      <c r="D14">
        <f>INDEX('2 过程管理表单'!$520:$520,26+(COLUMN(B$1)-1)*3)</f>
        <v>0</v>
      </c>
      <c r="E14">
        <f>INDEX('2 过程管理表单'!$520:$520,26+(COLUMN(C$1)-1)*3)</f>
        <v>3390</v>
      </c>
      <c r="F14">
        <f>INDEX('2 过程管理表单'!$520:$520,26+(COLUMN(D$1)-1)*3)</f>
        <v>0</v>
      </c>
      <c r="G14">
        <f>INDEX('2 过程管理表单'!$520:$520,26+(COLUMN(E$1)-1)*3)</f>
        <v>542.4</v>
      </c>
      <c r="H14">
        <f>INDEX('2 过程管理表单'!$520:$520,26+(COLUMN(F$1)-1)*3)</f>
        <v>1960.55</v>
      </c>
      <c r="I14">
        <f>INDEX('2 过程管理表单'!$520:$520,26+(COLUMN(G$1)-1)*3)</f>
        <v>3001.41</v>
      </c>
      <c r="J14">
        <f>INDEX('2 过程管理表单'!$520:$520,26+(COLUMN(H$1)-1)*3)</f>
        <v>0</v>
      </c>
      <c r="K14">
        <f>INDEX('2 过程管理表单'!$520:$520,26+(COLUMN(I$1)-1)*3)</f>
        <v>0</v>
      </c>
      <c r="L14">
        <f>INDEX('2 过程管理表单'!$520:$520,26+(COLUMN(J$1)-1)*3)</f>
        <v>0</v>
      </c>
      <c r="M14">
        <f>INDEX('2 过程管理表单'!$520:$520,26+(COLUMN(K$1)-1)*3)</f>
        <v>0</v>
      </c>
      <c r="N14">
        <f>INDEX('2 过程管理表单'!$520:$520,26+(COLUMN(L$1)-1)*3)</f>
        <v>0</v>
      </c>
    </row>
    <row r="15" spans="1:14">
      <c r="A15" t="s">
        <v>1620</v>
      </c>
      <c r="B15" t="s">
        <v>8913</v>
      </c>
      <c r="C15">
        <f>C14</f>
        <v>23146</v>
      </c>
      <c r="D15">
        <f t="shared" ref="D15:N15" si="6">C15+D14</f>
        <v>23146</v>
      </c>
      <c r="E15">
        <f t="shared" si="6"/>
        <v>26536</v>
      </c>
      <c r="F15">
        <f t="shared" si="6"/>
        <v>26536</v>
      </c>
      <c r="G15">
        <f t="shared" si="6"/>
        <v>27078.4</v>
      </c>
      <c r="H15">
        <f t="shared" si="6"/>
        <v>29038.95</v>
      </c>
      <c r="I15">
        <f t="shared" si="6"/>
        <v>32040.36</v>
      </c>
      <c r="J15">
        <f t="shared" si="6"/>
        <v>32040.36</v>
      </c>
      <c r="K15">
        <f t="shared" si="6"/>
        <v>32040.36</v>
      </c>
      <c r="L15">
        <f t="shared" si="6"/>
        <v>32040.36</v>
      </c>
      <c r="M15">
        <f t="shared" si="6"/>
        <v>32040.36</v>
      </c>
      <c r="N15">
        <f t="shared" si="6"/>
        <v>32040.36</v>
      </c>
    </row>
    <row r="16" spans="1:14">
      <c r="A16" t="s">
        <v>1620</v>
      </c>
      <c r="B16" t="s">
        <v>8914</v>
      </c>
      <c r="C16">
        <f>INDEX('2 过程管理表单'!$520:$520,24+(COLUMN(A$1)-1)*3)</f>
        <v>34882.1474926254</v>
      </c>
      <c r="D16">
        <f>INDEX('2 过程管理表单'!$520:$520,24+(COLUMN(B$1)-1)*3)</f>
        <v>34882.1474926254</v>
      </c>
      <c r="E16">
        <f>INDEX('2 过程管理表单'!$520:$520,24+(COLUMN(C$1)-1)*3)</f>
        <v>34882.1474926254</v>
      </c>
      <c r="F16">
        <f>INDEX('2 过程管理表单'!$520:$520,24+(COLUMN(D$1)-1)*3)</f>
        <v>34882.1474926254</v>
      </c>
      <c r="G16">
        <f>INDEX('2 过程管理表单'!$520:$520,24+(COLUMN(E$1)-1)*3)</f>
        <v>34882.1474926254</v>
      </c>
      <c r="H16">
        <f>INDEX('2 过程管理表单'!$520:$520,24+(COLUMN(F$1)-1)*3)</f>
        <v>34882.1474926254</v>
      </c>
      <c r="I16">
        <f>INDEX('2 过程管理表单'!$520:$520,24+(COLUMN(G$1)-1)*3)</f>
        <v>34882.1474926254</v>
      </c>
      <c r="J16">
        <f>INDEX('2 过程管理表单'!$520:$520,24+(COLUMN(H$1)-1)*3)</f>
        <v>34882.1474926254</v>
      </c>
      <c r="K16">
        <f>INDEX('2 过程管理表单'!$520:$520,24+(COLUMN(I$1)-1)*3)</f>
        <v>34882.1474926254</v>
      </c>
      <c r="L16">
        <f>INDEX('2 过程管理表单'!$520:$520,24+(COLUMN(J$1)-1)*3)</f>
        <v>34882.1474926254</v>
      </c>
      <c r="M16">
        <f>INDEX('2 过程管理表单'!$520:$520,24+(COLUMN(K$1)-1)*3)</f>
        <v>34882.1474926254</v>
      </c>
      <c r="N16">
        <f>INDEX('2 过程管理表单'!$520:$520,24+(COLUMN(L$1)-1)*3)</f>
        <v>34882.1474926254</v>
      </c>
    </row>
    <row r="17" spans="1:14">
      <c r="A17" t="s">
        <v>1620</v>
      </c>
      <c r="B17" t="s">
        <v>8915</v>
      </c>
      <c r="C17">
        <f>C16</f>
        <v>34882.1474926254</v>
      </c>
      <c r="D17">
        <f t="shared" ref="D17:N17" si="7">C17+D16</f>
        <v>69764.2949852508</v>
      </c>
      <c r="E17">
        <f t="shared" si="7"/>
        <v>104646.442477876</v>
      </c>
      <c r="F17">
        <f t="shared" si="7"/>
        <v>139528.589970502</v>
      </c>
      <c r="G17">
        <f t="shared" si="7"/>
        <v>174410.737463127</v>
      </c>
      <c r="H17">
        <f t="shared" si="7"/>
        <v>209292.884955752</v>
      </c>
      <c r="I17">
        <f t="shared" si="7"/>
        <v>244175.032448378</v>
      </c>
      <c r="J17">
        <f t="shared" si="7"/>
        <v>279057.179941003</v>
      </c>
      <c r="K17">
        <f t="shared" si="7"/>
        <v>313939.327433629</v>
      </c>
      <c r="L17">
        <f t="shared" si="7"/>
        <v>348821.474926254</v>
      </c>
      <c r="M17">
        <f t="shared" si="7"/>
        <v>383703.622418879</v>
      </c>
      <c r="N17">
        <f t="shared" si="7"/>
        <v>418585.769911505</v>
      </c>
    </row>
    <row r="18" spans="1:14">
      <c r="A18" t="s">
        <v>1758</v>
      </c>
      <c r="B18" t="s">
        <v>8912</v>
      </c>
      <c r="C18">
        <f>INDEX('2 过程管理表单'!$527:$527,26+(COLUMN(A$1)-1)*3)</f>
        <v>0</v>
      </c>
      <c r="D18">
        <f>INDEX('2 过程管理表单'!$527:$527,26+(COLUMN(B$1)-1)*3)</f>
        <v>13441.55</v>
      </c>
      <c r="E18">
        <f>INDEX('2 过程管理表单'!$527:$527,26+(COLUMN(C$1)-1)*3)</f>
        <v>288</v>
      </c>
      <c r="F18">
        <f>INDEX('2 过程管理表单'!$527:$527,26+(COLUMN(D$1)-1)*3)</f>
        <v>17378.76</v>
      </c>
      <c r="G18">
        <f>INDEX('2 过程管理表单'!$527:$527,26+(COLUMN(E$1)-1)*3)</f>
        <v>1440</v>
      </c>
      <c r="H18">
        <f>INDEX('2 过程管理表单'!$527:$527,26+(COLUMN(F$1)-1)*3)</f>
        <v>58993.89</v>
      </c>
      <c r="I18">
        <f>INDEX('2 过程管理表单'!$527:$527,26+(COLUMN(G$1)-1)*3)</f>
        <v>3988.92</v>
      </c>
      <c r="J18">
        <f>INDEX('2 过程管理表单'!$527:$527,26+(COLUMN(H$1)-1)*3)</f>
        <v>9750.89</v>
      </c>
      <c r="K18">
        <f>INDEX('2 过程管理表单'!$527:$527,26+(COLUMN(I$1)-1)*3)</f>
        <v>0</v>
      </c>
      <c r="L18">
        <f>INDEX('2 过程管理表单'!$527:$527,26+(COLUMN(J$1)-1)*3)</f>
        <v>0</v>
      </c>
      <c r="M18">
        <f>INDEX('2 过程管理表单'!$527:$527,26+(COLUMN(K$1)-1)*3)</f>
        <v>0</v>
      </c>
      <c r="N18">
        <f>INDEX('2 过程管理表单'!$527:$527,26+(COLUMN(L$1)-1)*3)</f>
        <v>0</v>
      </c>
    </row>
    <row r="19" spans="1:14">
      <c r="A19" t="s">
        <v>1758</v>
      </c>
      <c r="B19" t="s">
        <v>8913</v>
      </c>
      <c r="C19">
        <f>C18</f>
        <v>0</v>
      </c>
      <c r="D19">
        <f t="shared" ref="D19:N19" si="8">C19+D18</f>
        <v>13441.55</v>
      </c>
      <c r="E19">
        <f t="shared" si="8"/>
        <v>13729.55</v>
      </c>
      <c r="F19">
        <f t="shared" si="8"/>
        <v>31108.31</v>
      </c>
      <c r="G19">
        <f t="shared" si="8"/>
        <v>32548.31</v>
      </c>
      <c r="H19">
        <f t="shared" si="8"/>
        <v>91542.2</v>
      </c>
      <c r="I19">
        <f t="shared" si="8"/>
        <v>95531.12</v>
      </c>
      <c r="J19">
        <f t="shared" si="8"/>
        <v>105282.01</v>
      </c>
      <c r="K19">
        <f t="shared" si="8"/>
        <v>105282.01</v>
      </c>
      <c r="L19">
        <f t="shared" si="8"/>
        <v>105282.01</v>
      </c>
      <c r="M19">
        <f t="shared" si="8"/>
        <v>105282.01</v>
      </c>
      <c r="N19">
        <f t="shared" si="8"/>
        <v>105282.01</v>
      </c>
    </row>
    <row r="20" spans="1:14">
      <c r="A20" t="s">
        <v>1758</v>
      </c>
      <c r="B20" t="s">
        <v>8914</v>
      </c>
      <c r="C20">
        <f>INDEX('2 过程管理表单'!$527:$527,24+(COLUMN(A$1)-1)*3)</f>
        <v>0</v>
      </c>
      <c r="D20">
        <f>INDEX('2 过程管理表单'!$527:$527,24+(COLUMN(B$1)-1)*3)</f>
        <v>0</v>
      </c>
      <c r="E20">
        <f>INDEX('2 过程管理表单'!$527:$527,24+(COLUMN(C$1)-1)*3)</f>
        <v>0</v>
      </c>
      <c r="F20">
        <f>INDEX('2 过程管理表单'!$527:$527,24+(COLUMN(D$1)-1)*3)</f>
        <v>0</v>
      </c>
      <c r="G20">
        <f>INDEX('2 过程管理表单'!$527:$527,24+(COLUMN(E$1)-1)*3)</f>
        <v>0</v>
      </c>
      <c r="H20">
        <f>INDEX('2 过程管理表单'!$527:$527,24+(COLUMN(F$1)-1)*3)</f>
        <v>0</v>
      </c>
      <c r="I20">
        <f>INDEX('2 过程管理表单'!$527:$527,24+(COLUMN(G$1)-1)*3)</f>
        <v>0</v>
      </c>
      <c r="J20">
        <f>INDEX('2 过程管理表单'!$527:$527,24+(COLUMN(H$1)-1)*3)</f>
        <v>0</v>
      </c>
      <c r="K20">
        <f>INDEX('2 过程管理表单'!$527:$527,24+(COLUMN(I$1)-1)*3)</f>
        <v>0</v>
      </c>
      <c r="L20">
        <f>INDEX('2 过程管理表单'!$527:$527,24+(COLUMN(J$1)-1)*3)</f>
        <v>0</v>
      </c>
      <c r="M20">
        <f>INDEX('2 过程管理表单'!$527:$527,24+(COLUMN(K$1)-1)*3)</f>
        <v>0</v>
      </c>
      <c r="N20">
        <f>INDEX('2 过程管理表单'!$527:$527,24+(COLUMN(L$1)-1)*3)</f>
        <v>0</v>
      </c>
    </row>
    <row r="21" spans="1:14">
      <c r="A21" t="s">
        <v>1758</v>
      </c>
      <c r="B21" t="s">
        <v>8915</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1846</v>
      </c>
      <c r="B22" t="s">
        <v>8912</v>
      </c>
      <c r="C22">
        <f>INDEX('2 过程管理表单'!$531:$531,26+(COLUMN(A$1)-1)*3)</f>
        <v>0</v>
      </c>
      <c r="D22">
        <f>INDEX('2 过程管理表单'!$531:$531,26+(COLUMN(B$1)-1)*3)</f>
        <v>280</v>
      </c>
      <c r="E22">
        <f>INDEX('2 过程管理表单'!$531:$531,26+(COLUMN(C$1)-1)*3)</f>
        <v>0</v>
      </c>
      <c r="F22">
        <f>INDEX('2 过程管理表单'!$531:$531,26+(COLUMN(D$1)-1)*3)</f>
        <v>0</v>
      </c>
      <c r="G22">
        <f>INDEX('2 过程管理表单'!$531:$531,26+(COLUMN(E$1)-1)*3)</f>
        <v>0</v>
      </c>
      <c r="H22">
        <f>INDEX('2 过程管理表单'!$531:$531,26+(COLUMN(F$1)-1)*3)</f>
        <v>0</v>
      </c>
      <c r="I22">
        <f>INDEX('2 过程管理表单'!$531:$531,26+(COLUMN(G$1)-1)*3)</f>
        <v>0</v>
      </c>
      <c r="J22">
        <f>INDEX('2 过程管理表单'!$531:$531,26+(COLUMN(H$1)-1)*3)</f>
        <v>0</v>
      </c>
      <c r="K22">
        <f>INDEX('2 过程管理表单'!$531:$531,26+(COLUMN(I$1)-1)*3)</f>
        <v>0</v>
      </c>
      <c r="L22">
        <f>INDEX('2 过程管理表单'!$531:$531,26+(COLUMN(J$1)-1)*3)</f>
        <v>0</v>
      </c>
      <c r="M22">
        <f>INDEX('2 过程管理表单'!$531:$531,26+(COLUMN(K$1)-1)*3)</f>
        <v>0</v>
      </c>
      <c r="N22">
        <f>INDEX('2 过程管理表单'!$531:$531,26+(COLUMN(L$1)-1)*3)</f>
        <v>0</v>
      </c>
    </row>
    <row r="23" spans="1:14">
      <c r="A23" t="s">
        <v>1846</v>
      </c>
      <c r="B23" t="s">
        <v>8913</v>
      </c>
      <c r="C23">
        <f>C22</f>
        <v>0</v>
      </c>
      <c r="D23">
        <f t="shared" ref="D23:N23" si="10">C23+D22</f>
        <v>280</v>
      </c>
      <c r="E23">
        <f t="shared" si="10"/>
        <v>280</v>
      </c>
      <c r="F23">
        <f t="shared" si="10"/>
        <v>280</v>
      </c>
      <c r="G23">
        <f t="shared" si="10"/>
        <v>280</v>
      </c>
      <c r="H23">
        <f t="shared" si="10"/>
        <v>280</v>
      </c>
      <c r="I23">
        <f t="shared" si="10"/>
        <v>280</v>
      </c>
      <c r="J23">
        <f t="shared" si="10"/>
        <v>280</v>
      </c>
      <c r="K23">
        <f t="shared" si="10"/>
        <v>280</v>
      </c>
      <c r="L23">
        <f t="shared" si="10"/>
        <v>280</v>
      </c>
      <c r="M23">
        <f t="shared" si="10"/>
        <v>280</v>
      </c>
      <c r="N23">
        <f t="shared" si="10"/>
        <v>280</v>
      </c>
    </row>
    <row r="24" spans="1:14">
      <c r="A24" t="s">
        <v>1846</v>
      </c>
      <c r="B24" t="s">
        <v>8914</v>
      </c>
      <c r="C24">
        <f>INDEX('2 过程管理表单'!$531:$531,24+(COLUMN(A$1)-1)*3)</f>
        <v>0</v>
      </c>
      <c r="D24">
        <f>INDEX('2 过程管理表单'!$531:$531,24+(COLUMN(B$1)-1)*3)</f>
        <v>0</v>
      </c>
      <c r="E24">
        <f>INDEX('2 过程管理表单'!$531:$531,24+(COLUMN(C$1)-1)*3)</f>
        <v>0</v>
      </c>
      <c r="F24">
        <f>INDEX('2 过程管理表单'!$531:$531,24+(COLUMN(D$1)-1)*3)</f>
        <v>0</v>
      </c>
      <c r="G24">
        <f>INDEX('2 过程管理表单'!$531:$531,24+(COLUMN(E$1)-1)*3)</f>
        <v>0</v>
      </c>
      <c r="H24">
        <f>INDEX('2 过程管理表单'!$531:$531,24+(COLUMN(F$1)-1)*3)</f>
        <v>0</v>
      </c>
      <c r="I24">
        <f>INDEX('2 过程管理表单'!$531:$531,24+(COLUMN(G$1)-1)*3)</f>
        <v>0</v>
      </c>
      <c r="J24">
        <f>INDEX('2 过程管理表单'!$531:$531,24+(COLUMN(H$1)-1)*3)</f>
        <v>0</v>
      </c>
      <c r="K24">
        <f>INDEX('2 过程管理表单'!$531:$531,24+(COLUMN(I$1)-1)*3)</f>
        <v>0</v>
      </c>
      <c r="L24">
        <f>INDEX('2 过程管理表单'!$531:$531,24+(COLUMN(J$1)-1)*3)</f>
        <v>0</v>
      </c>
      <c r="M24">
        <f>INDEX('2 过程管理表单'!$531:$531,24+(COLUMN(K$1)-1)*3)</f>
        <v>0</v>
      </c>
      <c r="N24">
        <f>INDEX('2 过程管理表单'!$531:$531,24+(COLUMN(L$1)-1)*3)</f>
        <v>0</v>
      </c>
    </row>
    <row r="25" spans="1:14">
      <c r="A25" t="s">
        <v>1846</v>
      </c>
      <c r="B25" t="s">
        <v>8915</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1912</v>
      </c>
      <c r="B26" t="s">
        <v>8912</v>
      </c>
      <c r="C26">
        <f>INDEX('2 过程管理表单'!$535:$535,26+(COLUMN(A$1)-1)*3)</f>
        <v>0</v>
      </c>
      <c r="D26">
        <f>INDEX('2 过程管理表单'!$535:$535,26+(COLUMN(B$1)-1)*3)</f>
        <v>0</v>
      </c>
      <c r="E26">
        <f>INDEX('2 过程管理表单'!$535:$535,26+(COLUMN(C$1)-1)*3)</f>
        <v>1222.02</v>
      </c>
      <c r="F26">
        <f>INDEX('2 过程管理表单'!$535:$535,26+(COLUMN(D$1)-1)*3)</f>
        <v>0</v>
      </c>
      <c r="G26">
        <f>INDEX('2 过程管理表单'!$535:$535,26+(COLUMN(E$1)-1)*3)</f>
        <v>2272.5</v>
      </c>
      <c r="H26">
        <f>INDEX('2 过程管理表单'!$535:$535,26+(COLUMN(F$1)-1)*3)</f>
        <v>548</v>
      </c>
      <c r="I26">
        <f>INDEX('2 过程管理表单'!$535:$535,26+(COLUMN(G$1)-1)*3)</f>
        <v>2564.04</v>
      </c>
      <c r="J26">
        <f>INDEX('2 过程管理表单'!$535:$535,26+(COLUMN(H$1)-1)*3)</f>
        <v>1240</v>
      </c>
      <c r="K26">
        <f>INDEX('2 过程管理表单'!$535:$535,26+(COLUMN(I$1)-1)*3)</f>
        <v>0</v>
      </c>
      <c r="L26">
        <f>INDEX('2 过程管理表单'!$535:$535,26+(COLUMN(J$1)-1)*3)</f>
        <v>0</v>
      </c>
      <c r="M26">
        <f>INDEX('2 过程管理表单'!$535:$535,26+(COLUMN(K$1)-1)*3)</f>
        <v>0</v>
      </c>
      <c r="N26">
        <f>INDEX('2 过程管理表单'!$535:$535,26+(COLUMN(L$1)-1)*3)</f>
        <v>0</v>
      </c>
    </row>
    <row r="27" spans="1:14">
      <c r="A27" t="s">
        <v>1912</v>
      </c>
      <c r="B27" t="s">
        <v>8913</v>
      </c>
      <c r="C27">
        <f>C26</f>
        <v>0</v>
      </c>
      <c r="D27">
        <f t="shared" ref="D27:N27" si="12">C27+D26</f>
        <v>0</v>
      </c>
      <c r="E27">
        <f t="shared" si="12"/>
        <v>1222.02</v>
      </c>
      <c r="F27">
        <f t="shared" si="12"/>
        <v>1222.02</v>
      </c>
      <c r="G27">
        <f t="shared" si="12"/>
        <v>3494.52</v>
      </c>
      <c r="H27">
        <f t="shared" si="12"/>
        <v>4042.52</v>
      </c>
      <c r="I27">
        <f t="shared" si="12"/>
        <v>6606.56</v>
      </c>
      <c r="J27">
        <f t="shared" si="12"/>
        <v>7846.56</v>
      </c>
      <c r="K27">
        <f t="shared" si="12"/>
        <v>7846.56</v>
      </c>
      <c r="L27">
        <f t="shared" si="12"/>
        <v>7846.56</v>
      </c>
      <c r="M27">
        <f t="shared" si="12"/>
        <v>7846.56</v>
      </c>
      <c r="N27">
        <f t="shared" si="12"/>
        <v>7846.56</v>
      </c>
    </row>
    <row r="28" spans="1:14">
      <c r="A28" t="s">
        <v>1912</v>
      </c>
      <c r="B28" t="s">
        <v>8914</v>
      </c>
      <c r="C28">
        <f>INDEX('2 过程管理表单'!$535:$535,24+(COLUMN(A$1)-1)*3)</f>
        <v>0</v>
      </c>
      <c r="D28">
        <f>INDEX('2 过程管理表单'!$535:$535,24+(COLUMN(B$1)-1)*3)</f>
        <v>0</v>
      </c>
      <c r="E28">
        <f>INDEX('2 过程管理表单'!$535:$535,24+(COLUMN(C$1)-1)*3)</f>
        <v>0</v>
      </c>
      <c r="F28">
        <f>INDEX('2 过程管理表单'!$535:$535,24+(COLUMN(D$1)-1)*3)</f>
        <v>0</v>
      </c>
      <c r="G28">
        <f>INDEX('2 过程管理表单'!$535:$535,24+(COLUMN(E$1)-1)*3)</f>
        <v>0</v>
      </c>
      <c r="H28">
        <f>INDEX('2 过程管理表单'!$535:$535,24+(COLUMN(F$1)-1)*3)</f>
        <v>0</v>
      </c>
      <c r="I28">
        <f>INDEX('2 过程管理表单'!$535:$535,24+(COLUMN(G$1)-1)*3)</f>
        <v>0</v>
      </c>
      <c r="J28">
        <f>INDEX('2 过程管理表单'!$535:$535,24+(COLUMN(H$1)-1)*3)</f>
        <v>0</v>
      </c>
      <c r="K28">
        <f>INDEX('2 过程管理表单'!$535:$535,24+(COLUMN(I$1)-1)*3)</f>
        <v>0</v>
      </c>
      <c r="L28">
        <f>INDEX('2 过程管理表单'!$535:$535,24+(COLUMN(J$1)-1)*3)</f>
        <v>0</v>
      </c>
      <c r="M28">
        <f>INDEX('2 过程管理表单'!$535:$535,24+(COLUMN(K$1)-1)*3)</f>
        <v>0</v>
      </c>
      <c r="N28">
        <f>INDEX('2 过程管理表单'!$535:$535,24+(COLUMN(L$1)-1)*3)</f>
        <v>0</v>
      </c>
    </row>
    <row r="29" spans="1:14">
      <c r="A29" t="s">
        <v>1912</v>
      </c>
      <c r="B29" t="s">
        <v>8915</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1953</v>
      </c>
      <c r="B30" t="s">
        <v>8912</v>
      </c>
      <c r="C30">
        <f>INDEX('2 过程管理表单'!$538:$538,26+(COLUMN(A$1)-1)*3)</f>
        <v>0</v>
      </c>
      <c r="D30">
        <f>INDEX('2 过程管理表单'!$538:$538,26+(COLUMN(B$1)-1)*3)</f>
        <v>272</v>
      </c>
      <c r="E30">
        <f>INDEX('2 过程管理表单'!$538:$538,26+(COLUMN(C$1)-1)*3)</f>
        <v>1099.93</v>
      </c>
      <c r="F30">
        <f>INDEX('2 过程管理表单'!$538:$538,26+(COLUMN(D$1)-1)*3)</f>
        <v>2260.2</v>
      </c>
      <c r="G30">
        <f>INDEX('2 过程管理表单'!$538:$538,26+(COLUMN(E$1)-1)*3)</f>
        <v>2328</v>
      </c>
      <c r="H30">
        <f>INDEX('2 过程管理表单'!$538:$538,26+(COLUMN(F$1)-1)*3)</f>
        <v>4697.64</v>
      </c>
      <c r="I30">
        <f>INDEX('2 过程管理表单'!$538:$538,26+(COLUMN(G$1)-1)*3)</f>
        <v>439.34</v>
      </c>
      <c r="J30">
        <f>INDEX('2 过程管理表单'!$538:$538,26+(COLUMN(H$1)-1)*3)</f>
        <v>0</v>
      </c>
      <c r="K30">
        <f>INDEX('2 过程管理表单'!$538:$538,26+(COLUMN(I$1)-1)*3)</f>
        <v>0</v>
      </c>
      <c r="L30">
        <f>INDEX('2 过程管理表单'!$538:$538,26+(COLUMN(J$1)-1)*3)</f>
        <v>0</v>
      </c>
      <c r="M30">
        <f>INDEX('2 过程管理表单'!$538:$538,26+(COLUMN(K$1)-1)*3)</f>
        <v>0</v>
      </c>
      <c r="N30">
        <f>INDEX('2 过程管理表单'!$538:$538,26+(COLUMN(L$1)-1)*3)</f>
        <v>0</v>
      </c>
    </row>
    <row r="31" spans="1:14">
      <c r="A31" t="s">
        <v>1953</v>
      </c>
      <c r="B31" t="s">
        <v>8913</v>
      </c>
      <c r="C31">
        <f>C30</f>
        <v>0</v>
      </c>
      <c r="D31">
        <f t="shared" ref="D31:N31" si="14">C31+D30</f>
        <v>272</v>
      </c>
      <c r="E31">
        <f t="shared" si="14"/>
        <v>1371.93</v>
      </c>
      <c r="F31">
        <f t="shared" si="14"/>
        <v>3632.13</v>
      </c>
      <c r="G31">
        <f t="shared" si="14"/>
        <v>5960.13</v>
      </c>
      <c r="H31">
        <f t="shared" si="14"/>
        <v>10657.77</v>
      </c>
      <c r="I31">
        <f t="shared" si="14"/>
        <v>11097.11</v>
      </c>
      <c r="J31">
        <f t="shared" si="14"/>
        <v>11097.11</v>
      </c>
      <c r="K31">
        <f t="shared" si="14"/>
        <v>11097.11</v>
      </c>
      <c r="L31">
        <f t="shared" si="14"/>
        <v>11097.11</v>
      </c>
      <c r="M31">
        <f t="shared" si="14"/>
        <v>11097.11</v>
      </c>
      <c r="N31">
        <f t="shared" si="14"/>
        <v>11097.11</v>
      </c>
    </row>
    <row r="32" spans="1:14">
      <c r="A32" t="s">
        <v>1953</v>
      </c>
      <c r="B32" t="s">
        <v>8914</v>
      </c>
      <c r="C32">
        <f>INDEX('2 过程管理表单'!$538:$538,24+(COLUMN(A$1)-1)*3)</f>
        <v>0</v>
      </c>
      <c r="D32">
        <f>INDEX('2 过程管理表单'!$538:$538,24+(COLUMN(B$1)-1)*3)</f>
        <v>0</v>
      </c>
      <c r="E32">
        <f>INDEX('2 过程管理表单'!$538:$538,24+(COLUMN(C$1)-1)*3)</f>
        <v>0</v>
      </c>
      <c r="F32">
        <f>INDEX('2 过程管理表单'!$538:$538,24+(COLUMN(D$1)-1)*3)</f>
        <v>0</v>
      </c>
      <c r="G32">
        <f>INDEX('2 过程管理表单'!$538:$538,24+(COLUMN(E$1)-1)*3)</f>
        <v>0</v>
      </c>
      <c r="H32">
        <f>INDEX('2 过程管理表单'!$538:$538,24+(COLUMN(F$1)-1)*3)</f>
        <v>0</v>
      </c>
      <c r="I32">
        <f>INDEX('2 过程管理表单'!$538:$538,24+(COLUMN(G$1)-1)*3)</f>
        <v>0</v>
      </c>
      <c r="J32">
        <f>INDEX('2 过程管理表单'!$538:$538,24+(COLUMN(H$1)-1)*3)</f>
        <v>0</v>
      </c>
      <c r="K32">
        <f>INDEX('2 过程管理表单'!$538:$538,24+(COLUMN(I$1)-1)*3)</f>
        <v>0</v>
      </c>
      <c r="L32">
        <f>INDEX('2 过程管理表单'!$538:$538,24+(COLUMN(J$1)-1)*3)</f>
        <v>0</v>
      </c>
      <c r="M32">
        <f>INDEX('2 过程管理表单'!$538:$538,24+(COLUMN(K$1)-1)*3)</f>
        <v>0</v>
      </c>
      <c r="N32">
        <f>INDEX('2 过程管理表单'!$538:$538,24+(COLUMN(L$1)-1)*3)</f>
        <v>0</v>
      </c>
    </row>
    <row r="33" spans="1:14">
      <c r="A33" t="s">
        <v>1953</v>
      </c>
      <c r="B33" t="s">
        <v>8915</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2064</v>
      </c>
      <c r="B34" t="s">
        <v>8912</v>
      </c>
      <c r="C34">
        <f>INDEX('2 过程管理表单'!$542:$542,26+(COLUMN(A$1)-1)*3)</f>
        <v>0</v>
      </c>
      <c r="D34">
        <f>INDEX('2 过程管理表单'!$542:$542,26+(COLUMN(B$1)-1)*3)</f>
        <v>0</v>
      </c>
      <c r="E34">
        <f>INDEX('2 过程管理表单'!$542:$542,26+(COLUMN(C$1)-1)*3)</f>
        <v>4266.2</v>
      </c>
      <c r="F34">
        <f>INDEX('2 过程管理表单'!$542:$542,26+(COLUMN(D$1)-1)*3)</f>
        <v>1759.9</v>
      </c>
      <c r="G34">
        <f>INDEX('2 过程管理表单'!$542:$542,26+(COLUMN(E$1)-1)*3)</f>
        <v>1050.99</v>
      </c>
      <c r="H34">
        <f>INDEX('2 过程管理表单'!$542:$542,26+(COLUMN(F$1)-1)*3)</f>
        <v>3428.2</v>
      </c>
      <c r="I34">
        <f>INDEX('2 过程管理表单'!$542:$542,26+(COLUMN(G$1)-1)*3)</f>
        <v>9208.38</v>
      </c>
      <c r="J34">
        <f>INDEX('2 过程管理表单'!$542:$542,26+(COLUMN(H$1)-1)*3)</f>
        <v>966.75</v>
      </c>
      <c r="K34">
        <f>INDEX('2 过程管理表单'!$542:$542,26+(COLUMN(I$1)-1)*3)</f>
        <v>0</v>
      </c>
      <c r="L34">
        <f>INDEX('2 过程管理表单'!$542:$542,26+(COLUMN(J$1)-1)*3)</f>
        <v>0</v>
      </c>
      <c r="M34">
        <f>INDEX('2 过程管理表单'!$542:$542,26+(COLUMN(K$1)-1)*3)</f>
        <v>0</v>
      </c>
      <c r="N34">
        <f>INDEX('2 过程管理表单'!$542:$542,26+(COLUMN(L$1)-1)*3)</f>
        <v>0</v>
      </c>
    </row>
    <row r="35" spans="1:14">
      <c r="A35" t="s">
        <v>2064</v>
      </c>
      <c r="B35" t="s">
        <v>8913</v>
      </c>
      <c r="C35">
        <f>C34</f>
        <v>0</v>
      </c>
      <c r="D35">
        <f t="shared" ref="D35:N35" si="16">C35+D34</f>
        <v>0</v>
      </c>
      <c r="E35">
        <f t="shared" si="16"/>
        <v>4266.2</v>
      </c>
      <c r="F35">
        <f t="shared" si="16"/>
        <v>6026.1</v>
      </c>
      <c r="G35">
        <f t="shared" si="16"/>
        <v>7077.09</v>
      </c>
      <c r="H35">
        <f t="shared" si="16"/>
        <v>10505.29</v>
      </c>
      <c r="I35">
        <f t="shared" si="16"/>
        <v>19713.67</v>
      </c>
      <c r="J35">
        <f t="shared" si="16"/>
        <v>20680.42</v>
      </c>
      <c r="K35">
        <f t="shared" si="16"/>
        <v>20680.42</v>
      </c>
      <c r="L35">
        <f t="shared" si="16"/>
        <v>20680.42</v>
      </c>
      <c r="M35">
        <f t="shared" si="16"/>
        <v>20680.42</v>
      </c>
      <c r="N35">
        <f t="shared" si="16"/>
        <v>20680.42</v>
      </c>
    </row>
    <row r="36" spans="1:14">
      <c r="A36" t="s">
        <v>2064</v>
      </c>
      <c r="B36" t="s">
        <v>8914</v>
      </c>
      <c r="C36">
        <f>INDEX('2 过程管理表单'!$542:$542,24+(COLUMN(A$1)-1)*3)</f>
        <v>0</v>
      </c>
      <c r="D36">
        <f>INDEX('2 过程管理表单'!$542:$542,24+(COLUMN(B$1)-1)*3)</f>
        <v>0</v>
      </c>
      <c r="E36">
        <f>INDEX('2 过程管理表单'!$542:$542,24+(COLUMN(C$1)-1)*3)</f>
        <v>0</v>
      </c>
      <c r="F36">
        <f>INDEX('2 过程管理表单'!$542:$542,24+(COLUMN(D$1)-1)*3)</f>
        <v>0</v>
      </c>
      <c r="G36">
        <f>INDEX('2 过程管理表单'!$542:$542,24+(COLUMN(E$1)-1)*3)</f>
        <v>0</v>
      </c>
      <c r="H36">
        <f>INDEX('2 过程管理表单'!$542:$542,24+(COLUMN(F$1)-1)*3)</f>
        <v>0</v>
      </c>
      <c r="I36">
        <f>INDEX('2 过程管理表单'!$542:$542,24+(COLUMN(G$1)-1)*3)</f>
        <v>0</v>
      </c>
      <c r="J36">
        <f>INDEX('2 过程管理表单'!$542:$542,24+(COLUMN(H$1)-1)*3)</f>
        <v>0</v>
      </c>
      <c r="K36">
        <f>INDEX('2 过程管理表单'!$542:$542,24+(COLUMN(I$1)-1)*3)</f>
        <v>0</v>
      </c>
      <c r="L36">
        <f>INDEX('2 过程管理表单'!$542:$542,24+(COLUMN(J$1)-1)*3)</f>
        <v>0</v>
      </c>
      <c r="M36">
        <f>INDEX('2 过程管理表单'!$542:$542,24+(COLUMN(K$1)-1)*3)</f>
        <v>0</v>
      </c>
      <c r="N36">
        <f>INDEX('2 过程管理表单'!$542:$542,24+(COLUMN(L$1)-1)*3)</f>
        <v>0</v>
      </c>
    </row>
    <row r="37" spans="1:14">
      <c r="A37" t="s">
        <v>2064</v>
      </c>
      <c r="B37" t="s">
        <v>8915</v>
      </c>
      <c r="C37">
        <f>C36</f>
        <v>0</v>
      </c>
      <c r="D37">
        <f t="shared" ref="D37:N37" si="17">C37+D36</f>
        <v>0</v>
      </c>
      <c r="E37">
        <f t="shared" si="17"/>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2155</v>
      </c>
      <c r="B38" t="s">
        <v>8912</v>
      </c>
      <c r="C38">
        <f>INDEX('2 过程管理表单'!$548:$548,26+(COLUMN(A$1)-1)*3)</f>
        <v>0</v>
      </c>
      <c r="D38">
        <f>INDEX('2 过程管理表单'!$548:$548,26+(COLUMN(B$1)-1)*3)</f>
        <v>0</v>
      </c>
      <c r="E38">
        <f>INDEX('2 过程管理表单'!$548:$548,26+(COLUMN(C$1)-1)*3)</f>
        <v>0</v>
      </c>
      <c r="F38">
        <f>INDEX('2 过程管理表单'!$548:$548,26+(COLUMN(D$1)-1)*3)</f>
        <v>0</v>
      </c>
      <c r="G38">
        <f>INDEX('2 过程管理表单'!$548:$548,26+(COLUMN(E$1)-1)*3)</f>
        <v>0</v>
      </c>
      <c r="H38">
        <f>INDEX('2 过程管理表单'!$548:$548,26+(COLUMN(F$1)-1)*3)</f>
        <v>0</v>
      </c>
      <c r="I38">
        <f>INDEX('2 过程管理表单'!$548:$548,26+(COLUMN(G$1)-1)*3)</f>
        <v>0</v>
      </c>
      <c r="J38">
        <f>INDEX('2 过程管理表单'!$548:$548,26+(COLUMN(H$1)-1)*3)</f>
        <v>0</v>
      </c>
      <c r="K38">
        <f>INDEX('2 过程管理表单'!$548:$548,26+(COLUMN(I$1)-1)*3)</f>
        <v>0</v>
      </c>
      <c r="L38">
        <f>INDEX('2 过程管理表单'!$548:$548,26+(COLUMN(J$1)-1)*3)</f>
        <v>0</v>
      </c>
      <c r="M38">
        <f>INDEX('2 过程管理表单'!$548:$548,26+(COLUMN(K$1)-1)*3)</f>
        <v>0</v>
      </c>
      <c r="N38">
        <f>INDEX('2 过程管理表单'!$548:$548,26+(COLUMN(L$1)-1)*3)</f>
        <v>0</v>
      </c>
    </row>
    <row r="39" spans="1:14">
      <c r="A39" t="s">
        <v>2155</v>
      </c>
      <c r="B39" t="s">
        <v>8913</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2155</v>
      </c>
      <c r="B40" t="s">
        <v>8914</v>
      </c>
      <c r="C40">
        <f>INDEX('2 过程管理表单'!$548:$548,24+(COLUMN(A$1)-1)*3)</f>
        <v>29606.6666666667</v>
      </c>
      <c r="D40">
        <f>INDEX('2 过程管理表单'!$548:$548,24+(COLUMN(B$1)-1)*3)</f>
        <v>29606.6666666667</v>
      </c>
      <c r="E40">
        <f>INDEX('2 过程管理表单'!$548:$548,24+(COLUMN(C$1)-1)*3)</f>
        <v>29606.6666666667</v>
      </c>
      <c r="F40">
        <f>INDEX('2 过程管理表单'!$548:$548,24+(COLUMN(D$1)-1)*3)</f>
        <v>29606.6666666667</v>
      </c>
      <c r="G40">
        <f>INDEX('2 过程管理表单'!$548:$548,24+(COLUMN(E$1)-1)*3)</f>
        <v>29606.6666666667</v>
      </c>
      <c r="H40">
        <f>INDEX('2 过程管理表单'!$548:$548,24+(COLUMN(F$1)-1)*3)</f>
        <v>29606.6666666667</v>
      </c>
      <c r="I40">
        <f>INDEX('2 过程管理表单'!$548:$548,24+(COLUMN(G$1)-1)*3)</f>
        <v>29606.6666666667</v>
      </c>
      <c r="J40">
        <f>INDEX('2 过程管理表单'!$548:$548,24+(COLUMN(H$1)-1)*3)</f>
        <v>29606.6666666667</v>
      </c>
      <c r="K40">
        <f>INDEX('2 过程管理表单'!$548:$548,24+(COLUMN(I$1)-1)*3)</f>
        <v>29606.6666666667</v>
      </c>
      <c r="L40">
        <f>INDEX('2 过程管理表单'!$548:$548,24+(COLUMN(J$1)-1)*3)</f>
        <v>29606.6666666667</v>
      </c>
      <c r="M40">
        <f>INDEX('2 过程管理表单'!$548:$548,24+(COLUMN(K$1)-1)*3)</f>
        <v>29606.6666666667</v>
      </c>
      <c r="N40">
        <f>INDEX('2 过程管理表单'!$548:$548,24+(COLUMN(L$1)-1)*3)</f>
        <v>29606.6666666667</v>
      </c>
    </row>
    <row r="41" spans="1:14">
      <c r="A41" t="s">
        <v>2155</v>
      </c>
      <c r="B41" t="s">
        <v>8915</v>
      </c>
      <c r="C41">
        <f>C40</f>
        <v>29606.6666666667</v>
      </c>
      <c r="D41">
        <f t="shared" ref="D41:N41" si="19">C41+D40</f>
        <v>59213.3333333333</v>
      </c>
      <c r="E41">
        <f t="shared" si="19"/>
        <v>88820</v>
      </c>
      <c r="F41">
        <f t="shared" si="19"/>
        <v>118426.666666667</v>
      </c>
      <c r="G41">
        <f t="shared" si="19"/>
        <v>148033.333333333</v>
      </c>
      <c r="H41">
        <f t="shared" si="19"/>
        <v>177640</v>
      </c>
      <c r="I41">
        <f t="shared" si="19"/>
        <v>207246.666666667</v>
      </c>
      <c r="J41">
        <f t="shared" si="19"/>
        <v>236853.333333333</v>
      </c>
      <c r="K41">
        <f t="shared" si="19"/>
        <v>266460</v>
      </c>
      <c r="L41">
        <f t="shared" si="19"/>
        <v>296066.666666667</v>
      </c>
      <c r="M41">
        <f t="shared" si="19"/>
        <v>325673.333333333</v>
      </c>
      <c r="N41">
        <f t="shared" si="19"/>
        <v>355280</v>
      </c>
    </row>
    <row r="42" spans="1:14">
      <c r="A42" t="s">
        <v>2191</v>
      </c>
      <c r="B42" t="s">
        <v>8912</v>
      </c>
      <c r="C42">
        <f>INDEX('2 过程管理表单'!$554:$554,26+(COLUMN(A$1)-1)*3)</f>
        <v>1842.16438356164</v>
      </c>
      <c r="D42">
        <f>INDEX('2 过程管理表单'!$554:$554,26+(COLUMN(B$1)-1)*3)</f>
        <v>1663.8904109589</v>
      </c>
      <c r="E42">
        <f>INDEX('2 过程管理表单'!$554:$554,26+(COLUMN(C$1)-1)*3)</f>
        <v>1842.16438356164</v>
      </c>
      <c r="F42">
        <f>INDEX('2 过程管理表单'!$554:$554,26+(COLUMN(D$1)-1)*3)</f>
        <v>1672.19178082192</v>
      </c>
      <c r="G42">
        <f>INDEX('2 过程管理表单'!$554:$554,26+(COLUMN(E$1)-1)*3)</f>
        <v>1727.93150684932</v>
      </c>
      <c r="H42">
        <f>INDEX('2 过程管理表单'!$554:$554,26+(COLUMN(F$1)-1)*3)</f>
        <v>1672.19178082192</v>
      </c>
      <c r="I42">
        <f>INDEX('2 过程管理表单'!$554:$554,26+(COLUMN(G$1)-1)*3)</f>
        <v>0</v>
      </c>
      <c r="J42">
        <f>INDEX('2 过程管理表单'!$554:$554,26+(COLUMN(H$1)-1)*3)</f>
        <v>1415.47273972603</v>
      </c>
      <c r="K42">
        <f>INDEX('2 过程管理表单'!$554:$554,26+(COLUMN(I$1)-1)*3)</f>
        <v>1369.81232876712</v>
      </c>
      <c r="L42">
        <f>INDEX('2 过程管理表单'!$554:$554,26+(COLUMN(J$1)-1)*3)</f>
        <v>1415.47273972603</v>
      </c>
      <c r="M42">
        <f>INDEX('2 过程管理表单'!$554:$554,26+(COLUMN(K$1)-1)*3)</f>
        <v>1369.81232876712</v>
      </c>
      <c r="N42">
        <f>INDEX('2 过程管理表单'!$554:$554,26+(COLUMN(L$1)-1)*3)</f>
        <v>1415.47273972603</v>
      </c>
    </row>
    <row r="43" spans="1:14">
      <c r="A43" t="s">
        <v>2191</v>
      </c>
      <c r="B43" t="s">
        <v>8913</v>
      </c>
      <c r="C43">
        <f>C42</f>
        <v>1842.16438356164</v>
      </c>
      <c r="D43">
        <f t="shared" ref="D43:N43" si="20">C43+D42</f>
        <v>3506.05479452054</v>
      </c>
      <c r="E43">
        <f t="shared" si="20"/>
        <v>5348.21917808218</v>
      </c>
      <c r="F43">
        <f t="shared" si="20"/>
        <v>7020.4109589041</v>
      </c>
      <c r="G43">
        <f t="shared" si="20"/>
        <v>8748.34246575342</v>
      </c>
      <c r="H43">
        <f t="shared" si="20"/>
        <v>10420.5342465753</v>
      </c>
      <c r="I43">
        <f t="shared" si="20"/>
        <v>10420.5342465753</v>
      </c>
      <c r="J43">
        <f t="shared" si="20"/>
        <v>11836.0069863014</v>
      </c>
      <c r="K43">
        <f t="shared" si="20"/>
        <v>13205.8193150685</v>
      </c>
      <c r="L43">
        <f t="shared" si="20"/>
        <v>14621.2920547945</v>
      </c>
      <c r="M43">
        <f t="shared" si="20"/>
        <v>15991.1043835616</v>
      </c>
      <c r="N43">
        <f t="shared" si="20"/>
        <v>17406.5771232877</v>
      </c>
    </row>
    <row r="44" spans="1:14">
      <c r="A44" t="s">
        <v>2191</v>
      </c>
      <c r="B44" t="s">
        <v>8914</v>
      </c>
      <c r="C44">
        <f>INDEX('2 过程管理表单'!$554:$554,24+(COLUMN(A$1)-1)*3)</f>
        <v>0</v>
      </c>
      <c r="D44">
        <f>INDEX('2 过程管理表单'!$554:$554,24+(COLUMN(B$1)-1)*3)</f>
        <v>0</v>
      </c>
      <c r="E44">
        <f>INDEX('2 过程管理表单'!$554:$554,24+(COLUMN(C$1)-1)*3)</f>
        <v>0</v>
      </c>
      <c r="F44">
        <f>INDEX('2 过程管理表单'!$554:$554,24+(COLUMN(D$1)-1)*3)</f>
        <v>0</v>
      </c>
      <c r="G44">
        <f>INDEX('2 过程管理表单'!$554:$554,24+(COLUMN(E$1)-1)*3)</f>
        <v>0</v>
      </c>
      <c r="H44">
        <f>INDEX('2 过程管理表单'!$554:$554,24+(COLUMN(F$1)-1)*3)</f>
        <v>0</v>
      </c>
      <c r="I44">
        <f>INDEX('2 过程管理表单'!$554:$554,24+(COLUMN(G$1)-1)*3)</f>
        <v>0</v>
      </c>
      <c r="J44">
        <f>INDEX('2 过程管理表单'!$554:$554,24+(COLUMN(H$1)-1)*3)</f>
        <v>0</v>
      </c>
      <c r="K44">
        <f>INDEX('2 过程管理表单'!$554:$554,24+(COLUMN(I$1)-1)*3)</f>
        <v>0</v>
      </c>
      <c r="L44">
        <f>INDEX('2 过程管理表单'!$554:$554,24+(COLUMN(J$1)-1)*3)</f>
        <v>0</v>
      </c>
      <c r="M44">
        <f>INDEX('2 过程管理表单'!$554:$554,24+(COLUMN(K$1)-1)*3)</f>
        <v>0</v>
      </c>
      <c r="N44">
        <f>INDEX('2 过程管理表单'!$554:$554,24+(COLUMN(L$1)-1)*3)</f>
        <v>0</v>
      </c>
    </row>
    <row r="45" spans="1:14">
      <c r="A45" t="s">
        <v>2191</v>
      </c>
      <c r="B45" t="s">
        <v>8915</v>
      </c>
      <c r="C45">
        <f>C44</f>
        <v>0</v>
      </c>
      <c r="D45">
        <f t="shared" ref="D45:N45" si="21">C45+D44</f>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2199</v>
      </c>
      <c r="B46" t="s">
        <v>8912</v>
      </c>
      <c r="C46">
        <f>INDEX('2 过程管理表单'!$564:$564,26+(COLUMN(A$1)-1)*3)</f>
        <v>0</v>
      </c>
      <c r="D46">
        <f>INDEX('2 过程管理表单'!$564:$564,26+(COLUMN(B$1)-1)*3)</f>
        <v>0</v>
      </c>
      <c r="E46">
        <f>INDEX('2 过程管理表单'!$564:$564,26+(COLUMN(C$1)-1)*3)</f>
        <v>0</v>
      </c>
      <c r="F46">
        <f>INDEX('2 过程管理表单'!$564:$564,26+(COLUMN(D$1)-1)*3)</f>
        <v>0</v>
      </c>
      <c r="G46">
        <f>INDEX('2 过程管理表单'!$564:$564,26+(COLUMN(E$1)-1)*3)</f>
        <v>0</v>
      </c>
      <c r="H46">
        <f>INDEX('2 过程管理表单'!$564:$564,26+(COLUMN(F$1)-1)*3)</f>
        <v>0</v>
      </c>
      <c r="I46">
        <f>INDEX('2 过程管理表单'!$564:$564,26+(COLUMN(G$1)-1)*3)</f>
        <v>0</v>
      </c>
      <c r="J46">
        <f>INDEX('2 过程管理表单'!$564:$564,26+(COLUMN(H$1)-1)*3)</f>
        <v>0</v>
      </c>
      <c r="K46">
        <f>INDEX('2 过程管理表单'!$564:$564,26+(COLUMN(I$1)-1)*3)</f>
        <v>0</v>
      </c>
      <c r="L46">
        <f>INDEX('2 过程管理表单'!$564:$564,26+(COLUMN(J$1)-1)*3)</f>
        <v>0</v>
      </c>
      <c r="M46">
        <f>INDEX('2 过程管理表单'!$564:$564,26+(COLUMN(K$1)-1)*3)</f>
        <v>0</v>
      </c>
      <c r="N46">
        <f>INDEX('2 过程管理表单'!$564:$564,26+(COLUMN(L$1)-1)*3)</f>
        <v>0</v>
      </c>
    </row>
    <row r="47" spans="1:14">
      <c r="A47" t="s">
        <v>2199</v>
      </c>
      <c r="B47" t="s">
        <v>8913</v>
      </c>
      <c r="C47">
        <f>C46</f>
        <v>0</v>
      </c>
      <c r="D47">
        <f t="shared" ref="D47:N47" si="22">C47+D46</f>
        <v>0</v>
      </c>
      <c r="E47">
        <f t="shared" si="22"/>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2199</v>
      </c>
      <c r="B48" t="s">
        <v>8914</v>
      </c>
      <c r="C48">
        <f>INDEX('2 过程管理表单'!$564:$564,24+(COLUMN(A$1)-1)*3)</f>
        <v>0</v>
      </c>
      <c r="D48">
        <f>INDEX('2 过程管理表单'!$564:$564,24+(COLUMN(B$1)-1)*3)</f>
        <v>0</v>
      </c>
      <c r="E48">
        <f>INDEX('2 过程管理表单'!$564:$564,24+(COLUMN(C$1)-1)*3)</f>
        <v>0</v>
      </c>
      <c r="F48">
        <f>INDEX('2 过程管理表单'!$564:$564,24+(COLUMN(D$1)-1)*3)</f>
        <v>0</v>
      </c>
      <c r="G48">
        <f>INDEX('2 过程管理表单'!$564:$564,24+(COLUMN(E$1)-1)*3)</f>
        <v>0</v>
      </c>
      <c r="H48">
        <f>INDEX('2 过程管理表单'!$564:$564,24+(COLUMN(F$1)-1)*3)</f>
        <v>0</v>
      </c>
      <c r="I48">
        <f>INDEX('2 过程管理表单'!$564:$564,24+(COLUMN(G$1)-1)*3)</f>
        <v>0</v>
      </c>
      <c r="J48">
        <f>INDEX('2 过程管理表单'!$564:$564,24+(COLUMN(H$1)-1)*3)</f>
        <v>0</v>
      </c>
      <c r="K48">
        <f>INDEX('2 过程管理表单'!$564:$564,24+(COLUMN(I$1)-1)*3)</f>
        <v>0</v>
      </c>
      <c r="L48">
        <f>INDEX('2 过程管理表单'!$564:$564,24+(COLUMN(J$1)-1)*3)</f>
        <v>0</v>
      </c>
      <c r="M48">
        <f>INDEX('2 过程管理表单'!$564:$564,24+(COLUMN(K$1)-1)*3)</f>
        <v>0</v>
      </c>
      <c r="N48">
        <f>INDEX('2 过程管理表单'!$564:$564,24+(COLUMN(L$1)-1)*3)</f>
        <v>0</v>
      </c>
    </row>
    <row r="49" spans="1:14">
      <c r="A49" t="s">
        <v>2199</v>
      </c>
      <c r="B49" t="s">
        <v>8915</v>
      </c>
      <c r="C49">
        <f>C48</f>
        <v>0</v>
      </c>
      <c r="D49">
        <f t="shared" ref="D49:N49" si="23">C49+D48</f>
        <v>0</v>
      </c>
      <c r="E49">
        <f t="shared" si="23"/>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2217</v>
      </c>
      <c r="B50" t="s">
        <v>8912</v>
      </c>
      <c r="C50">
        <f>INDEX('2 过程管理表单'!$570:$570,26+(COLUMN(A$1)-1)*3)</f>
        <v>0</v>
      </c>
      <c r="D50">
        <f>INDEX('2 过程管理表单'!$570:$570,26+(COLUMN(B$1)-1)*3)</f>
        <v>0</v>
      </c>
      <c r="E50">
        <f>INDEX('2 过程管理表单'!$570:$570,26+(COLUMN(C$1)-1)*3)</f>
        <v>0</v>
      </c>
      <c r="F50">
        <f>INDEX('2 过程管理表单'!$570:$570,26+(COLUMN(D$1)-1)*3)</f>
        <v>0</v>
      </c>
      <c r="G50">
        <f>INDEX('2 过程管理表单'!$570:$570,26+(COLUMN(E$1)-1)*3)</f>
        <v>0</v>
      </c>
      <c r="H50">
        <f>INDEX('2 过程管理表单'!$570:$570,26+(COLUMN(F$1)-1)*3)</f>
        <v>0</v>
      </c>
      <c r="I50">
        <f>INDEX('2 过程管理表单'!$570:$570,26+(COLUMN(G$1)-1)*3)</f>
        <v>0</v>
      </c>
      <c r="J50">
        <f>INDEX('2 过程管理表单'!$570:$570,26+(COLUMN(H$1)-1)*3)</f>
        <v>0</v>
      </c>
      <c r="K50">
        <f>INDEX('2 过程管理表单'!$570:$570,26+(COLUMN(I$1)-1)*3)</f>
        <v>0</v>
      </c>
      <c r="L50">
        <f>INDEX('2 过程管理表单'!$570:$570,26+(COLUMN(J$1)-1)*3)</f>
        <v>0</v>
      </c>
      <c r="M50">
        <f>INDEX('2 过程管理表单'!$570:$570,26+(COLUMN(K$1)-1)*3)</f>
        <v>0</v>
      </c>
      <c r="N50">
        <f>INDEX('2 过程管理表单'!$570:$570,26+(COLUMN(L$1)-1)*3)</f>
        <v>0</v>
      </c>
    </row>
    <row r="51" spans="1:14">
      <c r="A51" t="s">
        <v>2217</v>
      </c>
      <c r="B51" t="s">
        <v>8913</v>
      </c>
      <c r="C51">
        <f>C50</f>
        <v>0</v>
      </c>
      <c r="D51">
        <f t="shared" ref="D51:N51" si="24">C51+D50</f>
        <v>0</v>
      </c>
      <c r="E51">
        <f t="shared" si="24"/>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2217</v>
      </c>
      <c r="B52" t="s">
        <v>8914</v>
      </c>
      <c r="C52">
        <f>INDEX('2 过程管理表单'!$570:$570,24+(COLUMN(A$1)-1)*3)</f>
        <v>0</v>
      </c>
      <c r="D52">
        <f>INDEX('2 过程管理表单'!$570:$570,24+(COLUMN(B$1)-1)*3)</f>
        <v>0</v>
      </c>
      <c r="E52">
        <f>INDEX('2 过程管理表单'!$570:$570,24+(COLUMN(C$1)-1)*3)</f>
        <v>0</v>
      </c>
      <c r="F52">
        <f>INDEX('2 过程管理表单'!$570:$570,24+(COLUMN(D$1)-1)*3)</f>
        <v>0</v>
      </c>
      <c r="G52">
        <f>INDEX('2 过程管理表单'!$570:$570,24+(COLUMN(E$1)-1)*3)</f>
        <v>0</v>
      </c>
      <c r="H52">
        <f>INDEX('2 过程管理表单'!$570:$570,24+(COLUMN(F$1)-1)*3)</f>
        <v>0</v>
      </c>
      <c r="I52">
        <f>INDEX('2 过程管理表单'!$570:$570,24+(COLUMN(G$1)-1)*3)</f>
        <v>0</v>
      </c>
      <c r="J52">
        <f>INDEX('2 过程管理表单'!$570:$570,24+(COLUMN(H$1)-1)*3)</f>
        <v>0</v>
      </c>
      <c r="K52">
        <f>INDEX('2 过程管理表单'!$570:$570,24+(COLUMN(I$1)-1)*3)</f>
        <v>0</v>
      </c>
      <c r="L52">
        <f>INDEX('2 过程管理表单'!$570:$570,24+(COLUMN(J$1)-1)*3)</f>
        <v>0</v>
      </c>
      <c r="M52">
        <f>INDEX('2 过程管理表单'!$570:$570,24+(COLUMN(K$1)-1)*3)</f>
        <v>0</v>
      </c>
      <c r="N52">
        <f>INDEX('2 过程管理表单'!$570:$570,24+(COLUMN(L$1)-1)*3)</f>
        <v>0</v>
      </c>
    </row>
    <row r="53" spans="1:14">
      <c r="A53" t="s">
        <v>2217</v>
      </c>
      <c r="B53" t="s">
        <v>8915</v>
      </c>
      <c r="C53">
        <f>C52</f>
        <v>0</v>
      </c>
      <c r="D53">
        <f t="shared" ref="D53:N53" si="25">C53+D52</f>
        <v>0</v>
      </c>
      <c r="E53">
        <f t="shared" si="25"/>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2237</v>
      </c>
      <c r="B54" t="s">
        <v>8912</v>
      </c>
      <c r="C54">
        <f>INDEX('2 过程管理表单'!$576:$576,26+(COLUMN(A$1)-1)*3)</f>
        <v>0</v>
      </c>
      <c r="D54">
        <f>INDEX('2 过程管理表单'!$576:$576,26+(COLUMN(B$1)-1)*3)</f>
        <v>0</v>
      </c>
      <c r="E54">
        <f>INDEX('2 过程管理表单'!$576:$576,26+(COLUMN(C$1)-1)*3)</f>
        <v>0</v>
      </c>
      <c r="F54">
        <f>INDEX('2 过程管理表单'!$576:$576,26+(COLUMN(D$1)-1)*3)</f>
        <v>0</v>
      </c>
      <c r="G54">
        <f>INDEX('2 过程管理表单'!$576:$576,26+(COLUMN(E$1)-1)*3)</f>
        <v>0</v>
      </c>
      <c r="H54">
        <f>INDEX('2 过程管理表单'!$576:$576,26+(COLUMN(F$1)-1)*3)</f>
        <v>0</v>
      </c>
      <c r="I54">
        <f>INDEX('2 过程管理表单'!$576:$576,26+(COLUMN(G$1)-1)*3)</f>
        <v>0</v>
      </c>
      <c r="J54">
        <f>INDEX('2 过程管理表单'!$576:$576,26+(COLUMN(H$1)-1)*3)</f>
        <v>0</v>
      </c>
      <c r="K54">
        <f>INDEX('2 过程管理表单'!$576:$576,26+(COLUMN(I$1)-1)*3)</f>
        <v>0</v>
      </c>
      <c r="L54">
        <f>INDEX('2 过程管理表单'!$576:$576,26+(COLUMN(J$1)-1)*3)</f>
        <v>0</v>
      </c>
      <c r="M54">
        <f>INDEX('2 过程管理表单'!$576:$576,26+(COLUMN(K$1)-1)*3)</f>
        <v>0</v>
      </c>
      <c r="N54">
        <f>INDEX('2 过程管理表单'!$576:$576,26+(COLUMN(L$1)-1)*3)</f>
        <v>0</v>
      </c>
    </row>
    <row r="55" spans="1:14">
      <c r="A55" t="s">
        <v>2237</v>
      </c>
      <c r="B55" t="s">
        <v>8913</v>
      </c>
      <c r="C55">
        <f t="shared" ref="C55:N55" si="26">C54</f>
        <v>0</v>
      </c>
      <c r="D55">
        <f t="shared" si="26"/>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2237</v>
      </c>
      <c r="B56" t="s">
        <v>8914</v>
      </c>
      <c r="C56">
        <f>INDEX('2 过程管理表单'!$576:$576,24+(COLUMN(A$1)-1)*3)</f>
        <v>0</v>
      </c>
      <c r="D56">
        <f>INDEX('2 过程管理表单'!$576:$576,24+(COLUMN(B$1)-1)*3)</f>
        <v>0</v>
      </c>
      <c r="E56">
        <f>INDEX('2 过程管理表单'!$576:$576,24+(COLUMN(C$1)-1)*3)</f>
        <v>0</v>
      </c>
      <c r="F56">
        <f>INDEX('2 过程管理表单'!$576:$576,24+(COLUMN(D$1)-1)*3)</f>
        <v>0</v>
      </c>
      <c r="G56">
        <f>INDEX('2 过程管理表单'!$576:$576,24+(COLUMN(E$1)-1)*3)</f>
        <v>0</v>
      </c>
      <c r="H56">
        <f>INDEX('2 过程管理表单'!$576:$576,24+(COLUMN(F$1)-1)*3)</f>
        <v>0</v>
      </c>
      <c r="I56">
        <f>INDEX('2 过程管理表单'!$576:$576,24+(COLUMN(G$1)-1)*3)</f>
        <v>0</v>
      </c>
      <c r="J56">
        <f>INDEX('2 过程管理表单'!$576:$576,24+(COLUMN(H$1)-1)*3)</f>
        <v>0</v>
      </c>
      <c r="K56">
        <f>INDEX('2 过程管理表单'!$576:$576,24+(COLUMN(I$1)-1)*3)</f>
        <v>0</v>
      </c>
      <c r="L56">
        <f>INDEX('2 过程管理表单'!$576:$576,24+(COLUMN(J$1)-1)*3)</f>
        <v>0</v>
      </c>
      <c r="M56">
        <f>INDEX('2 过程管理表单'!$576:$576,24+(COLUMN(K$1)-1)*3)</f>
        <v>0</v>
      </c>
      <c r="N56">
        <f>INDEX('2 过程管理表单'!$576:$576,24+(COLUMN(L$1)-1)*3)</f>
        <v>0</v>
      </c>
    </row>
    <row r="57" spans="1:14">
      <c r="A57" t="s">
        <v>2237</v>
      </c>
      <c r="B57" t="s">
        <v>8915</v>
      </c>
      <c r="C57">
        <f>C56</f>
        <v>0</v>
      </c>
      <c r="D57">
        <f t="shared" ref="D57:N57" si="27">C57+D56</f>
        <v>0</v>
      </c>
      <c r="E57">
        <f t="shared" si="27"/>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2243</v>
      </c>
      <c r="B58" t="s">
        <v>8912</v>
      </c>
      <c r="C58">
        <f>INDEX('2 过程管理表单'!$582:$582,26+(COLUMN(A$1)-1)*3)</f>
        <v>0</v>
      </c>
      <c r="D58">
        <f>INDEX('2 过程管理表单'!$582:$582,26+(COLUMN(B$1)-1)*3)</f>
        <v>0</v>
      </c>
      <c r="E58">
        <f>INDEX('2 过程管理表单'!$582:$582,26+(COLUMN(C$1)-1)*3)</f>
        <v>0</v>
      </c>
      <c r="F58">
        <f>INDEX('2 过程管理表单'!$582:$582,26+(COLUMN(D$1)-1)*3)</f>
        <v>0</v>
      </c>
      <c r="G58">
        <f>INDEX('2 过程管理表单'!$582:$582,26+(COLUMN(E$1)-1)*3)</f>
        <v>0</v>
      </c>
      <c r="H58">
        <f>INDEX('2 过程管理表单'!$582:$582,26+(COLUMN(F$1)-1)*3)</f>
        <v>0</v>
      </c>
      <c r="I58">
        <f>INDEX('2 过程管理表单'!$582:$582,26+(COLUMN(G$1)-1)*3)</f>
        <v>0</v>
      </c>
      <c r="J58">
        <f>INDEX('2 过程管理表单'!$582:$582,26+(COLUMN(H$1)-1)*3)</f>
        <v>0</v>
      </c>
      <c r="K58">
        <f>INDEX('2 过程管理表单'!$582:$582,26+(COLUMN(I$1)-1)*3)</f>
        <v>0</v>
      </c>
      <c r="L58">
        <f>INDEX('2 过程管理表单'!$582:$582,26+(COLUMN(J$1)-1)*3)</f>
        <v>0</v>
      </c>
      <c r="M58">
        <f>INDEX('2 过程管理表单'!$582:$582,26+(COLUMN(K$1)-1)*3)</f>
        <v>0</v>
      </c>
      <c r="N58">
        <f>INDEX('2 过程管理表单'!$582:$582,26+(COLUMN(L$1)-1)*3)</f>
        <v>0</v>
      </c>
    </row>
    <row r="59" spans="1:14">
      <c r="A59" t="s">
        <v>2243</v>
      </c>
      <c r="B59" t="s">
        <v>8913</v>
      </c>
      <c r="C59">
        <f>C58</f>
        <v>0</v>
      </c>
      <c r="D59">
        <f t="shared" ref="D59:N59" si="28">C59+D58</f>
        <v>0</v>
      </c>
      <c r="E59">
        <f t="shared" si="28"/>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2243</v>
      </c>
      <c r="B60" t="s">
        <v>8914</v>
      </c>
      <c r="C60">
        <f>INDEX('2 过程管理表单'!$582:$582,24+(COLUMN(A$1)-1)*3)</f>
        <v>0</v>
      </c>
      <c r="D60">
        <f>INDEX('2 过程管理表单'!$582:$582,24+(COLUMN(B$1)-1)*3)</f>
        <v>0</v>
      </c>
      <c r="E60">
        <f>INDEX('2 过程管理表单'!$582:$582,24+(COLUMN(C$1)-1)*3)</f>
        <v>0</v>
      </c>
      <c r="F60">
        <f>INDEX('2 过程管理表单'!$582:$582,24+(COLUMN(D$1)-1)*3)</f>
        <v>0</v>
      </c>
      <c r="G60">
        <f>INDEX('2 过程管理表单'!$582:$582,24+(COLUMN(E$1)-1)*3)</f>
        <v>0</v>
      </c>
      <c r="H60">
        <f>INDEX('2 过程管理表单'!$582:$582,24+(COLUMN(F$1)-1)*3)</f>
        <v>0</v>
      </c>
      <c r="I60">
        <f>INDEX('2 过程管理表单'!$582:$582,24+(COLUMN(G$1)-1)*3)</f>
        <v>0</v>
      </c>
      <c r="J60">
        <f>INDEX('2 过程管理表单'!$582:$582,24+(COLUMN(H$1)-1)*3)</f>
        <v>0</v>
      </c>
      <c r="K60">
        <f>INDEX('2 过程管理表单'!$582:$582,24+(COLUMN(I$1)-1)*3)</f>
        <v>0</v>
      </c>
      <c r="L60">
        <f>INDEX('2 过程管理表单'!$582:$582,24+(COLUMN(J$1)-1)*3)</f>
        <v>0</v>
      </c>
      <c r="M60">
        <f>INDEX('2 过程管理表单'!$582:$582,24+(COLUMN(K$1)-1)*3)</f>
        <v>0</v>
      </c>
      <c r="N60">
        <f>INDEX('2 过程管理表单'!$582:$582,24+(COLUMN(L$1)-1)*3)</f>
        <v>0</v>
      </c>
    </row>
    <row r="61" spans="1:14">
      <c r="A61" t="s">
        <v>2243</v>
      </c>
      <c r="B61" t="s">
        <v>8915</v>
      </c>
      <c r="C61">
        <f>C60</f>
        <v>0</v>
      </c>
      <c r="D61">
        <f t="shared" ref="D61:N61" si="29">C61+D60</f>
        <v>0</v>
      </c>
      <c r="E61">
        <f t="shared" si="29"/>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2257</v>
      </c>
      <c r="B62" t="s">
        <v>8912</v>
      </c>
      <c r="C62">
        <f>INDEX('2 过程管理表单'!$588:$588,26+(COLUMN(A$1)-1)*3)</f>
        <v>0</v>
      </c>
      <c r="D62">
        <f>INDEX('2 过程管理表单'!$588:$588,26+(COLUMN(B$1)-1)*3)</f>
        <v>0</v>
      </c>
      <c r="E62">
        <f>INDEX('2 过程管理表单'!$588:$588,26+(COLUMN(C$1)-1)*3)</f>
        <v>0</v>
      </c>
      <c r="F62">
        <f>INDEX('2 过程管理表单'!$588:$588,26+(COLUMN(D$1)-1)*3)</f>
        <v>0</v>
      </c>
      <c r="G62">
        <f>INDEX('2 过程管理表单'!$588:$588,26+(COLUMN(E$1)-1)*3)</f>
        <v>0</v>
      </c>
      <c r="H62">
        <f>INDEX('2 过程管理表单'!$588:$588,26+(COLUMN(F$1)-1)*3)</f>
        <v>0</v>
      </c>
      <c r="I62">
        <f>INDEX('2 过程管理表单'!$588:$588,26+(COLUMN(G$1)-1)*3)</f>
        <v>0</v>
      </c>
      <c r="J62">
        <f>INDEX('2 过程管理表单'!$588:$588,26+(COLUMN(H$1)-1)*3)</f>
        <v>0</v>
      </c>
      <c r="K62">
        <f>INDEX('2 过程管理表单'!$588:$588,26+(COLUMN(I$1)-1)*3)</f>
        <v>0</v>
      </c>
      <c r="L62">
        <f>INDEX('2 过程管理表单'!$588:$588,26+(COLUMN(J$1)-1)*3)</f>
        <v>0</v>
      </c>
      <c r="M62">
        <f>INDEX('2 过程管理表单'!$588:$588,26+(COLUMN(K$1)-1)*3)</f>
        <v>0</v>
      </c>
      <c r="N62">
        <f>INDEX('2 过程管理表单'!$588:$588,26+(COLUMN(L$1)-1)*3)</f>
        <v>0</v>
      </c>
    </row>
    <row r="63" spans="1:14">
      <c r="A63" t="s">
        <v>2257</v>
      </c>
      <c r="B63" t="s">
        <v>8913</v>
      </c>
      <c r="C63">
        <f>C62</f>
        <v>0</v>
      </c>
      <c r="D63">
        <f t="shared" ref="D63:N63" si="30">C63+D62</f>
        <v>0</v>
      </c>
      <c r="E63">
        <f t="shared" si="30"/>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2257</v>
      </c>
      <c r="B64" t="s">
        <v>8914</v>
      </c>
      <c r="C64">
        <f>INDEX('2 过程管理表单'!$588:$588,24+(COLUMN(A$1)-1)*3)</f>
        <v>0</v>
      </c>
      <c r="D64">
        <f>INDEX('2 过程管理表单'!$588:$588,24+(COLUMN(B$1)-1)*3)</f>
        <v>0</v>
      </c>
      <c r="E64">
        <f>INDEX('2 过程管理表单'!$588:$588,24+(COLUMN(C$1)-1)*3)</f>
        <v>0</v>
      </c>
      <c r="F64">
        <f>INDEX('2 过程管理表单'!$588:$588,24+(COLUMN(D$1)-1)*3)</f>
        <v>0</v>
      </c>
      <c r="G64">
        <f>INDEX('2 过程管理表单'!$588:$588,24+(COLUMN(E$1)-1)*3)</f>
        <v>0</v>
      </c>
      <c r="H64">
        <f>INDEX('2 过程管理表单'!$588:$588,24+(COLUMN(F$1)-1)*3)</f>
        <v>0</v>
      </c>
      <c r="I64">
        <f>INDEX('2 过程管理表单'!$588:$588,24+(COLUMN(G$1)-1)*3)</f>
        <v>0</v>
      </c>
      <c r="J64">
        <f>INDEX('2 过程管理表单'!$588:$588,24+(COLUMN(H$1)-1)*3)</f>
        <v>0</v>
      </c>
      <c r="K64">
        <f>INDEX('2 过程管理表单'!$588:$588,24+(COLUMN(I$1)-1)*3)</f>
        <v>0</v>
      </c>
      <c r="L64">
        <f>INDEX('2 过程管理表单'!$588:$588,24+(COLUMN(J$1)-1)*3)</f>
        <v>0</v>
      </c>
      <c r="M64">
        <f>INDEX('2 过程管理表单'!$588:$588,24+(COLUMN(K$1)-1)*3)</f>
        <v>0</v>
      </c>
      <c r="N64">
        <f>INDEX('2 过程管理表单'!$588:$588,24+(COLUMN(L$1)-1)*3)</f>
        <v>0</v>
      </c>
    </row>
    <row r="65" spans="1:14">
      <c r="A65" t="s">
        <v>2257</v>
      </c>
      <c r="B65" t="s">
        <v>8915</v>
      </c>
      <c r="C65">
        <f>C64</f>
        <v>0</v>
      </c>
      <c r="D65">
        <f t="shared" ref="D65:N65" si="31">C65+D64</f>
        <v>0</v>
      </c>
      <c r="E65">
        <f t="shared" si="31"/>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2275</v>
      </c>
      <c r="B66" t="s">
        <v>8912</v>
      </c>
      <c r="C66">
        <f>INDEX('2 过程管理表单'!$594:$594,26+(COLUMN(A$1)-1)*3)</f>
        <v>0</v>
      </c>
      <c r="D66">
        <f>INDEX('2 过程管理表单'!$594:$594,26+(COLUMN(B$1)-1)*3)</f>
        <v>0</v>
      </c>
      <c r="E66">
        <f>INDEX('2 过程管理表单'!$594:$594,26+(COLUMN(C$1)-1)*3)</f>
        <v>0</v>
      </c>
      <c r="F66">
        <f>INDEX('2 过程管理表单'!$594:$594,26+(COLUMN(D$1)-1)*3)</f>
        <v>0</v>
      </c>
      <c r="G66">
        <f>INDEX('2 过程管理表单'!$594:$594,26+(COLUMN(E$1)-1)*3)</f>
        <v>0</v>
      </c>
      <c r="H66">
        <f>INDEX('2 过程管理表单'!$594:$594,26+(COLUMN(F$1)-1)*3)</f>
        <v>0</v>
      </c>
      <c r="I66">
        <f>INDEX('2 过程管理表单'!$594:$594,26+(COLUMN(G$1)-1)*3)</f>
        <v>0</v>
      </c>
      <c r="J66">
        <f>INDEX('2 过程管理表单'!$594:$594,26+(COLUMN(H$1)-1)*3)</f>
        <v>0</v>
      </c>
      <c r="K66">
        <f>INDEX('2 过程管理表单'!$594:$594,26+(COLUMN(I$1)-1)*3)</f>
        <v>0</v>
      </c>
      <c r="L66">
        <f>INDEX('2 过程管理表单'!$594:$594,26+(COLUMN(J$1)-1)*3)</f>
        <v>0</v>
      </c>
      <c r="M66">
        <f>INDEX('2 过程管理表单'!$594:$594,26+(COLUMN(K$1)-1)*3)</f>
        <v>0</v>
      </c>
      <c r="N66">
        <f>INDEX('2 过程管理表单'!$594:$594,26+(COLUMN(L$1)-1)*3)</f>
        <v>0</v>
      </c>
    </row>
    <row r="67" spans="1:14">
      <c r="A67" t="s">
        <v>2275</v>
      </c>
      <c r="B67" t="s">
        <v>8913</v>
      </c>
      <c r="C67">
        <f>C66</f>
        <v>0</v>
      </c>
      <c r="D67">
        <f t="shared" ref="D67:N67" si="32">C67+D66</f>
        <v>0</v>
      </c>
      <c r="E67">
        <f t="shared" si="32"/>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2275</v>
      </c>
      <c r="B68" t="s">
        <v>8914</v>
      </c>
      <c r="C68">
        <f>INDEX('2 过程管理表单'!$594:$594,24+(COLUMN(A$1)-1)*3)</f>
        <v>0</v>
      </c>
      <c r="D68">
        <f>INDEX('2 过程管理表单'!$594:$594,24+(COLUMN(B$1)-1)*3)</f>
        <v>0</v>
      </c>
      <c r="E68">
        <f>INDEX('2 过程管理表单'!$594:$594,24+(COLUMN(C$1)-1)*3)</f>
        <v>0</v>
      </c>
      <c r="F68">
        <f>INDEX('2 过程管理表单'!$594:$594,24+(COLUMN(D$1)-1)*3)</f>
        <v>0</v>
      </c>
      <c r="G68">
        <f>INDEX('2 过程管理表单'!$594:$594,24+(COLUMN(E$1)-1)*3)</f>
        <v>0</v>
      </c>
      <c r="H68">
        <f>INDEX('2 过程管理表单'!$594:$594,24+(COLUMN(F$1)-1)*3)</f>
        <v>0</v>
      </c>
      <c r="I68">
        <f>INDEX('2 过程管理表单'!$594:$594,24+(COLUMN(G$1)-1)*3)</f>
        <v>0</v>
      </c>
      <c r="J68">
        <f>INDEX('2 过程管理表单'!$594:$594,24+(COLUMN(H$1)-1)*3)</f>
        <v>0</v>
      </c>
      <c r="K68">
        <f>INDEX('2 过程管理表单'!$594:$594,24+(COLUMN(I$1)-1)*3)</f>
        <v>0</v>
      </c>
      <c r="L68">
        <f>INDEX('2 过程管理表单'!$594:$594,24+(COLUMN(J$1)-1)*3)</f>
        <v>0</v>
      </c>
      <c r="M68">
        <f>INDEX('2 过程管理表单'!$594:$594,24+(COLUMN(K$1)-1)*3)</f>
        <v>0</v>
      </c>
      <c r="N68">
        <f>INDEX('2 过程管理表单'!$594:$594,24+(COLUMN(L$1)-1)*3)</f>
        <v>0</v>
      </c>
    </row>
    <row r="69" spans="1:14">
      <c r="A69" t="s">
        <v>2275</v>
      </c>
      <c r="B69" t="s">
        <v>8915</v>
      </c>
      <c r="C69">
        <f>C68</f>
        <v>0</v>
      </c>
      <c r="D69">
        <f t="shared" ref="D69:N69" si="33">C69+D68</f>
        <v>0</v>
      </c>
      <c r="E69">
        <f t="shared" si="33"/>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2281</v>
      </c>
      <c r="B70" t="s">
        <v>8912</v>
      </c>
      <c r="C70">
        <f>INDEX('2 过程管理表单'!$600:$600,26+(COLUMN(A$1)-1)*3)</f>
        <v>0</v>
      </c>
      <c r="D70">
        <f>INDEX('2 过程管理表单'!$600:$600,26+(COLUMN(B$1)-1)*3)</f>
        <v>0</v>
      </c>
      <c r="E70">
        <f>INDEX('2 过程管理表单'!$600:$600,26+(COLUMN(C$1)-1)*3)</f>
        <v>0</v>
      </c>
      <c r="F70">
        <f>INDEX('2 过程管理表单'!$600:$600,26+(COLUMN(D$1)-1)*3)</f>
        <v>0</v>
      </c>
      <c r="G70">
        <f>INDEX('2 过程管理表单'!$600:$600,26+(COLUMN(E$1)-1)*3)</f>
        <v>0</v>
      </c>
      <c r="H70">
        <f>INDEX('2 过程管理表单'!$600:$600,26+(COLUMN(F$1)-1)*3)</f>
        <v>0</v>
      </c>
      <c r="I70">
        <f>INDEX('2 过程管理表单'!$600:$600,26+(COLUMN(G$1)-1)*3)</f>
        <v>0</v>
      </c>
      <c r="J70">
        <f>INDEX('2 过程管理表单'!$600:$600,26+(COLUMN(H$1)-1)*3)</f>
        <v>0</v>
      </c>
      <c r="K70">
        <f>INDEX('2 过程管理表单'!$600:$600,26+(COLUMN(I$1)-1)*3)</f>
        <v>0</v>
      </c>
      <c r="L70">
        <f>INDEX('2 过程管理表单'!$600:$600,26+(COLUMN(J$1)-1)*3)</f>
        <v>0</v>
      </c>
      <c r="M70">
        <f>INDEX('2 过程管理表单'!$600:$600,26+(COLUMN(K$1)-1)*3)</f>
        <v>0</v>
      </c>
      <c r="N70">
        <f>INDEX('2 过程管理表单'!$600:$600,26+(COLUMN(L$1)-1)*3)</f>
        <v>0</v>
      </c>
    </row>
    <row r="71" spans="1:14">
      <c r="A71" t="s">
        <v>2281</v>
      </c>
      <c r="B71" t="s">
        <v>8913</v>
      </c>
      <c r="C71">
        <f>C70</f>
        <v>0</v>
      </c>
      <c r="D71">
        <f t="shared" ref="D71:N71" si="34">C71+D70</f>
        <v>0</v>
      </c>
      <c r="E71">
        <f t="shared" si="34"/>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2281</v>
      </c>
      <c r="B72" t="s">
        <v>8914</v>
      </c>
      <c r="C72">
        <f>INDEX('2 过程管理表单'!$600:$600,24+(COLUMN(A$1)-1)*3)</f>
        <v>0</v>
      </c>
      <c r="D72">
        <f>INDEX('2 过程管理表单'!$600:$600,24+(COLUMN(B$1)-1)*3)</f>
        <v>0</v>
      </c>
      <c r="E72">
        <f>INDEX('2 过程管理表单'!$600:$600,24+(COLUMN(C$1)-1)*3)</f>
        <v>0</v>
      </c>
      <c r="F72">
        <f>INDEX('2 过程管理表单'!$600:$600,24+(COLUMN(D$1)-1)*3)</f>
        <v>0</v>
      </c>
      <c r="G72">
        <f>INDEX('2 过程管理表单'!$600:$600,24+(COLUMN(E$1)-1)*3)</f>
        <v>0</v>
      </c>
      <c r="H72">
        <f>INDEX('2 过程管理表单'!$600:$600,24+(COLUMN(F$1)-1)*3)</f>
        <v>0</v>
      </c>
      <c r="I72">
        <f>INDEX('2 过程管理表单'!$600:$600,24+(COLUMN(G$1)-1)*3)</f>
        <v>0</v>
      </c>
      <c r="J72">
        <f>INDEX('2 过程管理表单'!$600:$600,24+(COLUMN(H$1)-1)*3)</f>
        <v>0</v>
      </c>
      <c r="K72">
        <f>INDEX('2 过程管理表单'!$600:$600,24+(COLUMN(I$1)-1)*3)</f>
        <v>0</v>
      </c>
      <c r="L72">
        <f>INDEX('2 过程管理表单'!$600:$600,24+(COLUMN(J$1)-1)*3)</f>
        <v>0</v>
      </c>
      <c r="M72">
        <f>INDEX('2 过程管理表单'!$600:$600,24+(COLUMN(K$1)-1)*3)</f>
        <v>0</v>
      </c>
      <c r="N72">
        <f>INDEX('2 过程管理表单'!$600:$600,24+(COLUMN(L$1)-1)*3)</f>
        <v>0</v>
      </c>
    </row>
    <row r="73" spans="1:14">
      <c r="A73" t="s">
        <v>2281</v>
      </c>
      <c r="B73" t="s">
        <v>8915</v>
      </c>
      <c r="C73">
        <f>C72</f>
        <v>0</v>
      </c>
      <c r="D73">
        <f t="shared" ref="D73:N73" si="35">C73+D72</f>
        <v>0</v>
      </c>
      <c r="E73">
        <f t="shared" si="35"/>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2294</v>
      </c>
      <c r="B74" t="s">
        <v>8912</v>
      </c>
      <c r="C74">
        <f>INDEX('2 过程管理表单'!$606:$606,26+(COLUMN(A$1)-1)*3)</f>
        <v>11898.4485159942</v>
      </c>
      <c r="D74">
        <f>INDEX('2 过程管理表单'!$606:$606,26+(COLUMN(B$1)-1)*3)</f>
        <v>10335.4888767123</v>
      </c>
      <c r="E74">
        <f>INDEX('2 过程管理表单'!$606:$606,26+(COLUMN(C$1)-1)*3)</f>
        <v>11442.8626849315</v>
      </c>
      <c r="F74">
        <f>INDEX('2 过程管理表单'!$606:$606,26+(COLUMN(D$1)-1)*3)</f>
        <v>11073.7380821918</v>
      </c>
      <c r="G74">
        <f>INDEX('2 过程管理表单'!$606:$606,26+(COLUMN(E$1)-1)*3)</f>
        <v>10017.1640547945</v>
      </c>
      <c r="H74">
        <f>INDEX('2 过程管理表单'!$606:$606,26+(COLUMN(F$1)-1)*3)</f>
        <v>7903.27232876712</v>
      </c>
      <c r="I74">
        <f>INDEX('2 过程管理表单'!$606:$606,26+(COLUMN(G$1)-1)*3)</f>
        <v>10957.4099519425</v>
      </c>
      <c r="J74">
        <f>INDEX('2 过程管理表单'!$606:$606,26+(COLUMN(H$1)-1)*3)</f>
        <v>14134.4710657983</v>
      </c>
      <c r="K74">
        <f>INDEX('2 过程管理表单'!$606:$606,26+(COLUMN(I$1)-1)*3)</f>
        <v>13267.5614821469</v>
      </c>
      <c r="L74">
        <f>INDEX('2 过程管理表单'!$606:$606,26+(COLUMN(J$1)-1)*3)</f>
        <v>13709.8135315518</v>
      </c>
      <c r="M74">
        <f>INDEX('2 过程管理表单'!$606:$606,26+(COLUMN(K$1)-1)*3)</f>
        <v>13267.5614821469</v>
      </c>
      <c r="N74">
        <f>INDEX('2 过程管理表单'!$606:$606,26+(COLUMN(L$1)-1)*3)</f>
        <v>12192.0467370312</v>
      </c>
    </row>
    <row r="75" spans="1:14">
      <c r="A75" t="s">
        <v>2294</v>
      </c>
      <c r="B75" t="s">
        <v>8913</v>
      </c>
      <c r="C75">
        <f>C74</f>
        <v>11898.4485159942</v>
      </c>
      <c r="D75">
        <f t="shared" ref="D75:N75" si="36">C75+D74</f>
        <v>22233.9373927065</v>
      </c>
      <c r="E75">
        <f t="shared" si="36"/>
        <v>33676.800077638</v>
      </c>
      <c r="F75">
        <f t="shared" si="36"/>
        <v>44750.5381598298</v>
      </c>
      <c r="G75">
        <f t="shared" si="36"/>
        <v>54767.7022146243</v>
      </c>
      <c r="H75">
        <f t="shared" si="36"/>
        <v>62670.9745433914</v>
      </c>
      <c r="I75">
        <f t="shared" si="36"/>
        <v>73628.3844953339</v>
      </c>
      <c r="J75">
        <f t="shared" si="36"/>
        <v>87762.8555611322</v>
      </c>
      <c r="K75">
        <f t="shared" si="36"/>
        <v>101030.417043279</v>
      </c>
      <c r="L75">
        <f t="shared" si="36"/>
        <v>114740.230574831</v>
      </c>
      <c r="M75">
        <f t="shared" si="36"/>
        <v>128007.792056978</v>
      </c>
      <c r="N75">
        <f t="shared" si="36"/>
        <v>140199.838794009</v>
      </c>
    </row>
    <row r="76" spans="1:14">
      <c r="A76" t="s">
        <v>2294</v>
      </c>
      <c r="B76" t="s">
        <v>8914</v>
      </c>
      <c r="C76">
        <f>INDEX('2 过程管理表单'!$606:$606,24+(COLUMN(A$1)-1)*3)</f>
        <v>2500</v>
      </c>
      <c r="D76">
        <f>INDEX('2 过程管理表单'!$606:$606,24+(COLUMN(B$1)-1)*3)</f>
        <v>2500</v>
      </c>
      <c r="E76">
        <f>INDEX('2 过程管理表单'!$606:$606,24+(COLUMN(C$1)-1)*3)</f>
        <v>2500</v>
      </c>
      <c r="F76">
        <f>INDEX('2 过程管理表单'!$606:$606,24+(COLUMN(D$1)-1)*3)</f>
        <v>2500</v>
      </c>
      <c r="G76">
        <f>INDEX('2 过程管理表单'!$606:$606,24+(COLUMN(E$1)-1)*3)</f>
        <v>2500</v>
      </c>
      <c r="H76">
        <f>INDEX('2 过程管理表单'!$606:$606,24+(COLUMN(F$1)-1)*3)</f>
        <v>2500</v>
      </c>
      <c r="I76">
        <f>INDEX('2 过程管理表单'!$606:$606,24+(COLUMN(G$1)-1)*3)</f>
        <v>2500</v>
      </c>
      <c r="J76">
        <f>INDEX('2 过程管理表单'!$606:$606,24+(COLUMN(H$1)-1)*3)</f>
        <v>2500</v>
      </c>
      <c r="K76">
        <f>INDEX('2 过程管理表单'!$606:$606,24+(COLUMN(I$1)-1)*3)</f>
        <v>2500</v>
      </c>
      <c r="L76">
        <f>INDEX('2 过程管理表单'!$606:$606,24+(COLUMN(J$1)-1)*3)</f>
        <v>2500</v>
      </c>
      <c r="M76">
        <f>INDEX('2 过程管理表单'!$606:$606,24+(COLUMN(K$1)-1)*3)</f>
        <v>2500</v>
      </c>
      <c r="N76">
        <f>INDEX('2 过程管理表单'!$606:$606,24+(COLUMN(L$1)-1)*3)</f>
        <v>2500</v>
      </c>
    </row>
    <row r="77" spans="1:14">
      <c r="A77" t="s">
        <v>2294</v>
      </c>
      <c r="B77" t="s">
        <v>8915</v>
      </c>
      <c r="C77">
        <f>C76</f>
        <v>2500</v>
      </c>
      <c r="D77">
        <f t="shared" ref="D77:N77" si="37">C77+D76</f>
        <v>5000</v>
      </c>
      <c r="E77">
        <f t="shared" si="37"/>
        <v>7500</v>
      </c>
      <c r="F77">
        <f t="shared" si="37"/>
        <v>10000</v>
      </c>
      <c r="G77">
        <f t="shared" si="37"/>
        <v>12500</v>
      </c>
      <c r="H77">
        <f t="shared" si="37"/>
        <v>15000</v>
      </c>
      <c r="I77">
        <f t="shared" si="37"/>
        <v>17500</v>
      </c>
      <c r="J77">
        <f t="shared" si="37"/>
        <v>20000</v>
      </c>
      <c r="K77">
        <f t="shared" si="37"/>
        <v>22500</v>
      </c>
      <c r="L77">
        <f t="shared" si="37"/>
        <v>25000</v>
      </c>
      <c r="M77">
        <f t="shared" si="37"/>
        <v>27500</v>
      </c>
      <c r="N77">
        <f t="shared" si="37"/>
        <v>30000</v>
      </c>
    </row>
    <row r="78" spans="1:14">
      <c r="A78" t="s">
        <v>84</v>
      </c>
      <c r="B78" t="s">
        <v>8912</v>
      </c>
      <c r="C78">
        <f>INDEX('2 过程管理表单'!$631:$631,26+(COLUMN(A$1)-1)*3)</f>
        <v>0</v>
      </c>
      <c r="D78">
        <f>INDEX('2 过程管理表单'!$631:$631,26+(COLUMN(B$1)-1)*3)</f>
        <v>0</v>
      </c>
      <c r="E78">
        <f>INDEX('2 过程管理表单'!$631:$631,26+(COLUMN(C$1)-1)*3)</f>
        <v>0</v>
      </c>
      <c r="F78">
        <f>INDEX('2 过程管理表单'!$631:$631,26+(COLUMN(D$1)-1)*3)</f>
        <v>247483.48</v>
      </c>
      <c r="G78">
        <f>INDEX('2 过程管理表单'!$631:$631,26+(COLUMN(E$1)-1)*3)</f>
        <v>0</v>
      </c>
      <c r="H78">
        <f>INDEX('2 过程管理表单'!$631:$631,26+(COLUMN(F$1)-1)*3)</f>
        <v>0</v>
      </c>
      <c r="I78">
        <f>INDEX('2 过程管理表单'!$631:$631,26+(COLUMN(G$1)-1)*3)</f>
        <v>0</v>
      </c>
      <c r="J78">
        <f>INDEX('2 过程管理表单'!$631:$631,26+(COLUMN(H$1)-1)*3)</f>
        <v>24755.76</v>
      </c>
      <c r="K78">
        <f>INDEX('2 过程管理表单'!$631:$631,26+(COLUMN(I$1)-1)*3)</f>
        <v>0</v>
      </c>
      <c r="L78">
        <f>INDEX('2 过程管理表单'!$631:$631,26+(COLUMN(J$1)-1)*3)</f>
        <v>0</v>
      </c>
      <c r="M78">
        <f>INDEX('2 过程管理表单'!$631:$631,26+(COLUMN(K$1)-1)*3)</f>
        <v>0</v>
      </c>
      <c r="N78">
        <f>INDEX('2 过程管理表单'!$631:$631,26+(COLUMN(L$1)-1)*3)</f>
        <v>0</v>
      </c>
    </row>
    <row r="79" spans="1:14">
      <c r="A79" t="s">
        <v>84</v>
      </c>
      <c r="B79" t="s">
        <v>8913</v>
      </c>
      <c r="C79">
        <f>C78</f>
        <v>0</v>
      </c>
      <c r="D79">
        <f t="shared" ref="D79:N79" si="38">C79+D78</f>
        <v>0</v>
      </c>
      <c r="E79">
        <f t="shared" si="38"/>
        <v>0</v>
      </c>
      <c r="F79">
        <f t="shared" si="38"/>
        <v>247483.48</v>
      </c>
      <c r="G79">
        <f t="shared" si="38"/>
        <v>247483.48</v>
      </c>
      <c r="H79">
        <f t="shared" si="38"/>
        <v>247483.48</v>
      </c>
      <c r="I79">
        <f t="shared" si="38"/>
        <v>247483.48</v>
      </c>
      <c r="J79">
        <f t="shared" si="38"/>
        <v>272239.24</v>
      </c>
      <c r="K79">
        <f t="shared" si="38"/>
        <v>272239.24</v>
      </c>
      <c r="L79">
        <f t="shared" si="38"/>
        <v>272239.24</v>
      </c>
      <c r="M79">
        <f t="shared" si="38"/>
        <v>272239.24</v>
      </c>
      <c r="N79">
        <f t="shared" si="38"/>
        <v>272239.24</v>
      </c>
    </row>
    <row r="80" spans="1:14">
      <c r="A80" t="s">
        <v>84</v>
      </c>
      <c r="B80" t="s">
        <v>8914</v>
      </c>
      <c r="C80">
        <f>INDEX('2 过程管理表单'!$631:$631,24+(COLUMN(A$1)-1)*3)</f>
        <v>9586.27475728155</v>
      </c>
      <c r="D80">
        <f>INDEX('2 过程管理表单'!$631:$631,24+(COLUMN(B$1)-1)*3)</f>
        <v>9586.27475728155</v>
      </c>
      <c r="E80">
        <f>INDEX('2 过程管理表单'!$631:$631,24+(COLUMN(C$1)-1)*3)</f>
        <v>9586.27475728155</v>
      </c>
      <c r="F80">
        <f>INDEX('2 过程管理表单'!$631:$631,24+(COLUMN(D$1)-1)*3)</f>
        <v>9586.27475728155</v>
      </c>
      <c r="G80">
        <f>INDEX('2 过程管理表单'!$631:$631,24+(COLUMN(E$1)-1)*3)</f>
        <v>9586.27475728155</v>
      </c>
      <c r="H80">
        <f>INDEX('2 过程管理表单'!$631:$631,24+(COLUMN(F$1)-1)*3)</f>
        <v>9586.27475728155</v>
      </c>
      <c r="I80">
        <f>INDEX('2 过程管理表单'!$631:$631,24+(COLUMN(G$1)-1)*3)</f>
        <v>9586.27475728155</v>
      </c>
      <c r="J80">
        <f>INDEX('2 过程管理表单'!$631:$631,24+(COLUMN(H$1)-1)*3)</f>
        <v>9586.27475728155</v>
      </c>
      <c r="K80">
        <f>INDEX('2 过程管理表单'!$631:$631,24+(COLUMN(I$1)-1)*3)</f>
        <v>9586.27475728155</v>
      </c>
      <c r="L80">
        <f>INDEX('2 过程管理表单'!$631:$631,24+(COLUMN(J$1)-1)*3)</f>
        <v>9586.27475728155</v>
      </c>
      <c r="M80">
        <f>INDEX('2 过程管理表单'!$631:$631,24+(COLUMN(K$1)-1)*3)</f>
        <v>9586.27475728155</v>
      </c>
      <c r="N80">
        <f>INDEX('2 过程管理表单'!$631:$631,24+(COLUMN(L$1)-1)*3)</f>
        <v>9586.27475728155</v>
      </c>
    </row>
    <row r="81" spans="1:14">
      <c r="A81" t="s">
        <v>84</v>
      </c>
      <c r="B81" t="s">
        <v>8915</v>
      </c>
      <c r="C81">
        <f>C80</f>
        <v>9586.27475728155</v>
      </c>
      <c r="D81">
        <f t="shared" ref="D81:N81" si="39">C81+D80</f>
        <v>19172.5495145631</v>
      </c>
      <c r="E81">
        <f t="shared" si="39"/>
        <v>28758.8242718446</v>
      </c>
      <c r="F81">
        <f t="shared" si="39"/>
        <v>38345.0990291262</v>
      </c>
      <c r="G81">
        <f t="shared" si="39"/>
        <v>47931.3737864077</v>
      </c>
      <c r="H81">
        <f t="shared" si="39"/>
        <v>57517.6485436893</v>
      </c>
      <c r="I81">
        <f t="shared" si="39"/>
        <v>67103.9233009708</v>
      </c>
      <c r="J81">
        <f t="shared" si="39"/>
        <v>76690.1980582524</v>
      </c>
      <c r="K81">
        <f t="shared" si="39"/>
        <v>86276.472815534</v>
      </c>
      <c r="L81">
        <f t="shared" si="39"/>
        <v>95862.7475728155</v>
      </c>
      <c r="M81">
        <f t="shared" si="39"/>
        <v>105449.022330097</v>
      </c>
      <c r="N81">
        <f t="shared" si="39"/>
        <v>115035.297087379</v>
      </c>
    </row>
    <row r="82" spans="1:14">
      <c r="A82" t="s">
        <v>88</v>
      </c>
      <c r="B82" t="s">
        <v>8912</v>
      </c>
      <c r="C82">
        <f>INDEX('2 过程管理表单'!$632:$632,26+(COLUMN(A$1)-1)*3)</f>
        <v>706872</v>
      </c>
      <c r="D82">
        <f>INDEX('2 过程管理表单'!$632:$632,26+(COLUMN(B$1)-1)*3)</f>
        <v>0</v>
      </c>
      <c r="E82">
        <f>INDEX('2 过程管理表单'!$632:$632,26+(COLUMN(C$1)-1)*3)</f>
        <v>0</v>
      </c>
      <c r="F82">
        <f>INDEX('2 过程管理表单'!$632:$632,26+(COLUMN(D$1)-1)*3)</f>
        <v>467032.1</v>
      </c>
      <c r="G82">
        <f>INDEX('2 过程管理表单'!$632:$632,26+(COLUMN(E$1)-1)*3)</f>
        <v>0</v>
      </c>
      <c r="H82">
        <f>INDEX('2 过程管理表单'!$632:$632,26+(COLUMN(F$1)-1)*3)</f>
        <v>580376.45</v>
      </c>
      <c r="I82">
        <f>INDEX('2 过程管理表单'!$632:$632,26+(COLUMN(G$1)-1)*3)</f>
        <v>915288.12</v>
      </c>
      <c r="J82">
        <f>INDEX('2 过程管理表单'!$632:$632,26+(COLUMN(H$1)-1)*3)</f>
        <v>1051881.15</v>
      </c>
      <c r="K82">
        <f>INDEX('2 过程管理表单'!$632:$632,26+(COLUMN(I$1)-1)*3)</f>
        <v>0</v>
      </c>
      <c r="L82">
        <f>INDEX('2 过程管理表单'!$632:$632,26+(COLUMN(J$1)-1)*3)</f>
        <v>0</v>
      </c>
      <c r="M82">
        <f>INDEX('2 过程管理表单'!$632:$632,26+(COLUMN(K$1)-1)*3)</f>
        <v>0</v>
      </c>
      <c r="N82">
        <f>INDEX('2 过程管理表单'!$632:$632,26+(COLUMN(L$1)-1)*3)</f>
        <v>0</v>
      </c>
    </row>
    <row r="83" spans="1:14">
      <c r="A83" t="s">
        <v>88</v>
      </c>
      <c r="B83" t="s">
        <v>8913</v>
      </c>
      <c r="C83">
        <f>C82</f>
        <v>706872</v>
      </c>
      <c r="D83">
        <f t="shared" ref="D83:N83" si="40">C83+D82</f>
        <v>706872</v>
      </c>
      <c r="E83">
        <f t="shared" si="40"/>
        <v>706872</v>
      </c>
      <c r="F83">
        <f t="shared" si="40"/>
        <v>1173904.1</v>
      </c>
      <c r="G83">
        <f t="shared" si="40"/>
        <v>1173904.1</v>
      </c>
      <c r="H83">
        <f t="shared" si="40"/>
        <v>1754280.55</v>
      </c>
      <c r="I83">
        <f t="shared" si="40"/>
        <v>2669568.67</v>
      </c>
      <c r="J83">
        <f t="shared" si="40"/>
        <v>3721449.82</v>
      </c>
      <c r="K83">
        <f t="shared" si="40"/>
        <v>3721449.82</v>
      </c>
      <c r="L83">
        <f t="shared" si="40"/>
        <v>3721449.82</v>
      </c>
      <c r="M83">
        <f t="shared" si="40"/>
        <v>3721449.82</v>
      </c>
      <c r="N83">
        <f t="shared" si="40"/>
        <v>3721449.82</v>
      </c>
    </row>
    <row r="84" spans="1:14">
      <c r="A84" t="s">
        <v>88</v>
      </c>
      <c r="B84" t="s">
        <v>8914</v>
      </c>
      <c r="C84">
        <f>INDEX('2 过程管理表单'!$632:$632,24+(COLUMN(A$1)-1)*3)</f>
        <v>166999.753750679</v>
      </c>
      <c r="D84">
        <f>INDEX('2 过程管理表单'!$632:$632,24+(COLUMN(B$1)-1)*3)</f>
        <v>166999.753750679</v>
      </c>
      <c r="E84">
        <f>INDEX('2 过程管理表单'!$632:$632,24+(COLUMN(C$1)-1)*3)</f>
        <v>166999.753750679</v>
      </c>
      <c r="F84">
        <f>INDEX('2 过程管理表单'!$632:$632,24+(COLUMN(D$1)-1)*3)</f>
        <v>166999.753750679</v>
      </c>
      <c r="G84">
        <f>INDEX('2 过程管理表单'!$632:$632,24+(COLUMN(E$1)-1)*3)</f>
        <v>166999.753750679</v>
      </c>
      <c r="H84">
        <f>INDEX('2 过程管理表单'!$632:$632,24+(COLUMN(F$1)-1)*3)</f>
        <v>166999.753750679</v>
      </c>
      <c r="I84">
        <f>INDEX('2 过程管理表单'!$632:$632,24+(COLUMN(G$1)-1)*3)</f>
        <v>166999.753750679</v>
      </c>
      <c r="J84">
        <f>INDEX('2 过程管理表单'!$632:$632,24+(COLUMN(H$1)-1)*3)</f>
        <v>166999.753750679</v>
      </c>
      <c r="K84">
        <f>INDEX('2 过程管理表单'!$632:$632,24+(COLUMN(I$1)-1)*3)</f>
        <v>166999.753750679</v>
      </c>
      <c r="L84">
        <f>INDEX('2 过程管理表单'!$632:$632,24+(COLUMN(J$1)-1)*3)</f>
        <v>166999.753750679</v>
      </c>
      <c r="M84">
        <f>INDEX('2 过程管理表单'!$632:$632,24+(COLUMN(K$1)-1)*3)</f>
        <v>166999.753750679</v>
      </c>
      <c r="N84">
        <f>INDEX('2 过程管理表单'!$632:$632,24+(COLUMN(L$1)-1)*3)</f>
        <v>166999.753750679</v>
      </c>
    </row>
    <row r="85" spans="1:14">
      <c r="A85" t="s">
        <v>88</v>
      </c>
      <c r="B85" t="s">
        <v>8915</v>
      </c>
      <c r="C85">
        <f>C84</f>
        <v>166999.753750679</v>
      </c>
      <c r="D85">
        <f t="shared" ref="D85:N85" si="41">C85+D84</f>
        <v>333999.507501358</v>
      </c>
      <c r="E85">
        <f t="shared" si="41"/>
        <v>500999.261252037</v>
      </c>
      <c r="F85">
        <f t="shared" si="41"/>
        <v>667999.015002716</v>
      </c>
      <c r="G85">
        <f t="shared" si="41"/>
        <v>834998.768753395</v>
      </c>
      <c r="H85">
        <f t="shared" si="41"/>
        <v>1001998.52250407</v>
      </c>
      <c r="I85">
        <f t="shared" si="41"/>
        <v>1168998.27625475</v>
      </c>
      <c r="J85">
        <f t="shared" si="41"/>
        <v>1335998.03000543</v>
      </c>
      <c r="K85">
        <f t="shared" si="41"/>
        <v>1502997.78375611</v>
      </c>
      <c r="L85">
        <f t="shared" si="41"/>
        <v>1669997.53750679</v>
      </c>
      <c r="M85">
        <f t="shared" si="41"/>
        <v>1836997.29125747</v>
      </c>
      <c r="N85">
        <f t="shared" si="41"/>
        <v>2003997.04500815</v>
      </c>
    </row>
    <row r="86" spans="1:14">
      <c r="A86" t="s">
        <v>96</v>
      </c>
      <c r="B86" t="s">
        <v>8912</v>
      </c>
      <c r="C86">
        <f>INDEX('2 过程管理表单'!$633:$633,26+(COLUMN(A$1)-1)*3)</f>
        <v>0</v>
      </c>
      <c r="D86">
        <f>INDEX('2 过程管理表单'!$633:$633,26+(COLUMN(B$1)-1)*3)</f>
        <v>0</v>
      </c>
      <c r="E86">
        <f>INDEX('2 过程管理表单'!$633:$633,26+(COLUMN(C$1)-1)*3)</f>
        <v>0</v>
      </c>
      <c r="F86">
        <f>INDEX('2 过程管理表单'!$633:$633,26+(COLUMN(D$1)-1)*3)</f>
        <v>0</v>
      </c>
      <c r="G86">
        <f>INDEX('2 过程管理表单'!$633:$633,26+(COLUMN(E$1)-1)*3)</f>
        <v>0</v>
      </c>
      <c r="H86">
        <f>INDEX('2 过程管理表单'!$633:$633,26+(COLUMN(F$1)-1)*3)</f>
        <v>0</v>
      </c>
      <c r="I86">
        <f>INDEX('2 过程管理表单'!$633:$633,26+(COLUMN(G$1)-1)*3)</f>
        <v>0</v>
      </c>
      <c r="J86">
        <f>INDEX('2 过程管理表单'!$633:$633,26+(COLUMN(H$1)-1)*3)</f>
        <v>0</v>
      </c>
      <c r="K86">
        <f>INDEX('2 过程管理表单'!$633:$633,26+(COLUMN(I$1)-1)*3)</f>
        <v>0</v>
      </c>
      <c r="L86">
        <f>INDEX('2 过程管理表单'!$633:$633,26+(COLUMN(J$1)-1)*3)</f>
        <v>0</v>
      </c>
      <c r="M86">
        <f>INDEX('2 过程管理表单'!$633:$633,26+(COLUMN(K$1)-1)*3)</f>
        <v>0</v>
      </c>
      <c r="N86">
        <f>INDEX('2 过程管理表单'!$633:$633,26+(COLUMN(L$1)-1)*3)</f>
        <v>0</v>
      </c>
    </row>
    <row r="87" spans="1:14">
      <c r="A87" t="s">
        <v>96</v>
      </c>
      <c r="B87" t="s">
        <v>8913</v>
      </c>
      <c r="C87">
        <f>C86</f>
        <v>0</v>
      </c>
      <c r="D87">
        <f t="shared" ref="D87:N87" si="42">C87+D86</f>
        <v>0</v>
      </c>
      <c r="E87">
        <f t="shared" si="42"/>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8914</v>
      </c>
      <c r="C88">
        <f>INDEX('2 过程管理表单'!$633:$633,24+(COLUMN(A$1)-1)*3)</f>
        <v>0</v>
      </c>
      <c r="D88">
        <f>INDEX('2 过程管理表单'!$633:$633,24+(COLUMN(B$1)-1)*3)</f>
        <v>0</v>
      </c>
      <c r="E88">
        <f>INDEX('2 过程管理表单'!$633:$633,24+(COLUMN(C$1)-1)*3)</f>
        <v>0</v>
      </c>
      <c r="F88">
        <f>INDEX('2 过程管理表单'!$633:$633,24+(COLUMN(D$1)-1)*3)</f>
        <v>0</v>
      </c>
      <c r="G88">
        <f>INDEX('2 过程管理表单'!$633:$633,24+(COLUMN(E$1)-1)*3)</f>
        <v>0</v>
      </c>
      <c r="H88">
        <f>INDEX('2 过程管理表单'!$633:$633,24+(COLUMN(F$1)-1)*3)</f>
        <v>0</v>
      </c>
      <c r="I88">
        <f>INDEX('2 过程管理表单'!$633:$633,24+(COLUMN(G$1)-1)*3)</f>
        <v>0</v>
      </c>
      <c r="J88">
        <f>INDEX('2 过程管理表单'!$633:$633,24+(COLUMN(H$1)-1)*3)</f>
        <v>0</v>
      </c>
      <c r="K88">
        <f>INDEX('2 过程管理表单'!$633:$633,24+(COLUMN(I$1)-1)*3)</f>
        <v>0</v>
      </c>
      <c r="L88">
        <f>INDEX('2 过程管理表单'!$633:$633,24+(COLUMN(J$1)-1)*3)</f>
        <v>0</v>
      </c>
      <c r="M88">
        <f>INDEX('2 过程管理表单'!$633:$633,24+(COLUMN(K$1)-1)*3)</f>
        <v>0</v>
      </c>
      <c r="N88">
        <f>INDEX('2 过程管理表单'!$633:$633,24+(COLUMN(L$1)-1)*3)</f>
        <v>0</v>
      </c>
    </row>
    <row r="89" spans="1:14">
      <c r="A89" t="s">
        <v>96</v>
      </c>
      <c r="B89" t="s">
        <v>8915</v>
      </c>
      <c r="C89">
        <f>C88</f>
        <v>0</v>
      </c>
      <c r="D89">
        <f t="shared" ref="D89:N89" si="43">C89+D88</f>
        <v>0</v>
      </c>
      <c r="E89">
        <f t="shared" si="43"/>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8912</v>
      </c>
      <c r="C90">
        <f>INDEX('2 过程管理表单'!$634:$634,26+(COLUMN(A$1)-1)*3)</f>
        <v>0</v>
      </c>
      <c r="D90">
        <f>INDEX('2 过程管理表单'!$634:$634,26+(COLUMN(B$1)-1)*3)</f>
        <v>0</v>
      </c>
      <c r="E90">
        <f>INDEX('2 过程管理表单'!$634:$634,26+(COLUMN(C$1)-1)*3)</f>
        <v>0</v>
      </c>
      <c r="F90">
        <f>INDEX('2 过程管理表单'!$634:$634,26+(COLUMN(D$1)-1)*3)</f>
        <v>0</v>
      </c>
      <c r="G90">
        <f>INDEX('2 过程管理表单'!$634:$634,26+(COLUMN(E$1)-1)*3)</f>
        <v>0</v>
      </c>
      <c r="H90">
        <f>INDEX('2 过程管理表单'!$634:$634,26+(COLUMN(F$1)-1)*3)</f>
        <v>0</v>
      </c>
      <c r="I90">
        <f>INDEX('2 过程管理表单'!$634:$634,26+(COLUMN(G$1)-1)*3)</f>
        <v>0</v>
      </c>
      <c r="J90">
        <f>INDEX('2 过程管理表单'!$634:$634,26+(COLUMN(H$1)-1)*3)</f>
        <v>0</v>
      </c>
      <c r="K90">
        <f>INDEX('2 过程管理表单'!$634:$634,26+(COLUMN(I$1)-1)*3)</f>
        <v>0</v>
      </c>
      <c r="L90">
        <f>INDEX('2 过程管理表单'!$634:$634,26+(COLUMN(J$1)-1)*3)</f>
        <v>0</v>
      </c>
      <c r="M90">
        <f>INDEX('2 过程管理表单'!$634:$634,26+(COLUMN(K$1)-1)*3)</f>
        <v>0</v>
      </c>
      <c r="N90">
        <f>INDEX('2 过程管理表单'!$634:$634,26+(COLUMN(L$1)-1)*3)</f>
        <v>0</v>
      </c>
    </row>
    <row r="91" spans="1:14">
      <c r="A91" t="s">
        <v>92</v>
      </c>
      <c r="B91" t="s">
        <v>8913</v>
      </c>
      <c r="C91">
        <f>C90</f>
        <v>0</v>
      </c>
      <c r="D91">
        <f t="shared" ref="D91:N91" si="44">C91+D90</f>
        <v>0</v>
      </c>
      <c r="E91">
        <f t="shared" si="44"/>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8914</v>
      </c>
      <c r="C92">
        <f>INDEX('2 过程管理表单'!$634:$634,24+(COLUMN(A$1)-1)*3)</f>
        <v>0</v>
      </c>
      <c r="D92">
        <f>INDEX('2 过程管理表单'!$634:$634,24+(COLUMN(B$1)-1)*3)</f>
        <v>0</v>
      </c>
      <c r="E92">
        <f>INDEX('2 过程管理表单'!$634:$634,24+(COLUMN(C$1)-1)*3)</f>
        <v>0</v>
      </c>
      <c r="F92">
        <f>INDEX('2 过程管理表单'!$634:$634,24+(COLUMN(D$1)-1)*3)</f>
        <v>0</v>
      </c>
      <c r="G92">
        <f>INDEX('2 过程管理表单'!$634:$634,24+(COLUMN(E$1)-1)*3)</f>
        <v>0</v>
      </c>
      <c r="H92">
        <f>INDEX('2 过程管理表单'!$634:$634,24+(COLUMN(F$1)-1)*3)</f>
        <v>0</v>
      </c>
      <c r="I92">
        <f>INDEX('2 过程管理表单'!$634:$634,24+(COLUMN(G$1)-1)*3)</f>
        <v>0</v>
      </c>
      <c r="J92">
        <f>INDEX('2 过程管理表单'!$634:$634,24+(COLUMN(H$1)-1)*3)</f>
        <v>0</v>
      </c>
      <c r="K92">
        <f>INDEX('2 过程管理表单'!$634:$634,24+(COLUMN(I$1)-1)*3)</f>
        <v>0</v>
      </c>
      <c r="L92">
        <f>INDEX('2 过程管理表单'!$634:$634,24+(COLUMN(J$1)-1)*3)</f>
        <v>0</v>
      </c>
      <c r="M92">
        <f>INDEX('2 过程管理表单'!$634:$634,24+(COLUMN(K$1)-1)*3)</f>
        <v>0</v>
      </c>
      <c r="N92">
        <f>INDEX('2 过程管理表单'!$634:$634,24+(COLUMN(L$1)-1)*3)</f>
        <v>0</v>
      </c>
    </row>
    <row r="93" spans="1:14">
      <c r="A93" t="s">
        <v>92</v>
      </c>
      <c r="B93" t="s">
        <v>8915</v>
      </c>
      <c r="C93">
        <f>C92</f>
        <v>0</v>
      </c>
      <c r="D93">
        <f t="shared" ref="D93:N93" si="45">C93+D92</f>
        <v>0</v>
      </c>
      <c r="E93">
        <f t="shared" si="45"/>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8912</v>
      </c>
      <c r="C94">
        <f>INDEX('2 过程管理表单'!$635:$635,26+(COLUMN(A$1)-1)*3)</f>
        <v>0</v>
      </c>
      <c r="D94">
        <f>INDEX('2 过程管理表单'!$635:$635,26+(COLUMN(B$1)-1)*3)</f>
        <v>0</v>
      </c>
      <c r="E94">
        <f>INDEX('2 过程管理表单'!$635:$635,26+(COLUMN(C$1)-1)*3)</f>
        <v>0</v>
      </c>
      <c r="F94">
        <f>INDEX('2 过程管理表单'!$635:$635,26+(COLUMN(D$1)-1)*3)</f>
        <v>0</v>
      </c>
      <c r="G94">
        <f>INDEX('2 过程管理表单'!$635:$635,26+(COLUMN(E$1)-1)*3)</f>
        <v>0</v>
      </c>
      <c r="H94">
        <f>INDEX('2 过程管理表单'!$635:$635,26+(COLUMN(F$1)-1)*3)</f>
        <v>0</v>
      </c>
      <c r="I94">
        <f>INDEX('2 过程管理表单'!$635:$635,26+(COLUMN(G$1)-1)*3)</f>
        <v>0</v>
      </c>
      <c r="J94">
        <f>INDEX('2 过程管理表单'!$635:$635,26+(COLUMN(H$1)-1)*3)</f>
        <v>0</v>
      </c>
      <c r="K94">
        <f>INDEX('2 过程管理表单'!$635:$635,26+(COLUMN(I$1)-1)*3)</f>
        <v>0</v>
      </c>
      <c r="L94">
        <f>INDEX('2 过程管理表单'!$635:$635,26+(COLUMN(J$1)-1)*3)</f>
        <v>0</v>
      </c>
      <c r="M94">
        <f>INDEX('2 过程管理表单'!$635:$635,26+(COLUMN(K$1)-1)*3)</f>
        <v>0</v>
      </c>
      <c r="N94">
        <f>INDEX('2 过程管理表单'!$635:$635,26+(COLUMN(L$1)-1)*3)</f>
        <v>0</v>
      </c>
    </row>
    <row r="95" spans="1:14">
      <c r="A95" t="s">
        <v>100</v>
      </c>
      <c r="B95" t="s">
        <v>8913</v>
      </c>
      <c r="C95">
        <f>C94</f>
        <v>0</v>
      </c>
      <c r="D95">
        <f t="shared" ref="D95:N95" si="46">C95+D94</f>
        <v>0</v>
      </c>
      <c r="E95">
        <f t="shared" si="46"/>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8914</v>
      </c>
      <c r="C96">
        <f>INDEX('2 过程管理表单'!$635:$635,24+(COLUMN(A$1)-1)*3)</f>
        <v>0</v>
      </c>
      <c r="D96">
        <f>INDEX('2 过程管理表单'!$635:$635,24+(COLUMN(B$1)-1)*3)</f>
        <v>0</v>
      </c>
      <c r="E96">
        <f>INDEX('2 过程管理表单'!$635:$635,24+(COLUMN(C$1)-1)*3)</f>
        <v>0</v>
      </c>
      <c r="F96">
        <f>INDEX('2 过程管理表单'!$635:$635,24+(COLUMN(D$1)-1)*3)</f>
        <v>0</v>
      </c>
      <c r="G96">
        <f>INDEX('2 过程管理表单'!$635:$635,24+(COLUMN(E$1)-1)*3)</f>
        <v>0</v>
      </c>
      <c r="H96">
        <f>INDEX('2 过程管理表单'!$635:$635,24+(COLUMN(F$1)-1)*3)</f>
        <v>0</v>
      </c>
      <c r="I96">
        <f>INDEX('2 过程管理表单'!$635:$635,24+(COLUMN(G$1)-1)*3)</f>
        <v>0</v>
      </c>
      <c r="J96">
        <f>INDEX('2 过程管理表单'!$635:$635,24+(COLUMN(H$1)-1)*3)</f>
        <v>0</v>
      </c>
      <c r="K96">
        <f>INDEX('2 过程管理表单'!$635:$635,24+(COLUMN(I$1)-1)*3)</f>
        <v>0</v>
      </c>
      <c r="L96">
        <f>INDEX('2 过程管理表单'!$635:$635,24+(COLUMN(J$1)-1)*3)</f>
        <v>0</v>
      </c>
      <c r="M96">
        <f>INDEX('2 过程管理表单'!$635:$635,24+(COLUMN(K$1)-1)*3)</f>
        <v>0</v>
      </c>
      <c r="N96">
        <f>INDEX('2 过程管理表单'!$635:$635,24+(COLUMN(L$1)-1)*3)</f>
        <v>0</v>
      </c>
    </row>
    <row r="97" spans="1:14">
      <c r="A97" t="s">
        <v>100</v>
      </c>
      <c r="B97" t="s">
        <v>8915</v>
      </c>
      <c r="C97">
        <f>C96</f>
        <v>0</v>
      </c>
      <c r="D97">
        <f t="shared" ref="D97:N97" si="47">C97+D96</f>
        <v>0</v>
      </c>
      <c r="E97">
        <f t="shared" si="47"/>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8912</v>
      </c>
      <c r="C98">
        <f>INDEX('2 过程管理表单'!$637:$637,26+(COLUMN(A$1)-1)*3)</f>
        <v>0</v>
      </c>
      <c r="D98">
        <f>INDEX('2 过程管理表单'!$637:$637,26+(COLUMN(B$1)-1)*3)</f>
        <v>0</v>
      </c>
      <c r="E98">
        <f>INDEX('2 过程管理表单'!$637:$637,26+(COLUMN(C$1)-1)*3)</f>
        <v>0</v>
      </c>
      <c r="F98">
        <f>INDEX('2 过程管理表单'!$637:$637,26+(COLUMN(D$1)-1)*3)</f>
        <v>0</v>
      </c>
      <c r="G98">
        <f>INDEX('2 过程管理表单'!$637:$637,26+(COLUMN(E$1)-1)*3)</f>
        <v>0</v>
      </c>
      <c r="H98">
        <f>INDEX('2 过程管理表单'!$637:$637,26+(COLUMN(F$1)-1)*3)</f>
        <v>0</v>
      </c>
      <c r="I98">
        <f>INDEX('2 过程管理表单'!$637:$637,26+(COLUMN(G$1)-1)*3)</f>
        <v>0</v>
      </c>
      <c r="J98">
        <f>INDEX('2 过程管理表单'!$637:$637,26+(COLUMN(H$1)-1)*3)</f>
        <v>0</v>
      </c>
      <c r="K98">
        <f>INDEX('2 过程管理表单'!$637:$637,26+(COLUMN(I$1)-1)*3)</f>
        <v>0</v>
      </c>
      <c r="L98">
        <f>INDEX('2 过程管理表单'!$637:$637,26+(COLUMN(J$1)-1)*3)</f>
        <v>0</v>
      </c>
      <c r="M98">
        <f>INDEX('2 过程管理表单'!$637:$637,26+(COLUMN(K$1)-1)*3)</f>
        <v>0</v>
      </c>
      <c r="N98">
        <f>INDEX('2 过程管理表单'!$637:$637,26+(COLUMN(L$1)-1)*3)</f>
        <v>0</v>
      </c>
    </row>
    <row r="99" spans="1:14">
      <c r="A99" t="s">
        <v>135</v>
      </c>
      <c r="B99" t="s">
        <v>8913</v>
      </c>
      <c r="C99">
        <f>C98</f>
        <v>0</v>
      </c>
      <c r="D99">
        <f t="shared" ref="D99:N99" si="48">C99+D98</f>
        <v>0</v>
      </c>
      <c r="E99">
        <f t="shared" si="48"/>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8914</v>
      </c>
      <c r="C100">
        <f>INDEX('2 过程管理表单'!$637:$637,24+(COLUMN(A$1)-1)*3)</f>
        <v>0</v>
      </c>
      <c r="D100">
        <f>INDEX('2 过程管理表单'!$637:$637,24+(COLUMN(B$1)-1)*3)</f>
        <v>0</v>
      </c>
      <c r="E100">
        <f>INDEX('2 过程管理表单'!$637:$637,24+(COLUMN(C$1)-1)*3)</f>
        <v>0</v>
      </c>
      <c r="F100">
        <f>INDEX('2 过程管理表单'!$637:$637,24+(COLUMN(D$1)-1)*3)</f>
        <v>0</v>
      </c>
      <c r="G100">
        <f>INDEX('2 过程管理表单'!$637:$637,24+(COLUMN(E$1)-1)*3)</f>
        <v>0</v>
      </c>
      <c r="H100">
        <f>INDEX('2 过程管理表单'!$637:$637,24+(COLUMN(F$1)-1)*3)</f>
        <v>0</v>
      </c>
      <c r="I100">
        <f>INDEX('2 过程管理表单'!$637:$637,24+(COLUMN(G$1)-1)*3)</f>
        <v>0</v>
      </c>
      <c r="J100">
        <f>INDEX('2 过程管理表单'!$637:$637,24+(COLUMN(H$1)-1)*3)</f>
        <v>0</v>
      </c>
      <c r="K100">
        <f>INDEX('2 过程管理表单'!$637:$637,24+(COLUMN(I$1)-1)*3)</f>
        <v>0</v>
      </c>
      <c r="L100">
        <f>INDEX('2 过程管理表单'!$637:$637,24+(COLUMN(J$1)-1)*3)</f>
        <v>0</v>
      </c>
      <c r="M100">
        <f>INDEX('2 过程管理表单'!$637:$637,24+(COLUMN(K$1)-1)*3)</f>
        <v>0</v>
      </c>
      <c r="N100">
        <f>INDEX('2 过程管理表单'!$637:$637,24+(COLUMN(L$1)-1)*3)</f>
        <v>0</v>
      </c>
    </row>
    <row r="101" spans="1:14">
      <c r="A101" t="s">
        <v>135</v>
      </c>
      <c r="B101" t="s">
        <v>8915</v>
      </c>
      <c r="C101">
        <f>C100</f>
        <v>0</v>
      </c>
      <c r="D101">
        <f t="shared" ref="D101:N101" si="49">C101+D100</f>
        <v>0</v>
      </c>
      <c r="E101">
        <f t="shared" si="49"/>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8912</v>
      </c>
      <c r="C102">
        <f>INDEX('2 过程管理表单'!$638:$638,26+(COLUMN(A$1)-1)*3)</f>
        <v>3226.28</v>
      </c>
      <c r="D102">
        <f>INDEX('2 过程管理表单'!$638:$638,26+(COLUMN(B$1)-1)*3)</f>
        <v>2367.19</v>
      </c>
      <c r="E102">
        <f>INDEX('2 过程管理表单'!$638:$638,26+(COLUMN(C$1)-1)*3)</f>
        <v>720</v>
      </c>
      <c r="F102">
        <f>INDEX('2 过程管理表单'!$638:$638,26+(COLUMN(D$1)-1)*3)</f>
        <v>1527.29</v>
      </c>
      <c r="G102">
        <f>INDEX('2 过程管理表单'!$638:$638,26+(COLUMN(E$1)-1)*3)</f>
        <v>0</v>
      </c>
      <c r="H102">
        <f>INDEX('2 过程管理表单'!$638:$638,26+(COLUMN(F$1)-1)*3)</f>
        <v>236</v>
      </c>
      <c r="I102">
        <f>INDEX('2 过程管理表单'!$638:$638,26+(COLUMN(G$1)-1)*3)</f>
        <v>1095.51</v>
      </c>
      <c r="J102">
        <f>INDEX('2 过程管理表单'!$638:$638,26+(COLUMN(H$1)-1)*3)</f>
        <v>2093.64</v>
      </c>
      <c r="K102">
        <f>INDEX('2 过程管理表单'!$638:$638,26+(COLUMN(I$1)-1)*3)</f>
        <v>0</v>
      </c>
      <c r="L102">
        <f>INDEX('2 过程管理表单'!$638:$638,26+(COLUMN(J$1)-1)*3)</f>
        <v>0</v>
      </c>
      <c r="M102">
        <f>INDEX('2 过程管理表单'!$638:$638,26+(COLUMN(K$1)-1)*3)</f>
        <v>0</v>
      </c>
      <c r="N102">
        <f>INDEX('2 过程管理表单'!$638:$638,26+(COLUMN(L$1)-1)*3)</f>
        <v>0</v>
      </c>
    </row>
    <row r="103" spans="1:14">
      <c r="A103" t="s">
        <v>137</v>
      </c>
      <c r="B103" t="s">
        <v>8913</v>
      </c>
      <c r="C103">
        <f>C102</f>
        <v>3226.28</v>
      </c>
      <c r="D103">
        <f t="shared" ref="D103:N103" si="50">C103+D102</f>
        <v>5593.47</v>
      </c>
      <c r="E103">
        <f t="shared" si="50"/>
        <v>6313.47</v>
      </c>
      <c r="F103">
        <f t="shared" si="50"/>
        <v>7840.76</v>
      </c>
      <c r="G103">
        <f t="shared" si="50"/>
        <v>7840.76</v>
      </c>
      <c r="H103">
        <f t="shared" si="50"/>
        <v>8076.76</v>
      </c>
      <c r="I103">
        <f t="shared" si="50"/>
        <v>9172.27</v>
      </c>
      <c r="J103">
        <f t="shared" si="50"/>
        <v>11265.91</v>
      </c>
      <c r="K103">
        <f t="shared" si="50"/>
        <v>11265.91</v>
      </c>
      <c r="L103">
        <f t="shared" si="50"/>
        <v>11265.91</v>
      </c>
      <c r="M103">
        <f t="shared" si="50"/>
        <v>11265.91</v>
      </c>
      <c r="N103">
        <f t="shared" si="50"/>
        <v>11265.91</v>
      </c>
    </row>
    <row r="104" spans="1:14">
      <c r="A104" t="s">
        <v>137</v>
      </c>
      <c r="B104" t="s">
        <v>8914</v>
      </c>
      <c r="C104">
        <f>INDEX('2 过程管理表单'!$638:$638,24+(COLUMN(A$1)-1)*3)</f>
        <v>958.333333333333</v>
      </c>
      <c r="D104">
        <f>INDEX('2 过程管理表单'!$638:$638,24+(COLUMN(B$1)-1)*3)</f>
        <v>958.333333333333</v>
      </c>
      <c r="E104">
        <f>INDEX('2 过程管理表单'!$638:$638,24+(COLUMN(C$1)-1)*3)</f>
        <v>958.333333333333</v>
      </c>
      <c r="F104">
        <f>INDEX('2 过程管理表单'!$638:$638,24+(COLUMN(D$1)-1)*3)</f>
        <v>958.333333333333</v>
      </c>
      <c r="G104">
        <f>INDEX('2 过程管理表单'!$638:$638,24+(COLUMN(E$1)-1)*3)</f>
        <v>958.333333333333</v>
      </c>
      <c r="H104">
        <f>INDEX('2 过程管理表单'!$638:$638,24+(COLUMN(F$1)-1)*3)</f>
        <v>958.333333333333</v>
      </c>
      <c r="I104">
        <f>INDEX('2 过程管理表单'!$638:$638,24+(COLUMN(G$1)-1)*3)</f>
        <v>958.333333333333</v>
      </c>
      <c r="J104">
        <f>INDEX('2 过程管理表单'!$638:$638,24+(COLUMN(H$1)-1)*3)</f>
        <v>958.333333333333</v>
      </c>
      <c r="K104">
        <f>INDEX('2 过程管理表单'!$638:$638,24+(COLUMN(I$1)-1)*3)</f>
        <v>958.333333333333</v>
      </c>
      <c r="L104">
        <f>INDEX('2 过程管理表单'!$638:$638,24+(COLUMN(J$1)-1)*3)</f>
        <v>958.333333333333</v>
      </c>
      <c r="M104">
        <f>INDEX('2 过程管理表单'!$638:$638,24+(COLUMN(K$1)-1)*3)</f>
        <v>958.333333333333</v>
      </c>
      <c r="N104">
        <f>INDEX('2 过程管理表单'!$638:$638,24+(COLUMN(L$1)-1)*3)</f>
        <v>958.333333333333</v>
      </c>
    </row>
    <row r="105" spans="1:14">
      <c r="A105" t="s">
        <v>137</v>
      </c>
      <c r="B105" t="s">
        <v>8915</v>
      </c>
      <c r="C105">
        <f>C104</f>
        <v>958.333333333333</v>
      </c>
      <c r="D105">
        <f t="shared" ref="D105:N105" si="51">C105+D104</f>
        <v>1916.66666666667</v>
      </c>
      <c r="E105">
        <f t="shared" si="51"/>
        <v>2875</v>
      </c>
      <c r="F105">
        <f t="shared" si="51"/>
        <v>3833.33333333333</v>
      </c>
      <c r="G105">
        <f t="shared" si="51"/>
        <v>4791.66666666667</v>
      </c>
      <c r="H105">
        <f t="shared" si="51"/>
        <v>5750</v>
      </c>
      <c r="I105">
        <f t="shared" si="51"/>
        <v>6708.33333333333</v>
      </c>
      <c r="J105">
        <f t="shared" si="51"/>
        <v>7666.66666666666</v>
      </c>
      <c r="K105">
        <f t="shared" si="51"/>
        <v>8625</v>
      </c>
      <c r="L105">
        <f t="shared" si="51"/>
        <v>9583.33333333333</v>
      </c>
      <c r="M105">
        <f t="shared" si="51"/>
        <v>10541.6666666667</v>
      </c>
      <c r="N105">
        <f t="shared" si="51"/>
        <v>11500</v>
      </c>
    </row>
    <row r="106" spans="1:14">
      <c r="A106" t="s">
        <v>141</v>
      </c>
      <c r="B106" t="s">
        <v>8912</v>
      </c>
      <c r="C106">
        <f>INDEX('2 过程管理表单'!$641:$641,26+(COLUMN(A$1)-1)*3)</f>
        <v>0</v>
      </c>
      <c r="D106">
        <f>INDEX('2 过程管理表单'!$641:$641,26+(COLUMN(B$1)-1)*3)</f>
        <v>0</v>
      </c>
      <c r="E106">
        <f>INDEX('2 过程管理表单'!$641:$641,26+(COLUMN(C$1)-1)*3)</f>
        <v>0</v>
      </c>
      <c r="F106">
        <f>INDEX('2 过程管理表单'!$641:$641,26+(COLUMN(D$1)-1)*3)</f>
        <v>0</v>
      </c>
      <c r="G106">
        <f>INDEX('2 过程管理表单'!$641:$641,26+(COLUMN(E$1)-1)*3)</f>
        <v>0</v>
      </c>
      <c r="H106">
        <f>INDEX('2 过程管理表单'!$641:$641,26+(COLUMN(F$1)-1)*3)</f>
        <v>0</v>
      </c>
      <c r="I106">
        <f>INDEX('2 过程管理表单'!$641:$641,26+(COLUMN(G$1)-1)*3)</f>
        <v>0</v>
      </c>
      <c r="J106">
        <f>INDEX('2 过程管理表单'!$641:$641,26+(COLUMN(H$1)-1)*3)</f>
        <v>0</v>
      </c>
      <c r="K106">
        <f>INDEX('2 过程管理表单'!$641:$641,26+(COLUMN(I$1)-1)*3)</f>
        <v>0</v>
      </c>
      <c r="L106">
        <f>INDEX('2 过程管理表单'!$641:$641,26+(COLUMN(J$1)-1)*3)</f>
        <v>0</v>
      </c>
      <c r="M106">
        <f>INDEX('2 过程管理表单'!$641:$641,26+(COLUMN(K$1)-1)*3)</f>
        <v>0</v>
      </c>
      <c r="N106">
        <f>INDEX('2 过程管理表单'!$641:$641,26+(COLUMN(L$1)-1)*3)</f>
        <v>0</v>
      </c>
    </row>
    <row r="107" spans="1:14">
      <c r="A107" t="s">
        <v>141</v>
      </c>
      <c r="B107" t="s">
        <v>8913</v>
      </c>
      <c r="C107">
        <f>C106</f>
        <v>0</v>
      </c>
      <c r="D107">
        <f t="shared" ref="D107:N107" si="52">C107+D106</f>
        <v>0</v>
      </c>
      <c r="E107">
        <f t="shared" si="52"/>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8914</v>
      </c>
      <c r="C108">
        <f>INDEX('2 过程管理表单'!$641:$641,24+(COLUMN(A$1)-1)*3)</f>
        <v>718</v>
      </c>
      <c r="D108">
        <f>INDEX('2 过程管理表单'!$641:$641,24+(COLUMN(B$1)-1)*3)</f>
        <v>718</v>
      </c>
      <c r="E108">
        <f>INDEX('2 过程管理表单'!$641:$641,24+(COLUMN(C$1)-1)*3)</f>
        <v>718</v>
      </c>
      <c r="F108">
        <f>INDEX('2 过程管理表单'!$641:$641,24+(COLUMN(D$1)-1)*3)</f>
        <v>718</v>
      </c>
      <c r="G108">
        <f>INDEX('2 过程管理表单'!$641:$641,24+(COLUMN(E$1)-1)*3)</f>
        <v>718</v>
      </c>
      <c r="H108">
        <f>INDEX('2 过程管理表单'!$641:$641,24+(COLUMN(F$1)-1)*3)</f>
        <v>718</v>
      </c>
      <c r="I108">
        <f>INDEX('2 过程管理表单'!$641:$641,24+(COLUMN(G$1)-1)*3)</f>
        <v>718</v>
      </c>
      <c r="J108">
        <f>INDEX('2 过程管理表单'!$641:$641,24+(COLUMN(H$1)-1)*3)</f>
        <v>718</v>
      </c>
      <c r="K108">
        <f>INDEX('2 过程管理表单'!$641:$641,24+(COLUMN(I$1)-1)*3)</f>
        <v>718</v>
      </c>
      <c r="L108">
        <f>INDEX('2 过程管理表单'!$641:$641,24+(COLUMN(J$1)-1)*3)</f>
        <v>718</v>
      </c>
      <c r="M108">
        <f>INDEX('2 过程管理表单'!$641:$641,24+(COLUMN(K$1)-1)*3)</f>
        <v>718</v>
      </c>
      <c r="N108">
        <f>INDEX('2 过程管理表单'!$641:$641,24+(COLUMN(L$1)-1)*3)</f>
        <v>718</v>
      </c>
    </row>
    <row r="109" spans="1:14">
      <c r="A109" t="s">
        <v>141</v>
      </c>
      <c r="B109" t="s">
        <v>8915</v>
      </c>
      <c r="C109">
        <f>C108</f>
        <v>718</v>
      </c>
      <c r="D109">
        <f t="shared" ref="D109:N109" si="53">C109+D108</f>
        <v>1436</v>
      </c>
      <c r="E109">
        <f t="shared" si="53"/>
        <v>2154</v>
      </c>
      <c r="F109">
        <f t="shared" si="53"/>
        <v>2872</v>
      </c>
      <c r="G109">
        <f t="shared" si="53"/>
        <v>3590</v>
      </c>
      <c r="H109">
        <f t="shared" si="53"/>
        <v>4308</v>
      </c>
      <c r="I109">
        <f t="shared" si="53"/>
        <v>5026</v>
      </c>
      <c r="J109">
        <f t="shared" si="53"/>
        <v>5744</v>
      </c>
      <c r="K109">
        <f t="shared" si="53"/>
        <v>6462</v>
      </c>
      <c r="L109">
        <f t="shared" si="53"/>
        <v>7180</v>
      </c>
      <c r="M109">
        <f t="shared" si="53"/>
        <v>7898</v>
      </c>
      <c r="N109">
        <f t="shared" si="53"/>
        <v>8616</v>
      </c>
    </row>
    <row r="110" spans="1:14">
      <c r="A110" t="s">
        <v>102</v>
      </c>
      <c r="B110" t="s">
        <v>8912</v>
      </c>
      <c r="C110">
        <f>INDEX('2 过程管理表单'!$642:$642,26+(COLUMN(A$1)-1)*3)</f>
        <v>0</v>
      </c>
      <c r="D110">
        <f>INDEX('2 过程管理表单'!$642:$642,26+(COLUMN(B$1)-1)*3)</f>
        <v>0</v>
      </c>
      <c r="E110">
        <f>INDEX('2 过程管理表单'!$642:$642,26+(COLUMN(C$1)-1)*3)</f>
        <v>0</v>
      </c>
      <c r="F110">
        <f>INDEX('2 过程管理表单'!$642:$642,26+(COLUMN(D$1)-1)*3)</f>
        <v>0</v>
      </c>
      <c r="G110">
        <f>INDEX('2 过程管理表单'!$642:$642,26+(COLUMN(E$1)-1)*3)</f>
        <v>0</v>
      </c>
      <c r="H110">
        <f>INDEX('2 过程管理表单'!$642:$642,26+(COLUMN(F$1)-1)*3)</f>
        <v>0</v>
      </c>
      <c r="I110">
        <f>INDEX('2 过程管理表单'!$642:$642,26+(COLUMN(G$1)-1)*3)</f>
        <v>0</v>
      </c>
      <c r="J110">
        <f>INDEX('2 过程管理表单'!$642:$642,26+(COLUMN(H$1)-1)*3)</f>
        <v>0</v>
      </c>
      <c r="K110">
        <f>INDEX('2 过程管理表单'!$642:$642,26+(COLUMN(I$1)-1)*3)</f>
        <v>0</v>
      </c>
      <c r="L110">
        <f>INDEX('2 过程管理表单'!$642:$642,26+(COLUMN(J$1)-1)*3)</f>
        <v>0</v>
      </c>
      <c r="M110">
        <f>INDEX('2 过程管理表单'!$642:$642,26+(COLUMN(K$1)-1)*3)</f>
        <v>0</v>
      </c>
      <c r="N110">
        <f>INDEX('2 过程管理表单'!$642:$642,26+(COLUMN(L$1)-1)*3)</f>
        <v>0</v>
      </c>
    </row>
    <row r="111" spans="1:14">
      <c r="A111" t="s">
        <v>102</v>
      </c>
      <c r="B111" t="s">
        <v>8913</v>
      </c>
      <c r="C111">
        <f>C110</f>
        <v>0</v>
      </c>
      <c r="D111">
        <f t="shared" ref="D111:N111" si="54">C111+D110</f>
        <v>0</v>
      </c>
      <c r="E111">
        <f t="shared" si="54"/>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8914</v>
      </c>
      <c r="C112">
        <f>INDEX('2 过程管理表单'!$642:$642,24+(COLUMN(A$1)-1)*3)</f>
        <v>0</v>
      </c>
      <c r="D112">
        <f>INDEX('2 过程管理表单'!$642:$642,24+(COLUMN(B$1)-1)*3)</f>
        <v>0</v>
      </c>
      <c r="E112">
        <f>INDEX('2 过程管理表单'!$642:$642,24+(COLUMN(C$1)-1)*3)</f>
        <v>0</v>
      </c>
      <c r="F112">
        <f>INDEX('2 过程管理表单'!$642:$642,24+(COLUMN(D$1)-1)*3)</f>
        <v>0</v>
      </c>
      <c r="G112">
        <f>INDEX('2 过程管理表单'!$642:$642,24+(COLUMN(E$1)-1)*3)</f>
        <v>0</v>
      </c>
      <c r="H112">
        <f>INDEX('2 过程管理表单'!$642:$642,24+(COLUMN(F$1)-1)*3)</f>
        <v>0</v>
      </c>
      <c r="I112">
        <f>INDEX('2 过程管理表单'!$642:$642,24+(COLUMN(G$1)-1)*3)</f>
        <v>0</v>
      </c>
      <c r="J112">
        <f>INDEX('2 过程管理表单'!$642:$642,24+(COLUMN(H$1)-1)*3)</f>
        <v>0</v>
      </c>
      <c r="K112">
        <f>INDEX('2 过程管理表单'!$642:$642,24+(COLUMN(I$1)-1)*3)</f>
        <v>0</v>
      </c>
      <c r="L112">
        <f>INDEX('2 过程管理表单'!$642:$642,24+(COLUMN(J$1)-1)*3)</f>
        <v>0</v>
      </c>
      <c r="M112">
        <f>INDEX('2 过程管理表单'!$642:$642,24+(COLUMN(K$1)-1)*3)</f>
        <v>0</v>
      </c>
      <c r="N112">
        <f>INDEX('2 过程管理表单'!$642:$642,24+(COLUMN(L$1)-1)*3)</f>
        <v>0</v>
      </c>
    </row>
    <row r="113" spans="1:14">
      <c r="A113" t="s">
        <v>102</v>
      </c>
      <c r="B113" t="s">
        <v>8915</v>
      </c>
      <c r="C113">
        <f>C112</f>
        <v>0</v>
      </c>
      <c r="D113">
        <f t="shared" ref="D113:N113" si="55">C113+D112</f>
        <v>0</v>
      </c>
      <c r="E113">
        <f t="shared" si="55"/>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8912</v>
      </c>
      <c r="C114">
        <f>INDEX('2 过程管理表单'!$644:$644,26+(COLUMN(A$1)-1)*3)</f>
        <v>0</v>
      </c>
      <c r="D114">
        <f>INDEX('2 过程管理表单'!$644:$644,26+(COLUMN(B$1)-1)*3)</f>
        <v>0</v>
      </c>
      <c r="E114">
        <f>INDEX('2 过程管理表单'!$644:$644,26+(COLUMN(C$1)-1)*3)</f>
        <v>0</v>
      </c>
      <c r="F114">
        <f>INDEX('2 过程管理表单'!$644:$644,26+(COLUMN(D$1)-1)*3)</f>
        <v>0</v>
      </c>
      <c r="G114">
        <f>INDEX('2 过程管理表单'!$644:$644,26+(COLUMN(E$1)-1)*3)</f>
        <v>0</v>
      </c>
      <c r="H114">
        <f>INDEX('2 过程管理表单'!$644:$644,26+(COLUMN(F$1)-1)*3)</f>
        <v>0</v>
      </c>
      <c r="I114">
        <f>INDEX('2 过程管理表单'!$644:$644,26+(COLUMN(G$1)-1)*3)</f>
        <v>0</v>
      </c>
      <c r="J114">
        <f>INDEX('2 过程管理表单'!$644:$644,26+(COLUMN(H$1)-1)*3)</f>
        <v>0</v>
      </c>
      <c r="K114">
        <f>INDEX('2 过程管理表单'!$644:$644,26+(COLUMN(I$1)-1)*3)</f>
        <v>0</v>
      </c>
      <c r="L114">
        <f>INDEX('2 过程管理表单'!$644:$644,26+(COLUMN(J$1)-1)*3)</f>
        <v>0</v>
      </c>
      <c r="M114">
        <f>INDEX('2 过程管理表单'!$644:$644,26+(COLUMN(K$1)-1)*3)</f>
        <v>0</v>
      </c>
      <c r="N114">
        <f>INDEX('2 过程管理表单'!$644:$644,26+(COLUMN(L$1)-1)*3)</f>
        <v>0</v>
      </c>
    </row>
    <row r="115" spans="1:14">
      <c r="A115" t="s">
        <v>143</v>
      </c>
      <c r="B115" t="s">
        <v>8913</v>
      </c>
      <c r="C115">
        <f>C114</f>
        <v>0</v>
      </c>
      <c r="D115">
        <f t="shared" ref="D115:N115" si="56">C115+D114</f>
        <v>0</v>
      </c>
      <c r="E115">
        <f t="shared" si="56"/>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8914</v>
      </c>
      <c r="C116">
        <f>INDEX('2 过程管理表单'!$644:$644,24+(COLUMN(A$1)-1)*3)</f>
        <v>0</v>
      </c>
      <c r="D116">
        <f>INDEX('2 过程管理表单'!$644:$644,24+(COLUMN(B$1)-1)*3)</f>
        <v>0</v>
      </c>
      <c r="E116">
        <f>INDEX('2 过程管理表单'!$644:$644,24+(COLUMN(C$1)-1)*3)</f>
        <v>0</v>
      </c>
      <c r="F116">
        <f>INDEX('2 过程管理表单'!$644:$644,24+(COLUMN(D$1)-1)*3)</f>
        <v>0</v>
      </c>
      <c r="G116">
        <f>INDEX('2 过程管理表单'!$644:$644,24+(COLUMN(E$1)-1)*3)</f>
        <v>0</v>
      </c>
      <c r="H116">
        <f>INDEX('2 过程管理表单'!$644:$644,24+(COLUMN(F$1)-1)*3)</f>
        <v>0</v>
      </c>
      <c r="I116">
        <f>INDEX('2 过程管理表单'!$644:$644,24+(COLUMN(G$1)-1)*3)</f>
        <v>0</v>
      </c>
      <c r="J116">
        <f>INDEX('2 过程管理表单'!$644:$644,24+(COLUMN(H$1)-1)*3)</f>
        <v>0</v>
      </c>
      <c r="K116">
        <f>INDEX('2 过程管理表单'!$644:$644,24+(COLUMN(I$1)-1)*3)</f>
        <v>0</v>
      </c>
      <c r="L116">
        <f>INDEX('2 过程管理表单'!$644:$644,24+(COLUMN(J$1)-1)*3)</f>
        <v>0</v>
      </c>
      <c r="M116">
        <f>INDEX('2 过程管理表单'!$644:$644,24+(COLUMN(K$1)-1)*3)</f>
        <v>0</v>
      </c>
      <c r="N116">
        <f>INDEX('2 过程管理表单'!$644:$644,24+(COLUMN(L$1)-1)*3)</f>
        <v>0</v>
      </c>
    </row>
    <row r="117" spans="1:14">
      <c r="A117" t="s">
        <v>143</v>
      </c>
      <c r="B117" t="s">
        <v>8915</v>
      </c>
      <c r="C117">
        <f>C116</f>
        <v>0</v>
      </c>
      <c r="D117">
        <f t="shared" ref="D117:N117" si="57">C117+D116</f>
        <v>0</v>
      </c>
      <c r="E117">
        <f t="shared" si="57"/>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8912</v>
      </c>
      <c r="C118">
        <f>INDEX('2 过程管理表单'!$645:$645,26+(COLUMN(A$1)-1)*3)</f>
        <v>328020.38</v>
      </c>
      <c r="D118">
        <f>INDEX('2 过程管理表单'!$645:$645,26+(COLUMN(B$1)-1)*3)</f>
        <v>0</v>
      </c>
      <c r="E118">
        <f>INDEX('2 过程管理表单'!$645:$645,26+(COLUMN(C$1)-1)*3)</f>
        <v>0</v>
      </c>
      <c r="F118">
        <f>INDEX('2 过程管理表单'!$645:$645,26+(COLUMN(D$1)-1)*3)</f>
        <v>274.4</v>
      </c>
      <c r="G118">
        <f>INDEX('2 过程管理表单'!$645:$645,26+(COLUMN(E$1)-1)*3)</f>
        <v>0</v>
      </c>
      <c r="H118">
        <f>INDEX('2 过程管理表单'!$645:$645,26+(COLUMN(F$1)-1)*3)</f>
        <v>274.4</v>
      </c>
      <c r="I118">
        <f>INDEX('2 过程管理表单'!$645:$645,26+(COLUMN(G$1)-1)*3)</f>
        <v>274.22</v>
      </c>
      <c r="J118">
        <f>INDEX('2 过程管理表单'!$645:$645,26+(COLUMN(H$1)-1)*3)</f>
        <v>182.62</v>
      </c>
      <c r="K118">
        <f>INDEX('2 过程管理表单'!$645:$645,26+(COLUMN(I$1)-1)*3)</f>
        <v>0</v>
      </c>
      <c r="L118">
        <f>INDEX('2 过程管理表单'!$645:$645,26+(COLUMN(J$1)-1)*3)</f>
        <v>0</v>
      </c>
      <c r="M118">
        <f>INDEX('2 过程管理表单'!$645:$645,26+(COLUMN(K$1)-1)*3)</f>
        <v>0</v>
      </c>
      <c r="N118">
        <f>INDEX('2 过程管理表单'!$645:$645,26+(COLUMN(L$1)-1)*3)</f>
        <v>0</v>
      </c>
    </row>
    <row r="119" spans="1:14">
      <c r="A119" t="s">
        <v>147</v>
      </c>
      <c r="B119" t="s">
        <v>8913</v>
      </c>
      <c r="C119">
        <f>C118</f>
        <v>328020.38</v>
      </c>
      <c r="D119">
        <f t="shared" ref="D119:N119" si="58">C119+D118</f>
        <v>328020.38</v>
      </c>
      <c r="E119">
        <f t="shared" si="58"/>
        <v>328020.38</v>
      </c>
      <c r="F119">
        <f t="shared" si="58"/>
        <v>328294.78</v>
      </c>
      <c r="G119">
        <f t="shared" si="58"/>
        <v>328294.78</v>
      </c>
      <c r="H119">
        <f t="shared" si="58"/>
        <v>328569.18</v>
      </c>
      <c r="I119">
        <f t="shared" si="58"/>
        <v>328843.4</v>
      </c>
      <c r="J119">
        <f t="shared" si="58"/>
        <v>329026.02</v>
      </c>
      <c r="K119">
        <f t="shared" si="58"/>
        <v>329026.02</v>
      </c>
      <c r="L119">
        <f t="shared" si="58"/>
        <v>329026.02</v>
      </c>
      <c r="M119">
        <f t="shared" si="58"/>
        <v>329026.02</v>
      </c>
      <c r="N119">
        <f t="shared" si="58"/>
        <v>329026.02</v>
      </c>
    </row>
    <row r="120" spans="1:14">
      <c r="A120" t="s">
        <v>147</v>
      </c>
      <c r="B120" t="s">
        <v>8914</v>
      </c>
      <c r="C120">
        <f>INDEX('2 过程管理表单'!$645:$645,24+(COLUMN(A$1)-1)*3)</f>
        <v>1118</v>
      </c>
      <c r="D120">
        <f>INDEX('2 过程管理表单'!$645:$645,24+(COLUMN(B$1)-1)*3)</f>
        <v>1118</v>
      </c>
      <c r="E120">
        <f>INDEX('2 过程管理表单'!$645:$645,24+(COLUMN(C$1)-1)*3)</f>
        <v>1118</v>
      </c>
      <c r="F120">
        <f>INDEX('2 过程管理表单'!$645:$645,24+(COLUMN(D$1)-1)*3)</f>
        <v>1118</v>
      </c>
      <c r="G120">
        <f>INDEX('2 过程管理表单'!$645:$645,24+(COLUMN(E$1)-1)*3)</f>
        <v>1118</v>
      </c>
      <c r="H120">
        <f>INDEX('2 过程管理表单'!$645:$645,24+(COLUMN(F$1)-1)*3)</f>
        <v>1118</v>
      </c>
      <c r="I120">
        <f>INDEX('2 过程管理表单'!$645:$645,24+(COLUMN(G$1)-1)*3)</f>
        <v>1118</v>
      </c>
      <c r="J120">
        <f>INDEX('2 过程管理表单'!$645:$645,24+(COLUMN(H$1)-1)*3)</f>
        <v>1118</v>
      </c>
      <c r="K120">
        <f>INDEX('2 过程管理表单'!$645:$645,24+(COLUMN(I$1)-1)*3)</f>
        <v>1118</v>
      </c>
      <c r="L120">
        <f>INDEX('2 过程管理表单'!$645:$645,24+(COLUMN(J$1)-1)*3)</f>
        <v>1118</v>
      </c>
      <c r="M120">
        <f>INDEX('2 过程管理表单'!$645:$645,24+(COLUMN(K$1)-1)*3)</f>
        <v>1118</v>
      </c>
      <c r="N120">
        <f>INDEX('2 过程管理表单'!$645:$645,24+(COLUMN(L$1)-1)*3)</f>
        <v>1118</v>
      </c>
    </row>
    <row r="121" spans="1:14">
      <c r="A121" t="s">
        <v>147</v>
      </c>
      <c r="B121" t="s">
        <v>8915</v>
      </c>
      <c r="C121">
        <f>C120</f>
        <v>1118</v>
      </c>
      <c r="D121">
        <f t="shared" ref="D121:N121" si="59">C121+D120</f>
        <v>2236</v>
      </c>
      <c r="E121">
        <f t="shared" si="59"/>
        <v>3354</v>
      </c>
      <c r="F121">
        <f t="shared" si="59"/>
        <v>4472</v>
      </c>
      <c r="G121">
        <f t="shared" si="59"/>
        <v>5590</v>
      </c>
      <c r="H121">
        <f t="shared" si="59"/>
        <v>6708</v>
      </c>
      <c r="I121">
        <f t="shared" si="59"/>
        <v>7826</v>
      </c>
      <c r="J121">
        <f t="shared" si="59"/>
        <v>8944</v>
      </c>
      <c r="K121">
        <f t="shared" si="59"/>
        <v>10062</v>
      </c>
      <c r="L121">
        <f t="shared" si="59"/>
        <v>11180</v>
      </c>
      <c r="M121">
        <f t="shared" si="59"/>
        <v>12298</v>
      </c>
      <c r="N121">
        <f t="shared" si="59"/>
        <v>13416</v>
      </c>
    </row>
    <row r="122" spans="1:14">
      <c r="A122" t="s">
        <v>153</v>
      </c>
      <c r="B122" t="s">
        <v>8912</v>
      </c>
      <c r="C122">
        <f>INDEX('2 过程管理表单'!$646:$646,26+(COLUMN(A$1)-1)*3)</f>
        <v>0</v>
      </c>
      <c r="D122">
        <f>INDEX('2 过程管理表单'!$646:$646,26+(COLUMN(B$1)-1)*3)</f>
        <v>0</v>
      </c>
      <c r="E122">
        <f>INDEX('2 过程管理表单'!$646:$646,26+(COLUMN(C$1)-1)*3)</f>
        <v>0</v>
      </c>
      <c r="F122">
        <f>INDEX('2 过程管理表单'!$646:$646,26+(COLUMN(D$1)-1)*3)</f>
        <v>0</v>
      </c>
      <c r="G122">
        <f>INDEX('2 过程管理表单'!$646:$646,26+(COLUMN(E$1)-1)*3)</f>
        <v>0</v>
      </c>
      <c r="H122">
        <f>INDEX('2 过程管理表单'!$646:$646,26+(COLUMN(F$1)-1)*3)</f>
        <v>0</v>
      </c>
      <c r="I122">
        <f>INDEX('2 过程管理表单'!$646:$646,26+(COLUMN(G$1)-1)*3)</f>
        <v>0</v>
      </c>
      <c r="J122">
        <f>INDEX('2 过程管理表单'!$646:$646,26+(COLUMN(H$1)-1)*3)</f>
        <v>0</v>
      </c>
      <c r="K122">
        <f>INDEX('2 过程管理表单'!$646:$646,26+(COLUMN(I$1)-1)*3)</f>
        <v>0</v>
      </c>
      <c r="L122">
        <f>INDEX('2 过程管理表单'!$646:$646,26+(COLUMN(J$1)-1)*3)</f>
        <v>0</v>
      </c>
      <c r="M122">
        <f>INDEX('2 过程管理表单'!$646:$646,26+(COLUMN(K$1)-1)*3)</f>
        <v>0</v>
      </c>
      <c r="N122">
        <f>INDEX('2 过程管理表单'!$646:$646,26+(COLUMN(L$1)-1)*3)</f>
        <v>0</v>
      </c>
    </row>
    <row r="123" spans="1:14">
      <c r="A123" t="s">
        <v>153</v>
      </c>
      <c r="B123" t="s">
        <v>8913</v>
      </c>
      <c r="C123">
        <f>C122</f>
        <v>0</v>
      </c>
      <c r="D123">
        <f t="shared" ref="D123:N123" si="60">C123+D122</f>
        <v>0</v>
      </c>
      <c r="E123">
        <f t="shared" si="60"/>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8914</v>
      </c>
      <c r="C124">
        <f>INDEX('2 过程管理表单'!$646:$646,24+(COLUMN(A$1)-1)*3)</f>
        <v>0</v>
      </c>
      <c r="D124">
        <f>INDEX('2 过程管理表单'!$646:$646,24+(COLUMN(B$1)-1)*3)</f>
        <v>0</v>
      </c>
      <c r="E124">
        <f>INDEX('2 过程管理表单'!$646:$646,24+(COLUMN(C$1)-1)*3)</f>
        <v>0</v>
      </c>
      <c r="F124">
        <f>INDEX('2 过程管理表单'!$646:$646,24+(COLUMN(D$1)-1)*3)</f>
        <v>0</v>
      </c>
      <c r="G124">
        <f>INDEX('2 过程管理表单'!$646:$646,24+(COLUMN(E$1)-1)*3)</f>
        <v>0</v>
      </c>
      <c r="H124">
        <f>INDEX('2 过程管理表单'!$646:$646,24+(COLUMN(F$1)-1)*3)</f>
        <v>0</v>
      </c>
      <c r="I124">
        <f>INDEX('2 过程管理表单'!$646:$646,24+(COLUMN(G$1)-1)*3)</f>
        <v>0</v>
      </c>
      <c r="J124">
        <f>INDEX('2 过程管理表单'!$646:$646,24+(COLUMN(H$1)-1)*3)</f>
        <v>0</v>
      </c>
      <c r="K124">
        <f>INDEX('2 过程管理表单'!$646:$646,24+(COLUMN(I$1)-1)*3)</f>
        <v>0</v>
      </c>
      <c r="L124">
        <f>INDEX('2 过程管理表单'!$646:$646,24+(COLUMN(J$1)-1)*3)</f>
        <v>0</v>
      </c>
      <c r="M124">
        <f>INDEX('2 过程管理表单'!$646:$646,24+(COLUMN(K$1)-1)*3)</f>
        <v>0</v>
      </c>
      <c r="N124">
        <f>INDEX('2 过程管理表单'!$646:$646,24+(COLUMN(L$1)-1)*3)</f>
        <v>0</v>
      </c>
    </row>
    <row r="125" spans="1:14">
      <c r="A125" t="s">
        <v>153</v>
      </c>
      <c r="B125" t="s">
        <v>8915</v>
      </c>
      <c r="C125">
        <f>C124</f>
        <v>0</v>
      </c>
      <c r="D125">
        <f t="shared" ref="D125:N125" si="61">C125+D124</f>
        <v>0</v>
      </c>
      <c r="E125">
        <f t="shared" si="61"/>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8912</v>
      </c>
      <c r="C126">
        <f>INDEX('2 过程管理表单'!$647:$647,26+(COLUMN(A$1)-1)*3)</f>
        <v>0</v>
      </c>
      <c r="D126">
        <f>INDEX('2 过程管理表单'!$647:$647,26+(COLUMN(B$1)-1)*3)</f>
        <v>0</v>
      </c>
      <c r="E126">
        <f>INDEX('2 过程管理表单'!$647:$647,26+(COLUMN(C$1)-1)*3)</f>
        <v>0</v>
      </c>
      <c r="F126">
        <f>INDEX('2 过程管理表单'!$647:$647,26+(COLUMN(D$1)-1)*3)</f>
        <v>0</v>
      </c>
      <c r="G126">
        <f>INDEX('2 过程管理表单'!$647:$647,26+(COLUMN(E$1)-1)*3)</f>
        <v>0</v>
      </c>
      <c r="H126">
        <f>INDEX('2 过程管理表单'!$647:$647,26+(COLUMN(F$1)-1)*3)</f>
        <v>0</v>
      </c>
      <c r="I126">
        <f>INDEX('2 过程管理表单'!$647:$647,26+(COLUMN(G$1)-1)*3)</f>
        <v>0</v>
      </c>
      <c r="J126">
        <f>INDEX('2 过程管理表单'!$647:$647,26+(COLUMN(H$1)-1)*3)</f>
        <v>0</v>
      </c>
      <c r="K126">
        <f>INDEX('2 过程管理表单'!$647:$647,26+(COLUMN(I$1)-1)*3)</f>
        <v>0</v>
      </c>
      <c r="L126">
        <f>INDEX('2 过程管理表单'!$647:$647,26+(COLUMN(J$1)-1)*3)</f>
        <v>0</v>
      </c>
      <c r="M126">
        <f>INDEX('2 过程管理表单'!$647:$647,26+(COLUMN(K$1)-1)*3)</f>
        <v>0</v>
      </c>
      <c r="N126">
        <f>INDEX('2 过程管理表单'!$647:$647,26+(COLUMN(L$1)-1)*3)</f>
        <v>0</v>
      </c>
    </row>
    <row r="127" spans="1:14">
      <c r="A127" t="s">
        <v>157</v>
      </c>
      <c r="B127" t="s">
        <v>8913</v>
      </c>
      <c r="C127">
        <f>C126</f>
        <v>0</v>
      </c>
      <c r="D127">
        <f t="shared" ref="D127:N127" si="62">C127+D126</f>
        <v>0</v>
      </c>
      <c r="E127">
        <f t="shared" si="62"/>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8914</v>
      </c>
      <c r="C128">
        <f>INDEX('2 过程管理表单'!$647:$647,24+(COLUMN(A$1)-1)*3)</f>
        <v>200</v>
      </c>
      <c r="D128">
        <f>INDEX('2 过程管理表单'!$647:$647,24+(COLUMN(B$1)-1)*3)</f>
        <v>200</v>
      </c>
      <c r="E128">
        <f>INDEX('2 过程管理表单'!$647:$647,24+(COLUMN(C$1)-1)*3)</f>
        <v>200</v>
      </c>
      <c r="F128">
        <f>INDEX('2 过程管理表单'!$647:$647,24+(COLUMN(D$1)-1)*3)</f>
        <v>200</v>
      </c>
      <c r="G128">
        <f>INDEX('2 过程管理表单'!$647:$647,24+(COLUMN(E$1)-1)*3)</f>
        <v>200</v>
      </c>
      <c r="H128">
        <f>INDEX('2 过程管理表单'!$647:$647,24+(COLUMN(F$1)-1)*3)</f>
        <v>200</v>
      </c>
      <c r="I128">
        <f>INDEX('2 过程管理表单'!$647:$647,24+(COLUMN(G$1)-1)*3)</f>
        <v>200</v>
      </c>
      <c r="J128">
        <f>INDEX('2 过程管理表单'!$647:$647,24+(COLUMN(H$1)-1)*3)</f>
        <v>200</v>
      </c>
      <c r="K128">
        <f>INDEX('2 过程管理表单'!$647:$647,24+(COLUMN(I$1)-1)*3)</f>
        <v>200</v>
      </c>
      <c r="L128">
        <f>INDEX('2 过程管理表单'!$647:$647,24+(COLUMN(J$1)-1)*3)</f>
        <v>200</v>
      </c>
      <c r="M128">
        <f>INDEX('2 过程管理表单'!$647:$647,24+(COLUMN(K$1)-1)*3)</f>
        <v>200</v>
      </c>
      <c r="N128">
        <f>INDEX('2 过程管理表单'!$647:$647,24+(COLUMN(L$1)-1)*3)</f>
        <v>200</v>
      </c>
    </row>
    <row r="129" spans="1:14">
      <c r="A129" t="s">
        <v>157</v>
      </c>
      <c r="B129" t="s">
        <v>8915</v>
      </c>
      <c r="C129">
        <f>C128</f>
        <v>200</v>
      </c>
      <c r="D129">
        <f t="shared" ref="D129:N129" si="63">C129+D128</f>
        <v>400</v>
      </c>
      <c r="E129">
        <f t="shared" si="63"/>
        <v>600</v>
      </c>
      <c r="F129">
        <f t="shared" si="63"/>
        <v>800</v>
      </c>
      <c r="G129">
        <f t="shared" si="63"/>
        <v>1000</v>
      </c>
      <c r="H129">
        <f t="shared" si="63"/>
        <v>1200</v>
      </c>
      <c r="I129">
        <f t="shared" si="63"/>
        <v>1400</v>
      </c>
      <c r="J129">
        <f t="shared" si="63"/>
        <v>1600</v>
      </c>
      <c r="K129">
        <f t="shared" si="63"/>
        <v>1800</v>
      </c>
      <c r="L129">
        <f t="shared" si="63"/>
        <v>2000</v>
      </c>
      <c r="M129">
        <f t="shared" si="63"/>
        <v>2200</v>
      </c>
      <c r="N129">
        <f t="shared" si="63"/>
        <v>2400</v>
      </c>
    </row>
    <row r="130" spans="1:14">
      <c r="A130" t="s">
        <v>78</v>
      </c>
      <c r="B130" t="s">
        <v>8912</v>
      </c>
      <c r="C130">
        <f>INDEX('2 过程管理表单'!$648:$648,26+(COLUMN(A$1)-1)*3)</f>
        <v>0</v>
      </c>
      <c r="D130">
        <f>INDEX('2 过程管理表单'!$648:$648,26+(COLUMN(B$1)-1)*3)</f>
        <v>0</v>
      </c>
      <c r="E130">
        <f>INDEX('2 过程管理表单'!$648:$648,26+(COLUMN(C$1)-1)*3)</f>
        <v>5000</v>
      </c>
      <c r="F130">
        <f>INDEX('2 过程管理表单'!$648:$648,26+(COLUMN(D$1)-1)*3)</f>
        <v>0</v>
      </c>
      <c r="G130">
        <f>INDEX('2 过程管理表单'!$648:$648,26+(COLUMN(E$1)-1)*3)</f>
        <v>0</v>
      </c>
      <c r="H130">
        <f>INDEX('2 过程管理表单'!$648:$648,26+(COLUMN(F$1)-1)*3)</f>
        <v>2000</v>
      </c>
      <c r="I130">
        <f>INDEX('2 过程管理表单'!$648:$648,26+(COLUMN(G$1)-1)*3)</f>
        <v>0</v>
      </c>
      <c r="J130">
        <f>INDEX('2 过程管理表单'!$648:$648,26+(COLUMN(H$1)-1)*3)</f>
        <v>0</v>
      </c>
      <c r="K130">
        <f>INDEX('2 过程管理表单'!$648:$648,26+(COLUMN(I$1)-1)*3)</f>
        <v>0</v>
      </c>
      <c r="L130">
        <f>INDEX('2 过程管理表单'!$648:$648,26+(COLUMN(J$1)-1)*3)</f>
        <v>0</v>
      </c>
      <c r="M130">
        <f>INDEX('2 过程管理表单'!$648:$648,26+(COLUMN(K$1)-1)*3)</f>
        <v>0</v>
      </c>
      <c r="N130">
        <f>INDEX('2 过程管理表单'!$648:$648,26+(COLUMN(L$1)-1)*3)</f>
        <v>0</v>
      </c>
    </row>
    <row r="131" spans="1:14">
      <c r="A131" t="s">
        <v>78</v>
      </c>
      <c r="B131" t="s">
        <v>8913</v>
      </c>
      <c r="C131">
        <f>C130</f>
        <v>0</v>
      </c>
      <c r="D131">
        <f t="shared" ref="D131:N131" si="64">C131+D130</f>
        <v>0</v>
      </c>
      <c r="E131">
        <f t="shared" si="64"/>
        <v>5000</v>
      </c>
      <c r="F131">
        <f t="shared" si="64"/>
        <v>5000</v>
      </c>
      <c r="G131">
        <f t="shared" si="64"/>
        <v>5000</v>
      </c>
      <c r="H131">
        <f t="shared" si="64"/>
        <v>7000</v>
      </c>
      <c r="I131">
        <f t="shared" si="64"/>
        <v>7000</v>
      </c>
      <c r="J131">
        <f t="shared" si="64"/>
        <v>7000</v>
      </c>
      <c r="K131">
        <f t="shared" si="64"/>
        <v>7000</v>
      </c>
      <c r="L131">
        <f t="shared" si="64"/>
        <v>7000</v>
      </c>
      <c r="M131">
        <f t="shared" si="64"/>
        <v>7000</v>
      </c>
      <c r="N131">
        <f t="shared" si="64"/>
        <v>7000</v>
      </c>
    </row>
    <row r="132" spans="1:14">
      <c r="A132" t="s">
        <v>78</v>
      </c>
      <c r="B132" t="s">
        <v>8914</v>
      </c>
      <c r="C132">
        <f>INDEX('2 过程管理表单'!$648:$648,24+(COLUMN(A$1)-1)*3)</f>
        <v>0</v>
      </c>
      <c r="D132">
        <f>INDEX('2 过程管理表单'!$648:$648,24+(COLUMN(B$1)-1)*3)</f>
        <v>0</v>
      </c>
      <c r="E132">
        <f>INDEX('2 过程管理表单'!$648:$648,24+(COLUMN(C$1)-1)*3)</f>
        <v>0</v>
      </c>
      <c r="F132">
        <f>INDEX('2 过程管理表单'!$648:$648,24+(COLUMN(D$1)-1)*3)</f>
        <v>0</v>
      </c>
      <c r="G132">
        <f>INDEX('2 过程管理表单'!$648:$648,24+(COLUMN(E$1)-1)*3)</f>
        <v>0</v>
      </c>
      <c r="H132">
        <f>INDEX('2 过程管理表单'!$648:$648,24+(COLUMN(F$1)-1)*3)</f>
        <v>0</v>
      </c>
      <c r="I132">
        <f>INDEX('2 过程管理表单'!$648:$648,24+(COLUMN(G$1)-1)*3)</f>
        <v>0</v>
      </c>
      <c r="J132">
        <f>INDEX('2 过程管理表单'!$648:$648,24+(COLUMN(H$1)-1)*3)</f>
        <v>0</v>
      </c>
      <c r="K132">
        <f>INDEX('2 过程管理表单'!$648:$648,24+(COLUMN(I$1)-1)*3)</f>
        <v>0</v>
      </c>
      <c r="L132">
        <f>INDEX('2 过程管理表单'!$648:$648,24+(COLUMN(J$1)-1)*3)</f>
        <v>0</v>
      </c>
      <c r="M132">
        <f>INDEX('2 过程管理表单'!$648:$648,24+(COLUMN(K$1)-1)*3)</f>
        <v>0</v>
      </c>
      <c r="N132">
        <f>INDEX('2 过程管理表单'!$648:$648,24+(COLUMN(L$1)-1)*3)</f>
        <v>0</v>
      </c>
    </row>
    <row r="133" spans="1:14">
      <c r="A133" t="s">
        <v>78</v>
      </c>
      <c r="B133" t="s">
        <v>8915</v>
      </c>
      <c r="C133">
        <f>C132</f>
        <v>0</v>
      </c>
      <c r="D133">
        <f t="shared" ref="D133:N133" si="65">C133+D132</f>
        <v>0</v>
      </c>
      <c r="E133">
        <f t="shared" si="65"/>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2319</v>
      </c>
      <c r="B134" t="s">
        <v>8912</v>
      </c>
      <c r="C134">
        <f>INDEX('2 过程管理表单'!$650:$650,26+(COLUMN(A$1)-1)*3)</f>
        <v>3397.49043835616</v>
      </c>
      <c r="D134">
        <f>INDEX('2 过程管理表单'!$650:$650,26+(COLUMN(B$1)-1)*3)</f>
        <v>3068.70104109589</v>
      </c>
      <c r="E134">
        <f>INDEX('2 过程管理表单'!$650:$650,26+(COLUMN(C$1)-1)*3)</f>
        <v>3397.49043835616</v>
      </c>
      <c r="F134">
        <f>INDEX('2 过程管理表单'!$650:$650,26+(COLUMN(D$1)-1)*3)</f>
        <v>6314.81397260274</v>
      </c>
      <c r="G134">
        <f>INDEX('2 过程管理表单'!$650:$650,26+(COLUMN(E$1)-1)*3)</f>
        <v>1582.34917808219</v>
      </c>
      <c r="H134">
        <f>INDEX('2 过程管理表单'!$650:$650,26+(COLUMN(F$1)-1)*3)</f>
        <v>636.986301369863</v>
      </c>
      <c r="I134">
        <f>INDEX('2 过程管理表单'!$650:$650,26+(COLUMN(G$1)-1)*3)</f>
        <v>10344.6591780822</v>
      </c>
      <c r="J134">
        <f>INDEX('2 过程管理表单'!$650:$650,26+(COLUMN(H$1)-1)*3)</f>
        <v>658.219178082192</v>
      </c>
      <c r="K134">
        <f>INDEX('2 过程管理表单'!$650:$650,26+(COLUMN(I$1)-1)*3)</f>
        <v>2630.63424657534</v>
      </c>
      <c r="L134">
        <f>INDEX('2 过程管理表单'!$650:$650,26+(COLUMN(J$1)-1)*3)</f>
        <v>2718.32205479452</v>
      </c>
      <c r="M134">
        <f>INDEX('2 过程管理表单'!$650:$650,26+(COLUMN(K$1)-1)*3)</f>
        <v>2630.63424657534</v>
      </c>
      <c r="N134">
        <f>INDEX('2 过程管理表单'!$650:$650,26+(COLUMN(L$1)-1)*3)</f>
        <v>2718.32205479452</v>
      </c>
    </row>
    <row r="135" spans="1:14">
      <c r="A135" t="s">
        <v>2319</v>
      </c>
      <c r="B135" t="s">
        <v>8913</v>
      </c>
      <c r="C135">
        <f>C134</f>
        <v>3397.49043835616</v>
      </c>
      <c r="D135">
        <f t="shared" ref="D135:N135" si="66">C135+D134</f>
        <v>6466.19147945205</v>
      </c>
      <c r="E135">
        <f t="shared" si="66"/>
        <v>9863.68191780821</v>
      </c>
      <c r="F135">
        <f t="shared" si="66"/>
        <v>16178.495890411</v>
      </c>
      <c r="G135">
        <f t="shared" si="66"/>
        <v>17760.8450684931</v>
      </c>
      <c r="H135">
        <f t="shared" si="66"/>
        <v>18397.831369863</v>
      </c>
      <c r="I135">
        <f t="shared" si="66"/>
        <v>28742.4905479452</v>
      </c>
      <c r="J135">
        <f t="shared" si="66"/>
        <v>29400.7097260274</v>
      </c>
      <c r="K135">
        <f t="shared" si="66"/>
        <v>32031.3439726027</v>
      </c>
      <c r="L135">
        <f t="shared" si="66"/>
        <v>34749.6660273973</v>
      </c>
      <c r="M135">
        <f t="shared" si="66"/>
        <v>37380.3002739726</v>
      </c>
      <c r="N135">
        <f t="shared" si="66"/>
        <v>40098.6223287671</v>
      </c>
    </row>
    <row r="136" spans="1:14">
      <c r="A136" t="s">
        <v>2319</v>
      </c>
      <c r="B136" t="s">
        <v>8914</v>
      </c>
      <c r="C136">
        <f>INDEX('2 过程管理表单'!$650:$650,24+(COLUMN(A$1)-1)*3)</f>
        <v>3950</v>
      </c>
      <c r="D136">
        <f>INDEX('2 过程管理表单'!$650:$650,24+(COLUMN(B$1)-1)*3)</f>
        <v>3950</v>
      </c>
      <c r="E136">
        <f>INDEX('2 过程管理表单'!$650:$650,24+(COLUMN(C$1)-1)*3)</f>
        <v>3950</v>
      </c>
      <c r="F136">
        <f>INDEX('2 过程管理表单'!$650:$650,24+(COLUMN(D$1)-1)*3)</f>
        <v>3950</v>
      </c>
      <c r="G136">
        <f>INDEX('2 过程管理表单'!$650:$650,24+(COLUMN(E$1)-1)*3)</f>
        <v>3950</v>
      </c>
      <c r="H136">
        <f>INDEX('2 过程管理表单'!$650:$650,24+(COLUMN(F$1)-1)*3)</f>
        <v>3950</v>
      </c>
      <c r="I136">
        <f>INDEX('2 过程管理表单'!$650:$650,24+(COLUMN(G$1)-1)*3)</f>
        <v>3950</v>
      </c>
      <c r="J136">
        <f>INDEX('2 过程管理表单'!$650:$650,24+(COLUMN(H$1)-1)*3)</f>
        <v>3950</v>
      </c>
      <c r="K136">
        <f>INDEX('2 过程管理表单'!$650:$650,24+(COLUMN(I$1)-1)*3)</f>
        <v>3950</v>
      </c>
      <c r="L136">
        <f>INDEX('2 过程管理表单'!$650:$650,24+(COLUMN(J$1)-1)*3)</f>
        <v>3950</v>
      </c>
      <c r="M136">
        <f>INDEX('2 过程管理表单'!$650:$650,24+(COLUMN(K$1)-1)*3)</f>
        <v>3950</v>
      </c>
      <c r="N136">
        <f>INDEX('2 过程管理表单'!$650:$650,24+(COLUMN(L$1)-1)*3)</f>
        <v>3950</v>
      </c>
    </row>
    <row r="137" spans="1:14">
      <c r="A137" t="s">
        <v>2319</v>
      </c>
      <c r="B137" t="s">
        <v>8915</v>
      </c>
      <c r="C137">
        <f>C136</f>
        <v>3950</v>
      </c>
      <c r="D137">
        <f t="shared" ref="D137:N137" si="67">C137+D136</f>
        <v>7900</v>
      </c>
      <c r="E137">
        <f t="shared" si="67"/>
        <v>11850</v>
      </c>
      <c r="F137">
        <f t="shared" si="67"/>
        <v>15800</v>
      </c>
      <c r="G137">
        <f t="shared" si="67"/>
        <v>19750</v>
      </c>
      <c r="H137">
        <f t="shared" si="67"/>
        <v>23700</v>
      </c>
      <c r="I137">
        <f t="shared" si="67"/>
        <v>27650</v>
      </c>
      <c r="J137">
        <f t="shared" si="67"/>
        <v>31600</v>
      </c>
      <c r="K137">
        <f t="shared" si="67"/>
        <v>35550</v>
      </c>
      <c r="L137">
        <f t="shared" si="67"/>
        <v>39500</v>
      </c>
      <c r="M137">
        <f t="shared" si="67"/>
        <v>43450</v>
      </c>
      <c r="N137">
        <f t="shared" si="67"/>
        <v>47400</v>
      </c>
    </row>
    <row r="138" spans="1:14">
      <c r="A138" t="s">
        <v>2373</v>
      </c>
      <c r="B138" t="s">
        <v>8912</v>
      </c>
      <c r="C138">
        <f>INDEX('2 过程管理表单'!$656:$656,26+(COLUMN(A$1)-1)*3)</f>
        <v>0</v>
      </c>
      <c r="D138">
        <f>INDEX('2 过程管理表单'!$656:$656,26+(COLUMN(B$1)-1)*3)</f>
        <v>0</v>
      </c>
      <c r="E138">
        <f>INDEX('2 过程管理表单'!$656:$656,26+(COLUMN(C$1)-1)*3)</f>
        <v>0</v>
      </c>
      <c r="F138">
        <f>INDEX('2 过程管理表单'!$656:$656,26+(COLUMN(D$1)-1)*3)</f>
        <v>0</v>
      </c>
      <c r="G138">
        <f>INDEX('2 过程管理表单'!$656:$656,26+(COLUMN(E$1)-1)*3)</f>
        <v>0</v>
      </c>
      <c r="H138">
        <f>INDEX('2 过程管理表单'!$656:$656,26+(COLUMN(F$1)-1)*3)</f>
        <v>0</v>
      </c>
      <c r="I138">
        <f>INDEX('2 过程管理表单'!$656:$656,26+(COLUMN(G$1)-1)*3)</f>
        <v>0</v>
      </c>
      <c r="J138">
        <f>INDEX('2 过程管理表单'!$656:$656,26+(COLUMN(H$1)-1)*3)</f>
        <v>0</v>
      </c>
      <c r="K138">
        <f>INDEX('2 过程管理表单'!$656:$656,26+(COLUMN(I$1)-1)*3)</f>
        <v>0</v>
      </c>
      <c r="L138">
        <f>INDEX('2 过程管理表单'!$656:$656,26+(COLUMN(J$1)-1)*3)</f>
        <v>0</v>
      </c>
      <c r="M138">
        <f>INDEX('2 过程管理表单'!$656:$656,26+(COLUMN(K$1)-1)*3)</f>
        <v>0</v>
      </c>
      <c r="N138">
        <f>INDEX('2 过程管理表单'!$656:$656,26+(COLUMN(L$1)-1)*3)</f>
        <v>0</v>
      </c>
    </row>
    <row r="139" spans="1:14">
      <c r="A139" t="s">
        <v>2373</v>
      </c>
      <c r="B139" t="s">
        <v>8913</v>
      </c>
      <c r="C139">
        <f>C138</f>
        <v>0</v>
      </c>
      <c r="D139">
        <f t="shared" ref="D139:N139" si="68">C139+D138</f>
        <v>0</v>
      </c>
      <c r="E139">
        <f t="shared" si="68"/>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2373</v>
      </c>
      <c r="B140" t="s">
        <v>8914</v>
      </c>
      <c r="C140">
        <f>INDEX('2 过程管理表单'!$656:$656,24+(COLUMN(A$1)-1)*3)</f>
        <v>1040</v>
      </c>
      <c r="D140">
        <f>INDEX('2 过程管理表单'!$656:$656,24+(COLUMN(B$1)-1)*3)</f>
        <v>1040</v>
      </c>
      <c r="E140">
        <f>INDEX('2 过程管理表单'!$656:$656,24+(COLUMN(C$1)-1)*3)</f>
        <v>1040</v>
      </c>
      <c r="F140">
        <f>INDEX('2 过程管理表单'!$656:$656,24+(COLUMN(D$1)-1)*3)</f>
        <v>1040</v>
      </c>
      <c r="G140">
        <f>INDEX('2 过程管理表单'!$656:$656,24+(COLUMN(E$1)-1)*3)</f>
        <v>1040</v>
      </c>
      <c r="H140">
        <f>INDEX('2 过程管理表单'!$656:$656,24+(COLUMN(F$1)-1)*3)</f>
        <v>1040</v>
      </c>
      <c r="I140">
        <f>INDEX('2 过程管理表单'!$656:$656,24+(COLUMN(G$1)-1)*3)</f>
        <v>1040</v>
      </c>
      <c r="J140">
        <f>INDEX('2 过程管理表单'!$656:$656,24+(COLUMN(H$1)-1)*3)</f>
        <v>1040</v>
      </c>
      <c r="K140">
        <f>INDEX('2 过程管理表单'!$656:$656,24+(COLUMN(I$1)-1)*3)</f>
        <v>1040</v>
      </c>
      <c r="L140">
        <f>INDEX('2 过程管理表单'!$656:$656,24+(COLUMN(J$1)-1)*3)</f>
        <v>1040</v>
      </c>
      <c r="M140">
        <f>INDEX('2 过程管理表单'!$656:$656,24+(COLUMN(K$1)-1)*3)</f>
        <v>1040</v>
      </c>
      <c r="N140">
        <f>INDEX('2 过程管理表单'!$656:$656,24+(COLUMN(L$1)-1)*3)</f>
        <v>1040</v>
      </c>
    </row>
    <row r="141" spans="1:14">
      <c r="A141" t="s">
        <v>2373</v>
      </c>
      <c r="B141" t="s">
        <v>8915</v>
      </c>
      <c r="C141">
        <f>C140</f>
        <v>1040</v>
      </c>
      <c r="D141">
        <f t="shared" ref="D141:N141" si="69">C141+D140</f>
        <v>2080</v>
      </c>
      <c r="E141">
        <f t="shared" si="69"/>
        <v>3120</v>
      </c>
      <c r="F141">
        <f t="shared" si="69"/>
        <v>4160</v>
      </c>
      <c r="G141">
        <f t="shared" si="69"/>
        <v>5200</v>
      </c>
      <c r="H141">
        <f t="shared" si="69"/>
        <v>6240</v>
      </c>
      <c r="I141">
        <f t="shared" si="69"/>
        <v>7280</v>
      </c>
      <c r="J141">
        <f t="shared" si="69"/>
        <v>8320</v>
      </c>
      <c r="K141">
        <f t="shared" si="69"/>
        <v>9360</v>
      </c>
      <c r="L141">
        <f t="shared" si="69"/>
        <v>10400</v>
      </c>
      <c r="M141">
        <f t="shared" si="69"/>
        <v>11440</v>
      </c>
      <c r="N141">
        <f t="shared" si="69"/>
        <v>12480</v>
      </c>
    </row>
    <row r="142" spans="1:14">
      <c r="A142" t="s">
        <v>2376</v>
      </c>
      <c r="B142" t="s">
        <v>8912</v>
      </c>
      <c r="C142">
        <f>INDEX('2 过程管理表单'!$657:$657,26+(COLUMN(A$1)-1)*3)</f>
        <v>0</v>
      </c>
      <c r="D142">
        <f>INDEX('2 过程管理表单'!$657:$657,26+(COLUMN(B$1)-1)*3)</f>
        <v>0</v>
      </c>
      <c r="E142">
        <f>INDEX('2 过程管理表单'!$657:$657,26+(COLUMN(C$1)-1)*3)</f>
        <v>0</v>
      </c>
      <c r="F142">
        <f>INDEX('2 过程管理表单'!$657:$657,26+(COLUMN(D$1)-1)*3)</f>
        <v>0</v>
      </c>
      <c r="G142">
        <f>INDEX('2 过程管理表单'!$657:$657,26+(COLUMN(E$1)-1)*3)</f>
        <v>0</v>
      </c>
      <c r="H142">
        <f>INDEX('2 过程管理表单'!$657:$657,26+(COLUMN(F$1)-1)*3)</f>
        <v>0</v>
      </c>
      <c r="I142">
        <f>INDEX('2 过程管理表单'!$657:$657,26+(COLUMN(G$1)-1)*3)</f>
        <v>0</v>
      </c>
      <c r="J142">
        <f>INDEX('2 过程管理表单'!$657:$657,26+(COLUMN(H$1)-1)*3)</f>
        <v>0</v>
      </c>
      <c r="K142">
        <f>INDEX('2 过程管理表单'!$657:$657,26+(COLUMN(I$1)-1)*3)</f>
        <v>0</v>
      </c>
      <c r="L142">
        <f>INDEX('2 过程管理表单'!$657:$657,26+(COLUMN(J$1)-1)*3)</f>
        <v>0</v>
      </c>
      <c r="M142">
        <f>INDEX('2 过程管理表单'!$657:$657,26+(COLUMN(K$1)-1)*3)</f>
        <v>0</v>
      </c>
      <c r="N142">
        <f>INDEX('2 过程管理表单'!$657:$657,26+(COLUMN(L$1)-1)*3)</f>
        <v>0</v>
      </c>
    </row>
    <row r="143" spans="1:14">
      <c r="A143" t="s">
        <v>2376</v>
      </c>
      <c r="B143" t="s">
        <v>8913</v>
      </c>
      <c r="C143">
        <f>C142</f>
        <v>0</v>
      </c>
      <c r="D143">
        <f t="shared" ref="D143:N143" si="70">C143+D142</f>
        <v>0</v>
      </c>
      <c r="E143">
        <f t="shared" si="70"/>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2376</v>
      </c>
      <c r="B144" t="s">
        <v>8914</v>
      </c>
      <c r="C144">
        <f>INDEX('2 过程管理表单'!$657:$657,24+(COLUMN(A$1)-1)*3)</f>
        <v>0</v>
      </c>
      <c r="D144">
        <f>INDEX('2 过程管理表单'!$657:$657,24+(COLUMN(B$1)-1)*3)</f>
        <v>0</v>
      </c>
      <c r="E144">
        <f>INDEX('2 过程管理表单'!$657:$657,24+(COLUMN(C$1)-1)*3)</f>
        <v>0</v>
      </c>
      <c r="F144">
        <f>INDEX('2 过程管理表单'!$657:$657,24+(COLUMN(D$1)-1)*3)</f>
        <v>0</v>
      </c>
      <c r="G144">
        <f>INDEX('2 过程管理表单'!$657:$657,24+(COLUMN(E$1)-1)*3)</f>
        <v>0</v>
      </c>
      <c r="H144">
        <f>INDEX('2 过程管理表单'!$657:$657,24+(COLUMN(F$1)-1)*3)</f>
        <v>0</v>
      </c>
      <c r="I144">
        <f>INDEX('2 过程管理表单'!$657:$657,24+(COLUMN(G$1)-1)*3)</f>
        <v>0</v>
      </c>
      <c r="J144">
        <f>INDEX('2 过程管理表单'!$657:$657,24+(COLUMN(H$1)-1)*3)</f>
        <v>0</v>
      </c>
      <c r="K144">
        <f>INDEX('2 过程管理表单'!$657:$657,24+(COLUMN(I$1)-1)*3)</f>
        <v>0</v>
      </c>
      <c r="L144">
        <f>INDEX('2 过程管理表单'!$657:$657,24+(COLUMN(J$1)-1)*3)</f>
        <v>0</v>
      </c>
      <c r="M144">
        <f>INDEX('2 过程管理表单'!$657:$657,24+(COLUMN(K$1)-1)*3)</f>
        <v>0</v>
      </c>
      <c r="N144">
        <f>INDEX('2 过程管理表单'!$657:$657,24+(COLUMN(L$1)-1)*3)</f>
        <v>0</v>
      </c>
    </row>
    <row r="145" spans="1:14">
      <c r="A145" t="s">
        <v>2376</v>
      </c>
      <c r="B145" t="s">
        <v>8915</v>
      </c>
      <c r="C145">
        <f>C144</f>
        <v>0</v>
      </c>
      <c r="D145">
        <f t="shared" ref="D145:N145" si="71">C145+D144</f>
        <v>0</v>
      </c>
      <c r="E145">
        <f t="shared" si="71"/>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2379</v>
      </c>
      <c r="B146" t="s">
        <v>8912</v>
      </c>
      <c r="C146">
        <f>INDEX('2 过程管理表单'!$658:$658,26+(COLUMN(A$1)-1)*3)</f>
        <v>0</v>
      </c>
      <c r="D146">
        <f>INDEX('2 过程管理表单'!$658:$658,26+(COLUMN(B$1)-1)*3)</f>
        <v>0</v>
      </c>
      <c r="E146">
        <f>INDEX('2 过程管理表单'!$658:$658,26+(COLUMN(C$1)-1)*3)</f>
        <v>0</v>
      </c>
      <c r="F146">
        <f>INDEX('2 过程管理表单'!$658:$658,26+(COLUMN(D$1)-1)*3)</f>
        <v>0</v>
      </c>
      <c r="G146">
        <f>INDEX('2 过程管理表单'!$658:$658,26+(COLUMN(E$1)-1)*3)</f>
        <v>0</v>
      </c>
      <c r="H146">
        <f>INDEX('2 过程管理表单'!$658:$658,26+(COLUMN(F$1)-1)*3)</f>
        <v>0</v>
      </c>
      <c r="I146">
        <f>INDEX('2 过程管理表单'!$658:$658,26+(COLUMN(G$1)-1)*3)</f>
        <v>0</v>
      </c>
      <c r="J146">
        <f>INDEX('2 过程管理表单'!$658:$658,26+(COLUMN(H$1)-1)*3)</f>
        <v>0</v>
      </c>
      <c r="K146">
        <f>INDEX('2 过程管理表单'!$658:$658,26+(COLUMN(I$1)-1)*3)</f>
        <v>0</v>
      </c>
      <c r="L146">
        <f>INDEX('2 过程管理表单'!$658:$658,26+(COLUMN(J$1)-1)*3)</f>
        <v>0</v>
      </c>
      <c r="M146">
        <f>INDEX('2 过程管理表单'!$658:$658,26+(COLUMN(K$1)-1)*3)</f>
        <v>0</v>
      </c>
      <c r="N146">
        <f>INDEX('2 过程管理表单'!$658:$658,26+(COLUMN(L$1)-1)*3)</f>
        <v>0</v>
      </c>
    </row>
    <row r="147" spans="1:14">
      <c r="A147" t="s">
        <v>2379</v>
      </c>
      <c r="B147" t="s">
        <v>8913</v>
      </c>
      <c r="C147">
        <f>C146</f>
        <v>0</v>
      </c>
      <c r="D147">
        <f t="shared" ref="D147:N147" si="72">C147+D146</f>
        <v>0</v>
      </c>
      <c r="E147">
        <f t="shared" si="72"/>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2379</v>
      </c>
      <c r="B148" t="s">
        <v>8914</v>
      </c>
      <c r="C148">
        <f>INDEX('2 过程管理表单'!$658:$658,24+(COLUMN(A$1)-1)*3)</f>
        <v>17330.1344339623</v>
      </c>
      <c r="D148">
        <f>INDEX('2 过程管理表单'!$658:$658,24+(COLUMN(B$1)-1)*3)</f>
        <v>17330.1344339623</v>
      </c>
      <c r="E148">
        <f>INDEX('2 过程管理表单'!$658:$658,24+(COLUMN(C$1)-1)*3)</f>
        <v>17330.1344339623</v>
      </c>
      <c r="F148">
        <f>INDEX('2 过程管理表单'!$658:$658,24+(COLUMN(D$1)-1)*3)</f>
        <v>17330.1344339623</v>
      </c>
      <c r="G148">
        <f>INDEX('2 过程管理表单'!$658:$658,24+(COLUMN(E$1)-1)*3)</f>
        <v>17330.1344339623</v>
      </c>
      <c r="H148">
        <f>INDEX('2 过程管理表单'!$658:$658,24+(COLUMN(F$1)-1)*3)</f>
        <v>17330.1344339623</v>
      </c>
      <c r="I148">
        <f>INDEX('2 过程管理表单'!$658:$658,24+(COLUMN(G$1)-1)*3)</f>
        <v>17330.1344339623</v>
      </c>
      <c r="J148">
        <f>INDEX('2 过程管理表单'!$658:$658,24+(COLUMN(H$1)-1)*3)</f>
        <v>17330.1344339623</v>
      </c>
      <c r="K148">
        <f>INDEX('2 过程管理表单'!$658:$658,24+(COLUMN(I$1)-1)*3)</f>
        <v>17330.1344339623</v>
      </c>
      <c r="L148">
        <f>INDEX('2 过程管理表单'!$658:$658,24+(COLUMN(J$1)-1)*3)</f>
        <v>17330.1344339623</v>
      </c>
      <c r="M148">
        <f>INDEX('2 过程管理表单'!$658:$658,24+(COLUMN(K$1)-1)*3)</f>
        <v>17330.1344339623</v>
      </c>
      <c r="N148">
        <f>INDEX('2 过程管理表单'!$658:$658,24+(COLUMN(L$1)-1)*3)</f>
        <v>17330.1344339623</v>
      </c>
    </row>
    <row r="149" spans="1:14">
      <c r="A149" t="s">
        <v>2379</v>
      </c>
      <c r="B149" t="s">
        <v>8915</v>
      </c>
      <c r="C149">
        <f>C148</f>
        <v>17330.1344339623</v>
      </c>
      <c r="D149">
        <f t="shared" ref="D149:N149" si="73">C149+D148</f>
        <v>34660.2688679245</v>
      </c>
      <c r="E149">
        <f t="shared" si="73"/>
        <v>51990.4033018868</v>
      </c>
      <c r="F149">
        <f t="shared" si="73"/>
        <v>69320.5377358491</v>
      </c>
      <c r="G149">
        <f t="shared" si="73"/>
        <v>86650.6721698113</v>
      </c>
      <c r="H149">
        <f t="shared" si="73"/>
        <v>103980.806603774</v>
      </c>
      <c r="I149">
        <f t="shared" si="73"/>
        <v>121310.941037736</v>
      </c>
      <c r="J149">
        <f t="shared" si="73"/>
        <v>138641.075471698</v>
      </c>
      <c r="K149">
        <f t="shared" si="73"/>
        <v>155971.20990566</v>
      </c>
      <c r="L149">
        <f t="shared" si="73"/>
        <v>173301.344339623</v>
      </c>
      <c r="M149">
        <f t="shared" si="73"/>
        <v>190631.478773585</v>
      </c>
      <c r="N149">
        <f t="shared" si="73"/>
        <v>207961.613207547</v>
      </c>
    </row>
    <row r="150" spans="1:14">
      <c r="A150" t="s">
        <v>2381</v>
      </c>
      <c r="B150" t="s">
        <v>8912</v>
      </c>
      <c r="C150">
        <f>INDEX('2 过程管理表单'!$659:$659,26+(COLUMN(A$1)-1)*3)</f>
        <v>0</v>
      </c>
      <c r="D150">
        <f>INDEX('2 过程管理表单'!$659:$659,26+(COLUMN(B$1)-1)*3)</f>
        <v>0</v>
      </c>
      <c r="E150">
        <f>INDEX('2 过程管理表单'!$659:$659,26+(COLUMN(C$1)-1)*3)</f>
        <v>0</v>
      </c>
      <c r="F150">
        <f>INDEX('2 过程管理表单'!$659:$659,26+(COLUMN(D$1)-1)*3)</f>
        <v>0</v>
      </c>
      <c r="G150">
        <f>INDEX('2 过程管理表单'!$659:$659,26+(COLUMN(E$1)-1)*3)</f>
        <v>0</v>
      </c>
      <c r="H150">
        <f>INDEX('2 过程管理表单'!$659:$659,26+(COLUMN(F$1)-1)*3)</f>
        <v>0</v>
      </c>
      <c r="I150">
        <f>INDEX('2 过程管理表单'!$659:$659,26+(COLUMN(G$1)-1)*3)</f>
        <v>0</v>
      </c>
      <c r="J150">
        <f>INDEX('2 过程管理表单'!$659:$659,26+(COLUMN(H$1)-1)*3)</f>
        <v>0</v>
      </c>
      <c r="K150">
        <f>INDEX('2 过程管理表单'!$659:$659,26+(COLUMN(I$1)-1)*3)</f>
        <v>0</v>
      </c>
      <c r="L150">
        <f>INDEX('2 过程管理表单'!$659:$659,26+(COLUMN(J$1)-1)*3)</f>
        <v>0</v>
      </c>
      <c r="M150">
        <f>INDEX('2 过程管理表单'!$659:$659,26+(COLUMN(K$1)-1)*3)</f>
        <v>0</v>
      </c>
      <c r="N150">
        <f>INDEX('2 过程管理表单'!$659:$659,26+(COLUMN(L$1)-1)*3)</f>
        <v>0</v>
      </c>
    </row>
    <row r="151" spans="1:14">
      <c r="A151" t="s">
        <v>2381</v>
      </c>
      <c r="B151" t="s">
        <v>8913</v>
      </c>
      <c r="C151">
        <f>C150</f>
        <v>0</v>
      </c>
      <c r="D151">
        <f t="shared" ref="D151:N151" si="74">C151+D150</f>
        <v>0</v>
      </c>
      <c r="E151">
        <f t="shared" si="74"/>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2381</v>
      </c>
      <c r="B152" t="s">
        <v>8914</v>
      </c>
      <c r="C152">
        <f>INDEX('2 过程管理表单'!$659:$659,24+(COLUMN(A$1)-1)*3)</f>
        <v>0</v>
      </c>
      <c r="D152">
        <f>INDEX('2 过程管理表单'!$659:$659,24+(COLUMN(B$1)-1)*3)</f>
        <v>0</v>
      </c>
      <c r="E152">
        <f>INDEX('2 过程管理表单'!$659:$659,24+(COLUMN(C$1)-1)*3)</f>
        <v>0</v>
      </c>
      <c r="F152">
        <f>INDEX('2 过程管理表单'!$659:$659,24+(COLUMN(D$1)-1)*3)</f>
        <v>0</v>
      </c>
      <c r="G152">
        <f>INDEX('2 过程管理表单'!$659:$659,24+(COLUMN(E$1)-1)*3)</f>
        <v>0</v>
      </c>
      <c r="H152">
        <f>INDEX('2 过程管理表单'!$659:$659,24+(COLUMN(F$1)-1)*3)</f>
        <v>0</v>
      </c>
      <c r="I152">
        <f>INDEX('2 过程管理表单'!$659:$659,24+(COLUMN(G$1)-1)*3)</f>
        <v>0</v>
      </c>
      <c r="J152">
        <f>INDEX('2 过程管理表单'!$659:$659,24+(COLUMN(H$1)-1)*3)</f>
        <v>0</v>
      </c>
      <c r="K152">
        <f>INDEX('2 过程管理表单'!$659:$659,24+(COLUMN(I$1)-1)*3)</f>
        <v>0</v>
      </c>
      <c r="L152">
        <f>INDEX('2 过程管理表单'!$659:$659,24+(COLUMN(J$1)-1)*3)</f>
        <v>0</v>
      </c>
      <c r="M152">
        <f>INDEX('2 过程管理表单'!$659:$659,24+(COLUMN(K$1)-1)*3)</f>
        <v>0</v>
      </c>
      <c r="N152">
        <f>INDEX('2 过程管理表单'!$659:$659,24+(COLUMN(L$1)-1)*3)</f>
        <v>0</v>
      </c>
    </row>
    <row r="153" spans="1:14">
      <c r="A153" t="s">
        <v>2381</v>
      </c>
      <c r="B153" t="s">
        <v>8915</v>
      </c>
      <c r="C153">
        <f>C152</f>
        <v>0</v>
      </c>
      <c r="D153">
        <f t="shared" ref="D153:N153" si="75">C153+D152</f>
        <v>0</v>
      </c>
      <c r="E153">
        <f t="shared" si="75"/>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8943</v>
      </c>
      <c r="C155" t="s">
        <v>760</v>
      </c>
      <c r="D155" t="s">
        <v>761</v>
      </c>
      <c r="E155" t="s">
        <v>762</v>
      </c>
      <c r="F155" t="s">
        <v>763</v>
      </c>
      <c r="G155" t="s">
        <v>764</v>
      </c>
      <c r="H155" t="s">
        <v>765</v>
      </c>
      <c r="I155" t="s">
        <v>766</v>
      </c>
      <c r="J155" t="s">
        <v>767</v>
      </c>
      <c r="K155" t="s">
        <v>768</v>
      </c>
      <c r="L155" t="s">
        <v>769</v>
      </c>
      <c r="M155" t="s">
        <v>770</v>
      </c>
      <c r="N155" t="s">
        <v>771</v>
      </c>
    </row>
    <row r="156" spans="1:14">
      <c r="A156" t="s">
        <v>218</v>
      </c>
      <c r="B156" t="s">
        <v>8944</v>
      </c>
      <c r="C156">
        <f t="shared" ref="C156:N156" si="76">IF(C3&gt;C5,1,0)</f>
        <v>0</v>
      </c>
      <c r="D156">
        <f t="shared" si="76"/>
        <v>1</v>
      </c>
      <c r="E156">
        <f t="shared" si="76"/>
        <v>1</v>
      </c>
      <c r="F156">
        <f t="shared" si="76"/>
        <v>1</v>
      </c>
      <c r="G156">
        <f t="shared" si="76"/>
        <v>1</v>
      </c>
      <c r="H156">
        <f t="shared" si="76"/>
        <v>1</v>
      </c>
      <c r="I156">
        <f t="shared" si="76"/>
        <v>1</v>
      </c>
      <c r="J156">
        <f t="shared" si="76"/>
        <v>0</v>
      </c>
      <c r="K156">
        <f t="shared" si="76"/>
        <v>0</v>
      </c>
      <c r="L156">
        <f t="shared" si="76"/>
        <v>0</v>
      </c>
      <c r="M156">
        <f t="shared" si="76"/>
        <v>0</v>
      </c>
      <c r="N156">
        <f t="shared" si="76"/>
        <v>0</v>
      </c>
    </row>
    <row r="157" spans="1:14">
      <c r="A157" t="s">
        <v>220</v>
      </c>
      <c r="B157" t="s">
        <v>8945</v>
      </c>
      <c r="C157">
        <f t="shared" ref="C157:N157" si="77">IF(C7&gt;C9,1,0)</f>
        <v>1</v>
      </c>
      <c r="D157">
        <f t="shared" si="77"/>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8946</v>
      </c>
      <c r="C158">
        <f t="shared" ref="C158:N158" si="78">IF(C11&gt;C13,1,0)</f>
        <v>1</v>
      </c>
      <c r="D158">
        <f t="shared" si="78"/>
        <v>1</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1620</v>
      </c>
      <c r="B159" t="s">
        <v>8947</v>
      </c>
      <c r="C159">
        <f t="shared" ref="C159:N159" si="79">IF(C15&gt;C17,1,0)</f>
        <v>0</v>
      </c>
      <c r="D159">
        <f t="shared" si="79"/>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1758</v>
      </c>
      <c r="B160" t="s">
        <v>8948</v>
      </c>
      <c r="C160">
        <f t="shared" ref="C160:N160" si="80">IF(C19&gt;C21,1,0)</f>
        <v>0</v>
      </c>
      <c r="D160">
        <f t="shared" si="80"/>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1846</v>
      </c>
      <c r="B161" t="s">
        <v>8949</v>
      </c>
      <c r="C161">
        <f t="shared" ref="C161:N161" si="81">IF(C23&gt;C25,1,0)</f>
        <v>0</v>
      </c>
      <c r="D161">
        <f t="shared" si="81"/>
        <v>1</v>
      </c>
      <c r="E161">
        <f t="shared" si="81"/>
        <v>1</v>
      </c>
      <c r="F161">
        <f t="shared" si="81"/>
        <v>1</v>
      </c>
      <c r="G161">
        <f t="shared" si="81"/>
        <v>1</v>
      </c>
      <c r="H161">
        <f t="shared" si="81"/>
        <v>1</v>
      </c>
      <c r="I161">
        <f t="shared" si="81"/>
        <v>1</v>
      </c>
      <c r="J161">
        <f t="shared" si="81"/>
        <v>1</v>
      </c>
      <c r="K161">
        <f t="shared" si="81"/>
        <v>1</v>
      </c>
      <c r="L161">
        <f t="shared" si="81"/>
        <v>1</v>
      </c>
      <c r="M161">
        <f t="shared" si="81"/>
        <v>1</v>
      </c>
      <c r="N161">
        <f t="shared" si="81"/>
        <v>1</v>
      </c>
    </row>
    <row r="162" spans="1:14">
      <c r="A162" t="s">
        <v>1912</v>
      </c>
      <c r="B162" t="s">
        <v>8950</v>
      </c>
      <c r="C162">
        <f t="shared" ref="C162:N162" si="82">IF(C27&gt;C29,1,0)</f>
        <v>0</v>
      </c>
      <c r="D162">
        <f t="shared" si="82"/>
        <v>0</v>
      </c>
      <c r="E162">
        <f t="shared" si="82"/>
        <v>1</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1953</v>
      </c>
      <c r="B163" t="s">
        <v>8951</v>
      </c>
      <c r="C163">
        <f t="shared" ref="C163:N163" si="83">IF(C31&gt;C33,1,0)</f>
        <v>0</v>
      </c>
      <c r="D163">
        <f t="shared" si="83"/>
        <v>1</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2064</v>
      </c>
      <c r="B164" t="s">
        <v>8952</v>
      </c>
      <c r="C164">
        <f t="shared" ref="C164:N164" si="84">IF(C35&gt;C37,1,0)</f>
        <v>0</v>
      </c>
      <c r="D164">
        <f t="shared" si="84"/>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2155</v>
      </c>
      <c r="B165" t="s">
        <v>8953</v>
      </c>
      <c r="C165">
        <f t="shared" ref="C165:N165" si="85">IF(C39&gt;C41,1,0)</f>
        <v>0</v>
      </c>
      <c r="D165">
        <f t="shared" si="85"/>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2191</v>
      </c>
      <c r="B166" t="s">
        <v>8954</v>
      </c>
      <c r="C166">
        <f t="shared" ref="C166:N166" si="86">IF(C43&gt;C45,1,0)</f>
        <v>1</v>
      </c>
      <c r="D166">
        <f t="shared" si="86"/>
        <v>1</v>
      </c>
      <c r="E166">
        <f t="shared" si="86"/>
        <v>1</v>
      </c>
      <c r="F166">
        <f t="shared" si="86"/>
        <v>1</v>
      </c>
      <c r="G166">
        <f t="shared" si="86"/>
        <v>1</v>
      </c>
      <c r="H166">
        <f t="shared" si="86"/>
        <v>1</v>
      </c>
      <c r="I166">
        <f t="shared" si="86"/>
        <v>1</v>
      </c>
      <c r="J166">
        <f t="shared" si="86"/>
        <v>1</v>
      </c>
      <c r="K166">
        <f t="shared" si="86"/>
        <v>1</v>
      </c>
      <c r="L166">
        <f t="shared" si="86"/>
        <v>1</v>
      </c>
      <c r="M166">
        <f t="shared" si="86"/>
        <v>1</v>
      </c>
      <c r="N166">
        <f t="shared" si="86"/>
        <v>1</v>
      </c>
    </row>
    <row r="167" spans="1:14">
      <c r="A167" t="s">
        <v>2199</v>
      </c>
      <c r="B167" t="s">
        <v>8955</v>
      </c>
      <c r="C167">
        <f t="shared" ref="C167:N167" si="87">IF(C47&gt;C49,1,0)</f>
        <v>0</v>
      </c>
      <c r="D167">
        <f t="shared" si="87"/>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2217</v>
      </c>
      <c r="B168" t="s">
        <v>8956</v>
      </c>
      <c r="C168">
        <f t="shared" ref="C168:N168" si="88">IF(C51&gt;C53,1,0)</f>
        <v>0</v>
      </c>
      <c r="D168">
        <f t="shared" si="88"/>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2237</v>
      </c>
      <c r="B169" t="s">
        <v>8957</v>
      </c>
      <c r="C169">
        <f t="shared" ref="C169:N169" si="89">IF(C55&gt;C57,1,0)</f>
        <v>0</v>
      </c>
      <c r="D169">
        <f t="shared" si="89"/>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2243</v>
      </c>
      <c r="B170" t="s">
        <v>8958</v>
      </c>
      <c r="C170">
        <f t="shared" ref="C170:N170" si="90">IF(C59&gt;C61,1,0)</f>
        <v>0</v>
      </c>
      <c r="D170">
        <f t="shared" si="90"/>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2257</v>
      </c>
      <c r="B171" t="s">
        <v>8959</v>
      </c>
      <c r="C171">
        <f t="shared" ref="C171:N171" si="91">IF(C63&gt;C65,1,0)</f>
        <v>0</v>
      </c>
      <c r="D171">
        <f t="shared" si="91"/>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2275</v>
      </c>
      <c r="B172" t="s">
        <v>8960</v>
      </c>
      <c r="C172">
        <f t="shared" ref="C172:N172" si="92">IF(C67&gt;C69,1,0)</f>
        <v>0</v>
      </c>
      <c r="D172">
        <f t="shared" si="92"/>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2281</v>
      </c>
      <c r="B173" t="s">
        <v>8961</v>
      </c>
      <c r="C173">
        <f t="shared" ref="C173:N173" si="93">IF(C71&gt;C73,1,0)</f>
        <v>0</v>
      </c>
      <c r="D173">
        <f t="shared" si="93"/>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2294</v>
      </c>
      <c r="B174" t="s">
        <v>8962</v>
      </c>
      <c r="C174">
        <f t="shared" ref="C174:N174" si="94">IF(C75&gt;C77,1,0)</f>
        <v>1</v>
      </c>
      <c r="D174">
        <f t="shared" si="94"/>
        <v>1</v>
      </c>
      <c r="E174">
        <f t="shared" si="94"/>
        <v>1</v>
      </c>
      <c r="F174">
        <f t="shared" si="94"/>
        <v>1</v>
      </c>
      <c r="G174">
        <f t="shared" si="94"/>
        <v>1</v>
      </c>
      <c r="H174">
        <f t="shared" si="94"/>
        <v>1</v>
      </c>
      <c r="I174">
        <f t="shared" si="94"/>
        <v>1</v>
      </c>
      <c r="J174">
        <f t="shared" si="94"/>
        <v>1</v>
      </c>
      <c r="K174">
        <f t="shared" si="94"/>
        <v>1</v>
      </c>
      <c r="L174">
        <f t="shared" si="94"/>
        <v>1</v>
      </c>
      <c r="M174">
        <f t="shared" si="94"/>
        <v>1</v>
      </c>
      <c r="N174">
        <f t="shared" si="94"/>
        <v>1</v>
      </c>
    </row>
    <row r="175" spans="1:14">
      <c r="A175" t="s">
        <v>84</v>
      </c>
      <c r="B175" t="s">
        <v>8963</v>
      </c>
      <c r="C175">
        <f t="shared" ref="C175:N175" si="95">IF(C79&gt;C81,1,0)</f>
        <v>0</v>
      </c>
      <c r="D175">
        <f t="shared" si="95"/>
        <v>0</v>
      </c>
      <c r="E175">
        <f t="shared" si="95"/>
        <v>0</v>
      </c>
      <c r="F175">
        <f t="shared" si="95"/>
        <v>1</v>
      </c>
      <c r="G175">
        <f t="shared" si="95"/>
        <v>1</v>
      </c>
      <c r="H175">
        <f t="shared" si="95"/>
        <v>1</v>
      </c>
      <c r="I175">
        <f t="shared" si="95"/>
        <v>1</v>
      </c>
      <c r="J175">
        <f t="shared" si="95"/>
        <v>1</v>
      </c>
      <c r="K175">
        <f t="shared" si="95"/>
        <v>1</v>
      </c>
      <c r="L175">
        <f t="shared" si="95"/>
        <v>1</v>
      </c>
      <c r="M175">
        <f t="shared" si="95"/>
        <v>1</v>
      </c>
      <c r="N175">
        <f t="shared" si="95"/>
        <v>1</v>
      </c>
    </row>
    <row r="176" spans="1:14">
      <c r="A176" t="s">
        <v>88</v>
      </c>
      <c r="B176" t="s">
        <v>8964</v>
      </c>
      <c r="C176">
        <f t="shared" ref="C176:N176" si="96">IF(C83&gt;C85,1,0)</f>
        <v>1</v>
      </c>
      <c r="D176">
        <f t="shared" si="96"/>
        <v>1</v>
      </c>
      <c r="E176">
        <f t="shared" si="96"/>
        <v>1</v>
      </c>
      <c r="F176">
        <f t="shared" si="96"/>
        <v>1</v>
      </c>
      <c r="G176">
        <f t="shared" si="96"/>
        <v>1</v>
      </c>
      <c r="H176">
        <f t="shared" si="96"/>
        <v>1</v>
      </c>
      <c r="I176">
        <f t="shared" si="96"/>
        <v>1</v>
      </c>
      <c r="J176">
        <f t="shared" si="96"/>
        <v>1</v>
      </c>
      <c r="K176">
        <f t="shared" si="96"/>
        <v>1</v>
      </c>
      <c r="L176">
        <f t="shared" si="96"/>
        <v>1</v>
      </c>
      <c r="M176">
        <f t="shared" si="96"/>
        <v>1</v>
      </c>
      <c r="N176">
        <f t="shared" si="96"/>
        <v>1</v>
      </c>
    </row>
    <row r="177" spans="1:14">
      <c r="A177" t="s">
        <v>96</v>
      </c>
      <c r="B177" t="s">
        <v>8965</v>
      </c>
      <c r="C177">
        <f t="shared" ref="C177:N177" si="97">IF(C87&gt;C89,1,0)</f>
        <v>0</v>
      </c>
      <c r="D177">
        <f t="shared" si="97"/>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8966</v>
      </c>
      <c r="C178">
        <f t="shared" ref="C178:N178" si="98">IF(C91&gt;C93,1,0)</f>
        <v>0</v>
      </c>
      <c r="D178">
        <f t="shared" si="98"/>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8967</v>
      </c>
      <c r="C179">
        <f t="shared" ref="C179:N179" si="99">IF(C95&gt;C97,1,0)</f>
        <v>0</v>
      </c>
      <c r="D179">
        <f t="shared" si="99"/>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8968</v>
      </c>
      <c r="C180">
        <f t="shared" ref="C180:N180" si="100">IF(C99&gt;C101,1,0)</f>
        <v>0</v>
      </c>
      <c r="D180">
        <f t="shared" si="100"/>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8969</v>
      </c>
      <c r="C181">
        <f t="shared" ref="C181:N181" si="101">IF(C103&gt;C105,1,0)</f>
        <v>1</v>
      </c>
      <c r="D181">
        <f t="shared" si="101"/>
        <v>1</v>
      </c>
      <c r="E181">
        <f t="shared" si="101"/>
        <v>1</v>
      </c>
      <c r="F181">
        <f t="shared" si="101"/>
        <v>1</v>
      </c>
      <c r="G181">
        <f t="shared" si="101"/>
        <v>1</v>
      </c>
      <c r="H181">
        <f t="shared" si="101"/>
        <v>1</v>
      </c>
      <c r="I181">
        <f t="shared" si="101"/>
        <v>1</v>
      </c>
      <c r="J181">
        <f t="shared" si="101"/>
        <v>1</v>
      </c>
      <c r="K181">
        <f t="shared" si="101"/>
        <v>1</v>
      </c>
      <c r="L181">
        <f t="shared" si="101"/>
        <v>1</v>
      </c>
      <c r="M181">
        <f t="shared" si="101"/>
        <v>1</v>
      </c>
      <c r="N181">
        <f t="shared" si="101"/>
        <v>0</v>
      </c>
    </row>
    <row r="182" spans="1:14">
      <c r="A182" t="s">
        <v>141</v>
      </c>
      <c r="B182" t="s">
        <v>8970</v>
      </c>
      <c r="C182">
        <f t="shared" ref="C182:N182" si="102">IF(C107&gt;C109,1,0)</f>
        <v>0</v>
      </c>
      <c r="D182">
        <f t="shared" si="102"/>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8971</v>
      </c>
      <c r="C183">
        <f t="shared" ref="C183:N183" si="103">IF(C111&gt;C113,1,0)</f>
        <v>0</v>
      </c>
      <c r="D183">
        <f t="shared" si="103"/>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8972</v>
      </c>
      <c r="C184">
        <f t="shared" ref="C184:N184" si="104">IF(C115&gt;C117,1,0)</f>
        <v>0</v>
      </c>
      <c r="D184">
        <f t="shared" si="104"/>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 t="shared" ref="C185:N185" si="105">IF(C119&gt;C121,1,0)</f>
        <v>1</v>
      </c>
      <c r="D185">
        <f t="shared" si="105"/>
        <v>1</v>
      </c>
      <c r="E185">
        <f t="shared" si="105"/>
        <v>1</v>
      </c>
      <c r="F185">
        <f t="shared" si="105"/>
        <v>1</v>
      </c>
      <c r="G185">
        <f t="shared" si="105"/>
        <v>1</v>
      </c>
      <c r="H185">
        <f t="shared" si="105"/>
        <v>1</v>
      </c>
      <c r="I185">
        <f t="shared" si="105"/>
        <v>1</v>
      </c>
      <c r="J185">
        <f t="shared" si="105"/>
        <v>1</v>
      </c>
      <c r="K185">
        <f t="shared" si="105"/>
        <v>1</v>
      </c>
      <c r="L185">
        <f t="shared" si="105"/>
        <v>1</v>
      </c>
      <c r="M185">
        <f t="shared" si="105"/>
        <v>1</v>
      </c>
      <c r="N185">
        <f t="shared" si="105"/>
        <v>1</v>
      </c>
    </row>
    <row r="186" spans="1:14">
      <c r="A186" t="s">
        <v>153</v>
      </c>
      <c r="B186" t="s">
        <v>152</v>
      </c>
      <c r="C186">
        <f t="shared" ref="C186:N186" si="106">IF(C123&gt;C125,1,0)</f>
        <v>0</v>
      </c>
      <c r="D186">
        <f t="shared" si="106"/>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 t="shared" ref="C187:N187" si="107">IF(C127&gt;C129,1,0)</f>
        <v>0</v>
      </c>
      <c r="D187">
        <f t="shared" si="107"/>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8973</v>
      </c>
      <c r="C188">
        <f t="shared" ref="C188:N188" si="108">IF(C131&gt;C133,1,0)</f>
        <v>0</v>
      </c>
      <c r="D188">
        <f t="shared" si="108"/>
        <v>0</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2319</v>
      </c>
      <c r="B189" t="s">
        <v>8974</v>
      </c>
      <c r="C189">
        <f t="shared" ref="C189:N189" si="109">IF(C135&gt;C137,1,0)</f>
        <v>0</v>
      </c>
      <c r="D189">
        <f t="shared" si="109"/>
        <v>0</v>
      </c>
      <c r="E189">
        <f t="shared" si="109"/>
        <v>0</v>
      </c>
      <c r="F189">
        <f t="shared" si="109"/>
        <v>1</v>
      </c>
      <c r="G189">
        <f t="shared" si="109"/>
        <v>0</v>
      </c>
      <c r="H189">
        <f t="shared" si="109"/>
        <v>0</v>
      </c>
      <c r="I189">
        <f t="shared" si="109"/>
        <v>1</v>
      </c>
      <c r="J189">
        <f t="shared" si="109"/>
        <v>0</v>
      </c>
      <c r="K189">
        <f t="shared" si="109"/>
        <v>0</v>
      </c>
      <c r="L189">
        <f t="shared" si="109"/>
        <v>0</v>
      </c>
      <c r="M189">
        <f t="shared" si="109"/>
        <v>0</v>
      </c>
      <c r="N189">
        <f t="shared" si="109"/>
        <v>0</v>
      </c>
    </row>
    <row r="190" spans="1:14">
      <c r="A190" t="s">
        <v>2373</v>
      </c>
      <c r="B190" t="s">
        <v>8975</v>
      </c>
      <c r="C190">
        <f t="shared" ref="C190:N190" si="110">IF(C139&gt;C141,1,0)</f>
        <v>0</v>
      </c>
      <c r="D190">
        <f t="shared" si="110"/>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2376</v>
      </c>
      <c r="B191" t="s">
        <v>8976</v>
      </c>
      <c r="C191">
        <f t="shared" ref="C191:N191" si="111">IF(C143&gt;C145,1,0)</f>
        <v>0</v>
      </c>
      <c r="D191">
        <f t="shared" si="111"/>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2379</v>
      </c>
      <c r="B192" t="s">
        <v>8977</v>
      </c>
      <c r="C192">
        <f t="shared" ref="C192:N192" si="112">IF(C147&gt;C149,1,0)</f>
        <v>0</v>
      </c>
      <c r="D192">
        <f t="shared" si="112"/>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2381</v>
      </c>
      <c r="B193" t="s">
        <v>8978</v>
      </c>
      <c r="C193">
        <f t="shared" ref="C193:N193" si="113">IF(C151&gt;C153,1,0)</f>
        <v>0</v>
      </c>
      <c r="D193">
        <f t="shared" si="113"/>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739</v>
      </c>
      <c r="C194">
        <f t="shared" ref="C194:N194" si="114">SUM(C156:C193)</f>
        <v>7</v>
      </c>
      <c r="D194">
        <f t="shared" si="114"/>
        <v>11</v>
      </c>
      <c r="E194">
        <f t="shared" si="114"/>
        <v>14</v>
      </c>
      <c r="F194">
        <f t="shared" si="114"/>
        <v>16</v>
      </c>
      <c r="G194">
        <f t="shared" si="114"/>
        <v>15</v>
      </c>
      <c r="H194">
        <f t="shared" si="114"/>
        <v>15</v>
      </c>
      <c r="I194">
        <f t="shared" si="114"/>
        <v>16</v>
      </c>
      <c r="J194">
        <f t="shared" si="114"/>
        <v>14</v>
      </c>
      <c r="K194">
        <f t="shared" si="114"/>
        <v>14</v>
      </c>
      <c r="L194">
        <f t="shared" si="114"/>
        <v>14</v>
      </c>
      <c r="M194">
        <f t="shared" si="114"/>
        <v>14</v>
      </c>
      <c r="N194">
        <f t="shared" si="114"/>
        <v>13</v>
      </c>
    </row>
    <row r="195" spans="2:14">
      <c r="B195" t="s">
        <v>8922</v>
      </c>
      <c r="C195">
        <f>C194</f>
        <v>7</v>
      </c>
      <c r="D195">
        <f t="shared" ref="D195:N195" si="115">C195+D194</f>
        <v>18</v>
      </c>
      <c r="E195">
        <f t="shared" si="115"/>
        <v>32</v>
      </c>
      <c r="F195">
        <f t="shared" si="115"/>
        <v>48</v>
      </c>
      <c r="G195">
        <f t="shared" si="115"/>
        <v>63</v>
      </c>
      <c r="H195">
        <f t="shared" si="115"/>
        <v>78</v>
      </c>
      <c r="I195">
        <f t="shared" si="115"/>
        <v>94</v>
      </c>
      <c r="J195">
        <f t="shared" si="115"/>
        <v>108</v>
      </c>
      <c r="K195">
        <f t="shared" si="115"/>
        <v>122</v>
      </c>
      <c r="L195">
        <f t="shared" si="115"/>
        <v>136</v>
      </c>
      <c r="M195">
        <f t="shared" si="115"/>
        <v>150</v>
      </c>
      <c r="N195">
        <f t="shared" si="115"/>
        <v>163</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P9" sqref="P9"/>
    </sheetView>
  </sheetViews>
  <sheetFormatPr defaultColWidth="9" defaultRowHeight="14"/>
  <cols>
    <col min="1" max="1" width="25.3727272727273" customWidth="1"/>
    <col min="2" max="2" width="19.3727272727273" customWidth="1"/>
    <col min="3" max="14" width="12.6272727272727"/>
  </cols>
  <sheetData>
    <row r="1" customFormat="1" spans="1:14">
      <c r="A1" t="s">
        <v>8979</v>
      </c>
      <c r="C1" t="s">
        <v>760</v>
      </c>
      <c r="D1" t="s">
        <v>761</v>
      </c>
      <c r="E1" t="s">
        <v>762</v>
      </c>
      <c r="F1" t="s">
        <v>763</v>
      </c>
      <c r="G1" t="s">
        <v>764</v>
      </c>
      <c r="H1" t="s">
        <v>765</v>
      </c>
      <c r="I1" t="s">
        <v>766</v>
      </c>
      <c r="J1" t="s">
        <v>767</v>
      </c>
      <c r="K1" t="s">
        <v>768</v>
      </c>
      <c r="L1" t="s">
        <v>769</v>
      </c>
      <c r="M1" t="s">
        <v>770</v>
      </c>
      <c r="N1" t="s">
        <v>771</v>
      </c>
    </row>
    <row r="2" spans="1:14">
      <c r="A2" t="s">
        <v>8980</v>
      </c>
      <c r="B2" t="s">
        <v>8912</v>
      </c>
      <c r="C2" cm="1">
        <f t="array" ref="C2">INDEX('2 过程管理表单'!$8:$8,26+(COLUMN(A1)-1)*3)</f>
        <v>533007.19</v>
      </c>
      <c r="D2" cm="1">
        <f t="array" ref="D2">INDEX('2 过程管理表单'!$8:$8,26+(COLUMN(B1)-1)*3)</f>
        <v>684494.9</v>
      </c>
      <c r="E2" cm="1">
        <f t="array" ref="E2">INDEX('2 过程管理表单'!$8:$8,26+(COLUMN(C1)-1)*3)</f>
        <v>580831.8</v>
      </c>
      <c r="F2" cm="1">
        <f t="array" ref="F2">INDEX('2 过程管理表单'!$8:$8,26+(COLUMN(D1)-1)*3)</f>
        <v>624530.03</v>
      </c>
      <c r="G2" cm="1">
        <f t="array" ref="G2">INDEX('2 过程管理表单'!$8:$8,26+(COLUMN(E1)-1)*3)</f>
        <v>530346.36</v>
      </c>
      <c r="H2" cm="1">
        <f t="array" ref="H2">INDEX('2 过程管理表单'!$8:$8,26+(COLUMN(F1)-1)*3)</f>
        <v>709981.66</v>
      </c>
      <c r="I2" cm="1">
        <f t="array" ref="I2">INDEX('2 过程管理表单'!$8:$8,26+(COLUMN(G1)-1)*3)</f>
        <v>666315.74</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8980</v>
      </c>
      <c r="B3" t="s">
        <v>8913</v>
      </c>
      <c r="C3">
        <f>C2</f>
        <v>533007.19</v>
      </c>
      <c r="D3">
        <f t="shared" ref="D3:N3" si="0">C3+D2</f>
        <v>1217502.09</v>
      </c>
      <c r="E3">
        <f t="shared" si="0"/>
        <v>1798333.89</v>
      </c>
      <c r="F3">
        <f t="shared" si="0"/>
        <v>2422863.92</v>
      </c>
      <c r="G3">
        <f t="shared" si="0"/>
        <v>2953210.28</v>
      </c>
      <c r="H3">
        <f t="shared" si="0"/>
        <v>3663191.94</v>
      </c>
      <c r="I3">
        <f t="shared" si="0"/>
        <v>4329507.68</v>
      </c>
      <c r="J3">
        <f t="shared" si="0"/>
        <v>4329507.68</v>
      </c>
      <c r="K3">
        <f t="shared" si="0"/>
        <v>4329507.68</v>
      </c>
      <c r="L3">
        <f t="shared" si="0"/>
        <v>4329507.68</v>
      </c>
      <c r="M3">
        <f t="shared" si="0"/>
        <v>4329507.68</v>
      </c>
      <c r="N3">
        <f t="shared" si="0"/>
        <v>4329507.68</v>
      </c>
    </row>
    <row r="4" spans="1:14">
      <c r="A4" t="s">
        <v>8980</v>
      </c>
      <c r="B4" t="s">
        <v>8914</v>
      </c>
      <c r="C4" cm="1">
        <f t="array" ref="C4">INDEX('2 过程管理表单'!$8:$8,24+(COLUMN(A1)-1)*3)</f>
        <v>197789.169230769</v>
      </c>
      <c r="D4" cm="1">
        <f t="array" ref="D4">INDEX('2 过程管理表单'!$8:$8,24+(COLUMN(B1)-1)*3)</f>
        <v>138000.75</v>
      </c>
      <c r="E4" cm="1">
        <f t="array" ref="E4">INDEX('2 过程管理表单'!$8:$8,24+(COLUMN(C1)-1)*3)</f>
        <v>138000.75</v>
      </c>
      <c r="F4" cm="1">
        <f t="array" ref="F4">INDEX('2 过程管理表单'!$8:$8,24+(COLUMN(D1)-1)*3)</f>
        <v>138000.75</v>
      </c>
      <c r="G4" cm="1">
        <f t="array" ref="G4">INDEX('2 过程管理表单'!$8:$8,24+(COLUMN(E1)-1)*3)</f>
        <v>138000.75</v>
      </c>
      <c r="H4" cm="1">
        <f t="array" ref="H4">INDEX('2 过程管理表单'!$8:$8,24+(COLUMN(F1)-1)*3)</f>
        <v>138000.75</v>
      </c>
      <c r="I4" cm="1">
        <f t="array" ref="I4">INDEX('2 过程管理表单'!$8:$8,24+(COLUMN(G1)-1)*3)</f>
        <v>138000.75</v>
      </c>
      <c r="J4" cm="1">
        <f t="array" ref="J4">INDEX('2 过程管理表单'!$8:$8,24+(COLUMN(H1)-1)*3)</f>
        <v>138000.75</v>
      </c>
      <c r="K4" cm="1">
        <f t="array" ref="K4">INDEX('2 过程管理表单'!$8:$8,24+(COLUMN(I1)-1)*3)</f>
        <v>138000.75</v>
      </c>
      <c r="L4" cm="1">
        <f t="array" ref="L4">INDEX('2 过程管理表单'!$8:$8,24+(COLUMN(J1)-1)*3)</f>
        <v>138000.75</v>
      </c>
      <c r="M4" cm="1">
        <f t="array" ref="M4">INDEX('2 过程管理表单'!$8:$8,24+(COLUMN(K1)-1)*3)</f>
        <v>138000.75</v>
      </c>
      <c r="N4" cm="1">
        <f t="array" ref="N4">INDEX('2 过程管理表单'!$8:$8,24+(COLUMN(L1)-1)*3)</f>
        <v>138000.75</v>
      </c>
    </row>
    <row r="5" spans="1:14">
      <c r="A5" t="s">
        <v>8980</v>
      </c>
      <c r="B5" t="s">
        <v>8915</v>
      </c>
      <c r="C5">
        <f>C4</f>
        <v>197789.169230769</v>
      </c>
      <c r="D5">
        <f t="shared" ref="D5:N5" si="1">C5+D4</f>
        <v>335789.919230769</v>
      </c>
      <c r="E5">
        <f t="shared" si="1"/>
        <v>473790.669230769</v>
      </c>
      <c r="F5">
        <f t="shared" si="1"/>
        <v>611791.419230769</v>
      </c>
      <c r="G5">
        <f t="shared" si="1"/>
        <v>749792.169230769</v>
      </c>
      <c r="H5">
        <f t="shared" si="1"/>
        <v>887792.919230769</v>
      </c>
      <c r="I5">
        <f t="shared" si="1"/>
        <v>1025793.66923077</v>
      </c>
      <c r="J5">
        <f t="shared" si="1"/>
        <v>1163794.41923077</v>
      </c>
      <c r="K5">
        <f t="shared" si="1"/>
        <v>1301795.16923077</v>
      </c>
      <c r="L5">
        <f t="shared" si="1"/>
        <v>1439795.91923077</v>
      </c>
      <c r="M5">
        <f t="shared" si="1"/>
        <v>1577796.66923077</v>
      </c>
      <c r="N5">
        <f t="shared" si="1"/>
        <v>1715797.41923077</v>
      </c>
    </row>
    <row r="6" spans="1:14">
      <c r="A6" t="s">
        <v>8981</v>
      </c>
      <c r="B6" t="s">
        <v>8912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8981</v>
      </c>
      <c r="B7" t="s">
        <v>8913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t="s">
        <v>8981</v>
      </c>
      <c r="B8" t="s">
        <v>8914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8981</v>
      </c>
      <c r="B9" t="s">
        <v>8915</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t="s">
        <v>8982</v>
      </c>
      <c r="B10" t="s">
        <v>8912</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1209.67741935484</v>
      </c>
      <c r="G10" cm="1">
        <f t="array" ref="G10">INDEX('2 过程管理表单'!$20:$20,26+(COLUMN(E1)-1)*3)</f>
        <v>12500</v>
      </c>
      <c r="H10" cm="1">
        <f t="array" ref="H10">INDEX('2 过程管理表单'!$20:$20,26+(COLUMN(F1)-1)*3)</f>
        <v>12096.7741935484</v>
      </c>
      <c r="I10" cm="1">
        <f t="array" ref="I10">INDEX('2 过程管理表单'!$20:$20,26+(COLUMN(G1)-1)*3)</f>
        <v>12500</v>
      </c>
      <c r="J10" cm="1">
        <f t="array" ref="J10">INDEX('2 过程管理表单'!$20:$20,26+(COLUMN(H1)-1)*3)</f>
        <v>12500</v>
      </c>
      <c r="K10" cm="1">
        <f t="array" ref="K10">INDEX('2 过程管理表单'!$20:$20,26+(COLUMN(I1)-1)*3)</f>
        <v>12096.7741935484</v>
      </c>
      <c r="L10" cm="1">
        <f t="array" ref="L10">INDEX('2 过程管理表单'!$20:$20,26+(COLUMN(J1)-1)*3)</f>
        <v>12500</v>
      </c>
      <c r="M10" cm="1">
        <f t="array" ref="M10">INDEX('2 过程管理表单'!$20:$20,26+(COLUMN(K1)-1)*3)</f>
        <v>12096.7741935484</v>
      </c>
      <c r="N10" cm="1">
        <f t="array" ref="N10">INDEX('2 过程管理表单'!$20:$20,26+(COLUMN(L1)-1)*3)</f>
        <v>12500</v>
      </c>
    </row>
    <row r="11" spans="1:14">
      <c r="A11" t="s">
        <v>8982</v>
      </c>
      <c r="B11" t="s">
        <v>8913</v>
      </c>
      <c r="C11">
        <f>C10</f>
        <v>0</v>
      </c>
      <c r="D11">
        <f t="shared" ref="D11:N11" si="4">C11+D10</f>
        <v>0</v>
      </c>
      <c r="E11">
        <f t="shared" si="4"/>
        <v>0</v>
      </c>
      <c r="F11">
        <f t="shared" si="4"/>
        <v>1209.67741935484</v>
      </c>
      <c r="G11">
        <f t="shared" si="4"/>
        <v>13709.6774193548</v>
      </c>
      <c r="H11">
        <f t="shared" si="4"/>
        <v>25806.4516129032</v>
      </c>
      <c r="I11">
        <f t="shared" si="4"/>
        <v>38306.4516129032</v>
      </c>
      <c r="J11">
        <f t="shared" si="4"/>
        <v>50806.4516129032</v>
      </c>
      <c r="K11">
        <f t="shared" si="4"/>
        <v>62903.2258064516</v>
      </c>
      <c r="L11">
        <f t="shared" si="4"/>
        <v>75403.2258064516</v>
      </c>
      <c r="M11">
        <f t="shared" si="4"/>
        <v>87500</v>
      </c>
      <c r="N11">
        <f t="shared" si="4"/>
        <v>100000</v>
      </c>
    </row>
    <row r="12" spans="1:14">
      <c r="A12" t="s">
        <v>8982</v>
      </c>
      <c r="B12" t="s">
        <v>8914</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8982</v>
      </c>
      <c r="B13" t="s">
        <v>8915</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8983</v>
      </c>
      <c r="B14" t="s">
        <v>8912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8983</v>
      </c>
      <c r="B15" t="s">
        <v>8913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8983</v>
      </c>
      <c r="B16" t="s">
        <v>8914</v>
      </c>
      <c r="C16" cm="1">
        <f t="array" ref="C16">INDEX('2 过程管理表单'!$27:$27,24+(COLUMN(A1)-1)*3)</f>
        <v>120168.23</v>
      </c>
      <c r="D16" cm="1">
        <f t="array" ref="D16">INDEX('2 过程管理表单'!$27:$27,24+(COLUMN(B1)-1)*3)</f>
        <v>117178.23</v>
      </c>
      <c r="E16" cm="1">
        <f t="array" ref="E16">INDEX('2 过程管理表单'!$27:$27,24+(COLUMN(C1)-1)*3)</f>
        <v>117178.23</v>
      </c>
      <c r="F16" cm="1">
        <f t="array" ref="F16">INDEX('2 过程管理表单'!$27:$27,24+(COLUMN(D1)-1)*3)</f>
        <v>117178.23</v>
      </c>
      <c r="G16" cm="1">
        <f t="array" ref="G16">INDEX('2 过程管理表单'!$27:$27,24+(COLUMN(E1)-1)*3)</f>
        <v>117178.23</v>
      </c>
      <c r="H16" cm="1">
        <f t="array" ref="H16">INDEX('2 过程管理表单'!$27:$27,24+(COLUMN(F1)-1)*3)</f>
        <v>117178.23</v>
      </c>
      <c r="I16" cm="1">
        <f t="array" ref="I16">INDEX('2 过程管理表单'!$27:$27,24+(COLUMN(G1)-1)*3)</f>
        <v>117178.23</v>
      </c>
      <c r="J16" cm="1">
        <f t="array" ref="J16">INDEX('2 过程管理表单'!$27:$27,24+(COLUMN(H1)-1)*3)</f>
        <v>117178.23</v>
      </c>
      <c r="K16" cm="1">
        <f t="array" ref="K16">INDEX('2 过程管理表单'!$27:$27,24+(COLUMN(I1)-1)*3)</f>
        <v>117178.23</v>
      </c>
      <c r="L16" cm="1">
        <f t="array" ref="L16">INDEX('2 过程管理表单'!$27:$27,24+(COLUMN(J1)-1)*3)</f>
        <v>117178.23</v>
      </c>
      <c r="M16" cm="1">
        <f t="array" ref="M16">INDEX('2 过程管理表单'!$27:$27,24+(COLUMN(K1)-1)*3)</f>
        <v>117178.23</v>
      </c>
      <c r="N16" cm="1">
        <f t="array" ref="N16">INDEX('2 过程管理表单'!$27:$27,24+(COLUMN(L1)-1)*3)</f>
        <v>117178.23</v>
      </c>
    </row>
    <row r="17" spans="1:14">
      <c r="A17" t="s">
        <v>8983</v>
      </c>
      <c r="B17" t="s">
        <v>8915</v>
      </c>
      <c r="C17">
        <f>C16</f>
        <v>120168.23</v>
      </c>
      <c r="D17">
        <f t="shared" ref="D17:N17" si="7">C17+D16</f>
        <v>237346.46</v>
      </c>
      <c r="E17">
        <f t="shared" si="7"/>
        <v>354524.69</v>
      </c>
      <c r="F17">
        <f t="shared" si="7"/>
        <v>471702.92</v>
      </c>
      <c r="G17">
        <f t="shared" si="7"/>
        <v>588881.15</v>
      </c>
      <c r="H17">
        <f t="shared" si="7"/>
        <v>706059.38</v>
      </c>
      <c r="I17">
        <f t="shared" si="7"/>
        <v>823237.61</v>
      </c>
      <c r="J17">
        <f t="shared" si="7"/>
        <v>940415.84</v>
      </c>
      <c r="K17">
        <f t="shared" si="7"/>
        <v>1057594.07</v>
      </c>
      <c r="L17">
        <f t="shared" si="7"/>
        <v>1174772.3</v>
      </c>
      <c r="M17">
        <f t="shared" si="7"/>
        <v>1291950.53</v>
      </c>
      <c r="N17">
        <f t="shared" si="7"/>
        <v>1409128.76</v>
      </c>
    </row>
    <row r="18" spans="1:14">
      <c r="A18" t="s">
        <v>8984</v>
      </c>
      <c r="B18" t="s">
        <v>8912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8984</v>
      </c>
      <c r="B19" t="s">
        <v>8913</v>
      </c>
      <c r="C19">
        <f>C18</f>
        <v>0</v>
      </c>
      <c r="D19">
        <f t="shared" ref="D19:N19" si="8">C19+D18</f>
        <v>0</v>
      </c>
      <c r="E19">
        <f t="shared" si="8"/>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8984</v>
      </c>
      <c r="B20" t="s">
        <v>8914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8984</v>
      </c>
      <c r="B21" t="s">
        <v>8915</v>
      </c>
      <c r="C21">
        <f>C20</f>
        <v>0</v>
      </c>
      <c r="D21">
        <f t="shared" ref="D21:N21" si="9">C21+D20</f>
        <v>0</v>
      </c>
      <c r="E21">
        <f t="shared" si="9"/>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8985</v>
      </c>
      <c r="B22" t="s">
        <v>8912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8985</v>
      </c>
      <c r="B23" t="s">
        <v>8913</v>
      </c>
      <c r="C23">
        <f>C22</f>
        <v>0</v>
      </c>
      <c r="D23">
        <f t="shared" ref="D23:N23" si="10">C23+D22</f>
        <v>0</v>
      </c>
      <c r="E23">
        <f t="shared" si="10"/>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8985</v>
      </c>
      <c r="B24" t="s">
        <v>8914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8985</v>
      </c>
      <c r="B25" t="s">
        <v>8915</v>
      </c>
      <c r="C25">
        <f>C24</f>
        <v>0</v>
      </c>
      <c r="D25">
        <f t="shared" ref="D25:N25" si="11">C25+D24</f>
        <v>0</v>
      </c>
      <c r="E25">
        <f t="shared" si="11"/>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8986</v>
      </c>
      <c r="B26" t="s">
        <v>8912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8986</v>
      </c>
      <c r="B27" t="s">
        <v>8913</v>
      </c>
      <c r="C27">
        <f>C26</f>
        <v>0</v>
      </c>
      <c r="D27">
        <f t="shared" ref="D27:N27" si="12">C27+D26</f>
        <v>0</v>
      </c>
      <c r="E27">
        <f t="shared" si="12"/>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8986</v>
      </c>
      <c r="B28" t="s">
        <v>8914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8986</v>
      </c>
      <c r="B29" t="s">
        <v>8915</v>
      </c>
      <c r="C29">
        <f>C28</f>
        <v>0</v>
      </c>
      <c r="D29">
        <f t="shared" ref="D29:N29" si="13">C29+D28</f>
        <v>0</v>
      </c>
      <c r="E29">
        <f t="shared" si="13"/>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8987</v>
      </c>
      <c r="B30" t="s">
        <v>8912</v>
      </c>
      <c r="C30" cm="1">
        <f t="array" ref="C30">INDEX('2 过程管理表单'!$52:$52,26+(COLUMN(A1)-1)*3)</f>
        <v>0</v>
      </c>
      <c r="D30" cm="1">
        <f t="array" ref="D30">INDEX('2 过程管理表单'!$52:$52,26+(COLUMN(B1)-1)*3)</f>
        <v>83871.49</v>
      </c>
      <c r="E30" cm="1">
        <f t="array" ref="E30">INDEX('2 过程管理表单'!$52:$52,26+(COLUMN(C1)-1)*3)</f>
        <v>89720.58</v>
      </c>
      <c r="F30" cm="1">
        <f t="array" ref="F30">INDEX('2 过程管理表单'!$52:$52,26+(COLUMN(D1)-1)*3)</f>
        <v>95048.84</v>
      </c>
      <c r="G30" cm="1">
        <f t="array" ref="G30">INDEX('2 过程管理表单'!$52:$52,26+(COLUMN(E1)-1)*3)</f>
        <v>98965.65</v>
      </c>
      <c r="H30" cm="1">
        <f t="array" ref="H30">INDEX('2 过程管理表单'!$52:$52,26+(COLUMN(F1)-1)*3)</f>
        <v>93899.66</v>
      </c>
      <c r="I30" cm="1">
        <f t="array" ref="I30">INDEX('2 过程管理表单'!$52:$52,26+(COLUMN(G1)-1)*3)</f>
        <v>94326.49</v>
      </c>
      <c r="J30" cm="1">
        <f t="array" ref="J30">INDEX('2 过程管理表单'!$52:$52,26+(COLUMN(H1)-1)*3)</f>
        <v>95336.26</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8987</v>
      </c>
      <c r="B31" t="s">
        <v>8913</v>
      </c>
      <c r="C31">
        <f>C30</f>
        <v>0</v>
      </c>
      <c r="D31">
        <f t="shared" ref="D31:N31" si="14">C31+D30</f>
        <v>83871.49</v>
      </c>
      <c r="E31">
        <f t="shared" si="14"/>
        <v>173592.07</v>
      </c>
      <c r="F31">
        <f t="shared" si="14"/>
        <v>268640.91</v>
      </c>
      <c r="G31">
        <f t="shared" si="14"/>
        <v>367606.56</v>
      </c>
      <c r="H31">
        <f t="shared" si="14"/>
        <v>461506.22</v>
      </c>
      <c r="I31">
        <f t="shared" si="14"/>
        <v>555832.71</v>
      </c>
      <c r="J31">
        <f t="shared" si="14"/>
        <v>651168.97</v>
      </c>
      <c r="K31">
        <f t="shared" si="14"/>
        <v>651168.97</v>
      </c>
      <c r="L31">
        <f t="shared" si="14"/>
        <v>651168.97</v>
      </c>
      <c r="M31">
        <f t="shared" si="14"/>
        <v>651168.97</v>
      </c>
      <c r="N31">
        <f t="shared" si="14"/>
        <v>651168.97</v>
      </c>
    </row>
    <row r="32" spans="1:14">
      <c r="A32" t="s">
        <v>8987</v>
      </c>
      <c r="B32" t="s">
        <v>8914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8987</v>
      </c>
      <c r="B33" t="s">
        <v>8915</v>
      </c>
      <c r="C33">
        <f>C32</f>
        <v>0</v>
      </c>
      <c r="D33">
        <f t="shared" ref="D33:N33" si="15">C33+D32</f>
        <v>0</v>
      </c>
      <c r="E33">
        <f t="shared" si="15"/>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8988</v>
      </c>
      <c r="B34" t="s">
        <v>8912</v>
      </c>
      <c r="C34" cm="1">
        <f t="array" ref="C34">INDEX('2 过程管理表单'!$58:$58,26+(COLUMN(A1)-1)*3)</f>
        <v>154125.622133271</v>
      </c>
      <c r="D34" cm="1">
        <f t="array" ref="D34">INDEX('2 过程管理表单'!$58:$58,26+(COLUMN(B1)-1)*3)</f>
        <v>127328.36815974</v>
      </c>
      <c r="E34" cm="1">
        <f t="array" ref="E34">INDEX('2 过程管理表单'!$58:$58,26+(COLUMN(C1)-1)*3)</f>
        <v>62274.4153288671</v>
      </c>
      <c r="F34" cm="1">
        <f t="array" ref="F34">INDEX('2 过程管理表单'!$58:$58,26+(COLUMN(D1)-1)*3)</f>
        <v>61830.1284111589</v>
      </c>
      <c r="G34" cm="1">
        <f t="array" ref="G34">INDEX('2 过程管理表单'!$58:$58,26+(COLUMN(E1)-1)*3)</f>
        <v>3217.88173262674</v>
      </c>
      <c r="H34" cm="1">
        <f t="array" ref="H34">INDEX('2 过程管理表单'!$58:$58,26+(COLUMN(F1)-1)*3)</f>
        <v>4979.11738930702</v>
      </c>
      <c r="I34" cm="1">
        <f t="array" ref="I34">INDEX('2 过程管理表单'!$58:$58,26+(COLUMN(G1)-1)*3)</f>
        <v>5145.08796895059</v>
      </c>
      <c r="J34" cm="1">
        <f t="array" ref="J34">INDEX('2 过程管理表单'!$58:$58,26+(COLUMN(H1)-1)*3)</f>
        <v>11232.578716697</v>
      </c>
      <c r="K34" cm="1">
        <f t="array" ref="K34">INDEX('2 过程管理表单'!$58:$58,26+(COLUMN(I1)-1)*3)</f>
        <v>10870.2374677713</v>
      </c>
      <c r="L34" cm="1">
        <f t="array" ref="L34">INDEX('2 过程管理表单'!$58:$58,26+(COLUMN(J1)-1)*3)</f>
        <v>11232.578716697</v>
      </c>
      <c r="M34" cm="1">
        <f t="array" ref="M34">INDEX('2 过程管理表单'!$58:$58,26+(COLUMN(K1)-1)*3)</f>
        <v>10870.2374677713</v>
      </c>
      <c r="N34" cm="1">
        <f t="array" ref="N34">INDEX('2 过程管理表单'!$58:$58,26+(COLUMN(L1)-1)*3)</f>
        <v>11232.578716697</v>
      </c>
    </row>
    <row r="35" spans="1:14">
      <c r="A35" t="s">
        <v>8988</v>
      </c>
      <c r="B35" t="s">
        <v>8913</v>
      </c>
      <c r="C35">
        <f>C34</f>
        <v>154125.622133271</v>
      </c>
      <c r="D35">
        <f t="shared" ref="D35:N35" si="16">C35+D34</f>
        <v>281453.990293011</v>
      </c>
      <c r="E35">
        <f t="shared" si="16"/>
        <v>343728.405621878</v>
      </c>
      <c r="F35">
        <f t="shared" si="16"/>
        <v>405558.534033037</v>
      </c>
      <c r="G35">
        <f t="shared" si="16"/>
        <v>408776.415765664</v>
      </c>
      <c r="H35">
        <f t="shared" si="16"/>
        <v>413755.533154971</v>
      </c>
      <c r="I35">
        <f t="shared" si="16"/>
        <v>418900.621123921</v>
      </c>
      <c r="J35">
        <f t="shared" si="16"/>
        <v>430133.199840618</v>
      </c>
      <c r="K35">
        <f t="shared" si="16"/>
        <v>441003.43730839</v>
      </c>
      <c r="L35">
        <f t="shared" si="16"/>
        <v>452236.016025087</v>
      </c>
      <c r="M35">
        <f t="shared" si="16"/>
        <v>463106.253492858</v>
      </c>
      <c r="N35">
        <f t="shared" si="16"/>
        <v>474338.832209555</v>
      </c>
    </row>
    <row r="36" spans="1:14">
      <c r="A36" t="s">
        <v>8988</v>
      </c>
      <c r="B36" t="s">
        <v>8914</v>
      </c>
      <c r="C36" cm="1">
        <f t="array" ref="C36">INDEX('2 过程管理表单'!$58:$58,24+(COLUMN(A1)-1)*3)</f>
        <v>104665.943396226</v>
      </c>
      <c r="D36" cm="1">
        <f t="array" ref="D36">INDEX('2 过程管理表单'!$58:$58,24+(COLUMN(B1)-1)*3)</f>
        <v>104665.943396226</v>
      </c>
      <c r="E36" cm="1">
        <f t="array" ref="E36">INDEX('2 过程管理表单'!$58:$58,24+(COLUMN(C1)-1)*3)</f>
        <v>104665.943396226</v>
      </c>
      <c r="F36" cm="1">
        <f t="array" ref="F36">INDEX('2 过程管理表单'!$58:$58,24+(COLUMN(D1)-1)*3)</f>
        <v>104665.943396226</v>
      </c>
      <c r="G36" cm="1">
        <f t="array" ref="G36">INDEX('2 过程管理表单'!$58:$58,24+(COLUMN(E1)-1)*3)</f>
        <v>104665.943396226</v>
      </c>
      <c r="H36" cm="1">
        <f t="array" ref="H36">INDEX('2 过程管理表单'!$58:$58,24+(COLUMN(F1)-1)*3)</f>
        <v>104665.943396226</v>
      </c>
      <c r="I36" cm="1">
        <f t="array" ref="I36">INDEX('2 过程管理表单'!$58:$58,24+(COLUMN(G1)-1)*3)</f>
        <v>104665.943396226</v>
      </c>
      <c r="J36" cm="1">
        <f t="array" ref="J36">INDEX('2 过程管理表单'!$58:$58,24+(COLUMN(H1)-1)*3)</f>
        <v>104665.943396226</v>
      </c>
      <c r="K36" cm="1">
        <f t="array" ref="K36">INDEX('2 过程管理表单'!$58:$58,24+(COLUMN(I1)-1)*3)</f>
        <v>104665.943396226</v>
      </c>
      <c r="L36" cm="1">
        <f t="array" ref="L36">INDEX('2 过程管理表单'!$58:$58,24+(COLUMN(J1)-1)*3)</f>
        <v>104665.943396226</v>
      </c>
      <c r="M36" cm="1">
        <f t="array" ref="M36">INDEX('2 过程管理表单'!$58:$58,24+(COLUMN(K1)-1)*3)</f>
        <v>104665.943396226</v>
      </c>
      <c r="N36" cm="1">
        <f t="array" ref="N36">INDEX('2 过程管理表单'!$58:$58,24+(COLUMN(L1)-1)*3)</f>
        <v>104665.943396226</v>
      </c>
    </row>
    <row r="37" spans="1:14">
      <c r="A37" t="s">
        <v>8988</v>
      </c>
      <c r="B37" t="s">
        <v>8915</v>
      </c>
      <c r="C37">
        <f>C36</f>
        <v>104665.943396226</v>
      </c>
      <c r="D37">
        <f t="shared" ref="D37:N37" si="17">C37+D36</f>
        <v>209331.886792453</v>
      </c>
      <c r="E37">
        <f t="shared" si="17"/>
        <v>313997.830188679</v>
      </c>
      <c r="F37">
        <f t="shared" si="17"/>
        <v>418663.773584906</v>
      </c>
      <c r="G37">
        <f t="shared" si="17"/>
        <v>523329.716981132</v>
      </c>
      <c r="H37">
        <f t="shared" si="17"/>
        <v>627995.660377358</v>
      </c>
      <c r="I37">
        <f t="shared" si="17"/>
        <v>732661.603773585</v>
      </c>
      <c r="J37">
        <f t="shared" si="17"/>
        <v>837327.547169811</v>
      </c>
      <c r="K37">
        <f t="shared" si="17"/>
        <v>941993.490566038</v>
      </c>
      <c r="L37">
        <f t="shared" si="17"/>
        <v>1046659.43396226</v>
      </c>
      <c r="M37">
        <f t="shared" si="17"/>
        <v>1151325.37735849</v>
      </c>
      <c r="N37">
        <f t="shared" si="17"/>
        <v>1255991.32075472</v>
      </c>
    </row>
    <row r="38" spans="1:14">
      <c r="A38" t="s">
        <v>8989</v>
      </c>
      <c r="B38" t="s">
        <v>8912</v>
      </c>
      <c r="C38" cm="1">
        <f t="array" ref="C38">INDEX('2 过程管理表单'!$68:$68,26+(COLUMN(A1)-1)*3)</f>
        <v>0</v>
      </c>
      <c r="D38" cm="1">
        <f t="array" ref="D38">INDEX('2 过程管理表单'!$68:$68,26+(COLUMN(B1)-1)*3)</f>
        <v>0</v>
      </c>
      <c r="E38" cm="1">
        <f t="array" ref="E38">INDEX('2 过程管理表单'!$68:$68,26+(COLUMN(C1)-1)*3)</f>
        <v>0</v>
      </c>
      <c r="F38" cm="1">
        <f t="array" ref="F38">INDEX('2 过程管理表单'!$68:$68,26+(COLUMN(D1)-1)*3)</f>
        <v>0</v>
      </c>
      <c r="G38" cm="1">
        <f t="array" ref="G38">INDEX('2 过程管理表单'!$68:$68,26+(COLUMN(E1)-1)*3)</f>
        <v>0</v>
      </c>
      <c r="H38" cm="1">
        <f t="array" ref="H38">INDEX('2 过程管理表单'!$68:$68,26+(COLUMN(F1)-1)*3)</f>
        <v>0</v>
      </c>
      <c r="I38" cm="1">
        <f t="array" ref="I38">INDEX('2 过程管理表单'!$68:$68,26+(COLUMN(G1)-1)*3)</f>
        <v>0</v>
      </c>
      <c r="J38" cm="1">
        <f t="array" ref="J38">INDEX('2 过程管理表单'!$68:$68,26+(COLUMN(H1)-1)*3)</f>
        <v>0</v>
      </c>
      <c r="K38" cm="1">
        <f t="array" ref="K38">INDEX('2 过程管理表单'!$68:$68,26+(COLUMN(I1)-1)*3)</f>
        <v>0</v>
      </c>
      <c r="L38" cm="1">
        <f t="array" ref="L38">INDEX('2 过程管理表单'!$68:$68,26+(COLUMN(J1)-1)*3)</f>
        <v>0</v>
      </c>
      <c r="M38" cm="1">
        <f t="array" ref="M38">INDEX('2 过程管理表单'!$68:$68,26+(COLUMN(K1)-1)*3)</f>
        <v>0</v>
      </c>
      <c r="N38" cm="1">
        <f t="array" ref="N38">INDEX('2 过程管理表单'!$68:$68,26+(COLUMN(L1)-1)*3)</f>
        <v>0</v>
      </c>
    </row>
    <row r="39" spans="1:14">
      <c r="A39" t="s">
        <v>8989</v>
      </c>
      <c r="B39" t="s">
        <v>8913</v>
      </c>
      <c r="C39">
        <f>C38</f>
        <v>0</v>
      </c>
      <c r="D39">
        <f t="shared" ref="D39:N39" si="18">C39+D38</f>
        <v>0</v>
      </c>
      <c r="E39">
        <f t="shared" si="18"/>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8989</v>
      </c>
      <c r="B40" t="s">
        <v>8914</v>
      </c>
      <c r="C40" cm="1">
        <f t="array" ref="C40">INDEX('2 过程管理表单'!$68:$68,24+(COLUMN(A1)-1)*3)</f>
        <v>0</v>
      </c>
      <c r="D40" cm="1">
        <f t="array" ref="D40">INDEX('2 过程管理表单'!$68:$68,24+(COLUMN(B1)-1)*3)</f>
        <v>0</v>
      </c>
      <c r="E40" cm="1">
        <f t="array" ref="E40">INDEX('2 过程管理表单'!$68:$68,24+(COLUMN(C1)-1)*3)</f>
        <v>0</v>
      </c>
      <c r="F40" cm="1">
        <f t="array" ref="F40">INDEX('2 过程管理表单'!$68:$68,24+(COLUMN(D1)-1)*3)</f>
        <v>0</v>
      </c>
      <c r="G40" cm="1">
        <f t="array" ref="G40">INDEX('2 过程管理表单'!$68:$68,24+(COLUMN(E1)-1)*3)</f>
        <v>0</v>
      </c>
      <c r="H40" cm="1">
        <f t="array" ref="H40">INDEX('2 过程管理表单'!$68:$68,24+(COLUMN(F1)-1)*3)</f>
        <v>0</v>
      </c>
      <c r="I40" cm="1">
        <f t="array" ref="I40">INDEX('2 过程管理表单'!$68:$68,24+(COLUMN(G1)-1)*3)</f>
        <v>0</v>
      </c>
      <c r="J40" cm="1">
        <f t="array" ref="J40">INDEX('2 过程管理表单'!$68:$68,24+(COLUMN(H1)-1)*3)</f>
        <v>0</v>
      </c>
      <c r="K40" cm="1">
        <f t="array" ref="K40">INDEX('2 过程管理表单'!$68:$68,24+(COLUMN(I1)-1)*3)</f>
        <v>0</v>
      </c>
      <c r="L40" cm="1">
        <f t="array" ref="L40">INDEX('2 过程管理表单'!$68:$68,24+(COLUMN(J1)-1)*3)</f>
        <v>0</v>
      </c>
      <c r="M40" cm="1">
        <f t="array" ref="M40">INDEX('2 过程管理表单'!$68:$68,24+(COLUMN(K1)-1)*3)</f>
        <v>0</v>
      </c>
      <c r="N40" cm="1">
        <f t="array" ref="N40">INDEX('2 过程管理表单'!$68:$68,24+(COLUMN(L1)-1)*3)</f>
        <v>0</v>
      </c>
    </row>
    <row r="41" spans="1:14">
      <c r="A41" t="s">
        <v>8989</v>
      </c>
      <c r="B41" t="s">
        <v>8915</v>
      </c>
      <c r="C41">
        <f>C40</f>
        <v>0</v>
      </c>
      <c r="D41">
        <f t="shared" ref="D41:N41" si="19">C41+D40</f>
        <v>0</v>
      </c>
      <c r="E41">
        <f t="shared" si="19"/>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8990</v>
      </c>
      <c r="B42" t="s">
        <v>8912</v>
      </c>
      <c r="C42" cm="1">
        <f t="array" ref="C42">INDEX('2 过程管理表单'!$75:$75,26+(COLUMN(A1)-1)*3)</f>
        <v>0</v>
      </c>
      <c r="D42" cm="1">
        <f t="array" ref="D42">INDEX('2 过程管理表单'!$75:$75,26+(COLUMN(B1)-1)*3)</f>
        <v>0</v>
      </c>
      <c r="E42" cm="1">
        <f t="array" ref="E42">INDEX('2 过程管理表单'!$75:$75,26+(COLUMN(C1)-1)*3)</f>
        <v>0</v>
      </c>
      <c r="F42" cm="1">
        <f t="array" ref="F42">INDEX('2 过程管理表单'!$75:$75,26+(COLUMN(D1)-1)*3)</f>
        <v>0</v>
      </c>
      <c r="G42" cm="1">
        <f t="array" ref="G42">INDEX('2 过程管理表单'!$75:$75,26+(COLUMN(E1)-1)*3)</f>
        <v>0</v>
      </c>
      <c r="H42" cm="1">
        <f t="array" ref="H42">INDEX('2 过程管理表单'!$75:$75,26+(COLUMN(F1)-1)*3)</f>
        <v>0</v>
      </c>
      <c r="I42" cm="1">
        <f t="array" ref="I42">INDEX('2 过程管理表单'!$75:$75,26+(COLUMN(G1)-1)*3)</f>
        <v>0</v>
      </c>
      <c r="J42" cm="1">
        <f t="array" ref="J42">INDEX('2 过程管理表单'!$75:$75,26+(COLUMN(H1)-1)*3)</f>
        <v>0</v>
      </c>
      <c r="K42" cm="1">
        <f t="array" ref="K42">INDEX('2 过程管理表单'!$75:$75,26+(COLUMN(I1)-1)*3)</f>
        <v>0</v>
      </c>
      <c r="L42" cm="1">
        <f t="array" ref="L42">INDEX('2 过程管理表单'!$75:$75,26+(COLUMN(J1)-1)*3)</f>
        <v>0</v>
      </c>
      <c r="M42" cm="1">
        <f t="array" ref="M42">INDEX('2 过程管理表单'!$75:$75,26+(COLUMN(K1)-1)*3)</f>
        <v>0</v>
      </c>
      <c r="N42" cm="1">
        <f t="array" ref="N42">INDEX('2 过程管理表单'!$75:$75,26+(COLUMN(L1)-1)*3)</f>
        <v>0</v>
      </c>
    </row>
    <row r="43" spans="1:14">
      <c r="A43" t="s">
        <v>8990</v>
      </c>
      <c r="B43" t="s">
        <v>8913</v>
      </c>
      <c r="C43">
        <f>C42</f>
        <v>0</v>
      </c>
      <c r="D43">
        <f t="shared" ref="D43:N43" si="20">C43+D42</f>
        <v>0</v>
      </c>
      <c r="E43">
        <f t="shared" si="20"/>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8990</v>
      </c>
      <c r="B44" t="s">
        <v>8914</v>
      </c>
      <c r="C44" cm="1">
        <f t="array" ref="C44">INDEX('2 过程管理表单'!$75:$75,24+(COLUMN(A1)-1)*3)</f>
        <v>94713.3</v>
      </c>
      <c r="D44" cm="1">
        <f t="array" ref="D44">INDEX('2 过程管理表单'!$75:$75,24+(COLUMN(B1)-1)*3)</f>
        <v>100528.754545455</v>
      </c>
      <c r="E44" cm="1">
        <f t="array" ref="E44">INDEX('2 过程管理表单'!$75:$75,24+(COLUMN(C1)-1)*3)</f>
        <v>100528.754545455</v>
      </c>
      <c r="F44" cm="1">
        <f t="array" ref="F44">INDEX('2 过程管理表单'!$75:$75,24+(COLUMN(D1)-1)*3)</f>
        <v>100528.754545455</v>
      </c>
      <c r="G44" cm="1">
        <f t="array" ref="G44">INDEX('2 过程管理表单'!$75:$75,24+(COLUMN(E1)-1)*3)</f>
        <v>100528.754545455</v>
      </c>
      <c r="H44" cm="1">
        <f t="array" ref="H44">INDEX('2 过程管理表单'!$75:$75,24+(COLUMN(F1)-1)*3)</f>
        <v>100528.754545455</v>
      </c>
      <c r="I44" cm="1">
        <f t="array" ref="I44">INDEX('2 过程管理表单'!$75:$75,24+(COLUMN(G1)-1)*3)</f>
        <v>100528.754545455</v>
      </c>
      <c r="J44" cm="1">
        <f t="array" ref="J44">INDEX('2 过程管理表单'!$75:$75,24+(COLUMN(H1)-1)*3)</f>
        <v>100528.754545455</v>
      </c>
      <c r="K44" cm="1">
        <f t="array" ref="K44">INDEX('2 过程管理表单'!$75:$75,24+(COLUMN(I1)-1)*3)</f>
        <v>100528.754545455</v>
      </c>
      <c r="L44" cm="1">
        <f t="array" ref="L44">INDEX('2 过程管理表单'!$75:$75,24+(COLUMN(J1)-1)*3)</f>
        <v>100528.754545455</v>
      </c>
      <c r="M44" cm="1">
        <f t="array" ref="M44">INDEX('2 过程管理表单'!$75:$75,24+(COLUMN(K1)-1)*3)</f>
        <v>100528.754545455</v>
      </c>
      <c r="N44" cm="1">
        <f t="array" ref="N44">INDEX('2 过程管理表单'!$75:$75,24+(COLUMN(L1)-1)*3)</f>
        <v>100528.754545455</v>
      </c>
    </row>
    <row r="45" spans="1:14">
      <c r="A45" t="s">
        <v>8990</v>
      </c>
      <c r="B45" t="s">
        <v>8915</v>
      </c>
      <c r="C45">
        <f>C44</f>
        <v>94713.3</v>
      </c>
      <c r="D45">
        <f t="shared" ref="D45:N45" si="21">C45+D44</f>
        <v>195242.054545455</v>
      </c>
      <c r="E45">
        <f t="shared" si="21"/>
        <v>295770.809090909</v>
      </c>
      <c r="F45">
        <f t="shared" si="21"/>
        <v>396299.563636364</v>
      </c>
      <c r="G45">
        <f t="shared" si="21"/>
        <v>496828.318181818</v>
      </c>
      <c r="H45">
        <f t="shared" si="21"/>
        <v>597357.072727273</v>
      </c>
      <c r="I45">
        <f t="shared" si="21"/>
        <v>697885.827272727</v>
      </c>
      <c r="J45">
        <f t="shared" si="21"/>
        <v>798414.581818182</v>
      </c>
      <c r="K45">
        <f t="shared" si="21"/>
        <v>898943.336363636</v>
      </c>
      <c r="L45">
        <f t="shared" si="21"/>
        <v>999472.090909091</v>
      </c>
      <c r="M45">
        <f t="shared" si="21"/>
        <v>1100000.84545455</v>
      </c>
      <c r="N45">
        <f t="shared" si="21"/>
        <v>1200529.6</v>
      </c>
    </row>
    <row r="46" spans="1:14">
      <c r="A46" t="s">
        <v>8991</v>
      </c>
      <c r="B46" t="s">
        <v>8912</v>
      </c>
      <c r="C46" cm="1">
        <f t="array" ref="C46">INDEX('2 过程管理表单'!$81:$81,26+(COLUMN(A1)-1)*3)</f>
        <v>0</v>
      </c>
      <c r="D46" cm="1">
        <f t="array" ref="D46">INDEX('2 过程管理表单'!$81:$81,26+(COLUMN(B1)-1)*3)</f>
        <v>0</v>
      </c>
      <c r="E46" cm="1">
        <f t="array" ref="E46">INDEX('2 过程管理表单'!$81:$81,26+(COLUMN(C1)-1)*3)</f>
        <v>0</v>
      </c>
      <c r="F46" cm="1">
        <f t="array" ref="F46">INDEX('2 过程管理表单'!$81:$81,26+(COLUMN(D1)-1)*3)</f>
        <v>0</v>
      </c>
      <c r="G46" cm="1">
        <f t="array" ref="G46">INDEX('2 过程管理表单'!$81:$81,26+(COLUMN(E1)-1)*3)</f>
        <v>0</v>
      </c>
      <c r="H46" cm="1">
        <f t="array" ref="H46">INDEX('2 过程管理表单'!$81:$81,26+(COLUMN(F1)-1)*3)</f>
        <v>0</v>
      </c>
      <c r="I46" cm="1">
        <f t="array" ref="I46">INDEX('2 过程管理表单'!$81:$81,26+(COLUMN(G1)-1)*3)</f>
        <v>0</v>
      </c>
      <c r="J46" cm="1">
        <f t="array" ref="J46">INDEX('2 过程管理表单'!$81:$81,26+(COLUMN(H1)-1)*3)</f>
        <v>0</v>
      </c>
      <c r="K46" cm="1">
        <f t="array" ref="K46">INDEX('2 过程管理表单'!$81:$81,26+(COLUMN(I1)-1)*3)</f>
        <v>0</v>
      </c>
      <c r="L46" cm="1">
        <f t="array" ref="L46">INDEX('2 过程管理表单'!$81:$81,26+(COLUMN(J1)-1)*3)</f>
        <v>0</v>
      </c>
      <c r="M46" cm="1">
        <f t="array" ref="M46">INDEX('2 过程管理表单'!$81:$81,26+(COLUMN(K1)-1)*3)</f>
        <v>0</v>
      </c>
      <c r="N46" cm="1">
        <f t="array" ref="N46">INDEX('2 过程管理表单'!$81:$81,26+(COLUMN(L1)-1)*3)</f>
        <v>0</v>
      </c>
    </row>
    <row r="47" spans="1:14">
      <c r="A47" t="s">
        <v>8991</v>
      </c>
      <c r="B47" t="s">
        <v>8913</v>
      </c>
      <c r="C47">
        <f>C46</f>
        <v>0</v>
      </c>
      <c r="D47">
        <f t="shared" ref="D47:N47" si="22">C47+D46</f>
        <v>0</v>
      </c>
      <c r="E47">
        <f t="shared" si="22"/>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8991</v>
      </c>
      <c r="B48" t="s">
        <v>8914</v>
      </c>
      <c r="C48" cm="1">
        <f t="array" ref="C48">INDEX('2 过程管理表单'!$81:$81,24+(COLUMN(A1)-1)*3)</f>
        <v>0</v>
      </c>
      <c r="D48" cm="1">
        <f t="array" ref="D48">INDEX('2 过程管理表单'!$81:$81,24+(COLUMN(B1)-1)*3)</f>
        <v>0</v>
      </c>
      <c r="E48" cm="1">
        <f t="array" ref="E48">INDEX('2 过程管理表单'!$81:$81,24+(COLUMN(C1)-1)*3)</f>
        <v>0</v>
      </c>
      <c r="F48" cm="1">
        <f t="array" ref="F48">INDEX('2 过程管理表单'!$81:$81,24+(COLUMN(D1)-1)*3)</f>
        <v>0</v>
      </c>
      <c r="G48" cm="1">
        <f t="array" ref="G48">INDEX('2 过程管理表单'!$81:$81,24+(COLUMN(E1)-1)*3)</f>
        <v>0</v>
      </c>
      <c r="H48" cm="1">
        <f t="array" ref="H48">INDEX('2 过程管理表单'!$81:$81,24+(COLUMN(F1)-1)*3)</f>
        <v>0</v>
      </c>
      <c r="I48" cm="1">
        <f t="array" ref="I48">INDEX('2 过程管理表单'!$81:$81,24+(COLUMN(G1)-1)*3)</f>
        <v>0</v>
      </c>
      <c r="J48" cm="1">
        <f t="array" ref="J48">INDEX('2 过程管理表单'!$81:$81,24+(COLUMN(H1)-1)*3)</f>
        <v>0</v>
      </c>
      <c r="K48" cm="1">
        <f t="array" ref="K48">INDEX('2 过程管理表单'!$81:$81,24+(COLUMN(I1)-1)*3)</f>
        <v>0</v>
      </c>
      <c r="L48" cm="1">
        <f t="array" ref="L48">INDEX('2 过程管理表单'!$81:$81,24+(COLUMN(J1)-1)*3)</f>
        <v>0</v>
      </c>
      <c r="M48" cm="1">
        <f t="array" ref="M48">INDEX('2 过程管理表单'!$81:$81,24+(COLUMN(K1)-1)*3)</f>
        <v>0</v>
      </c>
      <c r="N48" cm="1">
        <f t="array" ref="N48">INDEX('2 过程管理表单'!$81:$81,24+(COLUMN(L1)-1)*3)</f>
        <v>0</v>
      </c>
    </row>
    <row r="49" spans="1:14">
      <c r="A49" t="s">
        <v>8991</v>
      </c>
      <c r="B49" t="s">
        <v>8915</v>
      </c>
      <c r="C49">
        <f>C48</f>
        <v>0</v>
      </c>
      <c r="D49">
        <f t="shared" ref="D49:N49" si="23">C49+D48</f>
        <v>0</v>
      </c>
      <c r="E49">
        <f t="shared" si="23"/>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8992</v>
      </c>
      <c r="B50" t="s">
        <v>8912</v>
      </c>
      <c r="C50" cm="1">
        <f t="array" ref="C50">INDEX('2 过程管理表单'!$87:$87,26+(COLUMN(A1)-1)*3)</f>
        <v>0</v>
      </c>
      <c r="D50" cm="1">
        <f t="array" ref="D50">INDEX('2 过程管理表单'!$87:$87,26+(COLUMN(B1)-1)*3)</f>
        <v>0</v>
      </c>
      <c r="E50" cm="1">
        <f t="array" ref="E50">INDEX('2 过程管理表单'!$87:$87,26+(COLUMN(C1)-1)*3)</f>
        <v>0</v>
      </c>
      <c r="F50" cm="1">
        <f t="array" ref="F50">INDEX('2 过程管理表单'!$87:$87,26+(COLUMN(D1)-1)*3)</f>
        <v>0</v>
      </c>
      <c r="G50" cm="1">
        <f t="array" ref="G50">INDEX('2 过程管理表单'!$87:$87,26+(COLUMN(E1)-1)*3)</f>
        <v>0</v>
      </c>
      <c r="H50" cm="1">
        <f t="array" ref="H50">INDEX('2 过程管理表单'!$87:$87,26+(COLUMN(F1)-1)*3)</f>
        <v>0</v>
      </c>
      <c r="I50" cm="1">
        <f t="array" ref="I50">INDEX('2 过程管理表单'!$87:$87,26+(COLUMN(G1)-1)*3)</f>
        <v>0</v>
      </c>
      <c r="J50" cm="1">
        <f t="array" ref="J50">INDEX('2 过程管理表单'!$87:$87,26+(COLUMN(H1)-1)*3)</f>
        <v>0</v>
      </c>
      <c r="K50" cm="1">
        <f t="array" ref="K50">INDEX('2 过程管理表单'!$87:$87,26+(COLUMN(I1)-1)*3)</f>
        <v>0</v>
      </c>
      <c r="L50" cm="1">
        <f t="array" ref="L50">INDEX('2 过程管理表单'!$87:$87,26+(COLUMN(J1)-1)*3)</f>
        <v>0</v>
      </c>
      <c r="M50" cm="1">
        <f t="array" ref="M50">INDEX('2 过程管理表单'!$87:$87,26+(COLUMN(K1)-1)*3)</f>
        <v>0</v>
      </c>
      <c r="N50" cm="1">
        <f t="array" ref="N50">INDEX('2 过程管理表单'!$87:$87,26+(COLUMN(L1)-1)*3)</f>
        <v>0</v>
      </c>
    </row>
    <row r="51" spans="1:14">
      <c r="A51" t="s">
        <v>8992</v>
      </c>
      <c r="B51" t="s">
        <v>8913</v>
      </c>
      <c r="C51">
        <f>C50</f>
        <v>0</v>
      </c>
      <c r="D51">
        <f t="shared" ref="D51:N51" si="24">C51+D50</f>
        <v>0</v>
      </c>
      <c r="E51">
        <f t="shared" si="24"/>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8992</v>
      </c>
      <c r="B52" t="s">
        <v>8914</v>
      </c>
      <c r="C52" cm="1">
        <f t="array" ref="C52">INDEX('2 过程管理表单'!$87:$87,24+(COLUMN(A1)-1)*3)</f>
        <v>0</v>
      </c>
      <c r="D52" cm="1">
        <f t="array" ref="D52">INDEX('2 过程管理表单'!$87:$87,24+(COLUMN(B1)-1)*3)</f>
        <v>0</v>
      </c>
      <c r="E52" cm="1">
        <f t="array" ref="E52">INDEX('2 过程管理表单'!$87:$87,24+(COLUMN(C1)-1)*3)</f>
        <v>0</v>
      </c>
      <c r="F52" cm="1">
        <f t="array" ref="F52">INDEX('2 过程管理表单'!$87:$87,24+(COLUMN(D1)-1)*3)</f>
        <v>0</v>
      </c>
      <c r="G52" cm="1">
        <f t="array" ref="G52">INDEX('2 过程管理表单'!$87:$87,24+(COLUMN(E1)-1)*3)</f>
        <v>0</v>
      </c>
      <c r="H52" cm="1">
        <f t="array" ref="H52">INDEX('2 过程管理表单'!$87:$87,24+(COLUMN(F1)-1)*3)</f>
        <v>0</v>
      </c>
      <c r="I52" cm="1">
        <f t="array" ref="I52">INDEX('2 过程管理表单'!$87:$87,24+(COLUMN(G1)-1)*3)</f>
        <v>0</v>
      </c>
      <c r="J52" cm="1">
        <f t="array" ref="J52">INDEX('2 过程管理表单'!$87:$87,24+(COLUMN(H1)-1)*3)</f>
        <v>0</v>
      </c>
      <c r="K52" cm="1">
        <f t="array" ref="K52">INDEX('2 过程管理表单'!$87:$87,24+(COLUMN(I1)-1)*3)</f>
        <v>0</v>
      </c>
      <c r="L52" cm="1">
        <f t="array" ref="L52">INDEX('2 过程管理表单'!$87:$87,24+(COLUMN(J1)-1)*3)</f>
        <v>0</v>
      </c>
      <c r="M52" cm="1">
        <f t="array" ref="M52">INDEX('2 过程管理表单'!$87:$87,24+(COLUMN(K1)-1)*3)</f>
        <v>0</v>
      </c>
      <c r="N52" cm="1">
        <f t="array" ref="N52">INDEX('2 过程管理表单'!$87:$87,24+(COLUMN(L1)-1)*3)</f>
        <v>0</v>
      </c>
    </row>
    <row r="53" spans="1:14">
      <c r="A53" t="s">
        <v>8992</v>
      </c>
      <c r="B53" t="s">
        <v>8915</v>
      </c>
      <c r="C53">
        <f>C52</f>
        <v>0</v>
      </c>
      <c r="D53">
        <f t="shared" ref="D53:N53" si="25">C53+D52</f>
        <v>0</v>
      </c>
      <c r="E53">
        <f t="shared" si="25"/>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8993</v>
      </c>
      <c r="B54" t="s">
        <v>8912</v>
      </c>
      <c r="C54" cm="1">
        <f t="array" ref="C54">INDEX('2 过程管理表单'!$93:$93,26+(COLUMN(A1)-1)*3)</f>
        <v>0</v>
      </c>
      <c r="D54" cm="1">
        <f t="array" ref="D54">INDEX('2 过程管理表单'!$93:$93,26+(COLUMN(B1)-1)*3)</f>
        <v>0</v>
      </c>
      <c r="E54" cm="1">
        <f t="array" ref="E54">INDEX('2 过程管理表单'!$93:$93,26+(COLUMN(C1)-1)*3)</f>
        <v>0</v>
      </c>
      <c r="F54" cm="1">
        <f t="array" ref="F54">INDEX('2 过程管理表单'!$93:$93,26+(COLUMN(D1)-1)*3)</f>
        <v>0</v>
      </c>
      <c r="G54" cm="1">
        <f t="array" ref="G54">INDEX('2 过程管理表单'!$93:$93,26+(COLUMN(E1)-1)*3)</f>
        <v>0</v>
      </c>
      <c r="H54" cm="1">
        <f t="array" ref="H54">INDEX('2 过程管理表单'!$93:$93,26+(COLUMN(F1)-1)*3)</f>
        <v>0</v>
      </c>
      <c r="I54" cm="1">
        <f t="array" ref="I54">INDEX('2 过程管理表单'!$93:$93,26+(COLUMN(G1)-1)*3)</f>
        <v>0</v>
      </c>
      <c r="J54" cm="1">
        <f t="array" ref="J54">INDEX('2 过程管理表单'!$93:$93,26+(COLUMN(H1)-1)*3)</f>
        <v>0</v>
      </c>
      <c r="K54" cm="1">
        <f t="array" ref="K54">INDEX('2 过程管理表单'!$93:$93,26+(COLUMN(I1)-1)*3)</f>
        <v>0</v>
      </c>
      <c r="L54" cm="1">
        <f t="array" ref="L54">INDEX('2 过程管理表单'!$93:$93,26+(COLUMN(J1)-1)*3)</f>
        <v>0</v>
      </c>
      <c r="M54" cm="1">
        <f t="array" ref="M54">INDEX('2 过程管理表单'!$93:$93,26+(COLUMN(K1)-1)*3)</f>
        <v>0</v>
      </c>
      <c r="N54" cm="1">
        <f t="array" ref="N54">INDEX('2 过程管理表单'!$93:$93,26+(COLUMN(L1)-1)*3)</f>
        <v>0</v>
      </c>
    </row>
    <row r="55" spans="1:14">
      <c r="A55" t="s">
        <v>8993</v>
      </c>
      <c r="B55" t="s">
        <v>8913</v>
      </c>
      <c r="C55">
        <f>C54</f>
        <v>0</v>
      </c>
      <c r="D55">
        <f t="shared" ref="D55:N55" si="26">C55+D54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8993</v>
      </c>
      <c r="B56" t="s">
        <v>8914</v>
      </c>
      <c r="C56" cm="1">
        <f t="array" ref="C56">INDEX('2 过程管理表单'!$93:$93,24+(COLUMN(A1)-1)*3)</f>
        <v>0</v>
      </c>
      <c r="D56" cm="1">
        <f t="array" ref="D56">INDEX('2 过程管理表单'!$93:$93,24+(COLUMN(B1)-1)*3)</f>
        <v>0</v>
      </c>
      <c r="E56" cm="1">
        <f t="array" ref="E56">INDEX('2 过程管理表单'!$93:$93,24+(COLUMN(C1)-1)*3)</f>
        <v>0</v>
      </c>
      <c r="F56" cm="1">
        <f t="array" ref="F56">INDEX('2 过程管理表单'!$93:$93,24+(COLUMN(D1)-1)*3)</f>
        <v>0</v>
      </c>
      <c r="G56" cm="1">
        <f t="array" ref="G56">INDEX('2 过程管理表单'!$93:$93,24+(COLUMN(E1)-1)*3)</f>
        <v>0</v>
      </c>
      <c r="H56" cm="1">
        <f t="array" ref="H56">INDEX('2 过程管理表单'!$93:$93,24+(COLUMN(F1)-1)*3)</f>
        <v>0</v>
      </c>
      <c r="I56" cm="1">
        <f t="array" ref="I56">INDEX('2 过程管理表单'!$93:$93,24+(COLUMN(G1)-1)*3)</f>
        <v>0</v>
      </c>
      <c r="J56" cm="1">
        <f t="array" ref="J56">INDEX('2 过程管理表单'!$93:$93,24+(COLUMN(H1)-1)*3)</f>
        <v>0</v>
      </c>
      <c r="K56" cm="1">
        <f t="array" ref="K56">INDEX('2 过程管理表单'!$93:$93,24+(COLUMN(I1)-1)*3)</f>
        <v>0</v>
      </c>
      <c r="L56" cm="1">
        <f t="array" ref="L56">INDEX('2 过程管理表单'!$93:$93,24+(COLUMN(J1)-1)*3)</f>
        <v>0</v>
      </c>
      <c r="M56" cm="1">
        <f t="array" ref="M56">INDEX('2 过程管理表单'!$93:$93,24+(COLUMN(K1)-1)*3)</f>
        <v>0</v>
      </c>
      <c r="N56" cm="1">
        <f t="array" ref="N56">INDEX('2 过程管理表单'!$93:$93,24+(COLUMN(L1)-1)*3)</f>
        <v>0</v>
      </c>
    </row>
    <row r="57" spans="1:14">
      <c r="A57" t="s">
        <v>8993</v>
      </c>
      <c r="B57" t="s">
        <v>8915</v>
      </c>
      <c r="C57">
        <f>C56</f>
        <v>0</v>
      </c>
      <c r="D57">
        <f t="shared" ref="D57:N57" si="27">C57+D56</f>
        <v>0</v>
      </c>
      <c r="E57">
        <f t="shared" si="27"/>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8994</v>
      </c>
      <c r="B58" t="s">
        <v>8912</v>
      </c>
      <c r="C58" cm="1">
        <f t="array" ref="C58">INDEX('2 过程管理表单'!$100:$100,26+(COLUMN(A1)-1)*3)</f>
        <v>0</v>
      </c>
      <c r="D58" cm="1">
        <f t="array" ref="D58">INDEX('2 过程管理表单'!$100:$100,26+(COLUMN(B1)-1)*3)</f>
        <v>0</v>
      </c>
      <c r="E58" cm="1">
        <f t="array" ref="E58">INDEX('2 过程管理表单'!$100:$100,26+(COLUMN(C1)-1)*3)</f>
        <v>0</v>
      </c>
      <c r="F58" cm="1">
        <f t="array" ref="F58">INDEX('2 过程管理表单'!$100:$100,26+(COLUMN(D1)-1)*3)</f>
        <v>0</v>
      </c>
      <c r="G58" cm="1">
        <f t="array" ref="G58">INDEX('2 过程管理表单'!$100:$100,26+(COLUMN(E1)-1)*3)</f>
        <v>0</v>
      </c>
      <c r="H58" cm="1">
        <f t="array" ref="H58">INDEX('2 过程管理表单'!$100:$100,26+(COLUMN(F1)-1)*3)</f>
        <v>0</v>
      </c>
      <c r="I58" cm="1">
        <f t="array" ref="I58">INDEX('2 过程管理表单'!$100:$100,26+(COLUMN(G1)-1)*3)</f>
        <v>0</v>
      </c>
      <c r="J58" cm="1">
        <f t="array" ref="J58">INDEX('2 过程管理表单'!$100:$100,26+(COLUMN(H1)-1)*3)</f>
        <v>0</v>
      </c>
      <c r="K58" cm="1">
        <f t="array" ref="K58">INDEX('2 过程管理表单'!$100:$100,26+(COLUMN(I1)-1)*3)</f>
        <v>0</v>
      </c>
      <c r="L58" cm="1">
        <f t="array" ref="L58">INDEX('2 过程管理表单'!$100:$100,26+(COLUMN(J1)-1)*3)</f>
        <v>0</v>
      </c>
      <c r="M58" cm="1">
        <f t="array" ref="M58">INDEX('2 过程管理表单'!$100:$100,26+(COLUMN(K1)-1)*3)</f>
        <v>0</v>
      </c>
      <c r="N58" cm="1">
        <f t="array" ref="N58">INDEX('2 过程管理表单'!$100:$100,26+(COLUMN(L1)-1)*3)</f>
        <v>0</v>
      </c>
    </row>
    <row r="59" spans="1:14">
      <c r="A59" t="s">
        <v>8994</v>
      </c>
      <c r="B59" t="s">
        <v>8913</v>
      </c>
      <c r="C59">
        <f>C58</f>
        <v>0</v>
      </c>
      <c r="D59">
        <f t="shared" ref="D59:N59" si="28">C59+D58</f>
        <v>0</v>
      </c>
      <c r="E59">
        <f t="shared" si="28"/>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8994</v>
      </c>
      <c r="B60" t="s">
        <v>8914</v>
      </c>
      <c r="C60" cm="1">
        <f t="array" ref="C60">INDEX('2 过程管理表单'!$100:$100,24+(COLUMN(A1)-1)*3)</f>
        <v>189457.56</v>
      </c>
      <c r="D60" cm="1">
        <f t="array" ref="D60">INDEX('2 过程管理表单'!$100:$100,24+(COLUMN(B1)-1)*3)</f>
        <v>135841.56</v>
      </c>
      <c r="E60" cm="1">
        <f t="array" ref="E60">INDEX('2 过程管理表单'!$100:$100,24+(COLUMN(C1)-1)*3)</f>
        <v>135841.56</v>
      </c>
      <c r="F60" cm="1">
        <f t="array" ref="F60">INDEX('2 过程管理表单'!$100:$100,24+(COLUMN(D1)-1)*3)</f>
        <v>135841.56</v>
      </c>
      <c r="G60" cm="1">
        <f t="array" ref="G60">INDEX('2 过程管理表单'!$100:$100,24+(COLUMN(E1)-1)*3)</f>
        <v>135841.56</v>
      </c>
      <c r="H60" cm="1">
        <f t="array" ref="H60">INDEX('2 过程管理表单'!$100:$100,24+(COLUMN(F1)-1)*3)</f>
        <v>135841.56</v>
      </c>
      <c r="I60" cm="1">
        <f t="array" ref="I60">INDEX('2 过程管理表单'!$100:$100,24+(COLUMN(G1)-1)*3)</f>
        <v>135841.56</v>
      </c>
      <c r="J60" cm="1">
        <f t="array" ref="J60">INDEX('2 过程管理表单'!$100:$100,24+(COLUMN(H1)-1)*3)</f>
        <v>135841.56</v>
      </c>
      <c r="K60" cm="1">
        <f t="array" ref="K60">INDEX('2 过程管理表单'!$100:$100,24+(COLUMN(I1)-1)*3)</f>
        <v>135841.56</v>
      </c>
      <c r="L60" cm="1">
        <f t="array" ref="L60">INDEX('2 过程管理表单'!$100:$100,24+(COLUMN(J1)-1)*3)</f>
        <v>135841.56</v>
      </c>
      <c r="M60" cm="1">
        <f t="array" ref="M60">INDEX('2 过程管理表单'!$100:$100,24+(COLUMN(K1)-1)*3)</f>
        <v>135841.56</v>
      </c>
      <c r="N60" cm="1">
        <f t="array" ref="N60">INDEX('2 过程管理表单'!$100:$100,24+(COLUMN(L1)-1)*3)</f>
        <v>135841.56</v>
      </c>
    </row>
    <row r="61" spans="1:14">
      <c r="A61" t="s">
        <v>8994</v>
      </c>
      <c r="B61" t="s">
        <v>8915</v>
      </c>
      <c r="C61">
        <f>C60</f>
        <v>189457.56</v>
      </c>
      <c r="D61">
        <f t="shared" ref="D61:N61" si="29">C61+D60</f>
        <v>325299.12</v>
      </c>
      <c r="E61">
        <f t="shared" si="29"/>
        <v>461140.68</v>
      </c>
      <c r="F61">
        <f t="shared" si="29"/>
        <v>596982.24</v>
      </c>
      <c r="G61">
        <f t="shared" si="29"/>
        <v>732823.8</v>
      </c>
      <c r="H61">
        <f t="shared" si="29"/>
        <v>868665.36</v>
      </c>
      <c r="I61">
        <f t="shared" si="29"/>
        <v>1004506.92</v>
      </c>
      <c r="J61">
        <f t="shared" si="29"/>
        <v>1140348.48</v>
      </c>
      <c r="K61">
        <f t="shared" si="29"/>
        <v>1276190.04</v>
      </c>
      <c r="L61">
        <f t="shared" si="29"/>
        <v>1412031.6</v>
      </c>
      <c r="M61">
        <f t="shared" si="29"/>
        <v>1547873.16</v>
      </c>
      <c r="N61">
        <f t="shared" si="29"/>
        <v>1683714.72</v>
      </c>
    </row>
    <row r="62" spans="1:14">
      <c r="A62" t="s">
        <v>8995</v>
      </c>
      <c r="B62" t="s">
        <v>8912</v>
      </c>
      <c r="C62" cm="1">
        <f t="array" ref="C62">INDEX('2 过程管理表单'!$106:$106,26+(COLUMN(A1)-1)*3)</f>
        <v>0</v>
      </c>
      <c r="D62" cm="1">
        <f t="array" ref="D62">INDEX('2 过程管理表单'!$106:$106,26+(COLUMN(B1)-1)*3)</f>
        <v>0</v>
      </c>
      <c r="E62" cm="1">
        <f t="array" ref="E62">INDEX('2 过程管理表单'!$106:$106,26+(COLUMN(C1)-1)*3)</f>
        <v>0</v>
      </c>
      <c r="F62" cm="1">
        <f t="array" ref="F62">INDEX('2 过程管理表单'!$106:$106,26+(COLUMN(D1)-1)*3)</f>
        <v>0</v>
      </c>
      <c r="G62" cm="1">
        <f t="array" ref="G62">INDEX('2 过程管理表单'!$106:$106,26+(COLUMN(E1)-1)*3)</f>
        <v>0</v>
      </c>
      <c r="H62" cm="1">
        <f t="array" ref="H62">INDEX('2 过程管理表单'!$106:$106,26+(COLUMN(F1)-1)*3)</f>
        <v>0</v>
      </c>
      <c r="I62" cm="1">
        <f t="array" ref="I62">INDEX('2 过程管理表单'!$106:$106,26+(COLUMN(G1)-1)*3)</f>
        <v>0</v>
      </c>
      <c r="J62" cm="1">
        <f t="array" ref="J62">INDEX('2 过程管理表单'!$106:$106,26+(COLUMN(H1)-1)*3)</f>
        <v>0</v>
      </c>
      <c r="K62" cm="1">
        <f t="array" ref="K62">INDEX('2 过程管理表单'!$106:$106,26+(COLUMN(I1)-1)*3)</f>
        <v>0</v>
      </c>
      <c r="L62" cm="1">
        <f t="array" ref="L62">INDEX('2 过程管理表单'!$106:$106,26+(COLUMN(J1)-1)*3)</f>
        <v>0</v>
      </c>
      <c r="M62" cm="1">
        <f t="array" ref="M62">INDEX('2 过程管理表单'!$106:$106,26+(COLUMN(K1)-1)*3)</f>
        <v>0</v>
      </c>
      <c r="N62" cm="1">
        <f t="array" ref="N62">INDEX('2 过程管理表单'!$106:$106,26+(COLUMN(L1)-1)*3)</f>
        <v>0</v>
      </c>
    </row>
    <row r="63" spans="1:14">
      <c r="A63" t="s">
        <v>8995</v>
      </c>
      <c r="B63" t="s">
        <v>8913</v>
      </c>
      <c r="C63">
        <f>C62</f>
        <v>0</v>
      </c>
      <c r="D63">
        <f t="shared" ref="D63:N63" si="30">C63+D62</f>
        <v>0</v>
      </c>
      <c r="E63">
        <f t="shared" si="30"/>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8995</v>
      </c>
      <c r="B64" t="s">
        <v>8914</v>
      </c>
      <c r="C64" cm="1">
        <f t="array" ref="C64">INDEX('2 过程管理表单'!$106:$106,24+(COLUMN(A1)-1)*3)</f>
        <v>0</v>
      </c>
      <c r="D64" cm="1">
        <f t="array" ref="D64">INDEX('2 过程管理表单'!$106:$106,24+(COLUMN(B1)-1)*3)</f>
        <v>0</v>
      </c>
      <c r="E64" cm="1">
        <f t="array" ref="E64">INDEX('2 过程管理表单'!$106:$106,24+(COLUMN(C1)-1)*3)</f>
        <v>0</v>
      </c>
      <c r="F64" cm="1">
        <f t="array" ref="F64">INDEX('2 过程管理表单'!$106:$106,24+(COLUMN(D1)-1)*3)</f>
        <v>0</v>
      </c>
      <c r="G64" cm="1">
        <f t="array" ref="G64">INDEX('2 过程管理表单'!$106:$106,24+(COLUMN(E1)-1)*3)</f>
        <v>0</v>
      </c>
      <c r="H64" cm="1">
        <f t="array" ref="H64">INDEX('2 过程管理表单'!$106:$106,24+(COLUMN(F1)-1)*3)</f>
        <v>0</v>
      </c>
      <c r="I64" cm="1">
        <f t="array" ref="I64">INDEX('2 过程管理表单'!$106:$106,24+(COLUMN(G1)-1)*3)</f>
        <v>0</v>
      </c>
      <c r="J64" cm="1">
        <f t="array" ref="J64">INDEX('2 过程管理表单'!$106:$106,24+(COLUMN(H1)-1)*3)</f>
        <v>0</v>
      </c>
      <c r="K64" cm="1">
        <f t="array" ref="K64">INDEX('2 过程管理表单'!$106:$106,24+(COLUMN(I1)-1)*3)</f>
        <v>0</v>
      </c>
      <c r="L64" cm="1">
        <f t="array" ref="L64">INDEX('2 过程管理表单'!$106:$106,24+(COLUMN(J1)-1)*3)</f>
        <v>0</v>
      </c>
      <c r="M64" cm="1">
        <f t="array" ref="M64">INDEX('2 过程管理表单'!$106:$106,24+(COLUMN(K1)-1)*3)</f>
        <v>0</v>
      </c>
      <c r="N64" cm="1">
        <f t="array" ref="N64">INDEX('2 过程管理表单'!$106:$106,24+(COLUMN(L1)-1)*3)</f>
        <v>0</v>
      </c>
    </row>
    <row r="65" spans="1:14">
      <c r="A65" t="s">
        <v>8995</v>
      </c>
      <c r="B65" t="s">
        <v>8915</v>
      </c>
      <c r="C65">
        <f>C64</f>
        <v>0</v>
      </c>
      <c r="D65">
        <f t="shared" ref="D65:N65" si="31">C65+D64</f>
        <v>0</v>
      </c>
      <c r="E65">
        <f t="shared" si="31"/>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8996</v>
      </c>
      <c r="B66" t="s">
        <v>8912</v>
      </c>
      <c r="C66" cm="1">
        <f t="array" ref="C66">INDEX('2 过程管理表单'!$112:$112,26+(COLUMN(A1)-1)*3)</f>
        <v>0</v>
      </c>
      <c r="D66" cm="1">
        <f t="array" ref="D66">INDEX('2 过程管理表单'!$112:$112,26+(COLUMN(B1)-1)*3)</f>
        <v>0</v>
      </c>
      <c r="E66" cm="1">
        <f t="array" ref="E66">INDEX('2 过程管理表单'!$112:$112,26+(COLUMN(C1)-1)*3)</f>
        <v>0</v>
      </c>
      <c r="F66" cm="1">
        <f t="array" ref="F66">INDEX('2 过程管理表单'!$112:$112,26+(COLUMN(D1)-1)*3)</f>
        <v>0</v>
      </c>
      <c r="G66" cm="1">
        <f t="array" ref="G66">INDEX('2 过程管理表单'!$112:$112,26+(COLUMN(E1)-1)*3)</f>
        <v>0</v>
      </c>
      <c r="H66" cm="1">
        <f t="array" ref="H66">INDEX('2 过程管理表单'!$112:$112,26+(COLUMN(F1)-1)*3)</f>
        <v>0</v>
      </c>
      <c r="I66" cm="1">
        <f t="array" ref="I66">INDEX('2 过程管理表单'!$112:$112,26+(COLUMN(G1)-1)*3)</f>
        <v>0</v>
      </c>
      <c r="J66" cm="1">
        <f t="array" ref="J66">INDEX('2 过程管理表单'!$112:$112,26+(COLUMN(H1)-1)*3)</f>
        <v>0</v>
      </c>
      <c r="K66" cm="1">
        <f t="array" ref="K66">INDEX('2 过程管理表单'!$112:$112,26+(COLUMN(I1)-1)*3)</f>
        <v>0</v>
      </c>
      <c r="L66" cm="1">
        <f t="array" ref="L66">INDEX('2 过程管理表单'!$112:$112,26+(COLUMN(J1)-1)*3)</f>
        <v>0</v>
      </c>
      <c r="M66" cm="1">
        <f t="array" ref="M66">INDEX('2 过程管理表单'!$112:$112,26+(COLUMN(K1)-1)*3)</f>
        <v>0</v>
      </c>
      <c r="N66" cm="1">
        <f t="array" ref="N66">INDEX('2 过程管理表单'!$112:$112,26+(COLUMN(L1)-1)*3)</f>
        <v>0</v>
      </c>
    </row>
    <row r="67" spans="1:14">
      <c r="A67" t="s">
        <v>8996</v>
      </c>
      <c r="B67" t="s">
        <v>8913</v>
      </c>
      <c r="C67">
        <f>C66</f>
        <v>0</v>
      </c>
      <c r="D67">
        <f t="shared" ref="D67:N67" si="32">C67+D66</f>
        <v>0</v>
      </c>
      <c r="E67">
        <f t="shared" si="32"/>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8996</v>
      </c>
      <c r="B68" t="s">
        <v>8914</v>
      </c>
      <c r="C68" cm="1">
        <f t="array" ref="C68">INDEX('2 过程管理表单'!$112:$112,24+(COLUMN(A1)-1)*3)</f>
        <v>0</v>
      </c>
      <c r="D68" cm="1">
        <f t="array" ref="D68">INDEX('2 过程管理表单'!$112:$112,24+(COLUMN(B1)-1)*3)</f>
        <v>0</v>
      </c>
      <c r="E68" cm="1">
        <f t="array" ref="E68">INDEX('2 过程管理表单'!$112:$112,24+(COLUMN(C1)-1)*3)</f>
        <v>0</v>
      </c>
      <c r="F68" cm="1">
        <f t="array" ref="F68">INDEX('2 过程管理表单'!$112:$112,24+(COLUMN(D1)-1)*3)</f>
        <v>0</v>
      </c>
      <c r="G68" cm="1">
        <f t="array" ref="G68">INDEX('2 过程管理表单'!$112:$112,24+(COLUMN(E1)-1)*3)</f>
        <v>0</v>
      </c>
      <c r="H68" cm="1">
        <f t="array" ref="H68">INDEX('2 过程管理表单'!$112:$112,24+(COLUMN(F1)-1)*3)</f>
        <v>0</v>
      </c>
      <c r="I68" cm="1">
        <f t="array" ref="I68">INDEX('2 过程管理表单'!$112:$112,24+(COLUMN(G1)-1)*3)</f>
        <v>0</v>
      </c>
      <c r="J68" cm="1">
        <f t="array" ref="J68">INDEX('2 过程管理表单'!$112:$112,24+(COLUMN(H1)-1)*3)</f>
        <v>0</v>
      </c>
      <c r="K68" cm="1">
        <f t="array" ref="K68">INDEX('2 过程管理表单'!$112:$112,24+(COLUMN(I1)-1)*3)</f>
        <v>0</v>
      </c>
      <c r="L68" cm="1">
        <f t="array" ref="L68">INDEX('2 过程管理表单'!$112:$112,24+(COLUMN(J1)-1)*3)</f>
        <v>0</v>
      </c>
      <c r="M68" cm="1">
        <f t="array" ref="M68">INDEX('2 过程管理表单'!$112:$112,24+(COLUMN(K1)-1)*3)</f>
        <v>0</v>
      </c>
      <c r="N68" cm="1">
        <f t="array" ref="N68">INDEX('2 过程管理表单'!$112:$112,24+(COLUMN(L1)-1)*3)</f>
        <v>0</v>
      </c>
    </row>
    <row r="69" spans="1:14">
      <c r="A69" t="s">
        <v>8996</v>
      </c>
      <c r="B69" t="s">
        <v>8915</v>
      </c>
      <c r="C69">
        <f>C68</f>
        <v>0</v>
      </c>
      <c r="D69">
        <f t="shared" ref="D69:N69" si="33">C69+D68</f>
        <v>0</v>
      </c>
      <c r="E69">
        <f t="shared" si="33"/>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8997</v>
      </c>
      <c r="B70" t="s">
        <v>8912</v>
      </c>
      <c r="C70" cm="1">
        <f t="array" ref="C70">INDEX('2 过程管理表单'!$119:$119,26+(COLUMN(A1)-1)*3)</f>
        <v>0</v>
      </c>
      <c r="D70" cm="1">
        <f t="array" ref="D70">INDEX('2 过程管理表单'!$119:$119,26+(COLUMN(B1)-1)*3)</f>
        <v>0</v>
      </c>
      <c r="E70" cm="1">
        <f t="array" ref="E70">INDEX('2 过程管理表单'!$119:$119,26+(COLUMN(C1)-1)*3)</f>
        <v>0</v>
      </c>
      <c r="F70" cm="1">
        <f t="array" ref="F70">INDEX('2 过程管理表单'!$119:$119,26+(COLUMN(D1)-1)*3)</f>
        <v>0</v>
      </c>
      <c r="G70" cm="1">
        <f t="array" ref="G70">INDEX('2 过程管理表单'!$119:$119,26+(COLUMN(E1)-1)*3)</f>
        <v>0</v>
      </c>
      <c r="H70" cm="1">
        <f t="array" ref="H70">INDEX('2 过程管理表单'!$119:$119,26+(COLUMN(F1)-1)*3)</f>
        <v>0</v>
      </c>
      <c r="I70" cm="1">
        <f t="array" ref="I70">INDEX('2 过程管理表单'!$119:$119,26+(COLUMN(G1)-1)*3)</f>
        <v>0</v>
      </c>
      <c r="J70" cm="1">
        <f t="array" ref="J70">INDEX('2 过程管理表单'!$119:$119,26+(COLUMN(H1)-1)*3)</f>
        <v>0</v>
      </c>
      <c r="K70" cm="1">
        <f t="array" ref="K70">INDEX('2 过程管理表单'!$119:$119,26+(COLUMN(I1)-1)*3)</f>
        <v>0</v>
      </c>
      <c r="L70" cm="1">
        <f t="array" ref="L70">INDEX('2 过程管理表单'!$119:$119,26+(COLUMN(J1)-1)*3)</f>
        <v>0</v>
      </c>
      <c r="M70" cm="1">
        <f t="array" ref="M70">INDEX('2 过程管理表单'!$119:$119,26+(COLUMN(K1)-1)*3)</f>
        <v>0</v>
      </c>
      <c r="N70" cm="1">
        <f t="array" ref="N70">INDEX('2 过程管理表单'!$119:$119,26+(COLUMN(L1)-1)*3)</f>
        <v>0</v>
      </c>
    </row>
    <row r="71" spans="1:14">
      <c r="A71" t="s">
        <v>8997</v>
      </c>
      <c r="B71" t="s">
        <v>8913</v>
      </c>
      <c r="C71">
        <f>C70</f>
        <v>0</v>
      </c>
      <c r="D71">
        <f t="shared" ref="D71:N71" si="34">C71+D70</f>
        <v>0</v>
      </c>
      <c r="E71">
        <f t="shared" si="34"/>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8997</v>
      </c>
      <c r="B72" t="s">
        <v>8914</v>
      </c>
      <c r="C72" cm="1">
        <f t="array" ref="C72">INDEX('2 过程管理表单'!$119:$119,24+(COLUMN(A1)-1)*3)</f>
        <v>38970.96</v>
      </c>
      <c r="D72" cm="1">
        <f t="array" ref="D72">INDEX('2 过程管理表单'!$119:$119,24+(COLUMN(B1)-1)*3)</f>
        <v>37360.96</v>
      </c>
      <c r="E72" cm="1">
        <f t="array" ref="E72">INDEX('2 过程管理表单'!$119:$119,24+(COLUMN(C1)-1)*3)</f>
        <v>37360.96</v>
      </c>
      <c r="F72" cm="1">
        <f t="array" ref="F72">INDEX('2 过程管理表单'!$119:$119,24+(COLUMN(D1)-1)*3)</f>
        <v>37360.96</v>
      </c>
      <c r="G72" cm="1">
        <f t="array" ref="G72">INDEX('2 过程管理表单'!$119:$119,24+(COLUMN(E1)-1)*3)</f>
        <v>37360.96</v>
      </c>
      <c r="H72" cm="1">
        <f t="array" ref="H72">INDEX('2 过程管理表单'!$119:$119,24+(COLUMN(F1)-1)*3)</f>
        <v>37360.96</v>
      </c>
      <c r="I72" cm="1">
        <f t="array" ref="I72">INDEX('2 过程管理表单'!$119:$119,24+(COLUMN(G1)-1)*3)</f>
        <v>37360.96</v>
      </c>
      <c r="J72" cm="1">
        <f t="array" ref="J72">INDEX('2 过程管理表单'!$119:$119,24+(COLUMN(H1)-1)*3)</f>
        <v>37360.96</v>
      </c>
      <c r="K72" cm="1">
        <f t="array" ref="K72">INDEX('2 过程管理表单'!$119:$119,24+(COLUMN(I1)-1)*3)</f>
        <v>37360.96</v>
      </c>
      <c r="L72" cm="1">
        <f t="array" ref="L72">INDEX('2 过程管理表单'!$119:$119,24+(COLUMN(J1)-1)*3)</f>
        <v>37360.96</v>
      </c>
      <c r="M72" cm="1">
        <f t="array" ref="M72">INDEX('2 过程管理表单'!$119:$119,24+(COLUMN(K1)-1)*3)</f>
        <v>37360.96</v>
      </c>
      <c r="N72" cm="1">
        <f t="array" ref="N72">INDEX('2 过程管理表单'!$119:$119,24+(COLUMN(L1)-1)*3)</f>
        <v>37360.96</v>
      </c>
    </row>
    <row r="73" spans="1:14">
      <c r="A73" t="s">
        <v>8997</v>
      </c>
      <c r="B73" t="s">
        <v>8915</v>
      </c>
      <c r="C73">
        <f>C72</f>
        <v>38970.96</v>
      </c>
      <c r="D73">
        <f t="shared" ref="D73:N73" si="35">C73+D72</f>
        <v>76331.92</v>
      </c>
      <c r="E73">
        <f t="shared" si="35"/>
        <v>113692.88</v>
      </c>
      <c r="F73">
        <f t="shared" si="35"/>
        <v>151053.84</v>
      </c>
      <c r="G73">
        <f t="shared" si="35"/>
        <v>188414.8</v>
      </c>
      <c r="H73">
        <f t="shared" si="35"/>
        <v>225775.76</v>
      </c>
      <c r="I73">
        <f t="shared" si="35"/>
        <v>263136.72</v>
      </c>
      <c r="J73">
        <f t="shared" si="35"/>
        <v>300497.68</v>
      </c>
      <c r="K73">
        <f t="shared" si="35"/>
        <v>337858.64</v>
      </c>
      <c r="L73">
        <f t="shared" si="35"/>
        <v>375219.6</v>
      </c>
      <c r="M73">
        <f t="shared" si="35"/>
        <v>412580.56</v>
      </c>
      <c r="N73">
        <f t="shared" si="35"/>
        <v>449941.52</v>
      </c>
    </row>
    <row r="74" spans="1:14">
      <c r="A74" t="s">
        <v>8998</v>
      </c>
      <c r="B74" t="s">
        <v>8912</v>
      </c>
      <c r="C74" cm="1">
        <f t="array" ref="C74">INDEX('2 过程管理表单'!$125:$125,26+(COLUMN(A1)-1)*3)</f>
        <v>0</v>
      </c>
      <c r="D74" cm="1">
        <f t="array" ref="D74">INDEX('2 过程管理表单'!$125:$125,26+(COLUMN(B1)-1)*3)</f>
        <v>0</v>
      </c>
      <c r="E74" cm="1">
        <f t="array" ref="E74">INDEX('2 过程管理表单'!$125:$125,26+(COLUMN(C1)-1)*3)</f>
        <v>0</v>
      </c>
      <c r="F74" cm="1">
        <f t="array" ref="F74">INDEX('2 过程管理表单'!$125:$125,26+(COLUMN(D1)-1)*3)</f>
        <v>0</v>
      </c>
      <c r="G74" cm="1">
        <f t="array" ref="G74">INDEX('2 过程管理表单'!$125:$125,26+(COLUMN(E1)-1)*3)</f>
        <v>0</v>
      </c>
      <c r="H74" cm="1">
        <f t="array" ref="H74">INDEX('2 过程管理表单'!$125:$125,26+(COLUMN(F1)-1)*3)</f>
        <v>0</v>
      </c>
      <c r="I74" cm="1">
        <f t="array" ref="I74">INDEX('2 过程管理表单'!$125:$125,26+(COLUMN(G1)-1)*3)</f>
        <v>0</v>
      </c>
      <c r="J74" cm="1">
        <f t="array" ref="J74">INDEX('2 过程管理表单'!$125:$125,26+(COLUMN(H1)-1)*3)</f>
        <v>0</v>
      </c>
      <c r="K74" cm="1">
        <f t="array" ref="K74">INDEX('2 过程管理表单'!$125:$125,26+(COLUMN(I1)-1)*3)</f>
        <v>0</v>
      </c>
      <c r="L74" cm="1">
        <f t="array" ref="L74">INDEX('2 过程管理表单'!$125:$125,26+(COLUMN(J1)-1)*3)</f>
        <v>0</v>
      </c>
      <c r="M74" cm="1">
        <f t="array" ref="M74">INDEX('2 过程管理表单'!$125:$125,26+(COLUMN(K1)-1)*3)</f>
        <v>0</v>
      </c>
      <c r="N74" cm="1">
        <f t="array" ref="N74">INDEX('2 过程管理表单'!$125:$125,26+(COLUMN(L1)-1)*3)</f>
        <v>0</v>
      </c>
    </row>
    <row r="75" spans="1:14">
      <c r="A75" t="s">
        <v>8998</v>
      </c>
      <c r="B75" t="s">
        <v>8913</v>
      </c>
      <c r="C75">
        <f>C74</f>
        <v>0</v>
      </c>
      <c r="D75">
        <f t="shared" ref="D75:N75" si="36">C75+D74</f>
        <v>0</v>
      </c>
      <c r="E75">
        <f t="shared" si="36"/>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8998</v>
      </c>
      <c r="B76" t="s">
        <v>8914</v>
      </c>
      <c r="C76" cm="1">
        <f t="array" ref="C76">INDEX('2 过程管理表单'!$125:$125,24+(COLUMN(A1)-1)*3)</f>
        <v>0</v>
      </c>
      <c r="D76" cm="1">
        <f t="array" ref="D76">INDEX('2 过程管理表单'!$125:$125,24+(COLUMN(B1)-1)*3)</f>
        <v>0</v>
      </c>
      <c r="E76" cm="1">
        <f t="array" ref="E76">INDEX('2 过程管理表单'!$125:$125,24+(COLUMN(C1)-1)*3)</f>
        <v>0</v>
      </c>
      <c r="F76" cm="1">
        <f t="array" ref="F76">INDEX('2 过程管理表单'!$125:$125,24+(COLUMN(D1)-1)*3)</f>
        <v>0</v>
      </c>
      <c r="G76" cm="1">
        <f t="array" ref="G76">INDEX('2 过程管理表单'!$125:$125,24+(COLUMN(E1)-1)*3)</f>
        <v>0</v>
      </c>
      <c r="H76" cm="1">
        <f t="array" ref="H76">INDEX('2 过程管理表单'!$125:$125,24+(COLUMN(F1)-1)*3)</f>
        <v>0</v>
      </c>
      <c r="I76" cm="1">
        <f t="array" ref="I76">INDEX('2 过程管理表单'!$125:$125,24+(COLUMN(G1)-1)*3)</f>
        <v>0</v>
      </c>
      <c r="J76" cm="1">
        <f t="array" ref="J76">INDEX('2 过程管理表单'!$125:$125,24+(COLUMN(H1)-1)*3)</f>
        <v>0</v>
      </c>
      <c r="K76" cm="1">
        <f t="array" ref="K76">INDEX('2 过程管理表单'!$125:$125,24+(COLUMN(I1)-1)*3)</f>
        <v>0</v>
      </c>
      <c r="L76" cm="1">
        <f t="array" ref="L76">INDEX('2 过程管理表单'!$125:$125,24+(COLUMN(J1)-1)*3)</f>
        <v>0</v>
      </c>
      <c r="M76" cm="1">
        <f t="array" ref="M76">INDEX('2 过程管理表单'!$125:$125,24+(COLUMN(K1)-1)*3)</f>
        <v>0</v>
      </c>
      <c r="N76" cm="1">
        <f t="array" ref="N76">INDEX('2 过程管理表单'!$125:$125,24+(COLUMN(L1)-1)*3)</f>
        <v>0</v>
      </c>
    </row>
    <row r="77" spans="1:14">
      <c r="A77" t="s">
        <v>8998</v>
      </c>
      <c r="B77" t="s">
        <v>8915</v>
      </c>
      <c r="C77">
        <f>C76</f>
        <v>0</v>
      </c>
      <c r="D77">
        <f t="shared" ref="D77:N77" si="37">C77+D76</f>
        <v>0</v>
      </c>
      <c r="E77">
        <f t="shared" si="37"/>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8999</v>
      </c>
      <c r="B78" t="s">
        <v>8912</v>
      </c>
      <c r="C78" cm="1">
        <f t="array" ref="C78">INDEX('2 过程管理表单'!$131:$131,26+(COLUMN(A1)-1)*3)</f>
        <v>12483.6553150685</v>
      </c>
      <c r="D78" cm="1">
        <f t="array" ref="D78">INDEX('2 过程管理表单'!$131:$131,26+(COLUMN(B1)-1)*3)</f>
        <v>13852.7451232877</v>
      </c>
      <c r="E78" cm="1">
        <f t="array" ref="E78">INDEX('2 过程管理表单'!$131:$131,26+(COLUMN(C1)-1)*3)</f>
        <v>9107.90531506849</v>
      </c>
      <c r="F78" cm="1">
        <f t="array" ref="F78">INDEX('2 过程管理表单'!$131:$131,26+(COLUMN(D1)-1)*3)</f>
        <v>8814.10191780822</v>
      </c>
      <c r="G78" cm="1">
        <f t="array" ref="G78">INDEX('2 过程管理表单'!$131:$131,26+(COLUMN(E1)-1)*3)</f>
        <v>9107.90531506849</v>
      </c>
      <c r="H78" cm="1">
        <f t="array" ref="H78">INDEX('2 过程管理表单'!$131:$131,26+(COLUMN(F1)-1)*3)</f>
        <v>8814.10191780822</v>
      </c>
      <c r="I78" cm="1">
        <f t="array" ref="I78">INDEX('2 过程管理表单'!$131:$131,26+(COLUMN(G1)-1)*3)</f>
        <v>6559.96010958904</v>
      </c>
      <c r="J78" cm="1">
        <f t="array" ref="J78">INDEX('2 过程管理表单'!$131:$131,26+(COLUMN(H1)-1)*3)</f>
        <v>6559.96010958904</v>
      </c>
      <c r="K78" cm="1">
        <f t="array" ref="K78">INDEX('2 过程管理表单'!$131:$131,26+(COLUMN(I1)-1)*3)</f>
        <v>6348.34849315068</v>
      </c>
      <c r="L78" cm="1">
        <f t="array" ref="L78">INDEX('2 过程管理表单'!$131:$131,26+(COLUMN(J1)-1)*3)</f>
        <v>0</v>
      </c>
      <c r="M78" cm="1">
        <f t="array" ref="M78">INDEX('2 过程管理表单'!$131:$131,26+(COLUMN(K1)-1)*3)</f>
        <v>0</v>
      </c>
      <c r="N78" cm="1">
        <f t="array" ref="N78">INDEX('2 过程管理表单'!$131:$131,26+(COLUMN(L1)-1)*3)</f>
        <v>0</v>
      </c>
    </row>
    <row r="79" spans="1:14">
      <c r="A79" t="s">
        <v>8999</v>
      </c>
      <c r="B79" t="s">
        <v>8913</v>
      </c>
      <c r="C79">
        <f>C78</f>
        <v>12483.6553150685</v>
      </c>
      <c r="D79">
        <f t="shared" ref="D79:N79" si="38">C79+D78</f>
        <v>26336.4004383562</v>
      </c>
      <c r="E79">
        <f t="shared" si="38"/>
        <v>35444.3057534247</v>
      </c>
      <c r="F79">
        <f t="shared" si="38"/>
        <v>44258.4076712329</v>
      </c>
      <c r="G79">
        <f t="shared" si="38"/>
        <v>53366.3129863014</v>
      </c>
      <c r="H79">
        <f t="shared" si="38"/>
        <v>62180.4149041096</v>
      </c>
      <c r="I79">
        <f t="shared" si="38"/>
        <v>68740.3750136987</v>
      </c>
      <c r="J79">
        <f t="shared" si="38"/>
        <v>75300.3351232877</v>
      </c>
      <c r="K79">
        <f t="shared" si="38"/>
        <v>81648.6836164384</v>
      </c>
      <c r="L79">
        <f t="shared" si="38"/>
        <v>81648.6836164384</v>
      </c>
      <c r="M79">
        <f t="shared" si="38"/>
        <v>81648.6836164384</v>
      </c>
      <c r="N79">
        <f t="shared" si="38"/>
        <v>81648.6836164384</v>
      </c>
    </row>
    <row r="80" spans="1:14">
      <c r="A80" t="s">
        <v>8999</v>
      </c>
      <c r="B80" t="s">
        <v>8914</v>
      </c>
      <c r="C80" cm="1">
        <f t="array" ref="C80">INDEX('2 过程管理表单'!$131:$131,24+(COLUMN(A1)-1)*3)</f>
        <v>5000</v>
      </c>
      <c r="D80" cm="1">
        <f t="array" ref="D80">INDEX('2 过程管理表单'!$131:$131,24+(COLUMN(B1)-1)*3)</f>
        <v>5000</v>
      </c>
      <c r="E80" cm="1">
        <f t="array" ref="E80">INDEX('2 过程管理表单'!$131:$131,24+(COLUMN(C1)-1)*3)</f>
        <v>5000</v>
      </c>
      <c r="F80" cm="1">
        <f t="array" ref="F80">INDEX('2 过程管理表单'!$131:$131,24+(COLUMN(D1)-1)*3)</f>
        <v>5000</v>
      </c>
      <c r="G80" cm="1">
        <f t="array" ref="G80">INDEX('2 过程管理表单'!$131:$131,24+(COLUMN(E1)-1)*3)</f>
        <v>5000</v>
      </c>
      <c r="H80" cm="1">
        <f t="array" ref="H80">INDEX('2 过程管理表单'!$131:$131,24+(COLUMN(F1)-1)*3)</f>
        <v>5000</v>
      </c>
      <c r="I80" cm="1">
        <f t="array" ref="I80">INDEX('2 过程管理表单'!$131:$131,24+(COLUMN(G1)-1)*3)</f>
        <v>5000</v>
      </c>
      <c r="J80" cm="1">
        <f t="array" ref="J80">INDEX('2 过程管理表单'!$131:$131,24+(COLUMN(H1)-1)*3)</f>
        <v>5000</v>
      </c>
      <c r="K80" cm="1">
        <f t="array" ref="K80">INDEX('2 过程管理表单'!$131:$131,24+(COLUMN(I1)-1)*3)</f>
        <v>5000</v>
      </c>
      <c r="L80" cm="1">
        <f t="array" ref="L80">INDEX('2 过程管理表单'!$131:$131,24+(COLUMN(J1)-1)*3)</f>
        <v>5000</v>
      </c>
      <c r="M80" cm="1">
        <f t="array" ref="M80">INDEX('2 过程管理表单'!$131:$131,24+(COLUMN(K1)-1)*3)</f>
        <v>5000</v>
      </c>
      <c r="N80" cm="1">
        <f t="array" ref="N80">INDEX('2 过程管理表单'!$131:$131,24+(COLUMN(L1)-1)*3)</f>
        <v>5000</v>
      </c>
    </row>
    <row r="81" spans="1:14">
      <c r="A81" t="s">
        <v>8999</v>
      </c>
      <c r="B81" t="s">
        <v>8915</v>
      </c>
      <c r="C81">
        <f>C80</f>
        <v>5000</v>
      </c>
      <c r="D81">
        <f t="shared" ref="D81:N81" si="39">C81+D80</f>
        <v>10000</v>
      </c>
      <c r="E81">
        <f t="shared" si="39"/>
        <v>15000</v>
      </c>
      <c r="F81">
        <f t="shared" si="39"/>
        <v>20000</v>
      </c>
      <c r="G81">
        <f t="shared" si="39"/>
        <v>25000</v>
      </c>
      <c r="H81">
        <f t="shared" si="39"/>
        <v>30000</v>
      </c>
      <c r="I81">
        <f t="shared" si="39"/>
        <v>35000</v>
      </c>
      <c r="J81">
        <f t="shared" si="39"/>
        <v>40000</v>
      </c>
      <c r="K81">
        <f t="shared" si="39"/>
        <v>45000</v>
      </c>
      <c r="L81">
        <f t="shared" si="39"/>
        <v>50000</v>
      </c>
      <c r="M81">
        <f t="shared" si="39"/>
        <v>55000</v>
      </c>
      <c r="N81">
        <f t="shared" si="39"/>
        <v>60000</v>
      </c>
    </row>
    <row r="82" spans="1:14">
      <c r="A82" t="s">
        <v>9000</v>
      </c>
      <c r="B82" t="s">
        <v>8912</v>
      </c>
      <c r="C82" cm="1">
        <f t="array" ref="C82">INDEX('2 过程管理表单'!$140:$140,26+(COLUMN(A1)-1)*3)</f>
        <v>0</v>
      </c>
      <c r="D82" cm="1">
        <f t="array" ref="D82">INDEX('2 过程管理表单'!$140:$140,26+(COLUMN(B1)-1)*3)</f>
        <v>0</v>
      </c>
      <c r="E82" cm="1">
        <f t="array" ref="E82">INDEX('2 过程管理表单'!$140:$140,26+(COLUMN(C1)-1)*3)</f>
        <v>0</v>
      </c>
      <c r="F82" cm="1">
        <f t="array" ref="F82">INDEX('2 过程管理表单'!$140:$140,26+(COLUMN(D1)-1)*3)</f>
        <v>0</v>
      </c>
      <c r="G82" cm="1">
        <f t="array" ref="G82">INDEX('2 过程管理表单'!$140:$140,26+(COLUMN(E1)-1)*3)</f>
        <v>0</v>
      </c>
      <c r="H82" cm="1">
        <f t="array" ref="H82">INDEX('2 过程管理表单'!$140:$140,26+(COLUMN(F1)-1)*3)</f>
        <v>0</v>
      </c>
      <c r="I82" cm="1">
        <f t="array" ref="I82">INDEX('2 过程管理表单'!$140:$140,26+(COLUMN(G1)-1)*3)</f>
        <v>0</v>
      </c>
      <c r="J82" cm="1">
        <f t="array" ref="J82">INDEX('2 过程管理表单'!$140:$140,26+(COLUMN(H1)-1)*3)</f>
        <v>0</v>
      </c>
      <c r="K82" cm="1">
        <f t="array" ref="K82">INDEX('2 过程管理表单'!$140:$140,26+(COLUMN(I1)-1)*3)</f>
        <v>0</v>
      </c>
      <c r="L82" cm="1">
        <f t="array" ref="L82">INDEX('2 过程管理表单'!$140:$140,26+(COLUMN(J1)-1)*3)</f>
        <v>0</v>
      </c>
      <c r="M82" cm="1">
        <f t="array" ref="M82">INDEX('2 过程管理表单'!$140:$140,26+(COLUMN(K1)-1)*3)</f>
        <v>0</v>
      </c>
      <c r="N82" cm="1">
        <f t="array" ref="N82">INDEX('2 过程管理表单'!$140:$140,26+(COLUMN(L1)-1)*3)</f>
        <v>0</v>
      </c>
    </row>
    <row r="83" spans="1:14">
      <c r="A83" t="s">
        <v>9000</v>
      </c>
      <c r="B83" t="s">
        <v>8913</v>
      </c>
      <c r="C83">
        <f>C82</f>
        <v>0</v>
      </c>
      <c r="D83">
        <f t="shared" ref="D83:N83" si="40">C83+D82</f>
        <v>0</v>
      </c>
      <c r="E83">
        <f t="shared" si="40"/>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9000</v>
      </c>
      <c r="B84" t="s">
        <v>8914</v>
      </c>
      <c r="C84" cm="1">
        <f t="array" ref="C84">INDEX('2 过程管理表单'!$140:$140,24+(COLUMN(A1)-1)*3)</f>
        <v>0</v>
      </c>
      <c r="D84" cm="1">
        <f t="array" ref="D84">INDEX('2 过程管理表单'!$140:$140,24+(COLUMN(B1)-1)*3)</f>
        <v>0</v>
      </c>
      <c r="E84" cm="1">
        <f t="array" ref="E84">INDEX('2 过程管理表单'!$140:$140,24+(COLUMN(C1)-1)*3)</f>
        <v>0</v>
      </c>
      <c r="F84" cm="1">
        <f t="array" ref="F84">INDEX('2 过程管理表单'!$140:$140,24+(COLUMN(D1)-1)*3)</f>
        <v>0</v>
      </c>
      <c r="G84" cm="1">
        <f t="array" ref="G84">INDEX('2 过程管理表单'!$140:$140,24+(COLUMN(E1)-1)*3)</f>
        <v>0</v>
      </c>
      <c r="H84" cm="1">
        <f t="array" ref="H84">INDEX('2 过程管理表单'!$140:$140,24+(COLUMN(F1)-1)*3)</f>
        <v>0</v>
      </c>
      <c r="I84" cm="1">
        <f t="array" ref="I84">INDEX('2 过程管理表单'!$140:$140,24+(COLUMN(G1)-1)*3)</f>
        <v>0</v>
      </c>
      <c r="J84" cm="1">
        <f t="array" ref="J84">INDEX('2 过程管理表单'!$140:$140,24+(COLUMN(H1)-1)*3)</f>
        <v>0</v>
      </c>
      <c r="K84" cm="1">
        <f t="array" ref="K84">INDEX('2 过程管理表单'!$140:$140,24+(COLUMN(I1)-1)*3)</f>
        <v>0</v>
      </c>
      <c r="L84" cm="1">
        <f t="array" ref="L84">INDEX('2 过程管理表单'!$140:$140,24+(COLUMN(J1)-1)*3)</f>
        <v>0</v>
      </c>
      <c r="M84" cm="1">
        <f t="array" ref="M84">INDEX('2 过程管理表单'!$140:$140,24+(COLUMN(K1)-1)*3)</f>
        <v>0</v>
      </c>
      <c r="N84" cm="1">
        <f t="array" ref="N84">INDEX('2 过程管理表单'!$140:$140,24+(COLUMN(L1)-1)*3)</f>
        <v>0</v>
      </c>
    </row>
    <row r="85" spans="1:14">
      <c r="A85" t="s">
        <v>9000</v>
      </c>
      <c r="B85" t="s">
        <v>8915</v>
      </c>
      <c r="C85">
        <f>C84</f>
        <v>0</v>
      </c>
      <c r="D85">
        <f t="shared" ref="D85:N85" si="41">C85+D84</f>
        <v>0</v>
      </c>
      <c r="E85">
        <f t="shared" si="41"/>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9001</v>
      </c>
      <c r="B86" t="s">
        <v>8912</v>
      </c>
      <c r="C86" cm="1">
        <f t="array" ref="C86">INDEX('2 过程管理表单'!$147:$147,26+(COLUMN(A1)-1)*3)</f>
        <v>0</v>
      </c>
      <c r="D86" cm="1">
        <f t="array" ref="D86">INDEX('2 过程管理表单'!$147:$147,26+(COLUMN(B1)-1)*3)</f>
        <v>0</v>
      </c>
      <c r="E86" cm="1">
        <f t="array" ref="E86">INDEX('2 过程管理表单'!$147:$147,26+(COLUMN(C1)-1)*3)</f>
        <v>0</v>
      </c>
      <c r="F86" cm="1">
        <f t="array" ref="F86">INDEX('2 过程管理表单'!$147:$147,26+(COLUMN(D1)-1)*3)</f>
        <v>0</v>
      </c>
      <c r="G86" cm="1">
        <f t="array" ref="G86">INDEX('2 过程管理表单'!$147:$147,26+(COLUMN(E1)-1)*3)</f>
        <v>0</v>
      </c>
      <c r="H86" cm="1">
        <f t="array" ref="H86">INDEX('2 过程管理表单'!$147:$147,26+(COLUMN(F1)-1)*3)</f>
        <v>0</v>
      </c>
      <c r="I86" cm="1">
        <f t="array" ref="I86">INDEX('2 过程管理表单'!$147:$147,26+(COLUMN(G1)-1)*3)</f>
        <v>0</v>
      </c>
      <c r="J86" cm="1">
        <f t="array" ref="J86">INDEX('2 过程管理表单'!$147:$147,26+(COLUMN(H1)-1)*3)</f>
        <v>0</v>
      </c>
      <c r="K86" cm="1">
        <f t="array" ref="K86">INDEX('2 过程管理表单'!$147:$147,26+(COLUMN(I1)-1)*3)</f>
        <v>0</v>
      </c>
      <c r="L86" cm="1">
        <f t="array" ref="L86">INDEX('2 过程管理表单'!$147:$147,26+(COLUMN(J1)-1)*3)</f>
        <v>0</v>
      </c>
      <c r="M86" cm="1">
        <f t="array" ref="M86">INDEX('2 过程管理表单'!$147:$147,26+(COLUMN(K1)-1)*3)</f>
        <v>0</v>
      </c>
      <c r="N86" cm="1">
        <f t="array" ref="N86">INDEX('2 过程管理表单'!$147:$147,26+(COLUMN(L1)-1)*3)</f>
        <v>0</v>
      </c>
    </row>
    <row r="87" spans="1:14">
      <c r="A87" t="s">
        <v>9001</v>
      </c>
      <c r="B87" t="s">
        <v>8913</v>
      </c>
      <c r="C87">
        <f>C86</f>
        <v>0</v>
      </c>
      <c r="D87">
        <f t="shared" ref="D87:N87" si="42">C87+D86</f>
        <v>0</v>
      </c>
      <c r="E87">
        <f t="shared" si="42"/>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9001</v>
      </c>
      <c r="B88" t="s">
        <v>8914</v>
      </c>
      <c r="C88" cm="1">
        <f t="array" ref="C88">INDEX('2 过程管理表单'!$147:$147,24+(COLUMN(A1)-1)*3)</f>
        <v>0</v>
      </c>
      <c r="D88" cm="1">
        <f t="array" ref="D88">INDEX('2 过程管理表单'!$147:$147,24+(COLUMN(B1)-1)*3)</f>
        <v>0</v>
      </c>
      <c r="E88" cm="1">
        <f t="array" ref="E88">INDEX('2 过程管理表单'!$147:$147,24+(COLUMN(C1)-1)*3)</f>
        <v>0</v>
      </c>
      <c r="F88" cm="1">
        <f t="array" ref="F88">INDEX('2 过程管理表单'!$147:$147,24+(COLUMN(D1)-1)*3)</f>
        <v>0</v>
      </c>
      <c r="G88" cm="1">
        <f t="array" ref="G88">INDEX('2 过程管理表单'!$147:$147,24+(COLUMN(E1)-1)*3)</f>
        <v>0</v>
      </c>
      <c r="H88" cm="1">
        <f t="array" ref="H88">INDEX('2 过程管理表单'!$147:$147,24+(COLUMN(F1)-1)*3)</f>
        <v>0</v>
      </c>
      <c r="I88" cm="1">
        <f t="array" ref="I88">INDEX('2 过程管理表单'!$147:$147,24+(COLUMN(G1)-1)*3)</f>
        <v>0</v>
      </c>
      <c r="J88" cm="1">
        <f t="array" ref="J88">INDEX('2 过程管理表单'!$147:$147,24+(COLUMN(H1)-1)*3)</f>
        <v>0</v>
      </c>
      <c r="K88" cm="1">
        <f t="array" ref="K88">INDEX('2 过程管理表单'!$147:$147,24+(COLUMN(I1)-1)*3)</f>
        <v>0</v>
      </c>
      <c r="L88" cm="1">
        <f t="array" ref="L88">INDEX('2 过程管理表单'!$147:$147,24+(COLUMN(J1)-1)*3)</f>
        <v>0</v>
      </c>
      <c r="M88" cm="1">
        <f t="array" ref="M88">INDEX('2 过程管理表单'!$147:$147,24+(COLUMN(K1)-1)*3)</f>
        <v>0</v>
      </c>
      <c r="N88" cm="1">
        <f t="array" ref="N88">INDEX('2 过程管理表单'!$147:$147,24+(COLUMN(L1)-1)*3)</f>
        <v>0</v>
      </c>
    </row>
    <row r="89" spans="1:14">
      <c r="A89" t="s">
        <v>9001</v>
      </c>
      <c r="B89" t="s">
        <v>8915</v>
      </c>
      <c r="C89">
        <f>C88</f>
        <v>0</v>
      </c>
      <c r="D89">
        <f t="shared" ref="D89:N89" si="43">C89+D88</f>
        <v>0</v>
      </c>
      <c r="E89">
        <f t="shared" si="43"/>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9002</v>
      </c>
      <c r="B90" t="s">
        <v>8912</v>
      </c>
      <c r="C90" cm="1">
        <f t="array" ref="C90">INDEX('2 过程管理表单'!$153:$153,26+(COLUMN(A1)-1)*3)</f>
        <v>0</v>
      </c>
      <c r="D90" cm="1">
        <f t="array" ref="D90">INDEX('2 过程管理表单'!$153:$153,26+(COLUMN(B1)-1)*3)</f>
        <v>0</v>
      </c>
      <c r="E90" cm="1">
        <f t="array" ref="E90">INDEX('2 过程管理表单'!$153:$153,26+(COLUMN(C1)-1)*3)</f>
        <v>0</v>
      </c>
      <c r="F90" cm="1">
        <f t="array" ref="F90">INDEX('2 过程管理表单'!$153:$153,26+(COLUMN(D1)-1)*3)</f>
        <v>0</v>
      </c>
      <c r="G90" cm="1">
        <f t="array" ref="G90">INDEX('2 过程管理表单'!$153:$153,26+(COLUMN(E1)-1)*3)</f>
        <v>0</v>
      </c>
      <c r="H90" cm="1">
        <f t="array" ref="H90">INDEX('2 过程管理表单'!$153:$153,26+(COLUMN(F1)-1)*3)</f>
        <v>0</v>
      </c>
      <c r="I90" cm="1">
        <f t="array" ref="I90">INDEX('2 过程管理表单'!$153:$153,26+(COLUMN(G1)-1)*3)</f>
        <v>0</v>
      </c>
      <c r="J90" cm="1">
        <f t="array" ref="J90">INDEX('2 过程管理表单'!$153:$153,26+(COLUMN(H1)-1)*3)</f>
        <v>0</v>
      </c>
      <c r="K90" cm="1">
        <f t="array" ref="K90">INDEX('2 过程管理表单'!$153:$153,26+(COLUMN(I1)-1)*3)</f>
        <v>0</v>
      </c>
      <c r="L90" cm="1">
        <f t="array" ref="L90">INDEX('2 过程管理表单'!$153:$153,26+(COLUMN(J1)-1)*3)</f>
        <v>0</v>
      </c>
      <c r="M90" cm="1">
        <f t="array" ref="M90">INDEX('2 过程管理表单'!$153:$153,26+(COLUMN(K1)-1)*3)</f>
        <v>0</v>
      </c>
      <c r="N90" cm="1">
        <f t="array" ref="N90">INDEX('2 过程管理表单'!$153:$153,26+(COLUMN(L1)-1)*3)</f>
        <v>0</v>
      </c>
    </row>
    <row r="91" spans="1:14">
      <c r="A91" t="s">
        <v>9002</v>
      </c>
      <c r="B91" t="s">
        <v>8913</v>
      </c>
      <c r="C91">
        <f>C90</f>
        <v>0</v>
      </c>
      <c r="D91">
        <f t="shared" ref="D91:N91" si="44">C91+D90</f>
        <v>0</v>
      </c>
      <c r="E91">
        <f t="shared" si="44"/>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9002</v>
      </c>
      <c r="B92" t="s">
        <v>8914</v>
      </c>
      <c r="C92" cm="1">
        <f t="array" ref="C92">INDEX('2 过程管理表单'!$153:$153,24+(COLUMN(A1)-1)*3)</f>
        <v>0</v>
      </c>
      <c r="D92" cm="1">
        <f t="array" ref="D92">INDEX('2 过程管理表单'!$153:$153,24+(COLUMN(B1)-1)*3)</f>
        <v>0</v>
      </c>
      <c r="E92" cm="1">
        <f t="array" ref="E92">INDEX('2 过程管理表单'!$153:$153,24+(COLUMN(C1)-1)*3)</f>
        <v>0</v>
      </c>
      <c r="F92" cm="1">
        <f t="array" ref="F92">INDEX('2 过程管理表单'!$153:$153,24+(COLUMN(D1)-1)*3)</f>
        <v>0</v>
      </c>
      <c r="G92" cm="1">
        <f t="array" ref="G92">INDEX('2 过程管理表单'!$153:$153,24+(COLUMN(E1)-1)*3)</f>
        <v>0</v>
      </c>
      <c r="H92" cm="1">
        <f t="array" ref="H92">INDEX('2 过程管理表单'!$153:$153,24+(COLUMN(F1)-1)*3)</f>
        <v>0</v>
      </c>
      <c r="I92" cm="1">
        <f t="array" ref="I92">INDEX('2 过程管理表单'!$153:$153,24+(COLUMN(G1)-1)*3)</f>
        <v>0</v>
      </c>
      <c r="J92" cm="1">
        <f t="array" ref="J92">INDEX('2 过程管理表单'!$153:$153,24+(COLUMN(H1)-1)*3)</f>
        <v>0</v>
      </c>
      <c r="K92" cm="1">
        <f t="array" ref="K92">INDEX('2 过程管理表单'!$153:$153,24+(COLUMN(I1)-1)*3)</f>
        <v>0</v>
      </c>
      <c r="L92" cm="1">
        <f t="array" ref="L92">INDEX('2 过程管理表单'!$153:$153,24+(COLUMN(J1)-1)*3)</f>
        <v>0</v>
      </c>
      <c r="M92" cm="1">
        <f t="array" ref="M92">INDEX('2 过程管理表单'!$153:$153,24+(COLUMN(K1)-1)*3)</f>
        <v>0</v>
      </c>
      <c r="N92" cm="1">
        <f t="array" ref="N92">INDEX('2 过程管理表单'!$153:$153,24+(COLUMN(L1)-1)*3)</f>
        <v>0</v>
      </c>
    </row>
    <row r="93" spans="1:14">
      <c r="A93" t="s">
        <v>9002</v>
      </c>
      <c r="B93" t="s">
        <v>8915</v>
      </c>
      <c r="C93">
        <f>C92</f>
        <v>0</v>
      </c>
      <c r="D93">
        <f t="shared" ref="D93:N93" si="45">C93+D92</f>
        <v>0</v>
      </c>
      <c r="E93">
        <f t="shared" si="45"/>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9003</v>
      </c>
      <c r="B94" t="s">
        <v>8912</v>
      </c>
      <c r="C94" cm="1">
        <f t="array" ref="C94">INDEX('2 过程管理表单'!$159:$159,26+(COLUMN(A1)-1)*3)</f>
        <v>0</v>
      </c>
      <c r="D94" cm="1">
        <f t="array" ref="D94">INDEX('2 过程管理表单'!$159:$159,26+(COLUMN(B1)-1)*3)</f>
        <v>0</v>
      </c>
      <c r="E94" cm="1">
        <f t="array" ref="E94">INDEX('2 过程管理表单'!$159:$159,26+(COLUMN(C1)-1)*3)</f>
        <v>0</v>
      </c>
      <c r="F94" cm="1">
        <f t="array" ref="F94">INDEX('2 过程管理表单'!$159:$159,26+(COLUMN(D1)-1)*3)</f>
        <v>0</v>
      </c>
      <c r="G94" cm="1">
        <f t="array" ref="G94">INDEX('2 过程管理表单'!$159:$159,26+(COLUMN(E1)-1)*3)</f>
        <v>0</v>
      </c>
      <c r="H94" cm="1">
        <f t="array" ref="H94">INDEX('2 过程管理表单'!$159:$159,26+(COLUMN(F1)-1)*3)</f>
        <v>0</v>
      </c>
      <c r="I94" cm="1">
        <f t="array" ref="I94">INDEX('2 过程管理表单'!$159:$159,26+(COLUMN(G1)-1)*3)</f>
        <v>0</v>
      </c>
      <c r="J94" cm="1">
        <f t="array" ref="J94">INDEX('2 过程管理表单'!$159:$159,26+(COLUMN(H1)-1)*3)</f>
        <v>0</v>
      </c>
      <c r="K94" cm="1">
        <f t="array" ref="K94">INDEX('2 过程管理表单'!$159:$159,26+(COLUMN(I1)-1)*3)</f>
        <v>0</v>
      </c>
      <c r="L94" cm="1">
        <f t="array" ref="L94">INDEX('2 过程管理表单'!$159:$159,26+(COLUMN(J1)-1)*3)</f>
        <v>0</v>
      </c>
      <c r="M94" cm="1">
        <f t="array" ref="M94">INDEX('2 过程管理表单'!$159:$159,26+(COLUMN(K1)-1)*3)</f>
        <v>0</v>
      </c>
      <c r="N94" cm="1">
        <f t="array" ref="N94">INDEX('2 过程管理表单'!$159:$159,26+(COLUMN(L1)-1)*3)</f>
        <v>0</v>
      </c>
    </row>
    <row r="95" spans="1:14">
      <c r="A95" t="s">
        <v>9003</v>
      </c>
      <c r="B95" t="s">
        <v>8913</v>
      </c>
      <c r="C95">
        <f>C94</f>
        <v>0</v>
      </c>
      <c r="D95">
        <f t="shared" ref="D95:N95" si="46">C95+D94</f>
        <v>0</v>
      </c>
      <c r="E95">
        <f t="shared" si="46"/>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9003</v>
      </c>
      <c r="B96" t="s">
        <v>8914</v>
      </c>
      <c r="C96" cm="1">
        <f t="array" ref="C96">INDEX('2 过程管理表单'!$159:$159,24+(COLUMN(A1)-1)*3)</f>
        <v>0</v>
      </c>
      <c r="D96" cm="1">
        <f t="array" ref="D96">INDEX('2 过程管理表单'!$159:$159,24+(COLUMN(B1)-1)*3)</f>
        <v>0</v>
      </c>
      <c r="E96" cm="1">
        <f t="array" ref="E96">INDEX('2 过程管理表单'!$159:$159,24+(COLUMN(C1)-1)*3)</f>
        <v>0</v>
      </c>
      <c r="F96" cm="1">
        <f t="array" ref="F96">INDEX('2 过程管理表单'!$159:$159,24+(COLUMN(D1)-1)*3)</f>
        <v>0</v>
      </c>
      <c r="G96" cm="1">
        <f t="array" ref="G96">INDEX('2 过程管理表单'!$159:$159,24+(COLUMN(E1)-1)*3)</f>
        <v>0</v>
      </c>
      <c r="H96" cm="1">
        <f t="array" ref="H96">INDEX('2 过程管理表单'!$159:$159,24+(COLUMN(F1)-1)*3)</f>
        <v>0</v>
      </c>
      <c r="I96" cm="1">
        <f t="array" ref="I96">INDEX('2 过程管理表单'!$159:$159,24+(COLUMN(G1)-1)*3)</f>
        <v>0</v>
      </c>
      <c r="J96" cm="1">
        <f t="array" ref="J96">INDEX('2 过程管理表单'!$159:$159,24+(COLUMN(H1)-1)*3)</f>
        <v>0</v>
      </c>
      <c r="K96" cm="1">
        <f t="array" ref="K96">INDEX('2 过程管理表单'!$159:$159,24+(COLUMN(I1)-1)*3)</f>
        <v>0</v>
      </c>
      <c r="L96" cm="1">
        <f t="array" ref="L96">INDEX('2 过程管理表单'!$159:$159,24+(COLUMN(J1)-1)*3)</f>
        <v>0</v>
      </c>
      <c r="M96" cm="1">
        <f t="array" ref="M96">INDEX('2 过程管理表单'!$159:$159,24+(COLUMN(K1)-1)*3)</f>
        <v>0</v>
      </c>
      <c r="N96" cm="1">
        <f t="array" ref="N96">INDEX('2 过程管理表单'!$159:$159,24+(COLUMN(L1)-1)*3)</f>
        <v>0</v>
      </c>
    </row>
    <row r="97" spans="1:14">
      <c r="A97" t="s">
        <v>9003</v>
      </c>
      <c r="B97" t="s">
        <v>8915</v>
      </c>
      <c r="C97">
        <f>C96</f>
        <v>0</v>
      </c>
      <c r="D97">
        <f t="shared" ref="D97:N97" si="47">C97+D96</f>
        <v>0</v>
      </c>
      <c r="E97">
        <f t="shared" si="47"/>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9004</v>
      </c>
      <c r="B98" t="s">
        <v>8912</v>
      </c>
      <c r="C98" cm="1">
        <f t="array" ref="C98">INDEX('2 过程管理表单'!$166:$166,26+(COLUMN(A1)-1)*3)</f>
        <v>0</v>
      </c>
      <c r="D98" cm="1">
        <f t="array" ref="D98">INDEX('2 过程管理表单'!$166:$166,26+(COLUMN(B1)-1)*3)</f>
        <v>0</v>
      </c>
      <c r="E98" cm="1">
        <f t="array" ref="E98">INDEX('2 过程管理表单'!$166:$166,26+(COLUMN(C1)-1)*3)</f>
        <v>0</v>
      </c>
      <c r="F98" cm="1">
        <f t="array" ref="F98">INDEX('2 过程管理表单'!$166:$166,26+(COLUMN(D1)-1)*3)</f>
        <v>0</v>
      </c>
      <c r="G98" cm="1">
        <f t="array" ref="G98">INDEX('2 过程管理表单'!$166:$166,26+(COLUMN(E1)-1)*3)</f>
        <v>0</v>
      </c>
      <c r="H98" cm="1">
        <f t="array" ref="H98">INDEX('2 过程管理表单'!$166:$166,26+(COLUMN(F1)-1)*3)</f>
        <v>0</v>
      </c>
      <c r="I98" cm="1">
        <f t="array" ref="I98">INDEX('2 过程管理表单'!$166:$166,26+(COLUMN(G1)-1)*3)</f>
        <v>0</v>
      </c>
      <c r="J98" cm="1">
        <f t="array" ref="J98">INDEX('2 过程管理表单'!$166:$166,26+(COLUMN(H1)-1)*3)</f>
        <v>0</v>
      </c>
      <c r="K98" cm="1">
        <f t="array" ref="K98">INDEX('2 过程管理表单'!$166:$166,26+(COLUMN(I1)-1)*3)</f>
        <v>0</v>
      </c>
      <c r="L98" cm="1">
        <f t="array" ref="L98">INDEX('2 过程管理表单'!$166:$166,26+(COLUMN(J1)-1)*3)</f>
        <v>0</v>
      </c>
      <c r="M98" cm="1">
        <f t="array" ref="M98">INDEX('2 过程管理表单'!$166:$166,26+(COLUMN(K1)-1)*3)</f>
        <v>0</v>
      </c>
      <c r="N98" cm="1">
        <f t="array" ref="N98">INDEX('2 过程管理表单'!$166:$166,26+(COLUMN(L1)-1)*3)</f>
        <v>0</v>
      </c>
    </row>
    <row r="99" spans="1:14">
      <c r="A99" t="s">
        <v>9004</v>
      </c>
      <c r="B99" t="s">
        <v>8913</v>
      </c>
      <c r="C99">
        <f>C98</f>
        <v>0</v>
      </c>
      <c r="D99">
        <f t="shared" ref="D99:N99" si="48">C99+D98</f>
        <v>0</v>
      </c>
      <c r="E99">
        <f t="shared" si="48"/>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9004</v>
      </c>
      <c r="B100" t="s">
        <v>8914</v>
      </c>
      <c r="C100" cm="1">
        <f t="array" ref="C100">INDEX('2 过程管理表单'!$166:$166,24+(COLUMN(A1)-1)*3)</f>
        <v>64995.85</v>
      </c>
      <c r="D100" cm="1">
        <f t="array" ref="D100">INDEX('2 过程管理表单'!$166:$166,24+(COLUMN(B1)-1)*3)</f>
        <v>63845.85</v>
      </c>
      <c r="E100" cm="1">
        <f t="array" ref="E100">INDEX('2 过程管理表单'!$166:$166,24+(COLUMN(C1)-1)*3)</f>
        <v>63845.85</v>
      </c>
      <c r="F100" cm="1">
        <f t="array" ref="F100">INDEX('2 过程管理表单'!$166:$166,24+(COLUMN(D1)-1)*3)</f>
        <v>63845.85</v>
      </c>
      <c r="G100" cm="1">
        <f t="array" ref="G100">INDEX('2 过程管理表单'!$166:$166,24+(COLUMN(E1)-1)*3)</f>
        <v>63845.85</v>
      </c>
      <c r="H100" cm="1">
        <f t="array" ref="H100">INDEX('2 过程管理表单'!$166:$166,24+(COLUMN(F1)-1)*3)</f>
        <v>63845.85</v>
      </c>
      <c r="I100" cm="1">
        <f t="array" ref="I100">INDEX('2 过程管理表单'!$166:$166,24+(COLUMN(G1)-1)*3)</f>
        <v>63845.85</v>
      </c>
      <c r="J100" cm="1">
        <f t="array" ref="J100">INDEX('2 过程管理表单'!$166:$166,24+(COLUMN(H1)-1)*3)</f>
        <v>63845.85</v>
      </c>
      <c r="K100" cm="1">
        <f t="array" ref="K100">INDEX('2 过程管理表单'!$166:$166,24+(COLUMN(I1)-1)*3)</f>
        <v>63845.85</v>
      </c>
      <c r="L100" cm="1">
        <f t="array" ref="L100">INDEX('2 过程管理表单'!$166:$166,24+(COLUMN(J1)-1)*3)</f>
        <v>63845.85</v>
      </c>
      <c r="M100" cm="1">
        <f t="array" ref="M100">INDEX('2 过程管理表单'!$166:$166,24+(COLUMN(K1)-1)*3)</f>
        <v>63845.85</v>
      </c>
      <c r="N100" cm="1">
        <f t="array" ref="N100">INDEX('2 过程管理表单'!$166:$166,24+(COLUMN(L1)-1)*3)</f>
        <v>63845.85</v>
      </c>
    </row>
    <row r="101" spans="1:14">
      <c r="A101" t="s">
        <v>9004</v>
      </c>
      <c r="B101" t="s">
        <v>8915</v>
      </c>
      <c r="C101">
        <f>C100</f>
        <v>64995.85</v>
      </c>
      <c r="D101">
        <f t="shared" ref="D101:N101" si="49">C101+D100</f>
        <v>128841.7</v>
      </c>
      <c r="E101">
        <f t="shared" si="49"/>
        <v>192687.55</v>
      </c>
      <c r="F101">
        <f t="shared" si="49"/>
        <v>256533.4</v>
      </c>
      <c r="G101">
        <f t="shared" si="49"/>
        <v>320379.25</v>
      </c>
      <c r="H101">
        <f t="shared" si="49"/>
        <v>384225.1</v>
      </c>
      <c r="I101">
        <f t="shared" si="49"/>
        <v>448070.95</v>
      </c>
      <c r="J101">
        <f t="shared" si="49"/>
        <v>511916.8</v>
      </c>
      <c r="K101">
        <f t="shared" si="49"/>
        <v>575762.65</v>
      </c>
      <c r="L101">
        <f t="shared" si="49"/>
        <v>639608.5</v>
      </c>
      <c r="M101">
        <f t="shared" si="49"/>
        <v>703454.35</v>
      </c>
      <c r="N101">
        <f t="shared" si="49"/>
        <v>767300.2</v>
      </c>
    </row>
    <row r="102" spans="1:14">
      <c r="A102" t="s">
        <v>9005</v>
      </c>
      <c r="B102" t="s">
        <v>8912</v>
      </c>
      <c r="C102" cm="1">
        <f t="array" ref="C102">INDEX('2 过程管理表单'!$172:$172,26+(COLUMN(A1)-1)*3)</f>
        <v>0</v>
      </c>
      <c r="D102" cm="1">
        <f t="array" ref="D102">INDEX('2 过程管理表单'!$172:$172,26+(COLUMN(B1)-1)*3)</f>
        <v>0</v>
      </c>
      <c r="E102" cm="1">
        <f t="array" ref="E102">INDEX('2 过程管理表单'!$172:$172,26+(COLUMN(C1)-1)*3)</f>
        <v>0</v>
      </c>
      <c r="F102" cm="1">
        <f t="array" ref="F102">INDEX('2 过程管理表单'!$172:$172,26+(COLUMN(D1)-1)*3)</f>
        <v>0</v>
      </c>
      <c r="G102" cm="1">
        <f t="array" ref="G102">INDEX('2 过程管理表单'!$172:$172,26+(COLUMN(E1)-1)*3)</f>
        <v>0</v>
      </c>
      <c r="H102" cm="1">
        <f t="array" ref="H102">INDEX('2 过程管理表单'!$172:$172,26+(COLUMN(F1)-1)*3)</f>
        <v>0</v>
      </c>
      <c r="I102" cm="1">
        <f t="array" ref="I102">INDEX('2 过程管理表单'!$172:$172,26+(COLUMN(G1)-1)*3)</f>
        <v>0</v>
      </c>
      <c r="J102" cm="1">
        <f t="array" ref="J102">INDEX('2 过程管理表单'!$172:$172,26+(COLUMN(H1)-1)*3)</f>
        <v>0</v>
      </c>
      <c r="K102" cm="1">
        <f t="array" ref="K102">INDEX('2 过程管理表单'!$172:$172,26+(COLUMN(I1)-1)*3)</f>
        <v>0</v>
      </c>
      <c r="L102" cm="1">
        <f t="array" ref="L102">INDEX('2 过程管理表单'!$172:$172,26+(COLUMN(J1)-1)*3)</f>
        <v>0</v>
      </c>
      <c r="M102" cm="1">
        <f t="array" ref="M102">INDEX('2 过程管理表单'!$172:$172,26+(COLUMN(K1)-1)*3)</f>
        <v>0</v>
      </c>
      <c r="N102" cm="1">
        <f t="array" ref="N102">INDEX('2 过程管理表单'!$172:$172,26+(COLUMN(L1)-1)*3)</f>
        <v>0</v>
      </c>
    </row>
    <row r="103" spans="1:14">
      <c r="A103" t="s">
        <v>9005</v>
      </c>
      <c r="B103" t="s">
        <v>8913</v>
      </c>
      <c r="C103">
        <f>C102</f>
        <v>0</v>
      </c>
      <c r="D103">
        <f t="shared" ref="D103:N103" si="50">C103+D102</f>
        <v>0</v>
      </c>
      <c r="E103">
        <f t="shared" si="50"/>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9005</v>
      </c>
      <c r="B104" t="s">
        <v>8914</v>
      </c>
      <c r="C104" cm="1">
        <f t="array" ref="C104">INDEX('2 过程管理表单'!$172:$172,24+(COLUMN(A1)-1)*3)</f>
        <v>0</v>
      </c>
      <c r="D104" cm="1">
        <f t="array" ref="D104">INDEX('2 过程管理表单'!$172:$172,24+(COLUMN(B1)-1)*3)</f>
        <v>0</v>
      </c>
      <c r="E104" cm="1">
        <f t="array" ref="E104">INDEX('2 过程管理表单'!$172:$172,24+(COLUMN(C1)-1)*3)</f>
        <v>0</v>
      </c>
      <c r="F104" cm="1">
        <f t="array" ref="F104">INDEX('2 过程管理表单'!$172:$172,24+(COLUMN(D1)-1)*3)</f>
        <v>0</v>
      </c>
      <c r="G104" cm="1">
        <f t="array" ref="G104">INDEX('2 过程管理表单'!$172:$172,24+(COLUMN(E1)-1)*3)</f>
        <v>0</v>
      </c>
      <c r="H104" cm="1">
        <f t="array" ref="H104">INDEX('2 过程管理表单'!$172:$172,24+(COLUMN(F1)-1)*3)</f>
        <v>0</v>
      </c>
      <c r="I104" cm="1">
        <f t="array" ref="I104">INDEX('2 过程管理表单'!$172:$172,24+(COLUMN(G1)-1)*3)</f>
        <v>0</v>
      </c>
      <c r="J104" cm="1">
        <f t="array" ref="J104">INDEX('2 过程管理表单'!$172:$172,24+(COLUMN(H1)-1)*3)</f>
        <v>0</v>
      </c>
      <c r="K104" cm="1">
        <f t="array" ref="K104">INDEX('2 过程管理表单'!$172:$172,24+(COLUMN(I1)-1)*3)</f>
        <v>0</v>
      </c>
      <c r="L104" cm="1">
        <f t="array" ref="L104">INDEX('2 过程管理表单'!$172:$172,24+(COLUMN(J1)-1)*3)</f>
        <v>0</v>
      </c>
      <c r="M104" cm="1">
        <f t="array" ref="M104">INDEX('2 过程管理表单'!$172:$172,24+(COLUMN(K1)-1)*3)</f>
        <v>0</v>
      </c>
      <c r="N104" cm="1">
        <f t="array" ref="N104">INDEX('2 过程管理表单'!$172:$172,24+(COLUMN(L1)-1)*3)</f>
        <v>0</v>
      </c>
    </row>
    <row r="105" spans="1:14">
      <c r="A105" t="s">
        <v>9005</v>
      </c>
      <c r="B105" t="s">
        <v>8915</v>
      </c>
      <c r="C105">
        <f>C104</f>
        <v>0</v>
      </c>
      <c r="D105">
        <f t="shared" ref="D105:N105" si="51">C105+D104</f>
        <v>0</v>
      </c>
      <c r="E105">
        <f t="shared" si="51"/>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9006</v>
      </c>
      <c r="B106" t="s">
        <v>8912</v>
      </c>
      <c r="C106" cm="1">
        <f t="array" ref="C106">INDEX('2 过程管理表单'!$178:$178,26+(COLUMN(A1)-1)*3)</f>
        <v>0</v>
      </c>
      <c r="D106" cm="1">
        <f t="array" ref="D106">INDEX('2 过程管理表单'!$178:$178,26+(COLUMN(B1)-1)*3)</f>
        <v>0</v>
      </c>
      <c r="E106" cm="1">
        <f t="array" ref="E106">INDEX('2 过程管理表单'!$178:$178,26+(COLUMN(C1)-1)*3)</f>
        <v>0</v>
      </c>
      <c r="F106" cm="1">
        <f t="array" ref="F106">INDEX('2 过程管理表单'!$178:$178,26+(COLUMN(D1)-1)*3)</f>
        <v>0</v>
      </c>
      <c r="G106" cm="1">
        <f t="array" ref="G106">INDEX('2 过程管理表单'!$178:$178,26+(COLUMN(E1)-1)*3)</f>
        <v>0</v>
      </c>
      <c r="H106" cm="1">
        <f t="array" ref="H106">INDEX('2 过程管理表单'!$178:$178,26+(COLUMN(F1)-1)*3)</f>
        <v>0</v>
      </c>
      <c r="I106" cm="1">
        <f t="array" ref="I106">INDEX('2 过程管理表单'!$178:$178,26+(COLUMN(G1)-1)*3)</f>
        <v>0</v>
      </c>
      <c r="J106" cm="1">
        <f t="array" ref="J106">INDEX('2 过程管理表单'!$178:$178,26+(COLUMN(H1)-1)*3)</f>
        <v>0</v>
      </c>
      <c r="K106" cm="1">
        <f t="array" ref="K106">INDEX('2 过程管理表单'!$178:$178,26+(COLUMN(I1)-1)*3)</f>
        <v>0</v>
      </c>
      <c r="L106" cm="1">
        <f t="array" ref="L106">INDEX('2 过程管理表单'!$178:$178,26+(COLUMN(J1)-1)*3)</f>
        <v>0</v>
      </c>
      <c r="M106" cm="1">
        <f t="array" ref="M106">INDEX('2 过程管理表单'!$178:$178,26+(COLUMN(K1)-1)*3)</f>
        <v>0</v>
      </c>
      <c r="N106" cm="1">
        <f t="array" ref="N106">INDEX('2 过程管理表单'!$178:$178,26+(COLUMN(L1)-1)*3)</f>
        <v>0</v>
      </c>
    </row>
    <row r="107" spans="1:14">
      <c r="A107" t="s">
        <v>9006</v>
      </c>
      <c r="B107" t="s">
        <v>8913</v>
      </c>
      <c r="C107">
        <f>C106</f>
        <v>0</v>
      </c>
      <c r="D107">
        <f t="shared" ref="D107:N107" si="52">C107+D106</f>
        <v>0</v>
      </c>
      <c r="E107">
        <f t="shared" si="52"/>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9006</v>
      </c>
      <c r="B108" t="s">
        <v>8914</v>
      </c>
      <c r="C108" cm="1">
        <f t="array" ref="C108">INDEX('2 过程管理表单'!$178:$178,24+(COLUMN(A1)-1)*3)</f>
        <v>0</v>
      </c>
      <c r="D108" cm="1">
        <f t="array" ref="D108">INDEX('2 过程管理表单'!$178:$178,24+(COLUMN(B1)-1)*3)</f>
        <v>0</v>
      </c>
      <c r="E108" cm="1">
        <f t="array" ref="E108">INDEX('2 过程管理表单'!$178:$178,24+(COLUMN(C1)-1)*3)</f>
        <v>0</v>
      </c>
      <c r="F108" cm="1">
        <f t="array" ref="F108">INDEX('2 过程管理表单'!$178:$178,24+(COLUMN(D1)-1)*3)</f>
        <v>0</v>
      </c>
      <c r="G108" cm="1">
        <f t="array" ref="G108">INDEX('2 过程管理表单'!$178:$178,24+(COLUMN(E1)-1)*3)</f>
        <v>0</v>
      </c>
      <c r="H108" cm="1">
        <f t="array" ref="H108">INDEX('2 过程管理表单'!$178:$178,24+(COLUMN(F1)-1)*3)</f>
        <v>0</v>
      </c>
      <c r="I108" cm="1">
        <f t="array" ref="I108">INDEX('2 过程管理表单'!$178:$178,24+(COLUMN(G1)-1)*3)</f>
        <v>0</v>
      </c>
      <c r="J108" cm="1">
        <f t="array" ref="J108">INDEX('2 过程管理表单'!$178:$178,24+(COLUMN(H1)-1)*3)</f>
        <v>0</v>
      </c>
      <c r="K108" cm="1">
        <f t="array" ref="K108">INDEX('2 过程管理表单'!$178:$178,24+(COLUMN(I1)-1)*3)</f>
        <v>0</v>
      </c>
      <c r="L108" cm="1">
        <f t="array" ref="L108">INDEX('2 过程管理表单'!$178:$178,24+(COLUMN(J1)-1)*3)</f>
        <v>0</v>
      </c>
      <c r="M108" cm="1">
        <f t="array" ref="M108">INDEX('2 过程管理表单'!$178:$178,24+(COLUMN(K1)-1)*3)</f>
        <v>0</v>
      </c>
      <c r="N108" cm="1">
        <f t="array" ref="N108">INDEX('2 过程管理表单'!$178:$178,24+(COLUMN(L1)-1)*3)</f>
        <v>0</v>
      </c>
    </row>
    <row r="109" spans="1:14">
      <c r="A109" t="s">
        <v>9006</v>
      </c>
      <c r="B109" t="s">
        <v>8915</v>
      </c>
      <c r="C109">
        <f>C108</f>
        <v>0</v>
      </c>
      <c r="D109">
        <f t="shared" ref="D109:N109" si="53">C109+D108</f>
        <v>0</v>
      </c>
      <c r="E109">
        <f t="shared" si="53"/>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9007</v>
      </c>
      <c r="B110" t="s">
        <v>8912</v>
      </c>
      <c r="C110">
        <f t="shared" ref="C110:N110" si="54">C2+C14+C26+C42+C58+C70+C86+C98</f>
        <v>533007.19</v>
      </c>
      <c r="D110">
        <f t="shared" si="54"/>
        <v>684494.9</v>
      </c>
      <c r="E110">
        <f t="shared" si="54"/>
        <v>580831.8</v>
      </c>
      <c r="F110">
        <f t="shared" si="54"/>
        <v>624530.03</v>
      </c>
      <c r="G110">
        <f t="shared" si="54"/>
        <v>530346.36</v>
      </c>
      <c r="H110">
        <f t="shared" si="54"/>
        <v>709981.66</v>
      </c>
      <c r="I110">
        <f t="shared" si="54"/>
        <v>666315.74</v>
      </c>
      <c r="J110">
        <f t="shared" si="54"/>
        <v>0</v>
      </c>
      <c r="K110">
        <f t="shared" si="54"/>
        <v>0</v>
      </c>
      <c r="L110">
        <f t="shared" si="54"/>
        <v>0</v>
      </c>
      <c r="M110">
        <f t="shared" si="54"/>
        <v>0</v>
      </c>
      <c r="N110">
        <f t="shared" si="54"/>
        <v>0</v>
      </c>
    </row>
    <row r="111" spans="1:14">
      <c r="A111" t="s">
        <v>9007</v>
      </c>
      <c r="B111" t="s">
        <v>8913</v>
      </c>
      <c r="C111">
        <f>C110</f>
        <v>533007.19</v>
      </c>
      <c r="D111">
        <f t="shared" ref="D111:N111" si="55">C111+D110</f>
        <v>1217502.09</v>
      </c>
      <c r="E111">
        <f t="shared" si="55"/>
        <v>1798333.89</v>
      </c>
      <c r="F111">
        <f t="shared" si="55"/>
        <v>2422863.92</v>
      </c>
      <c r="G111">
        <f t="shared" si="55"/>
        <v>2953210.28</v>
      </c>
      <c r="H111">
        <f t="shared" si="55"/>
        <v>3663191.94</v>
      </c>
      <c r="I111">
        <f t="shared" si="55"/>
        <v>4329507.68</v>
      </c>
      <c r="J111">
        <f t="shared" si="55"/>
        <v>4329507.68</v>
      </c>
      <c r="K111">
        <f t="shared" si="55"/>
        <v>4329507.68</v>
      </c>
      <c r="L111">
        <f t="shared" si="55"/>
        <v>4329507.68</v>
      </c>
      <c r="M111">
        <f t="shared" si="55"/>
        <v>4329507.68</v>
      </c>
      <c r="N111">
        <f t="shared" si="55"/>
        <v>4329507.68</v>
      </c>
    </row>
    <row r="112" spans="1:14">
      <c r="A112" t="s">
        <v>9007</v>
      </c>
      <c r="B112" t="s">
        <v>8914</v>
      </c>
      <c r="C112">
        <f t="shared" ref="C112:N112" si="56">C4+C16+C28+C44+C60+C72+C88+C100</f>
        <v>706095.069230769</v>
      </c>
      <c r="D112">
        <f t="shared" si="56"/>
        <v>592756.104545455</v>
      </c>
      <c r="E112">
        <f t="shared" si="56"/>
        <v>592756.104545455</v>
      </c>
      <c r="F112">
        <f t="shared" si="56"/>
        <v>592756.104545455</v>
      </c>
      <c r="G112">
        <f t="shared" si="56"/>
        <v>592756.104545455</v>
      </c>
      <c r="H112">
        <f t="shared" si="56"/>
        <v>592756.104545455</v>
      </c>
      <c r="I112">
        <f t="shared" si="56"/>
        <v>592756.104545455</v>
      </c>
      <c r="J112">
        <f t="shared" si="56"/>
        <v>592756.104545455</v>
      </c>
      <c r="K112">
        <f t="shared" si="56"/>
        <v>592756.104545455</v>
      </c>
      <c r="L112">
        <f t="shared" si="56"/>
        <v>592756.104545455</v>
      </c>
      <c r="M112">
        <f t="shared" si="56"/>
        <v>592756.104545455</v>
      </c>
      <c r="N112">
        <f t="shared" si="56"/>
        <v>592756.104545455</v>
      </c>
    </row>
    <row r="113" spans="1:14">
      <c r="A113" t="s">
        <v>9007</v>
      </c>
      <c r="B113" t="s">
        <v>8915</v>
      </c>
      <c r="C113">
        <f>C112</f>
        <v>706095.069230769</v>
      </c>
      <c r="D113">
        <f t="shared" ref="D113:N113" si="57">C113+D112</f>
        <v>1298851.17377622</v>
      </c>
      <c r="E113">
        <f t="shared" si="57"/>
        <v>1891607.27832168</v>
      </c>
      <c r="F113">
        <f t="shared" si="57"/>
        <v>2484363.38286713</v>
      </c>
      <c r="G113">
        <f t="shared" si="57"/>
        <v>3077119.48741259</v>
      </c>
      <c r="H113">
        <f t="shared" si="57"/>
        <v>3669875.59195804</v>
      </c>
      <c r="I113">
        <f t="shared" si="57"/>
        <v>4262631.6965035</v>
      </c>
      <c r="J113">
        <f t="shared" si="57"/>
        <v>4855387.80104895</v>
      </c>
      <c r="K113">
        <f t="shared" si="57"/>
        <v>5448143.90559441</v>
      </c>
      <c r="L113">
        <f t="shared" si="57"/>
        <v>6040900.01013986</v>
      </c>
      <c r="M113">
        <f t="shared" si="57"/>
        <v>6633656.11468532</v>
      </c>
      <c r="N113">
        <f t="shared" si="57"/>
        <v>7226412.21923077</v>
      </c>
    </row>
    <row r="114" spans="1:14">
      <c r="A114" t="s">
        <v>9008</v>
      </c>
      <c r="B114" t="s">
        <v>8912</v>
      </c>
      <c r="C114">
        <f t="shared" ref="C114:N114" si="58">C6+C18+C30+C46+C62+C74+C90+C102</f>
        <v>0</v>
      </c>
      <c r="D114">
        <f t="shared" si="58"/>
        <v>83871.49</v>
      </c>
      <c r="E114">
        <f t="shared" si="58"/>
        <v>89720.58</v>
      </c>
      <c r="F114">
        <f t="shared" si="58"/>
        <v>95048.84</v>
      </c>
      <c r="G114">
        <f t="shared" si="58"/>
        <v>98965.65</v>
      </c>
      <c r="H114">
        <f t="shared" si="58"/>
        <v>93899.66</v>
      </c>
      <c r="I114">
        <f t="shared" si="58"/>
        <v>94326.49</v>
      </c>
      <c r="J114">
        <f t="shared" si="58"/>
        <v>95336.26</v>
      </c>
      <c r="K114">
        <f t="shared" si="58"/>
        <v>0</v>
      </c>
      <c r="L114">
        <f t="shared" si="58"/>
        <v>0</v>
      </c>
      <c r="M114">
        <f t="shared" si="58"/>
        <v>0</v>
      </c>
      <c r="N114">
        <f t="shared" si="58"/>
        <v>0</v>
      </c>
    </row>
    <row r="115" spans="1:14">
      <c r="A115" t="s">
        <v>9008</v>
      </c>
      <c r="B115" t="s">
        <v>8913</v>
      </c>
      <c r="C115">
        <f>C114</f>
        <v>0</v>
      </c>
      <c r="D115">
        <f t="shared" ref="D115:N115" si="59">C115+D114</f>
        <v>83871.49</v>
      </c>
      <c r="E115">
        <f t="shared" si="59"/>
        <v>173592.07</v>
      </c>
      <c r="F115">
        <f t="shared" si="59"/>
        <v>268640.91</v>
      </c>
      <c r="G115">
        <f t="shared" si="59"/>
        <v>367606.56</v>
      </c>
      <c r="H115">
        <f t="shared" si="59"/>
        <v>461506.22</v>
      </c>
      <c r="I115">
        <f t="shared" si="59"/>
        <v>555832.71</v>
      </c>
      <c r="J115">
        <f t="shared" si="59"/>
        <v>651168.97</v>
      </c>
      <c r="K115">
        <f t="shared" si="59"/>
        <v>651168.97</v>
      </c>
      <c r="L115">
        <f t="shared" si="59"/>
        <v>651168.97</v>
      </c>
      <c r="M115">
        <f t="shared" si="59"/>
        <v>651168.97</v>
      </c>
      <c r="N115">
        <f t="shared" si="59"/>
        <v>651168.97</v>
      </c>
    </row>
    <row r="116" spans="1:14">
      <c r="A116" t="s">
        <v>9008</v>
      </c>
      <c r="B116" t="s">
        <v>8914</v>
      </c>
      <c r="C116">
        <f t="shared" ref="C116:N116" si="60">C8+C20+C32+C48+C64+C76+C92+C104</f>
        <v>0</v>
      </c>
      <c r="D116">
        <f t="shared" si="60"/>
        <v>0</v>
      </c>
      <c r="E116">
        <f t="shared" si="60"/>
        <v>0</v>
      </c>
      <c r="F116">
        <f t="shared" si="60"/>
        <v>0</v>
      </c>
      <c r="G116">
        <f t="shared" si="60"/>
        <v>0</v>
      </c>
      <c r="H116">
        <f t="shared" si="60"/>
        <v>0</v>
      </c>
      <c r="I116">
        <f t="shared" si="60"/>
        <v>0</v>
      </c>
      <c r="J116">
        <f t="shared" si="60"/>
        <v>0</v>
      </c>
      <c r="K116">
        <f t="shared" si="60"/>
        <v>0</v>
      </c>
      <c r="L116">
        <f t="shared" si="60"/>
        <v>0</v>
      </c>
      <c r="M116">
        <f t="shared" si="60"/>
        <v>0</v>
      </c>
      <c r="N116">
        <f t="shared" si="60"/>
        <v>0</v>
      </c>
    </row>
    <row r="117" spans="1:14">
      <c r="A117" t="s">
        <v>9008</v>
      </c>
      <c r="B117" t="s">
        <v>8915</v>
      </c>
      <c r="C117">
        <f>C116</f>
        <v>0</v>
      </c>
      <c r="D117">
        <f t="shared" ref="D117:N117" si="61">C117+D116</f>
        <v>0</v>
      </c>
      <c r="E117">
        <f t="shared" si="61"/>
        <v>0</v>
      </c>
      <c r="F117">
        <f t="shared" si="61"/>
        <v>0</v>
      </c>
      <c r="G117">
        <f t="shared" si="61"/>
        <v>0</v>
      </c>
      <c r="H117">
        <f t="shared" si="61"/>
        <v>0</v>
      </c>
      <c r="I117">
        <f t="shared" si="61"/>
        <v>0</v>
      </c>
      <c r="J117">
        <f t="shared" si="61"/>
        <v>0</v>
      </c>
      <c r="K117">
        <f t="shared" si="61"/>
        <v>0</v>
      </c>
      <c r="L117">
        <f t="shared" si="61"/>
        <v>0</v>
      </c>
      <c r="M117">
        <f t="shared" si="61"/>
        <v>0</v>
      </c>
      <c r="N117">
        <f t="shared" si="61"/>
        <v>0</v>
      </c>
    </row>
    <row r="118" spans="1:14">
      <c r="A118" t="s">
        <v>9009</v>
      </c>
      <c r="B118" t="s">
        <v>8912</v>
      </c>
      <c r="C118">
        <f t="shared" ref="C118:N118" si="62">C10+C22+C34+C38+C50+C54+C66+C78+C82+C94+C106</f>
        <v>166609.27744834</v>
      </c>
      <c r="D118">
        <f t="shared" si="62"/>
        <v>141181.113283028</v>
      </c>
      <c r="E118">
        <f t="shared" si="62"/>
        <v>71382.3206439356</v>
      </c>
      <c r="F118">
        <f t="shared" si="62"/>
        <v>71853.907748322</v>
      </c>
      <c r="G118">
        <f t="shared" si="62"/>
        <v>24825.7870476952</v>
      </c>
      <c r="H118">
        <f t="shared" si="62"/>
        <v>25889.9935006636</v>
      </c>
      <c r="I118">
        <f t="shared" si="62"/>
        <v>24205.0480785396</v>
      </c>
      <c r="J118">
        <f t="shared" si="62"/>
        <v>30292.538826286</v>
      </c>
      <c r="K118">
        <f t="shared" si="62"/>
        <v>29315.3601544704</v>
      </c>
      <c r="L118">
        <f t="shared" si="62"/>
        <v>23732.578716697</v>
      </c>
      <c r="M118">
        <f t="shared" si="62"/>
        <v>22967.0116613197</v>
      </c>
      <c r="N118">
        <f t="shared" si="62"/>
        <v>23732.578716697</v>
      </c>
    </row>
    <row r="119" spans="1:14">
      <c r="A119" t="s">
        <v>9009</v>
      </c>
      <c r="B119" t="s">
        <v>8913</v>
      </c>
      <c r="C119">
        <f>C118</f>
        <v>166609.27744834</v>
      </c>
      <c r="D119">
        <f t="shared" ref="D119:N119" si="63">C119+D118</f>
        <v>307790.390731367</v>
      </c>
      <c r="E119">
        <f t="shared" si="63"/>
        <v>379172.711375303</v>
      </c>
      <c r="F119">
        <f t="shared" si="63"/>
        <v>451026.619123625</v>
      </c>
      <c r="G119">
        <f t="shared" si="63"/>
        <v>475852.40617132</v>
      </c>
      <c r="H119">
        <f t="shared" si="63"/>
        <v>501742.399671984</v>
      </c>
      <c r="I119">
        <f t="shared" si="63"/>
        <v>525947.447750523</v>
      </c>
      <c r="J119">
        <f t="shared" si="63"/>
        <v>556239.986576809</v>
      </c>
      <c r="K119">
        <f t="shared" si="63"/>
        <v>585555.34673128</v>
      </c>
      <c r="L119">
        <f t="shared" si="63"/>
        <v>609287.925447977</v>
      </c>
      <c r="M119">
        <f t="shared" si="63"/>
        <v>632254.937109296</v>
      </c>
      <c r="N119">
        <f t="shared" si="63"/>
        <v>655987.515825993</v>
      </c>
    </row>
    <row r="120" spans="1:14">
      <c r="A120" t="s">
        <v>9009</v>
      </c>
      <c r="B120" t="s">
        <v>8914</v>
      </c>
      <c r="C120">
        <f t="shared" ref="C120:N120" si="64">C12+C24+C36+C40+C52+C56+C80+C84+C68+C96+C108</f>
        <v>109665.943396226</v>
      </c>
      <c r="D120">
        <f t="shared" si="64"/>
        <v>109665.943396226</v>
      </c>
      <c r="E120">
        <f t="shared" si="64"/>
        <v>109665.943396226</v>
      </c>
      <c r="F120">
        <f t="shared" si="64"/>
        <v>109665.943396226</v>
      </c>
      <c r="G120">
        <f t="shared" si="64"/>
        <v>109665.943396226</v>
      </c>
      <c r="H120">
        <f t="shared" si="64"/>
        <v>109665.943396226</v>
      </c>
      <c r="I120">
        <f t="shared" si="64"/>
        <v>109665.943396226</v>
      </c>
      <c r="J120">
        <f t="shared" si="64"/>
        <v>109665.943396226</v>
      </c>
      <c r="K120">
        <f t="shared" si="64"/>
        <v>109665.943396226</v>
      </c>
      <c r="L120">
        <f t="shared" si="64"/>
        <v>109665.943396226</v>
      </c>
      <c r="M120">
        <f t="shared" si="64"/>
        <v>109665.943396226</v>
      </c>
      <c r="N120">
        <f t="shared" si="64"/>
        <v>109665.943396226</v>
      </c>
    </row>
    <row r="121" spans="1:14">
      <c r="A121" t="s">
        <v>9009</v>
      </c>
      <c r="B121" t="s">
        <v>8915</v>
      </c>
      <c r="C121">
        <f>C120</f>
        <v>109665.943396226</v>
      </c>
      <c r="D121">
        <f t="shared" ref="D121:N121" si="65">C121+D120</f>
        <v>219331.886792453</v>
      </c>
      <c r="E121">
        <f t="shared" si="65"/>
        <v>328997.830188679</v>
      </c>
      <c r="F121">
        <f t="shared" si="65"/>
        <v>438663.773584906</v>
      </c>
      <c r="G121">
        <f t="shared" si="65"/>
        <v>548329.716981132</v>
      </c>
      <c r="H121">
        <f t="shared" si="65"/>
        <v>657995.660377358</v>
      </c>
      <c r="I121">
        <f t="shared" si="65"/>
        <v>767661.603773585</v>
      </c>
      <c r="J121">
        <f t="shared" si="65"/>
        <v>877327.547169811</v>
      </c>
      <c r="K121">
        <f t="shared" si="65"/>
        <v>986993.490566038</v>
      </c>
      <c r="L121">
        <f t="shared" si="65"/>
        <v>1096659.43396226</v>
      </c>
      <c r="M121">
        <f t="shared" si="65"/>
        <v>1206325.37735849</v>
      </c>
      <c r="N121">
        <f t="shared" si="65"/>
        <v>1315991.32075472</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4"/>
  <cols>
    <col min="1" max="1" width="15.8727272727273" customWidth="1"/>
    <col min="2" max="2" width="14" customWidth="1"/>
    <col min="3" max="3" width="9.54545454545454"/>
    <col min="4" max="4" width="10.5454545454545"/>
    <col min="5" max="14" width="11.7272727272727"/>
  </cols>
  <sheetData>
    <row r="1" customFormat="1" spans="1:14">
      <c r="A1" t="s">
        <v>9010</v>
      </c>
      <c r="C1" t="s">
        <v>760</v>
      </c>
      <c r="D1" t="s">
        <v>761</v>
      </c>
      <c r="E1" t="s">
        <v>762</v>
      </c>
      <c r="F1" t="s">
        <v>763</v>
      </c>
      <c r="G1" t="s">
        <v>764</v>
      </c>
      <c r="H1" t="s">
        <v>765</v>
      </c>
      <c r="I1" t="s">
        <v>766</v>
      </c>
      <c r="J1" t="s">
        <v>767</v>
      </c>
      <c r="K1" t="s">
        <v>768</v>
      </c>
      <c r="L1" t="s">
        <v>769</v>
      </c>
      <c r="M1" t="s">
        <v>770</v>
      </c>
      <c r="N1" t="s">
        <v>771</v>
      </c>
    </row>
    <row r="2" spans="1:14">
      <c r="A2" t="s">
        <v>138</v>
      </c>
      <c r="B2" t="s">
        <v>8912</v>
      </c>
      <c r="C2">
        <f>SUM(物资过程计算表!D2:D15)</f>
        <v>0</v>
      </c>
      <c r="D2">
        <f>SUM(物资过程计算表!E2:E15)</f>
        <v>127.19</v>
      </c>
      <c r="E2">
        <f>SUM(物资过程计算表!F2:F15)</f>
        <v>0</v>
      </c>
      <c r="F2">
        <f>SUM(物资过程计算表!G2:G15)</f>
        <v>1291.15</v>
      </c>
      <c r="G2">
        <f>SUM(物资过程计算表!H2:H15)</f>
        <v>0</v>
      </c>
      <c r="H2">
        <f>SUM(物资过程计算表!I2:I15)</f>
        <v>0</v>
      </c>
      <c r="I2">
        <f>SUM(物资过程计算表!J2:J15)</f>
        <v>1095.51</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8913</v>
      </c>
      <c r="C3">
        <f>C2</f>
        <v>0</v>
      </c>
      <c r="D3">
        <f t="shared" ref="D3:N3" si="0">C3+D2</f>
        <v>127.19</v>
      </c>
      <c r="E3">
        <f t="shared" si="0"/>
        <v>127.19</v>
      </c>
      <c r="F3">
        <f t="shared" si="0"/>
        <v>1418.34</v>
      </c>
      <c r="G3">
        <f t="shared" si="0"/>
        <v>1418.34</v>
      </c>
      <c r="H3">
        <f t="shared" si="0"/>
        <v>1418.34</v>
      </c>
      <c r="I3">
        <f t="shared" si="0"/>
        <v>2513.85</v>
      </c>
      <c r="J3">
        <f t="shared" si="0"/>
        <v>2513.85</v>
      </c>
      <c r="K3">
        <f t="shared" si="0"/>
        <v>2513.85</v>
      </c>
      <c r="L3">
        <f t="shared" si="0"/>
        <v>2513.85</v>
      </c>
      <c r="M3">
        <f t="shared" si="0"/>
        <v>2513.85</v>
      </c>
      <c r="N3">
        <f t="shared" si="0"/>
        <v>2513.85</v>
      </c>
    </row>
    <row r="4" spans="1:14">
      <c r="A4" t="s">
        <v>2320</v>
      </c>
      <c r="B4" t="s">
        <v>8912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3026.92</v>
      </c>
      <c r="G4">
        <f>SUM(物资过程计算表!H16:H28,物资过程计算表!H521:H531)</f>
        <v>924.13</v>
      </c>
      <c r="H4">
        <f>SUM(物资过程计算表!I16:I28,物资过程计算表!I521:I531)</f>
        <v>0</v>
      </c>
      <c r="I4">
        <f>SUM(物资过程计算表!J16:J28,物资过程计算表!J521:J531)</f>
        <v>9686.44</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2320</v>
      </c>
      <c r="B5" t="s">
        <v>8913</v>
      </c>
      <c r="C5">
        <f>C4</f>
        <v>0</v>
      </c>
      <c r="D5">
        <f t="shared" ref="D5:N5" si="1">C5+D4</f>
        <v>0</v>
      </c>
      <c r="E5">
        <f t="shared" si="1"/>
        <v>0</v>
      </c>
      <c r="F5">
        <f t="shared" si="1"/>
        <v>3026.92</v>
      </c>
      <c r="G5">
        <f t="shared" si="1"/>
        <v>3951.05</v>
      </c>
      <c r="H5">
        <f t="shared" si="1"/>
        <v>3951.05</v>
      </c>
      <c r="I5">
        <f t="shared" si="1"/>
        <v>13637.49</v>
      </c>
      <c r="J5">
        <f t="shared" si="1"/>
        <v>13637.49</v>
      </c>
      <c r="K5">
        <f t="shared" si="1"/>
        <v>13637.49</v>
      </c>
      <c r="L5">
        <f t="shared" si="1"/>
        <v>13637.49</v>
      </c>
      <c r="M5">
        <f t="shared" si="1"/>
        <v>13637.49</v>
      </c>
      <c r="N5">
        <f t="shared" si="1"/>
        <v>13637.49</v>
      </c>
    </row>
    <row r="6" spans="1:14">
      <c r="A6" t="s">
        <v>8047</v>
      </c>
      <c r="B6" t="s">
        <v>8912</v>
      </c>
      <c r="C6">
        <f>SUM(物资过程计算表!D29:D90,物资过程计算表!D934)</f>
        <v>12997.92</v>
      </c>
      <c r="D6">
        <f>SUM(物资过程计算表!E29:E90,物资过程计算表!E934)</f>
        <v>0</v>
      </c>
      <c r="E6">
        <f>SUM(物资过程计算表!F29:F90,物资过程计算表!F934)</f>
        <v>1089927.4</v>
      </c>
      <c r="F6">
        <f>SUM(物资过程计算表!G29:G90,物资过程计算表!G934)</f>
        <v>147448.06</v>
      </c>
      <c r="G6">
        <f>SUM(物资过程计算表!H29:H90,物资过程计算表!H934)</f>
        <v>56339.31</v>
      </c>
      <c r="H6">
        <f>SUM(物资过程计算表!I29:I90,物资过程计算表!I934)</f>
        <v>97306.92</v>
      </c>
      <c r="I6">
        <f>SUM(物资过程计算表!J29:J90,物资过程计算表!J934)</f>
        <v>12868.8</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8047</v>
      </c>
      <c r="B7" t="s">
        <v>8913</v>
      </c>
      <c r="C7">
        <f>C6</f>
        <v>12997.92</v>
      </c>
      <c r="D7">
        <f t="shared" ref="D7:N7" si="2">C7+D6</f>
        <v>12997.92</v>
      </c>
      <c r="E7">
        <f t="shared" si="2"/>
        <v>1102925.32</v>
      </c>
      <c r="F7">
        <f t="shared" si="2"/>
        <v>1250373.38</v>
      </c>
      <c r="G7">
        <f t="shared" si="2"/>
        <v>1306712.69</v>
      </c>
      <c r="H7">
        <f t="shared" si="2"/>
        <v>1404019.61</v>
      </c>
      <c r="I7">
        <f t="shared" si="2"/>
        <v>1416888.41</v>
      </c>
      <c r="J7">
        <f t="shared" si="2"/>
        <v>1416888.41</v>
      </c>
      <c r="K7">
        <f t="shared" si="2"/>
        <v>1416888.41</v>
      </c>
      <c r="L7">
        <f t="shared" si="2"/>
        <v>1416888.41</v>
      </c>
      <c r="M7">
        <f t="shared" si="2"/>
        <v>1416888.41</v>
      </c>
      <c r="N7">
        <f t="shared" si="2"/>
        <v>1416888.41</v>
      </c>
    </row>
    <row r="8" spans="1:14">
      <c r="A8" t="s">
        <v>2065</v>
      </c>
      <c r="B8" t="s">
        <v>8912</v>
      </c>
      <c r="C8">
        <f>SUM(物资过程计算表!D91:D520,物资过程计算表!D935:D952)</f>
        <v>0</v>
      </c>
      <c r="D8">
        <f>SUM(物资过程计算表!E91:E520,物资过程计算表!E935:E952)</f>
        <v>0</v>
      </c>
      <c r="E8">
        <f>SUM(物资过程计算表!F91:F520,物资过程计算表!F935:F952)</f>
        <v>4266.2</v>
      </c>
      <c r="F8">
        <f>SUM(物资过程计算表!G91:G520,物资过程计算表!G935:G952)</f>
        <v>1759.9</v>
      </c>
      <c r="G8">
        <f>SUM(物资过程计算表!H91:H520,物资过程计算表!H935:H952)</f>
        <v>1050.99</v>
      </c>
      <c r="H8">
        <f>SUM(物资过程计算表!I91:I520,物资过程计算表!I935:I952)</f>
        <v>3428.2</v>
      </c>
      <c r="I8">
        <f>SUM(物资过程计算表!J91:J520,物资过程计算表!J935:J952)</f>
        <v>9208.38</v>
      </c>
      <c r="J8">
        <f>SUM(物资过程计算表!K91:K520,物资过程计算表!K935:K952)</f>
        <v>966.75</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2065</v>
      </c>
      <c r="B9" t="s">
        <v>8913</v>
      </c>
      <c r="C9">
        <f>C8</f>
        <v>0</v>
      </c>
      <c r="D9">
        <f t="shared" ref="D9:N9" si="3">C9+D8</f>
        <v>0</v>
      </c>
      <c r="E9">
        <f t="shared" si="3"/>
        <v>4266.2</v>
      </c>
      <c r="F9">
        <f t="shared" si="3"/>
        <v>6026.1</v>
      </c>
      <c r="G9">
        <f t="shared" si="3"/>
        <v>7077.09</v>
      </c>
      <c r="H9">
        <f t="shared" si="3"/>
        <v>10505.29</v>
      </c>
      <c r="I9">
        <f t="shared" si="3"/>
        <v>19713.67</v>
      </c>
      <c r="J9">
        <f t="shared" si="3"/>
        <v>20680.42</v>
      </c>
      <c r="K9">
        <f t="shared" si="3"/>
        <v>20680.42</v>
      </c>
      <c r="L9">
        <f t="shared" si="3"/>
        <v>20680.42</v>
      </c>
      <c r="M9">
        <f t="shared" si="3"/>
        <v>20680.42</v>
      </c>
      <c r="N9">
        <f t="shared" si="3"/>
        <v>20680.42</v>
      </c>
    </row>
    <row r="10" spans="1:14">
      <c r="A10" t="s">
        <v>8500</v>
      </c>
      <c r="B10" t="s">
        <v>8912</v>
      </c>
      <c r="C10">
        <f>SUM(物资过程计算表!D532:D546,物资过程计算表!D852:D932)</f>
        <v>0</v>
      </c>
      <c r="D10">
        <f>SUM(物资过程计算表!E532:E546,物资过程计算表!E852:E932)</f>
        <v>330</v>
      </c>
      <c r="E10">
        <f>SUM(物资过程计算表!F532:F546,物资过程计算表!F852:F932)</f>
        <v>3728.4</v>
      </c>
      <c r="F10">
        <f>SUM(物资过程计算表!G532:G546,物资过程计算表!G852:G932)</f>
        <v>0</v>
      </c>
      <c r="G10">
        <f>SUM(物资过程计算表!H532:H546,物资过程计算表!H852:H932)</f>
        <v>542.4</v>
      </c>
      <c r="H10">
        <f>SUM(物资过程计算表!I532:I546,物资过程计算表!I852:I932)</f>
        <v>1960.55</v>
      </c>
      <c r="I10">
        <f>SUM(物资过程计算表!J532:J546,物资过程计算表!J852:J932)</f>
        <v>4901.01</v>
      </c>
      <c r="J10">
        <f>SUM(物资过程计算表!K532:K546,物资过程计算表!K852:K932)</f>
        <v>6181.4</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8500</v>
      </c>
      <c r="B11" t="s">
        <v>8913</v>
      </c>
      <c r="C11">
        <f>C10</f>
        <v>0</v>
      </c>
      <c r="D11">
        <f t="shared" ref="D11:N11" si="4">C11+D10</f>
        <v>330</v>
      </c>
      <c r="E11">
        <f t="shared" si="4"/>
        <v>4058.4</v>
      </c>
      <c r="F11">
        <f t="shared" si="4"/>
        <v>4058.4</v>
      </c>
      <c r="G11">
        <f t="shared" si="4"/>
        <v>4600.8</v>
      </c>
      <c r="H11">
        <f t="shared" si="4"/>
        <v>6561.35</v>
      </c>
      <c r="I11">
        <f t="shared" si="4"/>
        <v>11462.36</v>
      </c>
      <c r="J11">
        <f t="shared" si="4"/>
        <v>17643.76</v>
      </c>
      <c r="K11">
        <f t="shared" si="4"/>
        <v>17643.76</v>
      </c>
      <c r="L11">
        <f t="shared" si="4"/>
        <v>17643.76</v>
      </c>
      <c r="M11">
        <f t="shared" si="4"/>
        <v>17643.76</v>
      </c>
      <c r="N11">
        <f t="shared" si="4"/>
        <v>17643.76</v>
      </c>
    </row>
    <row r="12" spans="1:14">
      <c r="A12" t="s">
        <v>9011</v>
      </c>
      <c r="B12" t="s">
        <v>8912</v>
      </c>
      <c r="C12">
        <f>SUM(物资过程计算表!D547:D604)</f>
        <v>0</v>
      </c>
      <c r="D12">
        <f>SUM(物资过程计算表!E547:E604)</f>
        <v>280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9011</v>
      </c>
      <c r="B13" t="s">
        <v>8913</v>
      </c>
      <c r="C13">
        <f>C12</f>
        <v>0</v>
      </c>
      <c r="D13">
        <f t="shared" ref="D13:N13" si="5">C13+D12</f>
        <v>280</v>
      </c>
      <c r="E13">
        <f t="shared" si="5"/>
        <v>280</v>
      </c>
      <c r="F13">
        <f t="shared" si="5"/>
        <v>280</v>
      </c>
      <c r="G13">
        <f t="shared" si="5"/>
        <v>280</v>
      </c>
      <c r="H13">
        <f t="shared" si="5"/>
        <v>280</v>
      </c>
      <c r="I13">
        <f t="shared" si="5"/>
        <v>280</v>
      </c>
      <c r="J13">
        <f t="shared" si="5"/>
        <v>280</v>
      </c>
      <c r="K13">
        <f t="shared" si="5"/>
        <v>280</v>
      </c>
      <c r="L13">
        <f t="shared" si="5"/>
        <v>280</v>
      </c>
      <c r="M13">
        <f t="shared" si="5"/>
        <v>280</v>
      </c>
      <c r="N13">
        <f t="shared" si="5"/>
        <v>280</v>
      </c>
    </row>
    <row r="14" spans="1:14">
      <c r="A14" t="s">
        <v>5745</v>
      </c>
      <c r="B14" t="s">
        <v>8912</v>
      </c>
      <c r="C14">
        <f>SUM(物资过程计算表!D605:D749)</f>
        <v>0</v>
      </c>
      <c r="D14">
        <f>SUM(物资过程计算表!E605:E749)</f>
        <v>13441.55</v>
      </c>
      <c r="E14">
        <f>SUM(物资过程计算表!F605:F749)</f>
        <v>288</v>
      </c>
      <c r="F14">
        <f>SUM(物资过程计算表!G605:G749)</f>
        <v>17378.76</v>
      </c>
      <c r="G14">
        <f>SUM(物资过程计算表!H605:H749)</f>
        <v>1440</v>
      </c>
      <c r="H14">
        <f>SUM(物资过程计算表!I605:I749)</f>
        <v>58993.89</v>
      </c>
      <c r="I14">
        <f>SUM(物资过程计算表!J605:J749)</f>
        <v>3988.92</v>
      </c>
      <c r="J14">
        <f>SUM(物资过程计算表!K605:K749)</f>
        <v>9750.89</v>
      </c>
      <c r="K14">
        <f>SUM(物资过程计算表!L605:L749)</f>
        <v>0</v>
      </c>
      <c r="L14">
        <f>SUM(物资过程计算表!M605:M749)</f>
        <v>0</v>
      </c>
      <c r="M14">
        <f>SUM(物资过程计算表!N605:N749)</f>
        <v>0</v>
      </c>
      <c r="N14">
        <f>SUM(物资过程计算表!O605:O749)</f>
        <v>0</v>
      </c>
    </row>
    <row r="15" customFormat="1" spans="1:14">
      <c r="A15" t="s">
        <v>5745</v>
      </c>
      <c r="B15" t="s">
        <v>8913</v>
      </c>
      <c r="C15">
        <f>C14</f>
        <v>0</v>
      </c>
      <c r="D15">
        <f t="shared" ref="D15:N15" si="6">C15+D14</f>
        <v>13441.55</v>
      </c>
      <c r="E15">
        <f t="shared" si="6"/>
        <v>13729.55</v>
      </c>
      <c r="F15">
        <f t="shared" si="6"/>
        <v>31108.31</v>
      </c>
      <c r="G15">
        <f t="shared" si="6"/>
        <v>32548.31</v>
      </c>
      <c r="H15">
        <f t="shared" si="6"/>
        <v>91542.2</v>
      </c>
      <c r="I15">
        <f t="shared" si="6"/>
        <v>95531.12</v>
      </c>
      <c r="J15">
        <f t="shared" si="6"/>
        <v>105282.01</v>
      </c>
      <c r="K15">
        <f t="shared" si="6"/>
        <v>105282.01</v>
      </c>
      <c r="L15">
        <f t="shared" si="6"/>
        <v>105282.01</v>
      </c>
      <c r="M15">
        <f t="shared" si="6"/>
        <v>105282.01</v>
      </c>
      <c r="N15">
        <f t="shared" si="6"/>
        <v>105282.01</v>
      </c>
    </row>
    <row r="16" spans="1:14">
      <c r="A16" t="s">
        <v>9012</v>
      </c>
      <c r="B16" t="s">
        <v>8912</v>
      </c>
      <c r="C16">
        <f>SUM(物资过程计算表!D750:D807)</f>
        <v>0</v>
      </c>
      <c r="D16">
        <f>SUM(物资过程计算表!E750:E807)</f>
        <v>272</v>
      </c>
      <c r="E16">
        <f>SUM(物资过程计算表!F750:F807)</f>
        <v>1099.93</v>
      </c>
      <c r="F16">
        <f>SUM(物资过程计算表!G750:G807)</f>
        <v>2260.2</v>
      </c>
      <c r="G16">
        <f>SUM(物资过程计算表!H750:H807)</f>
        <v>2328</v>
      </c>
      <c r="H16">
        <f>SUM(物资过程计算表!I750:I807)</f>
        <v>4697.64</v>
      </c>
      <c r="I16">
        <f>SUM(物资过程计算表!J750:J807)</f>
        <v>439.34</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9012</v>
      </c>
      <c r="B17" t="s">
        <v>8913</v>
      </c>
      <c r="C17">
        <f>C16</f>
        <v>0</v>
      </c>
      <c r="D17">
        <f t="shared" ref="D17:N17" si="7">C17+D16</f>
        <v>272</v>
      </c>
      <c r="E17">
        <f t="shared" si="7"/>
        <v>1371.93</v>
      </c>
      <c r="F17">
        <f t="shared" si="7"/>
        <v>3632.13</v>
      </c>
      <c r="G17">
        <f t="shared" si="7"/>
        <v>5960.13</v>
      </c>
      <c r="H17">
        <f t="shared" si="7"/>
        <v>10657.77</v>
      </c>
      <c r="I17">
        <f t="shared" si="7"/>
        <v>11097.11</v>
      </c>
      <c r="J17">
        <f t="shared" si="7"/>
        <v>11097.11</v>
      </c>
      <c r="K17">
        <f t="shared" si="7"/>
        <v>11097.11</v>
      </c>
      <c r="L17">
        <f t="shared" si="7"/>
        <v>11097.11</v>
      </c>
      <c r="M17">
        <f t="shared" si="7"/>
        <v>11097.11</v>
      </c>
      <c r="N17">
        <f t="shared" si="7"/>
        <v>11097.11</v>
      </c>
    </row>
    <row r="18" spans="1:14">
      <c r="A18" t="s">
        <v>9013</v>
      </c>
      <c r="B18" t="s">
        <v>8912</v>
      </c>
      <c r="C18">
        <f>SUM(物资过程计算表!D808:D851)</f>
        <v>0</v>
      </c>
      <c r="D18">
        <f>SUM(物资过程计算表!E808:E851)</f>
        <v>0</v>
      </c>
      <c r="E18">
        <f>SUM(物资过程计算表!F808:F851)</f>
        <v>1222.02</v>
      </c>
      <c r="F18">
        <f>SUM(物资过程计算表!G808:G851)</f>
        <v>0</v>
      </c>
      <c r="G18">
        <f>SUM(物资过程计算表!H808:H851)</f>
        <v>2272.5</v>
      </c>
      <c r="H18">
        <f>SUM(物资过程计算表!I808:I851)</f>
        <v>548</v>
      </c>
      <c r="I18">
        <f>SUM(物资过程计算表!J808:J851)</f>
        <v>2564.04</v>
      </c>
      <c r="J18">
        <f>SUM(物资过程计算表!K808:K851)</f>
        <v>1240</v>
      </c>
      <c r="K18">
        <f>SUM(物资过程计算表!L808:L851)</f>
        <v>0</v>
      </c>
      <c r="L18">
        <f>SUM(物资过程计算表!M808:M851)</f>
        <v>0</v>
      </c>
      <c r="M18">
        <f>SUM(物资过程计算表!N808:N851)</f>
        <v>0</v>
      </c>
      <c r="N18">
        <f>SUM(物资过程计算表!O808:O851)</f>
        <v>0</v>
      </c>
    </row>
    <row r="19" customFormat="1" spans="1:14">
      <c r="A19" t="s">
        <v>9013</v>
      </c>
      <c r="B19" t="s">
        <v>8913</v>
      </c>
      <c r="C19">
        <f>C18</f>
        <v>0</v>
      </c>
      <c r="D19">
        <f t="shared" ref="D19:N19" si="8">C19+D18</f>
        <v>0</v>
      </c>
      <c r="E19">
        <f t="shared" si="8"/>
        <v>1222.02</v>
      </c>
      <c r="F19">
        <f t="shared" si="8"/>
        <v>1222.02</v>
      </c>
      <c r="G19">
        <f t="shared" si="8"/>
        <v>3494.52</v>
      </c>
      <c r="H19">
        <f t="shared" si="8"/>
        <v>4042.52</v>
      </c>
      <c r="I19">
        <f t="shared" si="8"/>
        <v>6606.56</v>
      </c>
      <c r="J19">
        <f t="shared" si="8"/>
        <v>7846.56</v>
      </c>
      <c r="K19">
        <f t="shared" si="8"/>
        <v>7846.56</v>
      </c>
      <c r="L19">
        <f t="shared" si="8"/>
        <v>7846.56</v>
      </c>
      <c r="M19">
        <f t="shared" si="8"/>
        <v>7846.56</v>
      </c>
      <c r="N19">
        <f t="shared" si="8"/>
        <v>7846.56</v>
      </c>
    </row>
    <row r="21" spans="1:14">
      <c r="A21" t="s">
        <v>9014</v>
      </c>
      <c r="B21" t="s">
        <v>8912</v>
      </c>
      <c r="C21">
        <f t="shared" ref="C21:N21" si="9">SUM(C2,C4,C6,C8,C10,C12,C14,C16,C18)</f>
        <v>12997.92</v>
      </c>
      <c r="D21">
        <f t="shared" si="9"/>
        <v>14450.74</v>
      </c>
      <c r="E21">
        <f t="shared" si="9"/>
        <v>1100531.95</v>
      </c>
      <c r="F21">
        <f t="shared" si="9"/>
        <v>173164.99</v>
      </c>
      <c r="G21">
        <f t="shared" si="9"/>
        <v>64897.33</v>
      </c>
      <c r="H21">
        <f t="shared" si="9"/>
        <v>166935.2</v>
      </c>
      <c r="I21">
        <f t="shared" si="9"/>
        <v>44752.44</v>
      </c>
      <c r="J21">
        <f t="shared" si="9"/>
        <v>18139.04</v>
      </c>
      <c r="K21">
        <f t="shared" si="9"/>
        <v>0</v>
      </c>
      <c r="L21">
        <f t="shared" si="9"/>
        <v>0</v>
      </c>
      <c r="M21">
        <f t="shared" si="9"/>
        <v>0</v>
      </c>
      <c r="N21">
        <f t="shared" si="9"/>
        <v>0</v>
      </c>
    </row>
    <row r="22" customFormat="1" spans="2:14">
      <c r="B22" t="s">
        <v>8913</v>
      </c>
      <c r="C22">
        <f t="shared" ref="C22:N22" si="10">SUM(C3,C5,C7,C9,C11,C13,C15,C17,C19)</f>
        <v>12997.92</v>
      </c>
      <c r="D22">
        <f t="shared" si="10"/>
        <v>27448.66</v>
      </c>
      <c r="E22">
        <f t="shared" si="10"/>
        <v>1127980.61</v>
      </c>
      <c r="F22">
        <f t="shared" si="10"/>
        <v>1301145.6</v>
      </c>
      <c r="G22">
        <f t="shared" si="10"/>
        <v>1366042.93</v>
      </c>
      <c r="H22">
        <f t="shared" si="10"/>
        <v>1532978.13</v>
      </c>
      <c r="I22">
        <f t="shared" si="10"/>
        <v>1577730.57</v>
      </c>
      <c r="J22">
        <f t="shared" si="10"/>
        <v>1595869.61</v>
      </c>
      <c r="K22">
        <f t="shared" si="10"/>
        <v>1595869.61</v>
      </c>
      <c r="L22">
        <f t="shared" si="10"/>
        <v>1595869.61</v>
      </c>
      <c r="M22">
        <f t="shared" si="10"/>
        <v>1595869.61</v>
      </c>
      <c r="N22">
        <f t="shared" si="10"/>
        <v>1595869.61</v>
      </c>
    </row>
  </sheetData>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727272727273" defaultRowHeight="14"/>
  <cols>
    <col min="1" max="1" width="14.5454545454545" customWidth="1"/>
    <col min="2" max="2" width="25.5454545454545" customWidth="1"/>
    <col min="3" max="15" width="12.8181818181818"/>
  </cols>
  <sheetData>
    <row r="1" spans="1:14">
      <c r="A1" s="1" t="s">
        <v>8884</v>
      </c>
      <c r="B1" s="2" t="s">
        <v>8885</v>
      </c>
      <c r="C1" s="3" t="s">
        <v>760</v>
      </c>
      <c r="D1" s="3" t="s">
        <v>761</v>
      </c>
      <c r="E1" s="3" t="s">
        <v>762</v>
      </c>
      <c r="F1" s="3" t="s">
        <v>763</v>
      </c>
      <c r="G1" s="3" t="s">
        <v>764</v>
      </c>
      <c r="H1" s="3" t="s">
        <v>765</v>
      </c>
      <c r="I1" s="3" t="s">
        <v>766</v>
      </c>
      <c r="J1" s="3" t="s">
        <v>767</v>
      </c>
      <c r="K1" s="3" t="s">
        <v>768</v>
      </c>
      <c r="L1" s="3" t="s">
        <v>769</v>
      </c>
      <c r="M1" s="3" t="s">
        <v>770</v>
      </c>
      <c r="N1" s="7" t="s">
        <v>771</v>
      </c>
    </row>
    <row r="2" spans="1:14">
      <c r="A2" s="4" t="s">
        <v>2156</v>
      </c>
      <c r="B2" s="5" t="s">
        <v>8894</v>
      </c>
      <c r="C2" s="5" cm="1">
        <f t="array" ref="C2">INDEX('2 过程管理表单'!$548:$548,26+(COLUMN(A1)-1)*3)</f>
        <v>0</v>
      </c>
      <c r="D2" s="5" cm="1">
        <f t="array" ref="D2">INDEX('2 过程管理表单'!$548:$548,26+(COLUMN(B1)-1)*3)</f>
        <v>0</v>
      </c>
      <c r="E2" s="5" cm="1">
        <f t="array" ref="E2">INDEX('2 过程管理表单'!$548:$548,26+(COLUMN(C1)-1)*3)</f>
        <v>0</v>
      </c>
      <c r="F2" s="5" cm="1">
        <f t="array" ref="F2">INDEX('2 过程管理表单'!$548:$548,26+(COLUMN(D1)-1)*3)</f>
        <v>0</v>
      </c>
      <c r="G2" s="5" cm="1">
        <f t="array" ref="G2">INDEX('2 过程管理表单'!$548:$548,26+(COLUMN(E1)-1)*3)</f>
        <v>0</v>
      </c>
      <c r="H2" s="5" cm="1">
        <f t="array" ref="H2">INDEX('2 过程管理表单'!$548:$548,26+(COLUMN(F1)-1)*3)</f>
        <v>0</v>
      </c>
      <c r="I2" s="5" cm="1">
        <f t="array" ref="I2">INDEX('2 过程管理表单'!$548:$548,26+(COLUMN(G1)-1)*3)</f>
        <v>0</v>
      </c>
      <c r="J2" s="5" cm="1">
        <f t="array" ref="J2">INDEX('2 过程管理表单'!$548:$548,26+(COLUMN(H1)-1)*3)</f>
        <v>0</v>
      </c>
      <c r="K2" s="5" cm="1">
        <f t="array" ref="K2">INDEX('2 过程管理表单'!$548:$548,26+(COLUMN(I1)-1)*3)</f>
        <v>0</v>
      </c>
      <c r="L2" s="5" cm="1">
        <f t="array" ref="L2">INDEX('2 过程管理表单'!$548:$548,26+(COLUMN(J1)-1)*3)</f>
        <v>0</v>
      </c>
      <c r="M2" s="5" cm="1">
        <f t="array" ref="M2">INDEX('2 过程管理表单'!$548:$548,26+(COLUMN(K1)-1)*3)</f>
        <v>0</v>
      </c>
      <c r="N2" s="5" cm="1">
        <f t="array" ref="N2">INDEX('2 过程管理表单'!$548:$548,26+(COLUMN(L1)-1)*3)</f>
        <v>0</v>
      </c>
    </row>
    <row r="3" spans="1:14">
      <c r="A3" s="4" t="s">
        <v>2156</v>
      </c>
      <c r="B3" s="5" t="s">
        <v>8895</v>
      </c>
      <c r="C3" s="5">
        <f>C2</f>
        <v>0</v>
      </c>
      <c r="D3" s="5">
        <f t="shared" ref="D3:N3" si="0">C3+D2</f>
        <v>0</v>
      </c>
      <c r="E3" s="5">
        <f t="shared" si="0"/>
        <v>0</v>
      </c>
      <c r="F3" s="5">
        <f t="shared" si="0"/>
        <v>0</v>
      </c>
      <c r="G3" s="5">
        <f t="shared" si="0"/>
        <v>0</v>
      </c>
      <c r="H3" s="5">
        <f t="shared" si="0"/>
        <v>0</v>
      </c>
      <c r="I3" s="5">
        <f t="shared" si="0"/>
        <v>0</v>
      </c>
      <c r="J3" s="5">
        <f t="shared" si="0"/>
        <v>0</v>
      </c>
      <c r="K3" s="5">
        <f t="shared" si="0"/>
        <v>0</v>
      </c>
      <c r="L3" s="5">
        <f t="shared" si="0"/>
        <v>0</v>
      </c>
      <c r="M3" s="5">
        <f t="shared" si="0"/>
        <v>0</v>
      </c>
      <c r="N3" s="5">
        <f t="shared" si="0"/>
        <v>0</v>
      </c>
    </row>
    <row r="4" spans="1:14">
      <c r="A4" s="4" t="s">
        <v>2156</v>
      </c>
      <c r="B4" s="5" t="s">
        <v>8896</v>
      </c>
      <c r="C4" s="5" cm="1">
        <f t="array" ref="C4">INDEX('2 过程管理表单'!$548:$548,24+(COLUMN(A1)-1)*3)</f>
        <v>29606.6666666667</v>
      </c>
      <c r="D4" s="5" cm="1">
        <f t="array" ref="D4">INDEX('2 过程管理表单'!$548:$548,24+(COLUMN(B1)-1)*3)</f>
        <v>29606.6666666667</v>
      </c>
      <c r="E4" s="5" cm="1">
        <f t="array" ref="E4">INDEX('2 过程管理表单'!$548:$548,24+(COLUMN(C1)-1)*3)</f>
        <v>29606.6666666667</v>
      </c>
      <c r="F4" s="5" cm="1">
        <f t="array" ref="F4">INDEX('2 过程管理表单'!$548:$548,24+(COLUMN(D1)-1)*3)</f>
        <v>29606.6666666667</v>
      </c>
      <c r="G4" s="5" cm="1">
        <f t="array" ref="G4">INDEX('2 过程管理表单'!$548:$548,24+(COLUMN(E1)-1)*3)</f>
        <v>29606.6666666667</v>
      </c>
      <c r="H4" s="5" cm="1">
        <f t="array" ref="H4">INDEX('2 过程管理表单'!$548:$548,24+(COLUMN(F1)-1)*3)</f>
        <v>29606.6666666667</v>
      </c>
      <c r="I4" s="5" cm="1">
        <f t="array" ref="I4">INDEX('2 过程管理表单'!$548:$548,24+(COLUMN(G1)-1)*3)</f>
        <v>29606.6666666667</v>
      </c>
      <c r="J4" s="5" cm="1">
        <f t="array" ref="J4">INDEX('2 过程管理表单'!$548:$548,24+(COLUMN(H1)-1)*3)</f>
        <v>29606.6666666667</v>
      </c>
      <c r="K4" s="5" cm="1">
        <f t="array" ref="K4">INDEX('2 过程管理表单'!$548:$548,24+(COLUMN(I1)-1)*3)</f>
        <v>29606.6666666667</v>
      </c>
      <c r="L4" s="5" cm="1">
        <f t="array" ref="L4">INDEX('2 过程管理表单'!$548:$548,24+(COLUMN(J1)-1)*3)</f>
        <v>29606.6666666667</v>
      </c>
      <c r="M4" s="5" cm="1">
        <f t="array" ref="M4">INDEX('2 过程管理表单'!$548:$548,24+(COLUMN(K1)-1)*3)</f>
        <v>29606.6666666667</v>
      </c>
      <c r="N4" s="5" cm="1">
        <f t="array" ref="N4">INDEX('2 过程管理表单'!$548:$548,24+(COLUMN(L1)-1)*3)</f>
        <v>29606.6666666667</v>
      </c>
    </row>
    <row r="5" spans="1:14">
      <c r="A5" s="4" t="s">
        <v>2156</v>
      </c>
      <c r="B5" s="5" t="s">
        <v>8897</v>
      </c>
      <c r="C5" s="5">
        <f>C4</f>
        <v>29606.6666666667</v>
      </c>
      <c r="D5" s="5">
        <f t="shared" ref="D5:N5" si="1">C5+D4</f>
        <v>59213.3333333333</v>
      </c>
      <c r="E5" s="5">
        <f t="shared" si="1"/>
        <v>88820</v>
      </c>
      <c r="F5" s="5">
        <f t="shared" si="1"/>
        <v>118426.666666667</v>
      </c>
      <c r="G5" s="5">
        <f t="shared" si="1"/>
        <v>148033.333333333</v>
      </c>
      <c r="H5" s="5">
        <f t="shared" si="1"/>
        <v>177640</v>
      </c>
      <c r="I5" s="5">
        <f t="shared" si="1"/>
        <v>207246.666666667</v>
      </c>
      <c r="J5" s="5">
        <f t="shared" si="1"/>
        <v>236853.333333333</v>
      </c>
      <c r="K5" s="5">
        <f t="shared" si="1"/>
        <v>266460</v>
      </c>
      <c r="L5" s="5">
        <f t="shared" si="1"/>
        <v>296066.666666667</v>
      </c>
      <c r="M5" s="5">
        <f t="shared" si="1"/>
        <v>325673.333333333</v>
      </c>
      <c r="N5" s="5">
        <f t="shared" si="1"/>
        <v>355280</v>
      </c>
    </row>
    <row r="6" spans="1:14">
      <c r="A6" s="4" t="s">
        <v>2192</v>
      </c>
      <c r="B6" s="5" t="s">
        <v>8894</v>
      </c>
      <c r="C6" s="5" cm="1">
        <f t="array" ref="C6">INDEX('2 过程管理表单'!$554:$554,26+(COLUMN(A1)-1)*3)</f>
        <v>1842.16438356164</v>
      </c>
      <c r="D6" s="5" cm="1">
        <f t="array" ref="D6">INDEX('2 过程管理表单'!$554:$554,26+(COLUMN(B1)-1)*3)</f>
        <v>1663.8904109589</v>
      </c>
      <c r="E6" s="5" cm="1">
        <f t="array" ref="E6">INDEX('2 过程管理表单'!$554:$554,26+(COLUMN(C1)-1)*3)</f>
        <v>1842.16438356164</v>
      </c>
      <c r="F6" s="5" cm="1">
        <f t="array" ref="F6">INDEX('2 过程管理表单'!$554:$554,26+(COLUMN(D1)-1)*3)</f>
        <v>1672.19178082192</v>
      </c>
      <c r="G6" s="5" cm="1">
        <f t="array" ref="G6">INDEX('2 过程管理表单'!$554:$554,26+(COLUMN(E1)-1)*3)</f>
        <v>1727.93150684932</v>
      </c>
      <c r="H6" s="5" cm="1">
        <f t="array" ref="H6">INDEX('2 过程管理表单'!$554:$554,26+(COLUMN(F1)-1)*3)</f>
        <v>1672.19178082192</v>
      </c>
      <c r="I6" s="5" cm="1">
        <f t="array" ref="I6">INDEX('2 过程管理表单'!$554:$554,26+(COLUMN(G1)-1)*3)</f>
        <v>0</v>
      </c>
      <c r="J6" s="5" cm="1">
        <f t="array" ref="J6">INDEX('2 过程管理表单'!$554:$554,26+(COLUMN(H1)-1)*3)</f>
        <v>1415.47273972603</v>
      </c>
      <c r="K6" s="5" cm="1">
        <f t="array" ref="K6">INDEX('2 过程管理表单'!$554:$554,26+(COLUMN(I1)-1)*3)</f>
        <v>1369.81232876712</v>
      </c>
      <c r="L6" s="5" cm="1">
        <f t="array" ref="L6">INDEX('2 过程管理表单'!$554:$554,26+(COLUMN(J1)-1)*3)</f>
        <v>1415.47273972603</v>
      </c>
      <c r="M6" s="5" cm="1">
        <f t="array" ref="M6">INDEX('2 过程管理表单'!$554:$554,26+(COLUMN(K1)-1)*3)</f>
        <v>1369.81232876712</v>
      </c>
      <c r="N6" s="5" cm="1">
        <f t="array" ref="N6">INDEX('2 过程管理表单'!$554:$554,26+(COLUMN(L1)-1)*3)</f>
        <v>1415.47273972603</v>
      </c>
    </row>
    <row r="7" spans="1:14">
      <c r="A7" s="4" t="s">
        <v>2192</v>
      </c>
      <c r="B7" s="5" t="s">
        <v>8895</v>
      </c>
      <c r="C7" s="5">
        <f>C6</f>
        <v>1842.16438356164</v>
      </c>
      <c r="D7" s="5">
        <f t="shared" ref="D7:N7" si="2">C7+D6</f>
        <v>3506.05479452054</v>
      </c>
      <c r="E7" s="5">
        <f t="shared" si="2"/>
        <v>5348.21917808218</v>
      </c>
      <c r="F7" s="5">
        <f t="shared" si="2"/>
        <v>7020.4109589041</v>
      </c>
      <c r="G7" s="5">
        <f t="shared" si="2"/>
        <v>8748.34246575342</v>
      </c>
      <c r="H7" s="5">
        <f t="shared" si="2"/>
        <v>10420.5342465753</v>
      </c>
      <c r="I7" s="5">
        <f t="shared" si="2"/>
        <v>10420.5342465753</v>
      </c>
      <c r="J7" s="5">
        <f t="shared" si="2"/>
        <v>11836.0069863014</v>
      </c>
      <c r="K7" s="5">
        <f t="shared" si="2"/>
        <v>13205.8193150685</v>
      </c>
      <c r="L7" s="5">
        <f t="shared" si="2"/>
        <v>14621.2920547945</v>
      </c>
      <c r="M7" s="5">
        <f t="shared" si="2"/>
        <v>15991.1043835616</v>
      </c>
      <c r="N7" s="5">
        <f t="shared" si="2"/>
        <v>17406.5771232877</v>
      </c>
    </row>
    <row r="8" spans="1:14">
      <c r="A8" s="4" t="s">
        <v>2192</v>
      </c>
      <c r="B8" s="5" t="s">
        <v>8896</v>
      </c>
      <c r="C8" s="5" cm="1">
        <f t="array" ref="C8">INDEX('2 过程管理表单'!$554:$554,24+(COLUMN(A5)-1)*3)</f>
        <v>0</v>
      </c>
      <c r="D8" s="5" cm="1">
        <f t="array" ref="D8">INDEX('2 过程管理表单'!$554:$554,24+(COLUMN(B5)-1)*3)</f>
        <v>0</v>
      </c>
      <c r="E8" s="5" cm="1">
        <f t="array" ref="E8">INDEX('2 过程管理表单'!$554:$554,24+(COLUMN(C5)-1)*3)</f>
        <v>0</v>
      </c>
      <c r="F8" s="5" cm="1">
        <f t="array" ref="F8">INDEX('2 过程管理表单'!$554:$554,24+(COLUMN(D5)-1)*3)</f>
        <v>0</v>
      </c>
      <c r="G8" s="5" cm="1">
        <f t="array" ref="G8">INDEX('2 过程管理表单'!$554:$554,24+(COLUMN(E5)-1)*3)</f>
        <v>0</v>
      </c>
      <c r="H8" s="5" cm="1">
        <f t="array" ref="H8">INDEX('2 过程管理表单'!$554:$554,24+(COLUMN(F5)-1)*3)</f>
        <v>0</v>
      </c>
      <c r="I8" s="5" cm="1">
        <f t="array" ref="I8">INDEX('2 过程管理表单'!$554:$554,24+(COLUMN(G5)-1)*3)</f>
        <v>0</v>
      </c>
      <c r="J8" s="5" cm="1">
        <f t="array" ref="J8">INDEX('2 过程管理表单'!$554:$554,24+(COLUMN(H5)-1)*3)</f>
        <v>0</v>
      </c>
      <c r="K8" s="5" cm="1">
        <f t="array" ref="K8">INDEX('2 过程管理表单'!$554:$554,24+(COLUMN(I5)-1)*3)</f>
        <v>0</v>
      </c>
      <c r="L8" s="5" cm="1">
        <f t="array" ref="L8">INDEX('2 过程管理表单'!$554:$554,24+(COLUMN(J5)-1)*3)</f>
        <v>0</v>
      </c>
      <c r="M8" s="5" cm="1">
        <f t="array" ref="M8">INDEX('2 过程管理表单'!$554:$554,24+(COLUMN(K5)-1)*3)</f>
        <v>0</v>
      </c>
      <c r="N8" s="5" cm="1">
        <f t="array" ref="N8">INDEX('2 过程管理表单'!$554:$554,24+(COLUMN(L5)-1)*3)</f>
        <v>0</v>
      </c>
    </row>
    <row r="9" spans="1:14">
      <c r="A9" s="4" t="s">
        <v>2192</v>
      </c>
      <c r="B9" s="5" t="s">
        <v>8897</v>
      </c>
      <c r="C9" s="5">
        <f>C8</f>
        <v>0</v>
      </c>
      <c r="D9" s="5">
        <f t="shared" ref="D9:N9" si="3">C9+D8</f>
        <v>0</v>
      </c>
      <c r="E9" s="5">
        <f t="shared" si="3"/>
        <v>0</v>
      </c>
      <c r="F9" s="5">
        <f t="shared" si="3"/>
        <v>0</v>
      </c>
      <c r="G9" s="5">
        <f t="shared" si="3"/>
        <v>0</v>
      </c>
      <c r="H9" s="5">
        <f t="shared" si="3"/>
        <v>0</v>
      </c>
      <c r="I9" s="5">
        <f t="shared" si="3"/>
        <v>0</v>
      </c>
      <c r="J9" s="5">
        <f t="shared" si="3"/>
        <v>0</v>
      </c>
      <c r="K9" s="5">
        <f t="shared" si="3"/>
        <v>0</v>
      </c>
      <c r="L9" s="5">
        <f t="shared" si="3"/>
        <v>0</v>
      </c>
      <c r="M9" s="5">
        <f t="shared" si="3"/>
        <v>0</v>
      </c>
      <c r="N9" s="5">
        <f t="shared" si="3"/>
        <v>0</v>
      </c>
    </row>
    <row r="10" spans="1:14">
      <c r="A10" s="4" t="s">
        <v>2200</v>
      </c>
      <c r="B10" s="5" t="s">
        <v>8894</v>
      </c>
      <c r="C10" s="5" cm="1">
        <f t="array" ref="C10">INDEX('2 过程管理表单'!$564:$564,26+(COLUMN(A1)-1)*3)</f>
        <v>0</v>
      </c>
      <c r="D10" s="5" cm="1">
        <f t="array" ref="D10">INDEX('2 过程管理表单'!$564:$564,26+(COLUMN(B1)-1)*3)</f>
        <v>0</v>
      </c>
      <c r="E10" s="5" cm="1">
        <f t="array" ref="E10">INDEX('2 过程管理表单'!$564:$564,26+(COLUMN(C1)-1)*3)</f>
        <v>0</v>
      </c>
      <c r="F10" s="5" cm="1">
        <f t="array" ref="F10">INDEX('2 过程管理表单'!$564:$564,26+(COLUMN(D1)-1)*3)</f>
        <v>0</v>
      </c>
      <c r="G10" s="5" cm="1">
        <f t="array" ref="G10">INDEX('2 过程管理表单'!$564:$564,26+(COLUMN(E1)-1)*3)</f>
        <v>0</v>
      </c>
      <c r="H10" s="5" cm="1">
        <f t="array" ref="H10">INDEX('2 过程管理表单'!$564:$564,26+(COLUMN(F1)-1)*3)</f>
        <v>0</v>
      </c>
      <c r="I10" s="5" cm="1">
        <f t="array" ref="I10">INDEX('2 过程管理表单'!$564:$564,26+(COLUMN(G1)-1)*3)</f>
        <v>0</v>
      </c>
      <c r="J10" s="5" cm="1">
        <f t="array" ref="J10">INDEX('2 过程管理表单'!$564:$564,26+(COLUMN(H1)-1)*3)</f>
        <v>0</v>
      </c>
      <c r="K10" s="5" cm="1">
        <f t="array" ref="K10">INDEX('2 过程管理表单'!$564:$564,26+(COLUMN(I1)-1)*3)</f>
        <v>0</v>
      </c>
      <c r="L10" s="5" cm="1">
        <f t="array" ref="L10">INDEX('2 过程管理表单'!$564:$564,26+(COLUMN(J1)-1)*3)</f>
        <v>0</v>
      </c>
      <c r="M10" s="5" cm="1">
        <f t="array" ref="M10">INDEX('2 过程管理表单'!$564:$564,26+(COLUMN(K1)-1)*3)</f>
        <v>0</v>
      </c>
      <c r="N10" s="5" cm="1">
        <f t="array" ref="N10">INDEX('2 过程管理表单'!$564:$564,26+(COLUMN(L1)-1)*3)</f>
        <v>0</v>
      </c>
    </row>
    <row r="11" spans="1:14">
      <c r="A11" s="4" t="s">
        <v>2200</v>
      </c>
      <c r="B11" s="5" t="s">
        <v>8895</v>
      </c>
      <c r="C11" s="5">
        <f>C10</f>
        <v>0</v>
      </c>
      <c r="D11" s="5">
        <f t="shared" ref="D11:N11" si="4">C11+D10</f>
        <v>0</v>
      </c>
      <c r="E11" s="5">
        <f t="shared" si="4"/>
        <v>0</v>
      </c>
      <c r="F11" s="5">
        <f t="shared" si="4"/>
        <v>0</v>
      </c>
      <c r="G11" s="5">
        <f t="shared" si="4"/>
        <v>0</v>
      </c>
      <c r="H11" s="5">
        <f t="shared" si="4"/>
        <v>0</v>
      </c>
      <c r="I11" s="5">
        <f t="shared" si="4"/>
        <v>0</v>
      </c>
      <c r="J11" s="5">
        <f t="shared" si="4"/>
        <v>0</v>
      </c>
      <c r="K11" s="5">
        <f t="shared" si="4"/>
        <v>0</v>
      </c>
      <c r="L11" s="5">
        <f t="shared" si="4"/>
        <v>0</v>
      </c>
      <c r="M11" s="5">
        <f t="shared" si="4"/>
        <v>0</v>
      </c>
      <c r="N11" s="5">
        <f t="shared" si="4"/>
        <v>0</v>
      </c>
    </row>
    <row r="12" spans="1:14">
      <c r="A12" s="4" t="s">
        <v>2200</v>
      </c>
      <c r="B12" s="5" t="s">
        <v>8896</v>
      </c>
      <c r="C12" s="5" cm="1">
        <f t="array" ref="C12">INDEX('2 过程管理表单'!$564:$564,24+(COLUMN(A1)-1)*3)</f>
        <v>0</v>
      </c>
      <c r="D12" s="5" cm="1">
        <f t="array" ref="D12">INDEX('2 过程管理表单'!$564:$564,24+(COLUMN(B1)-1)*3)</f>
        <v>0</v>
      </c>
      <c r="E12" s="5" cm="1">
        <f t="array" ref="E12">INDEX('2 过程管理表单'!$564:$564,24+(COLUMN(C1)-1)*3)</f>
        <v>0</v>
      </c>
      <c r="F12" s="5" cm="1">
        <f t="array" ref="F12">INDEX('2 过程管理表单'!$564:$564,24+(COLUMN(D1)-1)*3)</f>
        <v>0</v>
      </c>
      <c r="G12" s="5" cm="1">
        <f t="array" ref="G12">INDEX('2 过程管理表单'!$564:$564,24+(COLUMN(E1)-1)*3)</f>
        <v>0</v>
      </c>
      <c r="H12" s="5" cm="1">
        <f t="array" ref="H12">INDEX('2 过程管理表单'!$564:$564,24+(COLUMN(F1)-1)*3)</f>
        <v>0</v>
      </c>
      <c r="I12" s="5" cm="1">
        <f t="array" ref="I12">INDEX('2 过程管理表单'!$564:$564,24+(COLUMN(G1)-1)*3)</f>
        <v>0</v>
      </c>
      <c r="J12" s="5" cm="1">
        <f t="array" ref="J12">INDEX('2 过程管理表单'!$564:$564,24+(COLUMN(H1)-1)*3)</f>
        <v>0</v>
      </c>
      <c r="K12" s="5" cm="1">
        <f t="array" ref="K12">INDEX('2 过程管理表单'!$564:$564,24+(COLUMN(I1)-1)*3)</f>
        <v>0</v>
      </c>
      <c r="L12" s="5" cm="1">
        <f t="array" ref="L12">INDEX('2 过程管理表单'!$564:$564,24+(COLUMN(J1)-1)*3)</f>
        <v>0</v>
      </c>
      <c r="M12" s="5" cm="1">
        <f t="array" ref="M12">INDEX('2 过程管理表单'!$564:$564,24+(COLUMN(K1)-1)*3)</f>
        <v>0</v>
      </c>
      <c r="N12" s="5" cm="1">
        <f t="array" ref="N12">INDEX('2 过程管理表单'!$564:$564,24+(COLUMN(L1)-1)*3)</f>
        <v>0</v>
      </c>
    </row>
    <row r="13" spans="1:14">
      <c r="A13" s="4" t="s">
        <v>2200</v>
      </c>
      <c r="B13" s="5" t="s">
        <v>8897</v>
      </c>
      <c r="C13" s="5">
        <f>C12</f>
        <v>0</v>
      </c>
      <c r="D13" s="5">
        <f t="shared" ref="D13:N13" si="5">C13+D12</f>
        <v>0</v>
      </c>
      <c r="E13" s="5">
        <f t="shared" si="5"/>
        <v>0</v>
      </c>
      <c r="F13" s="5">
        <f t="shared" si="5"/>
        <v>0</v>
      </c>
      <c r="G13" s="5">
        <f t="shared" si="5"/>
        <v>0</v>
      </c>
      <c r="H13" s="5">
        <f t="shared" si="5"/>
        <v>0</v>
      </c>
      <c r="I13" s="5">
        <f t="shared" si="5"/>
        <v>0</v>
      </c>
      <c r="J13" s="5">
        <f t="shared" si="5"/>
        <v>0</v>
      </c>
      <c r="K13" s="5">
        <f t="shared" si="5"/>
        <v>0</v>
      </c>
      <c r="L13" s="5">
        <f t="shared" si="5"/>
        <v>0</v>
      </c>
      <c r="M13" s="5">
        <f t="shared" si="5"/>
        <v>0</v>
      </c>
      <c r="N13" s="5">
        <f t="shared" si="5"/>
        <v>0</v>
      </c>
    </row>
    <row r="14" spans="1:14">
      <c r="A14" s="4" t="s">
        <v>2218</v>
      </c>
      <c r="B14" s="5" t="s">
        <v>8894</v>
      </c>
      <c r="C14" s="5" cm="1">
        <f t="array" ref="C14">INDEX('2 过程管理表单'!$570:$570,26+(COLUMN(A1)-1)*3)</f>
        <v>0</v>
      </c>
      <c r="D14" s="5" cm="1">
        <f t="array" ref="D14">INDEX('2 过程管理表单'!$570:$570,26+(COLUMN(B1)-1)*3)</f>
        <v>0</v>
      </c>
      <c r="E14" s="5" cm="1">
        <f t="array" ref="E14">INDEX('2 过程管理表单'!$570:$570,26+(COLUMN(C1)-1)*3)</f>
        <v>0</v>
      </c>
      <c r="F14" s="5" cm="1">
        <f t="array" ref="F14">INDEX('2 过程管理表单'!$570:$570,26+(COLUMN(D1)-1)*3)</f>
        <v>0</v>
      </c>
      <c r="G14" s="5" cm="1">
        <f t="array" ref="G14">INDEX('2 过程管理表单'!$570:$570,26+(COLUMN(E1)-1)*3)</f>
        <v>0</v>
      </c>
      <c r="H14" s="5" cm="1">
        <f t="array" ref="H14">INDEX('2 过程管理表单'!$570:$570,26+(COLUMN(F1)-1)*3)</f>
        <v>0</v>
      </c>
      <c r="I14" s="5" cm="1">
        <f t="array" ref="I14">INDEX('2 过程管理表单'!$570:$570,26+(COLUMN(G1)-1)*3)</f>
        <v>0</v>
      </c>
      <c r="J14" s="5" cm="1">
        <f t="array" ref="J14">INDEX('2 过程管理表单'!$570:$570,26+(COLUMN(H1)-1)*3)</f>
        <v>0</v>
      </c>
      <c r="K14" s="5" cm="1">
        <f t="array" ref="K14">INDEX('2 过程管理表单'!$570:$570,26+(COLUMN(I1)-1)*3)</f>
        <v>0</v>
      </c>
      <c r="L14" s="5" cm="1">
        <f t="array" ref="L14">INDEX('2 过程管理表单'!$570:$570,26+(COLUMN(J1)-1)*3)</f>
        <v>0</v>
      </c>
      <c r="M14" s="5" cm="1">
        <f t="array" ref="M14">INDEX('2 过程管理表单'!$570:$570,26+(COLUMN(K1)-1)*3)</f>
        <v>0</v>
      </c>
      <c r="N14" s="5" cm="1">
        <f t="array" ref="N14">INDEX('2 过程管理表单'!$570:$570,26+(COLUMN(L1)-1)*3)</f>
        <v>0</v>
      </c>
    </row>
    <row r="15" spans="1:14">
      <c r="A15" s="4" t="s">
        <v>2218</v>
      </c>
      <c r="B15" s="5" t="s">
        <v>8895</v>
      </c>
      <c r="C15" s="5">
        <f>C14</f>
        <v>0</v>
      </c>
      <c r="D15" s="5">
        <f t="shared" ref="D15:N15" si="6">C15+D14</f>
        <v>0</v>
      </c>
      <c r="E15" s="5">
        <f t="shared" si="6"/>
        <v>0</v>
      </c>
      <c r="F15" s="5">
        <f t="shared" si="6"/>
        <v>0</v>
      </c>
      <c r="G15" s="5">
        <f t="shared" si="6"/>
        <v>0</v>
      </c>
      <c r="H15" s="5">
        <f t="shared" si="6"/>
        <v>0</v>
      </c>
      <c r="I15" s="5">
        <f t="shared" si="6"/>
        <v>0</v>
      </c>
      <c r="J15" s="5">
        <f t="shared" si="6"/>
        <v>0</v>
      </c>
      <c r="K15" s="5">
        <f t="shared" si="6"/>
        <v>0</v>
      </c>
      <c r="L15" s="5">
        <f t="shared" si="6"/>
        <v>0</v>
      </c>
      <c r="M15" s="5">
        <f t="shared" si="6"/>
        <v>0</v>
      </c>
      <c r="N15" s="5">
        <f t="shared" si="6"/>
        <v>0</v>
      </c>
    </row>
    <row r="16" spans="1:14">
      <c r="A16" s="4" t="s">
        <v>2218</v>
      </c>
      <c r="B16" s="5" t="s">
        <v>8896</v>
      </c>
      <c r="C16" s="5" cm="1">
        <f t="array" ref="C16">INDEX('2 过程管理表单'!$570:$570,24+(COLUMN(A13)-1)*3)</f>
        <v>0</v>
      </c>
      <c r="D16" s="5" cm="1">
        <f t="array" ref="D16">INDEX('2 过程管理表单'!$570:$570,24+(COLUMN(B13)-1)*3)</f>
        <v>0</v>
      </c>
      <c r="E16" s="5" cm="1">
        <f t="array" ref="E16">INDEX('2 过程管理表单'!$570:$570,24+(COLUMN(C13)-1)*3)</f>
        <v>0</v>
      </c>
      <c r="F16" s="5" cm="1">
        <f t="array" ref="F16">INDEX('2 过程管理表单'!$570:$570,24+(COLUMN(D13)-1)*3)</f>
        <v>0</v>
      </c>
      <c r="G16" s="5" cm="1">
        <f t="array" ref="G16">INDEX('2 过程管理表单'!$570:$570,24+(COLUMN(E13)-1)*3)</f>
        <v>0</v>
      </c>
      <c r="H16" s="5" cm="1">
        <f t="array" ref="H16">INDEX('2 过程管理表单'!$570:$570,24+(COLUMN(F13)-1)*3)</f>
        <v>0</v>
      </c>
      <c r="I16" s="5" cm="1">
        <f t="array" ref="I16">INDEX('2 过程管理表单'!$570:$570,24+(COLUMN(G13)-1)*3)</f>
        <v>0</v>
      </c>
      <c r="J16" s="5" cm="1">
        <f t="array" ref="J16">INDEX('2 过程管理表单'!$570:$570,24+(COLUMN(H13)-1)*3)</f>
        <v>0</v>
      </c>
      <c r="K16" s="5" cm="1">
        <f t="array" ref="K16">INDEX('2 过程管理表单'!$570:$570,24+(COLUMN(I13)-1)*3)</f>
        <v>0</v>
      </c>
      <c r="L16" s="5" cm="1">
        <f t="array" ref="L16">INDEX('2 过程管理表单'!$570:$570,24+(COLUMN(J13)-1)*3)</f>
        <v>0</v>
      </c>
      <c r="M16" s="5" cm="1">
        <f t="array" ref="M16">INDEX('2 过程管理表单'!$570:$570,24+(COLUMN(K13)-1)*3)</f>
        <v>0</v>
      </c>
      <c r="N16" s="5" cm="1">
        <f t="array" ref="N16">INDEX('2 过程管理表单'!$570:$570,24+(COLUMN(L13)-1)*3)</f>
        <v>0</v>
      </c>
    </row>
    <row r="17" spans="1:14">
      <c r="A17" s="4" t="s">
        <v>2218</v>
      </c>
      <c r="B17" s="5" t="s">
        <v>8897</v>
      </c>
      <c r="C17" s="5">
        <f>C16</f>
        <v>0</v>
      </c>
      <c r="D17" s="5">
        <f t="shared" ref="D17:N17" si="7">C17+D16</f>
        <v>0</v>
      </c>
      <c r="E17" s="5">
        <f t="shared" si="7"/>
        <v>0</v>
      </c>
      <c r="F17" s="5">
        <f t="shared" si="7"/>
        <v>0</v>
      </c>
      <c r="G17" s="5">
        <f t="shared" si="7"/>
        <v>0</v>
      </c>
      <c r="H17" s="5">
        <f t="shared" si="7"/>
        <v>0</v>
      </c>
      <c r="I17" s="5">
        <f t="shared" si="7"/>
        <v>0</v>
      </c>
      <c r="J17" s="5">
        <f t="shared" si="7"/>
        <v>0</v>
      </c>
      <c r="K17" s="5">
        <f t="shared" si="7"/>
        <v>0</v>
      </c>
      <c r="L17" s="5">
        <f t="shared" si="7"/>
        <v>0</v>
      </c>
      <c r="M17" s="5">
        <f t="shared" si="7"/>
        <v>0</v>
      </c>
      <c r="N17" s="5">
        <f t="shared" si="7"/>
        <v>0</v>
      </c>
    </row>
    <row r="18" spans="1:14">
      <c r="A18" s="4" t="s">
        <v>2238</v>
      </c>
      <c r="B18" s="5" t="s">
        <v>8894</v>
      </c>
      <c r="C18" s="5" cm="1">
        <f t="array" ref="C18">INDEX('2 过程管理表单'!$576:$576,26+(COLUMN(A1)-1)*3)</f>
        <v>0</v>
      </c>
      <c r="D18" s="5" cm="1">
        <f t="array" ref="D18">INDEX('2 过程管理表单'!$576:$576,26+(COLUMN(B1)-1)*3)</f>
        <v>0</v>
      </c>
      <c r="E18" s="5" cm="1">
        <f t="array" ref="E18">INDEX('2 过程管理表单'!$576:$576,26+(COLUMN(C1)-1)*3)</f>
        <v>0</v>
      </c>
      <c r="F18" s="5" cm="1">
        <f t="array" ref="F18">INDEX('2 过程管理表单'!$576:$576,26+(COLUMN(D1)-1)*3)</f>
        <v>0</v>
      </c>
      <c r="G18" s="5" cm="1">
        <f t="array" ref="G18">INDEX('2 过程管理表单'!$576:$576,26+(COLUMN(E1)-1)*3)</f>
        <v>0</v>
      </c>
      <c r="H18" s="5" cm="1">
        <f t="array" ref="H18">INDEX('2 过程管理表单'!$576:$576,26+(COLUMN(F1)-1)*3)</f>
        <v>0</v>
      </c>
      <c r="I18" s="5" cm="1">
        <f t="array" ref="I18">INDEX('2 过程管理表单'!$576:$576,26+(COLUMN(G1)-1)*3)</f>
        <v>0</v>
      </c>
      <c r="J18" s="5" cm="1">
        <f t="array" ref="J18">INDEX('2 过程管理表单'!$576:$576,26+(COLUMN(H1)-1)*3)</f>
        <v>0</v>
      </c>
      <c r="K18" s="5" cm="1">
        <f t="array" ref="K18">INDEX('2 过程管理表单'!$576:$576,26+(COLUMN(I1)-1)*3)</f>
        <v>0</v>
      </c>
      <c r="L18" s="5" cm="1">
        <f t="array" ref="L18">INDEX('2 过程管理表单'!$576:$576,26+(COLUMN(J1)-1)*3)</f>
        <v>0</v>
      </c>
      <c r="M18" s="5" cm="1">
        <f t="array" ref="M18">INDEX('2 过程管理表单'!$576:$576,26+(COLUMN(K1)-1)*3)</f>
        <v>0</v>
      </c>
      <c r="N18" s="5" cm="1">
        <f t="array" ref="N18">INDEX('2 过程管理表单'!$576:$576,26+(COLUMN(L1)-1)*3)</f>
        <v>0</v>
      </c>
    </row>
    <row r="19" spans="1:14">
      <c r="A19" s="4" t="s">
        <v>2238</v>
      </c>
      <c r="B19" s="5" t="s">
        <v>8895</v>
      </c>
      <c r="C19" s="5">
        <f>C18</f>
        <v>0</v>
      </c>
      <c r="D19" s="5">
        <f t="shared" ref="D19:N19" si="8">C19+D18</f>
        <v>0</v>
      </c>
      <c r="E19" s="5">
        <f t="shared" si="8"/>
        <v>0</v>
      </c>
      <c r="F19" s="5">
        <f t="shared" si="8"/>
        <v>0</v>
      </c>
      <c r="G19" s="5">
        <f t="shared" si="8"/>
        <v>0</v>
      </c>
      <c r="H19" s="5">
        <f t="shared" si="8"/>
        <v>0</v>
      </c>
      <c r="I19" s="5">
        <f t="shared" si="8"/>
        <v>0</v>
      </c>
      <c r="J19" s="5">
        <f t="shared" si="8"/>
        <v>0</v>
      </c>
      <c r="K19" s="5">
        <f t="shared" si="8"/>
        <v>0</v>
      </c>
      <c r="L19" s="5">
        <f t="shared" si="8"/>
        <v>0</v>
      </c>
      <c r="M19" s="5">
        <f t="shared" si="8"/>
        <v>0</v>
      </c>
      <c r="N19" s="5">
        <f t="shared" si="8"/>
        <v>0</v>
      </c>
    </row>
    <row r="20" spans="1:14">
      <c r="A20" s="4" t="s">
        <v>2238</v>
      </c>
      <c r="B20" s="5" t="s">
        <v>8896</v>
      </c>
      <c r="C20" s="5" cm="1">
        <f t="array" ref="C20">INDEX('2 过程管理表单'!$576:$576,24+(COLUMN(A17)-1)*3)</f>
        <v>0</v>
      </c>
      <c r="D20" s="5" cm="1">
        <f t="array" ref="D20">INDEX('2 过程管理表单'!$576:$576,24+(COLUMN(B17)-1)*3)</f>
        <v>0</v>
      </c>
      <c r="E20" s="5" cm="1">
        <f t="array" ref="E20">INDEX('2 过程管理表单'!$576:$576,24+(COLUMN(C17)-1)*3)</f>
        <v>0</v>
      </c>
      <c r="F20" s="5" cm="1">
        <f t="array" ref="F20">INDEX('2 过程管理表单'!$576:$576,24+(COLUMN(D17)-1)*3)</f>
        <v>0</v>
      </c>
      <c r="G20" s="5" cm="1">
        <f t="array" ref="G20">INDEX('2 过程管理表单'!$576:$576,24+(COLUMN(E17)-1)*3)</f>
        <v>0</v>
      </c>
      <c r="H20" s="5" cm="1">
        <f t="array" ref="H20">INDEX('2 过程管理表单'!$576:$576,24+(COLUMN(F17)-1)*3)</f>
        <v>0</v>
      </c>
      <c r="I20" s="5" cm="1">
        <f t="array" ref="I20">INDEX('2 过程管理表单'!$576:$576,24+(COLUMN(G17)-1)*3)</f>
        <v>0</v>
      </c>
      <c r="J20" s="5" cm="1">
        <f t="array" ref="J20">INDEX('2 过程管理表单'!$576:$576,24+(COLUMN(H17)-1)*3)</f>
        <v>0</v>
      </c>
      <c r="K20" s="5" cm="1">
        <f t="array" ref="K20">INDEX('2 过程管理表单'!$576:$576,24+(COLUMN(I17)-1)*3)</f>
        <v>0</v>
      </c>
      <c r="L20" s="5" cm="1">
        <f t="array" ref="L20">INDEX('2 过程管理表单'!$576:$576,24+(COLUMN(J17)-1)*3)</f>
        <v>0</v>
      </c>
      <c r="M20" s="5" cm="1">
        <f t="array" ref="M20">INDEX('2 过程管理表单'!$576:$576,24+(COLUMN(K17)-1)*3)</f>
        <v>0</v>
      </c>
      <c r="N20" s="5" cm="1">
        <f t="array" ref="N20">INDEX('2 过程管理表单'!$576:$576,24+(COLUMN(L17)-1)*3)</f>
        <v>0</v>
      </c>
    </row>
    <row r="21" spans="1:14">
      <c r="A21" s="4" t="s">
        <v>2238</v>
      </c>
      <c r="B21" s="5" t="s">
        <v>8897</v>
      </c>
      <c r="C21" s="5">
        <f>C20</f>
        <v>0</v>
      </c>
      <c r="D21" s="5">
        <f t="shared" ref="D21:N21" si="9">C21+D20</f>
        <v>0</v>
      </c>
      <c r="E21" s="5">
        <f t="shared" si="9"/>
        <v>0</v>
      </c>
      <c r="F21" s="5">
        <f t="shared" si="9"/>
        <v>0</v>
      </c>
      <c r="G21" s="5">
        <f t="shared" si="9"/>
        <v>0</v>
      </c>
      <c r="H21" s="5">
        <f t="shared" si="9"/>
        <v>0</v>
      </c>
      <c r="I21" s="5">
        <f t="shared" si="9"/>
        <v>0</v>
      </c>
      <c r="J21" s="5">
        <f t="shared" si="9"/>
        <v>0</v>
      </c>
      <c r="K21" s="5">
        <f t="shared" si="9"/>
        <v>0</v>
      </c>
      <c r="L21" s="5">
        <f t="shared" si="9"/>
        <v>0</v>
      </c>
      <c r="M21" s="5">
        <f t="shared" si="9"/>
        <v>0</v>
      </c>
      <c r="N21" s="5">
        <f t="shared" si="9"/>
        <v>0</v>
      </c>
    </row>
    <row r="22" spans="1:14">
      <c r="A22" s="4" t="s">
        <v>2244</v>
      </c>
      <c r="B22" s="5" t="s">
        <v>8894</v>
      </c>
      <c r="C22" s="5" cm="1">
        <f t="array" ref="C22">INDEX('2 过程管理表单'!$582:$582,26+(COLUMN(A1)-1)*3)</f>
        <v>0</v>
      </c>
      <c r="D22" s="5" cm="1">
        <f t="array" ref="D22">INDEX('2 过程管理表单'!$582:$582,26+(COLUMN(B1)-1)*3)</f>
        <v>0</v>
      </c>
      <c r="E22" s="5" cm="1">
        <f t="array" ref="E22">INDEX('2 过程管理表单'!$582:$582,26+(COLUMN(C1)-1)*3)</f>
        <v>0</v>
      </c>
      <c r="F22" s="5" cm="1">
        <f t="array" ref="F22">INDEX('2 过程管理表单'!$582:$582,26+(COLUMN(D1)-1)*3)</f>
        <v>0</v>
      </c>
      <c r="G22" s="5" cm="1">
        <f t="array" ref="G22">INDEX('2 过程管理表单'!$582:$582,26+(COLUMN(E1)-1)*3)</f>
        <v>0</v>
      </c>
      <c r="H22" s="5" cm="1">
        <f t="array" ref="H22">INDEX('2 过程管理表单'!$582:$582,26+(COLUMN(F1)-1)*3)</f>
        <v>0</v>
      </c>
      <c r="I22" s="5" cm="1">
        <f t="array" ref="I22">INDEX('2 过程管理表单'!$582:$582,26+(COLUMN(G1)-1)*3)</f>
        <v>0</v>
      </c>
      <c r="J22" s="5" cm="1">
        <f t="array" ref="J22">INDEX('2 过程管理表单'!$582:$582,26+(COLUMN(H1)-1)*3)</f>
        <v>0</v>
      </c>
      <c r="K22" s="5" cm="1">
        <f t="array" ref="K22">INDEX('2 过程管理表单'!$582:$582,26+(COLUMN(I1)-1)*3)</f>
        <v>0</v>
      </c>
      <c r="L22" s="5" cm="1">
        <f t="array" ref="L22">INDEX('2 过程管理表单'!$582:$582,26+(COLUMN(J1)-1)*3)</f>
        <v>0</v>
      </c>
      <c r="M22" s="5" cm="1">
        <f t="array" ref="M22">INDEX('2 过程管理表单'!$582:$582,26+(COLUMN(K1)-1)*3)</f>
        <v>0</v>
      </c>
      <c r="N22" s="5" cm="1">
        <f t="array" ref="N22">INDEX('2 过程管理表单'!$582:$582,26+(COLUMN(L1)-1)*3)</f>
        <v>0</v>
      </c>
    </row>
    <row r="23" spans="1:14">
      <c r="A23" s="4" t="s">
        <v>2244</v>
      </c>
      <c r="B23" s="5" t="s">
        <v>8895</v>
      </c>
      <c r="C23" s="5">
        <f>C22</f>
        <v>0</v>
      </c>
      <c r="D23" s="5">
        <f t="shared" ref="D23:N23" si="10">C23+D22</f>
        <v>0</v>
      </c>
      <c r="E23" s="5">
        <f t="shared" si="10"/>
        <v>0</v>
      </c>
      <c r="F23" s="5">
        <f t="shared" si="10"/>
        <v>0</v>
      </c>
      <c r="G23" s="5">
        <f t="shared" si="10"/>
        <v>0</v>
      </c>
      <c r="H23" s="5">
        <f t="shared" si="10"/>
        <v>0</v>
      </c>
      <c r="I23" s="5">
        <f t="shared" si="10"/>
        <v>0</v>
      </c>
      <c r="J23" s="5">
        <f t="shared" si="10"/>
        <v>0</v>
      </c>
      <c r="K23" s="5">
        <f t="shared" si="10"/>
        <v>0</v>
      </c>
      <c r="L23" s="5">
        <f t="shared" si="10"/>
        <v>0</v>
      </c>
      <c r="M23" s="5">
        <f t="shared" si="10"/>
        <v>0</v>
      </c>
      <c r="N23" s="5">
        <f t="shared" si="10"/>
        <v>0</v>
      </c>
    </row>
    <row r="24" spans="1:14">
      <c r="A24" s="4" t="s">
        <v>2244</v>
      </c>
      <c r="B24" s="5" t="s">
        <v>8896</v>
      </c>
      <c r="C24" s="5" cm="1">
        <f t="array" ref="C24">INDEX('2 过程管理表单'!$582:$582,24+(COLUMN(A1)-1)*3)</f>
        <v>0</v>
      </c>
      <c r="D24" s="5" cm="1">
        <f t="array" ref="D24">INDEX('2 过程管理表单'!$582:$582,24+(COLUMN(B1)-1)*3)</f>
        <v>0</v>
      </c>
      <c r="E24" s="5" cm="1">
        <f t="array" ref="E24">INDEX('2 过程管理表单'!$582:$582,24+(COLUMN(C1)-1)*3)</f>
        <v>0</v>
      </c>
      <c r="F24" s="5" cm="1">
        <f t="array" ref="F24">INDEX('2 过程管理表单'!$582:$582,24+(COLUMN(D1)-1)*3)</f>
        <v>0</v>
      </c>
      <c r="G24" s="5" cm="1">
        <f t="array" ref="G24">INDEX('2 过程管理表单'!$582:$582,24+(COLUMN(E1)-1)*3)</f>
        <v>0</v>
      </c>
      <c r="H24" s="5" cm="1">
        <f t="array" ref="H24">INDEX('2 过程管理表单'!$582:$582,24+(COLUMN(F1)-1)*3)</f>
        <v>0</v>
      </c>
      <c r="I24" s="5" cm="1">
        <f t="array" ref="I24">INDEX('2 过程管理表单'!$582:$582,24+(COLUMN(G1)-1)*3)</f>
        <v>0</v>
      </c>
      <c r="J24" s="5" cm="1">
        <f t="array" ref="J24">INDEX('2 过程管理表单'!$582:$582,24+(COLUMN(H1)-1)*3)</f>
        <v>0</v>
      </c>
      <c r="K24" s="5" cm="1">
        <f t="array" ref="K24">INDEX('2 过程管理表单'!$582:$582,24+(COLUMN(I1)-1)*3)</f>
        <v>0</v>
      </c>
      <c r="L24" s="5" cm="1">
        <f t="array" ref="L24">INDEX('2 过程管理表单'!$582:$582,24+(COLUMN(J1)-1)*3)</f>
        <v>0</v>
      </c>
      <c r="M24" s="5" cm="1">
        <f t="array" ref="M24">INDEX('2 过程管理表单'!$582:$582,24+(COLUMN(K1)-1)*3)</f>
        <v>0</v>
      </c>
      <c r="N24" s="5" cm="1">
        <f t="array" ref="N24">INDEX('2 过程管理表单'!$582:$582,24+(COLUMN(L1)-1)*3)</f>
        <v>0</v>
      </c>
    </row>
    <row r="25" spans="1:14">
      <c r="A25" s="4" t="s">
        <v>2244</v>
      </c>
      <c r="B25" s="5" t="s">
        <v>8897</v>
      </c>
      <c r="C25" s="5">
        <f>C24</f>
        <v>0</v>
      </c>
      <c r="D25" s="5">
        <f t="shared" ref="D25:N25" si="11">C25+D24</f>
        <v>0</v>
      </c>
      <c r="E25" s="5">
        <f t="shared" si="11"/>
        <v>0</v>
      </c>
      <c r="F25" s="5">
        <f t="shared" si="11"/>
        <v>0</v>
      </c>
      <c r="G25" s="5">
        <f t="shared" si="11"/>
        <v>0</v>
      </c>
      <c r="H25" s="5">
        <f t="shared" si="11"/>
        <v>0</v>
      </c>
      <c r="I25" s="5">
        <f t="shared" si="11"/>
        <v>0</v>
      </c>
      <c r="J25" s="5">
        <f t="shared" si="11"/>
        <v>0</v>
      </c>
      <c r="K25" s="5">
        <f t="shared" si="11"/>
        <v>0</v>
      </c>
      <c r="L25" s="5">
        <f t="shared" si="11"/>
        <v>0</v>
      </c>
      <c r="M25" s="5">
        <f t="shared" si="11"/>
        <v>0</v>
      </c>
      <c r="N25" s="5">
        <f t="shared" si="11"/>
        <v>0</v>
      </c>
    </row>
    <row r="26" spans="1:14">
      <c r="A26" s="4" t="s">
        <v>2258</v>
      </c>
      <c r="B26" s="5" t="s">
        <v>8894</v>
      </c>
      <c r="C26" s="5" cm="1">
        <f t="array" ref="C26">INDEX('2 过程管理表单'!$588:$588,26+(COLUMN(A1)-1)*3)</f>
        <v>0</v>
      </c>
      <c r="D26" s="5" cm="1">
        <f t="array" ref="D26">INDEX('2 过程管理表单'!$588:$588,26+(COLUMN(B1)-1)*3)</f>
        <v>0</v>
      </c>
      <c r="E26" s="5" cm="1">
        <f t="array" ref="E26">INDEX('2 过程管理表单'!$588:$588,26+(COLUMN(C1)-1)*3)</f>
        <v>0</v>
      </c>
      <c r="F26" s="5" cm="1">
        <f t="array" ref="F26">INDEX('2 过程管理表单'!$588:$588,26+(COLUMN(D1)-1)*3)</f>
        <v>0</v>
      </c>
      <c r="G26" s="5" cm="1">
        <f t="array" ref="G26">INDEX('2 过程管理表单'!$588:$588,26+(COLUMN(E1)-1)*3)</f>
        <v>0</v>
      </c>
      <c r="H26" s="5" cm="1">
        <f t="array" ref="H26">INDEX('2 过程管理表单'!$588:$588,26+(COLUMN(F1)-1)*3)</f>
        <v>0</v>
      </c>
      <c r="I26" s="5" cm="1">
        <f t="array" ref="I26">INDEX('2 过程管理表单'!$588:$588,26+(COLUMN(G1)-1)*3)</f>
        <v>0</v>
      </c>
      <c r="J26" s="5" cm="1">
        <f t="array" ref="J26">INDEX('2 过程管理表单'!$588:$588,26+(COLUMN(H1)-1)*3)</f>
        <v>0</v>
      </c>
      <c r="K26" s="5" cm="1">
        <f t="array" ref="K26">INDEX('2 过程管理表单'!$588:$588,26+(COLUMN(I1)-1)*3)</f>
        <v>0</v>
      </c>
      <c r="L26" s="5" cm="1">
        <f t="array" ref="L26">INDEX('2 过程管理表单'!$588:$588,26+(COLUMN(J1)-1)*3)</f>
        <v>0</v>
      </c>
      <c r="M26" s="5" cm="1">
        <f t="array" ref="M26">INDEX('2 过程管理表单'!$588:$588,26+(COLUMN(K1)-1)*3)</f>
        <v>0</v>
      </c>
      <c r="N26" s="5" cm="1">
        <f t="array" ref="N26">INDEX('2 过程管理表单'!$588:$588,26+(COLUMN(L1)-1)*3)</f>
        <v>0</v>
      </c>
    </row>
    <row r="27" spans="1:14">
      <c r="A27" s="4" t="s">
        <v>2258</v>
      </c>
      <c r="B27" s="5" t="s">
        <v>8895</v>
      </c>
      <c r="C27" s="5">
        <f>C26</f>
        <v>0</v>
      </c>
      <c r="D27" s="5">
        <f t="shared" ref="D27:N27" si="12">C27+D26</f>
        <v>0</v>
      </c>
      <c r="E27" s="5">
        <f t="shared" si="12"/>
        <v>0</v>
      </c>
      <c r="F27" s="5">
        <f t="shared" si="12"/>
        <v>0</v>
      </c>
      <c r="G27" s="5">
        <f t="shared" si="12"/>
        <v>0</v>
      </c>
      <c r="H27" s="5">
        <f t="shared" si="12"/>
        <v>0</v>
      </c>
      <c r="I27" s="5">
        <f t="shared" si="12"/>
        <v>0</v>
      </c>
      <c r="J27" s="5">
        <f t="shared" si="12"/>
        <v>0</v>
      </c>
      <c r="K27" s="5">
        <f t="shared" si="12"/>
        <v>0</v>
      </c>
      <c r="L27" s="5">
        <f t="shared" si="12"/>
        <v>0</v>
      </c>
      <c r="M27" s="5">
        <f t="shared" si="12"/>
        <v>0</v>
      </c>
      <c r="N27" s="5">
        <f t="shared" si="12"/>
        <v>0</v>
      </c>
    </row>
    <row r="28" spans="1:14">
      <c r="A28" s="4" t="s">
        <v>2258</v>
      </c>
      <c r="B28" s="5" t="s">
        <v>8896</v>
      </c>
      <c r="C28" s="5" cm="1">
        <f t="array" ref="C28">INDEX('2 过程管理表单'!$588:$588,24+(COLUMN(A1)-1)*3)</f>
        <v>0</v>
      </c>
      <c r="D28" s="5" cm="1">
        <f t="array" ref="D28">INDEX('2 过程管理表单'!$588:$588,24+(COLUMN(B1)-1)*3)</f>
        <v>0</v>
      </c>
      <c r="E28" s="5" cm="1">
        <f t="array" ref="E28">INDEX('2 过程管理表单'!$588:$588,24+(COLUMN(C1)-1)*3)</f>
        <v>0</v>
      </c>
      <c r="F28" s="5" cm="1">
        <f t="array" ref="F28">INDEX('2 过程管理表单'!$588:$588,24+(COLUMN(D1)-1)*3)</f>
        <v>0</v>
      </c>
      <c r="G28" s="5" cm="1">
        <f t="array" ref="G28">INDEX('2 过程管理表单'!$588:$588,24+(COLUMN(E1)-1)*3)</f>
        <v>0</v>
      </c>
      <c r="H28" s="5" cm="1">
        <f t="array" ref="H28">INDEX('2 过程管理表单'!$588:$588,24+(COLUMN(F1)-1)*3)</f>
        <v>0</v>
      </c>
      <c r="I28" s="5" cm="1">
        <f t="array" ref="I28">INDEX('2 过程管理表单'!$588:$588,24+(COLUMN(G1)-1)*3)</f>
        <v>0</v>
      </c>
      <c r="J28" s="5" cm="1">
        <f t="array" ref="J28">INDEX('2 过程管理表单'!$588:$588,24+(COLUMN(H1)-1)*3)</f>
        <v>0</v>
      </c>
      <c r="K28" s="5" cm="1">
        <f t="array" ref="K28">INDEX('2 过程管理表单'!$588:$588,24+(COLUMN(I1)-1)*3)</f>
        <v>0</v>
      </c>
      <c r="L28" s="5" cm="1">
        <f t="array" ref="L28">INDEX('2 过程管理表单'!$588:$588,24+(COLUMN(J1)-1)*3)</f>
        <v>0</v>
      </c>
      <c r="M28" s="5" cm="1">
        <f t="array" ref="M28">INDEX('2 过程管理表单'!$588:$588,24+(COLUMN(K1)-1)*3)</f>
        <v>0</v>
      </c>
      <c r="N28" s="5" cm="1">
        <f t="array" ref="N28">INDEX('2 过程管理表单'!$588:$588,24+(COLUMN(L1)-1)*3)</f>
        <v>0</v>
      </c>
    </row>
    <row r="29" spans="1:14">
      <c r="A29" s="4" t="s">
        <v>2258</v>
      </c>
      <c r="B29" s="5" t="s">
        <v>8897</v>
      </c>
      <c r="C29" s="5">
        <f>C28</f>
        <v>0</v>
      </c>
      <c r="D29" s="5">
        <f t="shared" ref="D29:N29" si="13">C29+D28</f>
        <v>0</v>
      </c>
      <c r="E29" s="5">
        <f t="shared" si="13"/>
        <v>0</v>
      </c>
      <c r="F29" s="5">
        <f t="shared" si="13"/>
        <v>0</v>
      </c>
      <c r="G29" s="5">
        <f t="shared" si="13"/>
        <v>0</v>
      </c>
      <c r="H29" s="5">
        <f t="shared" si="13"/>
        <v>0</v>
      </c>
      <c r="I29" s="5">
        <f t="shared" si="13"/>
        <v>0</v>
      </c>
      <c r="J29" s="5">
        <f t="shared" si="13"/>
        <v>0</v>
      </c>
      <c r="K29" s="5">
        <f t="shared" si="13"/>
        <v>0</v>
      </c>
      <c r="L29" s="5">
        <f t="shared" si="13"/>
        <v>0</v>
      </c>
      <c r="M29" s="5">
        <f t="shared" si="13"/>
        <v>0</v>
      </c>
      <c r="N29" s="5">
        <f t="shared" si="13"/>
        <v>0</v>
      </c>
    </row>
    <row r="30" spans="1:14">
      <c r="A30" s="4" t="s">
        <v>2276</v>
      </c>
      <c r="B30" s="5" t="s">
        <v>8894</v>
      </c>
      <c r="C30" s="5" cm="1">
        <f t="array" ref="C30">INDEX('2 过程管理表单'!$594:$594,26+(COLUMN(A1)-1)*3)</f>
        <v>0</v>
      </c>
      <c r="D30" s="5" cm="1">
        <f t="array" ref="D30">INDEX('2 过程管理表单'!$594:$594,26+(COLUMN(B1)-1)*3)</f>
        <v>0</v>
      </c>
      <c r="E30" s="5" cm="1">
        <f t="array" ref="E30">INDEX('2 过程管理表单'!$594:$594,26+(COLUMN(C1)-1)*3)</f>
        <v>0</v>
      </c>
      <c r="F30" s="5" cm="1">
        <f t="array" ref="F30">INDEX('2 过程管理表单'!$594:$594,26+(COLUMN(D1)-1)*3)</f>
        <v>0</v>
      </c>
      <c r="G30" s="5" cm="1">
        <f t="array" ref="G30">INDEX('2 过程管理表单'!$594:$594,26+(COLUMN(E1)-1)*3)</f>
        <v>0</v>
      </c>
      <c r="H30" s="5" cm="1">
        <f t="array" ref="H30">INDEX('2 过程管理表单'!$594:$594,26+(COLUMN(F1)-1)*3)</f>
        <v>0</v>
      </c>
      <c r="I30" s="5" cm="1">
        <f t="array" ref="I30">INDEX('2 过程管理表单'!$594:$594,26+(COLUMN(G1)-1)*3)</f>
        <v>0</v>
      </c>
      <c r="J30" s="5" cm="1">
        <f t="array" ref="J30">INDEX('2 过程管理表单'!$594:$594,26+(COLUMN(H1)-1)*3)</f>
        <v>0</v>
      </c>
      <c r="K30" s="5" cm="1">
        <f t="array" ref="K30">INDEX('2 过程管理表单'!$594:$594,26+(COLUMN(I1)-1)*3)</f>
        <v>0</v>
      </c>
      <c r="L30" s="5" cm="1">
        <f t="array" ref="L30">INDEX('2 过程管理表单'!$594:$594,26+(COLUMN(J1)-1)*3)</f>
        <v>0</v>
      </c>
      <c r="M30" s="5" cm="1">
        <f t="array" ref="M30">INDEX('2 过程管理表单'!$594:$594,26+(COLUMN(K1)-1)*3)</f>
        <v>0</v>
      </c>
      <c r="N30" s="5" cm="1">
        <f t="array" ref="N30">INDEX('2 过程管理表单'!$594:$594,26+(COLUMN(L1)-1)*3)</f>
        <v>0</v>
      </c>
    </row>
    <row r="31" spans="1:14">
      <c r="A31" s="4" t="s">
        <v>2276</v>
      </c>
      <c r="B31" s="5" t="s">
        <v>8895</v>
      </c>
      <c r="C31" s="5">
        <f>C30</f>
        <v>0</v>
      </c>
      <c r="D31" s="5">
        <f t="shared" ref="D31:N31" si="14">C31+D30</f>
        <v>0</v>
      </c>
      <c r="E31" s="5">
        <f t="shared" si="14"/>
        <v>0</v>
      </c>
      <c r="F31" s="5">
        <f t="shared" si="14"/>
        <v>0</v>
      </c>
      <c r="G31" s="5">
        <f t="shared" si="14"/>
        <v>0</v>
      </c>
      <c r="H31" s="5">
        <f t="shared" si="14"/>
        <v>0</v>
      </c>
      <c r="I31" s="5">
        <f t="shared" si="14"/>
        <v>0</v>
      </c>
      <c r="J31" s="5">
        <f t="shared" si="14"/>
        <v>0</v>
      </c>
      <c r="K31" s="5">
        <f t="shared" si="14"/>
        <v>0</v>
      </c>
      <c r="L31" s="5">
        <f t="shared" si="14"/>
        <v>0</v>
      </c>
      <c r="M31" s="5">
        <f t="shared" si="14"/>
        <v>0</v>
      </c>
      <c r="N31" s="5">
        <f t="shared" si="14"/>
        <v>0</v>
      </c>
    </row>
    <row r="32" spans="1:14">
      <c r="A32" s="4" t="s">
        <v>2276</v>
      </c>
      <c r="B32" s="5" t="s">
        <v>8896</v>
      </c>
      <c r="C32" s="5" cm="1">
        <f t="array" ref="C32">INDEX('2 过程管理表单'!$594:$594,24+(COLUMN(A1)-1)*3)</f>
        <v>0</v>
      </c>
      <c r="D32" s="5" cm="1">
        <f t="array" ref="D32">INDEX('2 过程管理表单'!$594:$594,24+(COLUMN(B1)-1)*3)</f>
        <v>0</v>
      </c>
      <c r="E32" s="5" cm="1">
        <f t="array" ref="E32">INDEX('2 过程管理表单'!$594:$594,24+(COLUMN(C1)-1)*3)</f>
        <v>0</v>
      </c>
      <c r="F32" s="5" cm="1">
        <f t="array" ref="F32">INDEX('2 过程管理表单'!$594:$594,24+(COLUMN(D1)-1)*3)</f>
        <v>0</v>
      </c>
      <c r="G32" s="5" cm="1">
        <f t="array" ref="G32">INDEX('2 过程管理表单'!$594:$594,24+(COLUMN(E1)-1)*3)</f>
        <v>0</v>
      </c>
      <c r="H32" s="5" cm="1">
        <f t="array" ref="H32">INDEX('2 过程管理表单'!$594:$594,24+(COLUMN(F1)-1)*3)</f>
        <v>0</v>
      </c>
      <c r="I32" s="5" cm="1">
        <f t="array" ref="I32">INDEX('2 过程管理表单'!$594:$594,24+(COLUMN(G1)-1)*3)</f>
        <v>0</v>
      </c>
      <c r="J32" s="5" cm="1">
        <f t="array" ref="J32">INDEX('2 过程管理表单'!$594:$594,24+(COLUMN(H1)-1)*3)</f>
        <v>0</v>
      </c>
      <c r="K32" s="5" cm="1">
        <f t="array" ref="K32">INDEX('2 过程管理表单'!$594:$594,24+(COLUMN(I1)-1)*3)</f>
        <v>0</v>
      </c>
      <c r="L32" s="5" cm="1">
        <f t="array" ref="L32">INDEX('2 过程管理表单'!$594:$594,24+(COLUMN(J1)-1)*3)</f>
        <v>0</v>
      </c>
      <c r="M32" s="5" cm="1">
        <f t="array" ref="M32">INDEX('2 过程管理表单'!$594:$594,24+(COLUMN(K1)-1)*3)</f>
        <v>0</v>
      </c>
      <c r="N32" s="5" cm="1">
        <f t="array" ref="N32">INDEX('2 过程管理表单'!$594:$594,24+(COLUMN(L1)-1)*3)</f>
        <v>0</v>
      </c>
    </row>
    <row r="33" spans="1:14">
      <c r="A33" s="4" t="s">
        <v>2276</v>
      </c>
      <c r="B33" s="5" t="s">
        <v>8897</v>
      </c>
      <c r="C33" s="5">
        <f>C32</f>
        <v>0</v>
      </c>
      <c r="D33" s="5">
        <f t="shared" ref="D33:N33" si="15">C33+D32</f>
        <v>0</v>
      </c>
      <c r="E33" s="5">
        <f t="shared" si="15"/>
        <v>0</v>
      </c>
      <c r="F33" s="5">
        <f t="shared" si="15"/>
        <v>0</v>
      </c>
      <c r="G33" s="5">
        <f t="shared" si="15"/>
        <v>0</v>
      </c>
      <c r="H33" s="5">
        <f t="shared" si="15"/>
        <v>0</v>
      </c>
      <c r="I33" s="5">
        <f t="shared" si="15"/>
        <v>0</v>
      </c>
      <c r="J33" s="5">
        <f t="shared" si="15"/>
        <v>0</v>
      </c>
      <c r="K33" s="5">
        <f t="shared" si="15"/>
        <v>0</v>
      </c>
      <c r="L33" s="5">
        <f t="shared" si="15"/>
        <v>0</v>
      </c>
      <c r="M33" s="5">
        <f t="shared" si="15"/>
        <v>0</v>
      </c>
      <c r="N33" s="5">
        <f t="shared" si="15"/>
        <v>0</v>
      </c>
    </row>
    <row r="34" spans="1:14">
      <c r="A34" s="4" t="s">
        <v>2282</v>
      </c>
      <c r="B34" s="5" t="s">
        <v>8894</v>
      </c>
      <c r="C34" s="5" cm="1">
        <f t="array" ref="C34">INDEX('2 过程管理表单'!$600:$600,26+(COLUMN(A1)-1)*3)</f>
        <v>0</v>
      </c>
      <c r="D34" s="5" cm="1">
        <f t="array" ref="D34">INDEX('2 过程管理表单'!$600:$600,26+(COLUMN(B1)-1)*3)</f>
        <v>0</v>
      </c>
      <c r="E34" s="5" cm="1">
        <f t="array" ref="E34">INDEX('2 过程管理表单'!$600:$600,26+(COLUMN(C1)-1)*3)</f>
        <v>0</v>
      </c>
      <c r="F34" s="5" cm="1">
        <f t="array" ref="F34">INDEX('2 过程管理表单'!$600:$600,26+(COLUMN(D1)-1)*3)</f>
        <v>0</v>
      </c>
      <c r="G34" s="5" cm="1">
        <f t="array" ref="G34">INDEX('2 过程管理表单'!$600:$600,26+(COLUMN(E1)-1)*3)</f>
        <v>0</v>
      </c>
      <c r="H34" s="5" cm="1">
        <f t="array" ref="H34">INDEX('2 过程管理表单'!$600:$600,26+(COLUMN(F1)-1)*3)</f>
        <v>0</v>
      </c>
      <c r="I34" s="5" cm="1">
        <f t="array" ref="I34">INDEX('2 过程管理表单'!$600:$600,26+(COLUMN(G1)-1)*3)</f>
        <v>0</v>
      </c>
      <c r="J34" s="5" cm="1">
        <f t="array" ref="J34">INDEX('2 过程管理表单'!$600:$600,26+(COLUMN(H1)-1)*3)</f>
        <v>0</v>
      </c>
      <c r="K34" s="5" cm="1">
        <f t="array" ref="K34">INDEX('2 过程管理表单'!$600:$600,26+(COLUMN(I1)-1)*3)</f>
        <v>0</v>
      </c>
      <c r="L34" s="5" cm="1">
        <f t="array" ref="L34">INDEX('2 过程管理表单'!$600:$600,26+(COLUMN(J1)-1)*3)</f>
        <v>0</v>
      </c>
      <c r="M34" s="5" cm="1">
        <f t="array" ref="M34">INDEX('2 过程管理表单'!$600:$600,26+(COLUMN(K1)-1)*3)</f>
        <v>0</v>
      </c>
      <c r="N34" s="5" cm="1">
        <f t="array" ref="N34">INDEX('2 过程管理表单'!$600:$600,26+(COLUMN(L1)-1)*3)</f>
        <v>0</v>
      </c>
    </row>
    <row r="35" spans="1:14">
      <c r="A35" s="4" t="s">
        <v>2282</v>
      </c>
      <c r="B35" s="5" t="s">
        <v>8895</v>
      </c>
      <c r="C35" s="5">
        <f>C34</f>
        <v>0</v>
      </c>
      <c r="D35" s="5">
        <f t="shared" ref="D35:N35" si="16">C35+D34</f>
        <v>0</v>
      </c>
      <c r="E35" s="5">
        <f t="shared" si="16"/>
        <v>0</v>
      </c>
      <c r="F35" s="5">
        <f t="shared" si="16"/>
        <v>0</v>
      </c>
      <c r="G35" s="5">
        <f t="shared" si="16"/>
        <v>0</v>
      </c>
      <c r="H35" s="5">
        <f t="shared" si="16"/>
        <v>0</v>
      </c>
      <c r="I35" s="5">
        <f t="shared" si="16"/>
        <v>0</v>
      </c>
      <c r="J35" s="5">
        <f t="shared" si="16"/>
        <v>0</v>
      </c>
      <c r="K35" s="5">
        <f t="shared" si="16"/>
        <v>0</v>
      </c>
      <c r="L35" s="5">
        <f t="shared" si="16"/>
        <v>0</v>
      </c>
      <c r="M35" s="5">
        <f t="shared" si="16"/>
        <v>0</v>
      </c>
      <c r="N35" s="5">
        <f t="shared" si="16"/>
        <v>0</v>
      </c>
    </row>
    <row r="36" spans="1:14">
      <c r="A36" s="4" t="s">
        <v>2282</v>
      </c>
      <c r="B36" s="5" t="s">
        <v>8896</v>
      </c>
      <c r="C36" s="5" cm="1">
        <f t="array" ref="C36">INDEX('2 过程管理表单'!$600:$600,24+(COLUMN(A1)-1)*3)</f>
        <v>0</v>
      </c>
      <c r="D36" s="5" cm="1">
        <f t="array" ref="D36">INDEX('2 过程管理表单'!$600:$600,24+(COLUMN(B1)-1)*3)</f>
        <v>0</v>
      </c>
      <c r="E36" s="5" cm="1">
        <f t="array" ref="E36">INDEX('2 过程管理表单'!$600:$600,24+(COLUMN(C1)-1)*3)</f>
        <v>0</v>
      </c>
      <c r="F36" s="5" cm="1">
        <f t="array" ref="F36">INDEX('2 过程管理表单'!$600:$600,24+(COLUMN(D1)-1)*3)</f>
        <v>0</v>
      </c>
      <c r="G36" s="5" cm="1">
        <f t="array" ref="G36">INDEX('2 过程管理表单'!$600:$600,24+(COLUMN(E1)-1)*3)</f>
        <v>0</v>
      </c>
      <c r="H36" s="5" cm="1">
        <f t="array" ref="H36">INDEX('2 过程管理表单'!$600:$600,24+(COLUMN(F1)-1)*3)</f>
        <v>0</v>
      </c>
      <c r="I36" s="5" cm="1">
        <f t="array" ref="I36">INDEX('2 过程管理表单'!$600:$600,24+(COLUMN(G1)-1)*3)</f>
        <v>0</v>
      </c>
      <c r="J36" s="5" cm="1">
        <f t="array" ref="J36">INDEX('2 过程管理表单'!$600:$600,24+(COLUMN(H1)-1)*3)</f>
        <v>0</v>
      </c>
      <c r="K36" s="5" cm="1">
        <f t="array" ref="K36">INDEX('2 过程管理表单'!$600:$600,24+(COLUMN(I1)-1)*3)</f>
        <v>0</v>
      </c>
      <c r="L36" s="5" cm="1">
        <f t="array" ref="L36">INDEX('2 过程管理表单'!$600:$600,24+(COLUMN(J1)-1)*3)</f>
        <v>0</v>
      </c>
      <c r="M36" s="5" cm="1">
        <f t="array" ref="M36">INDEX('2 过程管理表单'!$600:$600,24+(COLUMN(K1)-1)*3)</f>
        <v>0</v>
      </c>
      <c r="N36" s="5" cm="1">
        <f t="array" ref="N36">INDEX('2 过程管理表单'!$600:$600,24+(COLUMN(L1)-1)*3)</f>
        <v>0</v>
      </c>
    </row>
    <row r="37" spans="1:14">
      <c r="A37" s="4" t="s">
        <v>2282</v>
      </c>
      <c r="B37" s="5" t="s">
        <v>8897</v>
      </c>
      <c r="C37" s="5">
        <f>C36</f>
        <v>0</v>
      </c>
      <c r="D37" s="5">
        <f t="shared" ref="D37:N37" si="17">C37+D36</f>
        <v>0</v>
      </c>
      <c r="E37" s="5">
        <f t="shared" si="17"/>
        <v>0</v>
      </c>
      <c r="F37" s="5">
        <f t="shared" si="17"/>
        <v>0</v>
      </c>
      <c r="G37" s="5">
        <f t="shared" si="17"/>
        <v>0</v>
      </c>
      <c r="H37" s="5">
        <f t="shared" si="17"/>
        <v>0</v>
      </c>
      <c r="I37" s="5">
        <f t="shared" si="17"/>
        <v>0</v>
      </c>
      <c r="J37" s="5">
        <f t="shared" si="17"/>
        <v>0</v>
      </c>
      <c r="K37" s="5">
        <f t="shared" si="17"/>
        <v>0</v>
      </c>
      <c r="L37" s="5">
        <f t="shared" si="17"/>
        <v>0</v>
      </c>
      <c r="M37" s="5">
        <f t="shared" si="17"/>
        <v>0</v>
      </c>
      <c r="N37" s="5">
        <f t="shared" si="17"/>
        <v>0</v>
      </c>
    </row>
    <row r="38" spans="1:14">
      <c r="A38" s="4" t="s">
        <v>2295</v>
      </c>
      <c r="B38" s="5" t="s">
        <v>8894</v>
      </c>
      <c r="C38" s="5" cm="1">
        <f t="array" ref="C38">INDEX('2 过程管理表单'!$606:$606,26+(COLUMN(A1)-1)*3)</f>
        <v>11898.4485159942</v>
      </c>
      <c r="D38" s="5" cm="1">
        <f t="array" ref="D38">INDEX('2 过程管理表单'!$606:$606,26+(COLUMN(B1)-1)*3)</f>
        <v>10335.4888767123</v>
      </c>
      <c r="E38" s="5" cm="1">
        <f t="array" ref="E38">INDEX('2 过程管理表单'!$606:$606,26+(COLUMN(C1)-1)*3)</f>
        <v>11442.8626849315</v>
      </c>
      <c r="F38" s="5" cm="1">
        <f t="array" ref="F38">INDEX('2 过程管理表单'!$606:$606,26+(COLUMN(D1)-1)*3)</f>
        <v>11073.7380821918</v>
      </c>
      <c r="G38" s="5" cm="1">
        <f t="array" ref="G38">INDEX('2 过程管理表单'!$606:$606,26+(COLUMN(E1)-1)*3)</f>
        <v>10017.1640547945</v>
      </c>
      <c r="H38" s="5" cm="1">
        <f t="array" ref="H38">INDEX('2 过程管理表单'!$606:$606,26+(COLUMN(F1)-1)*3)</f>
        <v>7903.27232876712</v>
      </c>
      <c r="I38" s="5" cm="1">
        <f t="array" ref="I38">INDEX('2 过程管理表单'!$606:$606,26+(COLUMN(G1)-1)*3)</f>
        <v>10957.4099519425</v>
      </c>
      <c r="J38" s="5" cm="1">
        <f t="array" ref="J38">INDEX('2 过程管理表单'!$606:$606,26+(COLUMN(H1)-1)*3)</f>
        <v>14134.4710657983</v>
      </c>
      <c r="K38" s="5" cm="1">
        <f t="array" ref="K38">INDEX('2 过程管理表单'!$606:$606,26+(COLUMN(I1)-1)*3)</f>
        <v>13267.5614821469</v>
      </c>
      <c r="L38" s="5" cm="1">
        <f t="array" ref="L38">INDEX('2 过程管理表单'!$606:$606,26+(COLUMN(J1)-1)*3)</f>
        <v>13709.8135315518</v>
      </c>
      <c r="M38" s="5" cm="1">
        <f t="array" ref="M38">INDEX('2 过程管理表单'!$606:$606,26+(COLUMN(K1)-1)*3)</f>
        <v>13267.5614821469</v>
      </c>
      <c r="N38" s="5" cm="1">
        <f t="array" ref="N38">INDEX('2 过程管理表单'!$606:$606,26+(COLUMN(L1)-1)*3)</f>
        <v>12192.0467370312</v>
      </c>
    </row>
    <row r="39" spans="1:14">
      <c r="A39" s="4" t="s">
        <v>2295</v>
      </c>
      <c r="B39" s="5" t="s">
        <v>8895</v>
      </c>
      <c r="C39" s="5">
        <f>C38</f>
        <v>11898.4485159942</v>
      </c>
      <c r="D39" s="5">
        <f t="shared" ref="D39:N39" si="18">C39+D38</f>
        <v>22233.9373927065</v>
      </c>
      <c r="E39" s="5">
        <f t="shared" si="18"/>
        <v>33676.800077638</v>
      </c>
      <c r="F39" s="5">
        <f t="shared" si="18"/>
        <v>44750.5381598298</v>
      </c>
      <c r="G39" s="5">
        <f t="shared" si="18"/>
        <v>54767.7022146243</v>
      </c>
      <c r="H39" s="5">
        <f t="shared" si="18"/>
        <v>62670.9745433914</v>
      </c>
      <c r="I39" s="5">
        <f t="shared" si="18"/>
        <v>73628.3844953339</v>
      </c>
      <c r="J39" s="5">
        <f t="shared" si="18"/>
        <v>87762.8555611322</v>
      </c>
      <c r="K39" s="5">
        <f t="shared" si="18"/>
        <v>101030.417043279</v>
      </c>
      <c r="L39" s="5">
        <f t="shared" si="18"/>
        <v>114740.230574831</v>
      </c>
      <c r="M39" s="5">
        <f t="shared" si="18"/>
        <v>128007.792056978</v>
      </c>
      <c r="N39" s="5">
        <f t="shared" si="18"/>
        <v>140199.838794009</v>
      </c>
    </row>
    <row r="40" spans="1:14">
      <c r="A40" s="4" t="s">
        <v>2295</v>
      </c>
      <c r="B40" s="5" t="s">
        <v>8896</v>
      </c>
      <c r="C40" s="5" cm="1">
        <f t="array" ref="C40">INDEX('2 过程管理表单'!$606:$606,24+(COLUMN(A1)-1)*3)</f>
        <v>2500</v>
      </c>
      <c r="D40" s="5" cm="1">
        <f t="array" ref="D40">INDEX('2 过程管理表单'!$606:$606,24+(COLUMN(B1)-1)*3)</f>
        <v>2500</v>
      </c>
      <c r="E40" s="5" cm="1">
        <f t="array" ref="E40">INDEX('2 过程管理表单'!$606:$606,24+(COLUMN(C1)-1)*3)</f>
        <v>2500</v>
      </c>
      <c r="F40" s="5" cm="1">
        <f t="array" ref="F40">INDEX('2 过程管理表单'!$606:$606,24+(COLUMN(D1)-1)*3)</f>
        <v>2500</v>
      </c>
      <c r="G40" s="5" cm="1">
        <f t="array" ref="G40">INDEX('2 过程管理表单'!$606:$606,24+(COLUMN(E1)-1)*3)</f>
        <v>2500</v>
      </c>
      <c r="H40" s="5" cm="1">
        <f t="array" ref="H40">INDEX('2 过程管理表单'!$606:$606,24+(COLUMN(F1)-1)*3)</f>
        <v>2500</v>
      </c>
      <c r="I40" s="5" cm="1">
        <f t="array" ref="I40">INDEX('2 过程管理表单'!$606:$606,24+(COLUMN(G1)-1)*3)</f>
        <v>2500</v>
      </c>
      <c r="J40" s="5" cm="1">
        <f t="array" ref="J40">INDEX('2 过程管理表单'!$606:$606,24+(COLUMN(H1)-1)*3)</f>
        <v>2500</v>
      </c>
      <c r="K40" s="5" cm="1">
        <f t="array" ref="K40">INDEX('2 过程管理表单'!$606:$606,24+(COLUMN(I1)-1)*3)</f>
        <v>2500</v>
      </c>
      <c r="L40" s="5" cm="1">
        <f t="array" ref="L40">INDEX('2 过程管理表单'!$606:$606,24+(COLUMN(J1)-1)*3)</f>
        <v>2500</v>
      </c>
      <c r="M40" s="5" cm="1">
        <f t="array" ref="M40">INDEX('2 过程管理表单'!$606:$606,24+(COLUMN(K1)-1)*3)</f>
        <v>2500</v>
      </c>
      <c r="N40" s="5" cm="1">
        <f t="array" ref="N40">INDEX('2 过程管理表单'!$606:$606,24+(COLUMN(L1)-1)*3)</f>
        <v>2500</v>
      </c>
    </row>
    <row r="41" spans="1:14">
      <c r="A41" s="4" t="s">
        <v>2295</v>
      </c>
      <c r="B41" s="5" t="s">
        <v>8897</v>
      </c>
      <c r="C41" s="5">
        <f>C40</f>
        <v>2500</v>
      </c>
      <c r="D41" s="5">
        <f t="shared" ref="D41:N41" si="19">C41+D40</f>
        <v>5000</v>
      </c>
      <c r="E41" s="5">
        <f t="shared" si="19"/>
        <v>7500</v>
      </c>
      <c r="F41" s="5">
        <f t="shared" si="19"/>
        <v>10000</v>
      </c>
      <c r="G41" s="5">
        <f t="shared" si="19"/>
        <v>12500</v>
      </c>
      <c r="H41" s="5">
        <f t="shared" si="19"/>
        <v>15000</v>
      </c>
      <c r="I41" s="5">
        <f t="shared" si="19"/>
        <v>17500</v>
      </c>
      <c r="J41" s="5">
        <f t="shared" si="19"/>
        <v>20000</v>
      </c>
      <c r="K41" s="5">
        <f t="shared" si="19"/>
        <v>22500</v>
      </c>
      <c r="L41" s="5">
        <f t="shared" si="19"/>
        <v>25000</v>
      </c>
      <c r="M41" s="5">
        <f t="shared" si="19"/>
        <v>27500</v>
      </c>
      <c r="N41" s="5">
        <f t="shared" si="19"/>
        <v>30000</v>
      </c>
    </row>
    <row r="43" customFormat="1" spans="1:1">
      <c r="A43" t="s">
        <v>739</v>
      </c>
    </row>
    <row r="44" customFormat="1" spans="1:14">
      <c r="A44" s="4" t="s">
        <v>64</v>
      </c>
      <c r="B44" s="5" t="s">
        <v>8894</v>
      </c>
      <c r="C44" s="6">
        <f t="shared" ref="C44:N44" si="20">C2+C6+C10+C14+C18+C22+C26+C30+C34+C38</f>
        <v>13740.6128995558</v>
      </c>
      <c r="D44" s="6">
        <f t="shared" si="20"/>
        <v>11999.3792876712</v>
      </c>
      <c r="E44" s="6">
        <f t="shared" si="20"/>
        <v>13285.0270684931</v>
      </c>
      <c r="F44" s="6">
        <f t="shared" si="20"/>
        <v>12745.9298630137</v>
      </c>
      <c r="G44" s="6">
        <f t="shared" si="20"/>
        <v>11745.0955616438</v>
      </c>
      <c r="H44" s="6">
        <f t="shared" si="20"/>
        <v>9575.46410958904</v>
      </c>
      <c r="I44" s="6">
        <f t="shared" si="20"/>
        <v>10957.4099519425</v>
      </c>
      <c r="J44" s="6">
        <f t="shared" si="20"/>
        <v>15549.9438055243</v>
      </c>
      <c r="K44" s="6">
        <f t="shared" si="20"/>
        <v>14637.373810914</v>
      </c>
      <c r="L44" s="6">
        <f t="shared" si="20"/>
        <v>15125.2862712778</v>
      </c>
      <c r="M44" s="6">
        <f t="shared" si="20"/>
        <v>14637.373810914</v>
      </c>
      <c r="N44" s="6">
        <f t="shared" si="20"/>
        <v>13607.5194767572</v>
      </c>
    </row>
    <row r="45" customFormat="1" spans="1:14">
      <c r="A45" s="4" t="s">
        <v>64</v>
      </c>
      <c r="B45" s="5" t="s">
        <v>8895</v>
      </c>
      <c r="C45" s="6">
        <f>C44</f>
        <v>13740.6128995558</v>
      </c>
      <c r="D45" s="6">
        <f t="shared" ref="D45:N45" si="21">C45+D44</f>
        <v>25739.992187227</v>
      </c>
      <c r="E45" s="6">
        <f t="shared" si="21"/>
        <v>39025.0192557202</v>
      </c>
      <c r="F45" s="6">
        <f t="shared" si="21"/>
        <v>51770.9491187339</v>
      </c>
      <c r="G45" s="6">
        <f t="shared" si="21"/>
        <v>63516.0446803777</v>
      </c>
      <c r="H45" s="6">
        <f t="shared" si="21"/>
        <v>73091.5087899668</v>
      </c>
      <c r="I45" s="6">
        <f t="shared" si="21"/>
        <v>84048.9187419093</v>
      </c>
      <c r="J45" s="6">
        <f t="shared" si="21"/>
        <v>99598.8625474336</v>
      </c>
      <c r="K45" s="6">
        <f t="shared" si="21"/>
        <v>114236.236358348</v>
      </c>
      <c r="L45" s="6">
        <f t="shared" si="21"/>
        <v>129361.522629625</v>
      </c>
      <c r="M45" s="6">
        <f t="shared" si="21"/>
        <v>143998.896440539</v>
      </c>
      <c r="N45" s="8">
        <f t="shared" si="21"/>
        <v>157606.415917297</v>
      </c>
    </row>
    <row r="46" customFormat="1" spans="1:14">
      <c r="A46" s="4" t="s">
        <v>64</v>
      </c>
      <c r="B46" s="5" t="s">
        <v>8896</v>
      </c>
      <c r="C46" s="6">
        <f t="shared" ref="C46:N46" si="22">C4+C8+C12+C16+C20+C24+C28+C32+C36+C40</f>
        <v>32106.6666666667</v>
      </c>
      <c r="D46" s="6">
        <f t="shared" si="22"/>
        <v>32106.6666666667</v>
      </c>
      <c r="E46" s="6">
        <f t="shared" si="22"/>
        <v>32106.6666666667</v>
      </c>
      <c r="F46" s="6">
        <f t="shared" si="22"/>
        <v>32106.6666666667</v>
      </c>
      <c r="G46" s="6">
        <f t="shared" si="22"/>
        <v>32106.6666666667</v>
      </c>
      <c r="H46" s="6">
        <f t="shared" si="22"/>
        <v>32106.6666666667</v>
      </c>
      <c r="I46" s="6">
        <f t="shared" si="22"/>
        <v>32106.6666666667</v>
      </c>
      <c r="J46" s="6">
        <f t="shared" si="22"/>
        <v>32106.6666666667</v>
      </c>
      <c r="K46" s="6">
        <f t="shared" si="22"/>
        <v>32106.6666666667</v>
      </c>
      <c r="L46" s="6">
        <f t="shared" si="22"/>
        <v>32106.6666666667</v>
      </c>
      <c r="M46" s="6">
        <f t="shared" si="22"/>
        <v>32106.6666666667</v>
      </c>
      <c r="N46" s="6">
        <f t="shared" si="22"/>
        <v>32106.6666666667</v>
      </c>
    </row>
    <row r="47" customFormat="1" spans="1:14">
      <c r="A47" s="4" t="s">
        <v>64</v>
      </c>
      <c r="B47" s="5" t="s">
        <v>8897</v>
      </c>
      <c r="C47" s="6">
        <f>C46</f>
        <v>32106.6666666667</v>
      </c>
      <c r="D47" s="6">
        <f t="shared" ref="D47:N47" si="23">C47+D46</f>
        <v>64213.3333333333</v>
      </c>
      <c r="E47" s="6">
        <f t="shared" si="23"/>
        <v>96320</v>
      </c>
      <c r="F47" s="6">
        <f t="shared" si="23"/>
        <v>128426.666666667</v>
      </c>
      <c r="G47" s="6">
        <f t="shared" si="23"/>
        <v>160533.333333333</v>
      </c>
      <c r="H47" s="6">
        <f t="shared" si="23"/>
        <v>192640</v>
      </c>
      <c r="I47" s="6">
        <f t="shared" si="23"/>
        <v>224746.666666667</v>
      </c>
      <c r="J47" s="6">
        <f t="shared" si="23"/>
        <v>256853.333333333</v>
      </c>
      <c r="K47" s="6">
        <f t="shared" si="23"/>
        <v>288960</v>
      </c>
      <c r="L47" s="6">
        <f t="shared" si="23"/>
        <v>321066.666666667</v>
      </c>
      <c r="M47" s="6">
        <f t="shared" si="23"/>
        <v>353173.333333333</v>
      </c>
      <c r="N47" s="8">
        <f t="shared" si="23"/>
        <v>385280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2-2 引出数据_合同数据仓库</vt:lpstr>
      <vt:lpstr>2-1 采购订单物料明细表报表导出</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X.</cp:lastModifiedBy>
  <dcterms:created xsi:type="dcterms:W3CDTF">2025-01-17T07:00:00Z</dcterms:created>
  <dcterms:modified xsi:type="dcterms:W3CDTF">2025-09-15T01:16:21Z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30321DB69E3D40FDA61342D21790D7C1_13</vt:lpwstr>
  </property>
  <property fmtid="{D5CDD505-2E9C-101B-9397-08002B2CF9AE}" pid="3" name="KSOProductBuildVer">
    <vt:lpwstr>2052-12.1.0.22529</vt:lpwstr>
  </property>
  <property fmtid="{D5CDD505-2E9C-101B-9397-08002B2CF9AE}" pid="4" name="KSOReadingLayout">
    <vt:bool>false</vt:bool>
  </property>
</Properties>
</file>